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C:\Users\fernando.barbalho\OneDrive - Secretaria do Tesouro Nacional\Projetos CEAD\BSPN\"/>
    </mc:Choice>
  </mc:AlternateContent>
  <xr:revisionPtr revIDLastSave="16" documentId="D31E9F35177246A5A64B3A8C4586E3E193D1FF5D" xr6:coauthVersionLast="28" xr6:coauthVersionMax="28" xr10:uidLastSave="{D6838F05-65D2-49BF-AF1F-70F163E41EBF}"/>
  <bookViews>
    <workbookView xWindow="0" yWindow="0" windowWidth="13500" windowHeight="19635" tabRatio="890" activeTab="6" xr2:uid="{00000000-000D-0000-FFFF-FFFF00000000}"/>
  </bookViews>
  <sheets>
    <sheet name="Base de dados 2013" sheetId="2" r:id="rId1"/>
    <sheet name="Base de dados 2014" sheetId="3" r:id="rId2"/>
    <sheet name="Base de dados 2015" sheetId="4" r:id="rId3"/>
    <sheet name="Base de dados 2016" sheetId="5" r:id="rId4"/>
    <sheet name="Base de dados 2017" sheetId="6" r:id="rId5"/>
    <sheet name=" BP Consolidado" sheetId="7" r:id="rId6"/>
    <sheet name="BP União" sheetId="11" r:id="rId7"/>
    <sheet name="BP Estados" sheetId="12" r:id="rId8"/>
    <sheet name="BP Municípios" sheetId="13" r:id="rId9"/>
    <sheet name="DVP Consolidada" sheetId="8" r:id="rId10"/>
    <sheet name="DVP União" sheetId="14" r:id="rId11"/>
    <sheet name="DVP Estados" sheetId="15" r:id="rId12"/>
    <sheet name="DVP Municípios" sheetId="16" r:id="rId13"/>
    <sheet name="Receita Consolidado" sheetId="9" r:id="rId14"/>
    <sheet name="Receita União" sheetId="17" r:id="rId15"/>
    <sheet name="Receita Estados" sheetId="18" r:id="rId16"/>
    <sheet name="Receitas Municípios" sheetId="19" r:id="rId17"/>
    <sheet name="Despesa Consolidado" sheetId="10" r:id="rId18"/>
    <sheet name="Despesa União" sheetId="24" r:id="rId19"/>
    <sheet name="Despesa Estados" sheetId="25" r:id="rId20"/>
    <sheet name="Despesa Municípios" sheetId="20" r:id="rId21"/>
    <sheet name=" Função Consolidado" sheetId="1" r:id="rId22"/>
    <sheet name="Função União" sheetId="21" r:id="rId23"/>
    <sheet name="Função Estados" sheetId="22" r:id="rId24"/>
    <sheet name="Função Municípios" sheetId="23" r:id="rId25"/>
  </sheets>
  <definedNames>
    <definedName name="_xlnm._FilterDatabase" localSheetId="6" hidden="1">'BP União'!$A$1:$F$214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11" l="1"/>
  <c r="L4161" i="4" l="1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160" i="4"/>
  <c r="L4411" i="5" l="1"/>
  <c r="L4413" i="5"/>
  <c r="C4" i="17"/>
  <c r="C4" i="18"/>
  <c r="C4" i="19"/>
  <c r="C4" i="9"/>
  <c r="B321" i="16" l="1"/>
  <c r="B300" i="16"/>
  <c r="B277" i="16"/>
  <c r="B252" i="16"/>
  <c r="B242" i="16"/>
  <c r="B229" i="16"/>
  <c r="B213" i="16"/>
  <c r="B212" i="16"/>
  <c r="B162" i="16"/>
  <c r="B144" i="16"/>
  <c r="B122" i="16"/>
  <c r="B100" i="16"/>
  <c r="B72" i="16"/>
  <c r="B55" i="16"/>
  <c r="B27" i="16"/>
  <c r="B3" i="16"/>
  <c r="B2" i="16"/>
  <c r="B344" i="15"/>
  <c r="B321" i="15"/>
  <c r="B300" i="15"/>
  <c r="B277" i="15"/>
  <c r="B252" i="15"/>
  <c r="B242" i="15"/>
  <c r="B229" i="15"/>
  <c r="B213" i="15"/>
  <c r="B212" i="15"/>
  <c r="B162" i="15"/>
  <c r="B144" i="15"/>
  <c r="B122" i="15"/>
  <c r="B100" i="15"/>
  <c r="B72" i="15"/>
  <c r="B55" i="15"/>
  <c r="B27" i="15"/>
  <c r="B3" i="15"/>
  <c r="B2" i="15"/>
  <c r="B321" i="14"/>
  <c r="B300" i="14"/>
  <c r="B277" i="14"/>
  <c r="B252" i="14"/>
  <c r="B242" i="14"/>
  <c r="B229" i="14"/>
  <c r="B213" i="14"/>
  <c r="B212" i="14"/>
  <c r="B162" i="14"/>
  <c r="B144" i="14"/>
  <c r="B122" i="14"/>
  <c r="B100" i="14"/>
  <c r="B72" i="14"/>
  <c r="B55" i="14"/>
  <c r="B27" i="14"/>
  <c r="B3" i="14"/>
  <c r="B2" i="14"/>
  <c r="B321" i="8"/>
  <c r="B300" i="8"/>
  <c r="B277" i="8"/>
  <c r="B252" i="8"/>
  <c r="B242" i="8"/>
  <c r="B229" i="8"/>
  <c r="B213" i="8"/>
  <c r="B212" i="8"/>
  <c r="B162" i="8"/>
  <c r="B144" i="8"/>
  <c r="B122" i="8"/>
  <c r="B100" i="8"/>
  <c r="B72" i="8"/>
  <c r="B55" i="8"/>
  <c r="B27" i="8"/>
  <c r="B3" i="8"/>
  <c r="B2" i="8"/>
  <c r="C83" i="2"/>
  <c r="B344" i="14" s="1"/>
  <c r="D83" i="2"/>
  <c r="E83" i="2"/>
  <c r="B344" i="16" s="1"/>
  <c r="F83" i="2"/>
  <c r="B344" i="8" s="1"/>
  <c r="B3" i="13" l="1"/>
  <c r="B4" i="13"/>
  <c r="B7" i="13"/>
  <c r="B15" i="13"/>
  <c r="B24" i="13"/>
  <c r="B29" i="13"/>
  <c r="B44" i="13"/>
  <c r="B53" i="13"/>
  <c r="B54" i="13"/>
  <c r="B60" i="13"/>
  <c r="B67" i="13"/>
  <c r="B72" i="13"/>
  <c r="B78" i="13"/>
  <c r="B82" i="13"/>
  <c r="B83" i="13"/>
  <c r="B84" i="13"/>
  <c r="B89" i="13"/>
  <c r="B98" i="13"/>
  <c r="B101" i="13"/>
  <c r="B105" i="13"/>
  <c r="B106" i="13"/>
  <c r="B114" i="13"/>
  <c r="B124" i="13"/>
  <c r="B125" i="13"/>
  <c r="B130" i="13"/>
  <c r="B139" i="13"/>
  <c r="B142" i="13"/>
  <c r="B146" i="13"/>
  <c r="B155" i="13"/>
  <c r="B163" i="13"/>
  <c r="B166" i="13"/>
  <c r="C6" i="19" l="1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5" i="17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5" i="18"/>
  <c r="C5" i="19"/>
  <c r="B5" i="24"/>
  <c r="B6" i="24"/>
  <c r="B7" i="24"/>
  <c r="B8" i="24"/>
  <c r="B9" i="24"/>
  <c r="B10" i="24"/>
  <c r="B11" i="24"/>
  <c r="B12" i="24"/>
  <c r="B4" i="24"/>
  <c r="B5" i="25"/>
  <c r="B6" i="25"/>
  <c r="B7" i="25"/>
  <c r="B8" i="25"/>
  <c r="B9" i="25"/>
  <c r="B10" i="25"/>
  <c r="B11" i="25"/>
  <c r="B12" i="25"/>
  <c r="B4" i="25"/>
  <c r="B5" i="20"/>
  <c r="B6" i="20"/>
  <c r="B7" i="20"/>
  <c r="B8" i="20"/>
  <c r="B9" i="20"/>
  <c r="B10" i="20"/>
  <c r="B11" i="20"/>
  <c r="B12" i="20"/>
  <c r="B4" i="20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" i="21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" i="22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" i="23"/>
  <c r="B2" i="13"/>
  <c r="B3" i="12"/>
  <c r="B4" i="12"/>
  <c r="B7" i="12"/>
  <c r="B15" i="12"/>
  <c r="B24" i="12"/>
  <c r="B29" i="12"/>
  <c r="B44" i="12"/>
  <c r="B53" i="12"/>
  <c r="B54" i="12"/>
  <c r="B60" i="12"/>
  <c r="B67" i="12"/>
  <c r="B72" i="12"/>
  <c r="B78" i="12"/>
  <c r="B82" i="12"/>
  <c r="B83" i="12"/>
  <c r="B84" i="12"/>
  <c r="B89" i="12"/>
  <c r="B98" i="12"/>
  <c r="B101" i="12"/>
  <c r="B105" i="12"/>
  <c r="B106" i="12"/>
  <c r="B114" i="12"/>
  <c r="B124" i="12"/>
  <c r="B125" i="12"/>
  <c r="B130" i="12"/>
  <c r="B139" i="12"/>
  <c r="B142" i="12"/>
  <c r="B146" i="12"/>
  <c r="B155" i="12"/>
  <c r="B163" i="12"/>
  <c r="B166" i="12"/>
  <c r="B2" i="12"/>
  <c r="B3" i="11"/>
  <c r="B4" i="11"/>
  <c r="B7" i="11"/>
  <c r="B15" i="11"/>
  <c r="B24" i="11"/>
  <c r="B29" i="11"/>
  <c r="B44" i="11"/>
  <c r="B53" i="11"/>
  <c r="B54" i="11"/>
  <c r="B60" i="11"/>
  <c r="B67" i="11"/>
  <c r="B72" i="11"/>
  <c r="B78" i="11"/>
  <c r="B82" i="11"/>
  <c r="B83" i="11"/>
  <c r="B84" i="11"/>
  <c r="B89" i="11"/>
  <c r="B98" i="11"/>
  <c r="B101" i="11"/>
  <c r="B105" i="11"/>
  <c r="B106" i="11"/>
  <c r="B114" i="11"/>
  <c r="B124" i="11"/>
  <c r="B125" i="11"/>
  <c r="B130" i="11"/>
  <c r="B139" i="11"/>
  <c r="B142" i="11"/>
  <c r="B146" i="11"/>
  <c r="B155" i="11"/>
  <c r="B163" i="11"/>
  <c r="B166" i="11"/>
  <c r="B2" i="1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5" i="9"/>
  <c r="B4" i="10"/>
  <c r="B6" i="10"/>
  <c r="B7" i="10"/>
  <c r="B8" i="10"/>
  <c r="B9" i="10"/>
  <c r="B10" i="10"/>
  <c r="B11" i="10"/>
  <c r="B12" i="10"/>
  <c r="B5" i="10"/>
  <c r="B3" i="7"/>
  <c r="B4" i="7"/>
  <c r="B7" i="7"/>
  <c r="B15" i="7"/>
  <c r="B24" i="7"/>
  <c r="B29" i="7"/>
  <c r="B44" i="7"/>
  <c r="B53" i="7"/>
  <c r="B54" i="7"/>
  <c r="B60" i="7"/>
  <c r="B67" i="7"/>
  <c r="B72" i="7"/>
  <c r="B78" i="7"/>
  <c r="B82" i="7"/>
  <c r="B83" i="7"/>
  <c r="B84" i="7"/>
  <c r="B89" i="7"/>
  <c r="B98" i="7"/>
  <c r="B101" i="7"/>
  <c r="B105" i="7"/>
  <c r="B106" i="7"/>
  <c r="B114" i="7"/>
  <c r="B124" i="7"/>
  <c r="B125" i="7"/>
  <c r="B130" i="7"/>
  <c r="B139" i="7"/>
  <c r="B142" i="7"/>
  <c r="B146" i="7"/>
  <c r="B155" i="7"/>
  <c r="B163" i="7"/>
  <c r="B166" i="7"/>
  <c r="B2" i="7"/>
  <c r="A5028" i="4" l="1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Q4597" i="4"/>
  <c r="G4597" i="4"/>
  <c r="A4597" i="4"/>
  <c r="Q4596" i="4"/>
  <c r="G4596" i="4"/>
  <c r="A4596" i="4"/>
  <c r="Q4595" i="4"/>
  <c r="G4595" i="4"/>
  <c r="A4595" i="4"/>
  <c r="Q4594" i="4"/>
  <c r="G4594" i="4"/>
  <c r="A4594" i="4"/>
  <c r="Q4593" i="4"/>
  <c r="G4593" i="4"/>
  <c r="A4593" i="4"/>
  <c r="Q4592" i="4"/>
  <c r="G4592" i="4"/>
  <c r="A4592" i="4"/>
  <c r="Q4591" i="4"/>
  <c r="G4591" i="4"/>
  <c r="A4591" i="4"/>
  <c r="Q4590" i="4"/>
  <c r="G4590" i="4"/>
  <c r="A4590" i="4"/>
  <c r="Q4589" i="4"/>
  <c r="G4589" i="4"/>
  <c r="A4589" i="4"/>
  <c r="Q4588" i="4"/>
  <c r="G4588" i="4"/>
  <c r="A4588" i="4"/>
  <c r="Q4587" i="4"/>
  <c r="G4587" i="4"/>
  <c r="A4587" i="4"/>
  <c r="Q4586" i="4"/>
  <c r="G4586" i="4"/>
  <c r="A4586" i="4"/>
  <c r="Q4585" i="4"/>
  <c r="G4585" i="4"/>
  <c r="A4585" i="4"/>
  <c r="Q4584" i="4"/>
  <c r="G4584" i="4"/>
  <c r="A4584" i="4"/>
  <c r="Q4583" i="4"/>
  <c r="G4583" i="4"/>
  <c r="A4583" i="4"/>
  <c r="Q4582" i="4"/>
  <c r="G4582" i="4"/>
  <c r="A4582" i="4"/>
  <c r="Q4581" i="4"/>
  <c r="G4581" i="4"/>
  <c r="A4581" i="4"/>
  <c r="Q4580" i="4"/>
  <c r="G4580" i="4"/>
  <c r="A4580" i="4"/>
  <c r="Q4579" i="4"/>
  <c r="G4579" i="4"/>
  <c r="A4579" i="4"/>
  <c r="Q4578" i="4"/>
  <c r="G4578" i="4"/>
  <c r="A4578" i="4"/>
  <c r="Q4577" i="4"/>
  <c r="G4577" i="4"/>
  <c r="A4577" i="4"/>
  <c r="Q4576" i="4"/>
  <c r="G4576" i="4"/>
  <c r="A4576" i="4"/>
  <c r="Q4575" i="4"/>
  <c r="G4575" i="4"/>
  <c r="A4575" i="4"/>
  <c r="Q4574" i="4"/>
  <c r="G4574" i="4"/>
  <c r="A4574" i="4"/>
  <c r="Q4573" i="4"/>
  <c r="G4573" i="4"/>
  <c r="A4573" i="4"/>
  <c r="Q4572" i="4"/>
  <c r="G4572" i="4"/>
  <c r="A4572" i="4"/>
  <c r="Q4571" i="4"/>
  <c r="G4571" i="4"/>
  <c r="A4571" i="4"/>
  <c r="Q4570" i="4"/>
  <c r="G4570" i="4"/>
  <c r="A4570" i="4"/>
  <c r="Q4569" i="4"/>
  <c r="G4569" i="4"/>
  <c r="A4569" i="4"/>
  <c r="Q4568" i="4"/>
  <c r="G4568" i="4"/>
  <c r="A4568" i="4"/>
  <c r="Q4567" i="4"/>
  <c r="G4567" i="4"/>
  <c r="A4567" i="4"/>
  <c r="Q4566" i="4"/>
  <c r="G4566" i="4"/>
  <c r="A4566" i="4"/>
  <c r="Q4565" i="4"/>
  <c r="G4565" i="4"/>
  <c r="A4565" i="4"/>
  <c r="Q4564" i="4"/>
  <c r="G4564" i="4"/>
  <c r="A4564" i="4"/>
  <c r="Q4563" i="4"/>
  <c r="G4563" i="4"/>
  <c r="A4563" i="4"/>
  <c r="Q4562" i="4"/>
  <c r="G4562" i="4"/>
  <c r="A4562" i="4"/>
  <c r="Q4561" i="4"/>
  <c r="G4561" i="4"/>
  <c r="A4561" i="4"/>
  <c r="Q4560" i="4"/>
  <c r="G4560" i="4"/>
  <c r="A4560" i="4"/>
  <c r="Q4559" i="4"/>
  <c r="G4559" i="4"/>
  <c r="A4559" i="4"/>
  <c r="Q4558" i="4"/>
  <c r="G4558" i="4"/>
  <c r="A4558" i="4"/>
  <c r="Q4557" i="4"/>
  <c r="G4557" i="4"/>
  <c r="A4557" i="4"/>
  <c r="Q4556" i="4"/>
  <c r="G4556" i="4"/>
  <c r="A4556" i="4"/>
  <c r="Q4555" i="4"/>
  <c r="G4555" i="4"/>
  <c r="A4555" i="4"/>
  <c r="Q4554" i="4"/>
  <c r="G4554" i="4"/>
  <c r="A4554" i="4"/>
  <c r="Q4553" i="4"/>
  <c r="G4553" i="4"/>
  <c r="A4553" i="4"/>
  <c r="Q4552" i="4"/>
  <c r="G4552" i="4"/>
  <c r="A4552" i="4"/>
  <c r="Q4551" i="4"/>
  <c r="G4551" i="4"/>
  <c r="A4551" i="4"/>
  <c r="Q4550" i="4"/>
  <c r="G4550" i="4"/>
  <c r="A4550" i="4"/>
  <c r="Q4549" i="4"/>
  <c r="G4549" i="4"/>
  <c r="A4549" i="4"/>
  <c r="Q4548" i="4"/>
  <c r="G4548" i="4"/>
  <c r="A4548" i="4"/>
  <c r="Q4547" i="4"/>
  <c r="G4547" i="4"/>
  <c r="A4547" i="4"/>
  <c r="Q4546" i="4"/>
  <c r="G4546" i="4"/>
  <c r="A4546" i="4"/>
  <c r="Q4545" i="4"/>
  <c r="G4545" i="4"/>
  <c r="A4545" i="4"/>
  <c r="Q4544" i="4"/>
  <c r="G4544" i="4"/>
  <c r="A4544" i="4"/>
  <c r="Q4543" i="4"/>
  <c r="G4543" i="4"/>
  <c r="A4543" i="4"/>
  <c r="Q4542" i="4"/>
  <c r="G4542" i="4"/>
  <c r="A4542" i="4"/>
  <c r="Q4541" i="4"/>
  <c r="G4541" i="4"/>
  <c r="A4541" i="4"/>
  <c r="Q4540" i="4"/>
  <c r="G4540" i="4"/>
  <c r="A4540" i="4"/>
  <c r="Q4539" i="4"/>
  <c r="G4539" i="4"/>
  <c r="A4539" i="4"/>
  <c r="Q4538" i="4"/>
  <c r="G4538" i="4"/>
  <c r="A4538" i="4"/>
  <c r="Q4537" i="4"/>
  <c r="G4537" i="4"/>
  <c r="A4537" i="4"/>
  <c r="Q4536" i="4"/>
  <c r="G4536" i="4"/>
  <c r="A4536" i="4"/>
  <c r="Q4535" i="4"/>
  <c r="G4535" i="4"/>
  <c r="A4535" i="4"/>
  <c r="Q4534" i="4"/>
  <c r="G4534" i="4"/>
  <c r="A4534" i="4"/>
  <c r="Q4533" i="4"/>
  <c r="G4533" i="4"/>
  <c r="A4533" i="4"/>
  <c r="Q4532" i="4"/>
  <c r="G4532" i="4"/>
  <c r="A4532" i="4"/>
  <c r="Q4531" i="4"/>
  <c r="G4531" i="4"/>
  <c r="A4531" i="4"/>
  <c r="Q4530" i="4"/>
  <c r="G4530" i="4"/>
  <c r="A4530" i="4"/>
  <c r="Q4529" i="4"/>
  <c r="G4529" i="4"/>
  <c r="A4529" i="4"/>
  <c r="Q4528" i="4"/>
  <c r="G4528" i="4"/>
  <c r="A4528" i="4"/>
  <c r="Q4527" i="4"/>
  <c r="G4527" i="4"/>
  <c r="A4527" i="4"/>
  <c r="Q4526" i="4"/>
  <c r="G4526" i="4"/>
  <c r="A4526" i="4"/>
  <c r="Q4525" i="4"/>
  <c r="G4525" i="4"/>
  <c r="A4525" i="4"/>
  <c r="Q4524" i="4"/>
  <c r="G4524" i="4"/>
  <c r="A4524" i="4"/>
  <c r="Q4523" i="4"/>
  <c r="G4523" i="4"/>
  <c r="A4523" i="4"/>
  <c r="Q4522" i="4"/>
  <c r="G4522" i="4"/>
  <c r="A4522" i="4"/>
  <c r="Q4521" i="4"/>
  <c r="G4521" i="4"/>
  <c r="A4521" i="4"/>
  <c r="Q4520" i="4"/>
  <c r="G4520" i="4"/>
  <c r="A4520" i="4"/>
  <c r="Q4519" i="4"/>
  <c r="G4519" i="4"/>
  <c r="A4519" i="4"/>
  <c r="Q4518" i="4"/>
  <c r="G4518" i="4"/>
  <c r="A4518" i="4"/>
  <c r="Q4517" i="4"/>
  <c r="G4517" i="4"/>
  <c r="A4517" i="4"/>
  <c r="Q4516" i="4"/>
  <c r="G4516" i="4"/>
  <c r="A4516" i="4"/>
  <c r="Q4515" i="4"/>
  <c r="G4515" i="4"/>
  <c r="A4515" i="4"/>
  <c r="Q4514" i="4"/>
  <c r="G4514" i="4"/>
  <c r="A4514" i="4"/>
  <c r="Q4513" i="4"/>
  <c r="G4513" i="4"/>
  <c r="A4513" i="4"/>
  <c r="Q4512" i="4"/>
  <c r="G4512" i="4"/>
  <c r="A4512" i="4"/>
  <c r="Q4511" i="4"/>
  <c r="G4511" i="4"/>
  <c r="A4511" i="4"/>
  <c r="Q4510" i="4"/>
  <c r="G4510" i="4"/>
  <c r="A4510" i="4"/>
  <c r="Q4509" i="4"/>
  <c r="G4509" i="4"/>
  <c r="A4509" i="4"/>
  <c r="Q4508" i="4"/>
  <c r="G4508" i="4"/>
  <c r="A4508" i="4"/>
  <c r="Q4507" i="4"/>
  <c r="G4507" i="4"/>
  <c r="A4507" i="4"/>
  <c r="Q4506" i="4"/>
  <c r="G4506" i="4"/>
  <c r="A4506" i="4"/>
  <c r="Q4505" i="4"/>
  <c r="G4505" i="4"/>
  <c r="A4505" i="4"/>
  <c r="Q4504" i="4"/>
  <c r="G4504" i="4"/>
  <c r="A4504" i="4"/>
  <c r="Q4503" i="4"/>
  <c r="G4503" i="4"/>
  <c r="A4503" i="4"/>
  <c r="Q4502" i="4"/>
  <c r="G4502" i="4"/>
  <c r="A4502" i="4"/>
  <c r="Q4501" i="4"/>
  <c r="G4501" i="4"/>
  <c r="A4501" i="4"/>
  <c r="Q4500" i="4"/>
  <c r="G4500" i="4"/>
  <c r="A4500" i="4"/>
  <c r="Q4499" i="4"/>
  <c r="G4499" i="4"/>
  <c r="A4499" i="4"/>
  <c r="Q4498" i="4"/>
  <c r="G4498" i="4"/>
  <c r="A4498" i="4"/>
  <c r="Q4497" i="4"/>
  <c r="G4497" i="4"/>
  <c r="A4497" i="4"/>
  <c r="Q4496" i="4"/>
  <c r="G4496" i="4"/>
  <c r="A4496" i="4"/>
  <c r="Q4495" i="4"/>
  <c r="G4495" i="4"/>
  <c r="A4495" i="4"/>
  <c r="Q4494" i="4"/>
  <c r="G4494" i="4"/>
  <c r="A4494" i="4"/>
  <c r="Q4493" i="4"/>
  <c r="G4493" i="4"/>
  <c r="A4493" i="4"/>
  <c r="Q4492" i="4"/>
  <c r="G4492" i="4"/>
  <c r="A4492" i="4"/>
  <c r="Q4491" i="4"/>
  <c r="G4491" i="4"/>
  <c r="A4491" i="4"/>
  <c r="Q4490" i="4"/>
  <c r="G4490" i="4"/>
  <c r="A4490" i="4"/>
  <c r="Q4489" i="4"/>
  <c r="G4489" i="4"/>
  <c r="A4489" i="4"/>
  <c r="Q4488" i="4"/>
  <c r="G4488" i="4"/>
  <c r="A4488" i="4"/>
  <c r="Q4487" i="4"/>
  <c r="G4487" i="4"/>
  <c r="A4487" i="4"/>
  <c r="Q4486" i="4"/>
  <c r="G4486" i="4"/>
  <c r="A4486" i="4"/>
  <c r="Q4485" i="4"/>
  <c r="G4485" i="4"/>
  <c r="A4485" i="4"/>
  <c r="Q4484" i="4"/>
  <c r="G4484" i="4"/>
  <c r="A4484" i="4"/>
  <c r="Q4483" i="4"/>
  <c r="G4483" i="4"/>
  <c r="A4483" i="4"/>
  <c r="Q4482" i="4"/>
  <c r="G4482" i="4"/>
  <c r="A4482" i="4"/>
  <c r="Q4481" i="4"/>
  <c r="G4481" i="4"/>
  <c r="A4481" i="4"/>
  <c r="Q4480" i="4"/>
  <c r="G4480" i="4"/>
  <c r="A4480" i="4"/>
  <c r="Q4479" i="4"/>
  <c r="G4479" i="4"/>
  <c r="A4479" i="4"/>
  <c r="Q4478" i="4"/>
  <c r="G4478" i="4"/>
  <c r="A4478" i="4"/>
  <c r="Q4477" i="4"/>
  <c r="G4477" i="4"/>
  <c r="A4477" i="4"/>
  <c r="Q4476" i="4"/>
  <c r="G4476" i="4"/>
  <c r="A4476" i="4"/>
  <c r="Q4475" i="4"/>
  <c r="G4475" i="4"/>
  <c r="A4475" i="4"/>
  <c r="Q4474" i="4"/>
  <c r="G4474" i="4"/>
  <c r="A4474" i="4"/>
  <c r="Q4473" i="4"/>
  <c r="G4473" i="4"/>
  <c r="A4473" i="4"/>
  <c r="Q4472" i="4"/>
  <c r="G4472" i="4"/>
  <c r="A4472" i="4"/>
  <c r="Q4471" i="4"/>
  <c r="G4471" i="4"/>
  <c r="A4471" i="4"/>
  <c r="Q4470" i="4"/>
  <c r="G4470" i="4"/>
  <c r="A4470" i="4"/>
  <c r="Q4469" i="4"/>
  <c r="G4469" i="4"/>
  <c r="A4469" i="4"/>
  <c r="Q4468" i="4"/>
  <c r="G4468" i="4"/>
  <c r="A4468" i="4"/>
  <c r="Q4467" i="4"/>
  <c r="G4467" i="4"/>
  <c r="A4467" i="4"/>
  <c r="Q4466" i="4"/>
  <c r="G4466" i="4"/>
  <c r="A4466" i="4"/>
  <c r="Q4465" i="4"/>
  <c r="G4465" i="4"/>
  <c r="A4465" i="4"/>
  <c r="Q4464" i="4"/>
  <c r="G4464" i="4"/>
  <c r="A4464" i="4"/>
  <c r="Q4463" i="4"/>
  <c r="G4463" i="4"/>
  <c r="A4463" i="4"/>
  <c r="Q4462" i="4"/>
  <c r="G4462" i="4"/>
  <c r="A4462" i="4"/>
  <c r="Q4461" i="4"/>
  <c r="G4461" i="4"/>
  <c r="A4461" i="4"/>
  <c r="Q4460" i="4"/>
  <c r="G4460" i="4"/>
  <c r="A4460" i="4"/>
  <c r="Q4459" i="4"/>
  <c r="G4459" i="4"/>
  <c r="A4459" i="4"/>
  <c r="Q4458" i="4"/>
  <c r="G4458" i="4"/>
  <c r="A4458" i="4"/>
  <c r="Q4457" i="4"/>
  <c r="G4457" i="4"/>
  <c r="A4457" i="4"/>
  <c r="Q4456" i="4"/>
  <c r="G4456" i="4"/>
  <c r="A4456" i="4"/>
  <c r="Q4455" i="4"/>
  <c r="G4455" i="4"/>
  <c r="A4455" i="4"/>
  <c r="Q4454" i="4"/>
  <c r="G4454" i="4"/>
  <c r="A4454" i="4"/>
  <c r="Q4453" i="4"/>
  <c r="G4453" i="4"/>
  <c r="A4453" i="4"/>
  <c r="Q4452" i="4"/>
  <c r="G4452" i="4"/>
  <c r="A4452" i="4"/>
  <c r="Q4451" i="4"/>
  <c r="G4451" i="4"/>
  <c r="A4451" i="4"/>
  <c r="Q4450" i="4"/>
  <c r="G4450" i="4"/>
  <c r="A4450" i="4"/>
  <c r="Q4449" i="4"/>
  <c r="G4449" i="4"/>
  <c r="A4449" i="4"/>
  <c r="Q4448" i="4"/>
  <c r="G4448" i="4"/>
  <c r="A4448" i="4"/>
  <c r="Q4447" i="4"/>
  <c r="G4447" i="4"/>
  <c r="A4447" i="4"/>
  <c r="Q4446" i="4"/>
  <c r="G4446" i="4"/>
  <c r="A4446" i="4"/>
  <c r="Q4445" i="4"/>
  <c r="G4445" i="4"/>
  <c r="A4445" i="4"/>
  <c r="Q4444" i="4"/>
  <c r="G4444" i="4"/>
  <c r="A4444" i="4"/>
  <c r="Q4443" i="4"/>
  <c r="G4443" i="4"/>
  <c r="A4443" i="4"/>
  <c r="Q4442" i="4"/>
  <c r="G4442" i="4"/>
  <c r="A4442" i="4"/>
  <c r="Q4441" i="4"/>
  <c r="G4441" i="4"/>
  <c r="A4441" i="4"/>
  <c r="Q4440" i="4"/>
  <c r="G4440" i="4"/>
  <c r="A4440" i="4"/>
  <c r="Q4439" i="4"/>
  <c r="G4439" i="4"/>
  <c r="A4439" i="4"/>
  <c r="Q4438" i="4"/>
  <c r="G4438" i="4"/>
  <c r="A4438" i="4"/>
  <c r="Q4437" i="4"/>
  <c r="G4437" i="4"/>
  <c r="A4437" i="4"/>
  <c r="Q4436" i="4"/>
  <c r="G4436" i="4"/>
  <c r="A4436" i="4"/>
  <c r="Q4435" i="4"/>
  <c r="G4435" i="4"/>
  <c r="A4435" i="4"/>
  <c r="Q4434" i="4"/>
  <c r="G4434" i="4"/>
  <c r="A4434" i="4"/>
  <c r="Q4433" i="4"/>
  <c r="G4433" i="4"/>
  <c r="A4433" i="4"/>
  <c r="Q4432" i="4"/>
  <c r="G4432" i="4"/>
  <c r="A4432" i="4"/>
  <c r="Q4431" i="4"/>
  <c r="G4431" i="4"/>
  <c r="A4431" i="4"/>
  <c r="Q4430" i="4"/>
  <c r="G4430" i="4"/>
  <c r="A4430" i="4"/>
  <c r="Q4429" i="4"/>
  <c r="G4429" i="4"/>
  <c r="A4429" i="4"/>
  <c r="Q4428" i="4"/>
  <c r="G4428" i="4"/>
  <c r="A4428" i="4"/>
  <c r="Q4427" i="4"/>
  <c r="G4427" i="4"/>
  <c r="A4427" i="4"/>
  <c r="Q4426" i="4"/>
  <c r="G4426" i="4"/>
  <c r="A4426" i="4"/>
  <c r="Q4425" i="4"/>
  <c r="G4425" i="4"/>
  <c r="A4425" i="4"/>
  <c r="Q4424" i="4"/>
  <c r="G4424" i="4"/>
  <c r="A4424" i="4"/>
  <c r="Q4423" i="4"/>
  <c r="G4423" i="4"/>
  <c r="A4423" i="4"/>
  <c r="Q4422" i="4"/>
  <c r="G4422" i="4"/>
  <c r="A4422" i="4"/>
  <c r="Q4421" i="4"/>
  <c r="G4421" i="4"/>
  <c r="A4421" i="4"/>
  <c r="Q4420" i="4"/>
  <c r="G4420" i="4"/>
  <c r="A4420" i="4"/>
  <c r="Q4419" i="4"/>
  <c r="G4419" i="4"/>
  <c r="A4419" i="4"/>
  <c r="Q4418" i="4"/>
  <c r="G4418" i="4"/>
  <c r="A4418" i="4"/>
  <c r="Q4417" i="4"/>
  <c r="G4417" i="4"/>
  <c r="A4417" i="4"/>
  <c r="Q4416" i="4"/>
  <c r="G4416" i="4"/>
  <c r="A4416" i="4"/>
  <c r="Q4415" i="4"/>
  <c r="G4415" i="4"/>
  <c r="A4415" i="4"/>
  <c r="Q4414" i="4"/>
  <c r="G4414" i="4"/>
  <c r="A4414" i="4"/>
  <c r="Q4413" i="4"/>
  <c r="G4413" i="4"/>
  <c r="A4413" i="4"/>
  <c r="Q4412" i="4"/>
  <c r="G4412" i="4"/>
  <c r="A4412" i="4"/>
  <c r="Q4411" i="4"/>
  <c r="G4411" i="4"/>
  <c r="A4411" i="4"/>
  <c r="Q4410" i="4"/>
  <c r="G4410" i="4"/>
  <c r="A4410" i="4"/>
  <c r="Q4409" i="4"/>
  <c r="G4409" i="4"/>
  <c r="A4409" i="4"/>
  <c r="Q4408" i="4"/>
  <c r="G4408" i="4"/>
  <c r="A4408" i="4"/>
  <c r="Q4407" i="4"/>
  <c r="G4407" i="4"/>
  <c r="A4407" i="4"/>
  <c r="Q4406" i="4"/>
  <c r="G4406" i="4"/>
  <c r="A4406" i="4"/>
  <c r="Q4405" i="4"/>
  <c r="G4405" i="4"/>
  <c r="A4405" i="4"/>
  <c r="Q4404" i="4"/>
  <c r="G4404" i="4"/>
  <c r="A4404" i="4"/>
  <c r="Q4403" i="4"/>
  <c r="G4403" i="4"/>
  <c r="A4403" i="4"/>
  <c r="Q4402" i="4"/>
  <c r="G4402" i="4"/>
  <c r="A4402" i="4"/>
  <c r="Q4401" i="4"/>
  <c r="G4401" i="4"/>
  <c r="A4401" i="4"/>
  <c r="Q4400" i="4"/>
  <c r="G4400" i="4"/>
  <c r="A4400" i="4"/>
  <c r="Q4399" i="4"/>
  <c r="G4399" i="4"/>
  <c r="A4399" i="4"/>
  <c r="Q4398" i="4"/>
  <c r="G4398" i="4"/>
  <c r="A4398" i="4"/>
  <c r="Q4397" i="4"/>
  <c r="G4397" i="4"/>
  <c r="A4397" i="4"/>
  <c r="Q4396" i="4"/>
  <c r="G4396" i="4"/>
  <c r="A4396" i="4"/>
  <c r="Q4395" i="4"/>
  <c r="G4395" i="4"/>
  <c r="A4395" i="4"/>
  <c r="Q4394" i="4"/>
  <c r="G4394" i="4"/>
  <c r="A4394" i="4"/>
  <c r="Q4393" i="4"/>
  <c r="G4393" i="4"/>
  <c r="A4393" i="4"/>
  <c r="Q4392" i="4"/>
  <c r="G4392" i="4"/>
  <c r="A4392" i="4"/>
  <c r="Q4391" i="4"/>
  <c r="G4391" i="4"/>
  <c r="A4391" i="4"/>
  <c r="Q4390" i="4"/>
  <c r="G4390" i="4"/>
  <c r="A4390" i="4"/>
  <c r="Q4389" i="4"/>
  <c r="G4389" i="4"/>
  <c r="A4389" i="4"/>
  <c r="Q4388" i="4"/>
  <c r="G4388" i="4"/>
  <c r="A4388" i="4"/>
  <c r="Q4387" i="4"/>
  <c r="G4387" i="4"/>
  <c r="A4387" i="4"/>
  <c r="Q4386" i="4"/>
  <c r="G4386" i="4"/>
  <c r="A4386" i="4"/>
  <c r="Q4385" i="4"/>
  <c r="G4385" i="4"/>
  <c r="A4385" i="4"/>
  <c r="Q4384" i="4"/>
  <c r="G4384" i="4"/>
  <c r="A4384" i="4"/>
  <c r="Q4383" i="4"/>
  <c r="G4383" i="4"/>
  <c r="A4383" i="4"/>
  <c r="Q4382" i="4"/>
  <c r="G4382" i="4"/>
  <c r="A4382" i="4"/>
  <c r="Q4381" i="4"/>
  <c r="G4381" i="4"/>
  <c r="A4381" i="4"/>
  <c r="Q4380" i="4"/>
  <c r="G4380" i="4"/>
  <c r="A4380" i="4"/>
  <c r="Q4379" i="4"/>
  <c r="G4379" i="4"/>
  <c r="A4379" i="4"/>
  <c r="Q4378" i="4"/>
  <c r="G4378" i="4"/>
  <c r="A4378" i="4"/>
  <c r="Q4377" i="4"/>
  <c r="G4377" i="4"/>
  <c r="A4377" i="4"/>
  <c r="Q4376" i="4"/>
  <c r="G4376" i="4"/>
  <c r="A4376" i="4"/>
  <c r="Q4375" i="4"/>
  <c r="G4375" i="4"/>
  <c r="A4375" i="4"/>
  <c r="Q4374" i="4"/>
  <c r="G4374" i="4"/>
  <c r="A4374" i="4"/>
  <c r="Q4373" i="4"/>
  <c r="G4373" i="4"/>
  <c r="A4373" i="4"/>
  <c r="Q4372" i="4"/>
  <c r="G4372" i="4"/>
  <c r="A4372" i="4"/>
  <c r="Q4371" i="4"/>
  <c r="G4371" i="4"/>
  <c r="A4371" i="4"/>
  <c r="Q4370" i="4"/>
  <c r="G4370" i="4"/>
  <c r="A4370" i="4"/>
  <c r="Q4369" i="4"/>
  <c r="G4369" i="4"/>
  <c r="A4369" i="4"/>
  <c r="Q4368" i="4"/>
  <c r="G4368" i="4"/>
  <c r="A4368" i="4"/>
  <c r="Q4367" i="4"/>
  <c r="G4367" i="4"/>
  <c r="A4367" i="4"/>
  <c r="Q4366" i="4"/>
  <c r="G4366" i="4"/>
  <c r="A4366" i="4"/>
  <c r="Q4365" i="4"/>
  <c r="G4365" i="4"/>
  <c r="A4365" i="4"/>
  <c r="Q4364" i="4"/>
  <c r="G4364" i="4"/>
  <c r="A4364" i="4"/>
  <c r="Q4363" i="4"/>
  <c r="G4363" i="4"/>
  <c r="A4363" i="4"/>
  <c r="Q4362" i="4"/>
  <c r="G4362" i="4"/>
  <c r="A4362" i="4"/>
  <c r="Q4361" i="4"/>
  <c r="G4361" i="4"/>
  <c r="A4361" i="4"/>
  <c r="Q4360" i="4"/>
  <c r="G4360" i="4"/>
  <c r="A4360" i="4"/>
  <c r="Q4359" i="4"/>
  <c r="G4359" i="4"/>
  <c r="A4359" i="4"/>
  <c r="Q4358" i="4"/>
  <c r="G4358" i="4"/>
  <c r="A4358" i="4"/>
  <c r="Q4357" i="4"/>
  <c r="G4357" i="4"/>
  <c r="A4357" i="4"/>
  <c r="Q4356" i="4"/>
  <c r="G4356" i="4"/>
  <c r="A4356" i="4"/>
  <c r="Q4355" i="4"/>
  <c r="G4355" i="4"/>
  <c r="A4355" i="4"/>
  <c r="Q4354" i="4"/>
  <c r="G4354" i="4"/>
  <c r="A4354" i="4"/>
  <c r="Q4353" i="4"/>
  <c r="G4353" i="4"/>
  <c r="A4353" i="4"/>
  <c r="Q4352" i="4"/>
  <c r="G4352" i="4"/>
  <c r="A4352" i="4"/>
  <c r="Q4351" i="4"/>
  <c r="G4351" i="4"/>
  <c r="A4351" i="4"/>
  <c r="Q4350" i="4"/>
  <c r="G4350" i="4"/>
  <c r="A4350" i="4"/>
  <c r="Q4349" i="4"/>
  <c r="G4349" i="4"/>
  <c r="A4349" i="4"/>
  <c r="Q4348" i="4"/>
  <c r="G4348" i="4"/>
  <c r="A4348" i="4"/>
  <c r="Q4347" i="4"/>
  <c r="G4347" i="4"/>
  <c r="A4347" i="4"/>
  <c r="Q4346" i="4"/>
  <c r="G4346" i="4"/>
  <c r="A4346" i="4"/>
  <c r="Q4345" i="4"/>
  <c r="G4345" i="4"/>
  <c r="A4345" i="4"/>
  <c r="Q4344" i="4"/>
  <c r="G4344" i="4"/>
  <c r="A4344" i="4"/>
  <c r="Q4343" i="4"/>
  <c r="G4343" i="4"/>
  <c r="A4343" i="4"/>
  <c r="Q4342" i="4"/>
  <c r="G4342" i="4"/>
  <c r="A4342" i="4"/>
  <c r="Q4341" i="4"/>
  <c r="G4341" i="4"/>
  <c r="A4341" i="4"/>
  <c r="Q4340" i="4"/>
  <c r="G4340" i="4"/>
  <c r="A4340" i="4"/>
  <c r="Q4339" i="4"/>
  <c r="G4339" i="4"/>
  <c r="A4339" i="4"/>
  <c r="Q4338" i="4"/>
  <c r="G4338" i="4"/>
  <c r="A4338" i="4"/>
  <c r="Q4337" i="4"/>
  <c r="G4337" i="4"/>
  <c r="A4337" i="4"/>
  <c r="Q4336" i="4"/>
  <c r="G4336" i="4"/>
  <c r="A4336" i="4"/>
  <c r="Q4335" i="4"/>
  <c r="G4335" i="4"/>
  <c r="A4335" i="4"/>
  <c r="Q4334" i="4"/>
  <c r="G4334" i="4"/>
  <c r="A4334" i="4"/>
  <c r="Q4333" i="4"/>
  <c r="G4333" i="4"/>
  <c r="A4333" i="4"/>
  <c r="Q4332" i="4"/>
  <c r="G4332" i="4"/>
  <c r="A4332" i="4"/>
  <c r="Q4331" i="4"/>
  <c r="G4331" i="4"/>
  <c r="A4331" i="4"/>
  <c r="Q4330" i="4"/>
  <c r="G4330" i="4"/>
  <c r="A4330" i="4"/>
  <c r="Q4329" i="4"/>
  <c r="G4329" i="4"/>
  <c r="A4329" i="4"/>
  <c r="Q4328" i="4"/>
  <c r="G4328" i="4"/>
  <c r="A4328" i="4"/>
  <c r="Q4327" i="4"/>
  <c r="G4327" i="4"/>
  <c r="A4327" i="4"/>
  <c r="Q4326" i="4"/>
  <c r="G4326" i="4"/>
  <c r="A4326" i="4"/>
  <c r="Q4325" i="4"/>
  <c r="G4325" i="4"/>
  <c r="A4325" i="4"/>
  <c r="Q4324" i="4"/>
  <c r="G4324" i="4"/>
  <c r="A4324" i="4"/>
  <c r="Q4323" i="4"/>
  <c r="G4323" i="4"/>
  <c r="A4323" i="4"/>
  <c r="Q4322" i="4"/>
  <c r="G4322" i="4"/>
  <c r="A4322" i="4"/>
  <c r="Q4321" i="4"/>
  <c r="G4321" i="4"/>
  <c r="A4321" i="4"/>
  <c r="Q4320" i="4"/>
  <c r="G4320" i="4"/>
  <c r="A4320" i="4"/>
  <c r="Q4319" i="4"/>
  <c r="G4319" i="4"/>
  <c r="A4319" i="4"/>
  <c r="Q4318" i="4"/>
  <c r="G4318" i="4"/>
  <c r="A4318" i="4"/>
  <c r="Q4317" i="4"/>
  <c r="G4317" i="4"/>
  <c r="A4317" i="4"/>
  <c r="Q4316" i="4"/>
  <c r="G4316" i="4"/>
  <c r="A4316" i="4"/>
  <c r="Q4315" i="4"/>
  <c r="G4315" i="4"/>
  <c r="A4315" i="4"/>
  <c r="Q4314" i="4"/>
  <c r="G4314" i="4"/>
  <c r="A4314" i="4"/>
  <c r="Q4313" i="4"/>
  <c r="G4313" i="4"/>
  <c r="A4313" i="4"/>
  <c r="Q4312" i="4"/>
  <c r="G4312" i="4"/>
  <c r="A4312" i="4"/>
  <c r="Q4311" i="4"/>
  <c r="G4311" i="4"/>
  <c r="A4311" i="4"/>
  <c r="Q4310" i="4"/>
  <c r="G4310" i="4"/>
  <c r="A4310" i="4"/>
  <c r="Q4309" i="4"/>
  <c r="G4309" i="4"/>
  <c r="A4309" i="4"/>
  <c r="Q4308" i="4"/>
  <c r="G4308" i="4"/>
  <c r="A4308" i="4"/>
  <c r="Q4307" i="4"/>
  <c r="G4307" i="4"/>
  <c r="A4307" i="4"/>
  <c r="Q4306" i="4"/>
  <c r="G4306" i="4"/>
  <c r="A4306" i="4"/>
  <c r="Q4305" i="4"/>
  <c r="G4305" i="4"/>
  <c r="A4305" i="4"/>
  <c r="Q4304" i="4"/>
  <c r="G4304" i="4"/>
  <c r="A4304" i="4"/>
  <c r="Q4303" i="4"/>
  <c r="G4303" i="4"/>
  <c r="A4303" i="4"/>
  <c r="Q4302" i="4"/>
  <c r="G4302" i="4"/>
  <c r="A4302" i="4"/>
  <c r="Q4301" i="4"/>
  <c r="G4301" i="4"/>
  <c r="A4301" i="4"/>
  <c r="Q4300" i="4"/>
  <c r="G4300" i="4"/>
  <c r="A4300" i="4"/>
  <c r="Q4299" i="4"/>
  <c r="G4299" i="4"/>
  <c r="A4299" i="4"/>
  <c r="Q4298" i="4"/>
  <c r="G4298" i="4"/>
  <c r="A4298" i="4"/>
  <c r="Q4297" i="4"/>
  <c r="G4297" i="4"/>
  <c r="A4297" i="4"/>
  <c r="Q4296" i="4"/>
  <c r="G4296" i="4"/>
  <c r="A4296" i="4"/>
  <c r="Q4295" i="4"/>
  <c r="G4295" i="4"/>
  <c r="A4295" i="4"/>
  <c r="Q4294" i="4"/>
  <c r="G4294" i="4"/>
  <c r="A4294" i="4"/>
  <c r="Q4293" i="4"/>
  <c r="G4293" i="4"/>
  <c r="A4293" i="4"/>
  <c r="Q4292" i="4"/>
  <c r="G4292" i="4"/>
  <c r="A4292" i="4"/>
  <c r="Q4291" i="4"/>
  <c r="G4291" i="4"/>
  <c r="A4291" i="4"/>
  <c r="Q4290" i="4"/>
  <c r="G4290" i="4"/>
  <c r="A4290" i="4"/>
  <c r="Q4289" i="4"/>
  <c r="G4289" i="4"/>
  <c r="A4289" i="4"/>
  <c r="Q4288" i="4"/>
  <c r="G4288" i="4"/>
  <c r="A4288" i="4"/>
  <c r="Q4287" i="4"/>
  <c r="G4287" i="4"/>
  <c r="A4287" i="4"/>
  <c r="Q4286" i="4"/>
  <c r="G4286" i="4"/>
  <c r="A4286" i="4"/>
  <c r="Q4285" i="4"/>
  <c r="G4285" i="4"/>
  <c r="A4285" i="4"/>
  <c r="Q4284" i="4"/>
  <c r="G4284" i="4"/>
  <c r="A4284" i="4"/>
  <c r="Q4283" i="4"/>
  <c r="G4283" i="4"/>
  <c r="A4283" i="4"/>
  <c r="Q4282" i="4"/>
  <c r="G4282" i="4"/>
  <c r="A4282" i="4"/>
  <c r="Q4281" i="4"/>
  <c r="G4281" i="4"/>
  <c r="A4281" i="4"/>
  <c r="Q4280" i="4"/>
  <c r="G4280" i="4"/>
  <c r="A4280" i="4"/>
  <c r="Q4279" i="4"/>
  <c r="G4279" i="4"/>
  <c r="A4279" i="4"/>
  <c r="Q4278" i="4"/>
  <c r="G4278" i="4"/>
  <c r="A4278" i="4"/>
  <c r="Q4277" i="4"/>
  <c r="G4277" i="4"/>
  <c r="A4277" i="4"/>
  <c r="Q4276" i="4"/>
  <c r="G4276" i="4"/>
  <c r="A4276" i="4"/>
  <c r="Q4275" i="4"/>
  <c r="G4275" i="4"/>
  <c r="A4275" i="4"/>
  <c r="Q4274" i="4"/>
  <c r="G4274" i="4"/>
  <c r="A4274" i="4"/>
  <c r="Q4273" i="4"/>
  <c r="G4273" i="4"/>
  <c r="A4273" i="4"/>
  <c r="Q4272" i="4"/>
  <c r="G4272" i="4"/>
  <c r="A4272" i="4"/>
  <c r="Q4271" i="4"/>
  <c r="G4271" i="4"/>
  <c r="A4271" i="4"/>
  <c r="Q4270" i="4"/>
  <c r="G4270" i="4"/>
  <c r="A4270" i="4"/>
  <c r="Q4269" i="4"/>
  <c r="G4269" i="4"/>
  <c r="A4269" i="4"/>
  <c r="Q4268" i="4"/>
  <c r="G4268" i="4"/>
  <c r="A4268" i="4"/>
  <c r="Q4267" i="4"/>
  <c r="G4267" i="4"/>
  <c r="A4267" i="4"/>
  <c r="Q4266" i="4"/>
  <c r="G4266" i="4"/>
  <c r="A4266" i="4"/>
  <c r="Q4265" i="4"/>
  <c r="G4265" i="4"/>
  <c r="A4265" i="4"/>
  <c r="Q4264" i="4"/>
  <c r="G4264" i="4"/>
  <c r="A4264" i="4"/>
  <c r="Q4263" i="4"/>
  <c r="G4263" i="4"/>
  <c r="A4263" i="4"/>
  <c r="Q4262" i="4"/>
  <c r="G4262" i="4"/>
  <c r="A4262" i="4"/>
  <c r="Q4261" i="4"/>
  <c r="G4261" i="4"/>
  <c r="A4261" i="4"/>
  <c r="Q4260" i="4"/>
  <c r="G4260" i="4"/>
  <c r="A4260" i="4"/>
  <c r="Q4259" i="4"/>
  <c r="G4259" i="4"/>
  <c r="A4259" i="4"/>
  <c r="Q4258" i="4"/>
  <c r="G4258" i="4"/>
  <c r="A4258" i="4"/>
  <c r="Q4257" i="4"/>
  <c r="G4257" i="4"/>
  <c r="A4257" i="4"/>
  <c r="Q4256" i="4"/>
  <c r="G4256" i="4"/>
  <c r="A4256" i="4"/>
  <c r="Q4255" i="4"/>
  <c r="G4255" i="4"/>
  <c r="A4255" i="4"/>
  <c r="Q4254" i="4"/>
  <c r="G4254" i="4"/>
  <c r="A4254" i="4"/>
  <c r="Q4253" i="4"/>
  <c r="G4253" i="4"/>
  <c r="A4253" i="4"/>
  <c r="Q4252" i="4"/>
  <c r="G4252" i="4"/>
  <c r="A4252" i="4"/>
  <c r="Q4251" i="4"/>
  <c r="G4251" i="4"/>
  <c r="A4251" i="4"/>
  <c r="Q4250" i="4"/>
  <c r="G4250" i="4"/>
  <c r="A4250" i="4"/>
  <c r="Q4249" i="4"/>
  <c r="G4249" i="4"/>
  <c r="A4249" i="4"/>
  <c r="Q4248" i="4"/>
  <c r="G4248" i="4"/>
  <c r="A4248" i="4"/>
  <c r="Q4247" i="4"/>
  <c r="G4247" i="4"/>
  <c r="A4247" i="4"/>
  <c r="Q4246" i="4"/>
  <c r="G4246" i="4"/>
  <c r="A4246" i="4"/>
  <c r="Q4245" i="4"/>
  <c r="G4245" i="4"/>
  <c r="A4245" i="4"/>
  <c r="Q4244" i="4"/>
  <c r="G4244" i="4"/>
  <c r="A4244" i="4"/>
  <c r="Q4243" i="4"/>
  <c r="G4243" i="4"/>
  <c r="A4243" i="4"/>
  <c r="Q4242" i="4"/>
  <c r="G4242" i="4"/>
  <c r="A4242" i="4"/>
  <c r="Q4241" i="4"/>
  <c r="G4241" i="4"/>
  <c r="A4241" i="4"/>
  <c r="Q4240" i="4"/>
  <c r="G4240" i="4"/>
  <c r="A4240" i="4"/>
  <c r="Q4239" i="4"/>
  <c r="G4239" i="4"/>
  <c r="A4239" i="4"/>
  <c r="Q4238" i="4"/>
  <c r="G4238" i="4"/>
  <c r="A4238" i="4"/>
  <c r="Q4237" i="4"/>
  <c r="G4237" i="4"/>
  <c r="A4237" i="4"/>
  <c r="Q4236" i="4"/>
  <c r="G4236" i="4"/>
  <c r="A4236" i="4"/>
  <c r="Q4235" i="4"/>
  <c r="G4235" i="4"/>
  <c r="A4235" i="4"/>
  <c r="Q4234" i="4"/>
  <c r="G4234" i="4"/>
  <c r="A4234" i="4"/>
  <c r="Q4233" i="4"/>
  <c r="G4233" i="4"/>
  <c r="A4233" i="4"/>
  <c r="Q4232" i="4"/>
  <c r="G4232" i="4"/>
  <c r="A4232" i="4"/>
  <c r="Q4231" i="4"/>
  <c r="G4231" i="4"/>
  <c r="A4231" i="4"/>
  <c r="Q4230" i="4"/>
  <c r="G4230" i="4"/>
  <c r="A4230" i="4"/>
  <c r="Q4229" i="4"/>
  <c r="G4229" i="4"/>
  <c r="A4229" i="4"/>
  <c r="Q4228" i="4"/>
  <c r="G4228" i="4"/>
  <c r="A4228" i="4"/>
  <c r="Q4227" i="4"/>
  <c r="G4227" i="4"/>
  <c r="A4227" i="4"/>
  <c r="Q4226" i="4"/>
  <c r="G4226" i="4"/>
  <c r="A4226" i="4"/>
  <c r="Q4225" i="4"/>
  <c r="G4225" i="4"/>
  <c r="A4225" i="4"/>
  <c r="Q4224" i="4"/>
  <c r="G4224" i="4"/>
  <c r="A4224" i="4"/>
  <c r="Q4223" i="4"/>
  <c r="G4223" i="4"/>
  <c r="A4223" i="4"/>
  <c r="Q4222" i="4"/>
  <c r="G4222" i="4"/>
  <c r="A4222" i="4"/>
  <c r="Q4221" i="4"/>
  <c r="G4221" i="4"/>
  <c r="A4221" i="4"/>
  <c r="Q4220" i="4"/>
  <c r="G4220" i="4"/>
  <c r="A4220" i="4"/>
  <c r="Q4219" i="4"/>
  <c r="G4219" i="4"/>
  <c r="A4219" i="4"/>
  <c r="Q4218" i="4"/>
  <c r="G4218" i="4"/>
  <c r="A4218" i="4"/>
  <c r="Q4217" i="4"/>
  <c r="G4217" i="4"/>
  <c r="A4217" i="4"/>
  <c r="Q4216" i="4"/>
  <c r="G4216" i="4"/>
  <c r="A4216" i="4"/>
  <c r="Q4215" i="4"/>
  <c r="G4215" i="4"/>
  <c r="A4215" i="4"/>
  <c r="Q4214" i="4"/>
  <c r="G4214" i="4"/>
  <c r="A4214" i="4"/>
  <c r="Q4213" i="4"/>
  <c r="G4213" i="4"/>
  <c r="A4213" i="4"/>
  <c r="Q4212" i="4"/>
  <c r="G4212" i="4"/>
  <c r="A4212" i="4"/>
  <c r="Q4211" i="4"/>
  <c r="G4211" i="4"/>
  <c r="A4211" i="4"/>
  <c r="Q4210" i="4"/>
  <c r="G4210" i="4"/>
  <c r="A4210" i="4"/>
  <c r="Q4209" i="4"/>
  <c r="G4209" i="4"/>
  <c r="A4209" i="4"/>
  <c r="Q4208" i="4"/>
  <c r="G4208" i="4"/>
  <c r="A4208" i="4"/>
  <c r="Q4207" i="4"/>
  <c r="G4207" i="4"/>
  <c r="A4207" i="4"/>
  <c r="Q4206" i="4"/>
  <c r="G4206" i="4"/>
  <c r="A4206" i="4"/>
  <c r="Q4205" i="4"/>
  <c r="G4205" i="4"/>
  <c r="A4205" i="4"/>
  <c r="Q4204" i="4"/>
  <c r="G4204" i="4"/>
  <c r="A4204" i="4"/>
  <c r="Q4203" i="4"/>
  <c r="G4203" i="4"/>
  <c r="A4203" i="4"/>
  <c r="Q4202" i="4"/>
  <c r="G4202" i="4"/>
  <c r="A4202" i="4"/>
  <c r="Q4201" i="4"/>
  <c r="G4201" i="4"/>
  <c r="A4201" i="4"/>
  <c r="Q4200" i="4"/>
  <c r="G4200" i="4"/>
  <c r="A4200" i="4"/>
  <c r="Q4199" i="4"/>
  <c r="G4199" i="4"/>
  <c r="A4199" i="4"/>
  <c r="Q4198" i="4"/>
  <c r="G4198" i="4"/>
  <c r="A4198" i="4"/>
  <c r="Q4197" i="4"/>
  <c r="G4197" i="4"/>
  <c r="A4197" i="4"/>
  <c r="Q4196" i="4"/>
  <c r="G4196" i="4"/>
  <c r="A4196" i="4"/>
  <c r="Q4195" i="4"/>
  <c r="G4195" i="4"/>
  <c r="A4195" i="4"/>
  <c r="Q4194" i="4"/>
  <c r="G4194" i="4"/>
  <c r="A4194" i="4"/>
  <c r="Q4193" i="4"/>
  <c r="G4193" i="4"/>
  <c r="A4193" i="4"/>
  <c r="Q4192" i="4"/>
  <c r="G4192" i="4"/>
  <c r="A4192" i="4"/>
  <c r="Q4191" i="4"/>
  <c r="G4191" i="4"/>
  <c r="A4191" i="4"/>
  <c r="Q4190" i="4"/>
  <c r="G4190" i="4"/>
  <c r="A4190" i="4"/>
  <c r="Q4189" i="4"/>
  <c r="G4189" i="4"/>
  <c r="A4189" i="4"/>
  <c r="Q4188" i="4"/>
  <c r="G4188" i="4"/>
  <c r="A4188" i="4"/>
  <c r="Q4187" i="4"/>
  <c r="G4187" i="4"/>
  <c r="A4187" i="4"/>
  <c r="Q4186" i="4"/>
  <c r="G4186" i="4"/>
  <c r="A4186" i="4"/>
  <c r="Q4185" i="4"/>
  <c r="G4185" i="4"/>
  <c r="A4185" i="4"/>
  <c r="Q4184" i="4"/>
  <c r="G4184" i="4"/>
  <c r="A4184" i="4"/>
  <c r="Q4183" i="4"/>
  <c r="G4183" i="4"/>
  <c r="A4183" i="4"/>
  <c r="Q4182" i="4"/>
  <c r="G4182" i="4"/>
  <c r="A4182" i="4"/>
  <c r="Q4181" i="4"/>
  <c r="G4181" i="4"/>
  <c r="A4181" i="4"/>
  <c r="Q4180" i="4"/>
  <c r="G4180" i="4"/>
  <c r="A4180" i="4"/>
  <c r="Q4179" i="4"/>
  <c r="G4179" i="4"/>
  <c r="A4179" i="4"/>
  <c r="Q4178" i="4"/>
  <c r="G4178" i="4"/>
  <c r="A4178" i="4"/>
  <c r="Q4177" i="4"/>
  <c r="G4177" i="4"/>
  <c r="A4177" i="4"/>
  <c r="Q4176" i="4"/>
  <c r="G4176" i="4"/>
  <c r="A4176" i="4"/>
  <c r="Q4175" i="4"/>
  <c r="G4175" i="4"/>
  <c r="A4175" i="4"/>
  <c r="Q4174" i="4"/>
  <c r="G4174" i="4"/>
  <c r="A4174" i="4"/>
  <c r="Q4173" i="4"/>
  <c r="G4173" i="4"/>
  <c r="A4173" i="4"/>
  <c r="Q4172" i="4"/>
  <c r="G4172" i="4"/>
  <c r="A4172" i="4"/>
  <c r="Q4171" i="4"/>
  <c r="G4171" i="4"/>
  <c r="A4171" i="4"/>
  <c r="Q4170" i="4"/>
  <c r="G4170" i="4"/>
  <c r="A4170" i="4"/>
  <c r="Q4169" i="4"/>
  <c r="G4169" i="4"/>
  <c r="A4169" i="4"/>
  <c r="Q4168" i="4"/>
  <c r="G4168" i="4"/>
  <c r="A4168" i="4"/>
  <c r="Q4167" i="4"/>
  <c r="G4167" i="4"/>
  <c r="A4167" i="4"/>
  <c r="Q4166" i="4"/>
  <c r="G4166" i="4"/>
  <c r="A4166" i="4"/>
  <c r="Q4165" i="4"/>
  <c r="G4165" i="4"/>
  <c r="A4165" i="4"/>
  <c r="Q4164" i="4"/>
  <c r="G4164" i="4"/>
  <c r="A4164" i="4"/>
  <c r="Q4163" i="4"/>
  <c r="G4163" i="4"/>
  <c r="A4163" i="4"/>
  <c r="Q4162" i="4"/>
  <c r="G4162" i="4"/>
  <c r="A4162" i="4"/>
  <c r="Q4161" i="4"/>
  <c r="G4161" i="4"/>
  <c r="A4161" i="4"/>
  <c r="Q4160" i="4"/>
  <c r="G4160" i="4"/>
  <c r="A4160" i="4"/>
  <c r="A4159" i="4"/>
  <c r="A4152" i="4"/>
  <c r="F4149" i="4"/>
  <c r="F4148" i="4" s="1"/>
  <c r="E4149" i="4"/>
  <c r="E4148" i="4" s="1"/>
  <c r="A4149" i="4"/>
  <c r="I4149" i="4" s="1"/>
  <c r="A4148" i="4"/>
  <c r="I4148" i="4" s="1"/>
  <c r="A4147" i="4"/>
  <c r="F4147" i="4" s="1"/>
  <c r="F4146" i="4" s="1"/>
  <c r="A4146" i="4"/>
  <c r="I4146" i="4" s="1"/>
  <c r="F4145" i="4"/>
  <c r="F4144" i="4" s="1"/>
  <c r="A4145" i="4"/>
  <c r="E4145" i="4" s="1"/>
  <c r="E4144" i="4" s="1"/>
  <c r="A4144" i="4"/>
  <c r="I4144" i="4" s="1"/>
  <c r="A4143" i="4"/>
  <c r="F4143" i="4" s="1"/>
  <c r="F4142" i="4" s="1"/>
  <c r="A4142" i="4"/>
  <c r="I4142" i="4" s="1"/>
  <c r="A4141" i="4"/>
  <c r="F4141" i="4" s="1"/>
  <c r="A4140" i="4"/>
  <c r="F4140" i="4" s="1"/>
  <c r="F4139" i="4"/>
  <c r="E4139" i="4"/>
  <c r="A4139" i="4"/>
  <c r="I4139" i="4" s="1"/>
  <c r="F4138" i="4"/>
  <c r="A4138" i="4"/>
  <c r="E4138" i="4" s="1"/>
  <c r="A4137" i="4"/>
  <c r="F4137" i="4" s="1"/>
  <c r="A4136" i="4"/>
  <c r="I4136" i="4" s="1"/>
  <c r="A4135" i="4"/>
  <c r="A4134" i="4"/>
  <c r="I4134" i="4" s="1"/>
  <c r="A4133" i="4"/>
  <c r="I4133" i="4" s="1"/>
  <c r="A4132" i="4"/>
  <c r="A4131" i="4"/>
  <c r="A4130" i="4"/>
  <c r="I4130" i="4" s="1"/>
  <c r="E4129" i="4"/>
  <c r="A4129" i="4"/>
  <c r="F4129" i="4" s="1"/>
  <c r="A4128" i="4"/>
  <c r="F4128" i="4" s="1"/>
  <c r="A4127" i="4"/>
  <c r="I4127" i="4" s="1"/>
  <c r="A4126" i="4"/>
  <c r="I4126" i="4" s="1"/>
  <c r="A4125" i="4"/>
  <c r="I4125" i="4" s="1"/>
  <c r="A4124" i="4"/>
  <c r="I4124" i="4" s="1"/>
  <c r="A4123" i="4"/>
  <c r="A4122" i="4"/>
  <c r="E4121" i="4"/>
  <c r="A4121" i="4"/>
  <c r="I4121" i="4" s="1"/>
  <c r="A4120" i="4"/>
  <c r="A4119" i="4"/>
  <c r="A4118" i="4"/>
  <c r="I4118" i="4" s="1"/>
  <c r="I4117" i="4"/>
  <c r="A4117" i="4"/>
  <c r="F4117" i="4" s="1"/>
  <c r="F4116" i="4"/>
  <c r="A4116" i="4"/>
  <c r="A4115" i="4"/>
  <c r="I4114" i="4"/>
  <c r="A4114" i="4"/>
  <c r="F4114" i="4" s="1"/>
  <c r="A4113" i="4"/>
  <c r="I4113" i="4" s="1"/>
  <c r="A4112" i="4"/>
  <c r="I4112" i="4" s="1"/>
  <c r="A4111" i="4"/>
  <c r="A4110" i="4"/>
  <c r="I4110" i="4" s="1"/>
  <c r="F4109" i="4"/>
  <c r="A4109" i="4"/>
  <c r="I4109" i="4" s="1"/>
  <c r="A4108" i="4"/>
  <c r="A4107" i="4"/>
  <c r="A4106" i="4"/>
  <c r="I4105" i="4"/>
  <c r="A4105" i="4"/>
  <c r="F4105" i="4" s="1"/>
  <c r="A4104" i="4"/>
  <c r="I4104" i="4" s="1"/>
  <c r="A4103" i="4"/>
  <c r="I4103" i="4" s="1"/>
  <c r="A4102" i="4"/>
  <c r="A4101" i="4"/>
  <c r="I4101" i="4" s="1"/>
  <c r="A4100" i="4"/>
  <c r="I4100" i="4" s="1"/>
  <c r="A4099" i="4"/>
  <c r="A4098" i="4"/>
  <c r="I4098" i="4" s="1"/>
  <c r="A4097" i="4"/>
  <c r="A4096" i="4"/>
  <c r="I4096" i="4" s="1"/>
  <c r="A4095" i="4"/>
  <c r="A4094" i="4"/>
  <c r="A4093" i="4"/>
  <c r="A4092" i="4"/>
  <c r="I4092" i="4" s="1"/>
  <c r="A4091" i="4"/>
  <c r="I4091" i="4" s="1"/>
  <c r="A4090" i="4"/>
  <c r="I4090" i="4" s="1"/>
  <c r="A4089" i="4"/>
  <c r="I4089" i="4" s="1"/>
  <c r="E4088" i="4"/>
  <c r="E4087" i="4" s="1"/>
  <c r="A4088" i="4"/>
  <c r="F4088" i="4" s="1"/>
  <c r="F4087" i="4"/>
  <c r="I4087" i="4"/>
  <c r="A4086" i="4"/>
  <c r="A4085" i="4"/>
  <c r="I4085" i="4" s="1"/>
  <c r="F4084" i="4"/>
  <c r="F4083" i="4" s="1"/>
  <c r="A4084" i="4"/>
  <c r="I4084" i="4" s="1"/>
  <c r="I4083" i="4"/>
  <c r="A4083" i="4"/>
  <c r="F4082" i="4"/>
  <c r="F4081" i="4" s="1"/>
  <c r="A4082" i="4"/>
  <c r="E4082" i="4" s="1"/>
  <c r="E4081" i="4" s="1"/>
  <c r="A4081" i="4"/>
  <c r="I4081" i="4" s="1"/>
  <c r="A4080" i="4"/>
  <c r="F4080" i="4" s="1"/>
  <c r="F4079" i="4" s="1"/>
  <c r="A4079" i="4"/>
  <c r="I4079" i="4" s="1"/>
  <c r="A4078" i="4"/>
  <c r="I4078" i="4" s="1"/>
  <c r="E4077" i="4"/>
  <c r="E4076" i="4" s="1"/>
  <c r="A4077" i="4"/>
  <c r="F4077" i="4" s="1"/>
  <c r="F4076" i="4" s="1"/>
  <c r="A4076" i="4"/>
  <c r="I4076" i="4" s="1"/>
  <c r="A4075" i="4"/>
  <c r="I4075" i="4" s="1"/>
  <c r="A4074" i="4"/>
  <c r="I4074" i="4" s="1"/>
  <c r="A4073" i="4"/>
  <c r="I4072" i="4"/>
  <c r="A4072" i="4"/>
  <c r="F4071" i="4"/>
  <c r="F4070" i="4" s="1"/>
  <c r="A4071" i="4"/>
  <c r="E4071" i="4" s="1"/>
  <c r="I4070" i="4"/>
  <c r="H4070" i="4" s="1"/>
  <c r="E4070" i="4"/>
  <c r="A4070" i="4"/>
  <c r="A4069" i="4"/>
  <c r="I4069" i="4" s="1"/>
  <c r="A4068" i="4"/>
  <c r="A4067" i="4"/>
  <c r="I4067" i="4" s="1"/>
  <c r="A4066" i="4"/>
  <c r="A4065" i="4"/>
  <c r="I4065" i="4" s="1"/>
  <c r="A4064" i="4"/>
  <c r="A4063" i="4"/>
  <c r="I4063" i="4" s="1"/>
  <c r="A4062" i="4"/>
  <c r="I4062" i="4" s="1"/>
  <c r="A4061" i="4"/>
  <c r="I4061" i="4" s="1"/>
  <c r="A4060" i="4"/>
  <c r="A4059" i="4"/>
  <c r="I4059" i="4" s="1"/>
  <c r="A4058" i="4"/>
  <c r="A4057" i="4"/>
  <c r="I4057" i="4" s="1"/>
  <c r="A4056" i="4"/>
  <c r="A4055" i="4"/>
  <c r="I4055" i="4" s="1"/>
  <c r="A4054" i="4"/>
  <c r="A4053" i="4"/>
  <c r="A4052" i="4"/>
  <c r="F4052" i="4" s="1"/>
  <c r="A4051" i="4"/>
  <c r="I4051" i="4" s="1"/>
  <c r="I4050" i="4"/>
  <c r="A4050" i="4"/>
  <c r="F4049" i="4"/>
  <c r="F4048" i="4" s="1"/>
  <c r="A4049" i="4"/>
  <c r="E4049" i="4" s="1"/>
  <c r="E4048" i="4" s="1"/>
  <c r="A4048" i="4"/>
  <c r="I4048" i="4" s="1"/>
  <c r="A4047" i="4"/>
  <c r="F4047" i="4" s="1"/>
  <c r="F4046" i="4" s="1"/>
  <c r="A4046" i="4"/>
  <c r="I4046" i="4" s="1"/>
  <c r="A4045" i="4"/>
  <c r="A4044" i="4"/>
  <c r="I4044" i="4" s="1"/>
  <c r="E4043" i="4"/>
  <c r="E4042" i="4" s="1"/>
  <c r="A4043" i="4"/>
  <c r="I4043" i="4" s="1"/>
  <c r="A4042" i="4"/>
  <c r="I4042" i="4" s="1"/>
  <c r="A4041" i="4"/>
  <c r="E4041" i="4" s="1"/>
  <c r="E4040" i="4" s="1"/>
  <c r="A4040" i="4"/>
  <c r="I4040" i="4" s="1"/>
  <c r="A4039" i="4"/>
  <c r="I4039" i="4" s="1"/>
  <c r="A4038" i="4"/>
  <c r="F4038" i="4" s="1"/>
  <c r="A4037" i="4"/>
  <c r="A4036" i="4"/>
  <c r="I4035" i="4"/>
  <c r="E4035" i="4"/>
  <c r="A4035" i="4"/>
  <c r="F4035" i="4" s="1"/>
  <c r="I4034" i="4"/>
  <c r="A4034" i="4"/>
  <c r="F4033" i="4"/>
  <c r="A4033" i="4"/>
  <c r="I4033" i="4" s="1"/>
  <c r="A4032" i="4"/>
  <c r="F4032" i="4" s="1"/>
  <c r="A4031" i="4"/>
  <c r="I4031" i="4" s="1"/>
  <c r="F4030" i="4"/>
  <c r="A4030" i="4"/>
  <c r="A4029" i="4"/>
  <c r="I4029" i="4" s="1"/>
  <c r="A4028" i="4"/>
  <c r="A4027" i="4"/>
  <c r="A4026" i="4"/>
  <c r="I4026" i="4" s="1"/>
  <c r="A4025" i="4"/>
  <c r="F4025" i="4" s="1"/>
  <c r="A4024" i="4"/>
  <c r="F4024" i="4" s="1"/>
  <c r="A4023" i="4"/>
  <c r="A4022" i="4"/>
  <c r="I4022" i="4" s="1"/>
  <c r="A4021" i="4"/>
  <c r="I4021" i="4" s="1"/>
  <c r="A4020" i="4"/>
  <c r="I4020" i="4" s="1"/>
  <c r="A4019" i="4"/>
  <c r="I4019" i="4" s="1"/>
  <c r="E4018" i="4"/>
  <c r="E4017" i="4" s="1"/>
  <c r="A4018" i="4"/>
  <c r="F4018" i="4" s="1"/>
  <c r="F4017" i="4" s="1"/>
  <c r="A4017" i="4"/>
  <c r="I4017" i="4" s="1"/>
  <c r="A4016" i="4"/>
  <c r="I4016" i="4" s="1"/>
  <c r="A4015" i="4"/>
  <c r="I4015" i="4" s="1"/>
  <c r="A4014" i="4"/>
  <c r="I4014" i="4" s="1"/>
  <c r="A4013" i="4"/>
  <c r="I4013" i="4" s="1"/>
  <c r="A4012" i="4"/>
  <c r="I4012" i="4" s="1"/>
  <c r="A4011" i="4"/>
  <c r="I4011" i="4" s="1"/>
  <c r="A4010" i="4"/>
  <c r="A4009" i="4"/>
  <c r="I4009" i="4" s="1"/>
  <c r="E4008" i="4"/>
  <c r="E4007" i="4" s="1"/>
  <c r="A4008" i="4"/>
  <c r="F4008" i="4" s="1"/>
  <c r="F4007" i="4" s="1"/>
  <c r="I4007" i="4"/>
  <c r="A4007" i="4"/>
  <c r="A4006" i="4"/>
  <c r="E4006" i="4" s="1"/>
  <c r="E4005" i="4" s="1"/>
  <c r="A4005" i="4"/>
  <c r="I4005" i="4" s="1"/>
  <c r="A4004" i="4"/>
  <c r="I4004" i="4" s="1"/>
  <c r="A4003" i="4"/>
  <c r="A4002" i="4"/>
  <c r="I4002" i="4" s="1"/>
  <c r="A4001" i="4"/>
  <c r="E4001" i="4" s="1"/>
  <c r="A4000" i="4"/>
  <c r="F4000" i="4" s="1"/>
  <c r="A3999" i="4"/>
  <c r="E3998" i="4"/>
  <c r="A3998" i="4"/>
  <c r="I3998" i="4" s="1"/>
  <c r="I3997" i="4"/>
  <c r="A3997" i="4"/>
  <c r="A3996" i="4"/>
  <c r="A3995" i="4"/>
  <c r="I3995" i="4" s="1"/>
  <c r="A3994" i="4"/>
  <c r="A3993" i="4"/>
  <c r="E3993" i="4" s="1"/>
  <c r="F3992" i="4"/>
  <c r="A3992" i="4"/>
  <c r="I3992" i="4" s="1"/>
  <c r="A3991" i="4"/>
  <c r="A3990" i="4"/>
  <c r="I3990" i="4" s="1"/>
  <c r="A3989" i="4"/>
  <c r="A3988" i="4"/>
  <c r="I3988" i="4" s="1"/>
  <c r="E3987" i="4"/>
  <c r="A3987" i="4"/>
  <c r="F3987" i="4" s="1"/>
  <c r="F3986" i="4"/>
  <c r="A3986" i="4"/>
  <c r="E3986" i="4" s="1"/>
  <c r="F3985" i="4"/>
  <c r="A3985" i="4"/>
  <c r="A3984" i="4"/>
  <c r="A3983" i="4"/>
  <c r="I3983" i="4" s="1"/>
  <c r="A3982" i="4"/>
  <c r="I3982" i="4" s="1"/>
  <c r="A3981" i="4"/>
  <c r="A3980" i="4"/>
  <c r="I3980" i="4" s="1"/>
  <c r="E3979" i="4"/>
  <c r="A3979" i="4"/>
  <c r="I3979" i="4" s="1"/>
  <c r="I3978" i="4"/>
  <c r="A3978" i="4"/>
  <c r="F3977" i="4"/>
  <c r="F3976" i="4" s="1"/>
  <c r="A3977" i="4"/>
  <c r="E3977" i="4" s="1"/>
  <c r="E3976" i="4" s="1"/>
  <c r="A3976" i="4"/>
  <c r="I3976" i="4" s="1"/>
  <c r="A3975" i="4"/>
  <c r="A3974" i="4"/>
  <c r="I3974" i="4" s="1"/>
  <c r="A3973" i="4"/>
  <c r="I3973" i="4" s="1"/>
  <c r="A3972" i="4"/>
  <c r="F3972" i="4" s="1"/>
  <c r="A3971" i="4"/>
  <c r="A3970" i="4"/>
  <c r="I3970" i="4" s="1"/>
  <c r="A3969" i="4"/>
  <c r="I3969" i="4" s="1"/>
  <c r="A3968" i="4"/>
  <c r="I3968" i="4" s="1"/>
  <c r="A3967" i="4"/>
  <c r="A3966" i="4"/>
  <c r="I3966" i="4" s="1"/>
  <c r="A3965" i="4"/>
  <c r="E3965" i="4" s="1"/>
  <c r="F3964" i="4"/>
  <c r="A3964" i="4"/>
  <c r="I3964" i="4" s="1"/>
  <c r="A3963" i="4"/>
  <c r="I3963" i="4" s="1"/>
  <c r="A3962" i="4"/>
  <c r="A3961" i="4"/>
  <c r="I3961" i="4" s="1"/>
  <c r="A3960" i="4"/>
  <c r="A3959" i="4"/>
  <c r="I3959" i="4" s="1"/>
  <c r="F3958" i="4"/>
  <c r="A3958" i="4"/>
  <c r="E3958" i="4" s="1"/>
  <c r="A3957" i="4"/>
  <c r="A3956" i="4"/>
  <c r="I3956" i="4" s="1"/>
  <c r="A3955" i="4"/>
  <c r="A3954" i="4"/>
  <c r="I3954" i="4" s="1"/>
  <c r="A3953" i="4"/>
  <c r="I3953" i="4" s="1"/>
  <c r="A3952" i="4"/>
  <c r="I3952" i="4" s="1"/>
  <c r="A3951" i="4"/>
  <c r="F3951" i="4" s="1"/>
  <c r="F3950" i="4" s="1"/>
  <c r="A3950" i="4"/>
  <c r="I3950" i="4" s="1"/>
  <c r="F3949" i="4"/>
  <c r="F3948" i="4" s="1"/>
  <c r="A3949" i="4"/>
  <c r="E3949" i="4" s="1"/>
  <c r="E3948" i="4" s="1"/>
  <c r="A3948" i="4"/>
  <c r="I3948" i="4" s="1"/>
  <c r="A3947" i="4"/>
  <c r="I3947" i="4" s="1"/>
  <c r="I3946" i="4"/>
  <c r="A3946" i="4"/>
  <c r="F3946" i="4" s="1"/>
  <c r="F3945" i="4" s="1"/>
  <c r="I3945" i="4"/>
  <c r="A3945" i="4"/>
  <c r="A3944" i="4"/>
  <c r="E3944" i="4" s="1"/>
  <c r="E3943" i="4" s="1"/>
  <c r="A3943" i="4"/>
  <c r="I3943" i="4" s="1"/>
  <c r="A3942" i="4"/>
  <c r="I3942" i="4" s="1"/>
  <c r="A3941" i="4"/>
  <c r="A3940" i="4"/>
  <c r="I3940" i="4" s="1"/>
  <c r="A3939" i="4"/>
  <c r="E3939" i="4" s="1"/>
  <c r="E3938" i="4" s="1"/>
  <c r="A3938" i="4"/>
  <c r="I3938" i="4" s="1"/>
  <c r="A3937" i="4"/>
  <c r="I3937" i="4" s="1"/>
  <c r="A3936" i="4"/>
  <c r="I3936" i="4" s="1"/>
  <c r="A3935" i="4"/>
  <c r="I3935" i="4" s="1"/>
  <c r="E3934" i="4"/>
  <c r="A3934" i="4"/>
  <c r="I3934" i="4" s="1"/>
  <c r="I3933" i="4"/>
  <c r="E3933" i="4"/>
  <c r="E3932" i="4" s="1"/>
  <c r="A3933" i="4"/>
  <c r="F3933" i="4" s="1"/>
  <c r="F3932" i="4" s="1"/>
  <c r="I3932" i="4"/>
  <c r="A3932" i="4"/>
  <c r="I3931" i="4"/>
  <c r="H3931" i="4" s="1"/>
  <c r="A3931" i="4"/>
  <c r="F3931" i="4" s="1"/>
  <c r="F3930" i="4" s="1"/>
  <c r="E3930" i="4"/>
  <c r="A3930" i="4"/>
  <c r="I3930" i="4" s="1"/>
  <c r="H3930" i="4" s="1"/>
  <c r="A3929" i="4"/>
  <c r="F3929" i="4" s="1"/>
  <c r="F3928" i="4" s="1"/>
  <c r="A3928" i="4"/>
  <c r="I3928" i="4" s="1"/>
  <c r="A3927" i="4"/>
  <c r="F3927" i="4" s="1"/>
  <c r="F3926" i="4" s="1"/>
  <c r="A3926" i="4"/>
  <c r="I3926" i="4" s="1"/>
  <c r="A3925" i="4"/>
  <c r="A3924" i="4"/>
  <c r="I3924" i="4" s="1"/>
  <c r="F3923" i="4"/>
  <c r="F3922" i="4" s="1"/>
  <c r="A3923" i="4"/>
  <c r="I3923" i="4" s="1"/>
  <c r="A3922" i="4"/>
  <c r="I3922" i="4" s="1"/>
  <c r="A3921" i="4"/>
  <c r="A3920" i="4"/>
  <c r="I3920" i="4" s="1"/>
  <c r="A3919" i="4"/>
  <c r="A3918" i="4"/>
  <c r="F3918" i="4" s="1"/>
  <c r="A3917" i="4"/>
  <c r="A3916" i="4"/>
  <c r="A3915" i="4"/>
  <c r="F3915" i="4" s="1"/>
  <c r="A3914" i="4"/>
  <c r="I3914" i="4" s="1"/>
  <c r="A3913" i="4"/>
  <c r="A3912" i="4"/>
  <c r="A3911" i="4"/>
  <c r="E3910" i="4"/>
  <c r="A3910" i="4"/>
  <c r="I3910" i="4" s="1"/>
  <c r="F3909" i="4"/>
  <c r="A3909" i="4"/>
  <c r="E3908" i="4"/>
  <c r="A3908" i="4"/>
  <c r="E3907" i="4"/>
  <c r="A3907" i="4"/>
  <c r="A3906" i="4"/>
  <c r="A3905" i="4"/>
  <c r="E3904" i="4"/>
  <c r="A3904" i="4"/>
  <c r="A3903" i="4"/>
  <c r="I3903" i="4" s="1"/>
  <c r="A3902" i="4"/>
  <c r="I3902" i="4" s="1"/>
  <c r="I3901" i="4"/>
  <c r="A3901" i="4"/>
  <c r="A3900" i="4"/>
  <c r="I3900" i="4" s="1"/>
  <c r="A3899" i="4"/>
  <c r="E3899" i="4" s="1"/>
  <c r="E3898" i="4" s="1"/>
  <c r="A3898" i="4"/>
  <c r="I3898" i="4" s="1"/>
  <c r="A3897" i="4"/>
  <c r="E3897" i="4" s="1"/>
  <c r="E3896" i="4" s="1"/>
  <c r="A3896" i="4"/>
  <c r="I3896" i="4" s="1"/>
  <c r="F3895" i="4"/>
  <c r="F3894" i="4" s="1"/>
  <c r="A3895" i="4"/>
  <c r="E3895" i="4" s="1"/>
  <c r="E3894" i="4" s="1"/>
  <c r="A3894" i="4"/>
  <c r="I3894" i="4" s="1"/>
  <c r="E3893" i="4"/>
  <c r="E3892" i="4" s="1"/>
  <c r="A3893" i="4"/>
  <c r="I3893" i="4" s="1"/>
  <c r="A3892" i="4"/>
  <c r="I3892" i="4" s="1"/>
  <c r="A3891" i="4"/>
  <c r="A3890" i="4"/>
  <c r="I3890" i="4" s="1"/>
  <c r="A3889" i="4"/>
  <c r="I3889" i="4" s="1"/>
  <c r="A3888" i="4"/>
  <c r="I3888" i="4" s="1"/>
  <c r="A3887" i="4"/>
  <c r="I3887" i="4" s="1"/>
  <c r="A3886" i="4"/>
  <c r="A3885" i="4"/>
  <c r="I3885" i="4" s="1"/>
  <c r="A3884" i="4"/>
  <c r="I3884" i="4" s="1"/>
  <c r="A3883" i="4"/>
  <c r="E3883" i="4" s="1"/>
  <c r="E3882" i="4" s="1"/>
  <c r="A3882" i="4"/>
  <c r="I3882" i="4" s="1"/>
  <c r="A3881" i="4"/>
  <c r="A3880" i="4"/>
  <c r="I3880" i="4" s="1"/>
  <c r="A3879" i="4"/>
  <c r="F3879" i="4" s="1"/>
  <c r="F3878" i="4" s="1"/>
  <c r="A3878" i="4"/>
  <c r="I3878" i="4" s="1"/>
  <c r="I3877" i="4"/>
  <c r="A3877" i="4"/>
  <c r="I3876" i="4"/>
  <c r="A3876" i="4"/>
  <c r="A3875" i="4"/>
  <c r="A3874" i="4"/>
  <c r="I3874" i="4" s="1"/>
  <c r="A3873" i="4"/>
  <c r="I3873" i="4" s="1"/>
  <c r="A3872" i="4"/>
  <c r="I3872" i="4" s="1"/>
  <c r="A3871" i="4"/>
  <c r="I3871" i="4" s="1"/>
  <c r="A3870" i="4"/>
  <c r="A3869" i="4"/>
  <c r="A3868" i="4"/>
  <c r="A3867" i="4"/>
  <c r="I3867" i="4" s="1"/>
  <c r="A3866" i="4"/>
  <c r="I3865" i="4"/>
  <c r="A3865" i="4"/>
  <c r="A3864" i="4"/>
  <c r="A3863" i="4"/>
  <c r="A3862" i="4"/>
  <c r="A3861" i="4"/>
  <c r="F3861" i="4" s="1"/>
  <c r="A3860" i="4"/>
  <c r="A3859" i="4"/>
  <c r="I3859" i="4" s="1"/>
  <c r="F3858" i="4"/>
  <c r="F3857" i="4" s="1"/>
  <c r="A3858" i="4"/>
  <c r="A3857" i="4"/>
  <c r="I3857" i="4" s="1"/>
  <c r="F3856" i="4"/>
  <c r="A3856" i="4"/>
  <c r="I3856" i="4" s="1"/>
  <c r="F3855" i="4"/>
  <c r="A3855" i="4"/>
  <c r="E3854" i="4"/>
  <c r="A3854" i="4"/>
  <c r="F3854" i="4" s="1"/>
  <c r="I3853" i="4"/>
  <c r="A3853" i="4"/>
  <c r="A3852" i="4"/>
  <c r="E3851" i="4"/>
  <c r="A3851" i="4"/>
  <c r="F3851" i="4" s="1"/>
  <c r="A3850" i="4"/>
  <c r="A3849" i="4"/>
  <c r="A3848" i="4"/>
  <c r="I3848" i="4" s="1"/>
  <c r="A3847" i="4"/>
  <c r="I3847" i="4" s="1"/>
  <c r="A3846" i="4"/>
  <c r="A3845" i="4"/>
  <c r="I3845" i="4" s="1"/>
  <c r="E3844" i="4"/>
  <c r="E3843" i="4" s="1"/>
  <c r="A3844" i="4"/>
  <c r="F3844" i="4" s="1"/>
  <c r="F3843" i="4" s="1"/>
  <c r="A3843" i="4"/>
  <c r="I3843" i="4" s="1"/>
  <c r="F3842" i="4"/>
  <c r="E3842" i="4"/>
  <c r="A3842" i="4"/>
  <c r="I3842" i="4" s="1"/>
  <c r="A3841" i="4"/>
  <c r="A3840" i="4"/>
  <c r="F3840" i="4" s="1"/>
  <c r="A3839" i="4"/>
  <c r="I3839" i="4" s="1"/>
  <c r="A3838" i="4"/>
  <c r="A3837" i="4"/>
  <c r="I3837" i="4" s="1"/>
  <c r="A3836" i="4"/>
  <c r="A3835" i="4"/>
  <c r="I3835" i="4" s="1"/>
  <c r="A3834" i="4"/>
  <c r="A3833" i="4"/>
  <c r="I3833" i="4" s="1"/>
  <c r="A3832" i="4"/>
  <c r="F3832" i="4" s="1"/>
  <c r="F3831" i="4" s="1"/>
  <c r="A3831" i="4"/>
  <c r="I3831" i="4" s="1"/>
  <c r="I3830" i="4"/>
  <c r="A3830" i="4"/>
  <c r="F3829" i="4"/>
  <c r="F3828" i="4" s="1"/>
  <c r="A3829" i="4"/>
  <c r="E3829" i="4" s="1"/>
  <c r="E3828" i="4" s="1"/>
  <c r="A3828" i="4"/>
  <c r="I3828" i="4" s="1"/>
  <c r="A3827" i="4"/>
  <c r="F3827" i="4" s="1"/>
  <c r="F3826" i="4"/>
  <c r="A3826" i="4"/>
  <c r="I3826" i="4" s="1"/>
  <c r="A3825" i="4"/>
  <c r="A3824" i="4"/>
  <c r="I3824" i="4" s="1"/>
  <c r="F3823" i="4"/>
  <c r="F3822" i="4" s="1"/>
  <c r="E3823" i="4"/>
  <c r="A3823" i="4"/>
  <c r="I3823" i="4" s="1"/>
  <c r="A3822" i="4"/>
  <c r="I3822" i="4" s="1"/>
  <c r="A3821" i="4"/>
  <c r="A3820" i="4"/>
  <c r="I3820" i="4" s="1"/>
  <c r="A3819" i="4"/>
  <c r="I3819" i="4" s="1"/>
  <c r="A3818" i="4"/>
  <c r="I3818" i="4" s="1"/>
  <c r="A3817" i="4"/>
  <c r="I3817" i="4" s="1"/>
  <c r="A3816" i="4"/>
  <c r="A3815" i="4"/>
  <c r="I3815" i="4" s="1"/>
  <c r="A3814" i="4"/>
  <c r="A3813" i="4"/>
  <c r="I3813" i="4" s="1"/>
  <c r="A3812" i="4"/>
  <c r="A3811" i="4"/>
  <c r="I3811" i="4" s="1"/>
  <c r="E3810" i="4"/>
  <c r="E3809" i="4" s="1"/>
  <c r="A3810" i="4"/>
  <c r="F3810" i="4" s="1"/>
  <c r="F3809" i="4" s="1"/>
  <c r="A3809" i="4"/>
  <c r="I3809" i="4" s="1"/>
  <c r="A3808" i="4"/>
  <c r="A3807" i="4"/>
  <c r="I3807" i="4" s="1"/>
  <c r="I3806" i="4"/>
  <c r="A3806" i="4"/>
  <c r="A3805" i="4"/>
  <c r="A3804" i="4"/>
  <c r="I3804" i="4" s="1"/>
  <c r="A3803" i="4"/>
  <c r="A3802" i="4"/>
  <c r="F3802" i="4" s="1"/>
  <c r="F3801" i="4"/>
  <c r="A3801" i="4"/>
  <c r="E3801" i="4" s="1"/>
  <c r="A3800" i="4"/>
  <c r="I3800" i="4" s="1"/>
  <c r="A3799" i="4"/>
  <c r="I3799" i="4" s="1"/>
  <c r="E3798" i="4"/>
  <c r="E3797" i="4" s="1"/>
  <c r="A3798" i="4"/>
  <c r="F3798" i="4" s="1"/>
  <c r="F3797" i="4" s="1"/>
  <c r="A3797" i="4"/>
  <c r="I3797" i="4" s="1"/>
  <c r="A3796" i="4"/>
  <c r="A3795" i="4"/>
  <c r="I3795" i="4" s="1"/>
  <c r="A3794" i="4"/>
  <c r="A3793" i="4"/>
  <c r="I3793" i="4" s="1"/>
  <c r="A3792" i="4"/>
  <c r="F3792" i="4" s="1"/>
  <c r="F3791" i="4" s="1"/>
  <c r="A3791" i="4"/>
  <c r="I3791" i="4" s="1"/>
  <c r="A3790" i="4"/>
  <c r="A3789" i="4"/>
  <c r="I3789" i="4" s="1"/>
  <c r="A3788" i="4"/>
  <c r="A3787" i="4"/>
  <c r="I3787" i="4" s="1"/>
  <c r="A3786" i="4"/>
  <c r="I3786" i="4" s="1"/>
  <c r="I3785" i="4"/>
  <c r="A3785" i="4"/>
  <c r="E3784" i="4"/>
  <c r="A3784" i="4"/>
  <c r="I3784" i="4" s="1"/>
  <c r="F3783" i="4"/>
  <c r="A3783" i="4"/>
  <c r="I3783" i="4" s="1"/>
  <c r="A3782" i="4"/>
  <c r="A3781" i="4"/>
  <c r="F3781" i="4" s="1"/>
  <c r="E3780" i="4"/>
  <c r="A3780" i="4"/>
  <c r="F3780" i="4" s="1"/>
  <c r="A3779" i="4"/>
  <c r="I3779" i="4" s="1"/>
  <c r="A3778" i="4"/>
  <c r="F3778" i="4" s="1"/>
  <c r="A3777" i="4"/>
  <c r="A3776" i="4"/>
  <c r="A3775" i="4"/>
  <c r="E3775" i="4" s="1"/>
  <c r="A3774" i="4"/>
  <c r="A3773" i="4"/>
  <c r="I3773" i="4" s="1"/>
  <c r="A3772" i="4"/>
  <c r="A3771" i="4"/>
  <c r="I3771" i="4" s="1"/>
  <c r="A3770" i="4"/>
  <c r="E3770" i="4" s="1"/>
  <c r="E3769" i="4"/>
  <c r="A3769" i="4"/>
  <c r="F3769" i="4" s="1"/>
  <c r="E3768" i="4"/>
  <c r="A3768" i="4"/>
  <c r="I3768" i="4" s="1"/>
  <c r="I3767" i="4"/>
  <c r="A3767" i="4"/>
  <c r="A3766" i="4"/>
  <c r="I3766" i="4" s="1"/>
  <c r="A3765" i="4"/>
  <c r="A3764" i="4"/>
  <c r="I3764" i="4" s="1"/>
  <c r="A3763" i="4"/>
  <c r="A3762" i="4"/>
  <c r="I3762" i="4" s="1"/>
  <c r="A3761" i="4"/>
  <c r="E3760" i="4"/>
  <c r="A3760" i="4"/>
  <c r="I3760" i="4" s="1"/>
  <c r="A3759" i="4"/>
  <c r="F3758" i="4"/>
  <c r="A3758" i="4"/>
  <c r="E3757" i="4"/>
  <c r="A3757" i="4"/>
  <c r="F3757" i="4" s="1"/>
  <c r="F3756" i="4"/>
  <c r="A3756" i="4"/>
  <c r="E3756" i="4" s="1"/>
  <c r="A3755" i="4"/>
  <c r="A3754" i="4"/>
  <c r="I3754" i="4" s="1"/>
  <c r="A3753" i="4"/>
  <c r="I3753" i="4" s="1"/>
  <c r="A3752" i="4"/>
  <c r="F3752" i="4" s="1"/>
  <c r="F3751" i="4" s="1"/>
  <c r="A3751" i="4"/>
  <c r="I3751" i="4" s="1"/>
  <c r="A3750" i="4"/>
  <c r="A3749" i="4"/>
  <c r="I3749" i="4" s="1"/>
  <c r="F3748" i="4"/>
  <c r="F3747" i="4" s="1"/>
  <c r="A3748" i="4"/>
  <c r="A3747" i="4"/>
  <c r="I3747" i="4" s="1"/>
  <c r="A3746" i="4"/>
  <c r="I3746" i="4" s="1"/>
  <c r="A3745" i="4"/>
  <c r="I3745" i="4" s="1"/>
  <c r="E3744" i="4"/>
  <c r="E3743" i="4" s="1"/>
  <c r="A3744" i="4"/>
  <c r="F3744" i="4" s="1"/>
  <c r="F3743" i="4" s="1"/>
  <c r="A3743" i="4"/>
  <c r="I3743" i="4" s="1"/>
  <c r="A3742" i="4"/>
  <c r="A3741" i="4"/>
  <c r="I3741" i="4" s="1"/>
  <c r="F3740" i="4"/>
  <c r="F3739" i="4" s="1"/>
  <c r="A3740" i="4"/>
  <c r="A3739" i="4"/>
  <c r="I3739" i="4" s="1"/>
  <c r="A3738" i="4"/>
  <c r="A3737" i="4"/>
  <c r="I3737" i="4" s="1"/>
  <c r="A3736" i="4"/>
  <c r="I3736" i="4" s="1"/>
  <c r="A3735" i="4"/>
  <c r="I3735" i="4" s="1"/>
  <c r="A3734" i="4"/>
  <c r="I3733" i="4"/>
  <c r="A3733" i="4"/>
  <c r="A3732" i="4"/>
  <c r="I3732" i="4" s="1"/>
  <c r="A3731" i="4"/>
  <c r="I3731" i="4" s="1"/>
  <c r="A3730" i="4"/>
  <c r="I3730" i="4" s="1"/>
  <c r="A3729" i="4"/>
  <c r="I3728" i="4"/>
  <c r="A3728" i="4"/>
  <c r="A3727" i="4"/>
  <c r="A3726" i="4"/>
  <c r="I3726" i="4" s="1"/>
  <c r="A3725" i="4"/>
  <c r="A3724" i="4"/>
  <c r="I3724" i="4" s="1"/>
  <c r="A3723" i="4"/>
  <c r="I3723" i="4" s="1"/>
  <c r="F3722" i="4"/>
  <c r="E3722" i="4"/>
  <c r="E3721" i="4" s="1"/>
  <c r="A3722" i="4"/>
  <c r="I3722" i="4" s="1"/>
  <c r="F3721" i="4"/>
  <c r="A3721" i="4"/>
  <c r="I3721" i="4" s="1"/>
  <c r="A3720" i="4"/>
  <c r="F3720" i="4" s="1"/>
  <c r="A3719" i="4"/>
  <c r="A3718" i="4"/>
  <c r="F3718" i="4" s="1"/>
  <c r="E3717" i="4"/>
  <c r="A3717" i="4"/>
  <c r="F3717" i="4" s="1"/>
  <c r="I3716" i="4"/>
  <c r="E3716" i="4"/>
  <c r="A3716" i="4"/>
  <c r="F3716" i="4" s="1"/>
  <c r="A3715" i="4"/>
  <c r="I3715" i="4" s="1"/>
  <c r="F3714" i="4"/>
  <c r="A3714" i="4"/>
  <c r="E3714" i="4" s="1"/>
  <c r="E3713" i="4" s="1"/>
  <c r="F3713" i="4"/>
  <c r="A3713" i="4"/>
  <c r="I3713" i="4" s="1"/>
  <c r="A3712" i="4"/>
  <c r="F3712" i="4" s="1"/>
  <c r="F3711" i="4" s="1"/>
  <c r="A3711" i="4"/>
  <c r="I3711" i="4" s="1"/>
  <c r="A3710" i="4"/>
  <c r="A3709" i="4"/>
  <c r="A3708" i="4"/>
  <c r="F3708" i="4" s="1"/>
  <c r="A3707" i="4"/>
  <c r="E3706" i="4"/>
  <c r="A3706" i="4"/>
  <c r="I3706" i="4" s="1"/>
  <c r="A3705" i="4"/>
  <c r="I3705" i="4" s="1"/>
  <c r="A3704" i="4"/>
  <c r="A3703" i="4"/>
  <c r="I3703" i="4" s="1"/>
  <c r="F3702" i="4"/>
  <c r="F3701" i="4" s="1"/>
  <c r="A3702" i="4"/>
  <c r="A3701" i="4"/>
  <c r="I3701" i="4" s="1"/>
  <c r="A3700" i="4"/>
  <c r="F3700" i="4" s="1"/>
  <c r="F3699" i="4" s="1"/>
  <c r="A3699" i="4"/>
  <c r="I3699" i="4" s="1"/>
  <c r="A3698" i="4"/>
  <c r="I3698" i="4" s="1"/>
  <c r="A3697" i="4"/>
  <c r="I3697" i="4" s="1"/>
  <c r="A3696" i="4"/>
  <c r="I3696" i="4" s="1"/>
  <c r="A3695" i="4"/>
  <c r="I3695" i="4" s="1"/>
  <c r="E3694" i="4"/>
  <c r="E3693" i="4" s="1"/>
  <c r="A3694" i="4"/>
  <c r="F3694" i="4" s="1"/>
  <c r="I3693" i="4"/>
  <c r="F3693" i="4"/>
  <c r="A3693" i="4"/>
  <c r="F3692" i="4"/>
  <c r="A3692" i="4"/>
  <c r="E3692" i="4" s="1"/>
  <c r="A3691" i="4"/>
  <c r="F3691" i="4" s="1"/>
  <c r="A3690" i="4"/>
  <c r="A3689" i="4"/>
  <c r="I3689" i="4" s="1"/>
  <c r="A3688" i="4"/>
  <c r="I3688" i="4" s="1"/>
  <c r="A3687" i="4"/>
  <c r="F3687" i="4" s="1"/>
  <c r="F3686" i="4" s="1"/>
  <c r="A3686" i="4"/>
  <c r="I3686" i="4" s="1"/>
  <c r="A3685" i="4"/>
  <c r="I3685" i="4" s="1"/>
  <c r="A3684" i="4"/>
  <c r="I3684" i="4" s="1"/>
  <c r="I3683" i="4"/>
  <c r="E3683" i="4"/>
  <c r="E3682" i="4" s="1"/>
  <c r="A3683" i="4"/>
  <c r="F3683" i="4" s="1"/>
  <c r="F3682" i="4" s="1"/>
  <c r="A3682" i="4"/>
  <c r="I3682" i="4" s="1"/>
  <c r="A3681" i="4"/>
  <c r="A3680" i="4"/>
  <c r="I3680" i="4" s="1"/>
  <c r="A3679" i="4"/>
  <c r="A3678" i="4"/>
  <c r="I3678" i="4" s="1"/>
  <c r="A3677" i="4"/>
  <c r="I3677" i="4" s="1"/>
  <c r="A3676" i="4"/>
  <c r="E3676" i="4" s="1"/>
  <c r="A3675" i="4"/>
  <c r="A3674" i="4"/>
  <c r="A3673" i="4"/>
  <c r="A3672" i="4"/>
  <c r="I3672" i="4" s="1"/>
  <c r="I3671" i="4"/>
  <c r="A3671" i="4"/>
  <c r="A3670" i="4"/>
  <c r="E3669" i="4"/>
  <c r="A3669" i="4"/>
  <c r="I3669" i="4" s="1"/>
  <c r="A3668" i="4"/>
  <c r="A3667" i="4"/>
  <c r="I3667" i="4" s="1"/>
  <c r="A3666" i="4"/>
  <c r="F3666" i="4" s="1"/>
  <c r="F3665" i="4" s="1"/>
  <c r="A3665" i="4"/>
  <c r="I3665" i="4" s="1"/>
  <c r="A3664" i="4"/>
  <c r="A3663" i="4"/>
  <c r="E3663" i="4" s="1"/>
  <c r="A3662" i="4"/>
  <c r="F3662" i="4" s="1"/>
  <c r="A3661" i="4"/>
  <c r="A3660" i="4"/>
  <c r="I3660" i="4" s="1"/>
  <c r="I3659" i="4"/>
  <c r="A3659" i="4"/>
  <c r="A3658" i="4"/>
  <c r="F3658" i="4" s="1"/>
  <c r="F3657" i="4" s="1"/>
  <c r="A3657" i="4"/>
  <c r="I3657" i="4" s="1"/>
  <c r="A3656" i="4"/>
  <c r="A3655" i="4"/>
  <c r="I3655" i="4" s="1"/>
  <c r="E3654" i="4"/>
  <c r="E3653" i="4" s="1"/>
  <c r="A3654" i="4"/>
  <c r="F3654" i="4" s="1"/>
  <c r="F3653" i="4" s="1"/>
  <c r="I3653" i="4"/>
  <c r="A3653" i="4"/>
  <c r="A3652" i="4"/>
  <c r="F3652" i="4" s="1"/>
  <c r="F3651" i="4" s="1"/>
  <c r="A3651" i="4"/>
  <c r="I3651" i="4" s="1"/>
  <c r="A3650" i="4"/>
  <c r="I3650" i="4" s="1"/>
  <c r="A3649" i="4"/>
  <c r="I3649" i="4" s="1"/>
  <c r="A3648" i="4"/>
  <c r="A3647" i="4"/>
  <c r="I3647" i="4" s="1"/>
  <c r="A3646" i="4"/>
  <c r="A3645" i="4"/>
  <c r="I3645" i="4" s="1"/>
  <c r="F3644" i="4"/>
  <c r="F3643" i="4" s="1"/>
  <c r="A3644" i="4"/>
  <c r="E3644" i="4" s="1"/>
  <c r="E3643" i="4" s="1"/>
  <c r="A3643" i="4"/>
  <c r="I3643" i="4" s="1"/>
  <c r="A3642" i="4"/>
  <c r="I3642" i="4" s="1"/>
  <c r="F3641" i="4"/>
  <c r="F3640" i="4" s="1"/>
  <c r="A3641" i="4"/>
  <c r="I3641" i="4" s="1"/>
  <c r="I3640" i="4"/>
  <c r="A3640" i="4"/>
  <c r="A3639" i="4"/>
  <c r="F3638" i="4"/>
  <c r="A3638" i="4"/>
  <c r="A3637" i="4"/>
  <c r="F3637" i="4" s="1"/>
  <c r="A3636" i="4"/>
  <c r="A3635" i="4"/>
  <c r="I3635" i="4" s="1"/>
  <c r="I3634" i="4"/>
  <c r="A3634" i="4"/>
  <c r="E3634" i="4" s="1"/>
  <c r="E3633" i="4" s="1"/>
  <c r="I3633" i="4"/>
  <c r="A3633" i="4"/>
  <c r="A3632" i="4"/>
  <c r="E3631" i="4"/>
  <c r="A3631" i="4"/>
  <c r="I3631" i="4" s="1"/>
  <c r="A3630" i="4"/>
  <c r="A3629" i="4"/>
  <c r="I3629" i="4" s="1"/>
  <c r="A3628" i="4"/>
  <c r="A3627" i="4"/>
  <c r="E3627" i="4" s="1"/>
  <c r="F3626" i="4"/>
  <c r="A3626" i="4"/>
  <c r="I3626" i="4" s="1"/>
  <c r="A3625" i="4"/>
  <c r="F3625" i="4" s="1"/>
  <c r="A3624" i="4"/>
  <c r="I3624" i="4" s="1"/>
  <c r="A3623" i="4"/>
  <c r="I3623" i="4" s="1"/>
  <c r="A3622" i="4"/>
  <c r="I3622" i="4" s="1"/>
  <c r="A3621" i="4"/>
  <c r="I3621" i="4" s="1"/>
  <c r="A3620" i="4"/>
  <c r="A3619" i="4"/>
  <c r="I3619" i="4" s="1"/>
  <c r="A3618" i="4"/>
  <c r="A3617" i="4"/>
  <c r="I3617" i="4" s="1"/>
  <c r="A3616" i="4"/>
  <c r="A3615" i="4"/>
  <c r="I3615" i="4" s="1"/>
  <c r="F3614" i="4"/>
  <c r="A3614" i="4"/>
  <c r="E3614" i="4" s="1"/>
  <c r="A3613" i="4"/>
  <c r="E3612" i="4"/>
  <c r="A3612" i="4"/>
  <c r="I3612" i="4" s="1"/>
  <c r="A3611" i="4"/>
  <c r="F3611" i="4" s="1"/>
  <c r="A3610" i="4"/>
  <c r="I3610" i="4" s="1"/>
  <c r="A3609" i="4"/>
  <c r="I3609" i="4" s="1"/>
  <c r="A3608" i="4"/>
  <c r="A3607" i="4"/>
  <c r="I3607" i="4" s="1"/>
  <c r="A3606" i="4"/>
  <c r="A3605" i="4"/>
  <c r="A3604" i="4"/>
  <c r="A3603" i="4"/>
  <c r="I3602" i="4"/>
  <c r="A3602" i="4"/>
  <c r="A3601" i="4"/>
  <c r="A3600" i="4"/>
  <c r="I3600" i="4" s="1"/>
  <c r="F3599" i="4"/>
  <c r="F3598" i="4" s="1"/>
  <c r="A3599" i="4"/>
  <c r="I3599" i="4" s="1"/>
  <c r="A3598" i="4"/>
  <c r="I3598" i="4" s="1"/>
  <c r="A3597" i="4"/>
  <c r="I3597" i="4" s="1"/>
  <c r="A3596" i="4"/>
  <c r="I3596" i="4" s="1"/>
  <c r="A3595" i="4"/>
  <c r="A3594" i="4"/>
  <c r="I3594" i="4" s="1"/>
  <c r="A3593" i="4"/>
  <c r="I3593" i="4" s="1"/>
  <c r="A3592" i="4"/>
  <c r="F3592" i="4" s="1"/>
  <c r="A3591" i="4"/>
  <c r="I3591" i="4" s="1"/>
  <c r="A3590" i="4"/>
  <c r="I3590" i="4" s="1"/>
  <c r="A3589" i="4"/>
  <c r="I3589" i="4" s="1"/>
  <c r="A3588" i="4"/>
  <c r="A3587" i="4"/>
  <c r="I3587" i="4" s="1"/>
  <c r="A3586" i="4"/>
  <c r="I3586" i="4" s="1"/>
  <c r="A3585" i="4"/>
  <c r="I3585" i="4" s="1"/>
  <c r="A3584" i="4"/>
  <c r="A3583" i="4"/>
  <c r="I3583" i="4" s="1"/>
  <c r="A3582" i="4"/>
  <c r="I3582" i="4" s="1"/>
  <c r="A3581" i="4"/>
  <c r="I3581" i="4" s="1"/>
  <c r="A3580" i="4"/>
  <c r="I3580" i="4" s="1"/>
  <c r="A3579" i="4"/>
  <c r="A3578" i="4"/>
  <c r="I3578" i="4" s="1"/>
  <c r="E3577" i="4"/>
  <c r="E3576" i="4" s="1"/>
  <c r="A3577" i="4"/>
  <c r="I3577" i="4" s="1"/>
  <c r="A3576" i="4"/>
  <c r="I3576" i="4" s="1"/>
  <c r="A3575" i="4"/>
  <c r="A3574" i="4"/>
  <c r="I3574" i="4" s="1"/>
  <c r="A3573" i="4"/>
  <c r="I3573" i="4" s="1"/>
  <c r="F3572" i="4"/>
  <c r="F3571" i="4" s="1"/>
  <c r="E3572" i="4"/>
  <c r="E3571" i="4" s="1"/>
  <c r="A3572" i="4"/>
  <c r="I3572" i="4" s="1"/>
  <c r="A3571" i="4"/>
  <c r="I3571" i="4" s="1"/>
  <c r="I3570" i="4"/>
  <c r="E3570" i="4"/>
  <c r="E3569" i="4" s="1"/>
  <c r="A3570" i="4"/>
  <c r="F3570" i="4" s="1"/>
  <c r="F3569" i="4" s="1"/>
  <c r="A3569" i="4"/>
  <c r="I3569" i="4" s="1"/>
  <c r="A3568" i="4"/>
  <c r="I3568" i="4" s="1"/>
  <c r="A3567" i="4"/>
  <c r="I3567" i="4" s="1"/>
  <c r="A3566" i="4"/>
  <c r="I3566" i="4" s="1"/>
  <c r="A3565" i="4"/>
  <c r="I3565" i="4" s="1"/>
  <c r="A3564" i="4"/>
  <c r="A3563" i="4"/>
  <c r="I3563" i="4" s="1"/>
  <c r="A3562" i="4"/>
  <c r="A3561" i="4"/>
  <c r="I3561" i="4" s="1"/>
  <c r="A3560" i="4"/>
  <c r="A3559" i="4"/>
  <c r="I3559" i="4" s="1"/>
  <c r="A3558" i="4"/>
  <c r="I3558" i="4" s="1"/>
  <c r="A3557" i="4"/>
  <c r="A3556" i="4"/>
  <c r="I3556" i="4" s="1"/>
  <c r="A3555" i="4"/>
  <c r="F3555" i="4" s="1"/>
  <c r="F3554" i="4" s="1"/>
  <c r="A3554" i="4"/>
  <c r="I3554" i="4" s="1"/>
  <c r="A3553" i="4"/>
  <c r="I3553" i="4" s="1"/>
  <c r="A3552" i="4"/>
  <c r="I3552" i="4" s="1"/>
  <c r="A3551" i="4"/>
  <c r="A3550" i="4"/>
  <c r="I3550" i="4" s="1"/>
  <c r="A3549" i="4"/>
  <c r="A3548" i="4"/>
  <c r="I3548" i="4" s="1"/>
  <c r="A3547" i="4"/>
  <c r="A3546" i="4"/>
  <c r="I3546" i="4" s="1"/>
  <c r="A3545" i="4"/>
  <c r="I3545" i="4" s="1"/>
  <c r="A3544" i="4"/>
  <c r="A3543" i="4"/>
  <c r="I3543" i="4" s="1"/>
  <c r="A3542" i="4"/>
  <c r="A3541" i="4"/>
  <c r="I3541" i="4" s="1"/>
  <c r="A3540" i="4"/>
  <c r="F3540" i="4" s="1"/>
  <c r="F3539" i="4" s="1"/>
  <c r="A3539" i="4"/>
  <c r="I3539" i="4" s="1"/>
  <c r="A3538" i="4"/>
  <c r="I3538" i="4" s="1"/>
  <c r="A3537" i="4"/>
  <c r="A3536" i="4"/>
  <c r="I3536" i="4" s="1"/>
  <c r="A3535" i="4"/>
  <c r="I3535" i="4" s="1"/>
  <c r="A3534" i="4"/>
  <c r="I3534" i="4" s="1"/>
  <c r="A3533" i="4"/>
  <c r="A3532" i="4"/>
  <c r="I3532" i="4" s="1"/>
  <c r="F3531" i="4"/>
  <c r="F3530" i="4" s="1"/>
  <c r="A3531" i="4"/>
  <c r="I3531" i="4" s="1"/>
  <c r="I3530" i="4"/>
  <c r="A3530" i="4"/>
  <c r="A3529" i="4"/>
  <c r="I3529" i="4" s="1"/>
  <c r="A3528" i="4"/>
  <c r="E3528" i="4" s="1"/>
  <c r="E3527" i="4" s="1"/>
  <c r="A3527" i="4"/>
  <c r="I3527" i="4" s="1"/>
  <c r="A3526" i="4"/>
  <c r="A3525" i="4"/>
  <c r="I3525" i="4" s="1"/>
  <c r="A3524" i="4"/>
  <c r="A3523" i="4"/>
  <c r="I3523" i="4" s="1"/>
  <c r="A3522" i="4"/>
  <c r="F3522" i="4" s="1"/>
  <c r="F3521" i="4" s="1"/>
  <c r="A3521" i="4"/>
  <c r="I3521" i="4" s="1"/>
  <c r="I3520" i="4"/>
  <c r="A3520" i="4"/>
  <c r="I3519" i="4"/>
  <c r="A3519" i="4"/>
  <c r="A3518" i="4"/>
  <c r="A3517" i="4"/>
  <c r="I3517" i="4" s="1"/>
  <c r="F3516" i="4"/>
  <c r="F3515" i="4" s="1"/>
  <c r="A3516" i="4"/>
  <c r="I3516" i="4" s="1"/>
  <c r="A3515" i="4"/>
  <c r="I3515" i="4" s="1"/>
  <c r="A3514" i="4"/>
  <c r="A3513" i="4"/>
  <c r="I3513" i="4" s="1"/>
  <c r="A3512" i="4"/>
  <c r="I3512" i="4" s="1"/>
  <c r="A3511" i="4"/>
  <c r="A3510" i="4"/>
  <c r="I3510" i="4" s="1"/>
  <c r="I3509" i="4"/>
  <c r="A3509" i="4"/>
  <c r="F3509" i="4" s="1"/>
  <c r="F3508" i="4" s="1"/>
  <c r="A3508" i="4"/>
  <c r="I3508" i="4" s="1"/>
  <c r="A3507" i="4"/>
  <c r="A3506" i="4"/>
  <c r="I3506" i="4" s="1"/>
  <c r="A3505" i="4"/>
  <c r="I3505" i="4" s="1"/>
  <c r="A3504" i="4"/>
  <c r="I3504" i="4" s="1"/>
  <c r="A3503" i="4"/>
  <c r="A3502" i="4"/>
  <c r="A3501" i="4"/>
  <c r="E3500" i="4"/>
  <c r="A3500" i="4"/>
  <c r="F3500" i="4" s="1"/>
  <c r="A3499" i="4"/>
  <c r="I3499" i="4" s="1"/>
  <c r="A3498" i="4"/>
  <c r="I3498" i="4" s="1"/>
  <c r="A3497" i="4"/>
  <c r="I3497" i="4" s="1"/>
  <c r="A3496" i="4"/>
  <c r="A3495" i="4"/>
  <c r="I3495" i="4" s="1"/>
  <c r="E3494" i="4"/>
  <c r="E3493" i="4" s="1"/>
  <c r="A3494" i="4"/>
  <c r="I3494" i="4" s="1"/>
  <c r="A3493" i="4"/>
  <c r="I3493" i="4" s="1"/>
  <c r="A3492" i="4"/>
  <c r="I3492" i="4" s="1"/>
  <c r="A3491" i="4"/>
  <c r="A3490" i="4"/>
  <c r="A3489" i="4"/>
  <c r="I3489" i="4" s="1"/>
  <c r="A3488" i="4"/>
  <c r="F3488" i="4" s="1"/>
  <c r="A3487" i="4"/>
  <c r="I3487" i="4" s="1"/>
  <c r="A3486" i="4"/>
  <c r="A3485" i="4"/>
  <c r="I3485" i="4" s="1"/>
  <c r="A3484" i="4"/>
  <c r="I3484" i="4" s="1"/>
  <c r="A3483" i="4"/>
  <c r="I3483" i="4" s="1"/>
  <c r="I3482" i="4"/>
  <c r="A3482" i="4"/>
  <c r="F3481" i="4"/>
  <c r="F3480" i="4" s="1"/>
  <c r="A3481" i="4"/>
  <c r="E3481" i="4" s="1"/>
  <c r="E3480" i="4" s="1"/>
  <c r="A3480" i="4"/>
  <c r="I3480" i="4" s="1"/>
  <c r="F3479" i="4"/>
  <c r="F3478" i="4" s="1"/>
  <c r="E3479" i="4"/>
  <c r="E3478" i="4" s="1"/>
  <c r="A3479" i="4"/>
  <c r="I3479" i="4" s="1"/>
  <c r="A3478" i="4"/>
  <c r="I3478" i="4" s="1"/>
  <c r="A3477" i="4"/>
  <c r="I3477" i="4" s="1"/>
  <c r="A3476" i="4"/>
  <c r="I3476" i="4" s="1"/>
  <c r="A3475" i="4"/>
  <c r="A3466" i="4"/>
  <c r="F3463" i="4"/>
  <c r="F3462" i="4" s="1"/>
  <c r="A3463" i="4"/>
  <c r="E3463" i="4" s="1"/>
  <c r="E3462" i="4" s="1"/>
  <c r="I3462" i="4"/>
  <c r="A3462" i="4"/>
  <c r="E3461" i="4"/>
  <c r="E3460" i="4" s="1"/>
  <c r="A3461" i="4"/>
  <c r="F3461" i="4" s="1"/>
  <c r="F3460" i="4" s="1"/>
  <c r="A3460" i="4"/>
  <c r="I3460" i="4" s="1"/>
  <c r="A3459" i="4"/>
  <c r="I3459" i="4" s="1"/>
  <c r="A3458" i="4"/>
  <c r="I3458" i="4" s="1"/>
  <c r="A3457" i="4"/>
  <c r="A3456" i="4"/>
  <c r="I3456" i="4" s="1"/>
  <c r="E3455" i="4"/>
  <c r="A3455" i="4"/>
  <c r="F3455" i="4" s="1"/>
  <c r="F3454" i="4"/>
  <c r="A3454" i="4"/>
  <c r="I3454" i="4" s="1"/>
  <c r="A3453" i="4"/>
  <c r="A3452" i="4"/>
  <c r="I3452" i="4" s="1"/>
  <c r="A3451" i="4"/>
  <c r="A3450" i="4"/>
  <c r="I3450" i="4" s="1"/>
  <c r="F3449" i="4"/>
  <c r="F3448" i="4" s="1"/>
  <c r="A3449" i="4"/>
  <c r="E3449" i="4" s="1"/>
  <c r="E3448" i="4" s="1"/>
  <c r="A3448" i="4"/>
  <c r="I3448" i="4" s="1"/>
  <c r="E3447" i="4"/>
  <c r="A3447" i="4"/>
  <c r="I3447" i="4" s="1"/>
  <c r="F3446" i="4"/>
  <c r="A3446" i="4"/>
  <c r="E3446" i="4" s="1"/>
  <c r="A3445" i="4"/>
  <c r="I3445" i="4" s="1"/>
  <c r="A3444" i="4"/>
  <c r="I3444" i="4" s="1"/>
  <c r="A3443" i="4"/>
  <c r="A3442" i="4"/>
  <c r="A3441" i="4"/>
  <c r="A3440" i="4"/>
  <c r="A3439" i="4"/>
  <c r="I3439" i="4" s="1"/>
  <c r="A3438" i="4"/>
  <c r="I3438" i="4" s="1"/>
  <c r="I3437" i="4"/>
  <c r="A3437" i="4"/>
  <c r="F3436" i="4"/>
  <c r="A3436" i="4"/>
  <c r="E3436" i="4" s="1"/>
  <c r="A3435" i="4"/>
  <c r="A3434" i="4"/>
  <c r="A3433" i="4"/>
  <c r="A3432" i="4"/>
  <c r="I3432" i="4" s="1"/>
  <c r="A3431" i="4"/>
  <c r="A3430" i="4"/>
  <c r="E3430" i="4" s="1"/>
  <c r="E3429" i="4"/>
  <c r="A3429" i="4"/>
  <c r="F3429" i="4" s="1"/>
  <c r="A3428" i="4"/>
  <c r="A3427" i="4"/>
  <c r="I3427" i="4" s="1"/>
  <c r="I3426" i="4"/>
  <c r="A3426" i="4"/>
  <c r="E3425" i="4"/>
  <c r="E3424" i="4" s="1"/>
  <c r="A3425" i="4"/>
  <c r="F3425" i="4" s="1"/>
  <c r="F3424" i="4" s="1"/>
  <c r="A3424" i="4"/>
  <c r="I3424" i="4" s="1"/>
  <c r="A3423" i="4"/>
  <c r="A3422" i="4"/>
  <c r="A3421" i="4"/>
  <c r="E3421" i="4" s="1"/>
  <c r="E3420" i="4"/>
  <c r="A3420" i="4"/>
  <c r="F3420" i="4" s="1"/>
  <c r="A3419" i="4"/>
  <c r="A3418" i="4"/>
  <c r="I3418" i="4" s="1"/>
  <c r="A3417" i="4"/>
  <c r="I3417" i="4" s="1"/>
  <c r="A3416" i="4"/>
  <c r="A3415" i="4"/>
  <c r="I3415" i="4" s="1"/>
  <c r="A3414" i="4"/>
  <c r="I3414" i="4" s="1"/>
  <c r="A3413" i="4"/>
  <c r="A3412" i="4"/>
  <c r="I3412" i="4" s="1"/>
  <c r="A3411" i="4"/>
  <c r="I3411" i="4" s="1"/>
  <c r="A3410" i="4"/>
  <c r="I3410" i="4" s="1"/>
  <c r="A3409" i="4"/>
  <c r="I3408" i="4"/>
  <c r="E3408" i="4"/>
  <c r="A3408" i="4"/>
  <c r="F3408" i="4" s="1"/>
  <c r="F3407" i="4"/>
  <c r="A3407" i="4"/>
  <c r="I3407" i="4" s="1"/>
  <c r="A3406" i="4"/>
  <c r="A3405" i="4"/>
  <c r="F3405" i="4" s="1"/>
  <c r="A3404" i="4"/>
  <c r="I3404" i="4" s="1"/>
  <c r="A3403" i="4"/>
  <c r="I3403" i="4" s="1"/>
  <c r="A3402" i="4"/>
  <c r="I3401" i="4"/>
  <c r="E3400" i="4"/>
  <c r="E3399" i="4" s="1"/>
  <c r="A3400" i="4"/>
  <c r="F3400" i="4" s="1"/>
  <c r="F3399" i="4" s="1"/>
  <c r="A3399" i="4"/>
  <c r="I3399" i="4" s="1"/>
  <c r="A3398" i="4"/>
  <c r="A3397" i="4"/>
  <c r="I3397" i="4" s="1"/>
  <c r="A3396" i="4"/>
  <c r="A3395" i="4"/>
  <c r="I3395" i="4" s="1"/>
  <c r="F3394" i="4"/>
  <c r="F3393" i="4" s="1"/>
  <c r="E3394" i="4"/>
  <c r="E3393" i="4" s="1"/>
  <c r="A3394" i="4"/>
  <c r="I3394" i="4" s="1"/>
  <c r="A3393" i="4"/>
  <c r="I3393" i="4" s="1"/>
  <c r="A3392" i="4"/>
  <c r="I3392" i="4" s="1"/>
  <c r="F3391" i="4"/>
  <c r="F3390" i="4" s="1"/>
  <c r="A3391" i="4"/>
  <c r="I3391" i="4" s="1"/>
  <c r="A3390" i="4"/>
  <c r="I3390" i="4" s="1"/>
  <c r="F3389" i="4"/>
  <c r="F3388" i="4" s="1"/>
  <c r="E3389" i="4"/>
  <c r="E3388" i="4" s="1"/>
  <c r="A3389" i="4"/>
  <c r="I3389" i="4" s="1"/>
  <c r="A3388" i="4"/>
  <c r="I3388" i="4" s="1"/>
  <c r="A3387" i="4"/>
  <c r="F3387" i="4" s="1"/>
  <c r="F3386" i="4" s="1"/>
  <c r="A3386" i="4"/>
  <c r="I3386" i="4" s="1"/>
  <c r="A3385" i="4"/>
  <c r="I3385" i="4" s="1"/>
  <c r="A3384" i="4"/>
  <c r="I3384" i="4" s="1"/>
  <c r="A3383" i="4"/>
  <c r="I3383" i="4" s="1"/>
  <c r="A3382" i="4"/>
  <c r="A3381" i="4"/>
  <c r="I3381" i="4" s="1"/>
  <c r="A3380" i="4"/>
  <c r="I3379" i="4"/>
  <c r="A3379" i="4"/>
  <c r="A3378" i="4"/>
  <c r="A3377" i="4"/>
  <c r="I3377" i="4" s="1"/>
  <c r="A3376" i="4"/>
  <c r="I3376" i="4" s="1"/>
  <c r="A3375" i="4"/>
  <c r="I3375" i="4" s="1"/>
  <c r="A3374" i="4"/>
  <c r="A3373" i="4"/>
  <c r="I3373" i="4" s="1"/>
  <c r="A3372" i="4"/>
  <c r="A3371" i="4"/>
  <c r="I3371" i="4" s="1"/>
  <c r="A3370" i="4"/>
  <c r="A3369" i="4"/>
  <c r="I3369" i="4" s="1"/>
  <c r="E3368" i="4"/>
  <c r="A3368" i="4"/>
  <c r="F3368" i="4" s="1"/>
  <c r="A3367" i="4"/>
  <c r="F3367" i="4" s="1"/>
  <c r="A3366" i="4"/>
  <c r="A3365" i="4"/>
  <c r="I3365" i="4" s="1"/>
  <c r="A3364" i="4"/>
  <c r="I3364" i="4" s="1"/>
  <c r="A3363" i="4"/>
  <c r="A3362" i="4"/>
  <c r="I3362" i="4" s="1"/>
  <c r="A3361" i="4"/>
  <c r="A3360" i="4"/>
  <c r="I3360" i="4" s="1"/>
  <c r="A3359" i="4"/>
  <c r="F3359" i="4" s="1"/>
  <c r="F3358" i="4" s="1"/>
  <c r="A3358" i="4"/>
  <c r="I3358" i="4" s="1"/>
  <c r="A3357" i="4"/>
  <c r="F3357" i="4" s="1"/>
  <c r="F3356" i="4" s="1"/>
  <c r="A3356" i="4"/>
  <c r="I3356" i="4" s="1"/>
  <c r="F3355" i="4"/>
  <c r="F3354" i="4" s="1"/>
  <c r="A3355" i="4"/>
  <c r="I3355" i="4" s="1"/>
  <c r="A3354" i="4"/>
  <c r="I3354" i="4" s="1"/>
  <c r="I3353" i="4"/>
  <c r="A3353" i="4"/>
  <c r="A3352" i="4"/>
  <c r="A3351" i="4"/>
  <c r="F3351" i="4" s="1"/>
  <c r="A3350" i="4"/>
  <c r="F3350" i="4" s="1"/>
  <c r="A3349" i="4"/>
  <c r="E3349" i="4" s="1"/>
  <c r="A3348" i="4"/>
  <c r="I3348" i="4" s="1"/>
  <c r="A3347" i="4"/>
  <c r="A3346" i="4"/>
  <c r="A3345" i="4"/>
  <c r="A3344" i="4"/>
  <c r="I3344" i="4" s="1"/>
  <c r="A3343" i="4"/>
  <c r="I3343" i="4" s="1"/>
  <c r="A3342" i="4"/>
  <c r="A3341" i="4"/>
  <c r="I3340" i="4"/>
  <c r="A3340" i="4"/>
  <c r="A3339" i="4"/>
  <c r="A3338" i="4"/>
  <c r="I3338" i="4" s="1"/>
  <c r="A3337" i="4"/>
  <c r="A3336" i="4"/>
  <c r="I3336" i="4" s="1"/>
  <c r="A3335" i="4"/>
  <c r="I3335" i="4" s="1"/>
  <c r="F3334" i="4"/>
  <c r="F3333" i="4" s="1"/>
  <c r="A3334" i="4"/>
  <c r="A3333" i="4"/>
  <c r="I3333" i="4" s="1"/>
  <c r="A3332" i="4"/>
  <c r="I3332" i="4" s="1"/>
  <c r="A3331" i="4"/>
  <c r="I3331" i="4" s="1"/>
  <c r="A3330" i="4"/>
  <c r="I3330" i="4" s="1"/>
  <c r="I3329" i="4"/>
  <c r="A3329" i="4"/>
  <c r="E3328" i="4"/>
  <c r="E3327" i="4" s="1"/>
  <c r="A3328" i="4"/>
  <c r="F3328" i="4" s="1"/>
  <c r="F3327" i="4" s="1"/>
  <c r="I3327" i="4"/>
  <c r="A3327" i="4"/>
  <c r="A3326" i="4"/>
  <c r="I3326" i="4" s="1"/>
  <c r="A3325" i="4"/>
  <c r="I3325" i="4" s="1"/>
  <c r="A3324" i="4"/>
  <c r="I3324" i="4" s="1"/>
  <c r="A3323" i="4"/>
  <c r="I3323" i="4" s="1"/>
  <c r="A3322" i="4"/>
  <c r="A3321" i="4"/>
  <c r="I3321" i="4" s="1"/>
  <c r="E3320" i="4"/>
  <c r="E3319" i="4" s="1"/>
  <c r="A3320" i="4"/>
  <c r="F3320" i="4" s="1"/>
  <c r="F3319" i="4" s="1"/>
  <c r="A3319" i="4"/>
  <c r="I3319" i="4" s="1"/>
  <c r="A3318" i="4"/>
  <c r="I3318" i="4" s="1"/>
  <c r="E3317" i="4"/>
  <c r="E3316" i="4" s="1"/>
  <c r="A3317" i="4"/>
  <c r="I3317" i="4" s="1"/>
  <c r="A3316" i="4"/>
  <c r="I3316" i="4" s="1"/>
  <c r="A3315" i="4"/>
  <c r="E3314" i="4"/>
  <c r="A3314" i="4"/>
  <c r="I3314" i="4" s="1"/>
  <c r="F3313" i="4"/>
  <c r="A3313" i="4"/>
  <c r="E3313" i="4" s="1"/>
  <c r="A3312" i="4"/>
  <c r="A3311" i="4"/>
  <c r="I3311" i="4" s="1"/>
  <c r="A3310" i="4"/>
  <c r="A3309" i="4"/>
  <c r="I3309" i="4" s="1"/>
  <c r="A3308" i="4"/>
  <c r="F3307" i="4"/>
  <c r="A3307" i="4"/>
  <c r="E3307" i="4" s="1"/>
  <c r="A3306" i="4"/>
  <c r="I3306" i="4" s="1"/>
  <c r="A3305" i="4"/>
  <c r="F3305" i="4" s="1"/>
  <c r="I3304" i="4"/>
  <c r="A3304" i="4"/>
  <c r="A3303" i="4"/>
  <c r="A3302" i="4"/>
  <c r="I3302" i="4" s="1"/>
  <c r="A3301" i="4"/>
  <c r="F3300" i="4"/>
  <c r="A3300" i="4"/>
  <c r="E3300" i="4" s="1"/>
  <c r="A3299" i="4"/>
  <c r="I3299" i="4" s="1"/>
  <c r="A3298" i="4"/>
  <c r="F3298" i="4" s="1"/>
  <c r="A3297" i="4"/>
  <c r="I3297" i="4" s="1"/>
  <c r="A3296" i="4"/>
  <c r="I3296" i="4" s="1"/>
  <c r="A3295" i="4"/>
  <c r="I3295" i="4" s="1"/>
  <c r="A3294" i="4"/>
  <c r="I3294" i="4" s="1"/>
  <c r="A3293" i="4"/>
  <c r="F3293" i="4" s="1"/>
  <c r="F3292" i="4" s="1"/>
  <c r="I3292" i="4"/>
  <c r="A3292" i="4"/>
  <c r="A3291" i="4"/>
  <c r="A3290" i="4"/>
  <c r="I3290" i="4" s="1"/>
  <c r="A3289" i="4"/>
  <c r="A3288" i="4"/>
  <c r="I3288" i="4" s="1"/>
  <c r="A3287" i="4"/>
  <c r="A3286" i="4"/>
  <c r="A3285" i="4"/>
  <c r="A3284" i="4"/>
  <c r="F3284" i="4" s="1"/>
  <c r="A3283" i="4"/>
  <c r="I3283" i="4" s="1"/>
  <c r="A3282" i="4"/>
  <c r="I3282" i="4" s="1"/>
  <c r="A3281" i="4"/>
  <c r="A3280" i="4"/>
  <c r="I3280" i="4" s="1"/>
  <c r="A3279" i="4"/>
  <c r="E3279" i="4" s="1"/>
  <c r="A3278" i="4"/>
  <c r="F3277" i="4"/>
  <c r="A3277" i="4"/>
  <c r="E3277" i="4" s="1"/>
  <c r="A3276" i="4"/>
  <c r="A3275" i="4"/>
  <c r="I3275" i="4" s="1"/>
  <c r="I3274" i="4"/>
  <c r="A3274" i="4"/>
  <c r="F3274" i="4" s="1"/>
  <c r="F3273" i="4" s="1"/>
  <c r="A3273" i="4"/>
  <c r="I3273" i="4" s="1"/>
  <c r="A3272" i="4"/>
  <c r="A3271" i="4"/>
  <c r="F3271" i="4" s="1"/>
  <c r="A3270" i="4"/>
  <c r="F3269" i="4"/>
  <c r="H3269" i="4" s="1"/>
  <c r="A3269" i="4"/>
  <c r="I3269" i="4" s="1"/>
  <c r="A3268" i="4"/>
  <c r="I3268" i="4" s="1"/>
  <c r="A3267" i="4"/>
  <c r="I3267" i="4" s="1"/>
  <c r="A3266" i="4"/>
  <c r="I3266" i="4" s="1"/>
  <c r="A3265" i="4"/>
  <c r="F3265" i="4" s="1"/>
  <c r="F3264" i="4" s="1"/>
  <c r="A3264" i="4"/>
  <c r="I3264" i="4" s="1"/>
  <c r="A3263" i="4"/>
  <c r="A3262" i="4"/>
  <c r="I3262" i="4" s="1"/>
  <c r="A3261" i="4"/>
  <c r="I3261" i="4" s="1"/>
  <c r="A3260" i="4"/>
  <c r="A3259" i="4"/>
  <c r="I3259" i="4" s="1"/>
  <c r="A3258" i="4"/>
  <c r="E3258" i="4" s="1"/>
  <c r="E3257" i="4" s="1"/>
  <c r="A3257" i="4"/>
  <c r="I3257" i="4" s="1"/>
  <c r="A3256" i="4"/>
  <c r="I3256" i="4" s="1"/>
  <c r="A3255" i="4"/>
  <c r="I3254" i="4"/>
  <c r="A3254" i="4"/>
  <c r="A3253" i="4"/>
  <c r="A3252" i="4"/>
  <c r="I3252" i="4" s="1"/>
  <c r="A3251" i="4"/>
  <c r="I3251" i="4" s="1"/>
  <c r="A3250" i="4"/>
  <c r="I3250" i="4" s="1"/>
  <c r="F3249" i="4"/>
  <c r="F3248" i="4" s="1"/>
  <c r="A3249" i="4"/>
  <c r="I3249" i="4" s="1"/>
  <c r="E3248" i="4"/>
  <c r="A3248" i="4"/>
  <c r="I3248" i="4" s="1"/>
  <c r="A3247" i="4"/>
  <c r="I3246" i="4"/>
  <c r="A3246" i="4"/>
  <c r="A3245" i="4"/>
  <c r="E3244" i="4"/>
  <c r="A3244" i="4"/>
  <c r="I3244" i="4" s="1"/>
  <c r="A3243" i="4"/>
  <c r="A3242" i="4"/>
  <c r="I3242" i="4" s="1"/>
  <c r="A3241" i="4"/>
  <c r="F3241" i="4" s="1"/>
  <c r="F3240" i="4" s="1"/>
  <c r="A3240" i="4"/>
  <c r="I3240" i="4" s="1"/>
  <c r="I3239" i="4"/>
  <c r="A3239" i="4"/>
  <c r="A3238" i="4"/>
  <c r="I3238" i="4" s="1"/>
  <c r="A3237" i="4"/>
  <c r="I3236" i="4"/>
  <c r="A3236" i="4"/>
  <c r="A3235" i="4"/>
  <c r="A3234" i="4"/>
  <c r="I3234" i="4" s="1"/>
  <c r="A3233" i="4"/>
  <c r="A3232" i="4"/>
  <c r="E3231" i="4"/>
  <c r="A3231" i="4"/>
  <c r="F3231" i="4" s="1"/>
  <c r="A3230" i="4"/>
  <c r="E3230" i="4" s="1"/>
  <c r="A3229" i="4"/>
  <c r="I3229" i="4" s="1"/>
  <c r="I3228" i="4"/>
  <c r="A3228" i="4"/>
  <c r="A3227" i="4"/>
  <c r="E3227" i="4" s="1"/>
  <c r="F3226" i="4"/>
  <c r="A3226" i="4"/>
  <c r="I3226" i="4" s="1"/>
  <c r="I3225" i="4"/>
  <c r="F3225" i="4"/>
  <c r="A3225" i="4"/>
  <c r="E3225" i="4" s="1"/>
  <c r="A3224" i="4"/>
  <c r="A3223" i="4"/>
  <c r="E3223" i="4" s="1"/>
  <c r="A3222" i="4"/>
  <c r="A3221" i="4"/>
  <c r="E3221" i="4" s="1"/>
  <c r="A3220" i="4"/>
  <c r="A3219" i="4"/>
  <c r="E3219" i="4" s="1"/>
  <c r="A3218" i="4"/>
  <c r="A3217" i="4"/>
  <c r="A3216" i="4"/>
  <c r="I3216" i="4" s="1"/>
  <c r="A3215" i="4"/>
  <c r="I3215" i="4" s="1"/>
  <c r="I3214" i="4"/>
  <c r="A3214" i="4"/>
  <c r="A3213" i="4"/>
  <c r="E3213" i="4" s="1"/>
  <c r="E3212" i="4" s="1"/>
  <c r="A3212" i="4"/>
  <c r="I3212" i="4" s="1"/>
  <c r="A3211" i="4"/>
  <c r="I3210" i="4"/>
  <c r="A3210" i="4"/>
  <c r="A3209" i="4"/>
  <c r="E3209" i="4" s="1"/>
  <c r="E3208" i="4" s="1"/>
  <c r="A3208" i="4"/>
  <c r="I3208" i="4" s="1"/>
  <c r="A3207" i="4"/>
  <c r="A3206" i="4"/>
  <c r="I3206" i="4" s="1"/>
  <c r="A3205" i="4"/>
  <c r="E3205" i="4" s="1"/>
  <c r="E3204" i="4" s="1"/>
  <c r="A3204" i="4"/>
  <c r="I3204" i="4" s="1"/>
  <c r="A3203" i="4"/>
  <c r="I3203" i="4" s="1"/>
  <c r="A3202" i="4"/>
  <c r="I3201" i="4"/>
  <c r="A3201" i="4"/>
  <c r="A3200" i="4"/>
  <c r="A3199" i="4"/>
  <c r="I3199" i="4" s="1"/>
  <c r="A3198" i="4"/>
  <c r="I3198" i="4" s="1"/>
  <c r="A3197" i="4"/>
  <c r="E3197" i="4" s="1"/>
  <c r="E3196" i="4" s="1"/>
  <c r="A3196" i="4"/>
  <c r="I3196" i="4" s="1"/>
  <c r="A3195" i="4"/>
  <c r="I3195" i="4" s="1"/>
  <c r="A3194" i="4"/>
  <c r="I3194" i="4" s="1"/>
  <c r="A3193" i="4"/>
  <c r="E3193" i="4" s="1"/>
  <c r="E3192" i="4" s="1"/>
  <c r="A3192" i="4"/>
  <c r="I3192" i="4" s="1"/>
  <c r="E3191" i="4"/>
  <c r="E3190" i="4" s="1"/>
  <c r="A3191" i="4"/>
  <c r="F3191" i="4" s="1"/>
  <c r="F3190" i="4" s="1"/>
  <c r="A3190" i="4"/>
  <c r="I3190" i="4" s="1"/>
  <c r="A3189" i="4"/>
  <c r="E3189" i="4" s="1"/>
  <c r="E3188" i="4" s="1"/>
  <c r="A3188" i="4"/>
  <c r="I3188" i="4" s="1"/>
  <c r="A3187" i="4"/>
  <c r="I3187" i="4" s="1"/>
  <c r="A3186" i="4"/>
  <c r="I3186" i="4" s="1"/>
  <c r="A3185" i="4"/>
  <c r="I3185" i="4" s="1"/>
  <c r="A3184" i="4"/>
  <c r="A3183" i="4"/>
  <c r="F3182" i="4"/>
  <c r="F3181" i="4" s="1"/>
  <c r="E3182" i="4"/>
  <c r="A3182" i="4"/>
  <c r="I3182" i="4" s="1"/>
  <c r="A3181" i="4"/>
  <c r="I3181" i="4" s="1"/>
  <c r="A3180" i="4"/>
  <c r="A3179" i="4"/>
  <c r="I3179" i="4" s="1"/>
  <c r="A3178" i="4"/>
  <c r="A3177" i="4"/>
  <c r="F3177" i="4" s="1"/>
  <c r="A3176" i="4"/>
  <c r="I3176" i="4" s="1"/>
  <c r="A3175" i="4"/>
  <c r="F3175" i="4" s="1"/>
  <c r="A3174" i="4"/>
  <c r="F3174" i="4" s="1"/>
  <c r="A3173" i="4"/>
  <c r="I3173" i="4" s="1"/>
  <c r="A3172" i="4"/>
  <c r="A3171" i="4"/>
  <c r="I3171" i="4" s="1"/>
  <c r="I3170" i="4"/>
  <c r="A3170" i="4"/>
  <c r="A3169" i="4"/>
  <c r="F3169" i="4" s="1"/>
  <c r="A3168" i="4"/>
  <c r="I3167" i="4"/>
  <c r="A3167" i="4"/>
  <c r="A3166" i="4"/>
  <c r="E3166" i="4" s="1"/>
  <c r="A3165" i="4"/>
  <c r="F3165" i="4" s="1"/>
  <c r="E3164" i="4"/>
  <c r="A3164" i="4"/>
  <c r="I3164" i="4" s="1"/>
  <c r="A3163" i="4"/>
  <c r="F3163" i="4" s="1"/>
  <c r="A3162" i="4"/>
  <c r="I3162" i="4" s="1"/>
  <c r="A3161" i="4"/>
  <c r="I3161" i="4" s="1"/>
  <c r="A3160" i="4"/>
  <c r="F3160" i="4" s="1"/>
  <c r="F3159" i="4" s="1"/>
  <c r="A3159" i="4"/>
  <c r="I3159" i="4" s="1"/>
  <c r="E3158" i="4"/>
  <c r="E3157" i="4" s="1"/>
  <c r="A3158" i="4"/>
  <c r="F3158" i="4" s="1"/>
  <c r="F3157" i="4" s="1"/>
  <c r="A3157" i="4"/>
  <c r="I3157" i="4" s="1"/>
  <c r="A3156" i="4"/>
  <c r="F3156" i="4" s="1"/>
  <c r="A3155" i="4"/>
  <c r="F3154" i="4"/>
  <c r="A3154" i="4"/>
  <c r="E3154" i="4" s="1"/>
  <c r="A3153" i="4"/>
  <c r="I3153" i="4" s="1"/>
  <c r="A3152" i="4"/>
  <c r="F3152" i="4" s="1"/>
  <c r="F3151" i="4" s="1"/>
  <c r="A3151" i="4"/>
  <c r="I3151" i="4" s="1"/>
  <c r="A3150" i="4"/>
  <c r="F3150" i="4" s="1"/>
  <c r="F3149" i="4" s="1"/>
  <c r="A3149" i="4"/>
  <c r="I3149" i="4" s="1"/>
  <c r="A3148" i="4"/>
  <c r="A3147" i="4"/>
  <c r="I3147" i="4" s="1"/>
  <c r="F3146" i="4"/>
  <c r="F3145" i="4" s="1"/>
  <c r="A3146" i="4"/>
  <c r="E3146" i="4" s="1"/>
  <c r="E3145" i="4" s="1"/>
  <c r="A3145" i="4"/>
  <c r="I3145" i="4" s="1"/>
  <c r="A3144" i="4"/>
  <c r="I3144" i="4" s="1"/>
  <c r="A3143" i="4"/>
  <c r="F3143" i="4" s="1"/>
  <c r="F3142" i="4" s="1"/>
  <c r="A3142" i="4"/>
  <c r="I3142" i="4" s="1"/>
  <c r="A3141" i="4"/>
  <c r="I3141" i="4" s="1"/>
  <c r="A3140" i="4"/>
  <c r="I3140" i="4" s="1"/>
  <c r="I3139" i="4"/>
  <c r="A3139" i="4"/>
  <c r="A3138" i="4"/>
  <c r="I3138" i="4" s="1"/>
  <c r="A3137" i="4"/>
  <c r="I3137" i="4" s="1"/>
  <c r="A3136" i="4"/>
  <c r="I3136" i="4" s="1"/>
  <c r="A3135" i="4"/>
  <c r="A3134" i="4"/>
  <c r="I3134" i="4" s="1"/>
  <c r="A3133" i="4"/>
  <c r="I3133" i="4" s="1"/>
  <c r="A3132" i="4"/>
  <c r="F3132" i="4" s="1"/>
  <c r="F3131" i="4" s="1"/>
  <c r="A3131" i="4"/>
  <c r="I3131" i="4" s="1"/>
  <c r="A3130" i="4"/>
  <c r="A3129" i="4"/>
  <c r="I3129" i="4" s="1"/>
  <c r="A3128" i="4"/>
  <c r="A3127" i="4"/>
  <c r="I3127" i="4" s="1"/>
  <c r="A3126" i="4"/>
  <c r="I3126" i="4" s="1"/>
  <c r="A3125" i="4"/>
  <c r="I3125" i="4" s="1"/>
  <c r="F3124" i="4"/>
  <c r="F3123" i="4" s="1"/>
  <c r="A3124" i="4"/>
  <c r="E3124" i="4" s="1"/>
  <c r="E3123" i="4" s="1"/>
  <c r="A3123" i="4"/>
  <c r="I3123" i="4" s="1"/>
  <c r="A3122" i="4"/>
  <c r="I3122" i="4" s="1"/>
  <c r="A3121" i="4"/>
  <c r="I3121" i="4" s="1"/>
  <c r="A3120" i="4"/>
  <c r="I3120" i="4" s="1"/>
  <c r="E3119" i="4"/>
  <c r="A3119" i="4"/>
  <c r="I3119" i="4" s="1"/>
  <c r="A3118" i="4"/>
  <c r="A3117" i="4"/>
  <c r="I3117" i="4" s="1"/>
  <c r="F3116" i="4"/>
  <c r="A3116" i="4"/>
  <c r="I3116" i="4" s="1"/>
  <c r="E3115" i="4"/>
  <c r="A3115" i="4"/>
  <c r="F3115" i="4" s="1"/>
  <c r="A3114" i="4"/>
  <c r="I3114" i="4" s="1"/>
  <c r="A3113" i="4"/>
  <c r="I3113" i="4" s="1"/>
  <c r="A3112" i="4"/>
  <c r="F3112" i="4" s="1"/>
  <c r="F3111" i="4" s="1"/>
  <c r="A3111" i="4"/>
  <c r="I3111" i="4" s="1"/>
  <c r="A3110" i="4"/>
  <c r="A3109" i="4"/>
  <c r="I3109" i="4" s="1"/>
  <c r="A3108" i="4"/>
  <c r="A3107" i="4"/>
  <c r="I3107" i="4" s="1"/>
  <c r="F3106" i="4"/>
  <c r="F3105" i="4" s="1"/>
  <c r="A3106" i="4"/>
  <c r="I3106" i="4" s="1"/>
  <c r="A3105" i="4"/>
  <c r="I3105" i="4" s="1"/>
  <c r="A3104" i="4"/>
  <c r="I3104" i="4" s="1"/>
  <c r="A3103" i="4"/>
  <c r="I3103" i="4" s="1"/>
  <c r="A3102" i="4"/>
  <c r="A3101" i="4"/>
  <c r="I3101" i="4" s="1"/>
  <c r="A3100" i="4"/>
  <c r="I3100" i="4" s="1"/>
  <c r="A3099" i="4"/>
  <c r="I3099" i="4" s="1"/>
  <c r="A3098" i="4"/>
  <c r="A3097" i="4"/>
  <c r="I3097" i="4" s="1"/>
  <c r="E3096" i="4"/>
  <c r="A3096" i="4"/>
  <c r="I3096" i="4" s="1"/>
  <c r="A3095" i="4"/>
  <c r="A3094" i="4"/>
  <c r="A3093" i="4"/>
  <c r="I3093" i="4" s="1"/>
  <c r="A3092" i="4"/>
  <c r="E3092" i="4" s="1"/>
  <c r="A3091" i="4"/>
  <c r="A3090" i="4"/>
  <c r="I3090" i="4" s="1"/>
  <c r="A3089" i="4"/>
  <c r="I3088" i="4"/>
  <c r="A3088" i="4"/>
  <c r="A3087" i="4"/>
  <c r="I3087" i="4" s="1"/>
  <c r="A3086" i="4"/>
  <c r="A3085" i="4"/>
  <c r="F3084" i="4"/>
  <c r="A3084" i="4"/>
  <c r="I3084" i="4" s="1"/>
  <c r="A3083" i="4"/>
  <c r="F3083" i="4" s="1"/>
  <c r="A3082" i="4"/>
  <c r="I3082" i="4" s="1"/>
  <c r="A3081" i="4"/>
  <c r="I3081" i="4" s="1"/>
  <c r="A3080" i="4"/>
  <c r="I3080" i="4" s="1"/>
  <c r="A3079" i="4"/>
  <c r="I3079" i="4" s="1"/>
  <c r="A3078" i="4"/>
  <c r="I3078" i="4" s="1"/>
  <c r="F3077" i="4"/>
  <c r="F3076" i="4" s="1"/>
  <c r="A3077" i="4"/>
  <c r="E3077" i="4" s="1"/>
  <c r="E3076" i="4" s="1"/>
  <c r="A3076" i="4"/>
  <c r="I3076" i="4" s="1"/>
  <c r="A3075" i="4"/>
  <c r="F3075" i="4" s="1"/>
  <c r="F3074" i="4" s="1"/>
  <c r="E3074" i="4"/>
  <c r="A3074" i="4"/>
  <c r="I3074" i="4" s="1"/>
  <c r="A3073" i="4"/>
  <c r="A3072" i="4"/>
  <c r="A3071" i="4"/>
  <c r="A3070" i="4"/>
  <c r="A3069" i="4"/>
  <c r="A3068" i="4"/>
  <c r="I3068" i="4" s="1"/>
  <c r="A3067" i="4"/>
  <c r="I3067" i="4" s="1"/>
  <c r="A3066" i="4"/>
  <c r="A3065" i="4"/>
  <c r="I3065" i="4" s="1"/>
  <c r="A3064" i="4"/>
  <c r="A3063" i="4"/>
  <c r="I3063" i="4" s="1"/>
  <c r="A3062" i="4"/>
  <c r="E3062" i="4" s="1"/>
  <c r="E3061" i="4" s="1"/>
  <c r="A3061" i="4"/>
  <c r="I3061" i="4" s="1"/>
  <c r="A3060" i="4"/>
  <c r="I3060" i="4" s="1"/>
  <c r="A3059" i="4"/>
  <c r="I3059" i="4" s="1"/>
  <c r="I3058" i="4"/>
  <c r="E3058" i="4"/>
  <c r="E3057" i="4" s="1"/>
  <c r="A3058" i="4"/>
  <c r="F3058" i="4" s="1"/>
  <c r="F3057" i="4" s="1"/>
  <c r="A3057" i="4"/>
  <c r="I3057" i="4" s="1"/>
  <c r="A3056" i="4"/>
  <c r="A3055" i="4"/>
  <c r="I3055" i="4" s="1"/>
  <c r="A3054" i="4"/>
  <c r="A3053" i="4"/>
  <c r="I3053" i="4" s="1"/>
  <c r="A3052" i="4"/>
  <c r="I3052" i="4" s="1"/>
  <c r="A3051" i="4"/>
  <c r="I3051" i="4" s="1"/>
  <c r="A3050" i="4"/>
  <c r="A3049" i="4"/>
  <c r="I3049" i="4" s="1"/>
  <c r="A3048" i="4"/>
  <c r="A3047" i="4"/>
  <c r="I3047" i="4" s="1"/>
  <c r="A3046" i="4"/>
  <c r="I3046" i="4" s="1"/>
  <c r="I3045" i="4"/>
  <c r="A3045" i="4"/>
  <c r="F3045" i="4" s="1"/>
  <c r="F3044" i="4" s="1"/>
  <c r="A3044" i="4"/>
  <c r="I3044" i="4" s="1"/>
  <c r="A3043" i="4"/>
  <c r="A3042" i="4"/>
  <c r="I3042" i="4" s="1"/>
  <c r="A3041" i="4"/>
  <c r="A3040" i="4"/>
  <c r="I3040" i="4" s="1"/>
  <c r="A3039" i="4"/>
  <c r="I3038" i="4"/>
  <c r="A3038" i="4"/>
  <c r="A3037" i="4"/>
  <c r="I3037" i="4" s="1"/>
  <c r="A3036" i="4"/>
  <c r="A3035" i="4"/>
  <c r="I3035" i="4" s="1"/>
  <c r="A3034" i="4"/>
  <c r="A3033" i="4"/>
  <c r="A3032" i="4"/>
  <c r="A3031" i="4"/>
  <c r="E3031" i="4" s="1"/>
  <c r="E3030" i="4"/>
  <c r="A3030" i="4"/>
  <c r="F3030" i="4" s="1"/>
  <c r="I3029" i="4"/>
  <c r="A3029" i="4"/>
  <c r="F3028" i="4"/>
  <c r="F3027" i="4" s="1"/>
  <c r="A3028" i="4"/>
  <c r="A3027" i="4"/>
  <c r="I3027" i="4" s="1"/>
  <c r="A3026" i="4"/>
  <c r="A3025" i="4"/>
  <c r="I3025" i="4" s="1"/>
  <c r="A3024" i="4"/>
  <c r="I3023" i="4"/>
  <c r="A3023" i="4"/>
  <c r="A3022" i="4"/>
  <c r="F3022" i="4" s="1"/>
  <c r="E3021" i="4"/>
  <c r="A3021" i="4"/>
  <c r="F3021" i="4" s="1"/>
  <c r="A3020" i="4"/>
  <c r="E3020" i="4" s="1"/>
  <c r="I3019" i="4"/>
  <c r="A3019" i="4"/>
  <c r="A3018" i="4"/>
  <c r="A3017" i="4"/>
  <c r="I3017" i="4" s="1"/>
  <c r="A3016" i="4"/>
  <c r="F3016" i="4" s="1"/>
  <c r="F3015" i="4" s="1"/>
  <c r="A3015" i="4"/>
  <c r="I3015" i="4" s="1"/>
  <c r="I3014" i="4"/>
  <c r="E3014" i="4"/>
  <c r="E3013" i="4" s="1"/>
  <c r="A3014" i="4"/>
  <c r="F3014" i="4" s="1"/>
  <c r="F3013" i="4" s="1"/>
  <c r="A3013" i="4"/>
  <c r="I3013" i="4" s="1"/>
  <c r="A3012" i="4"/>
  <c r="I3012" i="4" s="1"/>
  <c r="A3011" i="4"/>
  <c r="I3011" i="4" s="1"/>
  <c r="A3010" i="4"/>
  <c r="F3010" i="4" s="1"/>
  <c r="F3009" i="4"/>
  <c r="A3009" i="4"/>
  <c r="I3009" i="4" s="1"/>
  <c r="A3008" i="4"/>
  <c r="I3007" i="4"/>
  <c r="A3007" i="4"/>
  <c r="A3006" i="4"/>
  <c r="E3006" i="4" s="1"/>
  <c r="A3005" i="4"/>
  <c r="A3004" i="4"/>
  <c r="A3003" i="4"/>
  <c r="I3003" i="4" s="1"/>
  <c r="I3002" i="4"/>
  <c r="A3002" i="4"/>
  <c r="A3001" i="4"/>
  <c r="F3001" i="4" s="1"/>
  <c r="F3000" i="4" s="1"/>
  <c r="A3000" i="4"/>
  <c r="I3000" i="4" s="1"/>
  <c r="I2999" i="4"/>
  <c r="A2999" i="4"/>
  <c r="E2999" i="4" s="1"/>
  <c r="E2998" i="4" s="1"/>
  <c r="A2998" i="4"/>
  <c r="I2998" i="4" s="1"/>
  <c r="I2997" i="4"/>
  <c r="A2997" i="4"/>
  <c r="E2997" i="4" s="1"/>
  <c r="E2996" i="4" s="1"/>
  <c r="A2996" i="4"/>
  <c r="I2996" i="4" s="1"/>
  <c r="A2995" i="4"/>
  <c r="E2995" i="4" s="1"/>
  <c r="E2994" i="4" s="1"/>
  <c r="A2994" i="4"/>
  <c r="I2994" i="4" s="1"/>
  <c r="A2993" i="4"/>
  <c r="I2992" i="4"/>
  <c r="A2992" i="4"/>
  <c r="A2991" i="4"/>
  <c r="I2991" i="4" s="1"/>
  <c r="A2990" i="4"/>
  <c r="E2990" i="4" s="1"/>
  <c r="A2989" i="4"/>
  <c r="A2988" i="4"/>
  <c r="A2987" i="4"/>
  <c r="A2986" i="4"/>
  <c r="I2986" i="4" s="1"/>
  <c r="A2985" i="4"/>
  <c r="A2984" i="4"/>
  <c r="A2983" i="4"/>
  <c r="A2982" i="4"/>
  <c r="E2982" i="4" s="1"/>
  <c r="A2981" i="4"/>
  <c r="I2981" i="4" s="1"/>
  <c r="A2980" i="4"/>
  <c r="F2980" i="4" s="1"/>
  <c r="F2979" i="4" s="1"/>
  <c r="A2979" i="4"/>
  <c r="I2979" i="4" s="1"/>
  <c r="I2978" i="4"/>
  <c r="E2978" i="4"/>
  <c r="A2978" i="4"/>
  <c r="F2978" i="4" s="1"/>
  <c r="A2977" i="4"/>
  <c r="A2976" i="4"/>
  <c r="A2975" i="4"/>
  <c r="A2974" i="4"/>
  <c r="I2974" i="4" s="1"/>
  <c r="A2973" i="4"/>
  <c r="I2973" i="4" s="1"/>
  <c r="A2972" i="4"/>
  <c r="F2972" i="4" s="1"/>
  <c r="F2971" i="4" s="1"/>
  <c r="A2971" i="4"/>
  <c r="I2971" i="4" s="1"/>
  <c r="A2970" i="4"/>
  <c r="A2969" i="4"/>
  <c r="I2969" i="4" s="1"/>
  <c r="A2968" i="4"/>
  <c r="A2967" i="4"/>
  <c r="I2967" i="4" s="1"/>
  <c r="A2966" i="4"/>
  <c r="F2966" i="4" s="1"/>
  <c r="F2965" i="4" s="1"/>
  <c r="A2965" i="4"/>
  <c r="I2965" i="4" s="1"/>
  <c r="A2964" i="4"/>
  <c r="I2964" i="4" s="1"/>
  <c r="A2963" i="4"/>
  <c r="I2963" i="4" s="1"/>
  <c r="A2962" i="4"/>
  <c r="A2961" i="4"/>
  <c r="I2961" i="4" s="1"/>
  <c r="A2960" i="4"/>
  <c r="I2960" i="4" s="1"/>
  <c r="A2959" i="4"/>
  <c r="I2959" i="4" s="1"/>
  <c r="A2958" i="4"/>
  <c r="I2957" i="4"/>
  <c r="A2957" i="4"/>
  <c r="A2956" i="4"/>
  <c r="I2956" i="4" s="1"/>
  <c r="A2955" i="4"/>
  <c r="A2954" i="4"/>
  <c r="I2954" i="4" s="1"/>
  <c r="A2953" i="4"/>
  <c r="A2952" i="4"/>
  <c r="E2952" i="4" s="1"/>
  <c r="A2951" i="4"/>
  <c r="A2950" i="4"/>
  <c r="A2949" i="4"/>
  <c r="I2949" i="4" s="1"/>
  <c r="A2948" i="4"/>
  <c r="A2947" i="4"/>
  <c r="I2947" i="4" s="1"/>
  <c r="A2946" i="4"/>
  <c r="E2945" i="4"/>
  <c r="A2945" i="4"/>
  <c r="I2945" i="4" s="1"/>
  <c r="E2944" i="4"/>
  <c r="E2943" i="4" s="1"/>
  <c r="A2944" i="4"/>
  <c r="A2943" i="4"/>
  <c r="I2943" i="4" s="1"/>
  <c r="A2942" i="4"/>
  <c r="I2941" i="4"/>
  <c r="A2941" i="4"/>
  <c r="A2940" i="4"/>
  <c r="F2940" i="4" s="1"/>
  <c r="F2939" i="4"/>
  <c r="A2939" i="4"/>
  <c r="I2939" i="4" s="1"/>
  <c r="A2938" i="4"/>
  <c r="I2938" i="4" s="1"/>
  <c r="A2937" i="4"/>
  <c r="I2937" i="4" s="1"/>
  <c r="A2936" i="4"/>
  <c r="A2935" i="4"/>
  <c r="I2935" i="4" s="1"/>
  <c r="A2934" i="4"/>
  <c r="A2933" i="4"/>
  <c r="I2933" i="4" s="1"/>
  <c r="A2932" i="4"/>
  <c r="F2932" i="4" s="1"/>
  <c r="F2931" i="4" s="1"/>
  <c r="A2931" i="4"/>
  <c r="I2931" i="4" s="1"/>
  <c r="A2930" i="4"/>
  <c r="A2929" i="4"/>
  <c r="I2929" i="4" s="1"/>
  <c r="I2928" i="4"/>
  <c r="A2928" i="4"/>
  <c r="E2928" i="4" s="1"/>
  <c r="E2927" i="4"/>
  <c r="A2927" i="4"/>
  <c r="I2927" i="4" s="1"/>
  <c r="A2926" i="4"/>
  <c r="A2925" i="4"/>
  <c r="A2924" i="4"/>
  <c r="I2924" i="4" s="1"/>
  <c r="A2923" i="4"/>
  <c r="I2923" i="4" s="1"/>
  <c r="A2922" i="4"/>
  <c r="A2921" i="4"/>
  <c r="I2921" i="4" s="1"/>
  <c r="A2920" i="4"/>
  <c r="F2919" i="4"/>
  <c r="E2919" i="4"/>
  <c r="A2919" i="4"/>
  <c r="I2919" i="4" s="1"/>
  <c r="A2918" i="4"/>
  <c r="I2917" i="4"/>
  <c r="A2917" i="4"/>
  <c r="F2917" i="4" s="1"/>
  <c r="A2916" i="4"/>
  <c r="I2916" i="4" s="1"/>
  <c r="A2915" i="4"/>
  <c r="A2914" i="4"/>
  <c r="I2914" i="4" s="1"/>
  <c r="E2913" i="4"/>
  <c r="E2912" i="4" s="1"/>
  <c r="A2913" i="4"/>
  <c r="I2913" i="4" s="1"/>
  <c r="A2912" i="4"/>
  <c r="I2912" i="4" s="1"/>
  <c r="I2911" i="4"/>
  <c r="A2911" i="4"/>
  <c r="A2910" i="4"/>
  <c r="I2910" i="4" s="1"/>
  <c r="A2909" i="4"/>
  <c r="A2908" i="4"/>
  <c r="E2907" i="4"/>
  <c r="A2907" i="4"/>
  <c r="F2907" i="4" s="1"/>
  <c r="A2906" i="4"/>
  <c r="A2905" i="4"/>
  <c r="I2905" i="4" s="1"/>
  <c r="A2904" i="4"/>
  <c r="I2904" i="4" s="1"/>
  <c r="A2903" i="4"/>
  <c r="I2903" i="4" s="1"/>
  <c r="A2902" i="4"/>
  <c r="A2901" i="4"/>
  <c r="I2901" i="4" s="1"/>
  <c r="A2900" i="4"/>
  <c r="A2899" i="4"/>
  <c r="I2899" i="4" s="1"/>
  <c r="A2898" i="4"/>
  <c r="A2897" i="4"/>
  <c r="I2897" i="4" s="1"/>
  <c r="A2896" i="4"/>
  <c r="I2896" i="4" s="1"/>
  <c r="A2895" i="4"/>
  <c r="A2894" i="4"/>
  <c r="I2894" i="4" s="1"/>
  <c r="A2893" i="4"/>
  <c r="A2892" i="4"/>
  <c r="I2892" i="4" s="1"/>
  <c r="A2891" i="4"/>
  <c r="F2891" i="4" s="1"/>
  <c r="F2890" i="4" s="1"/>
  <c r="A2890" i="4"/>
  <c r="I2890" i="4" s="1"/>
  <c r="A2889" i="4"/>
  <c r="A2888" i="4"/>
  <c r="I2888" i="4" s="1"/>
  <c r="A2887" i="4"/>
  <c r="I2887" i="4" s="1"/>
  <c r="A2886" i="4"/>
  <c r="A2885" i="4"/>
  <c r="I2885" i="4" s="1"/>
  <c r="E2884" i="4"/>
  <c r="E2883" i="4" s="1"/>
  <c r="A2884" i="4"/>
  <c r="F2884" i="4" s="1"/>
  <c r="F2883" i="4" s="1"/>
  <c r="A2883" i="4"/>
  <c r="I2883" i="4" s="1"/>
  <c r="A2882" i="4"/>
  <c r="I2882" i="4" s="1"/>
  <c r="A2881" i="4"/>
  <c r="I2881" i="4" s="1"/>
  <c r="E2880" i="4"/>
  <c r="E2879" i="4" s="1"/>
  <c r="A2880" i="4"/>
  <c r="A2879" i="4"/>
  <c r="I2879" i="4" s="1"/>
  <c r="A2878" i="4"/>
  <c r="A2877" i="4"/>
  <c r="I2877" i="4" s="1"/>
  <c r="A2876" i="4"/>
  <c r="A2875" i="4"/>
  <c r="I2875" i="4" s="1"/>
  <c r="A2874" i="4"/>
  <c r="A2873" i="4"/>
  <c r="I2873" i="4" s="1"/>
  <c r="A2872" i="4"/>
  <c r="I2872" i="4" s="1"/>
  <c r="A2871" i="4"/>
  <c r="A2870" i="4"/>
  <c r="I2870" i="4" s="1"/>
  <c r="A2869" i="4"/>
  <c r="A2868" i="4"/>
  <c r="I2868" i="4" s="1"/>
  <c r="A2867" i="4"/>
  <c r="A2866" i="4"/>
  <c r="I2866" i="4" s="1"/>
  <c r="A2865" i="4"/>
  <c r="A2864" i="4"/>
  <c r="I2864" i="4" s="1"/>
  <c r="E2863" i="4"/>
  <c r="E2862" i="4" s="1"/>
  <c r="A2863" i="4"/>
  <c r="A2862" i="4"/>
  <c r="I2862" i="4" s="1"/>
  <c r="E2861" i="4"/>
  <c r="E2860" i="4" s="1"/>
  <c r="A2861" i="4"/>
  <c r="I2860" i="4"/>
  <c r="A2860" i="4"/>
  <c r="A2859" i="4"/>
  <c r="I2859" i="4" s="1"/>
  <c r="E2858" i="4"/>
  <c r="E2857" i="4" s="1"/>
  <c r="A2858" i="4"/>
  <c r="I2858" i="4" s="1"/>
  <c r="A2857" i="4"/>
  <c r="I2857" i="4" s="1"/>
  <c r="I2856" i="4"/>
  <c r="F2856" i="4"/>
  <c r="F2855" i="4" s="1"/>
  <c r="E2856" i="4"/>
  <c r="E2855" i="4" s="1"/>
  <c r="A2856" i="4"/>
  <c r="A2855" i="4"/>
  <c r="I2855" i="4" s="1"/>
  <c r="F2854" i="4"/>
  <c r="F2853" i="4" s="1"/>
  <c r="A2854" i="4"/>
  <c r="E2854" i="4" s="1"/>
  <c r="E2853" i="4" s="1"/>
  <c r="A2853" i="4"/>
  <c r="I2853" i="4" s="1"/>
  <c r="A2852" i="4"/>
  <c r="I2852" i="4" s="1"/>
  <c r="A2851" i="4"/>
  <c r="A2850" i="4"/>
  <c r="I2850" i="4" s="1"/>
  <c r="A2849" i="4"/>
  <c r="A2848" i="4"/>
  <c r="I2848" i="4" s="1"/>
  <c r="A2847" i="4"/>
  <c r="A2846" i="4"/>
  <c r="I2846" i="4" s="1"/>
  <c r="A2845" i="4"/>
  <c r="A2844" i="4"/>
  <c r="I2844" i="4" s="1"/>
  <c r="I2843" i="4"/>
  <c r="A2843" i="4"/>
  <c r="A2842" i="4"/>
  <c r="A2841" i="4"/>
  <c r="I2841" i="4" s="1"/>
  <c r="E2840" i="4"/>
  <c r="E2839" i="4" s="1"/>
  <c r="A2840" i="4"/>
  <c r="I2840" i="4" s="1"/>
  <c r="A2839" i="4"/>
  <c r="I2839" i="4" s="1"/>
  <c r="A2838" i="4"/>
  <c r="I2837" i="4"/>
  <c r="A2837" i="4"/>
  <c r="A2836" i="4"/>
  <c r="A2835" i="4"/>
  <c r="I2835" i="4" s="1"/>
  <c r="A2834" i="4"/>
  <c r="I2834" i="4" s="1"/>
  <c r="A2833" i="4"/>
  <c r="I2833" i="4" s="1"/>
  <c r="A2832" i="4"/>
  <c r="A2831" i="4"/>
  <c r="I2831" i="4" s="1"/>
  <c r="A2830" i="4"/>
  <c r="A2829" i="4"/>
  <c r="I2829" i="4" s="1"/>
  <c r="I2828" i="4"/>
  <c r="A2828" i="4"/>
  <c r="A2827" i="4"/>
  <c r="I2827" i="4" s="1"/>
  <c r="A2826" i="4"/>
  <c r="I2826" i="4" s="1"/>
  <c r="A2825" i="4"/>
  <c r="A2824" i="4"/>
  <c r="I2824" i="4" s="1"/>
  <c r="A2823" i="4"/>
  <c r="I2823" i="4" s="1"/>
  <c r="A2822" i="4"/>
  <c r="I2822" i="4" s="1"/>
  <c r="A2821" i="4"/>
  <c r="A2820" i="4"/>
  <c r="I2820" i="4" s="1"/>
  <c r="A2819" i="4"/>
  <c r="I2819" i="4" s="1"/>
  <c r="A2818" i="4"/>
  <c r="A2817" i="4"/>
  <c r="I2817" i="4" s="1"/>
  <c r="A2816" i="4"/>
  <c r="A2815" i="4"/>
  <c r="A2814" i="4"/>
  <c r="A2813" i="4"/>
  <c r="I2813" i="4" s="1"/>
  <c r="F2812" i="4"/>
  <c r="F2811" i="4" s="1"/>
  <c r="A2812" i="4"/>
  <c r="E2812" i="4" s="1"/>
  <c r="E2811" i="4" s="1"/>
  <c r="A2811" i="4"/>
  <c r="I2811" i="4" s="1"/>
  <c r="A2810" i="4"/>
  <c r="A2809" i="4"/>
  <c r="I2809" i="4" s="1"/>
  <c r="E2808" i="4"/>
  <c r="E2807" i="4" s="1"/>
  <c r="A2808" i="4"/>
  <c r="I2808" i="4" s="1"/>
  <c r="A2807" i="4"/>
  <c r="I2807" i="4" s="1"/>
  <c r="A2806" i="4"/>
  <c r="A2805" i="4"/>
  <c r="A2804" i="4"/>
  <c r="F2803" i="4"/>
  <c r="A2803" i="4"/>
  <c r="E2803" i="4" s="1"/>
  <c r="A2802" i="4"/>
  <c r="A2801" i="4"/>
  <c r="I2801" i="4" s="1"/>
  <c r="F2800" i="4"/>
  <c r="F2799" i="4" s="1"/>
  <c r="A2800" i="4"/>
  <c r="A2799" i="4"/>
  <c r="I2799" i="4" s="1"/>
  <c r="A2798" i="4"/>
  <c r="I2798" i="4" s="1"/>
  <c r="A2797" i="4"/>
  <c r="A2796" i="4"/>
  <c r="I2796" i="4" s="1"/>
  <c r="A2795" i="4"/>
  <c r="A2794" i="4"/>
  <c r="I2794" i="4" s="1"/>
  <c r="A2793" i="4"/>
  <c r="A2792" i="4"/>
  <c r="I2792" i="4" s="1"/>
  <c r="A2791" i="4"/>
  <c r="I2791" i="4" s="1"/>
  <c r="A2790" i="4"/>
  <c r="I2790" i="4" s="1"/>
  <c r="A2789" i="4"/>
  <c r="A2782" i="4"/>
  <c r="A2779" i="4"/>
  <c r="F2779" i="4" s="1"/>
  <c r="F2778" i="4" s="1"/>
  <c r="A2778" i="4"/>
  <c r="I2778" i="4" s="1"/>
  <c r="A2777" i="4"/>
  <c r="A2776" i="4"/>
  <c r="I2776" i="4" s="1"/>
  <c r="A2775" i="4"/>
  <c r="F2775" i="4" s="1"/>
  <c r="F2774" i="4" s="1"/>
  <c r="A2774" i="4"/>
  <c r="I2774" i="4" s="1"/>
  <c r="A2773" i="4"/>
  <c r="I2773" i="4" s="1"/>
  <c r="A2772" i="4"/>
  <c r="I2772" i="4" s="1"/>
  <c r="F2771" i="4"/>
  <c r="A2771" i="4"/>
  <c r="I2771" i="4" s="1"/>
  <c r="A2770" i="4"/>
  <c r="I2770" i="4" s="1"/>
  <c r="A2769" i="4"/>
  <c r="F2769" i="4" s="1"/>
  <c r="E2768" i="4"/>
  <c r="A2768" i="4"/>
  <c r="I2768" i="4" s="1"/>
  <c r="A2767" i="4"/>
  <c r="E2767" i="4" s="1"/>
  <c r="A2766" i="4"/>
  <c r="I2766" i="4" s="1"/>
  <c r="A2765" i="4"/>
  <c r="F2765" i="4" s="1"/>
  <c r="F2764" i="4" s="1"/>
  <c r="A2764" i="4"/>
  <c r="I2764" i="4" s="1"/>
  <c r="A2763" i="4"/>
  <c r="I2763" i="4" s="1"/>
  <c r="A2762" i="4"/>
  <c r="A2761" i="4"/>
  <c r="F2761" i="4" s="1"/>
  <c r="A2760" i="4"/>
  <c r="I2760" i="4" s="1"/>
  <c r="A2759" i="4"/>
  <c r="F2759" i="4" s="1"/>
  <c r="A2758" i="4"/>
  <c r="A2757" i="4"/>
  <c r="I2757" i="4" s="1"/>
  <c r="A2756" i="4"/>
  <c r="A2755" i="4"/>
  <c r="I2755" i="4" s="1"/>
  <c r="A2754" i="4"/>
  <c r="I2754" i="4" s="1"/>
  <c r="A2753" i="4"/>
  <c r="A2752" i="4"/>
  <c r="A2751" i="4"/>
  <c r="F2751" i="4" s="1"/>
  <c r="A2750" i="4"/>
  <c r="I2749" i="4"/>
  <c r="A2749" i="4"/>
  <c r="A2748" i="4"/>
  <c r="I2748" i="4" s="1"/>
  <c r="A2747" i="4"/>
  <c r="E2746" i="4"/>
  <c r="A2746" i="4"/>
  <c r="F2746" i="4" s="1"/>
  <c r="A2745" i="4"/>
  <c r="A2744" i="4"/>
  <c r="I2744" i="4" s="1"/>
  <c r="A2743" i="4"/>
  <c r="I2743" i="4" s="1"/>
  <c r="A2742" i="4"/>
  <c r="I2742" i="4" s="1"/>
  <c r="A2741" i="4"/>
  <c r="A2740" i="4"/>
  <c r="I2740" i="4" s="1"/>
  <c r="A2739" i="4"/>
  <c r="A2738" i="4"/>
  <c r="A2737" i="4"/>
  <c r="A2736" i="4"/>
  <c r="A2735" i="4"/>
  <c r="I2735" i="4" s="1"/>
  <c r="A2734" i="4"/>
  <c r="I2734" i="4" s="1"/>
  <c r="A2733" i="4"/>
  <c r="I2733" i="4" s="1"/>
  <c r="A2732" i="4"/>
  <c r="I2732" i="4" s="1"/>
  <c r="I2731" i="4"/>
  <c r="A2731" i="4"/>
  <c r="A2730" i="4"/>
  <c r="I2730" i="4" s="1"/>
  <c r="A2729" i="4"/>
  <c r="I2729" i="4" s="1"/>
  <c r="A2728" i="4"/>
  <c r="I2728" i="4" s="1"/>
  <c r="A2727" i="4"/>
  <c r="A2726" i="4"/>
  <c r="I2726" i="4" s="1"/>
  <c r="A2725" i="4"/>
  <c r="F2725" i="4" s="1"/>
  <c r="A2724" i="4"/>
  <c r="A2723" i="4"/>
  <c r="I2723" i="4" s="1"/>
  <c r="E2722" i="4"/>
  <c r="A2722" i="4"/>
  <c r="F2722" i="4" s="1"/>
  <c r="F2721" i="4"/>
  <c r="A2721" i="4"/>
  <c r="E2721" i="4" s="1"/>
  <c r="A2720" i="4"/>
  <c r="I2720" i="4" s="1"/>
  <c r="A2719" i="4"/>
  <c r="I2719" i="4" s="1"/>
  <c r="A2718" i="4"/>
  <c r="I2717" i="4"/>
  <c r="A2716" i="4"/>
  <c r="A2715" i="4"/>
  <c r="I2715" i="4" s="1"/>
  <c r="I2714" i="4"/>
  <c r="F2714" i="4"/>
  <c r="F2713" i="4" s="1"/>
  <c r="A2714" i="4"/>
  <c r="E2714" i="4" s="1"/>
  <c r="E2713" i="4" s="1"/>
  <c r="A2713" i="4"/>
  <c r="I2713" i="4" s="1"/>
  <c r="E2712" i="4"/>
  <c r="E2711" i="4" s="1"/>
  <c r="A2712" i="4"/>
  <c r="F2712" i="4" s="1"/>
  <c r="F2711" i="4" s="1"/>
  <c r="A2711" i="4"/>
  <c r="I2711" i="4" s="1"/>
  <c r="A2710" i="4"/>
  <c r="I2709" i="4"/>
  <c r="A2709" i="4"/>
  <c r="A2708" i="4"/>
  <c r="I2708" i="4" s="1"/>
  <c r="I2707" i="4"/>
  <c r="F2707" i="4"/>
  <c r="F2706" i="4" s="1"/>
  <c r="A2707" i="4"/>
  <c r="E2707" i="4" s="1"/>
  <c r="E2706" i="4" s="1"/>
  <c r="A2706" i="4"/>
  <c r="I2706" i="4" s="1"/>
  <c r="A2705" i="4"/>
  <c r="F2705" i="4" s="1"/>
  <c r="F2704" i="4" s="1"/>
  <c r="A2704" i="4"/>
  <c r="I2704" i="4" s="1"/>
  <c r="A2703" i="4"/>
  <c r="A2702" i="4"/>
  <c r="I2702" i="4" s="1"/>
  <c r="A2701" i="4"/>
  <c r="I2701" i="4" s="1"/>
  <c r="A2700" i="4"/>
  <c r="I2700" i="4" s="1"/>
  <c r="A2699" i="4"/>
  <c r="I2699" i="4" s="1"/>
  <c r="A2698" i="4"/>
  <c r="F2698" i="4" s="1"/>
  <c r="F2697" i="4" s="1"/>
  <c r="A2697" i="4"/>
  <c r="I2697" i="4" s="1"/>
  <c r="A2696" i="4"/>
  <c r="F2696" i="4" s="1"/>
  <c r="F2695" i="4" s="1"/>
  <c r="A2695" i="4"/>
  <c r="I2695" i="4" s="1"/>
  <c r="I2694" i="4"/>
  <c r="F2694" i="4"/>
  <c r="E2694" i="4"/>
  <c r="E2693" i="4" s="1"/>
  <c r="A2694" i="4"/>
  <c r="F2693" i="4"/>
  <c r="A2693" i="4"/>
  <c r="I2693" i="4" s="1"/>
  <c r="A2692" i="4"/>
  <c r="I2692" i="4" s="1"/>
  <c r="A2691" i="4"/>
  <c r="I2691" i="4" s="1"/>
  <c r="A2690" i="4"/>
  <c r="F2690" i="4" s="1"/>
  <c r="F2689" i="4" s="1"/>
  <c r="A2689" i="4"/>
  <c r="I2689" i="4" s="1"/>
  <c r="A2688" i="4"/>
  <c r="A2687" i="4"/>
  <c r="I2687" i="4" s="1"/>
  <c r="F2686" i="4"/>
  <c r="F2685" i="4" s="1"/>
  <c r="A2686" i="4"/>
  <c r="E2686" i="4" s="1"/>
  <c r="E2685" i="4" s="1"/>
  <c r="A2685" i="4"/>
  <c r="I2685" i="4" s="1"/>
  <c r="A2684" i="4"/>
  <c r="I2683" i="4"/>
  <c r="A2683" i="4"/>
  <c r="E2683" i="4" s="1"/>
  <c r="A2682" i="4"/>
  <c r="E2682" i="4" s="1"/>
  <c r="A2681" i="4"/>
  <c r="I2681" i="4" s="1"/>
  <c r="A2680" i="4"/>
  <c r="I2680" i="4" s="1"/>
  <c r="E2679" i="4"/>
  <c r="E2678" i="4" s="1"/>
  <c r="A2679" i="4"/>
  <c r="F2679" i="4" s="1"/>
  <c r="F2678" i="4" s="1"/>
  <c r="A2678" i="4"/>
  <c r="I2678" i="4" s="1"/>
  <c r="F2677" i="4"/>
  <c r="F2676" i="4" s="1"/>
  <c r="A2677" i="4"/>
  <c r="A2676" i="4"/>
  <c r="I2676" i="4" s="1"/>
  <c r="I2675" i="4"/>
  <c r="F2675" i="4"/>
  <c r="F2674" i="4" s="1"/>
  <c r="A2675" i="4"/>
  <c r="E2675" i="4" s="1"/>
  <c r="E2674" i="4" s="1"/>
  <c r="A2674" i="4"/>
  <c r="I2674" i="4" s="1"/>
  <c r="A2673" i="4"/>
  <c r="A2672" i="4"/>
  <c r="I2672" i="4" s="1"/>
  <c r="A2671" i="4"/>
  <c r="F2671" i="4" s="1"/>
  <c r="F2670" i="4"/>
  <c r="A2670" i="4"/>
  <c r="I2670" i="4" s="1"/>
  <c r="A2669" i="4"/>
  <c r="I2669" i="4" s="1"/>
  <c r="A2668" i="4"/>
  <c r="E2668" i="4" s="1"/>
  <c r="A2667" i="4"/>
  <c r="F2667" i="4" s="1"/>
  <c r="A2666" i="4"/>
  <c r="F2666" i="4" s="1"/>
  <c r="A2665" i="4"/>
  <c r="E2665" i="4" s="1"/>
  <c r="A2664" i="4"/>
  <c r="I2664" i="4" s="1"/>
  <c r="A2663" i="4"/>
  <c r="I2663" i="4" s="1"/>
  <c r="A2662" i="4"/>
  <c r="F2662" i="4" s="1"/>
  <c r="A2661" i="4"/>
  <c r="F2661" i="4" s="1"/>
  <c r="A2660" i="4"/>
  <c r="I2660" i="4" s="1"/>
  <c r="A2659" i="4"/>
  <c r="I2659" i="4" s="1"/>
  <c r="A2658" i="4"/>
  <c r="F2658" i="4" s="1"/>
  <c r="A2657" i="4"/>
  <c r="I2657" i="4" s="1"/>
  <c r="A2656" i="4"/>
  <c r="I2656" i="4" s="1"/>
  <c r="A2655" i="4"/>
  <c r="F2654" i="4"/>
  <c r="A2654" i="4"/>
  <c r="I2654" i="4" s="1"/>
  <c r="A2653" i="4"/>
  <c r="E2653" i="4" s="1"/>
  <c r="A2652" i="4"/>
  <c r="I2652" i="4" s="1"/>
  <c r="A2651" i="4"/>
  <c r="I2651" i="4" s="1"/>
  <c r="E2650" i="4"/>
  <c r="E2649" i="4" s="1"/>
  <c r="A2650" i="4"/>
  <c r="F2650" i="4" s="1"/>
  <c r="F2649" i="4" s="1"/>
  <c r="A2649" i="4"/>
  <c r="I2649" i="4" s="1"/>
  <c r="A2648" i="4"/>
  <c r="F2648" i="4" s="1"/>
  <c r="F2647" i="4" s="1"/>
  <c r="A2647" i="4"/>
  <c r="I2647" i="4" s="1"/>
  <c r="F2646" i="4"/>
  <c r="F2645" i="4" s="1"/>
  <c r="A2646" i="4"/>
  <c r="E2646" i="4" s="1"/>
  <c r="E2645" i="4" s="1"/>
  <c r="A2645" i="4"/>
  <c r="I2645" i="4" s="1"/>
  <c r="F2644" i="4"/>
  <c r="F2643" i="4" s="1"/>
  <c r="E2644" i="4"/>
  <c r="E2643" i="4" s="1"/>
  <c r="A2644" i="4"/>
  <c r="I2644" i="4" s="1"/>
  <c r="A2643" i="4"/>
  <c r="I2643" i="4" s="1"/>
  <c r="A2642" i="4"/>
  <c r="I2642" i="4" s="1"/>
  <c r="A2641" i="4"/>
  <c r="I2641" i="4" s="1"/>
  <c r="E2640" i="4"/>
  <c r="E2639" i="4" s="1"/>
  <c r="A2640" i="4"/>
  <c r="F2640" i="4" s="1"/>
  <c r="F2639" i="4"/>
  <c r="A2639" i="4"/>
  <c r="I2639" i="4" s="1"/>
  <c r="A2638" i="4"/>
  <c r="E2638" i="4" s="1"/>
  <c r="E2637" i="4" s="1"/>
  <c r="A2637" i="4"/>
  <c r="I2637" i="4" s="1"/>
  <c r="F2636" i="4"/>
  <c r="F2635" i="4" s="1"/>
  <c r="E2636" i="4"/>
  <c r="E2635" i="4" s="1"/>
  <c r="A2636" i="4"/>
  <c r="I2636" i="4" s="1"/>
  <c r="A2635" i="4"/>
  <c r="I2635" i="4" s="1"/>
  <c r="A2634" i="4"/>
  <c r="I2634" i="4" s="1"/>
  <c r="A2633" i="4"/>
  <c r="E2633" i="4" s="1"/>
  <c r="E2632" i="4" s="1"/>
  <c r="A2632" i="4"/>
  <c r="I2632" i="4" s="1"/>
  <c r="A2631" i="4"/>
  <c r="A2630" i="4"/>
  <c r="E2630" i="4" s="1"/>
  <c r="A2629" i="4"/>
  <c r="A2628" i="4"/>
  <c r="A2627" i="4"/>
  <c r="I2627" i="4" s="1"/>
  <c r="A2626" i="4"/>
  <c r="F2626" i="4" s="1"/>
  <c r="F2625" i="4" s="1"/>
  <c r="A2625" i="4"/>
  <c r="I2625" i="4" s="1"/>
  <c r="A2624" i="4"/>
  <c r="A2623" i="4"/>
  <c r="F2623" i="4" s="1"/>
  <c r="A2622" i="4"/>
  <c r="A2621" i="4"/>
  <c r="I2621" i="4" s="1"/>
  <c r="A2620" i="4"/>
  <c r="I2620" i="4" s="1"/>
  <c r="A2619" i="4"/>
  <c r="E2619" i="4" s="1"/>
  <c r="E2618" i="4" s="1"/>
  <c r="A2618" i="4"/>
  <c r="I2618" i="4" s="1"/>
  <c r="A2617" i="4"/>
  <c r="I2617" i="4" s="1"/>
  <c r="A2616" i="4"/>
  <c r="F2615" i="4"/>
  <c r="A2615" i="4"/>
  <c r="E2615" i="4" s="1"/>
  <c r="A2614" i="4"/>
  <c r="F2614" i="4" s="1"/>
  <c r="A2613" i="4"/>
  <c r="I2613" i="4" s="1"/>
  <c r="A2612" i="4"/>
  <c r="I2612" i="4" s="1"/>
  <c r="A2611" i="4"/>
  <c r="F2611" i="4" s="1"/>
  <c r="F2610" i="4" s="1"/>
  <c r="A2610" i="4"/>
  <c r="I2610" i="4" s="1"/>
  <c r="A2609" i="4"/>
  <c r="A2608" i="4"/>
  <c r="I2608" i="4" s="1"/>
  <c r="A2607" i="4"/>
  <c r="A2606" i="4"/>
  <c r="I2606" i="4" s="1"/>
  <c r="A2605" i="4"/>
  <c r="I2605" i="4" s="1"/>
  <c r="A2604" i="4"/>
  <c r="I2604" i="4" s="1"/>
  <c r="A2603" i="4"/>
  <c r="F2603" i="4" s="1"/>
  <c r="A2602" i="4"/>
  <c r="I2602" i="4" s="1"/>
  <c r="E2601" i="4"/>
  <c r="A2601" i="4"/>
  <c r="A2600" i="4"/>
  <c r="I2600" i="4" s="1"/>
  <c r="A2599" i="4"/>
  <c r="I2599" i="4" s="1"/>
  <c r="A2598" i="4"/>
  <c r="I2598" i="4" s="1"/>
  <c r="A2597" i="4"/>
  <c r="A2596" i="4"/>
  <c r="I2596" i="4" s="1"/>
  <c r="A2595" i="4"/>
  <c r="E2595" i="4" s="1"/>
  <c r="F2594" i="4"/>
  <c r="A2594" i="4"/>
  <c r="E2594" i="4" s="1"/>
  <c r="A2593" i="4"/>
  <c r="F2593" i="4" s="1"/>
  <c r="A2592" i="4"/>
  <c r="A2591" i="4"/>
  <c r="I2591" i="4" s="1"/>
  <c r="A2590" i="4"/>
  <c r="A2589" i="4"/>
  <c r="I2589" i="4" s="1"/>
  <c r="A2588" i="4"/>
  <c r="A2587" i="4"/>
  <c r="E2587" i="4" s="1"/>
  <c r="A2586" i="4"/>
  <c r="F2586" i="4" s="1"/>
  <c r="A2585" i="4"/>
  <c r="F2585" i="4" s="1"/>
  <c r="A2584" i="4"/>
  <c r="I2584" i="4" s="1"/>
  <c r="A2583" i="4"/>
  <c r="I2583" i="4" s="1"/>
  <c r="I2582" i="4"/>
  <c r="A2582" i="4"/>
  <c r="A2581" i="4"/>
  <c r="E2581" i="4" s="1"/>
  <c r="E2580" i="4" s="1"/>
  <c r="A2580" i="4"/>
  <c r="I2580" i="4" s="1"/>
  <c r="A2579" i="4"/>
  <c r="F2579" i="4" s="1"/>
  <c r="F2578" i="4" s="1"/>
  <c r="A2578" i="4"/>
  <c r="I2578" i="4" s="1"/>
  <c r="A2577" i="4"/>
  <c r="I2577" i="4" s="1"/>
  <c r="A2576" i="4"/>
  <c r="A2575" i="4"/>
  <c r="I2575" i="4" s="1"/>
  <c r="A2574" i="4"/>
  <c r="A2573" i="4"/>
  <c r="I2573" i="4" s="1"/>
  <c r="A2572" i="4"/>
  <c r="I2572" i="4" s="1"/>
  <c r="A2571" i="4"/>
  <c r="E2571" i="4" s="1"/>
  <c r="E2570" i="4" s="1"/>
  <c r="A2570" i="4"/>
  <c r="I2570" i="4" s="1"/>
  <c r="F2569" i="4"/>
  <c r="F2568" i="4" s="1"/>
  <c r="A2569" i="4"/>
  <c r="I2569" i="4" s="1"/>
  <c r="A2568" i="4"/>
  <c r="I2568" i="4" s="1"/>
  <c r="I2567" i="4"/>
  <c r="A2567" i="4"/>
  <c r="A2566" i="4"/>
  <c r="I2566" i="4" s="1"/>
  <c r="A2565" i="4"/>
  <c r="E2564" i="4"/>
  <c r="A2564" i="4"/>
  <c r="I2564" i="4" s="1"/>
  <c r="A2563" i="4"/>
  <c r="E2563" i="4" s="1"/>
  <c r="E2562" i="4" s="1"/>
  <c r="A2562" i="4"/>
  <c r="I2562" i="4" s="1"/>
  <c r="A2561" i="4"/>
  <c r="E2560" i="4"/>
  <c r="A2560" i="4"/>
  <c r="I2560" i="4" s="1"/>
  <c r="A2559" i="4"/>
  <c r="F2559" i="4" s="1"/>
  <c r="F2558" i="4" s="1"/>
  <c r="A2558" i="4"/>
  <c r="I2558" i="4" s="1"/>
  <c r="A2557" i="4"/>
  <c r="E2557" i="4" s="1"/>
  <c r="E2556" i="4" s="1"/>
  <c r="A2556" i="4"/>
  <c r="I2556" i="4" s="1"/>
  <c r="E2555" i="4"/>
  <c r="E2554" i="4" s="1"/>
  <c r="A2555" i="4"/>
  <c r="A2554" i="4"/>
  <c r="I2554" i="4" s="1"/>
  <c r="A2553" i="4"/>
  <c r="A2552" i="4"/>
  <c r="I2552" i="4" s="1"/>
  <c r="A2551" i="4"/>
  <c r="F2551" i="4" s="1"/>
  <c r="F2550" i="4" s="1"/>
  <c r="A2550" i="4"/>
  <c r="I2550" i="4" s="1"/>
  <c r="A2549" i="4"/>
  <c r="E2549" i="4" s="1"/>
  <c r="A2548" i="4"/>
  <c r="F2548" i="4" s="1"/>
  <c r="A2547" i="4"/>
  <c r="I2547" i="4" s="1"/>
  <c r="E2546" i="4"/>
  <c r="A2546" i="4"/>
  <c r="A2545" i="4"/>
  <c r="E2545" i="4" s="1"/>
  <c r="A2544" i="4"/>
  <c r="I2544" i="4" s="1"/>
  <c r="F2543" i="4"/>
  <c r="E2543" i="4"/>
  <c r="A2543" i="4"/>
  <c r="I2543" i="4" s="1"/>
  <c r="A2542" i="4"/>
  <c r="E2542" i="4" s="1"/>
  <c r="A2541" i="4"/>
  <c r="F2541" i="4" s="1"/>
  <c r="A2540" i="4"/>
  <c r="A2539" i="4"/>
  <c r="I2539" i="4" s="1"/>
  <c r="H2539" i="4" s="1"/>
  <c r="A2538" i="4"/>
  <c r="A2537" i="4"/>
  <c r="F2537" i="4" s="1"/>
  <c r="A2536" i="4"/>
  <c r="A2535" i="4"/>
  <c r="I2535" i="4" s="1"/>
  <c r="H2535" i="4" s="1"/>
  <c r="A2534" i="4"/>
  <c r="A2533" i="4"/>
  <c r="A2532" i="4"/>
  <c r="I2532" i="4" s="1"/>
  <c r="A2531" i="4"/>
  <c r="I2531" i="4" s="1"/>
  <c r="A2530" i="4"/>
  <c r="I2530" i="4" s="1"/>
  <c r="A2529" i="4"/>
  <c r="F2529" i="4" s="1"/>
  <c r="F2528" i="4" s="1"/>
  <c r="A2528" i="4"/>
  <c r="I2528" i="4" s="1"/>
  <c r="A2527" i="4"/>
  <c r="A2526" i="4"/>
  <c r="I2526" i="4" s="1"/>
  <c r="A2525" i="4"/>
  <c r="I2525" i="4" s="1"/>
  <c r="A2524" i="4"/>
  <c r="I2524" i="4" s="1"/>
  <c r="A2523" i="4"/>
  <c r="I2523" i="4" s="1"/>
  <c r="A2522" i="4"/>
  <c r="I2522" i="4" s="1"/>
  <c r="A2521" i="4"/>
  <c r="F2521" i="4" s="1"/>
  <c r="F2520" i="4" s="1"/>
  <c r="A2520" i="4"/>
  <c r="I2520" i="4" s="1"/>
  <c r="A2519" i="4"/>
  <c r="I2519" i="4" s="1"/>
  <c r="A2518" i="4"/>
  <c r="I2518" i="4" s="1"/>
  <c r="A2517" i="4"/>
  <c r="I2517" i="4" s="1"/>
  <c r="A2516" i="4"/>
  <c r="F2516" i="4" s="1"/>
  <c r="F2515" i="4" s="1"/>
  <c r="A2515" i="4"/>
  <c r="I2515" i="4" s="1"/>
  <c r="A2514" i="4"/>
  <c r="I2514" i="4" s="1"/>
  <c r="A2513" i="4"/>
  <c r="F2513" i="4" s="1"/>
  <c r="F2512" i="4" s="1"/>
  <c r="A2512" i="4"/>
  <c r="I2512" i="4" s="1"/>
  <c r="A2511" i="4"/>
  <c r="A2510" i="4"/>
  <c r="I2510" i="4" s="1"/>
  <c r="A2509" i="4"/>
  <c r="I2509" i="4" s="1"/>
  <c r="A2508" i="4"/>
  <c r="I2508" i="4" s="1"/>
  <c r="A2507" i="4"/>
  <c r="A2506" i="4"/>
  <c r="I2506" i="4" s="1"/>
  <c r="A2505" i="4"/>
  <c r="F2505" i="4" s="1"/>
  <c r="F2504" i="4" s="1"/>
  <c r="A2504" i="4"/>
  <c r="I2504" i="4" s="1"/>
  <c r="A2503" i="4"/>
  <c r="I2503" i="4" s="1"/>
  <c r="A2502" i="4"/>
  <c r="I2502" i="4" s="1"/>
  <c r="A2501" i="4"/>
  <c r="I2501" i="4" s="1"/>
  <c r="A2500" i="4"/>
  <c r="A2499" i="4"/>
  <c r="A2498" i="4"/>
  <c r="E2498" i="4" s="1"/>
  <c r="E2497" i="4" s="1"/>
  <c r="A2497" i="4"/>
  <c r="I2497" i="4" s="1"/>
  <c r="A2496" i="4"/>
  <c r="A2495" i="4"/>
  <c r="I2495" i="4" s="1"/>
  <c r="F2494" i="4"/>
  <c r="A2494" i="4"/>
  <c r="E2494" i="4" s="1"/>
  <c r="A2493" i="4"/>
  <c r="A2492" i="4"/>
  <c r="I2492" i="4" s="1"/>
  <c r="A2491" i="4"/>
  <c r="F2491" i="4" s="1"/>
  <c r="A2490" i="4"/>
  <c r="I2490" i="4" s="1"/>
  <c r="A2489" i="4"/>
  <c r="I2489" i="4" s="1"/>
  <c r="A2488" i="4"/>
  <c r="A2487" i="4"/>
  <c r="I2487" i="4" s="1"/>
  <c r="A2486" i="4"/>
  <c r="I2486" i="4" s="1"/>
  <c r="A2485" i="4"/>
  <c r="F2485" i="4" s="1"/>
  <c r="A2484" i="4"/>
  <c r="A2483" i="4"/>
  <c r="I2483" i="4" s="1"/>
  <c r="A2482" i="4"/>
  <c r="F2482" i="4" s="1"/>
  <c r="F2481" i="4"/>
  <c r="E2481" i="4"/>
  <c r="A2481" i="4"/>
  <c r="I2481" i="4" s="1"/>
  <c r="A2480" i="4"/>
  <c r="E2480" i="4" s="1"/>
  <c r="A2479" i="4"/>
  <c r="A2478" i="4"/>
  <c r="I2478" i="4" s="1"/>
  <c r="A2477" i="4"/>
  <c r="I2477" i="4" s="1"/>
  <c r="A2476" i="4"/>
  <c r="A2475" i="4"/>
  <c r="I2475" i="4" s="1"/>
  <c r="A2474" i="4"/>
  <c r="A2473" i="4"/>
  <c r="I2473" i="4" s="1"/>
  <c r="A2472" i="4"/>
  <c r="F2472" i="4" s="1"/>
  <c r="I2471" i="4"/>
  <c r="A2471" i="4"/>
  <c r="A2470" i="4"/>
  <c r="A2469" i="4"/>
  <c r="I2469" i="4" s="1"/>
  <c r="A2468" i="4"/>
  <c r="E2468" i="4" s="1"/>
  <c r="E2467" i="4" s="1"/>
  <c r="A2467" i="4"/>
  <c r="I2467" i="4" s="1"/>
  <c r="A2466" i="4"/>
  <c r="A2465" i="4"/>
  <c r="I2465" i="4" s="1"/>
  <c r="A2464" i="4"/>
  <c r="F2464" i="4" s="1"/>
  <c r="F2463" i="4" s="1"/>
  <c r="A2463" i="4"/>
  <c r="I2463" i="4" s="1"/>
  <c r="F2462" i="4"/>
  <c r="F2461" i="4" s="1"/>
  <c r="A2462" i="4"/>
  <c r="E2462" i="4" s="1"/>
  <c r="E2461" i="4" s="1"/>
  <c r="A2461" i="4"/>
  <c r="I2461" i="4" s="1"/>
  <c r="A2460" i="4"/>
  <c r="I2460" i="4" s="1"/>
  <c r="A2459" i="4"/>
  <c r="A2458" i="4"/>
  <c r="I2458" i="4" s="1"/>
  <c r="A2457" i="4"/>
  <c r="A2456" i="4"/>
  <c r="I2456" i="4" s="1"/>
  <c r="A2455" i="4"/>
  <c r="A2454" i="4"/>
  <c r="I2454" i="4" s="1"/>
  <c r="A2453" i="4"/>
  <c r="F2453" i="4" s="1"/>
  <c r="F2452" i="4" s="1"/>
  <c r="A2452" i="4"/>
  <c r="I2452" i="4" s="1"/>
  <c r="I2451" i="4"/>
  <c r="A2451" i="4"/>
  <c r="A2450" i="4"/>
  <c r="I2450" i="4" s="1"/>
  <c r="A2449" i="4"/>
  <c r="I2449" i="4" s="1"/>
  <c r="A2448" i="4"/>
  <c r="F2448" i="4" s="1"/>
  <c r="F2447" i="4" s="1"/>
  <c r="A2447" i="4"/>
  <c r="I2447" i="4" s="1"/>
  <c r="A2446" i="4"/>
  <c r="A2445" i="4"/>
  <c r="I2445" i="4" s="1"/>
  <c r="A2444" i="4"/>
  <c r="I2444" i="4" s="1"/>
  <c r="A2443" i="4"/>
  <c r="I2443" i="4" s="1"/>
  <c r="A2442" i="4"/>
  <c r="F2442" i="4" s="1"/>
  <c r="F2441" i="4" s="1"/>
  <c r="A2441" i="4"/>
  <c r="I2441" i="4" s="1"/>
  <c r="F2440" i="4"/>
  <c r="F2439" i="4" s="1"/>
  <c r="A2440" i="4"/>
  <c r="E2440" i="4" s="1"/>
  <c r="E2439" i="4" s="1"/>
  <c r="A2439" i="4"/>
  <c r="I2439" i="4" s="1"/>
  <c r="A2438" i="4"/>
  <c r="F2438" i="4" s="1"/>
  <c r="F2437" i="4" s="1"/>
  <c r="A2437" i="4"/>
  <c r="I2437" i="4" s="1"/>
  <c r="I2436" i="4"/>
  <c r="A2436" i="4"/>
  <c r="A2435" i="4"/>
  <c r="A2434" i="4"/>
  <c r="A2433" i="4"/>
  <c r="F2433" i="4" s="1"/>
  <c r="A2432" i="4"/>
  <c r="I2432" i="4" s="1"/>
  <c r="A2431" i="4"/>
  <c r="I2431" i="4" s="1"/>
  <c r="A2430" i="4"/>
  <c r="I2430" i="4" s="1"/>
  <c r="A2429" i="4"/>
  <c r="I2429" i="4" s="1"/>
  <c r="A2428" i="4"/>
  <c r="F2428" i="4" s="1"/>
  <c r="F2427" i="4" s="1"/>
  <c r="A2427" i="4"/>
  <c r="I2427" i="4" s="1"/>
  <c r="A2426" i="4"/>
  <c r="A2425" i="4"/>
  <c r="I2425" i="4" s="1"/>
  <c r="A2424" i="4"/>
  <c r="I2424" i="4" s="1"/>
  <c r="I2423" i="4"/>
  <c r="A2423" i="4"/>
  <c r="A2422" i="4"/>
  <c r="I2422" i="4" s="1"/>
  <c r="A2421" i="4"/>
  <c r="I2421" i="4" s="1"/>
  <c r="A2420" i="4"/>
  <c r="F2420" i="4" s="1"/>
  <c r="F2419" i="4" s="1"/>
  <c r="A2419" i="4"/>
  <c r="I2419" i="4" s="1"/>
  <c r="A2418" i="4"/>
  <c r="A2417" i="4"/>
  <c r="I2417" i="4" s="1"/>
  <c r="A2416" i="4"/>
  <c r="I2416" i="4" s="1"/>
  <c r="A2415" i="4"/>
  <c r="I2415" i="4" s="1"/>
  <c r="A2414" i="4"/>
  <c r="I2414" i="4" s="1"/>
  <c r="A2413" i="4"/>
  <c r="F2413" i="4" s="1"/>
  <c r="E2412" i="4"/>
  <c r="A2412" i="4"/>
  <c r="I2412" i="4" s="1"/>
  <c r="A2411" i="4"/>
  <c r="E2411" i="4" s="1"/>
  <c r="A2410" i="4"/>
  <c r="F2410" i="4" s="1"/>
  <c r="A2409" i="4"/>
  <c r="I2409" i="4" s="1"/>
  <c r="A2408" i="4"/>
  <c r="E2408" i="4" s="1"/>
  <c r="A2407" i="4"/>
  <c r="A2406" i="4"/>
  <c r="F2406" i="4" s="1"/>
  <c r="F2405" i="4"/>
  <c r="E2405" i="4"/>
  <c r="A2405" i="4"/>
  <c r="I2405" i="4" s="1"/>
  <c r="A2404" i="4"/>
  <c r="I2403" i="4"/>
  <c r="A2403" i="4"/>
  <c r="A2402" i="4"/>
  <c r="E2402" i="4" s="1"/>
  <c r="A2401" i="4"/>
  <c r="F2401" i="4" s="1"/>
  <c r="E2400" i="4"/>
  <c r="A2400" i="4"/>
  <c r="I2400" i="4" s="1"/>
  <c r="A2399" i="4"/>
  <c r="A2398" i="4"/>
  <c r="A2397" i="4"/>
  <c r="I2397" i="4" s="1"/>
  <c r="A2396" i="4"/>
  <c r="I2396" i="4" s="1"/>
  <c r="A2395" i="4"/>
  <c r="F2395" i="4" s="1"/>
  <c r="F2394" i="4" s="1"/>
  <c r="A2394" i="4"/>
  <c r="I2394" i="4" s="1"/>
  <c r="A2393" i="4"/>
  <c r="E2393" i="4" s="1"/>
  <c r="E2392" i="4" s="1"/>
  <c r="A2392" i="4"/>
  <c r="I2392" i="4" s="1"/>
  <c r="A2391" i="4"/>
  <c r="E2390" i="4"/>
  <c r="A2390" i="4"/>
  <c r="I2390" i="4" s="1"/>
  <c r="A2389" i="4"/>
  <c r="I2389" i="4" s="1"/>
  <c r="E2388" i="4"/>
  <c r="A2388" i="4"/>
  <c r="I2388" i="4" s="1"/>
  <c r="A2387" i="4"/>
  <c r="E2387" i="4" s="1"/>
  <c r="A2386" i="4"/>
  <c r="F2386" i="4" s="1"/>
  <c r="A2385" i="4"/>
  <c r="I2385" i="4" s="1"/>
  <c r="A2384" i="4"/>
  <c r="I2384" i="4" s="1"/>
  <c r="A2383" i="4"/>
  <c r="I2383" i="4" s="1"/>
  <c r="A2382" i="4"/>
  <c r="A2381" i="4"/>
  <c r="I2381" i="4" s="1"/>
  <c r="A2380" i="4"/>
  <c r="I2380" i="4" s="1"/>
  <c r="A2379" i="4"/>
  <c r="I2379" i="4" s="1"/>
  <c r="A2378" i="4"/>
  <c r="I2378" i="4" s="1"/>
  <c r="A2377" i="4"/>
  <c r="I2377" i="4" s="1"/>
  <c r="A2376" i="4"/>
  <c r="I2376" i="4" s="1"/>
  <c r="A2375" i="4"/>
  <c r="I2375" i="4" s="1"/>
  <c r="A2374" i="4"/>
  <c r="A2373" i="4"/>
  <c r="I2373" i="4" s="1"/>
  <c r="A2372" i="4"/>
  <c r="I2372" i="4" s="1"/>
  <c r="I2371" i="4"/>
  <c r="A2371" i="4"/>
  <c r="A2370" i="4"/>
  <c r="A2369" i="4"/>
  <c r="I2369" i="4" s="1"/>
  <c r="A2368" i="4"/>
  <c r="F2368" i="4" s="1"/>
  <c r="F2367" i="4" s="1"/>
  <c r="A2367" i="4"/>
  <c r="I2367" i="4" s="1"/>
  <c r="I2366" i="4"/>
  <c r="A2366" i="4"/>
  <c r="A2365" i="4"/>
  <c r="I2365" i="4" s="1"/>
  <c r="A2364" i="4"/>
  <c r="A2363" i="4"/>
  <c r="I2363" i="4" s="1"/>
  <c r="A2362" i="4"/>
  <c r="I2362" i="4" s="1"/>
  <c r="A2361" i="4"/>
  <c r="I2360" i="4"/>
  <c r="A2360" i="4"/>
  <c r="A2359" i="4"/>
  <c r="E2359" i="4" s="1"/>
  <c r="E2358" i="4" s="1"/>
  <c r="A2358" i="4"/>
  <c r="I2358" i="4" s="1"/>
  <c r="F2357" i="4"/>
  <c r="F2356" i="4" s="1"/>
  <c r="A2357" i="4"/>
  <c r="I2357" i="4" s="1"/>
  <c r="A2356" i="4"/>
  <c r="I2356" i="4" s="1"/>
  <c r="I2355" i="4"/>
  <c r="A2355" i="4"/>
  <c r="A2354" i="4"/>
  <c r="I2354" i="4" s="1"/>
  <c r="A2353" i="4"/>
  <c r="I2353" i="4" s="1"/>
  <c r="A2352" i="4"/>
  <c r="A2351" i="4"/>
  <c r="I2351" i="4" s="1"/>
  <c r="A2350" i="4"/>
  <c r="I2350" i="4" s="1"/>
  <c r="A2349" i="4"/>
  <c r="I2349" i="4" s="1"/>
  <c r="A2348" i="4"/>
  <c r="A2347" i="4"/>
  <c r="E2347" i="4" s="1"/>
  <c r="A2346" i="4"/>
  <c r="A2345" i="4"/>
  <c r="I2345" i="4" s="1"/>
  <c r="F2344" i="4"/>
  <c r="F2343" i="4" s="1"/>
  <c r="E2344" i="4"/>
  <c r="E2343" i="4" s="1"/>
  <c r="A2344" i="4"/>
  <c r="I2344" i="4" s="1"/>
  <c r="A2343" i="4"/>
  <c r="I2343" i="4" s="1"/>
  <c r="A2342" i="4"/>
  <c r="F2342" i="4" s="1"/>
  <c r="F2341" i="4"/>
  <c r="A2341" i="4"/>
  <c r="I2341" i="4" s="1"/>
  <c r="A2340" i="4"/>
  <c r="A2339" i="4"/>
  <c r="A2338" i="4"/>
  <c r="I2338" i="4" s="1"/>
  <c r="A2337" i="4"/>
  <c r="I2337" i="4" s="1"/>
  <c r="F2336" i="4"/>
  <c r="A2336" i="4"/>
  <c r="E2336" i="4" s="1"/>
  <c r="A2335" i="4"/>
  <c r="I2335" i="4" s="1"/>
  <c r="E2334" i="4"/>
  <c r="E2333" i="4" s="1"/>
  <c r="A2334" i="4"/>
  <c r="I2334" i="4" s="1"/>
  <c r="A2333" i="4"/>
  <c r="I2333" i="4" s="1"/>
  <c r="A2332" i="4"/>
  <c r="A2331" i="4"/>
  <c r="I2331" i="4" s="1"/>
  <c r="A2330" i="4"/>
  <c r="A2329" i="4"/>
  <c r="I2329" i="4" s="1"/>
  <c r="A2328" i="4"/>
  <c r="I2328" i="4" s="1"/>
  <c r="A2327" i="4"/>
  <c r="I2327" i="4" s="1"/>
  <c r="A2326" i="4"/>
  <c r="F2326" i="4" s="1"/>
  <c r="F2325" i="4" s="1"/>
  <c r="A2325" i="4"/>
  <c r="I2325" i="4" s="1"/>
  <c r="A2324" i="4"/>
  <c r="I2324" i="4" s="1"/>
  <c r="I2323" i="4"/>
  <c r="A2323" i="4"/>
  <c r="A2322" i="4"/>
  <c r="A2321" i="4"/>
  <c r="F2321" i="4" s="1"/>
  <c r="A2320" i="4"/>
  <c r="A2319" i="4"/>
  <c r="I2319" i="4" s="1"/>
  <c r="A2318" i="4"/>
  <c r="I2318" i="4" s="1"/>
  <c r="A2317" i="4"/>
  <c r="I2317" i="4" s="1"/>
  <c r="I2316" i="4"/>
  <c r="A2316" i="4"/>
  <c r="A2315" i="4"/>
  <c r="E2315" i="4" s="1"/>
  <c r="E2314" i="4" s="1"/>
  <c r="A2314" i="4"/>
  <c r="I2314" i="4" s="1"/>
  <c r="E2313" i="4"/>
  <c r="E2312" i="4" s="1"/>
  <c r="A2313" i="4"/>
  <c r="F2313" i="4" s="1"/>
  <c r="F2312" i="4" s="1"/>
  <c r="A2312" i="4"/>
  <c r="I2312" i="4" s="1"/>
  <c r="A2311" i="4"/>
  <c r="A2310" i="4"/>
  <c r="I2310" i="4" s="1"/>
  <c r="A2309" i="4"/>
  <c r="A2308" i="4"/>
  <c r="I2308" i="4" s="1"/>
  <c r="A2307" i="4"/>
  <c r="I2307" i="4" s="1"/>
  <c r="A2306" i="4"/>
  <c r="F2306" i="4" s="1"/>
  <c r="F2305" i="4"/>
  <c r="A2305" i="4"/>
  <c r="I2305" i="4" s="1"/>
  <c r="A2304" i="4"/>
  <c r="A2303" i="4"/>
  <c r="F2303" i="4" s="1"/>
  <c r="A2302" i="4"/>
  <c r="I2302" i="4" s="1"/>
  <c r="A2301" i="4"/>
  <c r="A2300" i="4"/>
  <c r="A2299" i="4"/>
  <c r="I2299" i="4" s="1"/>
  <c r="A2298" i="4"/>
  <c r="E2298" i="4" s="1"/>
  <c r="A2297" i="4"/>
  <c r="I2297" i="4" s="1"/>
  <c r="A2296" i="4"/>
  <c r="I2296" i="4" s="1"/>
  <c r="A2295" i="4"/>
  <c r="I2295" i="4" s="1"/>
  <c r="A2294" i="4"/>
  <c r="A2293" i="4"/>
  <c r="E2293" i="4" s="1"/>
  <c r="A2292" i="4"/>
  <c r="F2292" i="4" s="1"/>
  <c r="A2291" i="4"/>
  <c r="A2290" i="4"/>
  <c r="I2290" i="4" s="1"/>
  <c r="A2289" i="4"/>
  <c r="I2289" i="4" s="1"/>
  <c r="A2288" i="4"/>
  <c r="I2288" i="4" s="1"/>
  <c r="A2287" i="4"/>
  <c r="I2287" i="4" s="1"/>
  <c r="A2286" i="4"/>
  <c r="I2286" i="4" s="1"/>
  <c r="I2285" i="4"/>
  <c r="A2285" i="4"/>
  <c r="A2284" i="4"/>
  <c r="A2283" i="4"/>
  <c r="I2283" i="4" s="1"/>
  <c r="A2282" i="4"/>
  <c r="F2282" i="4" s="1"/>
  <c r="F2281" i="4" s="1"/>
  <c r="A2281" i="4"/>
  <c r="I2281" i="4" s="1"/>
  <c r="A2280" i="4"/>
  <c r="I2280" i="4" s="1"/>
  <c r="A2279" i="4"/>
  <c r="I2279" i="4" s="1"/>
  <c r="A2278" i="4"/>
  <c r="A2277" i="4"/>
  <c r="I2277" i="4" s="1"/>
  <c r="A2276" i="4"/>
  <c r="I2276" i="4" s="1"/>
  <c r="A2275" i="4"/>
  <c r="I2275" i="4" s="1"/>
  <c r="I2274" i="4"/>
  <c r="A2274" i="4"/>
  <c r="A2273" i="4"/>
  <c r="I2273" i="4" s="1"/>
  <c r="A2272" i="4"/>
  <c r="I2272" i="4" s="1"/>
  <c r="F2271" i="4"/>
  <c r="F2270" i="4" s="1"/>
  <c r="E2271" i="4"/>
  <c r="E2270" i="4" s="1"/>
  <c r="A2271" i="4"/>
  <c r="I2271" i="4" s="1"/>
  <c r="A2270" i="4"/>
  <c r="I2270" i="4" s="1"/>
  <c r="A2269" i="4"/>
  <c r="I2269" i="4" s="1"/>
  <c r="A2268" i="4"/>
  <c r="F2268" i="4" s="1"/>
  <c r="A2267" i="4"/>
  <c r="A2266" i="4"/>
  <c r="I2266" i="4" s="1"/>
  <c r="A2265" i="4"/>
  <c r="I2265" i="4" s="1"/>
  <c r="F2264" i="4"/>
  <c r="F2263" i="4" s="1"/>
  <c r="A2264" i="4"/>
  <c r="E2264" i="4" s="1"/>
  <c r="E2263" i="4" s="1"/>
  <c r="A2263" i="4"/>
  <c r="I2263" i="4" s="1"/>
  <c r="A2262" i="4"/>
  <c r="I2262" i="4" s="1"/>
  <c r="E2261" i="4"/>
  <c r="A2261" i="4"/>
  <c r="I2261" i="4" s="1"/>
  <c r="A2260" i="4"/>
  <c r="A2259" i="4"/>
  <c r="I2259" i="4" s="1"/>
  <c r="F2258" i="4"/>
  <c r="E2258" i="4"/>
  <c r="A2258" i="4"/>
  <c r="I2258" i="4" s="1"/>
  <c r="A2257" i="4"/>
  <c r="E2257" i="4" s="1"/>
  <c r="A2256" i="4"/>
  <c r="F2256" i="4" s="1"/>
  <c r="F2255" i="4"/>
  <c r="A2255" i="4"/>
  <c r="I2255" i="4" s="1"/>
  <c r="A2254" i="4"/>
  <c r="I2254" i="4" s="1"/>
  <c r="A2253" i="4"/>
  <c r="I2253" i="4" s="1"/>
  <c r="F2252" i="4"/>
  <c r="F2251" i="4" s="1"/>
  <c r="A2252" i="4"/>
  <c r="I2252" i="4" s="1"/>
  <c r="A2251" i="4"/>
  <c r="I2251" i="4" s="1"/>
  <c r="E2250" i="4"/>
  <c r="E2249" i="4" s="1"/>
  <c r="A2250" i="4"/>
  <c r="F2250" i="4" s="1"/>
  <c r="F2249" i="4" s="1"/>
  <c r="A2249" i="4"/>
  <c r="I2249" i="4" s="1"/>
  <c r="A2248" i="4"/>
  <c r="A2247" i="4"/>
  <c r="I2247" i="4" s="1"/>
  <c r="F2246" i="4"/>
  <c r="F2245" i="4" s="1"/>
  <c r="A2246" i="4"/>
  <c r="E2246" i="4" s="1"/>
  <c r="E2245" i="4" s="1"/>
  <c r="A2245" i="4"/>
  <c r="I2245" i="4" s="1"/>
  <c r="I2244" i="4"/>
  <c r="A2244" i="4"/>
  <c r="F2244" i="4" s="1"/>
  <c r="A2243" i="4"/>
  <c r="A2242" i="4"/>
  <c r="A2241" i="4"/>
  <c r="F2241" i="4" s="1"/>
  <c r="A2240" i="4"/>
  <c r="I2240" i="4" s="1"/>
  <c r="A2239" i="4"/>
  <c r="I2239" i="4" s="1"/>
  <c r="A2238" i="4"/>
  <c r="F2238" i="4" s="1"/>
  <c r="F2237" i="4"/>
  <c r="A2237" i="4"/>
  <c r="I2237" i="4" s="1"/>
  <c r="F2236" i="4"/>
  <c r="A2236" i="4"/>
  <c r="E2236" i="4" s="1"/>
  <c r="A2235" i="4"/>
  <c r="I2235" i="4" s="1"/>
  <c r="A2234" i="4"/>
  <c r="I2234" i="4" s="1"/>
  <c r="I2233" i="4"/>
  <c r="A2233" i="4"/>
  <c r="F2233" i="4" s="1"/>
  <c r="A2232" i="4"/>
  <c r="I2232" i="4" s="1"/>
  <c r="A2231" i="4"/>
  <c r="F2231" i="4" s="1"/>
  <c r="F2230" i="4" s="1"/>
  <c r="A2230" i="4"/>
  <c r="I2230" i="4" s="1"/>
  <c r="A2229" i="4"/>
  <c r="I2229" i="4" s="1"/>
  <c r="A2228" i="4"/>
  <c r="I2228" i="4" s="1"/>
  <c r="A2227" i="4"/>
  <c r="E2227" i="4" s="1"/>
  <c r="E2226" i="4" s="1"/>
  <c r="A2226" i="4"/>
  <c r="I2226" i="4" s="1"/>
  <c r="A2225" i="4"/>
  <c r="F2225" i="4" s="1"/>
  <c r="A2224" i="4"/>
  <c r="I2224" i="4" s="1"/>
  <c r="A2223" i="4"/>
  <c r="A2222" i="4"/>
  <c r="I2222" i="4" s="1"/>
  <c r="A2221" i="4"/>
  <c r="I2221" i="4" s="1"/>
  <c r="I2220" i="4"/>
  <c r="A2220" i="4"/>
  <c r="A2219" i="4"/>
  <c r="I2219" i="4" s="1"/>
  <c r="A2218" i="4"/>
  <c r="E2218" i="4" s="1"/>
  <c r="E2217" i="4" s="1"/>
  <c r="A2217" i="4"/>
  <c r="I2217" i="4" s="1"/>
  <c r="E2216" i="4"/>
  <c r="E2215" i="4" s="1"/>
  <c r="A2216" i="4"/>
  <c r="I2216" i="4" s="1"/>
  <c r="A2215" i="4"/>
  <c r="I2215" i="4" s="1"/>
  <c r="I2214" i="4"/>
  <c r="F2214" i="4"/>
  <c r="F2213" i="4" s="1"/>
  <c r="A2214" i="4"/>
  <c r="E2214" i="4" s="1"/>
  <c r="E2213" i="4" s="1"/>
  <c r="A2213" i="4"/>
  <c r="I2213" i="4" s="1"/>
  <c r="A2212" i="4"/>
  <c r="I2212" i="4" s="1"/>
  <c r="F2211" i="4"/>
  <c r="F2210" i="4" s="1"/>
  <c r="A2211" i="4"/>
  <c r="I2211" i="4" s="1"/>
  <c r="A2210" i="4"/>
  <c r="I2210" i="4" s="1"/>
  <c r="A2209" i="4"/>
  <c r="F2209" i="4" s="1"/>
  <c r="F2208" i="4" s="1"/>
  <c r="A2208" i="4"/>
  <c r="I2208" i="4" s="1"/>
  <c r="A2207" i="4"/>
  <c r="F2207" i="4" s="1"/>
  <c r="F2206" i="4" s="1"/>
  <c r="A2206" i="4"/>
  <c r="I2206" i="4" s="1"/>
  <c r="A2205" i="4"/>
  <c r="F2205" i="4" s="1"/>
  <c r="F2204" i="4" s="1"/>
  <c r="A2204" i="4"/>
  <c r="I2204" i="4" s="1"/>
  <c r="A2203" i="4"/>
  <c r="I2203" i="4" s="1"/>
  <c r="A2202" i="4"/>
  <c r="F2202" i="4" s="1"/>
  <c r="F2201" i="4" s="1"/>
  <c r="I2201" i="4"/>
  <c r="A2201" i="4"/>
  <c r="A2200" i="4"/>
  <c r="F2200" i="4" s="1"/>
  <c r="F2199" i="4" s="1"/>
  <c r="A2199" i="4"/>
  <c r="I2199" i="4" s="1"/>
  <c r="A2198" i="4"/>
  <c r="I2198" i="4" s="1"/>
  <c r="A2197" i="4"/>
  <c r="I2197" i="4" s="1"/>
  <c r="F2196" i="4"/>
  <c r="F2195" i="4" s="1"/>
  <c r="A2196" i="4"/>
  <c r="I2196" i="4" s="1"/>
  <c r="A2195" i="4"/>
  <c r="I2195" i="4" s="1"/>
  <c r="I2194" i="4"/>
  <c r="A2194" i="4"/>
  <c r="E2194" i="4" s="1"/>
  <c r="E2193" i="4" s="1"/>
  <c r="A2193" i="4"/>
  <c r="I2193" i="4" s="1"/>
  <c r="A2192" i="4"/>
  <c r="F2192" i="4" s="1"/>
  <c r="F2191" i="4" s="1"/>
  <c r="I2191" i="4"/>
  <c r="A2191" i="4"/>
  <c r="A2190" i="4"/>
  <c r="F2190" i="4" s="1"/>
  <c r="F2189" i="4" s="1"/>
  <c r="A2189" i="4"/>
  <c r="I2189" i="4" s="1"/>
  <c r="A2188" i="4"/>
  <c r="I2188" i="4" s="1"/>
  <c r="A2187" i="4"/>
  <c r="F2187" i="4" s="1"/>
  <c r="F2186" i="4" s="1"/>
  <c r="A2186" i="4"/>
  <c r="I2186" i="4" s="1"/>
  <c r="F2185" i="4"/>
  <c r="F2184" i="4" s="1"/>
  <c r="A2185" i="4"/>
  <c r="E2185" i="4" s="1"/>
  <c r="E2184" i="4" s="1"/>
  <c r="A2184" i="4"/>
  <c r="I2184" i="4" s="1"/>
  <c r="A2183" i="4"/>
  <c r="I2183" i="4" s="1"/>
  <c r="A2182" i="4"/>
  <c r="I2182" i="4" s="1"/>
  <c r="A2181" i="4"/>
  <c r="I2181" i="4" s="1"/>
  <c r="A2180" i="4"/>
  <c r="I2180" i="4" s="1"/>
  <c r="A2179" i="4"/>
  <c r="F2179" i="4" s="1"/>
  <c r="F2178" i="4" s="1"/>
  <c r="I2178" i="4"/>
  <c r="A2178" i="4"/>
  <c r="A2177" i="4"/>
  <c r="F2177" i="4" s="1"/>
  <c r="F2176" i="4" s="1"/>
  <c r="I2176" i="4"/>
  <c r="A2176" i="4"/>
  <c r="A2175" i="4"/>
  <c r="I2175" i="4" s="1"/>
  <c r="A2174" i="4"/>
  <c r="F2174" i="4" s="1"/>
  <c r="F2173" i="4" s="1"/>
  <c r="I2173" i="4"/>
  <c r="A2173" i="4"/>
  <c r="A2172" i="4"/>
  <c r="E2172" i="4" s="1"/>
  <c r="E2171" i="4" s="1"/>
  <c r="A2171" i="4"/>
  <c r="I2171" i="4" s="1"/>
  <c r="F2170" i="4"/>
  <c r="F2169" i="4" s="1"/>
  <c r="A2170" i="4"/>
  <c r="A2169" i="4"/>
  <c r="I2169" i="4" s="1"/>
  <c r="A2168" i="4"/>
  <c r="I2168" i="4" s="1"/>
  <c r="I2167" i="4"/>
  <c r="A2167" i="4"/>
  <c r="E2167" i="4" s="1"/>
  <c r="E2166" i="4"/>
  <c r="A2166" i="4"/>
  <c r="I2166" i="4" s="1"/>
  <c r="A2165" i="4"/>
  <c r="I2165" i="4" s="1"/>
  <c r="A2164" i="4"/>
  <c r="I2164" i="4" s="1"/>
  <c r="I2163" i="4"/>
  <c r="F2163" i="4"/>
  <c r="F2162" i="4" s="1"/>
  <c r="E2163" i="4"/>
  <c r="E2162" i="4" s="1"/>
  <c r="A2163" i="4"/>
  <c r="A2162" i="4"/>
  <c r="I2162" i="4" s="1"/>
  <c r="A2161" i="4"/>
  <c r="A2160" i="4"/>
  <c r="I2160" i="4" s="1"/>
  <c r="A2159" i="4"/>
  <c r="I2159" i="4" s="1"/>
  <c r="A2158" i="4"/>
  <c r="I2158" i="4" s="1"/>
  <c r="A2157" i="4"/>
  <c r="I2157" i="4" s="1"/>
  <c r="A2156" i="4"/>
  <c r="F2156" i="4" s="1"/>
  <c r="F2155" i="4" s="1"/>
  <c r="A2155" i="4"/>
  <c r="I2155" i="4" s="1"/>
  <c r="A2154" i="4"/>
  <c r="E2154" i="4" s="1"/>
  <c r="E2153" i="4" s="1"/>
  <c r="A2153" i="4"/>
  <c r="I2153" i="4" s="1"/>
  <c r="A2152" i="4"/>
  <c r="A2151" i="4"/>
  <c r="I2151" i="4" s="1"/>
  <c r="A2150" i="4"/>
  <c r="I2150" i="4" s="1"/>
  <c r="A2149" i="4"/>
  <c r="I2149" i="4" s="1"/>
  <c r="A2148" i="4"/>
  <c r="I2148" i="4" s="1"/>
  <c r="A2147" i="4"/>
  <c r="I2147" i="4" s="1"/>
  <c r="E2146" i="4"/>
  <c r="E2145" i="4" s="1"/>
  <c r="A2146" i="4"/>
  <c r="F2146" i="4" s="1"/>
  <c r="F2145" i="4"/>
  <c r="A2145" i="4"/>
  <c r="I2145" i="4" s="1"/>
  <c r="A2144" i="4"/>
  <c r="F2144" i="4" s="1"/>
  <c r="F2143" i="4" s="1"/>
  <c r="A2143" i="4"/>
  <c r="I2143" i="4" s="1"/>
  <c r="A2142" i="4"/>
  <c r="I2142" i="4" s="1"/>
  <c r="A2141" i="4"/>
  <c r="F2141" i="4" s="1"/>
  <c r="F2140" i="4" s="1"/>
  <c r="A2140" i="4"/>
  <c r="I2140" i="4" s="1"/>
  <c r="A2139" i="4"/>
  <c r="E2139" i="4" s="1"/>
  <c r="E2138" i="4" s="1"/>
  <c r="A2138" i="4"/>
  <c r="I2138" i="4" s="1"/>
  <c r="A2137" i="4"/>
  <c r="F2137" i="4" s="1"/>
  <c r="F2136" i="4" s="1"/>
  <c r="A2136" i="4"/>
  <c r="I2136" i="4" s="1"/>
  <c r="A2135" i="4"/>
  <c r="I2135" i="4" s="1"/>
  <c r="A2134" i="4"/>
  <c r="I2133" i="4"/>
  <c r="A2133" i="4"/>
  <c r="E2133" i="4" s="1"/>
  <c r="A2132" i="4"/>
  <c r="A2131" i="4"/>
  <c r="I2131" i="4" s="1"/>
  <c r="A2130" i="4"/>
  <c r="E2130" i="4" s="1"/>
  <c r="I2129" i="4"/>
  <c r="A2129" i="4"/>
  <c r="A2128" i="4"/>
  <c r="I2128" i="4" s="1"/>
  <c r="A2127" i="4"/>
  <c r="I2127" i="4" s="1"/>
  <c r="I2126" i="4"/>
  <c r="A2126" i="4"/>
  <c r="E2126" i="4" s="1"/>
  <c r="E2125" i="4" s="1"/>
  <c r="A2125" i="4"/>
  <c r="I2125" i="4" s="1"/>
  <c r="E2124" i="4"/>
  <c r="E2123" i="4" s="1"/>
  <c r="A2124" i="4"/>
  <c r="F2124" i="4" s="1"/>
  <c r="F2123" i="4" s="1"/>
  <c r="A2123" i="4"/>
  <c r="I2123" i="4" s="1"/>
  <c r="A2122" i="4"/>
  <c r="I2122" i="4" s="1"/>
  <c r="A2121" i="4"/>
  <c r="F2121" i="4" s="1"/>
  <c r="A2120" i="4"/>
  <c r="E2119" i="4"/>
  <c r="A2119" i="4"/>
  <c r="I2119" i="4" s="1"/>
  <c r="A2118" i="4"/>
  <c r="E2118" i="4" s="1"/>
  <c r="I2117" i="4"/>
  <c r="A2117" i="4"/>
  <c r="A2116" i="4"/>
  <c r="E2116" i="4" s="1"/>
  <c r="E2115" i="4" s="1"/>
  <c r="A2115" i="4"/>
  <c r="I2115" i="4" s="1"/>
  <c r="A2114" i="4"/>
  <c r="I2114" i="4" s="1"/>
  <c r="A2113" i="4"/>
  <c r="A2112" i="4"/>
  <c r="I2112" i="4" s="1"/>
  <c r="A2111" i="4"/>
  <c r="I2111" i="4" s="1"/>
  <c r="A2110" i="4"/>
  <c r="I2110" i="4" s="1"/>
  <c r="A2109" i="4"/>
  <c r="F2109" i="4" s="1"/>
  <c r="F2108" i="4" s="1"/>
  <c r="I2108" i="4"/>
  <c r="A2108" i="4"/>
  <c r="A2107" i="4"/>
  <c r="I2107" i="4" s="1"/>
  <c r="A2106" i="4"/>
  <c r="I2106" i="4" s="1"/>
  <c r="A2105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E2081" i="4"/>
  <c r="A2081" i="4"/>
  <c r="I2083" i="4" s="1"/>
  <c r="H2083" i="4" s="1"/>
  <c r="A2080" i="4"/>
  <c r="E2082" i="4" s="1"/>
  <c r="A2079" i="4"/>
  <c r="F2081" i="4" s="1"/>
  <c r="A2078" i="4"/>
  <c r="A2077" i="4"/>
  <c r="I2077" i="4" s="1"/>
  <c r="A2076" i="4"/>
  <c r="A2075" i="4"/>
  <c r="A2074" i="4"/>
  <c r="E2074" i="4" s="1"/>
  <c r="A2073" i="4"/>
  <c r="I2073" i="4" s="1"/>
  <c r="A2072" i="4"/>
  <c r="F2071" i="4"/>
  <c r="A2071" i="4"/>
  <c r="I2071" i="4" s="1"/>
  <c r="A2070" i="4"/>
  <c r="I2070" i="4" s="1"/>
  <c r="A2069" i="4"/>
  <c r="F2069" i="4" s="1"/>
  <c r="F2068" i="4"/>
  <c r="A2068" i="4"/>
  <c r="A2067" i="4"/>
  <c r="I2067" i="4" s="1"/>
  <c r="A2066" i="4"/>
  <c r="I2066" i="4" s="1"/>
  <c r="A2065" i="4"/>
  <c r="F2065" i="4" s="1"/>
  <c r="A2064" i="4"/>
  <c r="I2064" i="4" s="1"/>
  <c r="H2064" i="4" s="1"/>
  <c r="I2063" i="4"/>
  <c r="H2063" i="4" s="1"/>
  <c r="A2063" i="4"/>
  <c r="A2062" i="4"/>
  <c r="F2062" i="4" s="1"/>
  <c r="A2061" i="4"/>
  <c r="F2060" i="4"/>
  <c r="A2060" i="4"/>
  <c r="E2060" i="4" s="1"/>
  <c r="A2059" i="4"/>
  <c r="I2059" i="4" s="1"/>
  <c r="I2058" i="4"/>
  <c r="H2058" i="4" s="1"/>
  <c r="E2058" i="4"/>
  <c r="A2058" i="4"/>
  <c r="F2058" i="4" s="1"/>
  <c r="A2057" i="4"/>
  <c r="A2056" i="4"/>
  <c r="A2055" i="4"/>
  <c r="F2055" i="4" s="1"/>
  <c r="A2054" i="4"/>
  <c r="F2053" i="4"/>
  <c r="A2053" i="4"/>
  <c r="E2053" i="4" s="1"/>
  <c r="A2052" i="4"/>
  <c r="A2051" i="4"/>
  <c r="F2051" i="4" s="1"/>
  <c r="F2050" i="4"/>
  <c r="A2050" i="4"/>
  <c r="I2050" i="4" s="1"/>
  <c r="H2050" i="4" s="1"/>
  <c r="A2049" i="4"/>
  <c r="A2048" i="4"/>
  <c r="F2048" i="4" s="1"/>
  <c r="F2047" i="4"/>
  <c r="A2047" i="4"/>
  <c r="I2047" i="4" s="1"/>
  <c r="H2047" i="4" s="1"/>
  <c r="A2046" i="4"/>
  <c r="A2045" i="4"/>
  <c r="A2044" i="4"/>
  <c r="F2044" i="4" s="1"/>
  <c r="A2043" i="4"/>
  <c r="I2043" i="4" s="1"/>
  <c r="H2043" i="4" s="1"/>
  <c r="A2042" i="4"/>
  <c r="I2042" i="4" s="1"/>
  <c r="H2042" i="4" s="1"/>
  <c r="A2041" i="4"/>
  <c r="F2041" i="4" s="1"/>
  <c r="A2040" i="4"/>
  <c r="I2040" i="4" s="1"/>
  <c r="H2040" i="4" s="1"/>
  <c r="A2039" i="4"/>
  <c r="A2038" i="4"/>
  <c r="I2038" i="4" s="1"/>
  <c r="A2037" i="4"/>
  <c r="F2037" i="4" s="1"/>
  <c r="A2036" i="4"/>
  <c r="I2036" i="4" s="1"/>
  <c r="H2036" i="4" s="1"/>
  <c r="A2035" i="4"/>
  <c r="F2035" i="4" s="1"/>
  <c r="A2034" i="4"/>
  <c r="I2034" i="4" s="1"/>
  <c r="H2034" i="4" s="1"/>
  <c r="A2033" i="4"/>
  <c r="A2032" i="4"/>
  <c r="I2032" i="4" s="1"/>
  <c r="H2032" i="4" s="1"/>
  <c r="A2031" i="4"/>
  <c r="F2031" i="4" s="1"/>
  <c r="A2030" i="4"/>
  <c r="I2030" i="4" s="1"/>
  <c r="A2029" i="4"/>
  <c r="I2029" i="4" s="1"/>
  <c r="H2029" i="4" s="1"/>
  <c r="A2028" i="4"/>
  <c r="A2027" i="4"/>
  <c r="I2027" i="4" s="1"/>
  <c r="H2027" i="4" s="1"/>
  <c r="F2026" i="4"/>
  <c r="A2026" i="4"/>
  <c r="E2026" i="4" s="1"/>
  <c r="A2025" i="4"/>
  <c r="F2025" i="4" s="1"/>
  <c r="A2024" i="4"/>
  <c r="F2023" i="4"/>
  <c r="A2023" i="4"/>
  <c r="E2023" i="4" s="1"/>
  <c r="A2022" i="4"/>
  <c r="I2022" i="4" s="1"/>
  <c r="H2022" i="4" s="1"/>
  <c r="A2021" i="4"/>
  <c r="F2021" i="4" s="1"/>
  <c r="F2020" i="4"/>
  <c r="A2020" i="4"/>
  <c r="I2020" i="4" s="1"/>
  <c r="A2019" i="4"/>
  <c r="I2019" i="4" s="1"/>
  <c r="H2019" i="4" s="1"/>
  <c r="A2018" i="4"/>
  <c r="E2017" i="4"/>
  <c r="A2017" i="4"/>
  <c r="I2017" i="4" s="1"/>
  <c r="H2017" i="4" s="1"/>
  <c r="A2016" i="4"/>
  <c r="E2016" i="4" s="1"/>
  <c r="A2015" i="4"/>
  <c r="F2015" i="4" s="1"/>
  <c r="F2014" i="4"/>
  <c r="A2014" i="4"/>
  <c r="I2014" i="4" s="1"/>
  <c r="H2014" i="4" s="1"/>
  <c r="A2013" i="4"/>
  <c r="A2012" i="4"/>
  <c r="A2011" i="4"/>
  <c r="F2011" i="4" s="1"/>
  <c r="A2010" i="4"/>
  <c r="A2009" i="4"/>
  <c r="F2009" i="4" s="1"/>
  <c r="A2008" i="4"/>
  <c r="A2007" i="4"/>
  <c r="A2006" i="4"/>
  <c r="F2006" i="4" s="1"/>
  <c r="A2005" i="4"/>
  <c r="A2004" i="4"/>
  <c r="I2004" i="4" s="1"/>
  <c r="A2003" i="4"/>
  <c r="I2003" i="4" s="1"/>
  <c r="E2002" i="4"/>
  <c r="A2002" i="4"/>
  <c r="A2001" i="4"/>
  <c r="E2001" i="4" s="1"/>
  <c r="A2000" i="4"/>
  <c r="A1999" i="4"/>
  <c r="F1999" i="4" s="1"/>
  <c r="F1998" i="4"/>
  <c r="E1998" i="4"/>
  <c r="A1998" i="4"/>
  <c r="I1998" i="4" s="1"/>
  <c r="A1997" i="4"/>
  <c r="I1997" i="4" s="1"/>
  <c r="A1996" i="4"/>
  <c r="A1995" i="4"/>
  <c r="I1995" i="4" s="1"/>
  <c r="I1994" i="4"/>
  <c r="A1994" i="4"/>
  <c r="E1993" i="4"/>
  <c r="A1993" i="4"/>
  <c r="F1993" i="4" s="1"/>
  <c r="A1992" i="4"/>
  <c r="I1992" i="4" s="1"/>
  <c r="A1991" i="4"/>
  <c r="I1991" i="4" s="1"/>
  <c r="A1990" i="4"/>
  <c r="I1990" i="4" s="1"/>
  <c r="A1989" i="4"/>
  <c r="F1988" i="4"/>
  <c r="A1988" i="4"/>
  <c r="E1988" i="4" s="1"/>
  <c r="A1987" i="4"/>
  <c r="A1986" i="4"/>
  <c r="F1986" i="4" s="1"/>
  <c r="A1985" i="4"/>
  <c r="A1984" i="4"/>
  <c r="I1984" i="4" s="1"/>
  <c r="E1983" i="4"/>
  <c r="A1983" i="4"/>
  <c r="F1983" i="4" s="1"/>
  <c r="A1982" i="4"/>
  <c r="I1982" i="4" s="1"/>
  <c r="A1981" i="4"/>
  <c r="A1980" i="4"/>
  <c r="I1980" i="4" s="1"/>
  <c r="I1979" i="4"/>
  <c r="A1979" i="4"/>
  <c r="F1979" i="4" s="1"/>
  <c r="A1978" i="4"/>
  <c r="A1977" i="4"/>
  <c r="E1976" i="4"/>
  <c r="A1976" i="4"/>
  <c r="F1976" i="4" s="1"/>
  <c r="A1975" i="4"/>
  <c r="I1975" i="4" s="1"/>
  <c r="A1974" i="4"/>
  <c r="A1973" i="4"/>
  <c r="I1972" i="4"/>
  <c r="A1972" i="4"/>
  <c r="A1971" i="4"/>
  <c r="I1971" i="4" s="1"/>
  <c r="A1970" i="4"/>
  <c r="A1969" i="4"/>
  <c r="F1969" i="4" s="1"/>
  <c r="A1968" i="4"/>
  <c r="A1967" i="4"/>
  <c r="E1967" i="4" s="1"/>
  <c r="A1966" i="4"/>
  <c r="I1966" i="4" s="1"/>
  <c r="A1965" i="4"/>
  <c r="A1964" i="4"/>
  <c r="E1964" i="4" s="1"/>
  <c r="A1963" i="4"/>
  <c r="A1962" i="4"/>
  <c r="F1961" i="4"/>
  <c r="E1961" i="4"/>
  <c r="A1961" i="4"/>
  <c r="I1961" i="4" s="1"/>
  <c r="A1960" i="4"/>
  <c r="I1960" i="4" s="1"/>
  <c r="A1959" i="4"/>
  <c r="A1958" i="4"/>
  <c r="A1957" i="4"/>
  <c r="E1957" i="4" s="1"/>
  <c r="I1956" i="4"/>
  <c r="A1956" i="4"/>
  <c r="A1955" i="4"/>
  <c r="F1955" i="4" s="1"/>
  <c r="A1954" i="4"/>
  <c r="I1954" i="4" s="1"/>
  <c r="A1953" i="4"/>
  <c r="E1952" i="4"/>
  <c r="A1952" i="4"/>
  <c r="E1951" i="4"/>
  <c r="A1951" i="4"/>
  <c r="I1951" i="4" s="1"/>
  <c r="A1950" i="4"/>
  <c r="E1950" i="4" s="1"/>
  <c r="A1949" i="4"/>
  <c r="I1948" i="4"/>
  <c r="A1948" i="4"/>
  <c r="F1947" i="4"/>
  <c r="A1947" i="4"/>
  <c r="I1947" i="4" s="1"/>
  <c r="A1946" i="4"/>
  <c r="A1945" i="4"/>
  <c r="F1945" i="4" s="1"/>
  <c r="F1944" i="4"/>
  <c r="A1944" i="4"/>
  <c r="A1943" i="4"/>
  <c r="E1943" i="4" s="1"/>
  <c r="A1942" i="4"/>
  <c r="I1942" i="4" s="1"/>
  <c r="F1941" i="4"/>
  <c r="E1941" i="4"/>
  <c r="A1941" i="4"/>
  <c r="I1941" i="4" s="1"/>
  <c r="A1940" i="4"/>
  <c r="A1939" i="4"/>
  <c r="F1939" i="4" s="1"/>
  <c r="A1938" i="4"/>
  <c r="I1938" i="4" s="1"/>
  <c r="A1937" i="4"/>
  <c r="I1937" i="4" s="1"/>
  <c r="A1936" i="4"/>
  <c r="I1936" i="4" s="1"/>
  <c r="A1935" i="4"/>
  <c r="I1935" i="4" s="1"/>
  <c r="A1934" i="4"/>
  <c r="F1934" i="4" s="1"/>
  <c r="F1933" i="4" s="1"/>
  <c r="A1933" i="4"/>
  <c r="I1933" i="4" s="1"/>
  <c r="F1932" i="4"/>
  <c r="F1931" i="4" s="1"/>
  <c r="A1932" i="4"/>
  <c r="E1932" i="4" s="1"/>
  <c r="E1931" i="4" s="1"/>
  <c r="A1931" i="4"/>
  <c r="I1931" i="4" s="1"/>
  <c r="A1930" i="4"/>
  <c r="I1930" i="4" s="1"/>
  <c r="F1929" i="4"/>
  <c r="A1929" i="4"/>
  <c r="I1929" i="4" s="1"/>
  <c r="A1928" i="4"/>
  <c r="I1928" i="4" s="1"/>
  <c r="I1927" i="4"/>
  <c r="E1927" i="4"/>
  <c r="A1927" i="4"/>
  <c r="F1927" i="4" s="1"/>
  <c r="A1926" i="4"/>
  <c r="A1925" i="4"/>
  <c r="E1925" i="4" s="1"/>
  <c r="I1924" i="4"/>
  <c r="A1924" i="4"/>
  <c r="F1923" i="4"/>
  <c r="A1923" i="4"/>
  <c r="A1922" i="4"/>
  <c r="E1922" i="4" s="1"/>
  <c r="I1921" i="4"/>
  <c r="A1921" i="4"/>
  <c r="A1920" i="4"/>
  <c r="F1920" i="4" s="1"/>
  <c r="A1919" i="4"/>
  <c r="A1918" i="4"/>
  <c r="I1918" i="4" s="1"/>
  <c r="A1917" i="4"/>
  <c r="F1916" i="4"/>
  <c r="E1916" i="4"/>
  <c r="A1916" i="4"/>
  <c r="I1916" i="4" s="1"/>
  <c r="A1915" i="4"/>
  <c r="E1915" i="4" s="1"/>
  <c r="A1914" i="4"/>
  <c r="A1913" i="4"/>
  <c r="F1913" i="4" s="1"/>
  <c r="A1912" i="4"/>
  <c r="I1912" i="4" s="1"/>
  <c r="A1911" i="4"/>
  <c r="A1910" i="4"/>
  <c r="F1910" i="4" s="1"/>
  <c r="F1909" i="4"/>
  <c r="A1909" i="4"/>
  <c r="I1909" i="4" s="1"/>
  <c r="F1908" i="4"/>
  <c r="A1908" i="4"/>
  <c r="E1908" i="4" s="1"/>
  <c r="A1907" i="4"/>
  <c r="A1906" i="4"/>
  <c r="I1906" i="4" s="1"/>
  <c r="F1905" i="4"/>
  <c r="A1905" i="4"/>
  <c r="I1905" i="4" s="1"/>
  <c r="I1904" i="4"/>
  <c r="A1904" i="4"/>
  <c r="E1903" i="4"/>
  <c r="A1903" i="4"/>
  <c r="I1903" i="4" s="1"/>
  <c r="A1902" i="4"/>
  <c r="E1902" i="4" s="1"/>
  <c r="A1901" i="4"/>
  <c r="I1900" i="4"/>
  <c r="A1900" i="4"/>
  <c r="A1899" i="4"/>
  <c r="I1899" i="4" s="1"/>
  <c r="A1898" i="4"/>
  <c r="A1897" i="4"/>
  <c r="F1897" i="4" s="1"/>
  <c r="A1896" i="4"/>
  <c r="I1896" i="4" s="1"/>
  <c r="A1895" i="4"/>
  <c r="A1894" i="4"/>
  <c r="A1893" i="4"/>
  <c r="I1893" i="4" s="1"/>
  <c r="A1892" i="4"/>
  <c r="I1892" i="4" s="1"/>
  <c r="I1891" i="4"/>
  <c r="A1891" i="4"/>
  <c r="F1890" i="4"/>
  <c r="A1890" i="4"/>
  <c r="A1889" i="4"/>
  <c r="A1888" i="4"/>
  <c r="I1888" i="4" s="1"/>
  <c r="A1887" i="4"/>
  <c r="I1887" i="4" s="1"/>
  <c r="A1886" i="4"/>
  <c r="A1885" i="4"/>
  <c r="I1885" i="4" s="1"/>
  <c r="A1884" i="4"/>
  <c r="I1884" i="4" s="1"/>
  <c r="A1883" i="4"/>
  <c r="I1883" i="4" s="1"/>
  <c r="E1882" i="4"/>
  <c r="E1881" i="4" s="1"/>
  <c r="A1882" i="4"/>
  <c r="I1882" i="4" s="1"/>
  <c r="A1881" i="4"/>
  <c r="I1881" i="4" s="1"/>
  <c r="A1880" i="4"/>
  <c r="A1879" i="4"/>
  <c r="I1879" i="4" s="1"/>
  <c r="A1878" i="4"/>
  <c r="I1878" i="4" s="1"/>
  <c r="A1877" i="4"/>
  <c r="A1876" i="4"/>
  <c r="I1876" i="4" s="1"/>
  <c r="A1875" i="4"/>
  <c r="F1875" i="4" s="1"/>
  <c r="F1874" i="4" s="1"/>
  <c r="A1874" i="4"/>
  <c r="I1874" i="4" s="1"/>
  <c r="A1873" i="4"/>
  <c r="A1872" i="4"/>
  <c r="I1872" i="4" s="1"/>
  <c r="A1871" i="4"/>
  <c r="I1871" i="4" s="1"/>
  <c r="A1870" i="4"/>
  <c r="I1870" i="4" s="1"/>
  <c r="F1869" i="4"/>
  <c r="F1868" i="4" s="1"/>
  <c r="A1869" i="4"/>
  <c r="I1869" i="4" s="1"/>
  <c r="A1868" i="4"/>
  <c r="I1868" i="4" s="1"/>
  <c r="A1867" i="4"/>
  <c r="F1867" i="4" s="1"/>
  <c r="F1866" i="4" s="1"/>
  <c r="A1866" i="4"/>
  <c r="I1866" i="4" s="1"/>
  <c r="A1865" i="4"/>
  <c r="I1865" i="4" s="1"/>
  <c r="A1864" i="4"/>
  <c r="F1864" i="4" s="1"/>
  <c r="F1863" i="4" s="1"/>
  <c r="A1863" i="4"/>
  <c r="I1863" i="4" s="1"/>
  <c r="F1862" i="4"/>
  <c r="F1861" i="4" s="1"/>
  <c r="A1862" i="4"/>
  <c r="E1862" i="4" s="1"/>
  <c r="E1861" i="4" s="1"/>
  <c r="A1861" i="4"/>
  <c r="I1861" i="4" s="1"/>
  <c r="F1860" i="4"/>
  <c r="E1860" i="4"/>
  <c r="A1860" i="4"/>
  <c r="I1860" i="4" s="1"/>
  <c r="A1859" i="4"/>
  <c r="I1858" i="4"/>
  <c r="A1858" i="4"/>
  <c r="F1858" i="4" s="1"/>
  <c r="A1857" i="4"/>
  <c r="I1857" i="4" s="1"/>
  <c r="A1856" i="4"/>
  <c r="A1855" i="4"/>
  <c r="I1855" i="4" s="1"/>
  <c r="A1854" i="4"/>
  <c r="A1853" i="4"/>
  <c r="I1853" i="4" s="1"/>
  <c r="A1852" i="4"/>
  <c r="A1851" i="4"/>
  <c r="F1851" i="4" s="1"/>
  <c r="E1850" i="4"/>
  <c r="A1850" i="4"/>
  <c r="I1850" i="4" s="1"/>
  <c r="H1850" i="4" s="1"/>
  <c r="A1849" i="4"/>
  <c r="A1848" i="4"/>
  <c r="F1847" i="4"/>
  <c r="A1847" i="4"/>
  <c r="E1847" i="4" s="1"/>
  <c r="A1846" i="4"/>
  <c r="F1846" i="4" s="1"/>
  <c r="A1845" i="4"/>
  <c r="A1844" i="4"/>
  <c r="I1844" i="4" s="1"/>
  <c r="A1843" i="4"/>
  <c r="F1843" i="4" s="1"/>
  <c r="F1842" i="4" s="1"/>
  <c r="A1842" i="4"/>
  <c r="I1842" i="4" s="1"/>
  <c r="A1841" i="4"/>
  <c r="I1841" i="4" s="1"/>
  <c r="A1840" i="4"/>
  <c r="F1840" i="4" s="1"/>
  <c r="A1839" i="4"/>
  <c r="A1838" i="4"/>
  <c r="A1837" i="4"/>
  <c r="I1837" i="4" s="1"/>
  <c r="A1836" i="4"/>
  <c r="I1836" i="4" s="1"/>
  <c r="A1835" i="4"/>
  <c r="A1834" i="4"/>
  <c r="I1833" i="4"/>
  <c r="A1833" i="4"/>
  <c r="A1832" i="4"/>
  <c r="A1831" i="4"/>
  <c r="F1830" i="4"/>
  <c r="A1830" i="4"/>
  <c r="I1830" i="4" s="1"/>
  <c r="A1829" i="4"/>
  <c r="I1829" i="4" s="1"/>
  <c r="A1828" i="4"/>
  <c r="I1828" i="4" s="1"/>
  <c r="A1827" i="4"/>
  <c r="A1826" i="4"/>
  <c r="I1826" i="4" s="1"/>
  <c r="A1825" i="4"/>
  <c r="I1825" i="4" s="1"/>
  <c r="A1824" i="4"/>
  <c r="I1824" i="4" s="1"/>
  <c r="A1823" i="4"/>
  <c r="I1823" i="4" s="1"/>
  <c r="A1822" i="4"/>
  <c r="A1821" i="4"/>
  <c r="I1821" i="4" s="1"/>
  <c r="A1820" i="4"/>
  <c r="F1820" i="4" s="1"/>
  <c r="A1819" i="4"/>
  <c r="A1818" i="4"/>
  <c r="A1817" i="4"/>
  <c r="F1817" i="4" s="1"/>
  <c r="A1816" i="4"/>
  <c r="I1816" i="4" s="1"/>
  <c r="A1815" i="4"/>
  <c r="A1814" i="4"/>
  <c r="I1814" i="4" s="1"/>
  <c r="F1813" i="4"/>
  <c r="A1813" i="4"/>
  <c r="A1812" i="4"/>
  <c r="E1812" i="4" s="1"/>
  <c r="I1811" i="4"/>
  <c r="A1811" i="4"/>
  <c r="F1811" i="4" s="1"/>
  <c r="E1810" i="4"/>
  <c r="A1810" i="4"/>
  <c r="I1810" i="4" s="1"/>
  <c r="A1809" i="4"/>
  <c r="I1809" i="4" s="1"/>
  <c r="A1808" i="4"/>
  <c r="A1807" i="4"/>
  <c r="I1807" i="4" s="1"/>
  <c r="A1806" i="4"/>
  <c r="I1806" i="4" s="1"/>
  <c r="I1805" i="4"/>
  <c r="A1805" i="4"/>
  <c r="F1804" i="4"/>
  <c r="A1804" i="4"/>
  <c r="E1804" i="4" s="1"/>
  <c r="I1803" i="4"/>
  <c r="A1803" i="4"/>
  <c r="F1803" i="4" s="1"/>
  <c r="A1802" i="4"/>
  <c r="I1802" i="4" s="1"/>
  <c r="A1801" i="4"/>
  <c r="A1800" i="4"/>
  <c r="I1800" i="4" s="1"/>
  <c r="A1799" i="4"/>
  <c r="A1798" i="4"/>
  <c r="F1797" i="4"/>
  <c r="A1797" i="4"/>
  <c r="E1797" i="4" s="1"/>
  <c r="I1796" i="4"/>
  <c r="A1796" i="4"/>
  <c r="F1796" i="4" s="1"/>
  <c r="A1795" i="4"/>
  <c r="I1795" i="4" s="1"/>
  <c r="A1794" i="4"/>
  <c r="I1794" i="4" s="1"/>
  <c r="A1793" i="4"/>
  <c r="F1793" i="4" s="1"/>
  <c r="A1792" i="4"/>
  <c r="A1791" i="4"/>
  <c r="A1790" i="4"/>
  <c r="F1790" i="4" s="1"/>
  <c r="A1789" i="4"/>
  <c r="I1789" i="4" s="1"/>
  <c r="I1788" i="4"/>
  <c r="A1788" i="4"/>
  <c r="A1787" i="4"/>
  <c r="A1786" i="4"/>
  <c r="I1786" i="4" s="1"/>
  <c r="E1785" i="4"/>
  <c r="E1784" i="4" s="1"/>
  <c r="A1785" i="4"/>
  <c r="F1785" i="4" s="1"/>
  <c r="F1784" i="4" s="1"/>
  <c r="A1784" i="4"/>
  <c r="I1784" i="4" s="1"/>
  <c r="A1783" i="4"/>
  <c r="F1783" i="4" s="1"/>
  <c r="F1782" i="4" s="1"/>
  <c r="A1782" i="4"/>
  <c r="I1782" i="4" s="1"/>
  <c r="A1781" i="4"/>
  <c r="I1781" i="4" s="1"/>
  <c r="A1780" i="4"/>
  <c r="I1780" i="4" s="1"/>
  <c r="A1779" i="4"/>
  <c r="A1778" i="4"/>
  <c r="A1777" i="4"/>
  <c r="I1777" i="4" s="1"/>
  <c r="A1776" i="4"/>
  <c r="A1775" i="4"/>
  <c r="I1775" i="4" s="1"/>
  <c r="A1774" i="4"/>
  <c r="I1774" i="4" s="1"/>
  <c r="I1773" i="4"/>
  <c r="I1772" i="4"/>
  <c r="A1772" i="4"/>
  <c r="A1771" i="4"/>
  <c r="I1771" i="4" s="1"/>
  <c r="A1770" i="4"/>
  <c r="A1769" i="4"/>
  <c r="I1769" i="4" s="1"/>
  <c r="A1768" i="4"/>
  <c r="I1768" i="4" s="1"/>
  <c r="A1767" i="4"/>
  <c r="I1767" i="4" s="1"/>
  <c r="A1766" i="4"/>
  <c r="I1766" i="4" s="1"/>
  <c r="A1765" i="4"/>
  <c r="I1765" i="4" s="1"/>
  <c r="A1764" i="4"/>
  <c r="I1764" i="4" s="1"/>
  <c r="F1763" i="4"/>
  <c r="F1762" i="4" s="1"/>
  <c r="A1763" i="4"/>
  <c r="I1763" i="4" s="1"/>
  <c r="A1762" i="4"/>
  <c r="I1762" i="4" s="1"/>
  <c r="A1761" i="4"/>
  <c r="I1761" i="4" s="1"/>
  <c r="A1760" i="4"/>
  <c r="I1760" i="4" s="1"/>
  <c r="A1759" i="4"/>
  <c r="A1758" i="4"/>
  <c r="A1757" i="4"/>
  <c r="I1757" i="4" s="1"/>
  <c r="A1756" i="4"/>
  <c r="I1756" i="4" s="1"/>
  <c r="F1755" i="4"/>
  <c r="F1754" i="4" s="1"/>
  <c r="E1755" i="4"/>
  <c r="E1754" i="4" s="1"/>
  <c r="A1755" i="4"/>
  <c r="I1755" i="4" s="1"/>
  <c r="A1754" i="4"/>
  <c r="I1754" i="4" s="1"/>
  <c r="A1753" i="4"/>
  <c r="A1752" i="4"/>
  <c r="I1752" i="4" s="1"/>
  <c r="A1751" i="4"/>
  <c r="A1750" i="4"/>
  <c r="I1750" i="4" s="1"/>
  <c r="A1749" i="4"/>
  <c r="I1749" i="4" s="1"/>
  <c r="A1748" i="4"/>
  <c r="I1748" i="4" s="1"/>
  <c r="A1747" i="4"/>
  <c r="F1747" i="4" s="1"/>
  <c r="F1746" i="4"/>
  <c r="A1746" i="4"/>
  <c r="I1746" i="4" s="1"/>
  <c r="A1745" i="4"/>
  <c r="I1745" i="4" s="1"/>
  <c r="A1744" i="4"/>
  <c r="A1743" i="4"/>
  <c r="A1742" i="4"/>
  <c r="A1741" i="4"/>
  <c r="I1741" i="4" s="1"/>
  <c r="A1740" i="4"/>
  <c r="I1740" i="4" s="1"/>
  <c r="F1739" i="4"/>
  <c r="A1739" i="4"/>
  <c r="E1739" i="4" s="1"/>
  <c r="A1738" i="4"/>
  <c r="F1738" i="4" s="1"/>
  <c r="A1737" i="4"/>
  <c r="I1737" i="4" s="1"/>
  <c r="A1736" i="4"/>
  <c r="E1736" i="4" s="1"/>
  <c r="A1735" i="4"/>
  <c r="I1735" i="4" s="1"/>
  <c r="E1734" i="4"/>
  <c r="A1734" i="4"/>
  <c r="I1734" i="4" s="1"/>
  <c r="A1733" i="4"/>
  <c r="I1733" i="4" s="1"/>
  <c r="A1732" i="4"/>
  <c r="I1732" i="4" s="1"/>
  <c r="A1731" i="4"/>
  <c r="I1731" i="4" s="1"/>
  <c r="I1730" i="4"/>
  <c r="A1730" i="4"/>
  <c r="F1729" i="4"/>
  <c r="F1728" i="4" s="1"/>
  <c r="E1729" i="4"/>
  <c r="E1728" i="4" s="1"/>
  <c r="A1729" i="4"/>
  <c r="I1729" i="4" s="1"/>
  <c r="A1728" i="4"/>
  <c r="I1728" i="4" s="1"/>
  <c r="A1727" i="4"/>
  <c r="I1727" i="4" s="1"/>
  <c r="F1726" i="4"/>
  <c r="F1725" i="4" s="1"/>
  <c r="A1726" i="4"/>
  <c r="I1726" i="4" s="1"/>
  <c r="A1725" i="4"/>
  <c r="I1725" i="4" s="1"/>
  <c r="A1724" i="4"/>
  <c r="A1723" i="4"/>
  <c r="I1723" i="4" s="1"/>
  <c r="A1722" i="4"/>
  <c r="A1721" i="4"/>
  <c r="F1721" i="4" s="1"/>
  <c r="A1720" i="4"/>
  <c r="I1720" i="4" s="1"/>
  <c r="A1719" i="4"/>
  <c r="A1718" i="4"/>
  <c r="I1718" i="4" s="1"/>
  <c r="F1717" i="4"/>
  <c r="E1717" i="4"/>
  <c r="A1717" i="4"/>
  <c r="I1717" i="4" s="1"/>
  <c r="A1716" i="4"/>
  <c r="E1716" i="4" s="1"/>
  <c r="A1715" i="4"/>
  <c r="I1715" i="4" s="1"/>
  <c r="E1714" i="4"/>
  <c r="A1714" i="4"/>
  <c r="I1714" i="4" s="1"/>
  <c r="A1713" i="4"/>
  <c r="I1713" i="4" s="1"/>
  <c r="A1712" i="4"/>
  <c r="A1711" i="4"/>
  <c r="I1711" i="4" s="1"/>
  <c r="A1710" i="4"/>
  <c r="E1710" i="4" s="1"/>
  <c r="A1709" i="4"/>
  <c r="I1709" i="4" s="1"/>
  <c r="A1708" i="4"/>
  <c r="A1707" i="4"/>
  <c r="I1707" i="4" s="1"/>
  <c r="A1706" i="4"/>
  <c r="I1706" i="4" s="1"/>
  <c r="A1705" i="4"/>
  <c r="F1705" i="4" s="1"/>
  <c r="F1704" i="4" s="1"/>
  <c r="A1704" i="4"/>
  <c r="I1704" i="4" s="1"/>
  <c r="A1703" i="4"/>
  <c r="A1702" i="4"/>
  <c r="I1702" i="4" s="1"/>
  <c r="A1701" i="4"/>
  <c r="F1701" i="4" s="1"/>
  <c r="A1700" i="4"/>
  <c r="A1699" i="4"/>
  <c r="I1699" i="4" s="1"/>
  <c r="A1698" i="4"/>
  <c r="I1698" i="4" s="1"/>
  <c r="A1697" i="4"/>
  <c r="I1697" i="4" s="1"/>
  <c r="F1696" i="4"/>
  <c r="A1696" i="4"/>
  <c r="E1696" i="4" s="1"/>
  <c r="A1695" i="4"/>
  <c r="E1694" i="4"/>
  <c r="A1694" i="4"/>
  <c r="F1694" i="4" s="1"/>
  <c r="E1693" i="4"/>
  <c r="A1693" i="4"/>
  <c r="I1693" i="4" s="1"/>
  <c r="A1692" i="4"/>
  <c r="I1692" i="4" s="1"/>
  <c r="A1691" i="4"/>
  <c r="F1691" i="4" s="1"/>
  <c r="F1690" i="4" s="1"/>
  <c r="A1690" i="4"/>
  <c r="I1690" i="4" s="1"/>
  <c r="A1689" i="4"/>
  <c r="I1689" i="4" s="1"/>
  <c r="A1688" i="4"/>
  <c r="F1688" i="4" s="1"/>
  <c r="A1687" i="4"/>
  <c r="A1686" i="4"/>
  <c r="A1685" i="4"/>
  <c r="I1685" i="4" s="1"/>
  <c r="I1684" i="4"/>
  <c r="A1684" i="4"/>
  <c r="A1683" i="4"/>
  <c r="E1683" i="4" s="1"/>
  <c r="E1682" i="4" s="1"/>
  <c r="A1682" i="4"/>
  <c r="I1682" i="4" s="1"/>
  <c r="A1681" i="4"/>
  <c r="I1681" i="4" s="1"/>
  <c r="A1680" i="4"/>
  <c r="I1680" i="4" s="1"/>
  <c r="A1679" i="4"/>
  <c r="I1679" i="4" s="1"/>
  <c r="A1678" i="4"/>
  <c r="A1677" i="4"/>
  <c r="A1676" i="4"/>
  <c r="I1676" i="4" s="1"/>
  <c r="H1676" i="4" s="1"/>
  <c r="F1675" i="4"/>
  <c r="A1675" i="4"/>
  <c r="E1675" i="4" s="1"/>
  <c r="A1674" i="4"/>
  <c r="F1674" i="4" s="1"/>
  <c r="F1673" i="4" s="1"/>
  <c r="A1673" i="4"/>
  <c r="I1673" i="4" s="1"/>
  <c r="A1672" i="4"/>
  <c r="I1672" i="4" s="1"/>
  <c r="A1671" i="4"/>
  <c r="I1671" i="4" s="1"/>
  <c r="A1670" i="4"/>
  <c r="E1670" i="4" s="1"/>
  <c r="E1669" i="4" s="1"/>
  <c r="A1669" i="4"/>
  <c r="I1669" i="4" s="1"/>
  <c r="A1668" i="4"/>
  <c r="I1668" i="4" s="1"/>
  <c r="A1667" i="4"/>
  <c r="A1666" i="4"/>
  <c r="A1665" i="4"/>
  <c r="A1664" i="4"/>
  <c r="F1664" i="4" s="1"/>
  <c r="F1663" i="4" s="1"/>
  <c r="A1663" i="4"/>
  <c r="I1663" i="4" s="1"/>
  <c r="A1662" i="4"/>
  <c r="I1662" i="4" s="1"/>
  <c r="H1662" i="4" s="1"/>
  <c r="A1661" i="4"/>
  <c r="F1661" i="4" s="1"/>
  <c r="A1660" i="4"/>
  <c r="I1660" i="4" s="1"/>
  <c r="H1660" i="4" s="1"/>
  <c r="A1659" i="4"/>
  <c r="A1658" i="4"/>
  <c r="I1658" i="4" s="1"/>
  <c r="F1657" i="4"/>
  <c r="F1656" i="4" s="1"/>
  <c r="A1657" i="4"/>
  <c r="E1657" i="4" s="1"/>
  <c r="E1656" i="4"/>
  <c r="A1656" i="4"/>
  <c r="I1656" i="4" s="1"/>
  <c r="A1655" i="4"/>
  <c r="I1655" i="4" s="1"/>
  <c r="A1654" i="4"/>
  <c r="I1654" i="4" s="1"/>
  <c r="A1653" i="4"/>
  <c r="F1653" i="4" s="1"/>
  <c r="F1652" i="4" s="1"/>
  <c r="A1652" i="4"/>
  <c r="I1652" i="4" s="1"/>
  <c r="I1651" i="4"/>
  <c r="A1651" i="4"/>
  <c r="A1650" i="4"/>
  <c r="I1650" i="4" s="1"/>
  <c r="H1650" i="4" s="1"/>
  <c r="A1649" i="4"/>
  <c r="A1648" i="4"/>
  <c r="F1648" i="4" s="1"/>
  <c r="F1647" i="4" s="1"/>
  <c r="A1647" i="4"/>
  <c r="I1647" i="4" s="1"/>
  <c r="A1646" i="4"/>
  <c r="I1645" i="4"/>
  <c r="H1645" i="4" s="1"/>
  <c r="A1645" i="4"/>
  <c r="F1645" i="4" s="1"/>
  <c r="A1644" i="4"/>
  <c r="A1643" i="4"/>
  <c r="E1643" i="4" s="1"/>
  <c r="A1642" i="4"/>
  <c r="A1641" i="4"/>
  <c r="F1641" i="4" s="1"/>
  <c r="F1640" i="4"/>
  <c r="F1639" i="4" s="1"/>
  <c r="A1640" i="4"/>
  <c r="I1640" i="4" s="1"/>
  <c r="A1639" i="4"/>
  <c r="I1639" i="4" s="1"/>
  <c r="F1638" i="4"/>
  <c r="F1637" i="4" s="1"/>
  <c r="E1638" i="4"/>
  <c r="E1637" i="4" s="1"/>
  <c r="A1638" i="4"/>
  <c r="I1638" i="4" s="1"/>
  <c r="A1637" i="4"/>
  <c r="I1637" i="4" s="1"/>
  <c r="A1636" i="4"/>
  <c r="A1635" i="4"/>
  <c r="I1635" i="4" s="1"/>
  <c r="A1634" i="4"/>
  <c r="I1634" i="4" s="1"/>
  <c r="F1633" i="4"/>
  <c r="E1633" i="4"/>
  <c r="A1633" i="4"/>
  <c r="I1633" i="4" s="1"/>
  <c r="H1633" i="4" s="1"/>
  <c r="A1632" i="4"/>
  <c r="E1632" i="4" s="1"/>
  <c r="A1631" i="4"/>
  <c r="F1631" i="4" s="1"/>
  <c r="A1630" i="4"/>
  <c r="I1630" i="4" s="1"/>
  <c r="H1630" i="4" s="1"/>
  <c r="A1629" i="4"/>
  <c r="E1629" i="4" s="1"/>
  <c r="A1628" i="4"/>
  <c r="I1628" i="4" s="1"/>
  <c r="A1627" i="4"/>
  <c r="A1626" i="4"/>
  <c r="A1625" i="4"/>
  <c r="F1625" i="4" s="1"/>
  <c r="A1624" i="4"/>
  <c r="A1623" i="4"/>
  <c r="E1623" i="4" s="1"/>
  <c r="F1622" i="4"/>
  <c r="A1622" i="4"/>
  <c r="A1621" i="4"/>
  <c r="I1621" i="4" s="1"/>
  <c r="H1621" i="4" s="1"/>
  <c r="A1620" i="4"/>
  <c r="E1620" i="4" s="1"/>
  <c r="A1619" i="4"/>
  <c r="F1619" i="4" s="1"/>
  <c r="A1618" i="4"/>
  <c r="I1618" i="4" s="1"/>
  <c r="H1618" i="4" s="1"/>
  <c r="A1617" i="4"/>
  <c r="F1617" i="4" s="1"/>
  <c r="A1616" i="4"/>
  <c r="I1616" i="4" s="1"/>
  <c r="A1615" i="4"/>
  <c r="A1614" i="4"/>
  <c r="F1614" i="4" s="1"/>
  <c r="F1613" i="4" s="1"/>
  <c r="A1613" i="4"/>
  <c r="I1613" i="4" s="1"/>
  <c r="A1612" i="4"/>
  <c r="A1611" i="4"/>
  <c r="I1611" i="4" s="1"/>
  <c r="A1610" i="4"/>
  <c r="A1609" i="4"/>
  <c r="I1609" i="4" s="1"/>
  <c r="I1608" i="4"/>
  <c r="A1608" i="4"/>
  <c r="F1608" i="4" s="1"/>
  <c r="F1607" i="4" s="1"/>
  <c r="A1607" i="4"/>
  <c r="I1607" i="4" s="1"/>
  <c r="A1606" i="4"/>
  <c r="A1605" i="4"/>
  <c r="F1605" i="4" s="1"/>
  <c r="A1604" i="4"/>
  <c r="A1603" i="4"/>
  <c r="F1603" i="4" s="1"/>
  <c r="I1602" i="4"/>
  <c r="H1602" i="4" s="1"/>
  <c r="A1602" i="4"/>
  <c r="F1602" i="4" s="1"/>
  <c r="A1601" i="4"/>
  <c r="A1600" i="4"/>
  <c r="A1599" i="4"/>
  <c r="F1599" i="4" s="1"/>
  <c r="A1598" i="4"/>
  <c r="A1597" i="4"/>
  <c r="F1597" i="4" s="1"/>
  <c r="A1596" i="4"/>
  <c r="F1596" i="4" s="1"/>
  <c r="A1595" i="4"/>
  <c r="A1594" i="4"/>
  <c r="F1594" i="4" s="1"/>
  <c r="A1593" i="4"/>
  <c r="F1593" i="4" s="1"/>
  <c r="A1592" i="4"/>
  <c r="A1591" i="4"/>
  <c r="I1591" i="4" s="1"/>
  <c r="A1590" i="4"/>
  <c r="I1590" i="4" s="1"/>
  <c r="A1589" i="4"/>
  <c r="A1588" i="4"/>
  <c r="A1587" i="4"/>
  <c r="I1587" i="4" s="1"/>
  <c r="H1587" i="4" s="1"/>
  <c r="A1586" i="4"/>
  <c r="A1585" i="4"/>
  <c r="A1584" i="4"/>
  <c r="A1583" i="4"/>
  <c r="A1582" i="4"/>
  <c r="F1581" i="4"/>
  <c r="A1581" i="4"/>
  <c r="I1581" i="4" s="1"/>
  <c r="F1580" i="4"/>
  <c r="A1580" i="4"/>
  <c r="I1580" i="4" s="1"/>
  <c r="A1579" i="4"/>
  <c r="F1579" i="4" s="1"/>
  <c r="A1578" i="4"/>
  <c r="F1577" i="4"/>
  <c r="E1577" i="4"/>
  <c r="A1577" i="4"/>
  <c r="I1577" i="4" s="1"/>
  <c r="H1577" i="4" s="1"/>
  <c r="A1576" i="4"/>
  <c r="E1576" i="4" s="1"/>
  <c r="A1575" i="4"/>
  <c r="A1574" i="4"/>
  <c r="I1574" i="4" s="1"/>
  <c r="H1574" i="4" s="1"/>
  <c r="A1573" i="4"/>
  <c r="I1573" i="4" s="1"/>
  <c r="H1573" i="4" s="1"/>
  <c r="A1572" i="4"/>
  <c r="A1571" i="4"/>
  <c r="F1571" i="4" s="1"/>
  <c r="I1570" i="4"/>
  <c r="A1570" i="4"/>
  <c r="F1570" i="4" s="1"/>
  <c r="F1569" i="4" s="1"/>
  <c r="A1569" i="4"/>
  <c r="I1569" i="4" s="1"/>
  <c r="A1568" i="4"/>
  <c r="F1568" i="4" s="1"/>
  <c r="H1567" i="4"/>
  <c r="A1567" i="4"/>
  <c r="I1567" i="4" s="1"/>
  <c r="I1566" i="4"/>
  <c r="H1566" i="4" s="1"/>
  <c r="A1566" i="4"/>
  <c r="E1566" i="4" s="1"/>
  <c r="A1565" i="4"/>
  <c r="F1565" i="4" s="1"/>
  <c r="A1564" i="4"/>
  <c r="E1564" i="4" s="1"/>
  <c r="E1563" i="4" s="1"/>
  <c r="A1563" i="4"/>
  <c r="I1563" i="4" s="1"/>
  <c r="A1562" i="4"/>
  <c r="F1561" i="4"/>
  <c r="E1561" i="4"/>
  <c r="A1561" i="4"/>
  <c r="I1561" i="4" s="1"/>
  <c r="H1561" i="4" s="1"/>
  <c r="A1560" i="4"/>
  <c r="E1560" i="4" s="1"/>
  <c r="A1559" i="4"/>
  <c r="A1558" i="4"/>
  <c r="I1558" i="4" s="1"/>
  <c r="H1558" i="4" s="1"/>
  <c r="A1557" i="4"/>
  <c r="I1557" i="4" s="1"/>
  <c r="H1557" i="4" s="1"/>
  <c r="A1556" i="4"/>
  <c r="A1555" i="4"/>
  <c r="F1555" i="4" s="1"/>
  <c r="A1554" i="4"/>
  <c r="E1554" i="4" s="1"/>
  <c r="E1553" i="4" s="1"/>
  <c r="A1553" i="4"/>
  <c r="I1553" i="4" s="1"/>
  <c r="I1552" i="4"/>
  <c r="H1552" i="4" s="1"/>
  <c r="A1552" i="4"/>
  <c r="F1552" i="4" s="1"/>
  <c r="H1551" i="4"/>
  <c r="F1551" i="4"/>
  <c r="E1551" i="4"/>
  <c r="A1551" i="4"/>
  <c r="I1551" i="4" s="1"/>
  <c r="A1550" i="4"/>
  <c r="E1550" i="4" s="1"/>
  <c r="A1549" i="4"/>
  <c r="A1548" i="4"/>
  <c r="F1548" i="4" s="1"/>
  <c r="H1547" i="4"/>
  <c r="A1547" i="4"/>
  <c r="I1547" i="4" s="1"/>
  <c r="I1546" i="4"/>
  <c r="A1546" i="4"/>
  <c r="A1545" i="4"/>
  <c r="E1544" i="4"/>
  <c r="A1544" i="4"/>
  <c r="I1544" i="4" s="1"/>
  <c r="H1544" i="4" s="1"/>
  <c r="A1543" i="4"/>
  <c r="A1542" i="4"/>
  <c r="A1541" i="4"/>
  <c r="A1540" i="4"/>
  <c r="I1540" i="4" s="1"/>
  <c r="H1540" i="4" s="1"/>
  <c r="A1539" i="4"/>
  <c r="F1539" i="4" s="1"/>
  <c r="E1538" i="4"/>
  <c r="A1538" i="4"/>
  <c r="I1538" i="4" s="1"/>
  <c r="H1538" i="4" s="1"/>
  <c r="A1537" i="4"/>
  <c r="I1537" i="4" s="1"/>
  <c r="H1537" i="4" s="1"/>
  <c r="A1536" i="4"/>
  <c r="E1536" i="4" s="1"/>
  <c r="A1535" i="4"/>
  <c r="F1535" i="4" s="1"/>
  <c r="A1534" i="4"/>
  <c r="I1534" i="4" s="1"/>
  <c r="H1534" i="4" s="1"/>
  <c r="F1533" i="4"/>
  <c r="A1533" i="4"/>
  <c r="I1533" i="4" s="1"/>
  <c r="H1533" i="4" s="1"/>
  <c r="E1532" i="4"/>
  <c r="A1532" i="4"/>
  <c r="F1532" i="4" s="1"/>
  <c r="I1531" i="4"/>
  <c r="H1531" i="4" s="1"/>
  <c r="E1531" i="4"/>
  <c r="A1531" i="4"/>
  <c r="F1531" i="4" s="1"/>
  <c r="H1530" i="4"/>
  <c r="E1530" i="4"/>
  <c r="A1530" i="4"/>
  <c r="I1530" i="4" s="1"/>
  <c r="I1529" i="4"/>
  <c r="H1529" i="4" s="1"/>
  <c r="A1529" i="4"/>
  <c r="E1529" i="4" s="1"/>
  <c r="I1528" i="4"/>
  <c r="H1528" i="4" s="1"/>
  <c r="E1528" i="4"/>
  <c r="A1528" i="4"/>
  <c r="F1528" i="4" s="1"/>
  <c r="I1527" i="4"/>
  <c r="H1527" i="4" s="1"/>
  <c r="F1527" i="4"/>
  <c r="E1527" i="4"/>
  <c r="A1527" i="4"/>
  <c r="H1526" i="4"/>
  <c r="F1526" i="4"/>
  <c r="E1526" i="4"/>
  <c r="A1526" i="4"/>
  <c r="I1526" i="4" s="1"/>
  <c r="A1525" i="4"/>
  <c r="F1525" i="4" s="1"/>
  <c r="A1524" i="4"/>
  <c r="F1524" i="4" s="1"/>
  <c r="A1523" i="4"/>
  <c r="I1523" i="4" s="1"/>
  <c r="H1523" i="4" s="1"/>
  <c r="A1522" i="4"/>
  <c r="E1522" i="4" s="1"/>
  <c r="A1521" i="4"/>
  <c r="F1521" i="4" s="1"/>
  <c r="A1520" i="4"/>
  <c r="F1520" i="4" s="1"/>
  <c r="H1519" i="4"/>
  <c r="A1519" i="4"/>
  <c r="I1519" i="4" s="1"/>
  <c r="A1518" i="4"/>
  <c r="I1518" i="4" s="1"/>
  <c r="A1517" i="4"/>
  <c r="I1517" i="4" s="1"/>
  <c r="A1516" i="4"/>
  <c r="I1516" i="4" s="1"/>
  <c r="A1515" i="4"/>
  <c r="I1515" i="4" s="1"/>
  <c r="A1514" i="4"/>
  <c r="A1513" i="4"/>
  <c r="I1513" i="4" s="1"/>
  <c r="A1512" i="4"/>
  <c r="I1512" i="4" s="1"/>
  <c r="A1511" i="4"/>
  <c r="I1511" i="4" s="1"/>
  <c r="F1510" i="4"/>
  <c r="F1509" i="4" s="1"/>
  <c r="E1510" i="4"/>
  <c r="E1509" i="4" s="1"/>
  <c r="A1510" i="4"/>
  <c r="I1510" i="4" s="1"/>
  <c r="A1509" i="4"/>
  <c r="I1509" i="4" s="1"/>
  <c r="A1508" i="4"/>
  <c r="F1508" i="4" s="1"/>
  <c r="F1507" i="4" s="1"/>
  <c r="I1507" i="4"/>
  <c r="A1507" i="4"/>
  <c r="A1506" i="4"/>
  <c r="A1505" i="4"/>
  <c r="I1505" i="4" s="1"/>
  <c r="A1504" i="4"/>
  <c r="A1503" i="4"/>
  <c r="I1503" i="4" s="1"/>
  <c r="A1502" i="4"/>
  <c r="I1502" i="4" s="1"/>
  <c r="A1501" i="4"/>
  <c r="I1501" i="4" s="1"/>
  <c r="A1500" i="4"/>
  <c r="F1500" i="4" s="1"/>
  <c r="F1499" i="4" s="1"/>
  <c r="A1499" i="4"/>
  <c r="I1499" i="4" s="1"/>
  <c r="A1498" i="4"/>
  <c r="I1498" i="4" s="1"/>
  <c r="A1497" i="4"/>
  <c r="F1497" i="4" s="1"/>
  <c r="F1496" i="4" s="1"/>
  <c r="A1496" i="4"/>
  <c r="I1496" i="4" s="1"/>
  <c r="A1495" i="4"/>
  <c r="F1495" i="4" s="1"/>
  <c r="F1494" i="4" s="1"/>
  <c r="A1494" i="4"/>
  <c r="I1494" i="4" s="1"/>
  <c r="A1493" i="4"/>
  <c r="A1492" i="4"/>
  <c r="I1492" i="4" s="1"/>
  <c r="A1491" i="4"/>
  <c r="I1491" i="4" s="1"/>
  <c r="A1490" i="4"/>
  <c r="I1490" i="4" s="1"/>
  <c r="I1489" i="4"/>
  <c r="A1489" i="4"/>
  <c r="I1488" i="4"/>
  <c r="A1488" i="4"/>
  <c r="A1487" i="4"/>
  <c r="I1487" i="4" s="1"/>
  <c r="A1486" i="4"/>
  <c r="I1486" i="4" s="1"/>
  <c r="A1485" i="4"/>
  <c r="F1485" i="4" s="1"/>
  <c r="F1484" i="4" s="1"/>
  <c r="A1484" i="4"/>
  <c r="I1484" i="4" s="1"/>
  <c r="A1483" i="4"/>
  <c r="I1483" i="4" s="1"/>
  <c r="A1482" i="4"/>
  <c r="I1482" i="4" s="1"/>
  <c r="A1481" i="4"/>
  <c r="I1481" i="4" s="1"/>
  <c r="A1480" i="4"/>
  <c r="I1480" i="4" s="1"/>
  <c r="A1479" i="4"/>
  <c r="I1479" i="4" s="1"/>
  <c r="A1478" i="4"/>
  <c r="A1477" i="4"/>
  <c r="I1477" i="4" s="1"/>
  <c r="A1476" i="4"/>
  <c r="I1476" i="4" s="1"/>
  <c r="A1475" i="4"/>
  <c r="I1475" i="4" s="1"/>
  <c r="F1474" i="4"/>
  <c r="F1473" i="4" s="1"/>
  <c r="E1474" i="4"/>
  <c r="E1473" i="4" s="1"/>
  <c r="A1474" i="4"/>
  <c r="I1474" i="4" s="1"/>
  <c r="A1473" i="4"/>
  <c r="I1473" i="4" s="1"/>
  <c r="A1472" i="4"/>
  <c r="F1472" i="4" s="1"/>
  <c r="F1471" i="4" s="1"/>
  <c r="A1471" i="4"/>
  <c r="I1471" i="4" s="1"/>
  <c r="A1470" i="4"/>
  <c r="I1470" i="4" s="1"/>
  <c r="A1469" i="4"/>
  <c r="I1469" i="4" s="1"/>
  <c r="A1468" i="4"/>
  <c r="I1468" i="4" s="1"/>
  <c r="I1467" i="4"/>
  <c r="A1467" i="4"/>
  <c r="F1467" i="4" s="1"/>
  <c r="F1466" i="4" s="1"/>
  <c r="A1466" i="4"/>
  <c r="I1466" i="4" s="1"/>
  <c r="A1465" i="4"/>
  <c r="A1464" i="4"/>
  <c r="I1464" i="4" s="1"/>
  <c r="F1463" i="4"/>
  <c r="F1462" i="4" s="1"/>
  <c r="E1463" i="4"/>
  <c r="E1462" i="4" s="1"/>
  <c r="A1463" i="4"/>
  <c r="I1463" i="4" s="1"/>
  <c r="A1462" i="4"/>
  <c r="I1462" i="4" s="1"/>
  <c r="A1461" i="4"/>
  <c r="I1461" i="4" s="1"/>
  <c r="A1460" i="4"/>
  <c r="I1460" i="4" s="1"/>
  <c r="A1459" i="4"/>
  <c r="F1459" i="4" s="1"/>
  <c r="F1458" i="4" s="1"/>
  <c r="A1458" i="4"/>
  <c r="I1458" i="4" s="1"/>
  <c r="I1457" i="4"/>
  <c r="A1457" i="4"/>
  <c r="A1456" i="4"/>
  <c r="I1456" i="4" s="1"/>
  <c r="A1455" i="4"/>
  <c r="I1455" i="4" s="1"/>
  <c r="A1454" i="4"/>
  <c r="F1454" i="4" s="1"/>
  <c r="F1453" i="4"/>
  <c r="A1453" i="4"/>
  <c r="I1453" i="4" s="1"/>
  <c r="F1452" i="4"/>
  <c r="E1452" i="4"/>
  <c r="A1452" i="4"/>
  <c r="I1452" i="4" s="1"/>
  <c r="A1451" i="4"/>
  <c r="I1451" i="4" s="1"/>
  <c r="A1450" i="4"/>
  <c r="F1450" i="4" s="1"/>
  <c r="A1449" i="4"/>
  <c r="I1449" i="4" s="1"/>
  <c r="A1448" i="4"/>
  <c r="A1447" i="4"/>
  <c r="F1447" i="4" s="1"/>
  <c r="A1446" i="4"/>
  <c r="I1446" i="4" s="1"/>
  <c r="F1445" i="4"/>
  <c r="E1445" i="4"/>
  <c r="A1445" i="4"/>
  <c r="I1445" i="4" s="1"/>
  <c r="A1444" i="4"/>
  <c r="A1443" i="4"/>
  <c r="I1443" i="4" s="1"/>
  <c r="A1442" i="4"/>
  <c r="I1442" i="4" s="1"/>
  <c r="A1441" i="4"/>
  <c r="A1440" i="4"/>
  <c r="F1440" i="4" s="1"/>
  <c r="F1439" i="4"/>
  <c r="E1439" i="4"/>
  <c r="A1439" i="4"/>
  <c r="I1439" i="4" s="1"/>
  <c r="A1438" i="4"/>
  <c r="I1438" i="4" s="1"/>
  <c r="A1437" i="4"/>
  <c r="I1437" i="4" s="1"/>
  <c r="F1436" i="4"/>
  <c r="A1436" i="4"/>
  <c r="I1436" i="4" s="1"/>
  <c r="A1435" i="4"/>
  <c r="I1435" i="4" s="1"/>
  <c r="A1434" i="4"/>
  <c r="A1433" i="4"/>
  <c r="F1433" i="4" s="1"/>
  <c r="A1432" i="4"/>
  <c r="A1431" i="4"/>
  <c r="I1431" i="4" s="1"/>
  <c r="A1430" i="4"/>
  <c r="F1430" i="4" s="1"/>
  <c r="A1429" i="4"/>
  <c r="I1429" i="4" s="1"/>
  <c r="A1428" i="4"/>
  <c r="I1428" i="4" s="1"/>
  <c r="A1427" i="4"/>
  <c r="I1427" i="4" s="1"/>
  <c r="A1426" i="4"/>
  <c r="I1426" i="4" s="1"/>
  <c r="A1425" i="4"/>
  <c r="A1424" i="4"/>
  <c r="I1424" i="4" s="1"/>
  <c r="A1423" i="4"/>
  <c r="A1422" i="4"/>
  <c r="I1422" i="4" s="1"/>
  <c r="F1421" i="4"/>
  <c r="A1421" i="4"/>
  <c r="I1421" i="4" s="1"/>
  <c r="A1420" i="4"/>
  <c r="I1420" i="4" s="1"/>
  <c r="A1419" i="4"/>
  <c r="I1419" i="4" s="1"/>
  <c r="A1418" i="4"/>
  <c r="I1418" i="4" s="1"/>
  <c r="A1417" i="4"/>
  <c r="I1417" i="4" s="1"/>
  <c r="A1416" i="4"/>
  <c r="F1416" i="4" s="1"/>
  <c r="A1415" i="4"/>
  <c r="A1414" i="4"/>
  <c r="I1414" i="4" s="1"/>
  <c r="A1413" i="4"/>
  <c r="I1413" i="4" s="1"/>
  <c r="A1412" i="4"/>
  <c r="E1412" i="4" s="1"/>
  <c r="E1411" i="4" s="1"/>
  <c r="A1411" i="4"/>
  <c r="I1411" i="4" s="1"/>
  <c r="A1410" i="4"/>
  <c r="A1409" i="4"/>
  <c r="E1409" i="4" s="1"/>
  <c r="A1408" i="4"/>
  <c r="I1408" i="4" s="1"/>
  <c r="A1407" i="4"/>
  <c r="I1407" i="4" s="1"/>
  <c r="A1406" i="4"/>
  <c r="I1406" i="4" s="1"/>
  <c r="A1405" i="4"/>
  <c r="A1396" i="4"/>
  <c r="A1395" i="4"/>
  <c r="A1394" i="4"/>
  <c r="A1393" i="4"/>
  <c r="A1392" i="4"/>
  <c r="A1391" i="4"/>
  <c r="A1390" i="4"/>
  <c r="A1389" i="4"/>
  <c r="A1388" i="4"/>
  <c r="A1387" i="4"/>
  <c r="E1386" i="4"/>
  <c r="A1386" i="4"/>
  <c r="A1385" i="4"/>
  <c r="F1384" i="4"/>
  <c r="A1384" i="4"/>
  <c r="A1383" i="4"/>
  <c r="E1382" i="4"/>
  <c r="A1382" i="4"/>
  <c r="A1381" i="4"/>
  <c r="F1380" i="4"/>
  <c r="A1380" i="4"/>
  <c r="A1379" i="4"/>
  <c r="E1378" i="4"/>
  <c r="A1378" i="4"/>
  <c r="A1377" i="4"/>
  <c r="F1377" i="4" s="1"/>
  <c r="A1376" i="4"/>
  <c r="A1375" i="4"/>
  <c r="A1374" i="4"/>
  <c r="I1374" i="4" s="1"/>
  <c r="A1373" i="4"/>
  <c r="E1373" i="4" s="1"/>
  <c r="A1372" i="4"/>
  <c r="F1372" i="4" s="1"/>
  <c r="A1371" i="4"/>
  <c r="I1371" i="4" s="1"/>
  <c r="A1370" i="4"/>
  <c r="F1370" i="4" s="1"/>
  <c r="A1369" i="4"/>
  <c r="F1369" i="4" s="1"/>
  <c r="A1368" i="4"/>
  <c r="I1368" i="4" s="1"/>
  <c r="A1367" i="4"/>
  <c r="E1367" i="4" s="1"/>
  <c r="A1366" i="4"/>
  <c r="F1366" i="4" s="1"/>
  <c r="A1365" i="4"/>
  <c r="F1365" i="4" s="1"/>
  <c r="A1364" i="4"/>
  <c r="A1363" i="4"/>
  <c r="F1363" i="4" s="1"/>
  <c r="E1362" i="4"/>
  <c r="A1362" i="4"/>
  <c r="I1362" i="4" s="1"/>
  <c r="H1362" i="4" s="1"/>
  <c r="A1361" i="4"/>
  <c r="A1360" i="4"/>
  <c r="E1360" i="4" s="1"/>
  <c r="A1359" i="4"/>
  <c r="A1358" i="4"/>
  <c r="I1358" i="4" s="1"/>
  <c r="E1357" i="4"/>
  <c r="A1357" i="4"/>
  <c r="A1356" i="4"/>
  <c r="A1355" i="4"/>
  <c r="A1354" i="4"/>
  <c r="A1353" i="4"/>
  <c r="A1352" i="4"/>
  <c r="A1351" i="4"/>
  <c r="A1350" i="4"/>
  <c r="A1349" i="4"/>
  <c r="F1349" i="4" s="1"/>
  <c r="A1348" i="4"/>
  <c r="A1347" i="4"/>
  <c r="A1346" i="4"/>
  <c r="E1346" i="4" s="1"/>
  <c r="A1345" i="4"/>
  <c r="A1344" i="4"/>
  <c r="E1344" i="4" s="1"/>
  <c r="A1343" i="4"/>
  <c r="I1343" i="4" s="1"/>
  <c r="H1343" i="4" s="1"/>
  <c r="A1342" i="4"/>
  <c r="F1342" i="4" s="1"/>
  <c r="A1341" i="4"/>
  <c r="F1341" i="4" s="1"/>
  <c r="A1340" i="4"/>
  <c r="A1339" i="4"/>
  <c r="E1339" i="4" s="1"/>
  <c r="A1338" i="4"/>
  <c r="F1338" i="4" s="1"/>
  <c r="A1337" i="4"/>
  <c r="F1337" i="4" s="1"/>
  <c r="A1336" i="4"/>
  <c r="I1336" i="4" s="1"/>
  <c r="H1336" i="4" s="1"/>
  <c r="A1335" i="4"/>
  <c r="F1335" i="4" s="1"/>
  <c r="F1334" i="4"/>
  <c r="A1334" i="4"/>
  <c r="E1334" i="4" s="1"/>
  <c r="A1333" i="4"/>
  <c r="I1332" i="4"/>
  <c r="H1332" i="4" s="1"/>
  <c r="A1332" i="4"/>
  <c r="F1332" i="4" s="1"/>
  <c r="I1331" i="4"/>
  <c r="H1331" i="4" s="1"/>
  <c r="F1331" i="4"/>
  <c r="A1331" i="4"/>
  <c r="E1331" i="4" s="1"/>
  <c r="E1330" i="4"/>
  <c r="A1330" i="4"/>
  <c r="A1329" i="4"/>
  <c r="I1329" i="4" s="1"/>
  <c r="F1328" i="4"/>
  <c r="A1328" i="4"/>
  <c r="A1327" i="4"/>
  <c r="A1326" i="4"/>
  <c r="E1326" i="4" s="1"/>
  <c r="A1325" i="4"/>
  <c r="F1324" i="4"/>
  <c r="A1324" i="4"/>
  <c r="E1324" i="4" s="1"/>
  <c r="A1323" i="4"/>
  <c r="E1323" i="4" s="1"/>
  <c r="A1322" i="4"/>
  <c r="F1322" i="4" s="1"/>
  <c r="A1321" i="4"/>
  <c r="F1321" i="4" s="1"/>
  <c r="A1320" i="4"/>
  <c r="A1319" i="4"/>
  <c r="F1319" i="4" s="1"/>
  <c r="E1318" i="4"/>
  <c r="A1318" i="4"/>
  <c r="I1318" i="4" s="1"/>
  <c r="H1318" i="4" s="1"/>
  <c r="A1317" i="4"/>
  <c r="A1316" i="4"/>
  <c r="E1316" i="4" s="1"/>
  <c r="A1315" i="4"/>
  <c r="A1314" i="4"/>
  <c r="A1313" i="4"/>
  <c r="A1312" i="4"/>
  <c r="E1311" i="4"/>
  <c r="A1311" i="4"/>
  <c r="A1310" i="4"/>
  <c r="A1309" i="4"/>
  <c r="F1309" i="4" s="1"/>
  <c r="F1308" i="4"/>
  <c r="A1308" i="4"/>
  <c r="E1308" i="4" s="1"/>
  <c r="A1307" i="4"/>
  <c r="F1307" i="4" s="1"/>
  <c r="A1306" i="4"/>
  <c r="F1305" i="4"/>
  <c r="A1305" i="4"/>
  <c r="I1305" i="4" s="1"/>
  <c r="H1305" i="4" s="1"/>
  <c r="A1304" i="4"/>
  <c r="E1304" i="4" s="1"/>
  <c r="A1303" i="4"/>
  <c r="I1303" i="4" s="1"/>
  <c r="A1302" i="4"/>
  <c r="I1302" i="4" s="1"/>
  <c r="A1301" i="4"/>
  <c r="F1301" i="4" s="1"/>
  <c r="A1300" i="4"/>
  <c r="F1300" i="4" s="1"/>
  <c r="A1299" i="4"/>
  <c r="I1299" i="4" s="1"/>
  <c r="A1298" i="4"/>
  <c r="A1297" i="4"/>
  <c r="E1297" i="4" s="1"/>
  <c r="A1296" i="4"/>
  <c r="I1296" i="4" s="1"/>
  <c r="I1295" i="4"/>
  <c r="A1295" i="4"/>
  <c r="E1295" i="4" s="1"/>
  <c r="A1294" i="4"/>
  <c r="F1294" i="4" s="1"/>
  <c r="A1293" i="4"/>
  <c r="A1292" i="4"/>
  <c r="A1291" i="4"/>
  <c r="A1290" i="4"/>
  <c r="I1290" i="4" s="1"/>
  <c r="A1289" i="4"/>
  <c r="I1289" i="4" s="1"/>
  <c r="A1288" i="4"/>
  <c r="A1287" i="4"/>
  <c r="F1287" i="4" s="1"/>
  <c r="A1286" i="4"/>
  <c r="A1285" i="4"/>
  <c r="I1284" i="4"/>
  <c r="A1284" i="4"/>
  <c r="E1284" i="4" s="1"/>
  <c r="A1283" i="4"/>
  <c r="I1283" i="4" s="1"/>
  <c r="A1282" i="4"/>
  <c r="A1281" i="4"/>
  <c r="E1281" i="4" s="1"/>
  <c r="A1280" i="4"/>
  <c r="F1280" i="4" s="1"/>
  <c r="A1279" i="4"/>
  <c r="F1279" i="4" s="1"/>
  <c r="A1278" i="4"/>
  <c r="A1277" i="4"/>
  <c r="A1276" i="4"/>
  <c r="A1275" i="4"/>
  <c r="A1274" i="4"/>
  <c r="E1274" i="4" s="1"/>
  <c r="A1273" i="4"/>
  <c r="F1273" i="4" s="1"/>
  <c r="A1272" i="4"/>
  <c r="A1271" i="4"/>
  <c r="I1271" i="4" s="1"/>
  <c r="A1270" i="4"/>
  <c r="F1270" i="4" s="1"/>
  <c r="E1269" i="4"/>
  <c r="A1269" i="4"/>
  <c r="A1268" i="4"/>
  <c r="A1267" i="4"/>
  <c r="I1267" i="4" s="1"/>
  <c r="A1266" i="4"/>
  <c r="A1265" i="4"/>
  <c r="I1265" i="4" s="1"/>
  <c r="A1264" i="4"/>
  <c r="F1264" i="4" s="1"/>
  <c r="A1263" i="4"/>
  <c r="F1263" i="4" s="1"/>
  <c r="I1262" i="4"/>
  <c r="F1262" i="4"/>
  <c r="A1262" i="4"/>
  <c r="E1262" i="4" s="1"/>
  <c r="A1261" i="4"/>
  <c r="A1260" i="4"/>
  <c r="A1259" i="4"/>
  <c r="I1259" i="4" s="1"/>
  <c r="A1258" i="4"/>
  <c r="F1258" i="4" s="1"/>
  <c r="A1257" i="4"/>
  <c r="E1257" i="4" s="1"/>
  <c r="A1256" i="4"/>
  <c r="F1256" i="4" s="1"/>
  <c r="A1255" i="4"/>
  <c r="A1254" i="4"/>
  <c r="I1253" i="4"/>
  <c r="A1253" i="4"/>
  <c r="A1252" i="4"/>
  <c r="A1251" i="4"/>
  <c r="A1250" i="4"/>
  <c r="E1250" i="4" s="1"/>
  <c r="A1249" i="4"/>
  <c r="A1248" i="4"/>
  <c r="I1248" i="4" s="1"/>
  <c r="A1247" i="4"/>
  <c r="I1247" i="4" s="1"/>
  <c r="A1246" i="4"/>
  <c r="I1245" i="4"/>
  <c r="A1245" i="4"/>
  <c r="A1244" i="4"/>
  <c r="I1244" i="4" s="1"/>
  <c r="I1243" i="4"/>
  <c r="A1243" i="4"/>
  <c r="E1243" i="4" s="1"/>
  <c r="A1242" i="4"/>
  <c r="F1242" i="4" s="1"/>
  <c r="A1241" i="4"/>
  <c r="I1241" i="4" s="1"/>
  <c r="A1240" i="4"/>
  <c r="F1240" i="4" s="1"/>
  <c r="A1239" i="4"/>
  <c r="A1238" i="4"/>
  <c r="A1237" i="4"/>
  <c r="F1237" i="4" s="1"/>
  <c r="A1236" i="4"/>
  <c r="F1236" i="4" s="1"/>
  <c r="A1235" i="4"/>
  <c r="I1235" i="4" s="1"/>
  <c r="A1234" i="4"/>
  <c r="I1234" i="4" s="1"/>
  <c r="A1233" i="4"/>
  <c r="I1233" i="4" s="1"/>
  <c r="I1232" i="4"/>
  <c r="A1232" i="4"/>
  <c r="A1231" i="4"/>
  <c r="A1230" i="4"/>
  <c r="I1230" i="4" s="1"/>
  <c r="A1229" i="4"/>
  <c r="I1229" i="4" s="1"/>
  <c r="A1228" i="4"/>
  <c r="F1228" i="4" s="1"/>
  <c r="A1227" i="4"/>
  <c r="A1226" i="4"/>
  <c r="I1225" i="4"/>
  <c r="A1225" i="4"/>
  <c r="E1225" i="4" s="1"/>
  <c r="A1224" i="4"/>
  <c r="A1223" i="4"/>
  <c r="I1223" i="4" s="1"/>
  <c r="A1222" i="4"/>
  <c r="A1221" i="4"/>
  <c r="F1221" i="4" s="1"/>
  <c r="A1220" i="4"/>
  <c r="F1220" i="4" s="1"/>
  <c r="A1219" i="4"/>
  <c r="A1218" i="4"/>
  <c r="E1218" i="4" s="1"/>
  <c r="A1217" i="4"/>
  <c r="I1217" i="4" s="1"/>
  <c r="E1216" i="4"/>
  <c r="A1216" i="4"/>
  <c r="A1215" i="4"/>
  <c r="E1215" i="4" s="1"/>
  <c r="A1214" i="4"/>
  <c r="F1214" i="4" s="1"/>
  <c r="A1213" i="4"/>
  <c r="F1213" i="4" s="1"/>
  <c r="A1212" i="4"/>
  <c r="I1212" i="4" s="1"/>
  <c r="A1211" i="4"/>
  <c r="I1211" i="4" s="1"/>
  <c r="I1210" i="4"/>
  <c r="A1210" i="4"/>
  <c r="F1210" i="4" s="1"/>
  <c r="A1209" i="4"/>
  <c r="A1208" i="4"/>
  <c r="I1208" i="4" s="1"/>
  <c r="A1207" i="4"/>
  <c r="A1206" i="4"/>
  <c r="I1206" i="4" s="1"/>
  <c r="A1205" i="4"/>
  <c r="I1205" i="4" s="1"/>
  <c r="A1204" i="4"/>
  <c r="F1204" i="4" s="1"/>
  <c r="A1203" i="4"/>
  <c r="A1202" i="4"/>
  <c r="E1202" i="4" s="1"/>
  <c r="A1201" i="4"/>
  <c r="F1201" i="4" s="1"/>
  <c r="A1200" i="4"/>
  <c r="F1200" i="4" s="1"/>
  <c r="A1199" i="4"/>
  <c r="A1198" i="4"/>
  <c r="I1198" i="4" s="1"/>
  <c r="A1197" i="4"/>
  <c r="F1197" i="4" s="1"/>
  <c r="A1196" i="4"/>
  <c r="E1196" i="4" s="1"/>
  <c r="A1195" i="4"/>
  <c r="E1195" i="4" s="1"/>
  <c r="A1194" i="4"/>
  <c r="A1193" i="4"/>
  <c r="I1193" i="4" s="1"/>
  <c r="A1192" i="4"/>
  <c r="I1192" i="4" s="1"/>
  <c r="A1191" i="4"/>
  <c r="A1190" i="4"/>
  <c r="A1189" i="4"/>
  <c r="F1189" i="4" s="1"/>
  <c r="A1188" i="4"/>
  <c r="F1188" i="4" s="1"/>
  <c r="A1187" i="4"/>
  <c r="A1186" i="4"/>
  <c r="I1186" i="4" s="1"/>
  <c r="A1185" i="4"/>
  <c r="A1184" i="4"/>
  <c r="I1184" i="4" s="1"/>
  <c r="A1183" i="4"/>
  <c r="I1183" i="4" s="1"/>
  <c r="A1182" i="4"/>
  <c r="I1182" i="4" s="1"/>
  <c r="A1181" i="4"/>
  <c r="F1181" i="4" s="1"/>
  <c r="F1180" i="4" s="1"/>
  <c r="A1180" i="4"/>
  <c r="I1180" i="4" s="1"/>
  <c r="A1179" i="4"/>
  <c r="E1179" i="4" s="1"/>
  <c r="E1178" i="4" s="1"/>
  <c r="A1178" i="4"/>
  <c r="I1178" i="4" s="1"/>
  <c r="A1177" i="4"/>
  <c r="I1177" i="4" s="1"/>
  <c r="A1176" i="4"/>
  <c r="F1176" i="4" s="1"/>
  <c r="F1175" i="4" s="1"/>
  <c r="A1175" i="4"/>
  <c r="I1175" i="4" s="1"/>
  <c r="A1174" i="4"/>
  <c r="F1174" i="4" s="1"/>
  <c r="F1173" i="4" s="1"/>
  <c r="A1173" i="4"/>
  <c r="I1173" i="4" s="1"/>
  <c r="F1172" i="4"/>
  <c r="F1171" i="4" s="1"/>
  <c r="A1172" i="4"/>
  <c r="E1172" i="4" s="1"/>
  <c r="E1171" i="4" s="1"/>
  <c r="A1171" i="4"/>
  <c r="I1171" i="4" s="1"/>
  <c r="A1170" i="4"/>
  <c r="F1170" i="4" s="1"/>
  <c r="F1169" i="4" s="1"/>
  <c r="A1169" i="4"/>
  <c r="I1169" i="4" s="1"/>
  <c r="A1168" i="4"/>
  <c r="F1168" i="4" s="1"/>
  <c r="F1167" i="4" s="1"/>
  <c r="A1167" i="4"/>
  <c r="I1167" i="4" s="1"/>
  <c r="A1166" i="4"/>
  <c r="A1165" i="4"/>
  <c r="I1165" i="4" s="1"/>
  <c r="A1164" i="4"/>
  <c r="I1164" i="4" s="1"/>
  <c r="A1163" i="4"/>
  <c r="E1163" i="4" s="1"/>
  <c r="E1162" i="4" s="1"/>
  <c r="A1162" i="4"/>
  <c r="I1162" i="4" s="1"/>
  <c r="A1161" i="4"/>
  <c r="A1160" i="4"/>
  <c r="I1160" i="4" s="1"/>
  <c r="A1159" i="4"/>
  <c r="F1159" i="4" s="1"/>
  <c r="A1158" i="4"/>
  <c r="I1158" i="4" s="1"/>
  <c r="A1157" i="4"/>
  <c r="E1157" i="4" s="1"/>
  <c r="A1156" i="4"/>
  <c r="I1156" i="4" s="1"/>
  <c r="A1155" i="4"/>
  <c r="I1155" i="4" s="1"/>
  <c r="A1154" i="4"/>
  <c r="I1154" i="4" s="1"/>
  <c r="A1153" i="4"/>
  <c r="A1152" i="4"/>
  <c r="I1152" i="4" s="1"/>
  <c r="A1151" i="4"/>
  <c r="A1150" i="4"/>
  <c r="F1150" i="4" s="1"/>
  <c r="A1149" i="4"/>
  <c r="A1148" i="4"/>
  <c r="A1147" i="4"/>
  <c r="F1147" i="4" s="1"/>
  <c r="A1146" i="4"/>
  <c r="F1146" i="4" s="1"/>
  <c r="A1145" i="4"/>
  <c r="A1144" i="4"/>
  <c r="F1144" i="4" s="1"/>
  <c r="F1143" i="4" s="1"/>
  <c r="A1143" i="4"/>
  <c r="I1143" i="4" s="1"/>
  <c r="A1142" i="4"/>
  <c r="E1142" i="4" s="1"/>
  <c r="E1141" i="4" s="1"/>
  <c r="A1141" i="4"/>
  <c r="I1141" i="4" s="1"/>
  <c r="A1140" i="4"/>
  <c r="I1140" i="4" s="1"/>
  <c r="A1139" i="4"/>
  <c r="F1139" i="4" s="1"/>
  <c r="A1138" i="4"/>
  <c r="E1137" i="4"/>
  <c r="A1137" i="4"/>
  <c r="A1136" i="4"/>
  <c r="I1136" i="4" s="1"/>
  <c r="A1135" i="4"/>
  <c r="F1135" i="4" s="1"/>
  <c r="A1134" i="4"/>
  <c r="F1133" i="4"/>
  <c r="A1133" i="4"/>
  <c r="I1133" i="4" s="1"/>
  <c r="A1132" i="4"/>
  <c r="I1132" i="4" s="1"/>
  <c r="A1131" i="4"/>
  <c r="F1131" i="4" s="1"/>
  <c r="A1130" i="4"/>
  <c r="E1130" i="4" s="1"/>
  <c r="A1129" i="4"/>
  <c r="A1128" i="4"/>
  <c r="I1128" i="4" s="1"/>
  <c r="A1127" i="4"/>
  <c r="I1127" i="4" s="1"/>
  <c r="A1126" i="4"/>
  <c r="F1126" i="4" s="1"/>
  <c r="F1125" i="4" s="1"/>
  <c r="A1125" i="4"/>
  <c r="I1125" i="4" s="1"/>
  <c r="I1124" i="4"/>
  <c r="A1124" i="4"/>
  <c r="F1124" i="4" s="1"/>
  <c r="F1123" i="4" s="1"/>
  <c r="A1123" i="4"/>
  <c r="I1123" i="4" s="1"/>
  <c r="A1122" i="4"/>
  <c r="I1122" i="4" s="1"/>
  <c r="A1121" i="4"/>
  <c r="A1120" i="4"/>
  <c r="I1120" i="4" s="1"/>
  <c r="A1119" i="4"/>
  <c r="F1119" i="4" s="1"/>
  <c r="A1118" i="4"/>
  <c r="F1118" i="4" s="1"/>
  <c r="E1117" i="4"/>
  <c r="A1117" i="4"/>
  <c r="A1116" i="4"/>
  <c r="I1116" i="4" s="1"/>
  <c r="A1115" i="4"/>
  <c r="I1115" i="4" s="1"/>
  <c r="A1114" i="4"/>
  <c r="I1114" i="4" s="1"/>
  <c r="A1113" i="4"/>
  <c r="I1113" i="4" s="1"/>
  <c r="A1112" i="4"/>
  <c r="F1112" i="4" s="1"/>
  <c r="A1111" i="4"/>
  <c r="I1110" i="4"/>
  <c r="A1110" i="4"/>
  <c r="A1109" i="4"/>
  <c r="A1108" i="4"/>
  <c r="I1108" i="4" s="1"/>
  <c r="A1107" i="4"/>
  <c r="F1107" i="4" s="1"/>
  <c r="F1106" i="4"/>
  <c r="A1106" i="4"/>
  <c r="I1106" i="4" s="1"/>
  <c r="A1105" i="4"/>
  <c r="A1104" i="4"/>
  <c r="F1103" i="4"/>
  <c r="A1103" i="4"/>
  <c r="I1103" i="4" s="1"/>
  <c r="A1102" i="4"/>
  <c r="I1102" i="4" s="1"/>
  <c r="A1101" i="4"/>
  <c r="I1101" i="4" s="1"/>
  <c r="A1100" i="4"/>
  <c r="F1100" i="4" s="1"/>
  <c r="F1099" i="4" s="1"/>
  <c r="A1099" i="4"/>
  <c r="I1099" i="4" s="1"/>
  <c r="F1098" i="4"/>
  <c r="A1098" i="4"/>
  <c r="I1098" i="4" s="1"/>
  <c r="A1097" i="4"/>
  <c r="F1097" i="4" s="1"/>
  <c r="A1096" i="4"/>
  <c r="F1095" i="4"/>
  <c r="A1095" i="4"/>
  <c r="I1095" i="4" s="1"/>
  <c r="A1094" i="4"/>
  <c r="I1094" i="4" s="1"/>
  <c r="A1093" i="4"/>
  <c r="I1093" i="4" s="1"/>
  <c r="I1092" i="4"/>
  <c r="A1092" i="4"/>
  <c r="A1091" i="4"/>
  <c r="A1090" i="4"/>
  <c r="F1090" i="4" s="1"/>
  <c r="A1089" i="4"/>
  <c r="A1088" i="4"/>
  <c r="A1087" i="4"/>
  <c r="I1087" i="4" s="1"/>
  <c r="A1086" i="4"/>
  <c r="E1086" i="4" s="1"/>
  <c r="E1085" i="4" s="1"/>
  <c r="A1085" i="4"/>
  <c r="I1085" i="4" s="1"/>
  <c r="A1084" i="4"/>
  <c r="F1084" i="4" s="1"/>
  <c r="F1083" i="4" s="1"/>
  <c r="A1083" i="4"/>
  <c r="I1083" i="4" s="1"/>
  <c r="E1082" i="4"/>
  <c r="E1081" i="4" s="1"/>
  <c r="A1082" i="4"/>
  <c r="A1081" i="4"/>
  <c r="I1081" i="4" s="1"/>
  <c r="A1080" i="4"/>
  <c r="I1080" i="4" s="1"/>
  <c r="A1079" i="4"/>
  <c r="I1079" i="4" s="1"/>
  <c r="A1078" i="4"/>
  <c r="A1077" i="4"/>
  <c r="F1077" i="4" s="1"/>
  <c r="F1076" i="4" s="1"/>
  <c r="A1076" i="4"/>
  <c r="I1076" i="4" s="1"/>
  <c r="A1075" i="4"/>
  <c r="F1075" i="4" s="1"/>
  <c r="F1074" i="4" s="1"/>
  <c r="A1074" i="4"/>
  <c r="I1074" i="4" s="1"/>
  <c r="A1073" i="4"/>
  <c r="I1072" i="4"/>
  <c r="A1071" i="4"/>
  <c r="E1071" i="4" s="1"/>
  <c r="E1070" i="4" s="1"/>
  <c r="A1070" i="4"/>
  <c r="I1070" i="4" s="1"/>
  <c r="A1069" i="4"/>
  <c r="I1069" i="4" s="1"/>
  <c r="A1068" i="4"/>
  <c r="I1068" i="4" s="1"/>
  <c r="A1067" i="4"/>
  <c r="A1066" i="4"/>
  <c r="I1066" i="4" s="1"/>
  <c r="I1065" i="4"/>
  <c r="A1065" i="4"/>
  <c r="A1064" i="4"/>
  <c r="I1064" i="4" s="1"/>
  <c r="A1063" i="4"/>
  <c r="I1063" i="4" s="1"/>
  <c r="F1062" i="4"/>
  <c r="F1061" i="4" s="1"/>
  <c r="A1062" i="4"/>
  <c r="A1061" i="4"/>
  <c r="I1061" i="4" s="1"/>
  <c r="I1060" i="4"/>
  <c r="E1060" i="4"/>
  <c r="E1059" i="4" s="1"/>
  <c r="A1060" i="4"/>
  <c r="F1060" i="4" s="1"/>
  <c r="F1059" i="4" s="1"/>
  <c r="A1059" i="4"/>
  <c r="I1059" i="4" s="1"/>
  <c r="I1058" i="4"/>
  <c r="A1058" i="4"/>
  <c r="F1058" i="4" s="1"/>
  <c r="A1057" i="4"/>
  <c r="A1056" i="4"/>
  <c r="A1055" i="4"/>
  <c r="I1055" i="4" s="1"/>
  <c r="A1054" i="4"/>
  <c r="F1054" i="4" s="1"/>
  <c r="F1053" i="4" s="1"/>
  <c r="A1053" i="4"/>
  <c r="I1053" i="4" s="1"/>
  <c r="A1052" i="4"/>
  <c r="F1052" i="4" s="1"/>
  <c r="F1051" i="4" s="1"/>
  <c r="A1051" i="4"/>
  <c r="I1051" i="4" s="1"/>
  <c r="E1050" i="4"/>
  <c r="E1049" i="4" s="1"/>
  <c r="A1050" i="4"/>
  <c r="F1050" i="4" s="1"/>
  <c r="F1049" i="4"/>
  <c r="A1049" i="4"/>
  <c r="I1049" i="4" s="1"/>
  <c r="A1048" i="4"/>
  <c r="I1048" i="4" s="1"/>
  <c r="A1047" i="4"/>
  <c r="A1046" i="4"/>
  <c r="A1045" i="4"/>
  <c r="A1044" i="4"/>
  <c r="I1044" i="4" s="1"/>
  <c r="A1043" i="4"/>
  <c r="E1043" i="4" s="1"/>
  <c r="A1042" i="4"/>
  <c r="I1042" i="4" s="1"/>
  <c r="A1041" i="4"/>
  <c r="A1040" i="4"/>
  <c r="I1040" i="4" s="1"/>
  <c r="A1039" i="4"/>
  <c r="A1038" i="4"/>
  <c r="A1037" i="4"/>
  <c r="F1037" i="4" s="1"/>
  <c r="A1036" i="4"/>
  <c r="I1036" i="4" s="1"/>
  <c r="A1035" i="4"/>
  <c r="E1035" i="4" s="1"/>
  <c r="A1034" i="4"/>
  <c r="I1033" i="4"/>
  <c r="A1033" i="4"/>
  <c r="A1032" i="4"/>
  <c r="I1032" i="4" s="1"/>
  <c r="A1031" i="4"/>
  <c r="I1031" i="4" s="1"/>
  <c r="A1030" i="4"/>
  <c r="A1029" i="4"/>
  <c r="E1029" i="4" s="1"/>
  <c r="A1028" i="4"/>
  <c r="I1028" i="4" s="1"/>
  <c r="A1027" i="4"/>
  <c r="I1027" i="4" s="1"/>
  <c r="A1026" i="4"/>
  <c r="I1026" i="4" s="1"/>
  <c r="A1025" i="4"/>
  <c r="F1025" i="4" s="1"/>
  <c r="F1024" i="4" s="1"/>
  <c r="A1024" i="4"/>
  <c r="I1024" i="4" s="1"/>
  <c r="E1023" i="4"/>
  <c r="A1023" i="4"/>
  <c r="I1023" i="4" s="1"/>
  <c r="A1022" i="4"/>
  <c r="A1021" i="4"/>
  <c r="E1021" i="4" s="1"/>
  <c r="A1020" i="4"/>
  <c r="I1020" i="4" s="1"/>
  <c r="A1019" i="4"/>
  <c r="I1019" i="4" s="1"/>
  <c r="A1018" i="4"/>
  <c r="F1018" i="4" s="1"/>
  <c r="F1017" i="4" s="1"/>
  <c r="A1017" i="4"/>
  <c r="I1017" i="4" s="1"/>
  <c r="A1016" i="4"/>
  <c r="I1016" i="4" s="1"/>
  <c r="A1015" i="4"/>
  <c r="A1014" i="4"/>
  <c r="A1013" i="4"/>
  <c r="I1013" i="4" s="1"/>
  <c r="A1012" i="4"/>
  <c r="I1012" i="4" s="1"/>
  <c r="A1011" i="4"/>
  <c r="F1011" i="4" s="1"/>
  <c r="F1010" i="4" s="1"/>
  <c r="A1010" i="4"/>
  <c r="I1010" i="4" s="1"/>
  <c r="A1009" i="4"/>
  <c r="F1008" i="4"/>
  <c r="A1008" i="4"/>
  <c r="I1008" i="4" s="1"/>
  <c r="A1007" i="4"/>
  <c r="E1007" i="4" s="1"/>
  <c r="A1006" i="4"/>
  <c r="I1006" i="4" s="1"/>
  <c r="A1005" i="4"/>
  <c r="I1005" i="4" s="1"/>
  <c r="A1004" i="4"/>
  <c r="F1004" i="4" s="1"/>
  <c r="F1003" i="4" s="1"/>
  <c r="A1003" i="4"/>
  <c r="I1003" i="4" s="1"/>
  <c r="E1002" i="4"/>
  <c r="A1002" i="4"/>
  <c r="I1002" i="4" s="1"/>
  <c r="A1001" i="4"/>
  <c r="E1001" i="4" s="1"/>
  <c r="A1000" i="4"/>
  <c r="E1000" i="4" s="1"/>
  <c r="A999" i="4"/>
  <c r="A998" i="4"/>
  <c r="I998" i="4" s="1"/>
  <c r="A997" i="4"/>
  <c r="I997" i="4" s="1"/>
  <c r="A996" i="4"/>
  <c r="F996" i="4" s="1"/>
  <c r="A995" i="4"/>
  <c r="A994" i="4"/>
  <c r="A993" i="4"/>
  <c r="E993" i="4" s="1"/>
  <c r="A992" i="4"/>
  <c r="F992" i="4" s="1"/>
  <c r="F991" i="4"/>
  <c r="A991" i="4"/>
  <c r="I991" i="4" s="1"/>
  <c r="A990" i="4"/>
  <c r="A989" i="4"/>
  <c r="I989" i="4" s="1"/>
  <c r="A988" i="4"/>
  <c r="A987" i="4"/>
  <c r="A986" i="4"/>
  <c r="A985" i="4"/>
  <c r="A984" i="4"/>
  <c r="A983" i="4"/>
  <c r="I983" i="4" s="1"/>
  <c r="A982" i="4"/>
  <c r="I982" i="4" s="1"/>
  <c r="A981" i="4"/>
  <c r="I981" i="4" s="1"/>
  <c r="A980" i="4"/>
  <c r="I980" i="4" s="1"/>
  <c r="A979" i="4"/>
  <c r="I979" i="4" s="1"/>
  <c r="A978" i="4"/>
  <c r="I978" i="4" s="1"/>
  <c r="A977" i="4"/>
  <c r="A976" i="4"/>
  <c r="A975" i="4"/>
  <c r="E975" i="4" s="1"/>
  <c r="A974" i="4"/>
  <c r="E974" i="4" s="1"/>
  <c r="A973" i="4"/>
  <c r="A972" i="4"/>
  <c r="A971" i="4"/>
  <c r="A970" i="4"/>
  <c r="A969" i="4"/>
  <c r="A968" i="4"/>
  <c r="F968" i="4" s="1"/>
  <c r="A967" i="4"/>
  <c r="I967" i="4" s="1"/>
  <c r="A966" i="4"/>
  <c r="I966" i="4" s="1"/>
  <c r="H966" i="4" s="1"/>
  <c r="A965" i="4"/>
  <c r="I965" i="4" s="1"/>
  <c r="H965" i="4" s="1"/>
  <c r="A964" i="4"/>
  <c r="F964" i="4" s="1"/>
  <c r="A963" i="4"/>
  <c r="E962" i="4"/>
  <c r="A962" i="4"/>
  <c r="I962" i="4" s="1"/>
  <c r="A961" i="4"/>
  <c r="I961" i="4" s="1"/>
  <c r="H961" i="4" s="1"/>
  <c r="I960" i="4"/>
  <c r="H960" i="4" s="1"/>
  <c r="A960" i="4"/>
  <c r="F960" i="4" s="1"/>
  <c r="A959" i="4"/>
  <c r="A958" i="4"/>
  <c r="E958" i="4" s="1"/>
  <c r="A957" i="4"/>
  <c r="I957" i="4" s="1"/>
  <c r="A956" i="4"/>
  <c r="F956" i="4" s="1"/>
  <c r="F955" i="4" s="1"/>
  <c r="A955" i="4"/>
  <c r="I955" i="4" s="1"/>
  <c r="A954" i="4"/>
  <c r="A953" i="4"/>
  <c r="I953" i="4" s="1"/>
  <c r="A952" i="4"/>
  <c r="A951" i="4"/>
  <c r="I951" i="4" s="1"/>
  <c r="A950" i="4"/>
  <c r="I950" i="4" s="1"/>
  <c r="I949" i="4"/>
  <c r="H949" i="4" s="1"/>
  <c r="A949" i="4"/>
  <c r="F949" i="4" s="1"/>
  <c r="A948" i="4"/>
  <c r="F948" i="4" s="1"/>
  <c r="A947" i="4"/>
  <c r="A946" i="4"/>
  <c r="I946" i="4" s="1"/>
  <c r="A945" i="4"/>
  <c r="F945" i="4" s="1"/>
  <c r="A944" i="4"/>
  <c r="F944" i="4" s="1"/>
  <c r="A943" i="4"/>
  <c r="A942" i="4"/>
  <c r="I942" i="4" s="1"/>
  <c r="H942" i="4" s="1"/>
  <c r="A941" i="4"/>
  <c r="F940" i="4"/>
  <c r="A940" i="4"/>
  <c r="I940" i="4" s="1"/>
  <c r="H940" i="4" s="1"/>
  <c r="A939" i="4"/>
  <c r="I939" i="4" s="1"/>
  <c r="A938" i="4"/>
  <c r="E938" i="4" s="1"/>
  <c r="A937" i="4"/>
  <c r="A936" i="4"/>
  <c r="I936" i="4" s="1"/>
  <c r="A935" i="4"/>
  <c r="E935" i="4" s="1"/>
  <c r="E934" i="4" s="1"/>
  <c r="A934" i="4"/>
  <c r="I934" i="4" s="1"/>
  <c r="A933" i="4"/>
  <c r="I933" i="4" s="1"/>
  <c r="A932" i="4"/>
  <c r="I932" i="4" s="1"/>
  <c r="H932" i="4" s="1"/>
  <c r="A931" i="4"/>
  <c r="F931" i="4" s="1"/>
  <c r="A930" i="4"/>
  <c r="F929" i="4"/>
  <c r="A929" i="4"/>
  <c r="I929" i="4" s="1"/>
  <c r="H929" i="4" s="1"/>
  <c r="A928" i="4"/>
  <c r="A927" i="4"/>
  <c r="E927" i="4" s="1"/>
  <c r="A926" i="4"/>
  <c r="I926" i="4" s="1"/>
  <c r="H926" i="4" s="1"/>
  <c r="A925" i="4"/>
  <c r="F925" i="4" s="1"/>
  <c r="A924" i="4"/>
  <c r="E924" i="4" s="1"/>
  <c r="E923" i="4"/>
  <c r="A923" i="4"/>
  <c r="A922" i="4"/>
  <c r="F922" i="4" s="1"/>
  <c r="F921" i="4"/>
  <c r="A921" i="4"/>
  <c r="A920" i="4"/>
  <c r="A919" i="4"/>
  <c r="I919" i="4" s="1"/>
  <c r="H919" i="4" s="1"/>
  <c r="A918" i="4"/>
  <c r="I918" i="4" s="1"/>
  <c r="H918" i="4" s="1"/>
  <c r="H917" i="4"/>
  <c r="F917" i="4"/>
  <c r="A917" i="4"/>
  <c r="I917" i="4" s="1"/>
  <c r="A916" i="4"/>
  <c r="I916" i="4" s="1"/>
  <c r="A915" i="4"/>
  <c r="I915" i="4" s="1"/>
  <c r="A914" i="4"/>
  <c r="A913" i="4"/>
  <c r="F913" i="4" s="1"/>
  <c r="A912" i="4"/>
  <c r="I912" i="4" s="1"/>
  <c r="A911" i="4"/>
  <c r="A910" i="4"/>
  <c r="I910" i="4" s="1"/>
  <c r="A909" i="4"/>
  <c r="A908" i="4"/>
  <c r="I908" i="4" s="1"/>
  <c r="A907" i="4"/>
  <c r="I907" i="4" s="1"/>
  <c r="A906" i="4"/>
  <c r="I906" i="4" s="1"/>
  <c r="A905" i="4"/>
  <c r="E905" i="4" s="1"/>
  <c r="E904" i="4" s="1"/>
  <c r="I904" i="4"/>
  <c r="H904" i="4" s="1"/>
  <c r="A904" i="4"/>
  <c r="F904" i="4" s="1"/>
  <c r="A903" i="4"/>
  <c r="I902" i="4"/>
  <c r="H902" i="4" s="1"/>
  <c r="A902" i="4"/>
  <c r="F902" i="4" s="1"/>
  <c r="A901" i="4"/>
  <c r="I901" i="4" s="1"/>
  <c r="H901" i="4" s="1"/>
  <c r="I900" i="4"/>
  <c r="A900" i="4"/>
  <c r="A899" i="4"/>
  <c r="A898" i="4"/>
  <c r="I898" i="4" s="1"/>
  <c r="H898" i="4" s="1"/>
  <c r="F897" i="4"/>
  <c r="A897" i="4"/>
  <c r="E897" i="4" s="1"/>
  <c r="A896" i="4"/>
  <c r="F896" i="4" s="1"/>
  <c r="I895" i="4"/>
  <c r="H895" i="4" s="1"/>
  <c r="F895" i="4"/>
  <c r="A895" i="4"/>
  <c r="E895" i="4" s="1"/>
  <c r="A894" i="4"/>
  <c r="F894" i="4" s="1"/>
  <c r="A893" i="4"/>
  <c r="A892" i="4"/>
  <c r="E892" i="4" s="1"/>
  <c r="I891" i="4"/>
  <c r="F891" i="4"/>
  <c r="A891" i="4"/>
  <c r="E891" i="4" s="1"/>
  <c r="A890" i="4"/>
  <c r="I890" i="4" s="1"/>
  <c r="I889" i="4"/>
  <c r="A889" i="4"/>
  <c r="A888" i="4"/>
  <c r="I887" i="4"/>
  <c r="H887" i="4" s="1"/>
  <c r="A887" i="4"/>
  <c r="A886" i="4"/>
  <c r="A885" i="4"/>
  <c r="E885" i="4" s="1"/>
  <c r="A884" i="4"/>
  <c r="I884" i="4" s="1"/>
  <c r="H884" i="4" s="1"/>
  <c r="E883" i="4"/>
  <c r="A883" i="4"/>
  <c r="A882" i="4"/>
  <c r="A881" i="4"/>
  <c r="E881" i="4" s="1"/>
  <c r="A880" i="4"/>
  <c r="I880" i="4" s="1"/>
  <c r="A879" i="4"/>
  <c r="I879" i="4" s="1"/>
  <c r="A878" i="4"/>
  <c r="A877" i="4"/>
  <c r="F877" i="4" s="1"/>
  <c r="I876" i="4"/>
  <c r="H876" i="4" s="1"/>
  <c r="A876" i="4"/>
  <c r="A875" i="4"/>
  <c r="A874" i="4"/>
  <c r="E874" i="4" s="1"/>
  <c r="F873" i="4"/>
  <c r="A873" i="4"/>
  <c r="I873" i="4" s="1"/>
  <c r="H873" i="4" s="1"/>
  <c r="A872" i="4"/>
  <c r="I872" i="4" s="1"/>
  <c r="H872" i="4" s="1"/>
  <c r="A871" i="4"/>
  <c r="I871" i="4" s="1"/>
  <c r="H871" i="4" s="1"/>
  <c r="A870" i="4"/>
  <c r="E870" i="4" s="1"/>
  <c r="F869" i="4"/>
  <c r="F868" i="4" s="1"/>
  <c r="E869" i="4"/>
  <c r="A869" i="4"/>
  <c r="I869" i="4" s="1"/>
  <c r="A868" i="4"/>
  <c r="I868" i="4" s="1"/>
  <c r="A867" i="4"/>
  <c r="F867" i="4" s="1"/>
  <c r="A866" i="4"/>
  <c r="I866" i="4" s="1"/>
  <c r="H866" i="4" s="1"/>
  <c r="A865" i="4"/>
  <c r="E865" i="4" s="1"/>
  <c r="A864" i="4"/>
  <c r="F864" i="4" s="1"/>
  <c r="F863" i="4"/>
  <c r="F862" i="4" s="1"/>
  <c r="A863" i="4"/>
  <c r="I863" i="4" s="1"/>
  <c r="A862" i="4"/>
  <c r="I862" i="4" s="1"/>
  <c r="I861" i="4"/>
  <c r="H861" i="4" s="1"/>
  <c r="A861" i="4"/>
  <c r="F861" i="4" s="1"/>
  <c r="A860" i="4"/>
  <c r="I860" i="4" s="1"/>
  <c r="H860" i="4" s="1"/>
  <c r="A859" i="4"/>
  <c r="A858" i="4"/>
  <c r="E858" i="4" s="1"/>
  <c r="A857" i="4"/>
  <c r="A856" i="4"/>
  <c r="F856" i="4" s="1"/>
  <c r="A855" i="4"/>
  <c r="E854" i="4"/>
  <c r="A854" i="4"/>
  <c r="A853" i="4"/>
  <c r="I852" i="4"/>
  <c r="A852" i="4"/>
  <c r="A851" i="4"/>
  <c r="E851" i="4" s="1"/>
  <c r="E850" i="4" s="1"/>
  <c r="A850" i="4"/>
  <c r="A849" i="4"/>
  <c r="I849" i="4" s="1"/>
  <c r="H849" i="4" s="1"/>
  <c r="A848" i="4"/>
  <c r="E848" i="4" s="1"/>
  <c r="H847" i="4"/>
  <c r="F847" i="4"/>
  <c r="A847" i="4"/>
  <c r="I847" i="4" s="1"/>
  <c r="A846" i="4"/>
  <c r="I846" i="4" s="1"/>
  <c r="H846" i="4" s="1"/>
  <c r="A845" i="4"/>
  <c r="A844" i="4"/>
  <c r="E844" i="4" s="1"/>
  <c r="A843" i="4"/>
  <c r="A842" i="4"/>
  <c r="I842" i="4" s="1"/>
  <c r="H842" i="4" s="1"/>
  <c r="A841" i="4"/>
  <c r="E841" i="4" s="1"/>
  <c r="A840" i="4"/>
  <c r="A839" i="4"/>
  <c r="I839" i="4" s="1"/>
  <c r="H839" i="4" s="1"/>
  <c r="A838" i="4"/>
  <c r="I838" i="4" s="1"/>
  <c r="I837" i="4"/>
  <c r="H837" i="4" s="1"/>
  <c r="A837" i="4"/>
  <c r="E837" i="4" s="1"/>
  <c r="A836" i="4"/>
  <c r="A835" i="4"/>
  <c r="I835" i="4" s="1"/>
  <c r="H835" i="4" s="1"/>
  <c r="A834" i="4"/>
  <c r="A833" i="4"/>
  <c r="A832" i="4"/>
  <c r="I832" i="4" s="1"/>
  <c r="H832" i="4" s="1"/>
  <c r="A831" i="4"/>
  <c r="A830" i="4"/>
  <c r="E830" i="4" s="1"/>
  <c r="A829" i="4"/>
  <c r="H828" i="4"/>
  <c r="A828" i="4"/>
  <c r="I828" i="4" s="1"/>
  <c r="A827" i="4"/>
  <c r="E827" i="4" s="1"/>
  <c r="A826" i="4"/>
  <c r="E826" i="4" s="1"/>
  <c r="A825" i="4"/>
  <c r="I825" i="4" s="1"/>
  <c r="H825" i="4" s="1"/>
  <c r="A824" i="4"/>
  <c r="I824" i="4" s="1"/>
  <c r="A823" i="4"/>
  <c r="E823" i="4" s="1"/>
  <c r="A822" i="4"/>
  <c r="A821" i="4"/>
  <c r="I821" i="4" s="1"/>
  <c r="H821" i="4" s="1"/>
  <c r="A820" i="4"/>
  <c r="A819" i="4"/>
  <c r="A818" i="4"/>
  <c r="I818" i="4" s="1"/>
  <c r="H818" i="4" s="1"/>
  <c r="A817" i="4"/>
  <c r="A816" i="4"/>
  <c r="I816" i="4" s="1"/>
  <c r="A815" i="4"/>
  <c r="I815" i="4" s="1"/>
  <c r="A814" i="4"/>
  <c r="I814" i="4" s="1"/>
  <c r="A813" i="4"/>
  <c r="A812" i="4"/>
  <c r="I812" i="4" s="1"/>
  <c r="A811" i="4"/>
  <c r="A810" i="4"/>
  <c r="I810" i="4" s="1"/>
  <c r="A809" i="4"/>
  <c r="E809" i="4" s="1"/>
  <c r="E808" i="4" s="1"/>
  <c r="A808" i="4"/>
  <c r="I808" i="4" s="1"/>
  <c r="A807" i="4"/>
  <c r="A806" i="4"/>
  <c r="I806" i="4" s="1"/>
  <c r="A805" i="4"/>
  <c r="E805" i="4" s="1"/>
  <c r="E804" i="4" s="1"/>
  <c r="I804" i="4"/>
  <c r="A804" i="4"/>
  <c r="A803" i="4"/>
  <c r="A802" i="4"/>
  <c r="I802" i="4" s="1"/>
  <c r="A801" i="4"/>
  <c r="E801" i="4" s="1"/>
  <c r="E800" i="4" s="1"/>
  <c r="A800" i="4"/>
  <c r="I800" i="4" s="1"/>
  <c r="I799" i="4"/>
  <c r="A799" i="4"/>
  <c r="A798" i="4"/>
  <c r="I798" i="4" s="1"/>
  <c r="A797" i="4"/>
  <c r="E797" i="4" s="1"/>
  <c r="E796" i="4" s="1"/>
  <c r="A796" i="4"/>
  <c r="F796" i="4" s="1"/>
  <c r="F795" i="4" s="1"/>
  <c r="A795" i="4"/>
  <c r="I795" i="4" s="1"/>
  <c r="A794" i="4"/>
  <c r="E794" i="4" s="1"/>
  <c r="E793" i="4" s="1"/>
  <c r="A793" i="4"/>
  <c r="I793" i="4" s="1"/>
  <c r="A792" i="4"/>
  <c r="A791" i="4"/>
  <c r="I791" i="4" s="1"/>
  <c r="A790" i="4"/>
  <c r="A789" i="4"/>
  <c r="I789" i="4" s="1"/>
  <c r="A788" i="4"/>
  <c r="F788" i="4" s="1"/>
  <c r="F787" i="4" s="1"/>
  <c r="A787" i="4"/>
  <c r="I787" i="4" s="1"/>
  <c r="A786" i="4"/>
  <c r="F786" i="4" s="1"/>
  <c r="F785" i="4" s="1"/>
  <c r="I785" i="4"/>
  <c r="A785" i="4"/>
  <c r="A784" i="4"/>
  <c r="F784" i="4" s="1"/>
  <c r="F783" i="4" s="1"/>
  <c r="A783" i="4"/>
  <c r="I783" i="4" s="1"/>
  <c r="E782" i="4"/>
  <c r="E781" i="4" s="1"/>
  <c r="A782" i="4"/>
  <c r="A781" i="4"/>
  <c r="I781" i="4" s="1"/>
  <c r="A780" i="4"/>
  <c r="E780" i="4" s="1"/>
  <c r="E779" i="4" s="1"/>
  <c r="A779" i="4"/>
  <c r="I779" i="4" s="1"/>
  <c r="A778" i="4"/>
  <c r="I778" i="4" s="1"/>
  <c r="A777" i="4"/>
  <c r="E777" i="4" s="1"/>
  <c r="E776" i="4" s="1"/>
  <c r="A776" i="4"/>
  <c r="I776" i="4" s="1"/>
  <c r="A775" i="4"/>
  <c r="A774" i="4"/>
  <c r="I774" i="4" s="1"/>
  <c r="A773" i="4"/>
  <c r="A772" i="4"/>
  <c r="I772" i="4" s="1"/>
  <c r="A771" i="4"/>
  <c r="I771" i="4" s="1"/>
  <c r="A770" i="4"/>
  <c r="I770" i="4" s="1"/>
  <c r="A769" i="4"/>
  <c r="I769" i="4" s="1"/>
  <c r="A768" i="4"/>
  <c r="F768" i="4" s="1"/>
  <c r="F767" i="4" s="1"/>
  <c r="A767" i="4"/>
  <c r="I767" i="4" s="1"/>
  <c r="A766" i="4"/>
  <c r="F766" i="4" s="1"/>
  <c r="F765" i="4" s="1"/>
  <c r="A765" i="4"/>
  <c r="I765" i="4" s="1"/>
  <c r="A764" i="4"/>
  <c r="A763" i="4"/>
  <c r="I763" i="4" s="1"/>
  <c r="A762" i="4"/>
  <c r="A761" i="4"/>
  <c r="I761" i="4" s="1"/>
  <c r="A760" i="4"/>
  <c r="I759" i="4"/>
  <c r="A759" i="4"/>
  <c r="A758" i="4"/>
  <c r="F758" i="4" s="1"/>
  <c r="F757" i="4" s="1"/>
  <c r="A757" i="4"/>
  <c r="I757" i="4" s="1"/>
  <c r="A756" i="4"/>
  <c r="A755" i="4"/>
  <c r="I755" i="4" s="1"/>
  <c r="A754" i="4"/>
  <c r="I754" i="4" s="1"/>
  <c r="F753" i="4"/>
  <c r="A753" i="4"/>
  <c r="E753" i="4" s="1"/>
  <c r="A752" i="4"/>
  <c r="F752" i="4" s="1"/>
  <c r="A751" i="4"/>
  <c r="F751" i="4" s="1"/>
  <c r="E750" i="4"/>
  <c r="A750" i="4"/>
  <c r="A749" i="4"/>
  <c r="A748" i="4"/>
  <c r="I748" i="4" s="1"/>
  <c r="A747" i="4"/>
  <c r="I746" i="4"/>
  <c r="A746" i="4"/>
  <c r="E746" i="4" s="1"/>
  <c r="A745" i="4"/>
  <c r="A744" i="4"/>
  <c r="A743" i="4"/>
  <c r="A742" i="4"/>
  <c r="I742" i="4" s="1"/>
  <c r="A741" i="4"/>
  <c r="E741" i="4" s="1"/>
  <c r="A740" i="4"/>
  <c r="A739" i="4"/>
  <c r="E739" i="4" s="1"/>
  <c r="A738" i="4"/>
  <c r="E738" i="4" s="1"/>
  <c r="A737" i="4"/>
  <c r="E737" i="4" s="1"/>
  <c r="A736" i="4"/>
  <c r="I736" i="4" s="1"/>
  <c r="A735" i="4"/>
  <c r="A734" i="4"/>
  <c r="A733" i="4"/>
  <c r="F733" i="4" s="1"/>
  <c r="A732" i="4"/>
  <c r="F731" i="4"/>
  <c r="A731" i="4"/>
  <c r="I731" i="4" s="1"/>
  <c r="A730" i="4"/>
  <c r="I730" i="4" s="1"/>
  <c r="A729" i="4"/>
  <c r="E729" i="4" s="1"/>
  <c r="A728" i="4"/>
  <c r="A727" i="4"/>
  <c r="A726" i="4"/>
  <c r="F726" i="4" s="1"/>
  <c r="A725" i="4"/>
  <c r="I725" i="4" s="1"/>
  <c r="A724" i="4"/>
  <c r="E724" i="4" s="1"/>
  <c r="A723" i="4"/>
  <c r="F722" i="4"/>
  <c r="A722" i="4"/>
  <c r="A721" i="4"/>
  <c r="I720" i="4"/>
  <c r="A720" i="4"/>
  <c r="E720" i="4" s="1"/>
  <c r="A719" i="4"/>
  <c r="I719" i="4" s="1"/>
  <c r="E718" i="4"/>
  <c r="A718" i="4"/>
  <c r="A717" i="4"/>
  <c r="E717" i="4" s="1"/>
  <c r="A716" i="4"/>
  <c r="F716" i="4" s="1"/>
  <c r="A715" i="4"/>
  <c r="E715" i="4" s="1"/>
  <c r="F714" i="4"/>
  <c r="A714" i="4"/>
  <c r="I714" i="4" s="1"/>
  <c r="A713" i="4"/>
  <c r="I713" i="4" s="1"/>
  <c r="I712" i="4"/>
  <c r="A712" i="4"/>
  <c r="F711" i="4"/>
  <c r="F710" i="4" s="1"/>
  <c r="A711" i="4"/>
  <c r="A710" i="4"/>
  <c r="I710" i="4" s="1"/>
  <c r="A709" i="4"/>
  <c r="E709" i="4" s="1"/>
  <c r="A708" i="4"/>
  <c r="E708" i="4" s="1"/>
  <c r="A707" i="4"/>
  <c r="I707" i="4" s="1"/>
  <c r="A706" i="4"/>
  <c r="I706" i="4" s="1"/>
  <c r="A705" i="4"/>
  <c r="I705" i="4" s="1"/>
  <c r="A704" i="4"/>
  <c r="D198" i="12" s="1"/>
  <c r="A695" i="4"/>
  <c r="A694" i="4"/>
  <c r="A693" i="4"/>
  <c r="A692" i="4"/>
  <c r="A691" i="4"/>
  <c r="A690" i="4"/>
  <c r="A689" i="4"/>
  <c r="A688" i="4"/>
  <c r="A687" i="4"/>
  <c r="A686" i="4"/>
  <c r="A685" i="4"/>
  <c r="I685" i="4" s="1"/>
  <c r="H685" i="4" s="1"/>
  <c r="A684" i="4"/>
  <c r="I684" i="4" s="1"/>
  <c r="H684" i="4" s="1"/>
  <c r="A683" i="4"/>
  <c r="E683" i="4" s="1"/>
  <c r="A682" i="4"/>
  <c r="F682" i="4" s="1"/>
  <c r="A681" i="4"/>
  <c r="I681" i="4" s="1"/>
  <c r="H681" i="4" s="1"/>
  <c r="A680" i="4"/>
  <c r="I680" i="4" s="1"/>
  <c r="H680" i="4" s="1"/>
  <c r="A679" i="4"/>
  <c r="E679" i="4" s="1"/>
  <c r="A678" i="4"/>
  <c r="F678" i="4" s="1"/>
  <c r="A677" i="4"/>
  <c r="I677" i="4" s="1"/>
  <c r="H677" i="4" s="1"/>
  <c r="A676" i="4"/>
  <c r="I676" i="4" s="1"/>
  <c r="A675" i="4"/>
  <c r="E675" i="4" s="1"/>
  <c r="A674" i="4"/>
  <c r="F674" i="4" s="1"/>
  <c r="A673" i="4"/>
  <c r="I672" i="4"/>
  <c r="A672" i="4"/>
  <c r="A671" i="4"/>
  <c r="I671" i="4" s="1"/>
  <c r="A670" i="4"/>
  <c r="E670" i="4" s="1"/>
  <c r="E669" i="4"/>
  <c r="A669" i="4"/>
  <c r="A668" i="4"/>
  <c r="F668" i="4" s="1"/>
  <c r="A667" i="4"/>
  <c r="F667" i="4" s="1"/>
  <c r="A666" i="4"/>
  <c r="E666" i="4" s="1"/>
  <c r="A665" i="4"/>
  <c r="I665" i="4" s="1"/>
  <c r="A664" i="4"/>
  <c r="I664" i="4" s="1"/>
  <c r="A663" i="4"/>
  <c r="F663" i="4" s="1"/>
  <c r="A662" i="4"/>
  <c r="E662" i="4" s="1"/>
  <c r="F661" i="4"/>
  <c r="A661" i="4"/>
  <c r="A660" i="4"/>
  <c r="E659" i="4"/>
  <c r="A659" i="4"/>
  <c r="F659" i="4" s="1"/>
  <c r="A658" i="4"/>
  <c r="A657" i="4"/>
  <c r="E657" i="4" s="1"/>
  <c r="A656" i="4"/>
  <c r="A655" i="4"/>
  <c r="E654" i="4"/>
  <c r="A654" i="4"/>
  <c r="A653" i="4"/>
  <c r="A652" i="4"/>
  <c r="E652" i="4" s="1"/>
  <c r="F651" i="4"/>
  <c r="A651" i="4"/>
  <c r="A650" i="4"/>
  <c r="I650" i="4" s="1"/>
  <c r="A649" i="4"/>
  <c r="I649" i="4" s="1"/>
  <c r="H649" i="4" s="1"/>
  <c r="A648" i="4"/>
  <c r="E648" i="4" s="1"/>
  <c r="A647" i="4"/>
  <c r="I647" i="4" s="1"/>
  <c r="H647" i="4" s="1"/>
  <c r="A646" i="4"/>
  <c r="F646" i="4" s="1"/>
  <c r="A645" i="4"/>
  <c r="E645" i="4" s="1"/>
  <c r="A644" i="4"/>
  <c r="I644" i="4" s="1"/>
  <c r="H644" i="4" s="1"/>
  <c r="A643" i="4"/>
  <c r="A642" i="4"/>
  <c r="F642" i="4" s="1"/>
  <c r="A641" i="4"/>
  <c r="A640" i="4"/>
  <c r="A639" i="4"/>
  <c r="F639" i="4" s="1"/>
  <c r="A638" i="4"/>
  <c r="E638" i="4" s="1"/>
  <c r="A637" i="4"/>
  <c r="A636" i="4"/>
  <c r="E636" i="4" s="1"/>
  <c r="A635" i="4"/>
  <c r="F635" i="4" s="1"/>
  <c r="A634" i="4"/>
  <c r="E634" i="4" s="1"/>
  <c r="F633" i="4"/>
  <c r="E633" i="4"/>
  <c r="A633" i="4"/>
  <c r="I633" i="4" s="1"/>
  <c r="H633" i="4" s="1"/>
  <c r="A632" i="4"/>
  <c r="A631" i="4"/>
  <c r="I631" i="4" s="1"/>
  <c r="H631" i="4" s="1"/>
  <c r="A630" i="4"/>
  <c r="E630" i="4" s="1"/>
  <c r="A629" i="4"/>
  <c r="F629" i="4" s="1"/>
  <c r="A628" i="4"/>
  <c r="I628" i="4" s="1"/>
  <c r="H627" i="4"/>
  <c r="F627" i="4"/>
  <c r="A627" i="4"/>
  <c r="I627" i="4" s="1"/>
  <c r="A626" i="4"/>
  <c r="F626" i="4" s="1"/>
  <c r="I625" i="4"/>
  <c r="H625" i="4" s="1"/>
  <c r="A625" i="4"/>
  <c r="E625" i="4" s="1"/>
  <c r="H624" i="4"/>
  <c r="F624" i="4"/>
  <c r="A624" i="4"/>
  <c r="I624" i="4" s="1"/>
  <c r="A623" i="4"/>
  <c r="E623" i="4" s="1"/>
  <c r="A622" i="4"/>
  <c r="F622" i="4" s="1"/>
  <c r="A621" i="4"/>
  <c r="F621" i="4" s="1"/>
  <c r="A620" i="4"/>
  <c r="E620" i="4" s="1"/>
  <c r="A619" i="4"/>
  <c r="F619" i="4" s="1"/>
  <c r="A618" i="4"/>
  <c r="E618" i="4" s="1"/>
  <c r="F617" i="4"/>
  <c r="E617" i="4"/>
  <c r="A617" i="4"/>
  <c r="I617" i="4" s="1"/>
  <c r="H617" i="4" s="1"/>
  <c r="A616" i="4"/>
  <c r="E615" i="4"/>
  <c r="A615" i="4"/>
  <c r="F615" i="4" s="1"/>
  <c r="E614" i="4"/>
  <c r="A614" i="4"/>
  <c r="A613" i="4"/>
  <c r="E613" i="4" s="1"/>
  <c r="A612" i="4"/>
  <c r="F611" i="4"/>
  <c r="A611" i="4"/>
  <c r="I611" i="4" s="1"/>
  <c r="H611" i="4" s="1"/>
  <c r="F610" i="4"/>
  <c r="A610" i="4"/>
  <c r="E610" i="4" s="1"/>
  <c r="A609" i="4"/>
  <c r="F609" i="4" s="1"/>
  <c r="F608" i="4"/>
  <c r="E608" i="4"/>
  <c r="A608" i="4"/>
  <c r="I608" i="4" s="1"/>
  <c r="E607" i="4"/>
  <c r="A607" i="4"/>
  <c r="A606" i="4"/>
  <c r="F606" i="4" s="1"/>
  <c r="A605" i="4"/>
  <c r="F605" i="4" s="1"/>
  <c r="E604" i="4"/>
  <c r="A604" i="4"/>
  <c r="F604" i="4" s="1"/>
  <c r="A603" i="4"/>
  <c r="F603" i="4" s="1"/>
  <c r="A602" i="4"/>
  <c r="I602" i="4" s="1"/>
  <c r="A601" i="4"/>
  <c r="I601" i="4" s="1"/>
  <c r="A600" i="4"/>
  <c r="F600" i="4" s="1"/>
  <c r="E599" i="4"/>
  <c r="A599" i="4"/>
  <c r="F599" i="4" s="1"/>
  <c r="A598" i="4"/>
  <c r="F598" i="4" s="1"/>
  <c r="A597" i="4"/>
  <c r="F597" i="4" s="1"/>
  <c r="A596" i="4"/>
  <c r="F596" i="4" s="1"/>
  <c r="A595" i="4"/>
  <c r="I595" i="4" s="1"/>
  <c r="A594" i="4"/>
  <c r="E594" i="4" s="1"/>
  <c r="A593" i="4"/>
  <c r="F593" i="4" s="1"/>
  <c r="F592" i="4"/>
  <c r="E592" i="4"/>
  <c r="A592" i="4"/>
  <c r="I592" i="4" s="1"/>
  <c r="A591" i="4"/>
  <c r="F591" i="4" s="1"/>
  <c r="I590" i="4"/>
  <c r="F590" i="4"/>
  <c r="A590" i="4"/>
  <c r="E590" i="4" s="1"/>
  <c r="A589" i="4"/>
  <c r="I589" i="4" s="1"/>
  <c r="A588" i="4"/>
  <c r="I588" i="4" s="1"/>
  <c r="A587" i="4"/>
  <c r="F587" i="4" s="1"/>
  <c r="F586" i="4"/>
  <c r="A586" i="4"/>
  <c r="A585" i="4"/>
  <c r="F585" i="4" s="1"/>
  <c r="A584" i="4"/>
  <c r="F583" i="4"/>
  <c r="A583" i="4"/>
  <c r="E583" i="4" s="1"/>
  <c r="A582" i="4"/>
  <c r="I582" i="4" s="1"/>
  <c r="A581" i="4"/>
  <c r="E581" i="4" s="1"/>
  <c r="I580" i="4"/>
  <c r="A580" i="4"/>
  <c r="F580" i="4" s="1"/>
  <c r="E579" i="4"/>
  <c r="A579" i="4"/>
  <c r="A578" i="4"/>
  <c r="E578" i="4" s="1"/>
  <c r="A577" i="4"/>
  <c r="F577" i="4" s="1"/>
  <c r="A576" i="4"/>
  <c r="A575" i="4"/>
  <c r="I575" i="4" s="1"/>
  <c r="A574" i="4"/>
  <c r="E574" i="4" s="1"/>
  <c r="A573" i="4"/>
  <c r="F572" i="4"/>
  <c r="A572" i="4"/>
  <c r="I572" i="4" s="1"/>
  <c r="A571" i="4"/>
  <c r="E571" i="4" s="1"/>
  <c r="A570" i="4"/>
  <c r="I570" i="4" s="1"/>
  <c r="A569" i="4"/>
  <c r="F569" i="4" s="1"/>
  <c r="F568" i="4"/>
  <c r="E568" i="4"/>
  <c r="A568" i="4"/>
  <c r="I568" i="4" s="1"/>
  <c r="A567" i="4"/>
  <c r="E566" i="4"/>
  <c r="A566" i="4"/>
  <c r="I566" i="4" s="1"/>
  <c r="A565" i="4"/>
  <c r="I565" i="4" s="1"/>
  <c r="I564" i="4"/>
  <c r="A564" i="4"/>
  <c r="A563" i="4"/>
  <c r="F563" i="4" s="1"/>
  <c r="F562" i="4"/>
  <c r="E562" i="4"/>
  <c r="A562" i="4"/>
  <c r="I562" i="4" s="1"/>
  <c r="A561" i="4"/>
  <c r="F561" i="4" s="1"/>
  <c r="E560" i="4"/>
  <c r="A560" i="4"/>
  <c r="F560" i="4" s="1"/>
  <c r="A559" i="4"/>
  <c r="F558" i="4"/>
  <c r="A558" i="4"/>
  <c r="I558" i="4" s="1"/>
  <c r="A557" i="4"/>
  <c r="A556" i="4"/>
  <c r="A555" i="4"/>
  <c r="F554" i="4"/>
  <c r="A554" i="4"/>
  <c r="I554" i="4" s="1"/>
  <c r="A553" i="4"/>
  <c r="I553" i="4" s="1"/>
  <c r="A552" i="4"/>
  <c r="I552" i="4" s="1"/>
  <c r="A551" i="4"/>
  <c r="F550" i="4"/>
  <c r="A550" i="4"/>
  <c r="I550" i="4" s="1"/>
  <c r="A549" i="4"/>
  <c r="A548" i="4"/>
  <c r="I548" i="4" s="1"/>
  <c r="A547" i="4"/>
  <c r="I547" i="4" s="1"/>
  <c r="A546" i="4"/>
  <c r="F546" i="4" s="1"/>
  <c r="E545" i="4"/>
  <c r="A545" i="4"/>
  <c r="F545" i="4" s="1"/>
  <c r="A544" i="4"/>
  <c r="A543" i="4"/>
  <c r="A542" i="4"/>
  <c r="F542" i="4" s="1"/>
  <c r="A541" i="4"/>
  <c r="I541" i="4" s="1"/>
  <c r="A540" i="4"/>
  <c r="I540" i="4" s="1"/>
  <c r="A539" i="4"/>
  <c r="I539" i="4" s="1"/>
  <c r="A538" i="4"/>
  <c r="F538" i="4" s="1"/>
  <c r="A537" i="4"/>
  <c r="I537" i="4" s="1"/>
  <c r="A536" i="4"/>
  <c r="E535" i="4"/>
  <c r="A535" i="4"/>
  <c r="I535" i="4" s="1"/>
  <c r="A534" i="4"/>
  <c r="I534" i="4" s="1"/>
  <c r="A533" i="4"/>
  <c r="I533" i="4" s="1"/>
  <c r="F532" i="4"/>
  <c r="F531" i="4" s="1"/>
  <c r="A532" i="4"/>
  <c r="I532" i="4" s="1"/>
  <c r="A531" i="4"/>
  <c r="I531" i="4" s="1"/>
  <c r="E530" i="4"/>
  <c r="E529" i="4" s="1"/>
  <c r="A530" i="4"/>
  <c r="I530" i="4" s="1"/>
  <c r="A529" i="4"/>
  <c r="I529" i="4" s="1"/>
  <c r="A528" i="4"/>
  <c r="I528" i="4" s="1"/>
  <c r="E527" i="4"/>
  <c r="A527" i="4"/>
  <c r="F527" i="4" s="1"/>
  <c r="A526" i="4"/>
  <c r="I526" i="4" s="1"/>
  <c r="A525" i="4"/>
  <c r="A524" i="4"/>
  <c r="F524" i="4" s="1"/>
  <c r="F523" i="4"/>
  <c r="E523" i="4"/>
  <c r="A523" i="4"/>
  <c r="I523" i="4" s="1"/>
  <c r="A522" i="4"/>
  <c r="I522" i="4" s="1"/>
  <c r="A521" i="4"/>
  <c r="A520" i="4"/>
  <c r="F520" i="4" s="1"/>
  <c r="F519" i="4"/>
  <c r="A519" i="4"/>
  <c r="I519" i="4" s="1"/>
  <c r="A518" i="4"/>
  <c r="I518" i="4" s="1"/>
  <c r="E517" i="4"/>
  <c r="A517" i="4"/>
  <c r="F517" i="4" s="1"/>
  <c r="A516" i="4"/>
  <c r="I516" i="4" s="1"/>
  <c r="A515" i="4"/>
  <c r="I515" i="4" s="1"/>
  <c r="I514" i="4"/>
  <c r="A514" i="4"/>
  <c r="E513" i="4"/>
  <c r="A513" i="4"/>
  <c r="I513" i="4" s="1"/>
  <c r="A512" i="4"/>
  <c r="I512" i="4" s="1"/>
  <c r="A511" i="4"/>
  <c r="I511" i="4" s="1"/>
  <c r="I510" i="4"/>
  <c r="A510" i="4"/>
  <c r="E509" i="4"/>
  <c r="A509" i="4"/>
  <c r="A508" i="4"/>
  <c r="I508" i="4" s="1"/>
  <c r="A507" i="4"/>
  <c r="F506" i="4"/>
  <c r="E506" i="4"/>
  <c r="A506" i="4"/>
  <c r="I506" i="4" s="1"/>
  <c r="A505" i="4"/>
  <c r="I505" i="4" s="1"/>
  <c r="I504" i="4"/>
  <c r="A504" i="4"/>
  <c r="A503" i="4"/>
  <c r="A502" i="4"/>
  <c r="I502" i="4" s="1"/>
  <c r="A501" i="4"/>
  <c r="A500" i="4"/>
  <c r="A499" i="4"/>
  <c r="I499" i="4" s="1"/>
  <c r="A498" i="4"/>
  <c r="I498" i="4" s="1"/>
  <c r="A497" i="4"/>
  <c r="I497" i="4" s="1"/>
  <c r="F496" i="4"/>
  <c r="A496" i="4"/>
  <c r="A495" i="4"/>
  <c r="I495" i="4" s="1"/>
  <c r="I494" i="4"/>
  <c r="A494" i="4"/>
  <c r="F494" i="4" s="1"/>
  <c r="A493" i="4"/>
  <c r="I493" i="4" s="1"/>
  <c r="F492" i="4"/>
  <c r="A492" i="4"/>
  <c r="I492" i="4" s="1"/>
  <c r="A491" i="4"/>
  <c r="I491" i="4" s="1"/>
  <c r="I490" i="4"/>
  <c r="A490" i="4"/>
  <c r="F490" i="4" s="1"/>
  <c r="A489" i="4"/>
  <c r="A488" i="4"/>
  <c r="A487" i="4"/>
  <c r="F487" i="4" s="1"/>
  <c r="A486" i="4"/>
  <c r="A485" i="4"/>
  <c r="I485" i="4" s="1"/>
  <c r="A484" i="4"/>
  <c r="I484" i="4" s="1"/>
  <c r="A483" i="4"/>
  <c r="I483" i="4" s="1"/>
  <c r="A482" i="4"/>
  <c r="I482" i="4" s="1"/>
  <c r="A481" i="4"/>
  <c r="I481" i="4" s="1"/>
  <c r="A480" i="4"/>
  <c r="F480" i="4" s="1"/>
  <c r="F479" i="4" s="1"/>
  <c r="A479" i="4"/>
  <c r="I479" i="4" s="1"/>
  <c r="A478" i="4"/>
  <c r="I478" i="4" s="1"/>
  <c r="I477" i="4"/>
  <c r="A477" i="4"/>
  <c r="A476" i="4"/>
  <c r="I476" i="4" s="1"/>
  <c r="A475" i="4"/>
  <c r="F475" i="4" s="1"/>
  <c r="F474" i="4" s="1"/>
  <c r="A474" i="4"/>
  <c r="I474" i="4" s="1"/>
  <c r="A473" i="4"/>
  <c r="A472" i="4"/>
  <c r="I472" i="4" s="1"/>
  <c r="A471" i="4"/>
  <c r="I471" i="4" s="1"/>
  <c r="A470" i="4"/>
  <c r="I470" i="4" s="1"/>
  <c r="E469" i="4"/>
  <c r="E468" i="4" s="1"/>
  <c r="A469" i="4"/>
  <c r="I469" i="4" s="1"/>
  <c r="A468" i="4"/>
  <c r="I468" i="4" s="1"/>
  <c r="A467" i="4"/>
  <c r="F467" i="4" s="1"/>
  <c r="F466" i="4" s="1"/>
  <c r="A466" i="4"/>
  <c r="I466" i="4" s="1"/>
  <c r="A465" i="4"/>
  <c r="I465" i="4" s="1"/>
  <c r="A464" i="4"/>
  <c r="I464" i="4" s="1"/>
  <c r="A463" i="4"/>
  <c r="I463" i="4" s="1"/>
  <c r="E462" i="4"/>
  <c r="E461" i="4" s="1"/>
  <c r="A462" i="4"/>
  <c r="F462" i="4" s="1"/>
  <c r="F461" i="4" s="1"/>
  <c r="A461" i="4"/>
  <c r="I461" i="4" s="1"/>
  <c r="A460" i="4"/>
  <c r="I460" i="4" s="1"/>
  <c r="A459" i="4"/>
  <c r="I459" i="4" s="1"/>
  <c r="E458" i="4"/>
  <c r="A458" i="4"/>
  <c r="F458" i="4" s="1"/>
  <c r="A457" i="4"/>
  <c r="I457" i="4" s="1"/>
  <c r="A456" i="4"/>
  <c r="I456" i="4" s="1"/>
  <c r="A455" i="4"/>
  <c r="I455" i="4" s="1"/>
  <c r="F454" i="4"/>
  <c r="F453" i="4" s="1"/>
  <c r="A454" i="4"/>
  <c r="I454" i="4" s="1"/>
  <c r="A453" i="4"/>
  <c r="I453" i="4" s="1"/>
  <c r="A452" i="4"/>
  <c r="I452" i="4" s="1"/>
  <c r="A451" i="4"/>
  <c r="I451" i="4" s="1"/>
  <c r="A450" i="4"/>
  <c r="A449" i="4"/>
  <c r="F449" i="4" s="1"/>
  <c r="A448" i="4"/>
  <c r="I448" i="4" s="1"/>
  <c r="H448" i="4" s="1"/>
  <c r="A447" i="4"/>
  <c r="A446" i="4"/>
  <c r="A445" i="4"/>
  <c r="I445" i="4" s="1"/>
  <c r="H445" i="4" s="1"/>
  <c r="A444" i="4"/>
  <c r="E443" i="4"/>
  <c r="E442" i="4" s="1"/>
  <c r="A443" i="4"/>
  <c r="F443" i="4" s="1"/>
  <c r="F442" i="4" s="1"/>
  <c r="A442" i="4"/>
  <c r="I442" i="4" s="1"/>
  <c r="A441" i="4"/>
  <c r="A440" i="4"/>
  <c r="I440" i="4" s="1"/>
  <c r="A439" i="4"/>
  <c r="I439" i="4" s="1"/>
  <c r="A438" i="4"/>
  <c r="I438" i="4" s="1"/>
  <c r="F437" i="4"/>
  <c r="A437" i="4"/>
  <c r="E437" i="4" s="1"/>
  <c r="F436" i="4"/>
  <c r="A436" i="4"/>
  <c r="I436" i="4" s="1"/>
  <c r="A435" i="4"/>
  <c r="I435" i="4" s="1"/>
  <c r="A434" i="4"/>
  <c r="F434" i="4" s="1"/>
  <c r="F433" i="4"/>
  <c r="A433" i="4"/>
  <c r="I433" i="4" s="1"/>
  <c r="A432" i="4"/>
  <c r="I432" i="4" s="1"/>
  <c r="A431" i="4"/>
  <c r="I431" i="4" s="1"/>
  <c r="A430" i="4"/>
  <c r="I430" i="4" s="1"/>
  <c r="A429" i="4"/>
  <c r="E428" i="4"/>
  <c r="A428" i="4"/>
  <c r="A427" i="4"/>
  <c r="I427" i="4" s="1"/>
  <c r="A426" i="4"/>
  <c r="I426" i="4" s="1"/>
  <c r="E425" i="4"/>
  <c r="E424" i="4" s="1"/>
  <c r="A425" i="4"/>
  <c r="I425" i="4" s="1"/>
  <c r="A424" i="4"/>
  <c r="I424" i="4" s="1"/>
  <c r="A423" i="4"/>
  <c r="I423" i="4" s="1"/>
  <c r="A422" i="4"/>
  <c r="I422" i="4" s="1"/>
  <c r="A421" i="4"/>
  <c r="I421" i="4" s="1"/>
  <c r="F420" i="4"/>
  <c r="F419" i="4" s="1"/>
  <c r="E420" i="4"/>
  <c r="E419" i="4" s="1"/>
  <c r="A420" i="4"/>
  <c r="I420" i="4" s="1"/>
  <c r="A419" i="4"/>
  <c r="I419" i="4" s="1"/>
  <c r="A418" i="4"/>
  <c r="I418" i="4" s="1"/>
  <c r="E417" i="4"/>
  <c r="A417" i="4"/>
  <c r="F417" i="4" s="1"/>
  <c r="A416" i="4"/>
  <c r="I416" i="4" s="1"/>
  <c r="A415" i="4"/>
  <c r="F415" i="4" s="1"/>
  <c r="A414" i="4"/>
  <c r="I414" i="4" s="1"/>
  <c r="A413" i="4"/>
  <c r="I413" i="4" s="1"/>
  <c r="A412" i="4"/>
  <c r="I412" i="4" s="1"/>
  <c r="A411" i="4"/>
  <c r="I411" i="4" s="1"/>
  <c r="E410" i="4"/>
  <c r="A410" i="4"/>
  <c r="F410" i="4" s="1"/>
  <c r="A409" i="4"/>
  <c r="I409" i="4" s="1"/>
  <c r="A408" i="4"/>
  <c r="F408" i="4" s="1"/>
  <c r="A407" i="4"/>
  <c r="I407" i="4" s="1"/>
  <c r="A406" i="4"/>
  <c r="I406" i="4" s="1"/>
  <c r="A405" i="4"/>
  <c r="I405" i="4" s="1"/>
  <c r="A404" i="4"/>
  <c r="I404" i="4" s="1"/>
  <c r="A403" i="4"/>
  <c r="F403" i="4" s="1"/>
  <c r="A402" i="4"/>
  <c r="I402" i="4" s="1"/>
  <c r="I401" i="4"/>
  <c r="A401" i="4"/>
  <c r="F401" i="4" s="1"/>
  <c r="A400" i="4"/>
  <c r="I400" i="4" s="1"/>
  <c r="F399" i="4"/>
  <c r="F398" i="4" s="1"/>
  <c r="E399" i="4"/>
  <c r="E398" i="4" s="1"/>
  <c r="A399" i="4"/>
  <c r="I399" i="4" s="1"/>
  <c r="A398" i="4"/>
  <c r="I398" i="4" s="1"/>
  <c r="A397" i="4"/>
  <c r="A396" i="4"/>
  <c r="F396" i="4" s="1"/>
  <c r="E395" i="4"/>
  <c r="A395" i="4"/>
  <c r="I395" i="4" s="1"/>
  <c r="A394" i="4"/>
  <c r="A393" i="4"/>
  <c r="I393" i="4" s="1"/>
  <c r="A392" i="4"/>
  <c r="I392" i="4" s="1"/>
  <c r="A391" i="4"/>
  <c r="F391" i="4" s="1"/>
  <c r="A390" i="4"/>
  <c r="I390" i="4" s="1"/>
  <c r="A389" i="4"/>
  <c r="I389" i="4" s="1"/>
  <c r="I388" i="4"/>
  <c r="A388" i="4"/>
  <c r="E388" i="4" s="1"/>
  <c r="A387" i="4"/>
  <c r="E387" i="4" s="1"/>
  <c r="A386" i="4"/>
  <c r="I386" i="4" s="1"/>
  <c r="A385" i="4"/>
  <c r="F385" i="4" s="1"/>
  <c r="F384" i="4" s="1"/>
  <c r="A384" i="4"/>
  <c r="I384" i="4" s="1"/>
  <c r="A383" i="4"/>
  <c r="F383" i="4" s="1"/>
  <c r="F382" i="4" s="1"/>
  <c r="A382" i="4"/>
  <c r="I382" i="4" s="1"/>
  <c r="E381" i="4"/>
  <c r="E380" i="4" s="1"/>
  <c r="A381" i="4"/>
  <c r="I381" i="4" s="1"/>
  <c r="A380" i="4"/>
  <c r="I380" i="4" s="1"/>
  <c r="A379" i="4"/>
  <c r="I379" i="4" s="1"/>
  <c r="A378" i="4"/>
  <c r="I378" i="4" s="1"/>
  <c r="A377" i="4"/>
  <c r="F377" i="4" s="1"/>
  <c r="A376" i="4"/>
  <c r="I376" i="4" s="1"/>
  <c r="A375" i="4"/>
  <c r="I375" i="4" s="1"/>
  <c r="F374" i="4"/>
  <c r="F373" i="4" s="1"/>
  <c r="A374" i="4"/>
  <c r="I374" i="4" s="1"/>
  <c r="A373" i="4"/>
  <c r="I373" i="4" s="1"/>
  <c r="A372" i="4"/>
  <c r="F372" i="4" s="1"/>
  <c r="F371" i="4" s="1"/>
  <c r="I371" i="4"/>
  <c r="A370" i="4"/>
  <c r="F370" i="4" s="1"/>
  <c r="F369" i="4" s="1"/>
  <c r="A369" i="4"/>
  <c r="I369" i="4" s="1"/>
  <c r="A368" i="4"/>
  <c r="I368" i="4" s="1"/>
  <c r="A367" i="4"/>
  <c r="I367" i="4" s="1"/>
  <c r="E366" i="4"/>
  <c r="E365" i="4" s="1"/>
  <c r="A366" i="4"/>
  <c r="F366" i="4" s="1"/>
  <c r="F365" i="4" s="1"/>
  <c r="A365" i="4"/>
  <c r="I365" i="4" s="1"/>
  <c r="A364" i="4"/>
  <c r="F364" i="4" s="1"/>
  <c r="F363" i="4" s="1"/>
  <c r="A363" i="4"/>
  <c r="I363" i="4" s="1"/>
  <c r="A362" i="4"/>
  <c r="I362" i="4" s="1"/>
  <c r="F361" i="4"/>
  <c r="F360" i="4" s="1"/>
  <c r="E361" i="4"/>
  <c r="E360" i="4" s="1"/>
  <c r="A361" i="4"/>
  <c r="I361" i="4" s="1"/>
  <c r="A360" i="4"/>
  <c r="I360" i="4" s="1"/>
  <c r="A359" i="4"/>
  <c r="F359" i="4" s="1"/>
  <c r="A358" i="4"/>
  <c r="E358" i="4" s="1"/>
  <c r="A357" i="4"/>
  <c r="A356" i="4"/>
  <c r="F356" i="4" s="1"/>
  <c r="A355" i="4"/>
  <c r="E355" i="4" s="1"/>
  <c r="A354" i="4"/>
  <c r="I354" i="4" s="1"/>
  <c r="A353" i="4"/>
  <c r="F353" i="4" s="1"/>
  <c r="F352" i="4" s="1"/>
  <c r="A352" i="4"/>
  <c r="I352" i="4" s="1"/>
  <c r="F351" i="4"/>
  <c r="F350" i="4" s="1"/>
  <c r="A351" i="4"/>
  <c r="A350" i="4"/>
  <c r="I350" i="4" s="1"/>
  <c r="A349" i="4"/>
  <c r="I349" i="4" s="1"/>
  <c r="A348" i="4"/>
  <c r="I348" i="4" s="1"/>
  <c r="A347" i="4"/>
  <c r="I347" i="4" s="1"/>
  <c r="F346" i="4"/>
  <c r="A346" i="4"/>
  <c r="A345" i="4"/>
  <c r="F345" i="4" s="1"/>
  <c r="A344" i="4"/>
  <c r="I344" i="4" s="1"/>
  <c r="A343" i="4"/>
  <c r="I343" i="4" s="1"/>
  <c r="A342" i="4"/>
  <c r="F342" i="4" s="1"/>
  <c r="A341" i="4"/>
  <c r="E341" i="4" s="1"/>
  <c r="E340" i="4"/>
  <c r="A340" i="4"/>
  <c r="I340" i="4" s="1"/>
  <c r="A339" i="4"/>
  <c r="I339" i="4" s="1"/>
  <c r="A338" i="4"/>
  <c r="F338" i="4" s="1"/>
  <c r="A337" i="4"/>
  <c r="I337" i="4" s="1"/>
  <c r="F336" i="4"/>
  <c r="A336" i="4"/>
  <c r="E336" i="4" s="1"/>
  <c r="A335" i="4"/>
  <c r="I335" i="4" s="1"/>
  <c r="A334" i="4"/>
  <c r="I334" i="4" s="1"/>
  <c r="F333" i="4"/>
  <c r="A333" i="4"/>
  <c r="E333" i="4" s="1"/>
  <c r="A332" i="4"/>
  <c r="F332" i="4" s="1"/>
  <c r="A331" i="4"/>
  <c r="I331" i="4" s="1"/>
  <c r="A330" i="4"/>
  <c r="I330" i="4" s="1"/>
  <c r="A329" i="4"/>
  <c r="I329" i="4" s="1"/>
  <c r="A328" i="4"/>
  <c r="I328" i="4" s="1"/>
  <c r="A327" i="4"/>
  <c r="F327" i="4" s="1"/>
  <c r="F326" i="4" s="1"/>
  <c r="A326" i="4"/>
  <c r="I326" i="4" s="1"/>
  <c r="A325" i="4"/>
  <c r="I325" i="4" s="1"/>
  <c r="A324" i="4"/>
  <c r="I324" i="4" s="1"/>
  <c r="A323" i="4"/>
  <c r="I323" i="4" s="1"/>
  <c r="A322" i="4"/>
  <c r="F322" i="4" s="1"/>
  <c r="A321" i="4"/>
  <c r="E321" i="4" s="1"/>
  <c r="A320" i="4"/>
  <c r="I320" i="4" s="1"/>
  <c r="I319" i="4"/>
  <c r="F319" i="4"/>
  <c r="A319" i="4"/>
  <c r="A318" i="4"/>
  <c r="I318" i="4" s="1"/>
  <c r="A317" i="4"/>
  <c r="F317" i="4" s="1"/>
  <c r="F316" i="4" s="1"/>
  <c r="A316" i="4"/>
  <c r="I316" i="4" s="1"/>
  <c r="A315" i="4"/>
  <c r="F315" i="4" s="1"/>
  <c r="F314" i="4"/>
  <c r="A314" i="4"/>
  <c r="I314" i="4" s="1"/>
  <c r="E313" i="4"/>
  <c r="A313" i="4"/>
  <c r="I313" i="4" s="1"/>
  <c r="F312" i="4"/>
  <c r="A312" i="4"/>
  <c r="I312" i="4" s="1"/>
  <c r="A311" i="4"/>
  <c r="I311" i="4" s="1"/>
  <c r="F310" i="4"/>
  <c r="F309" i="4" s="1"/>
  <c r="E310" i="4"/>
  <c r="E309" i="4" s="1"/>
  <c r="A310" i="4"/>
  <c r="I310" i="4" s="1"/>
  <c r="A309" i="4"/>
  <c r="I309" i="4" s="1"/>
  <c r="A308" i="4"/>
  <c r="F308" i="4" s="1"/>
  <c r="A307" i="4"/>
  <c r="E307" i="4" s="1"/>
  <c r="E306" i="4"/>
  <c r="A306" i="4"/>
  <c r="I306" i="4" s="1"/>
  <c r="A305" i="4"/>
  <c r="I305" i="4" s="1"/>
  <c r="A304" i="4"/>
  <c r="I304" i="4" s="1"/>
  <c r="A303" i="4"/>
  <c r="F303" i="4" s="1"/>
  <c r="F302" i="4" s="1"/>
  <c r="A302" i="4"/>
  <c r="I302" i="4" s="1"/>
  <c r="A301" i="4"/>
  <c r="F301" i="4" s="1"/>
  <c r="A300" i="4"/>
  <c r="I300" i="4" s="1"/>
  <c r="A299" i="4"/>
  <c r="I299" i="4" s="1"/>
  <c r="I298" i="4"/>
  <c r="F298" i="4"/>
  <c r="H298" i="4" s="1"/>
  <c r="A298" i="4"/>
  <c r="A297" i="4"/>
  <c r="I297" i="4" s="1"/>
  <c r="A296" i="4"/>
  <c r="I296" i="4" s="1"/>
  <c r="A295" i="4"/>
  <c r="I295" i="4" s="1"/>
  <c r="A294" i="4"/>
  <c r="F294" i="4" s="1"/>
  <c r="A293" i="4"/>
  <c r="E293" i="4" s="1"/>
  <c r="F292" i="4"/>
  <c r="E292" i="4"/>
  <c r="A292" i="4"/>
  <c r="I292" i="4" s="1"/>
  <c r="A291" i="4"/>
  <c r="E291" i="4" s="1"/>
  <c r="A290" i="4"/>
  <c r="I290" i="4" s="1"/>
  <c r="A289" i="4"/>
  <c r="E289" i="4" s="1"/>
  <c r="E288" i="4" s="1"/>
  <c r="A288" i="4"/>
  <c r="I288" i="4" s="1"/>
  <c r="A287" i="4"/>
  <c r="F287" i="4" s="1"/>
  <c r="A286" i="4"/>
  <c r="I286" i="4" s="1"/>
  <c r="F285" i="4"/>
  <c r="A285" i="4"/>
  <c r="E285" i="4" s="1"/>
  <c r="A284" i="4"/>
  <c r="F284" i="4" s="1"/>
  <c r="A283" i="4"/>
  <c r="F283" i="4" s="1"/>
  <c r="A282" i="4"/>
  <c r="I282" i="4" s="1"/>
  <c r="F281" i="4"/>
  <c r="F280" i="4" s="1"/>
  <c r="A281" i="4"/>
  <c r="E281" i="4" s="1"/>
  <c r="E280" i="4" s="1"/>
  <c r="A280" i="4"/>
  <c r="I280" i="4" s="1"/>
  <c r="A279" i="4"/>
  <c r="I279" i="4" s="1"/>
  <c r="A278" i="4"/>
  <c r="I278" i="4" s="1"/>
  <c r="A277" i="4"/>
  <c r="I277" i="4" s="1"/>
  <c r="A276" i="4"/>
  <c r="A275" i="4"/>
  <c r="F274" i="4"/>
  <c r="E274" i="4"/>
  <c r="A274" i="4"/>
  <c r="I274" i="4" s="1"/>
  <c r="H274" i="4" s="1"/>
  <c r="F273" i="4"/>
  <c r="A273" i="4"/>
  <c r="I273" i="4" s="1"/>
  <c r="H273" i="4" s="1"/>
  <c r="A272" i="4"/>
  <c r="E272" i="4" s="1"/>
  <c r="E271" i="4"/>
  <c r="A271" i="4"/>
  <c r="I271" i="4" s="1"/>
  <c r="A270" i="4"/>
  <c r="I270" i="4" s="1"/>
  <c r="A269" i="4"/>
  <c r="I269" i="4" s="1"/>
  <c r="A268" i="4"/>
  <c r="E268" i="4" s="1"/>
  <c r="E267" i="4" s="1"/>
  <c r="A267" i="4"/>
  <c r="I267" i="4" s="1"/>
  <c r="A266" i="4"/>
  <c r="I266" i="4" s="1"/>
  <c r="A265" i="4"/>
  <c r="I265" i="4" s="1"/>
  <c r="H265" i="4" s="1"/>
  <c r="A264" i="4"/>
  <c r="I264" i="4" s="1"/>
  <c r="H264" i="4" s="1"/>
  <c r="F263" i="4"/>
  <c r="A263" i="4"/>
  <c r="I263" i="4" s="1"/>
  <c r="H263" i="4" s="1"/>
  <c r="F262" i="4"/>
  <c r="F261" i="4" s="1"/>
  <c r="E262" i="4"/>
  <c r="E261" i="4" s="1"/>
  <c r="A262" i="4"/>
  <c r="I262" i="4" s="1"/>
  <c r="A261" i="4"/>
  <c r="I261" i="4" s="1"/>
  <c r="F260" i="4"/>
  <c r="F259" i="4" s="1"/>
  <c r="E260" i="4"/>
  <c r="E259" i="4" s="1"/>
  <c r="A260" i="4"/>
  <c r="I260" i="4" s="1"/>
  <c r="H260" i="4" s="1"/>
  <c r="A259" i="4"/>
  <c r="I259" i="4" s="1"/>
  <c r="H259" i="4" s="1"/>
  <c r="A258" i="4"/>
  <c r="F258" i="4" s="1"/>
  <c r="I257" i="4"/>
  <c r="A257" i="4"/>
  <c r="F257" i="4" s="1"/>
  <c r="F256" i="4" s="1"/>
  <c r="A256" i="4"/>
  <c r="I256" i="4" s="1"/>
  <c r="A255" i="4"/>
  <c r="F255" i="4" s="1"/>
  <c r="F254" i="4" s="1"/>
  <c r="A254" i="4"/>
  <c r="I254" i="4" s="1"/>
  <c r="A253" i="4"/>
  <c r="E253" i="4" s="1"/>
  <c r="E252" i="4" s="1"/>
  <c r="A252" i="4"/>
  <c r="I252" i="4" s="1"/>
  <c r="E251" i="4"/>
  <c r="E250" i="4" s="1"/>
  <c r="A251" i="4"/>
  <c r="I251" i="4" s="1"/>
  <c r="A250" i="4"/>
  <c r="I250" i="4" s="1"/>
  <c r="A249" i="4"/>
  <c r="I249" i="4" s="1"/>
  <c r="A248" i="4"/>
  <c r="I248" i="4" s="1"/>
  <c r="H248" i="4" s="1"/>
  <c r="A247" i="4"/>
  <c r="I247" i="4" s="1"/>
  <c r="H247" i="4" s="1"/>
  <c r="F246" i="4"/>
  <c r="F245" i="4" s="1"/>
  <c r="A246" i="4"/>
  <c r="I246" i="4" s="1"/>
  <c r="A245" i="4"/>
  <c r="I245" i="4" s="1"/>
  <c r="F244" i="4"/>
  <c r="F243" i="4" s="1"/>
  <c r="A244" i="4"/>
  <c r="I244" i="4" s="1"/>
  <c r="H244" i="4" s="1"/>
  <c r="A243" i="4"/>
  <c r="I243" i="4" s="1"/>
  <c r="H243" i="4" s="1"/>
  <c r="E242" i="4"/>
  <c r="A242" i="4"/>
  <c r="F242" i="4" s="1"/>
  <c r="A241" i="4"/>
  <c r="I241" i="4" s="1"/>
  <c r="H241" i="4" s="1"/>
  <c r="A240" i="4"/>
  <c r="I240" i="4" s="1"/>
  <c r="H240" i="4" s="1"/>
  <c r="F239" i="4"/>
  <c r="A239" i="4"/>
  <c r="E239" i="4" s="1"/>
  <c r="A238" i="4"/>
  <c r="F238" i="4" s="1"/>
  <c r="F237" i="4" s="1"/>
  <c r="A237" i="4"/>
  <c r="I237" i="4" s="1"/>
  <c r="F236" i="4"/>
  <c r="A236" i="4"/>
  <c r="F235" i="4"/>
  <c r="A235" i="4"/>
  <c r="I235" i="4" s="1"/>
  <c r="A234" i="4"/>
  <c r="I234" i="4" s="1"/>
  <c r="A233" i="4"/>
  <c r="I233" i="4" s="1"/>
  <c r="A232" i="4"/>
  <c r="I232" i="4" s="1"/>
  <c r="A231" i="4"/>
  <c r="I231" i="4" s="1"/>
  <c r="H231" i="4" s="1"/>
  <c r="A230" i="4"/>
  <c r="I230" i="4" s="1"/>
  <c r="H230" i="4" s="1"/>
  <c r="F229" i="4"/>
  <c r="E229" i="4"/>
  <c r="A229" i="4"/>
  <c r="I229" i="4" s="1"/>
  <c r="A228" i="4"/>
  <c r="E228" i="4" s="1"/>
  <c r="A227" i="4"/>
  <c r="I227" i="4" s="1"/>
  <c r="H227" i="4" s="1"/>
  <c r="A226" i="4"/>
  <c r="I226" i="4" s="1"/>
  <c r="F225" i="4"/>
  <c r="A225" i="4"/>
  <c r="E225" i="4" s="1"/>
  <c r="A224" i="4"/>
  <c r="E224" i="4" s="1"/>
  <c r="E223" i="4"/>
  <c r="A223" i="4"/>
  <c r="I223" i="4" s="1"/>
  <c r="A222" i="4"/>
  <c r="E222" i="4" s="1"/>
  <c r="A221" i="4"/>
  <c r="F221" i="4" s="1"/>
  <c r="A220" i="4"/>
  <c r="I220" i="4" s="1"/>
  <c r="A219" i="4"/>
  <c r="E219" i="4" s="1"/>
  <c r="A218" i="4"/>
  <c r="I218" i="4" s="1"/>
  <c r="H218" i="4" s="1"/>
  <c r="A217" i="4"/>
  <c r="I217" i="4" s="1"/>
  <c r="H217" i="4" s="1"/>
  <c r="A216" i="4"/>
  <c r="E216" i="4" s="1"/>
  <c r="A215" i="4"/>
  <c r="F215" i="4" s="1"/>
  <c r="A214" i="4"/>
  <c r="I214" i="4" s="1"/>
  <c r="A213" i="4"/>
  <c r="A212" i="4"/>
  <c r="F212" i="4" s="1"/>
  <c r="F211" i="4" s="1"/>
  <c r="A211" i="4"/>
  <c r="I211" i="4" s="1"/>
  <c r="E210" i="4"/>
  <c r="E209" i="4" s="1"/>
  <c r="A210" i="4"/>
  <c r="F210" i="4" s="1"/>
  <c r="F209" i="4"/>
  <c r="A209" i="4"/>
  <c r="I209" i="4" s="1"/>
  <c r="F208" i="4"/>
  <c r="F207" i="4" s="1"/>
  <c r="A208" i="4"/>
  <c r="E208" i="4" s="1"/>
  <c r="E207" i="4"/>
  <c r="A207" i="4"/>
  <c r="I207" i="4" s="1"/>
  <c r="A206" i="4"/>
  <c r="I206" i="4" s="1"/>
  <c r="A205" i="4"/>
  <c r="I205" i="4" s="1"/>
  <c r="A204" i="4"/>
  <c r="I204" i="4" s="1"/>
  <c r="H204" i="4" s="1"/>
  <c r="A203" i="4"/>
  <c r="I203" i="4" s="1"/>
  <c r="H203" i="4" s="1"/>
  <c r="A202" i="4"/>
  <c r="F202" i="4" s="1"/>
  <c r="A201" i="4"/>
  <c r="I201" i="4" s="1"/>
  <c r="H201" i="4" s="1"/>
  <c r="F200" i="4"/>
  <c r="A200" i="4"/>
  <c r="A199" i="4"/>
  <c r="F199" i="4" s="1"/>
  <c r="A198" i="4"/>
  <c r="I198" i="4" s="1"/>
  <c r="H198" i="4" s="1"/>
  <c r="F197" i="4"/>
  <c r="A197" i="4"/>
  <c r="A196" i="4"/>
  <c r="F196" i="4" s="1"/>
  <c r="A195" i="4"/>
  <c r="I195" i="4" s="1"/>
  <c r="H195" i="4" s="1"/>
  <c r="A194" i="4"/>
  <c r="F194" i="4" s="1"/>
  <c r="A193" i="4"/>
  <c r="F193" i="4" s="1"/>
  <c r="F192" i="4"/>
  <c r="A192" i="4"/>
  <c r="I192" i="4" s="1"/>
  <c r="H192" i="4" s="1"/>
  <c r="F191" i="4"/>
  <c r="A191" i="4"/>
  <c r="A190" i="4"/>
  <c r="F190" i="4" s="1"/>
  <c r="F189" i="4" s="1"/>
  <c r="A189" i="4"/>
  <c r="I189" i="4" s="1"/>
  <c r="A188" i="4"/>
  <c r="I188" i="4" s="1"/>
  <c r="A187" i="4"/>
  <c r="I187" i="4" s="1"/>
  <c r="H187" i="4" s="1"/>
  <c r="F186" i="4"/>
  <c r="A186" i="4"/>
  <c r="E185" i="4"/>
  <c r="A185" i="4"/>
  <c r="F185" i="4" s="1"/>
  <c r="E184" i="4"/>
  <c r="A184" i="4"/>
  <c r="I184" i="4" s="1"/>
  <c r="H184" i="4" s="1"/>
  <c r="E183" i="4"/>
  <c r="A183" i="4"/>
  <c r="I183" i="4" s="1"/>
  <c r="H183" i="4" s="1"/>
  <c r="A182" i="4"/>
  <c r="E182" i="4" s="1"/>
  <c r="A181" i="4"/>
  <c r="F181" i="4" s="1"/>
  <c r="I180" i="4"/>
  <c r="H180" i="4" s="1"/>
  <c r="F180" i="4"/>
  <c r="A180" i="4"/>
  <c r="E180" i="4" s="1"/>
  <c r="F179" i="4"/>
  <c r="F178" i="4" s="1"/>
  <c r="A179" i="4"/>
  <c r="I179" i="4" s="1"/>
  <c r="I178" i="4"/>
  <c r="A178" i="4"/>
  <c r="A177" i="4"/>
  <c r="E177" i="4" s="1"/>
  <c r="E176" i="4" s="1"/>
  <c r="A176" i="4"/>
  <c r="I176" i="4" s="1"/>
  <c r="H176" i="4" s="1"/>
  <c r="A175" i="4"/>
  <c r="F175" i="4" s="1"/>
  <c r="A174" i="4"/>
  <c r="E174" i="4" s="1"/>
  <c r="E173" i="4"/>
  <c r="A173" i="4"/>
  <c r="I173" i="4" s="1"/>
  <c r="H173" i="4" s="1"/>
  <c r="A172" i="4"/>
  <c r="E172" i="4" s="1"/>
  <c r="A171" i="4"/>
  <c r="F171" i="4" s="1"/>
  <c r="A170" i="4"/>
  <c r="E170" i="4" s="1"/>
  <c r="A169" i="4"/>
  <c r="I169" i="4" s="1"/>
  <c r="H169" i="4" s="1"/>
  <c r="A168" i="4"/>
  <c r="E168" i="4" s="1"/>
  <c r="E167" i="4" s="1"/>
  <c r="A167" i="4"/>
  <c r="I167" i="4" s="1"/>
  <c r="A166" i="4"/>
  <c r="I166" i="4" s="1"/>
  <c r="H166" i="4" s="1"/>
  <c r="A165" i="4"/>
  <c r="I165" i="4" s="1"/>
  <c r="H165" i="4" s="1"/>
  <c r="A164" i="4"/>
  <c r="I164" i="4" s="1"/>
  <c r="H164" i="4" s="1"/>
  <c r="A163" i="4"/>
  <c r="I163" i="4" s="1"/>
  <c r="H163" i="4" s="1"/>
  <c r="A162" i="4"/>
  <c r="E162" i="4" s="1"/>
  <c r="E161" i="4"/>
  <c r="A161" i="4"/>
  <c r="I161" i="4" s="1"/>
  <c r="A160" i="4"/>
  <c r="I160" i="4" s="1"/>
  <c r="H160" i="4" s="1"/>
  <c r="A159" i="4"/>
  <c r="I159" i="4" s="1"/>
  <c r="H159" i="4" s="1"/>
  <c r="A158" i="4"/>
  <c r="E158" i="4" s="1"/>
  <c r="A157" i="4"/>
  <c r="I157" i="4" s="1"/>
  <c r="H157" i="4" s="1"/>
  <c r="A156" i="4"/>
  <c r="E156" i="4" s="1"/>
  <c r="A155" i="4"/>
  <c r="F155" i="4" s="1"/>
  <c r="A154" i="4"/>
  <c r="E154" i="4" s="1"/>
  <c r="F153" i="4"/>
  <c r="E153" i="4"/>
  <c r="A153" i="4"/>
  <c r="I153" i="4" s="1"/>
  <c r="H153" i="4" s="1"/>
  <c r="A152" i="4"/>
  <c r="E152" i="4" s="1"/>
  <c r="E151" i="4" s="1"/>
  <c r="A151" i="4"/>
  <c r="I151" i="4" s="1"/>
  <c r="E150" i="4"/>
  <c r="E149" i="4" s="1"/>
  <c r="A150" i="4"/>
  <c r="I150" i="4" s="1"/>
  <c r="H150" i="4" s="1"/>
  <c r="A149" i="4"/>
  <c r="I149" i="4" s="1"/>
  <c r="H149" i="4" s="1"/>
  <c r="F148" i="4"/>
  <c r="E148" i="4"/>
  <c r="A148" i="4"/>
  <c r="I148" i="4" s="1"/>
  <c r="H148" i="4" s="1"/>
  <c r="E147" i="4"/>
  <c r="A147" i="4"/>
  <c r="I147" i="4" s="1"/>
  <c r="H147" i="4" s="1"/>
  <c r="A146" i="4"/>
  <c r="E146" i="4" s="1"/>
  <c r="A145" i="4"/>
  <c r="F145" i="4" s="1"/>
  <c r="A144" i="4"/>
  <c r="I144" i="4" s="1"/>
  <c r="F143" i="4"/>
  <c r="A143" i="4"/>
  <c r="I143" i="4" s="1"/>
  <c r="H143" i="4" s="1"/>
  <c r="E142" i="4"/>
  <c r="A142" i="4"/>
  <c r="F142" i="4" s="1"/>
  <c r="E141" i="4"/>
  <c r="A141" i="4"/>
  <c r="I141" i="4" s="1"/>
  <c r="H141" i="4" s="1"/>
  <c r="E140" i="4"/>
  <c r="A140" i="4"/>
  <c r="I140" i="4" s="1"/>
  <c r="H140" i="4" s="1"/>
  <c r="A139" i="4"/>
  <c r="E139" i="4" s="1"/>
  <c r="A138" i="4"/>
  <c r="F138" i="4" s="1"/>
  <c r="I137" i="4"/>
  <c r="F137" i="4"/>
  <c r="A137" i="4"/>
  <c r="E137" i="4" s="1"/>
  <c r="A136" i="4"/>
  <c r="I136" i="4" s="1"/>
  <c r="H136" i="4" s="1"/>
  <c r="A135" i="4"/>
  <c r="F135" i="4" s="1"/>
  <c r="A134" i="4"/>
  <c r="E134" i="4" s="1"/>
  <c r="A133" i="4"/>
  <c r="I133" i="4" s="1"/>
  <c r="H133" i="4" s="1"/>
  <c r="A132" i="4"/>
  <c r="E132" i="4" s="1"/>
  <c r="A131" i="4"/>
  <c r="F131" i="4" s="1"/>
  <c r="A130" i="4"/>
  <c r="E130" i="4" s="1"/>
  <c r="F129" i="4"/>
  <c r="A129" i="4"/>
  <c r="I129" i="4" s="1"/>
  <c r="H129" i="4" s="1"/>
  <c r="E128" i="4"/>
  <c r="A128" i="4"/>
  <c r="F128" i="4" s="1"/>
  <c r="A127" i="4"/>
  <c r="F127" i="4" s="1"/>
  <c r="E126" i="4"/>
  <c r="A126" i="4"/>
  <c r="I126" i="4" s="1"/>
  <c r="H126" i="4" s="1"/>
  <c r="A125" i="4"/>
  <c r="E125" i="4" s="1"/>
  <c r="A124" i="4"/>
  <c r="F124" i="4" s="1"/>
  <c r="A123" i="4"/>
  <c r="I123" i="4" s="1"/>
  <c r="F122" i="4"/>
  <c r="A122" i="4"/>
  <c r="I122" i="4" s="1"/>
  <c r="H122" i="4" s="1"/>
  <c r="E121" i="4"/>
  <c r="A121" i="4"/>
  <c r="F121" i="4" s="1"/>
  <c r="A120" i="4"/>
  <c r="I120" i="4" s="1"/>
  <c r="H120" i="4" s="1"/>
  <c r="A119" i="4"/>
  <c r="I119" i="4" s="1"/>
  <c r="H119" i="4" s="1"/>
  <c r="A118" i="4"/>
  <c r="E118" i="4" s="1"/>
  <c r="E117" i="4"/>
  <c r="A117" i="4"/>
  <c r="F117" i="4" s="1"/>
  <c r="E116" i="4"/>
  <c r="A116" i="4"/>
  <c r="I116" i="4" s="1"/>
  <c r="A115" i="4"/>
  <c r="I115" i="4" s="1"/>
  <c r="A114" i="4"/>
  <c r="I114" i="4" s="1"/>
  <c r="A113" i="4"/>
  <c r="I113" i="4" s="1"/>
  <c r="A112" i="4"/>
  <c r="F112" i="4" s="1"/>
  <c r="F111" i="4" s="1"/>
  <c r="A111" i="4"/>
  <c r="I111" i="4" s="1"/>
  <c r="A110" i="4"/>
  <c r="E110" i="4" s="1"/>
  <c r="E109" i="4" s="1"/>
  <c r="I109" i="4"/>
  <c r="A109" i="4"/>
  <c r="A108" i="4"/>
  <c r="I108" i="4" s="1"/>
  <c r="A107" i="4"/>
  <c r="I107" i="4" s="1"/>
  <c r="F106" i="4"/>
  <c r="F105" i="4" s="1"/>
  <c r="A106" i="4"/>
  <c r="I106" i="4" s="1"/>
  <c r="A105" i="4"/>
  <c r="I105" i="4" s="1"/>
  <c r="A104" i="4"/>
  <c r="F104" i="4" s="1"/>
  <c r="F103" i="4" s="1"/>
  <c r="I103" i="4"/>
  <c r="A103" i="4"/>
  <c r="A102" i="4"/>
  <c r="E102" i="4" s="1"/>
  <c r="E101" i="4" s="1"/>
  <c r="A101" i="4"/>
  <c r="I101" i="4" s="1"/>
  <c r="A100" i="4"/>
  <c r="I100" i="4" s="1"/>
  <c r="A99" i="4"/>
  <c r="I99" i="4" s="1"/>
  <c r="A98" i="4"/>
  <c r="I98" i="4" s="1"/>
  <c r="A97" i="4"/>
  <c r="I97" i="4" s="1"/>
  <c r="A96" i="4"/>
  <c r="I96" i="4" s="1"/>
  <c r="A95" i="4"/>
  <c r="F95" i="4" s="1"/>
  <c r="F94" i="4" s="1"/>
  <c r="I94" i="4"/>
  <c r="A94" i="4"/>
  <c r="A93" i="4"/>
  <c r="I93" i="4" s="1"/>
  <c r="A92" i="4"/>
  <c r="I92" i="4" s="1"/>
  <c r="E91" i="4"/>
  <c r="E90" i="4" s="1"/>
  <c r="A91" i="4"/>
  <c r="F91" i="4" s="1"/>
  <c r="F90" i="4" s="1"/>
  <c r="A90" i="4"/>
  <c r="I90" i="4" s="1"/>
  <c r="A89" i="4"/>
  <c r="E89" i="4" s="1"/>
  <c r="E88" i="4" s="1"/>
  <c r="I88" i="4"/>
  <c r="A88" i="4"/>
  <c r="E87" i="4"/>
  <c r="E86" i="4" s="1"/>
  <c r="A87" i="4"/>
  <c r="I87" i="4" s="1"/>
  <c r="A86" i="4"/>
  <c r="I86" i="4" s="1"/>
  <c r="A85" i="4"/>
  <c r="I85" i="4" s="1"/>
  <c r="A84" i="4"/>
  <c r="I84" i="4" s="1"/>
  <c r="E83" i="4"/>
  <c r="E82" i="4" s="1"/>
  <c r="A83" i="4"/>
  <c r="F83" i="4" s="1"/>
  <c r="F82" i="4" s="1"/>
  <c r="A82" i="4"/>
  <c r="I82" i="4" s="1"/>
  <c r="A81" i="4"/>
  <c r="E81" i="4" s="1"/>
  <c r="E80" i="4" s="1"/>
  <c r="A80" i="4"/>
  <c r="I80" i="4" s="1"/>
  <c r="A79" i="4"/>
  <c r="I79" i="4" s="1"/>
  <c r="A78" i="4"/>
  <c r="I78" i="4" s="1"/>
  <c r="A77" i="4"/>
  <c r="I77" i="4" s="1"/>
  <c r="A76" i="4"/>
  <c r="E76" i="4" s="1"/>
  <c r="E75" i="4" s="1"/>
  <c r="A75" i="4"/>
  <c r="I75" i="4" s="1"/>
  <c r="F74" i="4"/>
  <c r="F73" i="4" s="1"/>
  <c r="A74" i="4"/>
  <c r="I74" i="4" s="1"/>
  <c r="I73" i="4"/>
  <c r="A73" i="4"/>
  <c r="E72" i="4"/>
  <c r="E71" i="4" s="1"/>
  <c r="A72" i="4"/>
  <c r="I72" i="4" s="1"/>
  <c r="A71" i="4"/>
  <c r="I71" i="4" s="1"/>
  <c r="A70" i="4"/>
  <c r="F70" i="4" s="1"/>
  <c r="F69" i="4" s="1"/>
  <c r="I69" i="4"/>
  <c r="A69" i="4"/>
  <c r="A68" i="4"/>
  <c r="I68" i="4" s="1"/>
  <c r="A67" i="4"/>
  <c r="I67" i="4" s="1"/>
  <c r="A66" i="4"/>
  <c r="I66" i="4" s="1"/>
  <c r="A65" i="4"/>
  <c r="F65" i="4" s="1"/>
  <c r="F64" i="4" s="1"/>
  <c r="I64" i="4"/>
  <c r="A64" i="4"/>
  <c r="A63" i="4"/>
  <c r="E63" i="4" s="1"/>
  <c r="E62" i="4" s="1"/>
  <c r="A62" i="4"/>
  <c r="I62" i="4" s="1"/>
  <c r="E61" i="4"/>
  <c r="E60" i="4" s="1"/>
  <c r="A61" i="4"/>
  <c r="I61" i="4" s="1"/>
  <c r="I60" i="4"/>
  <c r="A60" i="4"/>
  <c r="A59" i="4"/>
  <c r="I59" i="4" s="1"/>
  <c r="A58" i="4"/>
  <c r="I58" i="4" s="1"/>
  <c r="A57" i="4"/>
  <c r="F57" i="4" s="1"/>
  <c r="F56" i="4" s="1"/>
  <c r="A56" i="4"/>
  <c r="I56" i="4" s="1"/>
  <c r="A55" i="4"/>
  <c r="E55" i="4" s="1"/>
  <c r="E54" i="4" s="1"/>
  <c r="A54" i="4"/>
  <c r="I54" i="4" s="1"/>
  <c r="A53" i="4"/>
  <c r="I53" i="4" s="1"/>
  <c r="A52" i="4"/>
  <c r="F52" i="4" s="1"/>
  <c r="A51" i="4"/>
  <c r="I51" i="4" s="1"/>
  <c r="E50" i="4"/>
  <c r="A50" i="4"/>
  <c r="I50" i="4" s="1"/>
  <c r="A49" i="4"/>
  <c r="E49" i="4" s="1"/>
  <c r="A48" i="4"/>
  <c r="F48" i="4" s="1"/>
  <c r="A47" i="4"/>
  <c r="I47" i="4" s="1"/>
  <c r="A46" i="4"/>
  <c r="E46" i="4" s="1"/>
  <c r="E45" i="4"/>
  <c r="A45" i="4"/>
  <c r="F45" i="4" s="1"/>
  <c r="A44" i="4"/>
  <c r="I44" i="4" s="1"/>
  <c r="A43" i="4"/>
  <c r="I43" i="4" s="1"/>
  <c r="A42" i="4"/>
  <c r="E42" i="4" s="1"/>
  <c r="A41" i="4"/>
  <c r="I41" i="4" s="1"/>
  <c r="A40" i="4"/>
  <c r="I40" i="4" s="1"/>
  <c r="A39" i="4"/>
  <c r="E39" i="4" s="1"/>
  <c r="A38" i="4"/>
  <c r="F38" i="4" s="1"/>
  <c r="A37" i="4"/>
  <c r="I37" i="4" s="1"/>
  <c r="F36" i="4"/>
  <c r="A36" i="4"/>
  <c r="I36" i="4" s="1"/>
  <c r="A35" i="4"/>
  <c r="I35" i="4" s="1"/>
  <c r="A34" i="4"/>
  <c r="I34" i="4" s="1"/>
  <c r="F33" i="4"/>
  <c r="A33" i="4"/>
  <c r="I33" i="4" s="1"/>
  <c r="A32" i="4"/>
  <c r="E32" i="4" s="1"/>
  <c r="A31" i="4"/>
  <c r="F31" i="4" s="1"/>
  <c r="A30" i="4"/>
  <c r="I30" i="4" s="1"/>
  <c r="A29" i="4"/>
  <c r="I29" i="4" s="1"/>
  <c r="A28" i="4"/>
  <c r="F28" i="4" s="1"/>
  <c r="A27" i="4"/>
  <c r="I27" i="4" s="1"/>
  <c r="A26" i="4"/>
  <c r="I26" i="4" s="1"/>
  <c r="A25" i="4"/>
  <c r="E25" i="4" s="1"/>
  <c r="I24" i="4"/>
  <c r="A24" i="4"/>
  <c r="A23" i="4"/>
  <c r="I23" i="4" s="1"/>
  <c r="A22" i="4"/>
  <c r="E22" i="4" s="1"/>
  <c r="A21" i="4"/>
  <c r="F21" i="4" s="1"/>
  <c r="A20" i="4"/>
  <c r="I20" i="4" s="1"/>
  <c r="F19" i="4"/>
  <c r="A19" i="4"/>
  <c r="I19" i="4" s="1"/>
  <c r="A18" i="4"/>
  <c r="I18" i="4" s="1"/>
  <c r="A17" i="4"/>
  <c r="I17" i="4" s="1"/>
  <c r="F16" i="4"/>
  <c r="A16" i="4"/>
  <c r="I16" i="4" s="1"/>
  <c r="A15" i="4"/>
  <c r="E15" i="4" s="1"/>
  <c r="A14" i="4"/>
  <c r="F14" i="4" s="1"/>
  <c r="A13" i="4"/>
  <c r="I13" i="4" s="1"/>
  <c r="A12" i="4"/>
  <c r="I12" i="4" s="1"/>
  <c r="A11" i="4"/>
  <c r="I11" i="4" s="1"/>
  <c r="F10" i="4"/>
  <c r="F9" i="4" s="1"/>
  <c r="E10" i="4"/>
  <c r="E9" i="4" s="1"/>
  <c r="A10" i="4"/>
  <c r="I10" i="4" s="1"/>
  <c r="A9" i="4"/>
  <c r="I9" i="4" s="1"/>
  <c r="A8" i="4"/>
  <c r="I8" i="4" s="1"/>
  <c r="F7" i="4"/>
  <c r="A7" i="4"/>
  <c r="I7" i="4" s="1"/>
  <c r="A6" i="4"/>
  <c r="I6" i="4" s="1"/>
  <c r="A5" i="4"/>
  <c r="I5" i="4" s="1"/>
  <c r="A4" i="4"/>
  <c r="I4" i="4" s="1"/>
  <c r="A3" i="4"/>
  <c r="I489" i="4" l="1"/>
  <c r="E489" i="4"/>
  <c r="I500" i="4"/>
  <c r="F500" i="4"/>
  <c r="F503" i="4"/>
  <c r="E503" i="4"/>
  <c r="F536" i="4"/>
  <c r="I536" i="4"/>
  <c r="F549" i="4"/>
  <c r="E549" i="4"/>
  <c r="I555" i="4"/>
  <c r="F555" i="4"/>
  <c r="E555" i="4"/>
  <c r="I640" i="4"/>
  <c r="H640" i="4" s="1"/>
  <c r="F640" i="4"/>
  <c r="E640" i="4"/>
  <c r="E643" i="4"/>
  <c r="I643" i="4"/>
  <c r="I735" i="4"/>
  <c r="F735" i="4"/>
  <c r="E735" i="4"/>
  <c r="F743" i="4"/>
  <c r="I743" i="4"/>
  <c r="F762" i="4"/>
  <c r="F761" i="4" s="1"/>
  <c r="I762" i="4"/>
  <c r="I803" i="4"/>
  <c r="F803" i="4"/>
  <c r="F802" i="4" s="1"/>
  <c r="E903" i="4"/>
  <c r="I903" i="4"/>
  <c r="I937" i="4"/>
  <c r="F937" i="4"/>
  <c r="F936" i="4" s="1"/>
  <c r="E963" i="4"/>
  <c r="I963" i="4"/>
  <c r="F963" i="4"/>
  <c r="F962" i="4" s="1"/>
  <c r="I1096" i="4"/>
  <c r="F1096" i="4"/>
  <c r="F1111" i="4"/>
  <c r="I1111" i="4"/>
  <c r="E1134" i="4"/>
  <c r="I1134" i="4"/>
  <c r="F1134" i="4"/>
  <c r="I1199" i="4"/>
  <c r="F1199" i="4"/>
  <c r="I1261" i="4"/>
  <c r="F1261" i="4"/>
  <c r="I1278" i="4"/>
  <c r="F1278" i="4"/>
  <c r="I1432" i="4"/>
  <c r="F1432" i="4"/>
  <c r="I1644" i="4"/>
  <c r="H1644" i="4" s="1"/>
  <c r="E1644" i="4"/>
  <c r="F1758" i="4"/>
  <c r="I1758" i="4"/>
  <c r="I1776" i="4"/>
  <c r="F1776" i="4"/>
  <c r="F1775" i="4" s="1"/>
  <c r="I1787" i="4"/>
  <c r="E1787" i="4"/>
  <c r="E1786" i="4" s="1"/>
  <c r="I1822" i="4"/>
  <c r="E1822" i="4"/>
  <c r="E1821" i="4" s="1"/>
  <c r="I1854" i="4"/>
  <c r="E1854" i="4"/>
  <c r="E1853" i="4" s="1"/>
  <c r="F1854" i="4"/>
  <c r="F1853" i="4" s="1"/>
  <c r="E1877" i="4"/>
  <c r="E1876" i="4" s="1"/>
  <c r="F1877" i="4"/>
  <c r="F1876" i="4" s="1"/>
  <c r="F1959" i="4"/>
  <c r="E1959" i="4"/>
  <c r="I1985" i="4"/>
  <c r="E1985" i="4"/>
  <c r="F1985" i="4"/>
  <c r="E2046" i="4"/>
  <c r="F2046" i="4"/>
  <c r="E2120" i="4"/>
  <c r="F2120" i="4"/>
  <c r="E23" i="4"/>
  <c r="E31" i="4"/>
  <c r="E40" i="4"/>
  <c r="F51" i="4"/>
  <c r="F79" i="4"/>
  <c r="F78" i="4" s="1"/>
  <c r="F85" i="4"/>
  <c r="F84" i="4" s="1"/>
  <c r="E93" i="4"/>
  <c r="E92" i="4" s="1"/>
  <c r="I112" i="4"/>
  <c r="E133" i="4"/>
  <c r="F136" i="4"/>
  <c r="E160" i="4"/>
  <c r="E159" i="4" s="1"/>
  <c r="E164" i="4"/>
  <c r="E166" i="4"/>
  <c r="E165" i="4" s="1"/>
  <c r="F169" i="4"/>
  <c r="F195" i="4"/>
  <c r="E217" i="4"/>
  <c r="F219" i="4"/>
  <c r="E241" i="4"/>
  <c r="E270" i="4"/>
  <c r="E269" i="4" s="1"/>
  <c r="E299" i="4"/>
  <c r="F305" i="4"/>
  <c r="F306" i="4"/>
  <c r="F313" i="4"/>
  <c r="E320" i="4"/>
  <c r="E364" i="4"/>
  <c r="E363" i="4" s="1"/>
  <c r="E406" i="4"/>
  <c r="E405" i="4" s="1"/>
  <c r="H405" i="4" s="1"/>
  <c r="I408" i="4"/>
  <c r="H408" i="4" s="1"/>
  <c r="E413" i="4"/>
  <c r="E412" i="4" s="1"/>
  <c r="I415" i="4"/>
  <c r="H415" i="4" s="1"/>
  <c r="H419" i="4"/>
  <c r="E423" i="4"/>
  <c r="E422" i="4" s="1"/>
  <c r="I428" i="4"/>
  <c r="F428" i="4"/>
  <c r="F471" i="4"/>
  <c r="F470" i="4" s="1"/>
  <c r="I486" i="4"/>
  <c r="F486" i="4"/>
  <c r="E500" i="4"/>
  <c r="I509" i="4"/>
  <c r="F509" i="4"/>
  <c r="F513" i="4"/>
  <c r="E526" i="4"/>
  <c r="E536" i="4"/>
  <c r="I559" i="4"/>
  <c r="E559" i="4"/>
  <c r="I579" i="4"/>
  <c r="F579" i="4"/>
  <c r="F584" i="4"/>
  <c r="I584" i="4"/>
  <c r="E597" i="4"/>
  <c r="I607" i="4"/>
  <c r="H607" i="4" s="1"/>
  <c r="F607" i="4"/>
  <c r="I614" i="4"/>
  <c r="H614" i="4" s="1"/>
  <c r="F614" i="4"/>
  <c r="F616" i="4"/>
  <c r="E616" i="4"/>
  <c r="I637" i="4"/>
  <c r="H637" i="4" s="1"/>
  <c r="E637" i="4"/>
  <c r="F657" i="4"/>
  <c r="F660" i="4"/>
  <c r="E660" i="4"/>
  <c r="F673" i="4"/>
  <c r="I673" i="4"/>
  <c r="E673" i="4"/>
  <c r="F740" i="4"/>
  <c r="I740" i="4"/>
  <c r="E803" i="4"/>
  <c r="E802" i="4" s="1"/>
  <c r="F860" i="4"/>
  <c r="F888" i="4"/>
  <c r="I888" i="4"/>
  <c r="H888" i="4" s="1"/>
  <c r="E888" i="4"/>
  <c r="E914" i="4"/>
  <c r="I914" i="4"/>
  <c r="H914" i="4" s="1"/>
  <c r="F914" i="4"/>
  <c r="I920" i="4"/>
  <c r="H920" i="4" s="1"/>
  <c r="F920" i="4"/>
  <c r="F928" i="4"/>
  <c r="I928" i="4"/>
  <c r="H928" i="4" s="1"/>
  <c r="E928" i="4"/>
  <c r="E937" i="4"/>
  <c r="E936" i="4" s="1"/>
  <c r="E990" i="4"/>
  <c r="E989" i="4" s="1"/>
  <c r="I990" i="4"/>
  <c r="F990" i="4"/>
  <c r="F989" i="4" s="1"/>
  <c r="E996" i="4"/>
  <c r="I1043" i="4"/>
  <c r="F1047" i="4"/>
  <c r="I1047" i="4"/>
  <c r="E1096" i="4"/>
  <c r="F1109" i="4"/>
  <c r="I1109" i="4"/>
  <c r="E1144" i="4"/>
  <c r="E1143" i="4" s="1"/>
  <c r="I1148" i="4"/>
  <c r="H1148" i="4" s="1"/>
  <c r="F1148" i="4"/>
  <c r="E1148" i="4"/>
  <c r="F1155" i="4"/>
  <c r="F1154" i="4" s="1"/>
  <c r="E1166" i="4"/>
  <c r="E1165" i="4" s="1"/>
  <c r="H1165" i="4" s="1"/>
  <c r="F1166" i="4"/>
  <c r="F1165" i="4" s="1"/>
  <c r="E1261" i="4"/>
  <c r="H1261" i="4" s="1"/>
  <c r="I1276" i="4"/>
  <c r="F1276" i="4"/>
  <c r="E1278" i="4"/>
  <c r="I1327" i="4"/>
  <c r="H1327" i="4" s="1"/>
  <c r="F1327" i="4"/>
  <c r="E1333" i="4"/>
  <c r="I1333" i="4"/>
  <c r="H1333" i="4" s="1"/>
  <c r="I1340" i="4"/>
  <c r="H1340" i="4" s="1"/>
  <c r="F1340" i="4"/>
  <c r="I1372" i="4"/>
  <c r="F1379" i="4"/>
  <c r="I1379" i="4"/>
  <c r="H1379" i="4" s="1"/>
  <c r="I1381" i="4"/>
  <c r="H1381" i="4" s="1"/>
  <c r="F1381" i="4"/>
  <c r="F1383" i="4"/>
  <c r="I1383" i="4"/>
  <c r="H1383" i="4" s="1"/>
  <c r="I1385" i="4"/>
  <c r="H1385" i="4" s="1"/>
  <c r="F1385" i="4"/>
  <c r="I1415" i="4"/>
  <c r="F1415" i="4"/>
  <c r="E1415" i="4"/>
  <c r="E1432" i="4"/>
  <c r="I1450" i="4"/>
  <c r="E1506" i="4"/>
  <c r="E1505" i="4" s="1"/>
  <c r="I1506" i="4"/>
  <c r="F1559" i="4"/>
  <c r="E1559" i="4"/>
  <c r="E1626" i="4"/>
  <c r="F1626" i="4"/>
  <c r="F1636" i="4"/>
  <c r="F1635" i="4" s="1"/>
  <c r="I1636" i="4"/>
  <c r="F1644" i="4"/>
  <c r="E1686" i="4"/>
  <c r="F1686" i="4"/>
  <c r="E1703" i="4"/>
  <c r="F1703" i="4"/>
  <c r="F1724" i="4"/>
  <c r="E1724" i="4"/>
  <c r="F1753" i="4"/>
  <c r="F1752" i="4" s="1"/>
  <c r="E1753" i="4"/>
  <c r="E1752" i="4" s="1"/>
  <c r="I3178" i="4"/>
  <c r="F3178" i="4"/>
  <c r="F23" i="4"/>
  <c r="F93" i="4"/>
  <c r="F92" i="4" s="1"/>
  <c r="F160" i="4"/>
  <c r="F159" i="4" s="1"/>
  <c r="F164" i="4"/>
  <c r="F217" i="4"/>
  <c r="F241" i="4"/>
  <c r="F270" i="4"/>
  <c r="F269" i="4" s="1"/>
  <c r="F299" i="4"/>
  <c r="F320" i="4"/>
  <c r="F406" i="4"/>
  <c r="F405" i="4" s="1"/>
  <c r="F413" i="4"/>
  <c r="F412" i="4" s="1"/>
  <c r="F423" i="4"/>
  <c r="F422" i="4" s="1"/>
  <c r="I447" i="4"/>
  <c r="H447" i="4" s="1"/>
  <c r="F447" i="4"/>
  <c r="I544" i="4"/>
  <c r="E544" i="4"/>
  <c r="I557" i="4"/>
  <c r="F557" i="4"/>
  <c r="F567" i="4"/>
  <c r="E567" i="4"/>
  <c r="F632" i="4"/>
  <c r="E632" i="4"/>
  <c r="E641" i="4"/>
  <c r="I641" i="4"/>
  <c r="H641" i="4" s="1"/>
  <c r="F641" i="4"/>
  <c r="F655" i="4"/>
  <c r="E655" i="4"/>
  <c r="I721" i="4"/>
  <c r="F721" i="4"/>
  <c r="E721" i="4"/>
  <c r="H721" i="4" s="1"/>
  <c r="E727" i="4"/>
  <c r="F727" i="4"/>
  <c r="I745" i="4"/>
  <c r="F745" i="4"/>
  <c r="F760" i="4"/>
  <c r="F759" i="4" s="1"/>
  <c r="I760" i="4"/>
  <c r="E760" i="4"/>
  <c r="E759" i="4" s="1"/>
  <c r="E775" i="4"/>
  <c r="E774" i="4" s="1"/>
  <c r="I775" i="4"/>
  <c r="I811" i="4"/>
  <c r="F811" i="4"/>
  <c r="F810" i="4" s="1"/>
  <c r="E811" i="4"/>
  <c r="F907" i="4"/>
  <c r="F906" i="4" s="1"/>
  <c r="E920" i="4"/>
  <c r="E925" i="4"/>
  <c r="I944" i="4"/>
  <c r="H944" i="4" s="1"/>
  <c r="I968" i="4"/>
  <c r="E972" i="4"/>
  <c r="I972" i="4"/>
  <c r="I994" i="4"/>
  <c r="F994" i="4"/>
  <c r="I1015" i="4"/>
  <c r="F1015" i="4"/>
  <c r="E1015" i="4"/>
  <c r="I1073" i="4"/>
  <c r="F1073" i="4"/>
  <c r="F1072" i="4" s="1"/>
  <c r="E1073" i="4"/>
  <c r="E1072" i="4" s="1"/>
  <c r="F1092" i="4"/>
  <c r="E1092" i="4"/>
  <c r="H1095" i="4"/>
  <c r="F1116" i="4"/>
  <c r="H1116" i="4" s="1"/>
  <c r="E1118" i="4"/>
  <c r="I1135" i="4"/>
  <c r="F1194" i="4"/>
  <c r="E1194" i="4"/>
  <c r="F1252" i="4"/>
  <c r="I1252" i="4"/>
  <c r="E1252" i="4"/>
  <c r="E1273" i="4"/>
  <c r="E1276" i="4"/>
  <c r="E1327" i="4"/>
  <c r="I1330" i="4"/>
  <c r="F1330" i="4"/>
  <c r="E1340" i="4"/>
  <c r="E1379" i="4"/>
  <c r="E1381" i="4"/>
  <c r="E1383" i="4"/>
  <c r="E1385" i="4"/>
  <c r="F1419" i="4"/>
  <c r="E1556" i="4"/>
  <c r="F1556" i="4"/>
  <c r="I1562" i="4"/>
  <c r="H1562" i="4" s="1"/>
  <c r="F1562" i="4"/>
  <c r="F1575" i="4"/>
  <c r="E1575" i="4"/>
  <c r="I1583" i="4"/>
  <c r="H1583" i="4" s="1"/>
  <c r="F1583" i="4"/>
  <c r="F1606" i="4"/>
  <c r="I1606" i="4"/>
  <c r="H1606" i="4" s="1"/>
  <c r="F2300" i="4"/>
  <c r="I2300" i="4"/>
  <c r="E2311" i="4"/>
  <c r="E2310" i="4" s="1"/>
  <c r="F2311" i="4"/>
  <c r="F2310" i="4" s="1"/>
  <c r="I2370" i="4"/>
  <c r="F2370" i="4"/>
  <c r="F2369" i="4" s="1"/>
  <c r="E2370" i="4"/>
  <c r="E2369" i="4" s="1"/>
  <c r="F2391" i="4"/>
  <c r="F2390" i="4" s="1"/>
  <c r="I2391" i="4"/>
  <c r="E2418" i="4"/>
  <c r="E2417" i="4" s="1"/>
  <c r="F2418" i="4"/>
  <c r="F2417" i="4" s="1"/>
  <c r="I2476" i="4"/>
  <c r="E2476" i="4"/>
  <c r="E2475" i="4" s="1"/>
  <c r="F2592" i="4"/>
  <c r="I2592" i="4"/>
  <c r="I2750" i="4"/>
  <c r="F2750" i="4"/>
  <c r="F3024" i="4"/>
  <c r="I3024" i="4"/>
  <c r="E3024" i="4"/>
  <c r="F40" i="4"/>
  <c r="I3" i="4"/>
  <c r="D198" i="13"/>
  <c r="D198" i="7"/>
  <c r="D214" i="7"/>
  <c r="F26" i="4"/>
  <c r="F50" i="4"/>
  <c r="F61" i="4"/>
  <c r="F60" i="4" s="1"/>
  <c r="E100" i="4"/>
  <c r="E99" i="4" s="1"/>
  <c r="F119" i="4"/>
  <c r="E124" i="4"/>
  <c r="F126" i="4"/>
  <c r="I138" i="4"/>
  <c r="H138" i="4" s="1"/>
  <c r="E145" i="4"/>
  <c r="E163" i="4"/>
  <c r="I181" i="4"/>
  <c r="H181" i="4" s="1"/>
  <c r="I208" i="4"/>
  <c r="E212" i="4"/>
  <c r="E211" i="4" s="1"/>
  <c r="F223" i="4"/>
  <c r="I225" i="4"/>
  <c r="H225" i="4" s="1"/>
  <c r="E244" i="4"/>
  <c r="E243" i="4" s="1"/>
  <c r="E246" i="4"/>
  <c r="E245" i="4" s="1"/>
  <c r="F251" i="4"/>
  <c r="F250" i="4" s="1"/>
  <c r="F253" i="4"/>
  <c r="F252" i="4" s="1"/>
  <c r="E263" i="4"/>
  <c r="E273" i="4"/>
  <c r="E283" i="4"/>
  <c r="E314" i="4"/>
  <c r="E338" i="4"/>
  <c r="F340" i="4"/>
  <c r="E374" i="4"/>
  <c r="E373" i="4" s="1"/>
  <c r="E376" i="4"/>
  <c r="F381" i="4"/>
  <c r="F380" i="4" s="1"/>
  <c r="F388" i="4"/>
  <c r="F395" i="4"/>
  <c r="E403" i="4"/>
  <c r="I437" i="4"/>
  <c r="F441" i="4"/>
  <c r="F440" i="4" s="1"/>
  <c r="E441" i="4"/>
  <c r="E440" i="4" s="1"/>
  <c r="F460" i="4"/>
  <c r="F459" i="4" s="1"/>
  <c r="E493" i="4"/>
  <c r="I496" i="4"/>
  <c r="E496" i="4"/>
  <c r="F507" i="4"/>
  <c r="E507" i="4"/>
  <c r="F537" i="4"/>
  <c r="I551" i="4"/>
  <c r="F551" i="4"/>
  <c r="E551" i="4"/>
  <c r="F573" i="4"/>
  <c r="E573" i="4"/>
  <c r="E586" i="4"/>
  <c r="I586" i="4"/>
  <c r="F612" i="4"/>
  <c r="E612" i="4"/>
  <c r="I623" i="4"/>
  <c r="E629" i="4"/>
  <c r="F669" i="4"/>
  <c r="I669" i="4"/>
  <c r="F672" i="4"/>
  <c r="E672" i="4"/>
  <c r="E711" i="4"/>
  <c r="E710" i="4" s="1"/>
  <c r="I711" i="4"/>
  <c r="H711" i="4" s="1"/>
  <c r="E722" i="4"/>
  <c r="I722" i="4"/>
  <c r="I724" i="4"/>
  <c r="E745" i="4"/>
  <c r="I768" i="4"/>
  <c r="F775" i="4"/>
  <c r="F774" i="4" s="1"/>
  <c r="E792" i="4"/>
  <c r="E791" i="4" s="1"/>
  <c r="I792" i="4"/>
  <c r="F792" i="4"/>
  <c r="F791" i="4" s="1"/>
  <c r="I823" i="4"/>
  <c r="H823" i="4" s="1"/>
  <c r="F887" i="4"/>
  <c r="E887" i="4"/>
  <c r="E921" i="4"/>
  <c r="I921" i="4"/>
  <c r="I984" i="4"/>
  <c r="F984" i="4"/>
  <c r="E984" i="4"/>
  <c r="I1082" i="4"/>
  <c r="F1082" i="4"/>
  <c r="F1081" i="4" s="1"/>
  <c r="F1104" i="4"/>
  <c r="I1104" i="4"/>
  <c r="I1117" i="4"/>
  <c r="F1117" i="4"/>
  <c r="F1132" i="4"/>
  <c r="F1249" i="4"/>
  <c r="E1249" i="4"/>
  <c r="E1260" i="4"/>
  <c r="I1260" i="4"/>
  <c r="F1260" i="4"/>
  <c r="E1291" i="4"/>
  <c r="I1291" i="4"/>
  <c r="F1325" i="4"/>
  <c r="I1325" i="4"/>
  <c r="H1325" i="4" s="1"/>
  <c r="E1328" i="4"/>
  <c r="I1328" i="4"/>
  <c r="H1328" i="4" s="1"/>
  <c r="I1357" i="4"/>
  <c r="H1357" i="4" s="1"/>
  <c r="F1357" i="4"/>
  <c r="I1378" i="4"/>
  <c r="H1378" i="4" s="1"/>
  <c r="F1378" i="4"/>
  <c r="E1380" i="4"/>
  <c r="I1380" i="4"/>
  <c r="H1380" i="4" s="1"/>
  <c r="I1382" i="4"/>
  <c r="H1382" i="4" s="1"/>
  <c r="F1382" i="4"/>
  <c r="E1384" i="4"/>
  <c r="I1384" i="4"/>
  <c r="H1384" i="4" s="1"/>
  <c r="I1386" i="4"/>
  <c r="H1386" i="4" s="1"/>
  <c r="F1386" i="4"/>
  <c r="F1489" i="4"/>
  <c r="F1488" i="4" s="1"/>
  <c r="E1489" i="4"/>
  <c r="E1488" i="4" s="1"/>
  <c r="H1488" i="4" s="1"/>
  <c r="I1504" i="4"/>
  <c r="F1504" i="4"/>
  <c r="F1503" i="4" s="1"/>
  <c r="E1504" i="4"/>
  <c r="E1503" i="4" s="1"/>
  <c r="I1779" i="4"/>
  <c r="F1779" i="4"/>
  <c r="I1799" i="4"/>
  <c r="E1799" i="4"/>
  <c r="E1835" i="4"/>
  <c r="F1835" i="4"/>
  <c r="I1839" i="4"/>
  <c r="F1839" i="4"/>
  <c r="F1880" i="4"/>
  <c r="F1879" i="4" s="1"/>
  <c r="I1880" i="4"/>
  <c r="F1917" i="4"/>
  <c r="I1917" i="4"/>
  <c r="I1926" i="4"/>
  <c r="E1926" i="4"/>
  <c r="I1944" i="4"/>
  <c r="E1944" i="4"/>
  <c r="I1968" i="4"/>
  <c r="E1968" i="4"/>
  <c r="E1981" i="4"/>
  <c r="F1981" i="4"/>
  <c r="I2010" i="4"/>
  <c r="F2010" i="4"/>
  <c r="E2033" i="4"/>
  <c r="F2033" i="4"/>
  <c r="I2054" i="4"/>
  <c r="H2054" i="4" s="1"/>
  <c r="F2054" i="4"/>
  <c r="I2076" i="4"/>
  <c r="F2076" i="4"/>
  <c r="I2113" i="4"/>
  <c r="E2113" i="4"/>
  <c r="E2112" i="4" s="1"/>
  <c r="F2113" i="4"/>
  <c r="F2112" i="4" s="1"/>
  <c r="E2161" i="4"/>
  <c r="E2160" i="4" s="1"/>
  <c r="F2161" i="4"/>
  <c r="F2160" i="4" s="1"/>
  <c r="I2243" i="4"/>
  <c r="F2243" i="4"/>
  <c r="E2243" i="4"/>
  <c r="E2322" i="4"/>
  <c r="F2322" i="4"/>
  <c r="F2339" i="4"/>
  <c r="I2339" i="4"/>
  <c r="E2455" i="4"/>
  <c r="E2454" i="4" s="1"/>
  <c r="F2455" i="4"/>
  <c r="F2454" i="4" s="1"/>
  <c r="E2534" i="4"/>
  <c r="F2534" i="4"/>
  <c r="F2622" i="4"/>
  <c r="I2622" i="4"/>
  <c r="E2741" i="4"/>
  <c r="E2740" i="4" s="1"/>
  <c r="F2741" i="4"/>
  <c r="F2740" i="4" s="1"/>
  <c r="I2810" i="4"/>
  <c r="E2810" i="4"/>
  <c r="E2809" i="4" s="1"/>
  <c r="F2810" i="4"/>
  <c r="F2809" i="4" s="1"/>
  <c r="E2984" i="4"/>
  <c r="I2984" i="4"/>
  <c r="F2984" i="4"/>
  <c r="F3073" i="4"/>
  <c r="E3073" i="4"/>
  <c r="E3303" i="4"/>
  <c r="E3302" i="4" s="1"/>
  <c r="F3303" i="4"/>
  <c r="F3302" i="4" s="1"/>
  <c r="F4028" i="4"/>
  <c r="E4028" i="4"/>
  <c r="I4028" i="4"/>
  <c r="D198" i="11"/>
  <c r="F1549" i="4"/>
  <c r="I1549" i="4"/>
  <c r="H1549" i="4" s="1"/>
  <c r="E1572" i="4"/>
  <c r="F1572" i="4"/>
  <c r="I1578" i="4"/>
  <c r="H1578" i="4" s="1"/>
  <c r="F1578" i="4"/>
  <c r="F1600" i="4"/>
  <c r="I1600" i="4"/>
  <c r="H1600" i="4" s="1"/>
  <c r="I1610" i="4"/>
  <c r="F1610" i="4"/>
  <c r="I1624" i="4"/>
  <c r="H1624" i="4" s="1"/>
  <c r="F1624" i="4"/>
  <c r="I1627" i="4"/>
  <c r="H1627" i="4" s="1"/>
  <c r="F1627" i="4"/>
  <c r="E1665" i="4"/>
  <c r="F1665" i="4"/>
  <c r="I1687" i="4"/>
  <c r="F1687" i="4"/>
  <c r="I1700" i="4"/>
  <c r="F1700" i="4"/>
  <c r="F1708" i="4"/>
  <c r="E1708" i="4"/>
  <c r="F1712" i="4"/>
  <c r="F1711" i="4" s="1"/>
  <c r="E1712" i="4"/>
  <c r="E1711" i="4" s="1"/>
  <c r="I1743" i="4"/>
  <c r="F1743" i="4"/>
  <c r="E1743" i="4"/>
  <c r="E1815" i="4"/>
  <c r="E1814" i="4" s="1"/>
  <c r="F1815" i="4"/>
  <c r="F1814" i="4" s="1"/>
  <c r="I1845" i="4"/>
  <c r="F1845" i="4"/>
  <c r="F1844" i="4" s="1"/>
  <c r="E1895" i="4"/>
  <c r="F1895" i="4"/>
  <c r="I1919" i="4"/>
  <c r="F1919" i="4"/>
  <c r="E1919" i="4"/>
  <c r="F1962" i="4"/>
  <c r="I1962" i="4"/>
  <c r="E1989" i="4"/>
  <c r="I1989" i="4"/>
  <c r="F1989" i="4"/>
  <c r="I2008" i="4"/>
  <c r="H2008" i="4" s="1"/>
  <c r="F2008" i="4"/>
  <c r="F2018" i="4"/>
  <c r="E2018" i="4"/>
  <c r="E2039" i="4"/>
  <c r="F2039" i="4"/>
  <c r="I2061" i="4"/>
  <c r="H2061" i="4" s="1"/>
  <c r="F2061" i="4"/>
  <c r="F2078" i="4"/>
  <c r="E2078" i="4"/>
  <c r="I2294" i="4"/>
  <c r="E2294" i="4"/>
  <c r="I2309" i="4"/>
  <c r="E2309" i="4"/>
  <c r="E2308" i="4" s="1"/>
  <c r="E2488" i="4"/>
  <c r="E2487" i="4" s="1"/>
  <c r="F2488" i="4"/>
  <c r="F2487" i="4" s="1"/>
  <c r="E2527" i="4"/>
  <c r="E2526" i="4" s="1"/>
  <c r="F2527" i="4"/>
  <c r="F2526" i="4" s="1"/>
  <c r="F2565" i="4"/>
  <c r="F2564" i="4" s="1"/>
  <c r="H2564" i="4" s="1"/>
  <c r="I2565" i="4"/>
  <c r="I2756" i="4"/>
  <c r="F2756" i="4"/>
  <c r="E2756" i="4"/>
  <c r="E2878" i="4"/>
  <c r="E2877" i="4" s="1"/>
  <c r="I2878" i="4"/>
  <c r="I2942" i="4"/>
  <c r="E2942" i="4"/>
  <c r="F3008" i="4"/>
  <c r="F3007" i="4" s="1"/>
  <c r="E3008" i="4"/>
  <c r="E3007" i="4" s="1"/>
  <c r="F3118" i="4"/>
  <c r="E3118" i="4"/>
  <c r="I3118" i="4"/>
  <c r="F3180" i="4"/>
  <c r="F3179" i="4" s="1"/>
  <c r="E3180" i="4"/>
  <c r="E3179" i="4" s="1"/>
  <c r="F3207" i="4"/>
  <c r="F3206" i="4" s="1"/>
  <c r="E3207" i="4"/>
  <c r="E3206" i="4" s="1"/>
  <c r="F3991" i="4"/>
  <c r="I3991" i="4"/>
  <c r="E542" i="4"/>
  <c r="F547" i="4"/>
  <c r="E563" i="4"/>
  <c r="E569" i="4"/>
  <c r="E572" i="4"/>
  <c r="E593" i="4"/>
  <c r="E596" i="4"/>
  <c r="E600" i="4"/>
  <c r="E603" i="4"/>
  <c r="E609" i="4"/>
  <c r="E611" i="4"/>
  <c r="I622" i="4"/>
  <c r="H622" i="4" s="1"/>
  <c r="E624" i="4"/>
  <c r="F625" i="4"/>
  <c r="E627" i="4"/>
  <c r="F630" i="4"/>
  <c r="E714" i="4"/>
  <c r="E733" i="4"/>
  <c r="I786" i="4"/>
  <c r="H802" i="4"/>
  <c r="I809" i="4"/>
  <c r="F837" i="4"/>
  <c r="I848" i="4"/>
  <c r="H848" i="4" s="1"/>
  <c r="F851" i="4"/>
  <c r="E861" i="4"/>
  <c r="E860" i="4" s="1"/>
  <c r="E863" i="4"/>
  <c r="E862" i="4" s="1"/>
  <c r="F870" i="4"/>
  <c r="F892" i="4"/>
  <c r="F926" i="4"/>
  <c r="E982" i="4"/>
  <c r="E981" i="4" s="1"/>
  <c r="F1007" i="4"/>
  <c r="F1013" i="4"/>
  <c r="F1035" i="4"/>
  <c r="F1042" i="4"/>
  <c r="F1071" i="4"/>
  <c r="F1070" i="4" s="1"/>
  <c r="E1103" i="4"/>
  <c r="E1126" i="4"/>
  <c r="E1125" i="4" s="1"/>
  <c r="E1133" i="4"/>
  <c r="E1197" i="4"/>
  <c r="F1212" i="4"/>
  <c r="I1221" i="4"/>
  <c r="F1233" i="4"/>
  <c r="F1232" i="4" s="1"/>
  <c r="I1242" i="4"/>
  <c r="F1244" i="4"/>
  <c r="E1258" i="4"/>
  <c r="I1263" i="4"/>
  <c r="F1295" i="4"/>
  <c r="F1297" i="4"/>
  <c r="E1307" i="4"/>
  <c r="E1335" i="4"/>
  <c r="F1368" i="4"/>
  <c r="I1373" i="4"/>
  <c r="F1418" i="4"/>
  <c r="E1436" i="4"/>
  <c r="F1446" i="4"/>
  <c r="E1453" i="4"/>
  <c r="F1481" i="4"/>
  <c r="F1480" i="4" s="1"/>
  <c r="F1491" i="4"/>
  <c r="F1490" i="4" s="1"/>
  <c r="F1519" i="4"/>
  <c r="F1529" i="4"/>
  <c r="I1615" i="4"/>
  <c r="H1615" i="4" s="1"/>
  <c r="F1615" i="4"/>
  <c r="I1622" i="4"/>
  <c r="E1622" i="4"/>
  <c r="E1649" i="4"/>
  <c r="F1649" i="4"/>
  <c r="I1666" i="4"/>
  <c r="H1666" i="4" s="1"/>
  <c r="F1666" i="4"/>
  <c r="E1722" i="4"/>
  <c r="F1722" i="4"/>
  <c r="F1744" i="4"/>
  <c r="I1744" i="4"/>
  <c r="I1792" i="4"/>
  <c r="F1792" i="4"/>
  <c r="E1792" i="4"/>
  <c r="I1813" i="4"/>
  <c r="E1813" i="4"/>
  <c r="E1838" i="4"/>
  <c r="E1837" i="4" s="1"/>
  <c r="F1838" i="4"/>
  <c r="F1837" i="4" s="1"/>
  <c r="I1923" i="4"/>
  <c r="E1923" i="4"/>
  <c r="F1996" i="4"/>
  <c r="E1996" i="4"/>
  <c r="E2013" i="4"/>
  <c r="F2013" i="4"/>
  <c r="F2028" i="4"/>
  <c r="E2028" i="4"/>
  <c r="I2057" i="4"/>
  <c r="H2057" i="4" s="1"/>
  <c r="F2057" i="4"/>
  <c r="E2075" i="4"/>
  <c r="F2075" i="4"/>
  <c r="I2134" i="4"/>
  <c r="F2134" i="4"/>
  <c r="I2284" i="4"/>
  <c r="F2284" i="4"/>
  <c r="F2283" i="4" s="1"/>
  <c r="E2284" i="4"/>
  <c r="E2283" i="4" s="1"/>
  <c r="I2291" i="4"/>
  <c r="E2291" i="4"/>
  <c r="I2320" i="4"/>
  <c r="F2320" i="4"/>
  <c r="E2320" i="4"/>
  <c r="F2398" i="4"/>
  <c r="I2398" i="4"/>
  <c r="E2398" i="4"/>
  <c r="I2457" i="4"/>
  <c r="F2457" i="4"/>
  <c r="F2456" i="4" s="1"/>
  <c r="E2576" i="4"/>
  <c r="E2575" i="4" s="1"/>
  <c r="F2576" i="4"/>
  <c r="F2575" i="4" s="1"/>
  <c r="E2624" i="4"/>
  <c r="I2624" i="4"/>
  <c r="E2628" i="4"/>
  <c r="F2628" i="4"/>
  <c r="F2655" i="4"/>
  <c r="E2655" i="4"/>
  <c r="I2724" i="4"/>
  <c r="F2724" i="4"/>
  <c r="I2739" i="4"/>
  <c r="F2739" i="4"/>
  <c r="E2739" i="4"/>
  <c r="I2753" i="4"/>
  <c r="E2753" i="4"/>
  <c r="E3032" i="4"/>
  <c r="F3032" i="4"/>
  <c r="F3039" i="4"/>
  <c r="F3038" i="4" s="1"/>
  <c r="E3039" i="4"/>
  <c r="E3038" i="4" s="1"/>
  <c r="E3925" i="4"/>
  <c r="E3924" i="4" s="1"/>
  <c r="F3925" i="4"/>
  <c r="F3924" i="4" s="1"/>
  <c r="F1530" i="4"/>
  <c r="F1538" i="4"/>
  <c r="F1544" i="4"/>
  <c r="F1772" i="4"/>
  <c r="E1772" i="4"/>
  <c r="E1771" i="4" s="1"/>
  <c r="I1819" i="4"/>
  <c r="F1819" i="4"/>
  <c r="E1848" i="4"/>
  <c r="F1848" i="4"/>
  <c r="F1904" i="4"/>
  <c r="E1904" i="4"/>
  <c r="H1904" i="4" s="1"/>
  <c r="I1965" i="4"/>
  <c r="E1965" i="4"/>
  <c r="I2024" i="4"/>
  <c r="H2024" i="4" s="1"/>
  <c r="F2024" i="4"/>
  <c r="F2274" i="4"/>
  <c r="F2273" i="4" s="1"/>
  <c r="E2274" i="4"/>
  <c r="E2273" i="4" s="1"/>
  <c r="F2332" i="4"/>
  <c r="F2331" i="4" s="1"/>
  <c r="E2332" i="4"/>
  <c r="E2331" i="4" s="1"/>
  <c r="I2435" i="4"/>
  <c r="E2435" i="4"/>
  <c r="I2470" i="4"/>
  <c r="F2470" i="4"/>
  <c r="E2538" i="4"/>
  <c r="F2538" i="4"/>
  <c r="I2555" i="4"/>
  <c r="F2555" i="4"/>
  <c r="F2554" i="4" s="1"/>
  <c r="I2631" i="4"/>
  <c r="F2631" i="4"/>
  <c r="H2631" i="4" s="1"/>
  <c r="E2631" i="4"/>
  <c r="I2727" i="4"/>
  <c r="E2727" i="4"/>
  <c r="E2726" i="4" s="1"/>
  <c r="I2804" i="4"/>
  <c r="E2804" i="4"/>
  <c r="I2832" i="4"/>
  <c r="E2832" i="4"/>
  <c r="E2831" i="4" s="1"/>
  <c r="F2880" i="4"/>
  <c r="F2879" i="4" s="1"/>
  <c r="I2880" i="4"/>
  <c r="I2886" i="4"/>
  <c r="E2886" i="4"/>
  <c r="E2885" i="4" s="1"/>
  <c r="H3038" i="4"/>
  <c r="I3041" i="4"/>
  <c r="F3041" i="4"/>
  <c r="F3040" i="4" s="1"/>
  <c r="E3041" i="4"/>
  <c r="E3040" i="4" s="1"/>
  <c r="I3056" i="4"/>
  <c r="F3056" i="4"/>
  <c r="F3055" i="4" s="1"/>
  <c r="E3086" i="4"/>
  <c r="F3086" i="4"/>
  <c r="F3148" i="4"/>
  <c r="F3147" i="4" s="1"/>
  <c r="E3148" i="4"/>
  <c r="E3147" i="4" s="1"/>
  <c r="F3168" i="4"/>
  <c r="E3168" i="4"/>
  <c r="I3168" i="4"/>
  <c r="E3243" i="4"/>
  <c r="E3242" i="4" s="1"/>
  <c r="F3243" i="4"/>
  <c r="F3242" i="4" s="1"/>
  <c r="I3276" i="4"/>
  <c r="F3276" i="4"/>
  <c r="H3276" i="4" s="1"/>
  <c r="E3291" i="4"/>
  <c r="E3290" i="4" s="1"/>
  <c r="I3291" i="4"/>
  <c r="F3352" i="4"/>
  <c r="I3352" i="4"/>
  <c r="I3738" i="4"/>
  <c r="E3738" i="4"/>
  <c r="E3737" i="4" s="1"/>
  <c r="F3788" i="4"/>
  <c r="F3787" i="4" s="1"/>
  <c r="I3788" i="4"/>
  <c r="I3796" i="4"/>
  <c r="F3796" i="4"/>
  <c r="F3795" i="4" s="1"/>
  <c r="I4010" i="4"/>
  <c r="F4010" i="4"/>
  <c r="F4009" i="4" s="1"/>
  <c r="E4131" i="4"/>
  <c r="F4131" i="4"/>
  <c r="F3237" i="4"/>
  <c r="F3236" i="4" s="1"/>
  <c r="E3237" i="4"/>
  <c r="E3236" i="4" s="1"/>
  <c r="E3270" i="4"/>
  <c r="F3270" i="4"/>
  <c r="F3291" i="4"/>
  <c r="F3290" i="4" s="1"/>
  <c r="F3339" i="4"/>
  <c r="E3339" i="4"/>
  <c r="F3349" i="4"/>
  <c r="E3352" i="4"/>
  <c r="I3646" i="4"/>
  <c r="E3646" i="4"/>
  <c r="E3645" i="4" s="1"/>
  <c r="E3670" i="4"/>
  <c r="I3670" i="4"/>
  <c r="F3670" i="4"/>
  <c r="F3742" i="4"/>
  <c r="F3741" i="4" s="1"/>
  <c r="E3742" i="4"/>
  <c r="E3741" i="4" s="1"/>
  <c r="I3777" i="4"/>
  <c r="E3777" i="4"/>
  <c r="F3777" i="4"/>
  <c r="I3836" i="4"/>
  <c r="E3836" i="4"/>
  <c r="E3835" i="4" s="1"/>
  <c r="F3849" i="4"/>
  <c r="E3849" i="4"/>
  <c r="E3852" i="4"/>
  <c r="F3852" i="4"/>
  <c r="I3852" i="4"/>
  <c r="I1694" i="4"/>
  <c r="F1714" i="4"/>
  <c r="F1831" i="4"/>
  <c r="I1831" i="4"/>
  <c r="F1882" i="4"/>
  <c r="F1881" i="4" s="1"/>
  <c r="I1890" i="4"/>
  <c r="E1890" i="4"/>
  <c r="F1952" i="4"/>
  <c r="I1952" i="4"/>
  <c r="I1958" i="4"/>
  <c r="E1958" i="4"/>
  <c r="E1974" i="4"/>
  <c r="F1974" i="4"/>
  <c r="I2002" i="4"/>
  <c r="F2002" i="4"/>
  <c r="I2005" i="4"/>
  <c r="F2005" i="4"/>
  <c r="I2068" i="4"/>
  <c r="E2068" i="4"/>
  <c r="F2132" i="4"/>
  <c r="I2132" i="4"/>
  <c r="I2267" i="4"/>
  <c r="F2267" i="4"/>
  <c r="E2278" i="4"/>
  <c r="E2277" i="4" s="1"/>
  <c r="F2278" i="4"/>
  <c r="F2277" i="4" s="1"/>
  <c r="I2348" i="4"/>
  <c r="F2348" i="4"/>
  <c r="E2348" i="4"/>
  <c r="E2364" i="4"/>
  <c r="E2363" i="4" s="1"/>
  <c r="F2364" i="4"/>
  <c r="F2363" i="4" s="1"/>
  <c r="E2511" i="4"/>
  <c r="E2510" i="4" s="1"/>
  <c r="F2511" i="4"/>
  <c r="F2510" i="4" s="1"/>
  <c r="I2546" i="4"/>
  <c r="F2546" i="4"/>
  <c r="F2762" i="4"/>
  <c r="E2762" i="4"/>
  <c r="I2815" i="4"/>
  <c r="F2815" i="4"/>
  <c r="F2861" i="4"/>
  <c r="F2860" i="4" s="1"/>
  <c r="I2861" i="4"/>
  <c r="H2919" i="4"/>
  <c r="E2926" i="4"/>
  <c r="F2926" i="4"/>
  <c r="I2926" i="4"/>
  <c r="I2955" i="4"/>
  <c r="E2955" i="4"/>
  <c r="F2993" i="4"/>
  <c r="F2992" i="4" s="1"/>
  <c r="E2993" i="4"/>
  <c r="E2992" i="4" s="1"/>
  <c r="I2993" i="4"/>
  <c r="F3033" i="4"/>
  <c r="E3033" i="4"/>
  <c r="I3054" i="4"/>
  <c r="F3054" i="4"/>
  <c r="F3053" i="4" s="1"/>
  <c r="E3054" i="4"/>
  <c r="E3053" i="4" s="1"/>
  <c r="F3088" i="4"/>
  <c r="E3088" i="4"/>
  <c r="E3095" i="4"/>
  <c r="F3095" i="4"/>
  <c r="F3170" i="4"/>
  <c r="E3170" i="4"/>
  <c r="F3202" i="4"/>
  <c r="F3201" i="4" s="1"/>
  <c r="E3202" i="4"/>
  <c r="E3201" i="4" s="1"/>
  <c r="F3224" i="4"/>
  <c r="E3224" i="4"/>
  <c r="I3308" i="4"/>
  <c r="E3308" i="4"/>
  <c r="F3308" i="4"/>
  <c r="E3564" i="4"/>
  <c r="E3563" i="4" s="1"/>
  <c r="F3564" i="4"/>
  <c r="F3563" i="4" s="1"/>
  <c r="E3579" i="4"/>
  <c r="E3578" i="4" s="1"/>
  <c r="F3579" i="4"/>
  <c r="F3578" i="4" s="1"/>
  <c r="E3595" i="4"/>
  <c r="F3595" i="4"/>
  <c r="F3630" i="4"/>
  <c r="F3629" i="4" s="1"/>
  <c r="E3630" i="4"/>
  <c r="E3629" i="4" s="1"/>
  <c r="I3664" i="4"/>
  <c r="E3664" i="4"/>
  <c r="F3664" i="4"/>
  <c r="F2198" i="4"/>
  <c r="E2590" i="4"/>
  <c r="E2589" i="4" s="1"/>
  <c r="F2590" i="4"/>
  <c r="F2589" i="4" s="1"/>
  <c r="H2589" i="4" s="1"/>
  <c r="I2616" i="4"/>
  <c r="F2616" i="4"/>
  <c r="I2842" i="4"/>
  <c r="E2842" i="4"/>
  <c r="E2841" i="4" s="1"/>
  <c r="E2920" i="4"/>
  <c r="F2920" i="4"/>
  <c r="E2934" i="4"/>
  <c r="E2933" i="4" s="1"/>
  <c r="H2933" i="4" s="1"/>
  <c r="I2934" i="4"/>
  <c r="I2953" i="4"/>
  <c r="F2953" i="4"/>
  <c r="F2958" i="4"/>
  <c r="F2957" i="4" s="1"/>
  <c r="E2958" i="4"/>
  <c r="E2957" i="4" s="1"/>
  <c r="I2988" i="4"/>
  <c r="E2988" i="4"/>
  <c r="E3018" i="4"/>
  <c r="E3017" i="4" s="1"/>
  <c r="I3018" i="4"/>
  <c r="E3072" i="4"/>
  <c r="F3072" i="4"/>
  <c r="I3089" i="4"/>
  <c r="F3089" i="4"/>
  <c r="F3098" i="4"/>
  <c r="E3098" i="4"/>
  <c r="F3155" i="4"/>
  <c r="I3155" i="4"/>
  <c r="I3211" i="4"/>
  <c r="F3211" i="4"/>
  <c r="F3210" i="4" s="1"/>
  <c r="E3211" i="4"/>
  <c r="E3210" i="4" s="1"/>
  <c r="E3235" i="4"/>
  <c r="E3234" i="4" s="1"/>
  <c r="I3235" i="4"/>
  <c r="I3289" i="4"/>
  <c r="E3289" i="4"/>
  <c r="E3288" i="4" s="1"/>
  <c r="I3301" i="4"/>
  <c r="F3301" i="4"/>
  <c r="E3347" i="4"/>
  <c r="I3347" i="4"/>
  <c r="E3402" i="4"/>
  <c r="E3401" i="4" s="1"/>
  <c r="F3402" i="4"/>
  <c r="F3401" i="4" s="1"/>
  <c r="I3441" i="4"/>
  <c r="F3441" i="4"/>
  <c r="I3491" i="4"/>
  <c r="E3491" i="4"/>
  <c r="F3524" i="4"/>
  <c r="F3523" i="4" s="1"/>
  <c r="E3524" i="4"/>
  <c r="E3523" i="4" s="1"/>
  <c r="F3542" i="4"/>
  <c r="F3541" i="4" s="1"/>
  <c r="E3542" i="4"/>
  <c r="E3541" i="4" s="1"/>
  <c r="I3549" i="4"/>
  <c r="F3549" i="4"/>
  <c r="F3548" i="4" s="1"/>
  <c r="I3588" i="4"/>
  <c r="E3588" i="4"/>
  <c r="E3587" i="4" s="1"/>
  <c r="I3606" i="4"/>
  <c r="E3606" i="4"/>
  <c r="F3639" i="4"/>
  <c r="E3639" i="4"/>
  <c r="I3639" i="4"/>
  <c r="I3675" i="4"/>
  <c r="E3675" i="4"/>
  <c r="F3729" i="4"/>
  <c r="F3728" i="4" s="1"/>
  <c r="E3729" i="4"/>
  <c r="E3728" i="4" s="1"/>
  <c r="I3729" i="4"/>
  <c r="H3729" i="4" s="1"/>
  <c r="H1728" i="4"/>
  <c r="H1881" i="4"/>
  <c r="I2081" i="4"/>
  <c r="H2081" i="4" s="1"/>
  <c r="F2126" i="4"/>
  <c r="F2125" i="4" s="1"/>
  <c r="H2125" i="4" s="1"/>
  <c r="E2128" i="4"/>
  <c r="E2127" i="4" s="1"/>
  <c r="I2130" i="4"/>
  <c r="I2141" i="4"/>
  <c r="E2148" i="4"/>
  <c r="E2147" i="4" s="1"/>
  <c r="E2196" i="4"/>
  <c r="E2195" i="4" s="1"/>
  <c r="H2233" i="4"/>
  <c r="I2241" i="4"/>
  <c r="E2292" i="4"/>
  <c r="F2298" i="4"/>
  <c r="F2315" i="4"/>
  <c r="F2314" i="4" s="1"/>
  <c r="F2338" i="4"/>
  <c r="E2357" i="4"/>
  <c r="E2356" i="4" s="1"/>
  <c r="F2380" i="4"/>
  <c r="F2379" i="4" s="1"/>
  <c r="H2417" i="4"/>
  <c r="F2468" i="4"/>
  <c r="F2467" i="4" s="1"/>
  <c r="E2569" i="4"/>
  <c r="E2568" i="4" s="1"/>
  <c r="E2567" i="4" s="1"/>
  <c r="F2571" i="4"/>
  <c r="F2570" i="4" s="1"/>
  <c r="F2581" i="4"/>
  <c r="F2580" i="4" s="1"/>
  <c r="F2587" i="4"/>
  <c r="I2601" i="4"/>
  <c r="F2601" i="4"/>
  <c r="I2614" i="4"/>
  <c r="E2616" i="4"/>
  <c r="I2623" i="4"/>
  <c r="I2626" i="4"/>
  <c r="F2629" i="4"/>
  <c r="I2629" i="4"/>
  <c r="E2654" i="4"/>
  <c r="F2737" i="4"/>
  <c r="I2737" i="4"/>
  <c r="F2767" i="4"/>
  <c r="I2830" i="4"/>
  <c r="E2830" i="4"/>
  <c r="E2829" i="4" s="1"/>
  <c r="I2863" i="4"/>
  <c r="F2863" i="4"/>
  <c r="F2862" i="4" s="1"/>
  <c r="F2889" i="4"/>
  <c r="F2888" i="4" s="1"/>
  <c r="E2889" i="4"/>
  <c r="E2888" i="4" s="1"/>
  <c r="I2920" i="4"/>
  <c r="F2934" i="4"/>
  <c r="F2933" i="4" s="1"/>
  <c r="I2944" i="4"/>
  <c r="F2944" i="4"/>
  <c r="F2943" i="4" s="1"/>
  <c r="E2953" i="4"/>
  <c r="I2958" i="4"/>
  <c r="E2960" i="4"/>
  <c r="E2959" i="4" s="1"/>
  <c r="I2983" i="4"/>
  <c r="E2983" i="4"/>
  <c r="F2988" i="4"/>
  <c r="F2997" i="4"/>
  <c r="F2996" i="4" s="1"/>
  <c r="F2999" i="4"/>
  <c r="F2998" i="4" s="1"/>
  <c r="I3034" i="4"/>
  <c r="F3034" i="4"/>
  <c r="E3045" i="4"/>
  <c r="E3044" i="4" s="1"/>
  <c r="H3044" i="4" s="1"/>
  <c r="F3062" i="4"/>
  <c r="F3061" i="4" s="1"/>
  <c r="I3069" i="4"/>
  <c r="E3069" i="4"/>
  <c r="I3072" i="4"/>
  <c r="H3072" i="4" s="1"/>
  <c r="E3089" i="4"/>
  <c r="E3155" i="4"/>
  <c r="I3193" i="4"/>
  <c r="E3195" i="4"/>
  <c r="E3194" i="4" s="1"/>
  <c r="F3197" i="4"/>
  <c r="F3196" i="4" s="1"/>
  <c r="H3196" i="4" s="1"/>
  <c r="I3209" i="4"/>
  <c r="I3227" i="4"/>
  <c r="F3229" i="4"/>
  <c r="E3232" i="4"/>
  <c r="F3232" i="4"/>
  <c r="I3286" i="4"/>
  <c r="F3286" i="4"/>
  <c r="E3301" i="4"/>
  <c r="E3310" i="4"/>
  <c r="E3309" i="4" s="1"/>
  <c r="F3310" i="4"/>
  <c r="F3309" i="4" s="1"/>
  <c r="I3322" i="4"/>
  <c r="F3322" i="4"/>
  <c r="F3321" i="4" s="1"/>
  <c r="E3341" i="4"/>
  <c r="F3341" i="4"/>
  <c r="E3359" i="4"/>
  <c r="E3358" i="4" s="1"/>
  <c r="F3374" i="4"/>
  <c r="F3373" i="4" s="1"/>
  <c r="E3374" i="4"/>
  <c r="E3373" i="4" s="1"/>
  <c r="I3416" i="4"/>
  <c r="F3416" i="4"/>
  <c r="F3415" i="4" s="1"/>
  <c r="F3442" i="4"/>
  <c r="E3442" i="4"/>
  <c r="I3457" i="4"/>
  <c r="F3457" i="4"/>
  <c r="F3456" i="4" s="1"/>
  <c r="F3491" i="4"/>
  <c r="I3542" i="4"/>
  <c r="I3562" i="4"/>
  <c r="E3562" i="4"/>
  <c r="E3561" i="4" s="1"/>
  <c r="F3562" i="4"/>
  <c r="F3561" i="4" s="1"/>
  <c r="F3675" i="4"/>
  <c r="E3679" i="4"/>
  <c r="E3678" i="4" s="1"/>
  <c r="F3679" i="4"/>
  <c r="F3678" i="4" s="1"/>
  <c r="E3704" i="4"/>
  <c r="E3703" i="4" s="1"/>
  <c r="F3704" i="4"/>
  <c r="F3703" i="4" s="1"/>
  <c r="I3834" i="4"/>
  <c r="E3834" i="4"/>
  <c r="E3833" i="4" s="1"/>
  <c r="F3834" i="4"/>
  <c r="F3833" i="4" s="1"/>
  <c r="I3409" i="4"/>
  <c r="F3409" i="4"/>
  <c r="I3433" i="4"/>
  <c r="F3433" i="4"/>
  <c r="I3661" i="4"/>
  <c r="E3661" i="4"/>
  <c r="I3690" i="4"/>
  <c r="F3690" i="4"/>
  <c r="I3702" i="4"/>
  <c r="E3702" i="4"/>
  <c r="E3701" i="4" s="1"/>
  <c r="E3719" i="4"/>
  <c r="F3719" i="4"/>
  <c r="I3765" i="4"/>
  <c r="F3765" i="4"/>
  <c r="F3764" i="4" s="1"/>
  <c r="I3803" i="4"/>
  <c r="E3803" i="4"/>
  <c r="I3812" i="4"/>
  <c r="F3812" i="4"/>
  <c r="F3811" i="4" s="1"/>
  <c r="E3816" i="4"/>
  <c r="E3815" i="4" s="1"/>
  <c r="F3816" i="4"/>
  <c r="F3815" i="4" s="1"/>
  <c r="F3860" i="4"/>
  <c r="E3860" i="4"/>
  <c r="I3960" i="4"/>
  <c r="E3960" i="4"/>
  <c r="E3959" i="4" s="1"/>
  <c r="F3975" i="4"/>
  <c r="F3974" i="4" s="1"/>
  <c r="E3975" i="4"/>
  <c r="E3974" i="4" s="1"/>
  <c r="E3989" i="4"/>
  <c r="E3988" i="4" s="1"/>
  <c r="F3989" i="4"/>
  <c r="F3988" i="4" s="1"/>
  <c r="E4036" i="4"/>
  <c r="I4036" i="4"/>
  <c r="I4116" i="4"/>
  <c r="E4116" i="4"/>
  <c r="I4132" i="4"/>
  <c r="E4132" i="4"/>
  <c r="I3334" i="4"/>
  <c r="E3334" i="4"/>
  <c r="E3333" i="4" s="1"/>
  <c r="F3434" i="4"/>
  <c r="E3434" i="4"/>
  <c r="E3490" i="4"/>
  <c r="F3490" i="4"/>
  <c r="E3496" i="4"/>
  <c r="E3495" i="4" s="1"/>
  <c r="F3496" i="4"/>
  <c r="F3495" i="4" s="1"/>
  <c r="H3495" i="4" s="1"/>
  <c r="F3503" i="4"/>
  <c r="E3503" i="4"/>
  <c r="F3507" i="4"/>
  <c r="F3506" i="4" s="1"/>
  <c r="E3507" i="4"/>
  <c r="E3506" i="4" s="1"/>
  <c r="E3533" i="4"/>
  <c r="E3532" i="4" s="1"/>
  <c r="F3533" i="4"/>
  <c r="F3532" i="4" s="1"/>
  <c r="H3532" i="4" s="1"/>
  <c r="I3544" i="4"/>
  <c r="E3544" i="4"/>
  <c r="E3543" i="4" s="1"/>
  <c r="E3575" i="4"/>
  <c r="E3574" i="4" s="1"/>
  <c r="F3575" i="4"/>
  <c r="F3574" i="4" s="1"/>
  <c r="E3608" i="4"/>
  <c r="E3607" i="4" s="1"/>
  <c r="F3608" i="4"/>
  <c r="F3607" i="4" s="1"/>
  <c r="I3618" i="4"/>
  <c r="E3618" i="4"/>
  <c r="E3617" i="4" s="1"/>
  <c r="I3638" i="4"/>
  <c r="E3638" i="4"/>
  <c r="F3671" i="4"/>
  <c r="E3671" i="4"/>
  <c r="E3681" i="4"/>
  <c r="E3680" i="4" s="1"/>
  <c r="I3681" i="4"/>
  <c r="I3709" i="4"/>
  <c r="E3709" i="4"/>
  <c r="F3750" i="4"/>
  <c r="F3749" i="4" s="1"/>
  <c r="E3750" i="4"/>
  <c r="E3749" i="4" s="1"/>
  <c r="I3821" i="4"/>
  <c r="E3821" i="4"/>
  <c r="E3820" i="4" s="1"/>
  <c r="I3858" i="4"/>
  <c r="E3858" i="4"/>
  <c r="E3857" i="4" s="1"/>
  <c r="I3917" i="4"/>
  <c r="F3917" i="4"/>
  <c r="I3985" i="4"/>
  <c r="E3985" i="4"/>
  <c r="H3985" i="4" s="1"/>
  <c r="F4023" i="4"/>
  <c r="E4023" i="4"/>
  <c r="I4027" i="4"/>
  <c r="E4027" i="4"/>
  <c r="E4026" i="4" s="1"/>
  <c r="I4030" i="4"/>
  <c r="E4030" i="4"/>
  <c r="F4037" i="4"/>
  <c r="E4037" i="4"/>
  <c r="I4054" i="4"/>
  <c r="F4054" i="4"/>
  <c r="I4107" i="4"/>
  <c r="E4107" i="4"/>
  <c r="F4119" i="4"/>
  <c r="I4119" i="4"/>
  <c r="F3447" i="4"/>
  <c r="I3500" i="4"/>
  <c r="F3612" i="4"/>
  <c r="F3669" i="4"/>
  <c r="H3669" i="4" s="1"/>
  <c r="I3692" i="4"/>
  <c r="F3706" i="4"/>
  <c r="I3714" i="4"/>
  <c r="I3717" i="4"/>
  <c r="H3717" i="4" s="1"/>
  <c r="I3744" i="4"/>
  <c r="I3851" i="4"/>
  <c r="F3893" i="4"/>
  <c r="F3892" i="4" s="1"/>
  <c r="I3895" i="4"/>
  <c r="H3895" i="4" s="1"/>
  <c r="F3979" i="4"/>
  <c r="F3978" i="4" s="1"/>
  <c r="F4043" i="4"/>
  <c r="F4042" i="4" s="1"/>
  <c r="H4048" i="4"/>
  <c r="F4121" i="4"/>
  <c r="E4" i="17"/>
  <c r="E4" i="19"/>
  <c r="E4" i="18"/>
  <c r="E4" i="9"/>
  <c r="H398" i="4"/>
  <c r="H251" i="4"/>
  <c r="H309" i="4"/>
  <c r="H401" i="4"/>
  <c r="E421" i="4"/>
  <c r="H579" i="4"/>
  <c r="H963" i="4"/>
  <c r="E998" i="4"/>
  <c r="H1452" i="4"/>
  <c r="H1622" i="4"/>
  <c r="H1694" i="4"/>
  <c r="F1771" i="4"/>
  <c r="H2273" i="4"/>
  <c r="H2283" i="4"/>
  <c r="H2310" i="4"/>
  <c r="H2510" i="4"/>
  <c r="F2567" i="4"/>
  <c r="H2592" i="4"/>
  <c r="H2711" i="4"/>
  <c r="H2713" i="4"/>
  <c r="H2855" i="4"/>
  <c r="H2988" i="4"/>
  <c r="H3211" i="4"/>
  <c r="E3568" i="4"/>
  <c r="H3714" i="4"/>
  <c r="H437" i="4"/>
  <c r="H555" i="4"/>
  <c r="H891" i="4"/>
  <c r="F1115" i="4"/>
  <c r="H1637" i="4"/>
  <c r="H3578" i="4"/>
  <c r="H428" i="4"/>
  <c r="H500" i="4"/>
  <c r="H760" i="4"/>
  <c r="H990" i="4"/>
  <c r="H312" i="4"/>
  <c r="H360" i="4"/>
  <c r="H380" i="4"/>
  <c r="H388" i="4"/>
  <c r="H669" i="4"/>
  <c r="H1171" i="4"/>
  <c r="H1260" i="4"/>
  <c r="H1931" i="4"/>
  <c r="H1952" i="4"/>
  <c r="H2270" i="4"/>
  <c r="H2284" i="4"/>
  <c r="H2439" i="4"/>
  <c r="H3408" i="4"/>
  <c r="H3703" i="4"/>
  <c r="F3715" i="4"/>
  <c r="E3978" i="4"/>
  <c r="H4028" i="4"/>
  <c r="H4076" i="4"/>
  <c r="H1509" i="4"/>
  <c r="H1837" i="4"/>
  <c r="H1923" i="4"/>
  <c r="E2212" i="4"/>
  <c r="H2245" i="4"/>
  <c r="H2314" i="4"/>
  <c r="H2487" i="4"/>
  <c r="H2526" i="4"/>
  <c r="H2707" i="4"/>
  <c r="H2957" i="4"/>
  <c r="H2993" i="4"/>
  <c r="H3045" i="4"/>
  <c r="H3123" i="4"/>
  <c r="E3203" i="4"/>
  <c r="F3568" i="4"/>
  <c r="H3639" i="4"/>
  <c r="H3692" i="4"/>
  <c r="E28" i="4"/>
  <c r="E48" i="4"/>
  <c r="I95" i="4"/>
  <c r="E8" i="4"/>
  <c r="E13" i="4"/>
  <c r="F30" i="4"/>
  <c r="E34" i="4"/>
  <c r="E37" i="4"/>
  <c r="E52" i="4"/>
  <c r="E57" i="4"/>
  <c r="E56" i="4" s="1"/>
  <c r="E65" i="4"/>
  <c r="E64" i="4" s="1"/>
  <c r="E70" i="4"/>
  <c r="E69" i="4" s="1"/>
  <c r="F72" i="4"/>
  <c r="F71" i="4" s="1"/>
  <c r="D26" i="13" s="1"/>
  <c r="F87" i="4"/>
  <c r="F86" i="4" s="1"/>
  <c r="E95" i="4"/>
  <c r="E94" i="4" s="1"/>
  <c r="E98" i="4"/>
  <c r="E97" i="4" s="1"/>
  <c r="F100" i="4"/>
  <c r="F99" i="4" s="1"/>
  <c r="E108" i="4"/>
  <c r="E107" i="4" s="1"/>
  <c r="E120" i="4"/>
  <c r="F140" i="4"/>
  <c r="E144" i="4"/>
  <c r="E157" i="4"/>
  <c r="F166" i="4"/>
  <c r="F165" i="4" s="1"/>
  <c r="F173" i="4"/>
  <c r="F182" i="4"/>
  <c r="F184" i="4"/>
  <c r="E193" i="4"/>
  <c r="E196" i="4"/>
  <c r="E199" i="4"/>
  <c r="E202" i="4"/>
  <c r="E204" i="4"/>
  <c r="E203" i="4" s="1"/>
  <c r="E206" i="4"/>
  <c r="E205" i="4" s="1"/>
  <c r="H208" i="4"/>
  <c r="E221" i="4"/>
  <c r="E240" i="4"/>
  <c r="E284" i="4"/>
  <c r="E286" i="4"/>
  <c r="F311" i="4"/>
  <c r="E324" i="4"/>
  <c r="E323" i="4" s="1"/>
  <c r="E327" i="4"/>
  <c r="E326" i="4" s="1"/>
  <c r="H326" i="4" s="1"/>
  <c r="E332" i="4"/>
  <c r="E334" i="4"/>
  <c r="E337" i="4"/>
  <c r="E335" i="4" s="1"/>
  <c r="F582" i="4"/>
  <c r="I605" i="4"/>
  <c r="H605" i="4" s="1"/>
  <c r="I621" i="4"/>
  <c r="H621" i="4" s="1"/>
  <c r="I658" i="4"/>
  <c r="H658" i="4" s="1"/>
  <c r="E658" i="4"/>
  <c r="I668" i="4"/>
  <c r="E734" i="4"/>
  <c r="F734" i="4"/>
  <c r="E744" i="4"/>
  <c r="I744" i="4"/>
  <c r="I756" i="4"/>
  <c r="F756" i="4"/>
  <c r="F755" i="4" s="1"/>
  <c r="F773" i="4"/>
  <c r="F772" i="4" s="1"/>
  <c r="I773" i="4"/>
  <c r="I790" i="4"/>
  <c r="F790" i="4"/>
  <c r="F789" i="4" s="1"/>
  <c r="D35" i="12" s="1"/>
  <c r="E790" i="4"/>
  <c r="E789" i="4" s="1"/>
  <c r="E820" i="4"/>
  <c r="I820" i="4"/>
  <c r="H820" i="4" s="1"/>
  <c r="F820" i="4"/>
  <c r="I840" i="4"/>
  <c r="H840" i="4" s="1"/>
  <c r="F840" i="4"/>
  <c r="E840" i="4"/>
  <c r="F855" i="4"/>
  <c r="I855" i="4"/>
  <c r="H855" i="4" s="1"/>
  <c r="I857" i="4"/>
  <c r="H857" i="4" s="1"/>
  <c r="F857" i="4"/>
  <c r="F859" i="4"/>
  <c r="I859" i="4"/>
  <c r="H859" i="4" s="1"/>
  <c r="I909" i="4"/>
  <c r="F909" i="4"/>
  <c r="F908" i="4" s="1"/>
  <c r="I911" i="4"/>
  <c r="F911" i="4"/>
  <c r="F910" i="4" s="1"/>
  <c r="F947" i="4"/>
  <c r="F946" i="4" s="1"/>
  <c r="D71" i="7" s="1"/>
  <c r="E947" i="4"/>
  <c r="I954" i="4"/>
  <c r="F954" i="4"/>
  <c r="F953" i="4" s="1"/>
  <c r="E954" i="4"/>
  <c r="E953" i="4" s="1"/>
  <c r="I988" i="4"/>
  <c r="F988" i="4"/>
  <c r="E988" i="4"/>
  <c r="I995" i="4"/>
  <c r="E995" i="4"/>
  <c r="I1022" i="4"/>
  <c r="F1022" i="4"/>
  <c r="F1034" i="4"/>
  <c r="E1034" i="4"/>
  <c r="E1046" i="4"/>
  <c r="I1046" i="4"/>
  <c r="I1091" i="4"/>
  <c r="F1091" i="4"/>
  <c r="F1185" i="4"/>
  <c r="F1184" i="4" s="1"/>
  <c r="E1185" i="4"/>
  <c r="E1184" i="4" s="1"/>
  <c r="F1190" i="4"/>
  <c r="E1190" i="4"/>
  <c r="I1203" i="4"/>
  <c r="F1203" i="4"/>
  <c r="F1207" i="4"/>
  <c r="E1207" i="4"/>
  <c r="I1209" i="4"/>
  <c r="F1209" i="4"/>
  <c r="E1209" i="4"/>
  <c r="I1219" i="4"/>
  <c r="F1219" i="4"/>
  <c r="E1239" i="4"/>
  <c r="F1239" i="4"/>
  <c r="E1286" i="4"/>
  <c r="I1286" i="4"/>
  <c r="F1286" i="4"/>
  <c r="I1298" i="4"/>
  <c r="F1298" i="4"/>
  <c r="E1298" i="4"/>
  <c r="I1306" i="4"/>
  <c r="H1306" i="4" s="1"/>
  <c r="E1306" i="4"/>
  <c r="I1310" i="4"/>
  <c r="H1310" i="4" s="1"/>
  <c r="F1310" i="4"/>
  <c r="F1312" i="4"/>
  <c r="E1312" i="4"/>
  <c r="I1312" i="4"/>
  <c r="H1312" i="4" s="1"/>
  <c r="I1347" i="4"/>
  <c r="H1347" i="4" s="1"/>
  <c r="E1347" i="4"/>
  <c r="F1347" i="4"/>
  <c r="E1351" i="4"/>
  <c r="I1351" i="4"/>
  <c r="F1351" i="4"/>
  <c r="E1355" i="4"/>
  <c r="I1355" i="4"/>
  <c r="H1355" i="4" s="1"/>
  <c r="F1355" i="4"/>
  <c r="F1376" i="4"/>
  <c r="E1376" i="4"/>
  <c r="I1376" i="4"/>
  <c r="H1796" i="4"/>
  <c r="H9" i="4"/>
  <c r="E59" i="4"/>
  <c r="E58" i="4" s="1"/>
  <c r="H137" i="4"/>
  <c r="I221" i="4"/>
  <c r="H221" i="4" s="1"/>
  <c r="E17" i="4"/>
  <c r="E20" i="4"/>
  <c r="H26" i="4"/>
  <c r="E27" i="4"/>
  <c r="E43" i="4"/>
  <c r="F44" i="4"/>
  <c r="F59" i="4"/>
  <c r="F58" i="4" s="1"/>
  <c r="D18" i="13" s="1"/>
  <c r="E67" i="4"/>
  <c r="E66" i="4" s="1"/>
  <c r="F116" i="4"/>
  <c r="E123" i="4"/>
  <c r="F125" i="4"/>
  <c r="F133" i="4"/>
  <c r="F139" i="4"/>
  <c r="F141" i="4"/>
  <c r="F147" i="4"/>
  <c r="F150" i="4"/>
  <c r="F149" i="4" s="1"/>
  <c r="F163" i="4"/>
  <c r="F183" i="4"/>
  <c r="I185" i="4"/>
  <c r="H185" i="4" s="1"/>
  <c r="E187" i="4"/>
  <c r="E190" i="4"/>
  <c r="F228" i="4"/>
  <c r="E234" i="4"/>
  <c r="E233" i="4" s="1"/>
  <c r="E238" i="4"/>
  <c r="E237" i="4" s="1"/>
  <c r="H237" i="4" s="1"/>
  <c r="H245" i="4"/>
  <c r="E295" i="4"/>
  <c r="E301" i="4"/>
  <c r="E303" i="4"/>
  <c r="E302" i="4" s="1"/>
  <c r="H305" i="4"/>
  <c r="E317" i="4"/>
  <c r="E316" i="4" s="1"/>
  <c r="H319" i="4"/>
  <c r="E7" i="4"/>
  <c r="H7" i="4" s="1"/>
  <c r="F8" i="4"/>
  <c r="F6" i="4" s="1"/>
  <c r="H10" i="4"/>
  <c r="F13" i="4"/>
  <c r="H13" i="4" s="1"/>
  <c r="E16" i="4"/>
  <c r="H16" i="4" s="1"/>
  <c r="F17" i="4"/>
  <c r="E19" i="4"/>
  <c r="H19" i="4" s="1"/>
  <c r="F20" i="4"/>
  <c r="H20" i="4" s="1"/>
  <c r="H23" i="4"/>
  <c r="E26" i="4"/>
  <c r="E24" i="4" s="1"/>
  <c r="F27" i="4"/>
  <c r="E33" i="4"/>
  <c r="H33" i="4" s="1"/>
  <c r="F34" i="4"/>
  <c r="E36" i="4"/>
  <c r="H36" i="4" s="1"/>
  <c r="F37" i="4"/>
  <c r="H37" i="4" s="1"/>
  <c r="H40" i="4"/>
  <c r="F43" i="4"/>
  <c r="H50" i="4"/>
  <c r="E51" i="4"/>
  <c r="H51" i="4" s="1"/>
  <c r="H61" i="4"/>
  <c r="F67" i="4"/>
  <c r="F66" i="4" s="1"/>
  <c r="E74" i="4"/>
  <c r="E73" i="4" s="1"/>
  <c r="E79" i="4"/>
  <c r="E78" i="4" s="1"/>
  <c r="E85" i="4"/>
  <c r="E84" i="4" s="1"/>
  <c r="H93" i="4"/>
  <c r="F98" i="4"/>
  <c r="F97" i="4" s="1"/>
  <c r="E104" i="4"/>
  <c r="E103" i="4" s="1"/>
  <c r="E106" i="4"/>
  <c r="E105" i="4" s="1"/>
  <c r="F108" i="4"/>
  <c r="F107" i="4" s="1"/>
  <c r="E112" i="4"/>
  <c r="E111" i="4" s="1"/>
  <c r="H111" i="4" s="1"/>
  <c r="E119" i="4"/>
  <c r="F120" i="4"/>
  <c r="E122" i="4"/>
  <c r="E127" i="4"/>
  <c r="E129" i="4"/>
  <c r="E136" i="4"/>
  <c r="E138" i="4"/>
  <c r="I139" i="4"/>
  <c r="H139" i="4" s="1"/>
  <c r="E143" i="4"/>
  <c r="F144" i="4"/>
  <c r="F146" i="4"/>
  <c r="F157" i="4"/>
  <c r="F162" i="4"/>
  <c r="F161" i="4" s="1"/>
  <c r="E169" i="4"/>
  <c r="E179" i="4"/>
  <c r="E181" i="4"/>
  <c r="I182" i="4"/>
  <c r="H182" i="4" s="1"/>
  <c r="F187" i="4"/>
  <c r="E192" i="4"/>
  <c r="E195" i="4"/>
  <c r="E198" i="4"/>
  <c r="E201" i="4"/>
  <c r="F204" i="4"/>
  <c r="F203" i="4" s="1"/>
  <c r="F206" i="4"/>
  <c r="F205" i="4" s="1"/>
  <c r="E220" i="4"/>
  <c r="H223" i="4"/>
  <c r="E226" i="4"/>
  <c r="E227" i="4"/>
  <c r="H229" i="4"/>
  <c r="F234" i="4"/>
  <c r="F233" i="4" s="1"/>
  <c r="F232" i="4" s="1"/>
  <c r="F231" i="4" s="1"/>
  <c r="F240" i="4"/>
  <c r="E257" i="4"/>
  <c r="E256" i="4" s="1"/>
  <c r="H256" i="4" s="1"/>
  <c r="E258" i="4"/>
  <c r="F272" i="4"/>
  <c r="F271" i="4" s="1"/>
  <c r="F286" i="4"/>
  <c r="F282" i="4" s="1"/>
  <c r="D86" i="13" s="1"/>
  <c r="H292" i="4"/>
  <c r="F295" i="4"/>
  <c r="H299" i="4"/>
  <c r="E300" i="4"/>
  <c r="H306" i="4"/>
  <c r="H314" i="4"/>
  <c r="E315" i="4"/>
  <c r="H320" i="4"/>
  <c r="F324" i="4"/>
  <c r="F323" i="4" s="1"/>
  <c r="F334" i="4"/>
  <c r="F331" i="4" s="1"/>
  <c r="F337" i="4"/>
  <c r="H340" i="4"/>
  <c r="E344" i="4"/>
  <c r="E345" i="4"/>
  <c r="E349" i="4"/>
  <c r="E348" i="4" s="1"/>
  <c r="E353" i="4"/>
  <c r="E352" i="4" s="1"/>
  <c r="E368" i="4"/>
  <c r="E367" i="4" s="1"/>
  <c r="E372" i="4"/>
  <c r="E371" i="4" s="1"/>
  <c r="F376" i="4"/>
  <c r="F375" i="4" s="1"/>
  <c r="E385" i="4"/>
  <c r="E384" i="4" s="1"/>
  <c r="E389" i="4"/>
  <c r="E390" i="4"/>
  <c r="E391" i="4"/>
  <c r="F402" i="4"/>
  <c r="H406" i="4"/>
  <c r="F409" i="4"/>
  <c r="I410" i="4"/>
  <c r="H410" i="4" s="1"/>
  <c r="F416" i="4"/>
  <c r="H420" i="4"/>
  <c r="F425" i="4"/>
  <c r="F424" i="4" s="1"/>
  <c r="H424" i="4" s="1"/>
  <c r="E430" i="4"/>
  <c r="I443" i="4"/>
  <c r="H443" i="4" s="1"/>
  <c r="E445" i="4"/>
  <c r="E448" i="4"/>
  <c r="E452" i="4"/>
  <c r="E451" i="4" s="1"/>
  <c r="F457" i="4"/>
  <c r="E467" i="4"/>
  <c r="E466" i="4" s="1"/>
  <c r="F469" i="4"/>
  <c r="F468" i="4" s="1"/>
  <c r="H468" i="4" s="1"/>
  <c r="E480" i="4"/>
  <c r="E479" i="4" s="1"/>
  <c r="F484" i="4"/>
  <c r="F483" i="4" s="1"/>
  <c r="D168" i="13" s="1"/>
  <c r="F489" i="4"/>
  <c r="F493" i="4"/>
  <c r="F495" i="4"/>
  <c r="F499" i="4"/>
  <c r="E502" i="4"/>
  <c r="I503" i="4"/>
  <c r="H503" i="4" s="1"/>
  <c r="F505" i="4"/>
  <c r="F508" i="4"/>
  <c r="F512" i="4"/>
  <c r="F515" i="4"/>
  <c r="F526" i="4"/>
  <c r="F530" i="4"/>
  <c r="F529" i="4" s="1"/>
  <c r="H529" i="4" s="1"/>
  <c r="F535" i="4"/>
  <c r="E538" i="4"/>
  <c r="E541" i="4"/>
  <c r="F544" i="4"/>
  <c r="I546" i="4"/>
  <c r="E548" i="4"/>
  <c r="F559" i="4"/>
  <c r="I563" i="4"/>
  <c r="H563" i="4" s="1"/>
  <c r="E565" i="4"/>
  <c r="F566" i="4"/>
  <c r="F571" i="4"/>
  <c r="E575" i="4"/>
  <c r="E570" i="4" s="1"/>
  <c r="I581" i="4"/>
  <c r="I583" i="4"/>
  <c r="I587" i="4"/>
  <c r="F594" i="4"/>
  <c r="F589" i="4" s="1"/>
  <c r="E605" i="4"/>
  <c r="I609" i="4"/>
  <c r="H609" i="4" s="1"/>
  <c r="I610" i="4"/>
  <c r="H610" i="4" s="1"/>
  <c r="F613" i="4"/>
  <c r="E602" i="4"/>
  <c r="E621" i="4"/>
  <c r="F637" i="4"/>
  <c r="I642" i="4"/>
  <c r="H642" i="4" s="1"/>
  <c r="E644" i="4"/>
  <c r="F645" i="4"/>
  <c r="E647" i="4"/>
  <c r="F648" i="4"/>
  <c r="I651" i="4"/>
  <c r="H651" i="4" s="1"/>
  <c r="E651" i="4"/>
  <c r="F652" i="4"/>
  <c r="I654" i="4"/>
  <c r="H654" i="4" s="1"/>
  <c r="F654" i="4"/>
  <c r="F656" i="4"/>
  <c r="E656" i="4"/>
  <c r="F658" i="4"/>
  <c r="E668" i="4"/>
  <c r="F670" i="4"/>
  <c r="F675" i="4"/>
  <c r="I678" i="4"/>
  <c r="H678" i="4" s="1"/>
  <c r="E678" i="4"/>
  <c r="F679" i="4"/>
  <c r="I682" i="4"/>
  <c r="H682" i="4" s="1"/>
  <c r="E682" i="4"/>
  <c r="F683" i="4"/>
  <c r="H710" i="4"/>
  <c r="E726" i="4"/>
  <c r="I727" i="4"/>
  <c r="H727" i="4" s="1"/>
  <c r="F732" i="4"/>
  <c r="E732" i="4"/>
  <c r="E749" i="4"/>
  <c r="I749" i="4"/>
  <c r="F749" i="4"/>
  <c r="I751" i="4"/>
  <c r="E756" i="4"/>
  <c r="E755" i="4" s="1"/>
  <c r="E773" i="4"/>
  <c r="E772" i="4" s="1"/>
  <c r="H774" i="4"/>
  <c r="I777" i="4"/>
  <c r="F777" i="4"/>
  <c r="F776" i="4" s="1"/>
  <c r="H791" i="4"/>
  <c r="H792" i="4"/>
  <c r="I833" i="4"/>
  <c r="H833" i="4" s="1"/>
  <c r="F833" i="4"/>
  <c r="E833" i="4"/>
  <c r="I853" i="4"/>
  <c r="F853" i="4"/>
  <c r="F852" i="4" s="1"/>
  <c r="E853" i="4"/>
  <c r="E852" i="4" s="1"/>
  <c r="E855" i="4"/>
  <c r="E857" i="4"/>
  <c r="E859" i="4"/>
  <c r="H862" i="4"/>
  <c r="E868" i="4"/>
  <c r="H869" i="4"/>
  <c r="I877" i="4"/>
  <c r="H877" i="4" s="1"/>
  <c r="F901" i="4"/>
  <c r="E901" i="4"/>
  <c r="E909" i="4"/>
  <c r="E908" i="4" s="1"/>
  <c r="I924" i="4"/>
  <c r="F924" i="4"/>
  <c r="F932" i="4"/>
  <c r="I935" i="4"/>
  <c r="F935" i="4"/>
  <c r="F934" i="4" s="1"/>
  <c r="D68" i="7" s="1"/>
  <c r="I947" i="4"/>
  <c r="F975" i="4"/>
  <c r="I975" i="4"/>
  <c r="H975" i="4" s="1"/>
  <c r="H989" i="4"/>
  <c r="F993" i="4"/>
  <c r="I1001" i="4"/>
  <c r="F1001" i="4"/>
  <c r="E1014" i="4"/>
  <c r="F1014" i="4"/>
  <c r="E1022" i="4"/>
  <c r="E1019" i="4" s="1"/>
  <c r="F1046" i="4"/>
  <c r="E1054" i="4"/>
  <c r="E1053" i="4" s="1"/>
  <c r="I1078" i="4"/>
  <c r="F1078" i="4"/>
  <c r="E1078" i="4"/>
  <c r="E1084" i="4"/>
  <c r="E1083" i="4" s="1"/>
  <c r="E1089" i="4"/>
  <c r="I1089" i="4"/>
  <c r="E1091" i="4"/>
  <c r="H1091" i="4" s="1"/>
  <c r="F1102" i="4"/>
  <c r="H1102" i="4" s="1"/>
  <c r="F1110" i="4"/>
  <c r="F1108" i="4" s="1"/>
  <c r="E1110" i="4"/>
  <c r="I1126" i="4"/>
  <c r="E1131" i="4"/>
  <c r="F1138" i="4"/>
  <c r="I1138" i="4"/>
  <c r="F1142" i="4"/>
  <c r="F1141" i="4" s="1"/>
  <c r="H1141" i="4" s="1"/>
  <c r="F1149" i="4"/>
  <c r="I1149" i="4"/>
  <c r="H1149" i="4" s="1"/>
  <c r="I1151" i="4"/>
  <c r="H1151" i="4" s="1"/>
  <c r="F1151" i="4"/>
  <c r="F1153" i="4"/>
  <c r="F1152" i="4" s="1"/>
  <c r="I1153" i="4"/>
  <c r="E1176" i="4"/>
  <c r="E1175" i="4" s="1"/>
  <c r="I1185" i="4"/>
  <c r="I1190" i="4"/>
  <c r="E1203" i="4"/>
  <c r="I1207" i="4"/>
  <c r="H1207" i="4" s="1"/>
  <c r="E1219" i="4"/>
  <c r="I1226" i="4"/>
  <c r="F1226" i="4"/>
  <c r="E1226" i="4"/>
  <c r="F1231" i="4"/>
  <c r="F1230" i="4" s="1"/>
  <c r="I1231" i="4"/>
  <c r="F1246" i="4"/>
  <c r="E1246" i="4"/>
  <c r="I1251" i="4"/>
  <c r="F1251" i="4"/>
  <c r="I1254" i="4"/>
  <c r="F1254" i="4"/>
  <c r="E1254" i="4"/>
  <c r="I1256" i="4"/>
  <c r="F1266" i="4"/>
  <c r="E1266" i="4"/>
  <c r="I1268" i="4"/>
  <c r="F1268" i="4"/>
  <c r="E1268" i="4"/>
  <c r="E1270" i="4"/>
  <c r="I1272" i="4"/>
  <c r="F1272" i="4"/>
  <c r="E1272" i="4"/>
  <c r="I1275" i="4"/>
  <c r="F1275" i="4"/>
  <c r="F1282" i="4"/>
  <c r="E1282" i="4"/>
  <c r="I1292" i="4"/>
  <c r="F1292" i="4"/>
  <c r="E1292" i="4"/>
  <c r="F1304" i="4"/>
  <c r="E1310" i="4"/>
  <c r="E1313" i="4"/>
  <c r="F1313" i="4"/>
  <c r="I1313" i="4"/>
  <c r="H1313" i="4" s="1"/>
  <c r="I1317" i="4"/>
  <c r="H1317" i="4" s="1"/>
  <c r="E1317" i="4"/>
  <c r="F1317" i="4"/>
  <c r="E1348" i="4"/>
  <c r="F1348" i="4"/>
  <c r="I1348" i="4"/>
  <c r="H1348" i="4" s="1"/>
  <c r="F1352" i="4"/>
  <c r="E1352" i="4"/>
  <c r="I1352" i="4"/>
  <c r="H1352" i="4" s="1"/>
  <c r="F1356" i="4"/>
  <c r="E1356" i="4"/>
  <c r="I1361" i="4"/>
  <c r="H1361" i="4" s="1"/>
  <c r="E1361" i="4"/>
  <c r="F1361" i="4"/>
  <c r="F1423" i="4"/>
  <c r="E1423" i="4"/>
  <c r="H56" i="4"/>
  <c r="H64" i="4"/>
  <c r="H69" i="4"/>
  <c r="H87" i="4"/>
  <c r="H94" i="4"/>
  <c r="H100" i="4"/>
  <c r="H105" i="4"/>
  <c r="H116" i="4"/>
  <c r="H161" i="4"/>
  <c r="F198" i="4"/>
  <c r="F201" i="4"/>
  <c r="H205" i="4"/>
  <c r="F220" i="4"/>
  <c r="F214" i="4" s="1"/>
  <c r="F226" i="4"/>
  <c r="F227" i="4"/>
  <c r="H246" i="4"/>
  <c r="I258" i="4"/>
  <c r="H258" i="4" s="1"/>
  <c r="H262" i="4"/>
  <c r="H271" i="4"/>
  <c r="E297" i="4"/>
  <c r="F300" i="4"/>
  <c r="H302" i="4"/>
  <c r="H310" i="4"/>
  <c r="H313" i="4"/>
  <c r="H316" i="4"/>
  <c r="F344" i="4"/>
  <c r="F343" i="4" s="1"/>
  <c r="I345" i="4"/>
  <c r="H345" i="4" s="1"/>
  <c r="F349" i="4"/>
  <c r="F348" i="4" s="1"/>
  <c r="H361" i="4"/>
  <c r="F368" i="4"/>
  <c r="F367" i="4" s="1"/>
  <c r="H374" i="4"/>
  <c r="F389" i="4"/>
  <c r="F390" i="4"/>
  <c r="I391" i="4"/>
  <c r="F430" i="4"/>
  <c r="F445" i="4"/>
  <c r="F448" i="4"/>
  <c r="F452" i="4"/>
  <c r="F451" i="4" s="1"/>
  <c r="F491" i="4"/>
  <c r="H496" i="4"/>
  <c r="F502" i="4"/>
  <c r="F541" i="4"/>
  <c r="F548" i="4"/>
  <c r="I549" i="4"/>
  <c r="I560" i="4"/>
  <c r="H560" i="4" s="1"/>
  <c r="F565" i="4"/>
  <c r="H572" i="4"/>
  <c r="F575" i="4"/>
  <c r="I629" i="4"/>
  <c r="H629" i="4" s="1"/>
  <c r="I630" i="4"/>
  <c r="H630" i="4" s="1"/>
  <c r="F644" i="4"/>
  <c r="I645" i="4"/>
  <c r="H645" i="4" s="1"/>
  <c r="F647" i="4"/>
  <c r="I648" i="4"/>
  <c r="H648" i="4" s="1"/>
  <c r="E650" i="4"/>
  <c r="E628" i="4" s="1"/>
  <c r="E601" i="4" s="1"/>
  <c r="F650" i="4"/>
  <c r="I652" i="4"/>
  <c r="H652" i="4" s="1"/>
  <c r="I670" i="4"/>
  <c r="H670" i="4" s="1"/>
  <c r="I675" i="4"/>
  <c r="E677" i="4"/>
  <c r="F677" i="4"/>
  <c r="I679" i="4"/>
  <c r="H679" i="4" s="1"/>
  <c r="E681" i="4"/>
  <c r="F681" i="4"/>
  <c r="I683" i="4"/>
  <c r="H683" i="4" s="1"/>
  <c r="E685" i="4"/>
  <c r="F685" i="4"/>
  <c r="E707" i="4"/>
  <c r="E706" i="4" s="1"/>
  <c r="I718" i="4"/>
  <c r="F718" i="4"/>
  <c r="F723" i="4"/>
  <c r="I723" i="4"/>
  <c r="I726" i="4"/>
  <c r="H726" i="4" s="1"/>
  <c r="I728" i="4"/>
  <c r="F728" i="4"/>
  <c r="E728" i="4"/>
  <c r="I738" i="4"/>
  <c r="F738" i="4"/>
  <c r="F747" i="4"/>
  <c r="I747" i="4"/>
  <c r="I750" i="4"/>
  <c r="F750" i="4"/>
  <c r="I764" i="4"/>
  <c r="F764" i="4"/>
  <c r="F763" i="4" s="1"/>
  <c r="E764" i="4"/>
  <c r="E763" i="4" s="1"/>
  <c r="I782" i="4"/>
  <c r="F782" i="4"/>
  <c r="F781" i="4" s="1"/>
  <c r="I819" i="4"/>
  <c r="H819" i="4" s="1"/>
  <c r="F819" i="4"/>
  <c r="E819" i="4"/>
  <c r="I854" i="4"/>
  <c r="H854" i="4" s="1"/>
  <c r="F854" i="4"/>
  <c r="E856" i="4"/>
  <c r="I856" i="4"/>
  <c r="H856" i="4" s="1"/>
  <c r="I858" i="4"/>
  <c r="H858" i="4" s="1"/>
  <c r="F858" i="4"/>
  <c r="F865" i="4"/>
  <c r="I865" i="4"/>
  <c r="H865" i="4" s="1"/>
  <c r="F878" i="4"/>
  <c r="E878" i="4"/>
  <c r="E877" i="4" s="1"/>
  <c r="H962" i="4"/>
  <c r="I973" i="4"/>
  <c r="F973" i="4"/>
  <c r="E973" i="4"/>
  <c r="I1009" i="4"/>
  <c r="E1009" i="4"/>
  <c r="F1020" i="4"/>
  <c r="F1028" i="4"/>
  <c r="F1027" i="4" s="1"/>
  <c r="E1028" i="4"/>
  <c r="F1033" i="4"/>
  <c r="E1033" i="4"/>
  <c r="E1032" i="4" s="1"/>
  <c r="I1039" i="4"/>
  <c r="F1039" i="4"/>
  <c r="E1039" i="4"/>
  <c r="E1052" i="4"/>
  <c r="E1051" i="4" s="1"/>
  <c r="I1054" i="4"/>
  <c r="H1054" i="4" s="1"/>
  <c r="E1057" i="4"/>
  <c r="I1057" i="4"/>
  <c r="F1057" i="4"/>
  <c r="F1089" i="4"/>
  <c r="E1097" i="4"/>
  <c r="H1103" i="4"/>
  <c r="F1129" i="4"/>
  <c r="E1129" i="4"/>
  <c r="E1128" i="4" s="1"/>
  <c r="I1131" i="4"/>
  <c r="E1138" i="4"/>
  <c r="E1149" i="4"/>
  <c r="E1151" i="4"/>
  <c r="E1153" i="4"/>
  <c r="E1152" i="4" s="1"/>
  <c r="F1158" i="4"/>
  <c r="E1158" i="4"/>
  <c r="F1191" i="4"/>
  <c r="E1191" i="4"/>
  <c r="I1196" i="4"/>
  <c r="F1196" i="4"/>
  <c r="F1206" i="4"/>
  <c r="E1206" i="4"/>
  <c r="E1208" i="4"/>
  <c r="F1208" i="4"/>
  <c r="E1210" i="4"/>
  <c r="H1210" i="4" s="1"/>
  <c r="E1220" i="4"/>
  <c r="I1220" i="4"/>
  <c r="F1224" i="4"/>
  <c r="I1224" i="4"/>
  <c r="E1231" i="4"/>
  <c r="E1230" i="4" s="1"/>
  <c r="I1238" i="4"/>
  <c r="F1238" i="4"/>
  <c r="F1235" i="4" s="1"/>
  <c r="D181" i="12" s="1"/>
  <c r="E1238" i="4"/>
  <c r="E1251" i="4"/>
  <c r="I1258" i="4"/>
  <c r="I1266" i="4"/>
  <c r="H1266" i="4" s="1"/>
  <c r="I1269" i="4"/>
  <c r="F1269" i="4"/>
  <c r="E1275" i="4"/>
  <c r="I1282" i="4"/>
  <c r="I1285" i="4"/>
  <c r="F1285" i="4"/>
  <c r="E1285" i="4"/>
  <c r="I1287" i="4"/>
  <c r="E1299" i="4"/>
  <c r="I1311" i="4"/>
  <c r="H1311" i="4" s="1"/>
  <c r="F1311" i="4"/>
  <c r="E1314" i="4"/>
  <c r="I1314" i="4"/>
  <c r="F1314" i="4"/>
  <c r="I1320" i="4"/>
  <c r="H1320" i="4" s="1"/>
  <c r="E1320" i="4"/>
  <c r="F1320" i="4"/>
  <c r="F1345" i="4"/>
  <c r="I1345" i="4"/>
  <c r="H1345" i="4" s="1"/>
  <c r="E1353" i="4"/>
  <c r="F1353" i="4"/>
  <c r="I1353" i="4"/>
  <c r="H1353" i="4" s="1"/>
  <c r="I1364" i="4"/>
  <c r="H1364" i="4" s="1"/>
  <c r="E1364" i="4"/>
  <c r="F1364" i="4"/>
  <c r="I1410" i="4"/>
  <c r="E1410" i="4"/>
  <c r="E1408" i="4" s="1"/>
  <c r="E1407" i="4" s="1"/>
  <c r="F1410" i="4"/>
  <c r="D199" i="13"/>
  <c r="D206" i="13"/>
  <c r="D210" i="13"/>
  <c r="D214" i="13"/>
  <c r="D17" i="13"/>
  <c r="D22" i="13"/>
  <c r="D30" i="13"/>
  <c r="D34" i="13"/>
  <c r="D38" i="13"/>
  <c r="D59" i="13"/>
  <c r="D63" i="13"/>
  <c r="D67" i="13"/>
  <c r="D71" i="13"/>
  <c r="D75" i="13"/>
  <c r="D91" i="13"/>
  <c r="D95" i="13"/>
  <c r="D99" i="13"/>
  <c r="D107" i="13"/>
  <c r="D203" i="13"/>
  <c r="D207" i="13"/>
  <c r="D211" i="13"/>
  <c r="D6" i="13"/>
  <c r="D23" i="13"/>
  <c r="D27" i="13"/>
  <c r="D48" i="13"/>
  <c r="D52" i="13"/>
  <c r="D64" i="13"/>
  <c r="D68" i="13"/>
  <c r="D76" i="13"/>
  <c r="D80" i="13"/>
  <c r="D108" i="13"/>
  <c r="D113" i="13"/>
  <c r="D117" i="13"/>
  <c r="D123" i="13"/>
  <c r="D127" i="13"/>
  <c r="D204" i="13"/>
  <c r="D208" i="13"/>
  <c r="D212" i="13"/>
  <c r="D197" i="13"/>
  <c r="D19" i="13"/>
  <c r="D32" i="13"/>
  <c r="D36" i="13"/>
  <c r="D45" i="13"/>
  <c r="D49" i="13"/>
  <c r="D57" i="13"/>
  <c r="D61" i="13"/>
  <c r="D65" i="13"/>
  <c r="D69" i="13"/>
  <c r="D73" i="13"/>
  <c r="D77" i="13"/>
  <c r="D81" i="13"/>
  <c r="D85" i="13"/>
  <c r="D93" i="13"/>
  <c r="D97" i="13"/>
  <c r="D105" i="13"/>
  <c r="D109" i="13"/>
  <c r="D205" i="13"/>
  <c r="D50" i="13"/>
  <c r="D115" i="13"/>
  <c r="D122" i="13"/>
  <c r="D128" i="13"/>
  <c r="D138" i="13"/>
  <c r="D148" i="13"/>
  <c r="D152" i="13"/>
  <c r="D157" i="13"/>
  <c r="D162" i="13"/>
  <c r="D170" i="13"/>
  <c r="D209" i="13"/>
  <c r="D33" i="13"/>
  <c r="D70" i="13"/>
  <c r="D102" i="13"/>
  <c r="D116" i="13"/>
  <c r="D134" i="13"/>
  <c r="D140" i="13"/>
  <c r="D149" i="13"/>
  <c r="D154" i="13"/>
  <c r="D158" i="13"/>
  <c r="D179" i="13"/>
  <c r="D183" i="13"/>
  <c r="D213" i="13"/>
  <c r="D37" i="13"/>
  <c r="D74" i="13"/>
  <c r="D118" i="13"/>
  <c r="D136" i="13"/>
  <c r="D141" i="13"/>
  <c r="D150" i="13"/>
  <c r="D159" i="13"/>
  <c r="D46" i="13"/>
  <c r="D189" i="13"/>
  <c r="D204" i="7"/>
  <c r="D208" i="7"/>
  <c r="D212" i="7"/>
  <c r="D62" i="13"/>
  <c r="D119" i="13"/>
  <c r="D205" i="7"/>
  <c r="D209" i="7"/>
  <c r="D213" i="7"/>
  <c r="D197" i="7"/>
  <c r="D165" i="13"/>
  <c r="D147" i="13"/>
  <c r="D199" i="7"/>
  <c r="D25" i="13"/>
  <c r="D94" i="13"/>
  <c r="D132" i="13"/>
  <c r="D185" i="13"/>
  <c r="D203" i="7"/>
  <c r="D207" i="7"/>
  <c r="D211" i="7"/>
  <c r="D126" i="13"/>
  <c r="D206" i="7"/>
  <c r="D210" i="7"/>
  <c r="D19" i="7"/>
  <c r="D32" i="7"/>
  <c r="D69" i="7"/>
  <c r="D77" i="7"/>
  <c r="D91" i="7"/>
  <c r="D99" i="7"/>
  <c r="D122" i="7"/>
  <c r="D126" i="7"/>
  <c r="D17" i="7"/>
  <c r="D93" i="7"/>
  <c r="D109" i="7"/>
  <c r="D148" i="7"/>
  <c r="D162" i="7"/>
  <c r="D149" i="7"/>
  <c r="D62" i="7"/>
  <c r="D108" i="7"/>
  <c r="D113" i="7"/>
  <c r="D127" i="7"/>
  <c r="D165" i="7"/>
  <c r="D26" i="7"/>
  <c r="D38" i="7"/>
  <c r="D75" i="7"/>
  <c r="D97" i="7"/>
  <c r="D118" i="7"/>
  <c r="D22" i="7"/>
  <c r="D34" i="7"/>
  <c r="D157" i="7"/>
  <c r="D179" i="7"/>
  <c r="H17" i="4"/>
  <c r="E21" i="4"/>
  <c r="E18" i="4" s="1"/>
  <c r="H27" i="4"/>
  <c r="E30" i="4"/>
  <c r="H30" i="4" s="1"/>
  <c r="E38" i="4"/>
  <c r="E35" i="4" s="1"/>
  <c r="H43" i="4"/>
  <c r="E44" i="4"/>
  <c r="H44" i="4" s="1"/>
  <c r="H67" i="4"/>
  <c r="E115" i="4"/>
  <c r="H257" i="4"/>
  <c r="F297" i="4"/>
  <c r="E311" i="4"/>
  <c r="H337" i="4"/>
  <c r="H352" i="4"/>
  <c r="H363" i="4"/>
  <c r="H371" i="4"/>
  <c r="H373" i="4"/>
  <c r="H412" i="4"/>
  <c r="H422" i="4"/>
  <c r="I467" i="4"/>
  <c r="H467" i="4" s="1"/>
  <c r="F649" i="4"/>
  <c r="E649" i="4"/>
  <c r="F653" i="4"/>
  <c r="F631" i="4" s="1"/>
  <c r="E653" i="4"/>
  <c r="I661" i="4"/>
  <c r="H661" i="4" s="1"/>
  <c r="E661" i="4"/>
  <c r="F676" i="4"/>
  <c r="E676" i="4"/>
  <c r="F680" i="4"/>
  <c r="E680" i="4"/>
  <c r="F684" i="4"/>
  <c r="E684" i="4"/>
  <c r="I704" i="4"/>
  <c r="D205" i="12"/>
  <c r="D209" i="12"/>
  <c r="D213" i="12"/>
  <c r="D197" i="12"/>
  <c r="D199" i="12"/>
  <c r="D206" i="12"/>
  <c r="D210" i="12"/>
  <c r="D214" i="12"/>
  <c r="D211" i="12"/>
  <c r="D207" i="12"/>
  <c r="D204" i="12"/>
  <c r="D208" i="12"/>
  <c r="D212" i="12"/>
  <c r="D203" i="12"/>
  <c r="D19" i="12"/>
  <c r="D28" i="12"/>
  <c r="D32" i="12"/>
  <c r="D36" i="12"/>
  <c r="D57" i="12"/>
  <c r="D69" i="12"/>
  <c r="D77" i="12"/>
  <c r="D93" i="12"/>
  <c r="D97" i="12"/>
  <c r="D109" i="12"/>
  <c r="D118" i="12"/>
  <c r="D132" i="12"/>
  <c r="D140" i="12"/>
  <c r="D144" i="12"/>
  <c r="D148" i="12"/>
  <c r="D157" i="12"/>
  <c r="D162" i="12"/>
  <c r="D178" i="12"/>
  <c r="D16" i="12"/>
  <c r="D20" i="12"/>
  <c r="D33" i="12"/>
  <c r="D58" i="12"/>
  <c r="D62" i="12"/>
  <c r="D74" i="12"/>
  <c r="D119" i="12"/>
  <c r="D137" i="12"/>
  <c r="D141" i="12"/>
  <c r="D149" i="12"/>
  <c r="D158" i="12"/>
  <c r="D179" i="12"/>
  <c r="D17" i="12"/>
  <c r="D22" i="12"/>
  <c r="D26" i="12"/>
  <c r="D34" i="12"/>
  <c r="D38" i="12"/>
  <c r="D47" i="12"/>
  <c r="D51" i="12"/>
  <c r="D71" i="12"/>
  <c r="D75" i="12"/>
  <c r="D79" i="12"/>
  <c r="D87" i="12"/>
  <c r="D91" i="12"/>
  <c r="D95" i="12"/>
  <c r="D99" i="12"/>
  <c r="D107" i="12"/>
  <c r="D111" i="12"/>
  <c r="D122" i="12"/>
  <c r="D126" i="12"/>
  <c r="D134" i="12"/>
  <c r="D150" i="12"/>
  <c r="D159" i="12"/>
  <c r="D168" i="12"/>
  <c r="D172" i="12"/>
  <c r="D6" i="12"/>
  <c r="D23" i="12"/>
  <c r="D108" i="12"/>
  <c r="D127" i="12"/>
  <c r="D161" i="12"/>
  <c r="D56" i="12"/>
  <c r="D123" i="12"/>
  <c r="D27" i="12"/>
  <c r="D64" i="12"/>
  <c r="D113" i="12"/>
  <c r="D165" i="12"/>
  <c r="D88" i="12"/>
  <c r="D31" i="12"/>
  <c r="D68" i="12"/>
  <c r="D135" i="12"/>
  <c r="D18" i="12"/>
  <c r="D156" i="12"/>
  <c r="I709" i="4"/>
  <c r="H709" i="4" s="1"/>
  <c r="F709" i="4"/>
  <c r="I729" i="4"/>
  <c r="F729" i="4"/>
  <c r="H781" i="4"/>
  <c r="E810" i="4"/>
  <c r="H810" i="4" s="1"/>
  <c r="H811" i="4"/>
  <c r="I826" i="4"/>
  <c r="H826" i="4" s="1"/>
  <c r="F826" i="4"/>
  <c r="E834" i="4"/>
  <c r="I834" i="4"/>
  <c r="H834" i="4" s="1"/>
  <c r="F834" i="4"/>
  <c r="I883" i="4"/>
  <c r="H883" i="4" s="1"/>
  <c r="F883" i="4"/>
  <c r="F898" i="4"/>
  <c r="E898" i="4"/>
  <c r="F912" i="4"/>
  <c r="D65" i="7" s="1"/>
  <c r="E912" i="4"/>
  <c r="E911" i="4" s="1"/>
  <c r="E910" i="4" s="1"/>
  <c r="I923" i="4"/>
  <c r="H923" i="4" s="1"/>
  <c r="F923" i="4"/>
  <c r="I974" i="4"/>
  <c r="H974" i="4" s="1"/>
  <c r="F974" i="4"/>
  <c r="F1065" i="4"/>
  <c r="F1064" i="4" s="1"/>
  <c r="E1065" i="4"/>
  <c r="E1064" i="4" s="1"/>
  <c r="H1070" i="4"/>
  <c r="I1086" i="4"/>
  <c r="F1086" i="4"/>
  <c r="F1085" i="4" s="1"/>
  <c r="F1094" i="4"/>
  <c r="D131" i="12" s="1"/>
  <c r="F1114" i="4"/>
  <c r="F1113" i="4" s="1"/>
  <c r="D136" i="7" s="1"/>
  <c r="E1114" i="4"/>
  <c r="E1113" i="4" s="1"/>
  <c r="F1121" i="4"/>
  <c r="F1120" i="4" s="1"/>
  <c r="E1121" i="4"/>
  <c r="E1120" i="4" s="1"/>
  <c r="I1137" i="4"/>
  <c r="F1137" i="4"/>
  <c r="F1136" i="4" s="1"/>
  <c r="D145" i="12" s="1"/>
  <c r="E1139" i="4"/>
  <c r="I1139" i="4"/>
  <c r="E1150" i="4"/>
  <c r="I1150" i="4"/>
  <c r="H1150" i="4" s="1"/>
  <c r="E1161" i="4"/>
  <c r="E1160" i="4" s="1"/>
  <c r="I1161" i="4"/>
  <c r="F1161" i="4"/>
  <c r="F1160" i="4" s="1"/>
  <c r="D152" i="7" s="1"/>
  <c r="H1208" i="4"/>
  <c r="I1216" i="4"/>
  <c r="F1216" i="4"/>
  <c r="E1227" i="4"/>
  <c r="I1227" i="4"/>
  <c r="F1227" i="4"/>
  <c r="F1245" i="4"/>
  <c r="E1245" i="4"/>
  <c r="E1255" i="4"/>
  <c r="I1255" i="4"/>
  <c r="F1255" i="4"/>
  <c r="E1267" i="4"/>
  <c r="H1267" i="4" s="1"/>
  <c r="F1267" i="4"/>
  <c r="E1293" i="4"/>
  <c r="I1293" i="4"/>
  <c r="F1293" i="4"/>
  <c r="F1315" i="4"/>
  <c r="E1315" i="4"/>
  <c r="I1350" i="4"/>
  <c r="H1350" i="4" s="1"/>
  <c r="E1350" i="4"/>
  <c r="F1350" i="4"/>
  <c r="I1354" i="4"/>
  <c r="H1354" i="4" s="1"/>
  <c r="E1354" i="4"/>
  <c r="F1354" i="4"/>
  <c r="F1359" i="4"/>
  <c r="E1359" i="4"/>
  <c r="E1371" i="4"/>
  <c r="F1371" i="4"/>
  <c r="E1375" i="4"/>
  <c r="I1375" i="4"/>
  <c r="F1375" i="4"/>
  <c r="I1425" i="4"/>
  <c r="E1425" i="4"/>
  <c r="F1425" i="4"/>
  <c r="H1803" i="4"/>
  <c r="H763" i="4"/>
  <c r="H776" i="4"/>
  <c r="H868" i="4"/>
  <c r="I892" i="4"/>
  <c r="H892" i="4" s="1"/>
  <c r="H937" i="4"/>
  <c r="H1053" i="4"/>
  <c r="H1072" i="4"/>
  <c r="H1083" i="4"/>
  <c r="F1122" i="4"/>
  <c r="D139" i="12" s="1"/>
  <c r="H1143" i="4"/>
  <c r="I1172" i="4"/>
  <c r="H1252" i="4"/>
  <c r="I1308" i="4"/>
  <c r="H1308" i="4" s="1"/>
  <c r="E1319" i="4"/>
  <c r="I1324" i="4"/>
  <c r="H1324" i="4" s="1"/>
  <c r="I1326" i="4"/>
  <c r="H1326" i="4" s="1"/>
  <c r="I1334" i="4"/>
  <c r="H1334" i="4" s="1"/>
  <c r="E1336" i="4"/>
  <c r="E1343" i="4"/>
  <c r="F1344" i="4"/>
  <c r="E1363" i="4"/>
  <c r="E1372" i="4"/>
  <c r="H1372" i="4" s="1"/>
  <c r="F1373" i="4"/>
  <c r="H1373" i="4" s="1"/>
  <c r="E1374" i="4"/>
  <c r="E1422" i="4"/>
  <c r="E1428" i="4"/>
  <c r="E1429" i="4"/>
  <c r="F1435" i="4"/>
  <c r="F1438" i="4"/>
  <c r="E1442" i="4"/>
  <c r="E1461" i="4"/>
  <c r="E1460" i="4" s="1"/>
  <c r="F1469" i="4"/>
  <c r="F1468" i="4" s="1"/>
  <c r="D23" i="7" s="1"/>
  <c r="E1476" i="4"/>
  <c r="E1475" i="4" s="1"/>
  <c r="F1487" i="4"/>
  <c r="F1486" i="4" s="1"/>
  <c r="D33" i="7" s="1"/>
  <c r="E1502" i="4"/>
  <c r="E1501" i="4" s="1"/>
  <c r="F1512" i="4"/>
  <c r="F1511" i="4" s="1"/>
  <c r="F1523" i="4"/>
  <c r="E1534" i="4"/>
  <c r="F1537" i="4"/>
  <c r="E1540" i="4"/>
  <c r="E1547" i="4"/>
  <c r="I1548" i="4"/>
  <c r="H1548" i="4" s="1"/>
  <c r="I1550" i="4"/>
  <c r="H1550" i="4" s="1"/>
  <c r="F1554" i="4"/>
  <c r="F1553" i="4" s="1"/>
  <c r="H1553" i="4" s="1"/>
  <c r="E1555" i="4"/>
  <c r="E1557" i="4"/>
  <c r="F1558" i="4"/>
  <c r="F1560" i="4"/>
  <c r="F1564" i="4"/>
  <c r="F1563" i="4" s="1"/>
  <c r="D57" i="7" s="1"/>
  <c r="I1565" i="4"/>
  <c r="H1565" i="4" s="1"/>
  <c r="E1567" i="4"/>
  <c r="I1568" i="4"/>
  <c r="H1568" i="4" s="1"/>
  <c r="E1570" i="4"/>
  <c r="E1569" i="4" s="1"/>
  <c r="H1569" i="4" s="1"/>
  <c r="E1571" i="4"/>
  <c r="E1573" i="4"/>
  <c r="F1574" i="4"/>
  <c r="F1576" i="4"/>
  <c r="E1579" i="4"/>
  <c r="F1587" i="4"/>
  <c r="I1599" i="4"/>
  <c r="H1599" i="4" s="1"/>
  <c r="I1603" i="4"/>
  <c r="H1603" i="4" s="1"/>
  <c r="I1605" i="4"/>
  <c r="H1605" i="4" s="1"/>
  <c r="E1618" i="4"/>
  <c r="F1621" i="4"/>
  <c r="E1628" i="4"/>
  <c r="E1630" i="4"/>
  <c r="F1632" i="4"/>
  <c r="E1641" i="4"/>
  <c r="F1643" i="4"/>
  <c r="E1648" i="4"/>
  <c r="E1647" i="4" s="1"/>
  <c r="H1647" i="4" s="1"/>
  <c r="E1650" i="4"/>
  <c r="E1655" i="4"/>
  <c r="E1654" i="4" s="1"/>
  <c r="E1660" i="4"/>
  <c r="E1676" i="4"/>
  <c r="F1693" i="4"/>
  <c r="E1697" i="4"/>
  <c r="I1708" i="4"/>
  <c r="F1710" i="4"/>
  <c r="F1716" i="4"/>
  <c r="E1723" i="4"/>
  <c r="I1724" i="4"/>
  <c r="H1724" i="4" s="1"/>
  <c r="F1734" i="4"/>
  <c r="E1738" i="4"/>
  <c r="E1740" i="4"/>
  <c r="E1747" i="4"/>
  <c r="F1757" i="4"/>
  <c r="E1761" i="4"/>
  <c r="E1760" i="4" s="1"/>
  <c r="E1766" i="4"/>
  <c r="E1765" i="4" s="1"/>
  <c r="E1774" i="4"/>
  <c r="E1773" i="4" s="1"/>
  <c r="F1787" i="4"/>
  <c r="F1786" i="4" s="1"/>
  <c r="D128" i="11" s="1"/>
  <c r="I1797" i="4"/>
  <c r="F1799" i="4"/>
  <c r="I1804" i="4"/>
  <c r="F1806" i="4"/>
  <c r="F1810" i="4"/>
  <c r="F1812" i="4"/>
  <c r="E1820" i="4"/>
  <c r="F1822" i="4"/>
  <c r="F1821" i="4" s="1"/>
  <c r="H1821" i="4" s="1"/>
  <c r="E1836" i="4"/>
  <c r="E1846" i="4"/>
  <c r="I1848" i="4"/>
  <c r="H1848" i="4" s="1"/>
  <c r="F1850" i="4"/>
  <c r="H1861" i="4"/>
  <c r="E1867" i="4"/>
  <c r="E1866" i="4" s="1"/>
  <c r="E1875" i="4"/>
  <c r="E1874" i="4" s="1"/>
  <c r="I1877" i="4"/>
  <c r="E1888" i="4"/>
  <c r="E1896" i="4"/>
  <c r="F1903" i="4"/>
  <c r="E1913" i="4"/>
  <c r="F1915" i="4"/>
  <c r="F1922" i="4"/>
  <c r="F1926" i="4"/>
  <c r="F1943" i="4"/>
  <c r="F1951" i="4"/>
  <c r="E1955" i="4"/>
  <c r="F1958" i="4"/>
  <c r="F1965" i="4"/>
  <c r="F1968" i="4"/>
  <c r="F1971" i="4"/>
  <c r="E1975" i="4"/>
  <c r="I1976" i="4"/>
  <c r="H1976" i="4" s="1"/>
  <c r="E1982" i="4"/>
  <c r="E1992" i="4"/>
  <c r="I1993" i="4"/>
  <c r="H1993" i="4" s="1"/>
  <c r="F1995" i="4"/>
  <c r="F2001" i="4"/>
  <c r="F2017" i="4"/>
  <c r="E2027" i="4"/>
  <c r="E2034" i="4"/>
  <c r="E2040" i="4"/>
  <c r="I2044" i="4"/>
  <c r="H2044" i="4" s="1"/>
  <c r="I2051" i="4"/>
  <c r="H2051" i="4" s="1"/>
  <c r="I2055" i="4"/>
  <c r="H2055" i="4" s="1"/>
  <c r="E2062" i="4"/>
  <c r="F2064" i="4"/>
  <c r="E2077" i="4"/>
  <c r="I2078" i="4"/>
  <c r="F2082" i="4"/>
  <c r="F2116" i="4"/>
  <c r="F2115" i="4" s="1"/>
  <c r="F2119" i="4"/>
  <c r="H2119" i="4" s="1"/>
  <c r="I2120" i="4"/>
  <c r="E2122" i="4"/>
  <c r="F2128" i="4"/>
  <c r="F2127" i="4" s="1"/>
  <c r="H2127" i="4" s="1"/>
  <c r="E2131" i="4"/>
  <c r="E2165" i="4"/>
  <c r="E2164" i="4" s="1"/>
  <c r="I2172" i="4"/>
  <c r="E2183" i="4"/>
  <c r="E2182" i="4" s="1"/>
  <c r="I2185" i="4"/>
  <c r="F2203" i="4"/>
  <c r="F2216" i="4"/>
  <c r="F2215" i="4" s="1"/>
  <c r="H2215" i="4" s="1"/>
  <c r="E2224" i="4"/>
  <c r="E2234" i="4"/>
  <c r="I2250" i="4"/>
  <c r="F2257" i="4"/>
  <c r="H2274" i="4"/>
  <c r="E2276" i="4"/>
  <c r="E2275" i="4" s="1"/>
  <c r="E2272" i="4" s="1"/>
  <c r="F2288" i="4"/>
  <c r="F2287" i="4" s="1"/>
  <c r="F2291" i="4"/>
  <c r="H2291" i="4" s="1"/>
  <c r="F2294" i="4"/>
  <c r="E2299" i="4"/>
  <c r="E2303" i="4"/>
  <c r="E2306" i="4"/>
  <c r="F2309" i="4"/>
  <c r="F2308" i="4" s="1"/>
  <c r="H2308" i="4" s="1"/>
  <c r="I2313" i="4"/>
  <c r="H2313" i="4" s="1"/>
  <c r="I2315" i="4"/>
  <c r="H2315" i="4" s="1"/>
  <c r="F2317" i="4"/>
  <c r="F2316" i="4" s="1"/>
  <c r="E2326" i="4"/>
  <c r="E2325" i="4" s="1"/>
  <c r="F2334" i="4"/>
  <c r="F2333" i="4" s="1"/>
  <c r="I2336" i="4"/>
  <c r="F2347" i="4"/>
  <c r="F2350" i="4"/>
  <c r="F2359" i="4"/>
  <c r="F2358" i="4" s="1"/>
  <c r="H2358" i="4" s="1"/>
  <c r="E2378" i="4"/>
  <c r="E2377" i="4" s="1"/>
  <c r="E2385" i="4"/>
  <c r="F2388" i="4"/>
  <c r="H2388" i="4" s="1"/>
  <c r="F2400" i="4"/>
  <c r="F2402" i="4"/>
  <c r="F2408" i="4"/>
  <c r="F2412" i="4"/>
  <c r="F2435" i="4"/>
  <c r="E2444" i="4"/>
  <c r="E2443" i="4" s="1"/>
  <c r="I2455" i="4"/>
  <c r="I2468" i="4"/>
  <c r="H2468" i="4" s="1"/>
  <c r="F2476" i="4"/>
  <c r="F2475" i="4" s="1"/>
  <c r="F2480" i="4"/>
  <c r="F2498" i="4"/>
  <c r="F2497" i="4" s="1"/>
  <c r="H2497" i="4" s="1"/>
  <c r="E2539" i="4"/>
  <c r="F2545" i="4"/>
  <c r="F2549" i="4"/>
  <c r="H2554" i="4"/>
  <c r="F2557" i="4"/>
  <c r="F2556" i="4" s="1"/>
  <c r="D236" i="16" s="1"/>
  <c r="F2563" i="4"/>
  <c r="F2562" i="4" s="1"/>
  <c r="H2570" i="4"/>
  <c r="I2574" i="4"/>
  <c r="F2574" i="4"/>
  <c r="F2573" i="4" s="1"/>
  <c r="F2572" i="4" s="1"/>
  <c r="I2585" i="4"/>
  <c r="I2588" i="4"/>
  <c r="F2588" i="4"/>
  <c r="F2600" i="4"/>
  <c r="I2607" i="4"/>
  <c r="F2607" i="4"/>
  <c r="F2606" i="4" s="1"/>
  <c r="E2609" i="4"/>
  <c r="E2608" i="4" s="1"/>
  <c r="F2609" i="4"/>
  <c r="F2608" i="4" s="1"/>
  <c r="F2642" i="4"/>
  <c r="I2673" i="4"/>
  <c r="F2673" i="4"/>
  <c r="F2672" i="4" s="1"/>
  <c r="F2669" i="4" s="1"/>
  <c r="E2818" i="4"/>
  <c r="F2818" i="4"/>
  <c r="I2874" i="4"/>
  <c r="E2874" i="4"/>
  <c r="E2873" i="4" s="1"/>
  <c r="I2876" i="4"/>
  <c r="E2876" i="4"/>
  <c r="E2875" i="4" s="1"/>
  <c r="F2900" i="4"/>
  <c r="F2899" i="4" s="1"/>
  <c r="E2900" i="4"/>
  <c r="E2899" i="4" s="1"/>
  <c r="I2900" i="4"/>
  <c r="I2902" i="4"/>
  <c r="E2902" i="4"/>
  <c r="E2901" i="4" s="1"/>
  <c r="E2930" i="4"/>
  <c r="E2929" i="4" s="1"/>
  <c r="F2930" i="4"/>
  <c r="F2929" i="4" s="1"/>
  <c r="I2985" i="4"/>
  <c r="E2985" i="4"/>
  <c r="E2987" i="4"/>
  <c r="F2987" i="4"/>
  <c r="I3004" i="4"/>
  <c r="E3004" i="4"/>
  <c r="F3036" i="4"/>
  <c r="F3035" i="4" s="1"/>
  <c r="I3036" i="4"/>
  <c r="E3036" i="4"/>
  <c r="E3035" i="4" s="1"/>
  <c r="E3048" i="4"/>
  <c r="E3047" i="4" s="1"/>
  <c r="F3048" i="4"/>
  <c r="F3047" i="4" s="1"/>
  <c r="E3071" i="4"/>
  <c r="F3071" i="4"/>
  <c r="F3110" i="4"/>
  <c r="F3109" i="4" s="1"/>
  <c r="I3110" i="4"/>
  <c r="E3110" i="4"/>
  <c r="E3109" i="4" s="1"/>
  <c r="E3272" i="4"/>
  <c r="I3272" i="4"/>
  <c r="F3363" i="4"/>
  <c r="F3362" i="4" s="1"/>
  <c r="E3363" i="4"/>
  <c r="E3362" i="4" s="1"/>
  <c r="F3382" i="4"/>
  <c r="F3381" i="4" s="1"/>
  <c r="E3382" i="4"/>
  <c r="E3381" i="4" s="1"/>
  <c r="I3422" i="4"/>
  <c r="F3422" i="4"/>
  <c r="E3422" i="4"/>
  <c r="I3502" i="4"/>
  <c r="F3502" i="4"/>
  <c r="E3502" i="4"/>
  <c r="I3511" i="4"/>
  <c r="F3511" i="4"/>
  <c r="F3510" i="4" s="1"/>
  <c r="E3511" i="4"/>
  <c r="E3510" i="4" s="1"/>
  <c r="E3518" i="4"/>
  <c r="E3517" i="4" s="1"/>
  <c r="F3518" i="4"/>
  <c r="F3517" i="4" s="1"/>
  <c r="H3517" i="4" s="1"/>
  <c r="I3557" i="4"/>
  <c r="F3557" i="4"/>
  <c r="F3556" i="4" s="1"/>
  <c r="E3557" i="4"/>
  <c r="E3556" i="4" s="1"/>
  <c r="I3560" i="4"/>
  <c r="F3560" i="4"/>
  <c r="F3559" i="4" s="1"/>
  <c r="E3560" i="4"/>
  <c r="E3559" i="4" s="1"/>
  <c r="I3605" i="4"/>
  <c r="F3605" i="4"/>
  <c r="E3605" i="4"/>
  <c r="E3648" i="4"/>
  <c r="E3647" i="4" s="1"/>
  <c r="I3648" i="4"/>
  <c r="F3648" i="4"/>
  <c r="F3647" i="4" s="1"/>
  <c r="E3668" i="4"/>
  <c r="E3667" i="4" s="1"/>
  <c r="I3668" i="4"/>
  <c r="H3668" i="4" s="1"/>
  <c r="F3668" i="4"/>
  <c r="F3667" i="4" s="1"/>
  <c r="F3707" i="4"/>
  <c r="E3707" i="4"/>
  <c r="I3790" i="4"/>
  <c r="F3790" i="4"/>
  <c r="F3789" i="4" s="1"/>
  <c r="E3790" i="4"/>
  <c r="E3789" i="4" s="1"/>
  <c r="H3789" i="4" s="1"/>
  <c r="F3846" i="4"/>
  <c r="F3845" i="4" s="1"/>
  <c r="D198" i="14" s="1"/>
  <c r="I3846" i="4"/>
  <c r="E3846" i="4"/>
  <c r="E3845" i="4" s="1"/>
  <c r="I3850" i="4"/>
  <c r="F3850" i="4"/>
  <c r="E3850" i="4"/>
  <c r="I3864" i="4"/>
  <c r="F3864" i="4"/>
  <c r="E3864" i="4"/>
  <c r="F3921" i="4"/>
  <c r="F3920" i="4" s="1"/>
  <c r="I3921" i="4"/>
  <c r="F3941" i="4"/>
  <c r="F3940" i="4" s="1"/>
  <c r="I3941" i="4"/>
  <c r="E3941" i="4"/>
  <c r="E3940" i="4" s="1"/>
  <c r="E3999" i="4"/>
  <c r="F3999" i="4"/>
  <c r="H714" i="4"/>
  <c r="E731" i="4"/>
  <c r="E730" i="4" s="1"/>
  <c r="H735" i="4"/>
  <c r="I741" i="4"/>
  <c r="F746" i="4"/>
  <c r="E786" i="4"/>
  <c r="E785" i="4" s="1"/>
  <c r="F809" i="4"/>
  <c r="F808" i="4" s="1"/>
  <c r="H808" i="4" s="1"/>
  <c r="F823" i="4"/>
  <c r="E847" i="4"/>
  <c r="F848" i="4"/>
  <c r="H863" i="4"/>
  <c r="I864" i="4"/>
  <c r="H864" i="4" s="1"/>
  <c r="E873" i="4"/>
  <c r="E902" i="4"/>
  <c r="F903" i="4"/>
  <c r="H903" i="4" s="1"/>
  <c r="E907" i="4"/>
  <c r="E906" i="4" s="1"/>
  <c r="H906" i="4" s="1"/>
  <c r="H910" i="4"/>
  <c r="E917" i="4"/>
  <c r="E926" i="4"/>
  <c r="E929" i="4"/>
  <c r="E940" i="4"/>
  <c r="E946" i="4"/>
  <c r="E933" i="4" s="1"/>
  <c r="E932" i="4" s="1"/>
  <c r="I964" i="4"/>
  <c r="H964" i="4" s="1"/>
  <c r="F966" i="4"/>
  <c r="F972" i="4"/>
  <c r="H972" i="4" s="1"/>
  <c r="H984" i="4"/>
  <c r="E992" i="4"/>
  <c r="E994" i="4"/>
  <c r="F1000" i="4"/>
  <c r="F1006" i="4"/>
  <c r="H1006" i="4" s="1"/>
  <c r="E1008" i="4"/>
  <c r="H1008" i="4" s="1"/>
  <c r="E1016" i="4"/>
  <c r="F1021" i="4"/>
  <c r="E1027" i="4"/>
  <c r="E1026" i="4" s="1"/>
  <c r="I1029" i="4"/>
  <c r="E1037" i="4"/>
  <c r="E1042" i="4"/>
  <c r="H1042" i="4" s="1"/>
  <c r="F1043" i="4"/>
  <c r="H1043" i="4" s="1"/>
  <c r="E1077" i="4"/>
  <c r="E1076" i="4" s="1"/>
  <c r="H1082" i="4"/>
  <c r="E1098" i="4"/>
  <c r="H1098" i="4" s="1"/>
  <c r="I1107" i="4"/>
  <c r="E1111" i="4"/>
  <c r="H1111" i="4" s="1"/>
  <c r="E1124" i="4"/>
  <c r="E1123" i="4" s="1"/>
  <c r="E1122" i="4" s="1"/>
  <c r="E1135" i="4"/>
  <c r="H1135" i="4" s="1"/>
  <c r="E1155" i="4"/>
  <c r="E1154" i="4" s="1"/>
  <c r="H1154" i="4" s="1"/>
  <c r="I1159" i="4"/>
  <c r="I1163" i="4"/>
  <c r="I1181" i="4"/>
  <c r="E1193" i="4"/>
  <c r="E1192" i="4" s="1"/>
  <c r="F1195" i="4"/>
  <c r="E1199" i="4"/>
  <c r="H1199" i="4" s="1"/>
  <c r="E1212" i="4"/>
  <c r="H1212" i="4" s="1"/>
  <c r="I1218" i="4"/>
  <c r="E1233" i="4"/>
  <c r="E1232" i="4" s="1"/>
  <c r="E1242" i="4"/>
  <c r="F1243" i="4"/>
  <c r="E1244" i="4"/>
  <c r="H1244" i="4" s="1"/>
  <c r="E1248" i="4"/>
  <c r="E1247" i="4" s="1"/>
  <c r="F1250" i="4"/>
  <c r="I1257" i="4"/>
  <c r="E1263" i="4"/>
  <c r="H1263" i="4" s="1"/>
  <c r="F1274" i="4"/>
  <c r="F1271" i="4" s="1"/>
  <c r="D187" i="12" s="1"/>
  <c r="H1276" i="4"/>
  <c r="H1278" i="4"/>
  <c r="E1300" i="4"/>
  <c r="E1305" i="4"/>
  <c r="F1316" i="4"/>
  <c r="E1332" i="4"/>
  <c r="F1333" i="4"/>
  <c r="F1336" i="4"/>
  <c r="F1343" i="4"/>
  <c r="I1344" i="4"/>
  <c r="I1346" i="4"/>
  <c r="H1346" i="4" s="1"/>
  <c r="E1358" i="4"/>
  <c r="F1360" i="4"/>
  <c r="E1368" i="4"/>
  <c r="H1368" i="4" s="1"/>
  <c r="F1374" i="4"/>
  <c r="I1409" i="4"/>
  <c r="F1412" i="4"/>
  <c r="F1411" i="4" s="1"/>
  <c r="D6" i="7" s="1"/>
  <c r="H1415" i="4"/>
  <c r="E1416" i="4"/>
  <c r="E1418" i="4"/>
  <c r="H1418" i="4" s="1"/>
  <c r="E1419" i="4"/>
  <c r="E1421" i="4"/>
  <c r="H1421" i="4" s="1"/>
  <c r="F1422" i="4"/>
  <c r="F1428" i="4"/>
  <c r="F1429" i="4"/>
  <c r="I1440" i="4"/>
  <c r="F1442" i="4"/>
  <c r="E1446" i="4"/>
  <c r="E1450" i="4"/>
  <c r="H1453" i="4"/>
  <c r="F1461" i="4"/>
  <c r="F1460" i="4" s="1"/>
  <c r="D18" i="7" s="1"/>
  <c r="H1463" i="4"/>
  <c r="E1467" i="4"/>
  <c r="E1466" i="4" s="1"/>
  <c r="F1476" i="4"/>
  <c r="F1475" i="4" s="1"/>
  <c r="D27" i="7" s="1"/>
  <c r="E1481" i="4"/>
  <c r="E1480" i="4" s="1"/>
  <c r="H1480" i="4" s="1"/>
  <c r="E1491" i="4"/>
  <c r="E1490" i="4" s="1"/>
  <c r="H1490" i="4" s="1"/>
  <c r="I1495" i="4"/>
  <c r="F1502" i="4"/>
  <c r="F1501" i="4" s="1"/>
  <c r="H1504" i="4"/>
  <c r="F1506" i="4"/>
  <c r="E1508" i="4"/>
  <c r="E1507" i="4" s="1"/>
  <c r="E1519" i="4"/>
  <c r="I1520" i="4"/>
  <c r="H1520" i="4" s="1"/>
  <c r="I1522" i="4"/>
  <c r="H1522" i="4" s="1"/>
  <c r="E1533" i="4"/>
  <c r="F1534" i="4"/>
  <c r="F1536" i="4"/>
  <c r="E1539" i="4"/>
  <c r="F1540" i="4"/>
  <c r="F1547" i="4"/>
  <c r="F1557" i="4"/>
  <c r="E1562" i="4"/>
  <c r="F1567" i="4"/>
  <c r="F1573" i="4"/>
  <c r="E1578" i="4"/>
  <c r="E1581" i="4"/>
  <c r="E1580" i="4" s="1"/>
  <c r="H1580" i="4" s="1"/>
  <c r="E1583" i="4"/>
  <c r="I1593" i="4"/>
  <c r="H1593" i="4" s="1"/>
  <c r="I1597" i="4"/>
  <c r="H1597" i="4" s="1"/>
  <c r="E1610" i="4"/>
  <c r="E1609" i="4" s="1"/>
  <c r="E1615" i="4"/>
  <c r="F1618" i="4"/>
  <c r="F1620" i="4"/>
  <c r="E1624" i="4"/>
  <c r="E1627" i="4"/>
  <c r="F1628" i="4"/>
  <c r="F1630" i="4"/>
  <c r="E1636" i="4"/>
  <c r="E1635" i="4" s="1"/>
  <c r="H1638" i="4"/>
  <c r="I1641" i="4"/>
  <c r="H1641" i="4" s="1"/>
  <c r="E1645" i="4"/>
  <c r="F1650" i="4"/>
  <c r="F1655" i="4"/>
  <c r="F1654" i="4" s="1"/>
  <c r="F1660" i="4"/>
  <c r="I1664" i="4"/>
  <c r="E1666" i="4"/>
  <c r="F1670" i="4"/>
  <c r="F1669" i="4" s="1"/>
  <c r="H1669" i="4" s="1"/>
  <c r="F1676" i="4"/>
  <c r="F1683" i="4"/>
  <c r="F1682" i="4" s="1"/>
  <c r="H1682" i="4" s="1"/>
  <c r="E1687" i="4"/>
  <c r="H1687" i="4" s="1"/>
  <c r="F1697" i="4"/>
  <c r="F1707" i="4"/>
  <c r="H1707" i="4" s="1"/>
  <c r="H1717" i="4"/>
  <c r="F1723" i="4"/>
  <c r="F1720" i="4" s="1"/>
  <c r="D96" i="11" s="1"/>
  <c r="F1731" i="4"/>
  <c r="F1730" i="4" s="1"/>
  <c r="D100" i="11" s="1"/>
  <c r="F1736" i="4"/>
  <c r="F1740" i="4"/>
  <c r="E1744" i="4"/>
  <c r="F1761" i="4"/>
  <c r="F1760" i="4" s="1"/>
  <c r="H1760" i="4" s="1"/>
  <c r="F1766" i="4"/>
  <c r="F1765" i="4" s="1"/>
  <c r="D115" i="11" s="1"/>
  <c r="F1768" i="4"/>
  <c r="F1767" i="4" s="1"/>
  <c r="F1774" i="4"/>
  <c r="F1773" i="4" s="1"/>
  <c r="D119" i="7" s="1"/>
  <c r="E1779" i="4"/>
  <c r="F1789" i="4"/>
  <c r="I1793" i="4"/>
  <c r="H1814" i="4"/>
  <c r="E1819" i="4"/>
  <c r="F1825" i="4"/>
  <c r="F1824" i="4" s="1"/>
  <c r="D140" i="7" s="1"/>
  <c r="E1831" i="4"/>
  <c r="H1831" i="4" s="1"/>
  <c r="F1836" i="4"/>
  <c r="E1839" i="4"/>
  <c r="H1839" i="4" s="1"/>
  <c r="E1858" i="4"/>
  <c r="H1858" i="4" s="1"/>
  <c r="H1860" i="4"/>
  <c r="I1867" i="4"/>
  <c r="E1869" i="4"/>
  <c r="E1868" i="4" s="1"/>
  <c r="F1871" i="4"/>
  <c r="F1870" i="4" s="1"/>
  <c r="D158" i="7" s="1"/>
  <c r="E1880" i="4"/>
  <c r="E1879" i="4" s="1"/>
  <c r="H1882" i="4"/>
  <c r="F1888" i="4"/>
  <c r="F1892" i="4"/>
  <c r="F1896" i="4"/>
  <c r="F1902" i="4"/>
  <c r="E1909" i="4"/>
  <c r="I1913" i="4"/>
  <c r="H1913" i="4" s="1"/>
  <c r="E1917" i="4"/>
  <c r="H1917" i="4" s="1"/>
  <c r="H1919" i="4"/>
  <c r="F1925" i="4"/>
  <c r="F1938" i="4"/>
  <c r="F1950" i="4"/>
  <c r="I1955" i="4"/>
  <c r="F1957" i="4"/>
  <c r="E1962" i="4"/>
  <c r="F1964" i="4"/>
  <c r="F1967" i="4"/>
  <c r="F1975" i="4"/>
  <c r="E1979" i="4"/>
  <c r="F1982" i="4"/>
  <c r="F1992" i="4"/>
  <c r="I1999" i="4"/>
  <c r="E2005" i="4"/>
  <c r="I2009" i="4"/>
  <c r="H2009" i="4" s="1"/>
  <c r="E2014" i="4"/>
  <c r="F2016" i="4"/>
  <c r="E2024" i="4"/>
  <c r="F2027" i="4"/>
  <c r="F2034" i="4"/>
  <c r="F2036" i="4"/>
  <c r="F2040" i="4"/>
  <c r="F2043" i="4"/>
  <c r="E2047" i="4"/>
  <c r="E2054" i="4"/>
  <c r="E2061" i="4"/>
  <c r="E2076" i="4"/>
  <c r="E2073" i="4" s="1"/>
  <c r="E2109" i="4"/>
  <c r="E2108" i="4" s="1"/>
  <c r="E2111" i="4"/>
  <c r="E2110" i="4" s="1"/>
  <c r="H2113" i="4"/>
  <c r="I2116" i="4"/>
  <c r="I2118" i="4"/>
  <c r="F2122" i="4"/>
  <c r="I2124" i="4"/>
  <c r="H2124" i="4" s="1"/>
  <c r="F2131" i="4"/>
  <c r="E2132" i="4"/>
  <c r="H2132" i="4" s="1"/>
  <c r="F2133" i="4"/>
  <c r="H2133" i="4" s="1"/>
  <c r="E2134" i="4"/>
  <c r="H2134" i="4" s="1"/>
  <c r="F2154" i="4"/>
  <c r="F2153" i="4" s="1"/>
  <c r="F2165" i="4"/>
  <c r="F2164" i="4" s="1"/>
  <c r="H2164" i="4" s="1"/>
  <c r="I2174" i="4"/>
  <c r="F2183" i="4"/>
  <c r="F2182" i="4" s="1"/>
  <c r="I2192" i="4"/>
  <c r="F2194" i="4"/>
  <c r="F2193" i="4" s="1"/>
  <c r="I2207" i="4"/>
  <c r="I2209" i="4"/>
  <c r="E2211" i="4"/>
  <c r="E2210" i="4" s="1"/>
  <c r="H2210" i="4" s="1"/>
  <c r="F2218" i="4"/>
  <c r="F2217" i="4" s="1"/>
  <c r="H2217" i="4" s="1"/>
  <c r="F2224" i="4"/>
  <c r="F2227" i="4"/>
  <c r="F2226" i="4" s="1"/>
  <c r="F2234" i="4"/>
  <c r="H2243" i="4"/>
  <c r="E2244" i="4"/>
  <c r="E2252" i="4"/>
  <c r="E2251" i="4" s="1"/>
  <c r="H2251" i="4" s="1"/>
  <c r="E2256" i="4"/>
  <c r="E2254" i="4" s="1"/>
  <c r="F2276" i="4"/>
  <c r="F2275" i="4" s="1"/>
  <c r="F2286" i="4"/>
  <c r="F2285" i="4" s="1"/>
  <c r="F2293" i="4"/>
  <c r="F2296" i="4"/>
  <c r="F2295" i="4" s="1"/>
  <c r="F2299" i="4"/>
  <c r="I2303" i="4"/>
  <c r="E2305" i="4"/>
  <c r="H2305" i="4" s="1"/>
  <c r="E2342" i="4"/>
  <c r="E2341" i="4" s="1"/>
  <c r="H2357" i="4"/>
  <c r="F2372" i="4"/>
  <c r="F2371" i="4" s="1"/>
  <c r="F2378" i="4"/>
  <c r="F2377" i="4" s="1"/>
  <c r="F2385" i="4"/>
  <c r="F2384" i="4" s="1"/>
  <c r="F2387" i="4"/>
  <c r="F2393" i="4"/>
  <c r="F2392" i="4" s="1"/>
  <c r="I2395" i="4"/>
  <c r="I2406" i="4"/>
  <c r="F2411" i="4"/>
  <c r="F2422" i="4"/>
  <c r="F2421" i="4" s="1"/>
  <c r="F2424" i="4"/>
  <c r="F2423" i="4" s="1"/>
  <c r="D167" i="16" s="1"/>
  <c r="F2432" i="4"/>
  <c r="F2444" i="4"/>
  <c r="F2443" i="4" s="1"/>
  <c r="E2486" i="4"/>
  <c r="E2492" i="4"/>
  <c r="E2509" i="4"/>
  <c r="E2508" i="4" s="1"/>
  <c r="E2525" i="4"/>
  <c r="E2524" i="4" s="1"/>
  <c r="E2535" i="4"/>
  <c r="F2539" i="4"/>
  <c r="F2542" i="4"/>
  <c r="H2562" i="4"/>
  <c r="E2574" i="4"/>
  <c r="E2573" i="4" s="1"/>
  <c r="E2572" i="4" s="1"/>
  <c r="H2580" i="4"/>
  <c r="E2588" i="4"/>
  <c r="E2607" i="4"/>
  <c r="E2606" i="4" s="1"/>
  <c r="I2628" i="4"/>
  <c r="I2630" i="4"/>
  <c r="H2645" i="4"/>
  <c r="E2652" i="4"/>
  <c r="I2666" i="4"/>
  <c r="E2666" i="4"/>
  <c r="E2681" i="4"/>
  <c r="F2684" i="4"/>
  <c r="E2684" i="4"/>
  <c r="I2696" i="4"/>
  <c r="E2701" i="4"/>
  <c r="E2700" i="4" s="1"/>
  <c r="H2739" i="4"/>
  <c r="H2740" i="4"/>
  <c r="I2758" i="4"/>
  <c r="F2758" i="4"/>
  <c r="I2775" i="4"/>
  <c r="E2775" i="4"/>
  <c r="E2774" i="4" s="1"/>
  <c r="E2806" i="4"/>
  <c r="F2806" i="4"/>
  <c r="F2874" i="4"/>
  <c r="F2873" i="4" s="1"/>
  <c r="F2876" i="4"/>
  <c r="F2875" i="4" s="1"/>
  <c r="E2882" i="4"/>
  <c r="I2891" i="4"/>
  <c r="E2891" i="4"/>
  <c r="E2890" i="4" s="1"/>
  <c r="E2893" i="4"/>
  <c r="E2892" i="4" s="1"/>
  <c r="F2893" i="4"/>
  <c r="F2892" i="4" s="1"/>
  <c r="D62" i="8" s="1"/>
  <c r="F2902" i="4"/>
  <c r="F2901" i="4" s="1"/>
  <c r="E2911" i="4"/>
  <c r="E2910" i="4" s="1"/>
  <c r="F2911" i="4"/>
  <c r="F2910" i="4" s="1"/>
  <c r="F2985" i="4"/>
  <c r="I2987" i="4"/>
  <c r="H2987" i="4" s="1"/>
  <c r="E2991" i="4"/>
  <c r="F3004" i="4"/>
  <c r="F3020" i="4"/>
  <c r="E3023" i="4"/>
  <c r="F3023" i="4"/>
  <c r="I3032" i="4"/>
  <c r="H3032" i="4" s="1"/>
  <c r="H3057" i="4"/>
  <c r="H3061" i="4"/>
  <c r="I3062" i="4"/>
  <c r="I3108" i="4"/>
  <c r="F3108" i="4"/>
  <c r="F3107" i="4" s="1"/>
  <c r="F3130" i="4"/>
  <c r="F3129" i="4" s="1"/>
  <c r="I3130" i="4"/>
  <c r="E3130" i="4"/>
  <c r="E3129" i="4" s="1"/>
  <c r="F3135" i="4"/>
  <c r="F3134" i="4" s="1"/>
  <c r="E3135" i="4"/>
  <c r="E3134" i="4" s="1"/>
  <c r="I3172" i="4"/>
  <c r="F3172" i="4"/>
  <c r="F3171" i="4" s="1"/>
  <c r="E3172" i="4"/>
  <c r="E3171" i="4" s="1"/>
  <c r="I3218" i="4"/>
  <c r="H3218" i="4" s="1"/>
  <c r="F3218" i="4"/>
  <c r="E3218" i="4"/>
  <c r="I3222" i="4"/>
  <c r="H3222" i="4" s="1"/>
  <c r="F3222" i="4"/>
  <c r="E3222" i="4"/>
  <c r="F3315" i="4"/>
  <c r="I3315" i="4"/>
  <c r="E3315" i="4"/>
  <c r="F3318" i="4"/>
  <c r="I3342" i="4"/>
  <c r="F3342" i="4"/>
  <c r="E3342" i="4"/>
  <c r="F3348" i="4"/>
  <c r="E3370" i="4"/>
  <c r="E3369" i="4" s="1"/>
  <c r="I3370" i="4"/>
  <c r="I3428" i="4"/>
  <c r="F3428" i="4"/>
  <c r="E3428" i="4"/>
  <c r="I3443" i="4"/>
  <c r="F3443" i="4"/>
  <c r="E3453" i="4"/>
  <c r="F3453" i="4"/>
  <c r="D36" i="14"/>
  <c r="D12" i="14"/>
  <c r="D16" i="14"/>
  <c r="D41" i="14"/>
  <c r="D45" i="14"/>
  <c r="D49" i="14"/>
  <c r="D53" i="14"/>
  <c r="D5" i="14"/>
  <c r="D6" i="14"/>
  <c r="D18" i="14"/>
  <c r="D30" i="14"/>
  <c r="D17" i="14"/>
  <c r="D35" i="14"/>
  <c r="D52" i="14"/>
  <c r="D57" i="14"/>
  <c r="D109" i="14"/>
  <c r="D113" i="14"/>
  <c r="D117" i="14"/>
  <c r="D125" i="14"/>
  <c r="D129" i="14"/>
  <c r="D141" i="14"/>
  <c r="D153" i="14"/>
  <c r="D165" i="14"/>
  <c r="D169" i="14"/>
  <c r="D183" i="14"/>
  <c r="D187" i="14"/>
  <c r="D217" i="14"/>
  <c r="D225" i="14"/>
  <c r="D233" i="14"/>
  <c r="D238" i="14"/>
  <c r="D250" i="14"/>
  <c r="D262" i="14"/>
  <c r="D266" i="14"/>
  <c r="D276" i="14"/>
  <c r="D293" i="14"/>
  <c r="D309" i="14"/>
  <c r="D313" i="14"/>
  <c r="D340" i="14"/>
  <c r="D25" i="14"/>
  <c r="D48" i="14"/>
  <c r="D58" i="14"/>
  <c r="D62" i="14"/>
  <c r="D97" i="14"/>
  <c r="D105" i="14"/>
  <c r="D110" i="14"/>
  <c r="D126" i="14"/>
  <c r="D130" i="14"/>
  <c r="D142" i="14"/>
  <c r="D146" i="14"/>
  <c r="D166" i="14"/>
  <c r="D180" i="14"/>
  <c r="D192" i="14"/>
  <c r="D226" i="14"/>
  <c r="D234" i="14"/>
  <c r="D239" i="14"/>
  <c r="D251" i="14"/>
  <c r="D281" i="14"/>
  <c r="D294" i="14"/>
  <c r="D306" i="14"/>
  <c r="D341" i="14"/>
  <c r="D29" i="14"/>
  <c r="D79" i="14"/>
  <c r="D102" i="14"/>
  <c r="D115" i="14"/>
  <c r="D131" i="14"/>
  <c r="D135" i="14"/>
  <c r="D143" i="14"/>
  <c r="D147" i="14"/>
  <c r="D181" i="14"/>
  <c r="D189" i="14"/>
  <c r="D193" i="14"/>
  <c r="D197" i="14"/>
  <c r="D235" i="14"/>
  <c r="D240" i="14"/>
  <c r="D248" i="14"/>
  <c r="D260" i="14"/>
  <c r="D291" i="14"/>
  <c r="D311" i="14"/>
  <c r="D316" i="14"/>
  <c r="D342" i="14"/>
  <c r="D56" i="14"/>
  <c r="D76" i="14"/>
  <c r="D92" i="14"/>
  <c r="D128" i="14"/>
  <c r="D164" i="14"/>
  <c r="D206" i="14"/>
  <c r="D273" i="14"/>
  <c r="D40" i="14"/>
  <c r="D60" i="14"/>
  <c r="D99" i="14"/>
  <c r="D148" i="14"/>
  <c r="D168" i="14"/>
  <c r="D190" i="14"/>
  <c r="D245" i="14"/>
  <c r="D261" i="14"/>
  <c r="D312" i="14"/>
  <c r="D103" i="14"/>
  <c r="D120" i="14"/>
  <c r="D51" i="14"/>
  <c r="D124" i="14"/>
  <c r="D343" i="14"/>
  <c r="D88" i="14"/>
  <c r="D236" i="14"/>
  <c r="I3475" i="4"/>
  <c r="I3514" i="4"/>
  <c r="F3514" i="4"/>
  <c r="F3513" i="4" s="1"/>
  <c r="D24" i="14" s="1"/>
  <c r="E3514" i="4"/>
  <c r="E3513" i="4" s="1"/>
  <c r="E3551" i="4"/>
  <c r="E3550" i="4" s="1"/>
  <c r="F3551" i="4"/>
  <c r="F3550" i="4" s="1"/>
  <c r="D46" i="14" s="1"/>
  <c r="H3561" i="4"/>
  <c r="E3601" i="4"/>
  <c r="E3600" i="4" s="1"/>
  <c r="F3601" i="4"/>
  <c r="F3600" i="4" s="1"/>
  <c r="D77" i="14" s="1"/>
  <c r="I3628" i="4"/>
  <c r="F3628" i="4"/>
  <c r="E3628" i="4"/>
  <c r="I3673" i="4"/>
  <c r="F3673" i="4"/>
  <c r="E3673" i="4"/>
  <c r="F3696" i="4"/>
  <c r="F3695" i="4" s="1"/>
  <c r="D121" i="14" s="1"/>
  <c r="E3696" i="4"/>
  <c r="E3695" i="4" s="1"/>
  <c r="F3710" i="4"/>
  <c r="E3710" i="4"/>
  <c r="E3755" i="4"/>
  <c r="F3755" i="4"/>
  <c r="F3754" i="4" s="1"/>
  <c r="D150" i="14" s="1"/>
  <c r="I3761" i="4"/>
  <c r="F3761" i="4"/>
  <c r="F3760" i="4" s="1"/>
  <c r="D151" i="14" s="1"/>
  <c r="E3782" i="4"/>
  <c r="F3782" i="4"/>
  <c r="F3853" i="4"/>
  <c r="D205" i="14" s="1"/>
  <c r="I3862" i="4"/>
  <c r="E3862" i="4"/>
  <c r="I3868" i="4"/>
  <c r="F3868" i="4"/>
  <c r="F3867" i="4" s="1"/>
  <c r="D211" i="14" s="1"/>
  <c r="E3868" i="4"/>
  <c r="E3867" i="4" s="1"/>
  <c r="I3881" i="4"/>
  <c r="F3881" i="4"/>
  <c r="F3880" i="4" s="1"/>
  <c r="D218" i="14" s="1"/>
  <c r="E3881" i="4"/>
  <c r="E3880" i="4" s="1"/>
  <c r="E3886" i="4"/>
  <c r="E3885" i="4" s="1"/>
  <c r="F3886" i="4"/>
  <c r="F3885" i="4" s="1"/>
  <c r="D221" i="14" s="1"/>
  <c r="I3906" i="4"/>
  <c r="H3906" i="4" s="1"/>
  <c r="F3906" i="4"/>
  <c r="E3906" i="4"/>
  <c r="E3916" i="4"/>
  <c r="I3916" i="4"/>
  <c r="F3919" i="4"/>
  <c r="I3919" i="4"/>
  <c r="F3947" i="4"/>
  <c r="D249" i="14" s="1"/>
  <c r="I3984" i="4"/>
  <c r="F3984" i="4"/>
  <c r="F3983" i="4" s="1"/>
  <c r="D265" i="14" s="1"/>
  <c r="F4003" i="4"/>
  <c r="F4002" i="4" s="1"/>
  <c r="D270" i="14" s="1"/>
  <c r="E4003" i="4"/>
  <c r="E4002" i="4" s="1"/>
  <c r="I4056" i="4"/>
  <c r="F4056" i="4"/>
  <c r="F4055" i="4" s="1"/>
  <c r="D297" i="14" s="1"/>
  <c r="E4056" i="4"/>
  <c r="E4055" i="4" s="1"/>
  <c r="F4095" i="4"/>
  <c r="E4095" i="4"/>
  <c r="E4097" i="4"/>
  <c r="E4096" i="4" s="1"/>
  <c r="F4097" i="4"/>
  <c r="F4096" i="4" s="1"/>
  <c r="D319" i="14" s="1"/>
  <c r="F4108" i="4"/>
  <c r="I4108" i="4"/>
  <c r="E4108" i="4"/>
  <c r="E4123" i="4"/>
  <c r="F4123" i="4"/>
  <c r="H1460" i="4"/>
  <c r="H1462" i="4"/>
  <c r="H1503" i="4"/>
  <c r="I1554" i="4"/>
  <c r="I1564" i="4"/>
  <c r="H1564" i="4" s="1"/>
  <c r="F1616" i="4"/>
  <c r="D66" i="11" s="1"/>
  <c r="H1636" i="4"/>
  <c r="H1656" i="4"/>
  <c r="H1744" i="4"/>
  <c r="H1765" i="4"/>
  <c r="I1820" i="4"/>
  <c r="H1820" i="4" s="1"/>
  <c r="H1868" i="4"/>
  <c r="H1876" i="4"/>
  <c r="H1926" i="4"/>
  <c r="H1958" i="4"/>
  <c r="H1962" i="4"/>
  <c r="H1979" i="4"/>
  <c r="E2083" i="4"/>
  <c r="H2112" i="4"/>
  <c r="H2162" i="4"/>
  <c r="H2213" i="4"/>
  <c r="H2255" i="4"/>
  <c r="H2277" i="4"/>
  <c r="H2363" i="4"/>
  <c r="H2400" i="4"/>
  <c r="H2454" i="4"/>
  <c r="H2461" i="4"/>
  <c r="F2486" i="4"/>
  <c r="F2492" i="4"/>
  <c r="F2509" i="4"/>
  <c r="F2508" i="4" s="1"/>
  <c r="F2525" i="4"/>
  <c r="F2524" i="4" s="1"/>
  <c r="D226" i="16" s="1"/>
  <c r="F2535" i="4"/>
  <c r="H2555" i="4"/>
  <c r="I2595" i="4"/>
  <c r="H2595" i="4" s="1"/>
  <c r="F2595" i="4"/>
  <c r="E2597" i="4"/>
  <c r="E2596" i="4" s="1"/>
  <c r="H2596" i="4" s="1"/>
  <c r="F2597" i="4"/>
  <c r="F2596" i="4" s="1"/>
  <c r="I2619" i="4"/>
  <c r="H2619" i="4" s="1"/>
  <c r="F2619" i="4"/>
  <c r="F2618" i="4" s="1"/>
  <c r="H2635" i="4"/>
  <c r="E2634" i="4"/>
  <c r="H2644" i="4"/>
  <c r="I2646" i="4"/>
  <c r="H2674" i="4"/>
  <c r="H2675" i="4"/>
  <c r="H2700" i="4"/>
  <c r="F2701" i="4"/>
  <c r="F2700" i="4" s="1"/>
  <c r="I2716" i="4"/>
  <c r="F2716" i="4"/>
  <c r="F2715" i="4" s="1"/>
  <c r="I2761" i="4"/>
  <c r="E2761" i="4"/>
  <c r="H2774" i="4"/>
  <c r="E2777" i="4"/>
  <c r="E2776" i="4" s="1"/>
  <c r="F2777" i="4"/>
  <c r="F2776" i="4" s="1"/>
  <c r="D342" i="8" s="1"/>
  <c r="I2795" i="4"/>
  <c r="E2795" i="4"/>
  <c r="E2794" i="4" s="1"/>
  <c r="I2816" i="4"/>
  <c r="E2816" i="4"/>
  <c r="I2825" i="4"/>
  <c r="E2825" i="4"/>
  <c r="E2824" i="4" s="1"/>
  <c r="F2828" i="4"/>
  <c r="F2827" i="4" s="1"/>
  <c r="D24" i="15" s="1"/>
  <c r="E2828" i="4"/>
  <c r="E2827" i="4" s="1"/>
  <c r="I2845" i="4"/>
  <c r="E2845" i="4"/>
  <c r="E2844" i="4" s="1"/>
  <c r="I2847" i="4"/>
  <c r="E2847" i="4"/>
  <c r="E2846" i="4" s="1"/>
  <c r="E2849" i="4"/>
  <c r="E2848" i="4" s="1"/>
  <c r="F2849" i="4"/>
  <c r="F2848" i="4" s="1"/>
  <c r="F2867" i="4"/>
  <c r="F2866" i="4" s="1"/>
  <c r="I2867" i="4"/>
  <c r="E2867" i="4"/>
  <c r="E2866" i="4" s="1"/>
  <c r="E2869" i="4"/>
  <c r="E2868" i="4" s="1"/>
  <c r="I2869" i="4"/>
  <c r="I2871" i="4"/>
  <c r="E2871" i="4"/>
  <c r="E2870" i="4" s="1"/>
  <c r="F2908" i="4"/>
  <c r="I2908" i="4"/>
  <c r="F2925" i="4"/>
  <c r="I2925" i="4"/>
  <c r="H2926" i="4"/>
  <c r="I2936" i="4"/>
  <c r="E2936" i="4"/>
  <c r="E2935" i="4" s="1"/>
  <c r="E2948" i="4"/>
  <c r="E2947" i="4" s="1"/>
  <c r="F2948" i="4"/>
  <c r="F2947" i="4" s="1"/>
  <c r="I2950" i="4"/>
  <c r="E2950" i="4"/>
  <c r="F2968" i="4"/>
  <c r="F2967" i="4" s="1"/>
  <c r="E2968" i="4"/>
  <c r="E2967" i="4" s="1"/>
  <c r="H2967" i="4" s="1"/>
  <c r="I2968" i="4"/>
  <c r="I2975" i="4"/>
  <c r="E2975" i="4"/>
  <c r="E2981" i="4"/>
  <c r="I2989" i="4"/>
  <c r="E2989" i="4"/>
  <c r="H3024" i="4"/>
  <c r="E3043" i="4"/>
  <c r="E3042" i="4" s="1"/>
  <c r="E3037" i="4" s="1"/>
  <c r="F3043" i="4"/>
  <c r="F3042" i="4" s="1"/>
  <c r="H3047" i="4"/>
  <c r="F3066" i="4"/>
  <c r="F3065" i="4" s="1"/>
  <c r="I3066" i="4"/>
  <c r="H3066" i="4" s="1"/>
  <c r="E3066" i="4"/>
  <c r="E3065" i="4" s="1"/>
  <c r="F3091" i="4"/>
  <c r="E3091" i="4"/>
  <c r="E3102" i="4"/>
  <c r="E3101" i="4" s="1"/>
  <c r="F3102" i="4"/>
  <c r="F3101" i="4" s="1"/>
  <c r="F3139" i="4"/>
  <c r="F3138" i="4" s="1"/>
  <c r="E3139" i="4"/>
  <c r="E3138" i="4" s="1"/>
  <c r="F3153" i="4"/>
  <c r="E3181" i="4"/>
  <c r="H3182" i="4"/>
  <c r="I3233" i="4"/>
  <c r="F3233" i="4"/>
  <c r="E3233" i="4"/>
  <c r="E3253" i="4"/>
  <c r="E3252" i="4" s="1"/>
  <c r="I3253" i="4"/>
  <c r="F3253" i="4"/>
  <c r="F3252" i="4" s="1"/>
  <c r="F3260" i="4"/>
  <c r="F3259" i="4" s="1"/>
  <c r="I3260" i="4"/>
  <c r="E3260" i="4"/>
  <c r="E3259" i="4" s="1"/>
  <c r="E3263" i="4"/>
  <c r="E3262" i="4" s="1"/>
  <c r="I3263" i="4"/>
  <c r="F3263" i="4"/>
  <c r="F3262" i="4" s="1"/>
  <c r="F3261" i="4" s="1"/>
  <c r="D249" i="15" s="1"/>
  <c r="I3345" i="4"/>
  <c r="F3345" i="4"/>
  <c r="E3345" i="4"/>
  <c r="I3363" i="4"/>
  <c r="I3366" i="4"/>
  <c r="E3366" i="4"/>
  <c r="I3396" i="4"/>
  <c r="F3396" i="4"/>
  <c r="F3395" i="4" s="1"/>
  <c r="H3401" i="4"/>
  <c r="I3413" i="4"/>
  <c r="F3413" i="4"/>
  <c r="F3412" i="4" s="1"/>
  <c r="E3413" i="4"/>
  <c r="E3412" i="4" s="1"/>
  <c r="I3431" i="4"/>
  <c r="F3431" i="4"/>
  <c r="E3431" i="4"/>
  <c r="E3435" i="4"/>
  <c r="F3435" i="4"/>
  <c r="E3486" i="4"/>
  <c r="E3485" i="4" s="1"/>
  <c r="H3485" i="4" s="1"/>
  <c r="F3486" i="4"/>
  <c r="F3485" i="4" s="1"/>
  <c r="D9" i="14" s="1"/>
  <c r="H3510" i="4"/>
  <c r="I3526" i="4"/>
  <c r="F3526" i="4"/>
  <c r="F3525" i="4" s="1"/>
  <c r="D31" i="14" s="1"/>
  <c r="E3526" i="4"/>
  <c r="E3525" i="4" s="1"/>
  <c r="I3547" i="4"/>
  <c r="F3547" i="4"/>
  <c r="F3546" i="4" s="1"/>
  <c r="D44" i="8" s="1"/>
  <c r="E3547" i="4"/>
  <c r="E3546" i="4" s="1"/>
  <c r="H3570" i="4"/>
  <c r="H3574" i="4"/>
  <c r="F3593" i="4"/>
  <c r="E3593" i="4"/>
  <c r="F3636" i="4"/>
  <c r="I3636" i="4"/>
  <c r="E3636" i="4"/>
  <c r="H3653" i="4"/>
  <c r="H3667" i="4"/>
  <c r="F3674" i="4"/>
  <c r="E3674" i="4"/>
  <c r="E3677" i="4"/>
  <c r="F3731" i="4"/>
  <c r="F3730" i="4" s="1"/>
  <c r="D136" i="14" s="1"/>
  <c r="E3731" i="4"/>
  <c r="E3730" i="4" s="1"/>
  <c r="H3730" i="4" s="1"/>
  <c r="I3759" i="4"/>
  <c r="E3759" i="4"/>
  <c r="F3794" i="4"/>
  <c r="F3793" i="4" s="1"/>
  <c r="D167" i="14" s="1"/>
  <c r="E3794" i="4"/>
  <c r="E3793" i="4" s="1"/>
  <c r="F3804" i="4"/>
  <c r="E3804" i="4"/>
  <c r="H3815" i="4"/>
  <c r="I3841" i="4"/>
  <c r="F3841" i="4"/>
  <c r="E3841" i="4"/>
  <c r="E3875" i="4"/>
  <c r="E3874" i="4" s="1"/>
  <c r="F3875" i="4"/>
  <c r="F3874" i="4" s="1"/>
  <c r="D215" i="14" s="1"/>
  <c r="I3967" i="4"/>
  <c r="F3967" i="4"/>
  <c r="F3966" i="4" s="1"/>
  <c r="D257" i="14" s="1"/>
  <c r="E3967" i="4"/>
  <c r="E3966" i="4" s="1"/>
  <c r="E3996" i="4"/>
  <c r="E3995" i="4" s="1"/>
  <c r="F3996" i="4"/>
  <c r="F3995" i="4" s="1"/>
  <c r="D268" i="14" s="1"/>
  <c r="F4068" i="4"/>
  <c r="F4067" i="4" s="1"/>
  <c r="D304" i="14" s="1"/>
  <c r="I4068" i="4"/>
  <c r="E4068" i="4"/>
  <c r="E4067" i="4" s="1"/>
  <c r="I1405" i="4"/>
  <c r="D205" i="11"/>
  <c r="D209" i="11"/>
  <c r="D213" i="11"/>
  <c r="D211" i="11"/>
  <c r="D199" i="11"/>
  <c r="D206" i="11"/>
  <c r="D210" i="11"/>
  <c r="D214" i="11"/>
  <c r="D197" i="11"/>
  <c r="D207" i="11"/>
  <c r="D204" i="11"/>
  <c r="D208" i="11"/>
  <c r="D212" i="11"/>
  <c r="D203" i="11"/>
  <c r="D6" i="11"/>
  <c r="D18" i="11"/>
  <c r="D23" i="11"/>
  <c r="D27" i="11"/>
  <c r="D35" i="11"/>
  <c r="D56" i="11"/>
  <c r="D68" i="11"/>
  <c r="D119" i="11"/>
  <c r="D145" i="11"/>
  <c r="D149" i="11"/>
  <c r="D154" i="11"/>
  <c r="D158" i="11"/>
  <c r="D179" i="11"/>
  <c r="D22" i="11"/>
  <c r="D34" i="11"/>
  <c r="D51" i="11"/>
  <c r="D75" i="11"/>
  <c r="D85" i="11"/>
  <c r="D97" i="11"/>
  <c r="D109" i="11"/>
  <c r="D140" i="11"/>
  <c r="D152" i="11"/>
  <c r="D178" i="11"/>
  <c r="D19" i="11"/>
  <c r="D32" i="11"/>
  <c r="D45" i="11"/>
  <c r="D49" i="11"/>
  <c r="D57" i="11"/>
  <c r="D65" i="11"/>
  <c r="D69" i="11"/>
  <c r="D73" i="11"/>
  <c r="D77" i="11"/>
  <c r="D81" i="11"/>
  <c r="D87" i="11"/>
  <c r="D91" i="11"/>
  <c r="D99" i="11"/>
  <c r="D111" i="11"/>
  <c r="D116" i="11"/>
  <c r="D122" i="11"/>
  <c r="D126" i="11"/>
  <c r="D164" i="11"/>
  <c r="D17" i="11"/>
  <c r="D30" i="11"/>
  <c r="D47" i="11"/>
  <c r="D59" i="11"/>
  <c r="D71" i="11"/>
  <c r="D93" i="11"/>
  <c r="D136" i="11"/>
  <c r="D148" i="11"/>
  <c r="D162" i="11"/>
  <c r="D25" i="11"/>
  <c r="D33" i="11"/>
  <c r="D37" i="11"/>
  <c r="D46" i="11"/>
  <c r="D50" i="11"/>
  <c r="D58" i="11"/>
  <c r="D62" i="11"/>
  <c r="D70" i="11"/>
  <c r="D74" i="11"/>
  <c r="D108" i="11"/>
  <c r="D113" i="11"/>
  <c r="D127" i="11"/>
  <c r="D147" i="11"/>
  <c r="D156" i="11"/>
  <c r="D161" i="11"/>
  <c r="D165" i="11"/>
  <c r="D26" i="11"/>
  <c r="D38" i="11"/>
  <c r="D79" i="11"/>
  <c r="D118" i="11"/>
  <c r="D157" i="11"/>
  <c r="E1435" i="4"/>
  <c r="H1435" i="4" s="1"/>
  <c r="E1438" i="4"/>
  <c r="H1442" i="4"/>
  <c r="H1445" i="4"/>
  <c r="E1469" i="4"/>
  <c r="E1468" i="4" s="1"/>
  <c r="H1468" i="4" s="1"/>
  <c r="H1473" i="4"/>
  <c r="H1476" i="4"/>
  <c r="I1485" i="4"/>
  <c r="E1487" i="4"/>
  <c r="E1486" i="4" s="1"/>
  <c r="H1486" i="4" s="1"/>
  <c r="E1500" i="4"/>
  <c r="E1499" i="4" s="1"/>
  <c r="H1502" i="4"/>
  <c r="E1512" i="4"/>
  <c r="E1511" i="4" s="1"/>
  <c r="H1511" i="4" s="1"/>
  <c r="I1521" i="4"/>
  <c r="H1521" i="4" s="1"/>
  <c r="E1523" i="4"/>
  <c r="I1524" i="4"/>
  <c r="H1524" i="4" s="1"/>
  <c r="E1535" i="4"/>
  <c r="E1537" i="4"/>
  <c r="E1558" i="4"/>
  <c r="H1563" i="4"/>
  <c r="E1574" i="4"/>
  <c r="E1587" i="4"/>
  <c r="I1594" i="4"/>
  <c r="H1594" i="4" s="1"/>
  <c r="I1596" i="4"/>
  <c r="H1596" i="4" s="1"/>
  <c r="E1619" i="4"/>
  <c r="E1621" i="4"/>
  <c r="I1623" i="4"/>
  <c r="H1623" i="4" s="1"/>
  <c r="H1628" i="4"/>
  <c r="F1634" i="4"/>
  <c r="D67" i="11" s="1"/>
  <c r="F1737" i="4"/>
  <c r="D103" i="11" s="1"/>
  <c r="H1754" i="4"/>
  <c r="H1989" i="4"/>
  <c r="F2004" i="4"/>
  <c r="F2083" i="4"/>
  <c r="I2105" i="4"/>
  <c r="D12" i="8"/>
  <c r="D9" i="8"/>
  <c r="D45" i="8"/>
  <c r="D57" i="8"/>
  <c r="D103" i="8"/>
  <c r="D135" i="8"/>
  <c r="D115" i="8"/>
  <c r="D141" i="8"/>
  <c r="D142" i="8"/>
  <c r="D146" i="8"/>
  <c r="D97" i="8"/>
  <c r="D105" i="8"/>
  <c r="D121" i="8"/>
  <c r="D125" i="8"/>
  <c r="D129" i="8"/>
  <c r="D52" i="8"/>
  <c r="D60" i="8"/>
  <c r="D109" i="8"/>
  <c r="D113" i="8"/>
  <c r="D117" i="8"/>
  <c r="D180" i="8"/>
  <c r="D192" i="8"/>
  <c r="D193" i="8"/>
  <c r="D206" i="8"/>
  <c r="D238" i="8"/>
  <c r="D248" i="8"/>
  <c r="D251" i="8"/>
  <c r="D261" i="8"/>
  <c r="D262" i="8"/>
  <c r="D266" i="8"/>
  <c r="D291" i="8"/>
  <c r="D294" i="8"/>
  <c r="D304" i="8"/>
  <c r="D309" i="8"/>
  <c r="D312" i="8"/>
  <c r="D40" i="8"/>
  <c r="D51" i="8"/>
  <c r="D102" i="8"/>
  <c r="D151" i="8"/>
  <c r="D164" i="8"/>
  <c r="D166" i="8"/>
  <c r="D167" i="8"/>
  <c r="D169" i="8"/>
  <c r="D343" i="8"/>
  <c r="D12" i="16"/>
  <c r="D16" i="16"/>
  <c r="D24" i="16"/>
  <c r="D36" i="16"/>
  <c r="D40" i="16"/>
  <c r="D44" i="16"/>
  <c r="D18" i="16"/>
  <c r="D42" i="16"/>
  <c r="D11" i="16"/>
  <c r="D35" i="16"/>
  <c r="D48" i="16"/>
  <c r="D52" i="16"/>
  <c r="D56" i="16"/>
  <c r="D60" i="16"/>
  <c r="D84" i="16"/>
  <c r="D92" i="16"/>
  <c r="D104" i="16"/>
  <c r="D116" i="16"/>
  <c r="D128" i="16"/>
  <c r="D140" i="16"/>
  <c r="D152" i="16"/>
  <c r="D164" i="16"/>
  <c r="D180" i="16"/>
  <c r="D184" i="16"/>
  <c r="D188" i="16"/>
  <c r="D192" i="16"/>
  <c r="D218" i="16"/>
  <c r="D238" i="16"/>
  <c r="D250" i="16"/>
  <c r="D262" i="16"/>
  <c r="D266" i="16"/>
  <c r="D278" i="16"/>
  <c r="D282" i="16"/>
  <c r="D290" i="16"/>
  <c r="D294" i="16"/>
  <c r="D302" i="16"/>
  <c r="D306" i="16"/>
  <c r="D7" i="16"/>
  <c r="D31" i="16"/>
  <c r="D54" i="16"/>
  <c r="D58" i="16"/>
  <c r="D62" i="16"/>
  <c r="D66" i="16"/>
  <c r="D82" i="16"/>
  <c r="D90" i="16"/>
  <c r="D98" i="16"/>
  <c r="D102" i="16"/>
  <c r="D114" i="16"/>
  <c r="D134" i="16"/>
  <c r="D138" i="16"/>
  <c r="D142" i="16"/>
  <c r="D150" i="16"/>
  <c r="D166" i="16"/>
  <c r="D182" i="16"/>
  <c r="D198" i="16"/>
  <c r="D206" i="16"/>
  <c r="D224" i="16"/>
  <c r="D228" i="16"/>
  <c r="D240" i="16"/>
  <c r="D244" i="16"/>
  <c r="D248" i="16"/>
  <c r="D268" i="16"/>
  <c r="D272" i="16"/>
  <c r="D276" i="16"/>
  <c r="D280" i="16"/>
  <c r="D292" i="16"/>
  <c r="D304" i="16"/>
  <c r="D9" i="16"/>
  <c r="D25" i="16"/>
  <c r="D51" i="16"/>
  <c r="D67" i="16"/>
  <c r="D75" i="16"/>
  <c r="D99" i="16"/>
  <c r="D115" i="16"/>
  <c r="D147" i="16"/>
  <c r="D179" i="16"/>
  <c r="D187" i="16"/>
  <c r="D195" i="16"/>
  <c r="D211" i="16"/>
  <c r="D217" i="16"/>
  <c r="D233" i="16"/>
  <c r="D241" i="16"/>
  <c r="D257" i="16"/>
  <c r="D281" i="16"/>
  <c r="D289" i="16"/>
  <c r="D297" i="16"/>
  <c r="D315" i="16"/>
  <c r="D343" i="16"/>
  <c r="D13" i="16"/>
  <c r="D45" i="16"/>
  <c r="D53" i="16"/>
  <c r="D61" i="16"/>
  <c r="D77" i="16"/>
  <c r="D85" i="16"/>
  <c r="D109" i="16"/>
  <c r="D117" i="16"/>
  <c r="D125" i="16"/>
  <c r="D141" i="16"/>
  <c r="D165" i="16"/>
  <c r="D181" i="16"/>
  <c r="D189" i="16"/>
  <c r="D219" i="16"/>
  <c r="D227" i="16"/>
  <c r="D235" i="16"/>
  <c r="D243" i="16"/>
  <c r="D251" i="16"/>
  <c r="D299" i="16"/>
  <c r="D312" i="16"/>
  <c r="D63" i="16"/>
  <c r="D79" i="16"/>
  <c r="D103" i="16"/>
  <c r="D135" i="16"/>
  <c r="D151" i="16"/>
  <c r="D221" i="16"/>
  <c r="D245" i="16"/>
  <c r="D261" i="16"/>
  <c r="D293" i="16"/>
  <c r="D308" i="16"/>
  <c r="D313" i="16"/>
  <c r="D325" i="16"/>
  <c r="D341" i="16"/>
  <c r="D37" i="16"/>
  <c r="D105" i="16"/>
  <c r="D169" i="16"/>
  <c r="D263" i="16"/>
  <c r="D49" i="16"/>
  <c r="D113" i="16"/>
  <c r="D303" i="16"/>
  <c r="D338" i="16"/>
  <c r="D5" i="16"/>
  <c r="D57" i="16"/>
  <c r="D121" i="16"/>
  <c r="D153" i="16"/>
  <c r="D215" i="16"/>
  <c r="D247" i="16"/>
  <c r="D279" i="16"/>
  <c r="D309" i="16"/>
  <c r="D342" i="16"/>
  <c r="D255" i="16"/>
  <c r="D65" i="16"/>
  <c r="D193" i="16"/>
  <c r="D97" i="16"/>
  <c r="D129" i="16"/>
  <c r="H2165" i="4"/>
  <c r="H2184" i="4"/>
  <c r="H2226" i="4"/>
  <c r="H2249" i="4"/>
  <c r="F2254" i="4"/>
  <c r="D87" i="16" s="1"/>
  <c r="H2263" i="4"/>
  <c r="H2343" i="4"/>
  <c r="H2356" i="4"/>
  <c r="H2369" i="4"/>
  <c r="H2392" i="4"/>
  <c r="I2579" i="4"/>
  <c r="H2579" i="4" s="1"/>
  <c r="E2579" i="4"/>
  <c r="E2578" i="4" s="1"/>
  <c r="E2577" i="4" s="1"/>
  <c r="F2584" i="4"/>
  <c r="F2683" i="4"/>
  <c r="H2683" i="4" s="1"/>
  <c r="H2693" i="4"/>
  <c r="E2696" i="4"/>
  <c r="E2695" i="4" s="1"/>
  <c r="H2706" i="4"/>
  <c r="I2736" i="4"/>
  <c r="F2736" i="4"/>
  <c r="I2745" i="4"/>
  <c r="F2745" i="4"/>
  <c r="F2793" i="4"/>
  <c r="F2792" i="4" s="1"/>
  <c r="D5" i="15" s="1"/>
  <c r="I2793" i="4"/>
  <c r="F2795" i="4"/>
  <c r="F2794" i="4" s="1"/>
  <c r="E2797" i="4"/>
  <c r="E2796" i="4" s="1"/>
  <c r="F2797" i="4"/>
  <c r="F2796" i="4" s="1"/>
  <c r="I2800" i="4"/>
  <c r="H2800" i="4" s="1"/>
  <c r="E2800" i="4"/>
  <c r="E2799" i="4" s="1"/>
  <c r="H2799" i="4" s="1"/>
  <c r="F2805" i="4"/>
  <c r="I2805" i="4"/>
  <c r="E2805" i="4"/>
  <c r="F2845" i="4"/>
  <c r="F2844" i="4" s="1"/>
  <c r="D35" i="15" s="1"/>
  <c r="F2847" i="4"/>
  <c r="F2846" i="4" s="1"/>
  <c r="D36" i="8" s="1"/>
  <c r="E2865" i="4"/>
  <c r="E2864" i="4" s="1"/>
  <c r="E2859" i="4" s="1"/>
  <c r="I2865" i="4"/>
  <c r="F2869" i="4"/>
  <c r="F2868" i="4" s="1"/>
  <c r="D48" i="8" s="1"/>
  <c r="F2871" i="4"/>
  <c r="F2870" i="4" s="1"/>
  <c r="D49" i="8" s="1"/>
  <c r="H2890" i="4"/>
  <c r="E2909" i="4"/>
  <c r="I2909" i="4"/>
  <c r="E2924" i="4"/>
  <c r="I2932" i="4"/>
  <c r="E2932" i="4"/>
  <c r="E2941" i="4"/>
  <c r="F2941" i="4"/>
  <c r="I2948" i="4"/>
  <c r="H2948" i="4" s="1"/>
  <c r="F2950" i="4"/>
  <c r="H2958" i="4"/>
  <c r="F3018" i="4"/>
  <c r="F3017" i="4" s="1"/>
  <c r="H3017" i="4" s="1"/>
  <c r="I3020" i="4"/>
  <c r="I3028" i="4"/>
  <c r="E3028" i="4"/>
  <c r="E3027" i="4" s="1"/>
  <c r="H3035" i="4"/>
  <c r="F3050" i="4"/>
  <c r="F3049" i="4" s="1"/>
  <c r="E3050" i="4"/>
  <c r="E3049" i="4" s="1"/>
  <c r="H3049" i="4" s="1"/>
  <c r="I3064" i="4"/>
  <c r="F3064" i="4"/>
  <c r="F3063" i="4" s="1"/>
  <c r="D147" i="8" s="1"/>
  <c r="I3128" i="4"/>
  <c r="F3128" i="4"/>
  <c r="F3127" i="4" s="1"/>
  <c r="E3128" i="4"/>
  <c r="E3127" i="4" s="1"/>
  <c r="H3181" i="4"/>
  <c r="E3200" i="4"/>
  <c r="E3199" i="4" s="1"/>
  <c r="E3198" i="4" s="1"/>
  <c r="I3200" i="4"/>
  <c r="F3200" i="4"/>
  <c r="F3199" i="4" s="1"/>
  <c r="F3198" i="4" s="1"/>
  <c r="F3217" i="4"/>
  <c r="I3217" i="4"/>
  <c r="E3217" i="4"/>
  <c r="F3220" i="4"/>
  <c r="E3220" i="4"/>
  <c r="I3245" i="4"/>
  <c r="F3245" i="4"/>
  <c r="F3244" i="4" s="1"/>
  <c r="H3244" i="4" s="1"/>
  <c r="F3278" i="4"/>
  <c r="I3278" i="4"/>
  <c r="F3281" i="4"/>
  <c r="F3280" i="4" s="1"/>
  <c r="D257" i="8" s="1"/>
  <c r="I3281" i="4"/>
  <c r="E3281" i="4"/>
  <c r="E3340" i="4"/>
  <c r="H3362" i="4"/>
  <c r="I3372" i="4"/>
  <c r="F3372" i="4"/>
  <c r="F3371" i="4" s="1"/>
  <c r="I3419" i="4"/>
  <c r="F3419" i="4"/>
  <c r="E3419" i="4"/>
  <c r="F3451" i="4"/>
  <c r="E3451" i="4"/>
  <c r="F3537" i="4"/>
  <c r="F3536" i="4" s="1"/>
  <c r="D38" i="14" s="1"/>
  <c r="I3537" i="4"/>
  <c r="E3537" i="4"/>
  <c r="E3536" i="4" s="1"/>
  <c r="H3559" i="4"/>
  <c r="H3569" i="4"/>
  <c r="H3612" i="4"/>
  <c r="I3616" i="4"/>
  <c r="E3616" i="4"/>
  <c r="E3615" i="4" s="1"/>
  <c r="E3620" i="4"/>
  <c r="E3619" i="4" s="1"/>
  <c r="H3619" i="4" s="1"/>
  <c r="F3620" i="4"/>
  <c r="F3619" i="4" s="1"/>
  <c r="D84" i="8" s="1"/>
  <c r="H3643" i="4"/>
  <c r="F3685" i="4"/>
  <c r="F3684" i="4" s="1"/>
  <c r="D116" i="14" s="1"/>
  <c r="E3685" i="4"/>
  <c r="E3684" i="4" s="1"/>
  <c r="H3684" i="4" s="1"/>
  <c r="H3696" i="4"/>
  <c r="F3771" i="4"/>
  <c r="H3771" i="4" s="1"/>
  <c r="E3771" i="4"/>
  <c r="I3776" i="4"/>
  <c r="F3776" i="4"/>
  <c r="E3776" i="4"/>
  <c r="I3808" i="4"/>
  <c r="F3808" i="4"/>
  <c r="F3807" i="4" s="1"/>
  <c r="D179" i="14" s="1"/>
  <c r="E3808" i="4"/>
  <c r="E3807" i="4" s="1"/>
  <c r="F3818" i="4"/>
  <c r="F3817" i="4" s="1"/>
  <c r="D184" i="8" s="1"/>
  <c r="E3818" i="4"/>
  <c r="E3817" i="4" s="1"/>
  <c r="H3823" i="4"/>
  <c r="E3822" i="4"/>
  <c r="H3822" i="4" s="1"/>
  <c r="H3828" i="4"/>
  <c r="H3843" i="4"/>
  <c r="E3891" i="4"/>
  <c r="E3890" i="4" s="1"/>
  <c r="H3890" i="4" s="1"/>
  <c r="F3891" i="4"/>
  <c r="F3890" i="4" s="1"/>
  <c r="D224" i="14" s="1"/>
  <c r="F3903" i="4"/>
  <c r="E3903" i="4"/>
  <c r="I3957" i="4"/>
  <c r="H3957" i="4" s="1"/>
  <c r="F3957" i="4"/>
  <c r="E3957" i="4"/>
  <c r="E3971" i="4"/>
  <c r="F3971" i="4"/>
  <c r="F3994" i="4"/>
  <c r="E3994" i="4"/>
  <c r="F4058" i="4"/>
  <c r="F4057" i="4" s="1"/>
  <c r="D298" i="14" s="1"/>
  <c r="I4058" i="4"/>
  <c r="E4058" i="4"/>
  <c r="E4057" i="4" s="1"/>
  <c r="H4081" i="4"/>
  <c r="I4095" i="4"/>
  <c r="F4102" i="4"/>
  <c r="F4101" i="4" s="1"/>
  <c r="D322" i="14" s="1"/>
  <c r="E4102" i="4"/>
  <c r="E4101" i="4" s="1"/>
  <c r="I4135" i="4"/>
  <c r="F4135" i="4"/>
  <c r="F4134" i="4" s="1"/>
  <c r="D338" i="14" s="1"/>
  <c r="E4135" i="4"/>
  <c r="E4134" i="4" s="1"/>
  <c r="I2722" i="4"/>
  <c r="H2776" i="4"/>
  <c r="H2809" i="4"/>
  <c r="H2862" i="4"/>
  <c r="I2884" i="4"/>
  <c r="H2884" i="4" s="1"/>
  <c r="I2889" i="4"/>
  <c r="I2907" i="4"/>
  <c r="H2907" i="4" s="1"/>
  <c r="H2920" i="4"/>
  <c r="H2934" i="4"/>
  <c r="H3040" i="4"/>
  <c r="H3076" i="4"/>
  <c r="I3083" i="4"/>
  <c r="I3143" i="4"/>
  <c r="H3155" i="4"/>
  <c r="H3168" i="4"/>
  <c r="H3171" i="4"/>
  <c r="H3290" i="4"/>
  <c r="I3339" i="4"/>
  <c r="I3349" i="4"/>
  <c r="I3350" i="4"/>
  <c r="I3368" i="4"/>
  <c r="H3368" i="4" s="1"/>
  <c r="I3374" i="4"/>
  <c r="H3388" i="4"/>
  <c r="H3393" i="4"/>
  <c r="H3478" i="4"/>
  <c r="H3500" i="4"/>
  <c r="F3505" i="4"/>
  <c r="D15" i="14" s="1"/>
  <c r="H3542" i="4"/>
  <c r="H3550" i="4"/>
  <c r="H3571" i="4"/>
  <c r="I3575" i="4"/>
  <c r="H3575" i="4" s="1"/>
  <c r="F3635" i="4"/>
  <c r="D91" i="14" s="1"/>
  <c r="I3652" i="4"/>
  <c r="I3654" i="4"/>
  <c r="H3654" i="4" s="1"/>
  <c r="H3671" i="4"/>
  <c r="H3678" i="4"/>
  <c r="H3695" i="4"/>
  <c r="I3704" i="4"/>
  <c r="H3704" i="4" s="1"/>
  <c r="I3719" i="4"/>
  <c r="I3769" i="4"/>
  <c r="H3769" i="4" s="1"/>
  <c r="I3780" i="4"/>
  <c r="I3798" i="4"/>
  <c r="H3798" i="4" s="1"/>
  <c r="I3801" i="4"/>
  <c r="H3801" i="4" s="1"/>
  <c r="H3833" i="4"/>
  <c r="I3844" i="4"/>
  <c r="H3844" i="4" s="1"/>
  <c r="H3852" i="4"/>
  <c r="H3885" i="4"/>
  <c r="H3924" i="4"/>
  <c r="H3948" i="4"/>
  <c r="H3988" i="4"/>
  <c r="H3991" i="4"/>
  <c r="E4004" i="4"/>
  <c r="H4017" i="4"/>
  <c r="I4025" i="4"/>
  <c r="H4035" i="4"/>
  <c r="I4037" i="4"/>
  <c r="H4037" i="4" s="1"/>
  <c r="E4039" i="4"/>
  <c r="I4077" i="4"/>
  <c r="H4077" i="4" s="1"/>
  <c r="I4129" i="4"/>
  <c r="I3154" i="4"/>
  <c r="E3187" i="4"/>
  <c r="H3210" i="4"/>
  <c r="H3302" i="4"/>
  <c r="H3309" i="4"/>
  <c r="F3340" i="4"/>
  <c r="I3402" i="4"/>
  <c r="I3436" i="4"/>
  <c r="H3436" i="4" s="1"/>
  <c r="H3448" i="4"/>
  <c r="H3462" i="4"/>
  <c r="H3480" i="4"/>
  <c r="H3513" i="4"/>
  <c r="H3556" i="4"/>
  <c r="H3563" i="4"/>
  <c r="I3644" i="4"/>
  <c r="H3644" i="4" s="1"/>
  <c r="H3670" i="4"/>
  <c r="I3679" i="4"/>
  <c r="H3701" i="4"/>
  <c r="H3713" i="4"/>
  <c r="H3749" i="4"/>
  <c r="I3756" i="4"/>
  <c r="I3816" i="4"/>
  <c r="I3829" i="4"/>
  <c r="H3829" i="4" s="1"/>
  <c r="H3894" i="4"/>
  <c r="F4022" i="4"/>
  <c r="D285" i="14" s="1"/>
  <c r="H4042" i="4"/>
  <c r="I4049" i="4"/>
  <c r="H4049" i="4" s="1"/>
  <c r="I4082" i="4"/>
  <c r="E6" i="19"/>
  <c r="E10" i="19"/>
  <c r="E14" i="19"/>
  <c r="E18" i="19"/>
  <c r="E22" i="19"/>
  <c r="E26" i="19"/>
  <c r="E30" i="19"/>
  <c r="E8" i="17"/>
  <c r="E12" i="17"/>
  <c r="E16" i="17"/>
  <c r="E20" i="17"/>
  <c r="E24" i="17"/>
  <c r="E28" i="17"/>
  <c r="E7" i="19"/>
  <c r="E11" i="19"/>
  <c r="E15" i="19"/>
  <c r="E19" i="19"/>
  <c r="E23" i="19"/>
  <c r="E27" i="19"/>
  <c r="E9" i="17"/>
  <c r="E13" i="17"/>
  <c r="E17" i="17"/>
  <c r="E21" i="17"/>
  <c r="E25" i="17"/>
  <c r="E29" i="17"/>
  <c r="E7" i="18"/>
  <c r="E11" i="18"/>
  <c r="E15" i="18"/>
  <c r="E19" i="18"/>
  <c r="E23" i="18"/>
  <c r="E27" i="18"/>
  <c r="E5" i="18"/>
  <c r="E8" i="19"/>
  <c r="E12" i="19"/>
  <c r="E16" i="19"/>
  <c r="E20" i="19"/>
  <c r="E24" i="19"/>
  <c r="E28" i="19"/>
  <c r="E6" i="17"/>
  <c r="E10" i="17"/>
  <c r="E14" i="17"/>
  <c r="E18" i="17"/>
  <c r="E22" i="17"/>
  <c r="E26" i="17"/>
  <c r="E30" i="17"/>
  <c r="E21" i="19"/>
  <c r="E19" i="17"/>
  <c r="E8" i="18"/>
  <c r="E13" i="18"/>
  <c r="E18" i="18"/>
  <c r="E24" i="18"/>
  <c r="E29" i="18"/>
  <c r="E9" i="19"/>
  <c r="E25" i="19"/>
  <c r="E7" i="17"/>
  <c r="E23" i="17"/>
  <c r="E9" i="18"/>
  <c r="E14" i="18"/>
  <c r="E20" i="18"/>
  <c r="E25" i="18"/>
  <c r="E30" i="18"/>
  <c r="E13" i="19"/>
  <c r="E29" i="19"/>
  <c r="E11" i="17"/>
  <c r="E27" i="17"/>
  <c r="E10" i="18"/>
  <c r="E16" i="18"/>
  <c r="E21" i="18"/>
  <c r="E26" i="18"/>
  <c r="E15" i="17"/>
  <c r="E6" i="18"/>
  <c r="E28" i="18"/>
  <c r="E5" i="19"/>
  <c r="E9" i="9"/>
  <c r="E13" i="9"/>
  <c r="E17" i="9"/>
  <c r="E21" i="9"/>
  <c r="E25" i="9"/>
  <c r="E29" i="9"/>
  <c r="E8" i="9"/>
  <c r="E20" i="9"/>
  <c r="E17" i="19"/>
  <c r="E5" i="17"/>
  <c r="E12" i="18"/>
  <c r="E6" i="9"/>
  <c r="E10" i="9"/>
  <c r="E14" i="9"/>
  <c r="E18" i="9"/>
  <c r="E22" i="9"/>
  <c r="E26" i="9"/>
  <c r="E30" i="9"/>
  <c r="E22" i="18"/>
  <c r="E12" i="9"/>
  <c r="E24" i="9"/>
  <c r="E17" i="18"/>
  <c r="E7" i="9"/>
  <c r="E11" i="9"/>
  <c r="E15" i="9"/>
  <c r="E19" i="9"/>
  <c r="E23" i="9"/>
  <c r="E27" i="9"/>
  <c r="E5" i="9"/>
  <c r="E16" i="9"/>
  <c r="E28" i="9"/>
  <c r="D7" i="21"/>
  <c r="D11" i="21"/>
  <c r="D15" i="21"/>
  <c r="D19" i="21"/>
  <c r="D23" i="21"/>
  <c r="D27" i="21"/>
  <c r="D31" i="21"/>
  <c r="D5" i="22"/>
  <c r="D9" i="22"/>
  <c r="D13" i="22"/>
  <c r="D17" i="22"/>
  <c r="D21" i="22"/>
  <c r="D25" i="22"/>
  <c r="D29" i="22"/>
  <c r="D3" i="22"/>
  <c r="D7" i="23"/>
  <c r="D11" i="23"/>
  <c r="D15" i="23"/>
  <c r="D19" i="23"/>
  <c r="D23" i="23"/>
  <c r="D27" i="23"/>
  <c r="D31" i="23"/>
  <c r="D4" i="21"/>
  <c r="D8" i="21"/>
  <c r="D12" i="21"/>
  <c r="D16" i="21"/>
  <c r="D20" i="21"/>
  <c r="D24" i="21"/>
  <c r="D28" i="21"/>
  <c r="D32" i="21"/>
  <c r="D6" i="22"/>
  <c r="D10" i="22"/>
  <c r="D14" i="22"/>
  <c r="D18" i="22"/>
  <c r="D22" i="22"/>
  <c r="D26" i="22"/>
  <c r="D30" i="22"/>
  <c r="D4" i="23"/>
  <c r="D8" i="23"/>
  <c r="D12" i="23"/>
  <c r="D16" i="23"/>
  <c r="D20" i="23"/>
  <c r="D24" i="23"/>
  <c r="D28" i="23"/>
  <c r="D32" i="23"/>
  <c r="D5" i="21"/>
  <c r="D9" i="21"/>
  <c r="D13" i="21"/>
  <c r="D17" i="21"/>
  <c r="D21" i="21"/>
  <c r="D25" i="21"/>
  <c r="D29" i="21"/>
  <c r="D3" i="21"/>
  <c r="D7" i="22"/>
  <c r="D11" i="22"/>
  <c r="D15" i="22"/>
  <c r="D19" i="22"/>
  <c r="D23" i="22"/>
  <c r="D27" i="22"/>
  <c r="D31" i="22"/>
  <c r="D5" i="23"/>
  <c r="D9" i="23"/>
  <c r="D13" i="23"/>
  <c r="D17" i="23"/>
  <c r="D21" i="23"/>
  <c r="D25" i="23"/>
  <c r="D29" i="23"/>
  <c r="D3" i="23"/>
  <c r="D14" i="21"/>
  <c r="D30" i="21"/>
  <c r="D4" i="22"/>
  <c r="D20" i="22"/>
  <c r="D18" i="23"/>
  <c r="D10" i="21"/>
  <c r="D18" i="21"/>
  <c r="D8" i="22"/>
  <c r="D24" i="22"/>
  <c r="D6" i="23"/>
  <c r="D22" i="23"/>
  <c r="D26" i="21"/>
  <c r="D16" i="22"/>
  <c r="D30" i="23"/>
  <c r="D6" i="21"/>
  <c r="D22" i="21"/>
  <c r="D12" i="22"/>
  <c r="D28" i="22"/>
  <c r="D10" i="23"/>
  <c r="D26" i="23"/>
  <c r="D32" i="22"/>
  <c r="D14" i="23"/>
  <c r="H2601" i="4"/>
  <c r="H2616" i="4"/>
  <c r="H2636" i="4"/>
  <c r="F2727" i="4"/>
  <c r="F2726" i="4" s="1"/>
  <c r="H2726" i="4" s="1"/>
  <c r="F2753" i="4"/>
  <c r="F2768" i="4"/>
  <c r="I2789" i="4"/>
  <c r="D6" i="15"/>
  <c r="D54" i="15"/>
  <c r="D62" i="15"/>
  <c r="D66" i="15"/>
  <c r="D82" i="15"/>
  <c r="D90" i="15"/>
  <c r="D102" i="15"/>
  <c r="D126" i="15"/>
  <c r="D134" i="15"/>
  <c r="D142" i="15"/>
  <c r="D146" i="15"/>
  <c r="D166" i="15"/>
  <c r="D180" i="15"/>
  <c r="D184" i="15"/>
  <c r="D192" i="15"/>
  <c r="D196" i="15"/>
  <c r="D209" i="15"/>
  <c r="D216" i="15"/>
  <c r="D220" i="15"/>
  <c r="D236" i="15"/>
  <c r="D241" i="15"/>
  <c r="D257" i="15"/>
  <c r="D261" i="15"/>
  <c r="D273" i="15"/>
  <c r="D279" i="15"/>
  <c r="D288" i="15"/>
  <c r="D292" i="15"/>
  <c r="D304" i="15"/>
  <c r="D308" i="15"/>
  <c r="D312" i="15"/>
  <c r="D325" i="15"/>
  <c r="D47" i="15"/>
  <c r="D51" i="15"/>
  <c r="D67" i="15"/>
  <c r="D75" i="15"/>
  <c r="D83" i="15"/>
  <c r="D103" i="15"/>
  <c r="D115" i="15"/>
  <c r="D131" i="15"/>
  <c r="D135" i="15"/>
  <c r="D139" i="15"/>
  <c r="D143" i="15"/>
  <c r="D147" i="15"/>
  <c r="D151" i="15"/>
  <c r="D167" i="15"/>
  <c r="D193" i="15"/>
  <c r="D197" i="15"/>
  <c r="D211" i="15"/>
  <c r="D225" i="15"/>
  <c r="D238" i="15"/>
  <c r="D262" i="15"/>
  <c r="D266" i="15"/>
  <c r="D270" i="15"/>
  <c r="D309" i="15"/>
  <c r="D322" i="15"/>
  <c r="D340" i="15"/>
  <c r="D12" i="15"/>
  <c r="D40" i="15"/>
  <c r="D44" i="15"/>
  <c r="D48" i="15"/>
  <c r="D52" i="15"/>
  <c r="D60" i="15"/>
  <c r="D84" i="15"/>
  <c r="D88" i="15"/>
  <c r="D116" i="15"/>
  <c r="D120" i="15"/>
  <c r="D124" i="15"/>
  <c r="D136" i="15"/>
  <c r="D148" i="15"/>
  <c r="D152" i="15"/>
  <c r="D164" i="15"/>
  <c r="D168" i="15"/>
  <c r="D182" i="15"/>
  <c r="D186" i="15"/>
  <c r="D190" i="15"/>
  <c r="D194" i="15"/>
  <c r="D198" i="15"/>
  <c r="D206" i="15"/>
  <c r="D222" i="15"/>
  <c r="D234" i="15"/>
  <c r="D239" i="15"/>
  <c r="D251" i="15"/>
  <c r="D255" i="15"/>
  <c r="D271" i="15"/>
  <c r="D286" i="15"/>
  <c r="D290" i="15"/>
  <c r="D294" i="15"/>
  <c r="D298" i="15"/>
  <c r="D315" i="15"/>
  <c r="D9" i="15"/>
  <c r="D41" i="15"/>
  <c r="D57" i="15"/>
  <c r="D105" i="15"/>
  <c r="D121" i="15"/>
  <c r="D195" i="15"/>
  <c r="D248" i="15"/>
  <c r="D282" i="15"/>
  <c r="D299" i="15"/>
  <c r="D316" i="15"/>
  <c r="D338" i="15"/>
  <c r="D13" i="15"/>
  <c r="D45" i="15"/>
  <c r="D61" i="15"/>
  <c r="D109" i="15"/>
  <c r="D125" i="15"/>
  <c r="D141" i="15"/>
  <c r="D183" i="15"/>
  <c r="D219" i="15"/>
  <c r="D268" i="15"/>
  <c r="D320" i="15"/>
  <c r="D342" i="15"/>
  <c r="D343" i="15"/>
  <c r="D49" i="15"/>
  <c r="D97" i="15"/>
  <c r="D113" i="15"/>
  <c r="D129" i="15"/>
  <c r="D272" i="15"/>
  <c r="D291" i="15"/>
  <c r="D307" i="15"/>
  <c r="D37" i="15"/>
  <c r="D117" i="15"/>
  <c r="D133" i="15"/>
  <c r="D169" i="15"/>
  <c r="D227" i="15"/>
  <c r="D244" i="15"/>
  <c r="D311" i="15"/>
  <c r="F2804" i="4"/>
  <c r="F2832" i="4"/>
  <c r="F2831" i="4" s="1"/>
  <c r="D26" i="15" s="1"/>
  <c r="F2842" i="4"/>
  <c r="F2841" i="4" s="1"/>
  <c r="H2844" i="4"/>
  <c r="E2852" i="4"/>
  <c r="F2858" i="4"/>
  <c r="F2857" i="4" s="1"/>
  <c r="F2852" i="4" s="1"/>
  <c r="H2852" i="4" s="1"/>
  <c r="F2886" i="4"/>
  <c r="F2885" i="4" s="1"/>
  <c r="H2885" i="4" s="1"/>
  <c r="F2913" i="4"/>
  <c r="F2912" i="4" s="1"/>
  <c r="H2912" i="4" s="1"/>
  <c r="H2953" i="4"/>
  <c r="F3037" i="4"/>
  <c r="D132" i="15" s="1"/>
  <c r="H3065" i="4"/>
  <c r="F3069" i="4"/>
  <c r="F3068" i="4" s="1"/>
  <c r="D150" i="15" s="1"/>
  <c r="I3075" i="4"/>
  <c r="H3075" i="4" s="1"/>
  <c r="E3083" i="4"/>
  <c r="E3084" i="4"/>
  <c r="H3084" i="4" s="1"/>
  <c r="H3089" i="4"/>
  <c r="F3092" i="4"/>
  <c r="F3096" i="4"/>
  <c r="H3096" i="4" s="1"/>
  <c r="F3119" i="4"/>
  <c r="H3119" i="4" s="1"/>
  <c r="F3141" i="4"/>
  <c r="F3140" i="4" s="1"/>
  <c r="D189" i="15" s="1"/>
  <c r="E3143" i="4"/>
  <c r="E3142" i="4" s="1"/>
  <c r="H3145" i="4"/>
  <c r="E3163" i="4"/>
  <c r="F3164" i="4"/>
  <c r="H3164" i="4" s="1"/>
  <c r="E3178" i="4"/>
  <c r="H3178" i="4" s="1"/>
  <c r="I3180" i="4"/>
  <c r="H3180" i="4" s="1"/>
  <c r="F3195" i="4"/>
  <c r="I3221" i="4"/>
  <c r="H3221" i="4" s="1"/>
  <c r="E3226" i="4"/>
  <c r="H3226" i="4" s="1"/>
  <c r="E3229" i="4"/>
  <c r="H3229" i="4" s="1"/>
  <c r="I3232" i="4"/>
  <c r="H3248" i="4"/>
  <c r="H3249" i="4"/>
  <c r="E3274" i="4"/>
  <c r="H3274" i="4" s="1"/>
  <c r="I3277" i="4"/>
  <c r="I3279" i="4"/>
  <c r="E3286" i="4"/>
  <c r="H3286" i="4" s="1"/>
  <c r="F3289" i="4"/>
  <c r="H3301" i="4"/>
  <c r="H3308" i="4"/>
  <c r="F3314" i="4"/>
  <c r="H3316" i="4"/>
  <c r="F3317" i="4"/>
  <c r="F3316" i="4" s="1"/>
  <c r="I3320" i="4"/>
  <c r="H3320" i="4" s="1"/>
  <c r="E3322" i="4"/>
  <c r="E3321" i="4" s="1"/>
  <c r="E3318" i="4" s="1"/>
  <c r="H3318" i="4" s="1"/>
  <c r="F3324" i="4"/>
  <c r="F3323" i="4" s="1"/>
  <c r="D276" i="15" s="1"/>
  <c r="F3332" i="4"/>
  <c r="F3331" i="4" s="1"/>
  <c r="D281" i="15" s="1"/>
  <c r="I3341" i="4"/>
  <c r="F3347" i="4"/>
  <c r="H3347" i="4" s="1"/>
  <c r="E3350" i="4"/>
  <c r="E3355" i="4"/>
  <c r="E3354" i="4" s="1"/>
  <c r="H3354" i="4" s="1"/>
  <c r="E3367" i="4"/>
  <c r="E3387" i="4"/>
  <c r="E3386" i="4" s="1"/>
  <c r="E3407" i="4"/>
  <c r="E3416" i="4"/>
  <c r="E3415" i="4" s="1"/>
  <c r="H3415" i="4" s="1"/>
  <c r="F3421" i="4"/>
  <c r="F3430" i="4"/>
  <c r="F3427" i="4" s="1"/>
  <c r="D333" i="15" s="1"/>
  <c r="E3433" i="4"/>
  <c r="E3441" i="4"/>
  <c r="I3442" i="4"/>
  <c r="H3442" i="4" s="1"/>
  <c r="E3454" i="4"/>
  <c r="H3454" i="4" s="1"/>
  <c r="E3457" i="4"/>
  <c r="E3456" i="4" s="1"/>
  <c r="H3456" i="4" s="1"/>
  <c r="F3494" i="4"/>
  <c r="F3493" i="4" s="1"/>
  <c r="H3493" i="4" s="1"/>
  <c r="E3509" i="4"/>
  <c r="E3508" i="4" s="1"/>
  <c r="H3508" i="4" s="1"/>
  <c r="E3516" i="4"/>
  <c r="E3515" i="4" s="1"/>
  <c r="H3515" i="4" s="1"/>
  <c r="F3528" i="4"/>
  <c r="F3527" i="4" s="1"/>
  <c r="H3527" i="4" s="1"/>
  <c r="E3540" i="4"/>
  <c r="E3539" i="4" s="1"/>
  <c r="E3538" i="4" s="1"/>
  <c r="F3544" i="4"/>
  <c r="F3543" i="4" s="1"/>
  <c r="H3543" i="4" s="1"/>
  <c r="E3549" i="4"/>
  <c r="E3548" i="4" s="1"/>
  <c r="H3548" i="4" s="1"/>
  <c r="H3562" i="4"/>
  <c r="F3577" i="4"/>
  <c r="F3576" i="4" s="1"/>
  <c r="H3576" i="4" s="1"/>
  <c r="E3597" i="4"/>
  <c r="E3596" i="4" s="1"/>
  <c r="E3599" i="4"/>
  <c r="E3598" i="4" s="1"/>
  <c r="H3598" i="4" s="1"/>
  <c r="F3618" i="4"/>
  <c r="F3617" i="4" s="1"/>
  <c r="H3617" i="4" s="1"/>
  <c r="F3627" i="4"/>
  <c r="F3624" i="4" s="1"/>
  <c r="D87" i="14" s="1"/>
  <c r="E3641" i="4"/>
  <c r="E3640" i="4" s="1"/>
  <c r="H3640" i="4" s="1"/>
  <c r="F3646" i="4"/>
  <c r="F3645" i="4" s="1"/>
  <c r="F3642" i="4" s="1"/>
  <c r="D96" i="14" s="1"/>
  <c r="E3652" i="4"/>
  <c r="E3651" i="4" s="1"/>
  <c r="F3661" i="4"/>
  <c r="H3661" i="4" s="1"/>
  <c r="H3675" i="4"/>
  <c r="F3676" i="4"/>
  <c r="F3681" i="4"/>
  <c r="F3680" i="4" s="1"/>
  <c r="H3680" i="4" s="1"/>
  <c r="E3690" i="4"/>
  <c r="H3690" i="4" s="1"/>
  <c r="F3709" i="4"/>
  <c r="E3720" i="4"/>
  <c r="F3738" i="4"/>
  <c r="E3752" i="4"/>
  <c r="E3751" i="4" s="1"/>
  <c r="E3765" i="4"/>
  <c r="F3768" i="4"/>
  <c r="H3768" i="4" s="1"/>
  <c r="F3770" i="4"/>
  <c r="F3775" i="4"/>
  <c r="E3778" i="4"/>
  <c r="E3781" i="4"/>
  <c r="E3783" i="4"/>
  <c r="E3788" i="4"/>
  <c r="E3787" i="4" s="1"/>
  <c r="E3792" i="4"/>
  <c r="E3791" i="4" s="1"/>
  <c r="E3802" i="4"/>
  <c r="F3803" i="4"/>
  <c r="H3803" i="4" s="1"/>
  <c r="I3810" i="4"/>
  <c r="H3810" i="4" s="1"/>
  <c r="E3812" i="4"/>
  <c r="E3811" i="4" s="1"/>
  <c r="H3811" i="4" s="1"/>
  <c r="H3817" i="4"/>
  <c r="F3821" i="4"/>
  <c r="F3820" i="4" s="1"/>
  <c r="H3820" i="4" s="1"/>
  <c r="F3836" i="4"/>
  <c r="F3835" i="4" s="1"/>
  <c r="D194" i="14" s="1"/>
  <c r="F3848" i="4"/>
  <c r="D204" i="14" s="1"/>
  <c r="E3856" i="4"/>
  <c r="H3856" i="4" s="1"/>
  <c r="H3858" i="4"/>
  <c r="F3883" i="4"/>
  <c r="F3882" i="4" s="1"/>
  <c r="H3893" i="4"/>
  <c r="F3910" i="4"/>
  <c r="I3915" i="4"/>
  <c r="E3917" i="4"/>
  <c r="H3917" i="4" s="1"/>
  <c r="I3918" i="4"/>
  <c r="E3923" i="4"/>
  <c r="E3922" i="4" s="1"/>
  <c r="H3922" i="4" s="1"/>
  <c r="F3935" i="4"/>
  <c r="F3934" i="4" s="1"/>
  <c r="H3934" i="4" s="1"/>
  <c r="I3939" i="4"/>
  <c r="F3960" i="4"/>
  <c r="E3964" i="4"/>
  <c r="H3964" i="4" s="1"/>
  <c r="F3965" i="4"/>
  <c r="E3972" i="4"/>
  <c r="H3976" i="4"/>
  <c r="E3983" i="4"/>
  <c r="E3992" i="4"/>
  <c r="E3990" i="4" s="1"/>
  <c r="F3993" i="4"/>
  <c r="F3990" i="4" s="1"/>
  <c r="F3998" i="4"/>
  <c r="H3998" i="4" s="1"/>
  <c r="E4000" i="4"/>
  <c r="I4023" i="4"/>
  <c r="H4023" i="4" s="1"/>
  <c r="E4025" i="4"/>
  <c r="F4027" i="4"/>
  <c r="H4030" i="4"/>
  <c r="F4031" i="4"/>
  <c r="F4029" i="4" s="1"/>
  <c r="D287" i="14" s="1"/>
  <c r="E4033" i="4"/>
  <c r="H4033" i="4" s="1"/>
  <c r="F4036" i="4"/>
  <c r="H4036" i="4" s="1"/>
  <c r="E4080" i="4"/>
  <c r="E4079" i="4" s="1"/>
  <c r="F4092" i="4"/>
  <c r="F4107" i="4"/>
  <c r="H4107" i="4" s="1"/>
  <c r="H4116" i="4"/>
  <c r="E4117" i="4"/>
  <c r="H4117" i="4" s="1"/>
  <c r="H4121" i="4"/>
  <c r="F4126" i="4"/>
  <c r="F4132" i="4"/>
  <c r="H4132" i="4" s="1"/>
  <c r="H4139" i="4"/>
  <c r="D5" i="24"/>
  <c r="D9" i="24"/>
  <c r="D4" i="24"/>
  <c r="D8" i="25"/>
  <c r="D12" i="25"/>
  <c r="D7" i="20"/>
  <c r="D11" i="20"/>
  <c r="D10" i="24"/>
  <c r="D5" i="25"/>
  <c r="D10" i="25"/>
  <c r="D9" i="20"/>
  <c r="D6" i="24"/>
  <c r="D11" i="24"/>
  <c r="D6" i="25"/>
  <c r="D11" i="25"/>
  <c r="D5" i="20"/>
  <c r="D10" i="20"/>
  <c r="D7" i="24"/>
  <c r="D12" i="24"/>
  <c r="D7" i="25"/>
  <c r="D4" i="25"/>
  <c r="D6" i="20"/>
  <c r="D12" i="20"/>
  <c r="D8" i="24"/>
  <c r="D9" i="25"/>
  <c r="D8" i="20"/>
  <c r="D7" i="10"/>
  <c r="D11" i="10"/>
  <c r="D4" i="20"/>
  <c r="D4" i="10"/>
  <c r="D8" i="10"/>
  <c r="D12" i="10"/>
  <c r="D6" i="10"/>
  <c r="D5" i="10"/>
  <c r="D9" i="10"/>
  <c r="D10" i="10"/>
  <c r="H4149" i="4"/>
  <c r="I1978" i="4"/>
  <c r="I1277" i="4"/>
  <c r="D194" i="12"/>
  <c r="D195" i="12"/>
  <c r="D196" i="12"/>
  <c r="I576" i="4"/>
  <c r="E53" i="4"/>
  <c r="H60" i="4"/>
  <c r="H58" i="4"/>
  <c r="H66" i="4"/>
  <c r="H71" i="4"/>
  <c r="H86" i="4"/>
  <c r="H90" i="4"/>
  <c r="H97" i="4"/>
  <c r="H99" i="4"/>
  <c r="F123" i="4"/>
  <c r="H123" i="4" s="1"/>
  <c r="H207" i="4"/>
  <c r="H233" i="4"/>
  <c r="F230" i="4"/>
  <c r="H250" i="4"/>
  <c r="H261" i="4"/>
  <c r="H311" i="4"/>
  <c r="F362" i="4"/>
  <c r="D114" i="13" s="1"/>
  <c r="E29" i="4"/>
  <c r="H73" i="4"/>
  <c r="H78" i="4"/>
  <c r="H84" i="4"/>
  <c r="H103" i="4"/>
  <c r="E266" i="4"/>
  <c r="E265" i="4" s="1"/>
  <c r="E264" i="4" s="1"/>
  <c r="H348" i="4"/>
  <c r="H367" i="4"/>
  <c r="H384" i="4"/>
  <c r="H82" i="4"/>
  <c r="H92" i="4"/>
  <c r="E96" i="4"/>
  <c r="H211" i="4"/>
  <c r="F249" i="4"/>
  <c r="F248" i="4" s="1"/>
  <c r="F247" i="4" s="1"/>
  <c r="H252" i="4"/>
  <c r="H269" i="4"/>
  <c r="H280" i="4"/>
  <c r="H297" i="4"/>
  <c r="H365" i="4"/>
  <c r="E14" i="4"/>
  <c r="E12" i="4" s="1"/>
  <c r="I15" i="4"/>
  <c r="I49" i="4"/>
  <c r="I55" i="4"/>
  <c r="I76" i="4"/>
  <c r="I81" i="4"/>
  <c r="I118" i="4"/>
  <c r="H118" i="4" s="1"/>
  <c r="I135" i="4"/>
  <c r="H135" i="4" s="1"/>
  <c r="I177" i="4"/>
  <c r="H177" i="4" s="1"/>
  <c r="F15" i="4"/>
  <c r="F12" i="4" s="1"/>
  <c r="D8" i="13" s="1"/>
  <c r="F22" i="4"/>
  <c r="F18" i="4" s="1"/>
  <c r="H18" i="4" s="1"/>
  <c r="F25" i="4"/>
  <c r="F24" i="4" s="1"/>
  <c r="D10" i="13" s="1"/>
  <c r="F32" i="4"/>
  <c r="F29" i="4" s="1"/>
  <c r="F39" i="4"/>
  <c r="F35" i="4" s="1"/>
  <c r="H35" i="4" s="1"/>
  <c r="F42" i="4"/>
  <c r="F46" i="4"/>
  <c r="F49" i="4"/>
  <c r="F47" i="4" s="1"/>
  <c r="D14" i="13" s="1"/>
  <c r="F55" i="4"/>
  <c r="F54" i="4" s="1"/>
  <c r="F63" i="4"/>
  <c r="F62" i="4" s="1"/>
  <c r="H62" i="4" s="1"/>
  <c r="F76" i="4"/>
  <c r="F75" i="4" s="1"/>
  <c r="F68" i="4" s="1"/>
  <c r="D24" i="13" s="1"/>
  <c r="F81" i="4"/>
  <c r="F80" i="4" s="1"/>
  <c r="D31" i="13" s="1"/>
  <c r="F89" i="4"/>
  <c r="F88" i="4" s="1"/>
  <c r="H88" i="4" s="1"/>
  <c r="F102" i="4"/>
  <c r="F101" i="4" s="1"/>
  <c r="F110" i="4"/>
  <c r="F109" i="4" s="1"/>
  <c r="H109" i="4" s="1"/>
  <c r="F118" i="4"/>
  <c r="I121" i="4"/>
  <c r="H121" i="4" s="1"/>
  <c r="I124" i="4"/>
  <c r="H124" i="4" s="1"/>
  <c r="I125" i="4"/>
  <c r="H125" i="4" s="1"/>
  <c r="I127" i="4"/>
  <c r="H127" i="4" s="1"/>
  <c r="F130" i="4"/>
  <c r="F134" i="4"/>
  <c r="F154" i="4"/>
  <c r="F158" i="4"/>
  <c r="F170" i="4"/>
  <c r="F174" i="4"/>
  <c r="F177" i="4"/>
  <c r="F176" i="4" s="1"/>
  <c r="I191" i="4"/>
  <c r="H191" i="4" s="1"/>
  <c r="E191" i="4"/>
  <c r="I194" i="4"/>
  <c r="H194" i="4" s="1"/>
  <c r="E194" i="4"/>
  <c r="I197" i="4"/>
  <c r="H197" i="4" s="1"/>
  <c r="E197" i="4"/>
  <c r="I200" i="4"/>
  <c r="H200" i="4" s="1"/>
  <c r="E200" i="4"/>
  <c r="I210" i="4"/>
  <c r="H210" i="4" s="1"/>
  <c r="F218" i="4"/>
  <c r="F224" i="4"/>
  <c r="I236" i="4"/>
  <c r="E236" i="4"/>
  <c r="E235" i="4" s="1"/>
  <c r="H235" i="4" s="1"/>
  <c r="I253" i="4"/>
  <c r="H253" i="4" s="1"/>
  <c r="F268" i="4"/>
  <c r="F267" i="4" s="1"/>
  <c r="H267" i="4" s="1"/>
  <c r="I281" i="4"/>
  <c r="H281" i="4" s="1"/>
  <c r="I283" i="4"/>
  <c r="H283" i="4" s="1"/>
  <c r="I284" i="4"/>
  <c r="H284" i="4" s="1"/>
  <c r="I285" i="4"/>
  <c r="H285" i="4" s="1"/>
  <c r="F289" i="4"/>
  <c r="F288" i="4" s="1"/>
  <c r="D87" i="13" s="1"/>
  <c r="F293" i="4"/>
  <c r="I301" i="4"/>
  <c r="H301" i="4" s="1"/>
  <c r="F307" i="4"/>
  <c r="F304" i="4" s="1"/>
  <c r="D92" i="13" s="1"/>
  <c r="I315" i="4"/>
  <c r="H315" i="4" s="1"/>
  <c r="F321" i="4"/>
  <c r="F318" i="4" s="1"/>
  <c r="D96" i="13" s="1"/>
  <c r="F329" i="4"/>
  <c r="F328" i="4" s="1"/>
  <c r="F325" i="4" s="1"/>
  <c r="H334" i="4"/>
  <c r="I336" i="4"/>
  <c r="H336" i="4" s="1"/>
  <c r="F341" i="4"/>
  <c r="F339" i="4" s="1"/>
  <c r="D104" i="13" s="1"/>
  <c r="H349" i="4"/>
  <c r="F355" i="4"/>
  <c r="F358" i="4"/>
  <c r="D111" i="13" s="1"/>
  <c r="I364" i="4"/>
  <c r="H364" i="4" s="1"/>
  <c r="H381" i="4"/>
  <c r="F387" i="4"/>
  <c r="F386" i="4" s="1"/>
  <c r="F379" i="4" s="1"/>
  <c r="D125" i="13" s="1"/>
  <c r="I394" i="4"/>
  <c r="E394" i="4"/>
  <c r="F394" i="4"/>
  <c r="I396" i="4"/>
  <c r="E404" i="4"/>
  <c r="F404" i="4"/>
  <c r="H413" i="4"/>
  <c r="E418" i="4"/>
  <c r="F418" i="4"/>
  <c r="F414" i="4" s="1"/>
  <c r="D137" i="13" s="1"/>
  <c r="H423" i="4"/>
  <c r="H425" i="4"/>
  <c r="E432" i="4"/>
  <c r="F432" i="4"/>
  <c r="F431" i="4" s="1"/>
  <c r="D144" i="13" s="1"/>
  <c r="I434" i="4"/>
  <c r="H442" i="4"/>
  <c r="I449" i="4"/>
  <c r="H449" i="4" s="1"/>
  <c r="I473" i="4"/>
  <c r="E473" i="4"/>
  <c r="E472" i="4" s="1"/>
  <c r="F473" i="4"/>
  <c r="F472" i="4" s="1"/>
  <c r="D161" i="13" s="1"/>
  <c r="I480" i="4"/>
  <c r="H480" i="4" s="1"/>
  <c r="I487" i="4"/>
  <c r="H489" i="4"/>
  <c r="E490" i="4"/>
  <c r="H490" i="4" s="1"/>
  <c r="H493" i="4"/>
  <c r="E494" i="4"/>
  <c r="H494" i="4" s="1"/>
  <c r="I507" i="4"/>
  <c r="H507" i="4" s="1"/>
  <c r="H509" i="4"/>
  <c r="E514" i="4"/>
  <c r="F514" i="4"/>
  <c r="E518" i="4"/>
  <c r="F518" i="4"/>
  <c r="I520" i="4"/>
  <c r="I524" i="4"/>
  <c r="H526" i="4"/>
  <c r="H535" i="4"/>
  <c r="I543" i="4"/>
  <c r="E543" i="4"/>
  <c r="E540" i="4" s="1"/>
  <c r="F543" i="4"/>
  <c r="F540" i="4" s="1"/>
  <c r="E553" i="4"/>
  <c r="F553" i="4"/>
  <c r="I21" i="4"/>
  <c r="H21" i="4" s="1"/>
  <c r="I28" i="4"/>
  <c r="H28" i="4" s="1"/>
  <c r="I31" i="4"/>
  <c r="H31" i="4" s="1"/>
  <c r="I38" i="4"/>
  <c r="H38" i="4" s="1"/>
  <c r="I45" i="4"/>
  <c r="H45" i="4" s="1"/>
  <c r="I48" i="4"/>
  <c r="H48" i="4" s="1"/>
  <c r="I52" i="4"/>
  <c r="H52" i="4" s="1"/>
  <c r="I57" i="4"/>
  <c r="H57" i="4" s="1"/>
  <c r="I65" i="4"/>
  <c r="H65" i="4" s="1"/>
  <c r="I70" i="4"/>
  <c r="H70" i="4" s="1"/>
  <c r="I83" i="4"/>
  <c r="H83" i="4" s="1"/>
  <c r="I91" i="4"/>
  <c r="H91" i="4" s="1"/>
  <c r="I104" i="4"/>
  <c r="H104" i="4" s="1"/>
  <c r="I117" i="4"/>
  <c r="H117" i="4" s="1"/>
  <c r="I128" i="4"/>
  <c r="H128" i="4" s="1"/>
  <c r="I130" i="4"/>
  <c r="I131" i="4"/>
  <c r="H131" i="4" s="1"/>
  <c r="I132" i="4"/>
  <c r="H132" i="4" s="1"/>
  <c r="I134" i="4"/>
  <c r="H134" i="4" s="1"/>
  <c r="I152" i="4"/>
  <c r="I154" i="4"/>
  <c r="H154" i="4" s="1"/>
  <c r="I155" i="4"/>
  <c r="H155" i="4" s="1"/>
  <c r="I156" i="4"/>
  <c r="H156" i="4" s="1"/>
  <c r="I158" i="4"/>
  <c r="H158" i="4" s="1"/>
  <c r="I168" i="4"/>
  <c r="I170" i="4"/>
  <c r="H170" i="4" s="1"/>
  <c r="I171" i="4"/>
  <c r="H171" i="4" s="1"/>
  <c r="I172" i="4"/>
  <c r="H172" i="4" s="1"/>
  <c r="I174" i="4"/>
  <c r="H174" i="4" s="1"/>
  <c r="I175" i="4"/>
  <c r="H175" i="4" s="1"/>
  <c r="I212" i="4"/>
  <c r="H212" i="4" s="1"/>
  <c r="I215" i="4"/>
  <c r="I216" i="4"/>
  <c r="H216" i="4" s="1"/>
  <c r="I222" i="4"/>
  <c r="H222" i="4" s="1"/>
  <c r="I268" i="4"/>
  <c r="H286" i="4"/>
  <c r="I287" i="4"/>
  <c r="I289" i="4"/>
  <c r="I291" i="4"/>
  <c r="I293" i="4"/>
  <c r="I303" i="4"/>
  <c r="H303" i="4" s="1"/>
  <c r="I307" i="4"/>
  <c r="I317" i="4"/>
  <c r="H317" i="4" s="1"/>
  <c r="I321" i="4"/>
  <c r="I327" i="4"/>
  <c r="H327" i="4" s="1"/>
  <c r="I338" i="4"/>
  <c r="H338" i="4" s="1"/>
  <c r="I341" i="4"/>
  <c r="I351" i="4"/>
  <c r="E351" i="4"/>
  <c r="E350" i="4" s="1"/>
  <c r="I353" i="4"/>
  <c r="H353" i="4" s="1"/>
  <c r="I355" i="4"/>
  <c r="I356" i="4"/>
  <c r="I358" i="4"/>
  <c r="H358" i="4" s="1"/>
  <c r="I366" i="4"/>
  <c r="H366" i="4" s="1"/>
  <c r="H376" i="4"/>
  <c r="I377" i="4"/>
  <c r="I383" i="4"/>
  <c r="H383" i="4" s="1"/>
  <c r="E383" i="4"/>
  <c r="E382" i="4" s="1"/>
  <c r="I385" i="4"/>
  <c r="H385" i="4" s="1"/>
  <c r="E397" i="4"/>
  <c r="F397" i="4"/>
  <c r="H440" i="4"/>
  <c r="E446" i="4"/>
  <c r="F446" i="4"/>
  <c r="E450" i="4"/>
  <c r="F450" i="4"/>
  <c r="I462" i="4"/>
  <c r="H462" i="4" s="1"/>
  <c r="H466" i="4"/>
  <c r="I475" i="4"/>
  <c r="H479" i="4"/>
  <c r="I488" i="4"/>
  <c r="E488" i="4"/>
  <c r="F488" i="4"/>
  <c r="F485" i="4" s="1"/>
  <c r="F482" i="4" s="1"/>
  <c r="D167" i="13" s="1"/>
  <c r="H502" i="4"/>
  <c r="H506" i="4"/>
  <c r="E521" i="4"/>
  <c r="F521" i="4"/>
  <c r="I525" i="4"/>
  <c r="E525" i="4"/>
  <c r="F525" i="4"/>
  <c r="F522" i="4" s="1"/>
  <c r="D176" i="13" s="1"/>
  <c r="H568" i="4"/>
  <c r="I14" i="4"/>
  <c r="I25" i="4"/>
  <c r="I32" i="4"/>
  <c r="I46" i="4"/>
  <c r="I63" i="4"/>
  <c r="I110" i="4"/>
  <c r="I224" i="4"/>
  <c r="H224" i="4" s="1"/>
  <c r="I255" i="4"/>
  <c r="I322" i="4"/>
  <c r="I357" i="4"/>
  <c r="E357" i="4"/>
  <c r="I387" i="4"/>
  <c r="H387" i="4" s="1"/>
  <c r="E411" i="4"/>
  <c r="F411" i="4"/>
  <c r="F407" i="4" s="1"/>
  <c r="D135" i="13" s="1"/>
  <c r="I444" i="4"/>
  <c r="H444" i="4" s="1"/>
  <c r="E444" i="4"/>
  <c r="F444" i="4"/>
  <c r="H461" i="4"/>
  <c r="E465" i="4"/>
  <c r="E464" i="4" s="1"/>
  <c r="F465" i="4"/>
  <c r="F464" i="4" s="1"/>
  <c r="E478" i="4"/>
  <c r="E477" i="4" s="1"/>
  <c r="E476" i="4" s="1"/>
  <c r="F478" i="4"/>
  <c r="F477" i="4" s="1"/>
  <c r="F476" i="4" s="1"/>
  <c r="I501" i="4"/>
  <c r="E501" i="4"/>
  <c r="F501" i="4"/>
  <c r="F498" i="4" s="1"/>
  <c r="D172" i="13" s="1"/>
  <c r="E511" i="4"/>
  <c r="F511" i="4"/>
  <c r="E556" i="4"/>
  <c r="F556" i="4"/>
  <c r="I22" i="4"/>
  <c r="H22" i="4" s="1"/>
  <c r="I39" i="4"/>
  <c r="I42" i="4"/>
  <c r="H42" i="4" s="1"/>
  <c r="I89" i="4"/>
  <c r="I102" i="4"/>
  <c r="H102" i="4" s="1"/>
  <c r="I213" i="4"/>
  <c r="H213" i="4" s="1"/>
  <c r="E213" i="4"/>
  <c r="I294" i="4"/>
  <c r="I308" i="4"/>
  <c r="F335" i="4"/>
  <c r="I342" i="4"/>
  <c r="I359" i="4"/>
  <c r="E131" i="4"/>
  <c r="F132" i="4"/>
  <c r="E135" i="4"/>
  <c r="I142" i="4"/>
  <c r="H142" i="4" s="1"/>
  <c r="I145" i="4"/>
  <c r="H145" i="4" s="1"/>
  <c r="I146" i="4"/>
  <c r="H146" i="4" s="1"/>
  <c r="F152" i="4"/>
  <c r="F151" i="4" s="1"/>
  <c r="H151" i="4" s="1"/>
  <c r="E155" i="4"/>
  <c r="F156" i="4"/>
  <c r="I162" i="4"/>
  <c r="H162" i="4" s="1"/>
  <c r="F168" i="4"/>
  <c r="F167" i="4" s="1"/>
  <c r="H167" i="4" s="1"/>
  <c r="E171" i="4"/>
  <c r="F172" i="4"/>
  <c r="E175" i="4"/>
  <c r="I186" i="4"/>
  <c r="H186" i="4" s="1"/>
  <c r="E186" i="4"/>
  <c r="I190" i="4"/>
  <c r="H190" i="4" s="1"/>
  <c r="I193" i="4"/>
  <c r="H193" i="4" s="1"/>
  <c r="I196" i="4"/>
  <c r="H196" i="4" s="1"/>
  <c r="I199" i="4"/>
  <c r="H199" i="4" s="1"/>
  <c r="I202" i="4"/>
  <c r="H202" i="4" s="1"/>
  <c r="H209" i="4"/>
  <c r="F213" i="4"/>
  <c r="E215" i="4"/>
  <c r="E214" i="4" s="1"/>
  <c r="F216" i="4"/>
  <c r="E218" i="4"/>
  <c r="I219" i="4"/>
  <c r="H219" i="4" s="1"/>
  <c r="F222" i="4"/>
  <c r="I228" i="4"/>
  <c r="H228" i="4" s="1"/>
  <c r="I238" i="4"/>
  <c r="H238" i="4" s="1"/>
  <c r="I239" i="4"/>
  <c r="H239" i="4" s="1"/>
  <c r="I242" i="4"/>
  <c r="H242" i="4" s="1"/>
  <c r="E255" i="4"/>
  <c r="E254" i="4" s="1"/>
  <c r="H254" i="4" s="1"/>
  <c r="H270" i="4"/>
  <c r="I272" i="4"/>
  <c r="H272" i="4" s="1"/>
  <c r="E287" i="4"/>
  <c r="E282" i="4" s="1"/>
  <c r="F291" i="4"/>
  <c r="E294" i="4"/>
  <c r="E290" i="4" s="1"/>
  <c r="H295" i="4"/>
  <c r="E308" i="4"/>
  <c r="E304" i="4" s="1"/>
  <c r="E322" i="4"/>
  <c r="E318" i="4" s="1"/>
  <c r="E329" i="4"/>
  <c r="E328" i="4" s="1"/>
  <c r="I332" i="4"/>
  <c r="H332" i="4" s="1"/>
  <c r="I333" i="4"/>
  <c r="H333" i="4" s="1"/>
  <c r="E342" i="4"/>
  <c r="E339" i="4" s="1"/>
  <c r="I346" i="4"/>
  <c r="E346" i="4"/>
  <c r="E343" i="4" s="1"/>
  <c r="H343" i="4" s="1"/>
  <c r="E356" i="4"/>
  <c r="F357" i="4"/>
  <c r="E359" i="4"/>
  <c r="I370" i="4"/>
  <c r="E370" i="4"/>
  <c r="E369" i="4" s="1"/>
  <c r="H369" i="4" s="1"/>
  <c r="I372" i="4"/>
  <c r="H372" i="4" s="1"/>
  <c r="E377" i="4"/>
  <c r="E375" i="4" s="1"/>
  <c r="H375" i="4" s="1"/>
  <c r="H395" i="4"/>
  <c r="E396" i="4"/>
  <c r="I397" i="4"/>
  <c r="H399" i="4"/>
  <c r="F400" i="4"/>
  <c r="I403" i="4"/>
  <c r="H403" i="4" s="1"/>
  <c r="I417" i="4"/>
  <c r="H417" i="4" s="1"/>
  <c r="F421" i="4"/>
  <c r="H421" i="4" s="1"/>
  <c r="I429" i="4"/>
  <c r="E429" i="4"/>
  <c r="E427" i="4" s="1"/>
  <c r="F429" i="4"/>
  <c r="F427" i="4" s="1"/>
  <c r="D143" i="13" s="1"/>
  <c r="E434" i="4"/>
  <c r="E438" i="4"/>
  <c r="F438" i="4"/>
  <c r="F435" i="4" s="1"/>
  <c r="D145" i="7" s="1"/>
  <c r="I441" i="4"/>
  <c r="H441" i="4" s="1"/>
  <c r="I446" i="4"/>
  <c r="H446" i="4" s="1"/>
  <c r="E449" i="4"/>
  <c r="I450" i="4"/>
  <c r="H450" i="4" s="1"/>
  <c r="H452" i="4"/>
  <c r="E456" i="4"/>
  <c r="F456" i="4"/>
  <c r="F455" i="4" s="1"/>
  <c r="F439" i="4" s="1"/>
  <c r="D146" i="13" s="1"/>
  <c r="I458" i="4"/>
  <c r="H458" i="4" s="1"/>
  <c r="H474" i="4"/>
  <c r="E475" i="4"/>
  <c r="E474" i="4" s="1"/>
  <c r="E487" i="4"/>
  <c r="F504" i="4"/>
  <c r="H513" i="4"/>
  <c r="I517" i="4"/>
  <c r="H517" i="4" s="1"/>
  <c r="E520" i="4"/>
  <c r="I521" i="4"/>
  <c r="H523" i="4"/>
  <c r="E524" i="4"/>
  <c r="F528" i="4"/>
  <c r="E539" i="4"/>
  <c r="F539" i="4"/>
  <c r="F534" i="4" s="1"/>
  <c r="D181" i="13" s="1"/>
  <c r="H541" i="4"/>
  <c r="H544" i="4"/>
  <c r="H549" i="4"/>
  <c r="H551" i="4"/>
  <c r="I556" i="4"/>
  <c r="F595" i="4"/>
  <c r="E402" i="4"/>
  <c r="E409" i="4"/>
  <c r="E416" i="4"/>
  <c r="E433" i="4"/>
  <c r="H433" i="4" s="1"/>
  <c r="E436" i="4"/>
  <c r="E447" i="4"/>
  <c r="E454" i="4"/>
  <c r="E457" i="4"/>
  <c r="H457" i="4" s="1"/>
  <c r="E460" i="4"/>
  <c r="E471" i="4"/>
  <c r="E470" i="4" s="1"/>
  <c r="H470" i="4" s="1"/>
  <c r="E484" i="4"/>
  <c r="E483" i="4" s="1"/>
  <c r="E486" i="4"/>
  <c r="E492" i="4"/>
  <c r="E495" i="4"/>
  <c r="H495" i="4" s="1"/>
  <c r="E499" i="4"/>
  <c r="E505" i="4"/>
  <c r="E508" i="4"/>
  <c r="H508" i="4" s="1"/>
  <c r="E512" i="4"/>
  <c r="H512" i="4" s="1"/>
  <c r="E515" i="4"/>
  <c r="H515" i="4" s="1"/>
  <c r="E519" i="4"/>
  <c r="H519" i="4" s="1"/>
  <c r="E532" i="4"/>
  <c r="E531" i="4" s="1"/>
  <c r="E528" i="4" s="1"/>
  <c r="E537" i="4"/>
  <c r="E547" i="4"/>
  <c r="E550" i="4"/>
  <c r="H550" i="4" s="1"/>
  <c r="E554" i="4"/>
  <c r="H554" i="4" s="1"/>
  <c r="E557" i="4"/>
  <c r="H557" i="4" s="1"/>
  <c r="I561" i="4"/>
  <c r="E561" i="4"/>
  <c r="E558" i="4" s="1"/>
  <c r="H558" i="4" s="1"/>
  <c r="I567" i="4"/>
  <c r="H567" i="4" s="1"/>
  <c r="I569" i="4"/>
  <c r="H569" i="4" s="1"/>
  <c r="I571" i="4"/>
  <c r="H571" i="4" s="1"/>
  <c r="E580" i="4"/>
  <c r="H580" i="4" s="1"/>
  <c r="F581" i="4"/>
  <c r="H581" i="4" s="1"/>
  <c r="E584" i="4"/>
  <c r="E587" i="4"/>
  <c r="H587" i="4" s="1"/>
  <c r="E591" i="4"/>
  <c r="E589" i="4" s="1"/>
  <c r="H592" i="4"/>
  <c r="I593" i="4"/>
  <c r="H593" i="4" s="1"/>
  <c r="I594" i="4"/>
  <c r="H594" i="4" s="1"/>
  <c r="I596" i="4"/>
  <c r="H596" i="4" s="1"/>
  <c r="I597" i="4"/>
  <c r="H597" i="4" s="1"/>
  <c r="I599" i="4"/>
  <c r="H599" i="4" s="1"/>
  <c r="I600" i="4"/>
  <c r="H600" i="4" s="1"/>
  <c r="I603" i="4"/>
  <c r="H603" i="4" s="1"/>
  <c r="E606" i="4"/>
  <c r="I612" i="4"/>
  <c r="H612" i="4" s="1"/>
  <c r="I613" i="4"/>
  <c r="H613" i="4" s="1"/>
  <c r="I615" i="4"/>
  <c r="H615" i="4" s="1"/>
  <c r="F618" i="4"/>
  <c r="E622" i="4"/>
  <c r="F623" i="4"/>
  <c r="H623" i="4" s="1"/>
  <c r="E626" i="4"/>
  <c r="F634" i="4"/>
  <c r="F638" i="4"/>
  <c r="E642" i="4"/>
  <c r="F643" i="4"/>
  <c r="H643" i="4" s="1"/>
  <c r="E646" i="4"/>
  <c r="I653" i="4"/>
  <c r="H653" i="4" s="1"/>
  <c r="I655" i="4"/>
  <c r="H655" i="4" s="1"/>
  <c r="I656" i="4"/>
  <c r="H656" i="4" s="1"/>
  <c r="I657" i="4"/>
  <c r="H657" i="4" s="1"/>
  <c r="I659" i="4"/>
  <c r="H659" i="4" s="1"/>
  <c r="F662" i="4"/>
  <c r="F666" i="4"/>
  <c r="F665" i="4" s="1"/>
  <c r="I674" i="4"/>
  <c r="E674" i="4"/>
  <c r="E671" i="4" s="1"/>
  <c r="F715" i="4"/>
  <c r="F720" i="4"/>
  <c r="E723" i="4"/>
  <c r="H723" i="4" s="1"/>
  <c r="F724" i="4"/>
  <c r="H724" i="4" s="1"/>
  <c r="I732" i="4"/>
  <c r="H732" i="4" s="1"/>
  <c r="I733" i="4"/>
  <c r="H733" i="4" s="1"/>
  <c r="I734" i="4"/>
  <c r="H734" i="4" s="1"/>
  <c r="F739" i="4"/>
  <c r="E743" i="4"/>
  <c r="F744" i="4"/>
  <c r="H744" i="4" s="1"/>
  <c r="E747" i="4"/>
  <c r="H747" i="4" s="1"/>
  <c r="E751" i="4"/>
  <c r="H751" i="4" s="1"/>
  <c r="I752" i="4"/>
  <c r="E758" i="4"/>
  <c r="E757" i="4" s="1"/>
  <c r="I758" i="4"/>
  <c r="E762" i="4"/>
  <c r="E761" i="4" s="1"/>
  <c r="H761" i="4" s="1"/>
  <c r="E768" i="4"/>
  <c r="E767" i="4" s="1"/>
  <c r="H772" i="4"/>
  <c r="H775" i="4"/>
  <c r="E784" i="4"/>
  <c r="E783" i="4" s="1"/>
  <c r="I784" i="4"/>
  <c r="I788" i="4"/>
  <c r="I796" i="4"/>
  <c r="H796" i="4" s="1"/>
  <c r="F799" i="4"/>
  <c r="F798" i="4" s="1"/>
  <c r="D45" i="7" s="1"/>
  <c r="E799" i="4"/>
  <c r="E798" i="4" s="1"/>
  <c r="I801" i="4"/>
  <c r="H803" i="4"/>
  <c r="I805" i="4"/>
  <c r="E818" i="4"/>
  <c r="F818" i="4"/>
  <c r="F828" i="4"/>
  <c r="E828" i="4"/>
  <c r="I830" i="4"/>
  <c r="H830" i="4" s="1"/>
  <c r="E832" i="4"/>
  <c r="F832" i="4"/>
  <c r="F842" i="4"/>
  <c r="E842" i="4"/>
  <c r="I844" i="4"/>
  <c r="H844" i="4" s="1"/>
  <c r="E846" i="4"/>
  <c r="F846" i="4"/>
  <c r="F871" i="4"/>
  <c r="E871" i="4"/>
  <c r="I874" i="4"/>
  <c r="H874" i="4" s="1"/>
  <c r="E876" i="4"/>
  <c r="F876" i="4"/>
  <c r="F880" i="4"/>
  <c r="F879" i="4" s="1"/>
  <c r="D59" i="12" s="1"/>
  <c r="E882" i="4"/>
  <c r="I882" i="4"/>
  <c r="H882" i="4" s="1"/>
  <c r="F884" i="4"/>
  <c r="E886" i="4"/>
  <c r="I886" i="4"/>
  <c r="H886" i="4" s="1"/>
  <c r="F893" i="4"/>
  <c r="I893" i="4"/>
  <c r="H893" i="4" s="1"/>
  <c r="I896" i="4"/>
  <c r="H896" i="4" s="1"/>
  <c r="E900" i="4"/>
  <c r="F900" i="4"/>
  <c r="F890" i="4" s="1"/>
  <c r="H934" i="4"/>
  <c r="E939" i="4"/>
  <c r="F939" i="4"/>
  <c r="F938" i="4" s="1"/>
  <c r="F933" i="4" s="1"/>
  <c r="D67" i="7" s="1"/>
  <c r="F942" i="4"/>
  <c r="E942" i="4"/>
  <c r="H946" i="4"/>
  <c r="I956" i="4"/>
  <c r="E956" i="4"/>
  <c r="E955" i="4" s="1"/>
  <c r="F958" i="4"/>
  <c r="F957" i="4" s="1"/>
  <c r="D76" i="12" s="1"/>
  <c r="I958" i="4"/>
  <c r="H958" i="4" s="1"/>
  <c r="F961" i="4"/>
  <c r="E961" i="4"/>
  <c r="E960" i="4" s="1"/>
  <c r="I970" i="4"/>
  <c r="F970" i="4"/>
  <c r="F967" i="4" s="1"/>
  <c r="D78" i="12" s="1"/>
  <c r="E987" i="4"/>
  <c r="F987" i="4"/>
  <c r="I987" i="4"/>
  <c r="E991" i="4"/>
  <c r="H991" i="4" s="1"/>
  <c r="H1020" i="4"/>
  <c r="H1022" i="4"/>
  <c r="H1027" i="4"/>
  <c r="H1076" i="4"/>
  <c r="H1123" i="4"/>
  <c r="F1164" i="4"/>
  <c r="D155" i="12" s="1"/>
  <c r="H1232" i="4"/>
  <c r="F1229" i="4"/>
  <c r="D177" i="12" s="1"/>
  <c r="H1411" i="4"/>
  <c r="I527" i="4"/>
  <c r="H527" i="4" s="1"/>
  <c r="I538" i="4"/>
  <c r="H538" i="4" s="1"/>
  <c r="I542" i="4"/>
  <c r="H542" i="4" s="1"/>
  <c r="I545" i="4"/>
  <c r="H545" i="4" s="1"/>
  <c r="E564" i="4"/>
  <c r="I573" i="4"/>
  <c r="H573" i="4" s="1"/>
  <c r="I574" i="4"/>
  <c r="I577" i="4"/>
  <c r="I578" i="4"/>
  <c r="I598" i="4"/>
  <c r="E598" i="4"/>
  <c r="E595" i="4" s="1"/>
  <c r="H595" i="4" s="1"/>
  <c r="I604" i="4"/>
  <c r="H604" i="4" s="1"/>
  <c r="I616" i="4"/>
  <c r="H616" i="4" s="1"/>
  <c r="I618" i="4"/>
  <c r="I619" i="4"/>
  <c r="H619" i="4" s="1"/>
  <c r="I620" i="4"/>
  <c r="H620" i="4" s="1"/>
  <c r="I632" i="4"/>
  <c r="H632" i="4" s="1"/>
  <c r="I634" i="4"/>
  <c r="H634" i="4" s="1"/>
  <c r="I635" i="4"/>
  <c r="H635" i="4" s="1"/>
  <c r="I636" i="4"/>
  <c r="I638" i="4"/>
  <c r="H638" i="4" s="1"/>
  <c r="I660" i="4"/>
  <c r="H660" i="4" s="1"/>
  <c r="I662" i="4"/>
  <c r="H662" i="4" s="1"/>
  <c r="I663" i="4"/>
  <c r="H663" i="4" s="1"/>
  <c r="I666" i="4"/>
  <c r="I708" i="4"/>
  <c r="I715" i="4"/>
  <c r="I716" i="4"/>
  <c r="I717" i="4"/>
  <c r="I737" i="4"/>
  <c r="I739" i="4"/>
  <c r="H739" i="4" s="1"/>
  <c r="H762" i="4"/>
  <c r="H777" i="4"/>
  <c r="H804" i="4"/>
  <c r="F807" i="4"/>
  <c r="F806" i="4" s="1"/>
  <c r="E807" i="4"/>
  <c r="E806" i="4" s="1"/>
  <c r="F817" i="4"/>
  <c r="E817" i="4"/>
  <c r="I822" i="4"/>
  <c r="H822" i="4" s="1"/>
  <c r="E822" i="4"/>
  <c r="F822" i="4"/>
  <c r="F831" i="4"/>
  <c r="E831" i="4"/>
  <c r="I836" i="4"/>
  <c r="H836" i="4" s="1"/>
  <c r="E836" i="4"/>
  <c r="F836" i="4"/>
  <c r="F845" i="4"/>
  <c r="E845" i="4"/>
  <c r="I850" i="4"/>
  <c r="H850" i="4" s="1"/>
  <c r="F850" i="4"/>
  <c r="E864" i="4"/>
  <c r="I867" i="4"/>
  <c r="H867" i="4" s="1"/>
  <c r="F875" i="4"/>
  <c r="E875" i="4"/>
  <c r="F881" i="4"/>
  <c r="I881" i="4"/>
  <c r="H881" i="4" s="1"/>
  <c r="F882" i="4"/>
  <c r="F885" i="4"/>
  <c r="I885" i="4"/>
  <c r="H885" i="4" s="1"/>
  <c r="F886" i="4"/>
  <c r="E893" i="4"/>
  <c r="F899" i="4"/>
  <c r="E899" i="4"/>
  <c r="F905" i="4"/>
  <c r="I905" i="4"/>
  <c r="H905" i="4" s="1"/>
  <c r="E916" i="4"/>
  <c r="F916" i="4"/>
  <c r="F919" i="4"/>
  <c r="E919" i="4"/>
  <c r="I927" i="4"/>
  <c r="F927" i="4"/>
  <c r="H955" i="4"/>
  <c r="H1013" i="4"/>
  <c r="H1015" i="4"/>
  <c r="E1038" i="4"/>
  <c r="E1036" i="4" s="1"/>
  <c r="F1038" i="4"/>
  <c r="F1036" i="4" s="1"/>
  <c r="D103" i="12" s="1"/>
  <c r="I1038" i="4"/>
  <c r="H1051" i="4"/>
  <c r="I1067" i="4"/>
  <c r="E1067" i="4"/>
  <c r="E1066" i="4" s="1"/>
  <c r="H1066" i="4" s="1"/>
  <c r="F1067" i="4"/>
  <c r="F1066" i="4" s="1"/>
  <c r="D116" i="12" s="1"/>
  <c r="H1124" i="4"/>
  <c r="H1160" i="4"/>
  <c r="H583" i="4"/>
  <c r="H586" i="4"/>
  <c r="H590" i="4"/>
  <c r="I639" i="4"/>
  <c r="H639" i="4" s="1"/>
  <c r="I667" i="4"/>
  <c r="H722" i="4"/>
  <c r="H746" i="4"/>
  <c r="H749" i="4"/>
  <c r="F754" i="4"/>
  <c r="D15" i="12" s="1"/>
  <c r="H767" i="4"/>
  <c r="E771" i="4"/>
  <c r="E770" i="4" s="1"/>
  <c r="E769" i="4" s="1"/>
  <c r="F771" i="4"/>
  <c r="F770" i="4" s="1"/>
  <c r="F769" i="4" s="1"/>
  <c r="D24" i="12" s="1"/>
  <c r="F780" i="4"/>
  <c r="F779" i="4" s="1"/>
  <c r="D30" i="7" s="1"/>
  <c r="H786" i="4"/>
  <c r="I813" i="4"/>
  <c r="E813" i="4"/>
  <c r="E812" i="4" s="1"/>
  <c r="F821" i="4"/>
  <c r="E821" i="4"/>
  <c r="E825" i="4"/>
  <c r="F825" i="4"/>
  <c r="F827" i="4"/>
  <c r="F835" i="4"/>
  <c r="E835" i="4"/>
  <c r="E839" i="4"/>
  <c r="F839" i="4"/>
  <c r="F841" i="4"/>
  <c r="F849" i="4"/>
  <c r="E849" i="4"/>
  <c r="F930" i="4"/>
  <c r="E930" i="4"/>
  <c r="F941" i="4"/>
  <c r="E941" i="4"/>
  <c r="E943" i="4"/>
  <c r="F943" i="4"/>
  <c r="F952" i="4"/>
  <c r="F951" i="4" s="1"/>
  <c r="F950" i="4" s="1"/>
  <c r="D72" i="12" s="1"/>
  <c r="E952" i="4"/>
  <c r="E951" i="4" s="1"/>
  <c r="E959" i="4"/>
  <c r="I959" i="4"/>
  <c r="H959" i="4" s="1"/>
  <c r="F969" i="4"/>
  <c r="E969" i="4"/>
  <c r="E968" i="4" s="1"/>
  <c r="F971" i="4"/>
  <c r="I971" i="4"/>
  <c r="E971" i="4"/>
  <c r="E970" i="4" s="1"/>
  <c r="F985" i="4"/>
  <c r="E985" i="4"/>
  <c r="I985" i="4"/>
  <c r="F1041" i="4"/>
  <c r="F1040" i="4" s="1"/>
  <c r="D104" i="12" s="1"/>
  <c r="E1041" i="4"/>
  <c r="E1040" i="4" s="1"/>
  <c r="H559" i="4"/>
  <c r="H562" i="4"/>
  <c r="H565" i="4"/>
  <c r="H566" i="4"/>
  <c r="F574" i="4"/>
  <c r="F570" i="4" s="1"/>
  <c r="E577" i="4"/>
  <c r="F578" i="4"/>
  <c r="I585" i="4"/>
  <c r="E585" i="4"/>
  <c r="I591" i="4"/>
  <c r="I606" i="4"/>
  <c r="H606" i="4" s="1"/>
  <c r="H608" i="4"/>
  <c r="E619" i="4"/>
  <c r="F620" i="4"/>
  <c r="I626" i="4"/>
  <c r="H626" i="4" s="1"/>
  <c r="E635" i="4"/>
  <c r="F636" i="4"/>
  <c r="E639" i="4"/>
  <c r="I646" i="4"/>
  <c r="H646" i="4" s="1"/>
  <c r="E663" i="4"/>
  <c r="E667" i="4"/>
  <c r="E665" i="4" s="1"/>
  <c r="H668" i="4"/>
  <c r="H672" i="4"/>
  <c r="H675" i="4"/>
  <c r="F708" i="4"/>
  <c r="F707" i="4" s="1"/>
  <c r="F706" i="4" s="1"/>
  <c r="D4" i="12" s="1"/>
  <c r="E716" i="4"/>
  <c r="E713" i="4" s="1"/>
  <c r="F717" i="4"/>
  <c r="H729" i="4"/>
  <c r="F730" i="4"/>
  <c r="H730" i="4" s="1"/>
  <c r="F737" i="4"/>
  <c r="E740" i="4"/>
  <c r="E736" i="4" s="1"/>
  <c r="F741" i="4"/>
  <c r="H741" i="4" s="1"/>
  <c r="E752" i="4"/>
  <c r="I753" i="4"/>
  <c r="H753" i="4" s="1"/>
  <c r="H756" i="4"/>
  <c r="H759" i="4"/>
  <c r="E766" i="4"/>
  <c r="E765" i="4" s="1"/>
  <c r="H765" i="4" s="1"/>
  <c r="I766" i="4"/>
  <c r="H773" i="4"/>
  <c r="I780" i="4"/>
  <c r="H782" i="4"/>
  <c r="H785" i="4"/>
  <c r="E788" i="4"/>
  <c r="E787" i="4" s="1"/>
  <c r="H787" i="4" s="1"/>
  <c r="F794" i="4"/>
  <c r="F793" i="4" s="1"/>
  <c r="D37" i="7" s="1"/>
  <c r="I794" i="4"/>
  <c r="I797" i="4"/>
  <c r="H798" i="4"/>
  <c r="F801" i="4"/>
  <c r="F800" i="4" s="1"/>
  <c r="H800" i="4" s="1"/>
  <c r="F805" i="4"/>
  <c r="F804" i="4" s="1"/>
  <c r="D48" i="12" s="1"/>
  <c r="I807" i="4"/>
  <c r="F813" i="4"/>
  <c r="F812" i="4" s="1"/>
  <c r="D52" i="7" s="1"/>
  <c r="I817" i="4"/>
  <c r="F824" i="4"/>
  <c r="E824" i="4"/>
  <c r="I827" i="4"/>
  <c r="H827" i="4" s="1"/>
  <c r="I829" i="4"/>
  <c r="H829" i="4" s="1"/>
  <c r="E829" i="4"/>
  <c r="F829" i="4"/>
  <c r="F830" i="4"/>
  <c r="I831" i="4"/>
  <c r="F838" i="4"/>
  <c r="E838" i="4"/>
  <c r="I841" i="4"/>
  <c r="H841" i="4" s="1"/>
  <c r="I843" i="4"/>
  <c r="H843" i="4" s="1"/>
  <c r="E843" i="4"/>
  <c r="F843" i="4"/>
  <c r="F844" i="4"/>
  <c r="I845" i="4"/>
  <c r="I851" i="4"/>
  <c r="H851" i="4" s="1"/>
  <c r="H853" i="4"/>
  <c r="F866" i="4"/>
  <c r="E867" i="4"/>
  <c r="E866" i="4" s="1"/>
  <c r="I870" i="4"/>
  <c r="H870" i="4" s="1"/>
  <c r="E872" i="4"/>
  <c r="F872" i="4"/>
  <c r="F874" i="4"/>
  <c r="I875" i="4"/>
  <c r="H875" i="4" s="1"/>
  <c r="E880" i="4"/>
  <c r="E879" i="4" s="1"/>
  <c r="E884" i="4"/>
  <c r="E894" i="4"/>
  <c r="I894" i="4"/>
  <c r="E896" i="4"/>
  <c r="I897" i="4"/>
  <c r="H897" i="4" s="1"/>
  <c r="I899" i="4"/>
  <c r="H899" i="4" s="1"/>
  <c r="H907" i="4"/>
  <c r="F918" i="4"/>
  <c r="E918" i="4"/>
  <c r="H921" i="4"/>
  <c r="I930" i="4"/>
  <c r="I931" i="4"/>
  <c r="H931" i="4" s="1"/>
  <c r="H936" i="4"/>
  <c r="I938" i="4"/>
  <c r="I941" i="4"/>
  <c r="H941" i="4" s="1"/>
  <c r="I943" i="4"/>
  <c r="H943" i="4" s="1"/>
  <c r="I952" i="4"/>
  <c r="H952" i="4" s="1"/>
  <c r="E957" i="4"/>
  <c r="H957" i="4" s="1"/>
  <c r="F959" i="4"/>
  <c r="I969" i="4"/>
  <c r="F986" i="4"/>
  <c r="E986" i="4"/>
  <c r="I986" i="4"/>
  <c r="H994" i="4"/>
  <c r="F999" i="4"/>
  <c r="I999" i="4"/>
  <c r="F1032" i="4"/>
  <c r="H1032" i="4" s="1"/>
  <c r="I1041" i="4"/>
  <c r="H1057" i="4"/>
  <c r="H1059" i="4"/>
  <c r="F1069" i="4"/>
  <c r="F1068" i="4" s="1"/>
  <c r="D117" i="12" s="1"/>
  <c r="E1069" i="4"/>
  <c r="E1068" i="4" s="1"/>
  <c r="H1120" i="4"/>
  <c r="H1122" i="4"/>
  <c r="H1125" i="4"/>
  <c r="I1004" i="4"/>
  <c r="E1004" i="4"/>
  <c r="E1003" i="4" s="1"/>
  <c r="H1003" i="4" s="1"/>
  <c r="I1011" i="4"/>
  <c r="E1011" i="4"/>
  <c r="E1010" i="4" s="1"/>
  <c r="H1010" i="4" s="1"/>
  <c r="I1018" i="4"/>
  <c r="E1018" i="4"/>
  <c r="E1017" i="4" s="1"/>
  <c r="H1017" i="4" s="1"/>
  <c r="I1025" i="4"/>
  <c r="E1025" i="4"/>
  <c r="E1024" i="4" s="1"/>
  <c r="H1024" i="4" s="1"/>
  <c r="I1037" i="4"/>
  <c r="H1037" i="4" s="1"/>
  <c r="I1052" i="4"/>
  <c r="H1052" i="4" s="1"/>
  <c r="H1065" i="4"/>
  <c r="I1075" i="4"/>
  <c r="E1075" i="4"/>
  <c r="E1074" i="4" s="1"/>
  <c r="H1074" i="4" s="1"/>
  <c r="I1077" i="4"/>
  <c r="H1077" i="4" s="1"/>
  <c r="I1084" i="4"/>
  <c r="H1084" i="4" s="1"/>
  <c r="E1094" i="4"/>
  <c r="I1097" i="4"/>
  <c r="H1097" i="4" s="1"/>
  <c r="I1100" i="4"/>
  <c r="I1119" i="4"/>
  <c r="E1119" i="4"/>
  <c r="E1115" i="4" s="1"/>
  <c r="H1115" i="4" s="1"/>
  <c r="I1129" i="4"/>
  <c r="H1129" i="4" s="1"/>
  <c r="I1130" i="4"/>
  <c r="I1144" i="4"/>
  <c r="H1144" i="4" s="1"/>
  <c r="I1146" i="4"/>
  <c r="H1146" i="4" s="1"/>
  <c r="I1157" i="4"/>
  <c r="I1168" i="4"/>
  <c r="I1179" i="4"/>
  <c r="H1185" i="4"/>
  <c r="I1197" i="4"/>
  <c r="H1197" i="4" s="1"/>
  <c r="I1200" i="4"/>
  <c r="I1201" i="4"/>
  <c r="I1202" i="4"/>
  <c r="I1213" i="4"/>
  <c r="I1214" i="4"/>
  <c r="I1215" i="4"/>
  <c r="I1236" i="4"/>
  <c r="F1259" i="4"/>
  <c r="D185" i="12" s="1"/>
  <c r="I1279" i="4"/>
  <c r="I1280" i="4"/>
  <c r="I1281" i="4"/>
  <c r="I1301" i="4"/>
  <c r="E1301" i="4"/>
  <c r="E1296" i="4" s="1"/>
  <c r="I1307" i="4"/>
  <c r="H1307" i="4" s="1"/>
  <c r="I1319" i="4"/>
  <c r="H1319" i="4" s="1"/>
  <c r="I1321" i="4"/>
  <c r="H1321" i="4" s="1"/>
  <c r="I1322" i="4"/>
  <c r="H1322" i="4" s="1"/>
  <c r="I1323" i="4"/>
  <c r="H1323" i="4" s="1"/>
  <c r="I1335" i="4"/>
  <c r="H1335" i="4" s="1"/>
  <c r="I1337" i="4"/>
  <c r="I1338" i="4"/>
  <c r="H1338" i="4" s="1"/>
  <c r="I1339" i="4"/>
  <c r="H1339" i="4" s="1"/>
  <c r="I1341" i="4"/>
  <c r="H1341" i="4" s="1"/>
  <c r="I1363" i="4"/>
  <c r="H1363" i="4" s="1"/>
  <c r="I1365" i="4"/>
  <c r="I1366" i="4"/>
  <c r="I1367" i="4"/>
  <c r="I1369" i="4"/>
  <c r="I1433" i="4"/>
  <c r="H1436" i="4"/>
  <c r="F1444" i="4"/>
  <c r="E1444" i="4"/>
  <c r="I1447" i="4"/>
  <c r="I1459" i="4"/>
  <c r="H1461" i="4"/>
  <c r="I1472" i="4"/>
  <c r="H1474" i="4"/>
  <c r="F1478" i="4"/>
  <c r="F1477" i="4" s="1"/>
  <c r="F1470" i="4" s="1"/>
  <c r="D24" i="11" s="1"/>
  <c r="E1478" i="4"/>
  <c r="E1477" i="4" s="1"/>
  <c r="H1487" i="4"/>
  <c r="F1514" i="4"/>
  <c r="F1513" i="4" s="1"/>
  <c r="D52" i="11" s="1"/>
  <c r="I1514" i="4"/>
  <c r="E1514" i="4"/>
  <c r="E1513" i="4" s="1"/>
  <c r="E1498" i="4" s="1"/>
  <c r="F1518" i="4"/>
  <c r="E1518" i="4"/>
  <c r="F1546" i="4"/>
  <c r="E1546" i="4"/>
  <c r="H1581" i="4"/>
  <c r="F1585" i="4"/>
  <c r="I1585" i="4"/>
  <c r="H1585" i="4" s="1"/>
  <c r="E1585" i="4"/>
  <c r="H1089" i="4"/>
  <c r="I1145" i="4"/>
  <c r="H1145" i="4" s="1"/>
  <c r="E1145" i="4"/>
  <c r="I1147" i="4"/>
  <c r="H1147" i="4" s="1"/>
  <c r="H1161" i="4"/>
  <c r="I1170" i="4"/>
  <c r="I1187" i="4"/>
  <c r="E1187" i="4"/>
  <c r="H1220" i="4"/>
  <c r="H1227" i="4"/>
  <c r="I1237" i="4"/>
  <c r="H1255" i="4"/>
  <c r="H1286" i="4"/>
  <c r="H1293" i="4"/>
  <c r="I1342" i="4"/>
  <c r="H1342" i="4" s="1"/>
  <c r="H1344" i="4"/>
  <c r="I1370" i="4"/>
  <c r="F1434" i="4"/>
  <c r="F1431" i="4" s="1"/>
  <c r="D11" i="11" s="1"/>
  <c r="E1434" i="4"/>
  <c r="F1441" i="4"/>
  <c r="F1437" i="4" s="1"/>
  <c r="D12" i="11" s="1"/>
  <c r="E1441" i="4"/>
  <c r="F1448" i="4"/>
  <c r="E1448" i="4"/>
  <c r="F1465" i="4"/>
  <c r="F1464" i="4" s="1"/>
  <c r="D20" i="11" s="1"/>
  <c r="E1465" i="4"/>
  <c r="E1464" i="4" s="1"/>
  <c r="I1541" i="4"/>
  <c r="H1541" i="4" s="1"/>
  <c r="F1541" i="4"/>
  <c r="E1541" i="4"/>
  <c r="E1586" i="4"/>
  <c r="I1586" i="4"/>
  <c r="H1586" i="4" s="1"/>
  <c r="F1586" i="4"/>
  <c r="I1588" i="4"/>
  <c r="H1588" i="4" s="1"/>
  <c r="F1588" i="4"/>
  <c r="E1588" i="4"/>
  <c r="F1609" i="4"/>
  <c r="H1609" i="4" s="1"/>
  <c r="H1610" i="4"/>
  <c r="I922" i="4"/>
  <c r="H922" i="4" s="1"/>
  <c r="H924" i="4"/>
  <c r="H935" i="4"/>
  <c r="I945" i="4"/>
  <c r="H945" i="4" s="1"/>
  <c r="H947" i="4"/>
  <c r="F982" i="4"/>
  <c r="F981" i="4" s="1"/>
  <c r="D85" i="7" s="1"/>
  <c r="F995" i="4"/>
  <c r="H995" i="4" s="1"/>
  <c r="F1002" i="4"/>
  <c r="H1002" i="4" s="1"/>
  <c r="F1009" i="4"/>
  <c r="H1009" i="4" s="1"/>
  <c r="F1016" i="4"/>
  <c r="F1012" i="4" s="1"/>
  <c r="F1023" i="4"/>
  <c r="H1023" i="4" s="1"/>
  <c r="I1030" i="4"/>
  <c r="E1030" i="4"/>
  <c r="I1045" i="4"/>
  <c r="E1045" i="4"/>
  <c r="H1049" i="4"/>
  <c r="I1056" i="4"/>
  <c r="E1056" i="4"/>
  <c r="H1060" i="4"/>
  <c r="I1071" i="4"/>
  <c r="H1071" i="4" s="1"/>
  <c r="H1081" i="4"/>
  <c r="I1088" i="4"/>
  <c r="E1088" i="4"/>
  <c r="I1090" i="4"/>
  <c r="H1092" i="4"/>
  <c r="E1100" i="4"/>
  <c r="E1099" i="4" s="1"/>
  <c r="H1099" i="4" s="1"/>
  <c r="I1105" i="4"/>
  <c r="E1105" i="4"/>
  <c r="H1110" i="4"/>
  <c r="H1113" i="4"/>
  <c r="H1126" i="4"/>
  <c r="F1130" i="4"/>
  <c r="F1128" i="4" s="1"/>
  <c r="D143" i="12" s="1"/>
  <c r="H1133" i="4"/>
  <c r="H1134" i="4"/>
  <c r="H1137" i="4"/>
  <c r="F1145" i="4"/>
  <c r="E1146" i="4"/>
  <c r="E1147" i="4"/>
  <c r="H1152" i="4"/>
  <c r="H1155" i="4"/>
  <c r="F1157" i="4"/>
  <c r="F1156" i="4" s="1"/>
  <c r="E1168" i="4"/>
  <c r="E1167" i="4" s="1"/>
  <c r="H1167" i="4" s="1"/>
  <c r="E1170" i="4"/>
  <c r="E1169" i="4" s="1"/>
  <c r="H1169" i="4" s="1"/>
  <c r="H1172" i="4"/>
  <c r="H1175" i="4"/>
  <c r="F1179" i="4"/>
  <c r="F1178" i="4" s="1"/>
  <c r="F1177" i="4" s="1"/>
  <c r="D163" i="12" s="1"/>
  <c r="F1187" i="4"/>
  <c r="F1186" i="4" s="1"/>
  <c r="F1183" i="4" s="1"/>
  <c r="D167" i="12" s="1"/>
  <c r="E1188" i="4"/>
  <c r="I1188" i="4"/>
  <c r="H1190" i="4"/>
  <c r="F1193" i="4"/>
  <c r="F1192" i="4" s="1"/>
  <c r="H1192" i="4" s="1"/>
  <c r="E1200" i="4"/>
  <c r="E1201" i="4"/>
  <c r="F1202" i="4"/>
  <c r="I1204" i="4"/>
  <c r="H1206" i="4"/>
  <c r="E1213" i="4"/>
  <c r="E1214" i="4"/>
  <c r="F1215" i="4"/>
  <c r="F1211" i="4" s="1"/>
  <c r="I1222" i="4"/>
  <c r="E1222" i="4"/>
  <c r="I1228" i="4"/>
  <c r="H1230" i="4"/>
  <c r="H1233" i="4"/>
  <c r="E1236" i="4"/>
  <c r="E1237" i="4"/>
  <c r="I1239" i="4"/>
  <c r="H1239" i="4" s="1"/>
  <c r="H1245" i="4"/>
  <c r="F1248" i="4"/>
  <c r="F1247" i="4" s="1"/>
  <c r="H1247" i="4" s="1"/>
  <c r="H1258" i="4"/>
  <c r="H1262" i="4"/>
  <c r="H1269" i="4"/>
  <c r="E1279" i="4"/>
  <c r="E1277" i="4" s="1"/>
  <c r="E1280" i="4"/>
  <c r="F1281" i="4"/>
  <c r="F1277" i="4" s="1"/>
  <c r="D188" i="12" s="1"/>
  <c r="I1288" i="4"/>
  <c r="E1288" i="4"/>
  <c r="I1294" i="4"/>
  <c r="F1299" i="4"/>
  <c r="F1296" i="4" s="1"/>
  <c r="D192" i="12" s="1"/>
  <c r="F1306" i="4"/>
  <c r="I1309" i="4"/>
  <c r="F1318" i="4"/>
  <c r="E1321" i="4"/>
  <c r="E1322" i="4"/>
  <c r="F1323" i="4"/>
  <c r="H1330" i="4"/>
  <c r="E1337" i="4"/>
  <c r="E1329" i="4" s="1"/>
  <c r="E1338" i="4"/>
  <c r="F1339" i="4"/>
  <c r="E1341" i="4"/>
  <c r="E1342" i="4"/>
  <c r="I1349" i="4"/>
  <c r="H1349" i="4" s="1"/>
  <c r="H1351" i="4"/>
  <c r="F1358" i="4"/>
  <c r="H1358" i="4" s="1"/>
  <c r="F1362" i="4"/>
  <c r="E1365" i="4"/>
  <c r="E1366" i="4"/>
  <c r="F1367" i="4"/>
  <c r="E1369" i="4"/>
  <c r="E1370" i="4"/>
  <c r="H1371" i="4"/>
  <c r="H1375" i="4"/>
  <c r="I1416" i="4"/>
  <c r="H1416" i="4" s="1"/>
  <c r="H1419" i="4"/>
  <c r="I1423" i="4"/>
  <c r="H1423" i="4" s="1"/>
  <c r="H1429" i="4"/>
  <c r="E1430" i="4"/>
  <c r="H1438" i="4"/>
  <c r="I1444" i="4"/>
  <c r="H1450" i="4"/>
  <c r="E1454" i="4"/>
  <c r="H1467" i="4"/>
  <c r="I1478" i="4"/>
  <c r="H1481" i="4"/>
  <c r="H1489" i="4"/>
  <c r="F1542" i="4"/>
  <c r="I1542" i="4"/>
  <c r="H1542" i="4" s="1"/>
  <c r="E1542" i="4"/>
  <c r="F1589" i="4"/>
  <c r="I1589" i="4"/>
  <c r="H1589" i="4" s="1"/>
  <c r="E1589" i="4"/>
  <c r="E1612" i="4"/>
  <c r="E1611" i="4" s="1"/>
  <c r="I1612" i="4"/>
  <c r="F1612" i="4"/>
  <c r="F1611" i="4" s="1"/>
  <c r="H793" i="4"/>
  <c r="I878" i="4"/>
  <c r="H878" i="4" s="1"/>
  <c r="I913" i="4"/>
  <c r="E922" i="4"/>
  <c r="I925" i="4"/>
  <c r="H925" i="4" s="1"/>
  <c r="E945" i="4"/>
  <c r="E944" i="4" s="1"/>
  <c r="I948" i="4"/>
  <c r="H948" i="4" s="1"/>
  <c r="E964" i="4"/>
  <c r="F965" i="4"/>
  <c r="I992" i="4"/>
  <c r="H992" i="4" s="1"/>
  <c r="I993" i="4"/>
  <c r="H993" i="4" s="1"/>
  <c r="I996" i="4"/>
  <c r="H996" i="4" s="1"/>
  <c r="I1000" i="4"/>
  <c r="H1000" i="4" s="1"/>
  <c r="I1007" i="4"/>
  <c r="H1007" i="4" s="1"/>
  <c r="I1014" i="4"/>
  <c r="H1014" i="4" s="1"/>
  <c r="I1021" i="4"/>
  <c r="H1021" i="4" s="1"/>
  <c r="F1030" i="4"/>
  <c r="F1029" i="4" s="1"/>
  <c r="F1026" i="4" s="1"/>
  <c r="H1026" i="4" s="1"/>
  <c r="H1033" i="4"/>
  <c r="I1034" i="4"/>
  <c r="H1034" i="4" s="1"/>
  <c r="I1035" i="4"/>
  <c r="H1035" i="4" s="1"/>
  <c r="F1045" i="4"/>
  <c r="F1044" i="4" s="1"/>
  <c r="D105" i="12" s="1"/>
  <c r="E1047" i="4"/>
  <c r="H1047" i="4" s="1"/>
  <c r="I1050" i="4"/>
  <c r="H1050" i="4" s="1"/>
  <c r="F1056" i="4"/>
  <c r="F1055" i="4" s="1"/>
  <c r="F1048" i="4" s="1"/>
  <c r="D106" i="12" s="1"/>
  <c r="E1058" i="4"/>
  <c r="H1058" i="4" s="1"/>
  <c r="I1062" i="4"/>
  <c r="E1062" i="4"/>
  <c r="E1061" i="4" s="1"/>
  <c r="H1061" i="4" s="1"/>
  <c r="H1073" i="4"/>
  <c r="F1088" i="4"/>
  <c r="F1087" i="4" s="1"/>
  <c r="F1080" i="4" s="1"/>
  <c r="D125" i="12" s="1"/>
  <c r="E1090" i="4"/>
  <c r="H1096" i="4"/>
  <c r="E1104" i="4"/>
  <c r="E1101" i="4" s="1"/>
  <c r="F1105" i="4"/>
  <c r="F1101" i="4" s="1"/>
  <c r="F1093" i="4" s="1"/>
  <c r="D130" i="12" s="1"/>
  <c r="E1107" i="4"/>
  <c r="E1106" i="4" s="1"/>
  <c r="H1106" i="4" s="1"/>
  <c r="I1112" i="4"/>
  <c r="E1112" i="4"/>
  <c r="E1108" i="4" s="1"/>
  <c r="H1108" i="4" s="1"/>
  <c r="H1117" i="4"/>
  <c r="I1118" i="4"/>
  <c r="H1118" i="4" s="1"/>
  <c r="I1121" i="4"/>
  <c r="H1121" i="4" s="1"/>
  <c r="I1142" i="4"/>
  <c r="H1142" i="4" s="1"/>
  <c r="E1159" i="4"/>
  <c r="H1159" i="4" s="1"/>
  <c r="F1163" i="4"/>
  <c r="F1162" i="4" s="1"/>
  <c r="H1162" i="4" s="1"/>
  <c r="I1166" i="4"/>
  <c r="H1166" i="4" s="1"/>
  <c r="I1174" i="4"/>
  <c r="E1174" i="4"/>
  <c r="E1173" i="4" s="1"/>
  <c r="H1173" i="4" s="1"/>
  <c r="I1176" i="4"/>
  <c r="H1176" i="4" s="1"/>
  <c r="E1181" i="4"/>
  <c r="E1180" i="4" s="1"/>
  <c r="E1177" i="4" s="1"/>
  <c r="H1177" i="4" s="1"/>
  <c r="I1189" i="4"/>
  <c r="E1189" i="4"/>
  <c r="I1191" i="4"/>
  <c r="H1191" i="4" s="1"/>
  <c r="I1194" i="4"/>
  <c r="H1194" i="4" s="1"/>
  <c r="I1195" i="4"/>
  <c r="H1195" i="4" s="1"/>
  <c r="E1204" i="4"/>
  <c r="F1218" i="4"/>
  <c r="E1221" i="4"/>
  <c r="H1221" i="4" s="1"/>
  <c r="F1222" i="4"/>
  <c r="E1224" i="4"/>
  <c r="F1225" i="4"/>
  <c r="F1223" i="4" s="1"/>
  <c r="D176" i="12" s="1"/>
  <c r="E1228" i="4"/>
  <c r="I1240" i="4"/>
  <c r="E1240" i="4"/>
  <c r="I1246" i="4"/>
  <c r="H1246" i="4" s="1"/>
  <c r="I1249" i="4"/>
  <c r="H1249" i="4" s="1"/>
  <c r="I1250" i="4"/>
  <c r="H1250" i="4" s="1"/>
  <c r="E1256" i="4"/>
  <c r="E1253" i="4" s="1"/>
  <c r="F1257" i="4"/>
  <c r="F1253" i="4" s="1"/>
  <c r="D184" i="12" s="1"/>
  <c r="I1264" i="4"/>
  <c r="E1264" i="4"/>
  <c r="E1259" i="4" s="1"/>
  <c r="I1270" i="4"/>
  <c r="H1270" i="4" s="1"/>
  <c r="I1273" i="4"/>
  <c r="H1273" i="4" s="1"/>
  <c r="I1274" i="4"/>
  <c r="H1274" i="4" s="1"/>
  <c r="F1284" i="4"/>
  <c r="E1287" i="4"/>
  <c r="H1287" i="4" s="1"/>
  <c r="F1288" i="4"/>
  <c r="F1291" i="4"/>
  <c r="F1290" i="4" s="1"/>
  <c r="D191" i="12" s="1"/>
  <c r="E1294" i="4"/>
  <c r="E1290" i="4" s="1"/>
  <c r="H1295" i="4"/>
  <c r="I1297" i="4"/>
  <c r="H1297" i="4" s="1"/>
  <c r="I1300" i="4"/>
  <c r="H1300" i="4" s="1"/>
  <c r="I1304" i="4"/>
  <c r="H1304" i="4" s="1"/>
  <c r="E1309" i="4"/>
  <c r="E1303" i="4" s="1"/>
  <c r="H1314" i="4"/>
  <c r="I1315" i="4"/>
  <c r="H1315" i="4" s="1"/>
  <c r="I1316" i="4"/>
  <c r="H1316" i="4" s="1"/>
  <c r="E1325" i="4"/>
  <c r="F1326" i="4"/>
  <c r="E1345" i="4"/>
  <c r="F1346" i="4"/>
  <c r="E1349" i="4"/>
  <c r="I1356" i="4"/>
  <c r="H1356" i="4" s="1"/>
  <c r="I1359" i="4"/>
  <c r="H1359" i="4" s="1"/>
  <c r="I1360" i="4"/>
  <c r="H1360" i="4" s="1"/>
  <c r="I1377" i="4"/>
  <c r="E1377" i="4"/>
  <c r="F1409" i="4"/>
  <c r="F1408" i="4" s="1"/>
  <c r="F1407" i="4" s="1"/>
  <c r="D4" i="11" s="1"/>
  <c r="I1412" i="4"/>
  <c r="H1412" i="4" s="1"/>
  <c r="F1417" i="4"/>
  <c r="F1414" i="4" s="1"/>
  <c r="D8" i="11" s="1"/>
  <c r="E1417" i="4"/>
  <c r="F1424" i="4"/>
  <c r="F1420" i="4" s="1"/>
  <c r="D9" i="11" s="1"/>
  <c r="E1424" i="4"/>
  <c r="F1427" i="4"/>
  <c r="F1426" i="4" s="1"/>
  <c r="D10" i="11" s="1"/>
  <c r="E1427" i="4"/>
  <c r="I1430" i="4"/>
  <c r="H1430" i="4" s="1"/>
  <c r="H1432" i="4"/>
  <c r="E1433" i="4"/>
  <c r="E1431" i="4" s="1"/>
  <c r="H1431" i="4" s="1"/>
  <c r="I1434" i="4"/>
  <c r="H1439" i="4"/>
  <c r="E1440" i="4"/>
  <c r="I1441" i="4"/>
  <c r="H1446" i="4"/>
  <c r="E1447" i="4"/>
  <c r="I1448" i="4"/>
  <c r="F1451" i="4"/>
  <c r="F1449" i="4" s="1"/>
  <c r="D14" i="11" s="1"/>
  <c r="E1451" i="4"/>
  <c r="I1454" i="4"/>
  <c r="H1454" i="4" s="1"/>
  <c r="F1457" i="4"/>
  <c r="F1456" i="4" s="1"/>
  <c r="E1457" i="4"/>
  <c r="E1456" i="4" s="1"/>
  <c r="E1459" i="4"/>
  <c r="E1458" i="4" s="1"/>
  <c r="H1458" i="4" s="1"/>
  <c r="I1465" i="4"/>
  <c r="H1466" i="4"/>
  <c r="E1472" i="4"/>
  <c r="E1471" i="4" s="1"/>
  <c r="F1483" i="4"/>
  <c r="F1482" i="4" s="1"/>
  <c r="E1483" i="4"/>
  <c r="E1482" i="4" s="1"/>
  <c r="E1485" i="4"/>
  <c r="E1484" i="4" s="1"/>
  <c r="H1484" i="4" s="1"/>
  <c r="E1493" i="4"/>
  <c r="E1492" i="4" s="1"/>
  <c r="I1493" i="4"/>
  <c r="F1493" i="4"/>
  <c r="F1492" i="4" s="1"/>
  <c r="D36" i="7" s="1"/>
  <c r="H1510" i="4"/>
  <c r="E1543" i="4"/>
  <c r="I1543" i="4"/>
  <c r="H1543" i="4" s="1"/>
  <c r="F1543" i="4"/>
  <c r="I1545" i="4"/>
  <c r="H1545" i="4" s="1"/>
  <c r="F1545" i="4"/>
  <c r="E1545" i="4"/>
  <c r="E1582" i="4"/>
  <c r="I1582" i="4"/>
  <c r="H1582" i="4" s="1"/>
  <c r="F1582" i="4"/>
  <c r="I1584" i="4"/>
  <c r="H1584" i="4" s="1"/>
  <c r="F1584" i="4"/>
  <c r="E1584" i="4"/>
  <c r="F1667" i="4"/>
  <c r="E1667" i="4"/>
  <c r="I1674" i="4"/>
  <c r="I1705" i="4"/>
  <c r="H1711" i="4"/>
  <c r="F1742" i="4"/>
  <c r="F1741" i="4" s="1"/>
  <c r="D104" i="11" s="1"/>
  <c r="I1742" i="4"/>
  <c r="E1742" i="4"/>
  <c r="E1741" i="4" s="1"/>
  <c r="H1741" i="4" s="1"/>
  <c r="H1752" i="4"/>
  <c r="F1759" i="4"/>
  <c r="F1756" i="4" s="1"/>
  <c r="D110" i="11" s="1"/>
  <c r="E1759" i="4"/>
  <c r="F1770" i="4"/>
  <c r="F1769" i="4" s="1"/>
  <c r="I1770" i="4"/>
  <c r="E1770" i="4"/>
  <c r="E1769" i="4" s="1"/>
  <c r="H1784" i="4"/>
  <c r="F1801" i="4"/>
  <c r="F1800" i="4" s="1"/>
  <c r="H1800" i="4" s="1"/>
  <c r="E1801" i="4"/>
  <c r="E1800" i="4" s="1"/>
  <c r="F1808" i="4"/>
  <c r="F1807" i="4" s="1"/>
  <c r="D134" i="11" s="1"/>
  <c r="E1808" i="4"/>
  <c r="E1807" i="4" s="1"/>
  <c r="F1818" i="4"/>
  <c r="F1816" i="4" s="1"/>
  <c r="D137" i="11" s="1"/>
  <c r="I1818" i="4"/>
  <c r="E1818" i="4"/>
  <c r="F1827" i="4"/>
  <c r="F1826" i="4" s="1"/>
  <c r="I1827" i="4"/>
  <c r="E1827" i="4"/>
  <c r="E1826" i="4" s="1"/>
  <c r="F1852" i="4"/>
  <c r="E1852" i="4"/>
  <c r="F1856" i="4"/>
  <c r="F1855" i="4" s="1"/>
  <c r="D150" i="7" s="1"/>
  <c r="E1856" i="4"/>
  <c r="E1855" i="4" s="1"/>
  <c r="H1874" i="4"/>
  <c r="F1894" i="4"/>
  <c r="E1894" i="4"/>
  <c r="F1898" i="4"/>
  <c r="I1898" i="4"/>
  <c r="E1898" i="4"/>
  <c r="F1907" i="4"/>
  <c r="E1907" i="4"/>
  <c r="F1911" i="4"/>
  <c r="I1911" i="4"/>
  <c r="E1911" i="4"/>
  <c r="F1940" i="4"/>
  <c r="I1940" i="4"/>
  <c r="E1940" i="4"/>
  <c r="F1946" i="4"/>
  <c r="F1942" i="4" s="1"/>
  <c r="D182" i="11" s="1"/>
  <c r="E1946" i="4"/>
  <c r="F1970" i="4"/>
  <c r="F1966" i="4" s="1"/>
  <c r="D186" i="11" s="1"/>
  <c r="E1970" i="4"/>
  <c r="H1982" i="4"/>
  <c r="F1987" i="4"/>
  <c r="F1984" i="4" s="1"/>
  <c r="D189" i="11" s="1"/>
  <c r="E1987" i="4"/>
  <c r="H1992" i="4"/>
  <c r="F2007" i="4"/>
  <c r="E2007" i="4"/>
  <c r="F2012" i="4"/>
  <c r="E2012" i="4"/>
  <c r="I2015" i="4"/>
  <c r="I2025" i="4"/>
  <c r="I2035" i="4"/>
  <c r="H2035" i="4" s="1"/>
  <c r="F2045" i="4"/>
  <c r="E2045" i="4"/>
  <c r="F2049" i="4"/>
  <c r="E2049" i="4"/>
  <c r="E2159" i="4"/>
  <c r="H2160" i="4"/>
  <c r="I1497" i="4"/>
  <c r="I1525" i="4"/>
  <c r="I1592" i="4"/>
  <c r="E1592" i="4"/>
  <c r="I1595" i="4"/>
  <c r="E1595" i="4"/>
  <c r="I1598" i="4"/>
  <c r="E1598" i="4"/>
  <c r="I1601" i="4"/>
  <c r="E1601" i="4"/>
  <c r="I1604" i="4"/>
  <c r="E1604" i="4"/>
  <c r="I1614" i="4"/>
  <c r="F1629" i="4"/>
  <c r="E1631" i="4"/>
  <c r="F1642" i="4"/>
  <c r="E1642" i="4"/>
  <c r="F1646" i="4"/>
  <c r="E1646" i="4"/>
  <c r="E1653" i="4"/>
  <c r="E1652" i="4" s="1"/>
  <c r="H1652" i="4" s="1"/>
  <c r="E1661" i="4"/>
  <c r="E1674" i="4"/>
  <c r="E1673" i="4" s="1"/>
  <c r="H1673" i="4" s="1"/>
  <c r="E1688" i="4"/>
  <c r="F1695" i="4"/>
  <c r="F1692" i="4" s="1"/>
  <c r="D88" i="11" s="1"/>
  <c r="E1695" i="4"/>
  <c r="E1692" i="4" s="1"/>
  <c r="E1701" i="4"/>
  <c r="E1705" i="4"/>
  <c r="E1704" i="4" s="1"/>
  <c r="H1704" i="4" s="1"/>
  <c r="H1708" i="4"/>
  <c r="H1714" i="4"/>
  <c r="E1721" i="4"/>
  <c r="E1720" i="4" s="1"/>
  <c r="H1729" i="4"/>
  <c r="H1734" i="4"/>
  <c r="I1747" i="4"/>
  <c r="H1747" i="4" s="1"/>
  <c r="F1751" i="4"/>
  <c r="F1750" i="4" s="1"/>
  <c r="D107" i="7" s="1"/>
  <c r="I1751" i="4"/>
  <c r="E1751" i="4"/>
  <c r="E1750" i="4" s="1"/>
  <c r="H1774" i="4"/>
  <c r="H1782" i="4"/>
  <c r="E1783" i="4"/>
  <c r="E1782" i="4" s="1"/>
  <c r="H1787" i="4"/>
  <c r="E1790" i="4"/>
  <c r="F1832" i="4"/>
  <c r="F1829" i="4" s="1"/>
  <c r="F1828" i="4" s="1"/>
  <c r="D142" i="11" s="1"/>
  <c r="I1832" i="4"/>
  <c r="E1832" i="4"/>
  <c r="F1834" i="4"/>
  <c r="F1833" i="4" s="1"/>
  <c r="D144" i="11" s="1"/>
  <c r="E1834" i="4"/>
  <c r="E1833" i="4" s="1"/>
  <c r="H1833" i="4" s="1"/>
  <c r="E1840" i="4"/>
  <c r="F1859" i="4"/>
  <c r="F1857" i="4" s="1"/>
  <c r="D151" i="11" s="1"/>
  <c r="I1859" i="4"/>
  <c r="E1859" i="4"/>
  <c r="E1857" i="4" s="1"/>
  <c r="F1873" i="4"/>
  <c r="F1872" i="4" s="1"/>
  <c r="F1865" i="4" s="1"/>
  <c r="D155" i="11" s="1"/>
  <c r="I1873" i="4"/>
  <c r="E1873" i="4"/>
  <c r="E1872" i="4" s="1"/>
  <c r="H1872" i="4" s="1"/>
  <c r="F1886" i="4"/>
  <c r="F1885" i="4" s="1"/>
  <c r="D168" i="11" s="1"/>
  <c r="E1886" i="4"/>
  <c r="E1885" i="4" s="1"/>
  <c r="F1901" i="4"/>
  <c r="F1900" i="4" s="1"/>
  <c r="D172" i="11" s="1"/>
  <c r="E1901" i="4"/>
  <c r="F1914" i="4"/>
  <c r="F1912" i="4" s="1"/>
  <c r="E1914" i="4"/>
  <c r="E1912" i="4" s="1"/>
  <c r="E1920" i="4"/>
  <c r="H1927" i="4"/>
  <c r="H1933" i="4"/>
  <c r="E1934" i="4"/>
  <c r="E1933" i="4" s="1"/>
  <c r="E1930" i="4" s="1"/>
  <c r="F1949" i="4"/>
  <c r="E1949" i="4"/>
  <c r="F1953" i="4"/>
  <c r="I1953" i="4"/>
  <c r="E1953" i="4"/>
  <c r="H1955" i="4"/>
  <c r="F1963" i="4"/>
  <c r="F1960" i="4" s="1"/>
  <c r="D185" i="11" s="1"/>
  <c r="E1963" i="4"/>
  <c r="E1960" i="4" s="1"/>
  <c r="F1973" i="4"/>
  <c r="E1973" i="4"/>
  <c r="F1977" i="4"/>
  <c r="I1977" i="4"/>
  <c r="E1977" i="4"/>
  <c r="F2000" i="4"/>
  <c r="F1997" i="4" s="1"/>
  <c r="D192" i="11" s="1"/>
  <c r="E2000" i="4"/>
  <c r="I2018" i="4"/>
  <c r="H2018" i="4" s="1"/>
  <c r="E2021" i="4"/>
  <c r="E2025" i="4"/>
  <c r="I2028" i="4"/>
  <c r="H2028" i="4" s="1"/>
  <c r="E2031" i="4"/>
  <c r="E2035" i="4"/>
  <c r="E2037" i="4"/>
  <c r="E2041" i="4"/>
  <c r="F2052" i="4"/>
  <c r="E2052" i="4"/>
  <c r="F2056" i="4"/>
  <c r="E2056" i="4"/>
  <c r="I2062" i="4"/>
  <c r="H2062" i="4" s="1"/>
  <c r="E2065" i="4"/>
  <c r="H2068" i="4"/>
  <c r="E2069" i="4"/>
  <c r="I2072" i="4"/>
  <c r="E2072" i="4"/>
  <c r="H2153" i="4"/>
  <c r="E2566" i="4"/>
  <c r="E1495" i="4"/>
  <c r="E1494" i="4" s="1"/>
  <c r="H1494" i="4" s="1"/>
  <c r="E1497" i="4"/>
  <c r="E1496" i="4" s="1"/>
  <c r="H1496" i="4" s="1"/>
  <c r="H1499" i="4"/>
  <c r="I1500" i="4"/>
  <c r="H1500" i="4" s="1"/>
  <c r="H1507" i="4"/>
  <c r="I1508" i="4"/>
  <c r="H1508" i="4" s="1"/>
  <c r="E1520" i="4"/>
  <c r="E1521" i="4"/>
  <c r="F1522" i="4"/>
  <c r="E1524" i="4"/>
  <c r="E1525" i="4"/>
  <c r="I1532" i="4"/>
  <c r="H1532" i="4" s="1"/>
  <c r="I1535" i="4"/>
  <c r="H1535" i="4" s="1"/>
  <c r="I1536" i="4"/>
  <c r="H1536" i="4" s="1"/>
  <c r="E1548" i="4"/>
  <c r="E1549" i="4"/>
  <c r="F1550" i="4"/>
  <c r="E1552" i="4"/>
  <c r="H1554" i="4"/>
  <c r="I1555" i="4"/>
  <c r="H1555" i="4" s="1"/>
  <c r="I1556" i="4"/>
  <c r="H1556" i="4" s="1"/>
  <c r="I1559" i="4"/>
  <c r="H1559" i="4" s="1"/>
  <c r="I1560" i="4"/>
  <c r="H1560" i="4" s="1"/>
  <c r="E1565" i="4"/>
  <c r="F1566" i="4"/>
  <c r="E1568" i="4"/>
  <c r="H1570" i="4"/>
  <c r="I1571" i="4"/>
  <c r="H1571" i="4" s="1"/>
  <c r="I1572" i="4"/>
  <c r="H1572" i="4" s="1"/>
  <c r="I1575" i="4"/>
  <c r="H1575" i="4" s="1"/>
  <c r="I1576" i="4"/>
  <c r="H1576" i="4" s="1"/>
  <c r="I1579" i="4"/>
  <c r="H1579" i="4" s="1"/>
  <c r="F1592" i="4"/>
  <c r="E1593" i="4"/>
  <c r="E1594" i="4"/>
  <c r="F1595" i="4"/>
  <c r="E1596" i="4"/>
  <c r="E1597" i="4"/>
  <c r="F1598" i="4"/>
  <c r="E1599" i="4"/>
  <c r="E1600" i="4"/>
  <c r="F1601" i="4"/>
  <c r="E1602" i="4"/>
  <c r="E1603" i="4"/>
  <c r="F1604" i="4"/>
  <c r="E1605" i="4"/>
  <c r="E1606" i="4"/>
  <c r="E1608" i="4"/>
  <c r="E1607" i="4" s="1"/>
  <c r="H1607" i="4" s="1"/>
  <c r="E1614" i="4"/>
  <c r="E1613" i="4" s="1"/>
  <c r="H1613" i="4" s="1"/>
  <c r="I1619" i="4"/>
  <c r="H1619" i="4" s="1"/>
  <c r="I1620" i="4"/>
  <c r="H1620" i="4" s="1"/>
  <c r="F1623" i="4"/>
  <c r="E1625" i="4"/>
  <c r="I1625" i="4"/>
  <c r="H1625" i="4" s="1"/>
  <c r="I1626" i="4"/>
  <c r="H1626" i="4" s="1"/>
  <c r="I1648" i="4"/>
  <c r="H1648" i="4" s="1"/>
  <c r="I1653" i="4"/>
  <c r="H1655" i="4"/>
  <c r="F1659" i="4"/>
  <c r="F1658" i="4" s="1"/>
  <c r="F1651" i="4" s="1"/>
  <c r="D72" i="11" s="1"/>
  <c r="I1659" i="4"/>
  <c r="E1659" i="4"/>
  <c r="E1658" i="4" s="1"/>
  <c r="I1661" i="4"/>
  <c r="H1661" i="4" s="1"/>
  <c r="E1664" i="4"/>
  <c r="E1663" i="4" s="1"/>
  <c r="H1663" i="4" s="1"/>
  <c r="I1667" i="4"/>
  <c r="H1667" i="4" s="1"/>
  <c r="F1672" i="4"/>
  <c r="F1671" i="4" s="1"/>
  <c r="F1668" i="4" s="1"/>
  <c r="J1666" i="4" s="1"/>
  <c r="E1672" i="4"/>
  <c r="E1671" i="4" s="1"/>
  <c r="I1688" i="4"/>
  <c r="E1691" i="4"/>
  <c r="E1690" i="4" s="1"/>
  <c r="H1690" i="4" s="1"/>
  <c r="H1700" i="4"/>
  <c r="I1701" i="4"/>
  <c r="F1709" i="4"/>
  <c r="F1706" i="4" s="1"/>
  <c r="D92" i="11" s="1"/>
  <c r="E1709" i="4"/>
  <c r="H1709" i="4" s="1"/>
  <c r="I1712" i="4"/>
  <c r="H1712" i="4" s="1"/>
  <c r="F1715" i="4"/>
  <c r="F1713" i="4" s="1"/>
  <c r="D94" i="11" s="1"/>
  <c r="E1715" i="4"/>
  <c r="E1713" i="4" s="1"/>
  <c r="F1719" i="4"/>
  <c r="F1718" i="4" s="1"/>
  <c r="D95" i="7" s="1"/>
  <c r="I1719" i="4"/>
  <c r="E1719" i="4"/>
  <c r="E1718" i="4" s="1"/>
  <c r="F1735" i="4"/>
  <c r="F1733" i="4" s="1"/>
  <c r="E1735" i="4"/>
  <c r="H1735" i="4" s="1"/>
  <c r="I1738" i="4"/>
  <c r="H1738" i="4" s="1"/>
  <c r="H1740" i="4"/>
  <c r="F1748" i="4"/>
  <c r="F1745" i="4" s="1"/>
  <c r="D105" i="11" s="1"/>
  <c r="E1748" i="4"/>
  <c r="H1748" i="4" s="1"/>
  <c r="I1753" i="4"/>
  <c r="H1753" i="4" s="1"/>
  <c r="H1755" i="4"/>
  <c r="E1758" i="4"/>
  <c r="H1758" i="4" s="1"/>
  <c r="I1759" i="4"/>
  <c r="H1761" i="4"/>
  <c r="H1766" i="4"/>
  <c r="H1779" i="4"/>
  <c r="I1785" i="4"/>
  <c r="H1785" i="4" s="1"/>
  <c r="I1790" i="4"/>
  <c r="H1792" i="4"/>
  <c r="E1793" i="4"/>
  <c r="H1793" i="4" s="1"/>
  <c r="H1797" i="4"/>
  <c r="H1799" i="4"/>
  <c r="I1801" i="4"/>
  <c r="H1804" i="4"/>
  <c r="I1808" i="4"/>
  <c r="H1810" i="4"/>
  <c r="E1811" i="4"/>
  <c r="H1811" i="4" s="1"/>
  <c r="E1817" i="4"/>
  <c r="I1840" i="4"/>
  <c r="H1840" i="4" s="1"/>
  <c r="E1843" i="4"/>
  <c r="E1842" i="4" s="1"/>
  <c r="H1842" i="4" s="1"/>
  <c r="I1846" i="4"/>
  <c r="H1846" i="4" s="1"/>
  <c r="E1851" i="4"/>
  <c r="I1852" i="4"/>
  <c r="H1852" i="4" s="1"/>
  <c r="H1854" i="4"/>
  <c r="I1856" i="4"/>
  <c r="E1864" i="4"/>
  <c r="E1863" i="4" s="1"/>
  <c r="H1863" i="4" s="1"/>
  <c r="H1888" i="4"/>
  <c r="H1890" i="4"/>
  <c r="I1894" i="4"/>
  <c r="H1896" i="4"/>
  <c r="E1897" i="4"/>
  <c r="I1907" i="4"/>
  <c r="H1909" i="4"/>
  <c r="E1910" i="4"/>
  <c r="I1920" i="4"/>
  <c r="F1928" i="4"/>
  <c r="F1924" i="4" s="1"/>
  <c r="D176" i="11" s="1"/>
  <c r="E1928" i="4"/>
  <c r="I1934" i="4"/>
  <c r="E1939" i="4"/>
  <c r="H1944" i="4"/>
  <c r="E1945" i="4"/>
  <c r="I1946" i="4"/>
  <c r="F1956" i="4"/>
  <c r="F1954" i="4" s="1"/>
  <c r="E1956" i="4"/>
  <c r="H1968" i="4"/>
  <c r="E1969" i="4"/>
  <c r="I1970" i="4"/>
  <c r="F1980" i="4"/>
  <c r="F1978" i="4" s="1"/>
  <c r="D188" i="11" s="1"/>
  <c r="E1980" i="4"/>
  <c r="E1978" i="4" s="1"/>
  <c r="I1983" i="4"/>
  <c r="H1983" i="4" s="1"/>
  <c r="H1985" i="4"/>
  <c r="E1986" i="4"/>
  <c r="I1987" i="4"/>
  <c r="F1994" i="4"/>
  <c r="F1991" i="4" s="1"/>
  <c r="E1994" i="4"/>
  <c r="H2005" i="4"/>
  <c r="E2006" i="4"/>
  <c r="I2007" i="4"/>
  <c r="H2007" i="4" s="1"/>
  <c r="E2011" i="4"/>
  <c r="I2012" i="4"/>
  <c r="H2012" i="4" s="1"/>
  <c r="E2015" i="4"/>
  <c r="F2019" i="4"/>
  <c r="E2019" i="4"/>
  <c r="I2021" i="4"/>
  <c r="H2021" i="4" s="1"/>
  <c r="F2029" i="4"/>
  <c r="E2029" i="4"/>
  <c r="I2031" i="4"/>
  <c r="H2031" i="4" s="1"/>
  <c r="I2037" i="4"/>
  <c r="H2037" i="4" s="1"/>
  <c r="I2041" i="4"/>
  <c r="H2041" i="4" s="1"/>
  <c r="E2044" i="4"/>
  <c r="I2045" i="4"/>
  <c r="E2048" i="4"/>
  <c r="I2049" i="4"/>
  <c r="H2049" i="4" s="1"/>
  <c r="F2059" i="4"/>
  <c r="E2059" i="4"/>
  <c r="H2059" i="4" s="1"/>
  <c r="F2063" i="4"/>
  <c r="E2063" i="4"/>
  <c r="I2065" i="4"/>
  <c r="H2065" i="4" s="1"/>
  <c r="I2069" i="4"/>
  <c r="H2069" i="4" s="1"/>
  <c r="F2072" i="4"/>
  <c r="F2074" i="4"/>
  <c r="I2074" i="4"/>
  <c r="H2076" i="4"/>
  <c r="H2078" i="4"/>
  <c r="H2115" i="4"/>
  <c r="H2195" i="4"/>
  <c r="I1539" i="4"/>
  <c r="H1539" i="4" s="1"/>
  <c r="I1617" i="4"/>
  <c r="E1617" i="4"/>
  <c r="E1616" i="4" s="1"/>
  <c r="H1616" i="4" s="1"/>
  <c r="I1629" i="4"/>
  <c r="H1629" i="4" s="1"/>
  <c r="I1631" i="4"/>
  <c r="H1635" i="4"/>
  <c r="I1642" i="4"/>
  <c r="H1642" i="4" s="1"/>
  <c r="I1646" i="4"/>
  <c r="H1646" i="4" s="1"/>
  <c r="F1662" i="4"/>
  <c r="E1662" i="4"/>
  <c r="F1685" i="4"/>
  <c r="E1685" i="4"/>
  <c r="F1689" i="4"/>
  <c r="E1689" i="4"/>
  <c r="I1691" i="4"/>
  <c r="H1693" i="4"/>
  <c r="I1695" i="4"/>
  <c r="H1697" i="4"/>
  <c r="F1702" i="4"/>
  <c r="F1699" i="4" s="1"/>
  <c r="D90" i="11" s="1"/>
  <c r="E1702" i="4"/>
  <c r="I1721" i="4"/>
  <c r="H1723" i="4"/>
  <c r="H1743" i="4"/>
  <c r="H1771" i="4"/>
  <c r="F1778" i="4"/>
  <c r="F1777" i="4" s="1"/>
  <c r="D123" i="7" s="1"/>
  <c r="I1778" i="4"/>
  <c r="E1778" i="4"/>
  <c r="E1777" i="4" s="1"/>
  <c r="I1783" i="4"/>
  <c r="H1783" i="4" s="1"/>
  <c r="F1791" i="4"/>
  <c r="F1788" i="4" s="1"/>
  <c r="F1781" i="4" s="1"/>
  <c r="D125" i="11" s="1"/>
  <c r="I1791" i="4"/>
  <c r="E1791" i="4"/>
  <c r="F1798" i="4"/>
  <c r="F1795" i="4" s="1"/>
  <c r="D131" i="11" s="1"/>
  <c r="I1798" i="4"/>
  <c r="E1798" i="4"/>
  <c r="E1795" i="4" s="1"/>
  <c r="F1805" i="4"/>
  <c r="F1802" i="4" s="1"/>
  <c r="D133" i="11" s="1"/>
  <c r="E1805" i="4"/>
  <c r="H1813" i="4"/>
  <c r="I1817" i="4"/>
  <c r="H1819" i="4"/>
  <c r="I1834" i="4"/>
  <c r="H1836" i="4"/>
  <c r="I1843" i="4"/>
  <c r="H1843" i="4" s="1"/>
  <c r="F1849" i="4"/>
  <c r="I1849" i="4"/>
  <c r="H1849" i="4" s="1"/>
  <c r="E1849" i="4"/>
  <c r="I1851" i="4"/>
  <c r="H1851" i="4" s="1"/>
  <c r="I1864" i="4"/>
  <c r="H1866" i="4"/>
  <c r="I1875" i="4"/>
  <c r="H1875" i="4" s="1"/>
  <c r="H1877" i="4"/>
  <c r="H1879" i="4"/>
  <c r="E1878" i="4"/>
  <c r="I1886" i="4"/>
  <c r="F1889" i="4"/>
  <c r="I1889" i="4"/>
  <c r="E1889" i="4"/>
  <c r="F1891" i="4"/>
  <c r="E1891" i="4"/>
  <c r="I1897" i="4"/>
  <c r="H1897" i="4" s="1"/>
  <c r="I1901" i="4"/>
  <c r="H1903" i="4"/>
  <c r="I1910" i="4"/>
  <c r="I1914" i="4"/>
  <c r="H1916" i="4"/>
  <c r="F1921" i="4"/>
  <c r="F1918" i="4" s="1"/>
  <c r="D175" i="11" s="1"/>
  <c r="E1921" i="4"/>
  <c r="F1930" i="4"/>
  <c r="D177" i="11" s="1"/>
  <c r="F1937" i="4"/>
  <c r="E1937" i="4"/>
  <c r="I1939" i="4"/>
  <c r="H1941" i="4"/>
  <c r="I1945" i="4"/>
  <c r="I1949" i="4"/>
  <c r="H1951" i="4"/>
  <c r="I1959" i="4"/>
  <c r="H1959" i="4" s="1"/>
  <c r="H1961" i="4"/>
  <c r="I1963" i="4"/>
  <c r="H1965" i="4"/>
  <c r="I1969" i="4"/>
  <c r="I1973" i="4"/>
  <c r="H1975" i="4"/>
  <c r="I1986" i="4"/>
  <c r="I1996" i="4"/>
  <c r="H1996" i="4" s="1"/>
  <c r="H1998" i="4"/>
  <c r="E1999" i="4"/>
  <c r="H1999" i="4" s="1"/>
  <c r="I2000" i="4"/>
  <c r="H2002" i="4"/>
  <c r="I2006" i="4"/>
  <c r="H2006" i="4" s="1"/>
  <c r="E2009" i="4"/>
  <c r="I2011" i="4"/>
  <c r="H2011" i="4" s="1"/>
  <c r="F2022" i="4"/>
  <c r="E2022" i="4"/>
  <c r="F2032" i="4"/>
  <c r="E2032" i="4"/>
  <c r="F2038" i="4"/>
  <c r="F2030" i="4" s="1"/>
  <c r="D193" i="11" s="1"/>
  <c r="E2038" i="4"/>
  <c r="F2042" i="4"/>
  <c r="E2042" i="4"/>
  <c r="I2048" i="4"/>
  <c r="H2048" i="4" s="1"/>
  <c r="E2051" i="4"/>
  <c r="I2052" i="4"/>
  <c r="E2055" i="4"/>
  <c r="I2056" i="4"/>
  <c r="H2056" i="4" s="1"/>
  <c r="F2070" i="4"/>
  <c r="F2067" i="4" s="1"/>
  <c r="D195" i="11" s="1"/>
  <c r="E2070" i="4"/>
  <c r="F2188" i="4"/>
  <c r="H2193" i="4"/>
  <c r="H2116" i="4"/>
  <c r="H2120" i="4"/>
  <c r="E2179" i="4"/>
  <c r="E2178" i="4" s="1"/>
  <c r="H2178" i="4" s="1"/>
  <c r="E2181" i="4"/>
  <c r="E2180" i="4" s="1"/>
  <c r="H2185" i="4"/>
  <c r="E2187" i="4"/>
  <c r="E2186" i="4" s="1"/>
  <c r="H2186" i="4" s="1"/>
  <c r="E2190" i="4"/>
  <c r="E2189" i="4" s="1"/>
  <c r="H2194" i="4"/>
  <c r="E2202" i="4"/>
  <c r="E2201" i="4" s="1"/>
  <c r="E2205" i="4"/>
  <c r="E2204" i="4" s="1"/>
  <c r="H2204" i="4" s="1"/>
  <c r="F2212" i="4"/>
  <c r="F2197" i="4" s="1"/>
  <c r="D55" i="16" s="1"/>
  <c r="F2222" i="4"/>
  <c r="H2222" i="4" s="1"/>
  <c r="F2242" i="4"/>
  <c r="F2240" i="4" s="1"/>
  <c r="I2242" i="4"/>
  <c r="E2242" i="4"/>
  <c r="E2240" i="4" s="1"/>
  <c r="H2244" i="4"/>
  <c r="F2248" i="4"/>
  <c r="F2247" i="4" s="1"/>
  <c r="D83" i="8" s="1"/>
  <c r="E2248" i="4"/>
  <c r="E2247" i="4" s="1"/>
  <c r="H2247" i="4" s="1"/>
  <c r="H2250" i="4"/>
  <c r="F2260" i="4"/>
  <c r="F2259" i="4" s="1"/>
  <c r="D88" i="16" s="1"/>
  <c r="E2260" i="4"/>
  <c r="E2259" i="4" s="1"/>
  <c r="F2262" i="4"/>
  <c r="F2261" i="4" s="1"/>
  <c r="H2261" i="4" s="1"/>
  <c r="I2282" i="4"/>
  <c r="F2301" i="4"/>
  <c r="F2297" i="4" s="1"/>
  <c r="E2301" i="4"/>
  <c r="I2321" i="4"/>
  <c r="H2325" i="4"/>
  <c r="H2331" i="4"/>
  <c r="F2340" i="4"/>
  <c r="I2340" i="4"/>
  <c r="E2340" i="4"/>
  <c r="F2346" i="4"/>
  <c r="E2346" i="4"/>
  <c r="F2352" i="4"/>
  <c r="F2351" i="4" s="1"/>
  <c r="I2352" i="4"/>
  <c r="E2352" i="4"/>
  <c r="E2351" i="4" s="1"/>
  <c r="H2367" i="4"/>
  <c r="E2368" i="4"/>
  <c r="E2367" i="4" s="1"/>
  <c r="I2386" i="4"/>
  <c r="H2390" i="4"/>
  <c r="H2398" i="4"/>
  <c r="E2401" i="4"/>
  <c r="F2407" i="4"/>
  <c r="E2407" i="4"/>
  <c r="H2419" i="4"/>
  <c r="E2420" i="4"/>
  <c r="E2419" i="4" s="1"/>
  <c r="I2428" i="4"/>
  <c r="E2433" i="4"/>
  <c r="H2437" i="4"/>
  <c r="E2438" i="4"/>
  <c r="E2437" i="4" s="1"/>
  <c r="E2442" i="4"/>
  <c r="E2441" i="4" s="1"/>
  <c r="H2441" i="4" s="1"/>
  <c r="F2459" i="4"/>
  <c r="F2458" i="4" s="1"/>
  <c r="D190" i="16" s="1"/>
  <c r="I2459" i="4"/>
  <c r="E2459" i="4"/>
  <c r="E2458" i="4" s="1"/>
  <c r="F2466" i="4"/>
  <c r="F2465" i="4" s="1"/>
  <c r="D194" i="16" s="1"/>
  <c r="E2466" i="4"/>
  <c r="E2465" i="4" s="1"/>
  <c r="F2474" i="4"/>
  <c r="F2473" i="4" s="1"/>
  <c r="D197" i="16" s="1"/>
  <c r="I2474" i="4"/>
  <c r="E2474" i="4"/>
  <c r="E2473" i="4" s="1"/>
  <c r="F2533" i="4"/>
  <c r="I2533" i="4"/>
  <c r="E2533" i="4"/>
  <c r="F2536" i="4"/>
  <c r="E2536" i="4"/>
  <c r="H2572" i="4"/>
  <c r="I1632" i="4"/>
  <c r="H1632" i="4" s="1"/>
  <c r="I1643" i="4"/>
  <c r="H1643" i="4" s="1"/>
  <c r="I1649" i="4"/>
  <c r="H1649" i="4" s="1"/>
  <c r="I1657" i="4"/>
  <c r="H1657" i="4" s="1"/>
  <c r="I1665" i="4"/>
  <c r="H1665" i="4" s="1"/>
  <c r="I1670" i="4"/>
  <c r="H1670" i="4" s="1"/>
  <c r="I1675" i="4"/>
  <c r="H1675" i="4" s="1"/>
  <c r="I1683" i="4"/>
  <c r="H1683" i="4" s="1"/>
  <c r="I1686" i="4"/>
  <c r="H1686" i="4" s="1"/>
  <c r="I1696" i="4"/>
  <c r="H1696" i="4" s="1"/>
  <c r="I1703" i="4"/>
  <c r="H1703" i="4" s="1"/>
  <c r="I1710" i="4"/>
  <c r="H1710" i="4" s="1"/>
  <c r="I1716" i="4"/>
  <c r="H1716" i="4" s="1"/>
  <c r="I1722" i="4"/>
  <c r="H1722" i="4" s="1"/>
  <c r="I1736" i="4"/>
  <c r="H1736" i="4" s="1"/>
  <c r="I1739" i="4"/>
  <c r="H1739" i="4" s="1"/>
  <c r="I1812" i="4"/>
  <c r="H1812" i="4" s="1"/>
  <c r="I1815" i="4"/>
  <c r="H1815" i="4" s="1"/>
  <c r="I1835" i="4"/>
  <c r="H1835" i="4" s="1"/>
  <c r="I1838" i="4"/>
  <c r="H1838" i="4" s="1"/>
  <c r="I1847" i="4"/>
  <c r="H1847" i="4" s="1"/>
  <c r="I1862" i="4"/>
  <c r="H1862" i="4" s="1"/>
  <c r="I1895" i="4"/>
  <c r="H1895" i="4" s="1"/>
  <c r="I1902" i="4"/>
  <c r="H1902" i="4" s="1"/>
  <c r="I1908" i="4"/>
  <c r="H1908" i="4" s="1"/>
  <c r="I1915" i="4"/>
  <c r="H1915" i="4" s="1"/>
  <c r="I1922" i="4"/>
  <c r="H1922" i="4" s="1"/>
  <c r="I1925" i="4"/>
  <c r="H1925" i="4" s="1"/>
  <c r="I1932" i="4"/>
  <c r="H1932" i="4" s="1"/>
  <c r="I1943" i="4"/>
  <c r="H1943" i="4" s="1"/>
  <c r="I1950" i="4"/>
  <c r="H1950" i="4" s="1"/>
  <c r="I1957" i="4"/>
  <c r="H1957" i="4" s="1"/>
  <c r="I1964" i="4"/>
  <c r="H1964" i="4" s="1"/>
  <c r="I1967" i="4"/>
  <c r="H1967" i="4" s="1"/>
  <c r="I1974" i="4"/>
  <c r="H1974" i="4" s="1"/>
  <c r="I1981" i="4"/>
  <c r="H1981" i="4" s="1"/>
  <c r="I1988" i="4"/>
  <c r="H1988" i="4" s="1"/>
  <c r="I2001" i="4"/>
  <c r="H2001" i="4" s="1"/>
  <c r="I2013" i="4"/>
  <c r="H2013" i="4" s="1"/>
  <c r="I2016" i="4"/>
  <c r="H2016" i="4" s="1"/>
  <c r="I2023" i="4"/>
  <c r="H2023" i="4" s="1"/>
  <c r="I2026" i="4"/>
  <c r="H2026" i="4" s="1"/>
  <c r="I2033" i="4"/>
  <c r="H2033" i="4" s="1"/>
  <c r="I2039" i="4"/>
  <c r="H2039" i="4" s="1"/>
  <c r="I2046" i="4"/>
  <c r="H2046" i="4" s="1"/>
  <c r="I2053" i="4"/>
  <c r="H2053" i="4" s="1"/>
  <c r="I2060" i="4"/>
  <c r="H2060" i="4" s="1"/>
  <c r="F2077" i="4"/>
  <c r="H2077" i="4" s="1"/>
  <c r="I2082" i="4"/>
  <c r="H2082" i="4" s="1"/>
  <c r="F2111" i="4"/>
  <c r="F2110" i="4" s="1"/>
  <c r="H2110" i="4" s="1"/>
  <c r="I2121" i="4"/>
  <c r="H2123" i="4"/>
  <c r="H2126" i="4"/>
  <c r="H2131" i="4"/>
  <c r="F2139" i="4"/>
  <c r="F2138" i="4" s="1"/>
  <c r="F2135" i="4" s="1"/>
  <c r="D15" i="16" s="1"/>
  <c r="I2144" i="4"/>
  <c r="F2148" i="4"/>
  <c r="F2147" i="4" s="1"/>
  <c r="F2142" i="4" s="1"/>
  <c r="D23" i="16" s="1"/>
  <c r="I2152" i="4"/>
  <c r="E2152" i="4"/>
  <c r="E2151" i="4" s="1"/>
  <c r="E2156" i="4"/>
  <c r="E2155" i="4" s="1"/>
  <c r="H2155" i="4" s="1"/>
  <c r="E2158" i="4"/>
  <c r="E2157" i="4" s="1"/>
  <c r="I2161" i="4"/>
  <c r="H2161" i="4" s="1"/>
  <c r="H2163" i="4"/>
  <c r="F2172" i="4"/>
  <c r="F2171" i="4" s="1"/>
  <c r="F2168" i="4" s="1"/>
  <c r="D39" i="16" s="1"/>
  <c r="I2177" i="4"/>
  <c r="F2181" i="4"/>
  <c r="F2180" i="4" s="1"/>
  <c r="F2175" i="4" s="1"/>
  <c r="H2196" i="4"/>
  <c r="I2200" i="4"/>
  <c r="H2214" i="4"/>
  <c r="H2216" i="4"/>
  <c r="H2224" i="4"/>
  <c r="E2225" i="4"/>
  <c r="E2231" i="4"/>
  <c r="E2230" i="4" s="1"/>
  <c r="H2230" i="4" s="1"/>
  <c r="E2238" i="4"/>
  <c r="E2237" i="4" s="1"/>
  <c r="H2237" i="4" s="1"/>
  <c r="E2268" i="4"/>
  <c r="H2271" i="4"/>
  <c r="E2282" i="4"/>
  <c r="E2281" i="4" s="1"/>
  <c r="E2290" i="4"/>
  <c r="F2304" i="4"/>
  <c r="F2302" i="4" s="1"/>
  <c r="D111" i="16" s="1"/>
  <c r="I2304" i="4"/>
  <c r="E2304" i="4"/>
  <c r="I2306" i="4"/>
  <c r="H2306" i="4" s="1"/>
  <c r="E2307" i="4"/>
  <c r="H2320" i="4"/>
  <c r="E2321" i="4"/>
  <c r="E2319" i="4" s="1"/>
  <c r="F2324" i="4"/>
  <c r="F2323" i="4" s="1"/>
  <c r="D120" i="8" s="1"/>
  <c r="E2324" i="4"/>
  <c r="E2323" i="4" s="1"/>
  <c r="F2330" i="4"/>
  <c r="F2329" i="4" s="1"/>
  <c r="I2330" i="4"/>
  <c r="E2330" i="4"/>
  <c r="E2329" i="4" s="1"/>
  <c r="F2355" i="4"/>
  <c r="F2354" i="4" s="1"/>
  <c r="E2355" i="4"/>
  <c r="E2354" i="4" s="1"/>
  <c r="H2354" i="4" s="1"/>
  <c r="F2366" i="4"/>
  <c r="F2365" i="4" s="1"/>
  <c r="F2362" i="4" s="1"/>
  <c r="E2366" i="4"/>
  <c r="E2365" i="4" s="1"/>
  <c r="I2368" i="4"/>
  <c r="H2368" i="4" s="1"/>
  <c r="H2370" i="4"/>
  <c r="H2378" i="4"/>
  <c r="H2385" i="4"/>
  <c r="E2386" i="4"/>
  <c r="F2389" i="4"/>
  <c r="E2389" i="4"/>
  <c r="F2399" i="4"/>
  <c r="F2397" i="4" s="1"/>
  <c r="D159" i="16" s="1"/>
  <c r="I2399" i="4"/>
  <c r="E2399" i="4"/>
  <c r="E2397" i="4" s="1"/>
  <c r="I2410" i="4"/>
  <c r="H2412" i="4"/>
  <c r="E2413" i="4"/>
  <c r="I2420" i="4"/>
  <c r="H2420" i="4" s="1"/>
  <c r="E2428" i="4"/>
  <c r="E2427" i="4" s="1"/>
  <c r="H2427" i="4" s="1"/>
  <c r="F2431" i="4"/>
  <c r="E2431" i="4"/>
  <c r="I2433" i="4"/>
  <c r="H2433" i="4" s="1"/>
  <c r="H2435" i="4"/>
  <c r="I2438" i="4"/>
  <c r="I2442" i="4"/>
  <c r="H2444" i="4"/>
  <c r="I2448" i="4"/>
  <c r="E2453" i="4"/>
  <c r="E2452" i="4" s="1"/>
  <c r="H2452" i="4" s="1"/>
  <c r="I2466" i="4"/>
  <c r="F2484" i="4"/>
  <c r="F2483" i="4" s="1"/>
  <c r="E2484" i="4"/>
  <c r="F2496" i="4"/>
  <c r="F2495" i="4" s="1"/>
  <c r="E2496" i="4"/>
  <c r="E2495" i="4" s="1"/>
  <c r="F2507" i="4"/>
  <c r="F2506" i="4" s="1"/>
  <c r="E2507" i="4"/>
  <c r="E2506" i="4" s="1"/>
  <c r="H2524" i="4"/>
  <c r="I2536" i="4"/>
  <c r="H2536" i="4" s="1"/>
  <c r="F2540" i="4"/>
  <c r="E2540" i="4"/>
  <c r="F2553" i="4"/>
  <c r="F2552" i="4" s="1"/>
  <c r="D234" i="8" s="1"/>
  <c r="E2553" i="4"/>
  <c r="E2552" i="4" s="1"/>
  <c r="H2573" i="4"/>
  <c r="H2606" i="4"/>
  <c r="H2614" i="4"/>
  <c r="H2618" i="4"/>
  <c r="H2643" i="4"/>
  <c r="H2695" i="4"/>
  <c r="E1640" i="4"/>
  <c r="E1639" i="4" s="1"/>
  <c r="E1634" i="4" s="1"/>
  <c r="H1634" i="4" s="1"/>
  <c r="E1726" i="4"/>
  <c r="E1725" i="4" s="1"/>
  <c r="H1725" i="4" s="1"/>
  <c r="E1731" i="4"/>
  <c r="E1730" i="4" s="1"/>
  <c r="E1727" i="4" s="1"/>
  <c r="E1746" i="4"/>
  <c r="E1757" i="4"/>
  <c r="E1763" i="4"/>
  <c r="E1762" i="4" s="1"/>
  <c r="H1762" i="4" s="1"/>
  <c r="E1768" i="4"/>
  <c r="E1767" i="4" s="1"/>
  <c r="H1767" i="4" s="1"/>
  <c r="E1776" i="4"/>
  <c r="E1775" i="4" s="1"/>
  <c r="H1775" i="4" s="1"/>
  <c r="E1789" i="4"/>
  <c r="E1806" i="4"/>
  <c r="H1806" i="4" s="1"/>
  <c r="E1825" i="4"/>
  <c r="E1824" i="4" s="1"/>
  <c r="E1830" i="4"/>
  <c r="E1845" i="4"/>
  <c r="E1844" i="4" s="1"/>
  <c r="H1844" i="4" s="1"/>
  <c r="E1871" i="4"/>
  <c r="E1870" i="4" s="1"/>
  <c r="H1870" i="4" s="1"/>
  <c r="E1892" i="4"/>
  <c r="H1892" i="4" s="1"/>
  <c r="E1905" i="4"/>
  <c r="H1905" i="4" s="1"/>
  <c r="E1929" i="4"/>
  <c r="H1929" i="4" s="1"/>
  <c r="E1938" i="4"/>
  <c r="H1938" i="4" s="1"/>
  <c r="E1947" i="4"/>
  <c r="H1947" i="4" s="1"/>
  <c r="E1971" i="4"/>
  <c r="H1971" i="4" s="1"/>
  <c r="E1995" i="4"/>
  <c r="H1995" i="4" s="1"/>
  <c r="E2008" i="4"/>
  <c r="E2010" i="4"/>
  <c r="H2010" i="4" s="1"/>
  <c r="E2020" i="4"/>
  <c r="H2020" i="4" s="1"/>
  <c r="E2036" i="4"/>
  <c r="E2043" i="4"/>
  <c r="E2050" i="4"/>
  <c r="E2057" i="4"/>
  <c r="E2064" i="4"/>
  <c r="E2071" i="4"/>
  <c r="H2071" i="4" s="1"/>
  <c r="I2075" i="4"/>
  <c r="H2075" i="4" s="1"/>
  <c r="H2108" i="4"/>
  <c r="I2109" i="4"/>
  <c r="H2109" i="4" s="1"/>
  <c r="F2118" i="4"/>
  <c r="F2117" i="4" s="1"/>
  <c r="E2121" i="4"/>
  <c r="E2117" i="4" s="1"/>
  <c r="F2130" i="4"/>
  <c r="F2129" i="4" s="1"/>
  <c r="D14" i="16" s="1"/>
  <c r="I2137" i="4"/>
  <c r="E2137" i="4"/>
  <c r="E2136" i="4" s="1"/>
  <c r="E2141" i="4"/>
  <c r="E2140" i="4" s="1"/>
  <c r="H2140" i="4" s="1"/>
  <c r="E2144" i="4"/>
  <c r="E2143" i="4" s="1"/>
  <c r="E2142" i="4" s="1"/>
  <c r="H2145" i="4"/>
  <c r="I2146" i="4"/>
  <c r="H2146" i="4" s="1"/>
  <c r="F2152" i="4"/>
  <c r="F2151" i="4" s="1"/>
  <c r="D29" i="16" s="1"/>
  <c r="I2154" i="4"/>
  <c r="H2154" i="4" s="1"/>
  <c r="F2158" i="4"/>
  <c r="F2157" i="4" s="1"/>
  <c r="F2167" i="4"/>
  <c r="I2170" i="4"/>
  <c r="E2170" i="4"/>
  <c r="E2169" i="4" s="1"/>
  <c r="E2174" i="4"/>
  <c r="E2177" i="4"/>
  <c r="E2176" i="4" s="1"/>
  <c r="H2176" i="4" s="1"/>
  <c r="I2179" i="4"/>
  <c r="I2187" i="4"/>
  <c r="E2192" i="4"/>
  <c r="E2200" i="4"/>
  <c r="E2199" i="4" s="1"/>
  <c r="E2198" i="4" s="1"/>
  <c r="H2201" i="4"/>
  <c r="I2202" i="4"/>
  <c r="E2207" i="4"/>
  <c r="E2209" i="4"/>
  <c r="E2208" i="4" s="1"/>
  <c r="H2208" i="4" s="1"/>
  <c r="F2223" i="4"/>
  <c r="I2223" i="4"/>
  <c r="E2223" i="4"/>
  <c r="I2225" i="4"/>
  <c r="F2229" i="4"/>
  <c r="F2228" i="4" s="1"/>
  <c r="E2229" i="4"/>
  <c r="I2231" i="4"/>
  <c r="H2231" i="4" s="1"/>
  <c r="H2234" i="4"/>
  <c r="I2238" i="4"/>
  <c r="I2248" i="4"/>
  <c r="I2256" i="4"/>
  <c r="H2256" i="4" s="1"/>
  <c r="H2258" i="4"/>
  <c r="I2260" i="4"/>
  <c r="F2266" i="4"/>
  <c r="E2266" i="4"/>
  <c r="I2268" i="4"/>
  <c r="H2268" i="4" s="1"/>
  <c r="F2272" i="4"/>
  <c r="H2272" i="4" s="1"/>
  <c r="F2290" i="4"/>
  <c r="H2299" i="4"/>
  <c r="E2300" i="4"/>
  <c r="E2297" i="4" s="1"/>
  <c r="I2301" i="4"/>
  <c r="F2307" i="4"/>
  <c r="D112" i="16" s="1"/>
  <c r="H2334" i="4"/>
  <c r="H2336" i="4"/>
  <c r="E2339" i="4"/>
  <c r="H2339" i="4" s="1"/>
  <c r="I2342" i="4"/>
  <c r="H2342" i="4" s="1"/>
  <c r="H2344" i="4"/>
  <c r="I2346" i="4"/>
  <c r="H2348" i="4"/>
  <c r="F2361" i="4"/>
  <c r="F2360" i="4" s="1"/>
  <c r="D136" i="8" s="1"/>
  <c r="I2361" i="4"/>
  <c r="E2361" i="4"/>
  <c r="E2360" i="4" s="1"/>
  <c r="H2360" i="4" s="1"/>
  <c r="E2395" i="4"/>
  <c r="E2394" i="4" s="1"/>
  <c r="H2394" i="4" s="1"/>
  <c r="H2405" i="4"/>
  <c r="E2406" i="4"/>
  <c r="H2406" i="4" s="1"/>
  <c r="I2407" i="4"/>
  <c r="E2410" i="4"/>
  <c r="I2413" i="4"/>
  <c r="F2426" i="4"/>
  <c r="F2425" i="4" s="1"/>
  <c r="F2416" i="4" s="1"/>
  <c r="D163" i="16" s="1"/>
  <c r="I2426" i="4"/>
  <c r="E2426" i="4"/>
  <c r="E2425" i="4" s="1"/>
  <c r="F2434" i="4"/>
  <c r="I2434" i="4"/>
  <c r="E2434" i="4"/>
  <c r="E2448" i="4"/>
  <c r="E2447" i="4" s="1"/>
  <c r="H2447" i="4" s="1"/>
  <c r="F2451" i="4"/>
  <c r="F2450" i="4" s="1"/>
  <c r="D186" i="8" s="1"/>
  <c r="E2451" i="4"/>
  <c r="E2450" i="4" s="1"/>
  <c r="H2450" i="4" s="1"/>
  <c r="I2453" i="4"/>
  <c r="H2455" i="4"/>
  <c r="H2467" i="4"/>
  <c r="F2471" i="4"/>
  <c r="F2469" i="4" s="1"/>
  <c r="E2471" i="4"/>
  <c r="F2479" i="4"/>
  <c r="F2478" i="4" s="1"/>
  <c r="I2479" i="4"/>
  <c r="E2479" i="4"/>
  <c r="I2484" i="4"/>
  <c r="F2493" i="4"/>
  <c r="I2493" i="4"/>
  <c r="E2493" i="4"/>
  <c r="I2496" i="4"/>
  <c r="I2507" i="4"/>
  <c r="F2518" i="4"/>
  <c r="F2517" i="4" s="1"/>
  <c r="F2514" i="4" s="1"/>
  <c r="D220" i="16" s="1"/>
  <c r="E2518" i="4"/>
  <c r="E2517" i="4" s="1"/>
  <c r="I2540" i="4"/>
  <c r="F2547" i="4"/>
  <c r="F2544" i="4" s="1"/>
  <c r="E2547" i="4"/>
  <c r="I2553" i="4"/>
  <c r="H2565" i="4"/>
  <c r="H2569" i="4"/>
  <c r="H2578" i="4"/>
  <c r="F2577" i="4"/>
  <c r="H2577" i="4" s="1"/>
  <c r="H2585" i="4"/>
  <c r="H2608" i="4"/>
  <c r="I2139" i="4"/>
  <c r="H2139" i="4" s="1"/>
  <c r="I2156" i="4"/>
  <c r="H2156" i="4" s="1"/>
  <c r="I2190" i="4"/>
  <c r="I2205" i="4"/>
  <c r="F2235" i="4"/>
  <c r="F2232" i="4" s="1"/>
  <c r="E2235" i="4"/>
  <c r="H2241" i="4"/>
  <c r="H2262" i="4"/>
  <c r="F2269" i="4"/>
  <c r="E2269" i="4"/>
  <c r="H2276" i="4"/>
  <c r="I2292" i="4"/>
  <c r="H2292" i="4" s="1"/>
  <c r="H2294" i="4"/>
  <c r="E2302" i="4"/>
  <c r="H2302" i="4" s="1"/>
  <c r="H2312" i="4"/>
  <c r="F2319" i="4"/>
  <c r="D119" i="16" s="1"/>
  <c r="I2326" i="4"/>
  <c r="H2326" i="4" s="1"/>
  <c r="I2332" i="4"/>
  <c r="H2332" i="4" s="1"/>
  <c r="F2337" i="4"/>
  <c r="E2337" i="4"/>
  <c r="H2341" i="4"/>
  <c r="F2349" i="4"/>
  <c r="E2349" i="4"/>
  <c r="H2351" i="4"/>
  <c r="F2374" i="4"/>
  <c r="F2373" i="4" s="1"/>
  <c r="D143" i="8" s="1"/>
  <c r="I2374" i="4"/>
  <c r="E2374" i="4"/>
  <c r="E2373" i="4" s="1"/>
  <c r="F2382" i="4"/>
  <c r="F2381" i="4" s="1"/>
  <c r="F2376" i="4" s="1"/>
  <c r="I2382" i="4"/>
  <c r="E2382" i="4"/>
  <c r="E2381" i="4" s="1"/>
  <c r="H2391" i="4"/>
  <c r="I2401" i="4"/>
  <c r="H2401" i="4" s="1"/>
  <c r="F2404" i="4"/>
  <c r="I2404" i="4"/>
  <c r="E2404" i="4"/>
  <c r="F2414" i="4"/>
  <c r="F2409" i="4" s="1"/>
  <c r="E2414" i="4"/>
  <c r="F2446" i="4"/>
  <c r="F2445" i="4" s="1"/>
  <c r="F2436" i="4" s="1"/>
  <c r="D178" i="16" s="1"/>
  <c r="I2446" i="4"/>
  <c r="E2446" i="4"/>
  <c r="E2445" i="4" s="1"/>
  <c r="H2458" i="4"/>
  <c r="H2475" i="4"/>
  <c r="H2481" i="4"/>
  <c r="F2490" i="4"/>
  <c r="E2490" i="4"/>
  <c r="H2492" i="4"/>
  <c r="F2523" i="4"/>
  <c r="F2522" i="4" s="1"/>
  <c r="E2523" i="4"/>
  <c r="E2522" i="4" s="1"/>
  <c r="H2522" i="4" s="1"/>
  <c r="H2525" i="4"/>
  <c r="H2543" i="4"/>
  <c r="H2546" i="4"/>
  <c r="I2561" i="4"/>
  <c r="F2561" i="4"/>
  <c r="F2560" i="4" s="1"/>
  <c r="H2567" i="4"/>
  <c r="H2574" i="4"/>
  <c r="H2588" i="4"/>
  <c r="F2591" i="4"/>
  <c r="F2583" i="4" s="1"/>
  <c r="D253" i="16" s="1"/>
  <c r="H2600" i="4"/>
  <c r="E2680" i="4"/>
  <c r="H2685" i="4"/>
  <c r="F2692" i="4"/>
  <c r="I2464" i="4"/>
  <c r="I2482" i="4"/>
  <c r="I2505" i="4"/>
  <c r="I2513" i="4"/>
  <c r="I2516" i="4"/>
  <c r="I2521" i="4"/>
  <c r="I2529" i="4"/>
  <c r="I2537" i="4"/>
  <c r="H2537" i="4" s="1"/>
  <c r="I2541" i="4"/>
  <c r="I2548" i="4"/>
  <c r="I2551" i="4"/>
  <c r="I2559" i="4"/>
  <c r="I2586" i="4"/>
  <c r="I2593" i="4"/>
  <c r="E2602" i="4"/>
  <c r="I2603" i="4"/>
  <c r="E2605" i="4"/>
  <c r="E2604" i="4" s="1"/>
  <c r="I2611" i="4"/>
  <c r="E2617" i="4"/>
  <c r="E2613" i="4" s="1"/>
  <c r="H2628" i="4"/>
  <c r="F2633" i="4"/>
  <c r="F2632" i="4" s="1"/>
  <c r="H2632" i="4" s="1"/>
  <c r="F2638" i="4"/>
  <c r="F2637" i="4" s="1"/>
  <c r="F2634" i="4" s="1"/>
  <c r="H2634" i="4" s="1"/>
  <c r="I2640" i="4"/>
  <c r="H2640" i="4" s="1"/>
  <c r="I2653" i="4"/>
  <c r="E2657" i="4"/>
  <c r="E2658" i="4"/>
  <c r="E2660" i="4"/>
  <c r="E2661" i="4"/>
  <c r="E2663" i="4"/>
  <c r="F2665" i="4"/>
  <c r="E2667" i="4"/>
  <c r="E2664" i="4" s="1"/>
  <c r="I2667" i="4"/>
  <c r="I2668" i="4"/>
  <c r="I2671" i="4"/>
  <c r="I2677" i="4"/>
  <c r="E2677" i="4"/>
  <c r="E2676" i="4" s="1"/>
  <c r="H2676" i="4" s="1"/>
  <c r="I2679" i="4"/>
  <c r="H2679" i="4" s="1"/>
  <c r="F2682" i="4"/>
  <c r="F2681" i="4" s="1"/>
  <c r="F2680" i="4" s="1"/>
  <c r="D295" i="16" s="1"/>
  <c r="I2684" i="4"/>
  <c r="H2684" i="4" s="1"/>
  <c r="I2686" i="4"/>
  <c r="H2686" i="4" s="1"/>
  <c r="H2694" i="4"/>
  <c r="F2710" i="4"/>
  <c r="F2709" i="4" s="1"/>
  <c r="F2708" i="4" s="1"/>
  <c r="E2710" i="4"/>
  <c r="E2709" i="4" s="1"/>
  <c r="F2718" i="4"/>
  <c r="F2717" i="4" s="1"/>
  <c r="D316" i="16" s="1"/>
  <c r="I2718" i="4"/>
  <c r="E2718" i="4"/>
  <c r="E2717" i="4" s="1"/>
  <c r="F2738" i="4"/>
  <c r="I2738" i="4"/>
  <c r="E2738" i="4"/>
  <c r="F2744" i="4"/>
  <c r="E2744" i="4"/>
  <c r="I2746" i="4"/>
  <c r="H2746" i="4" s="1"/>
  <c r="E2751" i="4"/>
  <c r="H2756" i="4"/>
  <c r="E2759" i="4"/>
  <c r="I2762" i="4"/>
  <c r="H2762" i="4" s="1"/>
  <c r="E2765" i="4"/>
  <c r="E2764" i="4" s="1"/>
  <c r="H2764" i="4" s="1"/>
  <c r="H2768" i="4"/>
  <c r="E2769" i="4"/>
  <c r="E2779" i="4"/>
  <c r="E2778" i="4" s="1"/>
  <c r="H2778" i="4" s="1"/>
  <c r="H2805" i="4"/>
  <c r="F2817" i="4"/>
  <c r="E2817" i="4"/>
  <c r="H2817" i="4" s="1"/>
  <c r="H2827" i="4"/>
  <c r="F2836" i="4"/>
  <c r="F2835" i="4" s="1"/>
  <c r="I2836" i="4"/>
  <c r="E2836" i="4"/>
  <c r="E2835" i="4" s="1"/>
  <c r="H2871" i="4"/>
  <c r="H2876" i="4"/>
  <c r="F2906" i="4"/>
  <c r="I2906" i="4"/>
  <c r="F2918" i="4"/>
  <c r="F2916" i="4" s="1"/>
  <c r="D78" i="15" s="1"/>
  <c r="E2918" i="4"/>
  <c r="E2916" i="4" s="1"/>
  <c r="H2944" i="4"/>
  <c r="I2970" i="4"/>
  <c r="E2970" i="4"/>
  <c r="E2969" i="4" s="1"/>
  <c r="F2970" i="4"/>
  <c r="F2969" i="4" s="1"/>
  <c r="D104" i="15" s="1"/>
  <c r="I2218" i="4"/>
  <c r="H2218" i="4" s="1"/>
  <c r="I2227" i="4"/>
  <c r="H2227" i="4" s="1"/>
  <c r="I2236" i="4"/>
  <c r="H2236" i="4" s="1"/>
  <c r="I2246" i="4"/>
  <c r="H2246" i="4" s="1"/>
  <c r="I2257" i="4"/>
  <c r="H2257" i="4" s="1"/>
  <c r="I2264" i="4"/>
  <c r="H2264" i="4" s="1"/>
  <c r="I2278" i="4"/>
  <c r="H2278" i="4" s="1"/>
  <c r="I2293" i="4"/>
  <c r="H2293" i="4" s="1"/>
  <c r="I2298" i="4"/>
  <c r="H2298" i="4" s="1"/>
  <c r="I2311" i="4"/>
  <c r="H2311" i="4" s="1"/>
  <c r="I2322" i="4"/>
  <c r="H2322" i="4" s="1"/>
  <c r="I2347" i="4"/>
  <c r="H2347" i="4" s="1"/>
  <c r="I2359" i="4"/>
  <c r="H2359" i="4" s="1"/>
  <c r="I2364" i="4"/>
  <c r="H2364" i="4" s="1"/>
  <c r="I2387" i="4"/>
  <c r="H2387" i="4" s="1"/>
  <c r="I2393" i="4"/>
  <c r="H2393" i="4" s="1"/>
  <c r="I2402" i="4"/>
  <c r="H2402" i="4" s="1"/>
  <c r="I2408" i="4"/>
  <c r="H2408" i="4" s="1"/>
  <c r="I2411" i="4"/>
  <c r="H2411" i="4" s="1"/>
  <c r="I2418" i="4"/>
  <c r="H2418" i="4" s="1"/>
  <c r="I2440" i="4"/>
  <c r="H2440" i="4" s="1"/>
  <c r="I2462" i="4"/>
  <c r="H2462" i="4" s="1"/>
  <c r="E2464" i="4"/>
  <c r="E2463" i="4" s="1"/>
  <c r="E2472" i="4"/>
  <c r="I2472" i="4"/>
  <c r="I2480" i="4"/>
  <c r="H2480" i="4" s="1"/>
  <c r="E2482" i="4"/>
  <c r="E2485" i="4"/>
  <c r="I2485" i="4"/>
  <c r="I2488" i="4"/>
  <c r="H2488" i="4" s="1"/>
  <c r="E2491" i="4"/>
  <c r="I2491" i="4"/>
  <c r="I2494" i="4"/>
  <c r="H2494" i="4" s="1"/>
  <c r="I2498" i="4"/>
  <c r="H2498" i="4" s="1"/>
  <c r="E2505" i="4"/>
  <c r="E2504" i="4" s="1"/>
  <c r="I2511" i="4"/>
  <c r="H2511" i="4" s="1"/>
  <c r="E2513" i="4"/>
  <c r="E2512" i="4" s="1"/>
  <c r="H2512" i="4" s="1"/>
  <c r="E2516" i="4"/>
  <c r="E2515" i="4" s="1"/>
  <c r="H2515" i="4" s="1"/>
  <c r="E2521" i="4"/>
  <c r="E2520" i="4" s="1"/>
  <c r="I2527" i="4"/>
  <c r="H2527" i="4" s="1"/>
  <c r="E2529" i="4"/>
  <c r="E2528" i="4" s="1"/>
  <c r="H2528" i="4" s="1"/>
  <c r="I2534" i="4"/>
  <c r="H2534" i="4" s="1"/>
  <c r="E2537" i="4"/>
  <c r="I2538" i="4"/>
  <c r="H2538" i="4" s="1"/>
  <c r="E2541" i="4"/>
  <c r="I2542" i="4"/>
  <c r="H2542" i="4" s="1"/>
  <c r="I2545" i="4"/>
  <c r="H2545" i="4" s="1"/>
  <c r="E2548" i="4"/>
  <c r="E2544" i="4" s="1"/>
  <c r="I2549" i="4"/>
  <c r="H2549" i="4" s="1"/>
  <c r="E2551" i="4"/>
  <c r="E2550" i="4" s="1"/>
  <c r="H2550" i="4" s="1"/>
  <c r="I2557" i="4"/>
  <c r="H2557" i="4" s="1"/>
  <c r="E2559" i="4"/>
  <c r="E2558" i="4" s="1"/>
  <c r="H2558" i="4" s="1"/>
  <c r="I2563" i="4"/>
  <c r="H2563" i="4" s="1"/>
  <c r="I2571" i="4"/>
  <c r="H2571" i="4" s="1"/>
  <c r="I2576" i="4"/>
  <c r="H2576" i="4" s="1"/>
  <c r="I2581" i="4"/>
  <c r="H2581" i="4" s="1"/>
  <c r="E2586" i="4"/>
  <c r="E2584" i="4" s="1"/>
  <c r="I2587" i="4"/>
  <c r="H2587" i="4" s="1"/>
  <c r="I2590" i="4"/>
  <c r="H2590" i="4" s="1"/>
  <c r="E2593" i="4"/>
  <c r="E2591" i="4" s="1"/>
  <c r="H2591" i="4" s="1"/>
  <c r="I2594" i="4"/>
  <c r="H2594" i="4" s="1"/>
  <c r="I2597" i="4"/>
  <c r="H2597" i="4" s="1"/>
  <c r="F2602" i="4"/>
  <c r="F2599" i="4" s="1"/>
  <c r="D259" i="16" s="1"/>
  <c r="E2603" i="4"/>
  <c r="E2599" i="4" s="1"/>
  <c r="F2605" i="4"/>
  <c r="F2604" i="4" s="1"/>
  <c r="I2609" i="4"/>
  <c r="H2609" i="4" s="1"/>
  <c r="E2611" i="4"/>
  <c r="E2610" i="4" s="1"/>
  <c r="H2610" i="4" s="1"/>
  <c r="I2615" i="4"/>
  <c r="H2615" i="4" s="1"/>
  <c r="F2617" i="4"/>
  <c r="F2613" i="4" s="1"/>
  <c r="D265" i="16" s="1"/>
  <c r="E2622" i="4"/>
  <c r="H2622" i="4" s="1"/>
  <c r="E2623" i="4"/>
  <c r="H2623" i="4" s="1"/>
  <c r="F2624" i="4"/>
  <c r="H2624" i="4" s="1"/>
  <c r="H2646" i="4"/>
  <c r="H2649" i="4"/>
  <c r="H2654" i="4"/>
  <c r="F2657" i="4"/>
  <c r="F2656" i="4" s="1"/>
  <c r="D286" i="16" s="1"/>
  <c r="F2660" i="4"/>
  <c r="F2663" i="4"/>
  <c r="I2688" i="4"/>
  <c r="E2688" i="4"/>
  <c r="E2687" i="4" s="1"/>
  <c r="I2690" i="4"/>
  <c r="I2703" i="4"/>
  <c r="E2703" i="4"/>
  <c r="E2702" i="4" s="1"/>
  <c r="I2705" i="4"/>
  <c r="I2725" i="4"/>
  <c r="H2727" i="4"/>
  <c r="F2747" i="4"/>
  <c r="I2747" i="4"/>
  <c r="E2747" i="4"/>
  <c r="F2749" i="4"/>
  <c r="E2749" i="4"/>
  <c r="I2751" i="4"/>
  <c r="H2753" i="4"/>
  <c r="F2757" i="4"/>
  <c r="F2755" i="4" s="1"/>
  <c r="E2757" i="4"/>
  <c r="F2763" i="4"/>
  <c r="F2760" i="4" s="1"/>
  <c r="E2763" i="4"/>
  <c r="I2765" i="4"/>
  <c r="I2769" i="4"/>
  <c r="H2775" i="4"/>
  <c r="I2779" i="4"/>
  <c r="F2802" i="4"/>
  <c r="F2801" i="4" s="1"/>
  <c r="D10" i="15" s="1"/>
  <c r="E2802" i="4"/>
  <c r="E2801" i="4" s="1"/>
  <c r="H2811" i="4"/>
  <c r="F2814" i="4"/>
  <c r="E2814" i="4"/>
  <c r="F2821" i="4"/>
  <c r="F2820" i="4" s="1"/>
  <c r="I2821" i="4"/>
  <c r="E2821" i="4"/>
  <c r="E2820" i="4" s="1"/>
  <c r="H2848" i="4"/>
  <c r="I2851" i="4"/>
  <c r="F2851" i="4"/>
  <c r="F2850" i="4" s="1"/>
  <c r="D38" i="15" s="1"/>
  <c r="E2851" i="4"/>
  <c r="E2850" i="4" s="1"/>
  <c r="E2843" i="4" s="1"/>
  <c r="H2939" i="4"/>
  <c r="I2976" i="4"/>
  <c r="E2976" i="4"/>
  <c r="F2976" i="4"/>
  <c r="H3013" i="4"/>
  <c r="I3026" i="4"/>
  <c r="E3026" i="4"/>
  <c r="E3025" i="4" s="1"/>
  <c r="F3026" i="4"/>
  <c r="F3025" i="4" s="1"/>
  <c r="D128" i="15" s="1"/>
  <c r="H3028" i="4"/>
  <c r="E2267" i="4"/>
  <c r="H2267" i="4" s="1"/>
  <c r="E2286" i="4"/>
  <c r="E2285" i="4" s="1"/>
  <c r="H2285" i="4" s="1"/>
  <c r="E2288" i="4"/>
  <c r="E2287" i="4" s="1"/>
  <c r="H2287" i="4" s="1"/>
  <c r="E2296" i="4"/>
  <c r="E2295" i="4" s="1"/>
  <c r="H2295" i="4" s="1"/>
  <c r="E2317" i="4"/>
  <c r="E2316" i="4" s="1"/>
  <c r="H2316" i="4" s="1"/>
  <c r="E2338" i="4"/>
  <c r="H2338" i="4" s="1"/>
  <c r="E2350" i="4"/>
  <c r="H2350" i="4" s="1"/>
  <c r="E2372" i="4"/>
  <c r="E2371" i="4" s="1"/>
  <c r="H2371" i="4" s="1"/>
  <c r="E2380" i="4"/>
  <c r="E2379" i="4" s="1"/>
  <c r="E2422" i="4"/>
  <c r="E2421" i="4" s="1"/>
  <c r="H2421" i="4" s="1"/>
  <c r="E2424" i="4"/>
  <c r="E2423" i="4" s="1"/>
  <c r="H2423" i="4" s="1"/>
  <c r="E2432" i="4"/>
  <c r="H2432" i="4" s="1"/>
  <c r="E2457" i="4"/>
  <c r="E2456" i="4" s="1"/>
  <c r="H2456" i="4" s="1"/>
  <c r="E2470" i="4"/>
  <c r="F2621" i="4"/>
  <c r="E2626" i="4"/>
  <c r="E2629" i="4"/>
  <c r="H2629" i="4" s="1"/>
  <c r="F2630" i="4"/>
  <c r="H2630" i="4" s="1"/>
  <c r="I2633" i="4"/>
  <c r="H2633" i="4" s="1"/>
  <c r="I2638" i="4"/>
  <c r="H2638" i="4" s="1"/>
  <c r="I2648" i="4"/>
  <c r="E2648" i="4"/>
  <c r="E2647" i="4" s="1"/>
  <c r="H2647" i="4" s="1"/>
  <c r="I2650" i="4"/>
  <c r="H2650" i="4" s="1"/>
  <c r="F2653" i="4"/>
  <c r="F2652" i="4" s="1"/>
  <c r="D285" i="16" s="1"/>
  <c r="I2655" i="4"/>
  <c r="H2655" i="4" s="1"/>
  <c r="I2658" i="4"/>
  <c r="I2661" i="4"/>
  <c r="I2665" i="4"/>
  <c r="H2665" i="4" s="1"/>
  <c r="F2668" i="4"/>
  <c r="E2671" i="4"/>
  <c r="E2670" i="4" s="1"/>
  <c r="E2673" i="4"/>
  <c r="E2672" i="4" s="1"/>
  <c r="H2672" i="4" s="1"/>
  <c r="I2682" i="4"/>
  <c r="H2682" i="4" s="1"/>
  <c r="F2688" i="4"/>
  <c r="F2687" i="4" s="1"/>
  <c r="E2690" i="4"/>
  <c r="E2689" i="4" s="1"/>
  <c r="H2689" i="4" s="1"/>
  <c r="H2696" i="4"/>
  <c r="F2703" i="4"/>
  <c r="F2702" i="4" s="1"/>
  <c r="F2699" i="4" s="1"/>
  <c r="E2705" i="4"/>
  <c r="E2704" i="4" s="1"/>
  <c r="H2704" i="4" s="1"/>
  <c r="I2710" i="4"/>
  <c r="I2712" i="4"/>
  <c r="H2712" i="4" s="1"/>
  <c r="H2714" i="4"/>
  <c r="H2722" i="4"/>
  <c r="E2725" i="4"/>
  <c r="F2732" i="4"/>
  <c r="F2731" i="4" s="1"/>
  <c r="D322" i="8" s="1"/>
  <c r="E2732" i="4"/>
  <c r="E2737" i="4"/>
  <c r="H2737" i="4" s="1"/>
  <c r="F2752" i="4"/>
  <c r="I2752" i="4"/>
  <c r="E2752" i="4"/>
  <c r="F2770" i="4"/>
  <c r="F2766" i="4" s="1"/>
  <c r="E2770" i="4"/>
  <c r="E2793" i="4"/>
  <c r="E2792" i="4" s="1"/>
  <c r="E2791" i="4" s="1"/>
  <c r="I2802" i="4"/>
  <c r="H2804" i="4"/>
  <c r="I2814" i="4"/>
  <c r="F2838" i="4"/>
  <c r="F2837" i="4" s="1"/>
  <c r="D30" i="15" s="1"/>
  <c r="E2838" i="4"/>
  <c r="E2837" i="4" s="1"/>
  <c r="H2870" i="4"/>
  <c r="H2875" i="4"/>
  <c r="H2883" i="4"/>
  <c r="H2892" i="4"/>
  <c r="F2895" i="4"/>
  <c r="F2894" i="4" s="1"/>
  <c r="F2887" i="4" s="1"/>
  <c r="D59" i="15" s="1"/>
  <c r="I2895" i="4"/>
  <c r="E2895" i="4"/>
  <c r="E2894" i="4" s="1"/>
  <c r="E2887" i="4" s="1"/>
  <c r="F2898" i="4"/>
  <c r="F2897" i="4" s="1"/>
  <c r="F2896" i="4" s="1"/>
  <c r="D64" i="15" s="1"/>
  <c r="E2898" i="4"/>
  <c r="E2897" i="4" s="1"/>
  <c r="E2896" i="4" s="1"/>
  <c r="E2915" i="4"/>
  <c r="E2914" i="4" s="1"/>
  <c r="I2915" i="4"/>
  <c r="F2915" i="4"/>
  <c r="F2914" i="4" s="1"/>
  <c r="D77" i="15" s="1"/>
  <c r="I2918" i="4"/>
  <c r="H2929" i="4"/>
  <c r="H2943" i="4"/>
  <c r="I2946" i="4"/>
  <c r="F2946" i="4"/>
  <c r="F2945" i="4" s="1"/>
  <c r="D89" i="15" s="1"/>
  <c r="E2954" i="4"/>
  <c r="H2639" i="4"/>
  <c r="I2662" i="4"/>
  <c r="E2662" i="4"/>
  <c r="H2678" i="4"/>
  <c r="I2698" i="4"/>
  <c r="E2698" i="4"/>
  <c r="E2697" i="4" s="1"/>
  <c r="E2692" i="4" s="1"/>
  <c r="F2723" i="4"/>
  <c r="F2720" i="4" s="1"/>
  <c r="F2719" i="4" s="1"/>
  <c r="D317" i="16" s="1"/>
  <c r="E2723" i="4"/>
  <c r="F2729" i="4"/>
  <c r="F2728" i="4" s="1"/>
  <c r="D320" i="16" s="1"/>
  <c r="E2729" i="4"/>
  <c r="E2728" i="4" s="1"/>
  <c r="F2735" i="4"/>
  <c r="E2735" i="4"/>
  <c r="I2759" i="4"/>
  <c r="F2773" i="4"/>
  <c r="F2772" i="4" s="1"/>
  <c r="D340" i="8" s="1"/>
  <c r="E2773" i="4"/>
  <c r="E2772" i="4" s="1"/>
  <c r="H2810" i="4"/>
  <c r="F2823" i="4"/>
  <c r="F2822" i="4" s="1"/>
  <c r="D17" i="15" s="1"/>
  <c r="E2823" i="4"/>
  <c r="E2822" i="4" s="1"/>
  <c r="E2826" i="4"/>
  <c r="I2838" i="4"/>
  <c r="H2842" i="4"/>
  <c r="H2847" i="4"/>
  <c r="H2853" i="4"/>
  <c r="H2858" i="4"/>
  <c r="H2860" i="4"/>
  <c r="H2863" i="4"/>
  <c r="H2868" i="4"/>
  <c r="H2888" i="4"/>
  <c r="I2898" i="4"/>
  <c r="H2901" i="4"/>
  <c r="H2911" i="4"/>
  <c r="E2922" i="4"/>
  <c r="E2921" i="4" s="1"/>
  <c r="I2922" i="4"/>
  <c r="F2922" i="4"/>
  <c r="F2921" i="4" s="1"/>
  <c r="D79" i="8" s="1"/>
  <c r="E2962" i="4"/>
  <c r="E2961" i="4" s="1"/>
  <c r="I2962" i="4"/>
  <c r="F2962" i="4"/>
  <c r="F2961" i="4" s="1"/>
  <c r="D99" i="8" s="1"/>
  <c r="H2969" i="4"/>
  <c r="E2977" i="4"/>
  <c r="I2977" i="4"/>
  <c r="F2977" i="4"/>
  <c r="H2996" i="4"/>
  <c r="H3027" i="4"/>
  <c r="I2721" i="4"/>
  <c r="H2721" i="4" s="1"/>
  <c r="I2741" i="4"/>
  <c r="H2741" i="4" s="1"/>
  <c r="I2767" i="4"/>
  <c r="H2767" i="4" s="1"/>
  <c r="I2777" i="4"/>
  <c r="H2777" i="4" s="1"/>
  <c r="I2797" i="4"/>
  <c r="I2803" i="4"/>
  <c r="H2803" i="4" s="1"/>
  <c r="I2806" i="4"/>
  <c r="H2806" i="4" s="1"/>
  <c r="F2808" i="4"/>
  <c r="F2807" i="4" s="1"/>
  <c r="H2807" i="4" s="1"/>
  <c r="I2812" i="4"/>
  <c r="H2812" i="4" s="1"/>
  <c r="F2816" i="4"/>
  <c r="H2816" i="4" s="1"/>
  <c r="I2818" i="4"/>
  <c r="H2818" i="4" s="1"/>
  <c r="F2825" i="4"/>
  <c r="F2824" i="4" s="1"/>
  <c r="H2824" i="4" s="1"/>
  <c r="F2830" i="4"/>
  <c r="F2829" i="4" s="1"/>
  <c r="F2840" i="4"/>
  <c r="F2839" i="4" s="1"/>
  <c r="I2849" i="4"/>
  <c r="H2849" i="4" s="1"/>
  <c r="I2854" i="4"/>
  <c r="H2854" i="4" s="1"/>
  <c r="H2856" i="4"/>
  <c r="H2861" i="4"/>
  <c r="H2866" i="4"/>
  <c r="H2869" i="4"/>
  <c r="H2874" i="4"/>
  <c r="H2879" i="4"/>
  <c r="H2899" i="4"/>
  <c r="H2902" i="4"/>
  <c r="H2913" i="4"/>
  <c r="I2930" i="4"/>
  <c r="H2930" i="4" s="1"/>
  <c r="I2951" i="4"/>
  <c r="E2951" i="4"/>
  <c r="E2949" i="4" s="1"/>
  <c r="H2984" i="4"/>
  <c r="H2992" i="4"/>
  <c r="H2997" i="4"/>
  <c r="H2998" i="4"/>
  <c r="I3005" i="4"/>
  <c r="E3005" i="4"/>
  <c r="E3003" i="4" s="1"/>
  <c r="E3002" i="4" s="1"/>
  <c r="H3142" i="4"/>
  <c r="E2716" i="4"/>
  <c r="E2715" i="4" s="1"/>
  <c r="H2715" i="4" s="1"/>
  <c r="E2724" i="4"/>
  <c r="H2724" i="4" s="1"/>
  <c r="E2736" i="4"/>
  <c r="E2745" i="4"/>
  <c r="H2745" i="4" s="1"/>
  <c r="E2750" i="4"/>
  <c r="H2750" i="4" s="1"/>
  <c r="E2758" i="4"/>
  <c r="H2758" i="4" s="1"/>
  <c r="E2771" i="4"/>
  <c r="H2771" i="4" s="1"/>
  <c r="E2815" i="4"/>
  <c r="H2815" i="4" s="1"/>
  <c r="F2865" i="4"/>
  <c r="F2864" i="4" s="1"/>
  <c r="F2878" i="4"/>
  <c r="F2877" i="4" s="1"/>
  <c r="F2872" i="4" s="1"/>
  <c r="I2893" i="4"/>
  <c r="H2893" i="4" s="1"/>
  <c r="E2908" i="4"/>
  <c r="E2905" i="4" s="1"/>
  <c r="F2909" i="4"/>
  <c r="F2928" i="4"/>
  <c r="H2928" i="4" s="1"/>
  <c r="I2940" i="4"/>
  <c r="E2940" i="4"/>
  <c r="E2938" i="4" s="1"/>
  <c r="E2937" i="4" s="1"/>
  <c r="F2951" i="4"/>
  <c r="F2949" i="4" s="1"/>
  <c r="D91" i="15" s="1"/>
  <c r="F2952" i="4"/>
  <c r="I2966" i="4"/>
  <c r="E2966" i="4"/>
  <c r="E2965" i="4" s="1"/>
  <c r="I2972" i="4"/>
  <c r="E2972" i="4"/>
  <c r="E2971" i="4" s="1"/>
  <c r="H2971" i="4" s="1"/>
  <c r="H2978" i="4"/>
  <c r="I2980" i="4"/>
  <c r="E2980" i="4"/>
  <c r="E2979" i="4" s="1"/>
  <c r="H2979" i="4" s="1"/>
  <c r="F2982" i="4"/>
  <c r="E2986" i="4"/>
  <c r="F2990" i="4"/>
  <c r="F2995" i="4"/>
  <c r="F2994" i="4" s="1"/>
  <c r="H2994" i="4" s="1"/>
  <c r="H2999" i="4"/>
  <c r="I3001" i="4"/>
  <c r="E3001" i="4"/>
  <c r="E3000" i="4" s="1"/>
  <c r="H3000" i="4" s="1"/>
  <c r="F3005" i="4"/>
  <c r="F3006" i="4"/>
  <c r="I3010" i="4"/>
  <c r="E3010" i="4"/>
  <c r="E3009" i="4" s="1"/>
  <c r="H3009" i="4" s="1"/>
  <c r="H3014" i="4"/>
  <c r="I3016" i="4"/>
  <c r="E3016" i="4"/>
  <c r="E3015" i="4" s="1"/>
  <c r="H3015" i="4" s="1"/>
  <c r="H3020" i="4"/>
  <c r="I3022" i="4"/>
  <c r="E3022" i="4"/>
  <c r="E3019" i="4" s="1"/>
  <c r="F3031" i="4"/>
  <c r="F3029" i="4" s="1"/>
  <c r="D130" i="15" s="1"/>
  <c r="H3041" i="4"/>
  <c r="F3052" i="4"/>
  <c r="F3051" i="4" s="1"/>
  <c r="F3046" i="4" s="1"/>
  <c r="D137" i="15" s="1"/>
  <c r="E3052" i="4"/>
  <c r="E3051" i="4" s="1"/>
  <c r="H3053" i="4"/>
  <c r="H3058" i="4"/>
  <c r="H3062" i="4"/>
  <c r="F3144" i="4"/>
  <c r="D191" i="15" s="1"/>
  <c r="H3147" i="4"/>
  <c r="H2889" i="4"/>
  <c r="H2917" i="4"/>
  <c r="I2952" i="4"/>
  <c r="H2952" i="4" s="1"/>
  <c r="I2982" i="4"/>
  <c r="I2990" i="4"/>
  <c r="I2995" i="4"/>
  <c r="I3006" i="4"/>
  <c r="H3006" i="4" s="1"/>
  <c r="H3007" i="4"/>
  <c r="I3031" i="4"/>
  <c r="H3054" i="4"/>
  <c r="F3070" i="4"/>
  <c r="I3070" i="4"/>
  <c r="E3070" i="4"/>
  <c r="E3068" i="4" s="1"/>
  <c r="F3082" i="4"/>
  <c r="E3082" i="4"/>
  <c r="H3088" i="4"/>
  <c r="F3090" i="4"/>
  <c r="F3087" i="4" s="1"/>
  <c r="D160" i="15" s="1"/>
  <c r="E3090" i="4"/>
  <c r="E3087" i="4" s="1"/>
  <c r="H3101" i="4"/>
  <c r="H3109" i="4"/>
  <c r="H3110" i="4"/>
  <c r="H3129" i="4"/>
  <c r="H3130" i="4"/>
  <c r="H3134" i="4"/>
  <c r="H3074" i="4"/>
  <c r="F3079" i="4"/>
  <c r="F3078" i="4" s="1"/>
  <c r="F3067" i="4" s="1"/>
  <c r="E3079" i="4"/>
  <c r="E3078" i="4" s="1"/>
  <c r="F3085" i="4"/>
  <c r="I3085" i="4"/>
  <c r="E3085" i="4"/>
  <c r="F3094" i="4"/>
  <c r="I3094" i="4"/>
  <c r="E3094" i="4"/>
  <c r="F2927" i="4"/>
  <c r="H2927" i="4" s="1"/>
  <c r="F2936" i="4"/>
  <c r="F2935" i="4" s="1"/>
  <c r="H2935" i="4" s="1"/>
  <c r="F2942" i="4"/>
  <c r="F2938" i="4" s="1"/>
  <c r="F2955" i="4"/>
  <c r="F2954" i="4" s="1"/>
  <c r="D92" i="8" s="1"/>
  <c r="F2960" i="4"/>
  <c r="F2959" i="4" s="1"/>
  <c r="F2975" i="4"/>
  <c r="F2983" i="4"/>
  <c r="H2983" i="4" s="1"/>
  <c r="F2989" i="4"/>
  <c r="I3008" i="4"/>
  <c r="H3008" i="4" s="1"/>
  <c r="I3021" i="4"/>
  <c r="H3021" i="4" s="1"/>
  <c r="I3030" i="4"/>
  <c r="H3030" i="4" s="1"/>
  <c r="I3033" i="4"/>
  <c r="H3033" i="4" s="1"/>
  <c r="I3039" i="4"/>
  <c r="H3039" i="4" s="1"/>
  <c r="I3050" i="4"/>
  <c r="I3073" i="4"/>
  <c r="H3073" i="4" s="1"/>
  <c r="I3091" i="4"/>
  <c r="H3091" i="4" s="1"/>
  <c r="E3097" i="4"/>
  <c r="I3098" i="4"/>
  <c r="H3098" i="4" s="1"/>
  <c r="E3104" i="4"/>
  <c r="E3103" i="4" s="1"/>
  <c r="E3112" i="4"/>
  <c r="E3111" i="4" s="1"/>
  <c r="H3111" i="4" s="1"/>
  <c r="I3112" i="4"/>
  <c r="I3115" i="4"/>
  <c r="H3115" i="4" s="1"/>
  <c r="E3117" i="4"/>
  <c r="E3122" i="4"/>
  <c r="E3121" i="4" s="1"/>
  <c r="E3126" i="4"/>
  <c r="E3125" i="4" s="1"/>
  <c r="E3132" i="4"/>
  <c r="E3131" i="4" s="1"/>
  <c r="H3131" i="4" s="1"/>
  <c r="I3132" i="4"/>
  <c r="I3135" i="4"/>
  <c r="H3135" i="4" s="1"/>
  <c r="E3137" i="4"/>
  <c r="E3136" i="4" s="1"/>
  <c r="I3148" i="4"/>
  <c r="H3148" i="4" s="1"/>
  <c r="E3150" i="4"/>
  <c r="E3149" i="4" s="1"/>
  <c r="E3152" i="4"/>
  <c r="E3151" i="4" s="1"/>
  <c r="H3151" i="4" s="1"/>
  <c r="I3152" i="4"/>
  <c r="E3160" i="4"/>
  <c r="E3159" i="4" s="1"/>
  <c r="H3159" i="4" s="1"/>
  <c r="I3160" i="4"/>
  <c r="E3165" i="4"/>
  <c r="E3162" i="4" s="1"/>
  <c r="I3165" i="4"/>
  <c r="I3166" i="4"/>
  <c r="E3174" i="4"/>
  <c r="E3176" i="4"/>
  <c r="E3177" i="4"/>
  <c r="F3189" i="4"/>
  <c r="F3188" i="4" s="1"/>
  <c r="D215" i="8" s="1"/>
  <c r="H3200" i="4"/>
  <c r="H3201" i="4"/>
  <c r="F3205" i="4"/>
  <c r="F3204" i="4" s="1"/>
  <c r="D224" i="15" s="1"/>
  <c r="F3219" i="4"/>
  <c r="H3225" i="4"/>
  <c r="H3232" i="4"/>
  <c r="E3256" i="4"/>
  <c r="H3260" i="4"/>
  <c r="E3273" i="4"/>
  <c r="H3273" i="4" s="1"/>
  <c r="I3043" i="4"/>
  <c r="H3043" i="4" s="1"/>
  <c r="I3048" i="4"/>
  <c r="H3048" i="4" s="1"/>
  <c r="I3071" i="4"/>
  <c r="H3071" i="4" s="1"/>
  <c r="I3077" i="4"/>
  <c r="H3077" i="4" s="1"/>
  <c r="I3086" i="4"/>
  <c r="H3086" i="4" s="1"/>
  <c r="I3092" i="4"/>
  <c r="H3092" i="4" s="1"/>
  <c r="I3095" i="4"/>
  <c r="H3095" i="4" s="1"/>
  <c r="F3097" i="4"/>
  <c r="I3102" i="4"/>
  <c r="H3102" i="4" s="1"/>
  <c r="F3104" i="4"/>
  <c r="F3103" i="4" s="1"/>
  <c r="F3100" i="4" s="1"/>
  <c r="F3117" i="4"/>
  <c r="F3114" i="4" s="1"/>
  <c r="F3113" i="4" s="1"/>
  <c r="D170" i="15" s="1"/>
  <c r="F3122" i="4"/>
  <c r="F3121" i="4" s="1"/>
  <c r="D179" i="8" s="1"/>
  <c r="I3124" i="4"/>
  <c r="H3124" i="4" s="1"/>
  <c r="F3126" i="4"/>
  <c r="F3125" i="4" s="1"/>
  <c r="D181" i="8" s="1"/>
  <c r="F3137" i="4"/>
  <c r="F3136" i="4" s="1"/>
  <c r="D187" i="15" s="1"/>
  <c r="I3146" i="4"/>
  <c r="H3146" i="4" s="1"/>
  <c r="H3154" i="4"/>
  <c r="H3157" i="4"/>
  <c r="H3170" i="4"/>
  <c r="F3176" i="4"/>
  <c r="F3173" i="4" s="1"/>
  <c r="D207" i="15" s="1"/>
  <c r="I3189" i="4"/>
  <c r="H3190" i="4"/>
  <c r="H3199" i="4"/>
  <c r="I3205" i="4"/>
  <c r="H3206" i="4"/>
  <c r="F3213" i="4"/>
  <c r="F3212" i="4" s="1"/>
  <c r="H3212" i="4" s="1"/>
  <c r="I3219" i="4"/>
  <c r="H3219" i="4" s="1"/>
  <c r="F3223" i="4"/>
  <c r="F3230" i="4"/>
  <c r="F3228" i="4" s="1"/>
  <c r="D232" i="15" s="1"/>
  <c r="H3242" i="4"/>
  <c r="H3253" i="4"/>
  <c r="E3034" i="4"/>
  <c r="H3034" i="4" s="1"/>
  <c r="E3056" i="4"/>
  <c r="E3055" i="4" s="1"/>
  <c r="H3055" i="4" s="1"/>
  <c r="E3064" i="4"/>
  <c r="E3063" i="4" s="1"/>
  <c r="H3063" i="4" s="1"/>
  <c r="E3106" i="4"/>
  <c r="E3105" i="4" s="1"/>
  <c r="H3105" i="4" s="1"/>
  <c r="E3108" i="4"/>
  <c r="E3107" i="4" s="1"/>
  <c r="H3107" i="4" s="1"/>
  <c r="E3116" i="4"/>
  <c r="H3116" i="4" s="1"/>
  <c r="E3141" i="4"/>
  <c r="E3140" i="4" s="1"/>
  <c r="H3140" i="4" s="1"/>
  <c r="I3150" i="4"/>
  <c r="I3156" i="4"/>
  <c r="E3156" i="4"/>
  <c r="E3153" i="4" s="1"/>
  <c r="H3153" i="4" s="1"/>
  <c r="I3158" i="4"/>
  <c r="H3158" i="4" s="1"/>
  <c r="I3163" i="4"/>
  <c r="H3163" i="4" s="1"/>
  <c r="F3166" i="4"/>
  <c r="I3169" i="4"/>
  <c r="E3169" i="4"/>
  <c r="E3167" i="4" s="1"/>
  <c r="I3174" i="4"/>
  <c r="F3193" i="4"/>
  <c r="F3192" i="4" s="1"/>
  <c r="H3192" i="4" s="1"/>
  <c r="I3197" i="4"/>
  <c r="H3197" i="4" s="1"/>
  <c r="F3209" i="4"/>
  <c r="F3208" i="4" s="1"/>
  <c r="I3213" i="4"/>
  <c r="F3221" i="4"/>
  <c r="I3223" i="4"/>
  <c r="H3223" i="4" s="1"/>
  <c r="F3227" i="4"/>
  <c r="H3227" i="4" s="1"/>
  <c r="I3230" i="4"/>
  <c r="H3230" i="4" s="1"/>
  <c r="F3235" i="4"/>
  <c r="F3234" i="4" s="1"/>
  <c r="D233" i="8" s="1"/>
  <c r="F3239" i="4"/>
  <c r="F3238" i="4" s="1"/>
  <c r="E3239" i="4"/>
  <c r="E3238" i="4" s="1"/>
  <c r="H3245" i="4"/>
  <c r="H3252" i="4"/>
  <c r="F3255" i="4"/>
  <c r="F3254" i="4" s="1"/>
  <c r="D245" i="15" s="1"/>
  <c r="I3255" i="4"/>
  <c r="E3255" i="4"/>
  <c r="E3254" i="4" s="1"/>
  <c r="H3254" i="4" s="1"/>
  <c r="H3262" i="4"/>
  <c r="I3175" i="4"/>
  <c r="E3175" i="4"/>
  <c r="I3177" i="4"/>
  <c r="H3177" i="4" s="1"/>
  <c r="H3179" i="4"/>
  <c r="H3236" i="4"/>
  <c r="F3247" i="4"/>
  <c r="F3246" i="4" s="1"/>
  <c r="D240" i="15" s="1"/>
  <c r="I3247" i="4"/>
  <c r="E3247" i="4"/>
  <c r="E3246" i="4" s="1"/>
  <c r="E3285" i="4"/>
  <c r="I3285" i="4"/>
  <c r="F3285" i="4"/>
  <c r="I3287" i="4"/>
  <c r="F3287" i="4"/>
  <c r="E3287" i="4"/>
  <c r="H3358" i="4"/>
  <c r="I3191" i="4"/>
  <c r="H3191" i="4" s="1"/>
  <c r="I3202" i="4"/>
  <c r="H3202" i="4" s="1"/>
  <c r="I3207" i="4"/>
  <c r="H3207" i="4" s="1"/>
  <c r="I3220" i="4"/>
  <c r="H3220" i="4" s="1"/>
  <c r="I3224" i="4"/>
  <c r="H3224" i="4" s="1"/>
  <c r="I3231" i="4"/>
  <c r="H3231" i="4" s="1"/>
  <c r="I3237" i="4"/>
  <c r="H3237" i="4" s="1"/>
  <c r="I3241" i="4"/>
  <c r="I3243" i="4"/>
  <c r="H3243" i="4" s="1"/>
  <c r="I3258" i="4"/>
  <c r="I3265" i="4"/>
  <c r="I3270" i="4"/>
  <c r="H3270" i="4" s="1"/>
  <c r="I3271" i="4"/>
  <c r="H3277" i="4"/>
  <c r="H3291" i="4"/>
  <c r="E3293" i="4"/>
  <c r="E3292" i="4" s="1"/>
  <c r="H3292" i="4" s="1"/>
  <c r="E3295" i="4"/>
  <c r="E3294" i="4" s="1"/>
  <c r="H3294" i="4" s="1"/>
  <c r="F3312" i="4"/>
  <c r="F3311" i="4" s="1"/>
  <c r="D269" i="15" s="1"/>
  <c r="E3312" i="4"/>
  <c r="E3311" i="4" s="1"/>
  <c r="H3311" i="4" s="1"/>
  <c r="H3333" i="4"/>
  <c r="F3337" i="4"/>
  <c r="E3337" i="4"/>
  <c r="H3341" i="4"/>
  <c r="F3346" i="4"/>
  <c r="I3346" i="4"/>
  <c r="E3346" i="4"/>
  <c r="H3259" i="4"/>
  <c r="F3295" i="4"/>
  <c r="F3294" i="4" s="1"/>
  <c r="D263" i="15" s="1"/>
  <c r="I3298" i="4"/>
  <c r="H3298" i="4" s="1"/>
  <c r="I3305" i="4"/>
  <c r="H3305" i="4" s="1"/>
  <c r="I3337" i="4"/>
  <c r="F3353" i="4"/>
  <c r="D289" i="15" s="1"/>
  <c r="F3361" i="4"/>
  <c r="F3360" i="4" s="1"/>
  <c r="I3361" i="4"/>
  <c r="E3361" i="4"/>
  <c r="E3360" i="4" s="1"/>
  <c r="H3373" i="4"/>
  <c r="E3241" i="4"/>
  <c r="E3240" i="4" s="1"/>
  <c r="H3240" i="4" s="1"/>
  <c r="F3258" i="4"/>
  <c r="F3257" i="4" s="1"/>
  <c r="D247" i="15" s="1"/>
  <c r="E3265" i="4"/>
  <c r="E3264" i="4" s="1"/>
  <c r="E3261" i="4" s="1"/>
  <c r="H3261" i="4" s="1"/>
  <c r="E3271" i="4"/>
  <c r="E3268" i="4" s="1"/>
  <c r="F3272" i="4"/>
  <c r="E3278" i="4"/>
  <c r="F3279" i="4"/>
  <c r="I3284" i="4"/>
  <c r="H3284" i="4" s="1"/>
  <c r="I3293" i="4"/>
  <c r="H3293" i="4" s="1"/>
  <c r="F3299" i="4"/>
  <c r="F3297" i="4" s="1"/>
  <c r="D265" i="15" s="1"/>
  <c r="E3299" i="4"/>
  <c r="F3306" i="4"/>
  <c r="F3304" i="4" s="1"/>
  <c r="D267" i="15" s="1"/>
  <c r="E3306" i="4"/>
  <c r="I3312" i="4"/>
  <c r="H3314" i="4"/>
  <c r="H3319" i="4"/>
  <c r="F3330" i="4"/>
  <c r="F3329" i="4" s="1"/>
  <c r="F3326" i="4" s="1"/>
  <c r="E3330" i="4"/>
  <c r="E3329" i="4" s="1"/>
  <c r="H3334" i="4"/>
  <c r="F3338" i="4"/>
  <c r="E3338" i="4"/>
  <c r="E3344" i="4"/>
  <c r="F3344" i="4"/>
  <c r="F3520" i="4"/>
  <c r="I3300" i="4"/>
  <c r="H3300" i="4" s="1"/>
  <c r="I3303" i="4"/>
  <c r="H3303" i="4" s="1"/>
  <c r="I3307" i="4"/>
  <c r="H3307" i="4" s="1"/>
  <c r="I3310" i="4"/>
  <c r="H3310" i="4" s="1"/>
  <c r="I3313" i="4"/>
  <c r="H3313" i="4" s="1"/>
  <c r="H3327" i="4"/>
  <c r="H3339" i="4"/>
  <c r="H3349" i="4"/>
  <c r="H3352" i="4"/>
  <c r="H3355" i="4"/>
  <c r="F3366" i="4"/>
  <c r="F3365" i="4" s="1"/>
  <c r="D296" i="15" s="1"/>
  <c r="F3380" i="4"/>
  <c r="F3379" i="4" s="1"/>
  <c r="I3380" i="4"/>
  <c r="E3380" i="4"/>
  <c r="E3379" i="4" s="1"/>
  <c r="I3420" i="4"/>
  <c r="H3420" i="4" s="1"/>
  <c r="F3423" i="4"/>
  <c r="I3423" i="4"/>
  <c r="E3423" i="4"/>
  <c r="I3425" i="4"/>
  <c r="H3425" i="4" s="1"/>
  <c r="E3427" i="4"/>
  <c r="I3434" i="4"/>
  <c r="H3434" i="4" s="1"/>
  <c r="H3447" i="4"/>
  <c r="I3451" i="4"/>
  <c r="H3451" i="4" s="1"/>
  <c r="F3459" i="4"/>
  <c r="F3458" i="4" s="1"/>
  <c r="D341" i="15" s="1"/>
  <c r="E3459" i="4"/>
  <c r="E3458" i="4" s="1"/>
  <c r="I3461" i="4"/>
  <c r="H3461" i="4" s="1"/>
  <c r="E3488" i="4"/>
  <c r="H3491" i="4"/>
  <c r="F3501" i="4"/>
  <c r="I3501" i="4"/>
  <c r="E3501" i="4"/>
  <c r="I3503" i="4"/>
  <c r="H3503" i="4" s="1"/>
  <c r="F3512" i="4"/>
  <c r="E3522" i="4"/>
  <c r="E3521" i="4" s="1"/>
  <c r="E3520" i="4" s="1"/>
  <c r="I3524" i="4"/>
  <c r="H3524" i="4" s="1"/>
  <c r="H3526" i="4"/>
  <c r="E3555" i="4"/>
  <c r="E3554" i="4" s="1"/>
  <c r="H3554" i="4" s="1"/>
  <c r="H3577" i="4"/>
  <c r="H3593" i="4"/>
  <c r="F3604" i="4"/>
  <c r="I3604" i="4"/>
  <c r="E3604" i="4"/>
  <c r="E3602" i="4" s="1"/>
  <c r="F3622" i="4"/>
  <c r="F3621" i="4" s="1"/>
  <c r="E3622" i="4"/>
  <c r="E3621" i="4" s="1"/>
  <c r="H3629" i="4"/>
  <c r="H3652" i="4"/>
  <c r="E3324" i="4"/>
  <c r="E3323" i="4" s="1"/>
  <c r="I3328" i="4"/>
  <c r="H3328" i="4" s="1"/>
  <c r="E3332" i="4"/>
  <c r="E3331" i="4" s="1"/>
  <c r="H3331" i="4" s="1"/>
  <c r="I3351" i="4"/>
  <c r="E3351" i="4"/>
  <c r="H3363" i="4"/>
  <c r="F3370" i="4"/>
  <c r="F3369" i="4" s="1"/>
  <c r="H3369" i="4" s="1"/>
  <c r="E3372" i="4"/>
  <c r="E3371" i="4" s="1"/>
  <c r="H3371" i="4" s="1"/>
  <c r="F3378" i="4"/>
  <c r="F3377" i="4" s="1"/>
  <c r="I3378" i="4"/>
  <c r="E3378" i="4"/>
  <c r="E3377" i="4" s="1"/>
  <c r="I3387" i="4"/>
  <c r="H3387" i="4" s="1"/>
  <c r="H3389" i="4"/>
  <c r="I3400" i="4"/>
  <c r="H3400" i="4" s="1"/>
  <c r="H3402" i="4"/>
  <c r="E3405" i="4"/>
  <c r="H3413" i="4"/>
  <c r="H3419" i="4"/>
  <c r="H3431" i="4"/>
  <c r="H3433" i="4"/>
  <c r="F3437" i="4"/>
  <c r="F3432" i="4" s="1"/>
  <c r="E3437" i="4"/>
  <c r="H3441" i="4"/>
  <c r="F3452" i="4"/>
  <c r="F3450" i="4" s="1"/>
  <c r="D339" i="15" s="1"/>
  <c r="E3452" i="4"/>
  <c r="E3450" i="4" s="1"/>
  <c r="I3488" i="4"/>
  <c r="F3492" i="4"/>
  <c r="E3492" i="4"/>
  <c r="F3504" i="4"/>
  <c r="E3504" i="4"/>
  <c r="I3507" i="4"/>
  <c r="H3507" i="4" s="1"/>
  <c r="H3514" i="4"/>
  <c r="H3516" i="4"/>
  <c r="I3540" i="4"/>
  <c r="H3540" i="4" s="1"/>
  <c r="H3547" i="4"/>
  <c r="H3549" i="4"/>
  <c r="F3553" i="4"/>
  <c r="F3552" i="4" s="1"/>
  <c r="D47" i="14" s="1"/>
  <c r="E3553" i="4"/>
  <c r="E3552" i="4" s="1"/>
  <c r="I3555" i="4"/>
  <c r="H3557" i="4"/>
  <c r="F3584" i="4"/>
  <c r="F3583" i="4" s="1"/>
  <c r="D65" i="14" s="1"/>
  <c r="I3584" i="4"/>
  <c r="E3584" i="4"/>
  <c r="E3583" i="4" s="1"/>
  <c r="F3594" i="4"/>
  <c r="F3591" i="4" s="1"/>
  <c r="D74" i="14" s="1"/>
  <c r="E3594" i="4"/>
  <c r="E3591" i="4" s="1"/>
  <c r="H3599" i="4"/>
  <c r="H3607" i="4"/>
  <c r="H3628" i="4"/>
  <c r="H3651" i="4"/>
  <c r="H3682" i="4"/>
  <c r="I3357" i="4"/>
  <c r="E3357" i="4"/>
  <c r="E3356" i="4" s="1"/>
  <c r="E3353" i="4" s="1"/>
  <c r="H3353" i="4" s="1"/>
  <c r="I3359" i="4"/>
  <c r="H3359" i="4" s="1"/>
  <c r="I3367" i="4"/>
  <c r="H3367" i="4" s="1"/>
  <c r="H3374" i="4"/>
  <c r="I3382" i="4"/>
  <c r="H3382" i="4" s="1"/>
  <c r="H3386" i="4"/>
  <c r="H3394" i="4"/>
  <c r="H3399" i="4"/>
  <c r="I3405" i="4"/>
  <c r="H3407" i="4"/>
  <c r="H3416" i="4"/>
  <c r="E3418" i="4"/>
  <c r="I3429" i="4"/>
  <c r="H3429" i="4" s="1"/>
  <c r="F3440" i="4"/>
  <c r="F3439" i="4" s="1"/>
  <c r="D336" i="15" s="1"/>
  <c r="I3440" i="4"/>
  <c r="E3440" i="4"/>
  <c r="F3445" i="4"/>
  <c r="F3444" i="4" s="1"/>
  <c r="D337" i="15" s="1"/>
  <c r="E3445" i="4"/>
  <c r="E3444" i="4" s="1"/>
  <c r="I3455" i="4"/>
  <c r="H3455" i="4" s="1"/>
  <c r="H3457" i="4"/>
  <c r="H3479" i="4"/>
  <c r="F3483" i="4"/>
  <c r="F3482" i="4" s="1"/>
  <c r="F3477" i="4" s="1"/>
  <c r="D4" i="14" s="1"/>
  <c r="E3483" i="4"/>
  <c r="E3482" i="4" s="1"/>
  <c r="E3477" i="4" s="1"/>
  <c r="F3489" i="4"/>
  <c r="E3489" i="4"/>
  <c r="I3522" i="4"/>
  <c r="H3541" i="4"/>
  <c r="H3572" i="4"/>
  <c r="F3613" i="4"/>
  <c r="F3610" i="4" s="1"/>
  <c r="D81" i="14" s="1"/>
  <c r="E3613" i="4"/>
  <c r="E3610" i="4" s="1"/>
  <c r="E3609" i="4" s="1"/>
  <c r="H3381" i="4"/>
  <c r="F3385" i="4"/>
  <c r="F3384" i="4" s="1"/>
  <c r="F3383" i="4" s="1"/>
  <c r="D305" i="15" s="1"/>
  <c r="E3385" i="4"/>
  <c r="E3384" i="4" s="1"/>
  <c r="F3398" i="4"/>
  <c r="F3397" i="4" s="1"/>
  <c r="F3392" i="4" s="1"/>
  <c r="D310" i="15" s="1"/>
  <c r="I3398" i="4"/>
  <c r="E3398" i="4"/>
  <c r="E3397" i="4" s="1"/>
  <c r="F3406" i="4"/>
  <c r="F3404" i="4" s="1"/>
  <c r="I3406" i="4"/>
  <c r="E3406" i="4"/>
  <c r="F3411" i="4"/>
  <c r="F3410" i="4" s="1"/>
  <c r="D319" i="15" s="1"/>
  <c r="E3411" i="4"/>
  <c r="E3410" i="4" s="1"/>
  <c r="H3424" i="4"/>
  <c r="H3460" i="4"/>
  <c r="F3498" i="4"/>
  <c r="F3497" i="4" s="1"/>
  <c r="D13" i="14" s="1"/>
  <c r="E3498" i="4"/>
  <c r="E3497" i="4" s="1"/>
  <c r="H3506" i="4"/>
  <c r="H3523" i="4"/>
  <c r="F3535" i="4"/>
  <c r="F3534" i="4" s="1"/>
  <c r="F3529" i="4" s="1"/>
  <c r="D34" i="14" s="1"/>
  <c r="E3535" i="4"/>
  <c r="E3534" i="4" s="1"/>
  <c r="H3539" i="4"/>
  <c r="F3566" i="4"/>
  <c r="F3565" i="4" s="1"/>
  <c r="D54" i="14" s="1"/>
  <c r="E3566" i="4"/>
  <c r="E3565" i="4" s="1"/>
  <c r="E3558" i="4" s="1"/>
  <c r="H3568" i="4"/>
  <c r="F3581" i="4"/>
  <c r="F3580" i="4" s="1"/>
  <c r="F3573" i="4" s="1"/>
  <c r="D59" i="14" s="1"/>
  <c r="E3581" i="4"/>
  <c r="E3580" i="4" s="1"/>
  <c r="E3573" i="4" s="1"/>
  <c r="F3586" i="4"/>
  <c r="F3585" i="4" s="1"/>
  <c r="D66" i="14" s="1"/>
  <c r="E3586" i="4"/>
  <c r="E3585" i="4" s="1"/>
  <c r="H3585" i="4" s="1"/>
  <c r="H3600" i="4"/>
  <c r="I3603" i="4"/>
  <c r="F3603" i="4"/>
  <c r="I3613" i="4"/>
  <c r="I3625" i="4"/>
  <c r="H3625" i="4" s="1"/>
  <c r="I3632" i="4"/>
  <c r="F3632" i="4"/>
  <c r="F3631" i="4" s="1"/>
  <c r="H3631" i="4" s="1"/>
  <c r="E3662" i="4"/>
  <c r="E3660" i="4" s="1"/>
  <c r="I3662" i="4"/>
  <c r="I3663" i="4"/>
  <c r="I3674" i="4"/>
  <c r="H3674" i="4" s="1"/>
  <c r="I3676" i="4"/>
  <c r="I3687" i="4"/>
  <c r="E3687" i="4"/>
  <c r="E3686" i="4" s="1"/>
  <c r="H3686" i="4" s="1"/>
  <c r="I3708" i="4"/>
  <c r="E3708" i="4"/>
  <c r="E3705" i="4" s="1"/>
  <c r="I3710" i="4"/>
  <c r="H3710" i="4" s="1"/>
  <c r="H3721" i="4"/>
  <c r="F3725" i="4"/>
  <c r="F3724" i="4" s="1"/>
  <c r="D133" i="14" s="1"/>
  <c r="E3725" i="4"/>
  <c r="E3724" i="4" s="1"/>
  <c r="E3727" i="4"/>
  <c r="E3726" i="4" s="1"/>
  <c r="F3727" i="4"/>
  <c r="F3726" i="4" s="1"/>
  <c r="D134" i="14" s="1"/>
  <c r="F3734" i="4"/>
  <c r="F3733" i="4" s="1"/>
  <c r="D138" i="14" s="1"/>
  <c r="E3734" i="4"/>
  <c r="E3733" i="4" s="1"/>
  <c r="H3744" i="4"/>
  <c r="F3772" i="4"/>
  <c r="E3772" i="4"/>
  <c r="E3767" i="4" s="1"/>
  <c r="I3772" i="4"/>
  <c r="H3777" i="4"/>
  <c r="I3421" i="4"/>
  <c r="H3421" i="4" s="1"/>
  <c r="I3430" i="4"/>
  <c r="H3430" i="4" s="1"/>
  <c r="I3435" i="4"/>
  <c r="H3435" i="4" s="1"/>
  <c r="I3446" i="4"/>
  <c r="H3446" i="4" s="1"/>
  <c r="I3449" i="4"/>
  <c r="H3449" i="4" s="1"/>
  <c r="I3453" i="4"/>
  <c r="H3453" i="4" s="1"/>
  <c r="I3463" i="4"/>
  <c r="H3463" i="4" s="1"/>
  <c r="I3481" i="4"/>
  <c r="H3481" i="4" s="1"/>
  <c r="I3486" i="4"/>
  <c r="H3486" i="4" s="1"/>
  <c r="I3490" i="4"/>
  <c r="H3490" i="4" s="1"/>
  <c r="I3496" i="4"/>
  <c r="H3496" i="4" s="1"/>
  <c r="I3518" i="4"/>
  <c r="H3518" i="4" s="1"/>
  <c r="I3528" i="4"/>
  <c r="H3528" i="4" s="1"/>
  <c r="I3533" i="4"/>
  <c r="H3533" i="4" s="1"/>
  <c r="I3551" i="4"/>
  <c r="H3551" i="4" s="1"/>
  <c r="I3564" i="4"/>
  <c r="H3564" i="4" s="1"/>
  <c r="I3579" i="4"/>
  <c r="H3579" i="4" s="1"/>
  <c r="F3588" i="4"/>
  <c r="F3587" i="4" s="1"/>
  <c r="H3587" i="4" s="1"/>
  <c r="I3592" i="4"/>
  <c r="H3592" i="4" s="1"/>
  <c r="I3595" i="4"/>
  <c r="H3595" i="4" s="1"/>
  <c r="F3597" i="4"/>
  <c r="F3596" i="4" s="1"/>
  <c r="D75" i="8" s="1"/>
  <c r="I3601" i="4"/>
  <c r="H3601" i="4" s="1"/>
  <c r="F3606" i="4"/>
  <c r="H3606" i="4" s="1"/>
  <c r="I3608" i="4"/>
  <c r="H3608" i="4" s="1"/>
  <c r="I3611" i="4"/>
  <c r="H3611" i="4" s="1"/>
  <c r="I3614" i="4"/>
  <c r="H3614" i="4" s="1"/>
  <c r="F3616" i="4"/>
  <c r="F3615" i="4" s="1"/>
  <c r="D82" i="14" s="1"/>
  <c r="I3620" i="4"/>
  <c r="H3638" i="4"/>
  <c r="H3641" i="4"/>
  <c r="I3656" i="4"/>
  <c r="E3656" i="4"/>
  <c r="E3655" i="4" s="1"/>
  <c r="H3664" i="4"/>
  <c r="E3672" i="4"/>
  <c r="H3679" i="4"/>
  <c r="H3683" i="4"/>
  <c r="I3725" i="4"/>
  <c r="I3727" i="4"/>
  <c r="H3728" i="4"/>
  <c r="H3731" i="4"/>
  <c r="I3734" i="4"/>
  <c r="F3736" i="4"/>
  <c r="F3735" i="4" s="1"/>
  <c r="D139" i="14" s="1"/>
  <c r="E3736" i="4"/>
  <c r="E3735" i="4" s="1"/>
  <c r="H3735" i="4" s="1"/>
  <c r="H3741" i="4"/>
  <c r="F3746" i="4"/>
  <c r="D145" i="14" s="1"/>
  <c r="H3751" i="4"/>
  <c r="H3760" i="4"/>
  <c r="H3783" i="4"/>
  <c r="F3786" i="4"/>
  <c r="D163" i="14" s="1"/>
  <c r="E3391" i="4"/>
  <c r="E3390" i="4" s="1"/>
  <c r="H3390" i="4" s="1"/>
  <c r="E3396" i="4"/>
  <c r="E3395" i="4" s="1"/>
  <c r="H3395" i="4" s="1"/>
  <c r="E3409" i="4"/>
  <c r="H3409" i="4" s="1"/>
  <c r="E3443" i="4"/>
  <c r="H3443" i="4" s="1"/>
  <c r="E3531" i="4"/>
  <c r="E3530" i="4" s="1"/>
  <c r="E3529" i="4" s="1"/>
  <c r="H3529" i="4" s="1"/>
  <c r="E3626" i="4"/>
  <c r="E3624" i="4" s="1"/>
  <c r="I3627" i="4"/>
  <c r="H3627" i="4" s="1"/>
  <c r="I3630" i="4"/>
  <c r="H3630" i="4" s="1"/>
  <c r="F3634" i="4"/>
  <c r="F3633" i="4" s="1"/>
  <c r="H3633" i="4" s="1"/>
  <c r="I3637" i="4"/>
  <c r="E3637" i="4"/>
  <c r="E3635" i="4" s="1"/>
  <c r="H3635" i="4" s="1"/>
  <c r="F3656" i="4"/>
  <c r="F3655" i="4" s="1"/>
  <c r="F3650" i="4" s="1"/>
  <c r="I3658" i="4"/>
  <c r="E3658" i="4"/>
  <c r="E3657" i="4" s="1"/>
  <c r="H3657" i="4" s="1"/>
  <c r="F3663" i="4"/>
  <c r="F3660" i="4" s="1"/>
  <c r="D108" i="14" s="1"/>
  <c r="I3666" i="4"/>
  <c r="E3666" i="4"/>
  <c r="E3665" i="4" s="1"/>
  <c r="H3665" i="4" s="1"/>
  <c r="E3691" i="4"/>
  <c r="E3689" i="4" s="1"/>
  <c r="E3688" i="4" s="1"/>
  <c r="H3688" i="4" s="1"/>
  <c r="I3691" i="4"/>
  <c r="I3700" i="4"/>
  <c r="E3712" i="4"/>
  <c r="E3711" i="4" s="1"/>
  <c r="H3711" i="4" s="1"/>
  <c r="I3712" i="4"/>
  <c r="F3689" i="4"/>
  <c r="F3688" i="4" s="1"/>
  <c r="D118" i="14" s="1"/>
  <c r="H3693" i="4"/>
  <c r="I3694" i="4"/>
  <c r="H3694" i="4" s="1"/>
  <c r="E3700" i="4"/>
  <c r="E3699" i="4" s="1"/>
  <c r="H3706" i="4"/>
  <c r="I3707" i="4"/>
  <c r="H3707" i="4" s="1"/>
  <c r="H3716" i="4"/>
  <c r="H3719" i="4"/>
  <c r="H3722" i="4"/>
  <c r="H3743" i="4"/>
  <c r="F3763" i="4"/>
  <c r="F3762" i="4" s="1"/>
  <c r="D152" i="8" s="1"/>
  <c r="E3763" i="4"/>
  <c r="E3762" i="4" s="1"/>
  <c r="I3763" i="4"/>
  <c r="F3774" i="4"/>
  <c r="F3773" i="4" s="1"/>
  <c r="D160" i="14" s="1"/>
  <c r="I3774" i="4"/>
  <c r="E3774" i="4"/>
  <c r="H3797" i="4"/>
  <c r="I3752" i="4"/>
  <c r="H3752" i="4" s="1"/>
  <c r="I3758" i="4"/>
  <c r="E3758" i="4"/>
  <c r="E3754" i="4" s="1"/>
  <c r="E3779" i="4"/>
  <c r="I3792" i="4"/>
  <c r="H3792" i="4" s="1"/>
  <c r="E3796" i="4"/>
  <c r="E3795" i="4" s="1"/>
  <c r="H3795" i="4" s="1"/>
  <c r="F3805" i="4"/>
  <c r="F3800" i="4" s="1"/>
  <c r="E3805" i="4"/>
  <c r="H3809" i="4"/>
  <c r="I3827" i="4"/>
  <c r="H3827" i="4" s="1"/>
  <c r="I3840" i="4"/>
  <c r="H3857" i="4"/>
  <c r="H3793" i="4"/>
  <c r="F3814" i="4"/>
  <c r="F3813" i="4" s="1"/>
  <c r="F3806" i="4" s="1"/>
  <c r="E3814" i="4"/>
  <c r="E3813" i="4" s="1"/>
  <c r="E3827" i="4"/>
  <c r="E3826" i="4" s="1"/>
  <c r="H3826" i="4" s="1"/>
  <c r="E3832" i="4"/>
  <c r="E3831" i="4" s="1"/>
  <c r="H3831" i="4" s="1"/>
  <c r="E3840" i="4"/>
  <c r="E3839" i="4" s="1"/>
  <c r="H3842" i="4"/>
  <c r="H3845" i="4"/>
  <c r="E3848" i="4"/>
  <c r="H3848" i="4" s="1"/>
  <c r="H3851" i="4"/>
  <c r="I3718" i="4"/>
  <c r="E3718" i="4"/>
  <c r="I3720" i="4"/>
  <c r="H3720" i="4" s="1"/>
  <c r="I3755" i="4"/>
  <c r="H3755" i="4" s="1"/>
  <c r="F3759" i="4"/>
  <c r="H3759" i="4" s="1"/>
  <c r="I3775" i="4"/>
  <c r="H3775" i="4" s="1"/>
  <c r="I3778" i="4"/>
  <c r="H3778" i="4" s="1"/>
  <c r="F3784" i="4"/>
  <c r="H3784" i="4" s="1"/>
  <c r="I3794" i="4"/>
  <c r="H3794" i="4" s="1"/>
  <c r="I3802" i="4"/>
  <c r="I3805" i="4"/>
  <c r="H3821" i="4"/>
  <c r="F3825" i="4"/>
  <c r="F3824" i="4" s="1"/>
  <c r="F3819" i="4" s="1"/>
  <c r="D185" i="14" s="1"/>
  <c r="I3825" i="4"/>
  <c r="E3825" i="4"/>
  <c r="E3824" i="4" s="1"/>
  <c r="E3819" i="4" s="1"/>
  <c r="I3832" i="4"/>
  <c r="H3834" i="4"/>
  <c r="F3838" i="4"/>
  <c r="F3837" i="4" s="1"/>
  <c r="I3838" i="4"/>
  <c r="E3838" i="4"/>
  <c r="E3837" i="4" s="1"/>
  <c r="H3846" i="4"/>
  <c r="I3740" i="4"/>
  <c r="E3740" i="4"/>
  <c r="E3739" i="4" s="1"/>
  <c r="H3739" i="4" s="1"/>
  <c r="I3742" i="4"/>
  <c r="H3742" i="4" s="1"/>
  <c r="I3748" i="4"/>
  <c r="E3748" i="4"/>
  <c r="E3747" i="4" s="1"/>
  <c r="E3746" i="4" s="1"/>
  <c r="I3750" i="4"/>
  <c r="H3750" i="4" s="1"/>
  <c r="H3756" i="4"/>
  <c r="I3757" i="4"/>
  <c r="H3757" i="4" s="1"/>
  <c r="I3770" i="4"/>
  <c r="H3770" i="4" s="1"/>
  <c r="H3780" i="4"/>
  <c r="I3781" i="4"/>
  <c r="I3782" i="4"/>
  <c r="H3782" i="4" s="1"/>
  <c r="H3787" i="4"/>
  <c r="H3790" i="4"/>
  <c r="H3791" i="4"/>
  <c r="H3804" i="4"/>
  <c r="I3814" i="4"/>
  <c r="H3816" i="4"/>
  <c r="H3818" i="4"/>
  <c r="F3866" i="4"/>
  <c r="F3865" i="4" s="1"/>
  <c r="D209" i="14" s="1"/>
  <c r="E3866" i="4"/>
  <c r="E3865" i="4" s="1"/>
  <c r="H3865" i="4" s="1"/>
  <c r="E3889" i="4"/>
  <c r="E3905" i="4"/>
  <c r="I3905" i="4"/>
  <c r="H3905" i="4" s="1"/>
  <c r="E3913" i="4"/>
  <c r="I3913" i="4"/>
  <c r="F3913" i="4"/>
  <c r="I3854" i="4"/>
  <c r="H3854" i="4" s="1"/>
  <c r="F3862" i="4"/>
  <c r="E3879" i="4"/>
  <c r="E3878" i="4" s="1"/>
  <c r="H3878" i="4" s="1"/>
  <c r="F3888" i="4"/>
  <c r="F3887" i="4" s="1"/>
  <c r="F3884" i="4" s="1"/>
  <c r="D220" i="14" s="1"/>
  <c r="E3888" i="4"/>
  <c r="E3887" i="4" s="1"/>
  <c r="E3884" i="4" s="1"/>
  <c r="F3897" i="4"/>
  <c r="F3896" i="4" s="1"/>
  <c r="D227" i="14" s="1"/>
  <c r="I3897" i="4"/>
  <c r="F3905" i="4"/>
  <c r="I3907" i="4"/>
  <c r="H3907" i="4" s="1"/>
  <c r="F3907" i="4"/>
  <c r="E3909" i="4"/>
  <c r="I3909" i="4"/>
  <c r="H3909" i="4" s="1"/>
  <c r="I3849" i="4"/>
  <c r="H3849" i="4" s="1"/>
  <c r="I3855" i="4"/>
  <c r="E3855" i="4"/>
  <c r="E3853" i="4" s="1"/>
  <c r="H3853" i="4" s="1"/>
  <c r="I3860" i="4"/>
  <c r="H3860" i="4" s="1"/>
  <c r="H3864" i="4"/>
  <c r="I3866" i="4"/>
  <c r="H3866" i="4" s="1"/>
  <c r="H3868" i="4"/>
  <c r="F3877" i="4"/>
  <c r="F3876" i="4" s="1"/>
  <c r="F3873" i="4" s="1"/>
  <c r="D214" i="14" s="1"/>
  <c r="E3877" i="4"/>
  <c r="E3876" i="4" s="1"/>
  <c r="I3879" i="4"/>
  <c r="H3881" i="4"/>
  <c r="I3899" i="4"/>
  <c r="F3899" i="4"/>
  <c r="F3898" i="4" s="1"/>
  <c r="H3898" i="4" s="1"/>
  <c r="F3904" i="4"/>
  <c r="I3904" i="4"/>
  <c r="H3904" i="4" s="1"/>
  <c r="I3911" i="4"/>
  <c r="F3911" i="4"/>
  <c r="E3911" i="4"/>
  <c r="I3861" i="4"/>
  <c r="E3861" i="4"/>
  <c r="F3863" i="4"/>
  <c r="I3863" i="4"/>
  <c r="E3863" i="4"/>
  <c r="H3892" i="4"/>
  <c r="F3908" i="4"/>
  <c r="I3908" i="4"/>
  <c r="H3908" i="4" s="1"/>
  <c r="H3910" i="4"/>
  <c r="F3912" i="4"/>
  <c r="I3912" i="4"/>
  <c r="E3912" i="4"/>
  <c r="I3927" i="4"/>
  <c r="I3929" i="4"/>
  <c r="I3944" i="4"/>
  <c r="I3951" i="4"/>
  <c r="H3923" i="4"/>
  <c r="H3933" i="4"/>
  <c r="E3937" i="4"/>
  <c r="H3978" i="4"/>
  <c r="E3981" i="4"/>
  <c r="E3980" i="4" s="1"/>
  <c r="F3981" i="4"/>
  <c r="F3980" i="4" s="1"/>
  <c r="D263" i="14" s="1"/>
  <c r="H3995" i="4"/>
  <c r="I3875" i="4"/>
  <c r="H3875" i="4" s="1"/>
  <c r="I3883" i="4"/>
  <c r="H3883" i="4" s="1"/>
  <c r="I3886" i="4"/>
  <c r="H3886" i="4" s="1"/>
  <c r="I3891" i="4"/>
  <c r="E3915" i="4"/>
  <c r="F3916" i="4"/>
  <c r="F3914" i="4" s="1"/>
  <c r="D232" i="14" s="1"/>
  <c r="E3918" i="4"/>
  <c r="H3918" i="4" s="1"/>
  <c r="E3919" i="4"/>
  <c r="H3919" i="4" s="1"/>
  <c r="E3921" i="4"/>
  <c r="E3920" i="4" s="1"/>
  <c r="H3920" i="4" s="1"/>
  <c r="E3927" i="4"/>
  <c r="E3926" i="4" s="1"/>
  <c r="H3926" i="4" s="1"/>
  <c r="E3929" i="4"/>
  <c r="E3928" i="4" s="1"/>
  <c r="H3928" i="4" s="1"/>
  <c r="H3932" i="4"/>
  <c r="H3940" i="4"/>
  <c r="F3944" i="4"/>
  <c r="F3943" i="4" s="1"/>
  <c r="F3942" i="4" s="1"/>
  <c r="D246" i="14" s="1"/>
  <c r="E3951" i="4"/>
  <c r="E3950" i="4" s="1"/>
  <c r="H3950" i="4" s="1"/>
  <c r="F3955" i="4"/>
  <c r="I3955" i="4"/>
  <c r="H3955" i="4" s="1"/>
  <c r="F3962" i="4"/>
  <c r="I3962" i="4"/>
  <c r="H3966" i="4"/>
  <c r="E3973" i="4"/>
  <c r="E3969" i="4" s="1"/>
  <c r="F3973" i="4"/>
  <c r="H3973" i="4" s="1"/>
  <c r="H3974" i="4"/>
  <c r="I3981" i="4"/>
  <c r="H4039" i="4"/>
  <c r="H3903" i="4"/>
  <c r="I3925" i="4"/>
  <c r="H3925" i="4" s="1"/>
  <c r="F3939" i="4"/>
  <c r="F3938" i="4" s="1"/>
  <c r="F3937" i="4" s="1"/>
  <c r="D243" i="14" s="1"/>
  <c r="E3946" i="4"/>
  <c r="E3945" i="4" s="1"/>
  <c r="H3945" i="4" s="1"/>
  <c r="I3949" i="4"/>
  <c r="H3949" i="4" s="1"/>
  <c r="E3956" i="4"/>
  <c r="E3954" i="4" s="1"/>
  <c r="F3956" i="4"/>
  <c r="E3963" i="4"/>
  <c r="E3961" i="4" s="1"/>
  <c r="F3963" i="4"/>
  <c r="H4007" i="4"/>
  <c r="I3958" i="4"/>
  <c r="H3958" i="4" s="1"/>
  <c r="I3965" i="4"/>
  <c r="I3971" i="4"/>
  <c r="H3971" i="4" s="1"/>
  <c r="I3977" i="4"/>
  <c r="H3977" i="4" s="1"/>
  <c r="I3986" i="4"/>
  <c r="H3986" i="4" s="1"/>
  <c r="I3989" i="4"/>
  <c r="H3989" i="4" s="1"/>
  <c r="I3993" i="4"/>
  <c r="H3993" i="4" s="1"/>
  <c r="I3996" i="4"/>
  <c r="H3996" i="4" s="1"/>
  <c r="I3999" i="4"/>
  <c r="H3999" i="4" s="1"/>
  <c r="F4001" i="4"/>
  <c r="F3997" i="4" s="1"/>
  <c r="D269" i="14" s="1"/>
  <c r="F4006" i="4"/>
  <c r="F4005" i="4" s="1"/>
  <c r="F4004" i="4" s="1"/>
  <c r="H4004" i="4" s="1"/>
  <c r="F4014" i="4"/>
  <c r="F4013" i="4" s="1"/>
  <c r="D279" i="14" s="1"/>
  <c r="F4016" i="4"/>
  <c r="F4015" i="4" s="1"/>
  <c r="D280" i="14" s="1"/>
  <c r="F4020" i="4"/>
  <c r="F4019" i="4" s="1"/>
  <c r="D282" i="8" s="1"/>
  <c r="I4032" i="4"/>
  <c r="F4041" i="4"/>
  <c r="F4040" i="4" s="1"/>
  <c r="F4039" i="4" s="1"/>
  <c r="D289" i="14" s="1"/>
  <c r="I4045" i="4"/>
  <c r="E4045" i="4"/>
  <c r="E4044" i="4" s="1"/>
  <c r="I4047" i="4"/>
  <c r="I4053" i="4"/>
  <c r="E4053" i="4"/>
  <c r="I4060" i="4"/>
  <c r="E4060" i="4"/>
  <c r="E4059" i="4" s="1"/>
  <c r="I4066" i="4"/>
  <c r="E4066" i="4"/>
  <c r="E4065" i="4" s="1"/>
  <c r="F4075" i="4"/>
  <c r="F4074" i="4" s="1"/>
  <c r="D308" i="8" s="1"/>
  <c r="E4075" i="4"/>
  <c r="E4074" i="4" s="1"/>
  <c r="H4079" i="4"/>
  <c r="F3970" i="4"/>
  <c r="I3972" i="4"/>
  <c r="H3972" i="4" s="1"/>
  <c r="I3975" i="4"/>
  <c r="H3975" i="4" s="1"/>
  <c r="I3987" i="4"/>
  <c r="H3987" i="4" s="1"/>
  <c r="I3994" i="4"/>
  <c r="H3994" i="4" s="1"/>
  <c r="I4000" i="4"/>
  <c r="H4000" i="4" s="1"/>
  <c r="I4003" i="4"/>
  <c r="H4003" i="4" s="1"/>
  <c r="I4008" i="4"/>
  <c r="H4008" i="4" s="1"/>
  <c r="E4010" i="4"/>
  <c r="E4009" i="4" s="1"/>
  <c r="H4009" i="4" s="1"/>
  <c r="I4018" i="4"/>
  <c r="H4018" i="4" s="1"/>
  <c r="I4024" i="4"/>
  <c r="E4024" i="4"/>
  <c r="E4022" i="4" s="1"/>
  <c r="E4031" i="4"/>
  <c r="H4031" i="4" s="1"/>
  <c r="E4032" i="4"/>
  <c r="I4038" i="4"/>
  <c r="I4041" i="4"/>
  <c r="F4045" i="4"/>
  <c r="F4044" i="4" s="1"/>
  <c r="D292" i="8" s="1"/>
  <c r="E4047" i="4"/>
  <c r="E4046" i="4" s="1"/>
  <c r="H4046" i="4" s="1"/>
  <c r="E4052" i="4"/>
  <c r="F4053" i="4"/>
  <c r="F4051" i="4" s="1"/>
  <c r="E4054" i="4"/>
  <c r="H4054" i="4" s="1"/>
  <c r="F4060" i="4"/>
  <c r="F4059" i="4" s="1"/>
  <c r="D299" i="14" s="1"/>
  <c r="F4066" i="4"/>
  <c r="F4065" i="4" s="1"/>
  <c r="D303" i="14" s="1"/>
  <c r="I4001" i="4"/>
  <c r="I4006" i="4"/>
  <c r="I4064" i="4"/>
  <c r="E4064" i="4"/>
  <c r="E4063" i="4" s="1"/>
  <c r="F4099" i="4"/>
  <c r="F4098" i="4" s="1"/>
  <c r="D320" i="14" s="1"/>
  <c r="I4099" i="4"/>
  <c r="E4099" i="4"/>
  <c r="E4098" i="4" s="1"/>
  <c r="H4098" i="4" s="1"/>
  <c r="E4014" i="4"/>
  <c r="E4013" i="4" s="1"/>
  <c r="H4013" i="4" s="1"/>
  <c r="E4016" i="4"/>
  <c r="E4015" i="4" s="1"/>
  <c r="E4020" i="4"/>
  <c r="E4019" i="4" s="1"/>
  <c r="E4038" i="4"/>
  <c r="E4034" i="4" s="1"/>
  <c r="H4043" i="4"/>
  <c r="I4052" i="4"/>
  <c r="F4064" i="4"/>
  <c r="F4063" i="4" s="1"/>
  <c r="F4073" i="4"/>
  <c r="F4072" i="4" s="1"/>
  <c r="H4072" i="4" s="1"/>
  <c r="I4073" i="4"/>
  <c r="E4073" i="4"/>
  <c r="E4072" i="4" s="1"/>
  <c r="F4093" i="4"/>
  <c r="I4093" i="4"/>
  <c r="E4093" i="4"/>
  <c r="H4108" i="4"/>
  <c r="I4080" i="4"/>
  <c r="H4080" i="4" s="1"/>
  <c r="H4082" i="4"/>
  <c r="I4088" i="4"/>
  <c r="H4088" i="4" s="1"/>
  <c r="F4106" i="4"/>
  <c r="F4104" i="4" s="1"/>
  <c r="F4103" i="4" s="1"/>
  <c r="D323" i="14" s="1"/>
  <c r="I4106" i="4"/>
  <c r="E4106" i="4"/>
  <c r="F4111" i="4"/>
  <c r="F4110" i="4" s="1"/>
  <c r="D325" i="14" s="1"/>
  <c r="E4111" i="4"/>
  <c r="E4110" i="4" s="1"/>
  <c r="H4110" i="4" s="1"/>
  <c r="F4115" i="4"/>
  <c r="F4113" i="4" s="1"/>
  <c r="D333" i="14" s="1"/>
  <c r="I4115" i="4"/>
  <c r="E4115" i="4"/>
  <c r="F4120" i="4"/>
  <c r="I4120" i="4"/>
  <c r="E4120" i="4"/>
  <c r="F4127" i="4"/>
  <c r="E4127" i="4"/>
  <c r="H4129" i="4"/>
  <c r="F4133" i="4"/>
  <c r="F4130" i="4" s="1"/>
  <c r="D337" i="14" s="1"/>
  <c r="E4133" i="4"/>
  <c r="E4130" i="4" s="1"/>
  <c r="H4148" i="4"/>
  <c r="H4087" i="4"/>
  <c r="F4091" i="4"/>
  <c r="E4091" i="4"/>
  <c r="H4095" i="4"/>
  <c r="H4101" i="4"/>
  <c r="F4136" i="4"/>
  <c r="D339" i="14" s="1"/>
  <c r="H4144" i="4"/>
  <c r="F4086" i="4"/>
  <c r="F4085" i="4" s="1"/>
  <c r="F4078" i="4" s="1"/>
  <c r="D310" i="14" s="1"/>
  <c r="I4086" i="4"/>
  <c r="E4086" i="4"/>
  <c r="E4085" i="4" s="1"/>
  <c r="F4094" i="4"/>
  <c r="I4094" i="4"/>
  <c r="E4094" i="4"/>
  <c r="I4102" i="4"/>
  <c r="H4102" i="4" s="1"/>
  <c r="E4105" i="4"/>
  <c r="I4111" i="4"/>
  <c r="E4114" i="4"/>
  <c r="E4119" i="4"/>
  <c r="F4122" i="4"/>
  <c r="I4122" i="4"/>
  <c r="E4122" i="4"/>
  <c r="H4134" i="4"/>
  <c r="I4140" i="4"/>
  <c r="I4143" i="4"/>
  <c r="H4143" i="4" s="1"/>
  <c r="I4137" i="4"/>
  <c r="E4140" i="4"/>
  <c r="E4143" i="4"/>
  <c r="E4142" i="4" s="1"/>
  <c r="H4142" i="4" s="1"/>
  <c r="I4147" i="4"/>
  <c r="I4071" i="4"/>
  <c r="H4071" i="4" s="1"/>
  <c r="I4097" i="4"/>
  <c r="H4097" i="4" s="1"/>
  <c r="I4123" i="4"/>
  <c r="H4123" i="4" s="1"/>
  <c r="E4128" i="4"/>
  <c r="I4128" i="4"/>
  <c r="I4131" i="4"/>
  <c r="H4131" i="4" s="1"/>
  <c r="E4137" i="4"/>
  <c r="I4138" i="4"/>
  <c r="H4138" i="4" s="1"/>
  <c r="E4141" i="4"/>
  <c r="I4141" i="4"/>
  <c r="I4145" i="4"/>
  <c r="H4145" i="4" s="1"/>
  <c r="E4147" i="4"/>
  <c r="E4146" i="4" s="1"/>
  <c r="H4146" i="4" s="1"/>
  <c r="E4084" i="4"/>
  <c r="E4083" i="4" s="1"/>
  <c r="H4083" i="4" s="1"/>
  <c r="E4092" i="4"/>
  <c r="H4092" i="4" s="1"/>
  <c r="E4109" i="4"/>
  <c r="H4109" i="4" s="1"/>
  <c r="E4126" i="4"/>
  <c r="H2425" i="4" l="1"/>
  <c r="H2301" i="4"/>
  <c r="D205" i="8"/>
  <c r="H2397" i="4"/>
  <c r="H2317" i="4"/>
  <c r="H1720" i="4"/>
  <c r="H570" i="4"/>
  <c r="H564" i="4"/>
  <c r="H2832" i="4"/>
  <c r="H2985" i="4"/>
  <c r="E189" i="4"/>
  <c r="H189" i="4" s="1"/>
  <c r="F3167" i="4"/>
  <c r="D205" i="15" s="1"/>
  <c r="H2575" i="4"/>
  <c r="H1109" i="4"/>
  <c r="H1853" i="4"/>
  <c r="H3160" i="4"/>
  <c r="H3132" i="4"/>
  <c r="H3094" i="4"/>
  <c r="H3234" i="4"/>
  <c r="H3051" i="4"/>
  <c r="H2759" i="4"/>
  <c r="H2728" i="4"/>
  <c r="H2667" i="4"/>
  <c r="F2403" i="4"/>
  <c r="H2540" i="4"/>
  <c r="H2346" i="4"/>
  <c r="H2225" i="4"/>
  <c r="H2552" i="4"/>
  <c r="H2495" i="4"/>
  <c r="H2038" i="4"/>
  <c r="H1878" i="4"/>
  <c r="E1816" i="4"/>
  <c r="F1732" i="4"/>
  <c r="D101" i="11" s="1"/>
  <c r="F1479" i="4"/>
  <c r="D29" i="11" s="1"/>
  <c r="H806" i="4"/>
  <c r="H956" i="4"/>
  <c r="H900" i="4"/>
  <c r="F602" i="4"/>
  <c r="H528" i="4"/>
  <c r="H539" i="4"/>
  <c r="H89" i="4"/>
  <c r="H525" i="4"/>
  <c r="H307" i="4"/>
  <c r="H29" i="4"/>
  <c r="H3317" i="4"/>
  <c r="H3198" i="4"/>
  <c r="H4002" i="4"/>
  <c r="H2486" i="4"/>
  <c r="H2303" i="4"/>
  <c r="F2280" i="4"/>
  <c r="H1501" i="4"/>
  <c r="H1131" i="4"/>
  <c r="H1028" i="4"/>
  <c r="F564" i="4"/>
  <c r="D186" i="13" s="1"/>
  <c r="H391" i="4"/>
  <c r="H3702" i="4"/>
  <c r="H2880" i="4"/>
  <c r="H3118" i="4"/>
  <c r="H3167" i="4"/>
  <c r="H3776" i="4"/>
  <c r="H3536" i="4"/>
  <c r="H3340" i="4"/>
  <c r="H3217" i="4"/>
  <c r="H3647" i="4"/>
  <c r="H2873" i="4"/>
  <c r="D138" i="7"/>
  <c r="D128" i="7"/>
  <c r="H2568" i="4"/>
  <c r="E3968" i="4"/>
  <c r="H3658" i="4"/>
  <c r="F4062" i="4"/>
  <c r="D301" i="14" s="1"/>
  <c r="H4019" i="4"/>
  <c r="H3603" i="4"/>
  <c r="H3583" i="4"/>
  <c r="H3235" i="4"/>
  <c r="H2180" i="4"/>
  <c r="E1924" i="4"/>
  <c r="H4091" i="4"/>
  <c r="H4015" i="4"/>
  <c r="H3813" i="4"/>
  <c r="H3840" i="4"/>
  <c r="H3691" i="4"/>
  <c r="H3584" i="4"/>
  <c r="E3545" i="4"/>
  <c r="H3504" i="4"/>
  <c r="H3437" i="4"/>
  <c r="H3209" i="4"/>
  <c r="F3251" i="4"/>
  <c r="D243" i="15" s="1"/>
  <c r="H3165" i="4"/>
  <c r="H3152" i="4"/>
  <c r="H3136" i="4"/>
  <c r="H3125" i="4"/>
  <c r="H3112" i="4"/>
  <c r="F2956" i="4"/>
  <c r="D96" i="15" s="1"/>
  <c r="H2982" i="4"/>
  <c r="H2961" i="4"/>
  <c r="H2954" i="4"/>
  <c r="H2814" i="4"/>
  <c r="H2770" i="4"/>
  <c r="H2763" i="4"/>
  <c r="E2583" i="4"/>
  <c r="H2583" i="4" s="1"/>
  <c r="H2485" i="4"/>
  <c r="H2472" i="4"/>
  <c r="E2403" i="4"/>
  <c r="H2395" i="4"/>
  <c r="H1939" i="4"/>
  <c r="H1910" i="4"/>
  <c r="H1817" i="4"/>
  <c r="E1984" i="4"/>
  <c r="H1956" i="4"/>
  <c r="H1448" i="4"/>
  <c r="H1611" i="4"/>
  <c r="H1546" i="4"/>
  <c r="H1477" i="4"/>
  <c r="H879" i="4"/>
  <c r="H838" i="4"/>
  <c r="H824" i="4"/>
  <c r="H766" i="4"/>
  <c r="E522" i="4"/>
  <c r="D103" i="7"/>
  <c r="F4034" i="4"/>
  <c r="D288" i="14" s="1"/>
  <c r="H2831" i="4"/>
  <c r="H3281" i="4"/>
  <c r="H3127" i="4"/>
  <c r="H4096" i="4"/>
  <c r="H2508" i="4"/>
  <c r="H1773" i="4"/>
  <c r="E1737" i="4"/>
  <c r="H1737" i="4" s="1"/>
  <c r="H676" i="4"/>
  <c r="H1282" i="4"/>
  <c r="H1158" i="4"/>
  <c r="H953" i="4"/>
  <c r="E331" i="4"/>
  <c r="H331" i="4" s="1"/>
  <c r="H3979" i="4"/>
  <c r="H1772" i="4"/>
  <c r="F1878" i="4"/>
  <c r="D163" i="11" s="1"/>
  <c r="H745" i="4"/>
  <c r="H673" i="4"/>
  <c r="H536" i="4"/>
  <c r="E3947" i="4"/>
  <c r="H3947" i="4" s="1"/>
  <c r="E3650" i="4"/>
  <c r="H3410" i="4"/>
  <c r="F3403" i="4"/>
  <c r="D317" i="15" s="1"/>
  <c r="H3489" i="4"/>
  <c r="H3405" i="4"/>
  <c r="E3590" i="4"/>
  <c r="F3376" i="4"/>
  <c r="D301" i="15" s="1"/>
  <c r="H3621" i="4"/>
  <c r="H3372" i="4"/>
  <c r="H3238" i="4"/>
  <c r="H3176" i="4"/>
  <c r="H2995" i="4"/>
  <c r="H2945" i="4"/>
  <c r="H2801" i="4"/>
  <c r="H2946" i="4"/>
  <c r="D298" i="8"/>
  <c r="D298" i="16"/>
  <c r="H2725" i="4"/>
  <c r="F2659" i="4"/>
  <c r="D287" i="16" s="1"/>
  <c r="F2519" i="4"/>
  <c r="D225" i="16"/>
  <c r="H2209" i="4"/>
  <c r="E2221" i="4"/>
  <c r="H2466" i="4"/>
  <c r="H2442" i="4"/>
  <c r="E2150" i="4"/>
  <c r="H2121" i="4"/>
  <c r="F2532" i="4"/>
  <c r="H1891" i="4"/>
  <c r="F1887" i="4"/>
  <c r="D169" i="11" s="1"/>
  <c r="H1259" i="4"/>
  <c r="H1101" i="4"/>
  <c r="F510" i="4"/>
  <c r="D174" i="13" s="1"/>
  <c r="E3764" i="4"/>
  <c r="H3764" i="4" s="1"/>
  <c r="H3765" i="4"/>
  <c r="H3709" i="4"/>
  <c r="F3705" i="4"/>
  <c r="F3698" i="4" s="1"/>
  <c r="D123" i="14" s="1"/>
  <c r="D303" i="8"/>
  <c r="D303" i="15"/>
  <c r="H2949" i="4"/>
  <c r="E4069" i="4"/>
  <c r="H4052" i="4"/>
  <c r="H4065" i="4"/>
  <c r="H3980" i="4"/>
  <c r="E3914" i="4"/>
  <c r="H3956" i="4"/>
  <c r="H3819" i="4"/>
  <c r="H3397" i="4"/>
  <c r="H3379" i="4"/>
  <c r="H3337" i="4"/>
  <c r="D235" i="8"/>
  <c r="D235" i="15"/>
  <c r="H3208" i="4"/>
  <c r="D226" i="15"/>
  <c r="D226" i="8"/>
  <c r="D163" i="8"/>
  <c r="E3029" i="4"/>
  <c r="H3029" i="4" s="1"/>
  <c r="H2990" i="4"/>
  <c r="D31" i="8"/>
  <c r="D31" i="15"/>
  <c r="H2822" i="4"/>
  <c r="H2820" i="4"/>
  <c r="D337" i="8"/>
  <c r="H2705" i="4"/>
  <c r="H2687" i="4"/>
  <c r="H2491" i="4"/>
  <c r="H2717" i="4"/>
  <c r="D310" i="8"/>
  <c r="H2611" i="4"/>
  <c r="H2593" i="4"/>
  <c r="H2548" i="4"/>
  <c r="H2521" i="4"/>
  <c r="H2482" i="4"/>
  <c r="H2560" i="4"/>
  <c r="D239" i="16"/>
  <c r="H2300" i="4"/>
  <c r="H2269" i="4"/>
  <c r="H2479" i="4"/>
  <c r="H1695" i="4"/>
  <c r="D174" i="11"/>
  <c r="H1912" i="4"/>
  <c r="H1857" i="4"/>
  <c r="H1112" i="4"/>
  <c r="D219" i="8"/>
  <c r="H3882" i="4"/>
  <c r="D85" i="15"/>
  <c r="E4104" i="4"/>
  <c r="E4103" i="4" s="1"/>
  <c r="H4103" i="4" s="1"/>
  <c r="H4085" i="4"/>
  <c r="H4128" i="4"/>
  <c r="H4137" i="4"/>
  <c r="E4113" i="4"/>
  <c r="F4069" i="4"/>
  <c r="D305" i="14" s="1"/>
  <c r="H4075" i="4"/>
  <c r="H3896" i="4"/>
  <c r="H3951" i="4"/>
  <c r="H3884" i="4"/>
  <c r="H3837" i="4"/>
  <c r="H3689" i="4"/>
  <c r="H3615" i="4"/>
  <c r="F2859" i="4"/>
  <c r="D43" i="15" s="1"/>
  <c r="D46" i="15"/>
  <c r="F2826" i="4"/>
  <c r="D23" i="15" s="1"/>
  <c r="D25" i="15"/>
  <c r="H2752" i="4"/>
  <c r="H2661" i="4"/>
  <c r="H2757" i="4"/>
  <c r="H2749" i="4"/>
  <c r="H2702" i="4"/>
  <c r="H2835" i="4"/>
  <c r="H2668" i="4"/>
  <c r="H2663" i="4"/>
  <c r="H2516" i="4"/>
  <c r="H2464" i="4"/>
  <c r="E2489" i="4"/>
  <c r="H2414" i="4"/>
  <c r="H2349" i="4"/>
  <c r="H2337" i="4"/>
  <c r="D76" i="8"/>
  <c r="D76" i="16"/>
  <c r="E1829" i="4"/>
  <c r="H2506" i="4"/>
  <c r="H2389" i="4"/>
  <c r="D131" i="8"/>
  <c r="D131" i="16"/>
  <c r="H1945" i="4"/>
  <c r="H1816" i="4"/>
  <c r="H1713" i="4"/>
  <c r="E1972" i="4"/>
  <c r="E1948" i="4"/>
  <c r="H1855" i="4"/>
  <c r="E491" i="4"/>
  <c r="H491" i="4" s="1"/>
  <c r="E400" i="4"/>
  <c r="H400" i="4" s="1"/>
  <c r="H521" i="4"/>
  <c r="D33" i="15"/>
  <c r="H2841" i="4"/>
  <c r="D163" i="15"/>
  <c r="H3097" i="4"/>
  <c r="D301" i="8"/>
  <c r="F2503" i="4"/>
  <c r="D214" i="16" s="1"/>
  <c r="D216" i="16"/>
  <c r="D124" i="8"/>
  <c r="D124" i="16"/>
  <c r="D89" i="8"/>
  <c r="H2172" i="4"/>
  <c r="D42" i="15"/>
  <c r="D42" i="8"/>
  <c r="H2857" i="4"/>
  <c r="H1464" i="4"/>
  <c r="H1040" i="4"/>
  <c r="F983" i="4"/>
  <c r="D86" i="12" s="1"/>
  <c r="D133" i="7"/>
  <c r="H46" i="4"/>
  <c r="H289" i="4"/>
  <c r="H96" i="4"/>
  <c r="E3800" i="4"/>
  <c r="H4025" i="4"/>
  <c r="D281" i="8"/>
  <c r="H4067" i="4"/>
  <c r="F3672" i="4"/>
  <c r="D111" i="14" s="1"/>
  <c r="D188" i="8"/>
  <c r="H2846" i="4"/>
  <c r="H3681" i="4"/>
  <c r="E3512" i="4"/>
  <c r="H3512" i="4" s="1"/>
  <c r="H3172" i="4"/>
  <c r="H3511" i="4"/>
  <c r="H3004" i="4"/>
  <c r="D115" i="7"/>
  <c r="H1292" i="4"/>
  <c r="H575" i="4"/>
  <c r="H389" i="4"/>
  <c r="H344" i="4"/>
  <c r="H1184" i="4"/>
  <c r="H988" i="4"/>
  <c r="H908" i="4"/>
  <c r="H107" i="4"/>
  <c r="H3835" i="4"/>
  <c r="E3186" i="4"/>
  <c r="H3143" i="4"/>
  <c r="D182" i="8"/>
  <c r="F3060" i="4"/>
  <c r="D145" i="15" s="1"/>
  <c r="H2941" i="4"/>
  <c r="H3874" i="4"/>
  <c r="H3525" i="4"/>
  <c r="H2968" i="4"/>
  <c r="H2950" i="4"/>
  <c r="H3880" i="4"/>
  <c r="H3023" i="4"/>
  <c r="H2443" i="4"/>
  <c r="H2275" i="4"/>
  <c r="H3605" i="4"/>
  <c r="H3036" i="4"/>
  <c r="H1475" i="4"/>
  <c r="H1422" i="4"/>
  <c r="H1285" i="4"/>
  <c r="F1303" i="4"/>
  <c r="E1271" i="4"/>
  <c r="H1271" i="4" s="1"/>
  <c r="F1265" i="4"/>
  <c r="H1254" i="4"/>
  <c r="H430" i="4"/>
  <c r="H220" i="4"/>
  <c r="E77" i="4"/>
  <c r="H206" i="4"/>
  <c r="H144" i="4"/>
  <c r="H1204" i="4"/>
  <c r="F719" i="4"/>
  <c r="D9" i="12" s="1"/>
  <c r="D177" i="7"/>
  <c r="H438" i="4"/>
  <c r="H511" i="4"/>
  <c r="H110" i="4"/>
  <c r="H25" i="4"/>
  <c r="H321" i="4"/>
  <c r="H293" i="4"/>
  <c r="H514" i="4"/>
  <c r="H432" i="4"/>
  <c r="H418" i="4"/>
  <c r="F96" i="4"/>
  <c r="H3128" i="4"/>
  <c r="E3365" i="4"/>
  <c r="E3364" i="4" s="1"/>
  <c r="H3037" i="4"/>
  <c r="H2794" i="4"/>
  <c r="H2254" i="4"/>
  <c r="D30" i="8"/>
  <c r="D138" i="8"/>
  <c r="D289" i="8"/>
  <c r="D126" i="8"/>
  <c r="D152" i="12"/>
  <c r="D136" i="12"/>
  <c r="E1012" i="4"/>
  <c r="H548" i="4"/>
  <c r="H300" i="4"/>
  <c r="E41" i="4"/>
  <c r="H1376" i="4"/>
  <c r="H1114" i="4"/>
  <c r="E6" i="4"/>
  <c r="E5" i="4" s="1"/>
  <c r="H650" i="4"/>
  <c r="H2413" i="4"/>
  <c r="F2265" i="4"/>
  <c r="D91" i="16" s="1"/>
  <c r="H2187" i="4"/>
  <c r="D33" i="8"/>
  <c r="E1756" i="4"/>
  <c r="D209" i="8"/>
  <c r="H2438" i="4"/>
  <c r="E2362" i="4"/>
  <c r="H2362" i="4" s="1"/>
  <c r="H2465" i="4"/>
  <c r="H1889" i="4"/>
  <c r="H2074" i="4"/>
  <c r="H1994" i="4"/>
  <c r="H1970" i="4"/>
  <c r="H1658" i="4"/>
  <c r="H1826" i="4"/>
  <c r="H1807" i="4"/>
  <c r="H1513" i="4"/>
  <c r="H1492" i="4"/>
  <c r="H1451" i="4"/>
  <c r="E1426" i="4"/>
  <c r="H1426" i="4" s="1"/>
  <c r="H1417" i="4"/>
  <c r="F1217" i="4"/>
  <c r="D175" i="12" s="1"/>
  <c r="H1215" i="4"/>
  <c r="E414" i="4"/>
  <c r="H522" i="4"/>
  <c r="E455" i="4"/>
  <c r="H455" i="4" s="1"/>
  <c r="E354" i="4"/>
  <c r="E347" i="4" s="1"/>
  <c r="H322" i="4"/>
  <c r="H63" i="4"/>
  <c r="H14" i="4"/>
  <c r="H355" i="4"/>
  <c r="H268" i="4"/>
  <c r="F516" i="4"/>
  <c r="D175" i="13" s="1"/>
  <c r="F115" i="4"/>
  <c r="F53" i="4"/>
  <c r="H53" i="4" s="1"/>
  <c r="D36" i="15"/>
  <c r="D221" i="15"/>
  <c r="H3807" i="4"/>
  <c r="H2796" i="4"/>
  <c r="H2736" i="4"/>
  <c r="H3841" i="4"/>
  <c r="H3138" i="4"/>
  <c r="H2947" i="4"/>
  <c r="H2925" i="4"/>
  <c r="H4055" i="4"/>
  <c r="D84" i="14"/>
  <c r="D186" i="14"/>
  <c r="D26" i="14"/>
  <c r="H2377" i="4"/>
  <c r="D47" i="8"/>
  <c r="H3941" i="4"/>
  <c r="H2182" i="4"/>
  <c r="H1139" i="4"/>
  <c r="H1064" i="4"/>
  <c r="E1136" i="4"/>
  <c r="H1136" i="4" s="1"/>
  <c r="H390" i="4"/>
  <c r="H226" i="4"/>
  <c r="H755" i="4"/>
  <c r="H323" i="4"/>
  <c r="H34" i="4"/>
  <c r="H234" i="4"/>
  <c r="D232" i="8"/>
  <c r="D232" i="16"/>
  <c r="D267" i="14"/>
  <c r="H3990" i="4"/>
  <c r="D66" i="13"/>
  <c r="F5" i="4"/>
  <c r="D5" i="13"/>
  <c r="D5" i="7"/>
  <c r="F4050" i="4"/>
  <c r="D295" i="14" s="1"/>
  <c r="D296" i="14"/>
  <c r="F3799" i="4"/>
  <c r="D170" i="14" s="1"/>
  <c r="D171" i="14"/>
  <c r="D339" i="8"/>
  <c r="D182" i="13"/>
  <c r="D101" i="16"/>
  <c r="D160" i="8"/>
  <c r="D110" i="16"/>
  <c r="F188" i="4"/>
  <c r="H3087" i="4"/>
  <c r="D78" i="16"/>
  <c r="D87" i="8"/>
  <c r="D59" i="8"/>
  <c r="D191" i="7"/>
  <c r="D191" i="13"/>
  <c r="F2289" i="4"/>
  <c r="E1031" i="4"/>
  <c r="F4026" i="4"/>
  <c r="H4027" i="4"/>
  <c r="D149" i="15"/>
  <c r="D79" i="15"/>
  <c r="D318" i="16"/>
  <c r="D183" i="16"/>
  <c r="D296" i="16"/>
  <c r="D186" i="16"/>
  <c r="D234" i="16"/>
  <c r="D204" i="16"/>
  <c r="D108" i="16"/>
  <c r="D43" i="16"/>
  <c r="D325" i="8"/>
  <c r="D338" i="8"/>
  <c r="D222" i="8"/>
  <c r="D98" i="8"/>
  <c r="D311" i="8"/>
  <c r="D307" i="8"/>
  <c r="D299" i="8"/>
  <c r="D273" i="8"/>
  <c r="D265" i="8"/>
  <c r="D249" i="8"/>
  <c r="D245" i="8"/>
  <c r="D241" i="8"/>
  <c r="D195" i="8"/>
  <c r="D187" i="8"/>
  <c r="D183" i="8"/>
  <c r="D116" i="8"/>
  <c r="D88" i="8"/>
  <c r="D128" i="8"/>
  <c r="D91" i="8"/>
  <c r="D114" i="8"/>
  <c r="D58" i="8"/>
  <c r="D7" i="8"/>
  <c r="D77" i="8"/>
  <c r="D41" i="8"/>
  <c r="D26" i="8"/>
  <c r="D6" i="8"/>
  <c r="D17" i="8"/>
  <c r="D132" i="11"/>
  <c r="D143" i="11"/>
  <c r="D78" i="11"/>
  <c r="D95" i="11"/>
  <c r="D28" i="11"/>
  <c r="D63" i="11"/>
  <c r="D5" i="11"/>
  <c r="D141" i="11"/>
  <c r="D76" i="11"/>
  <c r="D152" i="14"/>
  <c r="D324" i="14"/>
  <c r="D307" i="14"/>
  <c r="D272" i="14"/>
  <c r="D127" i="14"/>
  <c r="D75" i="14"/>
  <c r="D188" i="14"/>
  <c r="D114" i="14"/>
  <c r="D61" i="14"/>
  <c r="D42" i="14"/>
  <c r="D37" i="14"/>
  <c r="E3997" i="4"/>
  <c r="E3982" i="4" s="1"/>
  <c r="D138" i="12"/>
  <c r="D154" i="12"/>
  <c r="D102" i="12"/>
  <c r="D70" i="12"/>
  <c r="D170" i="12"/>
  <c r="D85" i="12"/>
  <c r="D125" i="7"/>
  <c r="D76" i="7"/>
  <c r="D144" i="7"/>
  <c r="D129" i="7"/>
  <c r="D80" i="7"/>
  <c r="D185" i="7"/>
  <c r="D151" i="7"/>
  <c r="D117" i="7"/>
  <c r="D100" i="7"/>
  <c r="D70" i="7"/>
  <c r="D16" i="7"/>
  <c r="D175" i="7"/>
  <c r="D72" i="7"/>
  <c r="D59" i="7"/>
  <c r="D168" i="7"/>
  <c r="D134" i="7"/>
  <c r="D116" i="7"/>
  <c r="D163" i="13"/>
  <c r="D145" i="13"/>
  <c r="D133" i="13"/>
  <c r="D98" i="13"/>
  <c r="D100" i="13"/>
  <c r="D103" i="13"/>
  <c r="D55" i="13"/>
  <c r="H2183" i="4"/>
  <c r="E1005" i="4"/>
  <c r="E178" i="4"/>
  <c r="H178" i="4" s="1"/>
  <c r="H179" i="4"/>
  <c r="H3685" i="4"/>
  <c r="H1046" i="4"/>
  <c r="E386" i="4"/>
  <c r="H2959" i="4"/>
  <c r="F1764" i="4"/>
  <c r="D114" i="11" s="1"/>
  <c r="F3969" i="4"/>
  <c r="H3879" i="4"/>
  <c r="H3613" i="4"/>
  <c r="H3450" i="4"/>
  <c r="H3391" i="4"/>
  <c r="E3499" i="4"/>
  <c r="H3332" i="4"/>
  <c r="E3283" i="4"/>
  <c r="E3282" i="4" s="1"/>
  <c r="F3216" i="4"/>
  <c r="H2960" i="4"/>
  <c r="H2922" i="4"/>
  <c r="H2845" i="4"/>
  <c r="H2698" i="4"/>
  <c r="H2544" i="4"/>
  <c r="H2604" i="4"/>
  <c r="H2680" i="4"/>
  <c r="H2547" i="4"/>
  <c r="H2361" i="4"/>
  <c r="H2137" i="4"/>
  <c r="H1756" i="4"/>
  <c r="H2637" i="4"/>
  <c r="H1864" i="4"/>
  <c r="E1802" i="4"/>
  <c r="H1802" i="4" s="1"/>
  <c r="H1801" i="4"/>
  <c r="H1653" i="4"/>
  <c r="E1470" i="4"/>
  <c r="H1470" i="4" s="1"/>
  <c r="H1444" i="4"/>
  <c r="E1414" i="4"/>
  <c r="E1235" i="4"/>
  <c r="E1211" i="4"/>
  <c r="F1140" i="4"/>
  <c r="D146" i="12" s="1"/>
  <c r="H1012" i="4"/>
  <c r="H1370" i="4"/>
  <c r="H1514" i="4"/>
  <c r="H1201" i="4"/>
  <c r="H1179" i="4"/>
  <c r="H1119" i="4"/>
  <c r="H1409" i="4"/>
  <c r="H807" i="4"/>
  <c r="F576" i="4"/>
  <c r="H927" i="4"/>
  <c r="H939" i="4"/>
  <c r="E485" i="4"/>
  <c r="H485" i="4" s="1"/>
  <c r="F588" i="4"/>
  <c r="F497" i="4"/>
  <c r="H476" i="4"/>
  <c r="H411" i="4"/>
  <c r="H130" i="4"/>
  <c r="E516" i="4"/>
  <c r="H516" i="4" s="1"/>
  <c r="H472" i="4"/>
  <c r="F77" i="4"/>
  <c r="H3645" i="4"/>
  <c r="F3194" i="4"/>
  <c r="H3195" i="4"/>
  <c r="D278" i="15"/>
  <c r="D65" i="15"/>
  <c r="D215" i="15"/>
  <c r="D306" i="15"/>
  <c r="D16" i="15"/>
  <c r="D318" i="15"/>
  <c r="D250" i="15"/>
  <c r="D233" i="15"/>
  <c r="D217" i="15"/>
  <c r="D181" i="15"/>
  <c r="D11" i="15"/>
  <c r="D138" i="15"/>
  <c r="D58" i="15"/>
  <c r="H3546" i="4"/>
  <c r="E3505" i="4"/>
  <c r="H3505" i="4" s="1"/>
  <c r="E3228" i="4"/>
  <c r="H3836" i="4"/>
  <c r="H3494" i="4"/>
  <c r="H3350" i="4"/>
  <c r="H3083" i="4"/>
  <c r="F3677" i="4"/>
  <c r="D112" i="14" s="1"/>
  <c r="H3537" i="4"/>
  <c r="H2932" i="4"/>
  <c r="E2931" i="4"/>
  <c r="H2931" i="4" s="1"/>
  <c r="D89" i="16"/>
  <c r="D322" i="16"/>
  <c r="D209" i="16"/>
  <c r="D81" i="16"/>
  <c r="D337" i="16"/>
  <c r="D301" i="16"/>
  <c r="D143" i="16"/>
  <c r="D47" i="16"/>
  <c r="D340" i="16"/>
  <c r="D307" i="16"/>
  <c r="D311" i="16"/>
  <c r="D249" i="16"/>
  <c r="D59" i="16"/>
  <c r="D260" i="16"/>
  <c r="D310" i="16"/>
  <c r="D246" i="16"/>
  <c r="D168" i="16"/>
  <c r="D136" i="16"/>
  <c r="D120" i="16"/>
  <c r="D30" i="16"/>
  <c r="D320" i="8"/>
  <c r="D316" i="8"/>
  <c r="D341" i="8"/>
  <c r="D280" i="8"/>
  <c r="D276" i="8"/>
  <c r="D225" i="8"/>
  <c r="D221" i="8"/>
  <c r="D217" i="8"/>
  <c r="D150" i="8"/>
  <c r="D134" i="8"/>
  <c r="D67" i="8"/>
  <c r="D35" i="8"/>
  <c r="D306" i="8"/>
  <c r="D302" i="8"/>
  <c r="D290" i="8"/>
  <c r="D286" i="8"/>
  <c r="D272" i="8"/>
  <c r="D268" i="8"/>
  <c r="D244" i="8"/>
  <c r="D240" i="8"/>
  <c r="D198" i="8"/>
  <c r="D194" i="8"/>
  <c r="D190" i="8"/>
  <c r="D145" i="8"/>
  <c r="D90" i="8"/>
  <c r="D54" i="8"/>
  <c r="D53" i="8"/>
  <c r="D37" i="8"/>
  <c r="D18" i="8"/>
  <c r="D13" i="8"/>
  <c r="D24" i="8"/>
  <c r="F1727" i="4"/>
  <c r="D98" i="11" s="1"/>
  <c r="D123" i="11"/>
  <c r="D159" i="11"/>
  <c r="D107" i="11"/>
  <c r="D102" i="11"/>
  <c r="H4068" i="4"/>
  <c r="H3967" i="4"/>
  <c r="H3788" i="4"/>
  <c r="H3636" i="4"/>
  <c r="H3345" i="4"/>
  <c r="H3263" i="4"/>
  <c r="H2128" i="4"/>
  <c r="H1880" i="4"/>
  <c r="H1469" i="4"/>
  <c r="H3761" i="4"/>
  <c r="D216" i="14"/>
  <c r="D228" i="14"/>
  <c r="D308" i="14"/>
  <c r="D241" i="14"/>
  <c r="D219" i="14"/>
  <c r="D67" i="14"/>
  <c r="D290" i="14"/>
  <c r="D271" i="14"/>
  <c r="D222" i="14"/>
  <c r="D184" i="14"/>
  <c r="D90" i="14"/>
  <c r="D33" i="14"/>
  <c r="D11" i="14"/>
  <c r="F1505" i="4"/>
  <c r="D48" i="7" s="1"/>
  <c r="H1506" i="4"/>
  <c r="F1241" i="4"/>
  <c r="D182" i="12" s="1"/>
  <c r="H3992" i="4"/>
  <c r="H3850" i="4"/>
  <c r="F3839" i="4"/>
  <c r="E3642" i="4"/>
  <c r="H3642" i="4" s="1"/>
  <c r="H2509" i="4"/>
  <c r="H2333" i="4"/>
  <c r="H1786" i="4"/>
  <c r="H1085" i="4"/>
  <c r="H731" i="4"/>
  <c r="H1086" i="4"/>
  <c r="D52" i="12"/>
  <c r="D147" i="12"/>
  <c r="D80" i="12"/>
  <c r="D67" i="12"/>
  <c r="D30" i="12"/>
  <c r="D183" i="12"/>
  <c r="D133" i="12"/>
  <c r="D115" i="12"/>
  <c r="D98" i="12"/>
  <c r="D50" i="12"/>
  <c r="D81" i="12"/>
  <c r="D65" i="12"/>
  <c r="D49" i="12"/>
  <c r="D11" i="12"/>
  <c r="H98" i="4"/>
  <c r="D64" i="7"/>
  <c r="D132" i="7"/>
  <c r="D79" i="7"/>
  <c r="D105" i="7"/>
  <c r="D147" i="7"/>
  <c r="D50" i="7"/>
  <c r="D47" i="7"/>
  <c r="D164" i="7"/>
  <c r="D111" i="7"/>
  <c r="D81" i="7"/>
  <c r="D49" i="7"/>
  <c r="D28" i="7"/>
  <c r="D11" i="7"/>
  <c r="D169" i="13"/>
  <c r="D177" i="13"/>
  <c r="D173" i="13"/>
  <c r="D90" i="13"/>
  <c r="D20" i="13"/>
  <c r="D12" i="13"/>
  <c r="D51" i="13"/>
  <c r="F2882" i="4"/>
  <c r="H1238" i="4"/>
  <c r="H1196" i="4"/>
  <c r="H750" i="4"/>
  <c r="H738" i="4"/>
  <c r="H718" i="4"/>
  <c r="H112" i="4"/>
  <c r="H2309" i="4"/>
  <c r="H1268" i="4"/>
  <c r="H1231" i="4"/>
  <c r="H1226" i="4"/>
  <c r="H1153" i="4"/>
  <c r="H1138" i="4"/>
  <c r="E725" i="4"/>
  <c r="F671" i="4"/>
  <c r="F664" i="4" s="1"/>
  <c r="H451" i="4"/>
  <c r="H79" i="4"/>
  <c r="H1298" i="4"/>
  <c r="H1219" i="4"/>
  <c r="H1203" i="4"/>
  <c r="H912" i="4"/>
  <c r="H909" i="4"/>
  <c r="H790" i="4"/>
  <c r="E68" i="4"/>
  <c r="H368" i="4"/>
  <c r="H3805" i="4"/>
  <c r="H3634" i="4"/>
  <c r="F3133" i="4"/>
  <c r="D185" i="15" s="1"/>
  <c r="F2881" i="4"/>
  <c r="D55" i="15" s="1"/>
  <c r="H1885" i="4"/>
  <c r="D153" i="15"/>
  <c r="D63" i="15"/>
  <c r="H4113" i="4"/>
  <c r="H4044" i="4"/>
  <c r="E3715" i="4"/>
  <c r="H3715" i="4" s="1"/>
  <c r="H3620" i="4"/>
  <c r="H3580" i="4"/>
  <c r="F3426" i="4"/>
  <c r="D332" i="15" s="1"/>
  <c r="H3378" i="4"/>
  <c r="F3418" i="4"/>
  <c r="H3338" i="4"/>
  <c r="H3324" i="4"/>
  <c r="H3169" i="4"/>
  <c r="H2955" i="4"/>
  <c r="H2896" i="4"/>
  <c r="H2839" i="4"/>
  <c r="H2718" i="4"/>
  <c r="E2656" i="4"/>
  <c r="H2553" i="4"/>
  <c r="E1788" i="4"/>
  <c r="H1788" i="4" s="1"/>
  <c r="F2107" i="4"/>
  <c r="E4125" i="4"/>
  <c r="H4127" i="4"/>
  <c r="H4066" i="4"/>
  <c r="H4045" i="4"/>
  <c r="H3891" i="4"/>
  <c r="E3902" i="4"/>
  <c r="E3901" i="4" s="1"/>
  <c r="H3861" i="4"/>
  <c r="F3902" i="4"/>
  <c r="D231" i="14" s="1"/>
  <c r="E3873" i="4"/>
  <c r="F3859" i="4"/>
  <c r="H3921" i="4"/>
  <c r="H3781" i="4"/>
  <c r="H3832" i="4"/>
  <c r="H3718" i="4"/>
  <c r="F3767" i="4"/>
  <c r="D159" i="14" s="1"/>
  <c r="H3763" i="4"/>
  <c r="H3736" i="4"/>
  <c r="F3659" i="4"/>
  <c r="D107" i="14" s="1"/>
  <c r="H3672" i="4"/>
  <c r="H3646" i="4"/>
  <c r="H3726" i="4"/>
  <c r="H3687" i="4"/>
  <c r="H3663" i="4"/>
  <c r="H3565" i="4"/>
  <c r="H3458" i="4"/>
  <c r="H3522" i="4"/>
  <c r="H3440" i="4"/>
  <c r="H3616" i="4"/>
  <c r="E3348" i="4"/>
  <c r="H3348" i="4" s="1"/>
  <c r="H3323" i="4"/>
  <c r="H3626" i="4"/>
  <c r="F3545" i="4"/>
  <c r="D43" i="14" s="1"/>
  <c r="H3521" i="4"/>
  <c r="H3520" i="4"/>
  <c r="F3343" i="4"/>
  <c r="D287" i="15" s="1"/>
  <c r="H3360" i="4"/>
  <c r="H3265" i="4"/>
  <c r="H3241" i="4"/>
  <c r="H3246" i="4"/>
  <c r="H3175" i="4"/>
  <c r="H3213" i="4"/>
  <c r="F3162" i="4"/>
  <c r="D204" i="8" s="1"/>
  <c r="E3280" i="4"/>
  <c r="H3280" i="4" s="1"/>
  <c r="E3173" i="4"/>
  <c r="H3173" i="4" s="1"/>
  <c r="H3117" i="4"/>
  <c r="H3103" i="4"/>
  <c r="F2937" i="4"/>
  <c r="D86" i="15" s="1"/>
  <c r="H3090" i="4"/>
  <c r="E3046" i="4"/>
  <c r="H2951" i="4"/>
  <c r="H2797" i="4"/>
  <c r="H2921" i="4"/>
  <c r="H2793" i="4"/>
  <c r="H2709" i="4"/>
  <c r="F2843" i="4"/>
  <c r="D34" i="15" s="1"/>
  <c r="H2802" i="4"/>
  <c r="H2710" i="4"/>
  <c r="H2658" i="4"/>
  <c r="E2469" i="4"/>
  <c r="E2819" i="4"/>
  <c r="E2813" i="4"/>
  <c r="H2738" i="4"/>
  <c r="H2653" i="4"/>
  <c r="E2699" i="4"/>
  <c r="H2699" i="4" s="1"/>
  <c r="H2445" i="4"/>
  <c r="H2373" i="4"/>
  <c r="F2318" i="4"/>
  <c r="H2296" i="4"/>
  <c r="H2453" i="4"/>
  <c r="H2238" i="4"/>
  <c r="F2114" i="4"/>
  <c r="E1828" i="4"/>
  <c r="H1828" i="4" s="1"/>
  <c r="E1745" i="4"/>
  <c r="H1745" i="4" s="1"/>
  <c r="H2681" i="4"/>
  <c r="E2430" i="4"/>
  <c r="E2429" i="4" s="1"/>
  <c r="H2177" i="4"/>
  <c r="H2157" i="4"/>
  <c r="H2473" i="4"/>
  <c r="H2428" i="4"/>
  <c r="H2147" i="4"/>
  <c r="H2000" i="4"/>
  <c r="H1986" i="4"/>
  <c r="F1936" i="4"/>
  <c r="D181" i="11" s="1"/>
  <c r="H1886" i="4"/>
  <c r="F1823" i="4"/>
  <c r="D139" i="11" s="1"/>
  <c r="E1809" i="4"/>
  <c r="H1777" i="4"/>
  <c r="H1769" i="4"/>
  <c r="F1990" i="4"/>
  <c r="D190" i="11" s="1"/>
  <c r="H1946" i="4"/>
  <c r="H1763" i="4"/>
  <c r="H1718" i="4"/>
  <c r="H1701" i="4"/>
  <c r="H1688" i="4"/>
  <c r="E1918" i="4"/>
  <c r="H1873" i="4"/>
  <c r="H1604" i="4"/>
  <c r="H1592" i="4"/>
  <c r="F1906" i="4"/>
  <c r="D173" i="11" s="1"/>
  <c r="E1954" i="4"/>
  <c r="E1479" i="4"/>
  <c r="F1455" i="4"/>
  <c r="D15" i="11" s="1"/>
  <c r="E1437" i="4"/>
  <c r="H1424" i="4"/>
  <c r="H1377" i="4"/>
  <c r="H1612" i="4"/>
  <c r="H1294" i="4"/>
  <c r="H1090" i="4"/>
  <c r="H1365" i="4"/>
  <c r="H1279" i="4"/>
  <c r="H1214" i="4"/>
  <c r="H1200" i="4"/>
  <c r="H1168" i="4"/>
  <c r="H1025" i="4"/>
  <c r="H1011" i="4"/>
  <c r="E1063" i="4"/>
  <c r="H894" i="4"/>
  <c r="E631" i="4"/>
  <c r="H591" i="4"/>
  <c r="E576" i="4"/>
  <c r="H769" i="4"/>
  <c r="H737" i="4"/>
  <c r="H618" i="4"/>
  <c r="H598" i="4"/>
  <c r="E795" i="4"/>
  <c r="H795" i="4" s="1"/>
  <c r="H784" i="4"/>
  <c r="F713" i="4"/>
  <c r="D8" i="12" s="1"/>
  <c r="H414" i="4"/>
  <c r="H556" i="4"/>
  <c r="H486" i="4"/>
  <c r="H346" i="4"/>
  <c r="H328" i="4"/>
  <c r="H39" i="4"/>
  <c r="F463" i="4"/>
  <c r="E379" i="4"/>
  <c r="H341" i="4"/>
  <c r="F552" i="4"/>
  <c r="H543" i="4"/>
  <c r="H473" i="4"/>
  <c r="H404" i="4"/>
  <c r="H236" i="4"/>
  <c r="H68" i="4"/>
  <c r="H24" i="4"/>
  <c r="D192" i="7"/>
  <c r="D191" i="11"/>
  <c r="H4057" i="4"/>
  <c r="F3959" i="4"/>
  <c r="H3960" i="4"/>
  <c r="D334" i="15"/>
  <c r="D53" i="15"/>
  <c r="D302" i="15"/>
  <c r="D140" i="15"/>
  <c r="D92" i="15"/>
  <c r="D76" i="15"/>
  <c r="D313" i="15"/>
  <c r="D297" i="15"/>
  <c r="D280" i="15"/>
  <c r="D171" i="15"/>
  <c r="D87" i="15"/>
  <c r="D39" i="15"/>
  <c r="D7" i="15"/>
  <c r="D228" i="15"/>
  <c r="H3935" i="4"/>
  <c r="H3867" i="4"/>
  <c r="F3538" i="4"/>
  <c r="D39" i="8" s="1"/>
  <c r="H3808" i="4"/>
  <c r="H3321" i="4"/>
  <c r="E3216" i="4"/>
  <c r="E3215" i="4" s="1"/>
  <c r="H2828" i="4"/>
  <c r="D223" i="16"/>
  <c r="D161" i="16"/>
  <c r="D137" i="16"/>
  <c r="D33" i="16"/>
  <c r="D336" i="16"/>
  <c r="D205" i="16"/>
  <c r="D339" i="16"/>
  <c r="D305" i="16"/>
  <c r="D273" i="16"/>
  <c r="D83" i="16"/>
  <c r="D256" i="16"/>
  <c r="D146" i="16"/>
  <c r="D50" i="16"/>
  <c r="D196" i="16"/>
  <c r="D148" i="16"/>
  <c r="D26" i="16"/>
  <c r="D10" i="16"/>
  <c r="D319" i="8"/>
  <c r="D315" i="8"/>
  <c r="D279" i="8"/>
  <c r="D236" i="8"/>
  <c r="D228" i="8"/>
  <c r="D224" i="8"/>
  <c r="D220" i="8"/>
  <c r="D216" i="8"/>
  <c r="D165" i="8"/>
  <c r="D153" i="8"/>
  <c r="D139" i="8"/>
  <c r="D313" i="8"/>
  <c r="D297" i="8"/>
  <c r="D293" i="8"/>
  <c r="D271" i="8"/>
  <c r="D263" i="8"/>
  <c r="D247" i="8"/>
  <c r="D243" i="8"/>
  <c r="D239" i="8"/>
  <c r="D197" i="8"/>
  <c r="D189" i="8"/>
  <c r="D63" i="8"/>
  <c r="D148" i="8"/>
  <c r="D104" i="8"/>
  <c r="D66" i="8"/>
  <c r="D85" i="8"/>
  <c r="D65" i="8"/>
  <c r="D29" i="8"/>
  <c r="D16" i="8"/>
  <c r="D117" i="11"/>
  <c r="D16" i="11"/>
  <c r="D138" i="11"/>
  <c r="D36" i="11"/>
  <c r="D31" i="11"/>
  <c r="H2795" i="4"/>
  <c r="H1822" i="4"/>
  <c r="H4056" i="4"/>
  <c r="D292" i="14"/>
  <c r="D282" i="14"/>
  <c r="D119" i="14"/>
  <c r="D83" i="14"/>
  <c r="D63" i="14"/>
  <c r="D44" i="14"/>
  <c r="D302" i="14"/>
  <c r="D89" i="14"/>
  <c r="D28" i="14"/>
  <c r="D7" i="14"/>
  <c r="H3428" i="4"/>
  <c r="H3342" i="4"/>
  <c r="F3019" i="4"/>
  <c r="D127" i="15" s="1"/>
  <c r="H2910" i="4"/>
  <c r="H2666" i="4"/>
  <c r="H2556" i="4"/>
  <c r="H1654" i="4"/>
  <c r="E1241" i="4"/>
  <c r="H1241" i="4" s="1"/>
  <c r="H1242" i="4"/>
  <c r="H789" i="4"/>
  <c r="H3422" i="4"/>
  <c r="H3139" i="4"/>
  <c r="H3042" i="4"/>
  <c r="H3018" i="4"/>
  <c r="E2872" i="4"/>
  <c r="H2872" i="4" s="1"/>
  <c r="H2701" i="4"/>
  <c r="H2607" i="4"/>
  <c r="H2252" i="4"/>
  <c r="H2122" i="4"/>
  <c r="H1491" i="4"/>
  <c r="H1374" i="4"/>
  <c r="D169" i="12"/>
  <c r="D100" i="12"/>
  <c r="D164" i="12"/>
  <c r="D63" i="12"/>
  <c r="D129" i="12"/>
  <c r="D110" i="12"/>
  <c r="D94" i="12"/>
  <c r="D46" i="12"/>
  <c r="D25" i="12"/>
  <c r="D128" i="12"/>
  <c r="D61" i="12"/>
  <c r="D45" i="12"/>
  <c r="H8" i="4"/>
  <c r="D154" i="7"/>
  <c r="D174" i="7"/>
  <c r="D63" i="7"/>
  <c r="D9" i="7"/>
  <c r="D102" i="7"/>
  <c r="D56" i="7"/>
  <c r="D161" i="7"/>
  <c r="D143" i="7"/>
  <c r="D46" i="7"/>
  <c r="D25" i="7"/>
  <c r="D8" i="7"/>
  <c r="D94" i="7"/>
  <c r="D176" i="7"/>
  <c r="D159" i="7"/>
  <c r="D24" i="7"/>
  <c r="D151" i="13"/>
  <c r="D156" i="13"/>
  <c r="D164" i="13"/>
  <c r="D187" i="13"/>
  <c r="D178" i="13"/>
  <c r="D44" i="13"/>
  <c r="D79" i="13"/>
  <c r="D47" i="13"/>
  <c r="D9" i="13"/>
  <c r="H2476" i="4"/>
  <c r="H1410" i="4"/>
  <c r="E1229" i="4"/>
  <c r="H1229" i="4" s="1"/>
  <c r="E1205" i="4"/>
  <c r="H1039" i="4"/>
  <c r="H973" i="4"/>
  <c r="H764" i="4"/>
  <c r="H728" i="4"/>
  <c r="H59" i="4"/>
  <c r="H1272" i="4"/>
  <c r="H1251" i="4"/>
  <c r="H1078" i="4"/>
  <c r="H1001" i="4"/>
  <c r="H74" i="4"/>
  <c r="H954" i="4"/>
  <c r="H809" i="4"/>
  <c r="H106" i="4"/>
  <c r="H95" i="4"/>
  <c r="H469" i="4"/>
  <c r="H1243" i="4"/>
  <c r="E3942" i="4"/>
  <c r="E3936" i="4" s="1"/>
  <c r="E3383" i="4"/>
  <c r="H3383" i="4" s="1"/>
  <c r="H3545" i="4"/>
  <c r="E3133" i="4"/>
  <c r="H3133" i="4" s="1"/>
  <c r="H2697" i="4"/>
  <c r="H933" i="4"/>
  <c r="H214" i="4"/>
  <c r="F3288" i="4"/>
  <c r="H3289" i="4"/>
  <c r="D29" i="15"/>
  <c r="F2791" i="4"/>
  <c r="D4" i="15" s="1"/>
  <c r="H4135" i="4"/>
  <c r="H4058" i="4"/>
  <c r="H3965" i="4"/>
  <c r="H3938" i="4"/>
  <c r="H3748" i="4"/>
  <c r="H3802" i="4"/>
  <c r="F3753" i="4"/>
  <c r="D149" i="14" s="1"/>
  <c r="H3666" i="4"/>
  <c r="H3573" i="4"/>
  <c r="E3487" i="4"/>
  <c r="H3278" i="4"/>
  <c r="H3361" i="4"/>
  <c r="E3251" i="4"/>
  <c r="E3250" i="4" s="1"/>
  <c r="H3228" i="4"/>
  <c r="H2837" i="4"/>
  <c r="E2798" i="4"/>
  <c r="E2790" i="4" s="1"/>
  <c r="H2297" i="4"/>
  <c r="H2372" i="4"/>
  <c r="H1954" i="4"/>
  <c r="H4122" i="4"/>
  <c r="H4094" i="4"/>
  <c r="H4074" i="4"/>
  <c r="H4073" i="4"/>
  <c r="H4024" i="4"/>
  <c r="H4059" i="4"/>
  <c r="H3983" i="4"/>
  <c r="H4014" i="4"/>
  <c r="H3929" i="4"/>
  <c r="H3863" i="4"/>
  <c r="H3970" i="4"/>
  <c r="H3862" i="4"/>
  <c r="H3814" i="4"/>
  <c r="E3806" i="4"/>
  <c r="H3806" i="4" s="1"/>
  <c r="E3773" i="4"/>
  <c r="H3773" i="4" s="1"/>
  <c r="H3762" i="4"/>
  <c r="H3734" i="4"/>
  <c r="H3725" i="4"/>
  <c r="E3732" i="4"/>
  <c r="H3705" i="4"/>
  <c r="H3676" i="4"/>
  <c r="H3662" i="4"/>
  <c r="H3531" i="4"/>
  <c r="H3497" i="4"/>
  <c r="H3596" i="4"/>
  <c r="F3558" i="4"/>
  <c r="D50" i="14" s="1"/>
  <c r="H3444" i="4"/>
  <c r="H3555" i="4"/>
  <c r="F3487" i="4"/>
  <c r="D10" i="14" s="1"/>
  <c r="H3604" i="4"/>
  <c r="E3326" i="4"/>
  <c r="H3553" i="4"/>
  <c r="E3336" i="4"/>
  <c r="H3264" i="4"/>
  <c r="F3120" i="4"/>
  <c r="D178" i="15" s="1"/>
  <c r="H3050" i="4"/>
  <c r="H3137" i="4"/>
  <c r="H3078" i="4"/>
  <c r="F2964" i="4"/>
  <c r="D101" i="15" s="1"/>
  <c r="H2894" i="4"/>
  <c r="H3022" i="4"/>
  <c r="F3003" i="4"/>
  <c r="H3003" i="4" s="1"/>
  <c r="H2972" i="4"/>
  <c r="H2909" i="4"/>
  <c r="H2859" i="4"/>
  <c r="H3106" i="4"/>
  <c r="H2772" i="4"/>
  <c r="E2734" i="4"/>
  <c r="E2733" i="4" s="1"/>
  <c r="H2918" i="4"/>
  <c r="H2914" i="4"/>
  <c r="H2840" i="4"/>
  <c r="E2974" i="4"/>
  <c r="H2850" i="4"/>
  <c r="H2765" i="4"/>
  <c r="H2916" i="4"/>
  <c r="E2766" i="4"/>
  <c r="H2766" i="4" s="1"/>
  <c r="H2617" i="4"/>
  <c r="H2602" i="4"/>
  <c r="H2517" i="4"/>
  <c r="H2381" i="4"/>
  <c r="F2335" i="4"/>
  <c r="H2235" i="4"/>
  <c r="E2384" i="4"/>
  <c r="H2384" i="4" s="1"/>
  <c r="H2179" i="4"/>
  <c r="E1942" i="4"/>
  <c r="H1942" i="4" s="1"/>
  <c r="H1727" i="4"/>
  <c r="F2502" i="4"/>
  <c r="F2353" i="4"/>
  <c r="H2323" i="4"/>
  <c r="H2307" i="4"/>
  <c r="E2416" i="4"/>
  <c r="H2340" i="4"/>
  <c r="H2321" i="4"/>
  <c r="F2253" i="4"/>
  <c r="E2067" i="4"/>
  <c r="H1914" i="4"/>
  <c r="E1887" i="4"/>
  <c r="H1871" i="4"/>
  <c r="H1805" i="4"/>
  <c r="E1733" i="4"/>
  <c r="E1732" i="4" s="1"/>
  <c r="H1732" i="4" s="1"/>
  <c r="F1698" i="4"/>
  <c r="D89" i="11" s="1"/>
  <c r="H2212" i="4"/>
  <c r="H1987" i="4"/>
  <c r="H1978" i="4"/>
  <c r="H1671" i="4"/>
  <c r="H1960" i="4"/>
  <c r="H1930" i="4"/>
  <c r="H1751" i="4"/>
  <c r="H1911" i="4"/>
  <c r="F1841" i="4"/>
  <c r="D146" i="11" s="1"/>
  <c r="H1664" i="4"/>
  <c r="H1465" i="4"/>
  <c r="H1482" i="4"/>
  <c r="H1277" i="4"/>
  <c r="H1041" i="4"/>
  <c r="H999" i="4"/>
  <c r="H938" i="4"/>
  <c r="E890" i="4"/>
  <c r="H890" i="4" s="1"/>
  <c r="H845" i="4"/>
  <c r="H831" i="4"/>
  <c r="H817" i="4"/>
  <c r="H780" i="4"/>
  <c r="F628" i="4"/>
  <c r="H717" i="4"/>
  <c r="H666" i="4"/>
  <c r="E748" i="4"/>
  <c r="H671" i="4"/>
  <c r="E582" i="4"/>
  <c r="H582" i="4" s="1"/>
  <c r="E534" i="4"/>
  <c r="E407" i="4"/>
  <c r="H407" i="4" s="1"/>
  <c r="H429" i="4"/>
  <c r="H397" i="4"/>
  <c r="H318" i="4"/>
  <c r="F290" i="4"/>
  <c r="H32" i="4"/>
  <c r="F3737" i="4"/>
  <c r="D140" i="8" s="1"/>
  <c r="H3738" i="4"/>
  <c r="D165" i="15"/>
  <c r="D179" i="15"/>
  <c r="D293" i="15"/>
  <c r="D99" i="15"/>
  <c r="D188" i="15"/>
  <c r="D114" i="15"/>
  <c r="D98" i="15"/>
  <c r="D50" i="15"/>
  <c r="D18" i="15"/>
  <c r="H3812" i="4"/>
  <c r="H3322" i="4"/>
  <c r="H3618" i="4"/>
  <c r="H3544" i="4"/>
  <c r="H3069" i="4"/>
  <c r="E2923" i="4"/>
  <c r="H2886" i="4"/>
  <c r="D271" i="16"/>
  <c r="D145" i="16"/>
  <c r="D231" i="16"/>
  <c r="D17" i="16"/>
  <c r="D291" i="16"/>
  <c r="D133" i="16"/>
  <c r="D319" i="16"/>
  <c r="D139" i="16"/>
  <c r="D41" i="16"/>
  <c r="D126" i="16"/>
  <c r="D46" i="16"/>
  <c r="D270" i="16"/>
  <c r="D254" i="16"/>
  <c r="D222" i="16"/>
  <c r="D160" i="16"/>
  <c r="D96" i="16"/>
  <c r="D64" i="16"/>
  <c r="D6" i="16"/>
  <c r="D227" i="8"/>
  <c r="D211" i="8"/>
  <c r="D168" i="8"/>
  <c r="D296" i="8"/>
  <c r="D270" i="8"/>
  <c r="D250" i="8"/>
  <c r="D133" i="8"/>
  <c r="D82" i="8"/>
  <c r="D46" i="8"/>
  <c r="D11" i="8"/>
  <c r="D61" i="8"/>
  <c r="D25" i="8"/>
  <c r="D5" i="8"/>
  <c r="D184" i="11"/>
  <c r="D150" i="11"/>
  <c r="D129" i="11"/>
  <c r="D80" i="11"/>
  <c r="D64" i="11"/>
  <c r="H3412" i="4"/>
  <c r="H3233" i="4"/>
  <c r="H2867" i="4"/>
  <c r="H2761" i="4"/>
  <c r="H1512" i="4"/>
  <c r="H3984" i="4"/>
  <c r="H3673" i="4"/>
  <c r="H3509" i="4"/>
  <c r="D182" i="14"/>
  <c r="D178" i="14"/>
  <c r="D244" i="14"/>
  <c r="D98" i="14"/>
  <c r="D315" i="14"/>
  <c r="D247" i="14"/>
  <c r="D101" i="14"/>
  <c r="D195" i="14"/>
  <c r="D104" i="14"/>
  <c r="D85" i="14"/>
  <c r="D23" i="14"/>
  <c r="H3315" i="4"/>
  <c r="H2891" i="4"/>
  <c r="F2383" i="4"/>
  <c r="F2375" i="4" s="1"/>
  <c r="E2107" i="4"/>
  <c r="H1867" i="4"/>
  <c r="H3648" i="4"/>
  <c r="H3560" i="4"/>
  <c r="H3502" i="4"/>
  <c r="H2900" i="4"/>
  <c r="H2211" i="4"/>
  <c r="E2129" i="4"/>
  <c r="E2114" i="4" s="1"/>
  <c r="H1869" i="4"/>
  <c r="F1809" i="4"/>
  <c r="D135" i="11" s="1"/>
  <c r="H1428" i="4"/>
  <c r="H1425" i="4"/>
  <c r="H1216" i="4"/>
  <c r="D151" i="12"/>
  <c r="D5" i="12"/>
  <c r="D37" i="12"/>
  <c r="D174" i="12"/>
  <c r="D73" i="12"/>
  <c r="H530" i="4"/>
  <c r="D137" i="7"/>
  <c r="D31" i="7"/>
  <c r="D51" i="7"/>
  <c r="D183" i="7"/>
  <c r="D141" i="7"/>
  <c r="D178" i="7"/>
  <c r="D156" i="7"/>
  <c r="D139" i="7"/>
  <c r="D104" i="7"/>
  <c r="D74" i="7"/>
  <c r="D58" i="7"/>
  <c r="D20" i="7"/>
  <c r="D35" i="7"/>
  <c r="D172" i="7"/>
  <c r="D87" i="7"/>
  <c r="D73" i="7"/>
  <c r="D195" i="13"/>
  <c r="D195" i="7"/>
  <c r="D192" i="13"/>
  <c r="D58" i="13"/>
  <c r="D129" i="13"/>
  <c r="D16" i="13"/>
  <c r="D28" i="13"/>
  <c r="D11" i="13"/>
  <c r="D139" i="13"/>
  <c r="D72" i="13"/>
  <c r="D56" i="13"/>
  <c r="D35" i="13"/>
  <c r="F1205" i="4"/>
  <c r="D173" i="12" s="1"/>
  <c r="E1132" i="4"/>
  <c r="H1132" i="4" s="1"/>
  <c r="F725" i="4"/>
  <c r="D10" i="12" s="1"/>
  <c r="H72" i="4"/>
  <c r="H1275" i="4"/>
  <c r="E1265" i="4"/>
  <c r="H1265" i="4" s="1"/>
  <c r="H852" i="4"/>
  <c r="F748" i="4"/>
  <c r="D14" i="12" s="1"/>
  <c r="H108" i="4"/>
  <c r="H1209" i="4"/>
  <c r="H911" i="4"/>
  <c r="H85" i="4"/>
  <c r="E47" i="4"/>
  <c r="H47" i="4" s="1"/>
  <c r="H324" i="4"/>
  <c r="H2117" i="4"/>
  <c r="H2416" i="4"/>
  <c r="H4130" i="4"/>
  <c r="H4069" i="4"/>
  <c r="H4022" i="4"/>
  <c r="F3901" i="4"/>
  <c r="E3872" i="4"/>
  <c r="H3873" i="4"/>
  <c r="H3477" i="4"/>
  <c r="H3591" i="4"/>
  <c r="E3144" i="4"/>
  <c r="H3144" i="4" s="1"/>
  <c r="H3046" i="4"/>
  <c r="E2881" i="4"/>
  <c r="H2887" i="4"/>
  <c r="H2469" i="4"/>
  <c r="F2460" i="4"/>
  <c r="F2239" i="4"/>
  <c r="H2240" i="4"/>
  <c r="E1794" i="4"/>
  <c r="H1795" i="4"/>
  <c r="H1918" i="4"/>
  <c r="H1692" i="4"/>
  <c r="H1479" i="4"/>
  <c r="H1253" i="4"/>
  <c r="F1127" i="4"/>
  <c r="H1128" i="4"/>
  <c r="H1296" i="4"/>
  <c r="H713" i="4"/>
  <c r="H576" i="4"/>
  <c r="F330" i="4"/>
  <c r="H379" i="4"/>
  <c r="E1289" i="4"/>
  <c r="H1290" i="4"/>
  <c r="E664" i="4"/>
  <c r="H665" i="4"/>
  <c r="H534" i="4"/>
  <c r="F533" i="4"/>
  <c r="H339" i="4"/>
  <c r="E330" i="4"/>
  <c r="F296" i="4"/>
  <c r="H3754" i="4"/>
  <c r="H3650" i="4"/>
  <c r="H2692" i="4"/>
  <c r="H1924" i="4"/>
  <c r="H602" i="4"/>
  <c r="H304" i="4"/>
  <c r="E296" i="4"/>
  <c r="E279" i="4"/>
  <c r="H282" i="4"/>
  <c r="F114" i="4"/>
  <c r="H115" i="4"/>
  <c r="H3326" i="4"/>
  <c r="E2066" i="4"/>
  <c r="H2067" i="4"/>
  <c r="F3982" i="4"/>
  <c r="H3997" i="4"/>
  <c r="H3914" i="4"/>
  <c r="E3161" i="4"/>
  <c r="E3067" i="4"/>
  <c r="H3067" i="4" s="1"/>
  <c r="H3068" i="4"/>
  <c r="E2598" i="4"/>
  <c r="H2599" i="4"/>
  <c r="H1211" i="4"/>
  <c r="E588" i="4"/>
  <c r="H588" i="4" s="1"/>
  <c r="H589" i="4"/>
  <c r="H12" i="4"/>
  <c r="E3698" i="4"/>
  <c r="F3779" i="4"/>
  <c r="H3700" i="4"/>
  <c r="E3766" i="4"/>
  <c r="F3745" i="4"/>
  <c r="D144" i="14" s="1"/>
  <c r="H3796" i="4"/>
  <c r="H3655" i="4"/>
  <c r="E3304" i="4"/>
  <c r="H3304" i="4" s="1"/>
  <c r="H3306" i="4"/>
  <c r="H4147" i="4"/>
  <c r="F4125" i="4"/>
  <c r="H4104" i="4"/>
  <c r="H3610" i="4"/>
  <c r="H3594" i="4"/>
  <c r="F3438" i="4"/>
  <c r="F3582" i="4"/>
  <c r="D64" i="14" s="1"/>
  <c r="H3452" i="4"/>
  <c r="F3336" i="4"/>
  <c r="H3492" i="4"/>
  <c r="E3275" i="4"/>
  <c r="E3267" i="4" s="1"/>
  <c r="H3156" i="4"/>
  <c r="E3100" i="4"/>
  <c r="H3085" i="4"/>
  <c r="H2980" i="4"/>
  <c r="H2940" i="4"/>
  <c r="E2720" i="4"/>
  <c r="E2973" i="4"/>
  <c r="H2864" i="4"/>
  <c r="H2851" i="4"/>
  <c r="H2829" i="4"/>
  <c r="H2821" i="4"/>
  <c r="E2755" i="4"/>
  <c r="F2748" i="4"/>
  <c r="H3025" i="4"/>
  <c r="E2760" i="4"/>
  <c r="H2760" i="4" s="1"/>
  <c r="E2743" i="4"/>
  <c r="H2744" i="4"/>
  <c r="H2586" i="4"/>
  <c r="H2541" i="4"/>
  <c r="E2642" i="4"/>
  <c r="F2598" i="4"/>
  <c r="H2471" i="4"/>
  <c r="H2404" i="4"/>
  <c r="H2382" i="4"/>
  <c r="H2374" i="4"/>
  <c r="H2496" i="4"/>
  <c r="H2484" i="4"/>
  <c r="E2409" i="4"/>
  <c r="H2409" i="4" s="1"/>
  <c r="E2383" i="4"/>
  <c r="H2169" i="4"/>
  <c r="H2142" i="4"/>
  <c r="F2430" i="4"/>
  <c r="H2430" i="4" s="1"/>
  <c r="H2410" i="4"/>
  <c r="H2290" i="4"/>
  <c r="E2289" i="4"/>
  <c r="H2289" i="4" s="1"/>
  <c r="H2152" i="4"/>
  <c r="H2656" i="4"/>
  <c r="H2605" i="4"/>
  <c r="H2523" i="4"/>
  <c r="H2365" i="4"/>
  <c r="H2329" i="4"/>
  <c r="H2138" i="4"/>
  <c r="E2004" i="4"/>
  <c r="E1966" i="4"/>
  <c r="H1966" i="4" s="1"/>
  <c r="E1936" i="4"/>
  <c r="H1937" i="4"/>
  <c r="H1685" i="4"/>
  <c r="E1684" i="4"/>
  <c r="H1640" i="4"/>
  <c r="H2431" i="4"/>
  <c r="H2189" i="4"/>
  <c r="H1757" i="4"/>
  <c r="H2355" i="4"/>
  <c r="H2130" i="4"/>
  <c r="E1991" i="4"/>
  <c r="F1899" i="4"/>
  <c r="D171" i="11" s="1"/>
  <c r="H1789" i="4"/>
  <c r="H1776" i="4"/>
  <c r="H1598" i="4"/>
  <c r="E1997" i="4"/>
  <c r="H1997" i="4" s="1"/>
  <c r="E1893" i="4"/>
  <c r="H1746" i="4"/>
  <c r="E1455" i="4"/>
  <c r="E1302" i="4"/>
  <c r="H1456" i="4"/>
  <c r="H1105" i="4"/>
  <c r="H1056" i="4"/>
  <c r="H2070" i="4"/>
  <c r="H1928" i="4"/>
  <c r="H1485" i="4"/>
  <c r="H1459" i="4"/>
  <c r="H1440" i="4"/>
  <c r="H1094" i="4"/>
  <c r="E1093" i="4"/>
  <c r="H1093" i="4" s="1"/>
  <c r="E1283" i="4"/>
  <c r="E1164" i="4"/>
  <c r="H1164" i="4" s="1"/>
  <c r="E967" i="4"/>
  <c r="H812" i="4"/>
  <c r="F778" i="4"/>
  <c r="D29" i="12" s="1"/>
  <c r="H1408" i="4"/>
  <c r="H1256" i="4"/>
  <c r="H1104" i="4"/>
  <c r="F1063" i="4"/>
  <c r="H1036" i="4"/>
  <c r="F1019" i="4"/>
  <c r="D96" i="7" s="1"/>
  <c r="E915" i="4"/>
  <c r="E816" i="4"/>
  <c r="H578" i="4"/>
  <c r="H1457" i="4"/>
  <c r="E1156" i="4"/>
  <c r="H1016" i="4"/>
  <c r="H752" i="4"/>
  <c r="E742" i="4"/>
  <c r="H743" i="4"/>
  <c r="H674" i="4"/>
  <c r="E459" i="4"/>
  <c r="H459" i="4" s="1"/>
  <c r="H460" i="4"/>
  <c r="E435" i="4"/>
  <c r="H435" i="4" s="1"/>
  <c r="H436" i="4"/>
  <c r="H308" i="4"/>
  <c r="H771" i="4"/>
  <c r="H706" i="4"/>
  <c r="H537" i="4"/>
  <c r="F742" i="4"/>
  <c r="D13" i="12" s="1"/>
  <c r="E719" i="4"/>
  <c r="H719" i="4" s="1"/>
  <c r="H477" i="4"/>
  <c r="H434" i="4"/>
  <c r="H409" i="4"/>
  <c r="F393" i="4"/>
  <c r="H81" i="4"/>
  <c r="H15" i="4"/>
  <c r="H456" i="4"/>
  <c r="E325" i="4"/>
  <c r="H325" i="4" s="1"/>
  <c r="E232" i="4"/>
  <c r="H75" i="4"/>
  <c r="H518" i="4"/>
  <c r="H492" i="4"/>
  <c r="H288" i="4"/>
  <c r="H4133" i="4"/>
  <c r="F3830" i="4"/>
  <c r="D191" i="14" s="1"/>
  <c r="H4084" i="4"/>
  <c r="H4105" i="4"/>
  <c r="H4053" i="4"/>
  <c r="H4020" i="4"/>
  <c r="H4005" i="4"/>
  <c r="H3911" i="4"/>
  <c r="H3632" i="4"/>
  <c r="H3357" i="4"/>
  <c r="F3375" i="4"/>
  <c r="D300" i="15" s="1"/>
  <c r="H3346" i="4"/>
  <c r="E3114" i="4"/>
  <c r="F3296" i="4"/>
  <c r="D264" i="15" s="1"/>
  <c r="F2974" i="4"/>
  <c r="D108" i="15" s="1"/>
  <c r="F3093" i="4"/>
  <c r="D161" i="15" s="1"/>
  <c r="H3122" i="4"/>
  <c r="H2965" i="4"/>
  <c r="E2964" i="4"/>
  <c r="E2956" i="4"/>
  <c r="H3005" i="4"/>
  <c r="H2977" i="4"/>
  <c r="H2936" i="4"/>
  <c r="H2732" i="4"/>
  <c r="E2731" i="4"/>
  <c r="E2669" i="4"/>
  <c r="H2669" i="4" s="1"/>
  <c r="E4136" i="4"/>
  <c r="H4136" i="4" s="1"/>
  <c r="H4140" i="4"/>
  <c r="E4118" i="4"/>
  <c r="H4111" i="4"/>
  <c r="H4126" i="4"/>
  <c r="E4090" i="4"/>
  <c r="H4120" i="4"/>
  <c r="H4115" i="4"/>
  <c r="E4078" i="4"/>
  <c r="H4078" i="4" s="1"/>
  <c r="E4012" i="4"/>
  <c r="H4099" i="4"/>
  <c r="H4063" i="4"/>
  <c r="E4062" i="4"/>
  <c r="H4006" i="4"/>
  <c r="H4041" i="4"/>
  <c r="E4029" i="4"/>
  <c r="H4029" i="4" s="1"/>
  <c r="H4060" i="4"/>
  <c r="H4047" i="4"/>
  <c r="F3936" i="4"/>
  <c r="H4016" i="4"/>
  <c r="H3962" i="4"/>
  <c r="F3954" i="4"/>
  <c r="D254" i="14" s="1"/>
  <c r="H4010" i="4"/>
  <c r="H3916" i="4"/>
  <c r="E3859" i="4"/>
  <c r="H3939" i="4"/>
  <c r="H3899" i="4"/>
  <c r="H3855" i="4"/>
  <c r="H3897" i="4"/>
  <c r="H3969" i="4"/>
  <c r="H3937" i="4"/>
  <c r="H3740" i="4"/>
  <c r="H3888" i="4"/>
  <c r="E3830" i="4"/>
  <c r="H3758" i="4"/>
  <c r="H3733" i="4"/>
  <c r="H3712" i="4"/>
  <c r="H3637" i="4"/>
  <c r="E3623" i="4"/>
  <c r="E3589" i="4" s="1"/>
  <c r="F3723" i="4"/>
  <c r="D132" i="14" s="1"/>
  <c r="H3708" i="4"/>
  <c r="E3659" i="4"/>
  <c r="F3609" i="4"/>
  <c r="H3588" i="4"/>
  <c r="H3398" i="4"/>
  <c r="H3660" i="4"/>
  <c r="E3432" i="4"/>
  <c r="H3432" i="4" s="1"/>
  <c r="E3484" i="4"/>
  <c r="E3476" i="4" s="1"/>
  <c r="H3351" i="4"/>
  <c r="H3624" i="4"/>
  <c r="H3597" i="4"/>
  <c r="F3499" i="4"/>
  <c r="H3423" i="4"/>
  <c r="H3586" i="4"/>
  <c r="H3535" i="4"/>
  <c r="H3445" i="4"/>
  <c r="E3392" i="4"/>
  <c r="H3392" i="4" s="1"/>
  <c r="H3370" i="4"/>
  <c r="E3343" i="4"/>
  <c r="H3343" i="4" s="1"/>
  <c r="E3297" i="4"/>
  <c r="H3299" i="4"/>
  <c r="H3385" i="4"/>
  <c r="H3366" i="4"/>
  <c r="H3329" i="4"/>
  <c r="H3271" i="4"/>
  <c r="H3258" i="4"/>
  <c r="H3295" i="4"/>
  <c r="F3283" i="4"/>
  <c r="H3216" i="4"/>
  <c r="H3174" i="4"/>
  <c r="H3189" i="4"/>
  <c r="F3203" i="4"/>
  <c r="E3081" i="4"/>
  <c r="H3204" i="4"/>
  <c r="H3141" i="4"/>
  <c r="H3010" i="4"/>
  <c r="H3001" i="4"/>
  <c r="H2966" i="4"/>
  <c r="E2904" i="4"/>
  <c r="H3149" i="4"/>
  <c r="H3079" i="4"/>
  <c r="H2865" i="4"/>
  <c r="H2838" i="4"/>
  <c r="H2825" i="4"/>
  <c r="F2734" i="4"/>
  <c r="F2991" i="4"/>
  <c r="H2895" i="4"/>
  <c r="H2808" i="4"/>
  <c r="H2716" i="4"/>
  <c r="H2648" i="4"/>
  <c r="H2379" i="4"/>
  <c r="E2376" i="4"/>
  <c r="H2976" i="4"/>
  <c r="H2897" i="4"/>
  <c r="F2819" i="4"/>
  <c r="F2813" i="4"/>
  <c r="H2769" i="4"/>
  <c r="H2688" i="4"/>
  <c r="E2519" i="4"/>
  <c r="H2519" i="4" s="1"/>
  <c r="E2503" i="4"/>
  <c r="E2460" i="4"/>
  <c r="E3012" i="4"/>
  <c r="E2834" i="4"/>
  <c r="H2823" i="4"/>
  <c r="F2743" i="4"/>
  <c r="E2708" i="4"/>
  <c r="H2708" i="4" s="1"/>
  <c r="H2677" i="4"/>
  <c r="E2659" i="4"/>
  <c r="H2659" i="4" s="1"/>
  <c r="H2603" i="4"/>
  <c r="H2559" i="4"/>
  <c r="H2513" i="4"/>
  <c r="F2691" i="4"/>
  <c r="H2670" i="4"/>
  <c r="H2613" i="4"/>
  <c r="H2561" i="4"/>
  <c r="H2504" i="4"/>
  <c r="F2489" i="4"/>
  <c r="H2470" i="4"/>
  <c r="H2446" i="4"/>
  <c r="H2259" i="4"/>
  <c r="H2205" i="4"/>
  <c r="E2627" i="4"/>
  <c r="H2507" i="4"/>
  <c r="H2463" i="4"/>
  <c r="E2449" i="4"/>
  <c r="H2426" i="4"/>
  <c r="H2260" i="4"/>
  <c r="H2248" i="4"/>
  <c r="H2207" i="4"/>
  <c r="E2206" i="4"/>
  <c r="H2206" i="4" s="1"/>
  <c r="H2192" i="4"/>
  <c r="E2191" i="4"/>
  <c r="H2191" i="4" s="1"/>
  <c r="H2170" i="4"/>
  <c r="F2150" i="4"/>
  <c r="E1823" i="4"/>
  <c r="H1823" i="4" s="1"/>
  <c r="H1824" i="4"/>
  <c r="H2448" i="4"/>
  <c r="H2380" i="4"/>
  <c r="H2330" i="4"/>
  <c r="E2280" i="4"/>
  <c r="H2200" i="4"/>
  <c r="F2566" i="4"/>
  <c r="E2532" i="4"/>
  <c r="H2474" i="4"/>
  <c r="H2424" i="4"/>
  <c r="H2386" i="4"/>
  <c r="E2345" i="4"/>
  <c r="H2286" i="4"/>
  <c r="H2199" i="4"/>
  <c r="H2198" i="4"/>
  <c r="H2158" i="4"/>
  <c r="H2111" i="4"/>
  <c r="H1973" i="4"/>
  <c r="E1865" i="4"/>
  <c r="H1865" i="4" s="1"/>
  <c r="H1834" i="4"/>
  <c r="H1798" i="4"/>
  <c r="H1721" i="4"/>
  <c r="H1691" i="4"/>
  <c r="F1684" i="4"/>
  <c r="H1617" i="4"/>
  <c r="H2366" i="4"/>
  <c r="H2181" i="4"/>
  <c r="H1856" i="4"/>
  <c r="H1825" i="4"/>
  <c r="H2171" i="4"/>
  <c r="H2148" i="4"/>
  <c r="H2072" i="4"/>
  <c r="E2030" i="4"/>
  <c r="H2030" i="4" s="1"/>
  <c r="F1972" i="4"/>
  <c r="D187" i="7" s="1"/>
  <c r="F1948" i="4"/>
  <c r="H1832" i="4"/>
  <c r="F1749" i="4"/>
  <c r="D106" i="11" s="1"/>
  <c r="H1731" i="4"/>
  <c r="H1525" i="4"/>
  <c r="H2118" i="4"/>
  <c r="H2025" i="4"/>
  <c r="H1940" i="4"/>
  <c r="F1893" i="4"/>
  <c r="D170" i="11" s="1"/>
  <c r="E1706" i="4"/>
  <c r="H1706" i="4" s="1"/>
  <c r="H1980" i="4"/>
  <c r="H1434" i="4"/>
  <c r="F1283" i="4"/>
  <c r="E1223" i="4"/>
  <c r="H1223" i="4" s="1"/>
  <c r="E1764" i="4"/>
  <c r="H1764" i="4" s="1"/>
  <c r="H1639" i="4"/>
  <c r="H1309" i="4"/>
  <c r="H1222" i="4"/>
  <c r="E1087" i="4"/>
  <c r="H1030" i="4"/>
  <c r="H1471" i="4"/>
  <c r="E1449" i="4"/>
  <c r="H1449" i="4" s="1"/>
  <c r="H1237" i="4"/>
  <c r="E1186" i="4"/>
  <c r="H1170" i="4"/>
  <c r="H1715" i="4"/>
  <c r="E1517" i="4"/>
  <c r="H1472" i="4"/>
  <c r="H1447" i="4"/>
  <c r="H1369" i="4"/>
  <c r="H1337" i="4"/>
  <c r="H1301" i="4"/>
  <c r="H1213" i="4"/>
  <c r="H1130" i="4"/>
  <c r="H1075" i="4"/>
  <c r="H1018" i="4"/>
  <c r="H1004" i="4"/>
  <c r="H1257" i="4"/>
  <c r="H1218" i="4"/>
  <c r="H1163" i="4"/>
  <c r="H1107" i="4"/>
  <c r="F998" i="4"/>
  <c r="D90" i="12" s="1"/>
  <c r="H930" i="4"/>
  <c r="H1224" i="4"/>
  <c r="H985" i="4"/>
  <c r="E950" i="4"/>
  <c r="H951" i="4"/>
  <c r="H916" i="4"/>
  <c r="H813" i="4"/>
  <c r="E1420" i="4"/>
  <c r="H1420" i="4" s="1"/>
  <c r="H1038" i="4"/>
  <c r="E913" i="4"/>
  <c r="H913" i="4" s="1"/>
  <c r="F816" i="4"/>
  <c r="H716" i="4"/>
  <c r="H636" i="4"/>
  <c r="H577" i="4"/>
  <c r="H1483" i="4"/>
  <c r="H1427" i="4"/>
  <c r="H1299" i="4"/>
  <c r="H1225" i="4"/>
  <c r="H1069" i="4"/>
  <c r="H970" i="4"/>
  <c r="H805" i="4"/>
  <c r="F797" i="4"/>
  <c r="D44" i="12" s="1"/>
  <c r="H783" i="4"/>
  <c r="E778" i="4"/>
  <c r="H778" i="4" s="1"/>
  <c r="E504" i="4"/>
  <c r="H504" i="4" s="1"/>
  <c r="H584" i="4"/>
  <c r="H531" i="4"/>
  <c r="H484" i="4"/>
  <c r="H427" i="4"/>
  <c r="H359" i="4"/>
  <c r="H294" i="4"/>
  <c r="H471" i="4"/>
  <c r="H255" i="4"/>
  <c r="E931" i="4"/>
  <c r="H707" i="4"/>
  <c r="H475" i="4"/>
  <c r="E362" i="4"/>
  <c r="H362" i="4" s="1"/>
  <c r="H291" i="4"/>
  <c r="H215" i="4"/>
  <c r="H168" i="4"/>
  <c r="H779" i="4"/>
  <c r="E552" i="4"/>
  <c r="H552" i="4" s="1"/>
  <c r="H540" i="4"/>
  <c r="H524" i="4"/>
  <c r="E393" i="4"/>
  <c r="H76" i="4"/>
  <c r="H386" i="4"/>
  <c r="H350" i="4"/>
  <c r="E249" i="4"/>
  <c r="H101" i="4"/>
  <c r="H478" i="4"/>
  <c r="H329" i="4"/>
  <c r="F3623" i="4"/>
  <c r="D86" i="14" s="1"/>
  <c r="E3417" i="4"/>
  <c r="H3418" i="4"/>
  <c r="H3482" i="4"/>
  <c r="H3459" i="4"/>
  <c r="H3356" i="4"/>
  <c r="F3256" i="4"/>
  <c r="D246" i="8" s="1"/>
  <c r="H3257" i="4"/>
  <c r="H3483" i="4"/>
  <c r="H3411" i="4"/>
  <c r="H4114" i="4"/>
  <c r="H3927" i="4"/>
  <c r="H3912" i="4"/>
  <c r="H3946" i="4"/>
  <c r="H3876" i="4"/>
  <c r="H3887" i="4"/>
  <c r="H3825" i="4"/>
  <c r="H3746" i="4"/>
  <c r="H3824" i="4"/>
  <c r="E3786" i="4"/>
  <c r="H3774" i="4"/>
  <c r="H3699" i="4"/>
  <c r="H3656" i="4"/>
  <c r="E3723" i="4"/>
  <c r="H3723" i="4" s="1"/>
  <c r="H3488" i="4"/>
  <c r="H3501" i="4"/>
  <c r="H3380" i="4"/>
  <c r="H3498" i="4"/>
  <c r="H3272" i="4"/>
  <c r="F3268" i="4"/>
  <c r="D254" i="15" s="1"/>
  <c r="H3377" i="4"/>
  <c r="H3287" i="4"/>
  <c r="H3247" i="4"/>
  <c r="H3255" i="4"/>
  <c r="F3187" i="4"/>
  <c r="H3166" i="4"/>
  <c r="H3070" i="4"/>
  <c r="H3056" i="4"/>
  <c r="H2898" i="4"/>
  <c r="H4141" i="4"/>
  <c r="H4086" i="4"/>
  <c r="F4090" i="4"/>
  <c r="F4118" i="4"/>
  <c r="H4106" i="4"/>
  <c r="H4119" i="4"/>
  <c r="H4093" i="4"/>
  <c r="H4064" i="4"/>
  <c r="H4001" i="4"/>
  <c r="E4051" i="4"/>
  <c r="H4038" i="4"/>
  <c r="H4032" i="4"/>
  <c r="F4012" i="4"/>
  <c r="H4040" i="4"/>
  <c r="E3953" i="4"/>
  <c r="H3981" i="4"/>
  <c r="F3961" i="4"/>
  <c r="H3963" i="4"/>
  <c r="H3944" i="4"/>
  <c r="H3943" i="4"/>
  <c r="H3915" i="4"/>
  <c r="F3889" i="4"/>
  <c r="H3913" i="4"/>
  <c r="E3799" i="4"/>
  <c r="H3799" i="4" s="1"/>
  <c r="H3800" i="4"/>
  <c r="H3838" i="4"/>
  <c r="H3877" i="4"/>
  <c r="H3767" i="4"/>
  <c r="H3727" i="4"/>
  <c r="H3772" i="4"/>
  <c r="F3602" i="4"/>
  <c r="H3406" i="4"/>
  <c r="H3534" i="4"/>
  <c r="E3439" i="4"/>
  <c r="H3384" i="4"/>
  <c r="H3747" i="4"/>
  <c r="H3622" i="4"/>
  <c r="E3582" i="4"/>
  <c r="E3404" i="4"/>
  <c r="H3396" i="4"/>
  <c r="E3376" i="4"/>
  <c r="H3724" i="4"/>
  <c r="H3552" i="4"/>
  <c r="E3519" i="4"/>
  <c r="H3427" i="4"/>
  <c r="F3364" i="4"/>
  <c r="H3581" i="4"/>
  <c r="H3530" i="4"/>
  <c r="H3312" i="4"/>
  <c r="F3275" i="4"/>
  <c r="D256" i="15" s="1"/>
  <c r="H3279" i="4"/>
  <c r="H3566" i="4"/>
  <c r="H3344" i="4"/>
  <c r="H3285" i="4"/>
  <c r="H3239" i="4"/>
  <c r="H3193" i="4"/>
  <c r="H3150" i="4"/>
  <c r="H3330" i="4"/>
  <c r="H3205" i="4"/>
  <c r="E3120" i="4"/>
  <c r="H3120" i="4" s="1"/>
  <c r="F2986" i="4"/>
  <c r="H2989" i="4"/>
  <c r="H3188" i="4"/>
  <c r="H3126" i="4"/>
  <c r="H3108" i="4"/>
  <c r="E3093" i="4"/>
  <c r="H3082" i="4"/>
  <c r="H3104" i="4"/>
  <c r="F3081" i="4"/>
  <c r="H3052" i="4"/>
  <c r="H3031" i="4"/>
  <c r="H3016" i="4"/>
  <c r="F2981" i="4"/>
  <c r="D110" i="8" s="1"/>
  <c r="F2924" i="4"/>
  <c r="D81" i="15" s="1"/>
  <c r="H3121" i="4"/>
  <c r="H2975" i="4"/>
  <c r="H2962" i="4"/>
  <c r="H2908" i="4"/>
  <c r="H2662" i="4"/>
  <c r="H2915" i="4"/>
  <c r="H2877" i="4"/>
  <c r="H2792" i="4"/>
  <c r="H2626" i="4"/>
  <c r="E2625" i="4"/>
  <c r="H2625" i="4" s="1"/>
  <c r="H3026" i="4"/>
  <c r="H2779" i="4"/>
  <c r="H2751" i="4"/>
  <c r="H2747" i="4"/>
  <c r="H2703" i="4"/>
  <c r="E2620" i="4"/>
  <c r="E2514" i="4"/>
  <c r="H2514" i="4" s="1"/>
  <c r="H2970" i="4"/>
  <c r="H2942" i="4"/>
  <c r="H2906" i="4"/>
  <c r="H2836" i="4"/>
  <c r="H2671" i="4"/>
  <c r="F2664" i="4"/>
  <c r="F2651" i="4" s="1"/>
  <c r="H2551" i="4"/>
  <c r="H2529" i="4"/>
  <c r="H2505" i="4"/>
  <c r="H2518" i="4"/>
  <c r="E2232" i="4"/>
  <c r="H2232" i="4" s="1"/>
  <c r="H2190" i="4"/>
  <c r="H2773" i="4"/>
  <c r="H2652" i="4"/>
  <c r="H2493" i="4"/>
  <c r="E2478" i="4"/>
  <c r="H2457" i="4"/>
  <c r="F2449" i="4"/>
  <c r="H2434" i="4"/>
  <c r="H2407" i="4"/>
  <c r="H2319" i="4"/>
  <c r="E2318" i="4"/>
  <c r="H2318" i="4" s="1"/>
  <c r="H2229" i="4"/>
  <c r="E2228" i="4"/>
  <c r="H2228" i="4" s="1"/>
  <c r="H2223" i="4"/>
  <c r="H2202" i="4"/>
  <c r="E2175" i="4"/>
  <c r="H2175" i="4" s="1"/>
  <c r="H2167" i="4"/>
  <c r="F2166" i="4"/>
  <c r="E2135" i="4"/>
  <c r="H2135" i="4" s="1"/>
  <c r="H2136" i="4"/>
  <c r="H2723" i="4"/>
  <c r="H2660" i="4"/>
  <c r="H2520" i="4"/>
  <c r="E2483" i="4"/>
  <c r="H2483" i="4" s="1"/>
  <c r="H2399" i="4"/>
  <c r="E2353" i="4"/>
  <c r="H2353" i="4" s="1"/>
  <c r="H2304" i="4"/>
  <c r="H2281" i="4"/>
  <c r="H2144" i="4"/>
  <c r="H2729" i="4"/>
  <c r="H2533" i="4"/>
  <c r="H2490" i="4"/>
  <c r="F2345" i="4"/>
  <c r="H2282" i="4"/>
  <c r="E2239" i="4"/>
  <c r="H2239" i="4" s="1"/>
  <c r="F2221" i="4"/>
  <c r="H2052" i="4"/>
  <c r="H1963" i="4"/>
  <c r="H1949" i="4"/>
  <c r="H1901" i="4"/>
  <c r="H1845" i="4"/>
  <c r="H1830" i="4"/>
  <c r="F1794" i="4"/>
  <c r="H1791" i="4"/>
  <c r="H1778" i="4"/>
  <c r="H1689" i="4"/>
  <c r="E1668" i="4"/>
  <c r="H1668" i="4" s="1"/>
  <c r="H1631" i="4"/>
  <c r="H2151" i="4"/>
  <c r="F2073" i="4"/>
  <c r="H2045" i="4"/>
  <c r="H1934" i="4"/>
  <c r="H1920" i="4"/>
  <c r="H1907" i="4"/>
  <c r="H1894" i="4"/>
  <c r="E1841" i="4"/>
  <c r="H1808" i="4"/>
  <c r="H1790" i="4"/>
  <c r="H1768" i="4"/>
  <c r="H1759" i="4"/>
  <c r="H1719" i="4"/>
  <c r="H1659" i="4"/>
  <c r="F1591" i="4"/>
  <c r="D61" i="7" s="1"/>
  <c r="H2451" i="4"/>
  <c r="H1977" i="4"/>
  <c r="H1953" i="4"/>
  <c r="F1884" i="4"/>
  <c r="D167" i="11" s="1"/>
  <c r="E1781" i="4"/>
  <c r="E1699" i="4"/>
  <c r="E1651" i="4"/>
  <c r="H1651" i="4" s="1"/>
  <c r="H1614" i="4"/>
  <c r="H1601" i="4"/>
  <c r="H1595" i="4"/>
  <c r="H1497" i="4"/>
  <c r="H2015" i="4"/>
  <c r="E1906" i="4"/>
  <c r="H1906" i="4" s="1"/>
  <c r="H1898" i="4"/>
  <c r="H1818" i="4"/>
  <c r="H1770" i="4"/>
  <c r="H1742" i="4"/>
  <c r="H1705" i="4"/>
  <c r="H1674" i="4"/>
  <c r="H1672" i="4"/>
  <c r="H1493" i="4"/>
  <c r="H1441" i="4"/>
  <c r="F1289" i="4"/>
  <c r="D190" i="12" s="1"/>
  <c r="H1264" i="4"/>
  <c r="H1240" i="4"/>
  <c r="H1189" i="4"/>
  <c r="H1174" i="4"/>
  <c r="H1062" i="4"/>
  <c r="H1478" i="4"/>
  <c r="H1288" i="4"/>
  <c r="H1188" i="4"/>
  <c r="H1088" i="4"/>
  <c r="E1044" i="4"/>
  <c r="H1044" i="4" s="1"/>
  <c r="H1730" i="4"/>
  <c r="H1518" i="4"/>
  <c r="F1329" i="4"/>
  <c r="H1187" i="4"/>
  <c r="H1829" i="4"/>
  <c r="H1608" i="4"/>
  <c r="F1517" i="4"/>
  <c r="H1495" i="4"/>
  <c r="E1443" i="4"/>
  <c r="H1433" i="4"/>
  <c r="H1367" i="4"/>
  <c r="H1281" i="4"/>
  <c r="H1236" i="4"/>
  <c r="H1202" i="4"/>
  <c r="H1157" i="4"/>
  <c r="H1100" i="4"/>
  <c r="H1303" i="4"/>
  <c r="H1181" i="4"/>
  <c r="F1031" i="4"/>
  <c r="F1005" i="4"/>
  <c r="H982" i="4"/>
  <c r="H794" i="4"/>
  <c r="F736" i="4"/>
  <c r="D12" i="7" s="1"/>
  <c r="H585" i="4"/>
  <c r="E1217" i="4"/>
  <c r="H1217" i="4" s="1"/>
  <c r="H1068" i="4"/>
  <c r="E997" i="4"/>
  <c r="E983" i="4"/>
  <c r="H971" i="4"/>
  <c r="H667" i="4"/>
  <c r="H1067" i="4"/>
  <c r="H1029" i="4"/>
  <c r="H768" i="4"/>
  <c r="H715" i="4"/>
  <c r="H574" i="4"/>
  <c r="H1291" i="4"/>
  <c r="H1235" i="4"/>
  <c r="H1178" i="4"/>
  <c r="H758" i="4"/>
  <c r="H561" i="4"/>
  <c r="E546" i="4"/>
  <c r="H546" i="4" s="1"/>
  <c r="E498" i="4"/>
  <c r="H499" i="4"/>
  <c r="E453" i="4"/>
  <c r="H454" i="4"/>
  <c r="H799" i="4"/>
  <c r="H740" i="4"/>
  <c r="F426" i="4"/>
  <c r="H342" i="4"/>
  <c r="H501" i="4"/>
  <c r="H402" i="4"/>
  <c r="H553" i="4"/>
  <c r="H488" i="4"/>
  <c r="H377" i="4"/>
  <c r="H152" i="4"/>
  <c r="E431" i="4"/>
  <c r="H431" i="4" s="1"/>
  <c r="H394" i="4"/>
  <c r="H55" i="4"/>
  <c r="H483" i="4"/>
  <c r="H382" i="4"/>
  <c r="H80" i="4"/>
  <c r="H547" i="4"/>
  <c r="H335" i="4"/>
  <c r="H54" i="4"/>
  <c r="E4112" i="4"/>
  <c r="E3060" i="4"/>
  <c r="H3064" i="4"/>
  <c r="H2938" i="4"/>
  <c r="H2830" i="4"/>
  <c r="H2621" i="4"/>
  <c r="F2620" i="4"/>
  <c r="F2754" i="4"/>
  <c r="E2748" i="4"/>
  <c r="H2690" i="4"/>
  <c r="F2905" i="4"/>
  <c r="D74" i="15" s="1"/>
  <c r="H2878" i="4"/>
  <c r="F2834" i="4"/>
  <c r="F2627" i="4"/>
  <c r="E2335" i="4"/>
  <c r="H2288" i="4"/>
  <c r="H2735" i="4"/>
  <c r="H2266" i="4"/>
  <c r="E2265" i="4"/>
  <c r="H2265" i="4" s="1"/>
  <c r="H2174" i="4"/>
  <c r="E2173" i="4"/>
  <c r="H2173" i="4" s="1"/>
  <c r="H2657" i="4"/>
  <c r="H2422" i="4"/>
  <c r="F2396" i="4"/>
  <c r="H2673" i="4"/>
  <c r="H2584" i="4"/>
  <c r="F2531" i="4"/>
  <c r="H2459" i="4"/>
  <c r="E2436" i="4"/>
  <c r="H2436" i="4" s="1"/>
  <c r="H2352" i="4"/>
  <c r="H2242" i="4"/>
  <c r="E2203" i="4"/>
  <c r="H2203" i="4" s="1"/>
  <c r="H2143" i="4"/>
  <c r="F2106" i="4"/>
  <c r="H2324" i="4"/>
  <c r="H1984" i="4"/>
  <c r="H1969" i="4"/>
  <c r="H1921" i="4"/>
  <c r="H1702" i="4"/>
  <c r="H2141" i="4"/>
  <c r="E1900" i="4"/>
  <c r="H1859" i="4"/>
  <c r="E1749" i="4"/>
  <c r="E1591" i="4"/>
  <c r="H1827" i="4"/>
  <c r="H1750" i="4"/>
  <c r="H1726" i="4"/>
  <c r="H1437" i="4"/>
  <c r="H1414" i="4"/>
  <c r="H1228" i="4"/>
  <c r="E1055" i="4"/>
  <c r="H1045" i="4"/>
  <c r="H1180" i="4"/>
  <c r="F1443" i="4"/>
  <c r="H1366" i="4"/>
  <c r="H1280" i="4"/>
  <c r="H986" i="4"/>
  <c r="H969" i="4"/>
  <c r="H1248" i="4"/>
  <c r="H1193" i="4"/>
  <c r="H880" i="4"/>
  <c r="H968" i="4"/>
  <c r="F915" i="4"/>
  <c r="D66" i="7" s="1"/>
  <c r="H708" i="4"/>
  <c r="H1407" i="4"/>
  <c r="H1284" i="4"/>
  <c r="H987" i="4"/>
  <c r="H981" i="4"/>
  <c r="H801" i="4"/>
  <c r="H788" i="4"/>
  <c r="H757" i="4"/>
  <c r="E754" i="4"/>
  <c r="H754" i="4" s="1"/>
  <c r="H370" i="4"/>
  <c r="E510" i="4"/>
  <c r="H510" i="4" s="1"/>
  <c r="E463" i="4"/>
  <c r="H463" i="4" s="1"/>
  <c r="H416" i="4"/>
  <c r="H357" i="4"/>
  <c r="H770" i="4"/>
  <c r="H464" i="4"/>
  <c r="H356" i="4"/>
  <c r="H351" i="4"/>
  <c r="H287" i="4"/>
  <c r="E188" i="4"/>
  <c r="H720" i="4"/>
  <c r="H532" i="4"/>
  <c r="H520" i="4"/>
  <c r="H487" i="4"/>
  <c r="H396" i="4"/>
  <c r="F354" i="4"/>
  <c r="F266" i="4"/>
  <c r="F41" i="4"/>
  <c r="H49" i="4"/>
  <c r="H505" i="4"/>
  <c r="H465" i="4"/>
  <c r="E482" i="4" l="1"/>
  <c r="H1841" i="4"/>
  <c r="H3093" i="4"/>
  <c r="H2150" i="4"/>
  <c r="H3659" i="4"/>
  <c r="H3830" i="4"/>
  <c r="F980" i="4"/>
  <c r="D84" i="12" s="1"/>
  <c r="H3251" i="4"/>
  <c r="E11" i="4"/>
  <c r="H3162" i="4"/>
  <c r="E3753" i="4"/>
  <c r="H1887" i="4"/>
  <c r="F3649" i="4"/>
  <c r="D100" i="14" s="1"/>
  <c r="D15" i="13"/>
  <c r="H2956" i="4"/>
  <c r="H915" i="4"/>
  <c r="H1455" i="4"/>
  <c r="F1079" i="4"/>
  <c r="D124" i="12" s="1"/>
  <c r="H2881" i="4"/>
  <c r="H3902" i="4"/>
  <c r="H6" i="4"/>
  <c r="D23" i="8"/>
  <c r="D169" i="7"/>
  <c r="H2403" i="4"/>
  <c r="H4034" i="4"/>
  <c r="H3942" i="4"/>
  <c r="H3365" i="4"/>
  <c r="F3519" i="4"/>
  <c r="D27" i="14" s="1"/>
  <c r="D223" i="8"/>
  <c r="H3859" i="4"/>
  <c r="H330" i="4"/>
  <c r="D96" i="8"/>
  <c r="D163" i="7"/>
  <c r="F3059" i="4"/>
  <c r="D144" i="15" s="1"/>
  <c r="H2826" i="4"/>
  <c r="F3732" i="4"/>
  <c r="D137" i="8" s="1"/>
  <c r="E2396" i="4"/>
  <c r="H2396" i="4" s="1"/>
  <c r="F2328" i="4"/>
  <c r="D55" i="7"/>
  <c r="E1884" i="4"/>
  <c r="H2129" i="4"/>
  <c r="H2734" i="4"/>
  <c r="H2449" i="4"/>
  <c r="H2460" i="4"/>
  <c r="H3487" i="4"/>
  <c r="H296" i="4"/>
  <c r="F1198" i="4"/>
  <c r="D171" i="12" s="1"/>
  <c r="D186" i="7"/>
  <c r="D186" i="12"/>
  <c r="H1749" i="4"/>
  <c r="H2335" i="4"/>
  <c r="H3954" i="4"/>
  <c r="D14" i="8"/>
  <c r="H1733" i="4"/>
  <c r="H2383" i="4"/>
  <c r="D231" i="8"/>
  <c r="D305" i="8"/>
  <c r="F2327" i="4"/>
  <c r="D123" i="16"/>
  <c r="D144" i="16"/>
  <c r="D144" i="8"/>
  <c r="D194" i="13"/>
  <c r="E3214" i="4"/>
  <c r="F1516" i="4"/>
  <c r="D54" i="11" s="1"/>
  <c r="D55" i="11"/>
  <c r="H3364" i="4"/>
  <c r="D295" i="15"/>
  <c r="H2991" i="4"/>
  <c r="D112" i="15"/>
  <c r="F392" i="4"/>
  <c r="D131" i="13"/>
  <c r="D131" i="7"/>
  <c r="D191" i="16"/>
  <c r="D191" i="8"/>
  <c r="D88" i="13"/>
  <c r="D88" i="7"/>
  <c r="H748" i="4"/>
  <c r="D213" i="16"/>
  <c r="D108" i="8"/>
  <c r="D155" i="7"/>
  <c r="D155" i="13"/>
  <c r="F3847" i="4"/>
  <c r="D207" i="14"/>
  <c r="F3012" i="4"/>
  <c r="F3417" i="4"/>
  <c r="D323" i="15" s="1"/>
  <c r="D324" i="15"/>
  <c r="H725" i="4"/>
  <c r="D190" i="13"/>
  <c r="D190" i="7"/>
  <c r="H2937" i="4"/>
  <c r="D15" i="7"/>
  <c r="D287" i="8"/>
  <c r="F2279" i="4"/>
  <c r="D107" i="16"/>
  <c r="D161" i="8"/>
  <c r="D60" i="13"/>
  <c r="D101" i="8"/>
  <c r="F3080" i="4"/>
  <c r="D158" i="15" s="1"/>
  <c r="D159" i="15"/>
  <c r="D159" i="8"/>
  <c r="H2986" i="4"/>
  <c r="D111" i="15"/>
  <c r="H3961" i="4"/>
  <c r="D256" i="14"/>
  <c r="D334" i="16"/>
  <c r="D334" i="8"/>
  <c r="F4124" i="4"/>
  <c r="D335" i="14" s="1"/>
  <c r="D336" i="14"/>
  <c r="H3779" i="4"/>
  <c r="D161" i="14"/>
  <c r="E4124" i="4"/>
  <c r="H4124" i="4" s="1"/>
  <c r="H797" i="4"/>
  <c r="F3335" i="4"/>
  <c r="D284" i="15" s="1"/>
  <c r="D285" i="15"/>
  <c r="H664" i="4"/>
  <c r="D101" i="7"/>
  <c r="D101" i="13"/>
  <c r="D149" i="8"/>
  <c r="D149" i="16"/>
  <c r="D86" i="8"/>
  <c r="D86" i="16"/>
  <c r="H3288" i="4"/>
  <c r="D260" i="15"/>
  <c r="H1205" i="4"/>
  <c r="D255" i="8"/>
  <c r="H3959" i="4"/>
  <c r="D255" i="14"/>
  <c r="F279" i="4"/>
  <c r="H279" i="4" s="1"/>
  <c r="D184" i="13"/>
  <c r="D184" i="7"/>
  <c r="D8" i="16"/>
  <c r="D118" i="16"/>
  <c r="D256" i="8"/>
  <c r="D218" i="15"/>
  <c r="H3194" i="4"/>
  <c r="D218" i="8"/>
  <c r="H77" i="4"/>
  <c r="D29" i="7"/>
  <c r="D29" i="13"/>
  <c r="D188" i="7"/>
  <c r="D188" i="13"/>
  <c r="F3215" i="4"/>
  <c r="D231" i="15"/>
  <c r="F3968" i="4"/>
  <c r="D259" i="14"/>
  <c r="E114" i="4"/>
  <c r="D295" i="8"/>
  <c r="H3677" i="4"/>
  <c r="H3019" i="4"/>
  <c r="D81" i="8"/>
  <c r="D98" i="7"/>
  <c r="D10" i="8"/>
  <c r="D336" i="8"/>
  <c r="D193" i="12"/>
  <c r="D74" i="8"/>
  <c r="D74" i="16"/>
  <c r="H2981" i="4"/>
  <c r="D110" i="15"/>
  <c r="F4112" i="4"/>
  <c r="H4112" i="4" s="1"/>
  <c r="D334" i="14"/>
  <c r="D214" i="15"/>
  <c r="D214" i="8"/>
  <c r="F1681" i="4"/>
  <c r="D84" i="11" s="1"/>
  <c r="D86" i="11"/>
  <c r="H2489" i="4"/>
  <c r="D207" i="16"/>
  <c r="D207" i="8"/>
  <c r="F2742" i="4"/>
  <c r="D333" i="16"/>
  <c r="D333" i="8"/>
  <c r="H1019" i="4"/>
  <c r="D96" i="12"/>
  <c r="F3414" i="4"/>
  <c r="D321" i="15" s="1"/>
  <c r="D335" i="15"/>
  <c r="H41" i="4"/>
  <c r="D13" i="13"/>
  <c r="D13" i="7"/>
  <c r="D3" i="16"/>
  <c r="F2530" i="4"/>
  <c r="D230" i="16"/>
  <c r="D230" i="8"/>
  <c r="F2833" i="4"/>
  <c r="D27" i="15" s="1"/>
  <c r="D28" i="15"/>
  <c r="H2748" i="4"/>
  <c r="F3766" i="4"/>
  <c r="D158" i="14" s="1"/>
  <c r="D142" i="13"/>
  <c r="D142" i="7"/>
  <c r="F1590" i="4"/>
  <c r="D60" i="11" s="1"/>
  <c r="D61" i="11"/>
  <c r="F1780" i="4"/>
  <c r="D124" i="11" s="1"/>
  <c r="D130" i="11"/>
  <c r="H2620" i="4"/>
  <c r="F2641" i="4"/>
  <c r="D284" i="16"/>
  <c r="H2974" i="4"/>
  <c r="D278" i="14"/>
  <c r="F4089" i="4"/>
  <c r="D318" i="14"/>
  <c r="F3250" i="4"/>
  <c r="D242" i="15" s="1"/>
  <c r="D246" i="15"/>
  <c r="F3567" i="4"/>
  <c r="D55" i="14" s="1"/>
  <c r="H1948" i="4"/>
  <c r="D183" i="11"/>
  <c r="H2345" i="4"/>
  <c r="D300" i="16"/>
  <c r="H2813" i="4"/>
  <c r="D14" i="15"/>
  <c r="F2733" i="4"/>
  <c r="D324" i="8"/>
  <c r="D324" i="16"/>
  <c r="H3936" i="4"/>
  <c r="D242" i="14"/>
  <c r="D78" i="13"/>
  <c r="D78" i="7"/>
  <c r="F889" i="4"/>
  <c r="D60" i="12" s="1"/>
  <c r="D66" i="12"/>
  <c r="D335" i="16"/>
  <c r="E3847" i="4"/>
  <c r="H3847" i="4" s="1"/>
  <c r="H1005" i="4"/>
  <c r="D92" i="12"/>
  <c r="H2073" i="4"/>
  <c r="D196" i="11"/>
  <c r="D185" i="8"/>
  <c r="D185" i="16"/>
  <c r="H2664" i="4"/>
  <c r="D288" i="8"/>
  <c r="D288" i="16"/>
  <c r="E3426" i="4"/>
  <c r="H3426" i="4" s="1"/>
  <c r="H3602" i="4"/>
  <c r="D78" i="14"/>
  <c r="F1935" i="4"/>
  <c r="D180" i="11" s="1"/>
  <c r="D187" i="11"/>
  <c r="H2566" i="4"/>
  <c r="D242" i="16"/>
  <c r="H2819" i="4"/>
  <c r="D15" i="15"/>
  <c r="H3203" i="4"/>
  <c r="D223" i="15"/>
  <c r="F3282" i="4"/>
  <c r="D259" i="15"/>
  <c r="F3484" i="4"/>
  <c r="D14" i="14"/>
  <c r="H1063" i="4"/>
  <c r="D114" i="12"/>
  <c r="H1893" i="4"/>
  <c r="H3336" i="4"/>
  <c r="H3982" i="4"/>
  <c r="D264" i="14"/>
  <c r="H601" i="4"/>
  <c r="D193" i="7"/>
  <c r="D193" i="13"/>
  <c r="D180" i="13"/>
  <c r="D142" i="12"/>
  <c r="D170" i="7"/>
  <c r="D318" i="8"/>
  <c r="D140" i="14"/>
  <c r="H3737" i="4"/>
  <c r="D127" i="16"/>
  <c r="D127" i="8"/>
  <c r="F3002" i="4"/>
  <c r="D118" i="8" s="1"/>
  <c r="D119" i="15"/>
  <c r="D10" i="7"/>
  <c r="D119" i="8"/>
  <c r="D285" i="8"/>
  <c r="D64" i="8"/>
  <c r="H290" i="4"/>
  <c r="H1809" i="4"/>
  <c r="H2107" i="4"/>
  <c r="D4" i="16"/>
  <c r="D4" i="8"/>
  <c r="D56" i="15"/>
  <c r="H2882" i="4"/>
  <c r="D56" i="8"/>
  <c r="D181" i="7"/>
  <c r="D196" i="14"/>
  <c r="H3839" i="4"/>
  <c r="D112" i="8"/>
  <c r="D14" i="7"/>
  <c r="H4026" i="4"/>
  <c r="D286" i="14"/>
  <c r="F4021" i="4"/>
  <c r="D284" i="14" s="1"/>
  <c r="D78" i="8"/>
  <c r="H2791" i="4"/>
  <c r="D254" i="8"/>
  <c r="H3558" i="4"/>
  <c r="D43" i="8"/>
  <c r="D50" i="8"/>
  <c r="H2843" i="4"/>
  <c r="D158" i="16"/>
  <c r="D158" i="8"/>
  <c r="D269" i="16"/>
  <c r="D269" i="8"/>
  <c r="F1234" i="4"/>
  <c r="D189" i="12"/>
  <c r="D189" i="7"/>
  <c r="F347" i="4"/>
  <c r="D110" i="7"/>
  <c r="D110" i="13"/>
  <c r="F1413" i="4"/>
  <c r="D13" i="11"/>
  <c r="F2612" i="4"/>
  <c r="D267" i="8"/>
  <c r="D267" i="16"/>
  <c r="F712" i="4"/>
  <c r="D12" i="12"/>
  <c r="H1031" i="4"/>
  <c r="D101" i="12"/>
  <c r="D130" i="8"/>
  <c r="D130" i="16"/>
  <c r="D38" i="16"/>
  <c r="D38" i="8"/>
  <c r="H3889" i="4"/>
  <c r="D223" i="14"/>
  <c r="H4125" i="4"/>
  <c r="F815" i="4"/>
  <c r="D54" i="12" s="1"/>
  <c r="D55" i="12"/>
  <c r="D28" i="8"/>
  <c r="D28" i="16"/>
  <c r="H3609" i="4"/>
  <c r="D80" i="14"/>
  <c r="H3732" i="4"/>
  <c r="H1302" i="4"/>
  <c r="F2429" i="4"/>
  <c r="D171" i="16"/>
  <c r="D171" i="8"/>
  <c r="D258" i="8"/>
  <c r="D258" i="16"/>
  <c r="D54" i="13"/>
  <c r="D89" i="13"/>
  <c r="D80" i="16"/>
  <c r="F3900" i="4"/>
  <c r="D229" i="14" s="1"/>
  <c r="D230" i="14"/>
  <c r="D86" i="7"/>
  <c r="H628" i="4"/>
  <c r="D132" i="8"/>
  <c r="D132" i="16"/>
  <c r="D92" i="7"/>
  <c r="D114" i="7"/>
  <c r="D15" i="8"/>
  <c r="D259" i="8"/>
  <c r="D39" i="14"/>
  <c r="H3538" i="4"/>
  <c r="F3161" i="4"/>
  <c r="H3161" i="4" s="1"/>
  <c r="D204" i="15"/>
  <c r="D196" i="7"/>
  <c r="D196" i="13"/>
  <c r="E1127" i="4"/>
  <c r="H1127" i="4" s="1"/>
  <c r="D146" i="7"/>
  <c r="D167" i="7"/>
  <c r="D48" i="11"/>
  <c r="F1498" i="4"/>
  <c r="D44" i="7" s="1"/>
  <c r="H1505" i="4"/>
  <c r="D178" i="8"/>
  <c r="D171" i="13"/>
  <c r="D171" i="7"/>
  <c r="D135" i="7"/>
  <c r="D111" i="8"/>
  <c r="D173" i="7"/>
  <c r="D196" i="8"/>
  <c r="D90" i="7"/>
  <c r="D182" i="7"/>
  <c r="D260" i="8"/>
  <c r="D4" i="7"/>
  <c r="H5" i="4"/>
  <c r="D4" i="13"/>
  <c r="D55" i="8"/>
  <c r="D278" i="8"/>
  <c r="H3417" i="4"/>
  <c r="E2531" i="4"/>
  <c r="H2532" i="4"/>
  <c r="F2904" i="4"/>
  <c r="D73" i="15" s="1"/>
  <c r="H2905" i="4"/>
  <c r="F265" i="4"/>
  <c r="F264" i="4" s="1"/>
  <c r="H266" i="4"/>
  <c r="E113" i="4"/>
  <c r="H188" i="4"/>
  <c r="H1055" i="4"/>
  <c r="E1048" i="4"/>
  <c r="H1048" i="4" s="1"/>
  <c r="E1899" i="4"/>
  <c r="H1899" i="4" s="1"/>
  <c r="H1900" i="4"/>
  <c r="H482" i="4"/>
  <c r="E980" i="4"/>
  <c r="H983" i="4"/>
  <c r="E1698" i="4"/>
  <c r="H1698" i="4" s="1"/>
  <c r="H1699" i="4"/>
  <c r="H2166" i="4"/>
  <c r="F2159" i="4"/>
  <c r="F2149" i="4" s="1"/>
  <c r="F2923" i="4"/>
  <c r="D80" i="8" s="1"/>
  <c r="H2924" i="4"/>
  <c r="H3283" i="4"/>
  <c r="H3376" i="4"/>
  <c r="F3267" i="4"/>
  <c r="H3267" i="4" s="1"/>
  <c r="E248" i="4"/>
  <c r="E247" i="4" s="1"/>
  <c r="H249" i="4"/>
  <c r="E392" i="4"/>
  <c r="H393" i="4"/>
  <c r="E426" i="4"/>
  <c r="H426" i="4" s="1"/>
  <c r="H1884" i="4"/>
  <c r="H2834" i="4"/>
  <c r="E2833" i="4"/>
  <c r="H3623" i="4"/>
  <c r="H4062" i="4"/>
  <c r="E2963" i="4"/>
  <c r="H2964" i="4"/>
  <c r="F2973" i="4"/>
  <c r="E966" i="4"/>
  <c r="E965" i="4" s="1"/>
  <c r="H967" i="4"/>
  <c r="H1283" i="4"/>
  <c r="E1990" i="4"/>
  <c r="H1990" i="4" s="1"/>
  <c r="H1991" i="4"/>
  <c r="E2003" i="4"/>
  <c r="H2003" i="4" s="1"/>
  <c r="H2004" i="4"/>
  <c r="E2168" i="4"/>
  <c r="H3268" i="4"/>
  <c r="E4" i="4"/>
  <c r="H3499" i="4"/>
  <c r="H3256" i="4"/>
  <c r="F11" i="4"/>
  <c r="H354" i="4"/>
  <c r="H736" i="4"/>
  <c r="E3649" i="4"/>
  <c r="H3649" i="4" s="1"/>
  <c r="F481" i="4"/>
  <c r="F2798" i="4"/>
  <c r="D8" i="15" s="1"/>
  <c r="E4021" i="4"/>
  <c r="H4021" i="4" s="1"/>
  <c r="E949" i="4"/>
  <c r="E948" i="4" s="1"/>
  <c r="H950" i="4"/>
  <c r="H1087" i="4"/>
  <c r="E1080" i="4"/>
  <c r="E2220" i="4"/>
  <c r="E3113" i="4"/>
  <c r="H3113" i="4" s="1"/>
  <c r="H3114" i="4"/>
  <c r="E1413" i="4"/>
  <c r="E1590" i="4"/>
  <c r="H1590" i="4" s="1"/>
  <c r="H1591" i="4"/>
  <c r="H1443" i="4"/>
  <c r="E1780" i="4"/>
  <c r="H1781" i="4"/>
  <c r="F2220" i="4"/>
  <c r="H2221" i="4"/>
  <c r="E2477" i="4"/>
  <c r="H2478" i="4"/>
  <c r="E3438" i="4"/>
  <c r="H3438" i="4" s="1"/>
  <c r="H3439" i="4"/>
  <c r="E3952" i="4"/>
  <c r="H1186" i="4"/>
  <c r="E1183" i="4"/>
  <c r="E2279" i="4"/>
  <c r="H2279" i="4" s="1"/>
  <c r="H2280" i="4"/>
  <c r="H2627" i="4"/>
  <c r="E3011" i="4"/>
  <c r="E3080" i="4"/>
  <c r="H3081" i="4"/>
  <c r="F3872" i="4"/>
  <c r="D213" i="14" s="1"/>
  <c r="E815" i="4"/>
  <c r="H816" i="4"/>
  <c r="E2197" i="4"/>
  <c r="H2197" i="4" s="1"/>
  <c r="F2477" i="4"/>
  <c r="E2612" i="4"/>
  <c r="H1972" i="4"/>
  <c r="H2598" i="4"/>
  <c r="E278" i="4"/>
  <c r="F2066" i="4"/>
  <c r="D194" i="7" s="1"/>
  <c r="E533" i="4"/>
  <c r="H533" i="4" s="1"/>
  <c r="E2253" i="4"/>
  <c r="H2253" i="4" s="1"/>
  <c r="E2106" i="4"/>
  <c r="H2114" i="4"/>
  <c r="E3403" i="4"/>
  <c r="H3403" i="4" s="1"/>
  <c r="H3404" i="4"/>
  <c r="E1516" i="4"/>
  <c r="H1517" i="4"/>
  <c r="E2903" i="4"/>
  <c r="E3296" i="4"/>
  <c r="H3296" i="4" s="1"/>
  <c r="H3297" i="4"/>
  <c r="H3484" i="4"/>
  <c r="H4118" i="4"/>
  <c r="E231" i="4"/>
  <c r="E230" i="4" s="1"/>
  <c r="H232" i="4"/>
  <c r="H1156" i="4"/>
  <c r="E1140" i="4"/>
  <c r="H1140" i="4" s="1"/>
  <c r="E1935" i="4"/>
  <c r="H1935" i="4" s="1"/>
  <c r="H1936" i="4"/>
  <c r="E2188" i="4"/>
  <c r="H2188" i="4" s="1"/>
  <c r="H2642" i="4"/>
  <c r="E2742" i="4"/>
  <c r="H2742" i="4" s="1"/>
  <c r="H2743" i="4"/>
  <c r="E2719" i="4"/>
  <c r="H2719" i="4" s="1"/>
  <c r="H2720" i="4"/>
  <c r="E3099" i="4"/>
  <c r="H3100" i="4"/>
  <c r="E3697" i="4"/>
  <c r="H3698" i="4"/>
  <c r="E1198" i="4"/>
  <c r="H1198" i="4" s="1"/>
  <c r="F113" i="4"/>
  <c r="H114" i="4"/>
  <c r="F3325" i="4"/>
  <c r="D277" i="15" s="1"/>
  <c r="H1794" i="4"/>
  <c r="F3590" i="4"/>
  <c r="D73" i="14" s="1"/>
  <c r="E3900" i="4"/>
  <c r="H3900" i="4" s="1"/>
  <c r="H3901" i="4"/>
  <c r="E3059" i="4"/>
  <c r="H3059" i="4" s="1"/>
  <c r="H3060" i="4"/>
  <c r="E497" i="4"/>
  <c r="H497" i="4" s="1"/>
  <c r="H498" i="4"/>
  <c r="H3786" i="4"/>
  <c r="H2731" i="4"/>
  <c r="E439" i="4"/>
  <c r="H439" i="4" s="1"/>
  <c r="H453" i="4"/>
  <c r="E889" i="4"/>
  <c r="F1515" i="4"/>
  <c r="H3582" i="4"/>
  <c r="E3567" i="4"/>
  <c r="H3567" i="4" s="1"/>
  <c r="E4050" i="4"/>
  <c r="H4050" i="4" s="1"/>
  <c r="H4051" i="4"/>
  <c r="F3186" i="4"/>
  <c r="D213" i="15" s="1"/>
  <c r="H3187" i="4"/>
  <c r="F997" i="4"/>
  <c r="H998" i="4"/>
  <c r="E2502" i="4"/>
  <c r="H2503" i="4"/>
  <c r="E2375" i="4"/>
  <c r="H2375" i="4" s="1"/>
  <c r="H2376" i="4"/>
  <c r="F3953" i="4"/>
  <c r="H4012" i="4"/>
  <c r="E4089" i="4"/>
  <c r="H4090" i="4"/>
  <c r="H742" i="4"/>
  <c r="E1234" i="4"/>
  <c r="H1234" i="4" s="1"/>
  <c r="H1684" i="4"/>
  <c r="E1681" i="4"/>
  <c r="E2328" i="4"/>
  <c r="H2755" i="4"/>
  <c r="E2754" i="4"/>
  <c r="H2754" i="4" s="1"/>
  <c r="H3275" i="4"/>
  <c r="E3335" i="4"/>
  <c r="H1329" i="4"/>
  <c r="E2651" i="4"/>
  <c r="H2651" i="4" s="1"/>
  <c r="H347" i="4"/>
  <c r="H1289" i="4"/>
  <c r="E712" i="4"/>
  <c r="H3250" i="4" l="1"/>
  <c r="F1680" i="4"/>
  <c r="D83" i="11" s="1"/>
  <c r="H3753" i="4"/>
  <c r="E3745" i="4"/>
  <c r="H3745" i="4" s="1"/>
  <c r="F814" i="4"/>
  <c r="H889" i="4"/>
  <c r="E3785" i="4"/>
  <c r="H3519" i="4"/>
  <c r="D335" i="8"/>
  <c r="D137" i="14"/>
  <c r="F3697" i="4"/>
  <c r="D122" i="14" s="1"/>
  <c r="H3872" i="4"/>
  <c r="H4089" i="4"/>
  <c r="H2833" i="4"/>
  <c r="F278" i="4"/>
  <c r="F277" i="4" s="1"/>
  <c r="F4011" i="4"/>
  <c r="D277" i="14" s="1"/>
  <c r="E4011" i="4"/>
  <c r="H1780" i="4"/>
  <c r="D54" i="7"/>
  <c r="D27" i="16"/>
  <c r="D27" i="8"/>
  <c r="D264" i="8"/>
  <c r="D264" i="16"/>
  <c r="D277" i="8"/>
  <c r="D277" i="16"/>
  <c r="D123" i="15"/>
  <c r="F3011" i="4"/>
  <c r="D122" i="15" s="1"/>
  <c r="H3766" i="4"/>
  <c r="H997" i="4"/>
  <c r="D89" i="12"/>
  <c r="D53" i="11"/>
  <c r="H2066" i="4"/>
  <c r="E2641" i="4"/>
  <c r="H2641" i="4" s="1"/>
  <c r="H2904" i="4"/>
  <c r="H3080" i="4"/>
  <c r="H2477" i="4"/>
  <c r="F2963" i="4"/>
  <c r="D100" i="15" s="1"/>
  <c r="D107" i="15"/>
  <c r="F3266" i="4"/>
  <c r="D252" i="15" s="1"/>
  <c r="D253" i="15"/>
  <c r="D253" i="8"/>
  <c r="H2923" i="4"/>
  <c r="D80" i="15"/>
  <c r="D44" i="11"/>
  <c r="H1498" i="4"/>
  <c r="D203" i="15"/>
  <c r="F3099" i="4"/>
  <c r="D162" i="15" s="1"/>
  <c r="F705" i="4"/>
  <c r="D3" i="12" s="1"/>
  <c r="D7" i="12"/>
  <c r="F1182" i="4"/>
  <c r="D166" i="12" s="1"/>
  <c r="D180" i="12"/>
  <c r="H3282" i="4"/>
  <c r="D258" i="15"/>
  <c r="F3214" i="4"/>
  <c r="D229" i="15" s="1"/>
  <c r="D230" i="15"/>
  <c r="D8" i="8"/>
  <c r="D84" i="13"/>
  <c r="D84" i="7"/>
  <c r="D107" i="8"/>
  <c r="H4011" i="4"/>
  <c r="F704" i="4"/>
  <c r="D2" i="12" s="1"/>
  <c r="D53" i="12"/>
  <c r="E2730" i="4"/>
  <c r="E2789" i="4"/>
  <c r="H3012" i="4"/>
  <c r="H2159" i="4"/>
  <c r="D34" i="8"/>
  <c r="D34" i="16"/>
  <c r="F2582" i="4"/>
  <c r="D89" i="7"/>
  <c r="D106" i="7"/>
  <c r="D106" i="13"/>
  <c r="D118" i="15"/>
  <c r="H3002" i="4"/>
  <c r="H2733" i="4"/>
  <c r="D323" i="8"/>
  <c r="D323" i="16"/>
  <c r="D317" i="14"/>
  <c r="F4061" i="4"/>
  <c r="F3871" i="4" s="1"/>
  <c r="D212" i="14" s="1"/>
  <c r="D317" i="8"/>
  <c r="D229" i="16"/>
  <c r="D229" i="8"/>
  <c r="F2730" i="4"/>
  <c r="D332" i="16"/>
  <c r="D332" i="8"/>
  <c r="D60" i="7"/>
  <c r="D203" i="14"/>
  <c r="F3785" i="4"/>
  <c r="D162" i="14" s="1"/>
  <c r="E4100" i="4"/>
  <c r="D123" i="8"/>
  <c r="D53" i="13"/>
  <c r="D53" i="7"/>
  <c r="D166" i="13"/>
  <c r="F4" i="4"/>
  <c r="D7" i="7"/>
  <c r="D7" i="13"/>
  <c r="D170" i="8"/>
  <c r="D170" i="16"/>
  <c r="H2429" i="4"/>
  <c r="F3952" i="4"/>
  <c r="D252" i="14" s="1"/>
  <c r="D253" i="14"/>
  <c r="H3785" i="4"/>
  <c r="F1883" i="4"/>
  <c r="D166" i="11" s="1"/>
  <c r="D194" i="11"/>
  <c r="F2415" i="4"/>
  <c r="D203" i="16"/>
  <c r="D203" i="8"/>
  <c r="F2219" i="4"/>
  <c r="D73" i="8"/>
  <c r="D73" i="16"/>
  <c r="F1406" i="4"/>
  <c r="D3" i="11" s="1"/>
  <c r="D7" i="11"/>
  <c r="D180" i="7"/>
  <c r="F3476" i="4"/>
  <c r="D8" i="14"/>
  <c r="D242" i="8"/>
  <c r="D284" i="8"/>
  <c r="F4100" i="4"/>
  <c r="D321" i="14" s="1"/>
  <c r="D332" i="14"/>
  <c r="D258" i="14"/>
  <c r="H3968" i="4"/>
  <c r="D100" i="16"/>
  <c r="D213" i="8"/>
  <c r="F378" i="4"/>
  <c r="D130" i="13"/>
  <c r="D130" i="7"/>
  <c r="H3215" i="4"/>
  <c r="D122" i="16"/>
  <c r="F2105" i="4"/>
  <c r="H3335" i="4"/>
  <c r="E3325" i="4"/>
  <c r="H3325" i="4" s="1"/>
  <c r="E2327" i="4"/>
  <c r="H2327" i="4" s="1"/>
  <c r="H2328" i="4"/>
  <c r="H2612" i="4"/>
  <c r="E2582" i="4"/>
  <c r="E814" i="4"/>
  <c r="H814" i="4" s="1"/>
  <c r="H815" i="4"/>
  <c r="H3952" i="4"/>
  <c r="E2219" i="4"/>
  <c r="H2219" i="4" s="1"/>
  <c r="H2220" i="4"/>
  <c r="E3" i="4"/>
  <c r="H4" i="4"/>
  <c r="F979" i="4"/>
  <c r="E4061" i="4"/>
  <c r="F1679" i="4"/>
  <c r="D82" i="11" s="1"/>
  <c r="E979" i="4"/>
  <c r="H980" i="4"/>
  <c r="E3414" i="4"/>
  <c r="H3414" i="4" s="1"/>
  <c r="E3475" i="4"/>
  <c r="E1680" i="4"/>
  <c r="H1681" i="4"/>
  <c r="H2502" i="4"/>
  <c r="F3589" i="4"/>
  <c r="D72" i="14" s="1"/>
  <c r="H3590" i="4"/>
  <c r="E1182" i="4"/>
  <c r="H1182" i="4" s="1"/>
  <c r="H1183" i="4"/>
  <c r="J1413" i="4"/>
  <c r="H1413" i="4"/>
  <c r="E1406" i="4"/>
  <c r="E1079" i="4"/>
  <c r="H1079" i="4" s="1"/>
  <c r="H1080" i="4"/>
  <c r="H392" i="4"/>
  <c r="E378" i="4"/>
  <c r="H113" i="4"/>
  <c r="F2903" i="4"/>
  <c r="E705" i="4"/>
  <c r="H712" i="4"/>
  <c r="H3186" i="4"/>
  <c r="E2691" i="4"/>
  <c r="H2691" i="4" s="1"/>
  <c r="H2973" i="4"/>
  <c r="H2963" i="4"/>
  <c r="E1883" i="4"/>
  <c r="H1883" i="4" s="1"/>
  <c r="E481" i="4"/>
  <c r="H481" i="4" s="1"/>
  <c r="E2415" i="4"/>
  <c r="H2415" i="4" s="1"/>
  <c r="E1515" i="4"/>
  <c r="H1515" i="4" s="1"/>
  <c r="H1516" i="4"/>
  <c r="H2106" i="4"/>
  <c r="E3266" i="4"/>
  <c r="H3953" i="4"/>
  <c r="F2790" i="4"/>
  <c r="H2798" i="4"/>
  <c r="H11" i="4"/>
  <c r="H2168" i="4"/>
  <c r="E2149" i="4"/>
  <c r="H2149" i="4" s="1"/>
  <c r="E3375" i="4"/>
  <c r="H3375" i="4" s="1"/>
  <c r="E2530" i="4"/>
  <c r="H2530" i="4" s="1"/>
  <c r="H2531" i="4"/>
  <c r="D122" i="8" l="1"/>
  <c r="H278" i="4"/>
  <c r="H3011" i="4"/>
  <c r="D83" i="13"/>
  <c r="F3185" i="4"/>
  <c r="D212" i="15" s="1"/>
  <c r="H3697" i="4"/>
  <c r="H4061" i="4"/>
  <c r="H3099" i="4"/>
  <c r="H4100" i="4"/>
  <c r="E2501" i="4"/>
  <c r="D2" i="16"/>
  <c r="H2903" i="4"/>
  <c r="D72" i="15"/>
  <c r="F978" i="4"/>
  <c r="D82" i="12" s="1"/>
  <c r="D83" i="12"/>
  <c r="H2582" i="4"/>
  <c r="D100" i="8"/>
  <c r="D3" i="14"/>
  <c r="H3476" i="4"/>
  <c r="D83" i="7"/>
  <c r="F3" i="4"/>
  <c r="D3" i="7"/>
  <c r="D3" i="13"/>
  <c r="F2501" i="4"/>
  <c r="D252" i="16"/>
  <c r="D252" i="8"/>
  <c r="D166" i="7"/>
  <c r="D321" i="16"/>
  <c r="D321" i="8"/>
  <c r="D300" i="14"/>
  <c r="D300" i="8"/>
  <c r="H2730" i="4"/>
  <c r="D82" i="7"/>
  <c r="D82" i="13"/>
  <c r="D124" i="7"/>
  <c r="D124" i="13"/>
  <c r="D3" i="15"/>
  <c r="D3" i="8"/>
  <c r="E277" i="4"/>
  <c r="H277" i="4" s="1"/>
  <c r="H378" i="4"/>
  <c r="H3" i="4"/>
  <c r="D72" i="16"/>
  <c r="D72" i="8"/>
  <c r="D162" i="16"/>
  <c r="D162" i="8"/>
  <c r="F1405" i="4"/>
  <c r="D2" i="11" s="1"/>
  <c r="H3214" i="4"/>
  <c r="H2501" i="4"/>
  <c r="E1405" i="4"/>
  <c r="H1406" i="4"/>
  <c r="F3475" i="4"/>
  <c r="D2" i="14" s="1"/>
  <c r="H3589" i="4"/>
  <c r="E1679" i="4"/>
  <c r="H1679" i="4" s="1"/>
  <c r="H1680" i="4"/>
  <c r="H3475" i="4"/>
  <c r="F2789" i="4"/>
  <c r="H2790" i="4"/>
  <c r="E2105" i="4"/>
  <c r="H2105" i="4" s="1"/>
  <c r="H3266" i="4"/>
  <c r="E3185" i="4"/>
  <c r="E704" i="4"/>
  <c r="H705" i="4"/>
  <c r="F4152" i="4"/>
  <c r="D344" i="14" s="1"/>
  <c r="E3871" i="4"/>
  <c r="E978" i="4"/>
  <c r="H978" i="4" s="1"/>
  <c r="H979" i="4"/>
  <c r="D2" i="8" l="1"/>
  <c r="D212" i="8"/>
  <c r="D212" i="16"/>
  <c r="F2782" i="4"/>
  <c r="H2789" i="4"/>
  <c r="D2" i="15"/>
  <c r="D2" i="7"/>
  <c r="D2" i="13"/>
  <c r="H704" i="4"/>
  <c r="E699" i="4"/>
  <c r="J1405" i="4"/>
  <c r="H1402" i="4"/>
  <c r="H1400" i="4" s="1"/>
  <c r="H1405" i="4"/>
  <c r="E3466" i="4"/>
  <c r="H3185" i="4"/>
  <c r="E2782" i="4"/>
  <c r="E4152" i="4"/>
  <c r="H3871" i="4"/>
  <c r="F3466" i="4"/>
  <c r="D344" i="16" l="1"/>
  <c r="D344" i="8"/>
  <c r="J3464" i="4"/>
  <c r="D344" i="15"/>
  <c r="I3466" i="4"/>
  <c r="H3466" i="4"/>
  <c r="H4152" i="4"/>
  <c r="I4152" i="4"/>
  <c r="H2782" i="4"/>
  <c r="I2782" i="4"/>
  <c r="J4150" i="4"/>
  <c r="D4" i="1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" i="1"/>
  <c r="A5581" i="5" l="1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G5128" i="5"/>
  <c r="A5128" i="5"/>
  <c r="G5127" i="5"/>
  <c r="A5127" i="5"/>
  <c r="G5126" i="5"/>
  <c r="A5126" i="5"/>
  <c r="G5125" i="5"/>
  <c r="A5125" i="5"/>
  <c r="G5124" i="5"/>
  <c r="A5124" i="5"/>
  <c r="G5123" i="5"/>
  <c r="A5123" i="5"/>
  <c r="G5122" i="5"/>
  <c r="A5122" i="5"/>
  <c r="G5121" i="5"/>
  <c r="A5121" i="5"/>
  <c r="G5120" i="5"/>
  <c r="A5120" i="5"/>
  <c r="G5119" i="5"/>
  <c r="A5119" i="5"/>
  <c r="G5118" i="5"/>
  <c r="A5118" i="5"/>
  <c r="G5117" i="5"/>
  <c r="A5117" i="5"/>
  <c r="G5116" i="5"/>
  <c r="A5116" i="5"/>
  <c r="G5115" i="5"/>
  <c r="A5115" i="5"/>
  <c r="G5114" i="5"/>
  <c r="A5114" i="5"/>
  <c r="G5113" i="5"/>
  <c r="A5113" i="5"/>
  <c r="G5112" i="5"/>
  <c r="A5112" i="5"/>
  <c r="G5111" i="5"/>
  <c r="A5111" i="5"/>
  <c r="G5110" i="5"/>
  <c r="A5110" i="5"/>
  <c r="G5109" i="5"/>
  <c r="A5109" i="5"/>
  <c r="G5108" i="5"/>
  <c r="A5108" i="5"/>
  <c r="G5107" i="5"/>
  <c r="A5107" i="5"/>
  <c r="G5106" i="5"/>
  <c r="A5106" i="5"/>
  <c r="G5105" i="5"/>
  <c r="A5105" i="5"/>
  <c r="G5104" i="5"/>
  <c r="A5104" i="5"/>
  <c r="G5103" i="5"/>
  <c r="A5103" i="5"/>
  <c r="G5102" i="5"/>
  <c r="A5102" i="5"/>
  <c r="G5101" i="5"/>
  <c r="A5101" i="5"/>
  <c r="G5100" i="5"/>
  <c r="A5100" i="5"/>
  <c r="G5099" i="5"/>
  <c r="A5099" i="5"/>
  <c r="G5098" i="5"/>
  <c r="A5098" i="5"/>
  <c r="G5097" i="5"/>
  <c r="A5097" i="5"/>
  <c r="G5096" i="5"/>
  <c r="A5096" i="5"/>
  <c r="G5095" i="5"/>
  <c r="A5095" i="5"/>
  <c r="G5094" i="5"/>
  <c r="A5094" i="5"/>
  <c r="G5093" i="5"/>
  <c r="A5093" i="5"/>
  <c r="G5092" i="5"/>
  <c r="A5092" i="5"/>
  <c r="G5091" i="5"/>
  <c r="A5091" i="5"/>
  <c r="G5090" i="5"/>
  <c r="A5090" i="5"/>
  <c r="G5089" i="5"/>
  <c r="A5089" i="5"/>
  <c r="G5088" i="5"/>
  <c r="A5088" i="5"/>
  <c r="G5087" i="5"/>
  <c r="A5087" i="5"/>
  <c r="G5086" i="5"/>
  <c r="A5086" i="5"/>
  <c r="G5085" i="5"/>
  <c r="A5085" i="5"/>
  <c r="G5084" i="5"/>
  <c r="A5084" i="5"/>
  <c r="G5083" i="5"/>
  <c r="A5083" i="5"/>
  <c r="G5082" i="5"/>
  <c r="A5082" i="5"/>
  <c r="G5081" i="5"/>
  <c r="A5081" i="5"/>
  <c r="G5080" i="5"/>
  <c r="A5080" i="5"/>
  <c r="G5079" i="5"/>
  <c r="A5079" i="5"/>
  <c r="G5078" i="5"/>
  <c r="A5078" i="5"/>
  <c r="G5077" i="5"/>
  <c r="A5077" i="5"/>
  <c r="G5076" i="5"/>
  <c r="A5076" i="5"/>
  <c r="G5075" i="5"/>
  <c r="A5075" i="5"/>
  <c r="G5074" i="5"/>
  <c r="A5074" i="5"/>
  <c r="G5073" i="5"/>
  <c r="A5073" i="5"/>
  <c r="G5072" i="5"/>
  <c r="A5072" i="5"/>
  <c r="G5071" i="5"/>
  <c r="A5071" i="5"/>
  <c r="G5070" i="5"/>
  <c r="A5070" i="5"/>
  <c r="G5069" i="5"/>
  <c r="A5069" i="5"/>
  <c r="G5068" i="5"/>
  <c r="A5068" i="5"/>
  <c r="G5067" i="5"/>
  <c r="A5067" i="5"/>
  <c r="G5066" i="5"/>
  <c r="A5066" i="5"/>
  <c r="G5065" i="5"/>
  <c r="A5065" i="5"/>
  <c r="G5064" i="5"/>
  <c r="A5064" i="5"/>
  <c r="G5063" i="5"/>
  <c r="A5063" i="5"/>
  <c r="G5062" i="5"/>
  <c r="A5062" i="5"/>
  <c r="G5061" i="5"/>
  <c r="A5061" i="5"/>
  <c r="G5060" i="5"/>
  <c r="A5060" i="5"/>
  <c r="G5059" i="5"/>
  <c r="A5059" i="5"/>
  <c r="G5058" i="5"/>
  <c r="A5058" i="5"/>
  <c r="G5057" i="5"/>
  <c r="A5057" i="5"/>
  <c r="G5056" i="5"/>
  <c r="A5056" i="5"/>
  <c r="G5055" i="5"/>
  <c r="A5055" i="5"/>
  <c r="G5054" i="5"/>
  <c r="A5054" i="5"/>
  <c r="G5053" i="5"/>
  <c r="A5053" i="5"/>
  <c r="G5052" i="5"/>
  <c r="A5052" i="5"/>
  <c r="G5051" i="5"/>
  <c r="A5051" i="5"/>
  <c r="G5050" i="5"/>
  <c r="A5050" i="5"/>
  <c r="G5049" i="5"/>
  <c r="A5049" i="5"/>
  <c r="G5048" i="5"/>
  <c r="A5048" i="5"/>
  <c r="G5047" i="5"/>
  <c r="A5047" i="5"/>
  <c r="G5046" i="5"/>
  <c r="A5046" i="5"/>
  <c r="G5045" i="5"/>
  <c r="A5045" i="5"/>
  <c r="G5044" i="5"/>
  <c r="A5044" i="5"/>
  <c r="G5043" i="5"/>
  <c r="A5043" i="5"/>
  <c r="G5042" i="5"/>
  <c r="A5042" i="5"/>
  <c r="G5041" i="5"/>
  <c r="A5041" i="5"/>
  <c r="G5040" i="5"/>
  <c r="A5040" i="5"/>
  <c r="G5039" i="5"/>
  <c r="A5039" i="5"/>
  <c r="G5038" i="5"/>
  <c r="A5038" i="5"/>
  <c r="G5037" i="5"/>
  <c r="A5037" i="5"/>
  <c r="G5036" i="5"/>
  <c r="A5036" i="5"/>
  <c r="G5035" i="5"/>
  <c r="A5035" i="5"/>
  <c r="G5034" i="5"/>
  <c r="A5034" i="5"/>
  <c r="G5033" i="5"/>
  <c r="A5033" i="5"/>
  <c r="G5032" i="5"/>
  <c r="A5032" i="5"/>
  <c r="G5031" i="5"/>
  <c r="A5031" i="5"/>
  <c r="G5030" i="5"/>
  <c r="A5030" i="5"/>
  <c r="G5029" i="5"/>
  <c r="A5029" i="5"/>
  <c r="G5028" i="5"/>
  <c r="A5028" i="5"/>
  <c r="G5027" i="5"/>
  <c r="A5027" i="5"/>
  <c r="G5026" i="5"/>
  <c r="A5026" i="5"/>
  <c r="G5025" i="5"/>
  <c r="A5025" i="5"/>
  <c r="G5024" i="5"/>
  <c r="A5024" i="5"/>
  <c r="G5023" i="5"/>
  <c r="A5023" i="5"/>
  <c r="G5022" i="5"/>
  <c r="A5022" i="5"/>
  <c r="G5021" i="5"/>
  <c r="A5021" i="5"/>
  <c r="G5020" i="5"/>
  <c r="A5020" i="5"/>
  <c r="G5019" i="5"/>
  <c r="A5019" i="5"/>
  <c r="G5018" i="5"/>
  <c r="A5018" i="5"/>
  <c r="G5017" i="5"/>
  <c r="A5017" i="5"/>
  <c r="G5016" i="5"/>
  <c r="A5016" i="5"/>
  <c r="G5015" i="5"/>
  <c r="A5015" i="5"/>
  <c r="G5014" i="5"/>
  <c r="A5014" i="5"/>
  <c r="G5013" i="5"/>
  <c r="A5013" i="5"/>
  <c r="G5012" i="5"/>
  <c r="A5012" i="5"/>
  <c r="G5011" i="5"/>
  <c r="A5011" i="5"/>
  <c r="G5010" i="5"/>
  <c r="A5010" i="5"/>
  <c r="G5009" i="5"/>
  <c r="A5009" i="5"/>
  <c r="G5008" i="5"/>
  <c r="A5008" i="5"/>
  <c r="G5007" i="5"/>
  <c r="A5007" i="5"/>
  <c r="G5006" i="5"/>
  <c r="A5006" i="5"/>
  <c r="G5005" i="5"/>
  <c r="A5005" i="5"/>
  <c r="G5004" i="5"/>
  <c r="A5004" i="5"/>
  <c r="G5003" i="5"/>
  <c r="A5003" i="5"/>
  <c r="G5002" i="5"/>
  <c r="A5002" i="5"/>
  <c r="G5001" i="5"/>
  <c r="A5001" i="5"/>
  <c r="G5000" i="5"/>
  <c r="A5000" i="5"/>
  <c r="G4999" i="5"/>
  <c r="A4999" i="5"/>
  <c r="G4998" i="5"/>
  <c r="A4998" i="5"/>
  <c r="G4997" i="5"/>
  <c r="A4997" i="5"/>
  <c r="G4996" i="5"/>
  <c r="A4996" i="5"/>
  <c r="G4995" i="5"/>
  <c r="A4995" i="5"/>
  <c r="G4994" i="5"/>
  <c r="A4994" i="5"/>
  <c r="G4993" i="5"/>
  <c r="A4993" i="5"/>
  <c r="G4992" i="5"/>
  <c r="A4992" i="5"/>
  <c r="G4991" i="5"/>
  <c r="A4991" i="5"/>
  <c r="G4990" i="5"/>
  <c r="A4990" i="5"/>
  <c r="G4989" i="5"/>
  <c r="A4989" i="5"/>
  <c r="G4988" i="5"/>
  <c r="A4988" i="5"/>
  <c r="G4987" i="5"/>
  <c r="A4987" i="5"/>
  <c r="G4986" i="5"/>
  <c r="A4986" i="5"/>
  <c r="G4985" i="5"/>
  <c r="A4985" i="5"/>
  <c r="G4984" i="5"/>
  <c r="A4984" i="5"/>
  <c r="G4983" i="5"/>
  <c r="A4983" i="5"/>
  <c r="G4982" i="5"/>
  <c r="A4982" i="5"/>
  <c r="G4981" i="5"/>
  <c r="A4981" i="5"/>
  <c r="G4980" i="5"/>
  <c r="A4980" i="5"/>
  <c r="G4979" i="5"/>
  <c r="A4979" i="5"/>
  <c r="G4978" i="5"/>
  <c r="A4978" i="5"/>
  <c r="G4977" i="5"/>
  <c r="A4977" i="5"/>
  <c r="G4976" i="5"/>
  <c r="A4976" i="5"/>
  <c r="G4975" i="5"/>
  <c r="A4975" i="5"/>
  <c r="G4974" i="5"/>
  <c r="A4974" i="5"/>
  <c r="G4973" i="5"/>
  <c r="A4973" i="5"/>
  <c r="G4972" i="5"/>
  <c r="A4972" i="5"/>
  <c r="G4971" i="5"/>
  <c r="A4971" i="5"/>
  <c r="G4970" i="5"/>
  <c r="A4970" i="5"/>
  <c r="G4969" i="5"/>
  <c r="A4969" i="5"/>
  <c r="G4968" i="5"/>
  <c r="A4968" i="5"/>
  <c r="G4967" i="5"/>
  <c r="A4967" i="5"/>
  <c r="G4966" i="5"/>
  <c r="A4966" i="5"/>
  <c r="G4965" i="5"/>
  <c r="A4965" i="5"/>
  <c r="G4964" i="5"/>
  <c r="A4964" i="5"/>
  <c r="G4963" i="5"/>
  <c r="A4963" i="5"/>
  <c r="G4962" i="5"/>
  <c r="A4962" i="5"/>
  <c r="G4961" i="5"/>
  <c r="A4961" i="5"/>
  <c r="G4960" i="5"/>
  <c r="A4960" i="5"/>
  <c r="G4959" i="5"/>
  <c r="A4959" i="5"/>
  <c r="G4958" i="5"/>
  <c r="A4958" i="5"/>
  <c r="G4957" i="5"/>
  <c r="A4957" i="5"/>
  <c r="G4956" i="5"/>
  <c r="A4956" i="5"/>
  <c r="G4955" i="5"/>
  <c r="A4955" i="5"/>
  <c r="G4954" i="5"/>
  <c r="A4954" i="5"/>
  <c r="G4953" i="5"/>
  <c r="A4953" i="5"/>
  <c r="G4952" i="5"/>
  <c r="A4952" i="5"/>
  <c r="G4951" i="5"/>
  <c r="A4951" i="5"/>
  <c r="G4950" i="5"/>
  <c r="A4950" i="5"/>
  <c r="G4949" i="5"/>
  <c r="A4949" i="5"/>
  <c r="G4948" i="5"/>
  <c r="A4948" i="5"/>
  <c r="G4947" i="5"/>
  <c r="A4947" i="5"/>
  <c r="G4946" i="5"/>
  <c r="A4946" i="5"/>
  <c r="G4945" i="5"/>
  <c r="A4945" i="5"/>
  <c r="G4944" i="5"/>
  <c r="A4944" i="5"/>
  <c r="G4943" i="5"/>
  <c r="A4943" i="5"/>
  <c r="G4942" i="5"/>
  <c r="A4942" i="5"/>
  <c r="G4941" i="5"/>
  <c r="A4941" i="5"/>
  <c r="G4940" i="5"/>
  <c r="A4940" i="5"/>
  <c r="G4939" i="5"/>
  <c r="A4939" i="5"/>
  <c r="G4938" i="5"/>
  <c r="A4938" i="5"/>
  <c r="G4937" i="5"/>
  <c r="A4937" i="5"/>
  <c r="G4936" i="5"/>
  <c r="A4936" i="5"/>
  <c r="G4935" i="5"/>
  <c r="A4935" i="5"/>
  <c r="G4934" i="5"/>
  <c r="A4934" i="5"/>
  <c r="G4933" i="5"/>
  <c r="A4933" i="5"/>
  <c r="G4932" i="5"/>
  <c r="A4932" i="5"/>
  <c r="G4931" i="5"/>
  <c r="A4931" i="5"/>
  <c r="G4930" i="5"/>
  <c r="A4930" i="5"/>
  <c r="G4929" i="5"/>
  <c r="A4929" i="5"/>
  <c r="G4928" i="5"/>
  <c r="A4928" i="5"/>
  <c r="G4927" i="5"/>
  <c r="A4927" i="5"/>
  <c r="G4926" i="5"/>
  <c r="A4926" i="5"/>
  <c r="G4925" i="5"/>
  <c r="A4925" i="5"/>
  <c r="G4924" i="5"/>
  <c r="A4924" i="5"/>
  <c r="G4923" i="5"/>
  <c r="A4923" i="5"/>
  <c r="G4922" i="5"/>
  <c r="A4922" i="5"/>
  <c r="G4921" i="5"/>
  <c r="A4921" i="5"/>
  <c r="G4920" i="5"/>
  <c r="A4920" i="5"/>
  <c r="G4919" i="5"/>
  <c r="A4919" i="5"/>
  <c r="G4918" i="5"/>
  <c r="A4918" i="5"/>
  <c r="G4917" i="5"/>
  <c r="A4917" i="5"/>
  <c r="A4916" i="5"/>
  <c r="L4908" i="5"/>
  <c r="G4908" i="5"/>
  <c r="A4908" i="5"/>
  <c r="L4907" i="5"/>
  <c r="G4907" i="5"/>
  <c r="A4907" i="5"/>
  <c r="L4906" i="5"/>
  <c r="G4906" i="5"/>
  <c r="A4906" i="5"/>
  <c r="L4905" i="5"/>
  <c r="G4905" i="5"/>
  <c r="A4905" i="5"/>
  <c r="L4904" i="5"/>
  <c r="G4904" i="5"/>
  <c r="A4904" i="5"/>
  <c r="L4903" i="5"/>
  <c r="G4903" i="5"/>
  <c r="A4903" i="5"/>
  <c r="L4902" i="5"/>
  <c r="G4902" i="5"/>
  <c r="A4902" i="5"/>
  <c r="L4901" i="5"/>
  <c r="G4901" i="5"/>
  <c r="A4901" i="5"/>
  <c r="L4900" i="5"/>
  <c r="G4900" i="5"/>
  <c r="A4900" i="5"/>
  <c r="L4899" i="5"/>
  <c r="G4899" i="5"/>
  <c r="A4899" i="5"/>
  <c r="L4898" i="5"/>
  <c r="G4898" i="5"/>
  <c r="A4898" i="5"/>
  <c r="L4897" i="5"/>
  <c r="G4897" i="5"/>
  <c r="A4897" i="5"/>
  <c r="L4896" i="5"/>
  <c r="G4896" i="5"/>
  <c r="A4896" i="5"/>
  <c r="L4895" i="5"/>
  <c r="G4895" i="5"/>
  <c r="A4895" i="5"/>
  <c r="L4894" i="5"/>
  <c r="G4894" i="5"/>
  <c r="A4894" i="5"/>
  <c r="L4893" i="5"/>
  <c r="G4893" i="5"/>
  <c r="A4893" i="5"/>
  <c r="L4892" i="5"/>
  <c r="G4892" i="5"/>
  <c r="A4892" i="5"/>
  <c r="L4891" i="5"/>
  <c r="G4891" i="5"/>
  <c r="A4891" i="5"/>
  <c r="L4890" i="5"/>
  <c r="G4890" i="5"/>
  <c r="A4890" i="5"/>
  <c r="L4889" i="5"/>
  <c r="G4889" i="5"/>
  <c r="A4889" i="5"/>
  <c r="L4888" i="5"/>
  <c r="G4888" i="5"/>
  <c r="A4888" i="5"/>
  <c r="L4887" i="5"/>
  <c r="G4887" i="5"/>
  <c r="A4887" i="5"/>
  <c r="L4886" i="5"/>
  <c r="G4886" i="5"/>
  <c r="A4886" i="5"/>
  <c r="L4885" i="5"/>
  <c r="G4885" i="5"/>
  <c r="A4885" i="5"/>
  <c r="L4884" i="5"/>
  <c r="G4884" i="5"/>
  <c r="A4884" i="5"/>
  <c r="L4883" i="5"/>
  <c r="G4883" i="5"/>
  <c r="A4883" i="5"/>
  <c r="L4882" i="5"/>
  <c r="G4882" i="5"/>
  <c r="A4882" i="5"/>
  <c r="L4881" i="5"/>
  <c r="G4881" i="5"/>
  <c r="A4881" i="5"/>
  <c r="L4880" i="5"/>
  <c r="G4880" i="5"/>
  <c r="A4880" i="5"/>
  <c r="L4879" i="5"/>
  <c r="G4879" i="5"/>
  <c r="A4879" i="5"/>
  <c r="L4878" i="5"/>
  <c r="G4878" i="5"/>
  <c r="A4878" i="5"/>
  <c r="L4877" i="5"/>
  <c r="G4877" i="5"/>
  <c r="A4877" i="5"/>
  <c r="L4876" i="5"/>
  <c r="G4876" i="5"/>
  <c r="A4876" i="5"/>
  <c r="L4875" i="5"/>
  <c r="G4875" i="5"/>
  <c r="A4875" i="5"/>
  <c r="L4874" i="5"/>
  <c r="G4874" i="5"/>
  <c r="A4874" i="5"/>
  <c r="L4873" i="5"/>
  <c r="G4873" i="5"/>
  <c r="A4873" i="5"/>
  <c r="L4872" i="5"/>
  <c r="G4872" i="5"/>
  <c r="A4872" i="5"/>
  <c r="L4871" i="5"/>
  <c r="G4871" i="5"/>
  <c r="A4871" i="5"/>
  <c r="L4870" i="5"/>
  <c r="G4870" i="5"/>
  <c r="A4870" i="5"/>
  <c r="L4869" i="5"/>
  <c r="G4869" i="5"/>
  <c r="A4869" i="5"/>
  <c r="L4868" i="5"/>
  <c r="G4868" i="5"/>
  <c r="A4868" i="5"/>
  <c r="L4867" i="5"/>
  <c r="G4867" i="5"/>
  <c r="A4867" i="5"/>
  <c r="L4866" i="5"/>
  <c r="G4866" i="5"/>
  <c r="A4866" i="5"/>
  <c r="L4865" i="5"/>
  <c r="G4865" i="5"/>
  <c r="A4865" i="5"/>
  <c r="L4864" i="5"/>
  <c r="G4864" i="5"/>
  <c r="A4864" i="5"/>
  <c r="L4863" i="5"/>
  <c r="G4863" i="5"/>
  <c r="A4863" i="5"/>
  <c r="L4862" i="5"/>
  <c r="G4862" i="5"/>
  <c r="A4862" i="5"/>
  <c r="L4861" i="5"/>
  <c r="G4861" i="5"/>
  <c r="A4861" i="5"/>
  <c r="L4860" i="5"/>
  <c r="G4860" i="5"/>
  <c r="A4860" i="5"/>
  <c r="L4859" i="5"/>
  <c r="G4859" i="5"/>
  <c r="A4859" i="5"/>
  <c r="L4858" i="5"/>
  <c r="G4858" i="5"/>
  <c r="A4858" i="5"/>
  <c r="L4857" i="5"/>
  <c r="G4857" i="5"/>
  <c r="A4857" i="5"/>
  <c r="L4856" i="5"/>
  <c r="G4856" i="5"/>
  <c r="A4856" i="5"/>
  <c r="L4855" i="5"/>
  <c r="G4855" i="5"/>
  <c r="A4855" i="5"/>
  <c r="L4854" i="5"/>
  <c r="G4854" i="5"/>
  <c r="A4854" i="5"/>
  <c r="L4853" i="5"/>
  <c r="G4853" i="5"/>
  <c r="A4853" i="5"/>
  <c r="L4852" i="5"/>
  <c r="G4852" i="5"/>
  <c r="A4852" i="5"/>
  <c r="L4851" i="5"/>
  <c r="G4851" i="5"/>
  <c r="A4851" i="5"/>
  <c r="L4850" i="5"/>
  <c r="G4850" i="5"/>
  <c r="A4850" i="5"/>
  <c r="L4849" i="5"/>
  <c r="G4849" i="5"/>
  <c r="A4849" i="5"/>
  <c r="L4848" i="5"/>
  <c r="G4848" i="5"/>
  <c r="A4848" i="5"/>
  <c r="L4847" i="5"/>
  <c r="G4847" i="5"/>
  <c r="A4847" i="5"/>
  <c r="L4846" i="5"/>
  <c r="G4846" i="5"/>
  <c r="A4846" i="5"/>
  <c r="L4845" i="5"/>
  <c r="G4845" i="5"/>
  <c r="A4845" i="5"/>
  <c r="L4844" i="5"/>
  <c r="G4844" i="5"/>
  <c r="A4844" i="5"/>
  <c r="L4843" i="5"/>
  <c r="G4843" i="5"/>
  <c r="A4843" i="5"/>
  <c r="L4842" i="5"/>
  <c r="G4842" i="5"/>
  <c r="A4842" i="5"/>
  <c r="L4841" i="5"/>
  <c r="G4841" i="5"/>
  <c r="A4841" i="5"/>
  <c r="L4840" i="5"/>
  <c r="G4840" i="5"/>
  <c r="A4840" i="5"/>
  <c r="L4839" i="5"/>
  <c r="G4839" i="5"/>
  <c r="A4839" i="5"/>
  <c r="L4838" i="5"/>
  <c r="G4838" i="5"/>
  <c r="A4838" i="5"/>
  <c r="L4837" i="5"/>
  <c r="G4837" i="5"/>
  <c r="A4837" i="5"/>
  <c r="L4836" i="5"/>
  <c r="G4836" i="5"/>
  <c r="A4836" i="5"/>
  <c r="L4835" i="5"/>
  <c r="G4835" i="5"/>
  <c r="A4835" i="5"/>
  <c r="L4834" i="5"/>
  <c r="G4834" i="5"/>
  <c r="A4834" i="5"/>
  <c r="L4833" i="5"/>
  <c r="G4833" i="5"/>
  <c r="A4833" i="5"/>
  <c r="L4832" i="5"/>
  <c r="G4832" i="5"/>
  <c r="A4832" i="5"/>
  <c r="L4831" i="5"/>
  <c r="G4831" i="5"/>
  <c r="A4831" i="5"/>
  <c r="L4830" i="5"/>
  <c r="G4830" i="5"/>
  <c r="A4830" i="5"/>
  <c r="L4829" i="5"/>
  <c r="G4829" i="5"/>
  <c r="A4829" i="5"/>
  <c r="L4828" i="5"/>
  <c r="G4828" i="5"/>
  <c r="A4828" i="5"/>
  <c r="L4827" i="5"/>
  <c r="G4827" i="5"/>
  <c r="A4827" i="5"/>
  <c r="L4826" i="5"/>
  <c r="G4826" i="5"/>
  <c r="A4826" i="5"/>
  <c r="L4825" i="5"/>
  <c r="G4825" i="5"/>
  <c r="A4825" i="5"/>
  <c r="L4824" i="5"/>
  <c r="G4824" i="5"/>
  <c r="A4824" i="5"/>
  <c r="L4823" i="5"/>
  <c r="G4823" i="5"/>
  <c r="A4823" i="5"/>
  <c r="L4822" i="5"/>
  <c r="G4822" i="5"/>
  <c r="A4822" i="5"/>
  <c r="L4821" i="5"/>
  <c r="G4821" i="5"/>
  <c r="A4821" i="5"/>
  <c r="L4820" i="5"/>
  <c r="G4820" i="5"/>
  <c r="A4820" i="5"/>
  <c r="L4819" i="5"/>
  <c r="G4819" i="5"/>
  <c r="A4819" i="5"/>
  <c r="L4818" i="5"/>
  <c r="G4818" i="5"/>
  <c r="A4818" i="5"/>
  <c r="L4817" i="5"/>
  <c r="G4817" i="5"/>
  <c r="A4817" i="5"/>
  <c r="L4816" i="5"/>
  <c r="G4816" i="5"/>
  <c r="A4816" i="5"/>
  <c r="L4815" i="5"/>
  <c r="G4815" i="5"/>
  <c r="A4815" i="5"/>
  <c r="L4814" i="5"/>
  <c r="G4814" i="5"/>
  <c r="A4814" i="5"/>
  <c r="L4813" i="5"/>
  <c r="G4813" i="5"/>
  <c r="A4813" i="5"/>
  <c r="L4812" i="5"/>
  <c r="G4812" i="5"/>
  <c r="A4812" i="5"/>
  <c r="L4811" i="5"/>
  <c r="G4811" i="5"/>
  <c r="A4811" i="5"/>
  <c r="L4810" i="5"/>
  <c r="G4810" i="5"/>
  <c r="A4810" i="5"/>
  <c r="L4809" i="5"/>
  <c r="G4809" i="5"/>
  <c r="A4809" i="5"/>
  <c r="L4808" i="5"/>
  <c r="G4808" i="5"/>
  <c r="A4808" i="5"/>
  <c r="L4807" i="5"/>
  <c r="G4807" i="5"/>
  <c r="A4807" i="5"/>
  <c r="L4806" i="5"/>
  <c r="G4806" i="5"/>
  <c r="A4806" i="5"/>
  <c r="L4805" i="5"/>
  <c r="G4805" i="5"/>
  <c r="A4805" i="5"/>
  <c r="L4804" i="5"/>
  <c r="G4804" i="5"/>
  <c r="A4804" i="5"/>
  <c r="L4803" i="5"/>
  <c r="G4803" i="5"/>
  <c r="A4803" i="5"/>
  <c r="L4802" i="5"/>
  <c r="G4802" i="5"/>
  <c r="A4802" i="5"/>
  <c r="L4801" i="5"/>
  <c r="G4801" i="5"/>
  <c r="A4801" i="5"/>
  <c r="L4800" i="5"/>
  <c r="G4800" i="5"/>
  <c r="A4800" i="5"/>
  <c r="L4799" i="5"/>
  <c r="G4799" i="5"/>
  <c r="A4799" i="5"/>
  <c r="L4798" i="5"/>
  <c r="G4798" i="5"/>
  <c r="A4798" i="5"/>
  <c r="L4797" i="5"/>
  <c r="G4797" i="5"/>
  <c r="A4797" i="5"/>
  <c r="L4796" i="5"/>
  <c r="G4796" i="5"/>
  <c r="A4796" i="5"/>
  <c r="L4795" i="5"/>
  <c r="G4795" i="5"/>
  <c r="A4795" i="5"/>
  <c r="L4794" i="5"/>
  <c r="G4794" i="5"/>
  <c r="A4794" i="5"/>
  <c r="L4793" i="5"/>
  <c r="G4793" i="5"/>
  <c r="A4793" i="5"/>
  <c r="L4792" i="5"/>
  <c r="G4792" i="5"/>
  <c r="A4792" i="5"/>
  <c r="L4791" i="5"/>
  <c r="G4791" i="5"/>
  <c r="A4791" i="5"/>
  <c r="L4790" i="5"/>
  <c r="G4790" i="5"/>
  <c r="A4790" i="5"/>
  <c r="L4789" i="5"/>
  <c r="G4789" i="5"/>
  <c r="A4789" i="5"/>
  <c r="L4788" i="5"/>
  <c r="G4788" i="5"/>
  <c r="A4788" i="5"/>
  <c r="L4787" i="5"/>
  <c r="G4787" i="5"/>
  <c r="A4787" i="5"/>
  <c r="L4786" i="5"/>
  <c r="G4786" i="5"/>
  <c r="A4786" i="5"/>
  <c r="L4785" i="5"/>
  <c r="G4785" i="5"/>
  <c r="A4785" i="5"/>
  <c r="L4784" i="5"/>
  <c r="G4784" i="5"/>
  <c r="A4784" i="5"/>
  <c r="L4783" i="5"/>
  <c r="G4783" i="5"/>
  <c r="A4783" i="5"/>
  <c r="L4782" i="5"/>
  <c r="G4782" i="5"/>
  <c r="A4782" i="5"/>
  <c r="L4781" i="5"/>
  <c r="G4781" i="5"/>
  <c r="A4781" i="5"/>
  <c r="L4780" i="5"/>
  <c r="G4780" i="5"/>
  <c r="A4780" i="5"/>
  <c r="L4779" i="5"/>
  <c r="G4779" i="5"/>
  <c r="A4779" i="5"/>
  <c r="L4778" i="5"/>
  <c r="G4778" i="5"/>
  <c r="A4778" i="5"/>
  <c r="L4777" i="5"/>
  <c r="G4777" i="5"/>
  <c r="A4777" i="5"/>
  <c r="L4776" i="5"/>
  <c r="G4776" i="5"/>
  <c r="A4776" i="5"/>
  <c r="L4775" i="5"/>
  <c r="G4775" i="5"/>
  <c r="A4775" i="5"/>
  <c r="L4774" i="5"/>
  <c r="G4774" i="5"/>
  <c r="A4774" i="5"/>
  <c r="L4773" i="5"/>
  <c r="G4773" i="5"/>
  <c r="A4773" i="5"/>
  <c r="L4772" i="5"/>
  <c r="G4772" i="5"/>
  <c r="A4772" i="5"/>
  <c r="L4771" i="5"/>
  <c r="G4771" i="5"/>
  <c r="A4771" i="5"/>
  <c r="L4770" i="5"/>
  <c r="G4770" i="5"/>
  <c r="A4770" i="5"/>
  <c r="L4769" i="5"/>
  <c r="G4769" i="5"/>
  <c r="A4769" i="5"/>
  <c r="L4768" i="5"/>
  <c r="G4768" i="5"/>
  <c r="A4768" i="5"/>
  <c r="L4767" i="5"/>
  <c r="G4767" i="5"/>
  <c r="A4767" i="5"/>
  <c r="L4766" i="5"/>
  <c r="G4766" i="5"/>
  <c r="A4766" i="5"/>
  <c r="L4765" i="5"/>
  <c r="G4765" i="5"/>
  <c r="A4765" i="5"/>
  <c r="L4764" i="5"/>
  <c r="G4764" i="5"/>
  <c r="A4764" i="5"/>
  <c r="L4763" i="5"/>
  <c r="G4763" i="5"/>
  <c r="A4763" i="5"/>
  <c r="L4762" i="5"/>
  <c r="G4762" i="5"/>
  <c r="A4762" i="5"/>
  <c r="L4761" i="5"/>
  <c r="G4761" i="5"/>
  <c r="A4761" i="5"/>
  <c r="L4760" i="5"/>
  <c r="G4760" i="5"/>
  <c r="A4760" i="5"/>
  <c r="L4759" i="5"/>
  <c r="G4759" i="5"/>
  <c r="A4759" i="5"/>
  <c r="L4758" i="5"/>
  <c r="G4758" i="5"/>
  <c r="A4758" i="5"/>
  <c r="L4757" i="5"/>
  <c r="G4757" i="5"/>
  <c r="A4757" i="5"/>
  <c r="L4756" i="5"/>
  <c r="G4756" i="5"/>
  <c r="A4756" i="5"/>
  <c r="L4755" i="5"/>
  <c r="G4755" i="5"/>
  <c r="A4755" i="5"/>
  <c r="L4754" i="5"/>
  <c r="G4754" i="5"/>
  <c r="A4754" i="5"/>
  <c r="L4753" i="5"/>
  <c r="G4753" i="5"/>
  <c r="A4753" i="5"/>
  <c r="L4752" i="5"/>
  <c r="G4752" i="5"/>
  <c r="A4752" i="5"/>
  <c r="L4751" i="5"/>
  <c r="G4751" i="5"/>
  <c r="A4751" i="5"/>
  <c r="L4750" i="5"/>
  <c r="G4750" i="5"/>
  <c r="A4750" i="5"/>
  <c r="L4749" i="5"/>
  <c r="G4749" i="5"/>
  <c r="A4749" i="5"/>
  <c r="L4748" i="5"/>
  <c r="G4748" i="5"/>
  <c r="A4748" i="5"/>
  <c r="L4747" i="5"/>
  <c r="G4747" i="5"/>
  <c r="A4747" i="5"/>
  <c r="L4746" i="5"/>
  <c r="G4746" i="5"/>
  <c r="A4746" i="5"/>
  <c r="L4745" i="5"/>
  <c r="G4745" i="5"/>
  <c r="A4745" i="5"/>
  <c r="L4744" i="5"/>
  <c r="G4744" i="5"/>
  <c r="A4744" i="5"/>
  <c r="L4743" i="5"/>
  <c r="G4743" i="5"/>
  <c r="A4743" i="5"/>
  <c r="L4742" i="5"/>
  <c r="G4742" i="5"/>
  <c r="A4742" i="5"/>
  <c r="L4741" i="5"/>
  <c r="G4741" i="5"/>
  <c r="A4741" i="5"/>
  <c r="L4740" i="5"/>
  <c r="G4740" i="5"/>
  <c r="A4740" i="5"/>
  <c r="L4739" i="5"/>
  <c r="G4739" i="5"/>
  <c r="A4739" i="5"/>
  <c r="L4738" i="5"/>
  <c r="G4738" i="5"/>
  <c r="A4738" i="5"/>
  <c r="L4737" i="5"/>
  <c r="G4737" i="5"/>
  <c r="A4737" i="5"/>
  <c r="L4736" i="5"/>
  <c r="G4736" i="5"/>
  <c r="A4736" i="5"/>
  <c r="L4735" i="5"/>
  <c r="G4735" i="5"/>
  <c r="A4735" i="5"/>
  <c r="L4734" i="5"/>
  <c r="G4734" i="5"/>
  <c r="A4734" i="5"/>
  <c r="L4733" i="5"/>
  <c r="G4733" i="5"/>
  <c r="A4733" i="5"/>
  <c r="L4732" i="5"/>
  <c r="G4732" i="5"/>
  <c r="A4732" i="5"/>
  <c r="L4731" i="5"/>
  <c r="G4731" i="5"/>
  <c r="A4731" i="5"/>
  <c r="L4730" i="5"/>
  <c r="G4730" i="5"/>
  <c r="A4730" i="5"/>
  <c r="L4729" i="5"/>
  <c r="G4729" i="5"/>
  <c r="A4729" i="5"/>
  <c r="L4728" i="5"/>
  <c r="G4728" i="5"/>
  <c r="A4728" i="5"/>
  <c r="L4727" i="5"/>
  <c r="G4727" i="5"/>
  <c r="A4727" i="5"/>
  <c r="L4726" i="5"/>
  <c r="G4726" i="5"/>
  <c r="A4726" i="5"/>
  <c r="L4725" i="5"/>
  <c r="G4725" i="5"/>
  <c r="A4725" i="5"/>
  <c r="L4724" i="5"/>
  <c r="G4724" i="5"/>
  <c r="A4724" i="5"/>
  <c r="L4723" i="5"/>
  <c r="G4723" i="5"/>
  <c r="A4723" i="5"/>
  <c r="L4722" i="5"/>
  <c r="G4722" i="5"/>
  <c r="A4722" i="5"/>
  <c r="L4721" i="5"/>
  <c r="G4721" i="5"/>
  <c r="A4721" i="5"/>
  <c r="L4720" i="5"/>
  <c r="G4720" i="5"/>
  <c r="A4720" i="5"/>
  <c r="L4719" i="5"/>
  <c r="G4719" i="5"/>
  <c r="A4719" i="5"/>
  <c r="L4718" i="5"/>
  <c r="G4718" i="5"/>
  <c r="A4718" i="5"/>
  <c r="L4717" i="5"/>
  <c r="G4717" i="5"/>
  <c r="A4717" i="5"/>
  <c r="L4716" i="5"/>
  <c r="G4716" i="5"/>
  <c r="A4716" i="5"/>
  <c r="L4715" i="5"/>
  <c r="G4715" i="5"/>
  <c r="A4715" i="5"/>
  <c r="L4714" i="5"/>
  <c r="G4714" i="5"/>
  <c r="A4714" i="5"/>
  <c r="L4713" i="5"/>
  <c r="G4713" i="5"/>
  <c r="A4713" i="5"/>
  <c r="L4712" i="5"/>
  <c r="G4712" i="5"/>
  <c r="A4712" i="5"/>
  <c r="L4711" i="5"/>
  <c r="G4711" i="5"/>
  <c r="A4711" i="5"/>
  <c r="L4710" i="5"/>
  <c r="G4710" i="5"/>
  <c r="A4710" i="5"/>
  <c r="L4709" i="5"/>
  <c r="G4709" i="5"/>
  <c r="A4709" i="5"/>
  <c r="L4708" i="5"/>
  <c r="G4708" i="5"/>
  <c r="A4708" i="5"/>
  <c r="L4707" i="5"/>
  <c r="G4707" i="5"/>
  <c r="A4707" i="5"/>
  <c r="L4706" i="5"/>
  <c r="G4706" i="5"/>
  <c r="A4706" i="5"/>
  <c r="L4705" i="5"/>
  <c r="G4705" i="5"/>
  <c r="A4705" i="5"/>
  <c r="L4704" i="5"/>
  <c r="G4704" i="5"/>
  <c r="A4704" i="5"/>
  <c r="L4703" i="5"/>
  <c r="G4703" i="5"/>
  <c r="A4703" i="5"/>
  <c r="L4702" i="5"/>
  <c r="G4702" i="5"/>
  <c r="A4702" i="5"/>
  <c r="L4701" i="5"/>
  <c r="G4701" i="5"/>
  <c r="A4701" i="5"/>
  <c r="L4700" i="5"/>
  <c r="G4700" i="5"/>
  <c r="A4700" i="5"/>
  <c r="L4699" i="5"/>
  <c r="G4699" i="5"/>
  <c r="A4699" i="5"/>
  <c r="L4698" i="5"/>
  <c r="G4698" i="5"/>
  <c r="A4698" i="5"/>
  <c r="L4697" i="5"/>
  <c r="G4697" i="5"/>
  <c r="A4697" i="5"/>
  <c r="L4696" i="5"/>
  <c r="G4696" i="5"/>
  <c r="A4696" i="5"/>
  <c r="L4695" i="5"/>
  <c r="G4695" i="5"/>
  <c r="A4695" i="5"/>
  <c r="L4694" i="5"/>
  <c r="G4694" i="5"/>
  <c r="A4694" i="5"/>
  <c r="L4693" i="5"/>
  <c r="G4693" i="5"/>
  <c r="A4693" i="5"/>
  <c r="L4692" i="5"/>
  <c r="G4692" i="5"/>
  <c r="A4692" i="5"/>
  <c r="L4691" i="5"/>
  <c r="G4691" i="5"/>
  <c r="A4691" i="5"/>
  <c r="L4690" i="5"/>
  <c r="G4690" i="5"/>
  <c r="A4690" i="5"/>
  <c r="L4689" i="5"/>
  <c r="G4689" i="5"/>
  <c r="A4689" i="5"/>
  <c r="L4688" i="5"/>
  <c r="G4688" i="5"/>
  <c r="A4688" i="5"/>
  <c r="L4687" i="5"/>
  <c r="G4687" i="5"/>
  <c r="A4687" i="5"/>
  <c r="L4686" i="5"/>
  <c r="G4686" i="5"/>
  <c r="A4686" i="5"/>
  <c r="L4685" i="5"/>
  <c r="G4685" i="5"/>
  <c r="A4685" i="5"/>
  <c r="L4684" i="5"/>
  <c r="G4684" i="5"/>
  <c r="A4684" i="5"/>
  <c r="L4683" i="5"/>
  <c r="G4683" i="5"/>
  <c r="A4683" i="5"/>
  <c r="L4682" i="5"/>
  <c r="G4682" i="5"/>
  <c r="A4682" i="5"/>
  <c r="L4681" i="5"/>
  <c r="G4681" i="5"/>
  <c r="A4681" i="5"/>
  <c r="L4680" i="5"/>
  <c r="G4680" i="5"/>
  <c r="A4680" i="5"/>
  <c r="L4679" i="5"/>
  <c r="G4679" i="5"/>
  <c r="A4679" i="5"/>
  <c r="L4678" i="5"/>
  <c r="G4678" i="5"/>
  <c r="A4678" i="5"/>
  <c r="L4677" i="5"/>
  <c r="G4677" i="5"/>
  <c r="A4677" i="5"/>
  <c r="L4676" i="5"/>
  <c r="G4676" i="5"/>
  <c r="A4676" i="5"/>
  <c r="L4675" i="5"/>
  <c r="G4675" i="5"/>
  <c r="A4675" i="5"/>
  <c r="L4674" i="5"/>
  <c r="G4674" i="5"/>
  <c r="A4674" i="5"/>
  <c r="L4673" i="5"/>
  <c r="G4673" i="5"/>
  <c r="A4673" i="5"/>
  <c r="L4672" i="5"/>
  <c r="G4672" i="5"/>
  <c r="A4672" i="5"/>
  <c r="L4671" i="5"/>
  <c r="G4671" i="5"/>
  <c r="A4671" i="5"/>
  <c r="L4670" i="5"/>
  <c r="G4670" i="5"/>
  <c r="A4670" i="5"/>
  <c r="L4669" i="5"/>
  <c r="G4669" i="5"/>
  <c r="A4669" i="5"/>
  <c r="L4668" i="5"/>
  <c r="G4668" i="5"/>
  <c r="A4668" i="5"/>
  <c r="L4667" i="5"/>
  <c r="G4667" i="5"/>
  <c r="A4667" i="5"/>
  <c r="L4666" i="5"/>
  <c r="G4666" i="5"/>
  <c r="A4666" i="5"/>
  <c r="L4665" i="5"/>
  <c r="G4665" i="5"/>
  <c r="A4665" i="5"/>
  <c r="L4664" i="5"/>
  <c r="G4664" i="5"/>
  <c r="A4664" i="5"/>
  <c r="L4663" i="5"/>
  <c r="G4663" i="5"/>
  <c r="A4663" i="5"/>
  <c r="L4662" i="5"/>
  <c r="G4662" i="5"/>
  <c r="A4662" i="5"/>
  <c r="L4661" i="5"/>
  <c r="G4661" i="5"/>
  <c r="A4661" i="5"/>
  <c r="L4660" i="5"/>
  <c r="G4660" i="5"/>
  <c r="A4660" i="5"/>
  <c r="L4659" i="5"/>
  <c r="G4659" i="5"/>
  <c r="A4659" i="5"/>
  <c r="L4658" i="5"/>
  <c r="G4658" i="5"/>
  <c r="A4658" i="5"/>
  <c r="L4657" i="5"/>
  <c r="G4657" i="5"/>
  <c r="A4657" i="5"/>
  <c r="L4656" i="5"/>
  <c r="G4656" i="5"/>
  <c r="A4656" i="5"/>
  <c r="L4655" i="5"/>
  <c r="G4655" i="5"/>
  <c r="A4655" i="5"/>
  <c r="L4654" i="5"/>
  <c r="G4654" i="5"/>
  <c r="A4654" i="5"/>
  <c r="L4653" i="5"/>
  <c r="G4653" i="5"/>
  <c r="A4653" i="5"/>
  <c r="L4652" i="5"/>
  <c r="G4652" i="5"/>
  <c r="A4652" i="5"/>
  <c r="L4651" i="5"/>
  <c r="G4651" i="5"/>
  <c r="A4651" i="5"/>
  <c r="L4650" i="5"/>
  <c r="G4650" i="5"/>
  <c r="A4650" i="5"/>
  <c r="L4649" i="5"/>
  <c r="G4649" i="5"/>
  <c r="A4649" i="5"/>
  <c r="L4648" i="5"/>
  <c r="G4648" i="5"/>
  <c r="A4648" i="5"/>
  <c r="L4647" i="5"/>
  <c r="G4647" i="5"/>
  <c r="A4647" i="5"/>
  <c r="L4646" i="5"/>
  <c r="G4646" i="5"/>
  <c r="A4646" i="5"/>
  <c r="L4645" i="5"/>
  <c r="G4645" i="5"/>
  <c r="A4645" i="5"/>
  <c r="L4644" i="5"/>
  <c r="G4644" i="5"/>
  <c r="A4644" i="5"/>
  <c r="L4643" i="5"/>
  <c r="G4643" i="5"/>
  <c r="A4643" i="5"/>
  <c r="L4642" i="5"/>
  <c r="G4642" i="5"/>
  <c r="A4642" i="5"/>
  <c r="L4641" i="5"/>
  <c r="G4641" i="5"/>
  <c r="A4641" i="5"/>
  <c r="L4640" i="5"/>
  <c r="G4640" i="5"/>
  <c r="A4640" i="5"/>
  <c r="L4639" i="5"/>
  <c r="G4639" i="5"/>
  <c r="A4639" i="5"/>
  <c r="L4638" i="5"/>
  <c r="G4638" i="5"/>
  <c r="A4638" i="5"/>
  <c r="L4637" i="5"/>
  <c r="G4637" i="5"/>
  <c r="A4637" i="5"/>
  <c r="L4636" i="5"/>
  <c r="G4636" i="5"/>
  <c r="A4636" i="5"/>
  <c r="L4635" i="5"/>
  <c r="G4635" i="5"/>
  <c r="A4635" i="5"/>
  <c r="L4634" i="5"/>
  <c r="G4634" i="5"/>
  <c r="A4634" i="5"/>
  <c r="L4633" i="5"/>
  <c r="G4633" i="5"/>
  <c r="A4633" i="5"/>
  <c r="L4632" i="5"/>
  <c r="G4632" i="5"/>
  <c r="A4632" i="5"/>
  <c r="L4631" i="5"/>
  <c r="G4631" i="5"/>
  <c r="A4631" i="5"/>
  <c r="L4630" i="5"/>
  <c r="G4630" i="5"/>
  <c r="A4630" i="5"/>
  <c r="L4629" i="5"/>
  <c r="G4629" i="5"/>
  <c r="A4629" i="5"/>
  <c r="L4628" i="5"/>
  <c r="G4628" i="5"/>
  <c r="A4628" i="5"/>
  <c r="L4627" i="5"/>
  <c r="G4627" i="5"/>
  <c r="A4627" i="5"/>
  <c r="L4626" i="5"/>
  <c r="G4626" i="5"/>
  <c r="A4626" i="5"/>
  <c r="L4625" i="5"/>
  <c r="G4625" i="5"/>
  <c r="A4625" i="5"/>
  <c r="L4624" i="5"/>
  <c r="G4624" i="5"/>
  <c r="A4624" i="5"/>
  <c r="L4623" i="5"/>
  <c r="G4623" i="5"/>
  <c r="A4623" i="5"/>
  <c r="L4622" i="5"/>
  <c r="G4622" i="5"/>
  <c r="A4622" i="5"/>
  <c r="L4621" i="5"/>
  <c r="G4621" i="5"/>
  <c r="A4621" i="5"/>
  <c r="L4620" i="5"/>
  <c r="G4620" i="5"/>
  <c r="A4620" i="5"/>
  <c r="L4619" i="5"/>
  <c r="G4619" i="5"/>
  <c r="A4619" i="5"/>
  <c r="L4618" i="5"/>
  <c r="G4618" i="5"/>
  <c r="A4618" i="5"/>
  <c r="L4617" i="5"/>
  <c r="G4617" i="5"/>
  <c r="A4617" i="5"/>
  <c r="L4616" i="5"/>
  <c r="G4616" i="5"/>
  <c r="A4616" i="5"/>
  <c r="L4615" i="5"/>
  <c r="G4615" i="5"/>
  <c r="A4615" i="5"/>
  <c r="L4614" i="5"/>
  <c r="G4614" i="5"/>
  <c r="A4614" i="5"/>
  <c r="L4613" i="5"/>
  <c r="G4613" i="5"/>
  <c r="A4613" i="5"/>
  <c r="L4612" i="5"/>
  <c r="G4612" i="5"/>
  <c r="A4612" i="5"/>
  <c r="L4611" i="5"/>
  <c r="G4611" i="5"/>
  <c r="A4611" i="5"/>
  <c r="L4610" i="5"/>
  <c r="G4610" i="5"/>
  <c r="A4610" i="5"/>
  <c r="L4609" i="5"/>
  <c r="G4609" i="5"/>
  <c r="A4609" i="5"/>
  <c r="L4608" i="5"/>
  <c r="G4608" i="5"/>
  <c r="A4608" i="5"/>
  <c r="L4607" i="5"/>
  <c r="G4607" i="5"/>
  <c r="A4607" i="5"/>
  <c r="L4606" i="5"/>
  <c r="G4606" i="5"/>
  <c r="A4606" i="5"/>
  <c r="L4605" i="5"/>
  <c r="G4605" i="5"/>
  <c r="A4605" i="5"/>
  <c r="L4604" i="5"/>
  <c r="G4604" i="5"/>
  <c r="A4604" i="5"/>
  <c r="L4603" i="5"/>
  <c r="G4603" i="5"/>
  <c r="A4603" i="5"/>
  <c r="L4602" i="5"/>
  <c r="G4602" i="5"/>
  <c r="A4602" i="5"/>
  <c r="L4601" i="5"/>
  <c r="G4601" i="5"/>
  <c r="A4601" i="5"/>
  <c r="L4600" i="5"/>
  <c r="G4600" i="5"/>
  <c r="A4600" i="5"/>
  <c r="L4599" i="5"/>
  <c r="G4599" i="5"/>
  <c r="A4599" i="5"/>
  <c r="L4598" i="5"/>
  <c r="G4598" i="5"/>
  <c r="A4598" i="5"/>
  <c r="L4597" i="5"/>
  <c r="G4597" i="5"/>
  <c r="A4597" i="5"/>
  <c r="L4596" i="5"/>
  <c r="G4596" i="5"/>
  <c r="A4596" i="5"/>
  <c r="L4595" i="5"/>
  <c r="G4595" i="5"/>
  <c r="A4595" i="5"/>
  <c r="L4594" i="5"/>
  <c r="G4594" i="5"/>
  <c r="A4594" i="5"/>
  <c r="L4593" i="5"/>
  <c r="G4593" i="5"/>
  <c r="A4593" i="5"/>
  <c r="L4592" i="5"/>
  <c r="G4592" i="5"/>
  <c r="A4592" i="5"/>
  <c r="L4591" i="5"/>
  <c r="G4591" i="5"/>
  <c r="A4591" i="5"/>
  <c r="L4590" i="5"/>
  <c r="G4590" i="5"/>
  <c r="A4590" i="5"/>
  <c r="L4589" i="5"/>
  <c r="G4589" i="5"/>
  <c r="A4589" i="5"/>
  <c r="L4588" i="5"/>
  <c r="G4588" i="5"/>
  <c r="A4588" i="5"/>
  <c r="L4587" i="5"/>
  <c r="G4587" i="5"/>
  <c r="A4587" i="5"/>
  <c r="L4586" i="5"/>
  <c r="G4586" i="5"/>
  <c r="A4586" i="5"/>
  <c r="L4585" i="5"/>
  <c r="G4585" i="5"/>
  <c r="A4585" i="5"/>
  <c r="L4584" i="5"/>
  <c r="G4584" i="5"/>
  <c r="A4584" i="5"/>
  <c r="L4583" i="5"/>
  <c r="G4583" i="5"/>
  <c r="A4583" i="5"/>
  <c r="L4582" i="5"/>
  <c r="G4582" i="5"/>
  <c r="A4582" i="5"/>
  <c r="L4581" i="5"/>
  <c r="G4581" i="5"/>
  <c r="A4581" i="5"/>
  <c r="L4580" i="5"/>
  <c r="G4580" i="5"/>
  <c r="A4580" i="5"/>
  <c r="L4579" i="5"/>
  <c r="G4579" i="5"/>
  <c r="A4579" i="5"/>
  <c r="L4578" i="5"/>
  <c r="G4578" i="5"/>
  <c r="A4578" i="5"/>
  <c r="L4577" i="5"/>
  <c r="G4577" i="5"/>
  <c r="A4577" i="5"/>
  <c r="L4576" i="5"/>
  <c r="G4576" i="5"/>
  <c r="A4576" i="5"/>
  <c r="L4575" i="5"/>
  <c r="G4575" i="5"/>
  <c r="A4575" i="5"/>
  <c r="L4574" i="5"/>
  <c r="G4574" i="5"/>
  <c r="A4574" i="5"/>
  <c r="L4573" i="5"/>
  <c r="G4573" i="5"/>
  <c r="A4573" i="5"/>
  <c r="A4572" i="5"/>
  <c r="L4571" i="5"/>
  <c r="G4571" i="5"/>
  <c r="A4571" i="5"/>
  <c r="L4570" i="5"/>
  <c r="G4570" i="5"/>
  <c r="A4570" i="5"/>
  <c r="L4569" i="5"/>
  <c r="G4569" i="5"/>
  <c r="A4569" i="5"/>
  <c r="L4568" i="5"/>
  <c r="G4568" i="5"/>
  <c r="A4568" i="5"/>
  <c r="L4567" i="5"/>
  <c r="G4567" i="5"/>
  <c r="A4567" i="5"/>
  <c r="L4566" i="5"/>
  <c r="G4566" i="5"/>
  <c r="A4566" i="5"/>
  <c r="L4565" i="5"/>
  <c r="G4565" i="5"/>
  <c r="A4565" i="5"/>
  <c r="L4564" i="5"/>
  <c r="G4564" i="5"/>
  <c r="A4564" i="5"/>
  <c r="L4563" i="5"/>
  <c r="G4563" i="5"/>
  <c r="A4563" i="5"/>
  <c r="L4562" i="5"/>
  <c r="G4562" i="5"/>
  <c r="A4562" i="5"/>
  <c r="L4561" i="5"/>
  <c r="G4561" i="5"/>
  <c r="A4561" i="5"/>
  <c r="L4560" i="5"/>
  <c r="G4560" i="5"/>
  <c r="A4560" i="5"/>
  <c r="L4559" i="5"/>
  <c r="G4559" i="5"/>
  <c r="A4559" i="5"/>
  <c r="L4558" i="5"/>
  <c r="G4558" i="5"/>
  <c r="A4558" i="5"/>
  <c r="L4557" i="5"/>
  <c r="G4557" i="5"/>
  <c r="A4557" i="5"/>
  <c r="L4556" i="5"/>
  <c r="G4556" i="5"/>
  <c r="A4556" i="5"/>
  <c r="L4555" i="5"/>
  <c r="G4555" i="5"/>
  <c r="A4555" i="5"/>
  <c r="L4554" i="5"/>
  <c r="G4554" i="5"/>
  <c r="A4554" i="5"/>
  <c r="L4553" i="5"/>
  <c r="G4553" i="5"/>
  <c r="A4553" i="5"/>
  <c r="L4552" i="5"/>
  <c r="G4552" i="5"/>
  <c r="A4552" i="5"/>
  <c r="L4551" i="5"/>
  <c r="G4551" i="5"/>
  <c r="A4551" i="5"/>
  <c r="L4550" i="5"/>
  <c r="G4550" i="5"/>
  <c r="A4550" i="5"/>
  <c r="L4549" i="5"/>
  <c r="G4549" i="5"/>
  <c r="A4549" i="5"/>
  <c r="L4548" i="5"/>
  <c r="G4548" i="5"/>
  <c r="A4548" i="5"/>
  <c r="L4547" i="5"/>
  <c r="G4547" i="5"/>
  <c r="A4547" i="5"/>
  <c r="L4546" i="5"/>
  <c r="G4546" i="5"/>
  <c r="A4546" i="5"/>
  <c r="L4545" i="5"/>
  <c r="G4545" i="5"/>
  <c r="A4545" i="5"/>
  <c r="L4544" i="5"/>
  <c r="G4544" i="5"/>
  <c r="A4544" i="5"/>
  <c r="L4543" i="5"/>
  <c r="G4543" i="5"/>
  <c r="A4543" i="5"/>
  <c r="L4542" i="5"/>
  <c r="G4542" i="5"/>
  <c r="A4542" i="5"/>
  <c r="L4541" i="5"/>
  <c r="G4541" i="5"/>
  <c r="A4541" i="5"/>
  <c r="L4540" i="5"/>
  <c r="G4540" i="5"/>
  <c r="A4540" i="5"/>
  <c r="L4539" i="5"/>
  <c r="G4539" i="5"/>
  <c r="A4539" i="5"/>
  <c r="L4538" i="5"/>
  <c r="G4538" i="5"/>
  <c r="A4538" i="5"/>
  <c r="L4537" i="5"/>
  <c r="G4537" i="5"/>
  <c r="A4537" i="5"/>
  <c r="L4536" i="5"/>
  <c r="G4536" i="5"/>
  <c r="A4536" i="5"/>
  <c r="L4535" i="5"/>
  <c r="G4535" i="5"/>
  <c r="A4535" i="5"/>
  <c r="L4534" i="5"/>
  <c r="G4534" i="5"/>
  <c r="A4534" i="5"/>
  <c r="L4533" i="5"/>
  <c r="G4533" i="5"/>
  <c r="A4533" i="5"/>
  <c r="L4532" i="5"/>
  <c r="G4532" i="5"/>
  <c r="A4532" i="5"/>
  <c r="L4531" i="5"/>
  <c r="G4531" i="5"/>
  <c r="A4531" i="5"/>
  <c r="L4530" i="5"/>
  <c r="G4530" i="5"/>
  <c r="A4530" i="5"/>
  <c r="L4529" i="5"/>
  <c r="G4529" i="5"/>
  <c r="A4529" i="5"/>
  <c r="L4528" i="5"/>
  <c r="G4528" i="5"/>
  <c r="A4528" i="5"/>
  <c r="L4527" i="5"/>
  <c r="G4527" i="5"/>
  <c r="A4527" i="5"/>
  <c r="L4526" i="5"/>
  <c r="G4526" i="5"/>
  <c r="A4526" i="5"/>
  <c r="L4525" i="5"/>
  <c r="G4525" i="5"/>
  <c r="A4525" i="5"/>
  <c r="L4524" i="5"/>
  <c r="G4524" i="5"/>
  <c r="A4524" i="5"/>
  <c r="L4523" i="5"/>
  <c r="G4523" i="5"/>
  <c r="A4523" i="5"/>
  <c r="L4522" i="5"/>
  <c r="G4522" i="5"/>
  <c r="A4522" i="5"/>
  <c r="L4521" i="5"/>
  <c r="G4521" i="5"/>
  <c r="A4521" i="5"/>
  <c r="L4520" i="5"/>
  <c r="G4520" i="5"/>
  <c r="A4520" i="5"/>
  <c r="L4519" i="5"/>
  <c r="G4519" i="5"/>
  <c r="A4519" i="5"/>
  <c r="L4518" i="5"/>
  <c r="G4518" i="5"/>
  <c r="A4518" i="5"/>
  <c r="L4517" i="5"/>
  <c r="G4517" i="5"/>
  <c r="A4517" i="5"/>
  <c r="L4516" i="5"/>
  <c r="G4516" i="5"/>
  <c r="A4516" i="5"/>
  <c r="L4515" i="5"/>
  <c r="G4515" i="5"/>
  <c r="A4515" i="5"/>
  <c r="L4514" i="5"/>
  <c r="G4514" i="5"/>
  <c r="A4514" i="5"/>
  <c r="L4513" i="5"/>
  <c r="G4513" i="5"/>
  <c r="A4513" i="5"/>
  <c r="L4512" i="5"/>
  <c r="G4512" i="5"/>
  <c r="A4512" i="5"/>
  <c r="L4511" i="5"/>
  <c r="G4511" i="5"/>
  <c r="A4511" i="5"/>
  <c r="L4510" i="5"/>
  <c r="G4510" i="5"/>
  <c r="A4510" i="5"/>
  <c r="L4509" i="5"/>
  <c r="G4509" i="5"/>
  <c r="A4509" i="5"/>
  <c r="L4508" i="5"/>
  <c r="G4508" i="5"/>
  <c r="A4508" i="5"/>
  <c r="L4507" i="5"/>
  <c r="G4507" i="5"/>
  <c r="A4507" i="5"/>
  <c r="L4506" i="5"/>
  <c r="G4506" i="5"/>
  <c r="A4506" i="5"/>
  <c r="L4505" i="5"/>
  <c r="G4505" i="5"/>
  <c r="A4505" i="5"/>
  <c r="L4504" i="5"/>
  <c r="G4504" i="5"/>
  <c r="A4504" i="5"/>
  <c r="L4503" i="5"/>
  <c r="G4503" i="5"/>
  <c r="A4503" i="5"/>
  <c r="L4502" i="5"/>
  <c r="G4502" i="5"/>
  <c r="A4502" i="5"/>
  <c r="L4501" i="5"/>
  <c r="G4501" i="5"/>
  <c r="A4501" i="5"/>
  <c r="L4500" i="5"/>
  <c r="G4500" i="5"/>
  <c r="A4500" i="5"/>
  <c r="L4499" i="5"/>
  <c r="G4499" i="5"/>
  <c r="A4499" i="5"/>
  <c r="L4498" i="5"/>
  <c r="G4498" i="5"/>
  <c r="A4498" i="5"/>
  <c r="A4497" i="5"/>
  <c r="L4496" i="5"/>
  <c r="G4496" i="5"/>
  <c r="A4496" i="5"/>
  <c r="L4495" i="5"/>
  <c r="G4495" i="5"/>
  <c r="A4495" i="5"/>
  <c r="L4494" i="5"/>
  <c r="G4494" i="5"/>
  <c r="A4494" i="5"/>
  <c r="L4493" i="5"/>
  <c r="G4493" i="5"/>
  <c r="A4493" i="5"/>
  <c r="L4492" i="5"/>
  <c r="G4492" i="5"/>
  <c r="A4492" i="5"/>
  <c r="L4491" i="5"/>
  <c r="G4491" i="5"/>
  <c r="A4491" i="5"/>
  <c r="L4490" i="5"/>
  <c r="G4490" i="5"/>
  <c r="A4490" i="5"/>
  <c r="L4489" i="5"/>
  <c r="G4489" i="5"/>
  <c r="A4489" i="5"/>
  <c r="L4488" i="5"/>
  <c r="G4488" i="5"/>
  <c r="A4488" i="5"/>
  <c r="L4487" i="5"/>
  <c r="G4487" i="5"/>
  <c r="A4487" i="5"/>
  <c r="L4486" i="5"/>
  <c r="G4486" i="5"/>
  <c r="A4486" i="5"/>
  <c r="L4485" i="5"/>
  <c r="G4485" i="5"/>
  <c r="A4485" i="5"/>
  <c r="L4484" i="5"/>
  <c r="G4484" i="5"/>
  <c r="A4484" i="5"/>
  <c r="L4483" i="5"/>
  <c r="G4483" i="5"/>
  <c r="A4483" i="5"/>
  <c r="L4482" i="5"/>
  <c r="G4482" i="5"/>
  <c r="A4482" i="5"/>
  <c r="L4481" i="5"/>
  <c r="G4481" i="5"/>
  <c r="A4481" i="5"/>
  <c r="L4480" i="5"/>
  <c r="G4480" i="5"/>
  <c r="A4480" i="5"/>
  <c r="L4479" i="5"/>
  <c r="G4479" i="5"/>
  <c r="A4479" i="5"/>
  <c r="L4478" i="5"/>
  <c r="G4478" i="5"/>
  <c r="A4478" i="5"/>
  <c r="L4477" i="5"/>
  <c r="G4477" i="5"/>
  <c r="A4477" i="5"/>
  <c r="L4476" i="5"/>
  <c r="G4476" i="5"/>
  <c r="A4476" i="5"/>
  <c r="L4475" i="5"/>
  <c r="G4475" i="5"/>
  <c r="A4475" i="5"/>
  <c r="L4474" i="5"/>
  <c r="G4474" i="5"/>
  <c r="A4474" i="5"/>
  <c r="L4473" i="5"/>
  <c r="G4473" i="5"/>
  <c r="A4473" i="5"/>
  <c r="L4472" i="5"/>
  <c r="G4472" i="5"/>
  <c r="A4472" i="5"/>
  <c r="L4471" i="5"/>
  <c r="G4471" i="5"/>
  <c r="A4471" i="5"/>
  <c r="L4470" i="5"/>
  <c r="G4470" i="5"/>
  <c r="A4470" i="5"/>
  <c r="L4469" i="5"/>
  <c r="G4469" i="5"/>
  <c r="A4469" i="5"/>
  <c r="L4468" i="5"/>
  <c r="G4468" i="5"/>
  <c r="A4468" i="5"/>
  <c r="L4467" i="5"/>
  <c r="G4467" i="5"/>
  <c r="A4467" i="5"/>
  <c r="L4466" i="5"/>
  <c r="G4466" i="5"/>
  <c r="A4466" i="5"/>
  <c r="L4465" i="5"/>
  <c r="G4465" i="5"/>
  <c r="A4465" i="5"/>
  <c r="L4464" i="5"/>
  <c r="G4464" i="5"/>
  <c r="A4464" i="5"/>
  <c r="L4463" i="5"/>
  <c r="G4463" i="5"/>
  <c r="A4463" i="5"/>
  <c r="L4462" i="5"/>
  <c r="G4462" i="5"/>
  <c r="A4462" i="5"/>
  <c r="L4461" i="5"/>
  <c r="G4461" i="5"/>
  <c r="A4461" i="5"/>
  <c r="L4460" i="5"/>
  <c r="G4460" i="5"/>
  <c r="A4460" i="5"/>
  <c r="L4459" i="5"/>
  <c r="G4459" i="5"/>
  <c r="A4459" i="5"/>
  <c r="L4458" i="5"/>
  <c r="G4458" i="5"/>
  <c r="A4458" i="5"/>
  <c r="L4457" i="5"/>
  <c r="G4457" i="5"/>
  <c r="A4457" i="5"/>
  <c r="L4456" i="5"/>
  <c r="G4456" i="5"/>
  <c r="A4456" i="5"/>
  <c r="L4455" i="5"/>
  <c r="G4455" i="5"/>
  <c r="A4455" i="5"/>
  <c r="L4454" i="5"/>
  <c r="G4454" i="5"/>
  <c r="A4454" i="5"/>
  <c r="L4453" i="5"/>
  <c r="G4453" i="5"/>
  <c r="A4453" i="5"/>
  <c r="L4452" i="5"/>
  <c r="G4452" i="5"/>
  <c r="A4452" i="5"/>
  <c r="L4451" i="5"/>
  <c r="G4451" i="5"/>
  <c r="A4451" i="5"/>
  <c r="L4450" i="5"/>
  <c r="G4450" i="5"/>
  <c r="A4450" i="5"/>
  <c r="L4449" i="5"/>
  <c r="G4449" i="5"/>
  <c r="A4449" i="5"/>
  <c r="L4448" i="5"/>
  <c r="G4448" i="5"/>
  <c r="A4448" i="5"/>
  <c r="L4447" i="5"/>
  <c r="G4447" i="5"/>
  <c r="A4447" i="5"/>
  <c r="L4446" i="5"/>
  <c r="G4446" i="5"/>
  <c r="A4446" i="5"/>
  <c r="L4445" i="5"/>
  <c r="G4445" i="5"/>
  <c r="A4445" i="5"/>
  <c r="L4444" i="5"/>
  <c r="G4444" i="5"/>
  <c r="A4444" i="5"/>
  <c r="L4443" i="5"/>
  <c r="G4443" i="5"/>
  <c r="A4443" i="5"/>
  <c r="A4442" i="5"/>
  <c r="L4441" i="5"/>
  <c r="G4441" i="5"/>
  <c r="A4441" i="5"/>
  <c r="L4440" i="5"/>
  <c r="G4440" i="5"/>
  <c r="A4440" i="5"/>
  <c r="L4439" i="5"/>
  <c r="G4439" i="5"/>
  <c r="A4439" i="5"/>
  <c r="L4438" i="5"/>
  <c r="G4438" i="5"/>
  <c r="A4438" i="5"/>
  <c r="A4437" i="5"/>
  <c r="L4436" i="5"/>
  <c r="G4436" i="5"/>
  <c r="A4436" i="5"/>
  <c r="L4435" i="5"/>
  <c r="G4435" i="5"/>
  <c r="A4435" i="5"/>
  <c r="L4434" i="5"/>
  <c r="G4434" i="5"/>
  <c r="A4434" i="5"/>
  <c r="A4433" i="5"/>
  <c r="L4432" i="5"/>
  <c r="G4432" i="5"/>
  <c r="A4432" i="5"/>
  <c r="L4431" i="5"/>
  <c r="G4431" i="5"/>
  <c r="A4431" i="5"/>
  <c r="L4430" i="5"/>
  <c r="G4430" i="5"/>
  <c r="A4430" i="5"/>
  <c r="L4429" i="5"/>
  <c r="G4429" i="5"/>
  <c r="A4429" i="5"/>
  <c r="L4428" i="5"/>
  <c r="G4428" i="5"/>
  <c r="A4428" i="5"/>
  <c r="L4427" i="5"/>
  <c r="G4427" i="5"/>
  <c r="A4427" i="5"/>
  <c r="L4426" i="5"/>
  <c r="G4426" i="5"/>
  <c r="A4426" i="5"/>
  <c r="L4425" i="5"/>
  <c r="G4425" i="5"/>
  <c r="A4425" i="5"/>
  <c r="L4424" i="5"/>
  <c r="G4424" i="5"/>
  <c r="A4424" i="5"/>
  <c r="L4423" i="5"/>
  <c r="G4423" i="5"/>
  <c r="A4423" i="5"/>
  <c r="L4422" i="5"/>
  <c r="G4422" i="5"/>
  <c r="A4422" i="5"/>
  <c r="L4421" i="5"/>
  <c r="G4421" i="5"/>
  <c r="A4421" i="5"/>
  <c r="L4420" i="5"/>
  <c r="G4420" i="5"/>
  <c r="A4420" i="5"/>
  <c r="L4419" i="5"/>
  <c r="G4419" i="5"/>
  <c r="A4419" i="5"/>
  <c r="L4418" i="5"/>
  <c r="G4418" i="5"/>
  <c r="A4418" i="5"/>
  <c r="L4417" i="5"/>
  <c r="G4417" i="5"/>
  <c r="A4417" i="5"/>
  <c r="L4416" i="5"/>
  <c r="G4416" i="5"/>
  <c r="A4416" i="5"/>
  <c r="L4415" i="5"/>
  <c r="G4415" i="5"/>
  <c r="A4415" i="5"/>
  <c r="L4414" i="5"/>
  <c r="G4414" i="5"/>
  <c r="A4414" i="5"/>
  <c r="G4413" i="5"/>
  <c r="A4413" i="5"/>
  <c r="A4412" i="5"/>
  <c r="G4411" i="5"/>
  <c r="A4411" i="5"/>
  <c r="L4410" i="5"/>
  <c r="G4410" i="5"/>
  <c r="A4410" i="5"/>
  <c r="L4409" i="5"/>
  <c r="G4409" i="5"/>
  <c r="A4409" i="5"/>
  <c r="L4408" i="5"/>
  <c r="G4408" i="5"/>
  <c r="A4408" i="5"/>
  <c r="L4407" i="5"/>
  <c r="G4407" i="5"/>
  <c r="A4407" i="5"/>
  <c r="L4406" i="5"/>
  <c r="G4406" i="5"/>
  <c r="A4406" i="5"/>
  <c r="L4405" i="5"/>
  <c r="G4405" i="5"/>
  <c r="A4405" i="5"/>
  <c r="L4404" i="5"/>
  <c r="G4404" i="5"/>
  <c r="A4404" i="5"/>
  <c r="L4403" i="5"/>
  <c r="G4403" i="5"/>
  <c r="A4403" i="5"/>
  <c r="L4402" i="5"/>
  <c r="G4402" i="5"/>
  <c r="A4402" i="5"/>
  <c r="L4401" i="5"/>
  <c r="G4401" i="5"/>
  <c r="A4401" i="5"/>
  <c r="L4400" i="5"/>
  <c r="G4400" i="5"/>
  <c r="A4400" i="5"/>
  <c r="L4399" i="5"/>
  <c r="G4399" i="5"/>
  <c r="A4399" i="5"/>
  <c r="L4398" i="5"/>
  <c r="G4398" i="5"/>
  <c r="A4398" i="5"/>
  <c r="L4397" i="5"/>
  <c r="G4397" i="5"/>
  <c r="A4397" i="5"/>
  <c r="L4396" i="5"/>
  <c r="G4396" i="5"/>
  <c r="A4396" i="5"/>
  <c r="L4395" i="5"/>
  <c r="G4395" i="5"/>
  <c r="A4395" i="5"/>
  <c r="A4394" i="5"/>
  <c r="L4393" i="5"/>
  <c r="G4393" i="5"/>
  <c r="A4393" i="5"/>
  <c r="L4392" i="5"/>
  <c r="G4392" i="5"/>
  <c r="A4392" i="5"/>
  <c r="L4391" i="5"/>
  <c r="G4391" i="5"/>
  <c r="A4391" i="5"/>
  <c r="L4390" i="5"/>
  <c r="G4390" i="5"/>
  <c r="A4390" i="5"/>
  <c r="L4389" i="5"/>
  <c r="G4389" i="5"/>
  <c r="A4389" i="5"/>
  <c r="L4388" i="5"/>
  <c r="G4388" i="5"/>
  <c r="A4388" i="5"/>
  <c r="L4387" i="5"/>
  <c r="G4387" i="5"/>
  <c r="A4387" i="5"/>
  <c r="L4386" i="5"/>
  <c r="G4386" i="5"/>
  <c r="A4386" i="5"/>
  <c r="L4385" i="5"/>
  <c r="G4385" i="5"/>
  <c r="A4385" i="5"/>
  <c r="L4384" i="5"/>
  <c r="G4384" i="5"/>
  <c r="A4384" i="5"/>
  <c r="L4383" i="5"/>
  <c r="G4383" i="5"/>
  <c r="A4383" i="5"/>
  <c r="L4382" i="5"/>
  <c r="G4382" i="5"/>
  <c r="A4382" i="5"/>
  <c r="L4381" i="5"/>
  <c r="G4381" i="5"/>
  <c r="A4381" i="5"/>
  <c r="L4380" i="5"/>
  <c r="G4380" i="5"/>
  <c r="A4380" i="5"/>
  <c r="L4379" i="5"/>
  <c r="G4379" i="5"/>
  <c r="A4379" i="5"/>
  <c r="L4378" i="5"/>
  <c r="G4378" i="5"/>
  <c r="A4378" i="5"/>
  <c r="L4377" i="5"/>
  <c r="G4377" i="5"/>
  <c r="A4377" i="5"/>
  <c r="L4376" i="5"/>
  <c r="G4376" i="5"/>
  <c r="A4376" i="5"/>
  <c r="L4375" i="5"/>
  <c r="G4375" i="5"/>
  <c r="A4375" i="5"/>
  <c r="L4374" i="5"/>
  <c r="G4374" i="5"/>
  <c r="A4374" i="5"/>
  <c r="L4373" i="5"/>
  <c r="G4373" i="5"/>
  <c r="A4373" i="5"/>
  <c r="L4372" i="5"/>
  <c r="G4372" i="5"/>
  <c r="A4372" i="5"/>
  <c r="L4371" i="5"/>
  <c r="G4371" i="5"/>
  <c r="A4371" i="5"/>
  <c r="L4370" i="5"/>
  <c r="G4370" i="5"/>
  <c r="A4370" i="5"/>
  <c r="L4369" i="5"/>
  <c r="G4369" i="5"/>
  <c r="A4369" i="5"/>
  <c r="L4368" i="5"/>
  <c r="G4368" i="5"/>
  <c r="A4368" i="5"/>
  <c r="L4367" i="5"/>
  <c r="G4367" i="5"/>
  <c r="A4367" i="5"/>
  <c r="L4366" i="5"/>
  <c r="G4366" i="5"/>
  <c r="A4366" i="5"/>
  <c r="L4365" i="5"/>
  <c r="G4365" i="5"/>
  <c r="A4365" i="5"/>
  <c r="L4364" i="5"/>
  <c r="G4364" i="5"/>
  <c r="A4364" i="5"/>
  <c r="L4363" i="5"/>
  <c r="G4363" i="5"/>
  <c r="A4363" i="5"/>
  <c r="L4362" i="5"/>
  <c r="G4362" i="5"/>
  <c r="A4362" i="5"/>
  <c r="L4361" i="5"/>
  <c r="G4361" i="5"/>
  <c r="A4361" i="5"/>
  <c r="L4360" i="5"/>
  <c r="G4360" i="5"/>
  <c r="A4360" i="5"/>
  <c r="L4359" i="5"/>
  <c r="G4359" i="5"/>
  <c r="A4359" i="5"/>
  <c r="L4358" i="5"/>
  <c r="G4358" i="5"/>
  <c r="A4358" i="5"/>
  <c r="L4357" i="5"/>
  <c r="G4357" i="5"/>
  <c r="A4357" i="5"/>
  <c r="L4356" i="5"/>
  <c r="G4356" i="5"/>
  <c r="A4356" i="5"/>
  <c r="L4355" i="5"/>
  <c r="G4355" i="5"/>
  <c r="A4355" i="5"/>
  <c r="L4354" i="5"/>
  <c r="G4354" i="5"/>
  <c r="A4354" i="5"/>
  <c r="L4353" i="5"/>
  <c r="G4353" i="5"/>
  <c r="A4353" i="5"/>
  <c r="L4352" i="5"/>
  <c r="G4352" i="5"/>
  <c r="A4352" i="5"/>
  <c r="L4351" i="5"/>
  <c r="G4351" i="5"/>
  <c r="A4351" i="5"/>
  <c r="L4350" i="5"/>
  <c r="G4350" i="5"/>
  <c r="A4350" i="5"/>
  <c r="L4349" i="5"/>
  <c r="G4349" i="5"/>
  <c r="A4349" i="5"/>
  <c r="L4348" i="5"/>
  <c r="G4348" i="5"/>
  <c r="A4348" i="5"/>
  <c r="L4347" i="5"/>
  <c r="G4347" i="5"/>
  <c r="A4347" i="5"/>
  <c r="L4346" i="5"/>
  <c r="G4346" i="5"/>
  <c r="A4346" i="5"/>
  <c r="L4345" i="5"/>
  <c r="G4345" i="5"/>
  <c r="A4345" i="5"/>
  <c r="L4344" i="5"/>
  <c r="G4344" i="5"/>
  <c r="A4344" i="5"/>
  <c r="L4343" i="5"/>
  <c r="G4343" i="5"/>
  <c r="A4343" i="5"/>
  <c r="L4342" i="5"/>
  <c r="G4342" i="5"/>
  <c r="A4342" i="5"/>
  <c r="L4341" i="5"/>
  <c r="G4341" i="5"/>
  <c r="A4341" i="5"/>
  <c r="L4340" i="5"/>
  <c r="G4340" i="5"/>
  <c r="A4340" i="5"/>
  <c r="L4339" i="5"/>
  <c r="G4339" i="5"/>
  <c r="A4339" i="5"/>
  <c r="L4338" i="5"/>
  <c r="G4338" i="5"/>
  <c r="A4338" i="5"/>
  <c r="L4337" i="5"/>
  <c r="G4337" i="5"/>
  <c r="A4337" i="5"/>
  <c r="A4336" i="5"/>
  <c r="A4335" i="5"/>
  <c r="L4334" i="5"/>
  <c r="G4334" i="5"/>
  <c r="A4334" i="5"/>
  <c r="L4333" i="5"/>
  <c r="G4333" i="5"/>
  <c r="A4333" i="5"/>
  <c r="L4332" i="5"/>
  <c r="G4332" i="5"/>
  <c r="A4332" i="5"/>
  <c r="L4331" i="5"/>
  <c r="G4331" i="5"/>
  <c r="A4331" i="5"/>
  <c r="L4330" i="5"/>
  <c r="G4330" i="5"/>
  <c r="A4330" i="5"/>
  <c r="L4329" i="5"/>
  <c r="G4329" i="5"/>
  <c r="A4329" i="5"/>
  <c r="L4328" i="5"/>
  <c r="A4328" i="5"/>
  <c r="L4327" i="5"/>
  <c r="G4327" i="5"/>
  <c r="A4327" i="5"/>
  <c r="L4326" i="5"/>
  <c r="G4326" i="5"/>
  <c r="A4326" i="5"/>
  <c r="L4325" i="5"/>
  <c r="G4325" i="5"/>
  <c r="A4325" i="5"/>
  <c r="L4324" i="5"/>
  <c r="G4324" i="5"/>
  <c r="A4324" i="5"/>
  <c r="L4323" i="5"/>
  <c r="G4323" i="5"/>
  <c r="A4323" i="5"/>
  <c r="L4322" i="5"/>
  <c r="G4322" i="5"/>
  <c r="A4322" i="5"/>
  <c r="L4321" i="5"/>
  <c r="G4321" i="5"/>
  <c r="A4321" i="5"/>
  <c r="L4320" i="5"/>
  <c r="G4320" i="5"/>
  <c r="A4320" i="5"/>
  <c r="L4319" i="5"/>
  <c r="G4319" i="5"/>
  <c r="A4319" i="5"/>
  <c r="L4318" i="5"/>
  <c r="G4318" i="5"/>
  <c r="A4318" i="5"/>
  <c r="L4317" i="5"/>
  <c r="G4317" i="5"/>
  <c r="A4317" i="5"/>
  <c r="L4316" i="5"/>
  <c r="G4316" i="5"/>
  <c r="A4316" i="5"/>
  <c r="L4315" i="5"/>
  <c r="G4315" i="5"/>
  <c r="A4315" i="5"/>
  <c r="L4314" i="5"/>
  <c r="G4314" i="5"/>
  <c r="A4314" i="5"/>
  <c r="L4313" i="5"/>
  <c r="G4313" i="5"/>
  <c r="A4313" i="5"/>
  <c r="L4312" i="5"/>
  <c r="G4312" i="5"/>
  <c r="A4312" i="5"/>
  <c r="L4311" i="5"/>
  <c r="G4311" i="5"/>
  <c r="A4311" i="5"/>
  <c r="L4310" i="5"/>
  <c r="G4310" i="5"/>
  <c r="A4310" i="5"/>
  <c r="L4309" i="5"/>
  <c r="G4309" i="5"/>
  <c r="A4309" i="5"/>
  <c r="A4308" i="5"/>
  <c r="L4307" i="5"/>
  <c r="G4307" i="5"/>
  <c r="A4307" i="5"/>
  <c r="L4306" i="5"/>
  <c r="G4306" i="5"/>
  <c r="A4306" i="5"/>
  <c r="L4305" i="5"/>
  <c r="G4305" i="5"/>
  <c r="A4305" i="5"/>
  <c r="L4304" i="5"/>
  <c r="G4304" i="5"/>
  <c r="A4304" i="5"/>
  <c r="L4303" i="5"/>
  <c r="G4303" i="5"/>
  <c r="A4303" i="5"/>
  <c r="L4302" i="5"/>
  <c r="G4302" i="5"/>
  <c r="A4302" i="5"/>
  <c r="L4301" i="5"/>
  <c r="G4301" i="5"/>
  <c r="A4301" i="5"/>
  <c r="L4300" i="5"/>
  <c r="G4300" i="5"/>
  <c r="A4300" i="5"/>
  <c r="L4299" i="5"/>
  <c r="G4299" i="5"/>
  <c r="A4299" i="5"/>
  <c r="L4298" i="5"/>
  <c r="G4298" i="5"/>
  <c r="A4298" i="5"/>
  <c r="L4297" i="5"/>
  <c r="G4297" i="5"/>
  <c r="A4297" i="5"/>
  <c r="L4296" i="5"/>
  <c r="G4296" i="5"/>
  <c r="A4296" i="5"/>
  <c r="L4295" i="5"/>
  <c r="G4295" i="5"/>
  <c r="A4295" i="5"/>
  <c r="L4294" i="5"/>
  <c r="G4294" i="5"/>
  <c r="A4294" i="5"/>
  <c r="L4293" i="5"/>
  <c r="G4293" i="5"/>
  <c r="A4293" i="5"/>
  <c r="L4292" i="5"/>
  <c r="G4292" i="5"/>
  <c r="A4292" i="5"/>
  <c r="L4291" i="5"/>
  <c r="G4291" i="5"/>
  <c r="A4291" i="5"/>
  <c r="L4290" i="5"/>
  <c r="G4290" i="5"/>
  <c r="A4290" i="5"/>
  <c r="L4289" i="5"/>
  <c r="G4289" i="5"/>
  <c r="A4289" i="5"/>
  <c r="L4288" i="5"/>
  <c r="G4288" i="5"/>
  <c r="A4288" i="5"/>
  <c r="L4287" i="5"/>
  <c r="G4287" i="5"/>
  <c r="A4287" i="5"/>
  <c r="L4286" i="5"/>
  <c r="G4286" i="5"/>
  <c r="A4286" i="5"/>
  <c r="L4285" i="5"/>
  <c r="G4285" i="5"/>
  <c r="A4285" i="5"/>
  <c r="L4284" i="5"/>
  <c r="G4284" i="5"/>
  <c r="A4284" i="5"/>
  <c r="L4283" i="5"/>
  <c r="G4283" i="5"/>
  <c r="A4283" i="5"/>
  <c r="L4282" i="5"/>
  <c r="G4282" i="5"/>
  <c r="A4282" i="5"/>
  <c r="A4281" i="5"/>
  <c r="A4280" i="5"/>
  <c r="L4279" i="5"/>
  <c r="G4279" i="5"/>
  <c r="A4279" i="5"/>
  <c r="L4278" i="5"/>
  <c r="G4278" i="5"/>
  <c r="A4278" i="5"/>
  <c r="A4277" i="5"/>
  <c r="A4270" i="5"/>
  <c r="E4269" i="5"/>
  <c r="E4268" i="5"/>
  <c r="F4268" i="5"/>
  <c r="A4267" i="5"/>
  <c r="A4266" i="5"/>
  <c r="I4266" i="5" s="1"/>
  <c r="A4265" i="5"/>
  <c r="I4265" i="5" s="1"/>
  <c r="A4264" i="5"/>
  <c r="I4264" i="5" s="1"/>
  <c r="A4263" i="5"/>
  <c r="A4262" i="5"/>
  <c r="I4262" i="5" s="1"/>
  <c r="A4261" i="5"/>
  <c r="F4261" i="5" s="1"/>
  <c r="A4260" i="5"/>
  <c r="A4259" i="5"/>
  <c r="I4259" i="5" s="1"/>
  <c r="A4258" i="5"/>
  <c r="E4258" i="5" s="1"/>
  <c r="A4257" i="5"/>
  <c r="F4257" i="5" s="1"/>
  <c r="I4256" i="5"/>
  <c r="A4256" i="5"/>
  <c r="I4255" i="5"/>
  <c r="A4255" i="5"/>
  <c r="E4255" i="5" s="1"/>
  <c r="E4254" i="5" s="1"/>
  <c r="A4254" i="5"/>
  <c r="I4254" i="5" s="1"/>
  <c r="A4253" i="5"/>
  <c r="I4253" i="5" s="1"/>
  <c r="A4252" i="5"/>
  <c r="A4251" i="5"/>
  <c r="A4250" i="5"/>
  <c r="I4250" i="5" s="1"/>
  <c r="A4249" i="5"/>
  <c r="E4248" i="5"/>
  <c r="A4248" i="5"/>
  <c r="F4248" i="5" s="1"/>
  <c r="A4247" i="5"/>
  <c r="A4246" i="5"/>
  <c r="A4245" i="5"/>
  <c r="I4245" i="5" s="1"/>
  <c r="I4244" i="5"/>
  <c r="A4244" i="5"/>
  <c r="F4243" i="5"/>
  <c r="A4243" i="5"/>
  <c r="E4243" i="5" s="1"/>
  <c r="E4242" i="5"/>
  <c r="A4242" i="5"/>
  <c r="F4242" i="5" s="1"/>
  <c r="I4241" i="5"/>
  <c r="A4241" i="5"/>
  <c r="E4241" i="5" s="1"/>
  <c r="F4240" i="5"/>
  <c r="A4240" i="5"/>
  <c r="I4240" i="5" s="1"/>
  <c r="A4239" i="5"/>
  <c r="I4239" i="5" s="1"/>
  <c r="A4238" i="5"/>
  <c r="I4238" i="5" s="1"/>
  <c r="E4237" i="5"/>
  <c r="A4237" i="5"/>
  <c r="I4237" i="5" s="1"/>
  <c r="F4236" i="5"/>
  <c r="A4236" i="5"/>
  <c r="E4236" i="5" s="1"/>
  <c r="E4235" i="5"/>
  <c r="A4235" i="5"/>
  <c r="F4235" i="5" s="1"/>
  <c r="A4234" i="5"/>
  <c r="E4234" i="5" s="1"/>
  <c r="A4233" i="5"/>
  <c r="I4233" i="5" s="1"/>
  <c r="A4232" i="5"/>
  <c r="I4232" i="5" s="1"/>
  <c r="A4231" i="5"/>
  <c r="A4230" i="5"/>
  <c r="I4230" i="5" s="1"/>
  <c r="F4229" i="5"/>
  <c r="A4229" i="5"/>
  <c r="E4229" i="5" s="1"/>
  <c r="E4228" i="5" s="1"/>
  <c r="F4228" i="5"/>
  <c r="A4228" i="5"/>
  <c r="I4228" i="5" s="1"/>
  <c r="E4227" i="5"/>
  <c r="E4226" i="5" s="1"/>
  <c r="A4227" i="5"/>
  <c r="F4227" i="5" s="1"/>
  <c r="F4226" i="5" s="1"/>
  <c r="I4226" i="5"/>
  <c r="A4226" i="5"/>
  <c r="F4225" i="5"/>
  <c r="F4224" i="5" s="1"/>
  <c r="A4225" i="5"/>
  <c r="E4225" i="5" s="1"/>
  <c r="E4224" i="5" s="1"/>
  <c r="A4224" i="5"/>
  <c r="I4224" i="5" s="1"/>
  <c r="A4223" i="5"/>
  <c r="I4223" i="5" s="1"/>
  <c r="A4222" i="5"/>
  <c r="I4222" i="5" s="1"/>
  <c r="A4221" i="5"/>
  <c r="I4221" i="5" s="1"/>
  <c r="A4220" i="5"/>
  <c r="A4219" i="5"/>
  <c r="I4219" i="5" s="1"/>
  <c r="A4218" i="5"/>
  <c r="I4218" i="5" s="1"/>
  <c r="A4217" i="5"/>
  <c r="E4217" i="5" s="1"/>
  <c r="A4216" i="5"/>
  <c r="F4216" i="5" s="1"/>
  <c r="A4215" i="5"/>
  <c r="E4215" i="5" s="1"/>
  <c r="A4214" i="5"/>
  <c r="A4213" i="5"/>
  <c r="I4213" i="5" s="1"/>
  <c r="A4212" i="5"/>
  <c r="I4212" i="5" s="1"/>
  <c r="A4211" i="5"/>
  <c r="I4211" i="5" s="1"/>
  <c r="A4210" i="5"/>
  <c r="I4210" i="5" s="1"/>
  <c r="A4209" i="5"/>
  <c r="I4209" i="5" s="1"/>
  <c r="E4208" i="5"/>
  <c r="E4207" i="5" s="1"/>
  <c r="A4208" i="5"/>
  <c r="F4208" i="5" s="1"/>
  <c r="F4207" i="5" s="1"/>
  <c r="I4207" i="5"/>
  <c r="A4207" i="5"/>
  <c r="A4206" i="5"/>
  <c r="E4206" i="5" s="1"/>
  <c r="E4205" i="5" s="1"/>
  <c r="A4205" i="5"/>
  <c r="I4205" i="5" s="1"/>
  <c r="A4204" i="5"/>
  <c r="A4203" i="5"/>
  <c r="E4203" i="5" s="1"/>
  <c r="A4202" i="5"/>
  <c r="A4201" i="5"/>
  <c r="I4201" i="5" s="1"/>
  <c r="A4200" i="5"/>
  <c r="A4199" i="5"/>
  <c r="I4199" i="5" s="1"/>
  <c r="I4198" i="5"/>
  <c r="A4198" i="5"/>
  <c r="I4197" i="5"/>
  <c r="A4197" i="5"/>
  <c r="E4197" i="5" s="1"/>
  <c r="E4196" i="5" s="1"/>
  <c r="A4196" i="5"/>
  <c r="I4196" i="5" s="1"/>
  <c r="A4195" i="5"/>
  <c r="A4194" i="5"/>
  <c r="I4194" i="5" s="1"/>
  <c r="A4193" i="5"/>
  <c r="I4193" i="5" s="1"/>
  <c r="A4192" i="5"/>
  <c r="I4192" i="5" s="1"/>
  <c r="A4191" i="5"/>
  <c r="E4191" i="5" s="1"/>
  <c r="E4190" i="5" s="1"/>
  <c r="A4190" i="5"/>
  <c r="I4190" i="5" s="1"/>
  <c r="A4189" i="5"/>
  <c r="A4188" i="5"/>
  <c r="I4188" i="5" s="1"/>
  <c r="A4187" i="5"/>
  <c r="A4186" i="5"/>
  <c r="I4186" i="5" s="1"/>
  <c r="A4185" i="5"/>
  <c r="I4185" i="5" s="1"/>
  <c r="I4184" i="5"/>
  <c r="F4184" i="5"/>
  <c r="F4183" i="5" s="1"/>
  <c r="A4184" i="5"/>
  <c r="E4184" i="5" s="1"/>
  <c r="E4183" i="5" s="1"/>
  <c r="A4183" i="5"/>
  <c r="I4183" i="5" s="1"/>
  <c r="F4182" i="5"/>
  <c r="F4181" i="5" s="1"/>
  <c r="E4182" i="5"/>
  <c r="H4182" i="5" s="1"/>
  <c r="A4182" i="5"/>
  <c r="I4182" i="5" s="1"/>
  <c r="I4181" i="5"/>
  <c r="A4181" i="5"/>
  <c r="A4180" i="5"/>
  <c r="A4179" i="5"/>
  <c r="I4179" i="5" s="1"/>
  <c r="A4178" i="5"/>
  <c r="A4177" i="5"/>
  <c r="I4177" i="5" s="1"/>
  <c r="A4176" i="5"/>
  <c r="I4176" i="5" s="1"/>
  <c r="A4175" i="5"/>
  <c r="A4174" i="5"/>
  <c r="I4174" i="5" s="1"/>
  <c r="A4173" i="5"/>
  <c r="A4172" i="5"/>
  <c r="I4172" i="5" s="1"/>
  <c r="I4171" i="5"/>
  <c r="A4171" i="5"/>
  <c r="E4171" i="5" s="1"/>
  <c r="E4170" i="5" s="1"/>
  <c r="A4170" i="5"/>
  <c r="I4170" i="5" s="1"/>
  <c r="A4169" i="5"/>
  <c r="I4169" i="5" s="1"/>
  <c r="A4168" i="5"/>
  <c r="I4168" i="5" s="1"/>
  <c r="A4167" i="5"/>
  <c r="I4167" i="5" s="1"/>
  <c r="A4166" i="5"/>
  <c r="I4166" i="5" s="1"/>
  <c r="I4165" i="5"/>
  <c r="E4165" i="5"/>
  <c r="E4164" i="5" s="1"/>
  <c r="A4165" i="5"/>
  <c r="F4165" i="5" s="1"/>
  <c r="F4164" i="5" s="1"/>
  <c r="A4164" i="5"/>
  <c r="I4164" i="5" s="1"/>
  <c r="A4163" i="5"/>
  <c r="F4163" i="5" s="1"/>
  <c r="F4162" i="5" s="1"/>
  <c r="A4162" i="5"/>
  <c r="I4162" i="5" s="1"/>
  <c r="A4161" i="5"/>
  <c r="A4160" i="5"/>
  <c r="A4159" i="5"/>
  <c r="A4158" i="5"/>
  <c r="I4158" i="5" s="1"/>
  <c r="A4157" i="5"/>
  <c r="I4157" i="5" s="1"/>
  <c r="E4156" i="5"/>
  <c r="A4156" i="5"/>
  <c r="I4156" i="5" s="1"/>
  <c r="A4155" i="5"/>
  <c r="I4155" i="5" s="1"/>
  <c r="A4154" i="5"/>
  <c r="F4154" i="5" s="1"/>
  <c r="F4153" i="5" s="1"/>
  <c r="A4153" i="5"/>
  <c r="I4153" i="5" s="1"/>
  <c r="A4152" i="5"/>
  <c r="A4151" i="5"/>
  <c r="I4151" i="5" s="1"/>
  <c r="A4150" i="5"/>
  <c r="E4150" i="5" s="1"/>
  <c r="E4149" i="5" s="1"/>
  <c r="A4149" i="5"/>
  <c r="I4149" i="5" s="1"/>
  <c r="E4148" i="5"/>
  <c r="E4147" i="5" s="1"/>
  <c r="A4148" i="5"/>
  <c r="I4148" i="5" s="1"/>
  <c r="I4147" i="5"/>
  <c r="A4147" i="5"/>
  <c r="I4146" i="5"/>
  <c r="A4146" i="5"/>
  <c r="A4145" i="5"/>
  <c r="A4144" i="5"/>
  <c r="F4144" i="5" s="1"/>
  <c r="I4143" i="5"/>
  <c r="A4143" i="5"/>
  <c r="E4143" i="5" s="1"/>
  <c r="A4142" i="5"/>
  <c r="A4141" i="5"/>
  <c r="I4141" i="5" s="1"/>
  <c r="F4140" i="5"/>
  <c r="A4140" i="5"/>
  <c r="F4139" i="5"/>
  <c r="A4139" i="5"/>
  <c r="I4139" i="5" s="1"/>
  <c r="A4138" i="5"/>
  <c r="A4137" i="5"/>
  <c r="A4136" i="5"/>
  <c r="I4136" i="5" s="1"/>
  <c r="A4135" i="5"/>
  <c r="A4134" i="5"/>
  <c r="F4134" i="5" s="1"/>
  <c r="A4133" i="5"/>
  <c r="I4133" i="5" s="1"/>
  <c r="A4132" i="5"/>
  <c r="A4131" i="5"/>
  <c r="F4131" i="5" s="1"/>
  <c r="I4130" i="5"/>
  <c r="A4130" i="5"/>
  <c r="E4130" i="5" s="1"/>
  <c r="A4129" i="5"/>
  <c r="I4129" i="5" s="1"/>
  <c r="A4128" i="5"/>
  <c r="I4128" i="5" s="1"/>
  <c r="A4127" i="5"/>
  <c r="I4127" i="5" s="1"/>
  <c r="I4126" i="5"/>
  <c r="A4126" i="5"/>
  <c r="A4125" i="5"/>
  <c r="A4124" i="5"/>
  <c r="I4124" i="5" s="1"/>
  <c r="A4123" i="5"/>
  <c r="F4123" i="5" s="1"/>
  <c r="F4122" i="5" s="1"/>
  <c r="A4122" i="5"/>
  <c r="I4122" i="5" s="1"/>
  <c r="F4121" i="5"/>
  <c r="F4120" i="5" s="1"/>
  <c r="A4121" i="5"/>
  <c r="E4121" i="5" s="1"/>
  <c r="E4120" i="5" s="1"/>
  <c r="A4120" i="5"/>
  <c r="I4120" i="5" s="1"/>
  <c r="A4119" i="5"/>
  <c r="I4119" i="5" s="1"/>
  <c r="A4118" i="5"/>
  <c r="I4118" i="5" s="1"/>
  <c r="A4117" i="5"/>
  <c r="A4116" i="5"/>
  <c r="I4116" i="5" s="1"/>
  <c r="A4115" i="5"/>
  <c r="E4115" i="5" s="1"/>
  <c r="E4114" i="5" s="1"/>
  <c r="E4113" i="5" s="1"/>
  <c r="A4114" i="5"/>
  <c r="I4114" i="5" s="1"/>
  <c r="A4113" i="5"/>
  <c r="I4113" i="5" s="1"/>
  <c r="A4112" i="5"/>
  <c r="A4111" i="5"/>
  <c r="I4111" i="5" s="1"/>
  <c r="I4110" i="5"/>
  <c r="A4110" i="5"/>
  <c r="E4110" i="5" s="1"/>
  <c r="E4109" i="5" s="1"/>
  <c r="A4109" i="5"/>
  <c r="I4109" i="5" s="1"/>
  <c r="A4108" i="5"/>
  <c r="I4108" i="5" s="1"/>
  <c r="E4107" i="5"/>
  <c r="E4106" i="5" s="1"/>
  <c r="A4107" i="5"/>
  <c r="I4107" i="5" s="1"/>
  <c r="A4106" i="5"/>
  <c r="I4106" i="5" s="1"/>
  <c r="A4105" i="5"/>
  <c r="A4104" i="5"/>
  <c r="I4104" i="5" s="1"/>
  <c r="A4103" i="5"/>
  <c r="F4103" i="5" s="1"/>
  <c r="A4102" i="5"/>
  <c r="E4102" i="5" s="1"/>
  <c r="A4101" i="5"/>
  <c r="I4101" i="5" s="1"/>
  <c r="A4100" i="5"/>
  <c r="A4099" i="5"/>
  <c r="I4099" i="5" s="1"/>
  <c r="A4098" i="5"/>
  <c r="I4098" i="5" s="1"/>
  <c r="A4097" i="5"/>
  <c r="E4097" i="5" s="1"/>
  <c r="A4096" i="5"/>
  <c r="F4096" i="5" s="1"/>
  <c r="A4095" i="5"/>
  <c r="F4095" i="5" s="1"/>
  <c r="A4094" i="5"/>
  <c r="I4094" i="5" s="1"/>
  <c r="A4093" i="5"/>
  <c r="E4093" i="5" s="1"/>
  <c r="E4092" i="5" s="1"/>
  <c r="I4092" i="5"/>
  <c r="A4092" i="5"/>
  <c r="F4091" i="5"/>
  <c r="A4091" i="5"/>
  <c r="I4091" i="5" s="1"/>
  <c r="F4090" i="5"/>
  <c r="A4090" i="5"/>
  <c r="E4090" i="5" s="1"/>
  <c r="A4089" i="5"/>
  <c r="F4089" i="5" s="1"/>
  <c r="A4088" i="5"/>
  <c r="I4088" i="5" s="1"/>
  <c r="I4087" i="5"/>
  <c r="A4087" i="5"/>
  <c r="A4086" i="5"/>
  <c r="I4086" i="5" s="1"/>
  <c r="A4085" i="5"/>
  <c r="E4085" i="5" s="1"/>
  <c r="E4084" i="5" s="1"/>
  <c r="A4084" i="5"/>
  <c r="I4084" i="5" s="1"/>
  <c r="A4083" i="5"/>
  <c r="I4083" i="5" s="1"/>
  <c r="I4082" i="5"/>
  <c r="A4082" i="5"/>
  <c r="F4081" i="5"/>
  <c r="F4080" i="5" s="1"/>
  <c r="A4081" i="5"/>
  <c r="E4081" i="5" s="1"/>
  <c r="E4080" i="5" s="1"/>
  <c r="A4080" i="5"/>
  <c r="I4080" i="5" s="1"/>
  <c r="E4079" i="5"/>
  <c r="E4078" i="5" s="1"/>
  <c r="A4079" i="5"/>
  <c r="I4079" i="5" s="1"/>
  <c r="A4078" i="5"/>
  <c r="I4078" i="5" s="1"/>
  <c r="A4077" i="5"/>
  <c r="A4076" i="5"/>
  <c r="I4076" i="5" s="1"/>
  <c r="A4075" i="5"/>
  <c r="A4074" i="5"/>
  <c r="A4073" i="5"/>
  <c r="I4073" i="5" s="1"/>
  <c r="A4072" i="5"/>
  <c r="I4072" i="5" s="1"/>
  <c r="A4071" i="5"/>
  <c r="A4070" i="5"/>
  <c r="I4070" i="5" s="1"/>
  <c r="A4069" i="5"/>
  <c r="F4069" i="5" s="1"/>
  <c r="A4068" i="5"/>
  <c r="E4068" i="5" s="1"/>
  <c r="A4067" i="5"/>
  <c r="I4067" i="5" s="1"/>
  <c r="A4066" i="5"/>
  <c r="I4066" i="5" s="1"/>
  <c r="A4065" i="5"/>
  <c r="I4065" i="5" s="1"/>
  <c r="A4064" i="5"/>
  <c r="F4064" i="5" s="1"/>
  <c r="F4063" i="5" s="1"/>
  <c r="A4063" i="5"/>
  <c r="I4063" i="5" s="1"/>
  <c r="A4062" i="5"/>
  <c r="F4062" i="5" s="1"/>
  <c r="A4061" i="5"/>
  <c r="F4060" i="5"/>
  <c r="A4060" i="5"/>
  <c r="I4060" i="5" s="1"/>
  <c r="A4059" i="5"/>
  <c r="I4059" i="5" s="1"/>
  <c r="A4058" i="5"/>
  <c r="I4058" i="5" s="1"/>
  <c r="A4057" i="5"/>
  <c r="I4057" i="5" s="1"/>
  <c r="A4056" i="5"/>
  <c r="I4056" i="5" s="1"/>
  <c r="A4055" i="5"/>
  <c r="E4055" i="5" s="1"/>
  <c r="E4054" i="5" s="1"/>
  <c r="E4051" i="5" s="1"/>
  <c r="A4054" i="5"/>
  <c r="I4054" i="5" s="1"/>
  <c r="A4053" i="5"/>
  <c r="E4053" i="5" s="1"/>
  <c r="E4052" i="5" s="1"/>
  <c r="A4052" i="5"/>
  <c r="I4052" i="5" s="1"/>
  <c r="A4051" i="5"/>
  <c r="I4051" i="5" s="1"/>
  <c r="E4050" i="5"/>
  <c r="E4049" i="5" s="1"/>
  <c r="A4050" i="5"/>
  <c r="F4050" i="5" s="1"/>
  <c r="F4049" i="5" s="1"/>
  <c r="I4049" i="5"/>
  <c r="A4049" i="5"/>
  <c r="F4048" i="5"/>
  <c r="F4047" i="5" s="1"/>
  <c r="A4048" i="5"/>
  <c r="A4047" i="5"/>
  <c r="I4047" i="5" s="1"/>
  <c r="A4046" i="5"/>
  <c r="I4046" i="5" s="1"/>
  <c r="A4045" i="5"/>
  <c r="I4045" i="5" s="1"/>
  <c r="A4044" i="5"/>
  <c r="I4044" i="5" s="1"/>
  <c r="A4043" i="5"/>
  <c r="E4043" i="5" s="1"/>
  <c r="E4042" i="5"/>
  <c r="A4042" i="5"/>
  <c r="I4042" i="5" s="1"/>
  <c r="A4041" i="5"/>
  <c r="I4041" i="5" s="1"/>
  <c r="A4040" i="5"/>
  <c r="I4040" i="5" s="1"/>
  <c r="A4039" i="5"/>
  <c r="E4038" i="5"/>
  <c r="A4038" i="5"/>
  <c r="I4038" i="5" s="1"/>
  <c r="A4037" i="5"/>
  <c r="A4036" i="5"/>
  <c r="I4036" i="5" s="1"/>
  <c r="A4035" i="5"/>
  <c r="I4035" i="5" s="1"/>
  <c r="E4034" i="5"/>
  <c r="A4034" i="5"/>
  <c r="I4034" i="5" s="1"/>
  <c r="A4033" i="5"/>
  <c r="I4033" i="5" s="1"/>
  <c r="A4032" i="5"/>
  <c r="I4032" i="5" s="1"/>
  <c r="A4031" i="5"/>
  <c r="I4031" i="5" s="1"/>
  <c r="A4030" i="5"/>
  <c r="I4030" i="5" s="1"/>
  <c r="A4029" i="5"/>
  <c r="F4029" i="5" s="1"/>
  <c r="F4028" i="5" s="1"/>
  <c r="A4028" i="5"/>
  <c r="I4028" i="5" s="1"/>
  <c r="A4027" i="5"/>
  <c r="E4027" i="5" s="1"/>
  <c r="E4026" i="5" s="1"/>
  <c r="A4026" i="5"/>
  <c r="I4026" i="5" s="1"/>
  <c r="A4025" i="5"/>
  <c r="I4025" i="5" s="1"/>
  <c r="A4024" i="5"/>
  <c r="I4024" i="5" s="1"/>
  <c r="A4023" i="5"/>
  <c r="F4022" i="5"/>
  <c r="A4022" i="5"/>
  <c r="I4022" i="5" s="1"/>
  <c r="A4021" i="5"/>
  <c r="A4020" i="5"/>
  <c r="A4019" i="5"/>
  <c r="A4018" i="5"/>
  <c r="I4018" i="5" s="1"/>
  <c r="A4017" i="5"/>
  <c r="A4016" i="5"/>
  <c r="A4015" i="5"/>
  <c r="I4015" i="5" s="1"/>
  <c r="A4014" i="5"/>
  <c r="A4013" i="5"/>
  <c r="A4012" i="5"/>
  <c r="A4011" i="5"/>
  <c r="A4010" i="5"/>
  <c r="A4009" i="5"/>
  <c r="A4008" i="5"/>
  <c r="A4007" i="5"/>
  <c r="A4006" i="5"/>
  <c r="I4006" i="5" s="1"/>
  <c r="A4005" i="5"/>
  <c r="I4005" i="5" s="1"/>
  <c r="A4004" i="5"/>
  <c r="I4004" i="5" s="1"/>
  <c r="F4003" i="5"/>
  <c r="F4002" i="5" s="1"/>
  <c r="A4003" i="5"/>
  <c r="I4003" i="5" s="1"/>
  <c r="A4002" i="5"/>
  <c r="I4002" i="5" s="1"/>
  <c r="I4001" i="5"/>
  <c r="E4001" i="5"/>
  <c r="E4000" i="5" s="1"/>
  <c r="A4001" i="5"/>
  <c r="F4001" i="5" s="1"/>
  <c r="F4000" i="5" s="1"/>
  <c r="A4000" i="5"/>
  <c r="I4000" i="5" s="1"/>
  <c r="A3999" i="5"/>
  <c r="F3999" i="5" s="1"/>
  <c r="F3998" i="5" s="1"/>
  <c r="A3998" i="5"/>
  <c r="I3998" i="5" s="1"/>
  <c r="A3997" i="5"/>
  <c r="A3996" i="5"/>
  <c r="I3996" i="5" s="1"/>
  <c r="A3995" i="5"/>
  <c r="A3994" i="5"/>
  <c r="I3994" i="5" s="1"/>
  <c r="A3993" i="5"/>
  <c r="I3993" i="5" s="1"/>
  <c r="A3992" i="5"/>
  <c r="A3991" i="5"/>
  <c r="I3991" i="5" s="1"/>
  <c r="E3990" i="5"/>
  <c r="E3989" i="5" s="1"/>
  <c r="A3990" i="5"/>
  <c r="I3990" i="5" s="1"/>
  <c r="A3989" i="5"/>
  <c r="I3989" i="5" s="1"/>
  <c r="A3988" i="5"/>
  <c r="I3988" i="5" s="1"/>
  <c r="A3987" i="5"/>
  <c r="A3986" i="5"/>
  <c r="I3986" i="5" s="1"/>
  <c r="F3985" i="5"/>
  <c r="F3984" i="5" s="1"/>
  <c r="A3985" i="5"/>
  <c r="I3985" i="5" s="1"/>
  <c r="A3984" i="5"/>
  <c r="I3984" i="5" s="1"/>
  <c r="I3983" i="5"/>
  <c r="E3983" i="5"/>
  <c r="E3982" i="5" s="1"/>
  <c r="A3983" i="5"/>
  <c r="F3983" i="5" s="1"/>
  <c r="F3982" i="5"/>
  <c r="H3982" i="5" s="1"/>
  <c r="A3982" i="5"/>
  <c r="I3982" i="5" s="1"/>
  <c r="I3981" i="5"/>
  <c r="A3981" i="5"/>
  <c r="F3981" i="5" s="1"/>
  <c r="F3980" i="5" s="1"/>
  <c r="A3980" i="5"/>
  <c r="I3980" i="5" s="1"/>
  <c r="A3979" i="5"/>
  <c r="A3978" i="5"/>
  <c r="I3978" i="5" s="1"/>
  <c r="A3977" i="5"/>
  <c r="I3977" i="5" s="1"/>
  <c r="A3976" i="5"/>
  <c r="I3976" i="5" s="1"/>
  <c r="A3975" i="5"/>
  <c r="I3975" i="5" s="1"/>
  <c r="A3974" i="5"/>
  <c r="F3974" i="5" s="1"/>
  <c r="A3973" i="5"/>
  <c r="I3973" i="5" s="1"/>
  <c r="H3973" i="5" s="1"/>
  <c r="A3972" i="5"/>
  <c r="I3972" i="5" s="1"/>
  <c r="A3971" i="5"/>
  <c r="I3971" i="5" s="1"/>
  <c r="A3970" i="5"/>
  <c r="F3969" i="5"/>
  <c r="A3969" i="5"/>
  <c r="I3969" i="5" s="1"/>
  <c r="A3968" i="5"/>
  <c r="I3968" i="5" s="1"/>
  <c r="A3967" i="5"/>
  <c r="F3967" i="5" s="1"/>
  <c r="F3966" i="5" s="1"/>
  <c r="A3966" i="5"/>
  <c r="I3966" i="5" s="1"/>
  <c r="I3965" i="5"/>
  <c r="A3965" i="5"/>
  <c r="F3965" i="5" s="1"/>
  <c r="F3964" i="5" s="1"/>
  <c r="A3964" i="5"/>
  <c r="I3964" i="5" s="1"/>
  <c r="A3963" i="5"/>
  <c r="F3962" i="5"/>
  <c r="A3962" i="5"/>
  <c r="I3962" i="5" s="1"/>
  <c r="A3961" i="5"/>
  <c r="E3961" i="5" s="1"/>
  <c r="A3960" i="5"/>
  <c r="I3960" i="5" s="1"/>
  <c r="A3959" i="5"/>
  <c r="E3959" i="5" s="1"/>
  <c r="A3958" i="5"/>
  <c r="I3958" i="5" s="1"/>
  <c r="A3957" i="5"/>
  <c r="I3957" i="5" s="1"/>
  <c r="A3956" i="5"/>
  <c r="I3956" i="5" s="1"/>
  <c r="A3955" i="5"/>
  <c r="E3955" i="5" s="1"/>
  <c r="A3954" i="5"/>
  <c r="I3954" i="5" s="1"/>
  <c r="A3953" i="5"/>
  <c r="E3953" i="5" s="1"/>
  <c r="A3952" i="5"/>
  <c r="I3952" i="5" s="1"/>
  <c r="A3951" i="5"/>
  <c r="I3951" i="5" s="1"/>
  <c r="A3950" i="5"/>
  <c r="E3950" i="5" s="1"/>
  <c r="F3949" i="5"/>
  <c r="A3949" i="5"/>
  <c r="I3949" i="5" s="1"/>
  <c r="A3948" i="5"/>
  <c r="E3948" i="5" s="1"/>
  <c r="A3947" i="5"/>
  <c r="I3947" i="5" s="1"/>
  <c r="A3946" i="5"/>
  <c r="I3946" i="5" s="1"/>
  <c r="E3945" i="5"/>
  <c r="E3944" i="5" s="1"/>
  <c r="A3945" i="5"/>
  <c r="I3945" i="5" s="1"/>
  <c r="I3944" i="5"/>
  <c r="A3944" i="5"/>
  <c r="F3943" i="5"/>
  <c r="F3942" i="5" s="1"/>
  <c r="A3943" i="5"/>
  <c r="E3943" i="5" s="1"/>
  <c r="E3942" i="5" s="1"/>
  <c r="A3942" i="5"/>
  <c r="I3942" i="5" s="1"/>
  <c r="A3941" i="5"/>
  <c r="I3941" i="5" s="1"/>
  <c r="A3940" i="5"/>
  <c r="E3940" i="5" s="1"/>
  <c r="A3939" i="5"/>
  <c r="I3939" i="5" s="1"/>
  <c r="A3938" i="5"/>
  <c r="I3938" i="5" s="1"/>
  <c r="A3937" i="5"/>
  <c r="A3936" i="5"/>
  <c r="I3936" i="5" s="1"/>
  <c r="A3935" i="5"/>
  <c r="I3935" i="5" s="1"/>
  <c r="A3934" i="5"/>
  <c r="I3934" i="5" s="1"/>
  <c r="A3933" i="5"/>
  <c r="E3933" i="5" s="1"/>
  <c r="E3932" i="5" s="1"/>
  <c r="A3932" i="5"/>
  <c r="I3932" i="5" s="1"/>
  <c r="E3931" i="5"/>
  <c r="E3930" i="5" s="1"/>
  <c r="A3931" i="5"/>
  <c r="I3931" i="5" s="1"/>
  <c r="I3930" i="5"/>
  <c r="A3930" i="5"/>
  <c r="A3929" i="5"/>
  <c r="I3929" i="5" s="1"/>
  <c r="A3928" i="5"/>
  <c r="E3928" i="5" s="1"/>
  <c r="E3927" i="5" s="1"/>
  <c r="A3927" i="5"/>
  <c r="I3927" i="5" s="1"/>
  <c r="E3926" i="5"/>
  <c r="E3925" i="5" s="1"/>
  <c r="A3926" i="5"/>
  <c r="I3926" i="5" s="1"/>
  <c r="A3925" i="5"/>
  <c r="I3925" i="5" s="1"/>
  <c r="A3924" i="5"/>
  <c r="E3924" i="5" s="1"/>
  <c r="E3923" i="5" s="1"/>
  <c r="A3923" i="5"/>
  <c r="I3923" i="5" s="1"/>
  <c r="F3922" i="5"/>
  <c r="F3921" i="5" s="1"/>
  <c r="A3922" i="5"/>
  <c r="I3922" i="5" s="1"/>
  <c r="A3921" i="5"/>
  <c r="I3921" i="5" s="1"/>
  <c r="A3920" i="5"/>
  <c r="E3920" i="5" s="1"/>
  <c r="E3919" i="5" s="1"/>
  <c r="A3919" i="5"/>
  <c r="I3919" i="5" s="1"/>
  <c r="A3918" i="5"/>
  <c r="I3918" i="5" s="1"/>
  <c r="F3917" i="5"/>
  <c r="F3916" i="5" s="1"/>
  <c r="A3917" i="5"/>
  <c r="I3917" i="5" s="1"/>
  <c r="A3916" i="5"/>
  <c r="I3916" i="5" s="1"/>
  <c r="A3915" i="5"/>
  <c r="E3915" i="5" s="1"/>
  <c r="E3914" i="5" s="1"/>
  <c r="A3914" i="5"/>
  <c r="I3914" i="5" s="1"/>
  <c r="A3913" i="5"/>
  <c r="F3913" i="5" s="1"/>
  <c r="F3912" i="5" s="1"/>
  <c r="A3912" i="5"/>
  <c r="I3912" i="5" s="1"/>
  <c r="A3911" i="5"/>
  <c r="A3910" i="5"/>
  <c r="I3910" i="5" s="1"/>
  <c r="A3909" i="5"/>
  <c r="I3909" i="5" s="1"/>
  <c r="A3908" i="5"/>
  <c r="I3908" i="5" s="1"/>
  <c r="F3907" i="5"/>
  <c r="F3906" i="5" s="1"/>
  <c r="A3907" i="5"/>
  <c r="E3907" i="5" s="1"/>
  <c r="E3906" i="5" s="1"/>
  <c r="A3906" i="5"/>
  <c r="I3906" i="5" s="1"/>
  <c r="A3905" i="5"/>
  <c r="I3905" i="5" s="1"/>
  <c r="A3904" i="5"/>
  <c r="I3904" i="5" s="1"/>
  <c r="A3903" i="5"/>
  <c r="I3903" i="5" s="1"/>
  <c r="A3902" i="5"/>
  <c r="I3902" i="5" s="1"/>
  <c r="A3901" i="5"/>
  <c r="I3901" i="5" s="1"/>
  <c r="E3900" i="5"/>
  <c r="E3899" i="5" s="1"/>
  <c r="A3900" i="5"/>
  <c r="F3900" i="5" s="1"/>
  <c r="F3899" i="5"/>
  <c r="A3899" i="5"/>
  <c r="I3899" i="5" s="1"/>
  <c r="F3898" i="5"/>
  <c r="F3897" i="5" s="1"/>
  <c r="A3898" i="5"/>
  <c r="E3898" i="5" s="1"/>
  <c r="E3897" i="5" s="1"/>
  <c r="A3897" i="5"/>
  <c r="I3897" i="5" s="1"/>
  <c r="E3896" i="5"/>
  <c r="E3895" i="5" s="1"/>
  <c r="A3896" i="5"/>
  <c r="I3896" i="5" s="1"/>
  <c r="A3895" i="5"/>
  <c r="I3895" i="5" s="1"/>
  <c r="A3894" i="5"/>
  <c r="I3894" i="5" s="1"/>
  <c r="A3893" i="5"/>
  <c r="A3892" i="5"/>
  <c r="E3892" i="5" s="1"/>
  <c r="A3891" i="5"/>
  <c r="F3891" i="5" s="1"/>
  <c r="A3890" i="5"/>
  <c r="I3890" i="5" s="1"/>
  <c r="F3889" i="5"/>
  <c r="A3889" i="5"/>
  <c r="I3889" i="5" s="1"/>
  <c r="A3888" i="5"/>
  <c r="I3888" i="5" s="1"/>
  <c r="A3887" i="5"/>
  <c r="I3887" i="5" s="1"/>
  <c r="A3886" i="5"/>
  <c r="E3886" i="5" s="1"/>
  <c r="E3885" i="5" s="1"/>
  <c r="A3885" i="5"/>
  <c r="I3885" i="5" s="1"/>
  <c r="A3884" i="5"/>
  <c r="A3883" i="5"/>
  <c r="I3883" i="5" s="1"/>
  <c r="I3882" i="5"/>
  <c r="F3882" i="5"/>
  <c r="F3881" i="5" s="1"/>
  <c r="E3882" i="5"/>
  <c r="E3881" i="5" s="1"/>
  <c r="A3882" i="5"/>
  <c r="A3881" i="5"/>
  <c r="I3881" i="5" s="1"/>
  <c r="I3880" i="5"/>
  <c r="E3880" i="5"/>
  <c r="E3879" i="5" s="1"/>
  <c r="A3880" i="5"/>
  <c r="F3880" i="5" s="1"/>
  <c r="F3879" i="5"/>
  <c r="A3879" i="5"/>
  <c r="I3879" i="5" s="1"/>
  <c r="A3878" i="5"/>
  <c r="E3878" i="5" s="1"/>
  <c r="E3877" i="5" s="1"/>
  <c r="A3877" i="5"/>
  <c r="I3877" i="5" s="1"/>
  <c r="E3876" i="5"/>
  <c r="E3875" i="5" s="1"/>
  <c r="A3876" i="5"/>
  <c r="I3876" i="5" s="1"/>
  <c r="A3875" i="5"/>
  <c r="I3875" i="5" s="1"/>
  <c r="A3874" i="5"/>
  <c r="I3874" i="5" s="1"/>
  <c r="A3873" i="5"/>
  <c r="I3873" i="5" s="1"/>
  <c r="A3872" i="5"/>
  <c r="I3872" i="5" s="1"/>
  <c r="A3871" i="5"/>
  <c r="I3871" i="5" s="1"/>
  <c r="A3870" i="5"/>
  <c r="A3869" i="5"/>
  <c r="I3869" i="5" s="1"/>
  <c r="A3868" i="5"/>
  <c r="A3867" i="5"/>
  <c r="I3867" i="5" s="1"/>
  <c r="A3866" i="5"/>
  <c r="I3866" i="5" s="1"/>
  <c r="A3865" i="5"/>
  <c r="I3865" i="5" s="1"/>
  <c r="A3864" i="5"/>
  <c r="A3863" i="5"/>
  <c r="I3863" i="5" s="1"/>
  <c r="A3862" i="5"/>
  <c r="I3862" i="5" s="1"/>
  <c r="A3861" i="5"/>
  <c r="I3861" i="5" s="1"/>
  <c r="F3860" i="5"/>
  <c r="A3860" i="5"/>
  <c r="E3859" i="5"/>
  <c r="A3859" i="5"/>
  <c r="E3858" i="5"/>
  <c r="A3858" i="5"/>
  <c r="F3857" i="5"/>
  <c r="A3857" i="5"/>
  <c r="I3857" i="5" s="1"/>
  <c r="A3856" i="5"/>
  <c r="F3856" i="5" s="1"/>
  <c r="A3855" i="5"/>
  <c r="I3855" i="5" s="1"/>
  <c r="A3854" i="5"/>
  <c r="I3854" i="5" s="1"/>
  <c r="A3853" i="5"/>
  <c r="F3853" i="5" s="1"/>
  <c r="F3852" i="5" s="1"/>
  <c r="A3852" i="5"/>
  <c r="I3852" i="5" s="1"/>
  <c r="A3851" i="5"/>
  <c r="A3850" i="5"/>
  <c r="I3850" i="5" s="1"/>
  <c r="A3849" i="5"/>
  <c r="E3848" i="5"/>
  <c r="A3848" i="5"/>
  <c r="I3848" i="5" s="1"/>
  <c r="A3847" i="5"/>
  <c r="E3846" i="5"/>
  <c r="A3846" i="5"/>
  <c r="F3846" i="5" s="1"/>
  <c r="A3845" i="5"/>
  <c r="I3845" i="5" s="1"/>
  <c r="A3844" i="5"/>
  <c r="E3844" i="5" s="1"/>
  <c r="A3843" i="5"/>
  <c r="F3843" i="5" s="1"/>
  <c r="A3842" i="5"/>
  <c r="I3842" i="5" s="1"/>
  <c r="A3841" i="5"/>
  <c r="I3841" i="5" s="1"/>
  <c r="A3840" i="5"/>
  <c r="I3840" i="5" s="1"/>
  <c r="A3839" i="5"/>
  <c r="I3839" i="5" s="1"/>
  <c r="A3838" i="5"/>
  <c r="A3837" i="5"/>
  <c r="I3837" i="5" s="1"/>
  <c r="A3836" i="5"/>
  <c r="F3836" i="5" s="1"/>
  <c r="F3835" i="5" s="1"/>
  <c r="A3835" i="5"/>
  <c r="I3835" i="5" s="1"/>
  <c r="A3834" i="5"/>
  <c r="I3834" i="5" s="1"/>
  <c r="A3833" i="5"/>
  <c r="I3833" i="5" s="1"/>
  <c r="A3832" i="5"/>
  <c r="A3831" i="5"/>
  <c r="I3831" i="5" s="1"/>
  <c r="E3830" i="5"/>
  <c r="E3829" i="5" s="1"/>
  <c r="A3830" i="5"/>
  <c r="I3830" i="5" s="1"/>
  <c r="A3829" i="5"/>
  <c r="I3829" i="5" s="1"/>
  <c r="A3828" i="5"/>
  <c r="E3828" i="5" s="1"/>
  <c r="E3827" i="5" s="1"/>
  <c r="A3827" i="5"/>
  <c r="I3827" i="5" s="1"/>
  <c r="I3826" i="5"/>
  <c r="F3826" i="5"/>
  <c r="F3825" i="5" s="1"/>
  <c r="A3826" i="5"/>
  <c r="E3826" i="5" s="1"/>
  <c r="E3825" i="5" s="1"/>
  <c r="A3825" i="5"/>
  <c r="I3825" i="5" s="1"/>
  <c r="A3824" i="5"/>
  <c r="I3824" i="5" s="1"/>
  <c r="A3823" i="5"/>
  <c r="I3823" i="5" s="1"/>
  <c r="A3822" i="5"/>
  <c r="I3822" i="5" s="1"/>
  <c r="A3821" i="5"/>
  <c r="I3821" i="5" s="1"/>
  <c r="A3820" i="5"/>
  <c r="I3820" i="5" s="1"/>
  <c r="E3819" i="5"/>
  <c r="A3819" i="5"/>
  <c r="I3819" i="5" s="1"/>
  <c r="A3818" i="5"/>
  <c r="I3818" i="5" s="1"/>
  <c r="A3817" i="5"/>
  <c r="A3816" i="5"/>
  <c r="I3816" i="5" s="1"/>
  <c r="A3815" i="5"/>
  <c r="I3815" i="5" s="1"/>
  <c r="I3814" i="5"/>
  <c r="A3814" i="5"/>
  <c r="F3813" i="5"/>
  <c r="F3812" i="5" s="1"/>
  <c r="A3813" i="5"/>
  <c r="E3813" i="5" s="1"/>
  <c r="E3812" i="5"/>
  <c r="A3812" i="5"/>
  <c r="I3812" i="5" s="1"/>
  <c r="A3811" i="5"/>
  <c r="I3811" i="5" s="1"/>
  <c r="A3810" i="5"/>
  <c r="F3810" i="5" s="1"/>
  <c r="F3809" i="5" s="1"/>
  <c r="A3809" i="5"/>
  <c r="I3809" i="5" s="1"/>
  <c r="A3808" i="5"/>
  <c r="I3808" i="5" s="1"/>
  <c r="A3807" i="5"/>
  <c r="F3806" i="5"/>
  <c r="A3806" i="5"/>
  <c r="E3806" i="5" s="1"/>
  <c r="E3805" i="5"/>
  <c r="A3805" i="5"/>
  <c r="I3805" i="5" s="1"/>
  <c r="I3804" i="5"/>
  <c r="A3804" i="5"/>
  <c r="A3803" i="5"/>
  <c r="I3803" i="5" s="1"/>
  <c r="A3802" i="5"/>
  <c r="I3802" i="5" s="1"/>
  <c r="A3801" i="5"/>
  <c r="I3801" i="5" s="1"/>
  <c r="A3800" i="5"/>
  <c r="I3800" i="5" s="1"/>
  <c r="A3799" i="5"/>
  <c r="I3799" i="5" s="1"/>
  <c r="A3798" i="5"/>
  <c r="F3798" i="5" s="1"/>
  <c r="I3797" i="5"/>
  <c r="E3797" i="5"/>
  <c r="A3797" i="5"/>
  <c r="F3797" i="5" s="1"/>
  <c r="E3796" i="5"/>
  <c r="A3796" i="5"/>
  <c r="I3796" i="5" s="1"/>
  <c r="A3795" i="5"/>
  <c r="E3795" i="5" s="1"/>
  <c r="E3794" i="5"/>
  <c r="A3794" i="5"/>
  <c r="F3794" i="5" s="1"/>
  <c r="I3793" i="5"/>
  <c r="A3793" i="5"/>
  <c r="I3792" i="5"/>
  <c r="A3792" i="5"/>
  <c r="A3791" i="5"/>
  <c r="I3791" i="5" s="1"/>
  <c r="A3790" i="5"/>
  <c r="I3790" i="5" s="1"/>
  <c r="A3789" i="5"/>
  <c r="I3789" i="5" s="1"/>
  <c r="F3788" i="5"/>
  <c r="F3787" i="5" s="1"/>
  <c r="A3788" i="5"/>
  <c r="E3788" i="5" s="1"/>
  <c r="E3787" i="5" s="1"/>
  <c r="A3787" i="5"/>
  <c r="I3787" i="5" s="1"/>
  <c r="A3786" i="5"/>
  <c r="I3786" i="5" s="1"/>
  <c r="A3785" i="5"/>
  <c r="I3785" i="5" s="1"/>
  <c r="A3784" i="5"/>
  <c r="I3784" i="5" s="1"/>
  <c r="A3783" i="5"/>
  <c r="I3783" i="5" s="1"/>
  <c r="A3782" i="5"/>
  <c r="A3781" i="5"/>
  <c r="I3781" i="5" s="1"/>
  <c r="A3780" i="5"/>
  <c r="I3780" i="5" s="1"/>
  <c r="A3779" i="5"/>
  <c r="A3778" i="5"/>
  <c r="F3778" i="5" s="1"/>
  <c r="A3777" i="5"/>
  <c r="I3777" i="5" s="1"/>
  <c r="A3776" i="5"/>
  <c r="I3776" i="5" s="1"/>
  <c r="A3775" i="5"/>
  <c r="I3775" i="5" s="1"/>
  <c r="A3774" i="5"/>
  <c r="I3774" i="5" s="1"/>
  <c r="I3773" i="5"/>
  <c r="E3773" i="5"/>
  <c r="E3772" i="5" s="1"/>
  <c r="A3773" i="5"/>
  <c r="F3773" i="5" s="1"/>
  <c r="F3772" i="5"/>
  <c r="A3772" i="5"/>
  <c r="I3772" i="5" s="1"/>
  <c r="A3771" i="5"/>
  <c r="A3770" i="5"/>
  <c r="I3770" i="5" s="1"/>
  <c r="A3769" i="5"/>
  <c r="A3768" i="5"/>
  <c r="I3768" i="5" s="1"/>
  <c r="A3767" i="5"/>
  <c r="I3767" i="5" s="1"/>
  <c r="A3766" i="5"/>
  <c r="I3766" i="5" s="1"/>
  <c r="A3765" i="5"/>
  <c r="I3765" i="5" s="1"/>
  <c r="A3764" i="5"/>
  <c r="I3764" i="5" s="1"/>
  <c r="A3763" i="5"/>
  <c r="A3762" i="5"/>
  <c r="A3761" i="5"/>
  <c r="A3760" i="5"/>
  <c r="I3760" i="5" s="1"/>
  <c r="A3759" i="5"/>
  <c r="A3758" i="5"/>
  <c r="E3757" i="5"/>
  <c r="A3757" i="5"/>
  <c r="I3757" i="5" s="1"/>
  <c r="A3756" i="5"/>
  <c r="A3755" i="5"/>
  <c r="I3755" i="5" s="1"/>
  <c r="E3754" i="5"/>
  <c r="E3753" i="5" s="1"/>
  <c r="A3754" i="5"/>
  <c r="I3754" i="5" s="1"/>
  <c r="A3753" i="5"/>
  <c r="I3753" i="5" s="1"/>
  <c r="A3752" i="5"/>
  <c r="I3752" i="5" s="1"/>
  <c r="A3751" i="5"/>
  <c r="I3751" i="5" s="1"/>
  <c r="I3750" i="5"/>
  <c r="F3750" i="5"/>
  <c r="A3750" i="5"/>
  <c r="E3750" i="5" s="1"/>
  <c r="I3749" i="5"/>
  <c r="A3749" i="5"/>
  <c r="F3749" i="5" s="1"/>
  <c r="A3748" i="5"/>
  <c r="I3748" i="5" s="1"/>
  <c r="A3747" i="5"/>
  <c r="I3747" i="5" s="1"/>
  <c r="I3746" i="5"/>
  <c r="A3746" i="5"/>
  <c r="F3746" i="5" s="1"/>
  <c r="F3745" i="5" s="1"/>
  <c r="A3745" i="5"/>
  <c r="I3745" i="5" s="1"/>
  <c r="E3744" i="5"/>
  <c r="E3743" i="5" s="1"/>
  <c r="A3744" i="5"/>
  <c r="F3744" i="5" s="1"/>
  <c r="F3743" i="5" s="1"/>
  <c r="I3743" i="5"/>
  <c r="A3743" i="5"/>
  <c r="F3742" i="5"/>
  <c r="F3741" i="5" s="1"/>
  <c r="E3742" i="5"/>
  <c r="A3742" i="5"/>
  <c r="I3742" i="5" s="1"/>
  <c r="I3741" i="5"/>
  <c r="A3741" i="5"/>
  <c r="F3740" i="5"/>
  <c r="F3739" i="5" s="1"/>
  <c r="A3740" i="5"/>
  <c r="E3740" i="5" s="1"/>
  <c r="E3739" i="5" s="1"/>
  <c r="A3739" i="5"/>
  <c r="I3739" i="5" s="1"/>
  <c r="A3738" i="5"/>
  <c r="A3737" i="5"/>
  <c r="I3737" i="5" s="1"/>
  <c r="A3736" i="5"/>
  <c r="I3736" i="5" s="1"/>
  <c r="A3735" i="5"/>
  <c r="I3735" i="5" s="1"/>
  <c r="A3734" i="5"/>
  <c r="I3734" i="5" s="1"/>
  <c r="A3733" i="5"/>
  <c r="I3733" i="5" s="1"/>
  <c r="F3732" i="5"/>
  <c r="F3731" i="5" s="1"/>
  <c r="A3732" i="5"/>
  <c r="I3732" i="5" s="1"/>
  <c r="A3731" i="5"/>
  <c r="I3731" i="5" s="1"/>
  <c r="A3730" i="5"/>
  <c r="I3730" i="5" s="1"/>
  <c r="I3729" i="5"/>
  <c r="A3729" i="5"/>
  <c r="A3728" i="5"/>
  <c r="I3728" i="5" s="1"/>
  <c r="A3727" i="5"/>
  <c r="I3727" i="5" s="1"/>
  <c r="A3726" i="5"/>
  <c r="I3726" i="5" s="1"/>
  <c r="A3725" i="5"/>
  <c r="I3725" i="5" s="1"/>
  <c r="A3724" i="5"/>
  <c r="I3724" i="5" s="1"/>
  <c r="A3723" i="5"/>
  <c r="I3723" i="5" s="1"/>
  <c r="F3722" i="5"/>
  <c r="A3722" i="5"/>
  <c r="I3722" i="5" s="1"/>
  <c r="A3721" i="5"/>
  <c r="A3720" i="5"/>
  <c r="I3720" i="5" s="1"/>
  <c r="A3719" i="5"/>
  <c r="E3719" i="5" s="1"/>
  <c r="A3718" i="5"/>
  <c r="I3718" i="5" s="1"/>
  <c r="A3717" i="5"/>
  <c r="I3717" i="5" s="1"/>
  <c r="A3716" i="5"/>
  <c r="I3716" i="5" s="1"/>
  <c r="I3715" i="5"/>
  <c r="F3715" i="5"/>
  <c r="F3714" i="5" s="1"/>
  <c r="A3715" i="5"/>
  <c r="E3714" i="5"/>
  <c r="A3714" i="5"/>
  <c r="I3714" i="5" s="1"/>
  <c r="A3713" i="5"/>
  <c r="E3713" i="5" s="1"/>
  <c r="E3712" i="5" s="1"/>
  <c r="A3712" i="5"/>
  <c r="I3712" i="5" s="1"/>
  <c r="A3711" i="5"/>
  <c r="I3711" i="5" s="1"/>
  <c r="A3710" i="5"/>
  <c r="E3710" i="5" s="1"/>
  <c r="E3709" i="5"/>
  <c r="A3709" i="5"/>
  <c r="I3709" i="5" s="1"/>
  <c r="A3708" i="5"/>
  <c r="I3708" i="5" s="1"/>
  <c r="A3707" i="5"/>
  <c r="I3707" i="5" s="1"/>
  <c r="A3706" i="5"/>
  <c r="I3706" i="5" s="1"/>
  <c r="A3705" i="5"/>
  <c r="E3705" i="5" s="1"/>
  <c r="E3704" i="5" s="1"/>
  <c r="A3704" i="5"/>
  <c r="I3704" i="5" s="1"/>
  <c r="E3703" i="5"/>
  <c r="E3702" i="5" s="1"/>
  <c r="A3703" i="5"/>
  <c r="I3703" i="5" s="1"/>
  <c r="I3702" i="5"/>
  <c r="A3702" i="5"/>
  <c r="A3701" i="5"/>
  <c r="E3701" i="5" s="1"/>
  <c r="E3700" i="5" s="1"/>
  <c r="A3700" i="5"/>
  <c r="I3700" i="5" s="1"/>
  <c r="E3699" i="5"/>
  <c r="E3698" i="5" s="1"/>
  <c r="A3699" i="5"/>
  <c r="I3699" i="5" s="1"/>
  <c r="I3698" i="5"/>
  <c r="A3698" i="5"/>
  <c r="A3697" i="5"/>
  <c r="E3697" i="5" s="1"/>
  <c r="A3696" i="5"/>
  <c r="I3696" i="5" s="1"/>
  <c r="A3695" i="5"/>
  <c r="E3695" i="5" s="1"/>
  <c r="A3694" i="5"/>
  <c r="A3693" i="5"/>
  <c r="I3693" i="5" s="1"/>
  <c r="A3692" i="5"/>
  <c r="I3692" i="5" s="1"/>
  <c r="A3691" i="5"/>
  <c r="I3691" i="5" s="1"/>
  <c r="A3690" i="5"/>
  <c r="I3690" i="5" s="1"/>
  <c r="A3689" i="5"/>
  <c r="E3689" i="5" s="1"/>
  <c r="E3688" i="5"/>
  <c r="A3688" i="5"/>
  <c r="I3688" i="5" s="1"/>
  <c r="F3687" i="5"/>
  <c r="A3687" i="5"/>
  <c r="E3687" i="5" s="1"/>
  <c r="A3686" i="5"/>
  <c r="A3685" i="5"/>
  <c r="I3685" i="5" s="1"/>
  <c r="F3684" i="5"/>
  <c r="F3683" i="5" s="1"/>
  <c r="A3684" i="5"/>
  <c r="I3684" i="5" s="1"/>
  <c r="A3683" i="5"/>
  <c r="I3683" i="5" s="1"/>
  <c r="A3682" i="5"/>
  <c r="E3682" i="5" s="1"/>
  <c r="E3681" i="5" s="1"/>
  <c r="A3681" i="5"/>
  <c r="I3681" i="5" s="1"/>
  <c r="A3680" i="5"/>
  <c r="I3680" i="5" s="1"/>
  <c r="A3679" i="5"/>
  <c r="I3679" i="5" s="1"/>
  <c r="A3678" i="5"/>
  <c r="E3678" i="5" s="1"/>
  <c r="A3677" i="5"/>
  <c r="I3677" i="5" s="1"/>
  <c r="A3676" i="5"/>
  <c r="E3676" i="5" s="1"/>
  <c r="A3675" i="5"/>
  <c r="A3674" i="5"/>
  <c r="I3674" i="5" s="1"/>
  <c r="A3673" i="5"/>
  <c r="I3673" i="5" s="1"/>
  <c r="A3672" i="5"/>
  <c r="I3672" i="5" s="1"/>
  <c r="A3671" i="5"/>
  <c r="I3671" i="5" s="1"/>
  <c r="A3670" i="5"/>
  <c r="I3670" i="5" s="1"/>
  <c r="A3669" i="5"/>
  <c r="E3669" i="5" s="1"/>
  <c r="E3668" i="5" s="1"/>
  <c r="A3668" i="5"/>
  <c r="I3668" i="5" s="1"/>
  <c r="F3667" i="5"/>
  <c r="F3666" i="5" s="1"/>
  <c r="A3667" i="5"/>
  <c r="I3667" i="5" s="1"/>
  <c r="A3666" i="5"/>
  <c r="I3666" i="5" s="1"/>
  <c r="I3665" i="5"/>
  <c r="A3665" i="5"/>
  <c r="A3664" i="5"/>
  <c r="E3664" i="5" s="1"/>
  <c r="E3663" i="5" s="1"/>
  <c r="A3663" i="5"/>
  <c r="I3663" i="5" s="1"/>
  <c r="E3662" i="5"/>
  <c r="E3661" i="5" s="1"/>
  <c r="A3662" i="5"/>
  <c r="I3662" i="5" s="1"/>
  <c r="I3661" i="5"/>
  <c r="A3661" i="5"/>
  <c r="A3660" i="5"/>
  <c r="E3660" i="5" s="1"/>
  <c r="E3659" i="5" s="1"/>
  <c r="A3659" i="5"/>
  <c r="I3659" i="5" s="1"/>
  <c r="A3658" i="5"/>
  <c r="I3658" i="5" s="1"/>
  <c r="A3657" i="5"/>
  <c r="I3657" i="5" s="1"/>
  <c r="A3656" i="5"/>
  <c r="I3656" i="5" s="1"/>
  <c r="A3655" i="5"/>
  <c r="E3655" i="5" s="1"/>
  <c r="E3654" i="5" s="1"/>
  <c r="A3654" i="5"/>
  <c r="I3654" i="5" s="1"/>
  <c r="A3653" i="5"/>
  <c r="I3653" i="5" s="1"/>
  <c r="A3652" i="5"/>
  <c r="I3652" i="5" s="1"/>
  <c r="A3651" i="5"/>
  <c r="I3651" i="5" s="1"/>
  <c r="A3650" i="5"/>
  <c r="I3650" i="5" s="1"/>
  <c r="A3649" i="5"/>
  <c r="E3649" i="5" s="1"/>
  <c r="E3648" i="5" s="1"/>
  <c r="A3648" i="5"/>
  <c r="I3648" i="5" s="1"/>
  <c r="A3647" i="5"/>
  <c r="A3646" i="5"/>
  <c r="I3646" i="5" s="1"/>
  <c r="A3645" i="5"/>
  <c r="E3645" i="5" s="1"/>
  <c r="E3644" i="5" s="1"/>
  <c r="A3644" i="5"/>
  <c r="I3644" i="5" s="1"/>
  <c r="A3643" i="5"/>
  <c r="I3643" i="5" s="1"/>
  <c r="A3642" i="5"/>
  <c r="I3642" i="5" s="1"/>
  <c r="A3641" i="5"/>
  <c r="I3641" i="5" s="1"/>
  <c r="A3640" i="5"/>
  <c r="E3640" i="5" s="1"/>
  <c r="E3639" i="5" s="1"/>
  <c r="A3639" i="5"/>
  <c r="I3639" i="5" s="1"/>
  <c r="E3638" i="5"/>
  <c r="E3637" i="5" s="1"/>
  <c r="A3638" i="5"/>
  <c r="I3638" i="5" s="1"/>
  <c r="I3637" i="5"/>
  <c r="A3637" i="5"/>
  <c r="A3636" i="5"/>
  <c r="E3636" i="5" s="1"/>
  <c r="E3635" i="5" s="1"/>
  <c r="A3635" i="5"/>
  <c r="I3635" i="5" s="1"/>
  <c r="A3634" i="5"/>
  <c r="I3634" i="5" s="1"/>
  <c r="A3633" i="5"/>
  <c r="I3633" i="5" s="1"/>
  <c r="A3632" i="5"/>
  <c r="F3632" i="5" s="1"/>
  <c r="F3631" i="5" s="1"/>
  <c r="A3631" i="5"/>
  <c r="I3631" i="5" s="1"/>
  <c r="A3630" i="5"/>
  <c r="F3630" i="5" s="1"/>
  <c r="F3629" i="5" s="1"/>
  <c r="A3629" i="5"/>
  <c r="I3629" i="5" s="1"/>
  <c r="A3628" i="5"/>
  <c r="I3628" i="5" s="1"/>
  <c r="A3627" i="5"/>
  <c r="I3627" i="5" s="1"/>
  <c r="A3626" i="5"/>
  <c r="I3626" i="5" s="1"/>
  <c r="E3625" i="5"/>
  <c r="E3624" i="5" s="1"/>
  <c r="A3625" i="5"/>
  <c r="F3625" i="5" s="1"/>
  <c r="F3624" i="5" s="1"/>
  <c r="A3624" i="5"/>
  <c r="I3624" i="5" s="1"/>
  <c r="I3623" i="5"/>
  <c r="F3623" i="5"/>
  <c r="F3622" i="5" s="1"/>
  <c r="A3623" i="5"/>
  <c r="E3623" i="5" s="1"/>
  <c r="E3622" i="5"/>
  <c r="A3622" i="5"/>
  <c r="I3622" i="5" s="1"/>
  <c r="A3621" i="5"/>
  <c r="I3621" i="5" s="1"/>
  <c r="A3620" i="5"/>
  <c r="F3620" i="5" s="1"/>
  <c r="F3619" i="5" s="1"/>
  <c r="I3619" i="5"/>
  <c r="A3619" i="5"/>
  <c r="F3618" i="5"/>
  <c r="F3617" i="5" s="1"/>
  <c r="A3618" i="5"/>
  <c r="E3618" i="5" s="1"/>
  <c r="E3617" i="5" s="1"/>
  <c r="A3617" i="5"/>
  <c r="I3617" i="5" s="1"/>
  <c r="E3616" i="5"/>
  <c r="E3615" i="5" s="1"/>
  <c r="A3616" i="5"/>
  <c r="I3616" i="5" s="1"/>
  <c r="A3615" i="5"/>
  <c r="I3615" i="5" s="1"/>
  <c r="A3614" i="5"/>
  <c r="I3614" i="5" s="1"/>
  <c r="A3613" i="5"/>
  <c r="I3613" i="5" s="1"/>
  <c r="A3612" i="5"/>
  <c r="I3612" i="5" s="1"/>
  <c r="E3611" i="5"/>
  <c r="E3610" i="5" s="1"/>
  <c r="A3611" i="5"/>
  <c r="I3611" i="5" s="1"/>
  <c r="A3610" i="5"/>
  <c r="I3610" i="5" s="1"/>
  <c r="F3609" i="5"/>
  <c r="F3608" i="5" s="1"/>
  <c r="A3609" i="5"/>
  <c r="E3609" i="5" s="1"/>
  <c r="E3608" i="5" s="1"/>
  <c r="A3608" i="5"/>
  <c r="I3608" i="5" s="1"/>
  <c r="I3607" i="5"/>
  <c r="A3607" i="5"/>
  <c r="F3607" i="5" s="1"/>
  <c r="F3606" i="5" s="1"/>
  <c r="A3606" i="5"/>
  <c r="I3606" i="5" s="1"/>
  <c r="A3605" i="5"/>
  <c r="E3605" i="5" s="1"/>
  <c r="E3604" i="5" s="1"/>
  <c r="A3604" i="5"/>
  <c r="I3604" i="5" s="1"/>
  <c r="A3603" i="5"/>
  <c r="I3603" i="5" s="1"/>
  <c r="A3602" i="5"/>
  <c r="I3602" i="5" s="1"/>
  <c r="A3601" i="5"/>
  <c r="I3601" i="5" s="1"/>
  <c r="A3600" i="5"/>
  <c r="I3600" i="5" s="1"/>
  <c r="A3599" i="5"/>
  <c r="F3599" i="5" s="1"/>
  <c r="F3598" i="5" s="1"/>
  <c r="A3598" i="5"/>
  <c r="I3598" i="5" s="1"/>
  <c r="A3597" i="5"/>
  <c r="F3597" i="5" s="1"/>
  <c r="F3596" i="5" s="1"/>
  <c r="I3596" i="5"/>
  <c r="A3596" i="5"/>
  <c r="A3595" i="5"/>
  <c r="I3595" i="5" s="1"/>
  <c r="A3594" i="5"/>
  <c r="I3594" i="5" s="1"/>
  <c r="A3593" i="5"/>
  <c r="I3593" i="5" s="1"/>
  <c r="A3592" i="5"/>
  <c r="F3592" i="5" s="1"/>
  <c r="I3591" i="5"/>
  <c r="F3591" i="5"/>
  <c r="A3591" i="5"/>
  <c r="A3590" i="5"/>
  <c r="A3589" i="5"/>
  <c r="I3589" i="5" s="1"/>
  <c r="A3588" i="5"/>
  <c r="I3588" i="5" s="1"/>
  <c r="A3587" i="5"/>
  <c r="F3587" i="5" s="1"/>
  <c r="A3586" i="5"/>
  <c r="I3586" i="5" s="1"/>
  <c r="A3585" i="5"/>
  <c r="I3585" i="5" s="1"/>
  <c r="A3584" i="5"/>
  <c r="E3584" i="5" s="1"/>
  <c r="A3583" i="5"/>
  <c r="F3583" i="5" s="1"/>
  <c r="A3582" i="5"/>
  <c r="I3582" i="5" s="1"/>
  <c r="A3581" i="5"/>
  <c r="A3580" i="5"/>
  <c r="I3580" i="5" s="1"/>
  <c r="A3579" i="5"/>
  <c r="A3578" i="5"/>
  <c r="I3578" i="5" s="1"/>
  <c r="A3577" i="5"/>
  <c r="I3577" i="5" s="1"/>
  <c r="A3576" i="5"/>
  <c r="I3576" i="5" s="1"/>
  <c r="A3575" i="5"/>
  <c r="F3575" i="5" s="1"/>
  <c r="A3574" i="5"/>
  <c r="I3574" i="5" s="1"/>
  <c r="F3573" i="5"/>
  <c r="A3573" i="5"/>
  <c r="I3573" i="5" s="1"/>
  <c r="A3572" i="5"/>
  <c r="I3572" i="5" s="1"/>
  <c r="E3571" i="5"/>
  <c r="A3571" i="5"/>
  <c r="I3571" i="5" s="1"/>
  <c r="F3570" i="5"/>
  <c r="A3570" i="5"/>
  <c r="I3570" i="5" s="1"/>
  <c r="A3569" i="5"/>
  <c r="E3569" i="5" s="1"/>
  <c r="A3568" i="5"/>
  <c r="F3568" i="5" s="1"/>
  <c r="A3567" i="5"/>
  <c r="A3566" i="5"/>
  <c r="I3566" i="5" s="1"/>
  <c r="A3565" i="5"/>
  <c r="I3565" i="5" s="1"/>
  <c r="A3564" i="5"/>
  <c r="A3563" i="5"/>
  <c r="I3563" i="5" s="1"/>
  <c r="A3562" i="5"/>
  <c r="A3561" i="5"/>
  <c r="I3561" i="5" s="1"/>
  <c r="I3560" i="5"/>
  <c r="A3560" i="5"/>
  <c r="F3560" i="5" s="1"/>
  <c r="F3559" i="5" s="1"/>
  <c r="I3559" i="5"/>
  <c r="A3559" i="5"/>
  <c r="A3558" i="5"/>
  <c r="I3558" i="5" s="1"/>
  <c r="A3557" i="5"/>
  <c r="I3557" i="5" s="1"/>
  <c r="A3556" i="5"/>
  <c r="A3547" i="5"/>
  <c r="F3546" i="5"/>
  <c r="E3546" i="5"/>
  <c r="E3545" i="5"/>
  <c r="F3545" i="5"/>
  <c r="A3544" i="5"/>
  <c r="A3543" i="5"/>
  <c r="I3543" i="5" s="1"/>
  <c r="E3542" i="5"/>
  <c r="E3541" i="5" s="1"/>
  <c r="A3542" i="5"/>
  <c r="F3542" i="5" s="1"/>
  <c r="F3541" i="5" s="1"/>
  <c r="I3541" i="5"/>
  <c r="A3541" i="5"/>
  <c r="A3540" i="5"/>
  <c r="A3539" i="5"/>
  <c r="I3539" i="5" s="1"/>
  <c r="A3538" i="5"/>
  <c r="A3537" i="5"/>
  <c r="E3537" i="5" s="1"/>
  <c r="A3536" i="5"/>
  <c r="F3536" i="5" s="1"/>
  <c r="A3535" i="5"/>
  <c r="I3535" i="5" s="1"/>
  <c r="E3534" i="5"/>
  <c r="A3534" i="5"/>
  <c r="I3534" i="5" s="1"/>
  <c r="A3533" i="5"/>
  <c r="I3533" i="5" s="1"/>
  <c r="A3532" i="5"/>
  <c r="A3531" i="5"/>
  <c r="I3531" i="5" s="1"/>
  <c r="E3530" i="5"/>
  <c r="A3530" i="5"/>
  <c r="F3530" i="5" s="1"/>
  <c r="E3529" i="5"/>
  <c r="A3529" i="5"/>
  <c r="I3529" i="5" s="1"/>
  <c r="A3528" i="5"/>
  <c r="A3527" i="5"/>
  <c r="I3527" i="5" s="1"/>
  <c r="F3526" i="5"/>
  <c r="A3526" i="5"/>
  <c r="E3526" i="5" s="1"/>
  <c r="E3525" i="5"/>
  <c r="A3525" i="5"/>
  <c r="I3525" i="5" s="1"/>
  <c r="I3524" i="5"/>
  <c r="A3524" i="5"/>
  <c r="E3524" i="5" s="1"/>
  <c r="I3523" i="5"/>
  <c r="E3523" i="5"/>
  <c r="A3523" i="5"/>
  <c r="F3523" i="5" s="1"/>
  <c r="A3522" i="5"/>
  <c r="I3522" i="5" s="1"/>
  <c r="A3521" i="5"/>
  <c r="I3521" i="5" s="1"/>
  <c r="A3520" i="5"/>
  <c r="A3519" i="5"/>
  <c r="I3519" i="5" s="1"/>
  <c r="A3518" i="5"/>
  <c r="A3517" i="5"/>
  <c r="A3516" i="5"/>
  <c r="A3515" i="5"/>
  <c r="I3515" i="5" s="1"/>
  <c r="A3514" i="5"/>
  <c r="A3513" i="5"/>
  <c r="E3512" i="5"/>
  <c r="A3512" i="5"/>
  <c r="I3512" i="5" s="1"/>
  <c r="A3511" i="5"/>
  <c r="A3510" i="5"/>
  <c r="I3510" i="5" s="1"/>
  <c r="A3509" i="5"/>
  <c r="I3509" i="5" s="1"/>
  <c r="I3508" i="5"/>
  <c r="A3508" i="5"/>
  <c r="F3508" i="5" s="1"/>
  <c r="F3507" i="5" s="1"/>
  <c r="A3507" i="5"/>
  <c r="I3507" i="5" s="1"/>
  <c r="A3506" i="5"/>
  <c r="E3506" i="5" s="1"/>
  <c r="I3505" i="5"/>
  <c r="E3505" i="5"/>
  <c r="A3505" i="5"/>
  <c r="F3504" i="5"/>
  <c r="F3503" i="5" s="1"/>
  <c r="A3504" i="5"/>
  <c r="I3504" i="5" s="1"/>
  <c r="A3503" i="5"/>
  <c r="I3503" i="5" s="1"/>
  <c r="A3502" i="5"/>
  <c r="A3501" i="5"/>
  <c r="I3501" i="5" s="1"/>
  <c r="A3500" i="5"/>
  <c r="A3499" i="5"/>
  <c r="I3499" i="5" s="1"/>
  <c r="A3498" i="5"/>
  <c r="I3498" i="5" s="1"/>
  <c r="A3497" i="5"/>
  <c r="E3497" i="5" s="1"/>
  <c r="E3496" i="5" s="1"/>
  <c r="A3496" i="5"/>
  <c r="I3496" i="5" s="1"/>
  <c r="A3495" i="5"/>
  <c r="E3495" i="5" s="1"/>
  <c r="A3494" i="5"/>
  <c r="A3493" i="5"/>
  <c r="A3492" i="5"/>
  <c r="F3492" i="5" s="1"/>
  <c r="A3491" i="5"/>
  <c r="A3490" i="5"/>
  <c r="I3490" i="5" s="1"/>
  <c r="A3489" i="5"/>
  <c r="I3489" i="5" s="1"/>
  <c r="A3488" i="5"/>
  <c r="A3487" i="5"/>
  <c r="I3487" i="5" s="1"/>
  <c r="A3486" i="5"/>
  <c r="I3486" i="5" s="1"/>
  <c r="F3485" i="5"/>
  <c r="F3484" i="5" s="1"/>
  <c r="E3485" i="5"/>
  <c r="E3484" i="5" s="1"/>
  <c r="A3485" i="5"/>
  <c r="I3485" i="5" s="1"/>
  <c r="A3484" i="5"/>
  <c r="I3484" i="5" s="1"/>
  <c r="A3483" i="5"/>
  <c r="A3482" i="5"/>
  <c r="I3482" i="5" s="1"/>
  <c r="A3481" i="5"/>
  <c r="A3480" i="5"/>
  <c r="E3480" i="5" s="1"/>
  <c r="F3479" i="5"/>
  <c r="E3479" i="5"/>
  <c r="A3479" i="5"/>
  <c r="I3479" i="5" s="1"/>
  <c r="A3478" i="5"/>
  <c r="F3477" i="5"/>
  <c r="E3477" i="5"/>
  <c r="A3477" i="5"/>
  <c r="I3477" i="5" s="1"/>
  <c r="A3476" i="5"/>
  <c r="I3476" i="5" s="1"/>
  <c r="A3475" i="5"/>
  <c r="I3475" i="5" s="1"/>
  <c r="A3474" i="5"/>
  <c r="A3473" i="5"/>
  <c r="I3473" i="5" s="1"/>
  <c r="A3472" i="5"/>
  <c r="A3471" i="5"/>
  <c r="I3471" i="5" s="1"/>
  <c r="A3470" i="5"/>
  <c r="A3469" i="5"/>
  <c r="I3469" i="5" s="1"/>
  <c r="A3468" i="5"/>
  <c r="I3468" i="5" s="1"/>
  <c r="A3467" i="5"/>
  <c r="I3467" i="5" s="1"/>
  <c r="A3466" i="5"/>
  <c r="A3465" i="5"/>
  <c r="I3465" i="5" s="1"/>
  <c r="F3464" i="5"/>
  <c r="F3463" i="5" s="1"/>
  <c r="A3464" i="5"/>
  <c r="I3464" i="5" s="1"/>
  <c r="A3463" i="5"/>
  <c r="I3463" i="5" s="1"/>
  <c r="A3462" i="5"/>
  <c r="I3462" i="5" s="1"/>
  <c r="A3461" i="5"/>
  <c r="I3461" i="5" s="1"/>
  <c r="A3460" i="5"/>
  <c r="I3460" i="5" s="1"/>
  <c r="A3459" i="5"/>
  <c r="A3458" i="5"/>
  <c r="I3458" i="5" s="1"/>
  <c r="A3457" i="5"/>
  <c r="F3457" i="5" s="1"/>
  <c r="F3456" i="5" s="1"/>
  <c r="A3456" i="5"/>
  <c r="I3456" i="5" s="1"/>
  <c r="A3455" i="5"/>
  <c r="I3455" i="5" s="1"/>
  <c r="I3454" i="5"/>
  <c r="A3454" i="5"/>
  <c r="A3453" i="5"/>
  <c r="I3453" i="5" s="1"/>
  <c r="I3452" i="5"/>
  <c r="E3452" i="5"/>
  <c r="E3451" i="5" s="1"/>
  <c r="A3452" i="5"/>
  <c r="F3452" i="5" s="1"/>
  <c r="F3451" i="5" s="1"/>
  <c r="I3451" i="5"/>
  <c r="A3451" i="5"/>
  <c r="A3450" i="5"/>
  <c r="A3449" i="5"/>
  <c r="I3449" i="5" s="1"/>
  <c r="A3448" i="5"/>
  <c r="I3448" i="5" s="1"/>
  <c r="A3447" i="5"/>
  <c r="I3447" i="5" s="1"/>
  <c r="I3446" i="5"/>
  <c r="A3446" i="5"/>
  <c r="I3445" i="5"/>
  <c r="A3445" i="5"/>
  <c r="A3444" i="5"/>
  <c r="A3443" i="5"/>
  <c r="I3443" i="5" s="1"/>
  <c r="A3442" i="5"/>
  <c r="F3442" i="5" s="1"/>
  <c r="F3441" i="5" s="1"/>
  <c r="A3441" i="5"/>
  <c r="I3441" i="5" s="1"/>
  <c r="A3440" i="5"/>
  <c r="I3440" i="5" s="1"/>
  <c r="I3439" i="5"/>
  <c r="A3439" i="5"/>
  <c r="F3438" i="5"/>
  <c r="A3438" i="5"/>
  <c r="I3438" i="5" s="1"/>
  <c r="A3437" i="5"/>
  <c r="I3437" i="5" s="1"/>
  <c r="E3436" i="5"/>
  <c r="A3436" i="5"/>
  <c r="F3436" i="5" s="1"/>
  <c r="I3435" i="5"/>
  <c r="A3435" i="5"/>
  <c r="A3434" i="5"/>
  <c r="I3434" i="5" s="1"/>
  <c r="A3433" i="5"/>
  <c r="F3433" i="5" s="1"/>
  <c r="F3432" i="5" s="1"/>
  <c r="A3432" i="5"/>
  <c r="I3432" i="5" s="1"/>
  <c r="A3431" i="5"/>
  <c r="F3431" i="5" s="1"/>
  <c r="F3430" i="5" s="1"/>
  <c r="I3430" i="5"/>
  <c r="A3430" i="5"/>
  <c r="A3429" i="5"/>
  <c r="A3428" i="5"/>
  <c r="I3428" i="5" s="1"/>
  <c r="F3427" i="5"/>
  <c r="F3426" i="5" s="1"/>
  <c r="A3427" i="5"/>
  <c r="I3427" i="5" s="1"/>
  <c r="A3426" i="5"/>
  <c r="I3426" i="5" s="1"/>
  <c r="A3425" i="5"/>
  <c r="F3425" i="5" s="1"/>
  <c r="F3424" i="5" s="1"/>
  <c r="A3424" i="5"/>
  <c r="I3424" i="5" s="1"/>
  <c r="A3423" i="5"/>
  <c r="I3423" i="5" s="1"/>
  <c r="A3422" i="5"/>
  <c r="A3421" i="5"/>
  <c r="E3421" i="5" s="1"/>
  <c r="A3420" i="5"/>
  <c r="A3419" i="5"/>
  <c r="I3419" i="5" s="1"/>
  <c r="A3418" i="5"/>
  <c r="I3418" i="5" s="1"/>
  <c r="A3417" i="5"/>
  <c r="F3417" i="5" s="1"/>
  <c r="A3416" i="5"/>
  <c r="E3415" i="5"/>
  <c r="A3415" i="5"/>
  <c r="I3415" i="5" s="1"/>
  <c r="F3414" i="5"/>
  <c r="A3414" i="5"/>
  <c r="E3414" i="5" s="1"/>
  <c r="A3413" i="5"/>
  <c r="I3413" i="5" s="1"/>
  <c r="E3412" i="5"/>
  <c r="A3412" i="5"/>
  <c r="I3412" i="5" s="1"/>
  <c r="I3411" i="5"/>
  <c r="A3411" i="5"/>
  <c r="E3411" i="5" s="1"/>
  <c r="I3410" i="5"/>
  <c r="A3410" i="5"/>
  <c r="A3409" i="5"/>
  <c r="A3408" i="5"/>
  <c r="E3408" i="5" s="1"/>
  <c r="A3407" i="5"/>
  <c r="A3406" i="5"/>
  <c r="I3406" i="5" s="1"/>
  <c r="A3405" i="5"/>
  <c r="I3405" i="5" s="1"/>
  <c r="A3404" i="5"/>
  <c r="A3403" i="5"/>
  <c r="I3403" i="5" s="1"/>
  <c r="I3402" i="5"/>
  <c r="A3402" i="5"/>
  <c r="F3402" i="5" s="1"/>
  <c r="F3401" i="5" s="1"/>
  <c r="A3401" i="5"/>
  <c r="I3401" i="5" s="1"/>
  <c r="A3400" i="5"/>
  <c r="E3400" i="5" s="1"/>
  <c r="E3399" i="5" s="1"/>
  <c r="A3399" i="5"/>
  <c r="I3399" i="5" s="1"/>
  <c r="F3398" i="5"/>
  <c r="F3397" i="5" s="1"/>
  <c r="E3398" i="5"/>
  <c r="E3397" i="5" s="1"/>
  <c r="A3398" i="5"/>
  <c r="I3398" i="5" s="1"/>
  <c r="A3397" i="5"/>
  <c r="I3397" i="5" s="1"/>
  <c r="A3396" i="5"/>
  <c r="I3396" i="5" s="1"/>
  <c r="A3395" i="5"/>
  <c r="I3395" i="5" s="1"/>
  <c r="A3394" i="5"/>
  <c r="I3394" i="5" s="1"/>
  <c r="A3393" i="5"/>
  <c r="I3393" i="5" s="1"/>
  <c r="E3392" i="5"/>
  <c r="E3391" i="5" s="1"/>
  <c r="E3390" i="5" s="1"/>
  <c r="A3392" i="5"/>
  <c r="F3392" i="5" s="1"/>
  <c r="F3391" i="5"/>
  <c r="F3390" i="5" s="1"/>
  <c r="A3391" i="5"/>
  <c r="I3391" i="5" s="1"/>
  <c r="A3390" i="5"/>
  <c r="I3390" i="5" s="1"/>
  <c r="A3389" i="5"/>
  <c r="A3388" i="5"/>
  <c r="I3388" i="5" s="1"/>
  <c r="A3387" i="5"/>
  <c r="A3386" i="5"/>
  <c r="I3386" i="5" s="1"/>
  <c r="A3385" i="5"/>
  <c r="I3385" i="5" s="1"/>
  <c r="A3384" i="5"/>
  <c r="I3384" i="5" s="1"/>
  <c r="A3383" i="5"/>
  <c r="I3383" i="5" s="1"/>
  <c r="A3382" i="5"/>
  <c r="F3382" i="5" s="1"/>
  <c r="A3381" i="5"/>
  <c r="F3380" i="5"/>
  <c r="A3380" i="5"/>
  <c r="I3380" i="5" s="1"/>
  <c r="A3379" i="5"/>
  <c r="A3378" i="5"/>
  <c r="I3378" i="5" s="1"/>
  <c r="A3377" i="5"/>
  <c r="A3376" i="5"/>
  <c r="I3376" i="5" s="1"/>
  <c r="A3375" i="5"/>
  <c r="F3375" i="5" s="1"/>
  <c r="A3374" i="5"/>
  <c r="A3373" i="5"/>
  <c r="E3373" i="5" s="1"/>
  <c r="A3372" i="5"/>
  <c r="A3371" i="5"/>
  <c r="I3371" i="5" s="1"/>
  <c r="A3370" i="5"/>
  <c r="I3370" i="5" s="1"/>
  <c r="A3369" i="5"/>
  <c r="I3369" i="5" s="1"/>
  <c r="F3368" i="5"/>
  <c r="A3368" i="5"/>
  <c r="I3368" i="5" s="1"/>
  <c r="A3367" i="5"/>
  <c r="A3366" i="5"/>
  <c r="A3365" i="5"/>
  <c r="F3365" i="5" s="1"/>
  <c r="A3364" i="5"/>
  <c r="I3364" i="5" s="1"/>
  <c r="A3363" i="5"/>
  <c r="I3363" i="5" s="1"/>
  <c r="A3362" i="5"/>
  <c r="A3361" i="5"/>
  <c r="I3361" i="5" s="1"/>
  <c r="A3360" i="5"/>
  <c r="E3360" i="5" s="1"/>
  <c r="E3359" i="5" s="1"/>
  <c r="A3359" i="5"/>
  <c r="I3359" i="5" s="1"/>
  <c r="E3358" i="5"/>
  <c r="E3357" i="5" s="1"/>
  <c r="A3358" i="5"/>
  <c r="I3358" i="5" s="1"/>
  <c r="A3357" i="5"/>
  <c r="I3357" i="5" s="1"/>
  <c r="E3356" i="5"/>
  <c r="E3355" i="5" s="1"/>
  <c r="A3356" i="5"/>
  <c r="F3356" i="5" s="1"/>
  <c r="F3355" i="5" s="1"/>
  <c r="A3355" i="5"/>
  <c r="I3355" i="5" s="1"/>
  <c r="A3354" i="5"/>
  <c r="F3354" i="5" s="1"/>
  <c r="A3353" i="5"/>
  <c r="A3352" i="5"/>
  <c r="I3352" i="5" s="1"/>
  <c r="A3351" i="5"/>
  <c r="A3350" i="5"/>
  <c r="I3350" i="5" s="1"/>
  <c r="I3349" i="5"/>
  <c r="A3349" i="5"/>
  <c r="F3348" i="5"/>
  <c r="F3347" i="5" s="1"/>
  <c r="A3348" i="5"/>
  <c r="E3348" i="5" s="1"/>
  <c r="E3347" i="5" s="1"/>
  <c r="I3347" i="5"/>
  <c r="A3347" i="5"/>
  <c r="F3346" i="5"/>
  <c r="A3346" i="5"/>
  <c r="I3346" i="5" s="1"/>
  <c r="F3345" i="5"/>
  <c r="A3345" i="5"/>
  <c r="E3345" i="5" s="1"/>
  <c r="A3344" i="5"/>
  <c r="F3343" i="5"/>
  <c r="A3343" i="5"/>
  <c r="I3343" i="5" s="1"/>
  <c r="A3342" i="5"/>
  <c r="I3342" i="5" s="1"/>
  <c r="F3341" i="5"/>
  <c r="F3340" i="5" s="1"/>
  <c r="A3341" i="5"/>
  <c r="E3341" i="5" s="1"/>
  <c r="E3340" i="5" s="1"/>
  <c r="I3340" i="5"/>
  <c r="A3340" i="5"/>
  <c r="F3339" i="5"/>
  <c r="A3339" i="5"/>
  <c r="I3339" i="5" s="1"/>
  <c r="A3338" i="5"/>
  <c r="A3337" i="5"/>
  <c r="F3337" i="5" s="1"/>
  <c r="A3336" i="5"/>
  <c r="I3336" i="5" s="1"/>
  <c r="A3335" i="5"/>
  <c r="I3335" i="5" s="1"/>
  <c r="A3334" i="5"/>
  <c r="I3334" i="5" s="1"/>
  <c r="I3333" i="5"/>
  <c r="A3333" i="5"/>
  <c r="I3332" i="5"/>
  <c r="A3332" i="5"/>
  <c r="E3332" i="5" s="1"/>
  <c r="E3331" i="5" s="1"/>
  <c r="A3331" i="5"/>
  <c r="I3331" i="5" s="1"/>
  <c r="A3330" i="5"/>
  <c r="A3329" i="5"/>
  <c r="I3329" i="5" s="1"/>
  <c r="I3328" i="5"/>
  <c r="A3328" i="5"/>
  <c r="F3327" i="5"/>
  <c r="F3326" i="5" s="1"/>
  <c r="A3327" i="5"/>
  <c r="E3327" i="5" s="1"/>
  <c r="E3326" i="5" s="1"/>
  <c r="I3326" i="5"/>
  <c r="A3326" i="5"/>
  <c r="A3325" i="5"/>
  <c r="A3324" i="5"/>
  <c r="I3324" i="5" s="1"/>
  <c r="A3323" i="5"/>
  <c r="I3323" i="5" s="1"/>
  <c r="A3322" i="5"/>
  <c r="A3321" i="5"/>
  <c r="I3321" i="5" s="1"/>
  <c r="F3320" i="5"/>
  <c r="F3319" i="5" s="1"/>
  <c r="E3320" i="5"/>
  <c r="E3319" i="5" s="1"/>
  <c r="A3320" i="5"/>
  <c r="I3320" i="5" s="1"/>
  <c r="A3319" i="5"/>
  <c r="I3319" i="5" s="1"/>
  <c r="A3318" i="5"/>
  <c r="I3318" i="5" s="1"/>
  <c r="A3317" i="5"/>
  <c r="I3317" i="5" s="1"/>
  <c r="A3316" i="5"/>
  <c r="E3315" i="5"/>
  <c r="A3315" i="5"/>
  <c r="I3315" i="5" s="1"/>
  <c r="A3314" i="5"/>
  <c r="E3314" i="5" s="1"/>
  <c r="E3313" i="5" s="1"/>
  <c r="A3313" i="5"/>
  <c r="I3313" i="5" s="1"/>
  <c r="F3312" i="5"/>
  <c r="F3311" i="5" s="1"/>
  <c r="A3312" i="5"/>
  <c r="I3312" i="5" s="1"/>
  <c r="E3311" i="5"/>
  <c r="A3311" i="5"/>
  <c r="I3311" i="5" s="1"/>
  <c r="E3310" i="5"/>
  <c r="E3309" i="5" s="1"/>
  <c r="A3310" i="5"/>
  <c r="F3310" i="5" s="1"/>
  <c r="F3309" i="5" s="1"/>
  <c r="I3309" i="5"/>
  <c r="A3309" i="5"/>
  <c r="A3308" i="5"/>
  <c r="A3307" i="5"/>
  <c r="I3307" i="5" s="1"/>
  <c r="A3306" i="5"/>
  <c r="A3305" i="5"/>
  <c r="I3305" i="5" s="1"/>
  <c r="F3304" i="5"/>
  <c r="F3303" i="5" s="1"/>
  <c r="A3304" i="5"/>
  <c r="I3304" i="5" s="1"/>
  <c r="A3303" i="5"/>
  <c r="I3303" i="5" s="1"/>
  <c r="A3302" i="5"/>
  <c r="F3302" i="5" s="1"/>
  <c r="F3301" i="5" s="1"/>
  <c r="A3301" i="5"/>
  <c r="I3301" i="5" s="1"/>
  <c r="A3300" i="5"/>
  <c r="I3299" i="5"/>
  <c r="A3299" i="5"/>
  <c r="F3299" i="5" s="1"/>
  <c r="F3298" i="5"/>
  <c r="A3298" i="5"/>
  <c r="E3298" i="5" s="1"/>
  <c r="E3297" i="5"/>
  <c r="A3297" i="5"/>
  <c r="I3297" i="5" s="1"/>
  <c r="I3296" i="5"/>
  <c r="A3296" i="5"/>
  <c r="E3296" i="5" s="1"/>
  <c r="A3295" i="5"/>
  <c r="I3295" i="5" s="1"/>
  <c r="A3294" i="5"/>
  <c r="I3294" i="5" s="1"/>
  <c r="A3293" i="5"/>
  <c r="I3292" i="5"/>
  <c r="A3292" i="5"/>
  <c r="F3292" i="5" s="1"/>
  <c r="A3291" i="5"/>
  <c r="E3291" i="5" s="1"/>
  <c r="A3290" i="5"/>
  <c r="A3289" i="5"/>
  <c r="A3288" i="5"/>
  <c r="A3287" i="5"/>
  <c r="A3286" i="5"/>
  <c r="I3286" i="5" s="1"/>
  <c r="H3286" i="5" s="1"/>
  <c r="A3285" i="5"/>
  <c r="F3285" i="5" s="1"/>
  <c r="E3284" i="5"/>
  <c r="A3284" i="5"/>
  <c r="I3284" i="5" s="1"/>
  <c r="A3283" i="5"/>
  <c r="I3283" i="5" s="1"/>
  <c r="A3282" i="5"/>
  <c r="I3282" i="5" s="1"/>
  <c r="A3281" i="5"/>
  <c r="I3281" i="5" s="1"/>
  <c r="A3280" i="5"/>
  <c r="A3279" i="5"/>
  <c r="I3279" i="5" s="1"/>
  <c r="A3278" i="5"/>
  <c r="I3277" i="5"/>
  <c r="A3277" i="5"/>
  <c r="E3276" i="5"/>
  <c r="E3275" i="5" s="1"/>
  <c r="A3276" i="5"/>
  <c r="I3276" i="5" s="1"/>
  <c r="A3275" i="5"/>
  <c r="I3275" i="5" s="1"/>
  <c r="A3274" i="5"/>
  <c r="A3273" i="5"/>
  <c r="I3273" i="5" s="1"/>
  <c r="A3272" i="5"/>
  <c r="I3272" i="5" s="1"/>
  <c r="I3271" i="5"/>
  <c r="A3271" i="5"/>
  <c r="A3270" i="5"/>
  <c r="I3270" i="5" s="1"/>
  <c r="A3269" i="5"/>
  <c r="A3268" i="5"/>
  <c r="I3268" i="5" s="1"/>
  <c r="A3267" i="5"/>
  <c r="A3266" i="5"/>
  <c r="I3266" i="5" s="1"/>
  <c r="A3265" i="5"/>
  <c r="I3265" i="5" s="1"/>
  <c r="A3264" i="5"/>
  <c r="A3263" i="5"/>
  <c r="I3263" i="5" s="1"/>
  <c r="I3262" i="5"/>
  <c r="A3262" i="5"/>
  <c r="I3261" i="5"/>
  <c r="A3261" i="5"/>
  <c r="A3260" i="5"/>
  <c r="F3260" i="5" s="1"/>
  <c r="F3259" i="5" s="1"/>
  <c r="A3259" i="5"/>
  <c r="I3259" i="5" s="1"/>
  <c r="A3258" i="5"/>
  <c r="A3257" i="5"/>
  <c r="I3257" i="5" s="1"/>
  <c r="A3256" i="5"/>
  <c r="E3256" i="5" s="1"/>
  <c r="E3255" i="5" s="1"/>
  <c r="A3255" i="5"/>
  <c r="I3255" i="5" s="1"/>
  <c r="A3254" i="5"/>
  <c r="I3254" i="5" s="1"/>
  <c r="A3253" i="5"/>
  <c r="I3253" i="5" s="1"/>
  <c r="A3252" i="5"/>
  <c r="I3252" i="5" s="1"/>
  <c r="E3251" i="5"/>
  <c r="A3251" i="5"/>
  <c r="I3251" i="5" s="1"/>
  <c r="H3251" i="5" s="1"/>
  <c r="A3250" i="5"/>
  <c r="A3249" i="5"/>
  <c r="E3249" i="5" s="1"/>
  <c r="E3248" i="5" s="1"/>
  <c r="I3248" i="5"/>
  <c r="A3248" i="5"/>
  <c r="A3247" i="5"/>
  <c r="E3246" i="5"/>
  <c r="A3246" i="5"/>
  <c r="F3246" i="5" s="1"/>
  <c r="A3245" i="5"/>
  <c r="I3245" i="5" s="1"/>
  <c r="A3244" i="5"/>
  <c r="E3244" i="5" s="1"/>
  <c r="E3243" i="5" s="1"/>
  <c r="A3243" i="5"/>
  <c r="I3243" i="5" s="1"/>
  <c r="A3242" i="5"/>
  <c r="A3241" i="5"/>
  <c r="I3241" i="5" s="1"/>
  <c r="A3240" i="5"/>
  <c r="E3240" i="5" s="1"/>
  <c r="A3239" i="5"/>
  <c r="F3239" i="5" s="1"/>
  <c r="A3238" i="5"/>
  <c r="E3237" i="5"/>
  <c r="A3237" i="5"/>
  <c r="I3237" i="5" s="1"/>
  <c r="A3236" i="5"/>
  <c r="E3236" i="5" s="1"/>
  <c r="A3235" i="5"/>
  <c r="I3235" i="5" s="1"/>
  <c r="E3234" i="5"/>
  <c r="E3233" i="5" s="1"/>
  <c r="A3234" i="5"/>
  <c r="I3234" i="5" s="1"/>
  <c r="A3233" i="5"/>
  <c r="I3233" i="5" s="1"/>
  <c r="A3232" i="5"/>
  <c r="A3231" i="5"/>
  <c r="A3230" i="5"/>
  <c r="E3230" i="5" s="1"/>
  <c r="A3229" i="5"/>
  <c r="I3229" i="5" s="1"/>
  <c r="E3228" i="5"/>
  <c r="A3228" i="5"/>
  <c r="I3228" i="5" s="1"/>
  <c r="A3227" i="5"/>
  <c r="I3226" i="5"/>
  <c r="E3226" i="5"/>
  <c r="A3226" i="5"/>
  <c r="F3226" i="5" s="1"/>
  <c r="I3225" i="5"/>
  <c r="A3225" i="5"/>
  <c r="F3225" i="5" s="1"/>
  <c r="A3224" i="5"/>
  <c r="I3224" i="5" s="1"/>
  <c r="A3223" i="5"/>
  <c r="I3223" i="5" s="1"/>
  <c r="A3222" i="5"/>
  <c r="A3221" i="5"/>
  <c r="I3221" i="5" s="1"/>
  <c r="I3220" i="5"/>
  <c r="E3220" i="5"/>
  <c r="E3219" i="5" s="1"/>
  <c r="A3220" i="5"/>
  <c r="F3220" i="5" s="1"/>
  <c r="F3219" i="5" s="1"/>
  <c r="A3219" i="5"/>
  <c r="I3219" i="5" s="1"/>
  <c r="A3218" i="5"/>
  <c r="F3218" i="5" s="1"/>
  <c r="I3217" i="5"/>
  <c r="E3217" i="5"/>
  <c r="A3217" i="5"/>
  <c r="F3217" i="5" s="1"/>
  <c r="A3216" i="5"/>
  <c r="A3215" i="5"/>
  <c r="I3215" i="5" s="1"/>
  <c r="A3214" i="5"/>
  <c r="A3213" i="5"/>
  <c r="I3213" i="5" s="1"/>
  <c r="A3212" i="5"/>
  <c r="F3212" i="5" s="1"/>
  <c r="F3211" i="5" s="1"/>
  <c r="A3211" i="5"/>
  <c r="I3211" i="5" s="1"/>
  <c r="A3210" i="5"/>
  <c r="E3210" i="5" s="1"/>
  <c r="E3209" i="5" s="1"/>
  <c r="A3209" i="5"/>
  <c r="I3209" i="5" s="1"/>
  <c r="A3208" i="5"/>
  <c r="A3207" i="5"/>
  <c r="I3207" i="5" s="1"/>
  <c r="A3206" i="5"/>
  <c r="I3206" i="5" s="1"/>
  <c r="A3205" i="5"/>
  <c r="A3204" i="5"/>
  <c r="I3204" i="5" s="1"/>
  <c r="A3203" i="5"/>
  <c r="A3202" i="5"/>
  <c r="I3202" i="5" s="1"/>
  <c r="A3201" i="5"/>
  <c r="A3200" i="5"/>
  <c r="I3200" i="5" s="1"/>
  <c r="A3199" i="5"/>
  <c r="A3198" i="5"/>
  <c r="I3198" i="5" s="1"/>
  <c r="A3197" i="5"/>
  <c r="E3197" i="5" s="1"/>
  <c r="E3196" i="5" s="1"/>
  <c r="I3196" i="5"/>
  <c r="A3196" i="5"/>
  <c r="A3195" i="5"/>
  <c r="I3195" i="5" s="1"/>
  <c r="I3194" i="5"/>
  <c r="E3194" i="5"/>
  <c r="E3193" i="5" s="1"/>
  <c r="A3194" i="5"/>
  <c r="F3194" i="5" s="1"/>
  <c r="F3193" i="5" s="1"/>
  <c r="I3193" i="5"/>
  <c r="A3193" i="5"/>
  <c r="I3192" i="5"/>
  <c r="A3192" i="5"/>
  <c r="E3192" i="5" s="1"/>
  <c r="E3191" i="5"/>
  <c r="A3191" i="5"/>
  <c r="I3191" i="5" s="1"/>
  <c r="A3190" i="5"/>
  <c r="I3190" i="5" s="1"/>
  <c r="A3189" i="5"/>
  <c r="I3189" i="5" s="1"/>
  <c r="A3188" i="5"/>
  <c r="A3187" i="5"/>
  <c r="I3187" i="5" s="1"/>
  <c r="A3186" i="5"/>
  <c r="F3186" i="5" s="1"/>
  <c r="F3185" i="5" s="1"/>
  <c r="A3185" i="5"/>
  <c r="I3185" i="5" s="1"/>
  <c r="A3184" i="5"/>
  <c r="A3183" i="5"/>
  <c r="I3183" i="5" s="1"/>
  <c r="A3182" i="5"/>
  <c r="I3182" i="5" s="1"/>
  <c r="A3181" i="5"/>
  <c r="A3180" i="5"/>
  <c r="I3180" i="5" s="1"/>
  <c r="I3179" i="5"/>
  <c r="F3179" i="5"/>
  <c r="F3178" i="5" s="1"/>
  <c r="A3179" i="5"/>
  <c r="E3179" i="5" s="1"/>
  <c r="E3178" i="5" s="1"/>
  <c r="A3178" i="5"/>
  <c r="I3178" i="5" s="1"/>
  <c r="A3177" i="5"/>
  <c r="A3176" i="5"/>
  <c r="I3176" i="5" s="1"/>
  <c r="A3175" i="5"/>
  <c r="I3175" i="5" s="1"/>
  <c r="A3174" i="5"/>
  <c r="I3174" i="5" s="1"/>
  <c r="A3173" i="5"/>
  <c r="F3173" i="5" s="1"/>
  <c r="F3172" i="5" s="1"/>
  <c r="A3172" i="5"/>
  <c r="I3172" i="5" s="1"/>
  <c r="A3171" i="5"/>
  <c r="I3171" i="5" s="1"/>
  <c r="A3170" i="5"/>
  <c r="A3169" i="5"/>
  <c r="I3169" i="5" s="1"/>
  <c r="A3168" i="5"/>
  <c r="I3168" i="5" s="1"/>
  <c r="A3167" i="5"/>
  <c r="A3166" i="5"/>
  <c r="F3166" i="5" s="1"/>
  <c r="A3165" i="5"/>
  <c r="I3165" i="5" s="1"/>
  <c r="A3164" i="5"/>
  <c r="I3164" i="5" s="1"/>
  <c r="A3163" i="5"/>
  <c r="E3163" i="5" s="1"/>
  <c r="E3162" i="5" s="1"/>
  <c r="A3162" i="5"/>
  <c r="I3162" i="5" s="1"/>
  <c r="I3161" i="5"/>
  <c r="A3161" i="5"/>
  <c r="F3161" i="5" s="1"/>
  <c r="F3160" i="5" s="1"/>
  <c r="A3160" i="5"/>
  <c r="I3160" i="5" s="1"/>
  <c r="A3159" i="5"/>
  <c r="E3159" i="5" s="1"/>
  <c r="E3158" i="5" s="1"/>
  <c r="A3158" i="5"/>
  <c r="I3158" i="5" s="1"/>
  <c r="E3157" i="5"/>
  <c r="E3156" i="5" s="1"/>
  <c r="A3157" i="5"/>
  <c r="I3157" i="5" s="1"/>
  <c r="A3156" i="5"/>
  <c r="I3156" i="5" s="1"/>
  <c r="A3155" i="5"/>
  <c r="A3154" i="5"/>
  <c r="I3154" i="5" s="1"/>
  <c r="A3153" i="5"/>
  <c r="I3152" i="5"/>
  <c r="A3152" i="5"/>
  <c r="A3151" i="5"/>
  <c r="I3151" i="5" s="1"/>
  <c r="A3150" i="5"/>
  <c r="I3150" i="5" s="1"/>
  <c r="A3149" i="5"/>
  <c r="E3149" i="5" s="1"/>
  <c r="A3148" i="5"/>
  <c r="F3148" i="5" s="1"/>
  <c r="F3147" i="5"/>
  <c r="A3147" i="5"/>
  <c r="E3147" i="5" s="1"/>
  <c r="E3146" i="5"/>
  <c r="A3146" i="5"/>
  <c r="I3146" i="5" s="1"/>
  <c r="A3145" i="5"/>
  <c r="A3144" i="5"/>
  <c r="I3144" i="5" s="1"/>
  <c r="F3143" i="5"/>
  <c r="A3143" i="5"/>
  <c r="I3143" i="5" s="1"/>
  <c r="A3142" i="5"/>
  <c r="E3142" i="5" s="1"/>
  <c r="A3141" i="5"/>
  <c r="F3141" i="5" s="1"/>
  <c r="A3140" i="5"/>
  <c r="A3139" i="5"/>
  <c r="A3138" i="5"/>
  <c r="I3138" i="5" s="1"/>
  <c r="A3137" i="5"/>
  <c r="A3136" i="5"/>
  <c r="A3135" i="5"/>
  <c r="E3135" i="5" s="1"/>
  <c r="A3134" i="5"/>
  <c r="A3133" i="5"/>
  <c r="I3133" i="5" s="1"/>
  <c r="A3132" i="5"/>
  <c r="I3132" i="5" s="1"/>
  <c r="A3131" i="5"/>
  <c r="I3131" i="5" s="1"/>
  <c r="E3130" i="5"/>
  <c r="E3129" i="5" s="1"/>
  <c r="A3130" i="5"/>
  <c r="I3130" i="5" s="1"/>
  <c r="A3129" i="5"/>
  <c r="I3129" i="5" s="1"/>
  <c r="A3128" i="5"/>
  <c r="A3127" i="5"/>
  <c r="I3127" i="5" s="1"/>
  <c r="A3126" i="5"/>
  <c r="E3125" i="5"/>
  <c r="A3125" i="5"/>
  <c r="I3125" i="5" s="1"/>
  <c r="A3124" i="5"/>
  <c r="A3123" i="5"/>
  <c r="A3122" i="5"/>
  <c r="A3121" i="5"/>
  <c r="E3120" i="5"/>
  <c r="A3120" i="5"/>
  <c r="I3120" i="5" s="1"/>
  <c r="A3119" i="5"/>
  <c r="I3119" i="5" s="1"/>
  <c r="A3118" i="5"/>
  <c r="I3118" i="5" s="1"/>
  <c r="F3117" i="5"/>
  <c r="F3116" i="5" s="1"/>
  <c r="A3117" i="5"/>
  <c r="E3117" i="5" s="1"/>
  <c r="E3116" i="5"/>
  <c r="A3116" i="5"/>
  <c r="I3116" i="5" s="1"/>
  <c r="A3115" i="5"/>
  <c r="A3114" i="5"/>
  <c r="I3114" i="5" s="1"/>
  <c r="E3113" i="5"/>
  <c r="E3112" i="5" s="1"/>
  <c r="A3113" i="5"/>
  <c r="I3113" i="5" s="1"/>
  <c r="A3112" i="5"/>
  <c r="I3112" i="5" s="1"/>
  <c r="A3111" i="5"/>
  <c r="I3111" i="5" s="1"/>
  <c r="A3110" i="5"/>
  <c r="I3110" i="5" s="1"/>
  <c r="E3109" i="5"/>
  <c r="E3108" i="5" s="1"/>
  <c r="A3109" i="5"/>
  <c r="F3109" i="5" s="1"/>
  <c r="F3108" i="5" s="1"/>
  <c r="I3108" i="5"/>
  <c r="A3108" i="5"/>
  <c r="A3107" i="5"/>
  <c r="A3106" i="5"/>
  <c r="I3106" i="5" s="1"/>
  <c r="F3105" i="5"/>
  <c r="F3104" i="5" s="1"/>
  <c r="A3105" i="5"/>
  <c r="I3105" i="5" s="1"/>
  <c r="A3104" i="5"/>
  <c r="I3104" i="5" s="1"/>
  <c r="A3103" i="5"/>
  <c r="A3102" i="5"/>
  <c r="I3102" i="5" s="1"/>
  <c r="A3101" i="5"/>
  <c r="F3101" i="5" s="1"/>
  <c r="F3100" i="5" s="1"/>
  <c r="A3100" i="5"/>
  <c r="I3100" i="5" s="1"/>
  <c r="A3099" i="5"/>
  <c r="A3098" i="5"/>
  <c r="I3098" i="5" s="1"/>
  <c r="A3097" i="5"/>
  <c r="I3097" i="5" s="1"/>
  <c r="E3096" i="5"/>
  <c r="E3095" i="5" s="1"/>
  <c r="A3096" i="5"/>
  <c r="F3096" i="5" s="1"/>
  <c r="F3095" i="5" s="1"/>
  <c r="I3095" i="5"/>
  <c r="A3095" i="5"/>
  <c r="I3094" i="5"/>
  <c r="F3094" i="5"/>
  <c r="F3093" i="5" s="1"/>
  <c r="A3094" i="5"/>
  <c r="E3094" i="5" s="1"/>
  <c r="E3093" i="5"/>
  <c r="A3093" i="5"/>
  <c r="I3093" i="5" s="1"/>
  <c r="E3092" i="5"/>
  <c r="E3091" i="5" s="1"/>
  <c r="A3092" i="5"/>
  <c r="I3092" i="5" s="1"/>
  <c r="A3091" i="5"/>
  <c r="I3091" i="5" s="1"/>
  <c r="A3090" i="5"/>
  <c r="E3090" i="5" s="1"/>
  <c r="E3089" i="5" s="1"/>
  <c r="A3089" i="5"/>
  <c r="I3089" i="5" s="1"/>
  <c r="A3088" i="5"/>
  <c r="I3088" i="5" s="1"/>
  <c r="A3087" i="5"/>
  <c r="A3086" i="5"/>
  <c r="I3086" i="5" s="1"/>
  <c r="F3085" i="5"/>
  <c r="A3085" i="5"/>
  <c r="E3085" i="5" s="1"/>
  <c r="A3084" i="5"/>
  <c r="A3083" i="5"/>
  <c r="E3083" i="5" s="1"/>
  <c r="A3082" i="5"/>
  <c r="F3081" i="5"/>
  <c r="A3081" i="5"/>
  <c r="E3081" i="5" s="1"/>
  <c r="A3080" i="5"/>
  <c r="I3080" i="5" s="1"/>
  <c r="A3079" i="5"/>
  <c r="A3078" i="5"/>
  <c r="I3078" i="5" s="1"/>
  <c r="A3077" i="5"/>
  <c r="I3076" i="5"/>
  <c r="A3076" i="5"/>
  <c r="F3075" i="5"/>
  <c r="A3075" i="5"/>
  <c r="E3075" i="5" s="1"/>
  <c r="A3074" i="5"/>
  <c r="I3074" i="5" s="1"/>
  <c r="A3073" i="5"/>
  <c r="F3073" i="5" s="1"/>
  <c r="A3072" i="5"/>
  <c r="A3071" i="5"/>
  <c r="E3071" i="5" s="1"/>
  <c r="A3070" i="5"/>
  <c r="I3070" i="5" s="1"/>
  <c r="A3069" i="5"/>
  <c r="A3068" i="5"/>
  <c r="I3068" i="5" s="1"/>
  <c r="A3067" i="5"/>
  <c r="A3066" i="5"/>
  <c r="I3066" i="5" s="1"/>
  <c r="A3065" i="5"/>
  <c r="A3064" i="5"/>
  <c r="I3064" i="5" s="1"/>
  <c r="A3063" i="5"/>
  <c r="I3063" i="5" s="1"/>
  <c r="I3062" i="5"/>
  <c r="A3062" i="5"/>
  <c r="F3061" i="5"/>
  <c r="F3060" i="5" s="1"/>
  <c r="A3061" i="5"/>
  <c r="E3061" i="5" s="1"/>
  <c r="E3060" i="5" s="1"/>
  <c r="A3060" i="5"/>
  <c r="I3060" i="5" s="1"/>
  <c r="E3059" i="5"/>
  <c r="E3058" i="5" s="1"/>
  <c r="A3059" i="5"/>
  <c r="I3059" i="5" s="1"/>
  <c r="A3058" i="5"/>
  <c r="I3058" i="5" s="1"/>
  <c r="A3057" i="5"/>
  <c r="A3056" i="5"/>
  <c r="A3055" i="5"/>
  <c r="A3054" i="5"/>
  <c r="I3054" i="5" s="1"/>
  <c r="A3053" i="5"/>
  <c r="I3053" i="5" s="1"/>
  <c r="A3052" i="5"/>
  <c r="I3052" i="5" s="1"/>
  <c r="A3051" i="5"/>
  <c r="I3051" i="5" s="1"/>
  <c r="A3050" i="5"/>
  <c r="E3050" i="5" s="1"/>
  <c r="E3049" i="5" s="1"/>
  <c r="A3049" i="5"/>
  <c r="I3049" i="5" s="1"/>
  <c r="A3048" i="5"/>
  <c r="A3047" i="5"/>
  <c r="I3047" i="5" s="1"/>
  <c r="I3046" i="5"/>
  <c r="A3046" i="5"/>
  <c r="F3046" i="5" s="1"/>
  <c r="F3045" i="5" s="1"/>
  <c r="A3045" i="5"/>
  <c r="I3045" i="5" s="1"/>
  <c r="A3044" i="5"/>
  <c r="I3044" i="5" s="1"/>
  <c r="A3043" i="5"/>
  <c r="I3043" i="5" s="1"/>
  <c r="A3042" i="5"/>
  <c r="I3042" i="5" s="1"/>
  <c r="I3041" i="5"/>
  <c r="A3041" i="5"/>
  <c r="F3041" i="5" s="1"/>
  <c r="A3040" i="5"/>
  <c r="A3039" i="5"/>
  <c r="E3039" i="5" s="1"/>
  <c r="A3038" i="5"/>
  <c r="I3038" i="5" s="1"/>
  <c r="A3037" i="5"/>
  <c r="I3037" i="5" s="1"/>
  <c r="A3036" i="5"/>
  <c r="A3035" i="5"/>
  <c r="I3035" i="5" s="1"/>
  <c r="A3034" i="5"/>
  <c r="A3033" i="5"/>
  <c r="A3032" i="5"/>
  <c r="I3032" i="5" s="1"/>
  <c r="A3031" i="5"/>
  <c r="A3030" i="5"/>
  <c r="I3030" i="5" s="1"/>
  <c r="A3029" i="5"/>
  <c r="I3029" i="5" s="1"/>
  <c r="A3028" i="5"/>
  <c r="F3028" i="5" s="1"/>
  <c r="A3027" i="5"/>
  <c r="A3026" i="5"/>
  <c r="E3026" i="5" s="1"/>
  <c r="A3025" i="5"/>
  <c r="I3025" i="5" s="1"/>
  <c r="A3024" i="5"/>
  <c r="I3024" i="5" s="1"/>
  <c r="A3023" i="5"/>
  <c r="F3023" i="5" s="1"/>
  <c r="F3022" i="5" s="1"/>
  <c r="A3022" i="5"/>
  <c r="I3022" i="5" s="1"/>
  <c r="A3021" i="5"/>
  <c r="I3020" i="5"/>
  <c r="A3020" i="5"/>
  <c r="A3019" i="5"/>
  <c r="A3018" i="5"/>
  <c r="I3018" i="5" s="1"/>
  <c r="A3017" i="5"/>
  <c r="A3016" i="5"/>
  <c r="I3016" i="5" s="1"/>
  <c r="A3015" i="5"/>
  <c r="F3015" i="5" s="1"/>
  <c r="A3014" i="5"/>
  <c r="I3014" i="5" s="1"/>
  <c r="A3013" i="5"/>
  <c r="I3012" i="5"/>
  <c r="A3012" i="5"/>
  <c r="A3011" i="5"/>
  <c r="E3011" i="5" s="1"/>
  <c r="E3010" i="5" s="1"/>
  <c r="A3010" i="5"/>
  <c r="I3010" i="5" s="1"/>
  <c r="E3009" i="5"/>
  <c r="E3008" i="5" s="1"/>
  <c r="A3009" i="5"/>
  <c r="I3009" i="5" s="1"/>
  <c r="A3008" i="5"/>
  <c r="I3008" i="5" s="1"/>
  <c r="A3007" i="5"/>
  <c r="I3007" i="5" s="1"/>
  <c r="A3006" i="5"/>
  <c r="E3006" i="5" s="1"/>
  <c r="E3005" i="5" s="1"/>
  <c r="A3005" i="5"/>
  <c r="I3005" i="5" s="1"/>
  <c r="A3004" i="5"/>
  <c r="A3003" i="5"/>
  <c r="I3003" i="5" s="1"/>
  <c r="I3002" i="5"/>
  <c r="A3002" i="5"/>
  <c r="A3001" i="5"/>
  <c r="E3001" i="5" s="1"/>
  <c r="E3000" i="5" s="1"/>
  <c r="A3000" i="5"/>
  <c r="I3000" i="5" s="1"/>
  <c r="E2999" i="5"/>
  <c r="A2999" i="5"/>
  <c r="I2999" i="5" s="1"/>
  <c r="A2998" i="5"/>
  <c r="E2998" i="5" s="1"/>
  <c r="A2997" i="5"/>
  <c r="F2997" i="5" s="1"/>
  <c r="F2996" i="5"/>
  <c r="A2996" i="5"/>
  <c r="E2996" i="5" s="1"/>
  <c r="A2995" i="5"/>
  <c r="I2995" i="5" s="1"/>
  <c r="A2994" i="5"/>
  <c r="F2994" i="5" s="1"/>
  <c r="F2993" i="5" s="1"/>
  <c r="I2993" i="5"/>
  <c r="A2993" i="5"/>
  <c r="I2992" i="5"/>
  <c r="A2992" i="5"/>
  <c r="F2992" i="5" s="1"/>
  <c r="F2991" i="5" s="1"/>
  <c r="E2991" i="5"/>
  <c r="A2991" i="5"/>
  <c r="I2991" i="5" s="1"/>
  <c r="A2990" i="5"/>
  <c r="I2990" i="5" s="1"/>
  <c r="A2989" i="5"/>
  <c r="I2989" i="5" s="1"/>
  <c r="A2988" i="5"/>
  <c r="F2988" i="5" s="1"/>
  <c r="A2987" i="5"/>
  <c r="I2987" i="5" s="1"/>
  <c r="E2986" i="5"/>
  <c r="A2986" i="5"/>
  <c r="I2986" i="5" s="1"/>
  <c r="I2985" i="5"/>
  <c r="A2985" i="5"/>
  <c r="F2985" i="5" s="1"/>
  <c r="A2984" i="5"/>
  <c r="I2984" i="5" s="1"/>
  <c r="I2983" i="5"/>
  <c r="A2983" i="5"/>
  <c r="A2982" i="5"/>
  <c r="E2982" i="5" s="1"/>
  <c r="E2981" i="5" s="1"/>
  <c r="A2981" i="5"/>
  <c r="I2981" i="5" s="1"/>
  <c r="A2980" i="5"/>
  <c r="A2979" i="5"/>
  <c r="I2979" i="5" s="1"/>
  <c r="F2978" i="5"/>
  <c r="F2977" i="5" s="1"/>
  <c r="A2978" i="5"/>
  <c r="E2978" i="5" s="1"/>
  <c r="E2977" i="5" s="1"/>
  <c r="A2977" i="5"/>
  <c r="I2977" i="5" s="1"/>
  <c r="A2976" i="5"/>
  <c r="A2975" i="5"/>
  <c r="I2975" i="5" s="1"/>
  <c r="A2974" i="5"/>
  <c r="E2974" i="5" s="1"/>
  <c r="A2973" i="5"/>
  <c r="F2973" i="5" s="1"/>
  <c r="A2972" i="5"/>
  <c r="A2971" i="5"/>
  <c r="I2971" i="5" s="1"/>
  <c r="A2970" i="5"/>
  <c r="I2970" i="5" s="1"/>
  <c r="A2969" i="5"/>
  <c r="I2969" i="5" s="1"/>
  <c r="A2968" i="5"/>
  <c r="A2967" i="5"/>
  <c r="I2967" i="5" s="1"/>
  <c r="I2966" i="5"/>
  <c r="E2966" i="5"/>
  <c r="A2966" i="5"/>
  <c r="F2966" i="5" s="1"/>
  <c r="A2965" i="5"/>
  <c r="A2964" i="5"/>
  <c r="A2963" i="5"/>
  <c r="A2962" i="5"/>
  <c r="I2962" i="5" s="1"/>
  <c r="A2961" i="5"/>
  <c r="A2960" i="5"/>
  <c r="I2960" i="5" s="1"/>
  <c r="I2959" i="5"/>
  <c r="A2959" i="5"/>
  <c r="A2958" i="5"/>
  <c r="I2958" i="5" s="1"/>
  <c r="A2957" i="5"/>
  <c r="A2956" i="5"/>
  <c r="I2956" i="5" s="1"/>
  <c r="A2955" i="5"/>
  <c r="E2955" i="5" s="1"/>
  <c r="A2954" i="5"/>
  <c r="F2954" i="5" s="1"/>
  <c r="A2953" i="5"/>
  <c r="A2952" i="5"/>
  <c r="A2951" i="5"/>
  <c r="I2951" i="5" s="1"/>
  <c r="A2950" i="5"/>
  <c r="I2950" i="5" s="1"/>
  <c r="A2949" i="5"/>
  <c r="I2949" i="5" s="1"/>
  <c r="A2948" i="5"/>
  <c r="F2948" i="5" s="1"/>
  <c r="F2947" i="5" s="1"/>
  <c r="A2947" i="5"/>
  <c r="I2947" i="5" s="1"/>
  <c r="A2946" i="5"/>
  <c r="A2945" i="5"/>
  <c r="I2945" i="5" s="1"/>
  <c r="A2944" i="5"/>
  <c r="A2943" i="5"/>
  <c r="I2943" i="5" s="1"/>
  <c r="A2942" i="5"/>
  <c r="I2942" i="5" s="1"/>
  <c r="F2941" i="5"/>
  <c r="F2940" i="5" s="1"/>
  <c r="A2941" i="5"/>
  <c r="E2941" i="5" s="1"/>
  <c r="E2940" i="5" s="1"/>
  <c r="I2940" i="5"/>
  <c r="A2940" i="5"/>
  <c r="F2939" i="5"/>
  <c r="F2938" i="5" s="1"/>
  <c r="A2939" i="5"/>
  <c r="I2939" i="5" s="1"/>
  <c r="A2938" i="5"/>
  <c r="I2938" i="5" s="1"/>
  <c r="A2937" i="5"/>
  <c r="E2937" i="5" s="1"/>
  <c r="E2936" i="5" s="1"/>
  <c r="A2936" i="5"/>
  <c r="I2936" i="5" s="1"/>
  <c r="A2935" i="5"/>
  <c r="F2935" i="5" s="1"/>
  <c r="F2934" i="5" s="1"/>
  <c r="A2934" i="5"/>
  <c r="I2934" i="5" s="1"/>
  <c r="A2933" i="5"/>
  <c r="I2933" i="5" s="1"/>
  <c r="A2932" i="5"/>
  <c r="A2931" i="5"/>
  <c r="I2931" i="5" s="1"/>
  <c r="A2930" i="5"/>
  <c r="A2929" i="5"/>
  <c r="I2929" i="5" s="1"/>
  <c r="A2928" i="5"/>
  <c r="I2928" i="5" s="1"/>
  <c r="A2927" i="5"/>
  <c r="I2927" i="5" s="1"/>
  <c r="A2926" i="5"/>
  <c r="A2925" i="5"/>
  <c r="I2925" i="5" s="1"/>
  <c r="F2924" i="5"/>
  <c r="F2923" i="5" s="1"/>
  <c r="E2924" i="5"/>
  <c r="E2923" i="5" s="1"/>
  <c r="A2924" i="5"/>
  <c r="I2924" i="5" s="1"/>
  <c r="A2923" i="5"/>
  <c r="I2923" i="5" s="1"/>
  <c r="A2922" i="5"/>
  <c r="F2922" i="5" s="1"/>
  <c r="F2921" i="5" s="1"/>
  <c r="A2921" i="5"/>
  <c r="I2921" i="5" s="1"/>
  <c r="A2920" i="5"/>
  <c r="A2919" i="5"/>
  <c r="I2919" i="5" s="1"/>
  <c r="A2918" i="5"/>
  <c r="I2918" i="5" s="1"/>
  <c r="A2917" i="5"/>
  <c r="F2917" i="5" s="1"/>
  <c r="F2916" i="5" s="1"/>
  <c r="A2916" i="5"/>
  <c r="I2916" i="5" s="1"/>
  <c r="A2915" i="5"/>
  <c r="A2914" i="5"/>
  <c r="I2914" i="5" s="1"/>
  <c r="A2913" i="5"/>
  <c r="A2912" i="5"/>
  <c r="I2912" i="5" s="1"/>
  <c r="E2911" i="5"/>
  <c r="E2910" i="5" s="1"/>
  <c r="A2911" i="5"/>
  <c r="I2911" i="5" s="1"/>
  <c r="A2910" i="5"/>
  <c r="I2910" i="5" s="1"/>
  <c r="A2909" i="5"/>
  <c r="F2909" i="5" s="1"/>
  <c r="F2908" i="5" s="1"/>
  <c r="A2908" i="5"/>
  <c r="I2908" i="5" s="1"/>
  <c r="A2907" i="5"/>
  <c r="A2906" i="5"/>
  <c r="I2906" i="5" s="1"/>
  <c r="A2905" i="5"/>
  <c r="I2905" i="5" s="1"/>
  <c r="A2904" i="5"/>
  <c r="A2903" i="5"/>
  <c r="I2903" i="5" s="1"/>
  <c r="A2902" i="5"/>
  <c r="A2901" i="5"/>
  <c r="I2901" i="5" s="1"/>
  <c r="F2900" i="5"/>
  <c r="F2899" i="5" s="1"/>
  <c r="A2900" i="5"/>
  <c r="E2900" i="5" s="1"/>
  <c r="E2899" i="5" s="1"/>
  <c r="A2899" i="5"/>
  <c r="I2899" i="5" s="1"/>
  <c r="A2898" i="5"/>
  <c r="I2898" i="5" s="1"/>
  <c r="A2897" i="5"/>
  <c r="A2896" i="5"/>
  <c r="I2896" i="5" s="1"/>
  <c r="A2895" i="5"/>
  <c r="A2894" i="5"/>
  <c r="I2894" i="5" s="1"/>
  <c r="A2893" i="5"/>
  <c r="A2892" i="5"/>
  <c r="I2892" i="5" s="1"/>
  <c r="A2891" i="5"/>
  <c r="A2890" i="5"/>
  <c r="I2890" i="5" s="1"/>
  <c r="A2889" i="5"/>
  <c r="I2889" i="5" s="1"/>
  <c r="E2888" i="5"/>
  <c r="E2887" i="5" s="1"/>
  <c r="A2888" i="5"/>
  <c r="I2888" i="5" s="1"/>
  <c r="A2887" i="5"/>
  <c r="I2887" i="5" s="1"/>
  <c r="A2886" i="5"/>
  <c r="A2885" i="5"/>
  <c r="I2885" i="5" s="1"/>
  <c r="A2884" i="5"/>
  <c r="A2883" i="5"/>
  <c r="I2883" i="5" s="1"/>
  <c r="A2882" i="5"/>
  <c r="A2881" i="5"/>
  <c r="I2881" i="5" s="1"/>
  <c r="A2880" i="5"/>
  <c r="I2880" i="5" s="1"/>
  <c r="A2879" i="5"/>
  <c r="I2879" i="5" s="1"/>
  <c r="A2878" i="5"/>
  <c r="A2877" i="5"/>
  <c r="I2877" i="5" s="1"/>
  <c r="F2876" i="5"/>
  <c r="F2875" i="5" s="1"/>
  <c r="A2876" i="5"/>
  <c r="A2875" i="5"/>
  <c r="I2875" i="5" s="1"/>
  <c r="A2874" i="5"/>
  <c r="I2873" i="5"/>
  <c r="A2873" i="5"/>
  <c r="A2872" i="5"/>
  <c r="I2872" i="5" s="1"/>
  <c r="A2871" i="5"/>
  <c r="F2871" i="5" s="1"/>
  <c r="F2870" i="5" s="1"/>
  <c r="A2870" i="5"/>
  <c r="I2870" i="5" s="1"/>
  <c r="A2869" i="5"/>
  <c r="A2868" i="5"/>
  <c r="I2868" i="5" s="1"/>
  <c r="A2867" i="5"/>
  <c r="A2866" i="5"/>
  <c r="I2866" i="5" s="1"/>
  <c r="A2865" i="5"/>
  <c r="I2865" i="5" s="1"/>
  <c r="A2864" i="5"/>
  <c r="A2863" i="5"/>
  <c r="A2862" i="5"/>
  <c r="A2861" i="5"/>
  <c r="A2860" i="5"/>
  <c r="A2859" i="5"/>
  <c r="I2859" i="5" s="1"/>
  <c r="A2858" i="5"/>
  <c r="A2857" i="5"/>
  <c r="I2857" i="5" s="1"/>
  <c r="A2856" i="5"/>
  <c r="A2855" i="5"/>
  <c r="I2855" i="5" s="1"/>
  <c r="A2854" i="5"/>
  <c r="A2853" i="5"/>
  <c r="I2853" i="5" s="1"/>
  <c r="A2852" i="5"/>
  <c r="A2851" i="5"/>
  <c r="A2850" i="5"/>
  <c r="A2849" i="5"/>
  <c r="I2849" i="5" s="1"/>
  <c r="A2848" i="5"/>
  <c r="F2848" i="5" s="1"/>
  <c r="A2847" i="5"/>
  <c r="A2846" i="5"/>
  <c r="A2845" i="5"/>
  <c r="I2844" i="5"/>
  <c r="F2844" i="5"/>
  <c r="A2844" i="5"/>
  <c r="E2844" i="5" s="1"/>
  <c r="A2843" i="5"/>
  <c r="I2843" i="5" s="1"/>
  <c r="A2842" i="5"/>
  <c r="I2842" i="5" s="1"/>
  <c r="E2841" i="5"/>
  <c r="E2840" i="5" s="1"/>
  <c r="A2841" i="5"/>
  <c r="I2841" i="5" s="1"/>
  <c r="I2840" i="5"/>
  <c r="A2840" i="5"/>
  <c r="A2839" i="5"/>
  <c r="E2839" i="5" s="1"/>
  <c r="E2838" i="5" s="1"/>
  <c r="A2838" i="5"/>
  <c r="I2838" i="5" s="1"/>
  <c r="A2837" i="5"/>
  <c r="F2837" i="5" s="1"/>
  <c r="F2836" i="5" s="1"/>
  <c r="A2836" i="5"/>
  <c r="I2836" i="5" s="1"/>
  <c r="A2835" i="5"/>
  <c r="I2835" i="5" s="1"/>
  <c r="I2834" i="5"/>
  <c r="A2834" i="5"/>
  <c r="I2833" i="5"/>
  <c r="A2833" i="5"/>
  <c r="A2826" i="5"/>
  <c r="F2824" i="5"/>
  <c r="F2823" i="5"/>
  <c r="F2822" i="5" s="1"/>
  <c r="A2823" i="5"/>
  <c r="E2823" i="5" s="1"/>
  <c r="E2822" i="5" s="1"/>
  <c r="A2822" i="5"/>
  <c r="I2822" i="5" s="1"/>
  <c r="A2821" i="5"/>
  <c r="F2821" i="5" s="1"/>
  <c r="F2820" i="5" s="1"/>
  <c r="A2820" i="5"/>
  <c r="I2820" i="5" s="1"/>
  <c r="A2819" i="5"/>
  <c r="E2819" i="5" s="1"/>
  <c r="E2818" i="5" s="1"/>
  <c r="A2818" i="5"/>
  <c r="I2818" i="5" s="1"/>
  <c r="A2817" i="5"/>
  <c r="A2816" i="5"/>
  <c r="A2815" i="5"/>
  <c r="A2814" i="5"/>
  <c r="A2813" i="5"/>
  <c r="A2812" i="5"/>
  <c r="I2812" i="5" s="1"/>
  <c r="A2811" i="5"/>
  <c r="E2811" i="5" s="1"/>
  <c r="E2810" i="5" s="1"/>
  <c r="A2810" i="5"/>
  <c r="I2810" i="5" s="1"/>
  <c r="E2809" i="5"/>
  <c r="A2809" i="5"/>
  <c r="F2809" i="5" s="1"/>
  <c r="I2808" i="5"/>
  <c r="A2808" i="5"/>
  <c r="E2808" i="5" s="1"/>
  <c r="E2807" i="5"/>
  <c r="A2807" i="5"/>
  <c r="I2807" i="5" s="1"/>
  <c r="I2806" i="5"/>
  <c r="A2806" i="5"/>
  <c r="F2805" i="5"/>
  <c r="A2805" i="5"/>
  <c r="E2805" i="5" s="1"/>
  <c r="F2804" i="5"/>
  <c r="A2804" i="5"/>
  <c r="I2804" i="5" s="1"/>
  <c r="A2803" i="5"/>
  <c r="E2803" i="5" s="1"/>
  <c r="A2802" i="5"/>
  <c r="A2801" i="5"/>
  <c r="I2801" i="5" s="1"/>
  <c r="A2800" i="5"/>
  <c r="I2800" i="5" s="1"/>
  <c r="A2799" i="5"/>
  <c r="A2798" i="5"/>
  <c r="A2797" i="5"/>
  <c r="E2797" i="5" s="1"/>
  <c r="A2796" i="5"/>
  <c r="A2795" i="5"/>
  <c r="A2794" i="5"/>
  <c r="I2794" i="5" s="1"/>
  <c r="E2793" i="5"/>
  <c r="A2793" i="5"/>
  <c r="F2793" i="5" s="1"/>
  <c r="F2792" i="5"/>
  <c r="A2792" i="5"/>
  <c r="E2792" i="5" s="1"/>
  <c r="A2791" i="5"/>
  <c r="A2790" i="5"/>
  <c r="E2790" i="5" s="1"/>
  <c r="A2789" i="5"/>
  <c r="I2789" i="5" s="1"/>
  <c r="A2788" i="5"/>
  <c r="I2788" i="5" s="1"/>
  <c r="E2787" i="5"/>
  <c r="E2786" i="5" s="1"/>
  <c r="A2787" i="5"/>
  <c r="F2787" i="5" s="1"/>
  <c r="F2786" i="5" s="1"/>
  <c r="A2786" i="5"/>
  <c r="I2786" i="5" s="1"/>
  <c r="A2785" i="5"/>
  <c r="A2784" i="5"/>
  <c r="I2784" i="5" s="1"/>
  <c r="A2783" i="5"/>
  <c r="A2782" i="5"/>
  <c r="I2782" i="5" s="1"/>
  <c r="A2781" i="5"/>
  <c r="E2781" i="5" s="1"/>
  <c r="E2780" i="5" s="1"/>
  <c r="A2780" i="5"/>
  <c r="I2780" i="5" s="1"/>
  <c r="E2779" i="5"/>
  <c r="E2778" i="5" s="1"/>
  <c r="A2779" i="5"/>
  <c r="F2779" i="5" s="1"/>
  <c r="F2778" i="5" s="1"/>
  <c r="I2778" i="5"/>
  <c r="A2778" i="5"/>
  <c r="A2777" i="5"/>
  <c r="I2777" i="5" s="1"/>
  <c r="A2776" i="5"/>
  <c r="A2775" i="5"/>
  <c r="I2775" i="5" s="1"/>
  <c r="A2774" i="5"/>
  <c r="F2774" i="5" s="1"/>
  <c r="A2773" i="5"/>
  <c r="E2772" i="5"/>
  <c r="A2772" i="5"/>
  <c r="I2772" i="5" s="1"/>
  <c r="F2771" i="5"/>
  <c r="A2771" i="5"/>
  <c r="E2771" i="5" s="1"/>
  <c r="E2770" i="5"/>
  <c r="A2770" i="5"/>
  <c r="F2770" i="5" s="1"/>
  <c r="I2769" i="5"/>
  <c r="A2769" i="5"/>
  <c r="A2768" i="5"/>
  <c r="I2768" i="5" s="1"/>
  <c r="I2767" i="5"/>
  <c r="E2767" i="5"/>
  <c r="E2766" i="5" s="1"/>
  <c r="A2767" i="5"/>
  <c r="F2767" i="5" s="1"/>
  <c r="F2766" i="5" s="1"/>
  <c r="A2766" i="5"/>
  <c r="I2766" i="5" s="1"/>
  <c r="A2765" i="5"/>
  <c r="I2765" i="5" s="1"/>
  <c r="A2764" i="5"/>
  <c r="A2763" i="5"/>
  <c r="I2763" i="5" s="1"/>
  <c r="A2762" i="5"/>
  <c r="A2761" i="5"/>
  <c r="I2761" i="5" s="1"/>
  <c r="A2760" i="5"/>
  <c r="A2759" i="5"/>
  <c r="I2759" i="5" s="1"/>
  <c r="E2758" i="5"/>
  <c r="A2758" i="5"/>
  <c r="I2758" i="5" s="1"/>
  <c r="F2757" i="5"/>
  <c r="A2757" i="5"/>
  <c r="E2757" i="5" s="1"/>
  <c r="E2756" i="5"/>
  <c r="A2756" i="5"/>
  <c r="F2756" i="5" s="1"/>
  <c r="A2755" i="5"/>
  <c r="I2755" i="5" s="1"/>
  <c r="A2754" i="5"/>
  <c r="I2754" i="5" s="1"/>
  <c r="F2753" i="5"/>
  <c r="F2752" i="5" s="1"/>
  <c r="A2753" i="5"/>
  <c r="E2753" i="5" s="1"/>
  <c r="E2752" i="5" s="1"/>
  <c r="A2752" i="5"/>
  <c r="I2752" i="5" s="1"/>
  <c r="I2751" i="5"/>
  <c r="E2751" i="5"/>
  <c r="E2750" i="5" s="1"/>
  <c r="A2751" i="5"/>
  <c r="F2751" i="5" s="1"/>
  <c r="F2750" i="5"/>
  <c r="A2750" i="5"/>
  <c r="I2750" i="5" s="1"/>
  <c r="A2749" i="5"/>
  <c r="E2749" i="5" s="1"/>
  <c r="E2748" i="5" s="1"/>
  <c r="I2748" i="5"/>
  <c r="A2748" i="5"/>
  <c r="F2747" i="5"/>
  <c r="F2746" i="5" s="1"/>
  <c r="A2747" i="5"/>
  <c r="I2747" i="5" s="1"/>
  <c r="A2746" i="5"/>
  <c r="I2746" i="5" s="1"/>
  <c r="A2745" i="5"/>
  <c r="A2744" i="5"/>
  <c r="I2744" i="5" s="1"/>
  <c r="A2743" i="5"/>
  <c r="A2742" i="5"/>
  <c r="I2742" i="5" s="1"/>
  <c r="A2741" i="5"/>
  <c r="I2741" i="5" s="1"/>
  <c r="A2740" i="5"/>
  <c r="A2739" i="5"/>
  <c r="I2739" i="5" s="1"/>
  <c r="A2738" i="5"/>
  <c r="A2737" i="5"/>
  <c r="I2737" i="5" s="1"/>
  <c r="A2736" i="5"/>
  <c r="E2736" i="5" s="1"/>
  <c r="E2735" i="5" s="1"/>
  <c r="A2735" i="5"/>
  <c r="I2735" i="5" s="1"/>
  <c r="A2734" i="5"/>
  <c r="A2733" i="5"/>
  <c r="I2733" i="5" s="1"/>
  <c r="A2732" i="5"/>
  <c r="I2732" i="5" s="1"/>
  <c r="A2731" i="5"/>
  <c r="A2730" i="5"/>
  <c r="I2730" i="5" s="1"/>
  <c r="A2729" i="5"/>
  <c r="A2728" i="5"/>
  <c r="I2728" i="5" s="1"/>
  <c r="E2727" i="5"/>
  <c r="E2726" i="5" s="1"/>
  <c r="A2727" i="5"/>
  <c r="I2727" i="5" s="1"/>
  <c r="A2726" i="5"/>
  <c r="I2726" i="5" s="1"/>
  <c r="A2725" i="5"/>
  <c r="I2725" i="5" s="1"/>
  <c r="A2724" i="5"/>
  <c r="I2724" i="5" s="1"/>
  <c r="A2723" i="5"/>
  <c r="A2722" i="5"/>
  <c r="I2722" i="5" s="1"/>
  <c r="I2721" i="5"/>
  <c r="A2721" i="5"/>
  <c r="E2721" i="5" s="1"/>
  <c r="E2720" i="5" s="1"/>
  <c r="A2720" i="5"/>
  <c r="I2720" i="5" s="1"/>
  <c r="A2719" i="5"/>
  <c r="A2718" i="5"/>
  <c r="I2718" i="5" s="1"/>
  <c r="F2717" i="5"/>
  <c r="A2717" i="5"/>
  <c r="I2717" i="5" s="1"/>
  <c r="E2716" i="5"/>
  <c r="A2716" i="5"/>
  <c r="I2716" i="5" s="1"/>
  <c r="F2715" i="5"/>
  <c r="A2715" i="5"/>
  <c r="E2715" i="5" s="1"/>
  <c r="A2714" i="5"/>
  <c r="I2714" i="5" s="1"/>
  <c r="A2713" i="5"/>
  <c r="I2713" i="5" s="1"/>
  <c r="A2712" i="5"/>
  <c r="A2711" i="5"/>
  <c r="I2711" i="5" s="1"/>
  <c r="A2710" i="5"/>
  <c r="I2709" i="5"/>
  <c r="A2709" i="5"/>
  <c r="F2708" i="5"/>
  <c r="F2707" i="5" s="1"/>
  <c r="A2708" i="5"/>
  <c r="A2707" i="5"/>
  <c r="I2707" i="5" s="1"/>
  <c r="A2706" i="5"/>
  <c r="A2705" i="5"/>
  <c r="I2705" i="5" s="1"/>
  <c r="A2704" i="5"/>
  <c r="A2703" i="5"/>
  <c r="I2703" i="5" s="1"/>
  <c r="A2702" i="5"/>
  <c r="I2702" i="5" s="1"/>
  <c r="F2701" i="5"/>
  <c r="A2701" i="5"/>
  <c r="I2701" i="5" s="1"/>
  <c r="E2700" i="5"/>
  <c r="A2700" i="5"/>
  <c r="I2700" i="5" s="1"/>
  <c r="F2699" i="5"/>
  <c r="A2699" i="5"/>
  <c r="E2699" i="5" s="1"/>
  <c r="E2698" i="5"/>
  <c r="A2698" i="5"/>
  <c r="F2698" i="5" s="1"/>
  <c r="A2697" i="5"/>
  <c r="I2697" i="5" s="1"/>
  <c r="I2696" i="5"/>
  <c r="F2696" i="5"/>
  <c r="A2696" i="5"/>
  <c r="E2696" i="5" s="1"/>
  <c r="I2695" i="5"/>
  <c r="A2695" i="5"/>
  <c r="F2695" i="5" s="1"/>
  <c r="F2694" i="5"/>
  <c r="A2694" i="5"/>
  <c r="E2694" i="5" s="1"/>
  <c r="F2693" i="5"/>
  <c r="A2693" i="5"/>
  <c r="I2693" i="5" s="1"/>
  <c r="A2692" i="5"/>
  <c r="I2692" i="5" s="1"/>
  <c r="A2691" i="5"/>
  <c r="A2690" i="5"/>
  <c r="A2689" i="5"/>
  <c r="I2689" i="5" s="1"/>
  <c r="A2688" i="5"/>
  <c r="E2687" i="5"/>
  <c r="A2687" i="5"/>
  <c r="I2687" i="5" s="1"/>
  <c r="F2686" i="5"/>
  <c r="A2686" i="5"/>
  <c r="E2686" i="5" s="1"/>
  <c r="A2685" i="5"/>
  <c r="I2685" i="5" s="1"/>
  <c r="A2684" i="5"/>
  <c r="I2684" i="5" s="1"/>
  <c r="A2683" i="5"/>
  <c r="A2682" i="5"/>
  <c r="I2682" i="5" s="1"/>
  <c r="A2681" i="5"/>
  <c r="A2680" i="5"/>
  <c r="I2680" i="5" s="1"/>
  <c r="A2679" i="5"/>
  <c r="A2678" i="5"/>
  <c r="I2678" i="5" s="1"/>
  <c r="A2677" i="5"/>
  <c r="A2676" i="5"/>
  <c r="I2676" i="5" s="1"/>
  <c r="A2675" i="5"/>
  <c r="I2675" i="5" s="1"/>
  <c r="A2674" i="5"/>
  <c r="I2674" i="5" s="1"/>
  <c r="A2673" i="5"/>
  <c r="I2673" i="5" s="1"/>
  <c r="A2672" i="5"/>
  <c r="I2672" i="5" s="1"/>
  <c r="A2671" i="5"/>
  <c r="A2670" i="5"/>
  <c r="I2670" i="5" s="1"/>
  <c r="I2669" i="5"/>
  <c r="A2669" i="5"/>
  <c r="A2668" i="5"/>
  <c r="A2667" i="5"/>
  <c r="I2667" i="5" s="1"/>
  <c r="A2666" i="5"/>
  <c r="A2665" i="5"/>
  <c r="I2665" i="5" s="1"/>
  <c r="A2664" i="5"/>
  <c r="I2664" i="5" s="1"/>
  <c r="A2663" i="5"/>
  <c r="I2663" i="5" s="1"/>
  <c r="A2662" i="5"/>
  <c r="I2662" i="5" s="1"/>
  <c r="A2661" i="5"/>
  <c r="A2660" i="5"/>
  <c r="I2660" i="5" s="1"/>
  <c r="A2659" i="5"/>
  <c r="I2659" i="5" s="1"/>
  <c r="A2658" i="5"/>
  <c r="A2657" i="5"/>
  <c r="I2657" i="5" s="1"/>
  <c r="E2656" i="5"/>
  <c r="E2655" i="5" s="1"/>
  <c r="A2656" i="5"/>
  <c r="I2656" i="5" s="1"/>
  <c r="A2655" i="5"/>
  <c r="I2655" i="5" s="1"/>
  <c r="A2654" i="5"/>
  <c r="E2653" i="5"/>
  <c r="A2653" i="5"/>
  <c r="I2653" i="5" s="1"/>
  <c r="F2652" i="5"/>
  <c r="A2652" i="5"/>
  <c r="I2652" i="5" s="1"/>
  <c r="F2651" i="5"/>
  <c r="A2651" i="5"/>
  <c r="I2651" i="5" s="1"/>
  <c r="A2650" i="5"/>
  <c r="I2650" i="5" s="1"/>
  <c r="A2649" i="5"/>
  <c r="A2648" i="5"/>
  <c r="I2648" i="5" s="1"/>
  <c r="A2647" i="5"/>
  <c r="A2646" i="5"/>
  <c r="A2645" i="5"/>
  <c r="A2644" i="5"/>
  <c r="A2643" i="5"/>
  <c r="I2643" i="5" s="1"/>
  <c r="A2642" i="5"/>
  <c r="I2642" i="5" s="1"/>
  <c r="A2641" i="5"/>
  <c r="A2640" i="5"/>
  <c r="I2640" i="5" s="1"/>
  <c r="F2639" i="5"/>
  <c r="F2638" i="5" s="1"/>
  <c r="A2639" i="5"/>
  <c r="I2639" i="5" s="1"/>
  <c r="A2638" i="5"/>
  <c r="I2638" i="5" s="1"/>
  <c r="A2637" i="5"/>
  <c r="I2637" i="5" s="1"/>
  <c r="A2636" i="5"/>
  <c r="I2636" i="5" s="1"/>
  <c r="A2635" i="5"/>
  <c r="I2635" i="5" s="1"/>
  <c r="A2634" i="5"/>
  <c r="I2634" i="5" s="1"/>
  <c r="A2633" i="5"/>
  <c r="A2632" i="5"/>
  <c r="I2632" i="5" s="1"/>
  <c r="A2631" i="5"/>
  <c r="I2631" i="5" s="1"/>
  <c r="A2630" i="5"/>
  <c r="I2629" i="5"/>
  <c r="A2629" i="5"/>
  <c r="I2628" i="5"/>
  <c r="A2628" i="5"/>
  <c r="A2627" i="5"/>
  <c r="A2626" i="5"/>
  <c r="I2626" i="5" s="1"/>
  <c r="A2625" i="5"/>
  <c r="F2625" i="5" s="1"/>
  <c r="A2624" i="5"/>
  <c r="A2623" i="5"/>
  <c r="A2622" i="5"/>
  <c r="A2621" i="5"/>
  <c r="I2621" i="5" s="1"/>
  <c r="F2620" i="5"/>
  <c r="F2619" i="5" s="1"/>
  <c r="A2620" i="5"/>
  <c r="I2620" i="5" s="1"/>
  <c r="A2619" i="5"/>
  <c r="I2619" i="5" s="1"/>
  <c r="A2618" i="5"/>
  <c r="A2617" i="5"/>
  <c r="A2616" i="5"/>
  <c r="A2615" i="5"/>
  <c r="F2615" i="5" s="1"/>
  <c r="A2614" i="5"/>
  <c r="I2614" i="5" s="1"/>
  <c r="A2613" i="5"/>
  <c r="I2613" i="5" s="1"/>
  <c r="A2612" i="5"/>
  <c r="I2612" i="5" s="1"/>
  <c r="A2611" i="5"/>
  <c r="A2610" i="5"/>
  <c r="I2610" i="5" s="1"/>
  <c r="A2609" i="5"/>
  <c r="I2608" i="5"/>
  <c r="A2608" i="5"/>
  <c r="A2607" i="5"/>
  <c r="I2607" i="5" s="1"/>
  <c r="F2606" i="5"/>
  <c r="F2605" i="5" s="1"/>
  <c r="E2606" i="5"/>
  <c r="E2605" i="5" s="1"/>
  <c r="A2606" i="5"/>
  <c r="I2606" i="5" s="1"/>
  <c r="A2605" i="5"/>
  <c r="I2605" i="5" s="1"/>
  <c r="A2604" i="5"/>
  <c r="A2603" i="5"/>
  <c r="I2603" i="5" s="1"/>
  <c r="I2602" i="5"/>
  <c r="A2602" i="5"/>
  <c r="E2601" i="5"/>
  <c r="E2600" i="5" s="1"/>
  <c r="A2601" i="5"/>
  <c r="I2601" i="5" s="1"/>
  <c r="A2600" i="5"/>
  <c r="I2600" i="5" s="1"/>
  <c r="A2599" i="5"/>
  <c r="A2598" i="5"/>
  <c r="I2598" i="5" s="1"/>
  <c r="A2597" i="5"/>
  <c r="I2597" i="5" s="1"/>
  <c r="A2596" i="5"/>
  <c r="I2596" i="5" s="1"/>
  <c r="I2595" i="5"/>
  <c r="F2595" i="5"/>
  <c r="F2594" i="5" s="1"/>
  <c r="A2595" i="5"/>
  <c r="E2594" i="5"/>
  <c r="A2594" i="5"/>
  <c r="I2594" i="5" s="1"/>
  <c r="E2593" i="5"/>
  <c r="E2592" i="5" s="1"/>
  <c r="A2593" i="5"/>
  <c r="I2593" i="5" s="1"/>
  <c r="A2592" i="5"/>
  <c r="I2592" i="5" s="1"/>
  <c r="A2591" i="5"/>
  <c r="E2590" i="5"/>
  <c r="A2590" i="5"/>
  <c r="I2590" i="5" s="1"/>
  <c r="A2589" i="5"/>
  <c r="A2588" i="5"/>
  <c r="I2588" i="5" s="1"/>
  <c r="A2587" i="5"/>
  <c r="A2586" i="5"/>
  <c r="I2586" i="5" s="1"/>
  <c r="I2585" i="5"/>
  <c r="A2585" i="5"/>
  <c r="F2585" i="5" s="1"/>
  <c r="F2584" i="5" s="1"/>
  <c r="I2584" i="5"/>
  <c r="A2584" i="5"/>
  <c r="A2583" i="5"/>
  <c r="E2583" i="5" s="1"/>
  <c r="E2582" i="5" s="1"/>
  <c r="A2582" i="5"/>
  <c r="I2582" i="5" s="1"/>
  <c r="A2581" i="5"/>
  <c r="A2580" i="5"/>
  <c r="I2580" i="5" s="1"/>
  <c r="I2579" i="5"/>
  <c r="A2579" i="5"/>
  <c r="F2579" i="5" s="1"/>
  <c r="E2578" i="5"/>
  <c r="A2578" i="5"/>
  <c r="I2578" i="5" s="1"/>
  <c r="A2577" i="5"/>
  <c r="I2576" i="5"/>
  <c r="E2576" i="5"/>
  <c r="A2576" i="5"/>
  <c r="F2576" i="5" s="1"/>
  <c r="I2575" i="5"/>
  <c r="A2575" i="5"/>
  <c r="F2575" i="5" s="1"/>
  <c r="A2574" i="5"/>
  <c r="I2574" i="5" s="1"/>
  <c r="E2573" i="5"/>
  <c r="A2573" i="5"/>
  <c r="F2573" i="5" s="1"/>
  <c r="I2572" i="5"/>
  <c r="A2572" i="5"/>
  <c r="F2572" i="5" s="1"/>
  <c r="E2571" i="5"/>
  <c r="A2571" i="5"/>
  <c r="I2571" i="5" s="1"/>
  <c r="A2570" i="5"/>
  <c r="E2569" i="5"/>
  <c r="A2569" i="5"/>
  <c r="F2569" i="5" s="1"/>
  <c r="I2568" i="5"/>
  <c r="H2568" i="5" s="1"/>
  <c r="A2568" i="5"/>
  <c r="F2568" i="5" s="1"/>
  <c r="F2567" i="5"/>
  <c r="A2567" i="5"/>
  <c r="I2567" i="5" s="1"/>
  <c r="H2567" i="5" s="1"/>
  <c r="F2566" i="5"/>
  <c r="A2566" i="5"/>
  <c r="E2566" i="5" s="1"/>
  <c r="E2565" i="5"/>
  <c r="A2565" i="5"/>
  <c r="F2565" i="5" s="1"/>
  <c r="E2564" i="5"/>
  <c r="A2564" i="5"/>
  <c r="F2564" i="5" s="1"/>
  <c r="A2563" i="5"/>
  <c r="F2563" i="5" s="1"/>
  <c r="A2562" i="5"/>
  <c r="I2562" i="5" s="1"/>
  <c r="A2561" i="5"/>
  <c r="I2561" i="5" s="1"/>
  <c r="A2560" i="5"/>
  <c r="I2560" i="5" s="1"/>
  <c r="A2559" i="5"/>
  <c r="A2558" i="5"/>
  <c r="I2558" i="5" s="1"/>
  <c r="A2557" i="5"/>
  <c r="E2557" i="5" s="1"/>
  <c r="E2556" i="5" s="1"/>
  <c r="A2556" i="5"/>
  <c r="I2556" i="5" s="1"/>
  <c r="A2555" i="5"/>
  <c r="F2555" i="5" s="1"/>
  <c r="F2554" i="5" s="1"/>
  <c r="A2554" i="5"/>
  <c r="I2554" i="5" s="1"/>
  <c r="F2553" i="5"/>
  <c r="F2552" i="5" s="1"/>
  <c r="A2553" i="5"/>
  <c r="E2553" i="5" s="1"/>
  <c r="E2552" i="5" s="1"/>
  <c r="I2552" i="5"/>
  <c r="A2552" i="5"/>
  <c r="F2551" i="5"/>
  <c r="F2550" i="5" s="1"/>
  <c r="A2551" i="5"/>
  <c r="I2551" i="5" s="1"/>
  <c r="A2550" i="5"/>
  <c r="I2550" i="5" s="1"/>
  <c r="A2549" i="5"/>
  <c r="I2549" i="5" s="1"/>
  <c r="A2548" i="5"/>
  <c r="A2547" i="5"/>
  <c r="I2547" i="5" s="1"/>
  <c r="A2546" i="5"/>
  <c r="A2545" i="5"/>
  <c r="I2545" i="5" s="1"/>
  <c r="A2544" i="5"/>
  <c r="I2544" i="5" s="1"/>
  <c r="A2543" i="5"/>
  <c r="A2542" i="5"/>
  <c r="I2542" i="5" s="1"/>
  <c r="A2541" i="5"/>
  <c r="A2540" i="5"/>
  <c r="I2540" i="5" s="1"/>
  <c r="A2539" i="5"/>
  <c r="E2539" i="5" s="1"/>
  <c r="E2538" i="5" s="1"/>
  <c r="A2538" i="5"/>
  <c r="I2538" i="5" s="1"/>
  <c r="A2537" i="5"/>
  <c r="F2537" i="5" s="1"/>
  <c r="F2536" i="5" s="1"/>
  <c r="A2536" i="5"/>
  <c r="I2536" i="5" s="1"/>
  <c r="A2535" i="5"/>
  <c r="A2534" i="5"/>
  <c r="I2534" i="5" s="1"/>
  <c r="A2533" i="5"/>
  <c r="I2533" i="5" s="1"/>
  <c r="A2532" i="5"/>
  <c r="I2532" i="5" s="1"/>
  <c r="A2531" i="5"/>
  <c r="I2531" i="5" s="1"/>
  <c r="A2530" i="5"/>
  <c r="F2530" i="5" s="1"/>
  <c r="A2529" i="5"/>
  <c r="E2529" i="5" s="1"/>
  <c r="A2528" i="5"/>
  <c r="A2527" i="5"/>
  <c r="I2527" i="5" s="1"/>
  <c r="A2526" i="5"/>
  <c r="F2526" i="5" s="1"/>
  <c r="A2525" i="5"/>
  <c r="A2524" i="5"/>
  <c r="I2524" i="5" s="1"/>
  <c r="F2523" i="5"/>
  <c r="F2522" i="5" s="1"/>
  <c r="A2523" i="5"/>
  <c r="I2523" i="5" s="1"/>
  <c r="A2522" i="5"/>
  <c r="I2522" i="5" s="1"/>
  <c r="A2521" i="5"/>
  <c r="F2521" i="5" s="1"/>
  <c r="F2520" i="5" s="1"/>
  <c r="A2520" i="5"/>
  <c r="I2520" i="5" s="1"/>
  <c r="A2519" i="5"/>
  <c r="A2518" i="5"/>
  <c r="A2517" i="5"/>
  <c r="A2516" i="5"/>
  <c r="A2515" i="5"/>
  <c r="E2515" i="5" s="1"/>
  <c r="A2514" i="5"/>
  <c r="I2514" i="5" s="1"/>
  <c r="F2513" i="5"/>
  <c r="F2512" i="5" s="1"/>
  <c r="A2513" i="5"/>
  <c r="I2513" i="5" s="1"/>
  <c r="A2512" i="5"/>
  <c r="I2512" i="5" s="1"/>
  <c r="E2511" i="5"/>
  <c r="A2511" i="5"/>
  <c r="I2511" i="5" s="1"/>
  <c r="F2510" i="5"/>
  <c r="A2510" i="5"/>
  <c r="I2510" i="5" s="1"/>
  <c r="A2509" i="5"/>
  <c r="A2508" i="5"/>
  <c r="I2508" i="5" s="1"/>
  <c r="E2507" i="5"/>
  <c r="A2507" i="5"/>
  <c r="I2507" i="5" s="1"/>
  <c r="A2506" i="5"/>
  <c r="E2506" i="5" s="1"/>
  <c r="A2505" i="5"/>
  <c r="F2505" i="5" s="1"/>
  <c r="A2504" i="5"/>
  <c r="E2504" i="5" s="1"/>
  <c r="A2503" i="5"/>
  <c r="I2503" i="5" s="1"/>
  <c r="A2502" i="5"/>
  <c r="I2502" i="5" s="1"/>
  <c r="A2501" i="5"/>
  <c r="I2501" i="5" s="1"/>
  <c r="A2500" i="5"/>
  <c r="I2500" i="5" s="1"/>
  <c r="A2499" i="5"/>
  <c r="I2499" i="5" s="1"/>
  <c r="A2498" i="5"/>
  <c r="I2498" i="5" s="1"/>
  <c r="E2497" i="5"/>
  <c r="A2497" i="5"/>
  <c r="F2497" i="5" s="1"/>
  <c r="F2496" i="5"/>
  <c r="A2496" i="5"/>
  <c r="I2496" i="5" s="1"/>
  <c r="E2495" i="5"/>
  <c r="A2495" i="5"/>
  <c r="I2495" i="5" s="1"/>
  <c r="A2494" i="5"/>
  <c r="I2494" i="5" s="1"/>
  <c r="A2493" i="5"/>
  <c r="I2493" i="5" s="1"/>
  <c r="A2492" i="5"/>
  <c r="I2492" i="5" s="1"/>
  <c r="A2491" i="5"/>
  <c r="A2490" i="5"/>
  <c r="I2490" i="5" s="1"/>
  <c r="A2489" i="5"/>
  <c r="E2489" i="5" s="1"/>
  <c r="E2488" i="5" s="1"/>
  <c r="A2488" i="5"/>
  <c r="I2488" i="5" s="1"/>
  <c r="A2487" i="5"/>
  <c r="I2487" i="5" s="1"/>
  <c r="A2486" i="5"/>
  <c r="I2486" i="5" s="1"/>
  <c r="I2485" i="5"/>
  <c r="A2485" i="5"/>
  <c r="A2484" i="5"/>
  <c r="E2484" i="5" s="1"/>
  <c r="E2483" i="5" s="1"/>
  <c r="A2483" i="5"/>
  <c r="I2483" i="5" s="1"/>
  <c r="A2482" i="5"/>
  <c r="I2482" i="5" s="1"/>
  <c r="A2481" i="5"/>
  <c r="I2481" i="5" s="1"/>
  <c r="A2480" i="5"/>
  <c r="A2479" i="5"/>
  <c r="I2479" i="5" s="1"/>
  <c r="E2478" i="5"/>
  <c r="E2477" i="5" s="1"/>
  <c r="A2478" i="5"/>
  <c r="F2478" i="5" s="1"/>
  <c r="F2477" i="5"/>
  <c r="A2477" i="5"/>
  <c r="I2477" i="5" s="1"/>
  <c r="A2476" i="5"/>
  <c r="E2476" i="5" s="1"/>
  <c r="E2475" i="5" s="1"/>
  <c r="A2475" i="5"/>
  <c r="I2475" i="5" s="1"/>
  <c r="A2474" i="5"/>
  <c r="I2474" i="5" s="1"/>
  <c r="E2473" i="5"/>
  <c r="E2472" i="5" s="1"/>
  <c r="A2473" i="5"/>
  <c r="F2473" i="5" s="1"/>
  <c r="F2472" i="5"/>
  <c r="A2472" i="5"/>
  <c r="I2472" i="5" s="1"/>
  <c r="A2471" i="5"/>
  <c r="A2470" i="5"/>
  <c r="I2470" i="5" s="1"/>
  <c r="F2469" i="5"/>
  <c r="F2468" i="5" s="1"/>
  <c r="E2469" i="5"/>
  <c r="E2468" i="5" s="1"/>
  <c r="A2469" i="5"/>
  <c r="I2469" i="5" s="1"/>
  <c r="A2468" i="5"/>
  <c r="I2468" i="5" s="1"/>
  <c r="A2467" i="5"/>
  <c r="A2466" i="5"/>
  <c r="I2466" i="5" s="1"/>
  <c r="A2465" i="5"/>
  <c r="A2464" i="5"/>
  <c r="I2464" i="5" s="1"/>
  <c r="I2463" i="5"/>
  <c r="F2463" i="5"/>
  <c r="F2462" i="5" s="1"/>
  <c r="A2463" i="5"/>
  <c r="E2463" i="5" s="1"/>
  <c r="E2462" i="5"/>
  <c r="A2462" i="5"/>
  <c r="I2462" i="5" s="1"/>
  <c r="H2462" i="5" s="1"/>
  <c r="A2461" i="5"/>
  <c r="I2461" i="5" s="1"/>
  <c r="A2460" i="5"/>
  <c r="F2460" i="5" s="1"/>
  <c r="F2459" i="5" s="1"/>
  <c r="A2459" i="5"/>
  <c r="I2459" i="5" s="1"/>
  <c r="A2458" i="5"/>
  <c r="A2457" i="5"/>
  <c r="I2457" i="5" s="1"/>
  <c r="E2456" i="5"/>
  <c r="E2455" i="5" s="1"/>
  <c r="A2456" i="5"/>
  <c r="I2456" i="5" s="1"/>
  <c r="A2455" i="5"/>
  <c r="I2455" i="5" s="1"/>
  <c r="A2454" i="5"/>
  <c r="F2454" i="5" s="1"/>
  <c r="F2453" i="5" s="1"/>
  <c r="A2453" i="5"/>
  <c r="I2453" i="5" s="1"/>
  <c r="A2452" i="5"/>
  <c r="F2452" i="5" s="1"/>
  <c r="F2451" i="5" s="1"/>
  <c r="A2451" i="5"/>
  <c r="I2451" i="5" s="1"/>
  <c r="A2450" i="5"/>
  <c r="I2450" i="5" s="1"/>
  <c r="A2449" i="5"/>
  <c r="A2448" i="5"/>
  <c r="F2448" i="5" s="1"/>
  <c r="E2447" i="5"/>
  <c r="A2447" i="5"/>
  <c r="I2447" i="5" s="1"/>
  <c r="F2446" i="5"/>
  <c r="A2446" i="5"/>
  <c r="E2446" i="5" s="1"/>
  <c r="E2445" i="5"/>
  <c r="A2445" i="5"/>
  <c r="F2445" i="5" s="1"/>
  <c r="A2444" i="5"/>
  <c r="I2444" i="5" s="1"/>
  <c r="A2443" i="5"/>
  <c r="I2443" i="5" s="1"/>
  <c r="F2442" i="5"/>
  <c r="F2441" i="5" s="1"/>
  <c r="H2441" i="5" s="1"/>
  <c r="A2442" i="5"/>
  <c r="E2442" i="5" s="1"/>
  <c r="E2441" i="5" s="1"/>
  <c r="A2441" i="5"/>
  <c r="I2441" i="5" s="1"/>
  <c r="I2440" i="5"/>
  <c r="E2440" i="5"/>
  <c r="E2439" i="5" s="1"/>
  <c r="A2440" i="5"/>
  <c r="F2440" i="5" s="1"/>
  <c r="F2439" i="5"/>
  <c r="A2439" i="5"/>
  <c r="I2439" i="5" s="1"/>
  <c r="A2438" i="5"/>
  <c r="E2438" i="5" s="1"/>
  <c r="E2437" i="5" s="1"/>
  <c r="I2437" i="5"/>
  <c r="A2437" i="5"/>
  <c r="F2436" i="5"/>
  <c r="F2435" i="5" s="1"/>
  <c r="A2436" i="5"/>
  <c r="I2436" i="5" s="1"/>
  <c r="A2435" i="5"/>
  <c r="I2435" i="5" s="1"/>
  <c r="A2434" i="5"/>
  <c r="A2433" i="5"/>
  <c r="I2433" i="5" s="1"/>
  <c r="A2432" i="5"/>
  <c r="F2432" i="5" s="1"/>
  <c r="F2431" i="5" s="1"/>
  <c r="A2431" i="5"/>
  <c r="I2431" i="5" s="1"/>
  <c r="A2430" i="5"/>
  <c r="I2430" i="5" s="1"/>
  <c r="A2429" i="5"/>
  <c r="I2429" i="5" s="1"/>
  <c r="A2428" i="5"/>
  <c r="E2428" i="5" s="1"/>
  <c r="A2427" i="5"/>
  <c r="E2426" i="5"/>
  <c r="A2426" i="5"/>
  <c r="I2426" i="5" s="1"/>
  <c r="F2425" i="5"/>
  <c r="A2425" i="5"/>
  <c r="I2425" i="5" s="1"/>
  <c r="A2424" i="5"/>
  <c r="A2423" i="5"/>
  <c r="I2423" i="5" s="1"/>
  <c r="E2422" i="5"/>
  <c r="A2422" i="5"/>
  <c r="I2422" i="5" s="1"/>
  <c r="A2421" i="5"/>
  <c r="E2421" i="5" s="1"/>
  <c r="A2420" i="5"/>
  <c r="F2420" i="5" s="1"/>
  <c r="A2419" i="5"/>
  <c r="E2419" i="5" s="1"/>
  <c r="E2418" i="5"/>
  <c r="A2418" i="5"/>
  <c r="I2418" i="5" s="1"/>
  <c r="A2417" i="5"/>
  <c r="I2417" i="5" s="1"/>
  <c r="A2416" i="5"/>
  <c r="F2416" i="5" s="1"/>
  <c r="A2415" i="5"/>
  <c r="I2415" i="5" s="1"/>
  <c r="A2414" i="5"/>
  <c r="A2413" i="5"/>
  <c r="F2413" i="5" s="1"/>
  <c r="A2412" i="5"/>
  <c r="A2411" i="5"/>
  <c r="I2411" i="5" s="1"/>
  <c r="A2410" i="5"/>
  <c r="I2410" i="5" s="1"/>
  <c r="F2409" i="5"/>
  <c r="F2408" i="5" s="1"/>
  <c r="A2409" i="5"/>
  <c r="I2409" i="5" s="1"/>
  <c r="A2408" i="5"/>
  <c r="I2408" i="5" s="1"/>
  <c r="A2407" i="5"/>
  <c r="A2406" i="5"/>
  <c r="I2406" i="5" s="1"/>
  <c r="A2405" i="5"/>
  <c r="F2405" i="5" s="1"/>
  <c r="F2404" i="5" s="1"/>
  <c r="E2404" i="5"/>
  <c r="A2404" i="5"/>
  <c r="I2404" i="5" s="1"/>
  <c r="A2403" i="5"/>
  <c r="A2402" i="5"/>
  <c r="A2401" i="5"/>
  <c r="A2400" i="5"/>
  <c r="A2399" i="5"/>
  <c r="I2399" i="5" s="1"/>
  <c r="A2398" i="5"/>
  <c r="I2398" i="5" s="1"/>
  <c r="A2397" i="5"/>
  <c r="I2397" i="5" s="1"/>
  <c r="A2396" i="5"/>
  <c r="A2395" i="5"/>
  <c r="I2395" i="5" s="1"/>
  <c r="A2394" i="5"/>
  <c r="I2394" i="5" s="1"/>
  <c r="A2393" i="5"/>
  <c r="I2393" i="5" s="1"/>
  <c r="A2392" i="5"/>
  <c r="F2392" i="5" s="1"/>
  <c r="F2391" i="5" s="1"/>
  <c r="A2391" i="5"/>
  <c r="I2391" i="5" s="1"/>
  <c r="A2390" i="5"/>
  <c r="I2390" i="5" s="1"/>
  <c r="A2389" i="5"/>
  <c r="I2389" i="5" s="1"/>
  <c r="A2388" i="5"/>
  <c r="A2387" i="5"/>
  <c r="I2387" i="5" s="1"/>
  <c r="A2386" i="5"/>
  <c r="E2386" i="5" s="1"/>
  <c r="E2385" i="5" s="1"/>
  <c r="A2385" i="5"/>
  <c r="I2385" i="5" s="1"/>
  <c r="A2384" i="5"/>
  <c r="I2384" i="5" s="1"/>
  <c r="A2383" i="5"/>
  <c r="I2383" i="5" s="1"/>
  <c r="A2382" i="5"/>
  <c r="I2382" i="5" s="1"/>
  <c r="A2381" i="5"/>
  <c r="I2381" i="5" s="1"/>
  <c r="E2380" i="5"/>
  <c r="E2379" i="5" s="1"/>
  <c r="A2380" i="5"/>
  <c r="F2380" i="5" s="1"/>
  <c r="F2379" i="5" s="1"/>
  <c r="I2379" i="5"/>
  <c r="A2379" i="5"/>
  <c r="I2378" i="5"/>
  <c r="A2378" i="5"/>
  <c r="E2378" i="5" s="1"/>
  <c r="E2377" i="5" s="1"/>
  <c r="A2377" i="5"/>
  <c r="I2377" i="5" s="1"/>
  <c r="A2376" i="5"/>
  <c r="I2376" i="5" s="1"/>
  <c r="E2375" i="5"/>
  <c r="E2374" i="5" s="1"/>
  <c r="A2375" i="5"/>
  <c r="F2375" i="5" s="1"/>
  <c r="F2374" i="5" s="1"/>
  <c r="I2374" i="5"/>
  <c r="A2374" i="5"/>
  <c r="F2373" i="5"/>
  <c r="F2372" i="5" s="1"/>
  <c r="A2373" i="5"/>
  <c r="E2373" i="5" s="1"/>
  <c r="E2372" i="5" s="1"/>
  <c r="A2372" i="5"/>
  <c r="I2372" i="5" s="1"/>
  <c r="A2371" i="5"/>
  <c r="A2370" i="5"/>
  <c r="I2370" i="5" s="1"/>
  <c r="A2369" i="5"/>
  <c r="F2369" i="5" s="1"/>
  <c r="F2368" i="5" s="1"/>
  <c r="A2368" i="5"/>
  <c r="I2368" i="5" s="1"/>
  <c r="A2367" i="5"/>
  <c r="I2367" i="5" s="1"/>
  <c r="A2366" i="5"/>
  <c r="A2365" i="5"/>
  <c r="I2365" i="5" s="1"/>
  <c r="A2364" i="5"/>
  <c r="I2364" i="5" s="1"/>
  <c r="E2363" i="5"/>
  <c r="A2363" i="5"/>
  <c r="I2363" i="5" s="1"/>
  <c r="I2362" i="5"/>
  <c r="A2362" i="5"/>
  <c r="E2362" i="5" s="1"/>
  <c r="E2361" i="5"/>
  <c r="A2361" i="5"/>
  <c r="F2361" i="5" s="1"/>
  <c r="I2360" i="5"/>
  <c r="A2360" i="5"/>
  <c r="F2360" i="5" s="1"/>
  <c r="A2359" i="5"/>
  <c r="I2359" i="5" s="1"/>
  <c r="I2358" i="5"/>
  <c r="A2358" i="5"/>
  <c r="F2358" i="5" s="1"/>
  <c r="F2357" i="5" s="1"/>
  <c r="A2357" i="5"/>
  <c r="I2357" i="5" s="1"/>
  <c r="A2356" i="5"/>
  <c r="I2355" i="5"/>
  <c r="A2355" i="5"/>
  <c r="E2354" i="5"/>
  <c r="A2354" i="5"/>
  <c r="I2354" i="5" s="1"/>
  <c r="F2353" i="5"/>
  <c r="A2353" i="5"/>
  <c r="E2353" i="5" s="1"/>
  <c r="E2352" i="5"/>
  <c r="A2352" i="5"/>
  <c r="F2352" i="5" s="1"/>
  <c r="A2351" i="5"/>
  <c r="E2350" i="5"/>
  <c r="A2350" i="5"/>
  <c r="I2350" i="5" s="1"/>
  <c r="A2349" i="5"/>
  <c r="I2349" i="5" s="1"/>
  <c r="E2348" i="5"/>
  <c r="E2347" i="5" s="1"/>
  <c r="A2348" i="5"/>
  <c r="F2348" i="5" s="1"/>
  <c r="F2347" i="5" s="1"/>
  <c r="A2347" i="5"/>
  <c r="I2347" i="5" s="1"/>
  <c r="E2346" i="5"/>
  <c r="E2345" i="5" s="1"/>
  <c r="A2346" i="5"/>
  <c r="F2346" i="5" s="1"/>
  <c r="F2345" i="5" s="1"/>
  <c r="I2345" i="5"/>
  <c r="A2345" i="5"/>
  <c r="A2344" i="5"/>
  <c r="I2343" i="5"/>
  <c r="A2343" i="5"/>
  <c r="A2342" i="5"/>
  <c r="I2342" i="5" s="1"/>
  <c r="A2341" i="5"/>
  <c r="I2341" i="5" s="1"/>
  <c r="F2340" i="5"/>
  <c r="F2339" i="5" s="1"/>
  <c r="A2340" i="5"/>
  <c r="I2340" i="5" s="1"/>
  <c r="A2339" i="5"/>
  <c r="I2339" i="5" s="1"/>
  <c r="A2338" i="5"/>
  <c r="A2337" i="5"/>
  <c r="I2337" i="5" s="1"/>
  <c r="A2336" i="5"/>
  <c r="A2335" i="5"/>
  <c r="A2334" i="5"/>
  <c r="I2334" i="5" s="1"/>
  <c r="A2333" i="5"/>
  <c r="I2333" i="5" s="1"/>
  <c r="I2332" i="5"/>
  <c r="A2332" i="5"/>
  <c r="F2331" i="5"/>
  <c r="F2330" i="5" s="1"/>
  <c r="A2331" i="5"/>
  <c r="E2331" i="5" s="1"/>
  <c r="E2330" i="5" s="1"/>
  <c r="A2330" i="5"/>
  <c r="I2330" i="5" s="1"/>
  <c r="A2329" i="5"/>
  <c r="A2328" i="5"/>
  <c r="I2328" i="5" s="1"/>
  <c r="A2327" i="5"/>
  <c r="F2327" i="5" s="1"/>
  <c r="F2326" i="5" s="1"/>
  <c r="A2326" i="5"/>
  <c r="I2326" i="5" s="1"/>
  <c r="A2325" i="5"/>
  <c r="F2325" i="5" s="1"/>
  <c r="F2324" i="5" s="1"/>
  <c r="A2324" i="5"/>
  <c r="I2324" i="5" s="1"/>
  <c r="A2323" i="5"/>
  <c r="A2322" i="5"/>
  <c r="I2322" i="5" s="1"/>
  <c r="A2321" i="5"/>
  <c r="I2321" i="5" s="1"/>
  <c r="A2320" i="5"/>
  <c r="A2319" i="5"/>
  <c r="A2318" i="5"/>
  <c r="I2318" i="5" s="1"/>
  <c r="A2317" i="5"/>
  <c r="A2316" i="5"/>
  <c r="I2316" i="5" s="1"/>
  <c r="A2315" i="5"/>
  <c r="A2314" i="5"/>
  <c r="E2314" i="5" s="1"/>
  <c r="A2313" i="5"/>
  <c r="A2312" i="5"/>
  <c r="I2312" i="5" s="1"/>
  <c r="A2311" i="5"/>
  <c r="I2311" i="5" s="1"/>
  <c r="E2310" i="5"/>
  <c r="E2309" i="5" s="1"/>
  <c r="A2310" i="5"/>
  <c r="F2310" i="5" s="1"/>
  <c r="F2309" i="5" s="1"/>
  <c r="I2309" i="5"/>
  <c r="A2309" i="5"/>
  <c r="A2308" i="5"/>
  <c r="E2308" i="5" s="1"/>
  <c r="A2307" i="5"/>
  <c r="F2307" i="5" s="1"/>
  <c r="I2306" i="5"/>
  <c r="E2306" i="5"/>
  <c r="A2306" i="5"/>
  <c r="F2306" i="5" s="1"/>
  <c r="E2305" i="5"/>
  <c r="A2305" i="5"/>
  <c r="I2305" i="5" s="1"/>
  <c r="A2304" i="5"/>
  <c r="I2304" i="5" s="1"/>
  <c r="A2303" i="5"/>
  <c r="I2303" i="5" s="1"/>
  <c r="A2302" i="5"/>
  <c r="E2302" i="5" s="1"/>
  <c r="E2301" i="5" s="1"/>
  <c r="A2301" i="5"/>
  <c r="I2301" i="5" s="1"/>
  <c r="A2300" i="5"/>
  <c r="I2300" i="5" s="1"/>
  <c r="A2299" i="5"/>
  <c r="I2299" i="5" s="1"/>
  <c r="A2298" i="5"/>
  <c r="A2297" i="5"/>
  <c r="I2297" i="5" s="1"/>
  <c r="A2296" i="5"/>
  <c r="A2295" i="5"/>
  <c r="I2295" i="5" s="1"/>
  <c r="A2294" i="5"/>
  <c r="F2294" i="5" s="1"/>
  <c r="A2293" i="5"/>
  <c r="I2293" i="5" s="1"/>
  <c r="I2292" i="5"/>
  <c r="A2292" i="5"/>
  <c r="E2292" i="5" s="1"/>
  <c r="E2291" i="5" s="1"/>
  <c r="A2291" i="5"/>
  <c r="I2291" i="5" s="1"/>
  <c r="A2290" i="5"/>
  <c r="I2290" i="5" s="1"/>
  <c r="A2289" i="5"/>
  <c r="I2289" i="5" s="1"/>
  <c r="A2288" i="5"/>
  <c r="I2288" i="5" s="1"/>
  <c r="A2287" i="5"/>
  <c r="I2287" i="5" s="1"/>
  <c r="A2286" i="5"/>
  <c r="I2286" i="5" s="1"/>
  <c r="A2285" i="5"/>
  <c r="I2285" i="5" s="1"/>
  <c r="A2284" i="5"/>
  <c r="I2284" i="5" s="1"/>
  <c r="A2283" i="5"/>
  <c r="A2282" i="5"/>
  <c r="I2282" i="5" s="1"/>
  <c r="A2281" i="5"/>
  <c r="I2281" i="5" s="1"/>
  <c r="A2280" i="5"/>
  <c r="I2280" i="5" s="1"/>
  <c r="A2279" i="5"/>
  <c r="I2279" i="5" s="1"/>
  <c r="A2278" i="5"/>
  <c r="I2278" i="5" s="1"/>
  <c r="A2277" i="5"/>
  <c r="I2277" i="5" s="1"/>
  <c r="A2276" i="5"/>
  <c r="E2276" i="5" s="1"/>
  <c r="A2275" i="5"/>
  <c r="F2275" i="5" s="1"/>
  <c r="A2274" i="5"/>
  <c r="I2274" i="5" s="1"/>
  <c r="A2273" i="5"/>
  <c r="E2273" i="5" s="1"/>
  <c r="E2272" i="5" s="1"/>
  <c r="A2272" i="5"/>
  <c r="I2272" i="5" s="1"/>
  <c r="A2271" i="5"/>
  <c r="E2270" i="5"/>
  <c r="A2270" i="5"/>
  <c r="I2270" i="5" s="1"/>
  <c r="A2269" i="5"/>
  <c r="A2268" i="5"/>
  <c r="I2268" i="5" s="1"/>
  <c r="A2267" i="5"/>
  <c r="E2267" i="5" s="1"/>
  <c r="A2266" i="5"/>
  <c r="F2266" i="5" s="1"/>
  <c r="A2265" i="5"/>
  <c r="A2264" i="5"/>
  <c r="I2264" i="5" s="1"/>
  <c r="A2263" i="5"/>
  <c r="I2263" i="5" s="1"/>
  <c r="A2262" i="5"/>
  <c r="I2262" i="5" s="1"/>
  <c r="A2261" i="5"/>
  <c r="A2260" i="5"/>
  <c r="I2260" i="5" s="1"/>
  <c r="I2259" i="5"/>
  <c r="E2259" i="5"/>
  <c r="E2258" i="5" s="1"/>
  <c r="A2259" i="5"/>
  <c r="F2259" i="5" s="1"/>
  <c r="F2258" i="5" s="1"/>
  <c r="H2258" i="5" s="1"/>
  <c r="A2258" i="5"/>
  <c r="I2258" i="5" s="1"/>
  <c r="I2257" i="5"/>
  <c r="A2257" i="5"/>
  <c r="F2257" i="5" s="1"/>
  <c r="F2256" i="5" s="1"/>
  <c r="A2256" i="5"/>
  <c r="I2256" i="5" s="1"/>
  <c r="A2255" i="5"/>
  <c r="A2254" i="5"/>
  <c r="I2254" i="5" s="1"/>
  <c r="A2253" i="5"/>
  <c r="A2252" i="5"/>
  <c r="E2252" i="5" s="1"/>
  <c r="A2251" i="5"/>
  <c r="F2251" i="5" s="1"/>
  <c r="A2250" i="5"/>
  <c r="A2249" i="5"/>
  <c r="I2249" i="5" s="1"/>
  <c r="A2248" i="5"/>
  <c r="I2248" i="5" s="1"/>
  <c r="A2247" i="5"/>
  <c r="F2247" i="5" s="1"/>
  <c r="F2246" i="5" s="1"/>
  <c r="A2246" i="5"/>
  <c r="I2246" i="5" s="1"/>
  <c r="A2245" i="5"/>
  <c r="A2244" i="5"/>
  <c r="A2243" i="5"/>
  <c r="F2242" i="5"/>
  <c r="A2242" i="5"/>
  <c r="I2242" i="5" s="1"/>
  <c r="A2241" i="5"/>
  <c r="I2241" i="5" s="1"/>
  <c r="A2240" i="5"/>
  <c r="A2239" i="5"/>
  <c r="I2239" i="5" s="1"/>
  <c r="A2238" i="5"/>
  <c r="A2237" i="5"/>
  <c r="I2237" i="5" s="1"/>
  <c r="F2236" i="5"/>
  <c r="F2235" i="5" s="1"/>
  <c r="A2236" i="5"/>
  <c r="E2236" i="5" s="1"/>
  <c r="E2235" i="5" s="1"/>
  <c r="I2235" i="5"/>
  <c r="A2235" i="5"/>
  <c r="F2234" i="5"/>
  <c r="E2234" i="5"/>
  <c r="H2234" i="5" s="1"/>
  <c r="A2234" i="5"/>
  <c r="I2234" i="5" s="1"/>
  <c r="I2233" i="5"/>
  <c r="A2233" i="5"/>
  <c r="E2233" i="5" s="1"/>
  <c r="E2232" i="5"/>
  <c r="E2230" i="5" s="1"/>
  <c r="A2232" i="5"/>
  <c r="F2232" i="5" s="1"/>
  <c r="I2231" i="5"/>
  <c r="A2231" i="5"/>
  <c r="F2231" i="5" s="1"/>
  <c r="I2230" i="5"/>
  <c r="A2230" i="5"/>
  <c r="I2229" i="5"/>
  <c r="A2229" i="5"/>
  <c r="I2228" i="5"/>
  <c r="A2228" i="5"/>
  <c r="I2227" i="5"/>
  <c r="A2227" i="5"/>
  <c r="E2227" i="5" s="1"/>
  <c r="E2226" i="5" s="1"/>
  <c r="A2226" i="5"/>
  <c r="I2226" i="5" s="1"/>
  <c r="A2225" i="5"/>
  <c r="I2225" i="5" s="1"/>
  <c r="A2224" i="5"/>
  <c r="I2224" i="5" s="1"/>
  <c r="A2223" i="5"/>
  <c r="A2222" i="5"/>
  <c r="I2222" i="5" s="1"/>
  <c r="A2221" i="5"/>
  <c r="I2221" i="5" s="1"/>
  <c r="A2220" i="5"/>
  <c r="A2219" i="5"/>
  <c r="I2219" i="5" s="1"/>
  <c r="A2218" i="5"/>
  <c r="A2217" i="5"/>
  <c r="I2217" i="5" s="1"/>
  <c r="A2216" i="5"/>
  <c r="F2216" i="5" s="1"/>
  <c r="F2215" i="5" s="1"/>
  <c r="I2215" i="5"/>
  <c r="A2215" i="5"/>
  <c r="F2214" i="5"/>
  <c r="F2213" i="5" s="1"/>
  <c r="A2214" i="5"/>
  <c r="E2214" i="5" s="1"/>
  <c r="E2213" i="5" s="1"/>
  <c r="I2213" i="5"/>
  <c r="A2213" i="5"/>
  <c r="A2212" i="5"/>
  <c r="I2212" i="5" s="1"/>
  <c r="E2211" i="5"/>
  <c r="E2210" i="5" s="1"/>
  <c r="A2211" i="5"/>
  <c r="F2211" i="5" s="1"/>
  <c r="F2210" i="5" s="1"/>
  <c r="I2210" i="5"/>
  <c r="A2210" i="5"/>
  <c r="A2209" i="5"/>
  <c r="E2209" i="5" s="1"/>
  <c r="E2208" i="5" s="1"/>
  <c r="A2208" i="5"/>
  <c r="I2208" i="5" s="1"/>
  <c r="A2207" i="5"/>
  <c r="I2207" i="5" s="1"/>
  <c r="A2206" i="5"/>
  <c r="I2206" i="5" s="1"/>
  <c r="F2205" i="5"/>
  <c r="F2204" i="5" s="1"/>
  <c r="A2205" i="5"/>
  <c r="I2205" i="5" s="1"/>
  <c r="A2204" i="5"/>
  <c r="I2204" i="5" s="1"/>
  <c r="A2203" i="5"/>
  <c r="I2203" i="5" s="1"/>
  <c r="A2202" i="5"/>
  <c r="I2202" i="5" s="1"/>
  <c r="A2201" i="5"/>
  <c r="F2201" i="5" s="1"/>
  <c r="F2200" i="5" s="1"/>
  <c r="A2200" i="5"/>
  <c r="I2200" i="5" s="1"/>
  <c r="I2199" i="5"/>
  <c r="F2199" i="5"/>
  <c r="F2198" i="5" s="1"/>
  <c r="A2199" i="5"/>
  <c r="E2199" i="5" s="1"/>
  <c r="E2198" i="5" s="1"/>
  <c r="I2198" i="5"/>
  <c r="A2198" i="5"/>
  <c r="A2197" i="5"/>
  <c r="I2197" i="5" s="1"/>
  <c r="A2196" i="5"/>
  <c r="A2195" i="5"/>
  <c r="I2195" i="5" s="1"/>
  <c r="A2194" i="5"/>
  <c r="E2194" i="5" s="1"/>
  <c r="E2193" i="5" s="1"/>
  <c r="A2193" i="5"/>
  <c r="I2193" i="5" s="1"/>
  <c r="A2192" i="5"/>
  <c r="I2192" i="5" s="1"/>
  <c r="A2191" i="5"/>
  <c r="I2191" i="5" s="1"/>
  <c r="A2190" i="5"/>
  <c r="A2189" i="5"/>
  <c r="I2189" i="5" s="1"/>
  <c r="I2188" i="5"/>
  <c r="A2188" i="5"/>
  <c r="F2188" i="5" s="1"/>
  <c r="F2187" i="5" s="1"/>
  <c r="A2187" i="5"/>
  <c r="I2187" i="5" s="1"/>
  <c r="A2186" i="5"/>
  <c r="E2186" i="5" s="1"/>
  <c r="E2185" i="5" s="1"/>
  <c r="A2185" i="5"/>
  <c r="I2185" i="5" s="1"/>
  <c r="A2184" i="5"/>
  <c r="I2184" i="5" s="1"/>
  <c r="A2183" i="5"/>
  <c r="A2182" i="5"/>
  <c r="I2182" i="5" s="1"/>
  <c r="A2181" i="5"/>
  <c r="E2181" i="5" s="1"/>
  <c r="E2180" i="5" s="1"/>
  <c r="A2180" i="5"/>
  <c r="I2180" i="5" s="1"/>
  <c r="F2179" i="5"/>
  <c r="F2178" i="5" s="1"/>
  <c r="A2179" i="5"/>
  <c r="I2179" i="5" s="1"/>
  <c r="A2178" i="5"/>
  <c r="I2178" i="5" s="1"/>
  <c r="A2177" i="5"/>
  <c r="I2177" i="5" s="1"/>
  <c r="A2176" i="5"/>
  <c r="E2176" i="5" s="1"/>
  <c r="E2175" i="5" s="1"/>
  <c r="A2175" i="5"/>
  <c r="I2175" i="5" s="1"/>
  <c r="A2174" i="5"/>
  <c r="I2174" i="5" s="1"/>
  <c r="A2173" i="5"/>
  <c r="I2173" i="5" s="1"/>
  <c r="A2172" i="5"/>
  <c r="F2172" i="5" s="1"/>
  <c r="F2171" i="5" s="1"/>
  <c r="A2171" i="5"/>
  <c r="I2171" i="5" s="1"/>
  <c r="A2170" i="5"/>
  <c r="A2169" i="5"/>
  <c r="I2169" i="5" s="1"/>
  <c r="I2168" i="5"/>
  <c r="A2168" i="5"/>
  <c r="A2167" i="5"/>
  <c r="A2166" i="5"/>
  <c r="I2166" i="5" s="1"/>
  <c r="A2165" i="5"/>
  <c r="A2164" i="5"/>
  <c r="I2164" i="5" s="1"/>
  <c r="A2163" i="5"/>
  <c r="E2163" i="5" s="1"/>
  <c r="E2162" i="5" s="1"/>
  <c r="A2162" i="5"/>
  <c r="I2162" i="5" s="1"/>
  <c r="A2161" i="5"/>
  <c r="I2161" i="5" s="1"/>
  <c r="A2160" i="5"/>
  <c r="I2160" i="5" s="1"/>
  <c r="A2159" i="5"/>
  <c r="I2159" i="5" s="1"/>
  <c r="A2158" i="5"/>
  <c r="I2158" i="5" s="1"/>
  <c r="F2157" i="5"/>
  <c r="F2156" i="5" s="1"/>
  <c r="A2157" i="5"/>
  <c r="A2156" i="5"/>
  <c r="I2156" i="5" s="1"/>
  <c r="A2155" i="5"/>
  <c r="I2154" i="5"/>
  <c r="A2154" i="5"/>
  <c r="I2153" i="5"/>
  <c r="A2153" i="5"/>
  <c r="E2153" i="5" s="1"/>
  <c r="E2152" i="5" s="1"/>
  <c r="A2152" i="5"/>
  <c r="I2152" i="5" s="1"/>
  <c r="A2151" i="5"/>
  <c r="I2151" i="5" s="1"/>
  <c r="I2150" i="5"/>
  <c r="A2150" i="5"/>
  <c r="F2150" i="5" s="1"/>
  <c r="F2149" i="5" s="1"/>
  <c r="A2149" i="5"/>
  <c r="I2149" i="5" s="1"/>
  <c r="A2148" i="5"/>
  <c r="E2148" i="5" s="1"/>
  <c r="E2147" i="5" s="1"/>
  <c r="A2147" i="5"/>
  <c r="I2147" i="5" s="1"/>
  <c r="A2146" i="5"/>
  <c r="A2145" i="5"/>
  <c r="I2145" i="5" s="1"/>
  <c r="A2144" i="5"/>
  <c r="I2144" i="5" s="1"/>
  <c r="A2143" i="5"/>
  <c r="E2143" i="5" s="1"/>
  <c r="A2142" i="5"/>
  <c r="I2142" i="5" s="1"/>
  <c r="A2141" i="5"/>
  <c r="E2141" i="5" s="1"/>
  <c r="A2140" i="5"/>
  <c r="I2139" i="5"/>
  <c r="F2139" i="5"/>
  <c r="A2139" i="5"/>
  <c r="E2139" i="5" s="1"/>
  <c r="A2138" i="5"/>
  <c r="I2138" i="5" s="1"/>
  <c r="A2137" i="5"/>
  <c r="F2137" i="5" s="1"/>
  <c r="F2136" i="5" s="1"/>
  <c r="A2136" i="5"/>
  <c r="I2136" i="5" s="1"/>
  <c r="A2135" i="5"/>
  <c r="E2135" i="5" s="1"/>
  <c r="E2134" i="5" s="1"/>
  <c r="A2134" i="5"/>
  <c r="I2134" i="5" s="1"/>
  <c r="E2133" i="5"/>
  <c r="E2132" i="5" s="1"/>
  <c r="A2133" i="5"/>
  <c r="I2133" i="5" s="1"/>
  <c r="I2132" i="5"/>
  <c r="A2132" i="5"/>
  <c r="I2131" i="5"/>
  <c r="A2131" i="5"/>
  <c r="E2131" i="5" s="1"/>
  <c r="F2130" i="5"/>
  <c r="A2130" i="5"/>
  <c r="I2130" i="5" s="1"/>
  <c r="A2129" i="5"/>
  <c r="I2129" i="5" s="1"/>
  <c r="A2128" i="5"/>
  <c r="I2128" i="5" s="1"/>
  <c r="E2127" i="5"/>
  <c r="A2127" i="5"/>
  <c r="I2127" i="5" s="1"/>
  <c r="F2126" i="5"/>
  <c r="A2126" i="5"/>
  <c r="E2126" i="5" s="1"/>
  <c r="E2125" i="5"/>
  <c r="A2125" i="5"/>
  <c r="F2125" i="5" s="1"/>
  <c r="I2124" i="5"/>
  <c r="A2124" i="5"/>
  <c r="E2124" i="5" s="1"/>
  <c r="E2123" i="5"/>
  <c r="A2123" i="5"/>
  <c r="I2123" i="5" s="1"/>
  <c r="A2122" i="5"/>
  <c r="I2122" i="5" s="1"/>
  <c r="A2121" i="5"/>
  <c r="I2121" i="5" s="1"/>
  <c r="A2120" i="5"/>
  <c r="I2120" i="5" s="1"/>
  <c r="A2119" i="5"/>
  <c r="I2119" i="5" s="1"/>
  <c r="F2118" i="5"/>
  <c r="F2117" i="5" s="1"/>
  <c r="A2118" i="5"/>
  <c r="A2117" i="5"/>
  <c r="I2117" i="5" s="1"/>
  <c r="A2116" i="5"/>
  <c r="A2115" i="5"/>
  <c r="I2115" i="5" s="1"/>
  <c r="A2114" i="5"/>
  <c r="I2114" i="5" s="1"/>
  <c r="A2113" i="5"/>
  <c r="I2113" i="5" s="1"/>
  <c r="A2112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E2087" i="5" s="1"/>
  <c r="A2086" i="5"/>
  <c r="I2086" i="5" s="1"/>
  <c r="I2085" i="5"/>
  <c r="A2085" i="5"/>
  <c r="E2085" i="5" s="1"/>
  <c r="A2084" i="5"/>
  <c r="F2084" i="5" s="1"/>
  <c r="F2083" i="5"/>
  <c r="A2083" i="5"/>
  <c r="E2083" i="5" s="1"/>
  <c r="A2082" i="5"/>
  <c r="I2082" i="5" s="1"/>
  <c r="A2081" i="5"/>
  <c r="I2080" i="5"/>
  <c r="A2080" i="5"/>
  <c r="E2080" i="5" s="1"/>
  <c r="F2079" i="5"/>
  <c r="E2079" i="5"/>
  <c r="A2079" i="5"/>
  <c r="I2079" i="5" s="1"/>
  <c r="A2078" i="5"/>
  <c r="A2077" i="5"/>
  <c r="A2076" i="5"/>
  <c r="I2076" i="5" s="1"/>
  <c r="I2075" i="5"/>
  <c r="A2075" i="5"/>
  <c r="A2074" i="5"/>
  <c r="E2074" i="5" s="1"/>
  <c r="F2073" i="5"/>
  <c r="E2073" i="5"/>
  <c r="A2073" i="5"/>
  <c r="I2073" i="5" s="1"/>
  <c r="H2073" i="5" s="1"/>
  <c r="A2072" i="5"/>
  <c r="E2071" i="5"/>
  <c r="A2071" i="5"/>
  <c r="F2071" i="5" s="1"/>
  <c r="I2070" i="5"/>
  <c r="H2070" i="5" s="1"/>
  <c r="F2070" i="5"/>
  <c r="E2070" i="5"/>
  <c r="A2070" i="5"/>
  <c r="H2069" i="5"/>
  <c r="F2069" i="5"/>
  <c r="E2069" i="5"/>
  <c r="A2069" i="5"/>
  <c r="I2069" i="5" s="1"/>
  <c r="A2068" i="5"/>
  <c r="F2068" i="5" s="1"/>
  <c r="I2067" i="5"/>
  <c r="H2067" i="5" s="1"/>
  <c r="A2067" i="5"/>
  <c r="A2066" i="5"/>
  <c r="A2065" i="5"/>
  <c r="A2064" i="5"/>
  <c r="A2063" i="5"/>
  <c r="E2063" i="5" s="1"/>
  <c r="H2062" i="5"/>
  <c r="A2062" i="5"/>
  <c r="I2062" i="5" s="1"/>
  <c r="A2061" i="5"/>
  <c r="F2061" i="5" s="1"/>
  <c r="A2060" i="5"/>
  <c r="I2060" i="5" s="1"/>
  <c r="H2060" i="5" s="1"/>
  <c r="A2059" i="5"/>
  <c r="I2059" i="5" s="1"/>
  <c r="H2059" i="5" s="1"/>
  <c r="A2058" i="5"/>
  <c r="E2058" i="5" s="1"/>
  <c r="A2057" i="5"/>
  <c r="F2057" i="5" s="1"/>
  <c r="A2056" i="5"/>
  <c r="I2056" i="5" s="1"/>
  <c r="H2056" i="5" s="1"/>
  <c r="F2055" i="5"/>
  <c r="E2055" i="5"/>
  <c r="A2055" i="5"/>
  <c r="I2055" i="5" s="1"/>
  <c r="H2055" i="5" s="1"/>
  <c r="A2054" i="5"/>
  <c r="A2053" i="5"/>
  <c r="F2052" i="5"/>
  <c r="E2052" i="5"/>
  <c r="A2052" i="5"/>
  <c r="I2052" i="5" s="1"/>
  <c r="H2052" i="5" s="1"/>
  <c r="A2051" i="5"/>
  <c r="E2050" i="5"/>
  <c r="A2050" i="5"/>
  <c r="F2050" i="5" s="1"/>
  <c r="A2049" i="5"/>
  <c r="F2048" i="5"/>
  <c r="A2048" i="5"/>
  <c r="A2047" i="5"/>
  <c r="A2046" i="5"/>
  <c r="A2045" i="5"/>
  <c r="A2044" i="5"/>
  <c r="E2044" i="5" s="1"/>
  <c r="I2043" i="5"/>
  <c r="H2043" i="5" s="1"/>
  <c r="E2043" i="5"/>
  <c r="A2043" i="5"/>
  <c r="F2043" i="5" s="1"/>
  <c r="I2042" i="5"/>
  <c r="H2042" i="5" s="1"/>
  <c r="F2042" i="5"/>
  <c r="E2042" i="5"/>
  <c r="A2042" i="5"/>
  <c r="H2041" i="5"/>
  <c r="F2041" i="5"/>
  <c r="E2041" i="5"/>
  <c r="A2041" i="5"/>
  <c r="I2041" i="5" s="1"/>
  <c r="A2040" i="5"/>
  <c r="F2040" i="5" s="1"/>
  <c r="A2039" i="5"/>
  <c r="I2039" i="5" s="1"/>
  <c r="A2038" i="5"/>
  <c r="E2038" i="5" s="1"/>
  <c r="A2037" i="5"/>
  <c r="F2037" i="5" s="1"/>
  <c r="A2036" i="5"/>
  <c r="I2036" i="5" s="1"/>
  <c r="H2036" i="5" s="1"/>
  <c r="F2035" i="5"/>
  <c r="A2035" i="5"/>
  <c r="A2034" i="5"/>
  <c r="F2034" i="5" s="1"/>
  <c r="E2033" i="5"/>
  <c r="A2033" i="5"/>
  <c r="I2033" i="5" s="1"/>
  <c r="H2033" i="5" s="1"/>
  <c r="A2032" i="5"/>
  <c r="F2032" i="5" s="1"/>
  <c r="A2031" i="5"/>
  <c r="A2030" i="5"/>
  <c r="A2029" i="5"/>
  <c r="A2028" i="5"/>
  <c r="E2028" i="5" s="1"/>
  <c r="I2027" i="5"/>
  <c r="H2027" i="5" s="1"/>
  <c r="E2027" i="5"/>
  <c r="A2027" i="5"/>
  <c r="F2027" i="5" s="1"/>
  <c r="I2026" i="5"/>
  <c r="H2026" i="5" s="1"/>
  <c r="F2026" i="5"/>
  <c r="E2026" i="5"/>
  <c r="A2026" i="5"/>
  <c r="H2025" i="5"/>
  <c r="F2025" i="5"/>
  <c r="E2025" i="5"/>
  <c r="A2025" i="5"/>
  <c r="I2025" i="5" s="1"/>
  <c r="A2024" i="5"/>
  <c r="F2024" i="5" s="1"/>
  <c r="I2023" i="5"/>
  <c r="H2023" i="5" s="1"/>
  <c r="A2023" i="5"/>
  <c r="A2022" i="5"/>
  <c r="F2022" i="5" s="1"/>
  <c r="A2021" i="5"/>
  <c r="A2020" i="5"/>
  <c r="A2019" i="5"/>
  <c r="I2019" i="5" s="1"/>
  <c r="A2018" i="5"/>
  <c r="E2018" i="5" s="1"/>
  <c r="A2017" i="5"/>
  <c r="F2017" i="5" s="1"/>
  <c r="A2016" i="5"/>
  <c r="I2016" i="5" s="1"/>
  <c r="H2016" i="5" s="1"/>
  <c r="F2015" i="5"/>
  <c r="E2015" i="5"/>
  <c r="A2015" i="5"/>
  <c r="I2015" i="5" s="1"/>
  <c r="H2015" i="5" s="1"/>
  <c r="A2014" i="5"/>
  <c r="A2013" i="5"/>
  <c r="I2013" i="5" s="1"/>
  <c r="A2012" i="5"/>
  <c r="I2012" i="5" s="1"/>
  <c r="A2011" i="5"/>
  <c r="I2011" i="5" s="1"/>
  <c r="A2010" i="5"/>
  <c r="A2009" i="5"/>
  <c r="A2008" i="5"/>
  <c r="F2007" i="5"/>
  <c r="A2007" i="5"/>
  <c r="E2007" i="5" s="1"/>
  <c r="A2006" i="5"/>
  <c r="I2006" i="5" s="1"/>
  <c r="I2005" i="5"/>
  <c r="A2005" i="5"/>
  <c r="F2005" i="5" s="1"/>
  <c r="A2004" i="5"/>
  <c r="I2004" i="5" s="1"/>
  <c r="A2003" i="5"/>
  <c r="A2002" i="5"/>
  <c r="A2001" i="5"/>
  <c r="A2000" i="5"/>
  <c r="I2000" i="5" s="1"/>
  <c r="A1999" i="5"/>
  <c r="I1999" i="5" s="1"/>
  <c r="A1998" i="5"/>
  <c r="A1997" i="5"/>
  <c r="I1997" i="5" s="1"/>
  <c r="F1996" i="5"/>
  <c r="A1996" i="5"/>
  <c r="E1996" i="5" s="1"/>
  <c r="A1995" i="5"/>
  <c r="F1995" i="5" s="1"/>
  <c r="E1994" i="5"/>
  <c r="A1994" i="5"/>
  <c r="I1994" i="5" s="1"/>
  <c r="A1993" i="5"/>
  <c r="I1993" i="5" s="1"/>
  <c r="A1992" i="5"/>
  <c r="A1991" i="5"/>
  <c r="A1990" i="5"/>
  <c r="I1990" i="5" s="1"/>
  <c r="F1989" i="5"/>
  <c r="A1989" i="5"/>
  <c r="E1989" i="5" s="1"/>
  <c r="A1988" i="5"/>
  <c r="F1988" i="5" s="1"/>
  <c r="A1987" i="5"/>
  <c r="I1987" i="5" s="1"/>
  <c r="A1986" i="5"/>
  <c r="A1985" i="5"/>
  <c r="A1984" i="5"/>
  <c r="F1983" i="5"/>
  <c r="E1983" i="5"/>
  <c r="A1983" i="5"/>
  <c r="I1983" i="5" s="1"/>
  <c r="A1982" i="5"/>
  <c r="I1982" i="5" s="1"/>
  <c r="A1981" i="5"/>
  <c r="I1981" i="5" s="1"/>
  <c r="A1980" i="5"/>
  <c r="I1979" i="5"/>
  <c r="A1979" i="5"/>
  <c r="E1979" i="5" s="1"/>
  <c r="A1978" i="5"/>
  <c r="I1977" i="5"/>
  <c r="A1977" i="5"/>
  <c r="A1976" i="5"/>
  <c r="A1975" i="5"/>
  <c r="I1975" i="5" s="1"/>
  <c r="A1974" i="5"/>
  <c r="F1974" i="5" s="1"/>
  <c r="E1973" i="5"/>
  <c r="A1973" i="5"/>
  <c r="I1973" i="5" s="1"/>
  <c r="A1972" i="5"/>
  <c r="E1972" i="5" s="1"/>
  <c r="I1971" i="5"/>
  <c r="A1971" i="5"/>
  <c r="F1971" i="5" s="1"/>
  <c r="A1970" i="5"/>
  <c r="F1970" i="5" s="1"/>
  <c r="A1969" i="5"/>
  <c r="I1969" i="5" s="1"/>
  <c r="I1968" i="5"/>
  <c r="A1968" i="5"/>
  <c r="F1968" i="5" s="1"/>
  <c r="A1967" i="5"/>
  <c r="E1966" i="5"/>
  <c r="A1966" i="5"/>
  <c r="I1966" i="5" s="1"/>
  <c r="A1965" i="5"/>
  <c r="A1964" i="5"/>
  <c r="F1964" i="5" s="1"/>
  <c r="A1963" i="5"/>
  <c r="I1963" i="5" s="1"/>
  <c r="F1962" i="5"/>
  <c r="A1962" i="5"/>
  <c r="E1962" i="5" s="1"/>
  <c r="A1961" i="5"/>
  <c r="F1961" i="5" s="1"/>
  <c r="E1960" i="5"/>
  <c r="A1960" i="5"/>
  <c r="I1960" i="5" s="1"/>
  <c r="A1959" i="5"/>
  <c r="F1959" i="5" s="1"/>
  <c r="A1958" i="5"/>
  <c r="A1957" i="5"/>
  <c r="I1957" i="5" s="1"/>
  <c r="A1956" i="5"/>
  <c r="F1956" i="5" s="1"/>
  <c r="A1955" i="5"/>
  <c r="A1954" i="5"/>
  <c r="A1953" i="5"/>
  <c r="E1953" i="5" s="1"/>
  <c r="F1952" i="5"/>
  <c r="E1952" i="5"/>
  <c r="A1952" i="5"/>
  <c r="I1952" i="5" s="1"/>
  <c r="A1951" i="5"/>
  <c r="I1951" i="5" s="1"/>
  <c r="A1950" i="5"/>
  <c r="I1950" i="5" s="1"/>
  <c r="E1949" i="5"/>
  <c r="A1949" i="5"/>
  <c r="I1949" i="5" s="1"/>
  <c r="A1948" i="5"/>
  <c r="E1948" i="5" s="1"/>
  <c r="A1947" i="5"/>
  <c r="F1947" i="5" s="1"/>
  <c r="A1946" i="5"/>
  <c r="I1946" i="5" s="1"/>
  <c r="A1945" i="5"/>
  <c r="I1945" i="5" s="1"/>
  <c r="A1944" i="5"/>
  <c r="I1944" i="5" s="1"/>
  <c r="A1943" i="5"/>
  <c r="A1942" i="5"/>
  <c r="I1942" i="5" s="1"/>
  <c r="A1941" i="5"/>
  <c r="A1940" i="5"/>
  <c r="I1940" i="5" s="1"/>
  <c r="A1939" i="5"/>
  <c r="I1939" i="5" s="1"/>
  <c r="A1938" i="5"/>
  <c r="I1938" i="5" s="1"/>
  <c r="A1937" i="5"/>
  <c r="E1937" i="5" s="1"/>
  <c r="A1936" i="5"/>
  <c r="F1936" i="5" s="1"/>
  <c r="A1935" i="5"/>
  <c r="I1935" i="5" s="1"/>
  <c r="A1934" i="5"/>
  <c r="A1933" i="5"/>
  <c r="I1933" i="5" s="1"/>
  <c r="A1932" i="5"/>
  <c r="I1932" i="5" s="1"/>
  <c r="A1931" i="5"/>
  <c r="F1931" i="5" s="1"/>
  <c r="A1930" i="5"/>
  <c r="A1929" i="5"/>
  <c r="A1928" i="5"/>
  <c r="A1927" i="5"/>
  <c r="I1927" i="5" s="1"/>
  <c r="A1926" i="5"/>
  <c r="A1925" i="5"/>
  <c r="F1924" i="5"/>
  <c r="E1924" i="5"/>
  <c r="A1924" i="5"/>
  <c r="I1924" i="5" s="1"/>
  <c r="A1923" i="5"/>
  <c r="E1923" i="5" s="1"/>
  <c r="E1922" i="5"/>
  <c r="A1922" i="5"/>
  <c r="F1922" i="5" s="1"/>
  <c r="A1921" i="5"/>
  <c r="I1921" i="5" s="1"/>
  <c r="I1920" i="5"/>
  <c r="F1920" i="5"/>
  <c r="A1920" i="5"/>
  <c r="E1920" i="5" s="1"/>
  <c r="I1919" i="5"/>
  <c r="E1919" i="5"/>
  <c r="A1919" i="5"/>
  <c r="F1919" i="5" s="1"/>
  <c r="A1918" i="5"/>
  <c r="F1917" i="5"/>
  <c r="A1917" i="5"/>
  <c r="A1916" i="5"/>
  <c r="A1915" i="5"/>
  <c r="I1915" i="5" s="1"/>
  <c r="E1914" i="5"/>
  <c r="A1914" i="5"/>
  <c r="I1914" i="5" s="1"/>
  <c r="A1913" i="5"/>
  <c r="A1912" i="5"/>
  <c r="A1911" i="5"/>
  <c r="A1910" i="5"/>
  <c r="A1909" i="5"/>
  <c r="I1909" i="5" s="1"/>
  <c r="A1908" i="5"/>
  <c r="I1908" i="5" s="1"/>
  <c r="A1907" i="5"/>
  <c r="A1906" i="5"/>
  <c r="A1905" i="5"/>
  <c r="F1905" i="5" s="1"/>
  <c r="F1904" i="5"/>
  <c r="E1904" i="5"/>
  <c r="A1904" i="5"/>
  <c r="I1904" i="5" s="1"/>
  <c r="A1903" i="5"/>
  <c r="A1902" i="5"/>
  <c r="I1902" i="5" s="1"/>
  <c r="A1901" i="5"/>
  <c r="I1901" i="5" s="1"/>
  <c r="I1900" i="5"/>
  <c r="A1900" i="5"/>
  <c r="E1900" i="5" s="1"/>
  <c r="A1899" i="5"/>
  <c r="F1899" i="5" s="1"/>
  <c r="I1898" i="5"/>
  <c r="A1898" i="5"/>
  <c r="A1897" i="5"/>
  <c r="F1897" i="5" s="1"/>
  <c r="A1896" i="5"/>
  <c r="I1896" i="5" s="1"/>
  <c r="A1895" i="5"/>
  <c r="I1895" i="5" s="1"/>
  <c r="A1894" i="5"/>
  <c r="I1894" i="5" s="1"/>
  <c r="A1893" i="5"/>
  <c r="I1893" i="5" s="1"/>
  <c r="A1892" i="5"/>
  <c r="I1892" i="5" s="1"/>
  <c r="A1891" i="5"/>
  <c r="A1890" i="5"/>
  <c r="I1890" i="5" s="1"/>
  <c r="A1889" i="5"/>
  <c r="A1888" i="5"/>
  <c r="I1888" i="5" s="1"/>
  <c r="A1887" i="5"/>
  <c r="I1887" i="5" s="1"/>
  <c r="A1886" i="5"/>
  <c r="E1886" i="5" s="1"/>
  <c r="E1885" i="5" s="1"/>
  <c r="I1885" i="5"/>
  <c r="A1885" i="5"/>
  <c r="A1884" i="5"/>
  <c r="A1883" i="5"/>
  <c r="I1883" i="5" s="1"/>
  <c r="F1882" i="5"/>
  <c r="F1881" i="5" s="1"/>
  <c r="A1882" i="5"/>
  <c r="A1881" i="5"/>
  <c r="I1881" i="5" s="1"/>
  <c r="I1880" i="5"/>
  <c r="A1880" i="5"/>
  <c r="A1879" i="5"/>
  <c r="I1879" i="5" s="1"/>
  <c r="A1878" i="5"/>
  <c r="I1877" i="5"/>
  <c r="A1877" i="5"/>
  <c r="A1876" i="5"/>
  <c r="F1876" i="5" s="1"/>
  <c r="F1875" i="5" s="1"/>
  <c r="A1875" i="5"/>
  <c r="I1875" i="5" s="1"/>
  <c r="A1874" i="5"/>
  <c r="I1874" i="5" s="1"/>
  <c r="A1873" i="5"/>
  <c r="A1872" i="5"/>
  <c r="I1872" i="5" s="1"/>
  <c r="A1871" i="5"/>
  <c r="A1870" i="5"/>
  <c r="I1870" i="5" s="1"/>
  <c r="A1869" i="5"/>
  <c r="A1868" i="5"/>
  <c r="E1867" i="5"/>
  <c r="A1867" i="5"/>
  <c r="A1866" i="5"/>
  <c r="A1865" i="5"/>
  <c r="I1865" i="5" s="1"/>
  <c r="A1864" i="5"/>
  <c r="E1864" i="5" s="1"/>
  <c r="E1863" i="5" s="1"/>
  <c r="I1863" i="5"/>
  <c r="A1863" i="5"/>
  <c r="A1862" i="5"/>
  <c r="A1861" i="5"/>
  <c r="I1861" i="5" s="1"/>
  <c r="A1860" i="5"/>
  <c r="F1860" i="5" s="1"/>
  <c r="A1859" i="5"/>
  <c r="I1858" i="5"/>
  <c r="H1858" i="5" s="1"/>
  <c r="A1858" i="5"/>
  <c r="A1857" i="5"/>
  <c r="F1856" i="5"/>
  <c r="A1856" i="5"/>
  <c r="A1855" i="5"/>
  <c r="I1855" i="5" s="1"/>
  <c r="H1855" i="5" s="1"/>
  <c r="A1854" i="5"/>
  <c r="I1853" i="5"/>
  <c r="A1853" i="5"/>
  <c r="F1853" i="5" s="1"/>
  <c r="F1852" i="5" s="1"/>
  <c r="A1852" i="5"/>
  <c r="I1852" i="5" s="1"/>
  <c r="A1851" i="5"/>
  <c r="F1851" i="5" s="1"/>
  <c r="F1850" i="5" s="1"/>
  <c r="A1850" i="5"/>
  <c r="I1850" i="5" s="1"/>
  <c r="A1849" i="5"/>
  <c r="I1849" i="5" s="1"/>
  <c r="A1848" i="5"/>
  <c r="F1848" i="5" s="1"/>
  <c r="A1847" i="5"/>
  <c r="A1846" i="5"/>
  <c r="A1845" i="5"/>
  <c r="I1845" i="5" s="1"/>
  <c r="A1844" i="5"/>
  <c r="A1843" i="5"/>
  <c r="I1843" i="5" s="1"/>
  <c r="A1842" i="5"/>
  <c r="A1841" i="5"/>
  <c r="I1841" i="5" s="1"/>
  <c r="A1840" i="5"/>
  <c r="I1840" i="5" s="1"/>
  <c r="A1839" i="5"/>
  <c r="F1838" i="5"/>
  <c r="E1838" i="5"/>
  <c r="A1838" i="5"/>
  <c r="I1838" i="5" s="1"/>
  <c r="H1838" i="5" s="1"/>
  <c r="A1837" i="5"/>
  <c r="I1837" i="5" s="1"/>
  <c r="A1836" i="5"/>
  <c r="I1836" i="5" s="1"/>
  <c r="A1835" i="5"/>
  <c r="A1834" i="5"/>
  <c r="I1834" i="5" s="1"/>
  <c r="A1833" i="5"/>
  <c r="F1833" i="5" s="1"/>
  <c r="F1832" i="5" s="1"/>
  <c r="A1832" i="5"/>
  <c r="I1832" i="5" s="1"/>
  <c r="A1831" i="5"/>
  <c r="I1831" i="5" s="1"/>
  <c r="A1830" i="5"/>
  <c r="F1830" i="5" s="1"/>
  <c r="F1829" i="5" s="1"/>
  <c r="A1829" i="5"/>
  <c r="I1829" i="5" s="1"/>
  <c r="A1828" i="5"/>
  <c r="I1828" i="5" s="1"/>
  <c r="I1827" i="5"/>
  <c r="A1827" i="5"/>
  <c r="E1827" i="5" s="1"/>
  <c r="A1826" i="5"/>
  <c r="I1826" i="5" s="1"/>
  <c r="A1825" i="5"/>
  <c r="F1825" i="5" s="1"/>
  <c r="A1824" i="5"/>
  <c r="I1824" i="5" s="1"/>
  <c r="A1823" i="5"/>
  <c r="A1822" i="5"/>
  <c r="I1822" i="5" s="1"/>
  <c r="F1821" i="5"/>
  <c r="A1821" i="5"/>
  <c r="A1820" i="5"/>
  <c r="A1819" i="5"/>
  <c r="I1819" i="5" s="1"/>
  <c r="A1818" i="5"/>
  <c r="F1818" i="5" s="1"/>
  <c r="A1817" i="5"/>
  <c r="I1817" i="5" s="1"/>
  <c r="A1816" i="5"/>
  <c r="A1815" i="5"/>
  <c r="I1815" i="5" s="1"/>
  <c r="E1814" i="5"/>
  <c r="A1814" i="5"/>
  <c r="I1814" i="5" s="1"/>
  <c r="A1813" i="5"/>
  <c r="E1813" i="5" s="1"/>
  <c r="A1812" i="5"/>
  <c r="I1812" i="5" s="1"/>
  <c r="A1811" i="5"/>
  <c r="F1811" i="5" s="1"/>
  <c r="A1810" i="5"/>
  <c r="I1810" i="5" s="1"/>
  <c r="F1809" i="5"/>
  <c r="F1808" i="5" s="1"/>
  <c r="A1809" i="5"/>
  <c r="E1809" i="5" s="1"/>
  <c r="E1808" i="5" s="1"/>
  <c r="A1808" i="5"/>
  <c r="I1808" i="5" s="1"/>
  <c r="F1807" i="5"/>
  <c r="E1807" i="5"/>
  <c r="A1807" i="5"/>
  <c r="I1807" i="5" s="1"/>
  <c r="A1806" i="5"/>
  <c r="E1806" i="5" s="1"/>
  <c r="A1805" i="5"/>
  <c r="A1804" i="5"/>
  <c r="A1803" i="5"/>
  <c r="I1803" i="5" s="1"/>
  <c r="A1802" i="5"/>
  <c r="I1802" i="5" s="1"/>
  <c r="A1801" i="5"/>
  <c r="I1801" i="5" s="1"/>
  <c r="A1800" i="5"/>
  <c r="I1800" i="5" s="1"/>
  <c r="F1799" i="5"/>
  <c r="A1799" i="5"/>
  <c r="E1799" i="5" s="1"/>
  <c r="A1798" i="5"/>
  <c r="I1798" i="5" s="1"/>
  <c r="A1797" i="5"/>
  <c r="F1797" i="5" s="1"/>
  <c r="A1796" i="5"/>
  <c r="I1796" i="5" s="1"/>
  <c r="A1795" i="5"/>
  <c r="I1795" i="5" s="1"/>
  <c r="A1794" i="5"/>
  <c r="I1794" i="5" s="1"/>
  <c r="A1793" i="5"/>
  <c r="I1793" i="5" s="1"/>
  <c r="A1792" i="5"/>
  <c r="A1791" i="5"/>
  <c r="I1791" i="5" s="1"/>
  <c r="A1790" i="5"/>
  <c r="A1789" i="5"/>
  <c r="I1789" i="5" s="1"/>
  <c r="A1788" i="5"/>
  <c r="I1788" i="5" s="1"/>
  <c r="I1787" i="5"/>
  <c r="A1787" i="5"/>
  <c r="A1786" i="5"/>
  <c r="A1785" i="5"/>
  <c r="A1784" i="5"/>
  <c r="I1784" i="5" s="1"/>
  <c r="A1783" i="5"/>
  <c r="F1783" i="5" s="1"/>
  <c r="F1782" i="5" s="1"/>
  <c r="A1782" i="5"/>
  <c r="I1782" i="5" s="1"/>
  <c r="A1781" i="5"/>
  <c r="A1780" i="5"/>
  <c r="I1780" i="5" s="1"/>
  <c r="A1779" i="5"/>
  <c r="I1779" i="5" s="1"/>
  <c r="A1778" i="5"/>
  <c r="I1778" i="5" s="1"/>
  <c r="A1777" i="5"/>
  <c r="A1776" i="5"/>
  <c r="I1776" i="5" s="1"/>
  <c r="A1775" i="5"/>
  <c r="A1774" i="5"/>
  <c r="I1774" i="5" s="1"/>
  <c r="A1773" i="5"/>
  <c r="I1773" i="5" s="1"/>
  <c r="A1772" i="5"/>
  <c r="I1772" i="5" s="1"/>
  <c r="A1771" i="5"/>
  <c r="A1770" i="5"/>
  <c r="I1770" i="5" s="1"/>
  <c r="A1769" i="5"/>
  <c r="I1769" i="5" s="1"/>
  <c r="I1768" i="5"/>
  <c r="A1768" i="5"/>
  <c r="F1768" i="5" s="1"/>
  <c r="F1767" i="5" s="1"/>
  <c r="A1767" i="5"/>
  <c r="I1767" i="5" s="1"/>
  <c r="A1766" i="5"/>
  <c r="I1766" i="5" s="1"/>
  <c r="I1765" i="5"/>
  <c r="A1765" i="5"/>
  <c r="A1764" i="5"/>
  <c r="A1763" i="5"/>
  <c r="I1762" i="5"/>
  <c r="A1762" i="5"/>
  <c r="F1762" i="5" s="1"/>
  <c r="A1761" i="5"/>
  <c r="I1761" i="5" s="1"/>
  <c r="A1760" i="5"/>
  <c r="I1760" i="5" s="1"/>
  <c r="I1759" i="5"/>
  <c r="A1759" i="5"/>
  <c r="A1758" i="5"/>
  <c r="A1757" i="5"/>
  <c r="I1757" i="5" s="1"/>
  <c r="A1756" i="5"/>
  <c r="I1756" i="5" s="1"/>
  <c r="A1755" i="5"/>
  <c r="I1755" i="5" s="1"/>
  <c r="I1754" i="5"/>
  <c r="A1754" i="5"/>
  <c r="A1753" i="5"/>
  <c r="A1752" i="5"/>
  <c r="I1752" i="5" s="1"/>
  <c r="A1751" i="5"/>
  <c r="F1751" i="5" s="1"/>
  <c r="A1750" i="5"/>
  <c r="I1750" i="5" s="1"/>
  <c r="A1749" i="5"/>
  <c r="I1749" i="5" s="1"/>
  <c r="E1748" i="5"/>
  <c r="A1748" i="5"/>
  <c r="F1748" i="5" s="1"/>
  <c r="A1747" i="5"/>
  <c r="F1747" i="5" s="1"/>
  <c r="A1746" i="5"/>
  <c r="I1746" i="5" s="1"/>
  <c r="I1745" i="5"/>
  <c r="A1745" i="5"/>
  <c r="F1745" i="5" s="1"/>
  <c r="A1744" i="5"/>
  <c r="F1744" i="5" s="1"/>
  <c r="A1743" i="5"/>
  <c r="A1742" i="5"/>
  <c r="I1742" i="5" s="1"/>
  <c r="A1741" i="5"/>
  <c r="F1741" i="5" s="1"/>
  <c r="A1740" i="5"/>
  <c r="A1739" i="5"/>
  <c r="I1739" i="5" s="1"/>
  <c r="A1738" i="5"/>
  <c r="I1738" i="5" s="1"/>
  <c r="A1737" i="5"/>
  <c r="I1737" i="5" s="1"/>
  <c r="A1736" i="5"/>
  <c r="F1736" i="5" s="1"/>
  <c r="F1735" i="5" s="1"/>
  <c r="A1735" i="5"/>
  <c r="I1735" i="5" s="1"/>
  <c r="A1734" i="5"/>
  <c r="I1734" i="5" s="1"/>
  <c r="A1733" i="5"/>
  <c r="I1733" i="5" s="1"/>
  <c r="A1732" i="5"/>
  <c r="I1732" i="5" s="1"/>
  <c r="A1731" i="5"/>
  <c r="F1731" i="5" s="1"/>
  <c r="F1730" i="5" s="1"/>
  <c r="A1730" i="5"/>
  <c r="I1730" i="5" s="1"/>
  <c r="I1729" i="5"/>
  <c r="A1729" i="5"/>
  <c r="A1728" i="5"/>
  <c r="I1728" i="5" s="1"/>
  <c r="E1727" i="5"/>
  <c r="A1727" i="5"/>
  <c r="I1727" i="5" s="1"/>
  <c r="A1726" i="5"/>
  <c r="F1726" i="5" s="1"/>
  <c r="A1725" i="5"/>
  <c r="I1725" i="5" s="1"/>
  <c r="I1724" i="5"/>
  <c r="A1724" i="5"/>
  <c r="F1724" i="5" s="1"/>
  <c r="F1723" i="5" s="1"/>
  <c r="A1723" i="5"/>
  <c r="I1723" i="5" s="1"/>
  <c r="A1722" i="5"/>
  <c r="I1722" i="5" s="1"/>
  <c r="A1721" i="5"/>
  <c r="F1721" i="5" s="1"/>
  <c r="A1720" i="5"/>
  <c r="A1719" i="5"/>
  <c r="I1719" i="5" s="1"/>
  <c r="A1718" i="5"/>
  <c r="I1718" i="5" s="1"/>
  <c r="A1717" i="5"/>
  <c r="F1717" i="5" s="1"/>
  <c r="F1716" i="5" s="1"/>
  <c r="A1716" i="5"/>
  <c r="I1716" i="5" s="1"/>
  <c r="A1715" i="5"/>
  <c r="I1715" i="5" s="1"/>
  <c r="I1714" i="5"/>
  <c r="A1714" i="5"/>
  <c r="F1713" i="5"/>
  <c r="E1713" i="5"/>
  <c r="A1713" i="5"/>
  <c r="I1713" i="5" s="1"/>
  <c r="A1712" i="5"/>
  <c r="F1712" i="5" s="1"/>
  <c r="A1711" i="5"/>
  <c r="I1711" i="5" s="1"/>
  <c r="I1710" i="5"/>
  <c r="A1710" i="5"/>
  <c r="F1710" i="5" s="1"/>
  <c r="F1709" i="5" s="1"/>
  <c r="A1709" i="5"/>
  <c r="I1709" i="5" s="1"/>
  <c r="A1708" i="5"/>
  <c r="I1708" i="5" s="1"/>
  <c r="A1707" i="5"/>
  <c r="F1707" i="5" s="1"/>
  <c r="E1706" i="5"/>
  <c r="A1706" i="5"/>
  <c r="I1706" i="5" s="1"/>
  <c r="A1705" i="5"/>
  <c r="I1704" i="5"/>
  <c r="A1704" i="5"/>
  <c r="F1704" i="5" s="1"/>
  <c r="A1703" i="5"/>
  <c r="I1703" i="5" s="1"/>
  <c r="A1702" i="5"/>
  <c r="I1702" i="5" s="1"/>
  <c r="A1701" i="5"/>
  <c r="I1701" i="5" s="1"/>
  <c r="A1700" i="5"/>
  <c r="F1700" i="5" s="1"/>
  <c r="F1699" i="5"/>
  <c r="A1699" i="5"/>
  <c r="A1698" i="5"/>
  <c r="A1697" i="5"/>
  <c r="I1697" i="5" s="1"/>
  <c r="A1696" i="5"/>
  <c r="I1696" i="5" s="1"/>
  <c r="A1695" i="5"/>
  <c r="A1694" i="5"/>
  <c r="I1694" i="5" s="1"/>
  <c r="A1693" i="5"/>
  <c r="F1693" i="5" s="1"/>
  <c r="A1692" i="5"/>
  <c r="A1691" i="5"/>
  <c r="A1690" i="5"/>
  <c r="F1690" i="5" s="1"/>
  <c r="A1689" i="5"/>
  <c r="A1688" i="5"/>
  <c r="I1688" i="5" s="1"/>
  <c r="A1687" i="5"/>
  <c r="F1687" i="5" s="1"/>
  <c r="F1686" i="5" s="1"/>
  <c r="A1686" i="5"/>
  <c r="I1686" i="5" s="1"/>
  <c r="A1685" i="5"/>
  <c r="I1685" i="5" s="1"/>
  <c r="A1684" i="5"/>
  <c r="I1684" i="5" s="1"/>
  <c r="A1683" i="5"/>
  <c r="I1683" i="5" s="1"/>
  <c r="F1682" i="5"/>
  <c r="A1682" i="5"/>
  <c r="A1681" i="5"/>
  <c r="A1680" i="5"/>
  <c r="I1679" i="5"/>
  <c r="H1679" i="5" s="1"/>
  <c r="A1679" i="5"/>
  <c r="F1679" i="5" s="1"/>
  <c r="A1678" i="5"/>
  <c r="A1677" i="5"/>
  <c r="I1677" i="5" s="1"/>
  <c r="F1676" i="5"/>
  <c r="F1675" i="5" s="1"/>
  <c r="E1676" i="5"/>
  <c r="E1675" i="5" s="1"/>
  <c r="A1676" i="5"/>
  <c r="I1676" i="5" s="1"/>
  <c r="A1675" i="5"/>
  <c r="I1675" i="5" s="1"/>
  <c r="I1674" i="5"/>
  <c r="A1674" i="5"/>
  <c r="F1674" i="5" s="1"/>
  <c r="F1673" i="5" s="1"/>
  <c r="A1673" i="5"/>
  <c r="I1673" i="5" s="1"/>
  <c r="F1672" i="5"/>
  <c r="J1672" i="5" s="1"/>
  <c r="A1672" i="5"/>
  <c r="I1672" i="5" s="1"/>
  <c r="F1671" i="5"/>
  <c r="A1671" i="5"/>
  <c r="E1671" i="5" s="1"/>
  <c r="A1670" i="5"/>
  <c r="I1670" i="5" s="1"/>
  <c r="H1670" i="5" s="1"/>
  <c r="A1669" i="5"/>
  <c r="F1669" i="5" s="1"/>
  <c r="F1668" i="5"/>
  <c r="F1667" i="5" s="1"/>
  <c r="A1668" i="5"/>
  <c r="I1668" i="5" s="1"/>
  <c r="A1667" i="5"/>
  <c r="I1667" i="5" s="1"/>
  <c r="A1666" i="5"/>
  <c r="A1665" i="5"/>
  <c r="A1664" i="5"/>
  <c r="I1663" i="5"/>
  <c r="A1663" i="5"/>
  <c r="F1663" i="5" s="1"/>
  <c r="F1662" i="5" s="1"/>
  <c r="A1662" i="5"/>
  <c r="I1662" i="5" s="1"/>
  <c r="A1661" i="5"/>
  <c r="F1661" i="5" s="1"/>
  <c r="F1660" i="5" s="1"/>
  <c r="A1660" i="5"/>
  <c r="I1660" i="5" s="1"/>
  <c r="A1659" i="5"/>
  <c r="A1658" i="5"/>
  <c r="I1658" i="5" s="1"/>
  <c r="F1657" i="5"/>
  <c r="F1656" i="5" s="1"/>
  <c r="A1657" i="5"/>
  <c r="E1657" i="5" s="1"/>
  <c r="E1656" i="5" s="1"/>
  <c r="A1656" i="5"/>
  <c r="I1656" i="5" s="1"/>
  <c r="A1655" i="5"/>
  <c r="I1655" i="5" s="1"/>
  <c r="A1654" i="5"/>
  <c r="I1654" i="5" s="1"/>
  <c r="H1654" i="5" s="1"/>
  <c r="A1653" i="5"/>
  <c r="F1653" i="5" s="1"/>
  <c r="A1652" i="5"/>
  <c r="A1651" i="5"/>
  <c r="I1651" i="5" s="1"/>
  <c r="A1650" i="5"/>
  <c r="F1650" i="5" s="1"/>
  <c r="A1649" i="5"/>
  <c r="A1648" i="5"/>
  <c r="I1648" i="5" s="1"/>
  <c r="H1648" i="5" s="1"/>
  <c r="A1647" i="5"/>
  <c r="F1647" i="5" s="1"/>
  <c r="A1646" i="5"/>
  <c r="I1646" i="5" s="1"/>
  <c r="H1646" i="5" s="1"/>
  <c r="F1645" i="5"/>
  <c r="A1645" i="5"/>
  <c r="E1645" i="5" s="1"/>
  <c r="A1644" i="5"/>
  <c r="I1644" i="5" s="1"/>
  <c r="A1643" i="5"/>
  <c r="I1643" i="5" s="1"/>
  <c r="A1642" i="5"/>
  <c r="A1641" i="5"/>
  <c r="I1641" i="5" s="1"/>
  <c r="A1640" i="5"/>
  <c r="A1639" i="5"/>
  <c r="I1639" i="5" s="1"/>
  <c r="A1638" i="5"/>
  <c r="I1638" i="5" s="1"/>
  <c r="A1637" i="5"/>
  <c r="I1637" i="5" s="1"/>
  <c r="H1637" i="5" s="1"/>
  <c r="A1636" i="5"/>
  <c r="F1636" i="5" s="1"/>
  <c r="F1635" i="5"/>
  <c r="A1635" i="5"/>
  <c r="I1635" i="5" s="1"/>
  <c r="A1634" i="5"/>
  <c r="I1634" i="5" s="1"/>
  <c r="H1634" i="5" s="1"/>
  <c r="A1633" i="5"/>
  <c r="F1633" i="5" s="1"/>
  <c r="F1632" i="5"/>
  <c r="A1632" i="5"/>
  <c r="I1632" i="5" s="1"/>
  <c r="A1631" i="5"/>
  <c r="I1631" i="5" s="1"/>
  <c r="H1631" i="5" s="1"/>
  <c r="A1630" i="5"/>
  <c r="A1629" i="5"/>
  <c r="I1629" i="5" s="1"/>
  <c r="A1628" i="5"/>
  <c r="A1627" i="5"/>
  <c r="A1626" i="5"/>
  <c r="I1626" i="5" s="1"/>
  <c r="A1625" i="5"/>
  <c r="I1625" i="5" s="1"/>
  <c r="H1625" i="5" s="1"/>
  <c r="A1624" i="5"/>
  <c r="F1624" i="5" s="1"/>
  <c r="A1623" i="5"/>
  <c r="A1622" i="5"/>
  <c r="E1621" i="5"/>
  <c r="A1621" i="5"/>
  <c r="F1621" i="5" s="1"/>
  <c r="A1620" i="5"/>
  <c r="I1620" i="5" s="1"/>
  <c r="A1619" i="5"/>
  <c r="I1618" i="5"/>
  <c r="A1618" i="5"/>
  <c r="A1617" i="5"/>
  <c r="I1617" i="5" s="1"/>
  <c r="A1616" i="5"/>
  <c r="A1615" i="5"/>
  <c r="I1615" i="5" s="1"/>
  <c r="A1614" i="5"/>
  <c r="I1614" i="5" s="1"/>
  <c r="A1613" i="5"/>
  <c r="I1613" i="5" s="1"/>
  <c r="A1612" i="5"/>
  <c r="A1611" i="5"/>
  <c r="I1611" i="5" s="1"/>
  <c r="A1610" i="5"/>
  <c r="F1610" i="5" s="1"/>
  <c r="A1609" i="5"/>
  <c r="A1608" i="5"/>
  <c r="F1608" i="5" s="1"/>
  <c r="F1607" i="5"/>
  <c r="E1607" i="5"/>
  <c r="A1607" i="5"/>
  <c r="I1607" i="5" s="1"/>
  <c r="H1607" i="5" s="1"/>
  <c r="A1606" i="5"/>
  <c r="A1605" i="5"/>
  <c r="F1605" i="5" s="1"/>
  <c r="A1604" i="5"/>
  <c r="F1604" i="5" s="1"/>
  <c r="A1603" i="5"/>
  <c r="A1602" i="5"/>
  <c r="F1602" i="5" s="1"/>
  <c r="A1601" i="5"/>
  <c r="F1601" i="5" s="1"/>
  <c r="A1600" i="5"/>
  <c r="A1599" i="5"/>
  <c r="F1598" i="5"/>
  <c r="E1598" i="5"/>
  <c r="A1598" i="5"/>
  <c r="I1598" i="5" s="1"/>
  <c r="H1598" i="5" s="1"/>
  <c r="A1597" i="5"/>
  <c r="A1596" i="5"/>
  <c r="F1596" i="5" s="1"/>
  <c r="A1595" i="5"/>
  <c r="I1595" i="5" s="1"/>
  <c r="A1594" i="5"/>
  <c r="I1594" i="5" s="1"/>
  <c r="F1593" i="5"/>
  <c r="A1593" i="5"/>
  <c r="A1592" i="5"/>
  <c r="A1591" i="5"/>
  <c r="I1591" i="5" s="1"/>
  <c r="H1591" i="5" s="1"/>
  <c r="A1590" i="5"/>
  <c r="F1590" i="5" s="1"/>
  <c r="A1589" i="5"/>
  <c r="F1588" i="5"/>
  <c r="A1588" i="5"/>
  <c r="E1588" i="5" s="1"/>
  <c r="A1587" i="5"/>
  <c r="I1587" i="5" s="1"/>
  <c r="H1587" i="5" s="1"/>
  <c r="A1586" i="5"/>
  <c r="F1586" i="5" s="1"/>
  <c r="A1585" i="5"/>
  <c r="A1584" i="5"/>
  <c r="I1584" i="5" s="1"/>
  <c r="F1583" i="5"/>
  <c r="E1583" i="5"/>
  <c r="A1583" i="5"/>
  <c r="I1583" i="5" s="1"/>
  <c r="H1583" i="5" s="1"/>
  <c r="A1582" i="5"/>
  <c r="E1582" i="5" s="1"/>
  <c r="A1581" i="5"/>
  <c r="I1581" i="5" s="1"/>
  <c r="H1581" i="5" s="1"/>
  <c r="A1580" i="5"/>
  <c r="F1580" i="5" s="1"/>
  <c r="A1579" i="5"/>
  <c r="F1579" i="5" s="1"/>
  <c r="A1578" i="5"/>
  <c r="A1577" i="5"/>
  <c r="I1577" i="5" s="1"/>
  <c r="H1577" i="5" s="1"/>
  <c r="A1576" i="5"/>
  <c r="F1576" i="5" s="1"/>
  <c r="A1575" i="5"/>
  <c r="I1575" i="5" s="1"/>
  <c r="H1575" i="5" s="1"/>
  <c r="A1574" i="5"/>
  <c r="A1573" i="5"/>
  <c r="I1573" i="5" s="1"/>
  <c r="A1572" i="5"/>
  <c r="E1572" i="5" s="1"/>
  <c r="A1571" i="5"/>
  <c r="I1571" i="5" s="1"/>
  <c r="H1571" i="5" s="1"/>
  <c r="A1570" i="5"/>
  <c r="F1570" i="5" s="1"/>
  <c r="A1569" i="5"/>
  <c r="A1568" i="5"/>
  <c r="A1567" i="5"/>
  <c r="I1567" i="5" s="1"/>
  <c r="F1566" i="5"/>
  <c r="A1566" i="5"/>
  <c r="E1566" i="5" s="1"/>
  <c r="A1565" i="5"/>
  <c r="I1565" i="5" s="1"/>
  <c r="H1565" i="5" s="1"/>
  <c r="A1564" i="5"/>
  <c r="F1564" i="5" s="1"/>
  <c r="A1563" i="5"/>
  <c r="F1563" i="5" s="1"/>
  <c r="A1562" i="5"/>
  <c r="A1561" i="5"/>
  <c r="I1561" i="5" s="1"/>
  <c r="H1561" i="5" s="1"/>
  <c r="A1560" i="5"/>
  <c r="F1560" i="5" s="1"/>
  <c r="A1559" i="5"/>
  <c r="I1559" i="5" s="1"/>
  <c r="H1559" i="5" s="1"/>
  <c r="A1558" i="5"/>
  <c r="I1557" i="5"/>
  <c r="A1557" i="5"/>
  <c r="A1556" i="5"/>
  <c r="A1555" i="5"/>
  <c r="I1555" i="5" s="1"/>
  <c r="H1555" i="5" s="1"/>
  <c r="A1554" i="5"/>
  <c r="F1554" i="5" s="1"/>
  <c r="A1553" i="5"/>
  <c r="F1552" i="5"/>
  <c r="A1552" i="5"/>
  <c r="E1552" i="5" s="1"/>
  <c r="A1551" i="5"/>
  <c r="I1551" i="5" s="1"/>
  <c r="H1551" i="5" s="1"/>
  <c r="A1550" i="5"/>
  <c r="A1549" i="5"/>
  <c r="A1548" i="5"/>
  <c r="I1548" i="5" s="1"/>
  <c r="H1548" i="5" s="1"/>
  <c r="A1547" i="5"/>
  <c r="A1546" i="5"/>
  <c r="F1546" i="5" s="1"/>
  <c r="A1545" i="5"/>
  <c r="A1544" i="5"/>
  <c r="I1544" i="5" s="1"/>
  <c r="H1544" i="5" s="1"/>
  <c r="E1543" i="5"/>
  <c r="A1543" i="5"/>
  <c r="I1543" i="5" s="1"/>
  <c r="A1542" i="5"/>
  <c r="E1542" i="5" s="1"/>
  <c r="I1541" i="5"/>
  <c r="H1541" i="5" s="1"/>
  <c r="A1541" i="5"/>
  <c r="A1540" i="5"/>
  <c r="F1540" i="5" s="1"/>
  <c r="A1539" i="5"/>
  <c r="F1539" i="5" s="1"/>
  <c r="A1538" i="5"/>
  <c r="A1537" i="5"/>
  <c r="I1537" i="5" s="1"/>
  <c r="H1537" i="5" s="1"/>
  <c r="I1536" i="5"/>
  <c r="A1536" i="5"/>
  <c r="F1536" i="5" s="1"/>
  <c r="F1535" i="5"/>
  <c r="A1535" i="5"/>
  <c r="E1535" i="5" s="1"/>
  <c r="A1534" i="5"/>
  <c r="A1533" i="5"/>
  <c r="F1532" i="5"/>
  <c r="A1532" i="5"/>
  <c r="A1531" i="5"/>
  <c r="A1530" i="5"/>
  <c r="A1529" i="5"/>
  <c r="F1528" i="5"/>
  <c r="A1528" i="5"/>
  <c r="E1528" i="5" s="1"/>
  <c r="A1527" i="5"/>
  <c r="I1527" i="5" s="1"/>
  <c r="H1527" i="5" s="1"/>
  <c r="A1526" i="5"/>
  <c r="F1526" i="5" s="1"/>
  <c r="A1525" i="5"/>
  <c r="F1525" i="5" s="1"/>
  <c r="A1524" i="5"/>
  <c r="H1523" i="5"/>
  <c r="A1523" i="5"/>
  <c r="I1523" i="5" s="1"/>
  <c r="A1522" i="5"/>
  <c r="E1522" i="5" s="1"/>
  <c r="A1521" i="5"/>
  <c r="I1521" i="5" s="1"/>
  <c r="A1520" i="5"/>
  <c r="I1520" i="5" s="1"/>
  <c r="A1519" i="5"/>
  <c r="I1519" i="5" s="1"/>
  <c r="A1518" i="5"/>
  <c r="F1518" i="5" s="1"/>
  <c r="F1517" i="5" s="1"/>
  <c r="A1517" i="5"/>
  <c r="I1517" i="5" s="1"/>
  <c r="A1516" i="5"/>
  <c r="I1516" i="5" s="1"/>
  <c r="A1515" i="5"/>
  <c r="I1515" i="5" s="1"/>
  <c r="F1514" i="5"/>
  <c r="F1513" i="5" s="1"/>
  <c r="A1514" i="5"/>
  <c r="E1514" i="5" s="1"/>
  <c r="E1513" i="5" s="1"/>
  <c r="A1513" i="5"/>
  <c r="I1513" i="5" s="1"/>
  <c r="F1512" i="5"/>
  <c r="F1511" i="5" s="1"/>
  <c r="E1512" i="5"/>
  <c r="E1511" i="5" s="1"/>
  <c r="A1512" i="5"/>
  <c r="I1512" i="5" s="1"/>
  <c r="A1511" i="5"/>
  <c r="I1511" i="5" s="1"/>
  <c r="A1510" i="5"/>
  <c r="F1510" i="5" s="1"/>
  <c r="F1509" i="5" s="1"/>
  <c r="A1509" i="5"/>
  <c r="I1509" i="5" s="1"/>
  <c r="A1508" i="5"/>
  <c r="I1508" i="5" s="1"/>
  <c r="A1507" i="5"/>
  <c r="I1507" i="5" s="1"/>
  <c r="A1506" i="5"/>
  <c r="A1505" i="5"/>
  <c r="I1505" i="5" s="1"/>
  <c r="A1504" i="5"/>
  <c r="E1504" i="5" s="1"/>
  <c r="E1503" i="5" s="1"/>
  <c r="A1503" i="5"/>
  <c r="I1503" i="5" s="1"/>
  <c r="I1502" i="5"/>
  <c r="A1502" i="5"/>
  <c r="A1501" i="5"/>
  <c r="I1500" i="5"/>
  <c r="A1500" i="5"/>
  <c r="A1499" i="5"/>
  <c r="F1499" i="5" s="1"/>
  <c r="F1498" i="5" s="1"/>
  <c r="A1498" i="5"/>
  <c r="I1498" i="5" s="1"/>
  <c r="A1497" i="5"/>
  <c r="F1497" i="5" s="1"/>
  <c r="F1496" i="5" s="1"/>
  <c r="A1496" i="5"/>
  <c r="I1496" i="5" s="1"/>
  <c r="I1495" i="5"/>
  <c r="A1495" i="5"/>
  <c r="A1494" i="5"/>
  <c r="I1494" i="5" s="1"/>
  <c r="A1493" i="5"/>
  <c r="A1492" i="5"/>
  <c r="I1492" i="5" s="1"/>
  <c r="A1491" i="5"/>
  <c r="A1490" i="5"/>
  <c r="I1490" i="5" s="1"/>
  <c r="F1489" i="5"/>
  <c r="F1488" i="5" s="1"/>
  <c r="E1489" i="5"/>
  <c r="E1488" i="5" s="1"/>
  <c r="A1489" i="5"/>
  <c r="I1489" i="5" s="1"/>
  <c r="A1488" i="5"/>
  <c r="I1488" i="5" s="1"/>
  <c r="A1487" i="5"/>
  <c r="A1486" i="5"/>
  <c r="I1486" i="5" s="1"/>
  <c r="A1485" i="5"/>
  <c r="I1485" i="5" s="1"/>
  <c r="I1484" i="5"/>
  <c r="A1484" i="5"/>
  <c r="F1484" i="5" s="1"/>
  <c r="F1483" i="5" s="1"/>
  <c r="A1483" i="5"/>
  <c r="I1483" i="5" s="1"/>
  <c r="A1482" i="5"/>
  <c r="F1482" i="5" s="1"/>
  <c r="F1481" i="5" s="1"/>
  <c r="A1481" i="5"/>
  <c r="I1481" i="5" s="1"/>
  <c r="A1480" i="5"/>
  <c r="E1480" i="5" s="1"/>
  <c r="E1479" i="5" s="1"/>
  <c r="A1479" i="5"/>
  <c r="I1479" i="5" s="1"/>
  <c r="E1478" i="5"/>
  <c r="E1477" i="5" s="1"/>
  <c r="A1478" i="5"/>
  <c r="I1478" i="5" s="1"/>
  <c r="A1477" i="5"/>
  <c r="I1477" i="5" s="1"/>
  <c r="A1476" i="5"/>
  <c r="I1476" i="5" s="1"/>
  <c r="I1475" i="5"/>
  <c r="A1475" i="5"/>
  <c r="E1475" i="5" s="1"/>
  <c r="E1474" i="5" s="1"/>
  <c r="A1474" i="5"/>
  <c r="I1474" i="5" s="1"/>
  <c r="F1473" i="5"/>
  <c r="F1472" i="5" s="1"/>
  <c r="A1473" i="5"/>
  <c r="A1472" i="5"/>
  <c r="I1472" i="5" s="1"/>
  <c r="F1471" i="5"/>
  <c r="F1470" i="5" s="1"/>
  <c r="A1471" i="5"/>
  <c r="I1471" i="5" s="1"/>
  <c r="A1470" i="5"/>
  <c r="I1470" i="5" s="1"/>
  <c r="A1469" i="5"/>
  <c r="I1469" i="5" s="1"/>
  <c r="I1468" i="5"/>
  <c r="A1468" i="5"/>
  <c r="A1467" i="5"/>
  <c r="E1467" i="5" s="1"/>
  <c r="E1466" i="5" s="1"/>
  <c r="A1466" i="5"/>
  <c r="I1466" i="5" s="1"/>
  <c r="A1465" i="5"/>
  <c r="A1464" i="5"/>
  <c r="I1464" i="5" s="1"/>
  <c r="A1463" i="5"/>
  <c r="F1463" i="5" s="1"/>
  <c r="F1462" i="5" s="1"/>
  <c r="A1462" i="5"/>
  <c r="I1462" i="5" s="1"/>
  <c r="A1461" i="5"/>
  <c r="I1461" i="5" s="1"/>
  <c r="A1460" i="5"/>
  <c r="I1460" i="5" s="1"/>
  <c r="A1459" i="5"/>
  <c r="F1459" i="5" s="1"/>
  <c r="A1458" i="5"/>
  <c r="E1458" i="5" s="1"/>
  <c r="A1457" i="5"/>
  <c r="E1456" i="5"/>
  <c r="A1456" i="5"/>
  <c r="A1455" i="5"/>
  <c r="I1455" i="5" s="1"/>
  <c r="A1454" i="5"/>
  <c r="A1453" i="5"/>
  <c r="A1452" i="5"/>
  <c r="E1452" i="5" s="1"/>
  <c r="A1451" i="5"/>
  <c r="A1450" i="5"/>
  <c r="F1450" i="5" s="1"/>
  <c r="A1449" i="5"/>
  <c r="I1449" i="5" s="1"/>
  <c r="A1448" i="5"/>
  <c r="F1448" i="5" s="1"/>
  <c r="A1447" i="5"/>
  <c r="F1447" i="5" s="1"/>
  <c r="A1446" i="5"/>
  <c r="A1445" i="5"/>
  <c r="E1445" i="5" s="1"/>
  <c r="I1444" i="5"/>
  <c r="A1444" i="5"/>
  <c r="F1444" i="5" s="1"/>
  <c r="A1443" i="5"/>
  <c r="I1443" i="5" s="1"/>
  <c r="A1442" i="5"/>
  <c r="E1442" i="5" s="1"/>
  <c r="A1441" i="5"/>
  <c r="F1441" i="5" s="1"/>
  <c r="A1440" i="5"/>
  <c r="I1440" i="5" s="1"/>
  <c r="F1439" i="5"/>
  <c r="E1439" i="5"/>
  <c r="A1439" i="5"/>
  <c r="I1439" i="5" s="1"/>
  <c r="A1438" i="5"/>
  <c r="E1438" i="5" s="1"/>
  <c r="A1437" i="5"/>
  <c r="I1437" i="5" s="1"/>
  <c r="A1436" i="5"/>
  <c r="A1435" i="5"/>
  <c r="E1434" i="5"/>
  <c r="A1434" i="5"/>
  <c r="A1433" i="5"/>
  <c r="I1433" i="5" s="1"/>
  <c r="A1432" i="5"/>
  <c r="I1432" i="5" s="1"/>
  <c r="A1431" i="5"/>
  <c r="I1431" i="5" s="1"/>
  <c r="A1430" i="5"/>
  <c r="F1430" i="5" s="1"/>
  <c r="A1429" i="5"/>
  <c r="I1429" i="5" s="1"/>
  <c r="E1428" i="5"/>
  <c r="A1428" i="5"/>
  <c r="A1427" i="5"/>
  <c r="F1427" i="5" s="1"/>
  <c r="A1426" i="5"/>
  <c r="I1426" i="5" s="1"/>
  <c r="A1425" i="5"/>
  <c r="F1424" i="5"/>
  <c r="E1424" i="5"/>
  <c r="A1424" i="5"/>
  <c r="I1424" i="5" s="1"/>
  <c r="A1423" i="5"/>
  <c r="F1423" i="5" s="1"/>
  <c r="A1422" i="5"/>
  <c r="I1422" i="5" s="1"/>
  <c r="F1421" i="5"/>
  <c r="A1421" i="5"/>
  <c r="A1420" i="5"/>
  <c r="I1420" i="5" s="1"/>
  <c r="A1419" i="5"/>
  <c r="I1419" i="5" s="1"/>
  <c r="A1418" i="5"/>
  <c r="F1418" i="5" s="1"/>
  <c r="F1417" i="5" s="1"/>
  <c r="A1417" i="5"/>
  <c r="I1417" i="5" s="1"/>
  <c r="F1416" i="5"/>
  <c r="E1416" i="5"/>
  <c r="A1416" i="5"/>
  <c r="I1416" i="5" s="1"/>
  <c r="A1415" i="5"/>
  <c r="F1415" i="5" s="1"/>
  <c r="I1414" i="5"/>
  <c r="A1414" i="5"/>
  <c r="A1413" i="5"/>
  <c r="I1413" i="5" s="1"/>
  <c r="I1412" i="5"/>
  <c r="A1412" i="5"/>
  <c r="A1411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F1382" i="5" s="1"/>
  <c r="A1381" i="5"/>
  <c r="A1380" i="5"/>
  <c r="A1379" i="5"/>
  <c r="A1378" i="5"/>
  <c r="I1378" i="5" s="1"/>
  <c r="A1377" i="5"/>
  <c r="F1376" i="5"/>
  <c r="E1376" i="5"/>
  <c r="A1376" i="5"/>
  <c r="I1376" i="5" s="1"/>
  <c r="A1375" i="5"/>
  <c r="F1375" i="5" s="1"/>
  <c r="A1374" i="5"/>
  <c r="I1374" i="5" s="1"/>
  <c r="A1373" i="5"/>
  <c r="F1373" i="5" s="1"/>
  <c r="A1372" i="5"/>
  <c r="I1372" i="5" s="1"/>
  <c r="A1371" i="5"/>
  <c r="I1371" i="5" s="1"/>
  <c r="A1370" i="5"/>
  <c r="A1369" i="5"/>
  <c r="F1369" i="5" s="1"/>
  <c r="A1368" i="5"/>
  <c r="I1368" i="5" s="1"/>
  <c r="H1368" i="5" s="1"/>
  <c r="F1367" i="5"/>
  <c r="A1367" i="5"/>
  <c r="I1367" i="5" s="1"/>
  <c r="H1367" i="5" s="1"/>
  <c r="A1366" i="5"/>
  <c r="A1365" i="5"/>
  <c r="F1365" i="5" s="1"/>
  <c r="F1364" i="5"/>
  <c r="E1364" i="5"/>
  <c r="A1364" i="5"/>
  <c r="I1364" i="5" s="1"/>
  <c r="A1363" i="5"/>
  <c r="I1363" i="5" s="1"/>
  <c r="H1363" i="5" s="1"/>
  <c r="A1362" i="5"/>
  <c r="F1362" i="5" s="1"/>
  <c r="I1361" i="5"/>
  <c r="H1361" i="5" s="1"/>
  <c r="A1361" i="5"/>
  <c r="F1360" i="5"/>
  <c r="A1360" i="5"/>
  <c r="A1359" i="5"/>
  <c r="A1358" i="5"/>
  <c r="F1358" i="5" s="1"/>
  <c r="A1357" i="5"/>
  <c r="E1357" i="5" s="1"/>
  <c r="A1356" i="5"/>
  <c r="A1355" i="5"/>
  <c r="F1355" i="5" s="1"/>
  <c r="A1354" i="5"/>
  <c r="I1354" i="5" s="1"/>
  <c r="H1354" i="5" s="1"/>
  <c r="A1353" i="5"/>
  <c r="F1353" i="5" s="1"/>
  <c r="A1352" i="5"/>
  <c r="A1351" i="5"/>
  <c r="F1351" i="5" s="1"/>
  <c r="I1350" i="5"/>
  <c r="A1350" i="5"/>
  <c r="E1350" i="5" s="1"/>
  <c r="F1349" i="5"/>
  <c r="E1349" i="5"/>
  <c r="A1349" i="5"/>
  <c r="I1349" i="5" s="1"/>
  <c r="H1349" i="5" s="1"/>
  <c r="A1348" i="5"/>
  <c r="F1348" i="5" s="1"/>
  <c r="A1347" i="5"/>
  <c r="I1347" i="5" s="1"/>
  <c r="H1347" i="5" s="1"/>
  <c r="A1346" i="5"/>
  <c r="E1346" i="5" s="1"/>
  <c r="A1345" i="5"/>
  <c r="A1344" i="5"/>
  <c r="F1344" i="5" s="1"/>
  <c r="I1343" i="5"/>
  <c r="F1343" i="5"/>
  <c r="E1343" i="5"/>
  <c r="A1343" i="5"/>
  <c r="A1342" i="5"/>
  <c r="E1342" i="5" s="1"/>
  <c r="A1341" i="5"/>
  <c r="F1341" i="5" s="1"/>
  <c r="A1340" i="5"/>
  <c r="A1339" i="5"/>
  <c r="I1339" i="5" s="1"/>
  <c r="H1339" i="5" s="1"/>
  <c r="A1338" i="5"/>
  <c r="E1338" i="5" s="1"/>
  <c r="A1337" i="5"/>
  <c r="F1337" i="5" s="1"/>
  <c r="A1336" i="5"/>
  <c r="A1335" i="5"/>
  <c r="I1335" i="5" s="1"/>
  <c r="A1334" i="5"/>
  <c r="A1333" i="5"/>
  <c r="F1333" i="5" s="1"/>
  <c r="F1332" i="5"/>
  <c r="E1332" i="5"/>
  <c r="A1332" i="5"/>
  <c r="I1332" i="5" s="1"/>
  <c r="H1332" i="5" s="1"/>
  <c r="A1331" i="5"/>
  <c r="F1331" i="5" s="1"/>
  <c r="I1330" i="5"/>
  <c r="A1330" i="5"/>
  <c r="E1330" i="5" s="1"/>
  <c r="E1329" i="5"/>
  <c r="A1329" i="5"/>
  <c r="A1328" i="5"/>
  <c r="F1328" i="5" s="1"/>
  <c r="A1327" i="5"/>
  <c r="I1327" i="5" s="1"/>
  <c r="H1327" i="5" s="1"/>
  <c r="A1326" i="5"/>
  <c r="E1326" i="5" s="1"/>
  <c r="A1325" i="5"/>
  <c r="F1325" i="5" s="1"/>
  <c r="A1324" i="5"/>
  <c r="I1324" i="5" s="1"/>
  <c r="H1324" i="5" s="1"/>
  <c r="A1323" i="5"/>
  <c r="F1322" i="5"/>
  <c r="E1322" i="5"/>
  <c r="A1322" i="5"/>
  <c r="I1322" i="5" s="1"/>
  <c r="H1322" i="5" s="1"/>
  <c r="A1321" i="5"/>
  <c r="F1321" i="5" s="1"/>
  <c r="A1320" i="5"/>
  <c r="F1320" i="5" s="1"/>
  <c r="A1319" i="5"/>
  <c r="F1319" i="5" s="1"/>
  <c r="A1318" i="5"/>
  <c r="F1318" i="5" s="1"/>
  <c r="A1317" i="5"/>
  <c r="I1317" i="5" s="1"/>
  <c r="H1317" i="5" s="1"/>
  <c r="A1316" i="5"/>
  <c r="I1316" i="5" s="1"/>
  <c r="H1316" i="5" s="1"/>
  <c r="A1315" i="5"/>
  <c r="F1315" i="5" s="1"/>
  <c r="A1314" i="5"/>
  <c r="I1314" i="5" s="1"/>
  <c r="H1314" i="5" s="1"/>
  <c r="F1313" i="5"/>
  <c r="E1313" i="5"/>
  <c r="A1313" i="5"/>
  <c r="I1313" i="5" s="1"/>
  <c r="H1313" i="5" s="1"/>
  <c r="A1312" i="5"/>
  <c r="I1312" i="5" s="1"/>
  <c r="H1312" i="5" s="1"/>
  <c r="A1311" i="5"/>
  <c r="F1311" i="5" s="1"/>
  <c r="I1310" i="5"/>
  <c r="A1310" i="5"/>
  <c r="A1309" i="5"/>
  <c r="I1309" i="5" s="1"/>
  <c r="I1308" i="5"/>
  <c r="A1308" i="5"/>
  <c r="F1307" i="5"/>
  <c r="E1307" i="5"/>
  <c r="A1307" i="5"/>
  <c r="I1307" i="5" s="1"/>
  <c r="A1306" i="5"/>
  <c r="F1306" i="5" s="1"/>
  <c r="A1305" i="5"/>
  <c r="I1305" i="5" s="1"/>
  <c r="A1304" i="5"/>
  <c r="E1304" i="5" s="1"/>
  <c r="A1303" i="5"/>
  <c r="A1302" i="5"/>
  <c r="I1302" i="5" s="1"/>
  <c r="A1301" i="5"/>
  <c r="F1301" i="5" s="1"/>
  <c r="A1300" i="5"/>
  <c r="A1299" i="5"/>
  <c r="F1299" i="5" s="1"/>
  <c r="A1298" i="5"/>
  <c r="A1297" i="5"/>
  <c r="F1297" i="5" s="1"/>
  <c r="A1296" i="5"/>
  <c r="I1296" i="5" s="1"/>
  <c r="I1295" i="5"/>
  <c r="A1295" i="5"/>
  <c r="A1294" i="5"/>
  <c r="A1293" i="5"/>
  <c r="F1293" i="5" s="1"/>
  <c r="A1292" i="5"/>
  <c r="A1291" i="5"/>
  <c r="F1290" i="5"/>
  <c r="E1290" i="5"/>
  <c r="A1290" i="5"/>
  <c r="I1290" i="5" s="1"/>
  <c r="A1289" i="5"/>
  <c r="I1289" i="5" s="1"/>
  <c r="F1288" i="5"/>
  <c r="E1288" i="5"/>
  <c r="A1288" i="5"/>
  <c r="I1288" i="5" s="1"/>
  <c r="A1287" i="5"/>
  <c r="I1287" i="5" s="1"/>
  <c r="A1286" i="5"/>
  <c r="F1286" i="5" s="1"/>
  <c r="A1285" i="5"/>
  <c r="I1285" i="5" s="1"/>
  <c r="F1284" i="5"/>
  <c r="A1284" i="5"/>
  <c r="A1283" i="5"/>
  <c r="A1282" i="5"/>
  <c r="I1282" i="5" s="1"/>
  <c r="F1281" i="5"/>
  <c r="E1281" i="5"/>
  <c r="A1281" i="5"/>
  <c r="I1281" i="5" s="1"/>
  <c r="A1280" i="5"/>
  <c r="E1280" i="5" s="1"/>
  <c r="A1279" i="5"/>
  <c r="F1279" i="5" s="1"/>
  <c r="A1278" i="5"/>
  <c r="I1278" i="5" s="1"/>
  <c r="A1277" i="5"/>
  <c r="I1277" i="5" s="1"/>
  <c r="A1276" i="5"/>
  <c r="F1276" i="5" s="1"/>
  <c r="A1275" i="5"/>
  <c r="I1275" i="5" s="1"/>
  <c r="A1274" i="5"/>
  <c r="F1273" i="5"/>
  <c r="E1273" i="5"/>
  <c r="A1273" i="5"/>
  <c r="I1273" i="5" s="1"/>
  <c r="A1272" i="5"/>
  <c r="F1272" i="5" s="1"/>
  <c r="I1271" i="5"/>
  <c r="A1271" i="5"/>
  <c r="A1270" i="5"/>
  <c r="A1269" i="5"/>
  <c r="F1269" i="5" s="1"/>
  <c r="A1268" i="5"/>
  <c r="I1268" i="5" s="1"/>
  <c r="A1267" i="5"/>
  <c r="F1266" i="5"/>
  <c r="A1266" i="5"/>
  <c r="I1266" i="5" s="1"/>
  <c r="A1265" i="5"/>
  <c r="I1265" i="5" s="1"/>
  <c r="F1264" i="5"/>
  <c r="E1264" i="5"/>
  <c r="A1264" i="5"/>
  <c r="I1264" i="5" s="1"/>
  <c r="A1263" i="5"/>
  <c r="A1262" i="5"/>
  <c r="F1262" i="5" s="1"/>
  <c r="A1261" i="5"/>
  <c r="F1260" i="5"/>
  <c r="E1260" i="5"/>
  <c r="A1260" i="5"/>
  <c r="I1260" i="5" s="1"/>
  <c r="A1259" i="5"/>
  <c r="I1259" i="5" s="1"/>
  <c r="A1258" i="5"/>
  <c r="I1258" i="5" s="1"/>
  <c r="F1257" i="5"/>
  <c r="A1257" i="5"/>
  <c r="I1257" i="5" s="1"/>
  <c r="A1256" i="5"/>
  <c r="A1255" i="5"/>
  <c r="F1255" i="5" s="1"/>
  <c r="A1254" i="5"/>
  <c r="I1254" i="5" s="1"/>
  <c r="A1253" i="5"/>
  <c r="I1253" i="5" s="1"/>
  <c r="A1252" i="5"/>
  <c r="F1252" i="5" s="1"/>
  <c r="A1251" i="5"/>
  <c r="I1251" i="5" s="1"/>
  <c r="A1250" i="5"/>
  <c r="A1249" i="5"/>
  <c r="A1248" i="5"/>
  <c r="F1248" i="5" s="1"/>
  <c r="I1247" i="5"/>
  <c r="A1247" i="5"/>
  <c r="A1246" i="5"/>
  <c r="E1246" i="5" s="1"/>
  <c r="A1245" i="5"/>
  <c r="F1245" i="5" s="1"/>
  <c r="A1244" i="5"/>
  <c r="A1243" i="5"/>
  <c r="I1243" i="5" s="1"/>
  <c r="A1242" i="5"/>
  <c r="E1242" i="5" s="1"/>
  <c r="A1241" i="5"/>
  <c r="I1241" i="5" s="1"/>
  <c r="A1240" i="5"/>
  <c r="I1240" i="5" s="1"/>
  <c r="A1239" i="5"/>
  <c r="F1239" i="5" s="1"/>
  <c r="F1238" i="5" s="1"/>
  <c r="A1238" i="5"/>
  <c r="I1238" i="5" s="1"/>
  <c r="F1237" i="5"/>
  <c r="F1236" i="5" s="1"/>
  <c r="A1237" i="5"/>
  <c r="A1236" i="5"/>
  <c r="I1236" i="5" s="1"/>
  <c r="I1235" i="5"/>
  <c r="A1235" i="5"/>
  <c r="A1234" i="5"/>
  <c r="F1234" i="5" s="1"/>
  <c r="A1233" i="5"/>
  <c r="I1233" i="5" s="1"/>
  <c r="A1232" i="5"/>
  <c r="F1232" i="5" s="1"/>
  <c r="A1231" i="5"/>
  <c r="A1230" i="5"/>
  <c r="F1230" i="5" s="1"/>
  <c r="I1229" i="5"/>
  <c r="A1229" i="5"/>
  <c r="A1228" i="5"/>
  <c r="I1228" i="5" s="1"/>
  <c r="A1227" i="5"/>
  <c r="F1227" i="5" s="1"/>
  <c r="A1226" i="5"/>
  <c r="E1225" i="5"/>
  <c r="A1225" i="5"/>
  <c r="A1224" i="5"/>
  <c r="I1224" i="5" s="1"/>
  <c r="A1223" i="5"/>
  <c r="I1223" i="5" s="1"/>
  <c r="F1222" i="5"/>
  <c r="E1222" i="5"/>
  <c r="A1222" i="5"/>
  <c r="I1222" i="5" s="1"/>
  <c r="A1221" i="5"/>
  <c r="I1221" i="5" s="1"/>
  <c r="A1220" i="5"/>
  <c r="F1220" i="5" s="1"/>
  <c r="I1219" i="5"/>
  <c r="A1219" i="5"/>
  <c r="A1218" i="5"/>
  <c r="F1218" i="5" s="1"/>
  <c r="A1217" i="5"/>
  <c r="I1217" i="5" s="1"/>
  <c r="I1216" i="5"/>
  <c r="A1216" i="5"/>
  <c r="A1215" i="5"/>
  <c r="E1214" i="5"/>
  <c r="A1214" i="5"/>
  <c r="A1213" i="5"/>
  <c r="I1213" i="5" s="1"/>
  <c r="I1212" i="5"/>
  <c r="A1212" i="5"/>
  <c r="F1212" i="5" s="1"/>
  <c r="A1211" i="5"/>
  <c r="I1211" i="5" s="1"/>
  <c r="A1210" i="5"/>
  <c r="I1210" i="5" s="1"/>
  <c r="A1209" i="5"/>
  <c r="F1209" i="5" s="1"/>
  <c r="A1208" i="5"/>
  <c r="F1208" i="5" s="1"/>
  <c r="A1207" i="5"/>
  <c r="E1207" i="5" s="1"/>
  <c r="I1206" i="5"/>
  <c r="A1206" i="5"/>
  <c r="E1206" i="5" s="1"/>
  <c r="A1205" i="5"/>
  <c r="I1205" i="5" s="1"/>
  <c r="A1204" i="5"/>
  <c r="I1204" i="5" s="1"/>
  <c r="E1203" i="5"/>
  <c r="A1203" i="5"/>
  <c r="F1203" i="5" s="1"/>
  <c r="A1202" i="5"/>
  <c r="E1202" i="5" s="1"/>
  <c r="F1201" i="5"/>
  <c r="A1201" i="5"/>
  <c r="A1200" i="5"/>
  <c r="A1199" i="5"/>
  <c r="A1198" i="5"/>
  <c r="I1198" i="5" s="1"/>
  <c r="I1197" i="5"/>
  <c r="F1197" i="5"/>
  <c r="A1197" i="5"/>
  <c r="E1197" i="5" s="1"/>
  <c r="I1196" i="5"/>
  <c r="E1196" i="5"/>
  <c r="A1196" i="5"/>
  <c r="F1196" i="5" s="1"/>
  <c r="F1195" i="5"/>
  <c r="E1195" i="5"/>
  <c r="A1195" i="5"/>
  <c r="I1195" i="5" s="1"/>
  <c r="A1194" i="5"/>
  <c r="I1194" i="5" s="1"/>
  <c r="A1193" i="5"/>
  <c r="F1193" i="5" s="1"/>
  <c r="A1192" i="5"/>
  <c r="I1192" i="5" s="1"/>
  <c r="E1191" i="5"/>
  <c r="A1191" i="5"/>
  <c r="A1190" i="5"/>
  <c r="I1190" i="5" s="1"/>
  <c r="A1189" i="5"/>
  <c r="I1189" i="5" s="1"/>
  <c r="A1188" i="5"/>
  <c r="I1188" i="5" s="1"/>
  <c r="A1187" i="5"/>
  <c r="A1186" i="5"/>
  <c r="I1186" i="5" s="1"/>
  <c r="A1185" i="5"/>
  <c r="F1185" i="5" s="1"/>
  <c r="F1184" i="5" s="1"/>
  <c r="A1184" i="5"/>
  <c r="I1184" i="5" s="1"/>
  <c r="A1183" i="5"/>
  <c r="I1183" i="5" s="1"/>
  <c r="A1182" i="5"/>
  <c r="I1182" i="5" s="1"/>
  <c r="A1181" i="5"/>
  <c r="I1181" i="5" s="1"/>
  <c r="A1180" i="5"/>
  <c r="F1180" i="5" s="1"/>
  <c r="F1179" i="5" s="1"/>
  <c r="A1179" i="5"/>
  <c r="I1179" i="5" s="1"/>
  <c r="A1178" i="5"/>
  <c r="E1178" i="5" s="1"/>
  <c r="E1177" i="5" s="1"/>
  <c r="A1177" i="5"/>
  <c r="I1177" i="5" s="1"/>
  <c r="A1176" i="5"/>
  <c r="F1176" i="5" s="1"/>
  <c r="F1175" i="5" s="1"/>
  <c r="A1175" i="5"/>
  <c r="I1175" i="5" s="1"/>
  <c r="A1174" i="5"/>
  <c r="I1174" i="5" s="1"/>
  <c r="A1173" i="5"/>
  <c r="I1173" i="5" s="1"/>
  <c r="A1172" i="5"/>
  <c r="F1172" i="5" s="1"/>
  <c r="F1171" i="5" s="1"/>
  <c r="A1171" i="5"/>
  <c r="I1171" i="5" s="1"/>
  <c r="A1170" i="5"/>
  <c r="I1170" i="5" s="1"/>
  <c r="I1169" i="5"/>
  <c r="F1169" i="5"/>
  <c r="F1168" i="5" s="1"/>
  <c r="E1169" i="5"/>
  <c r="E1168" i="5" s="1"/>
  <c r="A1169" i="5"/>
  <c r="A1168" i="5"/>
  <c r="I1168" i="5" s="1"/>
  <c r="A1167" i="5"/>
  <c r="F1167" i="5" s="1"/>
  <c r="F1166" i="5" s="1"/>
  <c r="A1166" i="5"/>
  <c r="I1166" i="5" s="1"/>
  <c r="A1165" i="5"/>
  <c r="A1164" i="5"/>
  <c r="F1164" i="5" s="1"/>
  <c r="A1163" i="5"/>
  <c r="I1163" i="5" s="1"/>
  <c r="A1162" i="5"/>
  <c r="F1162" i="5" s="1"/>
  <c r="A1161" i="5"/>
  <c r="I1161" i="5" s="1"/>
  <c r="A1160" i="5"/>
  <c r="I1160" i="5" s="1"/>
  <c r="A1159" i="5"/>
  <c r="I1159" i="5" s="1"/>
  <c r="A1158" i="5"/>
  <c r="F1158" i="5" s="1"/>
  <c r="F1157" i="5" s="1"/>
  <c r="I1157" i="5"/>
  <c r="A1157" i="5"/>
  <c r="A1156" i="5"/>
  <c r="A1155" i="5"/>
  <c r="A1154" i="5"/>
  <c r="I1154" i="5" s="1"/>
  <c r="H1154" i="5" s="1"/>
  <c r="A1153" i="5"/>
  <c r="A1152" i="5"/>
  <c r="E1152" i="5" s="1"/>
  <c r="A1151" i="5"/>
  <c r="F1151" i="5" s="1"/>
  <c r="A1150" i="5"/>
  <c r="A1149" i="5"/>
  <c r="F1149" i="5" s="1"/>
  <c r="F1148" i="5" s="1"/>
  <c r="A1148" i="5"/>
  <c r="I1148" i="5" s="1"/>
  <c r="E1147" i="5"/>
  <c r="E1146" i="5" s="1"/>
  <c r="A1147" i="5"/>
  <c r="A1146" i="5"/>
  <c r="I1146" i="5" s="1"/>
  <c r="A1145" i="5"/>
  <c r="I1145" i="5" s="1"/>
  <c r="A1144" i="5"/>
  <c r="E1144" i="5" s="1"/>
  <c r="A1143" i="5"/>
  <c r="A1142" i="5"/>
  <c r="A1141" i="5"/>
  <c r="I1141" i="5" s="1"/>
  <c r="A1140" i="5"/>
  <c r="F1140" i="5" s="1"/>
  <c r="A1139" i="5"/>
  <c r="E1138" i="5"/>
  <c r="A1138" i="5"/>
  <c r="I1138" i="5" s="1"/>
  <c r="A1137" i="5"/>
  <c r="I1137" i="5" s="1"/>
  <c r="A1136" i="5"/>
  <c r="E1136" i="5" s="1"/>
  <c r="F1135" i="5"/>
  <c r="E1135" i="5"/>
  <c r="A1135" i="5"/>
  <c r="I1135" i="5" s="1"/>
  <c r="I1134" i="5"/>
  <c r="F1134" i="5"/>
  <c r="A1134" i="5"/>
  <c r="E1134" i="5" s="1"/>
  <c r="A1133" i="5"/>
  <c r="I1133" i="5" s="1"/>
  <c r="A1132" i="5"/>
  <c r="I1132" i="5" s="1"/>
  <c r="A1131" i="5"/>
  <c r="F1131" i="5" s="1"/>
  <c r="F1130" i="5" s="1"/>
  <c r="A1130" i="5"/>
  <c r="I1130" i="5" s="1"/>
  <c r="A1129" i="5"/>
  <c r="A1128" i="5"/>
  <c r="I1128" i="5" s="1"/>
  <c r="A1127" i="5"/>
  <c r="I1127" i="5" s="1"/>
  <c r="A1126" i="5"/>
  <c r="F1126" i="5" s="1"/>
  <c r="F1125" i="5" s="1"/>
  <c r="A1125" i="5"/>
  <c r="I1125" i="5" s="1"/>
  <c r="A1124" i="5"/>
  <c r="E1124" i="5" s="1"/>
  <c r="A1123" i="5"/>
  <c r="F1123" i="5" s="1"/>
  <c r="A1122" i="5"/>
  <c r="I1122" i="5" s="1"/>
  <c r="A1121" i="5"/>
  <c r="I1121" i="5" s="1"/>
  <c r="A1120" i="5"/>
  <c r="I1120" i="5" s="1"/>
  <c r="A1119" i="5"/>
  <c r="A1118" i="5"/>
  <c r="I1118" i="5" s="1"/>
  <c r="A1117" i="5"/>
  <c r="E1117" i="5" s="1"/>
  <c r="A1116" i="5"/>
  <c r="F1116" i="5" s="1"/>
  <c r="A1115" i="5"/>
  <c r="I1115" i="5" s="1"/>
  <c r="A1114" i="5"/>
  <c r="I1114" i="5" s="1"/>
  <c r="A1113" i="5"/>
  <c r="I1113" i="5" s="1"/>
  <c r="A1112" i="5"/>
  <c r="F1112" i="5" s="1"/>
  <c r="F1111" i="5" s="1"/>
  <c r="A1111" i="5"/>
  <c r="I1111" i="5" s="1"/>
  <c r="A1110" i="5"/>
  <c r="E1110" i="5" s="1"/>
  <c r="A1109" i="5"/>
  <c r="F1109" i="5" s="1"/>
  <c r="A1108" i="5"/>
  <c r="I1108" i="5" s="1"/>
  <c r="A1107" i="5"/>
  <c r="I1107" i="5" s="1"/>
  <c r="A1106" i="5"/>
  <c r="I1106" i="5" s="1"/>
  <c r="A1105" i="5"/>
  <c r="F1105" i="5" s="1"/>
  <c r="F1104" i="5" s="1"/>
  <c r="A1104" i="5"/>
  <c r="I1104" i="5" s="1"/>
  <c r="A1103" i="5"/>
  <c r="E1103" i="5" s="1"/>
  <c r="A1102" i="5"/>
  <c r="F1102" i="5" s="1"/>
  <c r="A1101" i="5"/>
  <c r="I1101" i="5" s="1"/>
  <c r="F1100" i="5"/>
  <c r="E1100" i="5"/>
  <c r="A1100" i="5"/>
  <c r="I1100" i="5" s="1"/>
  <c r="A1099" i="5"/>
  <c r="I1099" i="5" s="1"/>
  <c r="A1098" i="5"/>
  <c r="I1098" i="5" s="1"/>
  <c r="A1097" i="5"/>
  <c r="I1097" i="5" s="1"/>
  <c r="A1096" i="5"/>
  <c r="E1096" i="5" s="1"/>
  <c r="A1095" i="5"/>
  <c r="F1095" i="5" s="1"/>
  <c r="A1094" i="5"/>
  <c r="F1094" i="5" s="1"/>
  <c r="E1093" i="5"/>
  <c r="A1093" i="5"/>
  <c r="I1093" i="5" s="1"/>
  <c r="F1092" i="5"/>
  <c r="A1092" i="5"/>
  <c r="A1091" i="5"/>
  <c r="I1091" i="5" s="1"/>
  <c r="A1090" i="5"/>
  <c r="I1090" i="5" s="1"/>
  <c r="A1089" i="5"/>
  <c r="I1089" i="5" s="1"/>
  <c r="A1088" i="5"/>
  <c r="I1088" i="5" s="1"/>
  <c r="A1087" i="5"/>
  <c r="I1087" i="5" s="1"/>
  <c r="A1086" i="5"/>
  <c r="F1086" i="5" s="1"/>
  <c r="F1085" i="5" s="1"/>
  <c r="A1085" i="5"/>
  <c r="I1085" i="5" s="1"/>
  <c r="A1084" i="5"/>
  <c r="I1084" i="5" s="1"/>
  <c r="A1083" i="5"/>
  <c r="I1083" i="5" s="1"/>
  <c r="A1082" i="5"/>
  <c r="E1082" i="5" s="1"/>
  <c r="A1081" i="5"/>
  <c r="F1081" i="5" s="1"/>
  <c r="A1080" i="5"/>
  <c r="I1080" i="5" s="1"/>
  <c r="A1079" i="5"/>
  <c r="E1079" i="5" s="1"/>
  <c r="E1078" i="5" s="1"/>
  <c r="A1078" i="5"/>
  <c r="I1078" i="5" s="1"/>
  <c r="F1077" i="5"/>
  <c r="F1076" i="5" s="1"/>
  <c r="E1077" i="5"/>
  <c r="E1076" i="5" s="1"/>
  <c r="A1077" i="5"/>
  <c r="I1077" i="5" s="1"/>
  <c r="A1076" i="5"/>
  <c r="I1076" i="5" s="1"/>
  <c r="I1075" i="5"/>
  <c r="E1075" i="5"/>
  <c r="E1074" i="5" s="1"/>
  <c r="A1075" i="5"/>
  <c r="F1075" i="5" s="1"/>
  <c r="F1074" i="5" s="1"/>
  <c r="A1074" i="5"/>
  <c r="I1074" i="5" s="1"/>
  <c r="I1073" i="5"/>
  <c r="E1073" i="5"/>
  <c r="E1072" i="5" s="1"/>
  <c r="A1073" i="5"/>
  <c r="F1073" i="5" s="1"/>
  <c r="F1072" i="5" s="1"/>
  <c r="A1072" i="5"/>
  <c r="I1072" i="5" s="1"/>
  <c r="A1071" i="5"/>
  <c r="E1071" i="5" s="1"/>
  <c r="E1070" i="5" s="1"/>
  <c r="A1070" i="5"/>
  <c r="I1070" i="5" s="1"/>
  <c r="E1069" i="5"/>
  <c r="A1069" i="5"/>
  <c r="I1069" i="5" s="1"/>
  <c r="E1068" i="5"/>
  <c r="A1068" i="5"/>
  <c r="I1068" i="5" s="1"/>
  <c r="A1067" i="5"/>
  <c r="I1067" i="5" s="1"/>
  <c r="A1066" i="5"/>
  <c r="I1066" i="5" s="1"/>
  <c r="A1065" i="5"/>
  <c r="I1065" i="5" s="1"/>
  <c r="F1064" i="5"/>
  <c r="F1063" i="5" s="1"/>
  <c r="A1064" i="5"/>
  <c r="I1064" i="5" s="1"/>
  <c r="A1063" i="5"/>
  <c r="I1063" i="5" s="1"/>
  <c r="A1062" i="5"/>
  <c r="F1062" i="5" s="1"/>
  <c r="F1061" i="5" s="1"/>
  <c r="A1061" i="5"/>
  <c r="I1061" i="5" s="1"/>
  <c r="A1060" i="5"/>
  <c r="F1060" i="5" s="1"/>
  <c r="A1059" i="5"/>
  <c r="F1059" i="5" s="1"/>
  <c r="A1058" i="5"/>
  <c r="I1058" i="5" s="1"/>
  <c r="A1057" i="5"/>
  <c r="I1057" i="5" s="1"/>
  <c r="A1056" i="5"/>
  <c r="I1056" i="5" s="1"/>
  <c r="A1055" i="5"/>
  <c r="I1055" i="5" s="1"/>
  <c r="A1054" i="5"/>
  <c r="F1054" i="5" s="1"/>
  <c r="F1053" i="5" s="1"/>
  <c r="A1053" i="5"/>
  <c r="I1053" i="5" s="1"/>
  <c r="A1052" i="5"/>
  <c r="E1052" i="5" s="1"/>
  <c r="E1051" i="5" s="1"/>
  <c r="A1051" i="5"/>
  <c r="I1051" i="5" s="1"/>
  <c r="A1050" i="5"/>
  <c r="I1050" i="5" s="1"/>
  <c r="I1049" i="5"/>
  <c r="H1049" i="5" s="1"/>
  <c r="E1049" i="5"/>
  <c r="A1049" i="5"/>
  <c r="F1049" i="5" s="1"/>
  <c r="I1048" i="5"/>
  <c r="F1048" i="5"/>
  <c r="E1048" i="5"/>
  <c r="A1048" i="5"/>
  <c r="A1047" i="5"/>
  <c r="I1047" i="5" s="1"/>
  <c r="A1046" i="5"/>
  <c r="I1046" i="5" s="1"/>
  <c r="A1045" i="5"/>
  <c r="E1045" i="5" s="1"/>
  <c r="A1044" i="5"/>
  <c r="I1044" i="5" s="1"/>
  <c r="A1043" i="5"/>
  <c r="E1043" i="5" s="1"/>
  <c r="A1042" i="5"/>
  <c r="I1042" i="5" s="1"/>
  <c r="F1041" i="5"/>
  <c r="A1041" i="5"/>
  <c r="I1041" i="5" s="1"/>
  <c r="A1040" i="5"/>
  <c r="E1040" i="5" s="1"/>
  <c r="A1039" i="5"/>
  <c r="F1039" i="5" s="1"/>
  <c r="A1038" i="5"/>
  <c r="I1038" i="5" s="1"/>
  <c r="A1037" i="5"/>
  <c r="E1037" i="5" s="1"/>
  <c r="A1036" i="5"/>
  <c r="F1036" i="5" s="1"/>
  <c r="A1035" i="5"/>
  <c r="I1035" i="5" s="1"/>
  <c r="A1034" i="5"/>
  <c r="I1034" i="5" s="1"/>
  <c r="A1033" i="5"/>
  <c r="I1033" i="5" s="1"/>
  <c r="E1032" i="5"/>
  <c r="E1031" i="5" s="1"/>
  <c r="A1032" i="5"/>
  <c r="I1032" i="5" s="1"/>
  <c r="A1031" i="5"/>
  <c r="I1031" i="5" s="1"/>
  <c r="A1030" i="5"/>
  <c r="I1030" i="5" s="1"/>
  <c r="A1029" i="5"/>
  <c r="I1029" i="5" s="1"/>
  <c r="A1028" i="5"/>
  <c r="I1028" i="5" s="1"/>
  <c r="F1027" i="5"/>
  <c r="F1026" i="5" s="1"/>
  <c r="A1027" i="5"/>
  <c r="I1027" i="5" s="1"/>
  <c r="A1026" i="5"/>
  <c r="I1026" i="5" s="1"/>
  <c r="F1025" i="5"/>
  <c r="A1025" i="5"/>
  <c r="E1025" i="5" s="1"/>
  <c r="A1024" i="5"/>
  <c r="I1023" i="5"/>
  <c r="A1023" i="5"/>
  <c r="E1023" i="5" s="1"/>
  <c r="A1022" i="5"/>
  <c r="A1021" i="5"/>
  <c r="I1021" i="5" s="1"/>
  <c r="A1020" i="5"/>
  <c r="I1020" i="5" s="1"/>
  <c r="A1019" i="5"/>
  <c r="I1019" i="5" s="1"/>
  <c r="A1018" i="5"/>
  <c r="I1018" i="5" s="1"/>
  <c r="A1017" i="5"/>
  <c r="A1016" i="5"/>
  <c r="E1016" i="5" s="1"/>
  <c r="A1015" i="5"/>
  <c r="F1015" i="5" s="1"/>
  <c r="A1014" i="5"/>
  <c r="I1014" i="5" s="1"/>
  <c r="A1013" i="5"/>
  <c r="A1012" i="5"/>
  <c r="I1012" i="5" s="1"/>
  <c r="A1011" i="5"/>
  <c r="A1010" i="5"/>
  <c r="I1010" i="5" s="1"/>
  <c r="A1009" i="5"/>
  <c r="E1009" i="5" s="1"/>
  <c r="A1008" i="5"/>
  <c r="F1008" i="5" s="1"/>
  <c r="A1007" i="5"/>
  <c r="I1007" i="5" s="1"/>
  <c r="A1006" i="5"/>
  <c r="I1006" i="5" s="1"/>
  <c r="A1005" i="5"/>
  <c r="I1005" i="5" s="1"/>
  <c r="A1004" i="5"/>
  <c r="F1003" i="5"/>
  <c r="E1003" i="5"/>
  <c r="A1003" i="5"/>
  <c r="I1003" i="5" s="1"/>
  <c r="I1002" i="5"/>
  <c r="F1002" i="5"/>
  <c r="A1002" i="5"/>
  <c r="E1002" i="5" s="1"/>
  <c r="A1001" i="5"/>
  <c r="F1000" i="5"/>
  <c r="A1000" i="5"/>
  <c r="I1000" i="5" s="1"/>
  <c r="A999" i="5"/>
  <c r="I999" i="5" s="1"/>
  <c r="A998" i="5"/>
  <c r="I998" i="5" s="1"/>
  <c r="A997" i="5"/>
  <c r="E997" i="5" s="1"/>
  <c r="A996" i="5"/>
  <c r="I996" i="5" s="1"/>
  <c r="A995" i="5"/>
  <c r="E995" i="5" s="1"/>
  <c r="A994" i="5"/>
  <c r="F994" i="5" s="1"/>
  <c r="A993" i="5"/>
  <c r="A992" i="5"/>
  <c r="I992" i="5" s="1"/>
  <c r="A991" i="5"/>
  <c r="F991" i="5" s="1"/>
  <c r="F990" i="5" s="1"/>
  <c r="A990" i="5"/>
  <c r="I990" i="5" s="1"/>
  <c r="A989" i="5"/>
  <c r="E989" i="5" s="1"/>
  <c r="A988" i="5"/>
  <c r="F988" i="5" s="1"/>
  <c r="A987" i="5"/>
  <c r="I987" i="5" s="1"/>
  <c r="E986" i="5"/>
  <c r="A986" i="5"/>
  <c r="I986" i="5" s="1"/>
  <c r="A985" i="5"/>
  <c r="E985" i="5" s="1"/>
  <c r="A984" i="5"/>
  <c r="I984" i="5" s="1"/>
  <c r="A983" i="5"/>
  <c r="I983" i="5" s="1"/>
  <c r="A982" i="5"/>
  <c r="I982" i="5" s="1"/>
  <c r="I981" i="5"/>
  <c r="A981" i="5"/>
  <c r="A980" i="5"/>
  <c r="I980" i="5" s="1"/>
  <c r="A979" i="5"/>
  <c r="I979" i="5" s="1"/>
  <c r="A978" i="5"/>
  <c r="E978" i="5" s="1"/>
  <c r="A977" i="5"/>
  <c r="F977" i="5" s="1"/>
  <c r="A976" i="5"/>
  <c r="I976" i="5" s="1"/>
  <c r="H976" i="5" s="1"/>
  <c r="F975" i="5"/>
  <c r="E975" i="5"/>
  <c r="A975" i="5"/>
  <c r="I975" i="5" s="1"/>
  <c r="H975" i="5" s="1"/>
  <c r="A974" i="5"/>
  <c r="F974" i="5" s="1"/>
  <c r="F973" i="5" s="1"/>
  <c r="A973" i="5"/>
  <c r="I973" i="5" s="1"/>
  <c r="I972" i="5"/>
  <c r="A972" i="5"/>
  <c r="E972" i="5" s="1"/>
  <c r="E971" i="5"/>
  <c r="A971" i="5"/>
  <c r="I971" i="5" s="1"/>
  <c r="F970" i="5"/>
  <c r="F969" i="5" s="1"/>
  <c r="A970" i="5"/>
  <c r="I970" i="5" s="1"/>
  <c r="A969" i="5"/>
  <c r="I969" i="5" s="1"/>
  <c r="A968" i="5"/>
  <c r="I968" i="5" s="1"/>
  <c r="A967" i="5"/>
  <c r="A966" i="5"/>
  <c r="I965" i="5"/>
  <c r="H965" i="5" s="1"/>
  <c r="E965" i="5"/>
  <c r="A965" i="5"/>
  <c r="F965" i="5" s="1"/>
  <c r="A964" i="5"/>
  <c r="F964" i="5" s="1"/>
  <c r="F963" i="5" s="1"/>
  <c r="A963" i="5"/>
  <c r="I963" i="5" s="1"/>
  <c r="A962" i="5"/>
  <c r="I962" i="5" s="1"/>
  <c r="H962" i="5" s="1"/>
  <c r="A961" i="5"/>
  <c r="E961" i="5" s="1"/>
  <c r="A960" i="5"/>
  <c r="F960" i="5" s="1"/>
  <c r="A959" i="5"/>
  <c r="F959" i="5" s="1"/>
  <c r="F958" i="5" s="1"/>
  <c r="A958" i="5"/>
  <c r="I958" i="5" s="1"/>
  <c r="A957" i="5"/>
  <c r="A956" i="5"/>
  <c r="I956" i="5" s="1"/>
  <c r="E955" i="5"/>
  <c r="E954" i="5" s="1"/>
  <c r="A955" i="5"/>
  <c r="F955" i="5" s="1"/>
  <c r="F954" i="5"/>
  <c r="A954" i="5"/>
  <c r="I954" i="5" s="1"/>
  <c r="A953" i="5"/>
  <c r="E953" i="5" s="1"/>
  <c r="E952" i="5" s="1"/>
  <c r="A952" i="5"/>
  <c r="I952" i="5" s="1"/>
  <c r="A951" i="5"/>
  <c r="I951" i="5" s="1"/>
  <c r="A950" i="5"/>
  <c r="F950" i="5" s="1"/>
  <c r="A949" i="5"/>
  <c r="A948" i="5"/>
  <c r="I947" i="5"/>
  <c r="A947" i="5"/>
  <c r="A946" i="5"/>
  <c r="I946" i="5" s="1"/>
  <c r="H946" i="5" s="1"/>
  <c r="A945" i="5"/>
  <c r="E945" i="5" s="1"/>
  <c r="A944" i="5"/>
  <c r="F944" i="5" s="1"/>
  <c r="A943" i="5"/>
  <c r="I943" i="5" s="1"/>
  <c r="H943" i="5" s="1"/>
  <c r="F942" i="5"/>
  <c r="A942" i="5"/>
  <c r="I942" i="5" s="1"/>
  <c r="H942" i="5" s="1"/>
  <c r="A941" i="5"/>
  <c r="F940" i="5"/>
  <c r="F939" i="5" s="1"/>
  <c r="A940" i="5"/>
  <c r="I940" i="5" s="1"/>
  <c r="A939" i="5"/>
  <c r="I939" i="5" s="1"/>
  <c r="A938" i="5"/>
  <c r="F938" i="5" s="1"/>
  <c r="F937" i="5" s="1"/>
  <c r="A937" i="5"/>
  <c r="I937" i="5" s="1"/>
  <c r="A936" i="5"/>
  <c r="E936" i="5" s="1"/>
  <c r="E935" i="5" s="1"/>
  <c r="A935" i="5"/>
  <c r="I935" i="5" s="1"/>
  <c r="A934" i="5"/>
  <c r="I934" i="5" s="1"/>
  <c r="A933" i="5"/>
  <c r="F933" i="5" s="1"/>
  <c r="A932" i="5"/>
  <c r="I932" i="5" s="1"/>
  <c r="H932" i="5" s="1"/>
  <c r="A931" i="5"/>
  <c r="F931" i="5" s="1"/>
  <c r="A930" i="5"/>
  <c r="F930" i="5" s="1"/>
  <c r="A929" i="5"/>
  <c r="I929" i="5" s="1"/>
  <c r="H929" i="5" s="1"/>
  <c r="A928" i="5"/>
  <c r="F928" i="5" s="1"/>
  <c r="A927" i="5"/>
  <c r="F927" i="5" s="1"/>
  <c r="A926" i="5"/>
  <c r="I926" i="5" s="1"/>
  <c r="H926" i="5" s="1"/>
  <c r="A925" i="5"/>
  <c r="F925" i="5" s="1"/>
  <c r="A924" i="5"/>
  <c r="F924" i="5" s="1"/>
  <c r="A923" i="5"/>
  <c r="I923" i="5" s="1"/>
  <c r="H923" i="5" s="1"/>
  <c r="A922" i="5"/>
  <c r="F922" i="5" s="1"/>
  <c r="A921" i="5"/>
  <c r="F921" i="5" s="1"/>
  <c r="A920" i="5"/>
  <c r="I920" i="5" s="1"/>
  <c r="H920" i="5" s="1"/>
  <c r="A919" i="5"/>
  <c r="A918" i="5"/>
  <c r="E918" i="5" s="1"/>
  <c r="A917" i="5"/>
  <c r="I917" i="5" s="1"/>
  <c r="A916" i="5"/>
  <c r="I916" i="5" s="1"/>
  <c r="A915" i="5"/>
  <c r="A914" i="5"/>
  <c r="I914" i="5" s="1"/>
  <c r="A913" i="5"/>
  <c r="I913" i="5" s="1"/>
  <c r="A912" i="5"/>
  <c r="E912" i="5" s="1"/>
  <c r="E911" i="5" s="1"/>
  <c r="A911" i="5"/>
  <c r="I911" i="5" s="1"/>
  <c r="A910" i="5"/>
  <c r="F910" i="5" s="1"/>
  <c r="F909" i="5" s="1"/>
  <c r="A909" i="5"/>
  <c r="I909" i="5" s="1"/>
  <c r="A908" i="5"/>
  <c r="E908" i="5" s="1"/>
  <c r="E907" i="5" s="1"/>
  <c r="A907" i="5"/>
  <c r="I907" i="5" s="1"/>
  <c r="F906" i="5"/>
  <c r="A906" i="5"/>
  <c r="I906" i="5" s="1"/>
  <c r="H906" i="5" s="1"/>
  <c r="A905" i="5"/>
  <c r="E905" i="5" s="1"/>
  <c r="A904" i="5"/>
  <c r="F904" i="5" s="1"/>
  <c r="E903" i="5"/>
  <c r="A903" i="5"/>
  <c r="I903" i="5" s="1"/>
  <c r="H903" i="5" s="1"/>
  <c r="A902" i="5"/>
  <c r="E902" i="5" s="1"/>
  <c r="F901" i="5"/>
  <c r="E901" i="5"/>
  <c r="A901" i="5"/>
  <c r="I901" i="5" s="1"/>
  <c r="H900" i="5"/>
  <c r="F900" i="5"/>
  <c r="E900" i="5"/>
  <c r="A900" i="5"/>
  <c r="I900" i="5" s="1"/>
  <c r="I899" i="5"/>
  <c r="H899" i="5" s="1"/>
  <c r="A899" i="5"/>
  <c r="E899" i="5" s="1"/>
  <c r="A898" i="5"/>
  <c r="H897" i="5"/>
  <c r="E897" i="5"/>
  <c r="A897" i="5"/>
  <c r="I897" i="5" s="1"/>
  <c r="I896" i="5"/>
  <c r="H896" i="5" s="1"/>
  <c r="A896" i="5"/>
  <c r="E896" i="5" s="1"/>
  <c r="A895" i="5"/>
  <c r="I895" i="5" s="1"/>
  <c r="A894" i="5"/>
  <c r="A893" i="5"/>
  <c r="E893" i="5" s="1"/>
  <c r="A892" i="5"/>
  <c r="I892" i="5" s="1"/>
  <c r="A891" i="5"/>
  <c r="I891" i="5" s="1"/>
  <c r="A890" i="5"/>
  <c r="I890" i="5" s="1"/>
  <c r="F889" i="5"/>
  <c r="A889" i="5"/>
  <c r="I889" i="5" s="1"/>
  <c r="H889" i="5" s="1"/>
  <c r="A888" i="5"/>
  <c r="E888" i="5" s="1"/>
  <c r="A887" i="5"/>
  <c r="F887" i="5" s="1"/>
  <c r="F886" i="5"/>
  <c r="A886" i="5"/>
  <c r="I886" i="5" s="1"/>
  <c r="H886" i="5" s="1"/>
  <c r="A885" i="5"/>
  <c r="A884" i="5"/>
  <c r="E884" i="5" s="1"/>
  <c r="A883" i="5"/>
  <c r="F883" i="5" s="1"/>
  <c r="A882" i="5"/>
  <c r="F881" i="5"/>
  <c r="F880" i="5" s="1"/>
  <c r="A881" i="5"/>
  <c r="A880" i="5"/>
  <c r="I880" i="5" s="1"/>
  <c r="F879" i="5"/>
  <c r="A879" i="5"/>
  <c r="I879" i="5" s="1"/>
  <c r="H879" i="5" s="1"/>
  <c r="A878" i="5"/>
  <c r="E878" i="5" s="1"/>
  <c r="A877" i="5"/>
  <c r="F877" i="5" s="1"/>
  <c r="A876" i="5"/>
  <c r="I876" i="5" s="1"/>
  <c r="H876" i="5" s="1"/>
  <c r="A875" i="5"/>
  <c r="I875" i="5" s="1"/>
  <c r="H875" i="5" s="1"/>
  <c r="A874" i="5"/>
  <c r="E874" i="5" s="1"/>
  <c r="A873" i="5"/>
  <c r="F873" i="5" s="1"/>
  <c r="A872" i="5"/>
  <c r="I872" i="5" s="1"/>
  <c r="H872" i="5" s="1"/>
  <c r="F871" i="5"/>
  <c r="A871" i="5"/>
  <c r="I871" i="5" s="1"/>
  <c r="H871" i="5" s="1"/>
  <c r="A870" i="5"/>
  <c r="F870" i="5" s="1"/>
  <c r="F869" i="5" s="1"/>
  <c r="A869" i="5"/>
  <c r="I869" i="5" s="1"/>
  <c r="A868" i="5"/>
  <c r="E868" i="5" s="1"/>
  <c r="A867" i="5"/>
  <c r="F867" i="5" s="1"/>
  <c r="A866" i="5"/>
  <c r="F866" i="5" s="1"/>
  <c r="A865" i="5"/>
  <c r="I865" i="5" s="1"/>
  <c r="H865" i="5" s="1"/>
  <c r="A864" i="5"/>
  <c r="F864" i="5" s="1"/>
  <c r="F863" i="5" s="1"/>
  <c r="A863" i="5"/>
  <c r="I863" i="5" s="1"/>
  <c r="A862" i="5"/>
  <c r="E862" i="5" s="1"/>
  <c r="A861" i="5"/>
  <c r="F861" i="5" s="1"/>
  <c r="A860" i="5"/>
  <c r="A859" i="5"/>
  <c r="I859" i="5" s="1"/>
  <c r="H859" i="5" s="1"/>
  <c r="A858" i="5"/>
  <c r="A857" i="5"/>
  <c r="A856" i="5"/>
  <c r="F855" i="5"/>
  <c r="E855" i="5"/>
  <c r="A855" i="5"/>
  <c r="I855" i="5" s="1"/>
  <c r="H855" i="5" s="1"/>
  <c r="A854" i="5"/>
  <c r="F854" i="5" s="1"/>
  <c r="F853" i="5" s="1"/>
  <c r="A853" i="5"/>
  <c r="I853" i="5" s="1"/>
  <c r="A852" i="5"/>
  <c r="E852" i="5" s="1"/>
  <c r="A851" i="5"/>
  <c r="F851" i="5" s="1"/>
  <c r="A850" i="5"/>
  <c r="F850" i="5" s="1"/>
  <c r="A849" i="5"/>
  <c r="I849" i="5" s="1"/>
  <c r="H849" i="5" s="1"/>
  <c r="A848" i="5"/>
  <c r="E848" i="5" s="1"/>
  <c r="A847" i="5"/>
  <c r="F847" i="5" s="1"/>
  <c r="A846" i="5"/>
  <c r="F846" i="5" s="1"/>
  <c r="A845" i="5"/>
  <c r="E845" i="5" s="1"/>
  <c r="A844" i="5"/>
  <c r="F844" i="5" s="1"/>
  <c r="A843" i="5"/>
  <c r="H842" i="5"/>
  <c r="E842" i="5"/>
  <c r="A842" i="5"/>
  <c r="I842" i="5" s="1"/>
  <c r="I841" i="5"/>
  <c r="H841" i="5" s="1"/>
  <c r="A841" i="5"/>
  <c r="E841" i="5" s="1"/>
  <c r="I840" i="5"/>
  <c r="H840" i="5" s="1"/>
  <c r="A840" i="5"/>
  <c r="F840" i="5" s="1"/>
  <c r="A839" i="5"/>
  <c r="F839" i="5" s="1"/>
  <c r="A838" i="5"/>
  <c r="A837" i="5"/>
  <c r="A836" i="5"/>
  <c r="F835" i="5"/>
  <c r="A835" i="5"/>
  <c r="I835" i="5" s="1"/>
  <c r="H835" i="5" s="1"/>
  <c r="A834" i="5"/>
  <c r="A833" i="5"/>
  <c r="A832" i="5"/>
  <c r="F832" i="5" s="1"/>
  <c r="A831" i="5"/>
  <c r="E831" i="5" s="1"/>
  <c r="A830" i="5"/>
  <c r="F830" i="5" s="1"/>
  <c r="A829" i="5"/>
  <c r="I829" i="5" s="1"/>
  <c r="H829" i="5" s="1"/>
  <c r="F828" i="5"/>
  <c r="A828" i="5"/>
  <c r="I828" i="5" s="1"/>
  <c r="H828" i="5" s="1"/>
  <c r="A827" i="5"/>
  <c r="E826" i="5"/>
  <c r="A826" i="5"/>
  <c r="F826" i="5" s="1"/>
  <c r="E825" i="5"/>
  <c r="A825" i="5"/>
  <c r="I825" i="5" s="1"/>
  <c r="A824" i="5"/>
  <c r="I823" i="5"/>
  <c r="H823" i="5" s="1"/>
  <c r="A823" i="5"/>
  <c r="A822" i="5"/>
  <c r="A821" i="5"/>
  <c r="I820" i="5"/>
  <c r="H820" i="5" s="1"/>
  <c r="F820" i="5"/>
  <c r="A820" i="5"/>
  <c r="E820" i="5" s="1"/>
  <c r="E819" i="5"/>
  <c r="A819" i="5"/>
  <c r="F819" i="5" s="1"/>
  <c r="A818" i="5"/>
  <c r="A817" i="5"/>
  <c r="I817" i="5" s="1"/>
  <c r="A816" i="5"/>
  <c r="I816" i="5" s="1"/>
  <c r="A815" i="5"/>
  <c r="I815" i="5" s="1"/>
  <c r="A814" i="5"/>
  <c r="F814" i="5" s="1"/>
  <c r="F813" i="5" s="1"/>
  <c r="A813" i="5"/>
  <c r="I813" i="5" s="1"/>
  <c r="A812" i="5"/>
  <c r="F812" i="5" s="1"/>
  <c r="F811" i="5" s="1"/>
  <c r="A811" i="5"/>
  <c r="I811" i="5" s="1"/>
  <c r="A810" i="5"/>
  <c r="E810" i="5" s="1"/>
  <c r="E809" i="5" s="1"/>
  <c r="A809" i="5"/>
  <c r="I809" i="5" s="1"/>
  <c r="E808" i="5"/>
  <c r="E807" i="5" s="1"/>
  <c r="A808" i="5"/>
  <c r="I808" i="5" s="1"/>
  <c r="A807" i="5"/>
  <c r="I807" i="5" s="1"/>
  <c r="F806" i="5"/>
  <c r="F805" i="5" s="1"/>
  <c r="A806" i="5"/>
  <c r="E806" i="5" s="1"/>
  <c r="E805" i="5" s="1"/>
  <c r="A805" i="5"/>
  <c r="I805" i="5" s="1"/>
  <c r="A804" i="5"/>
  <c r="I803" i="5"/>
  <c r="A803" i="5"/>
  <c r="A802" i="5"/>
  <c r="I801" i="5"/>
  <c r="A801" i="5"/>
  <c r="A800" i="5"/>
  <c r="I800" i="5" s="1"/>
  <c r="A799" i="5"/>
  <c r="I799" i="5" s="1"/>
  <c r="I798" i="5"/>
  <c r="A798" i="5"/>
  <c r="A797" i="5"/>
  <c r="A796" i="5"/>
  <c r="I796" i="5" s="1"/>
  <c r="A795" i="5"/>
  <c r="A794" i="5"/>
  <c r="I794" i="5" s="1"/>
  <c r="A793" i="5"/>
  <c r="I793" i="5" s="1"/>
  <c r="A792" i="5"/>
  <c r="I792" i="5" s="1"/>
  <c r="A791" i="5"/>
  <c r="F791" i="5" s="1"/>
  <c r="F790" i="5" s="1"/>
  <c r="I790" i="5"/>
  <c r="A790" i="5"/>
  <c r="A789" i="5"/>
  <c r="A788" i="5"/>
  <c r="I788" i="5" s="1"/>
  <c r="F787" i="5"/>
  <c r="F786" i="5" s="1"/>
  <c r="E787" i="5"/>
  <c r="A787" i="5"/>
  <c r="I787" i="5" s="1"/>
  <c r="A786" i="5"/>
  <c r="I786" i="5" s="1"/>
  <c r="A785" i="5"/>
  <c r="A784" i="5"/>
  <c r="I784" i="5" s="1"/>
  <c r="A783" i="5"/>
  <c r="I782" i="5"/>
  <c r="A782" i="5"/>
  <c r="A781" i="5"/>
  <c r="I781" i="5" s="1"/>
  <c r="A780" i="5"/>
  <c r="F780" i="5" s="1"/>
  <c r="F779" i="5" s="1"/>
  <c r="A779" i="5"/>
  <c r="I779" i="5" s="1"/>
  <c r="I778" i="5"/>
  <c r="E778" i="5"/>
  <c r="E777" i="5" s="1"/>
  <c r="A778" i="5"/>
  <c r="F778" i="5" s="1"/>
  <c r="F777" i="5" s="1"/>
  <c r="A777" i="5"/>
  <c r="I777" i="5" s="1"/>
  <c r="A776" i="5"/>
  <c r="E776" i="5" s="1"/>
  <c r="E775" i="5" s="1"/>
  <c r="A775" i="5"/>
  <c r="I775" i="5" s="1"/>
  <c r="A774" i="5"/>
  <c r="I774" i="5" s="1"/>
  <c r="A773" i="5"/>
  <c r="I773" i="5" s="1"/>
  <c r="A772" i="5"/>
  <c r="I772" i="5" s="1"/>
  <c r="I771" i="5"/>
  <c r="F771" i="5"/>
  <c r="F770" i="5" s="1"/>
  <c r="A771" i="5"/>
  <c r="E771" i="5" s="1"/>
  <c r="E770" i="5"/>
  <c r="A770" i="5"/>
  <c r="I770" i="5" s="1"/>
  <c r="A769" i="5"/>
  <c r="I769" i="5" s="1"/>
  <c r="A768" i="5"/>
  <c r="I768" i="5" s="1"/>
  <c r="A767" i="5"/>
  <c r="A766" i="5"/>
  <c r="I766" i="5" s="1"/>
  <c r="A765" i="5"/>
  <c r="A764" i="5"/>
  <c r="I764" i="5" s="1"/>
  <c r="F763" i="5"/>
  <c r="F762" i="5" s="1"/>
  <c r="A763" i="5"/>
  <c r="A762" i="5"/>
  <c r="I762" i="5" s="1"/>
  <c r="A761" i="5"/>
  <c r="I761" i="5" s="1"/>
  <c r="A760" i="5"/>
  <c r="I760" i="5" s="1"/>
  <c r="A759" i="5"/>
  <c r="A758" i="5"/>
  <c r="I758" i="5" s="1"/>
  <c r="A757" i="5"/>
  <c r="I757" i="5" s="1"/>
  <c r="F756" i="5"/>
  <c r="A756" i="5"/>
  <c r="I756" i="5" s="1"/>
  <c r="A755" i="5"/>
  <c r="E754" i="5"/>
  <c r="A754" i="5"/>
  <c r="F754" i="5" s="1"/>
  <c r="A753" i="5"/>
  <c r="F752" i="5"/>
  <c r="A752" i="5"/>
  <c r="I752" i="5" s="1"/>
  <c r="A751" i="5"/>
  <c r="I751" i="5" s="1"/>
  <c r="A750" i="5"/>
  <c r="F750" i="5" s="1"/>
  <c r="E749" i="5"/>
  <c r="A749" i="5"/>
  <c r="I749" i="5" s="1"/>
  <c r="A748" i="5"/>
  <c r="I747" i="5"/>
  <c r="A747" i="5"/>
  <c r="I746" i="5"/>
  <c r="E746" i="5"/>
  <c r="A746" i="5"/>
  <c r="F746" i="5" s="1"/>
  <c r="A745" i="5"/>
  <c r="I745" i="5" s="1"/>
  <c r="I744" i="5"/>
  <c r="E744" i="5"/>
  <c r="A744" i="5"/>
  <c r="F744" i="5" s="1"/>
  <c r="I743" i="5"/>
  <c r="F743" i="5"/>
  <c r="E743" i="5"/>
  <c r="A743" i="5"/>
  <c r="A742" i="5"/>
  <c r="I742" i="5" s="1"/>
  <c r="A741" i="5"/>
  <c r="E741" i="5" s="1"/>
  <c r="A740" i="5"/>
  <c r="F740" i="5" s="1"/>
  <c r="A739" i="5"/>
  <c r="I739" i="5" s="1"/>
  <c r="A738" i="5"/>
  <c r="E738" i="5" s="1"/>
  <c r="A737" i="5"/>
  <c r="F737" i="5" s="1"/>
  <c r="A736" i="5"/>
  <c r="F735" i="5"/>
  <c r="E735" i="5"/>
  <c r="A735" i="5"/>
  <c r="I735" i="5" s="1"/>
  <c r="I734" i="5"/>
  <c r="A734" i="5"/>
  <c r="E734" i="5" s="1"/>
  <c r="I733" i="5"/>
  <c r="A733" i="5"/>
  <c r="F732" i="5"/>
  <c r="E732" i="5"/>
  <c r="A732" i="5"/>
  <c r="I732" i="5" s="1"/>
  <c r="A731" i="5"/>
  <c r="E730" i="5"/>
  <c r="A730" i="5"/>
  <c r="F730" i="5" s="1"/>
  <c r="A729" i="5"/>
  <c r="A728" i="5"/>
  <c r="I728" i="5" s="1"/>
  <c r="E727" i="5"/>
  <c r="A727" i="5"/>
  <c r="F727" i="5" s="1"/>
  <c r="A726" i="5"/>
  <c r="I726" i="5" s="1"/>
  <c r="A725" i="5"/>
  <c r="I725" i="5" s="1"/>
  <c r="A724" i="5"/>
  <c r="E724" i="5" s="1"/>
  <c r="A723" i="5"/>
  <c r="F723" i="5" s="1"/>
  <c r="A722" i="5"/>
  <c r="I722" i="5" s="1"/>
  <c r="A721" i="5"/>
  <c r="E721" i="5" s="1"/>
  <c r="A720" i="5"/>
  <c r="F720" i="5" s="1"/>
  <c r="A719" i="5"/>
  <c r="I719" i="5" s="1"/>
  <c r="F718" i="5"/>
  <c r="A718" i="5"/>
  <c r="I717" i="5"/>
  <c r="F717" i="5"/>
  <c r="A717" i="5"/>
  <c r="E717" i="5" s="1"/>
  <c r="A716" i="5"/>
  <c r="I716" i="5" s="1"/>
  <c r="A715" i="5"/>
  <c r="I715" i="5" s="1"/>
  <c r="I714" i="5"/>
  <c r="A714" i="5"/>
  <c r="F714" i="5" s="1"/>
  <c r="F713" i="5" s="1"/>
  <c r="A713" i="5"/>
  <c r="I713" i="5" s="1"/>
  <c r="A712" i="5"/>
  <c r="A711" i="5"/>
  <c r="A710" i="5"/>
  <c r="I710" i="5" s="1"/>
  <c r="A709" i="5"/>
  <c r="I709" i="5" s="1"/>
  <c r="I708" i="5"/>
  <c r="A708" i="5"/>
  <c r="A707" i="5"/>
  <c r="E198" i="12" s="1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I686" i="5" s="1"/>
  <c r="H686" i="5" s="1"/>
  <c r="E685" i="5"/>
  <c r="A685" i="5"/>
  <c r="F685" i="5" s="1"/>
  <c r="E684" i="5"/>
  <c r="A684" i="5"/>
  <c r="I684" i="5" s="1"/>
  <c r="H684" i="5" s="1"/>
  <c r="A683" i="5"/>
  <c r="I683" i="5" s="1"/>
  <c r="H683" i="5" s="1"/>
  <c r="A682" i="5"/>
  <c r="E682" i="5" s="1"/>
  <c r="A681" i="5"/>
  <c r="F681" i="5" s="1"/>
  <c r="A680" i="5"/>
  <c r="I680" i="5" s="1"/>
  <c r="H680" i="5" s="1"/>
  <c r="A679" i="5"/>
  <c r="F678" i="5"/>
  <c r="A678" i="5"/>
  <c r="E678" i="5" s="1"/>
  <c r="A677" i="5"/>
  <c r="A676" i="5"/>
  <c r="A675" i="5"/>
  <c r="A674" i="5"/>
  <c r="I674" i="5" s="1"/>
  <c r="A673" i="5"/>
  <c r="F673" i="5" s="1"/>
  <c r="A672" i="5"/>
  <c r="I671" i="5"/>
  <c r="F671" i="5"/>
  <c r="A671" i="5"/>
  <c r="E671" i="5" s="1"/>
  <c r="I670" i="5"/>
  <c r="E670" i="5"/>
  <c r="A670" i="5"/>
  <c r="F670" i="5" s="1"/>
  <c r="A669" i="5"/>
  <c r="A668" i="5"/>
  <c r="I668" i="5" s="1"/>
  <c r="A667" i="5"/>
  <c r="I667" i="5" s="1"/>
  <c r="A666" i="5"/>
  <c r="A665" i="5"/>
  <c r="E665" i="5" s="1"/>
  <c r="A664" i="5"/>
  <c r="F664" i="5" s="1"/>
  <c r="F663" i="5"/>
  <c r="A663" i="5"/>
  <c r="E663" i="5" s="1"/>
  <c r="A662" i="5"/>
  <c r="A661" i="5"/>
  <c r="I660" i="5"/>
  <c r="E660" i="5"/>
  <c r="A660" i="5"/>
  <c r="F660" i="5" s="1"/>
  <c r="F659" i="5"/>
  <c r="A659" i="5"/>
  <c r="I659" i="5" s="1"/>
  <c r="H659" i="5" s="1"/>
  <c r="A658" i="5"/>
  <c r="E658" i="5" s="1"/>
  <c r="A657" i="5"/>
  <c r="F657" i="5" s="1"/>
  <c r="A656" i="5"/>
  <c r="I656" i="5" s="1"/>
  <c r="H656" i="5" s="1"/>
  <c r="A655" i="5"/>
  <c r="I655" i="5" s="1"/>
  <c r="H655" i="5" s="1"/>
  <c r="A654" i="5"/>
  <c r="A653" i="5"/>
  <c r="I653" i="5" s="1"/>
  <c r="A652" i="5"/>
  <c r="I652" i="5" s="1"/>
  <c r="H652" i="5" s="1"/>
  <c r="A651" i="5"/>
  <c r="E651" i="5" s="1"/>
  <c r="A650" i="5"/>
  <c r="F650" i="5" s="1"/>
  <c r="A649" i="5"/>
  <c r="F649" i="5" s="1"/>
  <c r="A648" i="5"/>
  <c r="I648" i="5" s="1"/>
  <c r="H648" i="5" s="1"/>
  <c r="A647" i="5"/>
  <c r="E647" i="5" s="1"/>
  <c r="A646" i="5"/>
  <c r="E646" i="5" s="1"/>
  <c r="F645" i="5"/>
  <c r="A645" i="5"/>
  <c r="I645" i="5" s="1"/>
  <c r="H645" i="5" s="1"/>
  <c r="A644" i="5"/>
  <c r="E644" i="5" s="1"/>
  <c r="A643" i="5"/>
  <c r="F643" i="5" s="1"/>
  <c r="I642" i="5"/>
  <c r="H642" i="5" s="1"/>
  <c r="F642" i="5"/>
  <c r="A642" i="5"/>
  <c r="E642" i="5" s="1"/>
  <c r="H641" i="5"/>
  <c r="F641" i="5"/>
  <c r="E641" i="5"/>
  <c r="A641" i="5"/>
  <c r="I641" i="5" s="1"/>
  <c r="A640" i="5"/>
  <c r="I640" i="5" s="1"/>
  <c r="H640" i="5" s="1"/>
  <c r="E639" i="5"/>
  <c r="A639" i="5"/>
  <c r="I639" i="5" s="1"/>
  <c r="A638" i="5"/>
  <c r="A637" i="5"/>
  <c r="I637" i="5" s="1"/>
  <c r="H637" i="5" s="1"/>
  <c r="A636" i="5"/>
  <c r="F636" i="5" s="1"/>
  <c r="A635" i="5"/>
  <c r="A634" i="5"/>
  <c r="A633" i="5"/>
  <c r="I633" i="5" s="1"/>
  <c r="H633" i="5" s="1"/>
  <c r="A632" i="5"/>
  <c r="I632" i="5" s="1"/>
  <c r="A631" i="5"/>
  <c r="I631" i="5" s="1"/>
  <c r="A630" i="5"/>
  <c r="A629" i="5"/>
  <c r="I629" i="5" s="1"/>
  <c r="H629" i="5" s="1"/>
  <c r="A628" i="5"/>
  <c r="E628" i="5" s="1"/>
  <c r="A627" i="5"/>
  <c r="I627" i="5" s="1"/>
  <c r="H627" i="5" s="1"/>
  <c r="A626" i="5"/>
  <c r="I626" i="5" s="1"/>
  <c r="A625" i="5"/>
  <c r="E625" i="5" s="1"/>
  <c r="A624" i="5"/>
  <c r="I624" i="5" s="1"/>
  <c r="H624" i="5" s="1"/>
  <c r="A623" i="5"/>
  <c r="F623" i="5" s="1"/>
  <c r="A622" i="5"/>
  <c r="A621" i="5"/>
  <c r="A620" i="5"/>
  <c r="F620" i="5" s="1"/>
  <c r="A619" i="5"/>
  <c r="F618" i="5"/>
  <c r="A618" i="5"/>
  <c r="E618" i="5" s="1"/>
  <c r="A617" i="5"/>
  <c r="I617" i="5" s="1"/>
  <c r="H617" i="5" s="1"/>
  <c r="E616" i="5"/>
  <c r="A616" i="5"/>
  <c r="I616" i="5" s="1"/>
  <c r="A615" i="5"/>
  <c r="A614" i="5"/>
  <c r="I614" i="5" s="1"/>
  <c r="H614" i="5" s="1"/>
  <c r="A613" i="5"/>
  <c r="F613" i="5" s="1"/>
  <c r="A612" i="5"/>
  <c r="I612" i="5" s="1"/>
  <c r="H612" i="5" s="1"/>
  <c r="A611" i="5"/>
  <c r="A610" i="5"/>
  <c r="F610" i="5" s="1"/>
  <c r="F609" i="5"/>
  <c r="A609" i="5"/>
  <c r="I609" i="5" s="1"/>
  <c r="H609" i="5" s="1"/>
  <c r="A608" i="5"/>
  <c r="E608" i="5" s="1"/>
  <c r="A607" i="5"/>
  <c r="I607" i="5" s="1"/>
  <c r="H607" i="5" s="1"/>
  <c r="I606" i="5"/>
  <c r="A606" i="5"/>
  <c r="A605" i="5"/>
  <c r="I605" i="5" s="1"/>
  <c r="A604" i="5"/>
  <c r="I604" i="5" s="1"/>
  <c r="A603" i="5"/>
  <c r="E603" i="5" s="1"/>
  <c r="A602" i="5"/>
  <c r="I602" i="5" s="1"/>
  <c r="A601" i="5"/>
  <c r="F601" i="5" s="1"/>
  <c r="E600" i="5"/>
  <c r="A600" i="5"/>
  <c r="F599" i="5"/>
  <c r="A599" i="5"/>
  <c r="E599" i="5" s="1"/>
  <c r="A598" i="5"/>
  <c r="I598" i="5" s="1"/>
  <c r="E597" i="5"/>
  <c r="A597" i="5"/>
  <c r="I597" i="5" s="1"/>
  <c r="A596" i="5"/>
  <c r="I595" i="5"/>
  <c r="A595" i="5"/>
  <c r="A594" i="5"/>
  <c r="F594" i="5" s="1"/>
  <c r="A593" i="5"/>
  <c r="A592" i="5"/>
  <c r="I592" i="5" s="1"/>
  <c r="A591" i="5"/>
  <c r="I591" i="5" s="1"/>
  <c r="A590" i="5"/>
  <c r="I589" i="5"/>
  <c r="A589" i="5"/>
  <c r="A588" i="5"/>
  <c r="F588" i="5" s="1"/>
  <c r="E587" i="5"/>
  <c r="A587" i="5"/>
  <c r="I587" i="5" s="1"/>
  <c r="A586" i="5"/>
  <c r="A585" i="5"/>
  <c r="I585" i="5" s="1"/>
  <c r="A584" i="5"/>
  <c r="A583" i="5"/>
  <c r="E583" i="5" s="1"/>
  <c r="A582" i="5"/>
  <c r="I582" i="5" s="1"/>
  <c r="A581" i="5"/>
  <c r="F580" i="5"/>
  <c r="A580" i="5"/>
  <c r="I580" i="5" s="1"/>
  <c r="A579" i="5"/>
  <c r="A578" i="5"/>
  <c r="F578" i="5" s="1"/>
  <c r="A577" i="5"/>
  <c r="I577" i="5" s="1"/>
  <c r="A576" i="5"/>
  <c r="E576" i="5" s="1"/>
  <c r="A575" i="5"/>
  <c r="I575" i="5" s="1"/>
  <c r="A574" i="5"/>
  <c r="F574" i="5" s="1"/>
  <c r="A573" i="5"/>
  <c r="I573" i="5" s="1"/>
  <c r="I572" i="5"/>
  <c r="A572" i="5"/>
  <c r="A571" i="5"/>
  <c r="F571" i="5" s="1"/>
  <c r="E570" i="5"/>
  <c r="A570" i="5"/>
  <c r="I570" i="5" s="1"/>
  <c r="A569" i="5"/>
  <c r="I568" i="5"/>
  <c r="A568" i="5"/>
  <c r="A567" i="5"/>
  <c r="I567" i="5" s="1"/>
  <c r="A566" i="5"/>
  <c r="E566" i="5" s="1"/>
  <c r="A565" i="5"/>
  <c r="I565" i="5" s="1"/>
  <c r="A564" i="5"/>
  <c r="F564" i="5" s="1"/>
  <c r="A563" i="5"/>
  <c r="A562" i="5"/>
  <c r="A561" i="5"/>
  <c r="I561" i="5" s="1"/>
  <c r="A560" i="5"/>
  <c r="I560" i="5" s="1"/>
  <c r="A559" i="5"/>
  <c r="E559" i="5" s="1"/>
  <c r="A558" i="5"/>
  <c r="I558" i="5" s="1"/>
  <c r="A557" i="5"/>
  <c r="F557" i="5" s="1"/>
  <c r="E556" i="5"/>
  <c r="A556" i="5"/>
  <c r="A555" i="5"/>
  <c r="I555" i="5" s="1"/>
  <c r="A554" i="5"/>
  <c r="F554" i="5" s="1"/>
  <c r="E553" i="5"/>
  <c r="A553" i="5"/>
  <c r="I553" i="5" s="1"/>
  <c r="F552" i="5"/>
  <c r="A552" i="5"/>
  <c r="E552" i="5" s="1"/>
  <c r="A551" i="5"/>
  <c r="I551" i="5" s="1"/>
  <c r="A550" i="5"/>
  <c r="F550" i="5" s="1"/>
  <c r="A549" i="5"/>
  <c r="I549" i="5" s="1"/>
  <c r="A548" i="5"/>
  <c r="I548" i="5" s="1"/>
  <c r="A547" i="5"/>
  <c r="F547" i="5" s="1"/>
  <c r="E546" i="5"/>
  <c r="A546" i="5"/>
  <c r="I546" i="5" s="1"/>
  <c r="A545" i="5"/>
  <c r="I544" i="5"/>
  <c r="A544" i="5"/>
  <c r="A543" i="5"/>
  <c r="I543" i="5" s="1"/>
  <c r="A542" i="5"/>
  <c r="E542" i="5" s="1"/>
  <c r="A541" i="5"/>
  <c r="I541" i="5" s="1"/>
  <c r="A540" i="5"/>
  <c r="F540" i="5" s="1"/>
  <c r="F539" i="5"/>
  <c r="E539" i="5"/>
  <c r="A539" i="5"/>
  <c r="I539" i="5" s="1"/>
  <c r="A538" i="5"/>
  <c r="A537" i="5"/>
  <c r="I537" i="5" s="1"/>
  <c r="A536" i="5"/>
  <c r="I536" i="5" s="1"/>
  <c r="A535" i="5"/>
  <c r="I535" i="5" s="1"/>
  <c r="I534" i="5"/>
  <c r="A534" i="5"/>
  <c r="A533" i="5"/>
  <c r="E533" i="5" s="1"/>
  <c r="E532" i="5" s="1"/>
  <c r="A532" i="5"/>
  <c r="I532" i="5" s="1"/>
  <c r="A531" i="5"/>
  <c r="I531" i="5" s="1"/>
  <c r="A530" i="5"/>
  <c r="I530" i="5" s="1"/>
  <c r="A529" i="5"/>
  <c r="A528" i="5"/>
  <c r="I528" i="5" s="1"/>
  <c r="A527" i="5"/>
  <c r="E527" i="5" s="1"/>
  <c r="A526" i="5"/>
  <c r="I526" i="5" s="1"/>
  <c r="A525" i="5"/>
  <c r="I525" i="5" s="1"/>
  <c r="A524" i="5"/>
  <c r="E524" i="5" s="1"/>
  <c r="A523" i="5"/>
  <c r="I523" i="5" s="1"/>
  <c r="I522" i="5"/>
  <c r="E522" i="5"/>
  <c r="A522" i="5"/>
  <c r="F522" i="5" s="1"/>
  <c r="A521" i="5"/>
  <c r="I521" i="5" s="1"/>
  <c r="A520" i="5"/>
  <c r="E520" i="5" s="1"/>
  <c r="A519" i="5"/>
  <c r="I519" i="5" s="1"/>
  <c r="A518" i="5"/>
  <c r="A517" i="5"/>
  <c r="E517" i="5" s="1"/>
  <c r="A516" i="5"/>
  <c r="I516" i="5" s="1"/>
  <c r="A515" i="5"/>
  <c r="F515" i="5" s="1"/>
  <c r="E514" i="5"/>
  <c r="A514" i="5"/>
  <c r="I514" i="5" s="1"/>
  <c r="A513" i="5"/>
  <c r="I513" i="5" s="1"/>
  <c r="E512" i="5"/>
  <c r="A512" i="5"/>
  <c r="F512" i="5" s="1"/>
  <c r="A511" i="5"/>
  <c r="A510" i="5"/>
  <c r="E510" i="5" s="1"/>
  <c r="A509" i="5"/>
  <c r="I509" i="5" s="1"/>
  <c r="A508" i="5"/>
  <c r="A507" i="5"/>
  <c r="I507" i="5" s="1"/>
  <c r="A506" i="5"/>
  <c r="I506" i="5" s="1"/>
  <c r="A505" i="5"/>
  <c r="F505" i="5" s="1"/>
  <c r="F504" i="5"/>
  <c r="A504" i="5"/>
  <c r="I504" i="5" s="1"/>
  <c r="A503" i="5"/>
  <c r="E503" i="5" s="1"/>
  <c r="A502" i="5"/>
  <c r="I502" i="5" s="1"/>
  <c r="A501" i="5"/>
  <c r="I501" i="5" s="1"/>
  <c r="A500" i="5"/>
  <c r="I500" i="5" s="1"/>
  <c r="A499" i="5"/>
  <c r="A498" i="5"/>
  <c r="I498" i="5" s="1"/>
  <c r="A497" i="5"/>
  <c r="E497" i="5" s="1"/>
  <c r="A496" i="5"/>
  <c r="I496" i="5" s="1"/>
  <c r="I495" i="5"/>
  <c r="A495" i="5"/>
  <c r="F495" i="5" s="1"/>
  <c r="A494" i="5"/>
  <c r="I494" i="5" s="1"/>
  <c r="A493" i="5"/>
  <c r="I493" i="5" s="1"/>
  <c r="A492" i="5"/>
  <c r="F492" i="5" s="1"/>
  <c r="A491" i="5"/>
  <c r="I491" i="5" s="1"/>
  <c r="A490" i="5"/>
  <c r="E490" i="5" s="1"/>
  <c r="A489" i="5"/>
  <c r="I489" i="5" s="1"/>
  <c r="I488" i="5"/>
  <c r="A488" i="5"/>
  <c r="A487" i="5"/>
  <c r="E487" i="5" s="1"/>
  <c r="E486" i="5" s="1"/>
  <c r="A486" i="5"/>
  <c r="I486" i="5" s="1"/>
  <c r="A485" i="5"/>
  <c r="I485" i="5" s="1"/>
  <c r="A484" i="5"/>
  <c r="I484" i="5" s="1"/>
  <c r="F483" i="5"/>
  <c r="F482" i="5" s="1"/>
  <c r="E483" i="5"/>
  <c r="E482" i="5" s="1"/>
  <c r="A483" i="5"/>
  <c r="I483" i="5" s="1"/>
  <c r="A482" i="5"/>
  <c r="I482" i="5" s="1"/>
  <c r="A481" i="5"/>
  <c r="F481" i="5" s="1"/>
  <c r="F480" i="5" s="1"/>
  <c r="F479" i="5" s="1"/>
  <c r="A480" i="5"/>
  <c r="I480" i="5" s="1"/>
  <c r="A479" i="5"/>
  <c r="I479" i="5" s="1"/>
  <c r="A478" i="5"/>
  <c r="I478" i="5" s="1"/>
  <c r="A477" i="5"/>
  <c r="I477" i="5" s="1"/>
  <c r="A476" i="5"/>
  <c r="F476" i="5" s="1"/>
  <c r="F475" i="5" s="1"/>
  <c r="A475" i="5"/>
  <c r="I475" i="5" s="1"/>
  <c r="A474" i="5"/>
  <c r="I474" i="5" s="1"/>
  <c r="A473" i="5"/>
  <c r="I473" i="5" s="1"/>
  <c r="A472" i="5"/>
  <c r="E472" i="5" s="1"/>
  <c r="E471" i="5" s="1"/>
  <c r="A471" i="5"/>
  <c r="I471" i="5" s="1"/>
  <c r="A470" i="5"/>
  <c r="I470" i="5" s="1"/>
  <c r="A469" i="5"/>
  <c r="I469" i="5" s="1"/>
  <c r="A468" i="5"/>
  <c r="F468" i="5" s="1"/>
  <c r="F467" i="5" s="1"/>
  <c r="A467" i="5"/>
  <c r="I467" i="5" s="1"/>
  <c r="I466" i="5"/>
  <c r="A466" i="5"/>
  <c r="A465" i="5"/>
  <c r="I465" i="5" s="1"/>
  <c r="A464" i="5"/>
  <c r="I464" i="5" s="1"/>
  <c r="A463" i="5"/>
  <c r="F463" i="5" s="1"/>
  <c r="F462" i="5" s="1"/>
  <c r="A462" i="5"/>
  <c r="I462" i="5" s="1"/>
  <c r="A461" i="5"/>
  <c r="I461" i="5" s="1"/>
  <c r="A460" i="5"/>
  <c r="F460" i="5" s="1"/>
  <c r="A459" i="5"/>
  <c r="I459" i="5" s="1"/>
  <c r="F458" i="5"/>
  <c r="A458" i="5"/>
  <c r="E458" i="5" s="1"/>
  <c r="A457" i="5"/>
  <c r="I457" i="5" s="1"/>
  <c r="F456" i="5"/>
  <c r="F455" i="5" s="1"/>
  <c r="A456" i="5"/>
  <c r="I456" i="5" s="1"/>
  <c r="A455" i="5"/>
  <c r="I455" i="5" s="1"/>
  <c r="A454" i="5"/>
  <c r="F454" i="5" s="1"/>
  <c r="F453" i="5" s="1"/>
  <c r="A453" i="5"/>
  <c r="I453" i="5" s="1"/>
  <c r="A452" i="5"/>
  <c r="I452" i="5" s="1"/>
  <c r="H452" i="5" s="1"/>
  <c r="A451" i="5"/>
  <c r="F451" i="5" s="1"/>
  <c r="E450" i="5"/>
  <c r="A450" i="5"/>
  <c r="I450" i="5" s="1"/>
  <c r="H450" i="5" s="1"/>
  <c r="F449" i="5"/>
  <c r="A449" i="5"/>
  <c r="E449" i="5" s="1"/>
  <c r="I448" i="5"/>
  <c r="H448" i="5" s="1"/>
  <c r="A448" i="5"/>
  <c r="I447" i="5"/>
  <c r="H447" i="5" s="1"/>
  <c r="A447" i="5"/>
  <c r="F447" i="5" s="1"/>
  <c r="A446" i="5"/>
  <c r="A445" i="5"/>
  <c r="I444" i="5"/>
  <c r="A444" i="5"/>
  <c r="F443" i="5"/>
  <c r="F442" i="5" s="1"/>
  <c r="A443" i="5"/>
  <c r="E443" i="5" s="1"/>
  <c r="E442" i="5" s="1"/>
  <c r="A442" i="5"/>
  <c r="I442" i="5" s="1"/>
  <c r="A441" i="5"/>
  <c r="I441" i="5" s="1"/>
  <c r="I440" i="5"/>
  <c r="A440" i="5"/>
  <c r="A439" i="5"/>
  <c r="F439" i="5" s="1"/>
  <c r="A438" i="5"/>
  <c r="A437" i="5"/>
  <c r="I437" i="5" s="1"/>
  <c r="E436" i="5"/>
  <c r="A436" i="5"/>
  <c r="F436" i="5" s="1"/>
  <c r="A435" i="5"/>
  <c r="A434" i="5"/>
  <c r="E434" i="5" s="1"/>
  <c r="A433" i="5"/>
  <c r="I433" i="5" s="1"/>
  <c r="A432" i="5"/>
  <c r="I432" i="5" s="1"/>
  <c r="A431" i="5"/>
  <c r="E431" i="5" s="1"/>
  <c r="A430" i="5"/>
  <c r="I430" i="5" s="1"/>
  <c r="A429" i="5"/>
  <c r="I429" i="5" s="1"/>
  <c r="A428" i="5"/>
  <c r="I428" i="5" s="1"/>
  <c r="A427" i="5"/>
  <c r="F427" i="5" s="1"/>
  <c r="F426" i="5" s="1"/>
  <c r="A426" i="5"/>
  <c r="I426" i="5" s="1"/>
  <c r="A425" i="5"/>
  <c r="I425" i="5" s="1"/>
  <c r="A424" i="5"/>
  <c r="I424" i="5" s="1"/>
  <c r="A423" i="5"/>
  <c r="I423" i="5" s="1"/>
  <c r="E422" i="5"/>
  <c r="E421" i="5" s="1"/>
  <c r="A422" i="5"/>
  <c r="A421" i="5"/>
  <c r="I421" i="5" s="1"/>
  <c r="A420" i="5"/>
  <c r="I420" i="5" s="1"/>
  <c r="A419" i="5"/>
  <c r="F419" i="5" s="1"/>
  <c r="A418" i="5"/>
  <c r="I418" i="5" s="1"/>
  <c r="A417" i="5"/>
  <c r="A416" i="5"/>
  <c r="I416" i="5" s="1"/>
  <c r="A415" i="5"/>
  <c r="F415" i="5" s="1"/>
  <c r="F414" i="5" s="1"/>
  <c r="A414" i="5"/>
  <c r="I414" i="5" s="1"/>
  <c r="A413" i="5"/>
  <c r="I413" i="5" s="1"/>
  <c r="A412" i="5"/>
  <c r="F412" i="5" s="1"/>
  <c r="A411" i="5"/>
  <c r="I411" i="5" s="1"/>
  <c r="A410" i="5"/>
  <c r="F410" i="5" s="1"/>
  <c r="A409" i="5"/>
  <c r="I409" i="5" s="1"/>
  <c r="A408" i="5"/>
  <c r="F408" i="5" s="1"/>
  <c r="F407" i="5" s="1"/>
  <c r="A407" i="5"/>
  <c r="I407" i="5" s="1"/>
  <c r="A406" i="5"/>
  <c r="I406" i="5" s="1"/>
  <c r="I405" i="5"/>
  <c r="A405" i="5"/>
  <c r="F405" i="5" s="1"/>
  <c r="A404" i="5"/>
  <c r="A403" i="5"/>
  <c r="I403" i="5" s="1"/>
  <c r="A402" i="5"/>
  <c r="I402" i="5" s="1"/>
  <c r="A401" i="5"/>
  <c r="F401" i="5" s="1"/>
  <c r="F400" i="5" s="1"/>
  <c r="A400" i="5"/>
  <c r="I400" i="5" s="1"/>
  <c r="I399" i="5"/>
  <c r="A399" i="5"/>
  <c r="A398" i="5"/>
  <c r="F398" i="5" s="1"/>
  <c r="A397" i="5"/>
  <c r="F396" i="5"/>
  <c r="A396" i="5"/>
  <c r="E396" i="5" s="1"/>
  <c r="A395" i="5"/>
  <c r="F395" i="5" s="1"/>
  <c r="A394" i="5"/>
  <c r="I394" i="5" s="1"/>
  <c r="A393" i="5"/>
  <c r="I393" i="5" s="1"/>
  <c r="A392" i="5"/>
  <c r="I392" i="5" s="1"/>
  <c r="A391" i="5"/>
  <c r="F390" i="5"/>
  <c r="A390" i="5"/>
  <c r="I390" i="5" s="1"/>
  <c r="A389" i="5"/>
  <c r="E389" i="5" s="1"/>
  <c r="A388" i="5"/>
  <c r="I388" i="5" s="1"/>
  <c r="I387" i="5"/>
  <c r="A387" i="5"/>
  <c r="A386" i="5"/>
  <c r="A385" i="5"/>
  <c r="I385" i="5" s="1"/>
  <c r="A384" i="5"/>
  <c r="A383" i="5"/>
  <c r="I383" i="5" s="1"/>
  <c r="A382" i="5"/>
  <c r="F382" i="5" s="1"/>
  <c r="F381" i="5" s="1"/>
  <c r="A381" i="5"/>
  <c r="I381" i="5" s="1"/>
  <c r="A380" i="5"/>
  <c r="I380" i="5" s="1"/>
  <c r="A379" i="5"/>
  <c r="I379" i="5" s="1"/>
  <c r="A378" i="5"/>
  <c r="I378" i="5" s="1"/>
  <c r="A377" i="5"/>
  <c r="A376" i="5"/>
  <c r="I376" i="5" s="1"/>
  <c r="A375" i="5"/>
  <c r="I375" i="5" s="1"/>
  <c r="A374" i="5"/>
  <c r="I374" i="5" s="1"/>
  <c r="A373" i="5"/>
  <c r="E373" i="5" s="1"/>
  <c r="E372" i="5" s="1"/>
  <c r="A372" i="5"/>
  <c r="I372" i="5" s="1"/>
  <c r="A371" i="5"/>
  <c r="I371" i="5" s="1"/>
  <c r="A370" i="5"/>
  <c r="I370" i="5" s="1"/>
  <c r="A369" i="5"/>
  <c r="F369" i="5" s="1"/>
  <c r="F368" i="5" s="1"/>
  <c r="A368" i="5"/>
  <c r="I368" i="5" s="1"/>
  <c r="A367" i="5"/>
  <c r="I367" i="5" s="1"/>
  <c r="I366" i="5"/>
  <c r="A366" i="5"/>
  <c r="A365" i="5"/>
  <c r="A364" i="5"/>
  <c r="I364" i="5" s="1"/>
  <c r="A363" i="5"/>
  <c r="A362" i="5"/>
  <c r="I362" i="5" s="1"/>
  <c r="I361" i="5"/>
  <c r="A361" i="5"/>
  <c r="F360" i="5"/>
  <c r="F359" i="5" s="1"/>
  <c r="A360" i="5"/>
  <c r="E360" i="5" s="1"/>
  <c r="E359" i="5" s="1"/>
  <c r="A359" i="5"/>
  <c r="I359" i="5" s="1"/>
  <c r="E358" i="5"/>
  <c r="E357" i="5" s="1"/>
  <c r="A358" i="5"/>
  <c r="A357" i="5"/>
  <c r="I357" i="5" s="1"/>
  <c r="A356" i="5"/>
  <c r="F355" i="5"/>
  <c r="A355" i="5"/>
  <c r="I355" i="5" s="1"/>
  <c r="A354" i="5"/>
  <c r="E354" i="5" s="1"/>
  <c r="A353" i="5"/>
  <c r="I353" i="5" s="1"/>
  <c r="F352" i="5"/>
  <c r="F351" i="5" s="1"/>
  <c r="E352" i="5"/>
  <c r="E351" i="5" s="1"/>
  <c r="A352" i="5"/>
  <c r="I352" i="5" s="1"/>
  <c r="A351" i="5"/>
  <c r="I351" i="5" s="1"/>
  <c r="A350" i="5"/>
  <c r="F350" i="5" s="1"/>
  <c r="F349" i="5" s="1"/>
  <c r="A349" i="5"/>
  <c r="I349" i="5" s="1"/>
  <c r="A348" i="5"/>
  <c r="I347" i="5"/>
  <c r="A347" i="5"/>
  <c r="A346" i="5"/>
  <c r="I346" i="5" s="1"/>
  <c r="A345" i="5"/>
  <c r="E345" i="5" s="1"/>
  <c r="A344" i="5"/>
  <c r="A343" i="5"/>
  <c r="E343" i="5" s="1"/>
  <c r="A342" i="5"/>
  <c r="I342" i="5" s="1"/>
  <c r="A341" i="5"/>
  <c r="I341" i="5" s="1"/>
  <c r="A340" i="5"/>
  <c r="E340" i="5" s="1"/>
  <c r="A339" i="5"/>
  <c r="F339" i="5" s="1"/>
  <c r="A338" i="5"/>
  <c r="I338" i="5" s="1"/>
  <c r="A337" i="5"/>
  <c r="E337" i="5" s="1"/>
  <c r="A336" i="5"/>
  <c r="F336" i="5" s="1"/>
  <c r="A335" i="5"/>
  <c r="F335" i="5" s="1"/>
  <c r="A334" i="5"/>
  <c r="I334" i="5" s="1"/>
  <c r="A333" i="5"/>
  <c r="F333" i="5" s="1"/>
  <c r="F332" i="5"/>
  <c r="A332" i="5"/>
  <c r="I332" i="5" s="1"/>
  <c r="A331" i="5"/>
  <c r="A330" i="5"/>
  <c r="I330" i="5" s="1"/>
  <c r="I329" i="5"/>
  <c r="A329" i="5"/>
  <c r="A328" i="5"/>
  <c r="E328" i="5" s="1"/>
  <c r="E327" i="5" s="1"/>
  <c r="A327" i="5"/>
  <c r="I327" i="5" s="1"/>
  <c r="E326" i="5"/>
  <c r="E325" i="5" s="1"/>
  <c r="A326" i="5"/>
  <c r="I326" i="5" s="1"/>
  <c r="A325" i="5"/>
  <c r="I325" i="5" s="1"/>
  <c r="A324" i="5"/>
  <c r="I324" i="5" s="1"/>
  <c r="A323" i="5"/>
  <c r="E323" i="5" s="1"/>
  <c r="E322" i="5" s="1"/>
  <c r="A322" i="5"/>
  <c r="I322" i="5" s="1"/>
  <c r="E321" i="5"/>
  <c r="A321" i="5"/>
  <c r="I321" i="5" s="1"/>
  <c r="A320" i="5"/>
  <c r="A319" i="5"/>
  <c r="A318" i="5"/>
  <c r="F318" i="5" s="1"/>
  <c r="A317" i="5"/>
  <c r="I317" i="5" s="1"/>
  <c r="A316" i="5"/>
  <c r="A315" i="5"/>
  <c r="I315" i="5" s="1"/>
  <c r="A314" i="5"/>
  <c r="I313" i="5"/>
  <c r="F313" i="5"/>
  <c r="A313" i="5"/>
  <c r="E313" i="5" s="1"/>
  <c r="I312" i="5"/>
  <c r="E312" i="5"/>
  <c r="A312" i="5"/>
  <c r="F312" i="5" s="1"/>
  <c r="A311" i="5"/>
  <c r="I311" i="5" s="1"/>
  <c r="A310" i="5"/>
  <c r="I310" i="5" s="1"/>
  <c r="A309" i="5"/>
  <c r="E309" i="5" s="1"/>
  <c r="E308" i="5" s="1"/>
  <c r="A308" i="5"/>
  <c r="I308" i="5" s="1"/>
  <c r="A307" i="5"/>
  <c r="I306" i="5"/>
  <c r="A306" i="5"/>
  <c r="E306" i="5" s="1"/>
  <c r="A305" i="5"/>
  <c r="A304" i="5"/>
  <c r="A303" i="5"/>
  <c r="I303" i="5" s="1"/>
  <c r="A302" i="5"/>
  <c r="E302" i="5" s="1"/>
  <c r="E301" i="5" s="1"/>
  <c r="A301" i="5"/>
  <c r="I301" i="5" s="1"/>
  <c r="F300" i="5"/>
  <c r="A300" i="5"/>
  <c r="I300" i="5" s="1"/>
  <c r="A299" i="5"/>
  <c r="E299" i="5" s="1"/>
  <c r="A298" i="5"/>
  <c r="F298" i="5" s="1"/>
  <c r="F297" i="5"/>
  <c r="E297" i="5"/>
  <c r="A297" i="5"/>
  <c r="I297" i="5" s="1"/>
  <c r="A296" i="5"/>
  <c r="I296" i="5" s="1"/>
  <c r="A295" i="5"/>
  <c r="I295" i="5" s="1"/>
  <c r="I294" i="5"/>
  <c r="A294" i="5"/>
  <c r="F293" i="5"/>
  <c r="E293" i="5"/>
  <c r="A293" i="5"/>
  <c r="I293" i="5" s="1"/>
  <c r="A292" i="5"/>
  <c r="I291" i="5"/>
  <c r="A291" i="5"/>
  <c r="F290" i="5"/>
  <c r="A290" i="5"/>
  <c r="E290" i="5" s="1"/>
  <c r="A289" i="5"/>
  <c r="I289" i="5" s="1"/>
  <c r="A288" i="5"/>
  <c r="I288" i="5" s="1"/>
  <c r="A287" i="5"/>
  <c r="A286" i="5"/>
  <c r="I286" i="5" s="1"/>
  <c r="I285" i="5"/>
  <c r="A285" i="5"/>
  <c r="F285" i="5" s="1"/>
  <c r="I284" i="5"/>
  <c r="A284" i="5"/>
  <c r="F284" i="5" s="1"/>
  <c r="A283" i="5"/>
  <c r="I282" i="5"/>
  <c r="A282" i="5"/>
  <c r="E282" i="5" s="1"/>
  <c r="A281" i="5"/>
  <c r="A280" i="5"/>
  <c r="I280" i="5" s="1"/>
  <c r="A279" i="5"/>
  <c r="E279" i="5" s="1"/>
  <c r="E278" i="5" s="1"/>
  <c r="A278" i="5"/>
  <c r="I278" i="5" s="1"/>
  <c r="A277" i="5"/>
  <c r="I277" i="5" s="1"/>
  <c r="A276" i="5"/>
  <c r="I276" i="5" s="1"/>
  <c r="A275" i="5"/>
  <c r="I275" i="5" s="1"/>
  <c r="A274" i="5"/>
  <c r="F274" i="5" s="1"/>
  <c r="A273" i="5"/>
  <c r="F273" i="5" s="1"/>
  <c r="A272" i="5"/>
  <c r="I272" i="5" s="1"/>
  <c r="H272" i="5" s="1"/>
  <c r="A271" i="5"/>
  <c r="E271" i="5" s="1"/>
  <c r="A270" i="5"/>
  <c r="I270" i="5" s="1"/>
  <c r="A269" i="5"/>
  <c r="I269" i="5" s="1"/>
  <c r="A268" i="5"/>
  <c r="A267" i="5"/>
  <c r="I267" i="5" s="1"/>
  <c r="F266" i="5"/>
  <c r="F265" i="5" s="1"/>
  <c r="A266" i="5"/>
  <c r="A265" i="5"/>
  <c r="I265" i="5" s="1"/>
  <c r="A264" i="5"/>
  <c r="I264" i="5" s="1"/>
  <c r="A263" i="5"/>
  <c r="F263" i="5" s="1"/>
  <c r="A262" i="5"/>
  <c r="E262" i="5" s="1"/>
  <c r="A261" i="5"/>
  <c r="I261" i="5" s="1"/>
  <c r="H261" i="5" s="1"/>
  <c r="A260" i="5"/>
  <c r="F260" i="5" s="1"/>
  <c r="F259" i="5" s="1"/>
  <c r="A259" i="5"/>
  <c r="I259" i="5" s="1"/>
  <c r="A258" i="5"/>
  <c r="E258" i="5" s="1"/>
  <c r="A257" i="5"/>
  <c r="F257" i="5" s="1"/>
  <c r="A256" i="5"/>
  <c r="A255" i="5"/>
  <c r="F255" i="5" s="1"/>
  <c r="F254" i="5" s="1"/>
  <c r="A254" i="5"/>
  <c r="I254" i="5" s="1"/>
  <c r="A253" i="5"/>
  <c r="A252" i="5"/>
  <c r="I252" i="5" s="1"/>
  <c r="A251" i="5"/>
  <c r="A250" i="5"/>
  <c r="I250" i="5" s="1"/>
  <c r="E249" i="5"/>
  <c r="E248" i="5" s="1"/>
  <c r="A249" i="5"/>
  <c r="F249" i="5" s="1"/>
  <c r="F248" i="5" s="1"/>
  <c r="I248" i="5"/>
  <c r="A248" i="5"/>
  <c r="A247" i="5"/>
  <c r="I247" i="5" s="1"/>
  <c r="A246" i="5"/>
  <c r="F246" i="5" s="1"/>
  <c r="F245" i="5"/>
  <c r="A245" i="5"/>
  <c r="I245" i="5" s="1"/>
  <c r="H245" i="5" s="1"/>
  <c r="A244" i="5"/>
  <c r="F244" i="5" s="1"/>
  <c r="F243" i="5" s="1"/>
  <c r="A243" i="5"/>
  <c r="I243" i="5" s="1"/>
  <c r="A242" i="5"/>
  <c r="E242" i="5" s="1"/>
  <c r="A241" i="5"/>
  <c r="F241" i="5" s="1"/>
  <c r="A240" i="5"/>
  <c r="A239" i="5"/>
  <c r="I239" i="5" s="1"/>
  <c r="H239" i="5" s="1"/>
  <c r="A238" i="5"/>
  <c r="E238" i="5" s="1"/>
  <c r="A237" i="5"/>
  <c r="F237" i="5" s="1"/>
  <c r="A236" i="5"/>
  <c r="F236" i="5" s="1"/>
  <c r="F235" i="5" s="1"/>
  <c r="A235" i="5"/>
  <c r="I235" i="5" s="1"/>
  <c r="A234" i="5"/>
  <c r="F234" i="5" s="1"/>
  <c r="F233" i="5" s="1"/>
  <c r="A233" i="5"/>
  <c r="I233" i="5" s="1"/>
  <c r="I232" i="5"/>
  <c r="A232" i="5"/>
  <c r="F232" i="5" s="1"/>
  <c r="F231" i="5" s="1"/>
  <c r="A231" i="5"/>
  <c r="I231" i="5" s="1"/>
  <c r="A230" i="5"/>
  <c r="I230" i="5" s="1"/>
  <c r="F229" i="5"/>
  <c r="A229" i="5"/>
  <c r="I229" i="5" s="1"/>
  <c r="H229" i="5" s="1"/>
  <c r="A228" i="5"/>
  <c r="A227" i="5"/>
  <c r="I226" i="5"/>
  <c r="H226" i="5" s="1"/>
  <c r="E226" i="5"/>
  <c r="A226" i="5"/>
  <c r="F226" i="5" s="1"/>
  <c r="H225" i="5"/>
  <c r="A225" i="5"/>
  <c r="I225" i="5" s="1"/>
  <c r="A224" i="5"/>
  <c r="F224" i="5" s="1"/>
  <c r="A223" i="5"/>
  <c r="F223" i="5" s="1"/>
  <c r="A222" i="5"/>
  <c r="I222" i="5" s="1"/>
  <c r="H222" i="5" s="1"/>
  <c r="A221" i="5"/>
  <c r="F221" i="5" s="1"/>
  <c r="A220" i="5"/>
  <c r="E220" i="5" s="1"/>
  <c r="A219" i="5"/>
  <c r="I219" i="5" s="1"/>
  <c r="H219" i="5" s="1"/>
  <c r="E218" i="5"/>
  <c r="A218" i="5"/>
  <c r="F218" i="5" s="1"/>
  <c r="F217" i="5"/>
  <c r="A217" i="5"/>
  <c r="I217" i="5" s="1"/>
  <c r="H217" i="5" s="1"/>
  <c r="A216" i="5"/>
  <c r="F215" i="5"/>
  <c r="A215" i="5"/>
  <c r="E215" i="5" s="1"/>
  <c r="A214" i="5"/>
  <c r="I213" i="5"/>
  <c r="F213" i="5"/>
  <c r="A213" i="5"/>
  <c r="E213" i="5" s="1"/>
  <c r="A212" i="5"/>
  <c r="I212" i="5" s="1"/>
  <c r="A211" i="5"/>
  <c r="F211" i="5" s="1"/>
  <c r="F210" i="5" s="1"/>
  <c r="F209" i="5" s="1"/>
  <c r="A210" i="5"/>
  <c r="I210" i="5" s="1"/>
  <c r="A209" i="5"/>
  <c r="I209" i="5" s="1"/>
  <c r="A208" i="5"/>
  <c r="I208" i="5" s="1"/>
  <c r="A207" i="5"/>
  <c r="I207" i="5" s="1"/>
  <c r="A206" i="5"/>
  <c r="I206" i="5" s="1"/>
  <c r="A205" i="5"/>
  <c r="I205" i="5" s="1"/>
  <c r="E204" i="5"/>
  <c r="E203" i="5" s="1"/>
  <c r="A204" i="5"/>
  <c r="A203" i="5"/>
  <c r="I203" i="5" s="1"/>
  <c r="I202" i="5"/>
  <c r="H202" i="5" s="1"/>
  <c r="A202" i="5"/>
  <c r="E202" i="5" s="1"/>
  <c r="A201" i="5"/>
  <c r="A200" i="5"/>
  <c r="F200" i="5" s="1"/>
  <c r="A199" i="5"/>
  <c r="E199" i="5" s="1"/>
  <c r="A198" i="5"/>
  <c r="F198" i="5" s="1"/>
  <c r="A197" i="5"/>
  <c r="F196" i="5"/>
  <c r="A196" i="5"/>
  <c r="E196" i="5" s="1"/>
  <c r="A195" i="5"/>
  <c r="I194" i="5"/>
  <c r="A194" i="5"/>
  <c r="I193" i="5"/>
  <c r="H193" i="5" s="1"/>
  <c r="F193" i="5"/>
  <c r="A193" i="5"/>
  <c r="E193" i="5" s="1"/>
  <c r="A192" i="5"/>
  <c r="A191" i="5"/>
  <c r="F191" i="5" s="1"/>
  <c r="A190" i="5"/>
  <c r="E190" i="5" s="1"/>
  <c r="A189" i="5"/>
  <c r="F189" i="5" s="1"/>
  <c r="A188" i="5"/>
  <c r="F188" i="5" s="1"/>
  <c r="A187" i="5"/>
  <c r="I187" i="5" s="1"/>
  <c r="A186" i="5"/>
  <c r="I186" i="5" s="1"/>
  <c r="A185" i="5"/>
  <c r="E185" i="5" s="1"/>
  <c r="A184" i="5"/>
  <c r="F184" i="5" s="1"/>
  <c r="A183" i="5"/>
  <c r="F183" i="5" s="1"/>
  <c r="A182" i="5"/>
  <c r="I182" i="5" s="1"/>
  <c r="H182" i="5" s="1"/>
  <c r="A181" i="5"/>
  <c r="E181" i="5" s="1"/>
  <c r="A180" i="5"/>
  <c r="F180" i="5" s="1"/>
  <c r="A179" i="5"/>
  <c r="F179" i="5" s="1"/>
  <c r="A178" i="5"/>
  <c r="I178" i="5" s="1"/>
  <c r="H178" i="5" s="1"/>
  <c r="A177" i="5"/>
  <c r="F177" i="5" s="1"/>
  <c r="F176" i="5" s="1"/>
  <c r="A176" i="5"/>
  <c r="I176" i="5" s="1"/>
  <c r="A175" i="5"/>
  <c r="E175" i="5" s="1"/>
  <c r="A174" i="5"/>
  <c r="F174" i="5" s="1"/>
  <c r="A173" i="5"/>
  <c r="E173" i="5" s="1"/>
  <c r="F172" i="5"/>
  <c r="A172" i="5"/>
  <c r="I172" i="5" s="1"/>
  <c r="H172" i="5" s="1"/>
  <c r="A171" i="5"/>
  <c r="E171" i="5" s="1"/>
  <c r="A170" i="5"/>
  <c r="F170" i="5" s="1"/>
  <c r="A169" i="5"/>
  <c r="E169" i="5" s="1"/>
  <c r="A168" i="5"/>
  <c r="I168" i="5" s="1"/>
  <c r="H168" i="5" s="1"/>
  <c r="A167" i="5"/>
  <c r="E167" i="5" s="1"/>
  <c r="A166" i="5"/>
  <c r="I166" i="5" s="1"/>
  <c r="A165" i="5"/>
  <c r="I165" i="5" s="1"/>
  <c r="A164" i="5"/>
  <c r="A163" i="5"/>
  <c r="I163" i="5" s="1"/>
  <c r="H163" i="5" s="1"/>
  <c r="E162" i="5"/>
  <c r="A162" i="5"/>
  <c r="I162" i="5" s="1"/>
  <c r="H162" i="5" s="1"/>
  <c r="F161" i="5"/>
  <c r="A161" i="5"/>
  <c r="E161" i="5" s="1"/>
  <c r="A160" i="5"/>
  <c r="F160" i="5" s="1"/>
  <c r="F159" i="5" s="1"/>
  <c r="A159" i="5"/>
  <c r="I159" i="5" s="1"/>
  <c r="I158" i="5"/>
  <c r="H158" i="5" s="1"/>
  <c r="A158" i="5"/>
  <c r="F158" i="5" s="1"/>
  <c r="I157" i="5"/>
  <c r="H157" i="5" s="1"/>
  <c r="A157" i="5"/>
  <c r="F157" i="5" s="1"/>
  <c r="H156" i="5"/>
  <c r="F156" i="5"/>
  <c r="E156" i="5"/>
  <c r="A156" i="5"/>
  <c r="I156" i="5" s="1"/>
  <c r="I155" i="5"/>
  <c r="H155" i="5" s="1"/>
  <c r="A155" i="5"/>
  <c r="E155" i="5" s="1"/>
  <c r="I154" i="5"/>
  <c r="H154" i="5" s="1"/>
  <c r="A154" i="5"/>
  <c r="F154" i="5" s="1"/>
  <c r="I153" i="5"/>
  <c r="H153" i="5" s="1"/>
  <c r="A153" i="5"/>
  <c r="F153" i="5" s="1"/>
  <c r="A152" i="5"/>
  <c r="I151" i="5"/>
  <c r="H151" i="5" s="1"/>
  <c r="A151" i="5"/>
  <c r="E151" i="5" s="1"/>
  <c r="A150" i="5"/>
  <c r="E150" i="5" s="1"/>
  <c r="E149" i="5" s="1"/>
  <c r="A149" i="5"/>
  <c r="I149" i="5" s="1"/>
  <c r="A148" i="5"/>
  <c r="F148" i="5" s="1"/>
  <c r="A147" i="5"/>
  <c r="E147" i="5" s="1"/>
  <c r="A146" i="5"/>
  <c r="A145" i="5"/>
  <c r="E145" i="5" s="1"/>
  <c r="A144" i="5"/>
  <c r="F144" i="5" s="1"/>
  <c r="A143" i="5"/>
  <c r="I143" i="5" s="1"/>
  <c r="H143" i="5" s="1"/>
  <c r="A142" i="5"/>
  <c r="A141" i="5"/>
  <c r="F141" i="5" s="1"/>
  <c r="A140" i="5"/>
  <c r="E140" i="5" s="1"/>
  <c r="A139" i="5"/>
  <c r="A138" i="5"/>
  <c r="E138" i="5" s="1"/>
  <c r="A137" i="5"/>
  <c r="F137" i="5" s="1"/>
  <c r="A136" i="5"/>
  <c r="E136" i="5" s="1"/>
  <c r="A135" i="5"/>
  <c r="A134" i="5"/>
  <c r="F134" i="5" s="1"/>
  <c r="A133" i="5"/>
  <c r="E133" i="5" s="1"/>
  <c r="A132" i="5"/>
  <c r="A131" i="5"/>
  <c r="E131" i="5" s="1"/>
  <c r="A130" i="5"/>
  <c r="F130" i="5" s="1"/>
  <c r="A129" i="5"/>
  <c r="I129" i="5" s="1"/>
  <c r="H129" i="5" s="1"/>
  <c r="A128" i="5"/>
  <c r="A127" i="5"/>
  <c r="F127" i="5" s="1"/>
  <c r="A126" i="5"/>
  <c r="I126" i="5" s="1"/>
  <c r="H126" i="5" s="1"/>
  <c r="A125" i="5"/>
  <c r="A124" i="5"/>
  <c r="E124" i="5" s="1"/>
  <c r="A123" i="5"/>
  <c r="F123" i="5" s="1"/>
  <c r="A122" i="5"/>
  <c r="E122" i="5" s="1"/>
  <c r="A121" i="5"/>
  <c r="A120" i="5"/>
  <c r="F120" i="5" s="1"/>
  <c r="A119" i="5"/>
  <c r="E119" i="5" s="1"/>
  <c r="F118" i="5"/>
  <c r="A118" i="5"/>
  <c r="A117" i="5"/>
  <c r="E117" i="5" s="1"/>
  <c r="A116" i="5"/>
  <c r="F116" i="5" s="1"/>
  <c r="A115" i="5"/>
  <c r="I115" i="5" s="1"/>
  <c r="H115" i="5" s="1"/>
  <c r="A114" i="5"/>
  <c r="F114" i="5" s="1"/>
  <c r="A113" i="5"/>
  <c r="I113" i="5" s="1"/>
  <c r="A112" i="5"/>
  <c r="I112" i="5" s="1"/>
  <c r="A111" i="5"/>
  <c r="I111" i="5" s="1"/>
  <c r="A110" i="5"/>
  <c r="F110" i="5" s="1"/>
  <c r="F109" i="5" s="1"/>
  <c r="A109" i="5"/>
  <c r="I109" i="5" s="1"/>
  <c r="A108" i="5"/>
  <c r="I108" i="5" s="1"/>
  <c r="A107" i="5"/>
  <c r="I107" i="5" s="1"/>
  <c r="A106" i="5"/>
  <c r="F106" i="5" s="1"/>
  <c r="F105" i="5" s="1"/>
  <c r="A105" i="5"/>
  <c r="I105" i="5" s="1"/>
  <c r="F104" i="5"/>
  <c r="F103" i="5" s="1"/>
  <c r="A104" i="5"/>
  <c r="E104" i="5" s="1"/>
  <c r="E103" i="5" s="1"/>
  <c r="A103" i="5"/>
  <c r="I103" i="5" s="1"/>
  <c r="A102" i="5"/>
  <c r="A101" i="5"/>
  <c r="I101" i="5" s="1"/>
  <c r="A100" i="5"/>
  <c r="E100" i="5" s="1"/>
  <c r="E99" i="5" s="1"/>
  <c r="A99" i="5"/>
  <c r="I99" i="5" s="1"/>
  <c r="A98" i="5"/>
  <c r="F98" i="5" s="1"/>
  <c r="F97" i="5" s="1"/>
  <c r="I97" i="5"/>
  <c r="A97" i="5"/>
  <c r="A96" i="5"/>
  <c r="A95" i="5"/>
  <c r="I95" i="5" s="1"/>
  <c r="A94" i="5"/>
  <c r="I94" i="5" s="1"/>
  <c r="A93" i="5"/>
  <c r="A92" i="5"/>
  <c r="I92" i="5" s="1"/>
  <c r="A91" i="5"/>
  <c r="A90" i="5"/>
  <c r="I90" i="5" s="1"/>
  <c r="A89" i="5"/>
  <c r="A88" i="5"/>
  <c r="I88" i="5" s="1"/>
  <c r="A87" i="5"/>
  <c r="A86" i="5"/>
  <c r="I86" i="5" s="1"/>
  <c r="A85" i="5"/>
  <c r="I85" i="5" s="1"/>
  <c r="A84" i="5"/>
  <c r="I84" i="5" s="1"/>
  <c r="A83" i="5"/>
  <c r="I83" i="5" s="1"/>
  <c r="A82" i="5"/>
  <c r="I82" i="5" s="1"/>
  <c r="F81" i="5"/>
  <c r="F80" i="5" s="1"/>
  <c r="E81" i="5"/>
  <c r="E80" i="5" s="1"/>
  <c r="A81" i="5"/>
  <c r="I81" i="5" s="1"/>
  <c r="A80" i="5"/>
  <c r="I80" i="5" s="1"/>
  <c r="A79" i="5"/>
  <c r="A78" i="5"/>
  <c r="I78" i="5" s="1"/>
  <c r="A77" i="5"/>
  <c r="I77" i="5" s="1"/>
  <c r="A76" i="5"/>
  <c r="A75" i="5"/>
  <c r="I75" i="5" s="1"/>
  <c r="A74" i="5"/>
  <c r="F74" i="5" s="1"/>
  <c r="F73" i="5" s="1"/>
  <c r="A73" i="5"/>
  <c r="I73" i="5" s="1"/>
  <c r="A72" i="5"/>
  <c r="E72" i="5" s="1"/>
  <c r="E71" i="5" s="1"/>
  <c r="A71" i="5"/>
  <c r="I71" i="5" s="1"/>
  <c r="A70" i="5"/>
  <c r="I70" i="5" s="1"/>
  <c r="A69" i="5"/>
  <c r="I69" i="5" s="1"/>
  <c r="A68" i="5"/>
  <c r="I68" i="5" s="1"/>
  <c r="A67" i="5"/>
  <c r="F67" i="5" s="1"/>
  <c r="F66" i="5" s="1"/>
  <c r="I66" i="5"/>
  <c r="A66" i="5"/>
  <c r="A65" i="5"/>
  <c r="F65" i="5" s="1"/>
  <c r="F64" i="5" s="1"/>
  <c r="A64" i="5"/>
  <c r="I64" i="5" s="1"/>
  <c r="E63" i="5"/>
  <c r="E62" i="5" s="1"/>
  <c r="A63" i="5"/>
  <c r="A62" i="5"/>
  <c r="I62" i="5" s="1"/>
  <c r="A61" i="5"/>
  <c r="A60" i="5"/>
  <c r="I60" i="5" s="1"/>
  <c r="A59" i="5"/>
  <c r="E59" i="5" s="1"/>
  <c r="E58" i="5" s="1"/>
  <c r="A58" i="5"/>
  <c r="I58" i="5" s="1"/>
  <c r="A57" i="5"/>
  <c r="I57" i="5" s="1"/>
  <c r="A56" i="5"/>
  <c r="I56" i="5" s="1"/>
  <c r="A55" i="5"/>
  <c r="A54" i="5"/>
  <c r="I54" i="5" s="1"/>
  <c r="I53" i="5"/>
  <c r="A53" i="5"/>
  <c r="A52" i="5"/>
  <c r="I52" i="5" s="1"/>
  <c r="A51" i="5"/>
  <c r="E51" i="5" s="1"/>
  <c r="A50" i="5"/>
  <c r="A49" i="5"/>
  <c r="A48" i="5"/>
  <c r="F48" i="5" s="1"/>
  <c r="A47" i="5"/>
  <c r="I47" i="5" s="1"/>
  <c r="E46" i="5"/>
  <c r="A46" i="5"/>
  <c r="A45" i="5"/>
  <c r="F45" i="5" s="1"/>
  <c r="A44" i="5"/>
  <c r="I44" i="5" s="1"/>
  <c r="F43" i="5"/>
  <c r="A43" i="5"/>
  <c r="A42" i="5"/>
  <c r="A41" i="5"/>
  <c r="I41" i="5" s="1"/>
  <c r="F40" i="5"/>
  <c r="A40" i="5"/>
  <c r="A39" i="5"/>
  <c r="A38" i="5"/>
  <c r="F38" i="5" s="1"/>
  <c r="A37" i="5"/>
  <c r="E37" i="5" s="1"/>
  <c r="A36" i="5"/>
  <c r="A35" i="5"/>
  <c r="I35" i="5" s="1"/>
  <c r="A34" i="5"/>
  <c r="E34" i="5" s="1"/>
  <c r="A33" i="5"/>
  <c r="F32" i="5"/>
  <c r="A32" i="5"/>
  <c r="A31" i="5"/>
  <c r="F31" i="5" s="1"/>
  <c r="A30" i="5"/>
  <c r="F30" i="5" s="1"/>
  <c r="A29" i="5"/>
  <c r="I29" i="5" s="1"/>
  <c r="A28" i="5"/>
  <c r="F28" i="5" s="1"/>
  <c r="A27" i="5"/>
  <c r="F27" i="5" s="1"/>
  <c r="E26" i="5"/>
  <c r="A26" i="5"/>
  <c r="I26" i="5" s="1"/>
  <c r="F25" i="5"/>
  <c r="A25" i="5"/>
  <c r="A24" i="5"/>
  <c r="I24" i="5" s="1"/>
  <c r="A23" i="5"/>
  <c r="A22" i="5"/>
  <c r="A21" i="5"/>
  <c r="F21" i="5" s="1"/>
  <c r="A20" i="5"/>
  <c r="E20" i="5" s="1"/>
  <c r="E19" i="5"/>
  <c r="A19" i="5"/>
  <c r="I19" i="5" s="1"/>
  <c r="A18" i="5"/>
  <c r="I18" i="5" s="1"/>
  <c r="A17" i="5"/>
  <c r="E17" i="5" s="1"/>
  <c r="A16" i="5"/>
  <c r="E15" i="5"/>
  <c r="A15" i="5"/>
  <c r="I15" i="5" s="1"/>
  <c r="A14" i="5"/>
  <c r="F14" i="5" s="1"/>
  <c r="A13" i="5"/>
  <c r="F13" i="5" s="1"/>
  <c r="I12" i="5"/>
  <c r="A12" i="5"/>
  <c r="A11" i="5"/>
  <c r="I11" i="5" s="1"/>
  <c r="E10" i="5"/>
  <c r="E9" i="5" s="1"/>
  <c r="A10" i="5"/>
  <c r="I10" i="5" s="1"/>
  <c r="A9" i="5"/>
  <c r="I9" i="5" s="1"/>
  <c r="A8" i="5"/>
  <c r="E8" i="5" s="1"/>
  <c r="F7" i="5"/>
  <c r="E7" i="5"/>
  <c r="A7" i="5"/>
  <c r="I7" i="5" s="1"/>
  <c r="A6" i="5"/>
  <c r="I6" i="5" s="1"/>
  <c r="I5" i="5"/>
  <c r="A5" i="5"/>
  <c r="A4" i="5"/>
  <c r="I4" i="5" s="1"/>
  <c r="A3" i="5"/>
  <c r="A5737" i="6"/>
  <c r="A5736" i="6"/>
  <c r="A5735" i="6"/>
  <c r="A5734" i="6"/>
  <c r="A5733" i="6"/>
  <c r="A5732" i="6"/>
  <c r="A5731" i="6"/>
  <c r="A5730" i="6"/>
  <c r="A5729" i="6"/>
  <c r="A5728" i="6"/>
  <c r="A5727" i="6"/>
  <c r="A5726" i="6"/>
  <c r="A5725" i="6"/>
  <c r="A5724" i="6"/>
  <c r="A5723" i="6"/>
  <c r="A5722" i="6"/>
  <c r="A5721" i="6"/>
  <c r="A5720" i="6"/>
  <c r="A5719" i="6"/>
  <c r="A5718" i="6"/>
  <c r="A5717" i="6"/>
  <c r="A5716" i="6"/>
  <c r="A5715" i="6"/>
  <c r="A5714" i="6"/>
  <c r="A5713" i="6"/>
  <c r="A5712" i="6"/>
  <c r="A5711" i="6"/>
  <c r="A5710" i="6"/>
  <c r="A5709" i="6"/>
  <c r="A5708" i="6"/>
  <c r="A5707" i="6"/>
  <c r="A5706" i="6"/>
  <c r="A5705" i="6"/>
  <c r="A5704" i="6"/>
  <c r="A5703" i="6"/>
  <c r="A5702" i="6"/>
  <c r="A5701" i="6"/>
  <c r="A5700" i="6"/>
  <c r="A5699" i="6"/>
  <c r="A5698" i="6"/>
  <c r="A5697" i="6"/>
  <c r="A5696" i="6"/>
  <c r="A5695" i="6"/>
  <c r="A5694" i="6"/>
  <c r="A5693" i="6"/>
  <c r="A5692" i="6"/>
  <c r="A5691" i="6"/>
  <c r="A5690" i="6"/>
  <c r="A5689" i="6"/>
  <c r="A5688" i="6"/>
  <c r="A5687" i="6"/>
  <c r="A5686" i="6"/>
  <c r="A5685" i="6"/>
  <c r="A5684" i="6"/>
  <c r="A5683" i="6"/>
  <c r="A5682" i="6"/>
  <c r="A5681" i="6"/>
  <c r="A5680" i="6"/>
  <c r="A5679" i="6"/>
  <c r="A5678" i="6"/>
  <c r="A5677" i="6"/>
  <c r="A5676" i="6"/>
  <c r="A5675" i="6"/>
  <c r="A5674" i="6"/>
  <c r="A5673" i="6"/>
  <c r="A5672" i="6"/>
  <c r="A5671" i="6"/>
  <c r="A5670" i="6"/>
  <c r="A5669" i="6"/>
  <c r="A5668" i="6"/>
  <c r="A5667" i="6"/>
  <c r="A5666" i="6"/>
  <c r="A5665" i="6"/>
  <c r="A5664" i="6"/>
  <c r="A5663" i="6"/>
  <c r="A5662" i="6"/>
  <c r="A5661" i="6"/>
  <c r="A5660" i="6"/>
  <c r="A5659" i="6"/>
  <c r="A5658" i="6"/>
  <c r="A5657" i="6"/>
  <c r="A5656" i="6"/>
  <c r="A5655" i="6"/>
  <c r="A5654" i="6"/>
  <c r="A5653" i="6"/>
  <c r="A5652" i="6"/>
  <c r="A5651" i="6"/>
  <c r="A5650" i="6"/>
  <c r="A5649" i="6"/>
  <c r="A5648" i="6"/>
  <c r="A5647" i="6"/>
  <c r="A5646" i="6"/>
  <c r="A5645" i="6"/>
  <c r="A5644" i="6"/>
  <c r="A5643" i="6"/>
  <c r="A5642" i="6"/>
  <c r="A5641" i="6"/>
  <c r="A5640" i="6"/>
  <c r="A5639" i="6"/>
  <c r="A5638" i="6"/>
  <c r="A5637" i="6"/>
  <c r="A5636" i="6"/>
  <c r="A5635" i="6"/>
  <c r="A5634" i="6"/>
  <c r="A5633" i="6"/>
  <c r="A5632" i="6"/>
  <c r="A5631" i="6"/>
  <c r="A5630" i="6"/>
  <c r="A5629" i="6"/>
  <c r="A5628" i="6"/>
  <c r="A5627" i="6"/>
  <c r="A5626" i="6"/>
  <c r="A5625" i="6"/>
  <c r="A5624" i="6"/>
  <c r="A5623" i="6"/>
  <c r="A5622" i="6"/>
  <c r="A5621" i="6"/>
  <c r="A5620" i="6"/>
  <c r="A5619" i="6"/>
  <c r="A5618" i="6"/>
  <c r="A5617" i="6"/>
  <c r="A5616" i="6"/>
  <c r="A5615" i="6"/>
  <c r="A5614" i="6"/>
  <c r="A5613" i="6"/>
  <c r="A5612" i="6"/>
  <c r="A5611" i="6"/>
  <c r="A5610" i="6"/>
  <c r="A5609" i="6"/>
  <c r="A5608" i="6"/>
  <c r="A5607" i="6"/>
  <c r="A5606" i="6"/>
  <c r="A5605" i="6"/>
  <c r="A5604" i="6"/>
  <c r="A5603" i="6"/>
  <c r="A5602" i="6"/>
  <c r="A5601" i="6"/>
  <c r="A5600" i="6"/>
  <c r="A5599" i="6"/>
  <c r="A5598" i="6"/>
  <c r="A5597" i="6"/>
  <c r="A5596" i="6"/>
  <c r="A5595" i="6"/>
  <c r="A5594" i="6"/>
  <c r="A5593" i="6"/>
  <c r="A5592" i="6"/>
  <c r="A5591" i="6"/>
  <c r="A5590" i="6"/>
  <c r="A5589" i="6"/>
  <c r="A5588" i="6"/>
  <c r="A5587" i="6"/>
  <c r="A5586" i="6"/>
  <c r="A5585" i="6"/>
  <c r="A5584" i="6"/>
  <c r="A5583" i="6"/>
  <c r="A5582" i="6"/>
  <c r="A5581" i="6"/>
  <c r="A5580" i="6"/>
  <c r="A5579" i="6"/>
  <c r="A5578" i="6"/>
  <c r="A5577" i="6"/>
  <c r="A5576" i="6"/>
  <c r="A5575" i="6"/>
  <c r="A5574" i="6"/>
  <c r="A5573" i="6"/>
  <c r="A5572" i="6"/>
  <c r="A5571" i="6"/>
  <c r="A5570" i="6"/>
  <c r="A5569" i="6"/>
  <c r="A5568" i="6"/>
  <c r="A5567" i="6"/>
  <c r="A5566" i="6"/>
  <c r="A5565" i="6"/>
  <c r="A5564" i="6"/>
  <c r="A5563" i="6"/>
  <c r="A5562" i="6"/>
  <c r="A5561" i="6"/>
  <c r="A5560" i="6"/>
  <c r="A5559" i="6"/>
  <c r="A5558" i="6"/>
  <c r="A5557" i="6"/>
  <c r="A5556" i="6"/>
  <c r="A5555" i="6"/>
  <c r="A5554" i="6"/>
  <c r="A5553" i="6"/>
  <c r="A5552" i="6"/>
  <c r="A5551" i="6"/>
  <c r="A5550" i="6"/>
  <c r="A5549" i="6"/>
  <c r="A5548" i="6"/>
  <c r="A5547" i="6"/>
  <c r="A5546" i="6"/>
  <c r="A5545" i="6"/>
  <c r="A5535" i="6"/>
  <c r="A5534" i="6"/>
  <c r="A5533" i="6"/>
  <c r="A5532" i="6"/>
  <c r="A5531" i="6"/>
  <c r="A5530" i="6"/>
  <c r="A5529" i="6"/>
  <c r="A5528" i="6"/>
  <c r="A5527" i="6"/>
  <c r="A5526" i="6"/>
  <c r="A5525" i="6"/>
  <c r="A5524" i="6"/>
  <c r="A5523" i="6"/>
  <c r="A5522" i="6"/>
  <c r="A5521" i="6"/>
  <c r="A5517" i="6"/>
  <c r="A5516" i="6"/>
  <c r="A5515" i="6"/>
  <c r="A5514" i="6"/>
  <c r="A5513" i="6"/>
  <c r="A5512" i="6"/>
  <c r="A5511" i="6"/>
  <c r="A5510" i="6"/>
  <c r="A5509" i="6"/>
  <c r="A5505" i="6"/>
  <c r="A5504" i="6"/>
  <c r="A5503" i="6"/>
  <c r="A5502" i="6"/>
  <c r="A5501" i="6"/>
  <c r="A5500" i="6"/>
  <c r="A5499" i="6"/>
  <c r="A5498" i="6"/>
  <c r="A5497" i="6"/>
  <c r="A5496" i="6"/>
  <c r="A5495" i="6"/>
  <c r="A5494" i="6"/>
  <c r="A5493" i="6"/>
  <c r="A5492" i="6"/>
  <c r="A5490" i="6"/>
  <c r="A5489" i="6"/>
  <c r="A5488" i="6"/>
  <c r="A5487" i="6"/>
  <c r="A5486" i="6"/>
  <c r="A5485" i="6"/>
  <c r="A5483" i="6"/>
  <c r="A5482" i="6"/>
  <c r="A5481" i="6"/>
  <c r="A5480" i="6"/>
  <c r="A5479" i="6"/>
  <c r="A5478" i="6"/>
  <c r="A5477" i="6"/>
  <c r="A5476" i="6"/>
  <c r="A5475" i="6"/>
  <c r="A5474" i="6"/>
  <c r="A5473" i="6"/>
  <c r="A5472" i="6"/>
  <c r="A5471" i="6"/>
  <c r="A5470" i="6"/>
  <c r="A5469" i="6"/>
  <c r="A5468" i="6"/>
  <c r="A5467" i="6"/>
  <c r="A5466" i="6"/>
  <c r="A5465" i="6"/>
  <c r="A5464" i="6"/>
  <c r="A5463" i="6"/>
  <c r="A5462" i="6"/>
  <c r="A5461" i="6"/>
  <c r="A5460" i="6"/>
  <c r="A5459" i="6"/>
  <c r="A5458" i="6"/>
  <c r="A5457" i="6"/>
  <c r="A5456" i="6"/>
  <c r="A5455" i="6"/>
  <c r="A5454" i="6"/>
  <c r="A5453" i="6"/>
  <c r="A5452" i="6"/>
  <c r="A5451" i="6"/>
  <c r="A5450" i="6"/>
  <c r="A5449" i="6"/>
  <c r="A5448" i="6"/>
  <c r="A5447" i="6"/>
  <c r="A5446" i="6"/>
  <c r="A5445" i="6"/>
  <c r="A5444" i="6"/>
  <c r="A5443" i="6"/>
  <c r="A5442" i="6"/>
  <c r="A5441" i="6"/>
  <c r="A5440" i="6"/>
  <c r="A5439" i="6"/>
  <c r="A5438" i="6"/>
  <c r="A5437" i="6"/>
  <c r="A5436" i="6"/>
  <c r="A5435" i="6"/>
  <c r="A5434" i="6"/>
  <c r="A5433" i="6"/>
  <c r="A5432" i="6"/>
  <c r="A5431" i="6"/>
  <c r="A5430" i="6"/>
  <c r="A5429" i="6"/>
  <c r="A5428" i="6"/>
  <c r="A5427" i="6"/>
  <c r="A5426" i="6"/>
  <c r="A5425" i="6"/>
  <c r="A5424" i="6"/>
  <c r="A5423" i="6"/>
  <c r="A5422" i="6"/>
  <c r="A5421" i="6"/>
  <c r="A5420" i="6"/>
  <c r="A5419" i="6"/>
  <c r="A5418" i="6"/>
  <c r="A5417" i="6"/>
  <c r="A5416" i="6"/>
  <c r="A5415" i="6"/>
  <c r="A5413" i="6"/>
  <c r="A5412" i="6"/>
  <c r="A5411" i="6"/>
  <c r="A5410" i="6"/>
  <c r="A5409" i="6"/>
  <c r="A5408" i="6"/>
  <c r="A5407" i="6"/>
  <c r="A5406" i="6"/>
  <c r="A5405" i="6"/>
  <c r="A5404" i="6"/>
  <c r="A5403" i="6"/>
  <c r="A5402" i="6"/>
  <c r="A5401" i="6"/>
  <c r="A5400" i="6"/>
  <c r="A5399" i="6"/>
  <c r="A5398" i="6"/>
  <c r="A5397" i="6"/>
  <c r="A5396" i="6"/>
  <c r="A5395" i="6"/>
  <c r="A5394" i="6"/>
  <c r="A5393" i="6"/>
  <c r="A5392" i="6"/>
  <c r="A5391" i="6"/>
  <c r="A5390" i="6"/>
  <c r="A5389" i="6"/>
  <c r="A5388" i="6"/>
  <c r="A5387" i="6"/>
  <c r="A5386" i="6"/>
  <c r="A5385" i="6"/>
  <c r="A5384" i="6"/>
  <c r="A5383" i="6"/>
  <c r="A5382" i="6"/>
  <c r="A5381" i="6"/>
  <c r="A5380" i="6"/>
  <c r="A5379" i="6"/>
  <c r="A5378" i="6"/>
  <c r="A5377" i="6"/>
  <c r="A5376" i="6"/>
  <c r="A5375" i="6"/>
  <c r="A5374" i="6"/>
  <c r="A5373" i="6"/>
  <c r="A5372" i="6"/>
  <c r="A5371" i="6"/>
  <c r="A5370" i="6"/>
  <c r="A5369" i="6"/>
  <c r="A5368" i="6"/>
  <c r="A5367" i="6"/>
  <c r="A5366" i="6"/>
  <c r="A5365" i="6"/>
  <c r="A5364" i="6"/>
  <c r="A5363" i="6"/>
  <c r="A5362" i="6"/>
  <c r="A5361" i="6"/>
  <c r="A5360" i="6"/>
  <c r="A5359" i="6"/>
  <c r="A5358" i="6"/>
  <c r="A5357" i="6"/>
  <c r="A5356" i="6"/>
  <c r="A5355" i="6"/>
  <c r="A5354" i="6"/>
  <c r="A5353" i="6"/>
  <c r="A5352" i="6"/>
  <c r="A5351" i="6"/>
  <c r="A5350" i="6"/>
  <c r="A5349" i="6"/>
  <c r="A5348" i="6"/>
  <c r="A5347" i="6"/>
  <c r="A5346" i="6"/>
  <c r="A5345" i="6"/>
  <c r="A5344" i="6"/>
  <c r="A5343" i="6"/>
  <c r="A5342" i="6"/>
  <c r="A5341" i="6"/>
  <c r="A5340" i="6"/>
  <c r="A5339" i="6"/>
  <c r="A5338" i="6"/>
  <c r="A5337" i="6"/>
  <c r="A5336" i="6"/>
  <c r="A5335" i="6"/>
  <c r="A5334" i="6"/>
  <c r="A5333" i="6"/>
  <c r="A5332" i="6"/>
  <c r="A5331" i="6"/>
  <c r="A5327" i="6"/>
  <c r="A5326" i="6"/>
  <c r="A5325" i="6"/>
  <c r="A5324" i="6"/>
  <c r="A5323" i="6"/>
  <c r="A5322" i="6"/>
  <c r="A5321" i="6"/>
  <c r="A5320" i="6"/>
  <c r="A5319" i="6"/>
  <c r="A5318" i="6"/>
  <c r="A5317" i="6"/>
  <c r="A5316" i="6"/>
  <c r="A5315" i="6"/>
  <c r="A5314" i="6"/>
  <c r="A5313" i="6"/>
  <c r="A5312" i="6"/>
  <c r="A5311" i="6"/>
  <c r="A5310" i="6"/>
  <c r="A5309" i="6"/>
  <c r="A5308" i="6"/>
  <c r="A5307" i="6"/>
  <c r="A5306" i="6"/>
  <c r="A5305" i="6"/>
  <c r="A5304" i="6"/>
  <c r="A5303" i="6"/>
  <c r="A5302" i="6"/>
  <c r="A5301" i="6"/>
  <c r="A5300" i="6"/>
  <c r="A5299" i="6"/>
  <c r="A5298" i="6"/>
  <c r="A5297" i="6"/>
  <c r="A5296" i="6"/>
  <c r="A5295" i="6"/>
  <c r="A5294" i="6"/>
  <c r="A5293" i="6"/>
  <c r="A5292" i="6"/>
  <c r="A5291" i="6"/>
  <c r="A5290" i="6"/>
  <c r="A5289" i="6"/>
  <c r="A5288" i="6"/>
  <c r="A5287" i="6"/>
  <c r="A5286" i="6"/>
  <c r="A5285" i="6"/>
  <c r="A5284" i="6"/>
  <c r="A5283" i="6"/>
  <c r="A5282" i="6"/>
  <c r="A5281" i="6"/>
  <c r="A5280" i="6"/>
  <c r="A5279" i="6"/>
  <c r="G5272" i="6"/>
  <c r="A5272" i="6"/>
  <c r="G5271" i="6"/>
  <c r="A5271" i="6"/>
  <c r="G5270" i="6"/>
  <c r="A5270" i="6"/>
  <c r="G5269" i="6"/>
  <c r="A5269" i="6"/>
  <c r="G5268" i="6"/>
  <c r="A5268" i="6"/>
  <c r="G5267" i="6"/>
  <c r="A5267" i="6"/>
  <c r="G5266" i="6"/>
  <c r="A5266" i="6"/>
  <c r="G5265" i="6"/>
  <c r="A5265" i="6"/>
  <c r="G5264" i="6"/>
  <c r="A5264" i="6"/>
  <c r="G5263" i="6"/>
  <c r="A5263" i="6"/>
  <c r="G5262" i="6"/>
  <c r="A5262" i="6"/>
  <c r="G5261" i="6"/>
  <c r="A5261" i="6"/>
  <c r="G5260" i="6"/>
  <c r="A5260" i="6"/>
  <c r="G5259" i="6"/>
  <c r="A5259" i="6"/>
  <c r="G5258" i="6"/>
  <c r="A5258" i="6"/>
  <c r="G5257" i="6"/>
  <c r="A5257" i="6"/>
  <c r="G5256" i="6"/>
  <c r="A5256" i="6"/>
  <c r="G5255" i="6"/>
  <c r="A5255" i="6"/>
  <c r="G5254" i="6"/>
  <c r="A5254" i="6"/>
  <c r="G5253" i="6"/>
  <c r="A5253" i="6"/>
  <c r="G5252" i="6"/>
  <c r="A5252" i="6"/>
  <c r="G5251" i="6"/>
  <c r="A5251" i="6"/>
  <c r="G5250" i="6"/>
  <c r="A5250" i="6"/>
  <c r="G5249" i="6"/>
  <c r="A5249" i="6"/>
  <c r="G5248" i="6"/>
  <c r="A5248" i="6"/>
  <c r="G5247" i="6"/>
  <c r="A5247" i="6"/>
  <c r="G5246" i="6"/>
  <c r="A5246" i="6"/>
  <c r="G5245" i="6"/>
  <c r="A5245" i="6"/>
  <c r="G5244" i="6"/>
  <c r="A5244" i="6"/>
  <c r="G5243" i="6"/>
  <c r="A5243" i="6"/>
  <c r="G5242" i="6"/>
  <c r="A5242" i="6"/>
  <c r="G5241" i="6"/>
  <c r="A5241" i="6"/>
  <c r="G5240" i="6"/>
  <c r="A5240" i="6"/>
  <c r="G5239" i="6"/>
  <c r="A5239" i="6"/>
  <c r="G5238" i="6"/>
  <c r="A5238" i="6"/>
  <c r="G5237" i="6"/>
  <c r="A5237" i="6"/>
  <c r="G5236" i="6"/>
  <c r="A5236" i="6"/>
  <c r="G5235" i="6"/>
  <c r="A5235" i="6"/>
  <c r="G5234" i="6"/>
  <c r="A5234" i="6"/>
  <c r="G5233" i="6"/>
  <c r="A5233" i="6"/>
  <c r="G5232" i="6"/>
  <c r="A5232" i="6"/>
  <c r="G5231" i="6"/>
  <c r="A5231" i="6"/>
  <c r="G5230" i="6"/>
  <c r="A5230" i="6"/>
  <c r="G5229" i="6"/>
  <c r="A5229" i="6"/>
  <c r="G5228" i="6"/>
  <c r="A5228" i="6"/>
  <c r="G5227" i="6"/>
  <c r="A5227" i="6"/>
  <c r="G5226" i="6"/>
  <c r="A5226" i="6"/>
  <c r="G5225" i="6"/>
  <c r="A5225" i="6"/>
  <c r="G5224" i="6"/>
  <c r="A5224" i="6"/>
  <c r="G5223" i="6"/>
  <c r="A5223" i="6"/>
  <c r="G5222" i="6"/>
  <c r="A5222" i="6"/>
  <c r="G5221" i="6"/>
  <c r="A5221" i="6"/>
  <c r="G5220" i="6"/>
  <c r="A5220" i="6"/>
  <c r="G5219" i="6"/>
  <c r="A5219" i="6"/>
  <c r="G5218" i="6"/>
  <c r="A5218" i="6"/>
  <c r="G5217" i="6"/>
  <c r="A5217" i="6"/>
  <c r="G5216" i="6"/>
  <c r="A5216" i="6"/>
  <c r="G5215" i="6"/>
  <c r="A5215" i="6"/>
  <c r="G5214" i="6"/>
  <c r="A5214" i="6"/>
  <c r="G5213" i="6"/>
  <c r="A5213" i="6"/>
  <c r="G5212" i="6"/>
  <c r="A5212" i="6"/>
  <c r="G5211" i="6"/>
  <c r="A5211" i="6"/>
  <c r="G5210" i="6"/>
  <c r="A5210" i="6"/>
  <c r="G5209" i="6"/>
  <c r="A5209" i="6"/>
  <c r="G5208" i="6"/>
  <c r="A5208" i="6"/>
  <c r="G5207" i="6"/>
  <c r="A5207" i="6"/>
  <c r="G5206" i="6"/>
  <c r="A5206" i="6"/>
  <c r="G5205" i="6"/>
  <c r="A5205" i="6"/>
  <c r="G5204" i="6"/>
  <c r="A5204" i="6"/>
  <c r="G5203" i="6"/>
  <c r="A5203" i="6"/>
  <c r="G5202" i="6"/>
  <c r="A5202" i="6"/>
  <c r="G5201" i="6"/>
  <c r="A5201" i="6"/>
  <c r="G5200" i="6"/>
  <c r="A5200" i="6"/>
  <c r="G5199" i="6"/>
  <c r="A5199" i="6"/>
  <c r="G5198" i="6"/>
  <c r="A5198" i="6"/>
  <c r="G5197" i="6"/>
  <c r="A5197" i="6"/>
  <c r="G5196" i="6"/>
  <c r="A5196" i="6"/>
  <c r="G5195" i="6"/>
  <c r="A5195" i="6"/>
  <c r="G5194" i="6"/>
  <c r="A5194" i="6"/>
  <c r="G5193" i="6"/>
  <c r="A5193" i="6"/>
  <c r="G5192" i="6"/>
  <c r="A5192" i="6"/>
  <c r="G5191" i="6"/>
  <c r="A5191" i="6"/>
  <c r="G5190" i="6"/>
  <c r="A5190" i="6"/>
  <c r="G5189" i="6"/>
  <c r="A5189" i="6"/>
  <c r="G5188" i="6"/>
  <c r="A5188" i="6"/>
  <c r="G5187" i="6"/>
  <c r="A5187" i="6"/>
  <c r="G5186" i="6"/>
  <c r="A5186" i="6"/>
  <c r="G5185" i="6"/>
  <c r="A5185" i="6"/>
  <c r="G5184" i="6"/>
  <c r="A5184" i="6"/>
  <c r="G5183" i="6"/>
  <c r="A5183" i="6"/>
  <c r="G5182" i="6"/>
  <c r="A5182" i="6"/>
  <c r="G5181" i="6"/>
  <c r="A5181" i="6"/>
  <c r="G5180" i="6"/>
  <c r="A5180" i="6"/>
  <c r="G5179" i="6"/>
  <c r="A5179" i="6"/>
  <c r="G5178" i="6"/>
  <c r="A5178" i="6"/>
  <c r="G5177" i="6"/>
  <c r="A5177" i="6"/>
  <c r="G5176" i="6"/>
  <c r="A5176" i="6"/>
  <c r="G5175" i="6"/>
  <c r="A5175" i="6"/>
  <c r="G5174" i="6"/>
  <c r="A5174" i="6"/>
  <c r="G5173" i="6"/>
  <c r="A5173" i="6"/>
  <c r="G5172" i="6"/>
  <c r="A5172" i="6"/>
  <c r="G5171" i="6"/>
  <c r="A5171" i="6"/>
  <c r="G5170" i="6"/>
  <c r="A5170" i="6"/>
  <c r="G5169" i="6"/>
  <c r="A5169" i="6"/>
  <c r="G5168" i="6"/>
  <c r="A5168" i="6"/>
  <c r="G5167" i="6"/>
  <c r="A5167" i="6"/>
  <c r="G5166" i="6"/>
  <c r="A5166" i="6"/>
  <c r="G5165" i="6"/>
  <c r="A5165" i="6"/>
  <c r="G5164" i="6"/>
  <c r="A5164" i="6"/>
  <c r="G5163" i="6"/>
  <c r="A5163" i="6"/>
  <c r="G5162" i="6"/>
  <c r="A5162" i="6"/>
  <c r="G5161" i="6"/>
  <c r="A5161" i="6"/>
  <c r="G5160" i="6"/>
  <c r="A5160" i="6"/>
  <c r="G5159" i="6"/>
  <c r="A5159" i="6"/>
  <c r="G5158" i="6"/>
  <c r="A5158" i="6"/>
  <c r="G5157" i="6"/>
  <c r="A5157" i="6"/>
  <c r="G5156" i="6"/>
  <c r="A5156" i="6"/>
  <c r="G5155" i="6"/>
  <c r="A5155" i="6"/>
  <c r="G5154" i="6"/>
  <c r="A5154" i="6"/>
  <c r="G5153" i="6"/>
  <c r="A5153" i="6"/>
  <c r="G5152" i="6"/>
  <c r="A5152" i="6"/>
  <c r="G5151" i="6"/>
  <c r="A5151" i="6"/>
  <c r="G5150" i="6"/>
  <c r="A5150" i="6"/>
  <c r="G5149" i="6"/>
  <c r="A5149" i="6"/>
  <c r="G5148" i="6"/>
  <c r="A5148" i="6"/>
  <c r="G5147" i="6"/>
  <c r="A5147" i="6"/>
  <c r="G5146" i="6"/>
  <c r="A5146" i="6"/>
  <c r="G5145" i="6"/>
  <c r="A5145" i="6"/>
  <c r="G5144" i="6"/>
  <c r="A5144" i="6"/>
  <c r="G5143" i="6"/>
  <c r="A5143" i="6"/>
  <c r="G5142" i="6"/>
  <c r="A5142" i="6"/>
  <c r="G5141" i="6"/>
  <c r="A5141" i="6"/>
  <c r="G5140" i="6"/>
  <c r="A5140" i="6"/>
  <c r="G5139" i="6"/>
  <c r="A5139" i="6"/>
  <c r="G5138" i="6"/>
  <c r="A5138" i="6"/>
  <c r="G5137" i="6"/>
  <c r="A5137" i="6"/>
  <c r="G5136" i="6"/>
  <c r="A5136" i="6"/>
  <c r="G5135" i="6"/>
  <c r="A5135" i="6"/>
  <c r="G5134" i="6"/>
  <c r="A5134" i="6"/>
  <c r="G5133" i="6"/>
  <c r="A5133" i="6"/>
  <c r="G5132" i="6"/>
  <c r="A5132" i="6"/>
  <c r="G5131" i="6"/>
  <c r="A5131" i="6"/>
  <c r="G5130" i="6"/>
  <c r="A5130" i="6"/>
  <c r="G5129" i="6"/>
  <c r="A5129" i="6"/>
  <c r="G5128" i="6"/>
  <c r="A5128" i="6"/>
  <c r="G5127" i="6"/>
  <c r="A5127" i="6"/>
  <c r="G5126" i="6"/>
  <c r="A5126" i="6"/>
  <c r="G5125" i="6"/>
  <c r="A5125" i="6"/>
  <c r="G5124" i="6"/>
  <c r="A5124" i="6"/>
  <c r="G5123" i="6"/>
  <c r="A5123" i="6"/>
  <c r="G5122" i="6"/>
  <c r="A5122" i="6"/>
  <c r="G5121" i="6"/>
  <c r="A5121" i="6"/>
  <c r="G5120" i="6"/>
  <c r="A5120" i="6"/>
  <c r="G5119" i="6"/>
  <c r="A5119" i="6"/>
  <c r="G5118" i="6"/>
  <c r="A5118" i="6"/>
  <c r="G5117" i="6"/>
  <c r="A5117" i="6"/>
  <c r="G5116" i="6"/>
  <c r="A5116" i="6"/>
  <c r="G5115" i="6"/>
  <c r="A5115" i="6"/>
  <c r="G5114" i="6"/>
  <c r="A5114" i="6"/>
  <c r="G5113" i="6"/>
  <c r="A5113" i="6"/>
  <c r="G5112" i="6"/>
  <c r="A5112" i="6"/>
  <c r="G5111" i="6"/>
  <c r="A5111" i="6"/>
  <c r="G5110" i="6"/>
  <c r="A5110" i="6"/>
  <c r="G5109" i="6"/>
  <c r="A5109" i="6"/>
  <c r="G5108" i="6"/>
  <c r="A5108" i="6"/>
  <c r="G5107" i="6"/>
  <c r="A5107" i="6"/>
  <c r="G5106" i="6"/>
  <c r="A5106" i="6"/>
  <c r="G5105" i="6"/>
  <c r="A5105" i="6"/>
  <c r="G5104" i="6"/>
  <c r="A5104" i="6"/>
  <c r="G5103" i="6"/>
  <c r="A5103" i="6"/>
  <c r="G5102" i="6"/>
  <c r="A5102" i="6"/>
  <c r="G5101" i="6"/>
  <c r="A5101" i="6"/>
  <c r="G5100" i="6"/>
  <c r="A5100" i="6"/>
  <c r="G5099" i="6"/>
  <c r="A5099" i="6"/>
  <c r="G5098" i="6"/>
  <c r="A5098" i="6"/>
  <c r="G5097" i="6"/>
  <c r="A5097" i="6"/>
  <c r="G5096" i="6"/>
  <c r="A5096" i="6"/>
  <c r="G5095" i="6"/>
  <c r="A5095" i="6"/>
  <c r="G5094" i="6"/>
  <c r="A5094" i="6"/>
  <c r="G5093" i="6"/>
  <c r="A5093" i="6"/>
  <c r="G5092" i="6"/>
  <c r="A5092" i="6"/>
  <c r="G5091" i="6"/>
  <c r="A5091" i="6"/>
  <c r="G5090" i="6"/>
  <c r="A5090" i="6"/>
  <c r="G5089" i="6"/>
  <c r="A5089" i="6"/>
  <c r="G5088" i="6"/>
  <c r="A5088" i="6"/>
  <c r="G5087" i="6"/>
  <c r="A5087" i="6"/>
  <c r="G5086" i="6"/>
  <c r="A5086" i="6"/>
  <c r="G5085" i="6"/>
  <c r="A5085" i="6"/>
  <c r="G5084" i="6"/>
  <c r="A5084" i="6"/>
  <c r="G5083" i="6"/>
  <c r="A5083" i="6"/>
  <c r="G5082" i="6"/>
  <c r="A5082" i="6"/>
  <c r="G5081" i="6"/>
  <c r="A5081" i="6"/>
  <c r="G5080" i="6"/>
  <c r="A5080" i="6"/>
  <c r="G5079" i="6"/>
  <c r="A5079" i="6"/>
  <c r="G5078" i="6"/>
  <c r="A5078" i="6"/>
  <c r="G5077" i="6"/>
  <c r="A5077" i="6"/>
  <c r="G5076" i="6"/>
  <c r="A5076" i="6"/>
  <c r="G5075" i="6"/>
  <c r="A5075" i="6"/>
  <c r="G5074" i="6"/>
  <c r="A5074" i="6"/>
  <c r="G5073" i="6"/>
  <c r="A5073" i="6"/>
  <c r="G5072" i="6"/>
  <c r="A5072" i="6"/>
  <c r="G5071" i="6"/>
  <c r="A5071" i="6"/>
  <c r="G5070" i="6"/>
  <c r="A5070" i="6"/>
  <c r="G5069" i="6"/>
  <c r="A5069" i="6"/>
  <c r="G5068" i="6"/>
  <c r="A5068" i="6"/>
  <c r="G5067" i="6"/>
  <c r="A5067" i="6"/>
  <c r="G12" i="17" s="1"/>
  <c r="G5066" i="6"/>
  <c r="A5066" i="6"/>
  <c r="G5065" i="6"/>
  <c r="A5065" i="6"/>
  <c r="G5064" i="6"/>
  <c r="A5064" i="6"/>
  <c r="G5063" i="6"/>
  <c r="A5063" i="6"/>
  <c r="G5062" i="6"/>
  <c r="A5062" i="6"/>
  <c r="G5061" i="6"/>
  <c r="A5061" i="6"/>
  <c r="A5060" i="6"/>
  <c r="L5052" i="6"/>
  <c r="G5052" i="6"/>
  <c r="A5052" i="6"/>
  <c r="L5051" i="6"/>
  <c r="G5051" i="6"/>
  <c r="A5051" i="6"/>
  <c r="L5050" i="6"/>
  <c r="G5050" i="6"/>
  <c r="A5050" i="6"/>
  <c r="L5049" i="6"/>
  <c r="G5049" i="6"/>
  <c r="A5049" i="6"/>
  <c r="L5048" i="6"/>
  <c r="G5048" i="6"/>
  <c r="A5048" i="6"/>
  <c r="L5047" i="6"/>
  <c r="G5047" i="6"/>
  <c r="A5047" i="6"/>
  <c r="L5046" i="6"/>
  <c r="G5046" i="6"/>
  <c r="A5046" i="6"/>
  <c r="L5045" i="6"/>
  <c r="G5045" i="6"/>
  <c r="A5045" i="6"/>
  <c r="L5044" i="6"/>
  <c r="G5044" i="6"/>
  <c r="A5044" i="6"/>
  <c r="L5043" i="6"/>
  <c r="G5043" i="6"/>
  <c r="A5043" i="6"/>
  <c r="L5042" i="6"/>
  <c r="G5042" i="6"/>
  <c r="A5042" i="6"/>
  <c r="L5041" i="6"/>
  <c r="G5041" i="6"/>
  <c r="A5041" i="6"/>
  <c r="L5040" i="6"/>
  <c r="G5040" i="6"/>
  <c r="A5040" i="6"/>
  <c r="L5039" i="6"/>
  <c r="G5039" i="6"/>
  <c r="A5039" i="6"/>
  <c r="L5038" i="6"/>
  <c r="G5038" i="6"/>
  <c r="A5038" i="6"/>
  <c r="L5037" i="6"/>
  <c r="G5037" i="6"/>
  <c r="A5037" i="6"/>
  <c r="L5036" i="6"/>
  <c r="G5036" i="6"/>
  <c r="A5036" i="6"/>
  <c r="L5035" i="6"/>
  <c r="G5035" i="6"/>
  <c r="A5035" i="6"/>
  <c r="L5034" i="6"/>
  <c r="G5034" i="6"/>
  <c r="A5034" i="6"/>
  <c r="L5033" i="6"/>
  <c r="G5033" i="6"/>
  <c r="A5033" i="6"/>
  <c r="L5032" i="6"/>
  <c r="G5032" i="6"/>
  <c r="A5032" i="6"/>
  <c r="L5031" i="6"/>
  <c r="G5031" i="6"/>
  <c r="A5031" i="6"/>
  <c r="L5030" i="6"/>
  <c r="G5030" i="6"/>
  <c r="A5030" i="6"/>
  <c r="L5029" i="6"/>
  <c r="G5029" i="6"/>
  <c r="A5029" i="6"/>
  <c r="L5028" i="6"/>
  <c r="G5028" i="6"/>
  <c r="A5028" i="6"/>
  <c r="L5027" i="6"/>
  <c r="G5027" i="6"/>
  <c r="A5027" i="6"/>
  <c r="L5026" i="6"/>
  <c r="G5026" i="6"/>
  <c r="A5026" i="6"/>
  <c r="L5025" i="6"/>
  <c r="G5025" i="6"/>
  <c r="A5025" i="6"/>
  <c r="L5024" i="6"/>
  <c r="G5024" i="6"/>
  <c r="A5024" i="6"/>
  <c r="L5023" i="6"/>
  <c r="G5023" i="6"/>
  <c r="A5023" i="6"/>
  <c r="L5022" i="6"/>
  <c r="G5022" i="6"/>
  <c r="A5022" i="6"/>
  <c r="L5021" i="6"/>
  <c r="G5021" i="6"/>
  <c r="A5021" i="6"/>
  <c r="L5020" i="6"/>
  <c r="G5020" i="6"/>
  <c r="A5020" i="6"/>
  <c r="L5019" i="6"/>
  <c r="G5019" i="6"/>
  <c r="A5019" i="6"/>
  <c r="L5018" i="6"/>
  <c r="G5018" i="6"/>
  <c r="A5018" i="6"/>
  <c r="L5017" i="6"/>
  <c r="G5017" i="6"/>
  <c r="A5017" i="6"/>
  <c r="L5016" i="6"/>
  <c r="G5016" i="6"/>
  <c r="A5016" i="6"/>
  <c r="L5015" i="6"/>
  <c r="G5015" i="6"/>
  <c r="A5015" i="6"/>
  <c r="L5014" i="6"/>
  <c r="G5014" i="6"/>
  <c r="A5014" i="6"/>
  <c r="L5013" i="6"/>
  <c r="G5013" i="6"/>
  <c r="A5013" i="6"/>
  <c r="L5012" i="6"/>
  <c r="G5012" i="6"/>
  <c r="A5012" i="6"/>
  <c r="L5011" i="6"/>
  <c r="G5011" i="6"/>
  <c r="A5011" i="6"/>
  <c r="L5010" i="6"/>
  <c r="G5010" i="6"/>
  <c r="A5010" i="6"/>
  <c r="L5009" i="6"/>
  <c r="G5009" i="6"/>
  <c r="A5009" i="6"/>
  <c r="L5008" i="6"/>
  <c r="G5008" i="6"/>
  <c r="A5008" i="6"/>
  <c r="L5007" i="6"/>
  <c r="G5007" i="6"/>
  <c r="A5007" i="6"/>
  <c r="L5006" i="6"/>
  <c r="G5006" i="6"/>
  <c r="A5006" i="6"/>
  <c r="L5005" i="6"/>
  <c r="G5005" i="6"/>
  <c r="A5005" i="6"/>
  <c r="L5004" i="6"/>
  <c r="G5004" i="6"/>
  <c r="A5004" i="6"/>
  <c r="L5003" i="6"/>
  <c r="G5003" i="6"/>
  <c r="A5003" i="6"/>
  <c r="L5002" i="6"/>
  <c r="G5002" i="6"/>
  <c r="A5002" i="6"/>
  <c r="L5001" i="6"/>
  <c r="G5001" i="6"/>
  <c r="A5001" i="6"/>
  <c r="L5000" i="6"/>
  <c r="G5000" i="6"/>
  <c r="A5000" i="6"/>
  <c r="L4999" i="6"/>
  <c r="G4999" i="6"/>
  <c r="A4999" i="6"/>
  <c r="L4998" i="6"/>
  <c r="G4998" i="6"/>
  <c r="A4998" i="6"/>
  <c r="L4997" i="6"/>
  <c r="G4997" i="6"/>
  <c r="A4997" i="6"/>
  <c r="L4996" i="6"/>
  <c r="G4996" i="6"/>
  <c r="A4996" i="6"/>
  <c r="L4995" i="6"/>
  <c r="G4995" i="6"/>
  <c r="A4995" i="6"/>
  <c r="L4994" i="6"/>
  <c r="G4994" i="6"/>
  <c r="A4994" i="6"/>
  <c r="L4993" i="6"/>
  <c r="G4993" i="6"/>
  <c r="A4993" i="6"/>
  <c r="L4992" i="6"/>
  <c r="G4992" i="6"/>
  <c r="A4992" i="6"/>
  <c r="L4991" i="6"/>
  <c r="G4991" i="6"/>
  <c r="A4991" i="6"/>
  <c r="L4990" i="6"/>
  <c r="G4990" i="6"/>
  <c r="A4990" i="6"/>
  <c r="L4989" i="6"/>
  <c r="G4989" i="6"/>
  <c r="A4989" i="6"/>
  <c r="L4988" i="6"/>
  <c r="G4988" i="6"/>
  <c r="A4988" i="6"/>
  <c r="L4987" i="6"/>
  <c r="G4987" i="6"/>
  <c r="A4987" i="6"/>
  <c r="L4986" i="6"/>
  <c r="G4986" i="6"/>
  <c r="A4986" i="6"/>
  <c r="L4985" i="6"/>
  <c r="G4985" i="6"/>
  <c r="A4985" i="6"/>
  <c r="L4984" i="6"/>
  <c r="G4984" i="6"/>
  <c r="A4984" i="6"/>
  <c r="L4983" i="6"/>
  <c r="G4983" i="6"/>
  <c r="A4983" i="6"/>
  <c r="L4982" i="6"/>
  <c r="G4982" i="6"/>
  <c r="A4982" i="6"/>
  <c r="L4981" i="6"/>
  <c r="G4981" i="6"/>
  <c r="A4981" i="6"/>
  <c r="L4980" i="6"/>
  <c r="G4980" i="6"/>
  <c r="A4980" i="6"/>
  <c r="L4979" i="6"/>
  <c r="G4979" i="6"/>
  <c r="A4979" i="6"/>
  <c r="L4978" i="6"/>
  <c r="G4978" i="6"/>
  <c r="A4978" i="6"/>
  <c r="L4977" i="6"/>
  <c r="G4977" i="6"/>
  <c r="A4977" i="6"/>
  <c r="L4976" i="6"/>
  <c r="G4976" i="6"/>
  <c r="A4976" i="6"/>
  <c r="L4975" i="6"/>
  <c r="G4975" i="6"/>
  <c r="A4975" i="6"/>
  <c r="L4974" i="6"/>
  <c r="G4974" i="6"/>
  <c r="A4974" i="6"/>
  <c r="L4973" i="6"/>
  <c r="G4973" i="6"/>
  <c r="A4973" i="6"/>
  <c r="L4972" i="6"/>
  <c r="G4972" i="6"/>
  <c r="A4972" i="6"/>
  <c r="L4971" i="6"/>
  <c r="G4971" i="6"/>
  <c r="A4971" i="6"/>
  <c r="L4970" i="6"/>
  <c r="G4970" i="6"/>
  <c r="A4970" i="6"/>
  <c r="L4969" i="6"/>
  <c r="G4969" i="6"/>
  <c r="A4969" i="6"/>
  <c r="L4968" i="6"/>
  <c r="G4968" i="6"/>
  <c r="A4968" i="6"/>
  <c r="L4967" i="6"/>
  <c r="G4967" i="6"/>
  <c r="A4967" i="6"/>
  <c r="L4966" i="6"/>
  <c r="G4966" i="6"/>
  <c r="A4966" i="6"/>
  <c r="L4965" i="6"/>
  <c r="G4965" i="6"/>
  <c r="A4965" i="6"/>
  <c r="L4964" i="6"/>
  <c r="G4964" i="6"/>
  <c r="A4964" i="6"/>
  <c r="L4963" i="6"/>
  <c r="G4963" i="6"/>
  <c r="A4963" i="6"/>
  <c r="L4962" i="6"/>
  <c r="G4962" i="6"/>
  <c r="A4962" i="6"/>
  <c r="L4961" i="6"/>
  <c r="G4961" i="6"/>
  <c r="A4961" i="6"/>
  <c r="L4960" i="6"/>
  <c r="G4960" i="6"/>
  <c r="A4960" i="6"/>
  <c r="L4959" i="6"/>
  <c r="G4959" i="6"/>
  <c r="A4959" i="6"/>
  <c r="L4958" i="6"/>
  <c r="G4958" i="6"/>
  <c r="A4958" i="6"/>
  <c r="L4957" i="6"/>
  <c r="G4957" i="6"/>
  <c r="A4957" i="6"/>
  <c r="L4956" i="6"/>
  <c r="G4956" i="6"/>
  <c r="A4956" i="6"/>
  <c r="L4955" i="6"/>
  <c r="G4955" i="6"/>
  <c r="A4955" i="6"/>
  <c r="L4954" i="6"/>
  <c r="G4954" i="6"/>
  <c r="A4954" i="6"/>
  <c r="L4953" i="6"/>
  <c r="G4953" i="6"/>
  <c r="A4953" i="6"/>
  <c r="L4952" i="6"/>
  <c r="G4952" i="6"/>
  <c r="A4952" i="6"/>
  <c r="L4951" i="6"/>
  <c r="G4951" i="6"/>
  <c r="A4951" i="6"/>
  <c r="L4950" i="6"/>
  <c r="G4950" i="6"/>
  <c r="A4950" i="6"/>
  <c r="L4949" i="6"/>
  <c r="G4949" i="6"/>
  <c r="A4949" i="6"/>
  <c r="L4948" i="6"/>
  <c r="G4948" i="6"/>
  <c r="A4948" i="6"/>
  <c r="L4947" i="6"/>
  <c r="G4947" i="6"/>
  <c r="A4947" i="6"/>
  <c r="L4946" i="6"/>
  <c r="G4946" i="6"/>
  <c r="A4946" i="6"/>
  <c r="L4945" i="6"/>
  <c r="G4945" i="6"/>
  <c r="A4945" i="6"/>
  <c r="L4944" i="6"/>
  <c r="G4944" i="6"/>
  <c r="A4944" i="6"/>
  <c r="L4943" i="6"/>
  <c r="G4943" i="6"/>
  <c r="A4943" i="6"/>
  <c r="L4942" i="6"/>
  <c r="G4942" i="6"/>
  <c r="A4942" i="6"/>
  <c r="L4941" i="6"/>
  <c r="G4941" i="6"/>
  <c r="A4941" i="6"/>
  <c r="L4940" i="6"/>
  <c r="G4940" i="6"/>
  <c r="A4940" i="6"/>
  <c r="L4939" i="6"/>
  <c r="G4939" i="6"/>
  <c r="A4939" i="6"/>
  <c r="L4938" i="6"/>
  <c r="G4938" i="6"/>
  <c r="A4938" i="6"/>
  <c r="L4937" i="6"/>
  <c r="G4937" i="6"/>
  <c r="A4937" i="6"/>
  <c r="L4936" i="6"/>
  <c r="G4936" i="6"/>
  <c r="A4936" i="6"/>
  <c r="L4935" i="6"/>
  <c r="G4935" i="6"/>
  <c r="A4935" i="6"/>
  <c r="L4934" i="6"/>
  <c r="G4934" i="6"/>
  <c r="A4934" i="6"/>
  <c r="L4933" i="6"/>
  <c r="G4933" i="6"/>
  <c r="A4933" i="6"/>
  <c r="L4932" i="6"/>
  <c r="G4932" i="6"/>
  <c r="A4932" i="6"/>
  <c r="L4931" i="6"/>
  <c r="G4931" i="6"/>
  <c r="A4931" i="6"/>
  <c r="L4930" i="6"/>
  <c r="G4930" i="6"/>
  <c r="A4930" i="6"/>
  <c r="L4929" i="6"/>
  <c r="G4929" i="6"/>
  <c r="A4929" i="6"/>
  <c r="L4928" i="6"/>
  <c r="G4928" i="6"/>
  <c r="A4928" i="6"/>
  <c r="L4927" i="6"/>
  <c r="G4927" i="6"/>
  <c r="A4927" i="6"/>
  <c r="L4926" i="6"/>
  <c r="G4926" i="6"/>
  <c r="A4926" i="6"/>
  <c r="L4925" i="6"/>
  <c r="G4925" i="6"/>
  <c r="A4925" i="6"/>
  <c r="L4924" i="6"/>
  <c r="G4924" i="6"/>
  <c r="A4924" i="6"/>
  <c r="L4923" i="6"/>
  <c r="G4923" i="6"/>
  <c r="A4923" i="6"/>
  <c r="L4922" i="6"/>
  <c r="G4922" i="6"/>
  <c r="A4922" i="6"/>
  <c r="L4921" i="6"/>
  <c r="G4921" i="6"/>
  <c r="A4921" i="6"/>
  <c r="L4920" i="6"/>
  <c r="G4920" i="6"/>
  <c r="A4920" i="6"/>
  <c r="L4919" i="6"/>
  <c r="G4919" i="6"/>
  <c r="A4919" i="6"/>
  <c r="L4918" i="6"/>
  <c r="G4918" i="6"/>
  <c r="A4918" i="6"/>
  <c r="L4917" i="6"/>
  <c r="G4917" i="6"/>
  <c r="A4917" i="6"/>
  <c r="L4916" i="6"/>
  <c r="G4916" i="6"/>
  <c r="A4916" i="6"/>
  <c r="L4915" i="6"/>
  <c r="G4915" i="6"/>
  <c r="A4915" i="6"/>
  <c r="L4914" i="6"/>
  <c r="G4914" i="6"/>
  <c r="A4914" i="6"/>
  <c r="L4913" i="6"/>
  <c r="G4913" i="6"/>
  <c r="A4913" i="6"/>
  <c r="L4912" i="6"/>
  <c r="G4912" i="6"/>
  <c r="A4912" i="6"/>
  <c r="L4911" i="6"/>
  <c r="G4911" i="6"/>
  <c r="A4911" i="6"/>
  <c r="L4910" i="6"/>
  <c r="G4910" i="6"/>
  <c r="A4910" i="6"/>
  <c r="L4909" i="6"/>
  <c r="G4909" i="6"/>
  <c r="A4909" i="6"/>
  <c r="L4908" i="6"/>
  <c r="G4908" i="6"/>
  <c r="A4908" i="6"/>
  <c r="L4907" i="6"/>
  <c r="G4907" i="6"/>
  <c r="A4907" i="6"/>
  <c r="L4906" i="6"/>
  <c r="G4906" i="6"/>
  <c r="A4906" i="6"/>
  <c r="L4905" i="6"/>
  <c r="G4905" i="6"/>
  <c r="A4905" i="6"/>
  <c r="L4904" i="6"/>
  <c r="G4904" i="6"/>
  <c r="A4904" i="6"/>
  <c r="L4903" i="6"/>
  <c r="G4903" i="6"/>
  <c r="A4903" i="6"/>
  <c r="L4902" i="6"/>
  <c r="G4902" i="6"/>
  <c r="A4902" i="6"/>
  <c r="L4901" i="6"/>
  <c r="G4901" i="6"/>
  <c r="A4901" i="6"/>
  <c r="L4900" i="6"/>
  <c r="G4900" i="6"/>
  <c r="A4900" i="6"/>
  <c r="L4899" i="6"/>
  <c r="G4899" i="6"/>
  <c r="A4899" i="6"/>
  <c r="L4898" i="6"/>
  <c r="G4898" i="6"/>
  <c r="A4898" i="6"/>
  <c r="L4897" i="6"/>
  <c r="G4897" i="6"/>
  <c r="A4897" i="6"/>
  <c r="L4896" i="6"/>
  <c r="G4896" i="6"/>
  <c r="A4896" i="6"/>
  <c r="L4895" i="6"/>
  <c r="G4895" i="6"/>
  <c r="A4895" i="6"/>
  <c r="L4894" i="6"/>
  <c r="G4894" i="6"/>
  <c r="A4894" i="6"/>
  <c r="L4893" i="6"/>
  <c r="G4893" i="6"/>
  <c r="A4893" i="6"/>
  <c r="L4892" i="6"/>
  <c r="G4892" i="6"/>
  <c r="A4892" i="6"/>
  <c r="L4891" i="6"/>
  <c r="G4891" i="6"/>
  <c r="A4891" i="6"/>
  <c r="L4890" i="6"/>
  <c r="G4890" i="6"/>
  <c r="A4890" i="6"/>
  <c r="L4889" i="6"/>
  <c r="G4889" i="6"/>
  <c r="A4889" i="6"/>
  <c r="L4888" i="6"/>
  <c r="G4888" i="6"/>
  <c r="A4888" i="6"/>
  <c r="L4887" i="6"/>
  <c r="G4887" i="6"/>
  <c r="A4887" i="6"/>
  <c r="L4886" i="6"/>
  <c r="G4886" i="6"/>
  <c r="A4886" i="6"/>
  <c r="L4885" i="6"/>
  <c r="G4885" i="6"/>
  <c r="A4885" i="6"/>
  <c r="L4884" i="6"/>
  <c r="G4884" i="6"/>
  <c r="A4884" i="6"/>
  <c r="L4883" i="6"/>
  <c r="G4883" i="6"/>
  <c r="A4883" i="6"/>
  <c r="L4882" i="6"/>
  <c r="G4882" i="6"/>
  <c r="A4882" i="6"/>
  <c r="L4881" i="6"/>
  <c r="G4881" i="6"/>
  <c r="A4881" i="6"/>
  <c r="L4880" i="6"/>
  <c r="G4880" i="6"/>
  <c r="A4880" i="6"/>
  <c r="L4879" i="6"/>
  <c r="G4879" i="6"/>
  <c r="A4879" i="6"/>
  <c r="L4878" i="6"/>
  <c r="G4878" i="6"/>
  <c r="A4878" i="6"/>
  <c r="L4877" i="6"/>
  <c r="G4877" i="6"/>
  <c r="A4877" i="6"/>
  <c r="L4876" i="6"/>
  <c r="G4876" i="6"/>
  <c r="A4876" i="6"/>
  <c r="L4875" i="6"/>
  <c r="G4875" i="6"/>
  <c r="A4875" i="6"/>
  <c r="L4874" i="6"/>
  <c r="G4874" i="6"/>
  <c r="A4874" i="6"/>
  <c r="L4873" i="6"/>
  <c r="G4873" i="6"/>
  <c r="A4873" i="6"/>
  <c r="L4872" i="6"/>
  <c r="G4872" i="6"/>
  <c r="A4872" i="6"/>
  <c r="L4871" i="6"/>
  <c r="G4871" i="6"/>
  <c r="A4871" i="6"/>
  <c r="L4870" i="6"/>
  <c r="G4870" i="6"/>
  <c r="A4870" i="6"/>
  <c r="L4869" i="6"/>
  <c r="G4869" i="6"/>
  <c r="A4869" i="6"/>
  <c r="L4868" i="6"/>
  <c r="G4868" i="6"/>
  <c r="A4868" i="6"/>
  <c r="L4867" i="6"/>
  <c r="G4867" i="6"/>
  <c r="A4867" i="6"/>
  <c r="L4866" i="6"/>
  <c r="G4866" i="6"/>
  <c r="A4866" i="6"/>
  <c r="L4865" i="6"/>
  <c r="G4865" i="6"/>
  <c r="A4865" i="6"/>
  <c r="L4864" i="6"/>
  <c r="G4864" i="6"/>
  <c r="A4864" i="6"/>
  <c r="L4863" i="6"/>
  <c r="G4863" i="6"/>
  <c r="A4863" i="6"/>
  <c r="L4862" i="6"/>
  <c r="G4862" i="6"/>
  <c r="A4862" i="6"/>
  <c r="L4861" i="6"/>
  <c r="G4861" i="6"/>
  <c r="A4861" i="6"/>
  <c r="L4860" i="6"/>
  <c r="G4860" i="6"/>
  <c r="A4860" i="6"/>
  <c r="L4859" i="6"/>
  <c r="G4859" i="6"/>
  <c r="A4859" i="6"/>
  <c r="L4858" i="6"/>
  <c r="G4858" i="6"/>
  <c r="A4858" i="6"/>
  <c r="L4857" i="6"/>
  <c r="G4857" i="6"/>
  <c r="A4857" i="6"/>
  <c r="L4856" i="6"/>
  <c r="G4856" i="6"/>
  <c r="A4856" i="6"/>
  <c r="L4855" i="6"/>
  <c r="G4855" i="6"/>
  <c r="A4855" i="6"/>
  <c r="L4854" i="6"/>
  <c r="G4854" i="6"/>
  <c r="A4854" i="6"/>
  <c r="L4853" i="6"/>
  <c r="G4853" i="6"/>
  <c r="A4853" i="6"/>
  <c r="L4852" i="6"/>
  <c r="G4852" i="6"/>
  <c r="A4852" i="6"/>
  <c r="L4851" i="6"/>
  <c r="G4851" i="6"/>
  <c r="A4851" i="6"/>
  <c r="L4850" i="6"/>
  <c r="G4850" i="6"/>
  <c r="A4850" i="6"/>
  <c r="L4849" i="6"/>
  <c r="G4849" i="6"/>
  <c r="A4849" i="6"/>
  <c r="L4848" i="6"/>
  <c r="G4848" i="6"/>
  <c r="A4848" i="6"/>
  <c r="L4847" i="6"/>
  <c r="G4847" i="6"/>
  <c r="A4847" i="6"/>
  <c r="L4846" i="6"/>
  <c r="G4846" i="6"/>
  <c r="A4846" i="6"/>
  <c r="L4845" i="6"/>
  <c r="G4845" i="6"/>
  <c r="A4845" i="6"/>
  <c r="L4844" i="6"/>
  <c r="G4844" i="6"/>
  <c r="A4844" i="6"/>
  <c r="L4843" i="6"/>
  <c r="G4843" i="6"/>
  <c r="A4843" i="6"/>
  <c r="L4842" i="6"/>
  <c r="G4842" i="6"/>
  <c r="A4842" i="6"/>
  <c r="L4841" i="6"/>
  <c r="G4841" i="6"/>
  <c r="A4841" i="6"/>
  <c r="L4840" i="6"/>
  <c r="G4840" i="6"/>
  <c r="A4840" i="6"/>
  <c r="L4839" i="6"/>
  <c r="G4839" i="6"/>
  <c r="A4839" i="6"/>
  <c r="L4838" i="6"/>
  <c r="G4838" i="6"/>
  <c r="A4838" i="6"/>
  <c r="L4837" i="6"/>
  <c r="G4837" i="6"/>
  <c r="A4837" i="6"/>
  <c r="L4836" i="6"/>
  <c r="G4836" i="6"/>
  <c r="A4836" i="6"/>
  <c r="L4835" i="6"/>
  <c r="G4835" i="6"/>
  <c r="A4835" i="6"/>
  <c r="L4834" i="6"/>
  <c r="G4834" i="6"/>
  <c r="A4834" i="6"/>
  <c r="L4833" i="6"/>
  <c r="G4833" i="6"/>
  <c r="A4833" i="6"/>
  <c r="L4832" i="6"/>
  <c r="G4832" i="6"/>
  <c r="A4832" i="6"/>
  <c r="L4831" i="6"/>
  <c r="G4831" i="6"/>
  <c r="A4831" i="6"/>
  <c r="L4830" i="6"/>
  <c r="G4830" i="6"/>
  <c r="A4830" i="6"/>
  <c r="L4829" i="6"/>
  <c r="G4829" i="6"/>
  <c r="A4829" i="6"/>
  <c r="L4828" i="6"/>
  <c r="G4828" i="6"/>
  <c r="A4828" i="6"/>
  <c r="L4827" i="6"/>
  <c r="G4827" i="6"/>
  <c r="A4827" i="6"/>
  <c r="L4826" i="6"/>
  <c r="G4826" i="6"/>
  <c r="A4826" i="6"/>
  <c r="L4825" i="6"/>
  <c r="G4825" i="6"/>
  <c r="A4825" i="6"/>
  <c r="L4824" i="6"/>
  <c r="G4824" i="6"/>
  <c r="A4824" i="6"/>
  <c r="L4823" i="6"/>
  <c r="G4823" i="6"/>
  <c r="A4823" i="6"/>
  <c r="L4822" i="6"/>
  <c r="G4822" i="6"/>
  <c r="A4822" i="6"/>
  <c r="L4821" i="6"/>
  <c r="G4821" i="6"/>
  <c r="A4821" i="6"/>
  <c r="L4820" i="6"/>
  <c r="G4820" i="6"/>
  <c r="A4820" i="6"/>
  <c r="L4819" i="6"/>
  <c r="G4819" i="6"/>
  <c r="A4819" i="6"/>
  <c r="L4818" i="6"/>
  <c r="G4818" i="6"/>
  <c r="A4818" i="6"/>
  <c r="L4817" i="6"/>
  <c r="G4817" i="6"/>
  <c r="A4817" i="6"/>
  <c r="L4816" i="6"/>
  <c r="G4816" i="6"/>
  <c r="A4816" i="6"/>
  <c r="L4815" i="6"/>
  <c r="G4815" i="6"/>
  <c r="A4815" i="6"/>
  <c r="L4814" i="6"/>
  <c r="G4814" i="6"/>
  <c r="A4814" i="6"/>
  <c r="L4813" i="6"/>
  <c r="G4813" i="6"/>
  <c r="A4813" i="6"/>
  <c r="L4812" i="6"/>
  <c r="G4812" i="6"/>
  <c r="A4812" i="6"/>
  <c r="L4811" i="6"/>
  <c r="G4811" i="6"/>
  <c r="A4811" i="6"/>
  <c r="L4810" i="6"/>
  <c r="G4810" i="6"/>
  <c r="A4810" i="6"/>
  <c r="L4809" i="6"/>
  <c r="G4809" i="6"/>
  <c r="A4809" i="6"/>
  <c r="L4808" i="6"/>
  <c r="G4808" i="6"/>
  <c r="A4808" i="6"/>
  <c r="L4807" i="6"/>
  <c r="G4807" i="6"/>
  <c r="A4807" i="6"/>
  <c r="L4806" i="6"/>
  <c r="G4806" i="6"/>
  <c r="A4806" i="6"/>
  <c r="L4805" i="6"/>
  <c r="G4805" i="6"/>
  <c r="A4805" i="6"/>
  <c r="L4804" i="6"/>
  <c r="G4804" i="6"/>
  <c r="A4804" i="6"/>
  <c r="L4803" i="6"/>
  <c r="G4803" i="6"/>
  <c r="A4803" i="6"/>
  <c r="L4802" i="6"/>
  <c r="G4802" i="6"/>
  <c r="A4802" i="6"/>
  <c r="L4801" i="6"/>
  <c r="G4801" i="6"/>
  <c r="A4801" i="6"/>
  <c r="L4800" i="6"/>
  <c r="G4800" i="6"/>
  <c r="A4800" i="6"/>
  <c r="L4799" i="6"/>
  <c r="G4799" i="6"/>
  <c r="A4799" i="6"/>
  <c r="L4798" i="6"/>
  <c r="G4798" i="6"/>
  <c r="A4798" i="6"/>
  <c r="L4797" i="6"/>
  <c r="G4797" i="6"/>
  <c r="A4797" i="6"/>
  <c r="L4796" i="6"/>
  <c r="G4796" i="6"/>
  <c r="A4796" i="6"/>
  <c r="L4795" i="6"/>
  <c r="G4795" i="6"/>
  <c r="A4795" i="6"/>
  <c r="L4794" i="6"/>
  <c r="G4794" i="6"/>
  <c r="A4794" i="6"/>
  <c r="L4793" i="6"/>
  <c r="G4793" i="6"/>
  <c r="A4793" i="6"/>
  <c r="L4792" i="6"/>
  <c r="G4792" i="6"/>
  <c r="A4792" i="6"/>
  <c r="L4791" i="6"/>
  <c r="G4791" i="6"/>
  <c r="A4791" i="6"/>
  <c r="L4790" i="6"/>
  <c r="G4790" i="6"/>
  <c r="A4790" i="6"/>
  <c r="L4789" i="6"/>
  <c r="G4789" i="6"/>
  <c r="A4789" i="6"/>
  <c r="L4788" i="6"/>
  <c r="G4788" i="6"/>
  <c r="A4788" i="6"/>
  <c r="L4787" i="6"/>
  <c r="G4787" i="6"/>
  <c r="A4787" i="6"/>
  <c r="L4786" i="6"/>
  <c r="G4786" i="6"/>
  <c r="A4786" i="6"/>
  <c r="L4785" i="6"/>
  <c r="G4785" i="6"/>
  <c r="A4785" i="6"/>
  <c r="L4784" i="6"/>
  <c r="G4784" i="6"/>
  <c r="A4784" i="6"/>
  <c r="L4783" i="6"/>
  <c r="G4783" i="6"/>
  <c r="A4783" i="6"/>
  <c r="L4782" i="6"/>
  <c r="G4782" i="6"/>
  <c r="A4782" i="6"/>
  <c r="L4781" i="6"/>
  <c r="G4781" i="6"/>
  <c r="A4781" i="6"/>
  <c r="L4780" i="6"/>
  <c r="G4780" i="6"/>
  <c r="A4780" i="6"/>
  <c r="L4779" i="6"/>
  <c r="G4779" i="6"/>
  <c r="A4779" i="6"/>
  <c r="L4778" i="6"/>
  <c r="G4778" i="6"/>
  <c r="A4778" i="6"/>
  <c r="L4777" i="6"/>
  <c r="G4777" i="6"/>
  <c r="A4777" i="6"/>
  <c r="L4776" i="6"/>
  <c r="G4776" i="6"/>
  <c r="A4776" i="6"/>
  <c r="L4775" i="6"/>
  <c r="G4775" i="6"/>
  <c r="A4775" i="6"/>
  <c r="L4774" i="6"/>
  <c r="G4774" i="6"/>
  <c r="A4774" i="6"/>
  <c r="L4773" i="6"/>
  <c r="G4773" i="6"/>
  <c r="A4773" i="6"/>
  <c r="L4772" i="6"/>
  <c r="G4772" i="6"/>
  <c r="A4772" i="6"/>
  <c r="L4771" i="6"/>
  <c r="G4771" i="6"/>
  <c r="A4771" i="6"/>
  <c r="L4770" i="6"/>
  <c r="G4770" i="6"/>
  <c r="A4770" i="6"/>
  <c r="L4769" i="6"/>
  <c r="G4769" i="6"/>
  <c r="A4769" i="6"/>
  <c r="L4768" i="6"/>
  <c r="G4768" i="6"/>
  <c r="A4768" i="6"/>
  <c r="L4767" i="6"/>
  <c r="G4767" i="6"/>
  <c r="A4767" i="6"/>
  <c r="L4766" i="6"/>
  <c r="G4766" i="6"/>
  <c r="A4766" i="6"/>
  <c r="L4765" i="6"/>
  <c r="G4765" i="6"/>
  <c r="A4765" i="6"/>
  <c r="L4764" i="6"/>
  <c r="G4764" i="6"/>
  <c r="A4764" i="6"/>
  <c r="L4763" i="6"/>
  <c r="G4763" i="6"/>
  <c r="A4763" i="6"/>
  <c r="L4762" i="6"/>
  <c r="G4762" i="6"/>
  <c r="A4762" i="6"/>
  <c r="L4761" i="6"/>
  <c r="G4761" i="6"/>
  <c r="A4761" i="6"/>
  <c r="L4760" i="6"/>
  <c r="G4760" i="6"/>
  <c r="A4760" i="6"/>
  <c r="L4759" i="6"/>
  <c r="G4759" i="6"/>
  <c r="A4759" i="6"/>
  <c r="L4758" i="6"/>
  <c r="G4758" i="6"/>
  <c r="A4758" i="6"/>
  <c r="L4757" i="6"/>
  <c r="G4757" i="6"/>
  <c r="A4757" i="6"/>
  <c r="L4756" i="6"/>
  <c r="G4756" i="6"/>
  <c r="A4756" i="6"/>
  <c r="L4755" i="6"/>
  <c r="G4755" i="6"/>
  <c r="A4755" i="6"/>
  <c r="L4754" i="6"/>
  <c r="G4754" i="6"/>
  <c r="A4754" i="6"/>
  <c r="L4753" i="6"/>
  <c r="G4753" i="6"/>
  <c r="A4753" i="6"/>
  <c r="L4752" i="6"/>
  <c r="G4752" i="6"/>
  <c r="A4752" i="6"/>
  <c r="L4751" i="6"/>
  <c r="G4751" i="6"/>
  <c r="A4751" i="6"/>
  <c r="L4750" i="6"/>
  <c r="G4750" i="6"/>
  <c r="A4750" i="6"/>
  <c r="L4749" i="6"/>
  <c r="G4749" i="6"/>
  <c r="A4749" i="6"/>
  <c r="L4748" i="6"/>
  <c r="G4748" i="6"/>
  <c r="A4748" i="6"/>
  <c r="L4747" i="6"/>
  <c r="G4747" i="6"/>
  <c r="A4747" i="6"/>
  <c r="L4746" i="6"/>
  <c r="G4746" i="6"/>
  <c r="A4746" i="6"/>
  <c r="L4745" i="6"/>
  <c r="G4745" i="6"/>
  <c r="A4745" i="6"/>
  <c r="L4744" i="6"/>
  <c r="G4744" i="6"/>
  <c r="A4744" i="6"/>
  <c r="L4743" i="6"/>
  <c r="G4743" i="6"/>
  <c r="A4743" i="6"/>
  <c r="L4742" i="6"/>
  <c r="G4742" i="6"/>
  <c r="A4742" i="6"/>
  <c r="L4741" i="6"/>
  <c r="G4741" i="6"/>
  <c r="A4741" i="6"/>
  <c r="L4740" i="6"/>
  <c r="G4740" i="6"/>
  <c r="A4740" i="6"/>
  <c r="L4739" i="6"/>
  <c r="G4739" i="6"/>
  <c r="A4739" i="6"/>
  <c r="L4738" i="6"/>
  <c r="G4738" i="6"/>
  <c r="A4738" i="6"/>
  <c r="L4737" i="6"/>
  <c r="G4737" i="6"/>
  <c r="A4737" i="6"/>
  <c r="L4736" i="6"/>
  <c r="G4736" i="6"/>
  <c r="A4736" i="6"/>
  <c r="L4735" i="6"/>
  <c r="G4735" i="6"/>
  <c r="A4735" i="6"/>
  <c r="L4734" i="6"/>
  <c r="G4734" i="6"/>
  <c r="A4734" i="6"/>
  <c r="L4733" i="6"/>
  <c r="G4733" i="6"/>
  <c r="A4733" i="6"/>
  <c r="L4732" i="6"/>
  <c r="G4732" i="6"/>
  <c r="A4732" i="6"/>
  <c r="L4731" i="6"/>
  <c r="G4731" i="6"/>
  <c r="A4731" i="6"/>
  <c r="L4730" i="6"/>
  <c r="G4730" i="6"/>
  <c r="A4730" i="6"/>
  <c r="L4729" i="6"/>
  <c r="G4729" i="6"/>
  <c r="A4729" i="6"/>
  <c r="L4728" i="6"/>
  <c r="G4728" i="6"/>
  <c r="A4728" i="6"/>
  <c r="L4727" i="6"/>
  <c r="G4727" i="6"/>
  <c r="A4727" i="6"/>
  <c r="L4726" i="6"/>
  <c r="G4726" i="6"/>
  <c r="A4726" i="6"/>
  <c r="L4725" i="6"/>
  <c r="G4725" i="6"/>
  <c r="A4725" i="6"/>
  <c r="L4724" i="6"/>
  <c r="G4724" i="6"/>
  <c r="A4724" i="6"/>
  <c r="L4723" i="6"/>
  <c r="G4723" i="6"/>
  <c r="A4723" i="6"/>
  <c r="L4722" i="6"/>
  <c r="G4722" i="6"/>
  <c r="A4722" i="6"/>
  <c r="L4721" i="6"/>
  <c r="G4721" i="6"/>
  <c r="A4721" i="6"/>
  <c r="L4720" i="6"/>
  <c r="G4720" i="6"/>
  <c r="A4720" i="6"/>
  <c r="L4719" i="6"/>
  <c r="G4719" i="6"/>
  <c r="A4719" i="6"/>
  <c r="L4718" i="6"/>
  <c r="G4718" i="6"/>
  <c r="A4718" i="6"/>
  <c r="L4717" i="6"/>
  <c r="G4717" i="6"/>
  <c r="A4717" i="6"/>
  <c r="L4716" i="6"/>
  <c r="G4716" i="6"/>
  <c r="A4716" i="6"/>
  <c r="L4715" i="6"/>
  <c r="G4715" i="6"/>
  <c r="A4715" i="6"/>
  <c r="L4714" i="6"/>
  <c r="G4714" i="6"/>
  <c r="A4714" i="6"/>
  <c r="L4713" i="6"/>
  <c r="G4713" i="6"/>
  <c r="A4713" i="6"/>
  <c r="L4712" i="6"/>
  <c r="G4712" i="6"/>
  <c r="A4712" i="6"/>
  <c r="L4711" i="6"/>
  <c r="G4711" i="6"/>
  <c r="A4711" i="6"/>
  <c r="L4710" i="6"/>
  <c r="G4710" i="6"/>
  <c r="A4710" i="6"/>
  <c r="L4709" i="6"/>
  <c r="G4709" i="6"/>
  <c r="A4709" i="6"/>
  <c r="L4708" i="6"/>
  <c r="G4708" i="6"/>
  <c r="A4708" i="6"/>
  <c r="L4707" i="6"/>
  <c r="G4707" i="6"/>
  <c r="A4707" i="6"/>
  <c r="L4706" i="6"/>
  <c r="G4706" i="6"/>
  <c r="A4706" i="6"/>
  <c r="L4705" i="6"/>
  <c r="G4705" i="6"/>
  <c r="A4705" i="6"/>
  <c r="L4704" i="6"/>
  <c r="G4704" i="6"/>
  <c r="A4704" i="6"/>
  <c r="L4703" i="6"/>
  <c r="G4703" i="6"/>
  <c r="A4703" i="6"/>
  <c r="L4702" i="6"/>
  <c r="G4702" i="6"/>
  <c r="A4702" i="6"/>
  <c r="L4701" i="6"/>
  <c r="G4701" i="6"/>
  <c r="A4701" i="6"/>
  <c r="L4700" i="6"/>
  <c r="G4700" i="6"/>
  <c r="A4700" i="6"/>
  <c r="L4699" i="6"/>
  <c r="G4699" i="6"/>
  <c r="A4699" i="6"/>
  <c r="L4698" i="6"/>
  <c r="G4698" i="6"/>
  <c r="A4698" i="6"/>
  <c r="L4697" i="6"/>
  <c r="G4697" i="6"/>
  <c r="A4697" i="6"/>
  <c r="L4696" i="6"/>
  <c r="G4696" i="6"/>
  <c r="A4696" i="6"/>
  <c r="L4695" i="6"/>
  <c r="G4695" i="6"/>
  <c r="A4695" i="6"/>
  <c r="L4694" i="6"/>
  <c r="G4694" i="6"/>
  <c r="A4694" i="6"/>
  <c r="L4693" i="6"/>
  <c r="G4693" i="6"/>
  <c r="A4693" i="6"/>
  <c r="L4692" i="6"/>
  <c r="G4692" i="6"/>
  <c r="A4692" i="6"/>
  <c r="L4691" i="6"/>
  <c r="G4691" i="6"/>
  <c r="A4691" i="6"/>
  <c r="L4690" i="6"/>
  <c r="G4690" i="6"/>
  <c r="A4690" i="6"/>
  <c r="L4689" i="6"/>
  <c r="G4689" i="6"/>
  <c r="A4689" i="6"/>
  <c r="L4688" i="6"/>
  <c r="G4688" i="6"/>
  <c r="A4688" i="6"/>
  <c r="L4687" i="6"/>
  <c r="G4687" i="6"/>
  <c r="A4687" i="6"/>
  <c r="L4686" i="6"/>
  <c r="G4686" i="6"/>
  <c r="A4686" i="6"/>
  <c r="L4685" i="6"/>
  <c r="G4685" i="6"/>
  <c r="A4685" i="6"/>
  <c r="L4684" i="6"/>
  <c r="G4684" i="6"/>
  <c r="A4684" i="6"/>
  <c r="L4683" i="6"/>
  <c r="G4683" i="6"/>
  <c r="A4683" i="6"/>
  <c r="L4682" i="6"/>
  <c r="G4682" i="6"/>
  <c r="A4682" i="6"/>
  <c r="L4681" i="6"/>
  <c r="G4681" i="6"/>
  <c r="A4681" i="6"/>
  <c r="L4680" i="6"/>
  <c r="G4680" i="6"/>
  <c r="A4680" i="6"/>
  <c r="L4679" i="6"/>
  <c r="G4679" i="6"/>
  <c r="A4679" i="6"/>
  <c r="L4678" i="6"/>
  <c r="G4678" i="6"/>
  <c r="A4678" i="6"/>
  <c r="L4677" i="6"/>
  <c r="G4677" i="6"/>
  <c r="A4677" i="6"/>
  <c r="L4676" i="6"/>
  <c r="G4676" i="6"/>
  <c r="A4676" i="6"/>
  <c r="L4675" i="6"/>
  <c r="G4675" i="6"/>
  <c r="A4675" i="6"/>
  <c r="L4674" i="6"/>
  <c r="G4674" i="6"/>
  <c r="A4674" i="6"/>
  <c r="L4673" i="6"/>
  <c r="G4673" i="6"/>
  <c r="A4673" i="6"/>
  <c r="L4672" i="6"/>
  <c r="G4672" i="6"/>
  <c r="A4672" i="6"/>
  <c r="L4671" i="6"/>
  <c r="G4671" i="6"/>
  <c r="A4671" i="6"/>
  <c r="L4670" i="6"/>
  <c r="G4670" i="6"/>
  <c r="A4670" i="6"/>
  <c r="L4669" i="6"/>
  <c r="G4669" i="6"/>
  <c r="A4669" i="6"/>
  <c r="L4668" i="6"/>
  <c r="G4668" i="6"/>
  <c r="A4668" i="6"/>
  <c r="L4667" i="6"/>
  <c r="G4667" i="6"/>
  <c r="A4667" i="6"/>
  <c r="L4666" i="6"/>
  <c r="G4666" i="6"/>
  <c r="A4666" i="6"/>
  <c r="L4665" i="6"/>
  <c r="G4665" i="6"/>
  <c r="A4665" i="6"/>
  <c r="L4664" i="6"/>
  <c r="G4664" i="6"/>
  <c r="A4664" i="6"/>
  <c r="L4663" i="6"/>
  <c r="G4663" i="6"/>
  <c r="A4663" i="6"/>
  <c r="L4662" i="6"/>
  <c r="G4662" i="6"/>
  <c r="A4662" i="6"/>
  <c r="L4661" i="6"/>
  <c r="G4661" i="6"/>
  <c r="A4661" i="6"/>
  <c r="L4660" i="6"/>
  <c r="G4660" i="6"/>
  <c r="A4660" i="6"/>
  <c r="L4659" i="6"/>
  <c r="G4659" i="6"/>
  <c r="A4659" i="6"/>
  <c r="L4658" i="6"/>
  <c r="G4658" i="6"/>
  <c r="A4658" i="6"/>
  <c r="L4657" i="6"/>
  <c r="G4657" i="6"/>
  <c r="A4657" i="6"/>
  <c r="L4656" i="6"/>
  <c r="G4656" i="6"/>
  <c r="A4656" i="6"/>
  <c r="L4655" i="6"/>
  <c r="G4655" i="6"/>
  <c r="A4655" i="6"/>
  <c r="L4654" i="6"/>
  <c r="G4654" i="6"/>
  <c r="A4654" i="6"/>
  <c r="L4653" i="6"/>
  <c r="G4653" i="6"/>
  <c r="A4653" i="6"/>
  <c r="L4652" i="6"/>
  <c r="G4652" i="6"/>
  <c r="A4652" i="6"/>
  <c r="L4651" i="6"/>
  <c r="G4651" i="6"/>
  <c r="A4651" i="6"/>
  <c r="L4650" i="6"/>
  <c r="G4650" i="6"/>
  <c r="A4650" i="6"/>
  <c r="L4649" i="6"/>
  <c r="G4649" i="6"/>
  <c r="A4649" i="6"/>
  <c r="L4648" i="6"/>
  <c r="G4648" i="6"/>
  <c r="A4648" i="6"/>
  <c r="L4647" i="6"/>
  <c r="G4647" i="6"/>
  <c r="A4647" i="6"/>
  <c r="L4646" i="6"/>
  <c r="G4646" i="6"/>
  <c r="A4646" i="6"/>
  <c r="L4645" i="6"/>
  <c r="G4645" i="6"/>
  <c r="A4645" i="6"/>
  <c r="L4644" i="6"/>
  <c r="G4644" i="6"/>
  <c r="A4644" i="6"/>
  <c r="L4643" i="6"/>
  <c r="G4643" i="6"/>
  <c r="A4643" i="6"/>
  <c r="L4642" i="6"/>
  <c r="G4642" i="6"/>
  <c r="A4642" i="6"/>
  <c r="L4641" i="6"/>
  <c r="G4641" i="6"/>
  <c r="A4641" i="6"/>
  <c r="L4640" i="6"/>
  <c r="G4640" i="6"/>
  <c r="A4640" i="6"/>
  <c r="L4639" i="6"/>
  <c r="G4639" i="6"/>
  <c r="A4639" i="6"/>
  <c r="L4638" i="6"/>
  <c r="G4638" i="6"/>
  <c r="A4638" i="6"/>
  <c r="L4637" i="6"/>
  <c r="G4637" i="6"/>
  <c r="A4637" i="6"/>
  <c r="L4636" i="6"/>
  <c r="G4636" i="6"/>
  <c r="A4636" i="6"/>
  <c r="L4635" i="6"/>
  <c r="G4635" i="6"/>
  <c r="A4635" i="6"/>
  <c r="L4634" i="6"/>
  <c r="G4634" i="6"/>
  <c r="A4634" i="6"/>
  <c r="L4633" i="6"/>
  <c r="G4633" i="6"/>
  <c r="A4633" i="6"/>
  <c r="L4632" i="6"/>
  <c r="G4632" i="6"/>
  <c r="A4632" i="6"/>
  <c r="L4631" i="6"/>
  <c r="G4631" i="6"/>
  <c r="A4631" i="6"/>
  <c r="L4630" i="6"/>
  <c r="G4630" i="6"/>
  <c r="A4630" i="6"/>
  <c r="L4629" i="6"/>
  <c r="G4629" i="6"/>
  <c r="A4629" i="6"/>
  <c r="L4628" i="6"/>
  <c r="G4628" i="6"/>
  <c r="A4628" i="6"/>
  <c r="L4627" i="6"/>
  <c r="G4627" i="6"/>
  <c r="A4627" i="6"/>
  <c r="L4626" i="6"/>
  <c r="G4626" i="6"/>
  <c r="A4626" i="6"/>
  <c r="L4625" i="6"/>
  <c r="G4625" i="6"/>
  <c r="A4625" i="6"/>
  <c r="L4624" i="6"/>
  <c r="G4624" i="6"/>
  <c r="A4624" i="6"/>
  <c r="L4623" i="6"/>
  <c r="G4623" i="6"/>
  <c r="A4623" i="6"/>
  <c r="L4622" i="6"/>
  <c r="G4622" i="6"/>
  <c r="A4622" i="6"/>
  <c r="L4621" i="6"/>
  <c r="G4621" i="6"/>
  <c r="A4621" i="6"/>
  <c r="L4620" i="6"/>
  <c r="G4620" i="6"/>
  <c r="A4620" i="6"/>
  <c r="L4619" i="6"/>
  <c r="G4619" i="6"/>
  <c r="A4619" i="6"/>
  <c r="L4618" i="6"/>
  <c r="G4618" i="6"/>
  <c r="A4618" i="6"/>
  <c r="L4617" i="6"/>
  <c r="G4617" i="6"/>
  <c r="A4617" i="6"/>
  <c r="L4616" i="6"/>
  <c r="G4616" i="6"/>
  <c r="A4616" i="6"/>
  <c r="L4615" i="6"/>
  <c r="G4615" i="6"/>
  <c r="A4615" i="6"/>
  <c r="L4614" i="6"/>
  <c r="G4614" i="6"/>
  <c r="A4614" i="6"/>
  <c r="L4613" i="6"/>
  <c r="G4613" i="6"/>
  <c r="A4613" i="6"/>
  <c r="L4612" i="6"/>
  <c r="G4612" i="6"/>
  <c r="A4612" i="6"/>
  <c r="L4611" i="6"/>
  <c r="G4611" i="6"/>
  <c r="A4611" i="6"/>
  <c r="L4610" i="6"/>
  <c r="G4610" i="6"/>
  <c r="A4610" i="6"/>
  <c r="L4609" i="6"/>
  <c r="G4609" i="6"/>
  <c r="A4609" i="6"/>
  <c r="L4608" i="6"/>
  <c r="G4608" i="6"/>
  <c r="A4608" i="6"/>
  <c r="L4607" i="6"/>
  <c r="G4607" i="6"/>
  <c r="A4607" i="6"/>
  <c r="L4606" i="6"/>
  <c r="G4606" i="6"/>
  <c r="A4606" i="6"/>
  <c r="L4605" i="6"/>
  <c r="G4605" i="6"/>
  <c r="A4605" i="6"/>
  <c r="L4604" i="6"/>
  <c r="G4604" i="6"/>
  <c r="A4604" i="6"/>
  <c r="L4603" i="6"/>
  <c r="G4603" i="6"/>
  <c r="A4603" i="6"/>
  <c r="L4602" i="6"/>
  <c r="G4602" i="6"/>
  <c r="A4602" i="6"/>
  <c r="L4601" i="6"/>
  <c r="G4601" i="6"/>
  <c r="A4601" i="6"/>
  <c r="L4600" i="6"/>
  <c r="G4600" i="6"/>
  <c r="A4600" i="6"/>
  <c r="L4599" i="6"/>
  <c r="G4599" i="6"/>
  <c r="A4599" i="6"/>
  <c r="L4598" i="6"/>
  <c r="G4598" i="6"/>
  <c r="A4598" i="6"/>
  <c r="L4597" i="6"/>
  <c r="G4597" i="6"/>
  <c r="A4597" i="6"/>
  <c r="L4596" i="6"/>
  <c r="G4596" i="6"/>
  <c r="A4596" i="6"/>
  <c r="L4595" i="6"/>
  <c r="G4595" i="6"/>
  <c r="A4595" i="6"/>
  <c r="L4594" i="6"/>
  <c r="G4594" i="6"/>
  <c r="A4594" i="6"/>
  <c r="L4593" i="6"/>
  <c r="G4593" i="6"/>
  <c r="A4593" i="6"/>
  <c r="L4592" i="6"/>
  <c r="G4592" i="6"/>
  <c r="A4592" i="6"/>
  <c r="L4591" i="6"/>
  <c r="G4591" i="6"/>
  <c r="A4591" i="6"/>
  <c r="L4590" i="6"/>
  <c r="G4590" i="6"/>
  <c r="A4590" i="6"/>
  <c r="L4589" i="6"/>
  <c r="G4589" i="6"/>
  <c r="A4589" i="6"/>
  <c r="L4588" i="6"/>
  <c r="G4588" i="6"/>
  <c r="A4588" i="6"/>
  <c r="L4587" i="6"/>
  <c r="G4587" i="6"/>
  <c r="A4587" i="6"/>
  <c r="L4586" i="6"/>
  <c r="G4586" i="6"/>
  <c r="A4586" i="6"/>
  <c r="L4585" i="6"/>
  <c r="G4585" i="6"/>
  <c r="A4585" i="6"/>
  <c r="L4584" i="6"/>
  <c r="G4584" i="6"/>
  <c r="A4584" i="6"/>
  <c r="L4583" i="6"/>
  <c r="G4583" i="6"/>
  <c r="A4583" i="6"/>
  <c r="L4582" i="6"/>
  <c r="G4582" i="6"/>
  <c r="A4582" i="6"/>
  <c r="L4581" i="6"/>
  <c r="G4581" i="6"/>
  <c r="A4581" i="6"/>
  <c r="L4580" i="6"/>
  <c r="G4580" i="6"/>
  <c r="A4580" i="6"/>
  <c r="L4579" i="6"/>
  <c r="G4579" i="6"/>
  <c r="A4579" i="6"/>
  <c r="L4578" i="6"/>
  <c r="G4578" i="6"/>
  <c r="A4578" i="6"/>
  <c r="L4577" i="6"/>
  <c r="G4577" i="6"/>
  <c r="A4577" i="6"/>
  <c r="L4576" i="6"/>
  <c r="G4576" i="6"/>
  <c r="A4576" i="6"/>
  <c r="L4575" i="6"/>
  <c r="G4575" i="6"/>
  <c r="A4575" i="6"/>
  <c r="L4574" i="6"/>
  <c r="G4574" i="6"/>
  <c r="A4574" i="6"/>
  <c r="L4573" i="6"/>
  <c r="G4573" i="6"/>
  <c r="A4573" i="6"/>
  <c r="L4572" i="6"/>
  <c r="G4572" i="6"/>
  <c r="A4572" i="6"/>
  <c r="L4571" i="6"/>
  <c r="G4571" i="6"/>
  <c r="A4571" i="6"/>
  <c r="L4570" i="6"/>
  <c r="G4570" i="6"/>
  <c r="A4570" i="6"/>
  <c r="L4569" i="6"/>
  <c r="G4569" i="6"/>
  <c r="A4569" i="6"/>
  <c r="L4568" i="6"/>
  <c r="G4568" i="6"/>
  <c r="A4568" i="6"/>
  <c r="L4567" i="6"/>
  <c r="G4567" i="6"/>
  <c r="A4567" i="6"/>
  <c r="L4566" i="6"/>
  <c r="G4566" i="6"/>
  <c r="A4566" i="6"/>
  <c r="L4565" i="6"/>
  <c r="G4565" i="6"/>
  <c r="A4565" i="6"/>
  <c r="L4564" i="6"/>
  <c r="G4564" i="6"/>
  <c r="A4564" i="6"/>
  <c r="L4563" i="6"/>
  <c r="G4563" i="6"/>
  <c r="A4563" i="6"/>
  <c r="L4562" i="6"/>
  <c r="G4562" i="6"/>
  <c r="A4562" i="6"/>
  <c r="L4561" i="6"/>
  <c r="G4561" i="6"/>
  <c r="A4561" i="6"/>
  <c r="L4560" i="6"/>
  <c r="G4560" i="6"/>
  <c r="A4560" i="6"/>
  <c r="L4559" i="6"/>
  <c r="G4559" i="6"/>
  <c r="A4559" i="6"/>
  <c r="L4558" i="6"/>
  <c r="G4558" i="6"/>
  <c r="A4558" i="6"/>
  <c r="L4557" i="6"/>
  <c r="G4557" i="6"/>
  <c r="A4557" i="6"/>
  <c r="L4556" i="6"/>
  <c r="G4556" i="6"/>
  <c r="A4556" i="6"/>
  <c r="L4555" i="6"/>
  <c r="G4555" i="6"/>
  <c r="A4555" i="6"/>
  <c r="L4554" i="6"/>
  <c r="G4554" i="6"/>
  <c r="A4554" i="6"/>
  <c r="L4553" i="6"/>
  <c r="G4553" i="6"/>
  <c r="A4553" i="6"/>
  <c r="L4552" i="6"/>
  <c r="G4552" i="6"/>
  <c r="A4552" i="6"/>
  <c r="L4551" i="6"/>
  <c r="G4551" i="6"/>
  <c r="A4551" i="6"/>
  <c r="L4550" i="6"/>
  <c r="G4550" i="6"/>
  <c r="A4550" i="6"/>
  <c r="L4549" i="6"/>
  <c r="G4549" i="6"/>
  <c r="A4549" i="6"/>
  <c r="L4548" i="6"/>
  <c r="G4548" i="6"/>
  <c r="A4548" i="6"/>
  <c r="L4547" i="6"/>
  <c r="G4547" i="6"/>
  <c r="A4547" i="6"/>
  <c r="L4546" i="6"/>
  <c r="G4546" i="6"/>
  <c r="A4546" i="6"/>
  <c r="L4545" i="6"/>
  <c r="G4545" i="6"/>
  <c r="A4545" i="6"/>
  <c r="L4544" i="6"/>
  <c r="G4544" i="6"/>
  <c r="A4544" i="6"/>
  <c r="L4543" i="6"/>
  <c r="G4543" i="6"/>
  <c r="A4543" i="6"/>
  <c r="L4542" i="6"/>
  <c r="G4542" i="6"/>
  <c r="A4542" i="6"/>
  <c r="L4541" i="6"/>
  <c r="G4541" i="6"/>
  <c r="A4541" i="6"/>
  <c r="L4540" i="6"/>
  <c r="G4540" i="6"/>
  <c r="A4540" i="6"/>
  <c r="L4539" i="6"/>
  <c r="G4539" i="6"/>
  <c r="A4539" i="6"/>
  <c r="L4538" i="6"/>
  <c r="G4538" i="6"/>
  <c r="A4538" i="6"/>
  <c r="L4537" i="6"/>
  <c r="G4537" i="6"/>
  <c r="A4537" i="6"/>
  <c r="L4536" i="6"/>
  <c r="G4536" i="6"/>
  <c r="A4536" i="6"/>
  <c r="L4535" i="6"/>
  <c r="G4535" i="6"/>
  <c r="A4535" i="6"/>
  <c r="L4534" i="6"/>
  <c r="G4534" i="6"/>
  <c r="A4534" i="6"/>
  <c r="L4533" i="6"/>
  <c r="G4533" i="6"/>
  <c r="A4533" i="6"/>
  <c r="L4532" i="6"/>
  <c r="G4532" i="6"/>
  <c r="A4532" i="6"/>
  <c r="L4531" i="6"/>
  <c r="G4531" i="6"/>
  <c r="A4531" i="6"/>
  <c r="L4530" i="6"/>
  <c r="G4530" i="6"/>
  <c r="A4530" i="6"/>
  <c r="L4529" i="6"/>
  <c r="G4529" i="6"/>
  <c r="A4529" i="6"/>
  <c r="L4528" i="6"/>
  <c r="G4528" i="6"/>
  <c r="A4528" i="6"/>
  <c r="L4527" i="6"/>
  <c r="G4527" i="6"/>
  <c r="A4527" i="6"/>
  <c r="L4526" i="6"/>
  <c r="G4526" i="6"/>
  <c r="A4526" i="6"/>
  <c r="L4525" i="6"/>
  <c r="G4525" i="6"/>
  <c r="A4525" i="6"/>
  <c r="L4524" i="6"/>
  <c r="G4524" i="6"/>
  <c r="A4524" i="6"/>
  <c r="L4523" i="6"/>
  <c r="G4523" i="6"/>
  <c r="A4523" i="6"/>
  <c r="L4522" i="6"/>
  <c r="G4522" i="6"/>
  <c r="A4522" i="6"/>
  <c r="L4521" i="6"/>
  <c r="G4521" i="6"/>
  <c r="A4521" i="6"/>
  <c r="L4520" i="6"/>
  <c r="G4520" i="6"/>
  <c r="A4520" i="6"/>
  <c r="L4519" i="6"/>
  <c r="G4519" i="6"/>
  <c r="A4519" i="6"/>
  <c r="L4518" i="6"/>
  <c r="G4518" i="6"/>
  <c r="A4518" i="6"/>
  <c r="L4517" i="6"/>
  <c r="G4517" i="6"/>
  <c r="A4517" i="6"/>
  <c r="L4516" i="6"/>
  <c r="G4516" i="6"/>
  <c r="A4516" i="6"/>
  <c r="L4515" i="6"/>
  <c r="G4515" i="6"/>
  <c r="A4515" i="6"/>
  <c r="L4514" i="6"/>
  <c r="G4514" i="6"/>
  <c r="A4514" i="6"/>
  <c r="L4513" i="6"/>
  <c r="G4513" i="6"/>
  <c r="A4513" i="6"/>
  <c r="L4512" i="6"/>
  <c r="G4512" i="6"/>
  <c r="A4512" i="6"/>
  <c r="L4511" i="6"/>
  <c r="G4511" i="6"/>
  <c r="A4511" i="6"/>
  <c r="L4510" i="6"/>
  <c r="G4510" i="6"/>
  <c r="A4510" i="6"/>
  <c r="L4509" i="6"/>
  <c r="G4509" i="6"/>
  <c r="A4509" i="6"/>
  <c r="L4508" i="6"/>
  <c r="G4508" i="6"/>
  <c r="A4508" i="6"/>
  <c r="L4507" i="6"/>
  <c r="G4507" i="6"/>
  <c r="A4507" i="6"/>
  <c r="L4506" i="6"/>
  <c r="G4506" i="6"/>
  <c r="A4506" i="6"/>
  <c r="L4505" i="6"/>
  <c r="G4505" i="6"/>
  <c r="A4505" i="6"/>
  <c r="L4504" i="6"/>
  <c r="G4504" i="6"/>
  <c r="A4504" i="6"/>
  <c r="L4503" i="6"/>
  <c r="G4503" i="6"/>
  <c r="A4503" i="6"/>
  <c r="L4502" i="6"/>
  <c r="G4502" i="6"/>
  <c r="A4502" i="6"/>
  <c r="L4501" i="6"/>
  <c r="G4501" i="6"/>
  <c r="A4501" i="6"/>
  <c r="L4500" i="6"/>
  <c r="G4500" i="6"/>
  <c r="A4500" i="6"/>
  <c r="L4499" i="6"/>
  <c r="G4499" i="6"/>
  <c r="A4499" i="6"/>
  <c r="L4498" i="6"/>
  <c r="G4498" i="6"/>
  <c r="A4498" i="6"/>
  <c r="L4497" i="6"/>
  <c r="G4497" i="6"/>
  <c r="A4497" i="6"/>
  <c r="L4496" i="6"/>
  <c r="G4496" i="6"/>
  <c r="A4496" i="6"/>
  <c r="L4495" i="6"/>
  <c r="G4495" i="6"/>
  <c r="A4495" i="6"/>
  <c r="L4494" i="6"/>
  <c r="G4494" i="6"/>
  <c r="A4494" i="6"/>
  <c r="L4493" i="6"/>
  <c r="G4493" i="6"/>
  <c r="A4493" i="6"/>
  <c r="L4492" i="6"/>
  <c r="G4492" i="6"/>
  <c r="A4492" i="6"/>
  <c r="L4491" i="6"/>
  <c r="G4491" i="6"/>
  <c r="A4491" i="6"/>
  <c r="L4490" i="6"/>
  <c r="G4490" i="6"/>
  <c r="A4490" i="6"/>
  <c r="L4489" i="6"/>
  <c r="G4489" i="6"/>
  <c r="A4489" i="6"/>
  <c r="L4488" i="6"/>
  <c r="G4488" i="6"/>
  <c r="A4488" i="6"/>
  <c r="L4487" i="6"/>
  <c r="G4487" i="6"/>
  <c r="A4487" i="6"/>
  <c r="L4486" i="6"/>
  <c r="G4486" i="6"/>
  <c r="A4486" i="6"/>
  <c r="L4485" i="6"/>
  <c r="G4485" i="6"/>
  <c r="A4485" i="6"/>
  <c r="L4484" i="6"/>
  <c r="G4484" i="6"/>
  <c r="A4484" i="6"/>
  <c r="L4483" i="6"/>
  <c r="G4483" i="6"/>
  <c r="A4483" i="6"/>
  <c r="L4482" i="6"/>
  <c r="G4482" i="6"/>
  <c r="A4482" i="6"/>
  <c r="L4481" i="6"/>
  <c r="G4481" i="6"/>
  <c r="A4481" i="6"/>
  <c r="L4480" i="6"/>
  <c r="G4480" i="6"/>
  <c r="A4480" i="6"/>
  <c r="L4479" i="6"/>
  <c r="G4479" i="6"/>
  <c r="A4479" i="6"/>
  <c r="L4478" i="6"/>
  <c r="G4478" i="6"/>
  <c r="A4478" i="6"/>
  <c r="L4477" i="6"/>
  <c r="G4477" i="6"/>
  <c r="A4477" i="6"/>
  <c r="L4476" i="6"/>
  <c r="G4476" i="6"/>
  <c r="A4476" i="6"/>
  <c r="L4475" i="6"/>
  <c r="G4475" i="6"/>
  <c r="A4475" i="6"/>
  <c r="L4474" i="6"/>
  <c r="G4474" i="6"/>
  <c r="A4474" i="6"/>
  <c r="L4473" i="6"/>
  <c r="G4473" i="6"/>
  <c r="A4473" i="6"/>
  <c r="L4472" i="6"/>
  <c r="G4472" i="6"/>
  <c r="A4472" i="6"/>
  <c r="L4471" i="6"/>
  <c r="G4471" i="6"/>
  <c r="A4471" i="6"/>
  <c r="L4470" i="6"/>
  <c r="G4470" i="6"/>
  <c r="A4470" i="6"/>
  <c r="L4469" i="6"/>
  <c r="G4469" i="6"/>
  <c r="A4469" i="6"/>
  <c r="L4468" i="6"/>
  <c r="G4468" i="6"/>
  <c r="A4468" i="6"/>
  <c r="L4467" i="6"/>
  <c r="G4467" i="6"/>
  <c r="A4467" i="6"/>
  <c r="L4466" i="6"/>
  <c r="G4466" i="6"/>
  <c r="A4466" i="6"/>
  <c r="L4465" i="6"/>
  <c r="G4465" i="6"/>
  <c r="A4465" i="6"/>
  <c r="L4464" i="6"/>
  <c r="G4464" i="6"/>
  <c r="A4464" i="6"/>
  <c r="L4463" i="6"/>
  <c r="G4463" i="6"/>
  <c r="A4463" i="6"/>
  <c r="L4462" i="6"/>
  <c r="G4462" i="6"/>
  <c r="A4462" i="6"/>
  <c r="L4461" i="6"/>
  <c r="G4461" i="6"/>
  <c r="A4461" i="6"/>
  <c r="L4460" i="6"/>
  <c r="G4460" i="6"/>
  <c r="A4460" i="6"/>
  <c r="L4459" i="6"/>
  <c r="G4459" i="6"/>
  <c r="A4459" i="6"/>
  <c r="L4458" i="6"/>
  <c r="G4458" i="6"/>
  <c r="A4458" i="6"/>
  <c r="L4457" i="6"/>
  <c r="G4457" i="6"/>
  <c r="A4457" i="6"/>
  <c r="L4456" i="6"/>
  <c r="G4456" i="6"/>
  <c r="A4456" i="6"/>
  <c r="L4455" i="6"/>
  <c r="G4455" i="6"/>
  <c r="A4455" i="6"/>
  <c r="L4454" i="6"/>
  <c r="G4454" i="6"/>
  <c r="A4454" i="6"/>
  <c r="L4453" i="6"/>
  <c r="G4453" i="6"/>
  <c r="A4453" i="6"/>
  <c r="L4452" i="6"/>
  <c r="G4452" i="6"/>
  <c r="A4452" i="6"/>
  <c r="L4451" i="6"/>
  <c r="G4451" i="6"/>
  <c r="A4451" i="6"/>
  <c r="L4450" i="6"/>
  <c r="G4450" i="6"/>
  <c r="A4450" i="6"/>
  <c r="L4449" i="6"/>
  <c r="G4449" i="6"/>
  <c r="A4449" i="6"/>
  <c r="L4448" i="6"/>
  <c r="G4448" i="6"/>
  <c r="A4448" i="6"/>
  <c r="L4447" i="6"/>
  <c r="G4447" i="6"/>
  <c r="A4447" i="6"/>
  <c r="L4446" i="6"/>
  <c r="G4446" i="6"/>
  <c r="A4446" i="6"/>
  <c r="L4445" i="6"/>
  <c r="G4445" i="6"/>
  <c r="A4445" i="6"/>
  <c r="L4444" i="6"/>
  <c r="G4444" i="6"/>
  <c r="A4444" i="6"/>
  <c r="L4443" i="6"/>
  <c r="G4443" i="6"/>
  <c r="A4443" i="6"/>
  <c r="L4442" i="6"/>
  <c r="G4442" i="6"/>
  <c r="A4442" i="6"/>
  <c r="L4441" i="6"/>
  <c r="G4441" i="6"/>
  <c r="A4441" i="6"/>
  <c r="L4440" i="6"/>
  <c r="G4440" i="6"/>
  <c r="A4440" i="6"/>
  <c r="L4439" i="6"/>
  <c r="G4439" i="6"/>
  <c r="A4439" i="6"/>
  <c r="L4438" i="6"/>
  <c r="G4438" i="6"/>
  <c r="A4438" i="6"/>
  <c r="L4437" i="6"/>
  <c r="G4437" i="6"/>
  <c r="A4437" i="6"/>
  <c r="L4436" i="6"/>
  <c r="G4436" i="6"/>
  <c r="A4436" i="6"/>
  <c r="L4435" i="6"/>
  <c r="G4435" i="6"/>
  <c r="A4435" i="6"/>
  <c r="L4434" i="6"/>
  <c r="G4434" i="6"/>
  <c r="A4434" i="6"/>
  <c r="L4433" i="6"/>
  <c r="G4433" i="6"/>
  <c r="A4433" i="6"/>
  <c r="L4432" i="6"/>
  <c r="G4432" i="6"/>
  <c r="A4432" i="6"/>
  <c r="L4431" i="6"/>
  <c r="G4431" i="6"/>
  <c r="A4431" i="6"/>
  <c r="L4430" i="6"/>
  <c r="G4430" i="6"/>
  <c r="A4430" i="6"/>
  <c r="L4429" i="6"/>
  <c r="G4429" i="6"/>
  <c r="A4429" i="6"/>
  <c r="L4428" i="6"/>
  <c r="G4428" i="6"/>
  <c r="A4428" i="6"/>
  <c r="L4427" i="6"/>
  <c r="G4427" i="6"/>
  <c r="A4427" i="6"/>
  <c r="L4426" i="6"/>
  <c r="G4426" i="6"/>
  <c r="A4426" i="6"/>
  <c r="L4425" i="6"/>
  <c r="G4425" i="6"/>
  <c r="A4425" i="6"/>
  <c r="L4424" i="6"/>
  <c r="G4424" i="6"/>
  <c r="A4424" i="6"/>
  <c r="L4423" i="6"/>
  <c r="G4423" i="6"/>
  <c r="A4423" i="6"/>
  <c r="L4422" i="6"/>
  <c r="G4422" i="6"/>
  <c r="A4422" i="6"/>
  <c r="A4421" i="6"/>
  <c r="A4414" i="6"/>
  <c r="F4413" i="6"/>
  <c r="E4413" i="6"/>
  <c r="E4412" i="6"/>
  <c r="F4412" i="6"/>
  <c r="A4411" i="6"/>
  <c r="A4410" i="6"/>
  <c r="I4410" i="6" s="1"/>
  <c r="E4409" i="6"/>
  <c r="E4408" i="6" s="1"/>
  <c r="A4409" i="6"/>
  <c r="I4409" i="6" s="1"/>
  <c r="A4408" i="6"/>
  <c r="I4408" i="6" s="1"/>
  <c r="A4407" i="6"/>
  <c r="A4406" i="6"/>
  <c r="I4406" i="6" s="1"/>
  <c r="A4405" i="6"/>
  <c r="F4405" i="6" s="1"/>
  <c r="A4404" i="6"/>
  <c r="E4403" i="6"/>
  <c r="A4403" i="6"/>
  <c r="F4402" i="6"/>
  <c r="A4402" i="6"/>
  <c r="E4402" i="6" s="1"/>
  <c r="E4401" i="6"/>
  <c r="A4401" i="6"/>
  <c r="F4401" i="6" s="1"/>
  <c r="I4400" i="6"/>
  <c r="A4400" i="6"/>
  <c r="A4399" i="6"/>
  <c r="A4398" i="6"/>
  <c r="I4398" i="6" s="1"/>
  <c r="A4397" i="6"/>
  <c r="A4396" i="6"/>
  <c r="E4396" i="6" s="1"/>
  <c r="E4395" i="6"/>
  <c r="A4395" i="6"/>
  <c r="F4395" i="6" s="1"/>
  <c r="I4394" i="6"/>
  <c r="A4394" i="6"/>
  <c r="I4393" i="6"/>
  <c r="A4393" i="6"/>
  <c r="E4393" i="6" s="1"/>
  <c r="A4392" i="6"/>
  <c r="A4391" i="6"/>
  <c r="E4391" i="6" s="1"/>
  <c r="F4390" i="6"/>
  <c r="A4390" i="6"/>
  <c r="A4389" i="6"/>
  <c r="I4389" i="6" s="1"/>
  <c r="I4388" i="6"/>
  <c r="A4388" i="6"/>
  <c r="A4387" i="6"/>
  <c r="A4386" i="6"/>
  <c r="A4385" i="6"/>
  <c r="E4385" i="6" s="1"/>
  <c r="A4384" i="6"/>
  <c r="A4383" i="6"/>
  <c r="E4383" i="6" s="1"/>
  <c r="A4382" i="6"/>
  <c r="I4382" i="6" s="1"/>
  <c r="F4381" i="6"/>
  <c r="E4381" i="6"/>
  <c r="A4381" i="6"/>
  <c r="I4381" i="6" s="1"/>
  <c r="I4380" i="6"/>
  <c r="A4380" i="6"/>
  <c r="E4380" i="6" s="1"/>
  <c r="E4379" i="6"/>
  <c r="A4379" i="6"/>
  <c r="F4379" i="6" s="1"/>
  <c r="A4378" i="6"/>
  <c r="E4378" i="6" s="1"/>
  <c r="A4377" i="6"/>
  <c r="I4377" i="6" s="1"/>
  <c r="A4376" i="6"/>
  <c r="I4376" i="6" s="1"/>
  <c r="E4375" i="6"/>
  <c r="E4374" i="6" s="1"/>
  <c r="A4375" i="6"/>
  <c r="A4374" i="6"/>
  <c r="I4374" i="6" s="1"/>
  <c r="I4373" i="6"/>
  <c r="A4373" i="6"/>
  <c r="E4373" i="6" s="1"/>
  <c r="E4372" i="6" s="1"/>
  <c r="A4372" i="6"/>
  <c r="I4372" i="6" s="1"/>
  <c r="A4371" i="6"/>
  <c r="A4370" i="6"/>
  <c r="I4370" i="6" s="1"/>
  <c r="A4369" i="6"/>
  <c r="A4368" i="6"/>
  <c r="I4368" i="6" s="1"/>
  <c r="A4367" i="6"/>
  <c r="E4367" i="6" s="1"/>
  <c r="E4366" i="6" s="1"/>
  <c r="I4366" i="6"/>
  <c r="A4366" i="6"/>
  <c r="A4365" i="6"/>
  <c r="I4365" i="6" s="1"/>
  <c r="A4364" i="6"/>
  <c r="E4364" i="6" s="1"/>
  <c r="E4363" i="6" s="1"/>
  <c r="A4363" i="6"/>
  <c r="I4363" i="6" s="1"/>
  <c r="A4362" i="6"/>
  <c r="A4361" i="6"/>
  <c r="E4361" i="6" s="1"/>
  <c r="A4360" i="6"/>
  <c r="A4359" i="6"/>
  <c r="E4358" i="6"/>
  <c r="A4358" i="6"/>
  <c r="I4358" i="6" s="1"/>
  <c r="A4357" i="6"/>
  <c r="I4357" i="6" s="1"/>
  <c r="A4356" i="6"/>
  <c r="I4356" i="6" s="1"/>
  <c r="A4355" i="6"/>
  <c r="E4355" i="6" s="1"/>
  <c r="E4354" i="6" s="1"/>
  <c r="A4354" i="6"/>
  <c r="I4354" i="6" s="1"/>
  <c r="A4353" i="6"/>
  <c r="I4353" i="6" s="1"/>
  <c r="E4352" i="6"/>
  <c r="E4351" i="6" s="1"/>
  <c r="A4352" i="6"/>
  <c r="F4352" i="6" s="1"/>
  <c r="F4351" i="6" s="1"/>
  <c r="A4351" i="6"/>
  <c r="I4351" i="6" s="1"/>
  <c r="I4350" i="6"/>
  <c r="A4350" i="6"/>
  <c r="E4350" i="6" s="1"/>
  <c r="E4349" i="6" s="1"/>
  <c r="A4349" i="6"/>
  <c r="I4349" i="6" s="1"/>
  <c r="A4348" i="6"/>
  <c r="A4347" i="6"/>
  <c r="A4346" i="6"/>
  <c r="A4345" i="6"/>
  <c r="F4344" i="6"/>
  <c r="A4344" i="6"/>
  <c r="A4343" i="6"/>
  <c r="I4343" i="6" s="1"/>
  <c r="I4342" i="6"/>
  <c r="A4342" i="6"/>
  <c r="A4341" i="6"/>
  <c r="A4340" i="6"/>
  <c r="I4340" i="6" s="1"/>
  <c r="A4339" i="6"/>
  <c r="A4338" i="6"/>
  <c r="I4338" i="6" s="1"/>
  <c r="I4337" i="6"/>
  <c r="F4337" i="6"/>
  <c r="F4336" i="6" s="1"/>
  <c r="E4337" i="6"/>
  <c r="E4336" i="6" s="1"/>
  <c r="A4337" i="6"/>
  <c r="A4336" i="6"/>
  <c r="I4336" i="6" s="1"/>
  <c r="A4335" i="6"/>
  <c r="F4335" i="6" s="1"/>
  <c r="F4334" i="6"/>
  <c r="A4334" i="6"/>
  <c r="I4334" i="6" s="1"/>
  <c r="I4333" i="6"/>
  <c r="A4333" i="6"/>
  <c r="E4333" i="6" s="1"/>
  <c r="E4332" i="6" s="1"/>
  <c r="A4332" i="6"/>
  <c r="I4332" i="6" s="1"/>
  <c r="F4331" i="6"/>
  <c r="F4330" i="6" s="1"/>
  <c r="A4331" i="6"/>
  <c r="A4330" i="6"/>
  <c r="I4330" i="6" s="1"/>
  <c r="A4329" i="6"/>
  <c r="I4329" i="6" s="1"/>
  <c r="A4328" i="6"/>
  <c r="A4327" i="6"/>
  <c r="I4327" i="6" s="1"/>
  <c r="A4326" i="6"/>
  <c r="A4325" i="6"/>
  <c r="I4325" i="6" s="1"/>
  <c r="A4324" i="6"/>
  <c r="A4323" i="6"/>
  <c r="I4323" i="6" s="1"/>
  <c r="A4322" i="6"/>
  <c r="A4321" i="6"/>
  <c r="I4321" i="6" s="1"/>
  <c r="A4320" i="6"/>
  <c r="I4320" i="6" s="1"/>
  <c r="A4319" i="6"/>
  <c r="A4318" i="6"/>
  <c r="I4318" i="6" s="1"/>
  <c r="A4317" i="6"/>
  <c r="F4317" i="6" s="1"/>
  <c r="F4316" i="6" s="1"/>
  <c r="A4316" i="6"/>
  <c r="I4316" i="6" s="1"/>
  <c r="A4315" i="6"/>
  <c r="I4315" i="6" s="1"/>
  <c r="A4314" i="6"/>
  <c r="I4314" i="6" s="1"/>
  <c r="A4313" i="6"/>
  <c r="I4313" i="6" s="1"/>
  <c r="A4312" i="6"/>
  <c r="I4312" i="6" s="1"/>
  <c r="A4311" i="6"/>
  <c r="A4310" i="6"/>
  <c r="I4310" i="6" s="1"/>
  <c r="E4309" i="6"/>
  <c r="E4308" i="6" s="1"/>
  <c r="A4309" i="6"/>
  <c r="A4308" i="6"/>
  <c r="I4308" i="6" s="1"/>
  <c r="A4307" i="6"/>
  <c r="I4307" i="6" s="1"/>
  <c r="A4306" i="6"/>
  <c r="I4306" i="6" s="1"/>
  <c r="A4305" i="6"/>
  <c r="F4305" i="6" s="1"/>
  <c r="A4304" i="6"/>
  <c r="I4304" i="6" s="1"/>
  <c r="A4303" i="6"/>
  <c r="A4302" i="6"/>
  <c r="I4302" i="6" s="1"/>
  <c r="A4301" i="6"/>
  <c r="I4301" i="6" s="1"/>
  <c r="A4300" i="6"/>
  <c r="A4299" i="6"/>
  <c r="I4299" i="6" s="1"/>
  <c r="A4298" i="6"/>
  <c r="A4297" i="6"/>
  <c r="I4297" i="6" s="1"/>
  <c r="A4296" i="6"/>
  <c r="A4295" i="6"/>
  <c r="I4295" i="6" s="1"/>
  <c r="A4294" i="6"/>
  <c r="I4294" i="6" s="1"/>
  <c r="A4293" i="6"/>
  <c r="I4293" i="6" s="1"/>
  <c r="A4292" i="6"/>
  <c r="A4291" i="6"/>
  <c r="I4291" i="6" s="1"/>
  <c r="A4290" i="6"/>
  <c r="I4290" i="6" s="1"/>
  <c r="A4289" i="6"/>
  <c r="F4289" i="6" s="1"/>
  <c r="A4288" i="6"/>
  <c r="I4288" i="6" s="1"/>
  <c r="E4287" i="6"/>
  <c r="A4287" i="6"/>
  <c r="A4286" i="6"/>
  <c r="E4286" i="6" s="1"/>
  <c r="A4285" i="6"/>
  <c r="I4285" i="6" s="1"/>
  <c r="E4284" i="6"/>
  <c r="A4284" i="6"/>
  <c r="I4284" i="6" s="1"/>
  <c r="A4283" i="6"/>
  <c r="A4282" i="6"/>
  <c r="A4281" i="6"/>
  <c r="A4280" i="6"/>
  <c r="I4280" i="6" s="1"/>
  <c r="A4279" i="6"/>
  <c r="I4278" i="6"/>
  <c r="A4278" i="6"/>
  <c r="A4277" i="6"/>
  <c r="I4277" i="6" s="1"/>
  <c r="A4276" i="6"/>
  <c r="A4275" i="6"/>
  <c r="A4274" i="6"/>
  <c r="I4274" i="6" s="1"/>
  <c r="A4273" i="6"/>
  <c r="I4273" i="6" s="1"/>
  <c r="I4272" i="6"/>
  <c r="A4272" i="6"/>
  <c r="A4271" i="6"/>
  <c r="E4271" i="6" s="1"/>
  <c r="E4270" i="6" s="1"/>
  <c r="A4270" i="6"/>
  <c r="I4270" i="6" s="1"/>
  <c r="A4269" i="6"/>
  <c r="I4269" i="6" s="1"/>
  <c r="A4268" i="6"/>
  <c r="I4268" i="6" s="1"/>
  <c r="A4267" i="6"/>
  <c r="F4267" i="6" s="1"/>
  <c r="F4266" i="6" s="1"/>
  <c r="A4266" i="6"/>
  <c r="I4266" i="6" s="1"/>
  <c r="F4265" i="6"/>
  <c r="F4264" i="6" s="1"/>
  <c r="A4265" i="6"/>
  <c r="E4265" i="6" s="1"/>
  <c r="E4264" i="6" s="1"/>
  <c r="A4264" i="6"/>
  <c r="I4264" i="6" s="1"/>
  <c r="A4263" i="6"/>
  <c r="F4263" i="6" s="1"/>
  <c r="F4262" i="6" s="1"/>
  <c r="A4262" i="6"/>
  <c r="I4262" i="6" s="1"/>
  <c r="A4261" i="6"/>
  <c r="I4261" i="6" s="1"/>
  <c r="A4260" i="6"/>
  <c r="I4260" i="6" s="1"/>
  <c r="A4259" i="6"/>
  <c r="I4259" i="6" s="1"/>
  <c r="A4258" i="6"/>
  <c r="I4258" i="6" s="1"/>
  <c r="A4257" i="6"/>
  <c r="A4256" i="6"/>
  <c r="I4256" i="6" s="1"/>
  <c r="A4255" i="6"/>
  <c r="I4255" i="6" s="1"/>
  <c r="A4254" i="6"/>
  <c r="A4253" i="6"/>
  <c r="I4253" i="6" s="1"/>
  <c r="A4252" i="6"/>
  <c r="A4251" i="6"/>
  <c r="I4251" i="6" s="1"/>
  <c r="A4250" i="6"/>
  <c r="I4250" i="6" s="1"/>
  <c r="A4249" i="6"/>
  <c r="A4248" i="6"/>
  <c r="I4248" i="6" s="1"/>
  <c r="A4247" i="6"/>
  <c r="F4247" i="6" s="1"/>
  <c r="I4246" i="6"/>
  <c r="A4246" i="6"/>
  <c r="A4245" i="6"/>
  <c r="I4245" i="6" s="1"/>
  <c r="I4244" i="6"/>
  <c r="A4244" i="6"/>
  <c r="E4244" i="6" s="1"/>
  <c r="A4243" i="6"/>
  <c r="I4243" i="6" s="1"/>
  <c r="A4242" i="6"/>
  <c r="F4242" i="6" s="1"/>
  <c r="F4241" i="6" s="1"/>
  <c r="A4241" i="6"/>
  <c r="I4241" i="6" s="1"/>
  <c r="E4240" i="6"/>
  <c r="A4240" i="6"/>
  <c r="A4239" i="6"/>
  <c r="F4239" i="6" s="1"/>
  <c r="F4238" i="6"/>
  <c r="A4238" i="6"/>
  <c r="E4238" i="6" s="1"/>
  <c r="A4237" i="6"/>
  <c r="A4236" i="6"/>
  <c r="I4236" i="6" s="1"/>
  <c r="F4235" i="6"/>
  <c r="E4235" i="6"/>
  <c r="E4234" i="6" s="1"/>
  <c r="A4235" i="6"/>
  <c r="I4235" i="6" s="1"/>
  <c r="A4234" i="6"/>
  <c r="I4234" i="6" s="1"/>
  <c r="A4233" i="6"/>
  <c r="A4232" i="6"/>
  <c r="A4231" i="6"/>
  <c r="A4230" i="6"/>
  <c r="A4229" i="6"/>
  <c r="I4229" i="6" s="1"/>
  <c r="A4228" i="6"/>
  <c r="I4228" i="6" s="1"/>
  <c r="A4227" i="6"/>
  <c r="A4226" i="6"/>
  <c r="I4226" i="6" s="1"/>
  <c r="I4225" i="6"/>
  <c r="F4225" i="6"/>
  <c r="A4225" i="6"/>
  <c r="E4225" i="6" s="1"/>
  <c r="E4224" i="6" s="1"/>
  <c r="A4224" i="6"/>
  <c r="I4224" i="6" s="1"/>
  <c r="A4223" i="6"/>
  <c r="A4222" i="6"/>
  <c r="I4222" i="6" s="1"/>
  <c r="A4221" i="6"/>
  <c r="A4220" i="6"/>
  <c r="I4220" i="6" s="1"/>
  <c r="A4219" i="6"/>
  <c r="A4218" i="6"/>
  <c r="A4217" i="6"/>
  <c r="I4217" i="6" s="1"/>
  <c r="A4216" i="6"/>
  <c r="F4216" i="6" s="1"/>
  <c r="A4215" i="6"/>
  <c r="I4215" i="6" s="1"/>
  <c r="A4214" i="6"/>
  <c r="I4214" i="6" s="1"/>
  <c r="A4213" i="6"/>
  <c r="A4212" i="6"/>
  <c r="I4212" i="6" s="1"/>
  <c r="F4211" i="6"/>
  <c r="A4211" i="6"/>
  <c r="A4210" i="6"/>
  <c r="A4209" i="6"/>
  <c r="E4209" i="6" s="1"/>
  <c r="A4208" i="6"/>
  <c r="I4208" i="6" s="1"/>
  <c r="A4207" i="6"/>
  <c r="I4207" i="6" s="1"/>
  <c r="A4206" i="6"/>
  <c r="I4206" i="6" s="1"/>
  <c r="I4205" i="6"/>
  <c r="A4205" i="6"/>
  <c r="A4204" i="6"/>
  <c r="A4203" i="6"/>
  <c r="A4202" i="6"/>
  <c r="F4202" i="6" s="1"/>
  <c r="A4201" i="6"/>
  <c r="A4200" i="6"/>
  <c r="I4200" i="6" s="1"/>
  <c r="A4199" i="6"/>
  <c r="I4199" i="6" s="1"/>
  <c r="A4198" i="6"/>
  <c r="I4198" i="6" s="1"/>
  <c r="I4197" i="6"/>
  <c r="A4197" i="6"/>
  <c r="A4196" i="6"/>
  <c r="I4196" i="6" s="1"/>
  <c r="A4195" i="6"/>
  <c r="A4194" i="6"/>
  <c r="I4194" i="6" s="1"/>
  <c r="A4193" i="6"/>
  <c r="I4193" i="6" s="1"/>
  <c r="A4192" i="6"/>
  <c r="I4192" i="6" s="1"/>
  <c r="I4191" i="6"/>
  <c r="A4191" i="6"/>
  <c r="A4190" i="6"/>
  <c r="E4190" i="6" s="1"/>
  <c r="E4189" i="6" s="1"/>
  <c r="A4189" i="6"/>
  <c r="I4189" i="6" s="1"/>
  <c r="A4188" i="6"/>
  <c r="I4188" i="6" s="1"/>
  <c r="A4187" i="6"/>
  <c r="A4186" i="6"/>
  <c r="I4186" i="6" s="1"/>
  <c r="A4185" i="6"/>
  <c r="A4184" i="6"/>
  <c r="I4184" i="6" s="1"/>
  <c r="A4183" i="6"/>
  <c r="I4183" i="6" s="1"/>
  <c r="A4182" i="6"/>
  <c r="I4182" i="6" s="1"/>
  <c r="A4181" i="6"/>
  <c r="E4180" i="6"/>
  <c r="A4180" i="6"/>
  <c r="I4180" i="6" s="1"/>
  <c r="A4179" i="6"/>
  <c r="I4178" i="6"/>
  <c r="A4178" i="6"/>
  <c r="F4177" i="6"/>
  <c r="F4176" i="6" s="1"/>
  <c r="A4177" i="6"/>
  <c r="I4177" i="6" s="1"/>
  <c r="E4176" i="6"/>
  <c r="A4176" i="6"/>
  <c r="I4176" i="6" s="1"/>
  <c r="A4175" i="6"/>
  <c r="A4174" i="6"/>
  <c r="I4174" i="6" s="1"/>
  <c r="A4173" i="6"/>
  <c r="A4172" i="6"/>
  <c r="I4172" i="6" s="1"/>
  <c r="A4171" i="6"/>
  <c r="A4170" i="6"/>
  <c r="I4170" i="6" s="1"/>
  <c r="A4169" i="6"/>
  <c r="A4168" i="6"/>
  <c r="I4168" i="6" s="1"/>
  <c r="A4167" i="6"/>
  <c r="A4166" i="6"/>
  <c r="I4166" i="6" s="1"/>
  <c r="A4165" i="6"/>
  <c r="E4165" i="6" s="1"/>
  <c r="E4164" i="6" s="1"/>
  <c r="A4164" i="6"/>
  <c r="I4164" i="6" s="1"/>
  <c r="E4163" i="6"/>
  <c r="A4163" i="6"/>
  <c r="I4163" i="6" s="1"/>
  <c r="A4162" i="6"/>
  <c r="I4161" i="6"/>
  <c r="A4161" i="6"/>
  <c r="F4161" i="6" s="1"/>
  <c r="A4160" i="6"/>
  <c r="F4159" i="6"/>
  <c r="A4159" i="6"/>
  <c r="I4159" i="6" s="1"/>
  <c r="A4158" i="6"/>
  <c r="I4158" i="6" s="1"/>
  <c r="A4157" i="6"/>
  <c r="A4156" i="6"/>
  <c r="I4156" i="6" s="1"/>
  <c r="A4155" i="6"/>
  <c r="A4154" i="6"/>
  <c r="A4153" i="6"/>
  <c r="A4152" i="6"/>
  <c r="A4151" i="6"/>
  <c r="A4150" i="6"/>
  <c r="A4149" i="6"/>
  <c r="A4148" i="6"/>
  <c r="E4147" i="6"/>
  <c r="A4147" i="6"/>
  <c r="F4147" i="6" s="1"/>
  <c r="A4146" i="6"/>
  <c r="I4146" i="6" s="1"/>
  <c r="A4145" i="6"/>
  <c r="I4145" i="6" s="1"/>
  <c r="I4144" i="6"/>
  <c r="A4144" i="6"/>
  <c r="A4143" i="6"/>
  <c r="A4142" i="6"/>
  <c r="I4142" i="6" s="1"/>
  <c r="A4141" i="6"/>
  <c r="A4140" i="6"/>
  <c r="I4140" i="6" s="1"/>
  <c r="A4139" i="6"/>
  <c r="F4139" i="6" s="1"/>
  <c r="F4138" i="6" s="1"/>
  <c r="A4138" i="6"/>
  <c r="I4138" i="6" s="1"/>
  <c r="I4137" i="6"/>
  <c r="A4137" i="6"/>
  <c r="F4137" i="6" s="1"/>
  <c r="F4136" i="6" s="1"/>
  <c r="A4136" i="6"/>
  <c r="I4136" i="6" s="1"/>
  <c r="A4135" i="6"/>
  <c r="A4134" i="6"/>
  <c r="I4134" i="6" s="1"/>
  <c r="A4133" i="6"/>
  <c r="I4133" i="6" s="1"/>
  <c r="A4132" i="6"/>
  <c r="A4131" i="6"/>
  <c r="I4131" i="6" s="1"/>
  <c r="A4130" i="6"/>
  <c r="E4130" i="6" s="1"/>
  <c r="E4129" i="6" s="1"/>
  <c r="A4129" i="6"/>
  <c r="I4129" i="6" s="1"/>
  <c r="A4128" i="6"/>
  <c r="I4128" i="6" s="1"/>
  <c r="A4127" i="6"/>
  <c r="A4126" i="6"/>
  <c r="I4126" i="6" s="1"/>
  <c r="A4125" i="6"/>
  <c r="A4124" i="6"/>
  <c r="I4124" i="6" s="1"/>
  <c r="F4123" i="6"/>
  <c r="F4122" i="6" s="1"/>
  <c r="A4123" i="6"/>
  <c r="I4123" i="6" s="1"/>
  <c r="A4122" i="6"/>
  <c r="I4122" i="6" s="1"/>
  <c r="E4121" i="6"/>
  <c r="E4120" i="6" s="1"/>
  <c r="A4121" i="6"/>
  <c r="A4120" i="6"/>
  <c r="I4120" i="6" s="1"/>
  <c r="A4119" i="6"/>
  <c r="A4118" i="6"/>
  <c r="I4118" i="6" s="1"/>
  <c r="A4117" i="6"/>
  <c r="I4117" i="6" s="1"/>
  <c r="A4116" i="6"/>
  <c r="I4116" i="6" s="1"/>
  <c r="A4115" i="6"/>
  <c r="I4115" i="6" s="1"/>
  <c r="A4114" i="6"/>
  <c r="I4114" i="6" s="1"/>
  <c r="H4114" i="6" s="1"/>
  <c r="E4113" i="6"/>
  <c r="A4113" i="6"/>
  <c r="A4112" i="6"/>
  <c r="E4112" i="6" s="1"/>
  <c r="E4111" i="6" s="1"/>
  <c r="A4111" i="6"/>
  <c r="I4111" i="6" s="1"/>
  <c r="E4110" i="6"/>
  <c r="A4110" i="6"/>
  <c r="A4109" i="6"/>
  <c r="I4109" i="6" s="1"/>
  <c r="I4108" i="6"/>
  <c r="A4108" i="6"/>
  <c r="A4107" i="6"/>
  <c r="A4106" i="6"/>
  <c r="I4106" i="6" s="1"/>
  <c r="I4105" i="6"/>
  <c r="A4105" i="6"/>
  <c r="A4104" i="6"/>
  <c r="I4104" i="6" s="1"/>
  <c r="A4103" i="6"/>
  <c r="I4103" i="6" s="1"/>
  <c r="I4102" i="6"/>
  <c r="F4102" i="6"/>
  <c r="A4102" i="6"/>
  <c r="E4102" i="6" s="1"/>
  <c r="A4101" i="6"/>
  <c r="I4100" i="6"/>
  <c r="F4100" i="6"/>
  <c r="A4100" i="6"/>
  <c r="E4100" i="6" s="1"/>
  <c r="E4099" i="6"/>
  <c r="A4099" i="6"/>
  <c r="A4098" i="6"/>
  <c r="I4098" i="6" s="1"/>
  <c r="A4097" i="6"/>
  <c r="I4097" i="6" s="1"/>
  <c r="A4096" i="6"/>
  <c r="I4096" i="6" s="1"/>
  <c r="E4095" i="6"/>
  <c r="A4095" i="6"/>
  <c r="A4094" i="6"/>
  <c r="A4093" i="6"/>
  <c r="A4092" i="6"/>
  <c r="I4092" i="6" s="1"/>
  <c r="A4091" i="6"/>
  <c r="F4091" i="6" s="1"/>
  <c r="A4090" i="6"/>
  <c r="I4089" i="6"/>
  <c r="A4089" i="6"/>
  <c r="E4089" i="6" s="1"/>
  <c r="F4088" i="6"/>
  <c r="E4088" i="6"/>
  <c r="A4088" i="6"/>
  <c r="I4088" i="6" s="1"/>
  <c r="A4087" i="6"/>
  <c r="I4087" i="6" s="1"/>
  <c r="I4086" i="6"/>
  <c r="A4086" i="6"/>
  <c r="A4085" i="6"/>
  <c r="E4085" i="6" s="1"/>
  <c r="E4084" i="6" s="1"/>
  <c r="A4084" i="6"/>
  <c r="I4084" i="6" s="1"/>
  <c r="F4083" i="6"/>
  <c r="F4082" i="6" s="1"/>
  <c r="A4083" i="6"/>
  <c r="A4082" i="6"/>
  <c r="I4082" i="6" s="1"/>
  <c r="F4081" i="6"/>
  <c r="A4081" i="6"/>
  <c r="A4080" i="6"/>
  <c r="A4079" i="6"/>
  <c r="A4078" i="6"/>
  <c r="I4078" i="6" s="1"/>
  <c r="A4077" i="6"/>
  <c r="A4076" i="6"/>
  <c r="I4076" i="6" s="1"/>
  <c r="A4075" i="6"/>
  <c r="I4075" i="6" s="1"/>
  <c r="A4074" i="6"/>
  <c r="I4074" i="6" s="1"/>
  <c r="I4073" i="6"/>
  <c r="A4073" i="6"/>
  <c r="A4072" i="6"/>
  <c r="I4072" i="6" s="1"/>
  <c r="A4071" i="6"/>
  <c r="A4070" i="6"/>
  <c r="I4070" i="6" s="1"/>
  <c r="A4069" i="6"/>
  <c r="I4069" i="6" s="1"/>
  <c r="A4068" i="6"/>
  <c r="I4067" i="6"/>
  <c r="A4067" i="6"/>
  <c r="A4066" i="6"/>
  <c r="A4065" i="6"/>
  <c r="I4065" i="6" s="1"/>
  <c r="F4064" i="6"/>
  <c r="F4063" i="6" s="1"/>
  <c r="A4064" i="6"/>
  <c r="A4063" i="6"/>
  <c r="I4063" i="6" s="1"/>
  <c r="A4062" i="6"/>
  <c r="A4061" i="6"/>
  <c r="I4061" i="6" s="1"/>
  <c r="A4060" i="6"/>
  <c r="A4059" i="6"/>
  <c r="I4059" i="6" s="1"/>
  <c r="A4058" i="6"/>
  <c r="I4058" i="6" s="1"/>
  <c r="I4057" i="6"/>
  <c r="A4057" i="6"/>
  <c r="E4057" i="6" s="1"/>
  <c r="E4056" i="6" s="1"/>
  <c r="A4056" i="6"/>
  <c r="I4056" i="6" s="1"/>
  <c r="A4055" i="6"/>
  <c r="F4055" i="6" s="1"/>
  <c r="F4054" i="6" s="1"/>
  <c r="A4054" i="6"/>
  <c r="I4054" i="6" s="1"/>
  <c r="A4053" i="6"/>
  <c r="I4053" i="6" s="1"/>
  <c r="I4052" i="6"/>
  <c r="A4052" i="6"/>
  <c r="A4051" i="6"/>
  <c r="A4050" i="6"/>
  <c r="I4050" i="6" s="1"/>
  <c r="A4049" i="6"/>
  <c r="A4048" i="6"/>
  <c r="I4048" i="6" s="1"/>
  <c r="A4047" i="6"/>
  <c r="F4047" i="6" s="1"/>
  <c r="F4046" i="6" s="1"/>
  <c r="A4046" i="6"/>
  <c r="I4046" i="6" s="1"/>
  <c r="A4045" i="6"/>
  <c r="I4045" i="6" s="1"/>
  <c r="A4044" i="6"/>
  <c r="A4043" i="6"/>
  <c r="I4043" i="6" s="1"/>
  <c r="A4042" i="6"/>
  <c r="A4041" i="6"/>
  <c r="I4041" i="6" s="1"/>
  <c r="A4040" i="6"/>
  <c r="I4039" i="6"/>
  <c r="A4039" i="6"/>
  <c r="F4038" i="6"/>
  <c r="F4037" i="6" s="1"/>
  <c r="E4038" i="6"/>
  <c r="E4037" i="6" s="1"/>
  <c r="A4038" i="6"/>
  <c r="I4038" i="6" s="1"/>
  <c r="A4037" i="6"/>
  <c r="I4037" i="6" s="1"/>
  <c r="A4036" i="6"/>
  <c r="A4035" i="6"/>
  <c r="I4035" i="6" s="1"/>
  <c r="A4034" i="6"/>
  <c r="I4034" i="6" s="1"/>
  <c r="A4033" i="6"/>
  <c r="F4033" i="6" s="1"/>
  <c r="F4032" i="6"/>
  <c r="A4032" i="6"/>
  <c r="F4031" i="6"/>
  <c r="A4031" i="6"/>
  <c r="A4030" i="6"/>
  <c r="F4030" i="6" s="1"/>
  <c r="E4029" i="6"/>
  <c r="A4029" i="6"/>
  <c r="A4028" i="6"/>
  <c r="I4028" i="6" s="1"/>
  <c r="A4027" i="6"/>
  <c r="I4027" i="6" s="1"/>
  <c r="A4026" i="6"/>
  <c r="A4025" i="6"/>
  <c r="I4025" i="6" s="1"/>
  <c r="A4024" i="6"/>
  <c r="F4024" i="6" s="1"/>
  <c r="F4023" i="6" s="1"/>
  <c r="A4023" i="6"/>
  <c r="I4023" i="6" s="1"/>
  <c r="A4022" i="6"/>
  <c r="F4022" i="6" s="1"/>
  <c r="F4021" i="6" s="1"/>
  <c r="A4021" i="6"/>
  <c r="I4021" i="6" s="1"/>
  <c r="A4020" i="6"/>
  <c r="A4019" i="6"/>
  <c r="I4019" i="6" s="1"/>
  <c r="F4018" i="6"/>
  <c r="E4018" i="6"/>
  <c r="E4017" i="6" s="1"/>
  <c r="A4018" i="6"/>
  <c r="I4018" i="6" s="1"/>
  <c r="A4017" i="6"/>
  <c r="I4017" i="6" s="1"/>
  <c r="I4016" i="6"/>
  <c r="A4016" i="6"/>
  <c r="F4016" i="6" s="1"/>
  <c r="F4015" i="6" s="1"/>
  <c r="A4015" i="6"/>
  <c r="I4015" i="6" s="1"/>
  <c r="A4014" i="6"/>
  <c r="I4014" i="6" s="1"/>
  <c r="A4013" i="6"/>
  <c r="I4013" i="6" s="1"/>
  <c r="A4012" i="6"/>
  <c r="A4011" i="6"/>
  <c r="E4011" i="6" s="1"/>
  <c r="A4010" i="6"/>
  <c r="F4010" i="6" s="1"/>
  <c r="A4009" i="6"/>
  <c r="I4009" i="6" s="1"/>
  <c r="F4008" i="6"/>
  <c r="E4008" i="6"/>
  <c r="A4008" i="6"/>
  <c r="I4008" i="6" s="1"/>
  <c r="A4007" i="6"/>
  <c r="I4007" i="6" s="1"/>
  <c r="A4006" i="6"/>
  <c r="E4005" i="6"/>
  <c r="A4005" i="6"/>
  <c r="A4004" i="6"/>
  <c r="E4004" i="6" s="1"/>
  <c r="A4003" i="6"/>
  <c r="A4002" i="6"/>
  <c r="F4002" i="6" s="1"/>
  <c r="A4001" i="6"/>
  <c r="I4001" i="6" s="1"/>
  <c r="A4000" i="6"/>
  <c r="I4000" i="6" s="1"/>
  <c r="A3999" i="6"/>
  <c r="A3998" i="6"/>
  <c r="I3998" i="6" s="1"/>
  <c r="A3997" i="6"/>
  <c r="E3997" i="6" s="1"/>
  <c r="A3996" i="6"/>
  <c r="I3996" i="6" s="1"/>
  <c r="I3995" i="6"/>
  <c r="A3995" i="6"/>
  <c r="A3994" i="6"/>
  <c r="I3994" i="6" s="1"/>
  <c r="I3993" i="6"/>
  <c r="A3993" i="6"/>
  <c r="A3992" i="6"/>
  <c r="I3992" i="6" s="1"/>
  <c r="A3991" i="6"/>
  <c r="A3990" i="6"/>
  <c r="I3990" i="6" s="1"/>
  <c r="A3989" i="6"/>
  <c r="I3989" i="6" s="1"/>
  <c r="E3988" i="6"/>
  <c r="A3988" i="6"/>
  <c r="I3988" i="6" s="1"/>
  <c r="A3987" i="6"/>
  <c r="F3986" i="6"/>
  <c r="A3986" i="6"/>
  <c r="I3986" i="6" s="1"/>
  <c r="A3985" i="6"/>
  <c r="E3985" i="6" s="1"/>
  <c r="A3984" i="6"/>
  <c r="A3983" i="6"/>
  <c r="I3983" i="6" s="1"/>
  <c r="A3982" i="6"/>
  <c r="I3982" i="6" s="1"/>
  <c r="A3981" i="6"/>
  <c r="I3981" i="6" s="1"/>
  <c r="F3980" i="6"/>
  <c r="F3979" i="6" s="1"/>
  <c r="A3980" i="6"/>
  <c r="I3980" i="6" s="1"/>
  <c r="A3979" i="6"/>
  <c r="I3979" i="6" s="1"/>
  <c r="A3978" i="6"/>
  <c r="A3977" i="6"/>
  <c r="I3977" i="6" s="1"/>
  <c r="E3976" i="6"/>
  <c r="E3975" i="6" s="1"/>
  <c r="A3976" i="6"/>
  <c r="A3975" i="6"/>
  <c r="I3975" i="6" s="1"/>
  <c r="A3974" i="6"/>
  <c r="I3974" i="6" s="1"/>
  <c r="A3973" i="6"/>
  <c r="I3973" i="6" s="1"/>
  <c r="A3972" i="6"/>
  <c r="A3971" i="6"/>
  <c r="I3971" i="6" s="1"/>
  <c r="A3970" i="6"/>
  <c r="I3970" i="6" s="1"/>
  <c r="A3969" i="6"/>
  <c r="I3969" i="6" s="1"/>
  <c r="I3968" i="6"/>
  <c r="E3968" i="6"/>
  <c r="E3967" i="6" s="1"/>
  <c r="A3968" i="6"/>
  <c r="F3968" i="6" s="1"/>
  <c r="F3967" i="6" s="1"/>
  <c r="A3967" i="6"/>
  <c r="I3967" i="6" s="1"/>
  <c r="A3966" i="6"/>
  <c r="F3966" i="6" s="1"/>
  <c r="F3965" i="6" s="1"/>
  <c r="I3965" i="6"/>
  <c r="A3965" i="6"/>
  <c r="A3964" i="6"/>
  <c r="A3963" i="6"/>
  <c r="I3963" i="6" s="1"/>
  <c r="F3962" i="6"/>
  <c r="F3961" i="6" s="1"/>
  <c r="A3962" i="6"/>
  <c r="I3962" i="6" s="1"/>
  <c r="A3961" i="6"/>
  <c r="I3961" i="6" s="1"/>
  <c r="A3960" i="6"/>
  <c r="I3960" i="6" s="1"/>
  <c r="A3959" i="6"/>
  <c r="A3958" i="6"/>
  <c r="I3958" i="6" s="1"/>
  <c r="F3957" i="6"/>
  <c r="F3956" i="6" s="1"/>
  <c r="E3957" i="6"/>
  <c r="E3956" i="6" s="1"/>
  <c r="A3957" i="6"/>
  <c r="I3957" i="6" s="1"/>
  <c r="A3956" i="6"/>
  <c r="I3956" i="6" s="1"/>
  <c r="A3955" i="6"/>
  <c r="F3955" i="6" s="1"/>
  <c r="F3954" i="6" s="1"/>
  <c r="A3954" i="6"/>
  <c r="I3954" i="6" s="1"/>
  <c r="E3953" i="6"/>
  <c r="E3952" i="6" s="1"/>
  <c r="A3953" i="6"/>
  <c r="A3952" i="6"/>
  <c r="I3952" i="6" s="1"/>
  <c r="A3951" i="6"/>
  <c r="I3951" i="6" s="1"/>
  <c r="A3950" i="6"/>
  <c r="I3950" i="6" s="1"/>
  <c r="A3949" i="6"/>
  <c r="I3949" i="6" s="1"/>
  <c r="I3948" i="6"/>
  <c r="E3948" i="6"/>
  <c r="A3948" i="6"/>
  <c r="F3948" i="6" s="1"/>
  <c r="I3947" i="6"/>
  <c r="F3947" i="6"/>
  <c r="E3947" i="6"/>
  <c r="A3947" i="6"/>
  <c r="E3946" i="6"/>
  <c r="A3946" i="6"/>
  <c r="A3945" i="6"/>
  <c r="E3945" i="6" s="1"/>
  <c r="A3944" i="6"/>
  <c r="F3944" i="6" s="1"/>
  <c r="I3943" i="6"/>
  <c r="A3943" i="6"/>
  <c r="A3942" i="6"/>
  <c r="A3941" i="6"/>
  <c r="I3941" i="6" s="1"/>
  <c r="A3940" i="6"/>
  <c r="I3940" i="6" s="1"/>
  <c r="A3939" i="6"/>
  <c r="I3939" i="6" s="1"/>
  <c r="A3938" i="6"/>
  <c r="F3938" i="6" s="1"/>
  <c r="A3937" i="6"/>
  <c r="I3937" i="6" s="1"/>
  <c r="I3936" i="6"/>
  <c r="F3936" i="6"/>
  <c r="A3936" i="6"/>
  <c r="E3936" i="6" s="1"/>
  <c r="E3935" i="6"/>
  <c r="A3935" i="6"/>
  <c r="A3934" i="6"/>
  <c r="F3934" i="6" s="1"/>
  <c r="A3933" i="6"/>
  <c r="I3933" i="6" s="1"/>
  <c r="I3932" i="6"/>
  <c r="E3932" i="6"/>
  <c r="E3931" i="6" s="1"/>
  <c r="A3932" i="6"/>
  <c r="F3932" i="6" s="1"/>
  <c r="F3931" i="6"/>
  <c r="A3931" i="6"/>
  <c r="I3931" i="6" s="1"/>
  <c r="A3930" i="6"/>
  <c r="A3929" i="6"/>
  <c r="I3929" i="6" s="1"/>
  <c r="A3928" i="6"/>
  <c r="I3928" i="6" s="1"/>
  <c r="A3927" i="6"/>
  <c r="I3927" i="6" s="1"/>
  <c r="I3926" i="6"/>
  <c r="A3926" i="6"/>
  <c r="A3925" i="6"/>
  <c r="I3925" i="6" s="1"/>
  <c r="A3924" i="6"/>
  <c r="I3924" i="6" s="1"/>
  <c r="A3923" i="6"/>
  <c r="I3923" i="6" s="1"/>
  <c r="A3922" i="6"/>
  <c r="F3922" i="6" s="1"/>
  <c r="F3921" i="6" s="1"/>
  <c r="A3921" i="6"/>
  <c r="I3921" i="6" s="1"/>
  <c r="A3920" i="6"/>
  <c r="A3919" i="6"/>
  <c r="A3918" i="6"/>
  <c r="F3918" i="6" s="1"/>
  <c r="A3917" i="6"/>
  <c r="I3917" i="6" s="1"/>
  <c r="A3916" i="6"/>
  <c r="I3916" i="6" s="1"/>
  <c r="A3915" i="6"/>
  <c r="A3914" i="6"/>
  <c r="I3914" i="6" s="1"/>
  <c r="A3913" i="6"/>
  <c r="F3913" i="6" s="1"/>
  <c r="F3912" i="6" s="1"/>
  <c r="A3912" i="6"/>
  <c r="I3912" i="6" s="1"/>
  <c r="A3911" i="6"/>
  <c r="A3910" i="6"/>
  <c r="I3910" i="6" s="1"/>
  <c r="A3909" i="6"/>
  <c r="A3908" i="6"/>
  <c r="I3908" i="6" s="1"/>
  <c r="F3907" i="6"/>
  <c r="F3906" i="6" s="1"/>
  <c r="A3907" i="6"/>
  <c r="I3907" i="6" s="1"/>
  <c r="A3906" i="6"/>
  <c r="I3906" i="6" s="1"/>
  <c r="I3905" i="6"/>
  <c r="A3905" i="6"/>
  <c r="A3904" i="6"/>
  <c r="E3904" i="6" s="1"/>
  <c r="A3903" i="6"/>
  <c r="F3903" i="6" s="1"/>
  <c r="I3902" i="6"/>
  <c r="A3902" i="6"/>
  <c r="F3902" i="6" s="1"/>
  <c r="A3901" i="6"/>
  <c r="I3901" i="6" s="1"/>
  <c r="I3900" i="6"/>
  <c r="A3900" i="6"/>
  <c r="A3899" i="6"/>
  <c r="A3898" i="6"/>
  <c r="A3897" i="6"/>
  <c r="A3896" i="6"/>
  <c r="A3895" i="6"/>
  <c r="I3895" i="6" s="1"/>
  <c r="I3894" i="6"/>
  <c r="A3894" i="6"/>
  <c r="E3894" i="6" s="1"/>
  <c r="E3893" i="6" s="1"/>
  <c r="I3893" i="6"/>
  <c r="A3893" i="6"/>
  <c r="A3892" i="6"/>
  <c r="A3891" i="6"/>
  <c r="E3891" i="6" s="1"/>
  <c r="A3890" i="6"/>
  <c r="F3890" i="6" s="1"/>
  <c r="A3889" i="6"/>
  <c r="A3888" i="6"/>
  <c r="I3888" i="6" s="1"/>
  <c r="A3887" i="6"/>
  <c r="I3887" i="6" s="1"/>
  <c r="A3886" i="6"/>
  <c r="I3886" i="6" s="1"/>
  <c r="A3885" i="6"/>
  <c r="I3885" i="6" s="1"/>
  <c r="A3884" i="6"/>
  <c r="I3884" i="6" s="1"/>
  <c r="A3883" i="6"/>
  <c r="I3883" i="6" s="1"/>
  <c r="A3882" i="6"/>
  <c r="E3882" i="6" s="1"/>
  <c r="E3881" i="6" s="1"/>
  <c r="A3881" i="6"/>
  <c r="I3881" i="6" s="1"/>
  <c r="A3880" i="6"/>
  <c r="I3880" i="6" s="1"/>
  <c r="A3879" i="6"/>
  <c r="I3879" i="6" s="1"/>
  <c r="A3878" i="6"/>
  <c r="F3878" i="6" s="1"/>
  <c r="F3877" i="6" s="1"/>
  <c r="A3877" i="6"/>
  <c r="I3877" i="6" s="1"/>
  <c r="A3876" i="6"/>
  <c r="I3876" i="6" s="1"/>
  <c r="A3875" i="6"/>
  <c r="I3875" i="6" s="1"/>
  <c r="A3874" i="6"/>
  <c r="I3874" i="6" s="1"/>
  <c r="A3873" i="6"/>
  <c r="I3873" i="6" s="1"/>
  <c r="I3872" i="6"/>
  <c r="F3872" i="6"/>
  <c r="F3871" i="6" s="1"/>
  <c r="A3872" i="6"/>
  <c r="E3872" i="6" s="1"/>
  <c r="E3871" i="6" s="1"/>
  <c r="A3871" i="6"/>
  <c r="I3871" i="6" s="1"/>
  <c r="A3870" i="6"/>
  <c r="I3870" i="6" s="1"/>
  <c r="I3869" i="6"/>
  <c r="A3869" i="6"/>
  <c r="A3868" i="6"/>
  <c r="I3868" i="6" s="1"/>
  <c r="A3867" i="6"/>
  <c r="A3866" i="6"/>
  <c r="I3866" i="6" s="1"/>
  <c r="A3865" i="6"/>
  <c r="I3864" i="6"/>
  <c r="A3864" i="6"/>
  <c r="A3863" i="6"/>
  <c r="I3863" i="6" s="1"/>
  <c r="A3862" i="6"/>
  <c r="E3862" i="6" s="1"/>
  <c r="E3861" i="6" s="1"/>
  <c r="A3861" i="6"/>
  <c r="I3861" i="6" s="1"/>
  <c r="A3860" i="6"/>
  <c r="I3860" i="6" s="1"/>
  <c r="A3859" i="6"/>
  <c r="F3858" i="6"/>
  <c r="A3858" i="6"/>
  <c r="I3858" i="6" s="1"/>
  <c r="A3857" i="6"/>
  <c r="E3857" i="6" s="1"/>
  <c r="A3856" i="6"/>
  <c r="I3856" i="6" s="1"/>
  <c r="A3855" i="6"/>
  <c r="I3854" i="6"/>
  <c r="A3854" i="6"/>
  <c r="A3853" i="6"/>
  <c r="I3853" i="6" s="1"/>
  <c r="E3852" i="6"/>
  <c r="A3852" i="6"/>
  <c r="I3852" i="6" s="1"/>
  <c r="A3851" i="6"/>
  <c r="A3850" i="6"/>
  <c r="I3850" i="6" s="1"/>
  <c r="A3849" i="6"/>
  <c r="I3849" i="6" s="1"/>
  <c r="A3848" i="6"/>
  <c r="A3847" i="6"/>
  <c r="I3847" i="6" s="1"/>
  <c r="A3846" i="6"/>
  <c r="A3845" i="6"/>
  <c r="I3845" i="6" s="1"/>
  <c r="A3844" i="6"/>
  <c r="I3844" i="6" s="1"/>
  <c r="A3843" i="6"/>
  <c r="A3842" i="6"/>
  <c r="I3842" i="6" s="1"/>
  <c r="A3841" i="6"/>
  <c r="I3841" i="6" s="1"/>
  <c r="A3840" i="6"/>
  <c r="I3840" i="6" s="1"/>
  <c r="I3839" i="6"/>
  <c r="A3839" i="6"/>
  <c r="E3839" i="6" s="1"/>
  <c r="E3838" i="6" s="1"/>
  <c r="A3838" i="6"/>
  <c r="I3838" i="6" s="1"/>
  <c r="F3837" i="6"/>
  <c r="F3836" i="6" s="1"/>
  <c r="A3837" i="6"/>
  <c r="I3837" i="6" s="1"/>
  <c r="I3836" i="6"/>
  <c r="A3836" i="6"/>
  <c r="A3835" i="6"/>
  <c r="A3834" i="6"/>
  <c r="I3834" i="6" s="1"/>
  <c r="A3833" i="6"/>
  <c r="A3832" i="6"/>
  <c r="A3831" i="6"/>
  <c r="I3831" i="6" s="1"/>
  <c r="A3830" i="6"/>
  <c r="I3830" i="6" s="1"/>
  <c r="A3829" i="6"/>
  <c r="F3829" i="6" s="1"/>
  <c r="F3828" i="6" s="1"/>
  <c r="A3828" i="6"/>
  <c r="I3828" i="6" s="1"/>
  <c r="I3827" i="6"/>
  <c r="A3827" i="6"/>
  <c r="E3827" i="6" s="1"/>
  <c r="A3826" i="6"/>
  <c r="I3825" i="6"/>
  <c r="A3825" i="6"/>
  <c r="F3825" i="6" s="1"/>
  <c r="A3824" i="6"/>
  <c r="A3823" i="6"/>
  <c r="I3823" i="6" s="1"/>
  <c r="A3822" i="6"/>
  <c r="F3822" i="6" s="1"/>
  <c r="F3821" i="6" s="1"/>
  <c r="A3821" i="6"/>
  <c r="I3821" i="6" s="1"/>
  <c r="F3820" i="6"/>
  <c r="F3819" i="6" s="1"/>
  <c r="A3820" i="6"/>
  <c r="E3820" i="6" s="1"/>
  <c r="E3819" i="6" s="1"/>
  <c r="A3819" i="6"/>
  <c r="I3819" i="6" s="1"/>
  <c r="A3818" i="6"/>
  <c r="I3818" i="6" s="1"/>
  <c r="A3817" i="6"/>
  <c r="I3817" i="6" s="1"/>
  <c r="A3816" i="6"/>
  <c r="A3815" i="6"/>
  <c r="I3815" i="6" s="1"/>
  <c r="A3814" i="6"/>
  <c r="E3814" i="6" s="1"/>
  <c r="A3813" i="6"/>
  <c r="I3812" i="6"/>
  <c r="A3812" i="6"/>
  <c r="A3811" i="6"/>
  <c r="I3811" i="6" s="1"/>
  <c r="A3810" i="6"/>
  <c r="I3810" i="6" s="1"/>
  <c r="A3809" i="6"/>
  <c r="A3808" i="6"/>
  <c r="I3808" i="6" s="1"/>
  <c r="A3807" i="6"/>
  <c r="I3807" i="6" s="1"/>
  <c r="A3806" i="6"/>
  <c r="I3806" i="6" s="1"/>
  <c r="A3805" i="6"/>
  <c r="F3805" i="6" s="1"/>
  <c r="F3804" i="6" s="1"/>
  <c r="A3804" i="6"/>
  <c r="I3804" i="6" s="1"/>
  <c r="A3803" i="6"/>
  <c r="I3803" i="6" s="1"/>
  <c r="A3802" i="6"/>
  <c r="I3802" i="6" s="1"/>
  <c r="A3801" i="6"/>
  <c r="I3801" i="6" s="1"/>
  <c r="A3800" i="6"/>
  <c r="I3799" i="6"/>
  <c r="A3799" i="6"/>
  <c r="A3798" i="6"/>
  <c r="A3797" i="6"/>
  <c r="I3797" i="6" s="1"/>
  <c r="A3796" i="6"/>
  <c r="I3796" i="6" s="1"/>
  <c r="A3795" i="6"/>
  <c r="I3795" i="6" s="1"/>
  <c r="A3794" i="6"/>
  <c r="I3794" i="6" s="1"/>
  <c r="A3793" i="6"/>
  <c r="A3792" i="6"/>
  <c r="I3792" i="6" s="1"/>
  <c r="A3791" i="6"/>
  <c r="I3791" i="6" s="1"/>
  <c r="A3790" i="6"/>
  <c r="I3790" i="6" s="1"/>
  <c r="A3789" i="6"/>
  <c r="I3789" i="6" s="1"/>
  <c r="A3788" i="6"/>
  <c r="I3788" i="6" s="1"/>
  <c r="A3787" i="6"/>
  <c r="I3787" i="6" s="1"/>
  <c r="A3786" i="6"/>
  <c r="I3786" i="6" s="1"/>
  <c r="A3785" i="6"/>
  <c r="F3785" i="6" s="1"/>
  <c r="F3784" i="6" s="1"/>
  <c r="I3784" i="6"/>
  <c r="A3784" i="6"/>
  <c r="A3783" i="6"/>
  <c r="I3783" i="6" s="1"/>
  <c r="A3782" i="6"/>
  <c r="I3782" i="6" s="1"/>
  <c r="F3781" i="6"/>
  <c r="F3780" i="6" s="1"/>
  <c r="A3781" i="6"/>
  <c r="I3781" i="6" s="1"/>
  <c r="A3780" i="6"/>
  <c r="I3780" i="6" s="1"/>
  <c r="A3779" i="6"/>
  <c r="I3779" i="6" s="1"/>
  <c r="A3778" i="6"/>
  <c r="A3777" i="6"/>
  <c r="I3777" i="6" s="1"/>
  <c r="F3776" i="6"/>
  <c r="F3775" i="6" s="1"/>
  <c r="A3776" i="6"/>
  <c r="I3776" i="6" s="1"/>
  <c r="A3775" i="6"/>
  <c r="I3775" i="6" s="1"/>
  <c r="A3774" i="6"/>
  <c r="I3774" i="6" s="1"/>
  <c r="A3773" i="6"/>
  <c r="I3773" i="6" s="1"/>
  <c r="I3772" i="6"/>
  <c r="E3772" i="6"/>
  <c r="E3771" i="6" s="1"/>
  <c r="A3772" i="6"/>
  <c r="F3772" i="6" s="1"/>
  <c r="F3771" i="6"/>
  <c r="A3771" i="6"/>
  <c r="I3771" i="6" s="1"/>
  <c r="A3770" i="6"/>
  <c r="I3770" i="6" s="1"/>
  <c r="A3769" i="6"/>
  <c r="I3769" i="6" s="1"/>
  <c r="F3768" i="6"/>
  <c r="E3768" i="6"/>
  <c r="E3767" i="6" s="1"/>
  <c r="A3768" i="6"/>
  <c r="I3768" i="6" s="1"/>
  <c r="A3767" i="6"/>
  <c r="I3767" i="6" s="1"/>
  <c r="I3766" i="6"/>
  <c r="A3766" i="6"/>
  <c r="A3765" i="6"/>
  <c r="I3765" i="6" s="1"/>
  <c r="A3764" i="6"/>
  <c r="I3764" i="6" s="1"/>
  <c r="A3763" i="6"/>
  <c r="I3763" i="6" s="1"/>
  <c r="I3762" i="6"/>
  <c r="A3762" i="6"/>
  <c r="A3761" i="6"/>
  <c r="A3760" i="6"/>
  <c r="I3760" i="6" s="1"/>
  <c r="A3759" i="6"/>
  <c r="I3759" i="6" s="1"/>
  <c r="F3758" i="6"/>
  <c r="E3758" i="6"/>
  <c r="E3757" i="6" s="1"/>
  <c r="A3758" i="6"/>
  <c r="I3758" i="6" s="1"/>
  <c r="A3757" i="6"/>
  <c r="I3757" i="6" s="1"/>
  <c r="A3756" i="6"/>
  <c r="I3756" i="6" s="1"/>
  <c r="A3755" i="6"/>
  <c r="I3755" i="6" s="1"/>
  <c r="A3754" i="6"/>
  <c r="A3753" i="6"/>
  <c r="I3753" i="6" s="1"/>
  <c r="A3752" i="6"/>
  <c r="A3751" i="6"/>
  <c r="I3751" i="6" s="1"/>
  <c r="A3750" i="6"/>
  <c r="I3750" i="6" s="1"/>
  <c r="I3749" i="6"/>
  <c r="A3749" i="6"/>
  <c r="F3749" i="6" s="1"/>
  <c r="F3748" i="6" s="1"/>
  <c r="I3748" i="6"/>
  <c r="A3748" i="6"/>
  <c r="A3747" i="6"/>
  <c r="I3747" i="6" s="1"/>
  <c r="A3746" i="6"/>
  <c r="I3746" i="6" s="1"/>
  <c r="A3745" i="6"/>
  <c r="I3745" i="6" s="1"/>
  <c r="A3744" i="6"/>
  <c r="I3744" i="6" s="1"/>
  <c r="A3743" i="6"/>
  <c r="F3743" i="6" s="1"/>
  <c r="F3742" i="6" s="1"/>
  <c r="A3742" i="6"/>
  <c r="I3742" i="6" s="1"/>
  <c r="A3741" i="6"/>
  <c r="A3740" i="6"/>
  <c r="I3740" i="6" s="1"/>
  <c r="A3739" i="6"/>
  <c r="I3739" i="6" s="1"/>
  <c r="A3738" i="6"/>
  <c r="I3738" i="6" s="1"/>
  <c r="F3737" i="6"/>
  <c r="F3736" i="6" s="1"/>
  <c r="E3737" i="6"/>
  <c r="E3736" i="6" s="1"/>
  <c r="A3737" i="6"/>
  <c r="I3737" i="6" s="1"/>
  <c r="A3736" i="6"/>
  <c r="I3736" i="6" s="1"/>
  <c r="A3735" i="6"/>
  <c r="I3735" i="6" s="1"/>
  <c r="A3734" i="6"/>
  <c r="I3734" i="6" s="1"/>
  <c r="A3733" i="6"/>
  <c r="A3732" i="6"/>
  <c r="I3732" i="6" s="1"/>
  <c r="A3731" i="6"/>
  <c r="I3731" i="6" s="1"/>
  <c r="A3730" i="6"/>
  <c r="I3730" i="6" s="1"/>
  <c r="A3729" i="6"/>
  <c r="I3729" i="6" s="1"/>
  <c r="A3728" i="6"/>
  <c r="F3728" i="6" s="1"/>
  <c r="F3727" i="6" s="1"/>
  <c r="I3727" i="6"/>
  <c r="A3727" i="6"/>
  <c r="A3726" i="6"/>
  <c r="I3726" i="6" s="1"/>
  <c r="A3725" i="6"/>
  <c r="I3725" i="6" s="1"/>
  <c r="A3724" i="6"/>
  <c r="I3724" i="6" s="1"/>
  <c r="A3723" i="6"/>
  <c r="F3723" i="6" s="1"/>
  <c r="F3722" i="6"/>
  <c r="A3722" i="6"/>
  <c r="I3722" i="6" s="1"/>
  <c r="E3721" i="6"/>
  <c r="A3721" i="6"/>
  <c r="A3720" i="6"/>
  <c r="I3720" i="6" s="1"/>
  <c r="A3719" i="6"/>
  <c r="A3718" i="6"/>
  <c r="I3718" i="6" s="1"/>
  <c r="A3717" i="6"/>
  <c r="I3717" i="6" s="1"/>
  <c r="A3716" i="6"/>
  <c r="I3716" i="6" s="1"/>
  <c r="A3715" i="6"/>
  <c r="I3715" i="6" s="1"/>
  <c r="A3714" i="6"/>
  <c r="I3714" i="6" s="1"/>
  <c r="A3713" i="6"/>
  <c r="A3712" i="6"/>
  <c r="I3712" i="6" s="1"/>
  <c r="A3711" i="6"/>
  <c r="A3710" i="6"/>
  <c r="I3710" i="6" s="1"/>
  <c r="A3709" i="6"/>
  <c r="I3709" i="6" s="1"/>
  <c r="A3708" i="6"/>
  <c r="I3708" i="6" s="1"/>
  <c r="A3707" i="6"/>
  <c r="A3706" i="6"/>
  <c r="I3706" i="6" s="1"/>
  <c r="A3705" i="6"/>
  <c r="I3705" i="6" s="1"/>
  <c r="E3704" i="6"/>
  <c r="A3704" i="6"/>
  <c r="F3704" i="6" s="1"/>
  <c r="A3703" i="6"/>
  <c r="I3703" i="6" s="1"/>
  <c r="A3702" i="6"/>
  <c r="I3702" i="6" s="1"/>
  <c r="A3701" i="6"/>
  <c r="I3701" i="6" s="1"/>
  <c r="A3700" i="6"/>
  <c r="I3700" i="6" s="1"/>
  <c r="A3699" i="6"/>
  <c r="I3699" i="6" s="1"/>
  <c r="E3698" i="6"/>
  <c r="E3697" i="6" s="1"/>
  <c r="A3698" i="6"/>
  <c r="A3697" i="6"/>
  <c r="I3697" i="6" s="1"/>
  <c r="A3696" i="6"/>
  <c r="F3696" i="6" s="1"/>
  <c r="F3695" i="6" s="1"/>
  <c r="I3695" i="6"/>
  <c r="A3695" i="6"/>
  <c r="A3694" i="6"/>
  <c r="I3694" i="6" s="1"/>
  <c r="A3693" i="6"/>
  <c r="I3693" i="6" s="1"/>
  <c r="A3692" i="6"/>
  <c r="A3683" i="6"/>
  <c r="F3682" i="6"/>
  <c r="E3681" i="6"/>
  <c r="F3681" i="6"/>
  <c r="E3680" i="6"/>
  <c r="E3679" i="6" s="1"/>
  <c r="A3680" i="6"/>
  <c r="I3680" i="6" s="1"/>
  <c r="A3679" i="6"/>
  <c r="I3679" i="6" s="1"/>
  <c r="I3678" i="6"/>
  <c r="A3678" i="6"/>
  <c r="F3678" i="6" s="1"/>
  <c r="F3677" i="6" s="1"/>
  <c r="I3677" i="6"/>
  <c r="A3677" i="6"/>
  <c r="A3676" i="6"/>
  <c r="I3676" i="6" s="1"/>
  <c r="I3675" i="6"/>
  <c r="A3675" i="6"/>
  <c r="A3674" i="6"/>
  <c r="A3673" i="6"/>
  <c r="I3673" i="6" s="1"/>
  <c r="A3672" i="6"/>
  <c r="A3671" i="6"/>
  <c r="F3670" i="6"/>
  <c r="A3670" i="6"/>
  <c r="I3670" i="6" s="1"/>
  <c r="A3669" i="6"/>
  <c r="I3669" i="6" s="1"/>
  <c r="E3668" i="6"/>
  <c r="E3667" i="6" s="1"/>
  <c r="A3668" i="6"/>
  <c r="I3668" i="6" s="1"/>
  <c r="A3667" i="6"/>
  <c r="I3667" i="6" s="1"/>
  <c r="E3666" i="6"/>
  <c r="A3666" i="6"/>
  <c r="F3666" i="6" s="1"/>
  <c r="A3665" i="6"/>
  <c r="A3664" i="6"/>
  <c r="I3664" i="6" s="1"/>
  <c r="A3663" i="6"/>
  <c r="I3663" i="6" s="1"/>
  <c r="A3662" i="6"/>
  <c r="A3661" i="6"/>
  <c r="I3661" i="6" s="1"/>
  <c r="F3660" i="6"/>
  <c r="A3660" i="6"/>
  <c r="E3660" i="6" s="1"/>
  <c r="A3659" i="6"/>
  <c r="F3659" i="6" s="1"/>
  <c r="A3658" i="6"/>
  <c r="I3658" i="6" s="1"/>
  <c r="A3657" i="6"/>
  <c r="I3657" i="6" s="1"/>
  <c r="I3656" i="6"/>
  <c r="A3656" i="6"/>
  <c r="E3656" i="6" s="1"/>
  <c r="F3655" i="6"/>
  <c r="A3655" i="6"/>
  <c r="I3655" i="6" s="1"/>
  <c r="I3654" i="6"/>
  <c r="A3654" i="6"/>
  <c r="E3654" i="6" s="1"/>
  <c r="A3653" i="6"/>
  <c r="F3653" i="6" s="1"/>
  <c r="F3652" i="6"/>
  <c r="A3652" i="6"/>
  <c r="A3651" i="6"/>
  <c r="I3651" i="6" s="1"/>
  <c r="A3650" i="6"/>
  <c r="F3649" i="6"/>
  <c r="A3649" i="6"/>
  <c r="E3649" i="6" s="1"/>
  <c r="A3648" i="6"/>
  <c r="A3647" i="6"/>
  <c r="E3647" i="6" s="1"/>
  <c r="I3646" i="6"/>
  <c r="A3646" i="6"/>
  <c r="A3645" i="6"/>
  <c r="I3645" i="6" s="1"/>
  <c r="A3644" i="6"/>
  <c r="A3643" i="6"/>
  <c r="I3643" i="6" s="1"/>
  <c r="A3642" i="6"/>
  <c r="E3642" i="6" s="1"/>
  <c r="E3641" i="6" s="1"/>
  <c r="A3641" i="6"/>
  <c r="I3641" i="6" s="1"/>
  <c r="F3640" i="6"/>
  <c r="F3639" i="6" s="1"/>
  <c r="A3640" i="6"/>
  <c r="I3640" i="6" s="1"/>
  <c r="A3639" i="6"/>
  <c r="I3639" i="6" s="1"/>
  <c r="A3638" i="6"/>
  <c r="I3638" i="6" s="1"/>
  <c r="A3637" i="6"/>
  <c r="I3637" i="6" s="1"/>
  <c r="A3636" i="6"/>
  <c r="F3636" i="6" s="1"/>
  <c r="F3635" i="6" s="1"/>
  <c r="A3635" i="6"/>
  <c r="I3635" i="6" s="1"/>
  <c r="A3634" i="6"/>
  <c r="I3634" i="6" s="1"/>
  <c r="F3633" i="6"/>
  <c r="F3632" i="6" s="1"/>
  <c r="A3633" i="6"/>
  <c r="E3633" i="6" s="1"/>
  <c r="E3632" i="6" s="1"/>
  <c r="A3632" i="6"/>
  <c r="I3632" i="6" s="1"/>
  <c r="A3631" i="6"/>
  <c r="A3630" i="6"/>
  <c r="E3630" i="6" s="1"/>
  <c r="A3629" i="6"/>
  <c r="I3629" i="6" s="1"/>
  <c r="A3628" i="6"/>
  <c r="A3627" i="6"/>
  <c r="F3627" i="6" s="1"/>
  <c r="I3626" i="6"/>
  <c r="A3626" i="6"/>
  <c r="A3625" i="6"/>
  <c r="I3625" i="6" s="1"/>
  <c r="E3624" i="6"/>
  <c r="E3623" i="6" s="1"/>
  <c r="A3624" i="6"/>
  <c r="I3624" i="6" s="1"/>
  <c r="A3623" i="6"/>
  <c r="I3623" i="6" s="1"/>
  <c r="A3622" i="6"/>
  <c r="I3622" i="6" s="1"/>
  <c r="A3621" i="6"/>
  <c r="I3621" i="6" s="1"/>
  <c r="A3620" i="6"/>
  <c r="I3620" i="6" s="1"/>
  <c r="A3619" i="6"/>
  <c r="A3618" i="6"/>
  <c r="I3618" i="6" s="1"/>
  <c r="I3617" i="6"/>
  <c r="A3617" i="6"/>
  <c r="F3617" i="6" s="1"/>
  <c r="A3616" i="6"/>
  <c r="E3616" i="6" s="1"/>
  <c r="A3615" i="6"/>
  <c r="I3615" i="6" s="1"/>
  <c r="I3614" i="6"/>
  <c r="A3614" i="6"/>
  <c r="E3614" i="6" s="1"/>
  <c r="A3613" i="6"/>
  <c r="F3613" i="6" s="1"/>
  <c r="A3612" i="6"/>
  <c r="I3612" i="6" s="1"/>
  <c r="A3611" i="6"/>
  <c r="I3611" i="6" s="1"/>
  <c r="E3610" i="6"/>
  <c r="E3609" i="6" s="1"/>
  <c r="A3610" i="6"/>
  <c r="I3610" i="6" s="1"/>
  <c r="A3609" i="6"/>
  <c r="I3609" i="6" s="1"/>
  <c r="A3608" i="6"/>
  <c r="I3607" i="6"/>
  <c r="A3607" i="6"/>
  <c r="F3606" i="6"/>
  <c r="F3605" i="6" s="1"/>
  <c r="A3606" i="6"/>
  <c r="A3605" i="6"/>
  <c r="I3605" i="6" s="1"/>
  <c r="A3604" i="6"/>
  <c r="I3604" i="6" s="1"/>
  <c r="A3603" i="6"/>
  <c r="I3603" i="6" s="1"/>
  <c r="E3602" i="6"/>
  <c r="E3601" i="6" s="1"/>
  <c r="A3602" i="6"/>
  <c r="I3602" i="6" s="1"/>
  <c r="A3601" i="6"/>
  <c r="I3601" i="6" s="1"/>
  <c r="E3600" i="6"/>
  <c r="E3599" i="6" s="1"/>
  <c r="A3600" i="6"/>
  <c r="F3600" i="6" s="1"/>
  <c r="F3599" i="6" s="1"/>
  <c r="A3599" i="6"/>
  <c r="I3599" i="6" s="1"/>
  <c r="A3598" i="6"/>
  <c r="I3598" i="6" s="1"/>
  <c r="I3597" i="6"/>
  <c r="F3597" i="6"/>
  <c r="F3596" i="6" s="1"/>
  <c r="A3597" i="6"/>
  <c r="E3597" i="6" s="1"/>
  <c r="E3596" i="6" s="1"/>
  <c r="A3596" i="6"/>
  <c r="I3596" i="6" s="1"/>
  <c r="I3595" i="6"/>
  <c r="A3595" i="6"/>
  <c r="F3595" i="6" s="1"/>
  <c r="F3594" i="6" s="1"/>
  <c r="A3594" i="6"/>
  <c r="I3594" i="6" s="1"/>
  <c r="A3593" i="6"/>
  <c r="A3592" i="6"/>
  <c r="I3592" i="6" s="1"/>
  <c r="A3591" i="6"/>
  <c r="I3591" i="6" s="1"/>
  <c r="A3590" i="6"/>
  <c r="I3590" i="6" s="1"/>
  <c r="A3589" i="6"/>
  <c r="I3589" i="6" s="1"/>
  <c r="A3588" i="6"/>
  <c r="A3587" i="6"/>
  <c r="I3587" i="6" s="1"/>
  <c r="A3586" i="6"/>
  <c r="I3586" i="6" s="1"/>
  <c r="A3585" i="6"/>
  <c r="I3585" i="6" s="1"/>
  <c r="I3584" i="6"/>
  <c r="F3584" i="6"/>
  <c r="F3583" i="6" s="1"/>
  <c r="A3584" i="6"/>
  <c r="E3584" i="6" s="1"/>
  <c r="E3583" i="6" s="1"/>
  <c r="A3583" i="6"/>
  <c r="I3583" i="6" s="1"/>
  <c r="A3582" i="6"/>
  <c r="I3582" i="6" s="1"/>
  <c r="A3581" i="6"/>
  <c r="I3581" i="6" s="1"/>
  <c r="A3580" i="6"/>
  <c r="I3579" i="6"/>
  <c r="A3579" i="6"/>
  <c r="A3578" i="6"/>
  <c r="E3578" i="6" s="1"/>
  <c r="E3577" i="6" s="1"/>
  <c r="A3577" i="6"/>
  <c r="I3577" i="6" s="1"/>
  <c r="F3576" i="6"/>
  <c r="F3575" i="6" s="1"/>
  <c r="E3576" i="6"/>
  <c r="A3576" i="6"/>
  <c r="I3576" i="6" s="1"/>
  <c r="A3575" i="6"/>
  <c r="I3575" i="6" s="1"/>
  <c r="A3574" i="6"/>
  <c r="E3573" i="6"/>
  <c r="A3573" i="6"/>
  <c r="I3573" i="6" s="1"/>
  <c r="A3572" i="6"/>
  <c r="A3571" i="6"/>
  <c r="I3571" i="6" s="1"/>
  <c r="A3570" i="6"/>
  <c r="I3570" i="6" s="1"/>
  <c r="I3569" i="6"/>
  <c r="A3569" i="6"/>
  <c r="F3569" i="6" s="1"/>
  <c r="F3568" i="6" s="1"/>
  <c r="I3568" i="6"/>
  <c r="A3568" i="6"/>
  <c r="I3567" i="6"/>
  <c r="A3567" i="6"/>
  <c r="E3567" i="6" s="1"/>
  <c r="E3566" i="6"/>
  <c r="A3566" i="6"/>
  <c r="I3566" i="6" s="1"/>
  <c r="A3565" i="6"/>
  <c r="I3565" i="6" s="1"/>
  <c r="A3564" i="6"/>
  <c r="I3564" i="6" s="1"/>
  <c r="I3563" i="6"/>
  <c r="F3563" i="6"/>
  <c r="F3562" i="6" s="1"/>
  <c r="E3563" i="6"/>
  <c r="E3562" i="6" s="1"/>
  <c r="A3563" i="6"/>
  <c r="A3562" i="6"/>
  <c r="I3562" i="6" s="1"/>
  <c r="A3561" i="6"/>
  <c r="F3561" i="6" s="1"/>
  <c r="F3560" i="6" s="1"/>
  <c r="A3560" i="6"/>
  <c r="I3560" i="6" s="1"/>
  <c r="A3559" i="6"/>
  <c r="I3559" i="6" s="1"/>
  <c r="A3558" i="6"/>
  <c r="E3557" i="6"/>
  <c r="A3557" i="6"/>
  <c r="I3557" i="6" s="1"/>
  <c r="A3556" i="6"/>
  <c r="A3555" i="6"/>
  <c r="I3554" i="6"/>
  <c r="A3554" i="6"/>
  <c r="A3553" i="6"/>
  <c r="E3553" i="6" s="1"/>
  <c r="E3552" i="6"/>
  <c r="A3552" i="6"/>
  <c r="F3552" i="6" s="1"/>
  <c r="A3551" i="6"/>
  <c r="I3551" i="6" s="1"/>
  <c r="A3550" i="6"/>
  <c r="A3549" i="6"/>
  <c r="I3549" i="6" s="1"/>
  <c r="E3548" i="6"/>
  <c r="A3548" i="6"/>
  <c r="I3548" i="6" s="1"/>
  <c r="A3547" i="6"/>
  <c r="I3547" i="6" s="1"/>
  <c r="A3546" i="6"/>
  <c r="I3546" i="6" s="1"/>
  <c r="F3545" i="6"/>
  <c r="A3545" i="6"/>
  <c r="E3545" i="6" s="1"/>
  <c r="A3544" i="6"/>
  <c r="I3544" i="6" s="1"/>
  <c r="I3543" i="6"/>
  <c r="A3543" i="6"/>
  <c r="A3542" i="6"/>
  <c r="I3542" i="6" s="1"/>
  <c r="A3541" i="6"/>
  <c r="I3541" i="6" s="1"/>
  <c r="A3540" i="6"/>
  <c r="I3540" i="6" s="1"/>
  <c r="A3539" i="6"/>
  <c r="I3539" i="6" s="1"/>
  <c r="A3538" i="6"/>
  <c r="A3537" i="6"/>
  <c r="I3537" i="6" s="1"/>
  <c r="A3536" i="6"/>
  <c r="I3536" i="6" s="1"/>
  <c r="A3535" i="6"/>
  <c r="I3535" i="6" s="1"/>
  <c r="A3534" i="6"/>
  <c r="I3534" i="6" s="1"/>
  <c r="A3533" i="6"/>
  <c r="I3533" i="6" s="1"/>
  <c r="A3532" i="6"/>
  <c r="A3531" i="6"/>
  <c r="I3531" i="6" s="1"/>
  <c r="A3530" i="6"/>
  <c r="I3530" i="6" s="1"/>
  <c r="I3529" i="6"/>
  <c r="A3529" i="6"/>
  <c r="A3528" i="6"/>
  <c r="E3528" i="6" s="1"/>
  <c r="E3527" i="6" s="1"/>
  <c r="A3527" i="6"/>
  <c r="I3527" i="6" s="1"/>
  <c r="A3526" i="6"/>
  <c r="A3525" i="6"/>
  <c r="I3525" i="6" s="1"/>
  <c r="I3524" i="6"/>
  <c r="A3524" i="6"/>
  <c r="F3523" i="6"/>
  <c r="F3522" i="6" s="1"/>
  <c r="A3523" i="6"/>
  <c r="E3523" i="6" s="1"/>
  <c r="E3522" i="6" s="1"/>
  <c r="A3522" i="6"/>
  <c r="I3522" i="6" s="1"/>
  <c r="A3521" i="6"/>
  <c r="A3520" i="6"/>
  <c r="I3520" i="6" s="1"/>
  <c r="A3519" i="6"/>
  <c r="I3519" i="6" s="1"/>
  <c r="A3518" i="6"/>
  <c r="E3518" i="6" s="1"/>
  <c r="E3517" i="6" s="1"/>
  <c r="A3517" i="6"/>
  <c r="I3517" i="6" s="1"/>
  <c r="E3516" i="6"/>
  <c r="A3516" i="6"/>
  <c r="I3516" i="6" s="1"/>
  <c r="A3515" i="6"/>
  <c r="E3515" i="6" s="1"/>
  <c r="A3514" i="6"/>
  <c r="I3514" i="6" s="1"/>
  <c r="A3513" i="6"/>
  <c r="F3513" i="6" s="1"/>
  <c r="A3512" i="6"/>
  <c r="I3512" i="6" s="1"/>
  <c r="A3511" i="6"/>
  <c r="A3510" i="6"/>
  <c r="I3510" i="6" s="1"/>
  <c r="A3509" i="6"/>
  <c r="E3509" i="6" s="1"/>
  <c r="A3508" i="6"/>
  <c r="I3508" i="6" s="1"/>
  <c r="A3507" i="6"/>
  <c r="F3507" i="6" s="1"/>
  <c r="A3506" i="6"/>
  <c r="A3505" i="6"/>
  <c r="I3505" i="6" s="1"/>
  <c r="A3504" i="6"/>
  <c r="I3504" i="6" s="1"/>
  <c r="A3503" i="6"/>
  <c r="I3503" i="6" s="1"/>
  <c r="A3502" i="6"/>
  <c r="A3501" i="6"/>
  <c r="I3501" i="6" s="1"/>
  <c r="A3500" i="6"/>
  <c r="A3499" i="6"/>
  <c r="I3499" i="6" s="1"/>
  <c r="A3498" i="6"/>
  <c r="I3498" i="6" s="1"/>
  <c r="A3497" i="6"/>
  <c r="I3497" i="6" s="1"/>
  <c r="F3496" i="6"/>
  <c r="F3495" i="6" s="1"/>
  <c r="A3496" i="6"/>
  <c r="I3496" i="6" s="1"/>
  <c r="A3495" i="6"/>
  <c r="I3495" i="6" s="1"/>
  <c r="A3494" i="6"/>
  <c r="F3494" i="6" s="1"/>
  <c r="F3493" i="6" s="1"/>
  <c r="A3493" i="6"/>
  <c r="I3493" i="6" s="1"/>
  <c r="A3492" i="6"/>
  <c r="I3491" i="6"/>
  <c r="A3491" i="6"/>
  <c r="A3490" i="6"/>
  <c r="E3490" i="6" s="1"/>
  <c r="E3489" i="6" s="1"/>
  <c r="A3489" i="6"/>
  <c r="I3489" i="6" s="1"/>
  <c r="F3488" i="6"/>
  <c r="E3488" i="6"/>
  <c r="A3488" i="6"/>
  <c r="I3488" i="6" s="1"/>
  <c r="A3487" i="6"/>
  <c r="E3487" i="6" s="1"/>
  <c r="I3486" i="6"/>
  <c r="A3486" i="6"/>
  <c r="A3485" i="6"/>
  <c r="I3484" i="6"/>
  <c r="A3484" i="6"/>
  <c r="A3483" i="6"/>
  <c r="I3483" i="6" s="1"/>
  <c r="E3482" i="6"/>
  <c r="E3481" i="6" s="1"/>
  <c r="A3482" i="6"/>
  <c r="A3481" i="6"/>
  <c r="I3481" i="6" s="1"/>
  <c r="A3480" i="6"/>
  <c r="I3480" i="6" s="1"/>
  <c r="A3479" i="6"/>
  <c r="F3478" i="6"/>
  <c r="A3478" i="6"/>
  <c r="F3477" i="6"/>
  <c r="A3477" i="6"/>
  <c r="I3477" i="6" s="1"/>
  <c r="A3476" i="6"/>
  <c r="I3476" i="6" s="1"/>
  <c r="A3475" i="6"/>
  <c r="A3474" i="6"/>
  <c r="I3474" i="6" s="1"/>
  <c r="A3473" i="6"/>
  <c r="I3473" i="6" s="1"/>
  <c r="A3472" i="6"/>
  <c r="F3472" i="6" s="1"/>
  <c r="F3471" i="6"/>
  <c r="A3471" i="6"/>
  <c r="F3470" i="6"/>
  <c r="A3470" i="6"/>
  <c r="I3470" i="6" s="1"/>
  <c r="A3469" i="6"/>
  <c r="I3469" i="6" s="1"/>
  <c r="I3468" i="6"/>
  <c r="A3468" i="6"/>
  <c r="A3467" i="6"/>
  <c r="I3467" i="6" s="1"/>
  <c r="A3466" i="6"/>
  <c r="F3466" i="6" s="1"/>
  <c r="F3465" i="6" s="1"/>
  <c r="A3465" i="6"/>
  <c r="I3465" i="6" s="1"/>
  <c r="A3464" i="6"/>
  <c r="I3463" i="6"/>
  <c r="A3463" i="6"/>
  <c r="A3462" i="6"/>
  <c r="I3462" i="6" s="1"/>
  <c r="A3461" i="6"/>
  <c r="F3461" i="6" s="1"/>
  <c r="F3460" i="6" s="1"/>
  <c r="A3460" i="6"/>
  <c r="I3460" i="6" s="1"/>
  <c r="A3459" i="6"/>
  <c r="I3459" i="6" s="1"/>
  <c r="I3458" i="6"/>
  <c r="A3458" i="6"/>
  <c r="A3457" i="6"/>
  <c r="I3457" i="6" s="1"/>
  <c r="A3456" i="6"/>
  <c r="A3455" i="6"/>
  <c r="I3455" i="6" s="1"/>
  <c r="I3454" i="6"/>
  <c r="A3454" i="6"/>
  <c r="A3453" i="6"/>
  <c r="I3453" i="6" s="1"/>
  <c r="A3452" i="6"/>
  <c r="I3452" i="6" s="1"/>
  <c r="A3451" i="6"/>
  <c r="I3451" i="6" s="1"/>
  <c r="A3450" i="6"/>
  <c r="I3450" i="6" s="1"/>
  <c r="E3449" i="6"/>
  <c r="A3449" i="6"/>
  <c r="I3449" i="6" s="1"/>
  <c r="E3448" i="6"/>
  <c r="E3447" i="6" s="1"/>
  <c r="A3448" i="6"/>
  <c r="F3448" i="6" s="1"/>
  <c r="F3447" i="6" s="1"/>
  <c r="A3447" i="6"/>
  <c r="I3447" i="6" s="1"/>
  <c r="I3446" i="6"/>
  <c r="A3446" i="6"/>
  <c r="F3446" i="6" s="1"/>
  <c r="F3445" i="6" s="1"/>
  <c r="E3445" i="6"/>
  <c r="A3445" i="6"/>
  <c r="I3445" i="6" s="1"/>
  <c r="A3444" i="6"/>
  <c r="I3444" i="6" s="1"/>
  <c r="A3443" i="6"/>
  <c r="I3443" i="6" s="1"/>
  <c r="E3442" i="6"/>
  <c r="E3441" i="6" s="1"/>
  <c r="A3442" i="6"/>
  <c r="F3442" i="6" s="1"/>
  <c r="F3441" i="6" s="1"/>
  <c r="A3441" i="6"/>
  <c r="I3441" i="6" s="1"/>
  <c r="F3440" i="6"/>
  <c r="F3439" i="6" s="1"/>
  <c r="A3440" i="6"/>
  <c r="E3440" i="6" s="1"/>
  <c r="E3439" i="6" s="1"/>
  <c r="A3439" i="6"/>
  <c r="I3439" i="6" s="1"/>
  <c r="F3438" i="6"/>
  <c r="F3437" i="6" s="1"/>
  <c r="A3438" i="6"/>
  <c r="I3438" i="6" s="1"/>
  <c r="A3437" i="6"/>
  <c r="I3437" i="6" s="1"/>
  <c r="A3436" i="6"/>
  <c r="F3436" i="6" s="1"/>
  <c r="F3435" i="6" s="1"/>
  <c r="A3435" i="6"/>
  <c r="I3435" i="6" s="1"/>
  <c r="A3434" i="6"/>
  <c r="I3434" i="6" s="1"/>
  <c r="I3433" i="6"/>
  <c r="A3433" i="6"/>
  <c r="F3432" i="6"/>
  <c r="A3432" i="6"/>
  <c r="E3432" i="6" s="1"/>
  <c r="A3431" i="6"/>
  <c r="I3431" i="6" s="1"/>
  <c r="A3430" i="6"/>
  <c r="A3429" i="6"/>
  <c r="I3429" i="6" s="1"/>
  <c r="F3428" i="6"/>
  <c r="A3428" i="6"/>
  <c r="E3428" i="6" s="1"/>
  <c r="A3427" i="6"/>
  <c r="I3427" i="6" s="1"/>
  <c r="A3426" i="6"/>
  <c r="I3426" i="6" s="1"/>
  <c r="F3425" i="6"/>
  <c r="A3425" i="6"/>
  <c r="E3425" i="6" s="1"/>
  <c r="A3424" i="6"/>
  <c r="I3424" i="6" s="1"/>
  <c r="A3423" i="6"/>
  <c r="F3422" i="6"/>
  <c r="A3422" i="6"/>
  <c r="I3422" i="6" s="1"/>
  <c r="H3422" i="6" s="1"/>
  <c r="F3421" i="6"/>
  <c r="A3421" i="6"/>
  <c r="E3421" i="6" s="1"/>
  <c r="A3420" i="6"/>
  <c r="I3420" i="6" s="1"/>
  <c r="H3420" i="6" s="1"/>
  <c r="A3419" i="6"/>
  <c r="F3418" i="6"/>
  <c r="E3418" i="6"/>
  <c r="A3418" i="6"/>
  <c r="I3418" i="6" s="1"/>
  <c r="H3418" i="6" s="1"/>
  <c r="A3417" i="6"/>
  <c r="E3417" i="6" s="1"/>
  <c r="A3416" i="6"/>
  <c r="F3416" i="6" s="1"/>
  <c r="A3415" i="6"/>
  <c r="I3415" i="6" s="1"/>
  <c r="A3414" i="6"/>
  <c r="I3414" i="6" s="1"/>
  <c r="A3413" i="6"/>
  <c r="I3413" i="6" s="1"/>
  <c r="A3412" i="6"/>
  <c r="I3411" i="6"/>
  <c r="A3411" i="6"/>
  <c r="A3410" i="6"/>
  <c r="A3409" i="6"/>
  <c r="I3409" i="6" s="1"/>
  <c r="F3408" i="6"/>
  <c r="F3407" i="6" s="1"/>
  <c r="A3408" i="6"/>
  <c r="A3407" i="6"/>
  <c r="I3407" i="6" s="1"/>
  <c r="I3406" i="6"/>
  <c r="A3406" i="6"/>
  <c r="F3406" i="6" s="1"/>
  <c r="F3405" i="6" s="1"/>
  <c r="A3405" i="6"/>
  <c r="I3405" i="6" s="1"/>
  <c r="A3404" i="6"/>
  <c r="A3403" i="6"/>
  <c r="I3403" i="6" s="1"/>
  <c r="A3402" i="6"/>
  <c r="I3402" i="6" s="1"/>
  <c r="E3401" i="6"/>
  <c r="E3400" i="6" s="1"/>
  <c r="A3401" i="6"/>
  <c r="F3401" i="6" s="1"/>
  <c r="F3400" i="6" s="1"/>
  <c r="A3400" i="6"/>
  <c r="I3400" i="6" s="1"/>
  <c r="A3399" i="6"/>
  <c r="I3399" i="6" s="1"/>
  <c r="A3398" i="6"/>
  <c r="I3398" i="6" s="1"/>
  <c r="A3397" i="6"/>
  <c r="I3397" i="6" s="1"/>
  <c r="A3396" i="6"/>
  <c r="A3395" i="6"/>
  <c r="I3395" i="6" s="1"/>
  <c r="A3394" i="6"/>
  <c r="I3394" i="6" s="1"/>
  <c r="A3393" i="6"/>
  <c r="I3393" i="6" s="1"/>
  <c r="A3392" i="6"/>
  <c r="E3392" i="6" s="1"/>
  <c r="E3391" i="6" s="1"/>
  <c r="A3391" i="6"/>
  <c r="I3391" i="6" s="1"/>
  <c r="F3390" i="6"/>
  <c r="F3389" i="6" s="1"/>
  <c r="E3390" i="6"/>
  <c r="E3389" i="6" s="1"/>
  <c r="A3390" i="6"/>
  <c r="I3390" i="6" s="1"/>
  <c r="A3389" i="6"/>
  <c r="I3389" i="6" s="1"/>
  <c r="A3388" i="6"/>
  <c r="A3387" i="6"/>
  <c r="I3387" i="6" s="1"/>
  <c r="A3386" i="6"/>
  <c r="I3386" i="6" s="1"/>
  <c r="A3385" i="6"/>
  <c r="I3385" i="6" s="1"/>
  <c r="A3384" i="6"/>
  <c r="I3384" i="6" s="1"/>
  <c r="E3383" i="6"/>
  <c r="A3383" i="6"/>
  <c r="A3382" i="6"/>
  <c r="E3382" i="6" s="1"/>
  <c r="A3381" i="6"/>
  <c r="I3381" i="6" s="1"/>
  <c r="A3380" i="6"/>
  <c r="I3380" i="6" s="1"/>
  <c r="A3379" i="6"/>
  <c r="E3379" i="6" s="1"/>
  <c r="A3378" i="6"/>
  <c r="I3378" i="6" s="1"/>
  <c r="A3377" i="6"/>
  <c r="I3377" i="6" s="1"/>
  <c r="F3376" i="6"/>
  <c r="F3375" i="6" s="1"/>
  <c r="A3376" i="6"/>
  <c r="E3376" i="6" s="1"/>
  <c r="E3375" i="6"/>
  <c r="A3375" i="6"/>
  <c r="I3375" i="6" s="1"/>
  <c r="A3374" i="6"/>
  <c r="I3374" i="6" s="1"/>
  <c r="A3373" i="6"/>
  <c r="I3373" i="6" s="1"/>
  <c r="A3372" i="6"/>
  <c r="F3371" i="6"/>
  <c r="E3371" i="6"/>
  <c r="A3371" i="6"/>
  <c r="I3371" i="6" s="1"/>
  <c r="A3370" i="6"/>
  <c r="E3370" i="6" s="1"/>
  <c r="A3369" i="6"/>
  <c r="I3369" i="6" s="1"/>
  <c r="A3368" i="6"/>
  <c r="A3367" i="6"/>
  <c r="I3367" i="6" s="1"/>
  <c r="I3366" i="6"/>
  <c r="A3366" i="6"/>
  <c r="A3365" i="6"/>
  <c r="I3365" i="6" s="1"/>
  <c r="A3364" i="6"/>
  <c r="E3364" i="6" s="1"/>
  <c r="A3363" i="6"/>
  <c r="I3363" i="6" s="1"/>
  <c r="A3362" i="6"/>
  <c r="A3361" i="6"/>
  <c r="I3361" i="6" s="1"/>
  <c r="A3360" i="6"/>
  <c r="A3359" i="6"/>
  <c r="A3358" i="6"/>
  <c r="I3358" i="6" s="1"/>
  <c r="A3357" i="6"/>
  <c r="A3356" i="6"/>
  <c r="I3356" i="6" s="1"/>
  <c r="A3355" i="6"/>
  <c r="I3355" i="6" s="1"/>
  <c r="A3354" i="6"/>
  <c r="F3354" i="6" s="1"/>
  <c r="F3353" i="6" s="1"/>
  <c r="A3353" i="6"/>
  <c r="I3353" i="6" s="1"/>
  <c r="A3352" i="6"/>
  <c r="E3352" i="6" s="1"/>
  <c r="E3351" i="6" s="1"/>
  <c r="A3351" i="6"/>
  <c r="I3351" i="6" s="1"/>
  <c r="A3350" i="6"/>
  <c r="F3349" i="6"/>
  <c r="A3349" i="6"/>
  <c r="E3348" i="6"/>
  <c r="A3348" i="6"/>
  <c r="F3348" i="6" s="1"/>
  <c r="A3347" i="6"/>
  <c r="I3347" i="6" s="1"/>
  <c r="A3346" i="6"/>
  <c r="E3346" i="6" s="1"/>
  <c r="E3345" i="6" s="1"/>
  <c r="A3345" i="6"/>
  <c r="I3345" i="6" s="1"/>
  <c r="A3344" i="6"/>
  <c r="A3343" i="6"/>
  <c r="I3343" i="6" s="1"/>
  <c r="A3342" i="6"/>
  <c r="A3341" i="6"/>
  <c r="I3341" i="6" s="1"/>
  <c r="I3340" i="6"/>
  <c r="E3340" i="6"/>
  <c r="E3339" i="6" s="1"/>
  <c r="A3340" i="6"/>
  <c r="F3340" i="6" s="1"/>
  <c r="F3339" i="6" s="1"/>
  <c r="A3339" i="6"/>
  <c r="I3339" i="6" s="1"/>
  <c r="A3338" i="6"/>
  <c r="I3338" i="6" s="1"/>
  <c r="A3337" i="6"/>
  <c r="A3336" i="6"/>
  <c r="I3336" i="6" s="1"/>
  <c r="E3335" i="6"/>
  <c r="E3334" i="6" s="1"/>
  <c r="A3335" i="6"/>
  <c r="A3334" i="6"/>
  <c r="I3334" i="6" s="1"/>
  <c r="A3333" i="6"/>
  <c r="A3332" i="6"/>
  <c r="I3332" i="6" s="1"/>
  <c r="A3331" i="6"/>
  <c r="A3330" i="6"/>
  <c r="I3330" i="6" s="1"/>
  <c r="I3329" i="6"/>
  <c r="F3329" i="6"/>
  <c r="F3328" i="6" s="1"/>
  <c r="A3329" i="6"/>
  <c r="E3329" i="6" s="1"/>
  <c r="E3328" i="6" s="1"/>
  <c r="A3328" i="6"/>
  <c r="I3328" i="6" s="1"/>
  <c r="A3327" i="6"/>
  <c r="I3327" i="6" s="1"/>
  <c r="F3326" i="6"/>
  <c r="F3325" i="6" s="1"/>
  <c r="A3326" i="6"/>
  <c r="I3326" i="6" s="1"/>
  <c r="A3325" i="6"/>
  <c r="I3325" i="6" s="1"/>
  <c r="E3324" i="6"/>
  <c r="E3323" i="6" s="1"/>
  <c r="A3324" i="6"/>
  <c r="F3324" i="6" s="1"/>
  <c r="F3323" i="6" s="1"/>
  <c r="A3323" i="6"/>
  <c r="I3323" i="6" s="1"/>
  <c r="I3322" i="6"/>
  <c r="A3322" i="6"/>
  <c r="F3322" i="6" s="1"/>
  <c r="F3321" i="6" s="1"/>
  <c r="I3321" i="6"/>
  <c r="A3321" i="6"/>
  <c r="A3320" i="6"/>
  <c r="E3320" i="6" s="1"/>
  <c r="E3319" i="6" s="1"/>
  <c r="A3319" i="6"/>
  <c r="I3319" i="6" s="1"/>
  <c r="E3318" i="6"/>
  <c r="E3317" i="6" s="1"/>
  <c r="A3318" i="6"/>
  <c r="I3318" i="6" s="1"/>
  <c r="A3317" i="6"/>
  <c r="I3317" i="6" s="1"/>
  <c r="E3316" i="6"/>
  <c r="E3315" i="6" s="1"/>
  <c r="A3316" i="6"/>
  <c r="I3316" i="6" s="1"/>
  <c r="A3315" i="6"/>
  <c r="I3315" i="6" s="1"/>
  <c r="A3314" i="6"/>
  <c r="I3314" i="6" s="1"/>
  <c r="A3313" i="6"/>
  <c r="A3312" i="6"/>
  <c r="I3312" i="6" s="1"/>
  <c r="A3311" i="6"/>
  <c r="I3310" i="6"/>
  <c r="A3310" i="6"/>
  <c r="A3309" i="6"/>
  <c r="A3308" i="6"/>
  <c r="I3308" i="6" s="1"/>
  <c r="E3307" i="6"/>
  <c r="E3306" i="6" s="1"/>
  <c r="A3307" i="6"/>
  <c r="I3307" i="6" s="1"/>
  <c r="A3306" i="6"/>
  <c r="I3306" i="6" s="1"/>
  <c r="A3305" i="6"/>
  <c r="I3305" i="6" s="1"/>
  <c r="A3304" i="6"/>
  <c r="I3304" i="6" s="1"/>
  <c r="A3303" i="6"/>
  <c r="I3303" i="6" s="1"/>
  <c r="A3302" i="6"/>
  <c r="A3301" i="6"/>
  <c r="A3300" i="6"/>
  <c r="E3299" i="6"/>
  <c r="A3299" i="6"/>
  <c r="I3299" i="6" s="1"/>
  <c r="A3298" i="6"/>
  <c r="A3297" i="6"/>
  <c r="I3297" i="6" s="1"/>
  <c r="A3296" i="6"/>
  <c r="I3296" i="6" s="1"/>
  <c r="A3295" i="6"/>
  <c r="A3294" i="6"/>
  <c r="I3294" i="6" s="1"/>
  <c r="I3293" i="6"/>
  <c r="A3293" i="6"/>
  <c r="A3292" i="6"/>
  <c r="I3292" i="6" s="1"/>
  <c r="F3291" i="6"/>
  <c r="F3290" i="6" s="1"/>
  <c r="E3291" i="6"/>
  <c r="E3290" i="6" s="1"/>
  <c r="A3291" i="6"/>
  <c r="I3291" i="6" s="1"/>
  <c r="A3290" i="6"/>
  <c r="I3290" i="6" s="1"/>
  <c r="A3289" i="6"/>
  <c r="A3288" i="6"/>
  <c r="I3288" i="6" s="1"/>
  <c r="A3287" i="6"/>
  <c r="I3286" i="6"/>
  <c r="A3286" i="6"/>
  <c r="A3285" i="6"/>
  <c r="A3284" i="6"/>
  <c r="I3284" i="6" s="1"/>
  <c r="A3283" i="6"/>
  <c r="I3283" i="6" s="1"/>
  <c r="A3282" i="6"/>
  <c r="I3282" i="6" s="1"/>
  <c r="A3281" i="6"/>
  <c r="A3280" i="6"/>
  <c r="I3280" i="6" s="1"/>
  <c r="A3279" i="6"/>
  <c r="A3278" i="6"/>
  <c r="F3277" i="6"/>
  <c r="A3277" i="6"/>
  <c r="A3276" i="6"/>
  <c r="I3276" i="6" s="1"/>
  <c r="A3275" i="6"/>
  <c r="E3275" i="6" s="1"/>
  <c r="A3274" i="6"/>
  <c r="I3273" i="6"/>
  <c r="A3273" i="6"/>
  <c r="A3272" i="6"/>
  <c r="I3272" i="6" s="1"/>
  <c r="F3271" i="6"/>
  <c r="A3271" i="6"/>
  <c r="E3271" i="6" s="1"/>
  <c r="A3270" i="6"/>
  <c r="I3270" i="6" s="1"/>
  <c r="A3269" i="6"/>
  <c r="A3268" i="6"/>
  <c r="E3268" i="6" s="1"/>
  <c r="F3267" i="6"/>
  <c r="A3267" i="6"/>
  <c r="A3266" i="6"/>
  <c r="E3265" i="6"/>
  <c r="A3265" i="6"/>
  <c r="I3265" i="6" s="1"/>
  <c r="A3264" i="6"/>
  <c r="I3264" i="6" s="1"/>
  <c r="I3263" i="6"/>
  <c r="A3263" i="6"/>
  <c r="A3262" i="6"/>
  <c r="A3261" i="6"/>
  <c r="I3261" i="6" s="1"/>
  <c r="A3260" i="6"/>
  <c r="I3259" i="6"/>
  <c r="A3259" i="6"/>
  <c r="A3258" i="6"/>
  <c r="E3257" i="6"/>
  <c r="A3257" i="6"/>
  <c r="I3257" i="6" s="1"/>
  <c r="A3256" i="6"/>
  <c r="A3255" i="6"/>
  <c r="A3254" i="6"/>
  <c r="E3254" i="6" s="1"/>
  <c r="E3253" i="6"/>
  <c r="A3253" i="6"/>
  <c r="I3253" i="6" s="1"/>
  <c r="A3252" i="6"/>
  <c r="A3251" i="6"/>
  <c r="I3251" i="6" s="1"/>
  <c r="A3250" i="6"/>
  <c r="I3250" i="6" s="1"/>
  <c r="A3249" i="6"/>
  <c r="I3248" i="6"/>
  <c r="A3248" i="6"/>
  <c r="A3247" i="6"/>
  <c r="E3247" i="6" s="1"/>
  <c r="E3246" i="6" s="1"/>
  <c r="A3246" i="6"/>
  <c r="I3246" i="6" s="1"/>
  <c r="A3245" i="6"/>
  <c r="I3245" i="6" s="1"/>
  <c r="A3244" i="6"/>
  <c r="I3244" i="6" s="1"/>
  <c r="A3243" i="6"/>
  <c r="I3243" i="6" s="1"/>
  <c r="A3242" i="6"/>
  <c r="I3242" i="6" s="1"/>
  <c r="A3241" i="6"/>
  <c r="A3240" i="6"/>
  <c r="I3240" i="6" s="1"/>
  <c r="E3239" i="6"/>
  <c r="E3238" i="6" s="1"/>
  <c r="A3239" i="6"/>
  <c r="I3238" i="6"/>
  <c r="A3238" i="6"/>
  <c r="F3237" i="6"/>
  <c r="F3236" i="6" s="1"/>
  <c r="A3237" i="6"/>
  <c r="E3237" i="6" s="1"/>
  <c r="E3236" i="6" s="1"/>
  <c r="A3236" i="6"/>
  <c r="I3236" i="6" s="1"/>
  <c r="A3235" i="6"/>
  <c r="I3234" i="6"/>
  <c r="A3234" i="6"/>
  <c r="A3233" i="6"/>
  <c r="A3232" i="6"/>
  <c r="I3232" i="6" s="1"/>
  <c r="A3231" i="6"/>
  <c r="A3230" i="6"/>
  <c r="I3230" i="6" s="1"/>
  <c r="A3229" i="6"/>
  <c r="I3229" i="6" s="1"/>
  <c r="I3228" i="6"/>
  <c r="A3228" i="6"/>
  <c r="E3228" i="6" s="1"/>
  <c r="E3227" i="6" s="1"/>
  <c r="A3227" i="6"/>
  <c r="I3227" i="6" s="1"/>
  <c r="F3226" i="6"/>
  <c r="F3225" i="6" s="1"/>
  <c r="E3226" i="6"/>
  <c r="E3225" i="6" s="1"/>
  <c r="A3226" i="6"/>
  <c r="I3226" i="6" s="1"/>
  <c r="A3225" i="6"/>
  <c r="I3225" i="6" s="1"/>
  <c r="A3224" i="6"/>
  <c r="E3224" i="6" s="1"/>
  <c r="E3223" i="6" s="1"/>
  <c r="A3223" i="6"/>
  <c r="I3223" i="6" s="1"/>
  <c r="A3222" i="6"/>
  <c r="I3221" i="6"/>
  <c r="A3221" i="6"/>
  <c r="A3220" i="6"/>
  <c r="I3220" i="6" s="1"/>
  <c r="A3219" i="6"/>
  <c r="E3219" i="6" s="1"/>
  <c r="E3218" i="6" s="1"/>
  <c r="A3218" i="6"/>
  <c r="I3218" i="6" s="1"/>
  <c r="A3217" i="6"/>
  <c r="A3216" i="6"/>
  <c r="F3215" i="6"/>
  <c r="A3215" i="6"/>
  <c r="A3214" i="6"/>
  <c r="E3213" i="6"/>
  <c r="A3213" i="6"/>
  <c r="I3213" i="6" s="1"/>
  <c r="A3212" i="6"/>
  <c r="I3212" i="6" s="1"/>
  <c r="A3211" i="6"/>
  <c r="I3211" i="6" s="1"/>
  <c r="A3210" i="6"/>
  <c r="I3210" i="6" s="1"/>
  <c r="F3209" i="6"/>
  <c r="F3208" i="6" s="1"/>
  <c r="A3209" i="6"/>
  <c r="I3209" i="6" s="1"/>
  <c r="I3208" i="6"/>
  <c r="A3208" i="6"/>
  <c r="F3207" i="6"/>
  <c r="A3207" i="6"/>
  <c r="E3207" i="6" s="1"/>
  <c r="A3206" i="6"/>
  <c r="A3205" i="6"/>
  <c r="A3204" i="6"/>
  <c r="I3204" i="6" s="1"/>
  <c r="A3203" i="6"/>
  <c r="A3202" i="6"/>
  <c r="I3202" i="6" s="1"/>
  <c r="A3201" i="6"/>
  <c r="A3200" i="6"/>
  <c r="I3200" i="6" s="1"/>
  <c r="A3199" i="6"/>
  <c r="I3199" i="6" s="1"/>
  <c r="A3198" i="6"/>
  <c r="I3198" i="6" s="1"/>
  <c r="F3197" i="6"/>
  <c r="F3196" i="6" s="1"/>
  <c r="A3197" i="6"/>
  <c r="I3197" i="6" s="1"/>
  <c r="I3196" i="6"/>
  <c r="A3196" i="6"/>
  <c r="I3195" i="6"/>
  <c r="A3195" i="6"/>
  <c r="A3194" i="6"/>
  <c r="I3194" i="6" s="1"/>
  <c r="A3193" i="6"/>
  <c r="A3192" i="6"/>
  <c r="I3192" i="6" s="1"/>
  <c r="E3191" i="6"/>
  <c r="A3191" i="6"/>
  <c r="I3191" i="6" s="1"/>
  <c r="E3190" i="6"/>
  <c r="A3190" i="6"/>
  <c r="I3190" i="6" s="1"/>
  <c r="A3189" i="6"/>
  <c r="E3189" i="6" s="1"/>
  <c r="A3188" i="6"/>
  <c r="A3187" i="6"/>
  <c r="A3186" i="6"/>
  <c r="I3186" i="6" s="1"/>
  <c r="A3185" i="6"/>
  <c r="I3185" i="6" s="1"/>
  <c r="F3184" i="6"/>
  <c r="F3183" i="6" s="1"/>
  <c r="E3184" i="6"/>
  <c r="E3183" i="6" s="1"/>
  <c r="A3184" i="6"/>
  <c r="I3184" i="6" s="1"/>
  <c r="A3183" i="6"/>
  <c r="I3183" i="6" s="1"/>
  <c r="A3182" i="6"/>
  <c r="A3181" i="6"/>
  <c r="I3181" i="6" s="1"/>
  <c r="A3180" i="6"/>
  <c r="A3179" i="6"/>
  <c r="I3179" i="6" s="1"/>
  <c r="A3178" i="6"/>
  <c r="A3177" i="6"/>
  <c r="I3177" i="6" s="1"/>
  <c r="A3176" i="6"/>
  <c r="A3175" i="6"/>
  <c r="I3175" i="6" s="1"/>
  <c r="A3174" i="6"/>
  <c r="I3174" i="6" s="1"/>
  <c r="A3173" i="6"/>
  <c r="I3173" i="6" s="1"/>
  <c r="A3172" i="6"/>
  <c r="A3171" i="6"/>
  <c r="I3171" i="6" s="1"/>
  <c r="A3170" i="6"/>
  <c r="E3170" i="6" s="1"/>
  <c r="A3169" i="6"/>
  <c r="I3169" i="6" s="1"/>
  <c r="I3168" i="6"/>
  <c r="A3168" i="6"/>
  <c r="E3168" i="6" s="1"/>
  <c r="A3167" i="6"/>
  <c r="A3166" i="6"/>
  <c r="E3165" i="6"/>
  <c r="A3165" i="6"/>
  <c r="I3165" i="6" s="1"/>
  <c r="A3164" i="6"/>
  <c r="I3164" i="6" s="1"/>
  <c r="A3163" i="6"/>
  <c r="A3162" i="6"/>
  <c r="I3162" i="6" s="1"/>
  <c r="A3161" i="6"/>
  <c r="A3160" i="6"/>
  <c r="A3159" i="6"/>
  <c r="A3158" i="6"/>
  <c r="A3157" i="6"/>
  <c r="I3157" i="6" s="1"/>
  <c r="A3156" i="6"/>
  <c r="I3156" i="6" s="1"/>
  <c r="A3155" i="6"/>
  <c r="E3155" i="6" s="1"/>
  <c r="E3154" i="6" s="1"/>
  <c r="A3154" i="6"/>
  <c r="I3154" i="6" s="1"/>
  <c r="A3153" i="6"/>
  <c r="A3152" i="6"/>
  <c r="I3152" i="6" s="1"/>
  <c r="A3151" i="6"/>
  <c r="A3150" i="6"/>
  <c r="I3150" i="6" s="1"/>
  <c r="A3149" i="6"/>
  <c r="A3148" i="6"/>
  <c r="I3148" i="6" s="1"/>
  <c r="A3147" i="6"/>
  <c r="A3146" i="6"/>
  <c r="I3146" i="6" s="1"/>
  <c r="A3145" i="6"/>
  <c r="I3145" i="6" s="1"/>
  <c r="A3144" i="6"/>
  <c r="I3144" i="6" s="1"/>
  <c r="A3143" i="6"/>
  <c r="I3143" i="6" s="1"/>
  <c r="I3142" i="6"/>
  <c r="A3142" i="6"/>
  <c r="I3141" i="6"/>
  <c r="A3141" i="6"/>
  <c r="A3140" i="6"/>
  <c r="I3140" i="6" s="1"/>
  <c r="F3139" i="6"/>
  <c r="F3138" i="6" s="1"/>
  <c r="E3139" i="6"/>
  <c r="E3138" i="6" s="1"/>
  <c r="A3139" i="6"/>
  <c r="I3139" i="6" s="1"/>
  <c r="I3138" i="6"/>
  <c r="A3138" i="6"/>
  <c r="A3137" i="6"/>
  <c r="I3137" i="6" s="1"/>
  <c r="A3136" i="6"/>
  <c r="A3135" i="6"/>
  <c r="I3135" i="6" s="1"/>
  <c r="F3134" i="6"/>
  <c r="F3133" i="6" s="1"/>
  <c r="E3134" i="6"/>
  <c r="H3134" i="6" s="1"/>
  <c r="A3134" i="6"/>
  <c r="I3134" i="6" s="1"/>
  <c r="I3133" i="6"/>
  <c r="A3133" i="6"/>
  <c r="I3132" i="6"/>
  <c r="A3132" i="6"/>
  <c r="A3131" i="6"/>
  <c r="E3131" i="6" s="1"/>
  <c r="E3130" i="6" s="1"/>
  <c r="A3130" i="6"/>
  <c r="I3130" i="6" s="1"/>
  <c r="A3129" i="6"/>
  <c r="A3128" i="6"/>
  <c r="E3128" i="6" s="1"/>
  <c r="A3127" i="6"/>
  <c r="I3127" i="6" s="1"/>
  <c r="I3126" i="6"/>
  <c r="F3126" i="6"/>
  <c r="A3126" i="6"/>
  <c r="E3126" i="6" s="1"/>
  <c r="A3125" i="6"/>
  <c r="I3125" i="6" s="1"/>
  <c r="A3124" i="6"/>
  <c r="A3123" i="6"/>
  <c r="I3123" i="6" s="1"/>
  <c r="A3122" i="6"/>
  <c r="I3122" i="6" s="1"/>
  <c r="E3121" i="6"/>
  <c r="A3121" i="6"/>
  <c r="I3121" i="6" s="1"/>
  <c r="A3120" i="6"/>
  <c r="A3119" i="6"/>
  <c r="I3119" i="6" s="1"/>
  <c r="E3118" i="6"/>
  <c r="A3118" i="6"/>
  <c r="I3118" i="6" s="1"/>
  <c r="A3117" i="6"/>
  <c r="F3116" i="6"/>
  <c r="A3116" i="6"/>
  <c r="I3116" i="6" s="1"/>
  <c r="A3115" i="6"/>
  <c r="A3114" i="6"/>
  <c r="I3114" i="6" s="1"/>
  <c r="A3113" i="6"/>
  <c r="I3113" i="6" s="1"/>
  <c r="A3112" i="6"/>
  <c r="A3111" i="6"/>
  <c r="I3111" i="6" s="1"/>
  <c r="A3110" i="6"/>
  <c r="A3109" i="6"/>
  <c r="I3109" i="6" s="1"/>
  <c r="I3108" i="6"/>
  <c r="A3108" i="6"/>
  <c r="E3108" i="6" s="1"/>
  <c r="E3107" i="6" s="1"/>
  <c r="A3107" i="6"/>
  <c r="I3107" i="6" s="1"/>
  <c r="A3106" i="6"/>
  <c r="I3105" i="6"/>
  <c r="A3105" i="6"/>
  <c r="A3104" i="6"/>
  <c r="A3103" i="6"/>
  <c r="I3103" i="6" s="1"/>
  <c r="I3102" i="6"/>
  <c r="A3102" i="6"/>
  <c r="A3101" i="6"/>
  <c r="A3100" i="6"/>
  <c r="I3100" i="6" s="1"/>
  <c r="A3099" i="6"/>
  <c r="I3099" i="6" s="1"/>
  <c r="A3098" i="6"/>
  <c r="A3097" i="6"/>
  <c r="I3097" i="6" s="1"/>
  <c r="A3096" i="6"/>
  <c r="A3095" i="6"/>
  <c r="I3094" i="6"/>
  <c r="A3094" i="6"/>
  <c r="E3094" i="6" s="1"/>
  <c r="A3093" i="6"/>
  <c r="A3092" i="6"/>
  <c r="I3092" i="6" s="1"/>
  <c r="A3091" i="6"/>
  <c r="A3090" i="6"/>
  <c r="I3090" i="6" s="1"/>
  <c r="E3089" i="6"/>
  <c r="E3088" i="6" s="1"/>
  <c r="A3089" i="6"/>
  <c r="A3088" i="6"/>
  <c r="I3088" i="6" s="1"/>
  <c r="I3087" i="6"/>
  <c r="E3087" i="6"/>
  <c r="E3086" i="6" s="1"/>
  <c r="A3087" i="6"/>
  <c r="F3087" i="6" s="1"/>
  <c r="F3086" i="6" s="1"/>
  <c r="I3086" i="6"/>
  <c r="A3086" i="6"/>
  <c r="A3085" i="6"/>
  <c r="E3085" i="6" s="1"/>
  <c r="A3084" i="6"/>
  <c r="F3084" i="6" s="1"/>
  <c r="F3083" i="6"/>
  <c r="A3083" i="6"/>
  <c r="E3083" i="6" s="1"/>
  <c r="A3082" i="6"/>
  <c r="A3081" i="6"/>
  <c r="I3081" i="6" s="1"/>
  <c r="A3080" i="6"/>
  <c r="I3080" i="6" s="1"/>
  <c r="A3079" i="6"/>
  <c r="I3079" i="6" s="1"/>
  <c r="A3078" i="6"/>
  <c r="F3078" i="6" s="1"/>
  <c r="F3077" i="6" s="1"/>
  <c r="A3077" i="6"/>
  <c r="I3077" i="6" s="1"/>
  <c r="I3076" i="6"/>
  <c r="A3076" i="6"/>
  <c r="E3076" i="6" s="1"/>
  <c r="E3075" i="6" s="1"/>
  <c r="I3075" i="6"/>
  <c r="A3075" i="6"/>
  <c r="A3074" i="6"/>
  <c r="A3073" i="6"/>
  <c r="I3073" i="6" s="1"/>
  <c r="I3072" i="6"/>
  <c r="A3072" i="6"/>
  <c r="F3071" i="6"/>
  <c r="F3070" i="6" s="1"/>
  <c r="A3071" i="6"/>
  <c r="A3070" i="6"/>
  <c r="I3070" i="6" s="1"/>
  <c r="A3069" i="6"/>
  <c r="A3068" i="6"/>
  <c r="I3068" i="6" s="1"/>
  <c r="A3067" i="6"/>
  <c r="A3066" i="6"/>
  <c r="I3066" i="6" s="1"/>
  <c r="A3065" i="6"/>
  <c r="F3065" i="6" s="1"/>
  <c r="F3064" i="6" s="1"/>
  <c r="I3064" i="6"/>
  <c r="A3064" i="6"/>
  <c r="A3063" i="6"/>
  <c r="I3063" i="6" s="1"/>
  <c r="A3062" i="6"/>
  <c r="A3061" i="6"/>
  <c r="I3061" i="6" s="1"/>
  <c r="A3060" i="6"/>
  <c r="I3059" i="6"/>
  <c r="A3059" i="6"/>
  <c r="A3058" i="6"/>
  <c r="I3058" i="6" s="1"/>
  <c r="A3057" i="6"/>
  <c r="I3057" i="6" s="1"/>
  <c r="F3056" i="6"/>
  <c r="F3055" i="6" s="1"/>
  <c r="A3056" i="6"/>
  <c r="A3055" i="6"/>
  <c r="I3055" i="6" s="1"/>
  <c r="A3054" i="6"/>
  <c r="A3053" i="6"/>
  <c r="I3053" i="6" s="1"/>
  <c r="A3052" i="6"/>
  <c r="A3051" i="6"/>
  <c r="I3051" i="6" s="1"/>
  <c r="A3050" i="6"/>
  <c r="F3050" i="6" s="1"/>
  <c r="F3049" i="6" s="1"/>
  <c r="I3049" i="6"/>
  <c r="A3049" i="6"/>
  <c r="A3048" i="6"/>
  <c r="I3048" i="6" s="1"/>
  <c r="A3047" i="6"/>
  <c r="A3046" i="6"/>
  <c r="I3046" i="6" s="1"/>
  <c r="A3045" i="6"/>
  <c r="A3044" i="6"/>
  <c r="I3044" i="6" s="1"/>
  <c r="F3043" i="6"/>
  <c r="F3042" i="6" s="1"/>
  <c r="A3043" i="6"/>
  <c r="A3042" i="6"/>
  <c r="I3042" i="6" s="1"/>
  <c r="A3041" i="6"/>
  <c r="E3041" i="6" s="1"/>
  <c r="E3040" i="6" s="1"/>
  <c r="A3040" i="6"/>
  <c r="I3040" i="6" s="1"/>
  <c r="A3039" i="6"/>
  <c r="A3038" i="6"/>
  <c r="I3038" i="6" s="1"/>
  <c r="A3037" i="6"/>
  <c r="I3036" i="6"/>
  <c r="A3036" i="6"/>
  <c r="A3035" i="6"/>
  <c r="I3035" i="6" s="1"/>
  <c r="A3034" i="6"/>
  <c r="E3034" i="6" s="1"/>
  <c r="E3033" i="6" s="1"/>
  <c r="A3033" i="6"/>
  <c r="I3033" i="6" s="1"/>
  <c r="A3032" i="6"/>
  <c r="F3032" i="6" s="1"/>
  <c r="F3031" i="6" s="1"/>
  <c r="A3031" i="6"/>
  <c r="I3031" i="6" s="1"/>
  <c r="A3030" i="6"/>
  <c r="A3029" i="6"/>
  <c r="I3029" i="6" s="1"/>
  <c r="A3028" i="6"/>
  <c r="I3028" i="6" s="1"/>
  <c r="A3027" i="6"/>
  <c r="E3027" i="6" s="1"/>
  <c r="E3026" i="6" s="1"/>
  <c r="A3026" i="6"/>
  <c r="I3026" i="6" s="1"/>
  <c r="A3025" i="6"/>
  <c r="E3025" i="6" s="1"/>
  <c r="E3024" i="6" s="1"/>
  <c r="A3024" i="6"/>
  <c r="I3024" i="6" s="1"/>
  <c r="A3023" i="6"/>
  <c r="A3022" i="6"/>
  <c r="I3022" i="6" s="1"/>
  <c r="A3021" i="6"/>
  <c r="E3021" i="6" s="1"/>
  <c r="E3020" i="6" s="1"/>
  <c r="A3020" i="6"/>
  <c r="I3020" i="6" s="1"/>
  <c r="A3019" i="6"/>
  <c r="I3019" i="6" s="1"/>
  <c r="A3018" i="6"/>
  <c r="A3017" i="6"/>
  <c r="I3017" i="6" s="1"/>
  <c r="I3016" i="6"/>
  <c r="F3016" i="6"/>
  <c r="F3015" i="6" s="1"/>
  <c r="A3016" i="6"/>
  <c r="E3016" i="6" s="1"/>
  <c r="E3015" i="6" s="1"/>
  <c r="A3015" i="6"/>
  <c r="I3015" i="6" s="1"/>
  <c r="I3014" i="6"/>
  <c r="F3014" i="6"/>
  <c r="F3013" i="6" s="1"/>
  <c r="A3014" i="6"/>
  <c r="E3014" i="6" s="1"/>
  <c r="E3013" i="6"/>
  <c r="A3013" i="6"/>
  <c r="I3013" i="6" s="1"/>
  <c r="A3012" i="6"/>
  <c r="E3012" i="6" s="1"/>
  <c r="A3011" i="6"/>
  <c r="I3011" i="6" s="1"/>
  <c r="F3010" i="6"/>
  <c r="F3009" i="6" s="1"/>
  <c r="A3010" i="6"/>
  <c r="E3010" i="6" s="1"/>
  <c r="E3009" i="6" s="1"/>
  <c r="A3009" i="6"/>
  <c r="I3009" i="6" s="1"/>
  <c r="A3008" i="6"/>
  <c r="I3008" i="6" s="1"/>
  <c r="A3007" i="6"/>
  <c r="I3007" i="6" s="1"/>
  <c r="A3006" i="6"/>
  <c r="I3005" i="6"/>
  <c r="A3005" i="6"/>
  <c r="A3004" i="6"/>
  <c r="A3003" i="6"/>
  <c r="I3003" i="6" s="1"/>
  <c r="A3002" i="6"/>
  <c r="A3001" i="6"/>
  <c r="I3001" i="6" s="1"/>
  <c r="A3000" i="6"/>
  <c r="I3000" i="6" s="1"/>
  <c r="A2999" i="6"/>
  <c r="A2998" i="6"/>
  <c r="I2998" i="6" s="1"/>
  <c r="E2997" i="6"/>
  <c r="E2996" i="6" s="1"/>
  <c r="A2997" i="6"/>
  <c r="A2996" i="6"/>
  <c r="I2996" i="6" s="1"/>
  <c r="A2995" i="6"/>
  <c r="E2995" i="6" s="1"/>
  <c r="E2994" i="6" s="1"/>
  <c r="A2994" i="6"/>
  <c r="I2994" i="6" s="1"/>
  <c r="A2993" i="6"/>
  <c r="I2993" i="6" s="1"/>
  <c r="E2992" i="6"/>
  <c r="A2992" i="6"/>
  <c r="A2991" i="6"/>
  <c r="A2990" i="6"/>
  <c r="A2989" i="6"/>
  <c r="A2988" i="6"/>
  <c r="A2987" i="6"/>
  <c r="I2987" i="6" s="1"/>
  <c r="E2986" i="6"/>
  <c r="E2985" i="6" s="1"/>
  <c r="A2986" i="6"/>
  <c r="A2985" i="6"/>
  <c r="I2985" i="6" s="1"/>
  <c r="I2984" i="6"/>
  <c r="A2984" i="6"/>
  <c r="F2984" i="6" s="1"/>
  <c r="F2983" i="6" s="1"/>
  <c r="A2983" i="6"/>
  <c r="I2983" i="6" s="1"/>
  <c r="A2982" i="6"/>
  <c r="E2982" i="6" s="1"/>
  <c r="E2981" i="6" s="1"/>
  <c r="A2981" i="6"/>
  <c r="I2981" i="6" s="1"/>
  <c r="A2980" i="6"/>
  <c r="E2980" i="6" s="1"/>
  <c r="A2979" i="6"/>
  <c r="A2978" i="6"/>
  <c r="A2977" i="6"/>
  <c r="I2977" i="6" s="1"/>
  <c r="A2976" i="6"/>
  <c r="A2975" i="6"/>
  <c r="A2974" i="6"/>
  <c r="F2973" i="6"/>
  <c r="A2973" i="6"/>
  <c r="I2973" i="6" s="1"/>
  <c r="A2972" i="6"/>
  <c r="A2971" i="6"/>
  <c r="I2971" i="6" s="1"/>
  <c r="A2970" i="6"/>
  <c r="I2970" i="6" s="1"/>
  <c r="A2969" i="6"/>
  <c r="E2969" i="6" s="1"/>
  <c r="E2968" i="6" s="1"/>
  <c r="A2968" i="6"/>
  <c r="I2968" i="6" s="1"/>
  <c r="A2967" i="6"/>
  <c r="A2966" i="6"/>
  <c r="I2966" i="6" s="1"/>
  <c r="A2965" i="6"/>
  <c r="A2964" i="6"/>
  <c r="I2964" i="6" s="1"/>
  <c r="A2963" i="6"/>
  <c r="I2963" i="6" s="1"/>
  <c r="A2962" i="6"/>
  <c r="I2962" i="6" s="1"/>
  <c r="A2961" i="6"/>
  <c r="A2954" i="6"/>
  <c r="E2953" i="6"/>
  <c r="F2952" i="6"/>
  <c r="E2952" i="6"/>
  <c r="A2951" i="6"/>
  <c r="A2950" i="6"/>
  <c r="I2950" i="6" s="1"/>
  <c r="A2949" i="6"/>
  <c r="A2948" i="6"/>
  <c r="I2948" i="6" s="1"/>
  <c r="I2947" i="6"/>
  <c r="A2947" i="6"/>
  <c r="A2946" i="6"/>
  <c r="I2946" i="6" s="1"/>
  <c r="E2945" i="6"/>
  <c r="A2945" i="6"/>
  <c r="A2944" i="6"/>
  <c r="A2943" i="6"/>
  <c r="A2942" i="6"/>
  <c r="E2942" i="6" s="1"/>
  <c r="A2941" i="6"/>
  <c r="A2940" i="6"/>
  <c r="I2940" i="6" s="1"/>
  <c r="A2939" i="6"/>
  <c r="E2939" i="6" s="1"/>
  <c r="E2938" i="6" s="1"/>
  <c r="A2938" i="6"/>
  <c r="I2938" i="6" s="1"/>
  <c r="E2937" i="6"/>
  <c r="A2937" i="6"/>
  <c r="I2937" i="6" s="1"/>
  <c r="F2936" i="6"/>
  <c r="A2936" i="6"/>
  <c r="A2935" i="6"/>
  <c r="A2934" i="6"/>
  <c r="I2934" i="6" s="1"/>
  <c r="I2933" i="6"/>
  <c r="F2933" i="6"/>
  <c r="E2933" i="6"/>
  <c r="A2933" i="6"/>
  <c r="E2932" i="6"/>
  <c r="A2932" i="6"/>
  <c r="A2931" i="6"/>
  <c r="A2930" i="6"/>
  <c r="E2930" i="6" s="1"/>
  <c r="A2929" i="6"/>
  <c r="I2929" i="6" s="1"/>
  <c r="A2928" i="6"/>
  <c r="I2928" i="6" s="1"/>
  <c r="A2927" i="6"/>
  <c r="I2927" i="6" s="1"/>
  <c r="A2926" i="6"/>
  <c r="A2925" i="6"/>
  <c r="E2925" i="6" s="1"/>
  <c r="A2924" i="6"/>
  <c r="F2924" i="6" s="1"/>
  <c r="A2923" i="6"/>
  <c r="I2923" i="6" s="1"/>
  <c r="A2922" i="6"/>
  <c r="I2922" i="6" s="1"/>
  <c r="A2921" i="6"/>
  <c r="F2921" i="6" s="1"/>
  <c r="A2920" i="6"/>
  <c r="I2920" i="6" s="1"/>
  <c r="A2919" i="6"/>
  <c r="A2918" i="6"/>
  <c r="E2918" i="6" s="1"/>
  <c r="I2917" i="6"/>
  <c r="A2917" i="6"/>
  <c r="A2916" i="6"/>
  <c r="I2916" i="6" s="1"/>
  <c r="A2915" i="6"/>
  <c r="F2915" i="6" s="1"/>
  <c r="F2914" i="6" s="1"/>
  <c r="A2914" i="6"/>
  <c r="I2914" i="6" s="1"/>
  <c r="A2913" i="6"/>
  <c r="A2912" i="6"/>
  <c r="I2912" i="6" s="1"/>
  <c r="F2911" i="6"/>
  <c r="F2910" i="6" s="1"/>
  <c r="E2911" i="6"/>
  <c r="E2910" i="6" s="1"/>
  <c r="A2911" i="6"/>
  <c r="I2911" i="6" s="1"/>
  <c r="A2910" i="6"/>
  <c r="I2910" i="6" s="1"/>
  <c r="A2909" i="6"/>
  <c r="F2909" i="6" s="1"/>
  <c r="F2908" i="6" s="1"/>
  <c r="A2908" i="6"/>
  <c r="I2908" i="6" s="1"/>
  <c r="A2907" i="6"/>
  <c r="F2907" i="6" s="1"/>
  <c r="F2906" i="6" s="1"/>
  <c r="A2906" i="6"/>
  <c r="I2906" i="6" s="1"/>
  <c r="A2905" i="6"/>
  <c r="I2905" i="6" s="1"/>
  <c r="A2904" i="6"/>
  <c r="F2904" i="6" s="1"/>
  <c r="F2903" i="6" s="1"/>
  <c r="A2903" i="6"/>
  <c r="I2903" i="6" s="1"/>
  <c r="A2902" i="6"/>
  <c r="F2902" i="6" s="1"/>
  <c r="A2901" i="6"/>
  <c r="F2901" i="6" s="1"/>
  <c r="A2900" i="6"/>
  <c r="F2899" i="6"/>
  <c r="E2899" i="6"/>
  <c r="A2899" i="6"/>
  <c r="I2899" i="6" s="1"/>
  <c r="A2898" i="6"/>
  <c r="F2898" i="6" s="1"/>
  <c r="A2897" i="6"/>
  <c r="I2897" i="6" s="1"/>
  <c r="A2896" i="6"/>
  <c r="I2896" i="6" s="1"/>
  <c r="A2895" i="6"/>
  <c r="F2895" i="6" s="1"/>
  <c r="F2894" i="6" s="1"/>
  <c r="A2894" i="6"/>
  <c r="I2894" i="6" s="1"/>
  <c r="A2893" i="6"/>
  <c r="I2893" i="6" s="1"/>
  <c r="A2892" i="6"/>
  <c r="A2891" i="6"/>
  <c r="I2891" i="6" s="1"/>
  <c r="A2890" i="6"/>
  <c r="F2890" i="6" s="1"/>
  <c r="F2889" i="6" s="1"/>
  <c r="I2889" i="6"/>
  <c r="A2889" i="6"/>
  <c r="A2888" i="6"/>
  <c r="F2888" i="6" s="1"/>
  <c r="A2887" i="6"/>
  <c r="F2887" i="6" s="1"/>
  <c r="F2886" i="6"/>
  <c r="A2886" i="6"/>
  <c r="I2886" i="6" s="1"/>
  <c r="A2885" i="6"/>
  <c r="A2884" i="6"/>
  <c r="F2884" i="6" s="1"/>
  <c r="I2883" i="6"/>
  <c r="A2883" i="6"/>
  <c r="A2882" i="6"/>
  <c r="I2882" i="6" s="1"/>
  <c r="A2881" i="6"/>
  <c r="F2881" i="6" s="1"/>
  <c r="F2880" i="6" s="1"/>
  <c r="A2880" i="6"/>
  <c r="I2880" i="6" s="1"/>
  <c r="A2879" i="6"/>
  <c r="F2879" i="6" s="1"/>
  <c r="F2878" i="6" s="1"/>
  <c r="A2878" i="6"/>
  <c r="I2878" i="6" s="1"/>
  <c r="A2877" i="6"/>
  <c r="A2876" i="6"/>
  <c r="I2876" i="6" s="1"/>
  <c r="E2875" i="6"/>
  <c r="E2874" i="6" s="1"/>
  <c r="A2875" i="6"/>
  <c r="A2874" i="6"/>
  <c r="I2874" i="6" s="1"/>
  <c r="A2873" i="6"/>
  <c r="F2873" i="6" s="1"/>
  <c r="F2872" i="6" s="1"/>
  <c r="I2872" i="6"/>
  <c r="A2872" i="6"/>
  <c r="A2871" i="6"/>
  <c r="F2871" i="6" s="1"/>
  <c r="F2870" i="6" s="1"/>
  <c r="I2870" i="6"/>
  <c r="A2870" i="6"/>
  <c r="A2869" i="6"/>
  <c r="I2869" i="6" s="1"/>
  <c r="A2868" i="6"/>
  <c r="F2868" i="6" s="1"/>
  <c r="F2867" i="6" s="1"/>
  <c r="A2867" i="6"/>
  <c r="I2867" i="6" s="1"/>
  <c r="A2866" i="6"/>
  <c r="F2866" i="6" s="1"/>
  <c r="F2865" i="6" s="1"/>
  <c r="A2865" i="6"/>
  <c r="I2865" i="6" s="1"/>
  <c r="A2864" i="6"/>
  <c r="A2863" i="6"/>
  <c r="I2863" i="6" s="1"/>
  <c r="A2862" i="6"/>
  <c r="A2861" i="6"/>
  <c r="I2861" i="6" s="1"/>
  <c r="I2860" i="6"/>
  <c r="A2860" i="6"/>
  <c r="A2859" i="6"/>
  <c r="A2858" i="6"/>
  <c r="I2858" i="6" s="1"/>
  <c r="F2857" i="6"/>
  <c r="F2856" i="6" s="1"/>
  <c r="A2857" i="6"/>
  <c r="I2857" i="6" s="1"/>
  <c r="A2856" i="6"/>
  <c r="I2856" i="6" s="1"/>
  <c r="A2855" i="6"/>
  <c r="F2855" i="6" s="1"/>
  <c r="F2854" i="6" s="1"/>
  <c r="A2854" i="6"/>
  <c r="I2854" i="6" s="1"/>
  <c r="A2853" i="6"/>
  <c r="I2853" i="6" s="1"/>
  <c r="A2852" i="6"/>
  <c r="I2852" i="6" s="1"/>
  <c r="A2851" i="6"/>
  <c r="F2851" i="6" s="1"/>
  <c r="F2850" i="6" s="1"/>
  <c r="A2850" i="6"/>
  <c r="I2850" i="6" s="1"/>
  <c r="A2849" i="6"/>
  <c r="A2848" i="6"/>
  <c r="I2848" i="6" s="1"/>
  <c r="A2847" i="6"/>
  <c r="A2846" i="6"/>
  <c r="I2846" i="6" s="1"/>
  <c r="A2845" i="6"/>
  <c r="F2845" i="6" s="1"/>
  <c r="A2844" i="6"/>
  <c r="E2843" i="6"/>
  <c r="A2843" i="6"/>
  <c r="A2842" i="6"/>
  <c r="I2842" i="6" s="1"/>
  <c r="A2841" i="6"/>
  <c r="I2841" i="6" s="1"/>
  <c r="A2840" i="6"/>
  <c r="F2840" i="6" s="1"/>
  <c r="F2839" i="6" s="1"/>
  <c r="I2839" i="6"/>
  <c r="A2839" i="6"/>
  <c r="A2838" i="6"/>
  <c r="I2838" i="6" s="1"/>
  <c r="A2837" i="6"/>
  <c r="I2837" i="6" s="1"/>
  <c r="F2836" i="6"/>
  <c r="F2835" i="6" s="1"/>
  <c r="A2836" i="6"/>
  <c r="A2835" i="6"/>
  <c r="I2835" i="6" s="1"/>
  <c r="A2834" i="6"/>
  <c r="F2834" i="6" s="1"/>
  <c r="F2833" i="6" s="1"/>
  <c r="A2833" i="6"/>
  <c r="I2833" i="6" s="1"/>
  <c r="A2832" i="6"/>
  <c r="F2832" i="6" s="1"/>
  <c r="F2831" i="6" s="1"/>
  <c r="A2831" i="6"/>
  <c r="I2831" i="6" s="1"/>
  <c r="A2830" i="6"/>
  <c r="I2830" i="6" s="1"/>
  <c r="A2829" i="6"/>
  <c r="F2829" i="6" s="1"/>
  <c r="A2828" i="6"/>
  <c r="F2828" i="6" s="1"/>
  <c r="F2827" i="6"/>
  <c r="E2827" i="6"/>
  <c r="A2827" i="6"/>
  <c r="I2827" i="6" s="1"/>
  <c r="A2826" i="6"/>
  <c r="F2826" i="6" s="1"/>
  <c r="I2825" i="6"/>
  <c r="A2825" i="6"/>
  <c r="E2824" i="6"/>
  <c r="A2824" i="6"/>
  <c r="I2824" i="6" s="1"/>
  <c r="A2823" i="6"/>
  <c r="F2823" i="6" s="1"/>
  <c r="A2822" i="6"/>
  <c r="A2821" i="6"/>
  <c r="A2820" i="6"/>
  <c r="I2820" i="6" s="1"/>
  <c r="I2819" i="6"/>
  <c r="A2819" i="6"/>
  <c r="A2818" i="6"/>
  <c r="I2818" i="6" s="1"/>
  <c r="A2817" i="6"/>
  <c r="I2817" i="6" s="1"/>
  <c r="A2816" i="6"/>
  <c r="I2816" i="6" s="1"/>
  <c r="A2815" i="6"/>
  <c r="E2815" i="6" s="1"/>
  <c r="F2814" i="6"/>
  <c r="A2814" i="6"/>
  <c r="A2813" i="6"/>
  <c r="I2813" i="6" s="1"/>
  <c r="A2812" i="6"/>
  <c r="I2812" i="6" s="1"/>
  <c r="A2811" i="6"/>
  <c r="F2811" i="6" s="1"/>
  <c r="F2810" i="6" s="1"/>
  <c r="A2810" i="6"/>
  <c r="I2810" i="6" s="1"/>
  <c r="F2809" i="6"/>
  <c r="F2808" i="6" s="1"/>
  <c r="E2809" i="6"/>
  <c r="E2808" i="6" s="1"/>
  <c r="A2809" i="6"/>
  <c r="I2809" i="6" s="1"/>
  <c r="A2808" i="6"/>
  <c r="I2808" i="6" s="1"/>
  <c r="A2807" i="6"/>
  <c r="A2806" i="6"/>
  <c r="I2806" i="6" s="1"/>
  <c r="A2805" i="6"/>
  <c r="F2805" i="6" s="1"/>
  <c r="F2804" i="6" s="1"/>
  <c r="A2804" i="6"/>
  <c r="I2804" i="6" s="1"/>
  <c r="F2803" i="6"/>
  <c r="F2802" i="6" s="1"/>
  <c r="E2803" i="6"/>
  <c r="E2802" i="6" s="1"/>
  <c r="A2803" i="6"/>
  <c r="I2803" i="6" s="1"/>
  <c r="A2802" i="6"/>
  <c r="I2802" i="6" s="1"/>
  <c r="A2801" i="6"/>
  <c r="I2801" i="6" s="1"/>
  <c r="A2800" i="6"/>
  <c r="I2800" i="6" s="1"/>
  <c r="A2799" i="6"/>
  <c r="F2799" i="6" s="1"/>
  <c r="F2798" i="6" s="1"/>
  <c r="A2798" i="6"/>
  <c r="I2798" i="6" s="1"/>
  <c r="A2797" i="6"/>
  <c r="I2797" i="6" s="1"/>
  <c r="A2796" i="6"/>
  <c r="I2796" i="6" s="1"/>
  <c r="A2795" i="6"/>
  <c r="I2795" i="6" s="1"/>
  <c r="F2794" i="6"/>
  <c r="F2793" i="6" s="1"/>
  <c r="A2794" i="6"/>
  <c r="A2793" i="6"/>
  <c r="I2793" i="6" s="1"/>
  <c r="I2792" i="6"/>
  <c r="A2792" i="6"/>
  <c r="A2791" i="6"/>
  <c r="I2791" i="6" s="1"/>
  <c r="A2790" i="6"/>
  <c r="I2790" i="6" s="1"/>
  <c r="A2789" i="6"/>
  <c r="A2788" i="6"/>
  <c r="I2788" i="6" s="1"/>
  <c r="A2787" i="6"/>
  <c r="A2786" i="6"/>
  <c r="A2785" i="6"/>
  <c r="A2784" i="6"/>
  <c r="F2784" i="6" s="1"/>
  <c r="I2783" i="6"/>
  <c r="A2783" i="6"/>
  <c r="F2782" i="6"/>
  <c r="F2781" i="6" s="1"/>
  <c r="E2782" i="6"/>
  <c r="E2781" i="6" s="1"/>
  <c r="A2782" i="6"/>
  <c r="I2782" i="6" s="1"/>
  <c r="A2781" i="6"/>
  <c r="I2781" i="6" s="1"/>
  <c r="A2780" i="6"/>
  <c r="F2780" i="6" s="1"/>
  <c r="F2779" i="6"/>
  <c r="E2779" i="6"/>
  <c r="A2779" i="6"/>
  <c r="I2779" i="6" s="1"/>
  <c r="A2778" i="6"/>
  <c r="F2778" i="6" s="1"/>
  <c r="A2777" i="6"/>
  <c r="F2777" i="6" s="1"/>
  <c r="A2776" i="6"/>
  <c r="I2776" i="6" s="1"/>
  <c r="A2775" i="6"/>
  <c r="A2774" i="6"/>
  <c r="I2774" i="6" s="1"/>
  <c r="E2773" i="6"/>
  <c r="A2773" i="6"/>
  <c r="I2773" i="6" s="1"/>
  <c r="A2772" i="6"/>
  <c r="A2771" i="6"/>
  <c r="A2770" i="6"/>
  <c r="A2769" i="6"/>
  <c r="I2769" i="6" s="1"/>
  <c r="A2768" i="6"/>
  <c r="I2768" i="6" s="1"/>
  <c r="A2767" i="6"/>
  <c r="A2766" i="6"/>
  <c r="I2766" i="6" s="1"/>
  <c r="A2765" i="6"/>
  <c r="I2764" i="6"/>
  <c r="A2764" i="6"/>
  <c r="A2763" i="6"/>
  <c r="A2762" i="6"/>
  <c r="I2762" i="6" s="1"/>
  <c r="A2761" i="6"/>
  <c r="A2760" i="6"/>
  <c r="I2760" i="6" s="1"/>
  <c r="A2759" i="6"/>
  <c r="A2758" i="6"/>
  <c r="F2757" i="6"/>
  <c r="E2757" i="6"/>
  <c r="A2757" i="6"/>
  <c r="I2757" i="6" s="1"/>
  <c r="A2756" i="6"/>
  <c r="A2755" i="6"/>
  <c r="I2755" i="6" s="1"/>
  <c r="A2754" i="6"/>
  <c r="I2754" i="6" s="1"/>
  <c r="A2753" i="6"/>
  <c r="A2752" i="6"/>
  <c r="I2752" i="6" s="1"/>
  <c r="A2751" i="6"/>
  <c r="F2750" i="6"/>
  <c r="A2750" i="6"/>
  <c r="E2750" i="6" s="1"/>
  <c r="A2749" i="6"/>
  <c r="I2749" i="6" s="1"/>
  <c r="A2748" i="6"/>
  <c r="A2747" i="6"/>
  <c r="I2747" i="6" s="1"/>
  <c r="F2746" i="6"/>
  <c r="F2745" i="6" s="1"/>
  <c r="A2746" i="6"/>
  <c r="E2746" i="6" s="1"/>
  <c r="E2745" i="6" s="1"/>
  <c r="A2745" i="6"/>
  <c r="I2745" i="6" s="1"/>
  <c r="A2744" i="6"/>
  <c r="F2743" i="6"/>
  <c r="A2743" i="6"/>
  <c r="E2743" i="6" s="1"/>
  <c r="A2742" i="6"/>
  <c r="I2742" i="6" s="1"/>
  <c r="A2741" i="6"/>
  <c r="I2740" i="6"/>
  <c r="A2740" i="6"/>
  <c r="A2739" i="6"/>
  <c r="I2739" i="6" s="1"/>
  <c r="A2738" i="6"/>
  <c r="I2738" i="6" s="1"/>
  <c r="A2737" i="6"/>
  <c r="E2737" i="6" s="1"/>
  <c r="E2736" i="6" s="1"/>
  <c r="A2736" i="6"/>
  <c r="I2736" i="6" s="1"/>
  <c r="A2735" i="6"/>
  <c r="A2734" i="6"/>
  <c r="I2734" i="6" s="1"/>
  <c r="A2733" i="6"/>
  <c r="I2733" i="6" s="1"/>
  <c r="A2732" i="6"/>
  <c r="A2731" i="6"/>
  <c r="I2731" i="6" s="1"/>
  <c r="F2730" i="6"/>
  <c r="F2729" i="6" s="1"/>
  <c r="A2730" i="6"/>
  <c r="A2729" i="6"/>
  <c r="I2729" i="6" s="1"/>
  <c r="A2728" i="6"/>
  <c r="I2728" i="6" s="1"/>
  <c r="F2727" i="6"/>
  <c r="F2726" i="6" s="1"/>
  <c r="A2727" i="6"/>
  <c r="E2727" i="6" s="1"/>
  <c r="E2726" i="6" s="1"/>
  <c r="A2726" i="6"/>
  <c r="I2726" i="6" s="1"/>
  <c r="F2725" i="6"/>
  <c r="F2724" i="6" s="1"/>
  <c r="A2725" i="6"/>
  <c r="A2724" i="6"/>
  <c r="I2724" i="6" s="1"/>
  <c r="A2723" i="6"/>
  <c r="I2723" i="6" s="1"/>
  <c r="A2722" i="6"/>
  <c r="I2722" i="6" s="1"/>
  <c r="A2721" i="6"/>
  <c r="E2720" i="6"/>
  <c r="A2720" i="6"/>
  <c r="I2720" i="6" s="1"/>
  <c r="A2719" i="6"/>
  <c r="I2718" i="6"/>
  <c r="A2718" i="6"/>
  <c r="A2717" i="6"/>
  <c r="I2717" i="6" s="1"/>
  <c r="E2716" i="6"/>
  <c r="A2716" i="6"/>
  <c r="I2716" i="6" s="1"/>
  <c r="A2715" i="6"/>
  <c r="I2715" i="6" s="1"/>
  <c r="A2714" i="6"/>
  <c r="I2714" i="6" s="1"/>
  <c r="F2713" i="6"/>
  <c r="F2712" i="6" s="1"/>
  <c r="A2713" i="6"/>
  <c r="E2713" i="6" s="1"/>
  <c r="E2712" i="6" s="1"/>
  <c r="A2712" i="6"/>
  <c r="I2712" i="6" s="1"/>
  <c r="A2711" i="6"/>
  <c r="I2711" i="6" s="1"/>
  <c r="A2710" i="6"/>
  <c r="I2710" i="6" s="1"/>
  <c r="A2709" i="6"/>
  <c r="I2709" i="6" s="1"/>
  <c r="A2708" i="6"/>
  <c r="I2708" i="6" s="1"/>
  <c r="F2707" i="6"/>
  <c r="F2706" i="6" s="1"/>
  <c r="A2707" i="6"/>
  <c r="E2707" i="6" s="1"/>
  <c r="E2706" i="6" s="1"/>
  <c r="A2706" i="6"/>
  <c r="I2706" i="6" s="1"/>
  <c r="E2705" i="6"/>
  <c r="E2704" i="6" s="1"/>
  <c r="A2705" i="6"/>
  <c r="A2704" i="6"/>
  <c r="I2704" i="6" s="1"/>
  <c r="A2703" i="6"/>
  <c r="I2703" i="6" s="1"/>
  <c r="A2702" i="6"/>
  <c r="F2701" i="6"/>
  <c r="A2701" i="6"/>
  <c r="E2701" i="6" s="1"/>
  <c r="A2700" i="6"/>
  <c r="E2699" i="6"/>
  <c r="A2699" i="6"/>
  <c r="I2699" i="6" s="1"/>
  <c r="A2698" i="6"/>
  <c r="I2698" i="6" s="1"/>
  <c r="I2697" i="6"/>
  <c r="A2697" i="6"/>
  <c r="A2696" i="6"/>
  <c r="A2695" i="6"/>
  <c r="F2694" i="6"/>
  <c r="A2694" i="6"/>
  <c r="E2694" i="6" s="1"/>
  <c r="A2693" i="6"/>
  <c r="A2692" i="6"/>
  <c r="A2691" i="6"/>
  <c r="A2690" i="6"/>
  <c r="E2690" i="6" s="1"/>
  <c r="I2689" i="6"/>
  <c r="H2689" i="6" s="1"/>
  <c r="A2689" i="6"/>
  <c r="A2688" i="6"/>
  <c r="I2688" i="6" s="1"/>
  <c r="H2688" i="6" s="1"/>
  <c r="A2687" i="6"/>
  <c r="A2686" i="6"/>
  <c r="I2686" i="6" s="1"/>
  <c r="A2685" i="6"/>
  <c r="I2685" i="6" s="1"/>
  <c r="A2684" i="6"/>
  <c r="I2684" i="6" s="1"/>
  <c r="E2683" i="6"/>
  <c r="E2682" i="6" s="1"/>
  <c r="A2683" i="6"/>
  <c r="A2682" i="6"/>
  <c r="I2682" i="6" s="1"/>
  <c r="E2681" i="6"/>
  <c r="E2680" i="6" s="1"/>
  <c r="A2681" i="6"/>
  <c r="I2681" i="6" s="1"/>
  <c r="A2680" i="6"/>
  <c r="I2680" i="6" s="1"/>
  <c r="A2679" i="6"/>
  <c r="I2678" i="6"/>
  <c r="A2678" i="6"/>
  <c r="A2677" i="6"/>
  <c r="I2676" i="6"/>
  <c r="A2676" i="6"/>
  <c r="A2675" i="6"/>
  <c r="F2675" i="6" s="1"/>
  <c r="F2674" i="6" s="1"/>
  <c r="A2674" i="6"/>
  <c r="I2674" i="6" s="1"/>
  <c r="A2673" i="6"/>
  <c r="I2673" i="6" s="1"/>
  <c r="A2672" i="6"/>
  <c r="E2672" i="6" s="1"/>
  <c r="E2671" i="6" s="1"/>
  <c r="A2671" i="6"/>
  <c r="I2671" i="6" s="1"/>
  <c r="F2670" i="6"/>
  <c r="F2669" i="6" s="1"/>
  <c r="A2670" i="6"/>
  <c r="A2669" i="6"/>
  <c r="I2669" i="6" s="1"/>
  <c r="A2668" i="6"/>
  <c r="I2668" i="6" s="1"/>
  <c r="A2667" i="6"/>
  <c r="A2666" i="6"/>
  <c r="I2666" i="6" s="1"/>
  <c r="A2665" i="6"/>
  <c r="I2665" i="6" s="1"/>
  <c r="A2664" i="6"/>
  <c r="I2664" i="6" s="1"/>
  <c r="A2663" i="6"/>
  <c r="F2663" i="6" s="1"/>
  <c r="F2662" i="6" s="1"/>
  <c r="A2662" i="6"/>
  <c r="I2662" i="6" s="1"/>
  <c r="A2661" i="6"/>
  <c r="I2661" i="6" s="1"/>
  <c r="I2660" i="6"/>
  <c r="A2660" i="6"/>
  <c r="A2659" i="6"/>
  <c r="E2659" i="6" s="1"/>
  <c r="E2658" i="6" s="1"/>
  <c r="A2658" i="6"/>
  <c r="I2658" i="6" s="1"/>
  <c r="A2657" i="6"/>
  <c r="I2657" i="6" s="1"/>
  <c r="A2656" i="6"/>
  <c r="I2656" i="6" s="1"/>
  <c r="A2655" i="6"/>
  <c r="I2655" i="6" s="1"/>
  <c r="A2654" i="6"/>
  <c r="I2653" i="6"/>
  <c r="H2653" i="6" s="1"/>
  <c r="A2653" i="6"/>
  <c r="F2652" i="6"/>
  <c r="F2651" i="6" s="1"/>
  <c r="E2652" i="6"/>
  <c r="E2651" i="6" s="1"/>
  <c r="A2652" i="6"/>
  <c r="I2652" i="6" s="1"/>
  <c r="A2651" i="6"/>
  <c r="I2651" i="6" s="1"/>
  <c r="A2650" i="6"/>
  <c r="F2650" i="6" s="1"/>
  <c r="E2649" i="6"/>
  <c r="A2649" i="6"/>
  <c r="A2648" i="6"/>
  <c r="I2648" i="6" s="1"/>
  <c r="A2647" i="6"/>
  <c r="F2647" i="6" s="1"/>
  <c r="F2646" i="6" s="1"/>
  <c r="A2646" i="6"/>
  <c r="I2646" i="6" s="1"/>
  <c r="A2645" i="6"/>
  <c r="I2645" i="6" s="1"/>
  <c r="A2644" i="6"/>
  <c r="I2644" i="6" s="1"/>
  <c r="A2643" i="6"/>
  <c r="E2643" i="6" s="1"/>
  <c r="I2642" i="6"/>
  <c r="A2642" i="6"/>
  <c r="A2641" i="6"/>
  <c r="F2641" i="6" s="1"/>
  <c r="F2640" i="6"/>
  <c r="E2640" i="6"/>
  <c r="A2640" i="6"/>
  <c r="I2640" i="6" s="1"/>
  <c r="A2639" i="6"/>
  <c r="E2639" i="6" s="1"/>
  <c r="A2638" i="6"/>
  <c r="I2638" i="6" s="1"/>
  <c r="A2637" i="6"/>
  <c r="A2636" i="6"/>
  <c r="I2636" i="6" s="1"/>
  <c r="A2635" i="6"/>
  <c r="F2635" i="6" s="1"/>
  <c r="A2634" i="6"/>
  <c r="F2634" i="6" s="1"/>
  <c r="A2633" i="6"/>
  <c r="E2633" i="6" s="1"/>
  <c r="A2632" i="6"/>
  <c r="I2632" i="6" s="1"/>
  <c r="A2631" i="6"/>
  <c r="A2630" i="6"/>
  <c r="E2630" i="6" s="1"/>
  <c r="A2629" i="6"/>
  <c r="A2628" i="6"/>
  <c r="F2628" i="6" s="1"/>
  <c r="A2627" i="6"/>
  <c r="I2627" i="6" s="1"/>
  <c r="I2626" i="6"/>
  <c r="A2626" i="6"/>
  <c r="A2625" i="6"/>
  <c r="I2625" i="6" s="1"/>
  <c r="A2624" i="6"/>
  <c r="I2624" i="6" s="1"/>
  <c r="A2623" i="6"/>
  <c r="F2623" i="6" s="1"/>
  <c r="F2622" i="6" s="1"/>
  <c r="A2622" i="6"/>
  <c r="I2622" i="6" s="1"/>
  <c r="A2621" i="6"/>
  <c r="I2621" i="6" s="1"/>
  <c r="A2620" i="6"/>
  <c r="F2620" i="6" s="1"/>
  <c r="A2619" i="6"/>
  <c r="E2619" i="6" s="1"/>
  <c r="A2618" i="6"/>
  <c r="I2618" i="6" s="1"/>
  <c r="A2617" i="6"/>
  <c r="F2617" i="6" s="1"/>
  <c r="F2616" i="6" s="1"/>
  <c r="A2616" i="6"/>
  <c r="I2616" i="6" s="1"/>
  <c r="A2615" i="6"/>
  <c r="A2614" i="6"/>
  <c r="I2614" i="6" s="1"/>
  <c r="A2613" i="6"/>
  <c r="A2612" i="6"/>
  <c r="I2612" i="6" s="1"/>
  <c r="A2611" i="6"/>
  <c r="A2610" i="6"/>
  <c r="I2610" i="6" s="1"/>
  <c r="I2609" i="6"/>
  <c r="A2609" i="6"/>
  <c r="A2608" i="6"/>
  <c r="A2607" i="6"/>
  <c r="I2607" i="6" s="1"/>
  <c r="A2606" i="6"/>
  <c r="I2606" i="6" s="1"/>
  <c r="A2605" i="6"/>
  <c r="I2605" i="6" s="1"/>
  <c r="A2604" i="6"/>
  <c r="F2604" i="6" s="1"/>
  <c r="F2603" i="6" s="1"/>
  <c r="A2603" i="6"/>
  <c r="I2603" i="6" s="1"/>
  <c r="A2602" i="6"/>
  <c r="I2602" i="6" s="1"/>
  <c r="I2601" i="6"/>
  <c r="A2601" i="6"/>
  <c r="A2600" i="6"/>
  <c r="E2600" i="6" s="1"/>
  <c r="E2599" i="6" s="1"/>
  <c r="A2599" i="6"/>
  <c r="I2599" i="6" s="1"/>
  <c r="A2598" i="6"/>
  <c r="I2598" i="6" s="1"/>
  <c r="A2597" i="6"/>
  <c r="A2596" i="6"/>
  <c r="I2596" i="6" s="1"/>
  <c r="A2595" i="6"/>
  <c r="A2594" i="6"/>
  <c r="I2594" i="6" s="1"/>
  <c r="A2593" i="6"/>
  <c r="I2593" i="6" s="1"/>
  <c r="A2592" i="6"/>
  <c r="I2592" i="6" s="1"/>
  <c r="I2591" i="6"/>
  <c r="E2591" i="6"/>
  <c r="E2590" i="6" s="1"/>
  <c r="A2591" i="6"/>
  <c r="F2591" i="6" s="1"/>
  <c r="F2590" i="6"/>
  <c r="A2590" i="6"/>
  <c r="I2590" i="6" s="1"/>
  <c r="A2589" i="6"/>
  <c r="A2588" i="6"/>
  <c r="I2588" i="6" s="1"/>
  <c r="A2587" i="6"/>
  <c r="A2586" i="6"/>
  <c r="I2586" i="6" s="1"/>
  <c r="A2585" i="6"/>
  <c r="I2585" i="6" s="1"/>
  <c r="A2584" i="6"/>
  <c r="A2583" i="6"/>
  <c r="I2583" i="6" s="1"/>
  <c r="A2582" i="6"/>
  <c r="E2582" i="6" s="1"/>
  <c r="E2581" i="6" s="1"/>
  <c r="A2581" i="6"/>
  <c r="I2581" i="6" s="1"/>
  <c r="A2580" i="6"/>
  <c r="A2579" i="6"/>
  <c r="I2579" i="6" s="1"/>
  <c r="A2578" i="6"/>
  <c r="A2577" i="6"/>
  <c r="I2577" i="6" s="1"/>
  <c r="A2576" i="6"/>
  <c r="A2575" i="6"/>
  <c r="I2575" i="6" s="1"/>
  <c r="A2574" i="6"/>
  <c r="I2574" i="6" s="1"/>
  <c r="A2573" i="6"/>
  <c r="A2572" i="6"/>
  <c r="F2572" i="6" s="1"/>
  <c r="F2571" i="6"/>
  <c r="E2571" i="6"/>
  <c r="A2571" i="6"/>
  <c r="I2571" i="6" s="1"/>
  <c r="A2570" i="6"/>
  <c r="E2570" i="6" s="1"/>
  <c r="A2569" i="6"/>
  <c r="A2568" i="6"/>
  <c r="I2568" i="6" s="1"/>
  <c r="A2567" i="6"/>
  <c r="I2567" i="6" s="1"/>
  <c r="A2566" i="6"/>
  <c r="F2566" i="6" s="1"/>
  <c r="F2565" i="6" s="1"/>
  <c r="A2565" i="6"/>
  <c r="I2565" i="6" s="1"/>
  <c r="A2564" i="6"/>
  <c r="I2564" i="6" s="1"/>
  <c r="I2563" i="6"/>
  <c r="A2563" i="6"/>
  <c r="A2562" i="6"/>
  <c r="E2562" i="6" s="1"/>
  <c r="E2561" i="6" s="1"/>
  <c r="A2561" i="6"/>
  <c r="I2561" i="6" s="1"/>
  <c r="A2560" i="6"/>
  <c r="A2559" i="6"/>
  <c r="I2559" i="6" s="1"/>
  <c r="A2558" i="6"/>
  <c r="F2558" i="6" s="1"/>
  <c r="F2557" i="6" s="1"/>
  <c r="A2557" i="6"/>
  <c r="I2557" i="6" s="1"/>
  <c r="I2556" i="6"/>
  <c r="A2556" i="6"/>
  <c r="A2555" i="6"/>
  <c r="I2555" i="6" s="1"/>
  <c r="A2554" i="6"/>
  <c r="I2554" i="6" s="1"/>
  <c r="A2553" i="6"/>
  <c r="I2553" i="6" s="1"/>
  <c r="F2552" i="6"/>
  <c r="A2552" i="6"/>
  <c r="E2552" i="6" s="1"/>
  <c r="A2551" i="6"/>
  <c r="I2550" i="6"/>
  <c r="E2550" i="6"/>
  <c r="A2550" i="6"/>
  <c r="F2550" i="6" s="1"/>
  <c r="A2549" i="6"/>
  <c r="I2549" i="6" s="1"/>
  <c r="A2548" i="6"/>
  <c r="A2547" i="6"/>
  <c r="I2547" i="6" s="1"/>
  <c r="A2546" i="6"/>
  <c r="E2546" i="6" s="1"/>
  <c r="F2545" i="6"/>
  <c r="A2545" i="6"/>
  <c r="E2545" i="6" s="1"/>
  <c r="A2544" i="6"/>
  <c r="I2544" i="6" s="1"/>
  <c r="A2543" i="6"/>
  <c r="A2542" i="6"/>
  <c r="A2541" i="6"/>
  <c r="I2541" i="6" s="1"/>
  <c r="A2540" i="6"/>
  <c r="I2540" i="6" s="1"/>
  <c r="E2539" i="6"/>
  <c r="A2539" i="6"/>
  <c r="A2538" i="6"/>
  <c r="E2538" i="6" s="1"/>
  <c r="A2537" i="6"/>
  <c r="A2536" i="6"/>
  <c r="E2536" i="6" s="1"/>
  <c r="A2535" i="6"/>
  <c r="I2535" i="6" s="1"/>
  <c r="A2534" i="6"/>
  <c r="I2534" i="6" s="1"/>
  <c r="A2533" i="6"/>
  <c r="A2532" i="6"/>
  <c r="I2532" i="6" s="1"/>
  <c r="A2531" i="6"/>
  <c r="A2530" i="6"/>
  <c r="I2530" i="6" s="1"/>
  <c r="I2529" i="6"/>
  <c r="A2529" i="6"/>
  <c r="F2529" i="6" s="1"/>
  <c r="F2528" i="6" s="1"/>
  <c r="E2528" i="6"/>
  <c r="A2528" i="6"/>
  <c r="I2528" i="6" s="1"/>
  <c r="F2527" i="6"/>
  <c r="E2527" i="6"/>
  <c r="A2527" i="6"/>
  <c r="I2527" i="6" s="1"/>
  <c r="A2526" i="6"/>
  <c r="I2525" i="6"/>
  <c r="A2525" i="6"/>
  <c r="A2524" i="6"/>
  <c r="A2523" i="6"/>
  <c r="A2522" i="6"/>
  <c r="I2522" i="6" s="1"/>
  <c r="A2521" i="6"/>
  <c r="I2521" i="6" s="1"/>
  <c r="F2520" i="6"/>
  <c r="F2519" i="6" s="1"/>
  <c r="A2520" i="6"/>
  <c r="E2520" i="6" s="1"/>
  <c r="E2519" i="6" s="1"/>
  <c r="A2519" i="6"/>
  <c r="I2519" i="6" s="1"/>
  <c r="A2518" i="6"/>
  <c r="A2517" i="6"/>
  <c r="I2517" i="6" s="1"/>
  <c r="A2516" i="6"/>
  <c r="F2516" i="6" s="1"/>
  <c r="F2515" i="6" s="1"/>
  <c r="A2515" i="6"/>
  <c r="I2515" i="6" s="1"/>
  <c r="A2514" i="6"/>
  <c r="I2514" i="6" s="1"/>
  <c r="A2513" i="6"/>
  <c r="I2513" i="6" s="1"/>
  <c r="A2512" i="6"/>
  <c r="I2512" i="6" s="1"/>
  <c r="A2511" i="6"/>
  <c r="I2511" i="6" s="1"/>
  <c r="F2510" i="6"/>
  <c r="F2509" i="6" s="1"/>
  <c r="A2510" i="6"/>
  <c r="E2510" i="6" s="1"/>
  <c r="E2509" i="6" s="1"/>
  <c r="A2509" i="6"/>
  <c r="I2509" i="6" s="1"/>
  <c r="F2508" i="6"/>
  <c r="F2507" i="6" s="1"/>
  <c r="E2508" i="6"/>
  <c r="E2507" i="6" s="1"/>
  <c r="A2508" i="6"/>
  <c r="I2508" i="6" s="1"/>
  <c r="A2507" i="6"/>
  <c r="I2507" i="6" s="1"/>
  <c r="A2506" i="6"/>
  <c r="F2506" i="6" s="1"/>
  <c r="F2505" i="6" s="1"/>
  <c r="A2505" i="6"/>
  <c r="I2505" i="6" s="1"/>
  <c r="I2504" i="6"/>
  <c r="A2504" i="6"/>
  <c r="A2503" i="6"/>
  <c r="I2503" i="6" s="1"/>
  <c r="F2502" i="6"/>
  <c r="F2501" i="6" s="1"/>
  <c r="A2502" i="6"/>
  <c r="E2502" i="6" s="1"/>
  <c r="E2501" i="6" s="1"/>
  <c r="A2501" i="6"/>
  <c r="I2501" i="6" s="1"/>
  <c r="A2500" i="6"/>
  <c r="I2500" i="6" s="1"/>
  <c r="A2499" i="6"/>
  <c r="I2498" i="6"/>
  <c r="A2498" i="6"/>
  <c r="A2497" i="6"/>
  <c r="E2497" i="6" s="1"/>
  <c r="E2496" i="6" s="1"/>
  <c r="A2496" i="6"/>
  <c r="I2496" i="6" s="1"/>
  <c r="A2495" i="6"/>
  <c r="A2494" i="6"/>
  <c r="I2494" i="6" s="1"/>
  <c r="A2493" i="6"/>
  <c r="A2492" i="6"/>
  <c r="I2492" i="6" s="1"/>
  <c r="A2491" i="6"/>
  <c r="I2491" i="6" s="1"/>
  <c r="F2490" i="6"/>
  <c r="F2489" i="6" s="1"/>
  <c r="E2490" i="6"/>
  <c r="E2489" i="6" s="1"/>
  <c r="A2490" i="6"/>
  <c r="I2490" i="6" s="1"/>
  <c r="A2489" i="6"/>
  <c r="I2489" i="6" s="1"/>
  <c r="A2488" i="6"/>
  <c r="A2487" i="6"/>
  <c r="A2486" i="6"/>
  <c r="E2486" i="6" s="1"/>
  <c r="A2485" i="6"/>
  <c r="A2484" i="6"/>
  <c r="A2483" i="6"/>
  <c r="I2483" i="6" s="1"/>
  <c r="A2482" i="6"/>
  <c r="I2481" i="6"/>
  <c r="A2481" i="6"/>
  <c r="A2480" i="6"/>
  <c r="E2480" i="6" s="1"/>
  <c r="E2479" i="6" s="1"/>
  <c r="A2479" i="6"/>
  <c r="I2479" i="6" s="1"/>
  <c r="A2478" i="6"/>
  <c r="A2477" i="6"/>
  <c r="E2477" i="6" s="1"/>
  <c r="I2476" i="6"/>
  <c r="A2476" i="6"/>
  <c r="A2475" i="6"/>
  <c r="F2475" i="6" s="1"/>
  <c r="E2474" i="6"/>
  <c r="A2474" i="6"/>
  <c r="A2473" i="6"/>
  <c r="I2473" i="6" s="1"/>
  <c r="I2472" i="6"/>
  <c r="A2472" i="6"/>
  <c r="F2472" i="6" s="1"/>
  <c r="F2471" i="6" s="1"/>
  <c r="A2471" i="6"/>
  <c r="I2471" i="6" s="1"/>
  <c r="A2470" i="6"/>
  <c r="A2469" i="6"/>
  <c r="I2469" i="6" s="1"/>
  <c r="F2468" i="6"/>
  <c r="F2467" i="6" s="1"/>
  <c r="A2468" i="6"/>
  <c r="E2468" i="6" s="1"/>
  <c r="E2467" i="6" s="1"/>
  <c r="A2467" i="6"/>
  <c r="I2467" i="6" s="1"/>
  <c r="A2466" i="6"/>
  <c r="I2466" i="6" s="1"/>
  <c r="A2465" i="6"/>
  <c r="I2465" i="6" s="1"/>
  <c r="A2464" i="6"/>
  <c r="A2463" i="6"/>
  <c r="I2463" i="6" s="1"/>
  <c r="A2462" i="6"/>
  <c r="A2461" i="6"/>
  <c r="I2461" i="6" s="1"/>
  <c r="A2460" i="6"/>
  <c r="A2459" i="6"/>
  <c r="A2458" i="6"/>
  <c r="A2457" i="6"/>
  <c r="I2457" i="6" s="1"/>
  <c r="A2456" i="6"/>
  <c r="I2456" i="6" s="1"/>
  <c r="F2455" i="6"/>
  <c r="F2454" i="6" s="1"/>
  <c r="A2455" i="6"/>
  <c r="E2455" i="6" s="1"/>
  <c r="E2454" i="6" s="1"/>
  <c r="A2454" i="6"/>
  <c r="I2454" i="6" s="1"/>
  <c r="F2453" i="6"/>
  <c r="F2452" i="6" s="1"/>
  <c r="H2452" i="6" s="1"/>
  <c r="E2453" i="6"/>
  <c r="E2452" i="6" s="1"/>
  <c r="A2453" i="6"/>
  <c r="I2453" i="6" s="1"/>
  <c r="A2452" i="6"/>
  <c r="I2452" i="6" s="1"/>
  <c r="A2451" i="6"/>
  <c r="A2450" i="6"/>
  <c r="I2450" i="6" s="1"/>
  <c r="A2449" i="6"/>
  <c r="A2448" i="6"/>
  <c r="I2448" i="6" s="1"/>
  <c r="A2447" i="6"/>
  <c r="E2447" i="6" s="1"/>
  <c r="E2446" i="6" s="1"/>
  <c r="A2446" i="6"/>
  <c r="I2446" i="6" s="1"/>
  <c r="A2445" i="6"/>
  <c r="I2445" i="6" s="1"/>
  <c r="A2444" i="6"/>
  <c r="I2444" i="6" s="1"/>
  <c r="A2443" i="6"/>
  <c r="A2442" i="6"/>
  <c r="F2441" i="6"/>
  <c r="A2441" i="6"/>
  <c r="E2441" i="6" s="1"/>
  <c r="A2440" i="6"/>
  <c r="I2440" i="6" s="1"/>
  <c r="F2439" i="6"/>
  <c r="E2439" i="6"/>
  <c r="A2439" i="6"/>
  <c r="I2439" i="6" s="1"/>
  <c r="A2438" i="6"/>
  <c r="I2437" i="6"/>
  <c r="A2437" i="6"/>
  <c r="A2436" i="6"/>
  <c r="F2436" i="6" s="1"/>
  <c r="A2435" i="6"/>
  <c r="I2435" i="6" s="1"/>
  <c r="I2434" i="6"/>
  <c r="A2434" i="6"/>
  <c r="A2433" i="6"/>
  <c r="I2433" i="6" s="1"/>
  <c r="A2432" i="6"/>
  <c r="A2431" i="6"/>
  <c r="I2431" i="6" s="1"/>
  <c r="A2430" i="6"/>
  <c r="F2430" i="6" s="1"/>
  <c r="A2429" i="6"/>
  <c r="I2429" i="6" s="1"/>
  <c r="A2428" i="6"/>
  <c r="I2428" i="6" s="1"/>
  <c r="A2427" i="6"/>
  <c r="I2427" i="6" s="1"/>
  <c r="A2426" i="6"/>
  <c r="A2425" i="6"/>
  <c r="I2425" i="6" s="1"/>
  <c r="A2424" i="6"/>
  <c r="F2424" i="6" s="1"/>
  <c r="F2423" i="6" s="1"/>
  <c r="A2423" i="6"/>
  <c r="I2423" i="6" s="1"/>
  <c r="A2422" i="6"/>
  <c r="I2422" i="6" s="1"/>
  <c r="A2421" i="6"/>
  <c r="I2421" i="6" s="1"/>
  <c r="F2420" i="6"/>
  <c r="F2419" i="6" s="1"/>
  <c r="A2420" i="6"/>
  <c r="E2420" i="6" s="1"/>
  <c r="E2419" i="6" s="1"/>
  <c r="A2419" i="6"/>
  <c r="I2419" i="6" s="1"/>
  <c r="A2418" i="6"/>
  <c r="A2417" i="6"/>
  <c r="I2417" i="6" s="1"/>
  <c r="A2416" i="6"/>
  <c r="I2416" i="6" s="1"/>
  <c r="A2415" i="6"/>
  <c r="I2415" i="6" s="1"/>
  <c r="A2414" i="6"/>
  <c r="A2413" i="6"/>
  <c r="I2413" i="6" s="1"/>
  <c r="A2412" i="6"/>
  <c r="I2411" i="6"/>
  <c r="A2411" i="6"/>
  <c r="A2410" i="6"/>
  <c r="E2410" i="6" s="1"/>
  <c r="E2409" i="6" s="1"/>
  <c r="A2409" i="6"/>
  <c r="I2409" i="6" s="1"/>
  <c r="A2408" i="6"/>
  <c r="I2408" i="6" s="1"/>
  <c r="A2407" i="6"/>
  <c r="A2406" i="6"/>
  <c r="I2406" i="6" s="1"/>
  <c r="A2405" i="6"/>
  <c r="A2404" i="6"/>
  <c r="I2404" i="6" s="1"/>
  <c r="A2403" i="6"/>
  <c r="I2403" i="6" s="1"/>
  <c r="I2402" i="6"/>
  <c r="A2402" i="6"/>
  <c r="I2401" i="6"/>
  <c r="A2401" i="6"/>
  <c r="A2400" i="6"/>
  <c r="A2399" i="6"/>
  <c r="I2399" i="6" s="1"/>
  <c r="A2398" i="6"/>
  <c r="F2398" i="6" s="1"/>
  <c r="A2397" i="6"/>
  <c r="A2396" i="6"/>
  <c r="I2396" i="6" s="1"/>
  <c r="A2395" i="6"/>
  <c r="A2394" i="6"/>
  <c r="I2394" i="6" s="1"/>
  <c r="A2393" i="6"/>
  <c r="E2392" i="6"/>
  <c r="A2392" i="6"/>
  <c r="I2392" i="6" s="1"/>
  <c r="A2391" i="6"/>
  <c r="I2391" i="6" s="1"/>
  <c r="A2390" i="6"/>
  <c r="I2390" i="6" s="1"/>
  <c r="A2389" i="6"/>
  <c r="F2388" i="6"/>
  <c r="E2388" i="6"/>
  <c r="A2388" i="6"/>
  <c r="I2388" i="6" s="1"/>
  <c r="A2387" i="6"/>
  <c r="I2386" i="6"/>
  <c r="A2386" i="6"/>
  <c r="F2386" i="6" s="1"/>
  <c r="A2385" i="6"/>
  <c r="I2385" i="6" s="1"/>
  <c r="A2384" i="6"/>
  <c r="I2384" i="6" s="1"/>
  <c r="I2383" i="6"/>
  <c r="A2383" i="6"/>
  <c r="A2382" i="6"/>
  <c r="I2382" i="6" s="1"/>
  <c r="A2381" i="6"/>
  <c r="E2381" i="6" s="1"/>
  <c r="E2380" i="6" s="1"/>
  <c r="A2380" i="6"/>
  <c r="I2380" i="6" s="1"/>
  <c r="A2379" i="6"/>
  <c r="A2378" i="6"/>
  <c r="I2378" i="6" s="1"/>
  <c r="A2377" i="6"/>
  <c r="F2377" i="6" s="1"/>
  <c r="F2376" i="6" s="1"/>
  <c r="A2376" i="6"/>
  <c r="I2376" i="6" s="1"/>
  <c r="A2375" i="6"/>
  <c r="I2375" i="6" s="1"/>
  <c r="A2374" i="6"/>
  <c r="F2374" i="6" s="1"/>
  <c r="E2373" i="6"/>
  <c r="A2373" i="6"/>
  <c r="A2372" i="6"/>
  <c r="A2371" i="6"/>
  <c r="I2371" i="6" s="1"/>
  <c r="I2370" i="6"/>
  <c r="A2370" i="6"/>
  <c r="A2369" i="6"/>
  <c r="E2369" i="6" s="1"/>
  <c r="E2368" i="6" s="1"/>
  <c r="A2368" i="6"/>
  <c r="I2368" i="6" s="1"/>
  <c r="A2367" i="6"/>
  <c r="A2366" i="6"/>
  <c r="E2366" i="6" s="1"/>
  <c r="A2365" i="6"/>
  <c r="A2364" i="6"/>
  <c r="I2363" i="6"/>
  <c r="A2363" i="6"/>
  <c r="F2362" i="6"/>
  <c r="F2361" i="6" s="1"/>
  <c r="A2362" i="6"/>
  <c r="E2362" i="6" s="1"/>
  <c r="E2361" i="6" s="1"/>
  <c r="A2361" i="6"/>
  <c r="I2361" i="6" s="1"/>
  <c r="H2361" i="6" s="1"/>
  <c r="F2360" i="6"/>
  <c r="F2359" i="6" s="1"/>
  <c r="E2360" i="6"/>
  <c r="E2359" i="6" s="1"/>
  <c r="A2360" i="6"/>
  <c r="I2360" i="6" s="1"/>
  <c r="A2359" i="6"/>
  <c r="I2359" i="6" s="1"/>
  <c r="A2358" i="6"/>
  <c r="F2358" i="6" s="1"/>
  <c r="F2357" i="6" s="1"/>
  <c r="A2357" i="6"/>
  <c r="I2357" i="6" s="1"/>
  <c r="A2356" i="6"/>
  <c r="I2356" i="6" s="1"/>
  <c r="A2355" i="6"/>
  <c r="F2355" i="6" s="1"/>
  <c r="A2354" i="6"/>
  <c r="F2353" i="6"/>
  <c r="A2353" i="6"/>
  <c r="I2353" i="6" s="1"/>
  <c r="A2352" i="6"/>
  <c r="I2352" i="6" s="1"/>
  <c r="A2351" i="6"/>
  <c r="I2351" i="6" s="1"/>
  <c r="A2350" i="6"/>
  <c r="I2350" i="6" s="1"/>
  <c r="A2349" i="6"/>
  <c r="F2349" i="6" s="1"/>
  <c r="F2348" i="6" s="1"/>
  <c r="A2348" i="6"/>
  <c r="I2348" i="6" s="1"/>
  <c r="A2347" i="6"/>
  <c r="I2347" i="6" s="1"/>
  <c r="I2346" i="6"/>
  <c r="A2346" i="6"/>
  <c r="A2345" i="6"/>
  <c r="E2345" i="6" s="1"/>
  <c r="E2344" i="6" s="1"/>
  <c r="A2344" i="6"/>
  <c r="I2344" i="6" s="1"/>
  <c r="A2343" i="6"/>
  <c r="I2343" i="6" s="1"/>
  <c r="A2342" i="6"/>
  <c r="I2342" i="6" s="1"/>
  <c r="A2341" i="6"/>
  <c r="I2341" i="6" s="1"/>
  <c r="F2340" i="6"/>
  <c r="F2339" i="6" s="1"/>
  <c r="A2340" i="6"/>
  <c r="E2340" i="6" s="1"/>
  <c r="E2339" i="6" s="1"/>
  <c r="A2339" i="6"/>
  <c r="I2339" i="6" s="1"/>
  <c r="F2338" i="6"/>
  <c r="F2337" i="6" s="1"/>
  <c r="E2338" i="6"/>
  <c r="E2337" i="6" s="1"/>
  <c r="A2338" i="6"/>
  <c r="I2338" i="6" s="1"/>
  <c r="A2337" i="6"/>
  <c r="I2337" i="6" s="1"/>
  <c r="A2336" i="6"/>
  <c r="F2336" i="6" s="1"/>
  <c r="F2335" i="6" s="1"/>
  <c r="A2335" i="6"/>
  <c r="I2335" i="6" s="1"/>
  <c r="A2334" i="6"/>
  <c r="I2334" i="6" s="1"/>
  <c r="A2333" i="6"/>
  <c r="A2332" i="6"/>
  <c r="I2332" i="6" s="1"/>
  <c r="A2331" i="6"/>
  <c r="F2331" i="6" s="1"/>
  <c r="F2330" i="6" s="1"/>
  <c r="A2330" i="6"/>
  <c r="I2330" i="6" s="1"/>
  <c r="A2329" i="6"/>
  <c r="I2329" i="6" s="1"/>
  <c r="A2328" i="6"/>
  <c r="I2328" i="6" s="1"/>
  <c r="A2327" i="6"/>
  <c r="A2326" i="6"/>
  <c r="I2326" i="6" s="1"/>
  <c r="F2325" i="6"/>
  <c r="F2324" i="6" s="1"/>
  <c r="A2325" i="6"/>
  <c r="E2325" i="6" s="1"/>
  <c r="E2324" i="6" s="1"/>
  <c r="A2324" i="6"/>
  <c r="I2324" i="6" s="1"/>
  <c r="F2323" i="6"/>
  <c r="F2322" i="6" s="1"/>
  <c r="E2323" i="6"/>
  <c r="E2322" i="6" s="1"/>
  <c r="A2323" i="6"/>
  <c r="I2323" i="6" s="1"/>
  <c r="A2322" i="6"/>
  <c r="I2322" i="6" s="1"/>
  <c r="I2321" i="6"/>
  <c r="A2321" i="6"/>
  <c r="F2321" i="6" s="1"/>
  <c r="F2320" i="6" s="1"/>
  <c r="A2320" i="6"/>
  <c r="I2320" i="6" s="1"/>
  <c r="A2319" i="6"/>
  <c r="I2319" i="6" s="1"/>
  <c r="F2318" i="6"/>
  <c r="F2317" i="6" s="1"/>
  <c r="A2318" i="6"/>
  <c r="A2317" i="6"/>
  <c r="I2317" i="6" s="1"/>
  <c r="A2316" i="6"/>
  <c r="A2315" i="6"/>
  <c r="I2315" i="6" s="1"/>
  <c r="A2314" i="6"/>
  <c r="I2313" i="6"/>
  <c r="A2313" i="6"/>
  <c r="A2312" i="6"/>
  <c r="A2311" i="6"/>
  <c r="I2311" i="6" s="1"/>
  <c r="E2310" i="6"/>
  <c r="E2309" i="6" s="1"/>
  <c r="A2310" i="6"/>
  <c r="A2309" i="6"/>
  <c r="I2309" i="6" s="1"/>
  <c r="A2308" i="6"/>
  <c r="A2307" i="6"/>
  <c r="I2307" i="6" s="1"/>
  <c r="A2306" i="6"/>
  <c r="I2306" i="6" s="1"/>
  <c r="F2305" i="6"/>
  <c r="F2304" i="6" s="1"/>
  <c r="E2305" i="6"/>
  <c r="E2304" i="6" s="1"/>
  <c r="A2305" i="6"/>
  <c r="I2305" i="6" s="1"/>
  <c r="A2304" i="6"/>
  <c r="I2304" i="6" s="1"/>
  <c r="I2303" i="6"/>
  <c r="A2303" i="6"/>
  <c r="F2303" i="6" s="1"/>
  <c r="F2302" i="6" s="1"/>
  <c r="A2302" i="6"/>
  <c r="I2302" i="6" s="1"/>
  <c r="A2301" i="6"/>
  <c r="F2301" i="6" s="1"/>
  <c r="F2300" i="6" s="1"/>
  <c r="A2300" i="6"/>
  <c r="I2300" i="6" s="1"/>
  <c r="A2299" i="6"/>
  <c r="I2299" i="6" s="1"/>
  <c r="A2298" i="6"/>
  <c r="F2298" i="6" s="1"/>
  <c r="F2297" i="6" s="1"/>
  <c r="I2297" i="6"/>
  <c r="A2297" i="6"/>
  <c r="A2296" i="6"/>
  <c r="F2296" i="6" s="1"/>
  <c r="F2295" i="6" s="1"/>
  <c r="I2295" i="6"/>
  <c r="A2295" i="6"/>
  <c r="E2294" i="6"/>
  <c r="E2293" i="6" s="1"/>
  <c r="A2294" i="6"/>
  <c r="A2293" i="6"/>
  <c r="I2293" i="6" s="1"/>
  <c r="A2292" i="6"/>
  <c r="A2291" i="6"/>
  <c r="I2291" i="6" s="1"/>
  <c r="A2290" i="6"/>
  <c r="I2290" i="6" s="1"/>
  <c r="A2289" i="6"/>
  <c r="F2289" i="6" s="1"/>
  <c r="F2288" i="6" s="1"/>
  <c r="A2288" i="6"/>
  <c r="I2288" i="6" s="1"/>
  <c r="F2287" i="6"/>
  <c r="F2286" i="6" s="1"/>
  <c r="A2287" i="6"/>
  <c r="I2287" i="6" s="1"/>
  <c r="A2286" i="6"/>
  <c r="I2286" i="6" s="1"/>
  <c r="A2285" i="6"/>
  <c r="F2285" i="6" s="1"/>
  <c r="F2284" i="6" s="1"/>
  <c r="A2284" i="6"/>
  <c r="I2284" i="6" s="1"/>
  <c r="A2283" i="6"/>
  <c r="A2282" i="6"/>
  <c r="I2282" i="6" s="1"/>
  <c r="A2281" i="6"/>
  <c r="A2280" i="6"/>
  <c r="I2280" i="6" s="1"/>
  <c r="A2279" i="6"/>
  <c r="I2279" i="6" s="1"/>
  <c r="A2278" i="6"/>
  <c r="I2278" i="6" s="1"/>
  <c r="A2277" i="6"/>
  <c r="F2277" i="6" s="1"/>
  <c r="F2276" i="6" s="1"/>
  <c r="A2276" i="6"/>
  <c r="I2276" i="6" s="1"/>
  <c r="A2275" i="6"/>
  <c r="F2275" i="6" s="1"/>
  <c r="F2274" i="6" s="1"/>
  <c r="A2274" i="6"/>
  <c r="I2274" i="6" s="1"/>
  <c r="E2273" i="6"/>
  <c r="E2272" i="6" s="1"/>
  <c r="A2273" i="6"/>
  <c r="A2272" i="6"/>
  <c r="I2272" i="6" s="1"/>
  <c r="A2271" i="6"/>
  <c r="I2271" i="6" s="1"/>
  <c r="A2270" i="6"/>
  <c r="F2270" i="6" s="1"/>
  <c r="F2269" i="6" s="1"/>
  <c r="I2269" i="6"/>
  <c r="A2269" i="6"/>
  <c r="F2268" i="6"/>
  <c r="F2267" i="6" s="1"/>
  <c r="E2268" i="6"/>
  <c r="E2267" i="6" s="1"/>
  <c r="A2268" i="6"/>
  <c r="I2268" i="6" s="1"/>
  <c r="A2267" i="6"/>
  <c r="I2267" i="6" s="1"/>
  <c r="A2266" i="6"/>
  <c r="A2265" i="6"/>
  <c r="I2265" i="6" s="1"/>
  <c r="A2264" i="6"/>
  <c r="I2264" i="6" s="1"/>
  <c r="A2263" i="6"/>
  <c r="A2262" i="6"/>
  <c r="F2262" i="6" s="1"/>
  <c r="A2261" i="6"/>
  <c r="F2261" i="6" s="1"/>
  <c r="A2260" i="6"/>
  <c r="F2260" i="6" s="1"/>
  <c r="A2259" i="6"/>
  <c r="A2258" i="6"/>
  <c r="I2258" i="6" s="1"/>
  <c r="F2257" i="6"/>
  <c r="F2256" i="6" s="1"/>
  <c r="A2257" i="6"/>
  <c r="A2256" i="6"/>
  <c r="I2256" i="6" s="1"/>
  <c r="A2255" i="6"/>
  <c r="F2255" i="6" s="1"/>
  <c r="F2254" i="6" s="1"/>
  <c r="I2254" i="6"/>
  <c r="A2254" i="6"/>
  <c r="A2253" i="6"/>
  <c r="F2253" i="6" s="1"/>
  <c r="F2252" i="6" s="1"/>
  <c r="I2252" i="6"/>
  <c r="A2252" i="6"/>
  <c r="A2251" i="6"/>
  <c r="E2251" i="6" s="1"/>
  <c r="A2250" i="6"/>
  <c r="F2250" i="6" s="1"/>
  <c r="A2249" i="6"/>
  <c r="F2249" i="6" s="1"/>
  <c r="A2248" i="6"/>
  <c r="I2248" i="6" s="1"/>
  <c r="A2247" i="6"/>
  <c r="F2247" i="6" s="1"/>
  <c r="A2246" i="6"/>
  <c r="F2246" i="6" s="1"/>
  <c r="A2245" i="6"/>
  <c r="A2244" i="6"/>
  <c r="A2243" i="6"/>
  <c r="F2243" i="6" s="1"/>
  <c r="I2242" i="6"/>
  <c r="A2242" i="6"/>
  <c r="A2241" i="6"/>
  <c r="I2241" i="6" s="1"/>
  <c r="A2240" i="6"/>
  <c r="F2240" i="6" s="1"/>
  <c r="F2239" i="6" s="1"/>
  <c r="I2239" i="6"/>
  <c r="A2239" i="6"/>
  <c r="A2238" i="6"/>
  <c r="F2238" i="6" s="1"/>
  <c r="F2237" i="6" s="1"/>
  <c r="I2237" i="6"/>
  <c r="A2237" i="6"/>
  <c r="A2236" i="6"/>
  <c r="A2235" i="6"/>
  <c r="I2235" i="6" s="1"/>
  <c r="A2234" i="6"/>
  <c r="I2234" i="6" s="1"/>
  <c r="A2233" i="6"/>
  <c r="I2233" i="6" s="1"/>
  <c r="A2232" i="6"/>
  <c r="A2226" i="6"/>
  <c r="F2226" i="6" s="1"/>
  <c r="A2225" i="6"/>
  <c r="F2225" i="6" s="1"/>
  <c r="A2224" i="6"/>
  <c r="E2224" i="6" s="1"/>
  <c r="F2223" i="6"/>
  <c r="A2223" i="6"/>
  <c r="A2222" i="6"/>
  <c r="F2222" i="6" s="1"/>
  <c r="I2221" i="6"/>
  <c r="A2221" i="6"/>
  <c r="A2220" i="6"/>
  <c r="E2219" i="6"/>
  <c r="A2219" i="6"/>
  <c r="A2218" i="6"/>
  <c r="F2218" i="6" s="1"/>
  <c r="A2217" i="6"/>
  <c r="I2217" i="6" s="1"/>
  <c r="F2216" i="6"/>
  <c r="E2216" i="6"/>
  <c r="A2216" i="6"/>
  <c r="I2216" i="6" s="1"/>
  <c r="H2216" i="6" s="1"/>
  <c r="F2215" i="6"/>
  <c r="E2215" i="6"/>
  <c r="A2215" i="6"/>
  <c r="I2215" i="6" s="1"/>
  <c r="H2215" i="6" s="1"/>
  <c r="A2214" i="6"/>
  <c r="F2214" i="6" s="1"/>
  <c r="A2213" i="6"/>
  <c r="I2213" i="6" s="1"/>
  <c r="H2213" i="6" s="1"/>
  <c r="A2212" i="6"/>
  <c r="E2211" i="6"/>
  <c r="A2211" i="6"/>
  <c r="A2210" i="6"/>
  <c r="F2210" i="6" s="1"/>
  <c r="A2209" i="6"/>
  <c r="I2209" i="6" s="1"/>
  <c r="A2208" i="6"/>
  <c r="F2207" i="6"/>
  <c r="A2207" i="6"/>
  <c r="A2206" i="6"/>
  <c r="F2206" i="6" s="1"/>
  <c r="I2205" i="6"/>
  <c r="H2205" i="6" s="1"/>
  <c r="A2205" i="6"/>
  <c r="A2204" i="6"/>
  <c r="I2204" i="6" s="1"/>
  <c r="H2204" i="6" s="1"/>
  <c r="A2203" i="6"/>
  <c r="E2203" i="6" s="1"/>
  <c r="A2202" i="6"/>
  <c r="F2202" i="6" s="1"/>
  <c r="A2201" i="6"/>
  <c r="I2201" i="6" s="1"/>
  <c r="F2200" i="6"/>
  <c r="E2200" i="6"/>
  <c r="A2200" i="6"/>
  <c r="I2200" i="6" s="1"/>
  <c r="A2199" i="6"/>
  <c r="A2198" i="6"/>
  <c r="I2198" i="6" s="1"/>
  <c r="A2197" i="6"/>
  <c r="A2196" i="6"/>
  <c r="A2195" i="6"/>
  <c r="F2195" i="6" s="1"/>
  <c r="A2194" i="6"/>
  <c r="A2193" i="6"/>
  <c r="A2192" i="6"/>
  <c r="I2192" i="6" s="1"/>
  <c r="A2191" i="6"/>
  <c r="I2191" i="6" s="1"/>
  <c r="F2190" i="6"/>
  <c r="E2190" i="6"/>
  <c r="A2190" i="6"/>
  <c r="I2190" i="6" s="1"/>
  <c r="H2190" i="6" s="1"/>
  <c r="A2189" i="6"/>
  <c r="F2189" i="6" s="1"/>
  <c r="A2188" i="6"/>
  <c r="F2187" i="6"/>
  <c r="A2187" i="6"/>
  <c r="A2186" i="6"/>
  <c r="A2185" i="6"/>
  <c r="F2185" i="6" s="1"/>
  <c r="E2184" i="6"/>
  <c r="A2184" i="6"/>
  <c r="F2183" i="6"/>
  <c r="A2183" i="6"/>
  <c r="A2182" i="6"/>
  <c r="F2182" i="6" s="1"/>
  <c r="A2181" i="6"/>
  <c r="E2180" i="6"/>
  <c r="A2180" i="6"/>
  <c r="F2179" i="6"/>
  <c r="A2179" i="6"/>
  <c r="A2178" i="6"/>
  <c r="F2178" i="6" s="1"/>
  <c r="A2177" i="6"/>
  <c r="F2176" i="6"/>
  <c r="A2176" i="6"/>
  <c r="A2175" i="6"/>
  <c r="F2175" i="6" s="1"/>
  <c r="I2174" i="6"/>
  <c r="H2174" i="6" s="1"/>
  <c r="A2174" i="6"/>
  <c r="A2173" i="6"/>
  <c r="E2172" i="6"/>
  <c r="A2172" i="6"/>
  <c r="A2171" i="6"/>
  <c r="F2171" i="6" s="1"/>
  <c r="E2170" i="6"/>
  <c r="A2170" i="6"/>
  <c r="I2170" i="6" s="1"/>
  <c r="A2169" i="6"/>
  <c r="E2169" i="6" s="1"/>
  <c r="A2168" i="6"/>
  <c r="F2168" i="6" s="1"/>
  <c r="A2167" i="6"/>
  <c r="A2166" i="6"/>
  <c r="I2166" i="6" s="1"/>
  <c r="H2166" i="6" s="1"/>
  <c r="A2165" i="6"/>
  <c r="E2165" i="6" s="1"/>
  <c r="A2164" i="6"/>
  <c r="F2164" i="6" s="1"/>
  <c r="E2163" i="6"/>
  <c r="A2163" i="6"/>
  <c r="A2162" i="6"/>
  <c r="A2161" i="6"/>
  <c r="F2161" i="6" s="1"/>
  <c r="A2160" i="6"/>
  <c r="A2159" i="6"/>
  <c r="A2158" i="6"/>
  <c r="A2157" i="6"/>
  <c r="F2157" i="6" s="1"/>
  <c r="A2156" i="6"/>
  <c r="A2155" i="6"/>
  <c r="I2155" i="6" s="1"/>
  <c r="A2154" i="6"/>
  <c r="A2153" i="6"/>
  <c r="F2152" i="6"/>
  <c r="A2152" i="6"/>
  <c r="A2151" i="6"/>
  <c r="F2151" i="6" s="1"/>
  <c r="I2150" i="6"/>
  <c r="E2150" i="6"/>
  <c r="A2150" i="6"/>
  <c r="F2150" i="6" s="1"/>
  <c r="A2149" i="6"/>
  <c r="A2148" i="6"/>
  <c r="F2148" i="6" s="1"/>
  <c r="I2147" i="6"/>
  <c r="H2147" i="6" s="1"/>
  <c r="A2147" i="6"/>
  <c r="E2146" i="6"/>
  <c r="A2146" i="6"/>
  <c r="A2145" i="6"/>
  <c r="F2145" i="6" s="1"/>
  <c r="A2144" i="6"/>
  <c r="F2143" i="6"/>
  <c r="A2143" i="6"/>
  <c r="A2142" i="6"/>
  <c r="A2141" i="6"/>
  <c r="F2141" i="6" s="1"/>
  <c r="A2140" i="6"/>
  <c r="F2139" i="6"/>
  <c r="A2139" i="6"/>
  <c r="A2138" i="6"/>
  <c r="F2138" i="6" s="1"/>
  <c r="A2137" i="6"/>
  <c r="E2136" i="6"/>
  <c r="A2136" i="6"/>
  <c r="A2135" i="6"/>
  <c r="F2135" i="6" s="1"/>
  <c r="I2134" i="6"/>
  <c r="H2134" i="6" s="1"/>
  <c r="A2134" i="6"/>
  <c r="F2133" i="6"/>
  <c r="A2133" i="6"/>
  <c r="F2132" i="6"/>
  <c r="E2132" i="6"/>
  <c r="A2132" i="6"/>
  <c r="I2132" i="6" s="1"/>
  <c r="H2132" i="6" s="1"/>
  <c r="A2131" i="6"/>
  <c r="F2131" i="6" s="1"/>
  <c r="I2130" i="6"/>
  <c r="H2130" i="6" s="1"/>
  <c r="F2130" i="6"/>
  <c r="A2130" i="6"/>
  <c r="E2130" i="6" s="1"/>
  <c r="A2129" i="6"/>
  <c r="I2129" i="6" s="1"/>
  <c r="A2128" i="6"/>
  <c r="I2128" i="6" s="1"/>
  <c r="A2127" i="6"/>
  <c r="A2126" i="6"/>
  <c r="F2126" i="6" s="1"/>
  <c r="A2125" i="6"/>
  <c r="A2124" i="6"/>
  <c r="F2123" i="6"/>
  <c r="A2123" i="6"/>
  <c r="A2122" i="6"/>
  <c r="I2122" i="6" s="1"/>
  <c r="F2121" i="6"/>
  <c r="A2121" i="6"/>
  <c r="A2120" i="6"/>
  <c r="A2119" i="6"/>
  <c r="F2119" i="6" s="1"/>
  <c r="A2118" i="6"/>
  <c r="A2117" i="6"/>
  <c r="A2116" i="6"/>
  <c r="I2116" i="6" s="1"/>
  <c r="I2115" i="6"/>
  <c r="A2115" i="6"/>
  <c r="A2114" i="6"/>
  <c r="A2113" i="6"/>
  <c r="F2113" i="6" s="1"/>
  <c r="A2112" i="6"/>
  <c r="A2111" i="6"/>
  <c r="F2111" i="6" s="1"/>
  <c r="A2110" i="6"/>
  <c r="A2109" i="6"/>
  <c r="I2109" i="6" s="1"/>
  <c r="A2108" i="6"/>
  <c r="A2107" i="6"/>
  <c r="I2107" i="6" s="1"/>
  <c r="A2106" i="6"/>
  <c r="F2106" i="6" s="1"/>
  <c r="A2105" i="6"/>
  <c r="F2104" i="6"/>
  <c r="E2104" i="6"/>
  <c r="A2104" i="6"/>
  <c r="I2104" i="6" s="1"/>
  <c r="A2103" i="6"/>
  <c r="I2103" i="6" s="1"/>
  <c r="A2102" i="6"/>
  <c r="I2102" i="6" s="1"/>
  <c r="A2101" i="6"/>
  <c r="I2101" i="6" s="1"/>
  <c r="A2100" i="6"/>
  <c r="E2100" i="6" s="1"/>
  <c r="A2099" i="6"/>
  <c r="F2099" i="6" s="1"/>
  <c r="A2098" i="6"/>
  <c r="I2098" i="6" s="1"/>
  <c r="A2097" i="6"/>
  <c r="I2097" i="6" s="1"/>
  <c r="A2096" i="6"/>
  <c r="F2096" i="6" s="1"/>
  <c r="A2095" i="6"/>
  <c r="A2094" i="6"/>
  <c r="A2093" i="6"/>
  <c r="A2092" i="6"/>
  <c r="F2092" i="6" s="1"/>
  <c r="I2091" i="6"/>
  <c r="A2091" i="6"/>
  <c r="A2090" i="6"/>
  <c r="A2089" i="6"/>
  <c r="F2089" i="6" s="1"/>
  <c r="A2088" i="6"/>
  <c r="I2088" i="6" s="1"/>
  <c r="A2087" i="6"/>
  <c r="A2086" i="6"/>
  <c r="I2086" i="6" s="1"/>
  <c r="A2085" i="6"/>
  <c r="I2085" i="6" s="1"/>
  <c r="F2084" i="6"/>
  <c r="E2084" i="6"/>
  <c r="A2084" i="6"/>
  <c r="I2084" i="6" s="1"/>
  <c r="A2083" i="6"/>
  <c r="I2082" i="6"/>
  <c r="A2082" i="6"/>
  <c r="A2081" i="6"/>
  <c r="F2081" i="6" s="1"/>
  <c r="A2080" i="6"/>
  <c r="I2080" i="6" s="1"/>
  <c r="A2079" i="6"/>
  <c r="I2079" i="6" s="1"/>
  <c r="A2078" i="6"/>
  <c r="F2078" i="6" s="1"/>
  <c r="E2077" i="6"/>
  <c r="A2077" i="6"/>
  <c r="A2076" i="6"/>
  <c r="E2076" i="6" s="1"/>
  <c r="A2075" i="6"/>
  <c r="A2074" i="6"/>
  <c r="A2073" i="6"/>
  <c r="I2073" i="6" s="1"/>
  <c r="I2072" i="6"/>
  <c r="A2072" i="6"/>
  <c r="A2071" i="6"/>
  <c r="F2070" i="6"/>
  <c r="E2070" i="6"/>
  <c r="A2070" i="6"/>
  <c r="I2070" i="6" s="1"/>
  <c r="A2069" i="6"/>
  <c r="I2069" i="6" s="1"/>
  <c r="A2068" i="6"/>
  <c r="I2068" i="6" s="1"/>
  <c r="I2067" i="6"/>
  <c r="A2067" i="6"/>
  <c r="A2066" i="6"/>
  <c r="A2065" i="6"/>
  <c r="I2065" i="6" s="1"/>
  <c r="A2064" i="6"/>
  <c r="A2063" i="6"/>
  <c r="E2062" i="6"/>
  <c r="A2062" i="6"/>
  <c r="A2061" i="6"/>
  <c r="I2061" i="6" s="1"/>
  <c r="I2060" i="6"/>
  <c r="A2060" i="6"/>
  <c r="A2059" i="6"/>
  <c r="I2059" i="6" s="1"/>
  <c r="A2058" i="6"/>
  <c r="I2058" i="6" s="1"/>
  <c r="A2057" i="6"/>
  <c r="A2056" i="6"/>
  <c r="I2056" i="6" s="1"/>
  <c r="A2055" i="6"/>
  <c r="I2055" i="6" s="1"/>
  <c r="A2054" i="6"/>
  <c r="I2054" i="6" s="1"/>
  <c r="E2053" i="6"/>
  <c r="A2053" i="6"/>
  <c r="F2053" i="6" s="1"/>
  <c r="A2052" i="6"/>
  <c r="E2052" i="6" s="1"/>
  <c r="F2051" i="6"/>
  <c r="A2051" i="6"/>
  <c r="A2050" i="6"/>
  <c r="I2050" i="6" s="1"/>
  <c r="A2049" i="6"/>
  <c r="I2049" i="6" s="1"/>
  <c r="A2048" i="6"/>
  <c r="F2048" i="6" s="1"/>
  <c r="I2047" i="6"/>
  <c r="A2047" i="6"/>
  <c r="A2046" i="6"/>
  <c r="F2045" i="6"/>
  <c r="E2045" i="6"/>
  <c r="A2045" i="6"/>
  <c r="I2045" i="6" s="1"/>
  <c r="A2044" i="6"/>
  <c r="A2043" i="6"/>
  <c r="I2043" i="6" s="1"/>
  <c r="A2042" i="6"/>
  <c r="F2042" i="6" s="1"/>
  <c r="A2041" i="6"/>
  <c r="A2040" i="6"/>
  <c r="A2039" i="6"/>
  <c r="F2038" i="6"/>
  <c r="E2038" i="6"/>
  <c r="A2038" i="6"/>
  <c r="I2038" i="6" s="1"/>
  <c r="A2037" i="6"/>
  <c r="I2037" i="6" s="1"/>
  <c r="A2036" i="6"/>
  <c r="F2036" i="6" s="1"/>
  <c r="A2035" i="6"/>
  <c r="F2034" i="6"/>
  <c r="E2034" i="6"/>
  <c r="A2034" i="6"/>
  <c r="I2034" i="6" s="1"/>
  <c r="A2033" i="6"/>
  <c r="I2033" i="6" s="1"/>
  <c r="E2032" i="6"/>
  <c r="A2032" i="6"/>
  <c r="F2032" i="6" s="1"/>
  <c r="A2031" i="6"/>
  <c r="I2031" i="6" s="1"/>
  <c r="A2030" i="6"/>
  <c r="A2029" i="6"/>
  <c r="A2028" i="6"/>
  <c r="A2027" i="6"/>
  <c r="F2027" i="6" s="1"/>
  <c r="A2026" i="6"/>
  <c r="I2026" i="6" s="1"/>
  <c r="I2025" i="6"/>
  <c r="A2025" i="6"/>
  <c r="A2024" i="6"/>
  <c r="I2024" i="6" s="1"/>
  <c r="A2023" i="6"/>
  <c r="F2023" i="6" s="1"/>
  <c r="A2022" i="6"/>
  <c r="I2022" i="6" s="1"/>
  <c r="E2021" i="6"/>
  <c r="A2021" i="6"/>
  <c r="A2020" i="6"/>
  <c r="I2020" i="6" s="1"/>
  <c r="A2019" i="6"/>
  <c r="A2018" i="6"/>
  <c r="I2018" i="6" s="1"/>
  <c r="A2017" i="6"/>
  <c r="A2016" i="6"/>
  <c r="I2016" i="6" s="1"/>
  <c r="F2015" i="6"/>
  <c r="E2015" i="6"/>
  <c r="A2015" i="6"/>
  <c r="I2015" i="6" s="1"/>
  <c r="A2014" i="6"/>
  <c r="I2014" i="6" s="1"/>
  <c r="A2013" i="6"/>
  <c r="I2013" i="6" s="1"/>
  <c r="I2012" i="6"/>
  <c r="A2012" i="6"/>
  <c r="A2011" i="6"/>
  <c r="E2011" i="6" s="1"/>
  <c r="E2010" i="6" s="1"/>
  <c r="A2010" i="6"/>
  <c r="I2010" i="6" s="1"/>
  <c r="A2009" i="6"/>
  <c r="I2009" i="6" s="1"/>
  <c r="A2008" i="6"/>
  <c r="I2008" i="6" s="1"/>
  <c r="A2007" i="6"/>
  <c r="A2006" i="6"/>
  <c r="I2006" i="6" s="1"/>
  <c r="I2005" i="6"/>
  <c r="A2005" i="6"/>
  <c r="A2004" i="6"/>
  <c r="I2004" i="6" s="1"/>
  <c r="A2003" i="6"/>
  <c r="I2003" i="6" s="1"/>
  <c r="A2002" i="6"/>
  <c r="E2002" i="6" s="1"/>
  <c r="E2001" i="6" s="1"/>
  <c r="A2001" i="6"/>
  <c r="I2001" i="6" s="1"/>
  <c r="A2000" i="6"/>
  <c r="F2000" i="6" s="1"/>
  <c r="F1999" i="6" s="1"/>
  <c r="A1999" i="6"/>
  <c r="I1999" i="6" s="1"/>
  <c r="A1998" i="6"/>
  <c r="I1998" i="6" s="1"/>
  <c r="A1997" i="6"/>
  <c r="I1997" i="6" s="1"/>
  <c r="A1996" i="6"/>
  <c r="F1996" i="6" s="1"/>
  <c r="F1995" i="6" s="1"/>
  <c r="A1995" i="6"/>
  <c r="I1995" i="6" s="1"/>
  <c r="E1994" i="6"/>
  <c r="E1993" i="6" s="1"/>
  <c r="A1994" i="6"/>
  <c r="I1993" i="6"/>
  <c r="A1993" i="6"/>
  <c r="I1992" i="6"/>
  <c r="A1992" i="6"/>
  <c r="I1991" i="6"/>
  <c r="A1991" i="6"/>
  <c r="F1990" i="6"/>
  <c r="F1989" i="6" s="1"/>
  <c r="A1990" i="6"/>
  <c r="A1989" i="6"/>
  <c r="I1989" i="6" s="1"/>
  <c r="I1988" i="6"/>
  <c r="A1988" i="6"/>
  <c r="A1987" i="6"/>
  <c r="I1987" i="6" s="1"/>
  <c r="I1986" i="6"/>
  <c r="A1986" i="6"/>
  <c r="A1985" i="6"/>
  <c r="A1984" i="6"/>
  <c r="I1984" i="6" s="1"/>
  <c r="A1983" i="6"/>
  <c r="A1982" i="6"/>
  <c r="I1982" i="6" s="1"/>
  <c r="A1981" i="6"/>
  <c r="A1980" i="6"/>
  <c r="A1979" i="6"/>
  <c r="F1979" i="6" s="1"/>
  <c r="A1978" i="6"/>
  <c r="I1978" i="6" s="1"/>
  <c r="A1977" i="6"/>
  <c r="F1977" i="6" s="1"/>
  <c r="F1976" i="6" s="1"/>
  <c r="A1976" i="6"/>
  <c r="I1976" i="6" s="1"/>
  <c r="A1975" i="6"/>
  <c r="I1975" i="6" s="1"/>
  <c r="I1974" i="6"/>
  <c r="A1974" i="6"/>
  <c r="F1973" i="6"/>
  <c r="E1973" i="6"/>
  <c r="A1973" i="6"/>
  <c r="I1973" i="6" s="1"/>
  <c r="H1973" i="6" s="1"/>
  <c r="A1972" i="6"/>
  <c r="I1972" i="6" s="1"/>
  <c r="H1972" i="6" s="1"/>
  <c r="I1971" i="6"/>
  <c r="H1971" i="6" s="1"/>
  <c r="A1971" i="6"/>
  <c r="F1971" i="6" s="1"/>
  <c r="A1970" i="6"/>
  <c r="E1969" i="6"/>
  <c r="A1969" i="6"/>
  <c r="I1969" i="6" s="1"/>
  <c r="H1969" i="6" s="1"/>
  <c r="A1968" i="6"/>
  <c r="E1967" i="6"/>
  <c r="A1967" i="6"/>
  <c r="F1967" i="6" s="1"/>
  <c r="A1966" i="6"/>
  <c r="I1966" i="6" s="1"/>
  <c r="A1965" i="6"/>
  <c r="I1965" i="6" s="1"/>
  <c r="F1964" i="6"/>
  <c r="F1963" i="6" s="1"/>
  <c r="A1964" i="6"/>
  <c r="A1963" i="6"/>
  <c r="I1963" i="6" s="1"/>
  <c r="A1962" i="6"/>
  <c r="I1962" i="6" s="1"/>
  <c r="F1961" i="6"/>
  <c r="A1961" i="6"/>
  <c r="A1960" i="6"/>
  <c r="I1960" i="6" s="1"/>
  <c r="A1959" i="6"/>
  <c r="A1958" i="6"/>
  <c r="I1958" i="6" s="1"/>
  <c r="A1957" i="6"/>
  <c r="A1956" i="6"/>
  <c r="F1956" i="6" s="1"/>
  <c r="E1955" i="6"/>
  <c r="A1955" i="6"/>
  <c r="A1954" i="6"/>
  <c r="I1954" i="6" s="1"/>
  <c r="A1953" i="6"/>
  <c r="F1953" i="6" s="1"/>
  <c r="A1952" i="6"/>
  <c r="I1952" i="6" s="1"/>
  <c r="A1951" i="6"/>
  <c r="I1951" i="6" s="1"/>
  <c r="A1950" i="6"/>
  <c r="I1950" i="6" s="1"/>
  <c r="A1949" i="6"/>
  <c r="I1949" i="6" s="1"/>
  <c r="A1948" i="6"/>
  <c r="E1948" i="6" s="1"/>
  <c r="E1947" i="6" s="1"/>
  <c r="A1947" i="6"/>
  <c r="I1947" i="6" s="1"/>
  <c r="A1946" i="6"/>
  <c r="A1945" i="6"/>
  <c r="I1945" i="6" s="1"/>
  <c r="I1944" i="6"/>
  <c r="A1944" i="6"/>
  <c r="A1943" i="6"/>
  <c r="E1943" i="6" s="1"/>
  <c r="E1942" i="6" s="1"/>
  <c r="A1942" i="6"/>
  <c r="I1942" i="6" s="1"/>
  <c r="E1941" i="6"/>
  <c r="A1941" i="6"/>
  <c r="I1941" i="6" s="1"/>
  <c r="A1940" i="6"/>
  <c r="E1940" i="6" s="1"/>
  <c r="A1939" i="6"/>
  <c r="F1939" i="6" s="1"/>
  <c r="F1938" i="6"/>
  <c r="A1938" i="6"/>
  <c r="I1938" i="6" s="1"/>
  <c r="I1937" i="6"/>
  <c r="A1937" i="6"/>
  <c r="A1936" i="6"/>
  <c r="E1936" i="6" s="1"/>
  <c r="E1935" i="6" s="1"/>
  <c r="A1935" i="6"/>
  <c r="I1935" i="6" s="1"/>
  <c r="A1934" i="6"/>
  <c r="F1933" i="6"/>
  <c r="A1933" i="6"/>
  <c r="E1933" i="6" s="1"/>
  <c r="A1932" i="6"/>
  <c r="F1932" i="6" s="1"/>
  <c r="A1931" i="6"/>
  <c r="F1931" i="6" s="1"/>
  <c r="A1930" i="6"/>
  <c r="I1930" i="6" s="1"/>
  <c r="A1929" i="6"/>
  <c r="A1928" i="6"/>
  <c r="I1928" i="6" s="1"/>
  <c r="A1927" i="6"/>
  <c r="A1926" i="6"/>
  <c r="E1926" i="6" s="1"/>
  <c r="A1925" i="6"/>
  <c r="F1925" i="6" s="1"/>
  <c r="A1924" i="6"/>
  <c r="I1924" i="6" s="1"/>
  <c r="A1923" i="6"/>
  <c r="I1923" i="6" s="1"/>
  <c r="A1922" i="6"/>
  <c r="E1922" i="6" s="1"/>
  <c r="E1921" i="6" s="1"/>
  <c r="A1921" i="6"/>
  <c r="I1921" i="6" s="1"/>
  <c r="A1920" i="6"/>
  <c r="I1920" i="6" s="1"/>
  <c r="A1919" i="6"/>
  <c r="E1919" i="6" s="1"/>
  <c r="A1918" i="6"/>
  <c r="F1918" i="6" s="1"/>
  <c r="A1917" i="6"/>
  <c r="E1917" i="6" s="1"/>
  <c r="A1916" i="6"/>
  <c r="A1915" i="6"/>
  <c r="I1915" i="6" s="1"/>
  <c r="A1914" i="6"/>
  <c r="I1914" i="6" s="1"/>
  <c r="F1913" i="6"/>
  <c r="E1913" i="6"/>
  <c r="A1913" i="6"/>
  <c r="I1913" i="6" s="1"/>
  <c r="A1912" i="6"/>
  <c r="E1912" i="6" s="1"/>
  <c r="A1911" i="6"/>
  <c r="F1911" i="6" s="1"/>
  <c r="A1910" i="6"/>
  <c r="F1910" i="6" s="1"/>
  <c r="A1909" i="6"/>
  <c r="I1909" i="6" s="1"/>
  <c r="A1908" i="6"/>
  <c r="I1908" i="6" s="1"/>
  <c r="A1907" i="6"/>
  <c r="I1907" i="6" s="1"/>
  <c r="A1906" i="6"/>
  <c r="I1906" i="6" s="1"/>
  <c r="A1905" i="6"/>
  <c r="F1905" i="6" s="1"/>
  <c r="F1904" i="6" s="1"/>
  <c r="I1904" i="6"/>
  <c r="A1904" i="6"/>
  <c r="A1903" i="6"/>
  <c r="A1902" i="6"/>
  <c r="I1902" i="6" s="1"/>
  <c r="A1901" i="6"/>
  <c r="I1901" i="6" s="1"/>
  <c r="A1900" i="6"/>
  <c r="I1900" i="6" s="1"/>
  <c r="A1899" i="6"/>
  <c r="I1899" i="6" s="1"/>
  <c r="A1898" i="6"/>
  <c r="E1898" i="6" s="1"/>
  <c r="A1897" i="6"/>
  <c r="I1897" i="6" s="1"/>
  <c r="F1896" i="6"/>
  <c r="F1895" i="6" s="1"/>
  <c r="E1896" i="6"/>
  <c r="E1895" i="6" s="1"/>
  <c r="A1896" i="6"/>
  <c r="I1896" i="6" s="1"/>
  <c r="A1895" i="6"/>
  <c r="I1895" i="6" s="1"/>
  <c r="A1894" i="6"/>
  <c r="F1894" i="6" s="1"/>
  <c r="F1893" i="6" s="1"/>
  <c r="A1893" i="6"/>
  <c r="I1893" i="6" s="1"/>
  <c r="A1892" i="6"/>
  <c r="A1891" i="6"/>
  <c r="I1891" i="6" s="1"/>
  <c r="A1890" i="6"/>
  <c r="I1890" i="6" s="1"/>
  <c r="A1889" i="6"/>
  <c r="I1889" i="6" s="1"/>
  <c r="A1888" i="6"/>
  <c r="I1888" i="6" s="1"/>
  <c r="A1887" i="6"/>
  <c r="I1887" i="6" s="1"/>
  <c r="A1886" i="6"/>
  <c r="F1886" i="6" s="1"/>
  <c r="F1885" i="6" s="1"/>
  <c r="A1885" i="6"/>
  <c r="I1885" i="6" s="1"/>
  <c r="I1884" i="6"/>
  <c r="F1884" i="6"/>
  <c r="F1883" i="6" s="1"/>
  <c r="A1884" i="6"/>
  <c r="E1884" i="6" s="1"/>
  <c r="E1883" i="6" s="1"/>
  <c r="A1883" i="6"/>
  <c r="I1883" i="6" s="1"/>
  <c r="E1882" i="6"/>
  <c r="E1881" i="6" s="1"/>
  <c r="A1882" i="6"/>
  <c r="I1882" i="6" s="1"/>
  <c r="A1881" i="6"/>
  <c r="I1881" i="6" s="1"/>
  <c r="A1880" i="6"/>
  <c r="I1880" i="6" s="1"/>
  <c r="A1879" i="6"/>
  <c r="E1879" i="6" s="1"/>
  <c r="E1878" i="6" s="1"/>
  <c r="A1878" i="6"/>
  <c r="I1878" i="6" s="1"/>
  <c r="A1877" i="6"/>
  <c r="I1877" i="6" s="1"/>
  <c r="A1876" i="6"/>
  <c r="A1875" i="6"/>
  <c r="F1875" i="6" s="1"/>
  <c r="F1874" i="6" s="1"/>
  <c r="A1874" i="6"/>
  <c r="I1874" i="6" s="1"/>
  <c r="A1873" i="6"/>
  <c r="E1873" i="6" s="1"/>
  <c r="I1872" i="6"/>
  <c r="E1872" i="6"/>
  <c r="A1872" i="6"/>
  <c r="F1872" i="6" s="1"/>
  <c r="I1871" i="6"/>
  <c r="E1871" i="6"/>
  <c r="A1871" i="6"/>
  <c r="F1871" i="6" s="1"/>
  <c r="A1870" i="6"/>
  <c r="A1869" i="6"/>
  <c r="I1869" i="6" s="1"/>
  <c r="A1868" i="6"/>
  <c r="I1868" i="6" s="1"/>
  <c r="A1867" i="6"/>
  <c r="I1867" i="6" s="1"/>
  <c r="A1866" i="6"/>
  <c r="F1866" i="6" s="1"/>
  <c r="F1865" i="6" s="1"/>
  <c r="I1865" i="6"/>
  <c r="A1865" i="6"/>
  <c r="A1864" i="6"/>
  <c r="E1864" i="6" s="1"/>
  <c r="E1863" i="6" s="1"/>
  <c r="A1863" i="6"/>
  <c r="I1863" i="6" s="1"/>
  <c r="A1862" i="6"/>
  <c r="I1862" i="6" s="1"/>
  <c r="A1861" i="6"/>
  <c r="F1861" i="6" s="1"/>
  <c r="F1860" i="6"/>
  <c r="A1860" i="6"/>
  <c r="E1860" i="6" s="1"/>
  <c r="A1859" i="6"/>
  <c r="I1859" i="6" s="1"/>
  <c r="A1858" i="6"/>
  <c r="I1858" i="6" s="1"/>
  <c r="A1857" i="6"/>
  <c r="F1857" i="6" s="1"/>
  <c r="A1856" i="6"/>
  <c r="I1856" i="6" s="1"/>
  <c r="F1855" i="6"/>
  <c r="A1855" i="6"/>
  <c r="A1854" i="6"/>
  <c r="I1854" i="6" s="1"/>
  <c r="A1853" i="6"/>
  <c r="A1852" i="6"/>
  <c r="E1852" i="6" s="1"/>
  <c r="A1851" i="6"/>
  <c r="F1851" i="6" s="1"/>
  <c r="A1850" i="6"/>
  <c r="I1850" i="6" s="1"/>
  <c r="I1849" i="6"/>
  <c r="F1849" i="6"/>
  <c r="A1849" i="6"/>
  <c r="E1849" i="6" s="1"/>
  <c r="I1848" i="6"/>
  <c r="E1848" i="6"/>
  <c r="A1848" i="6"/>
  <c r="F1848" i="6" s="1"/>
  <c r="A1847" i="6"/>
  <c r="A1846" i="6"/>
  <c r="I1846" i="6" s="1"/>
  <c r="A1845" i="6"/>
  <c r="I1845" i="6" s="1"/>
  <c r="F1844" i="6"/>
  <c r="F1843" i="6" s="1"/>
  <c r="E1844" i="6"/>
  <c r="E1843" i="6" s="1"/>
  <c r="A1844" i="6"/>
  <c r="I1844" i="6" s="1"/>
  <c r="A1843" i="6"/>
  <c r="I1843" i="6" s="1"/>
  <c r="A1842" i="6"/>
  <c r="A1841" i="6"/>
  <c r="I1841" i="6" s="1"/>
  <c r="A1840" i="6"/>
  <c r="I1840" i="6" s="1"/>
  <c r="E1839" i="6"/>
  <c r="E1838" i="6" s="1"/>
  <c r="A1839" i="6"/>
  <c r="I1839" i="6" s="1"/>
  <c r="A1838" i="6"/>
  <c r="I1838" i="6" s="1"/>
  <c r="I1837" i="6"/>
  <c r="E1837" i="6"/>
  <c r="A1837" i="6"/>
  <c r="F1837" i="6" s="1"/>
  <c r="F1836" i="6"/>
  <c r="E1836" i="6"/>
  <c r="A1836" i="6"/>
  <c r="I1836" i="6" s="1"/>
  <c r="A1835" i="6"/>
  <c r="A1834" i="6"/>
  <c r="F1834" i="6" s="1"/>
  <c r="A1833" i="6"/>
  <c r="I1833" i="6" s="1"/>
  <c r="F1832" i="6"/>
  <c r="F1831" i="6" s="1"/>
  <c r="E1832" i="6"/>
  <c r="E1831" i="6" s="1"/>
  <c r="A1832" i="6"/>
  <c r="I1832" i="6" s="1"/>
  <c r="A1831" i="6"/>
  <c r="I1831" i="6" s="1"/>
  <c r="A1830" i="6"/>
  <c r="A1829" i="6"/>
  <c r="I1829" i="6" s="1"/>
  <c r="A1828" i="6"/>
  <c r="A1827" i="6"/>
  <c r="F1827" i="6" s="1"/>
  <c r="A1826" i="6"/>
  <c r="I1826" i="6" s="1"/>
  <c r="A1825" i="6"/>
  <c r="A1824" i="6"/>
  <c r="I1824" i="6" s="1"/>
  <c r="A1823" i="6"/>
  <c r="F1823" i="6" s="1"/>
  <c r="A1822" i="6"/>
  <c r="A1821" i="6"/>
  <c r="A1820" i="6"/>
  <c r="A1819" i="6"/>
  <c r="I1819" i="6" s="1"/>
  <c r="E1818" i="6"/>
  <c r="A1818" i="6"/>
  <c r="A1817" i="6"/>
  <c r="I1817" i="6" s="1"/>
  <c r="A1816" i="6"/>
  <c r="F1815" i="6"/>
  <c r="E1815" i="6"/>
  <c r="A1815" i="6"/>
  <c r="I1815" i="6" s="1"/>
  <c r="A1814" i="6"/>
  <c r="E1814" i="6" s="1"/>
  <c r="A1813" i="6"/>
  <c r="F1813" i="6" s="1"/>
  <c r="A1812" i="6"/>
  <c r="I1811" i="6"/>
  <c r="A1811" i="6"/>
  <c r="A1810" i="6"/>
  <c r="I1810" i="6" s="1"/>
  <c r="I1809" i="6"/>
  <c r="E1809" i="6"/>
  <c r="A1809" i="6"/>
  <c r="F1809" i="6" s="1"/>
  <c r="E1808" i="6"/>
  <c r="A1808" i="6"/>
  <c r="F1807" i="6"/>
  <c r="A1807" i="6"/>
  <c r="E1807" i="6" s="1"/>
  <c r="A1806" i="6"/>
  <c r="F1806" i="6" s="1"/>
  <c r="I1805" i="6"/>
  <c r="E1805" i="6"/>
  <c r="A1805" i="6"/>
  <c r="F1805" i="6" s="1"/>
  <c r="A1804" i="6"/>
  <c r="I1804" i="6" s="1"/>
  <c r="I1803" i="6"/>
  <c r="E1803" i="6"/>
  <c r="E1802" i="6" s="1"/>
  <c r="A1803" i="6"/>
  <c r="F1803" i="6" s="1"/>
  <c r="F1802" i="6" s="1"/>
  <c r="I1802" i="6"/>
  <c r="A1802" i="6"/>
  <c r="A1801" i="6"/>
  <c r="A1800" i="6"/>
  <c r="A1799" i="6"/>
  <c r="E1798" i="6"/>
  <c r="A1798" i="6"/>
  <c r="I1798" i="6" s="1"/>
  <c r="A1797" i="6"/>
  <c r="A1796" i="6"/>
  <c r="I1796" i="6" s="1"/>
  <c r="F1795" i="6"/>
  <c r="F1794" i="6" s="1"/>
  <c r="E1795" i="6"/>
  <c r="A1795" i="6"/>
  <c r="I1795" i="6" s="1"/>
  <c r="A1794" i="6"/>
  <c r="I1794" i="6" s="1"/>
  <c r="I1793" i="6"/>
  <c r="A1793" i="6"/>
  <c r="A1792" i="6"/>
  <c r="I1792" i="6" s="1"/>
  <c r="A1791" i="6"/>
  <c r="I1791" i="6" s="1"/>
  <c r="A1790" i="6"/>
  <c r="I1789" i="6"/>
  <c r="H1789" i="6" s="1"/>
  <c r="E1789" i="6"/>
  <c r="A1789" i="6"/>
  <c r="F1789" i="6" s="1"/>
  <c r="F1788" i="6"/>
  <c r="E1788" i="6"/>
  <c r="A1788" i="6"/>
  <c r="I1788" i="6" s="1"/>
  <c r="H1788" i="6" s="1"/>
  <c r="E1787" i="6"/>
  <c r="A1787" i="6"/>
  <c r="A1786" i="6"/>
  <c r="F1786" i="6" s="1"/>
  <c r="F1785" i="6" s="1"/>
  <c r="A1785" i="6"/>
  <c r="I1785" i="6" s="1"/>
  <c r="I1784" i="6"/>
  <c r="F1784" i="6"/>
  <c r="F1783" i="6" s="1"/>
  <c r="A1784" i="6"/>
  <c r="E1784" i="6" s="1"/>
  <c r="E1783" i="6"/>
  <c r="A1783" i="6"/>
  <c r="I1783" i="6" s="1"/>
  <c r="E1782" i="6"/>
  <c r="E1781" i="6" s="1"/>
  <c r="A1782" i="6"/>
  <c r="I1782" i="6" s="1"/>
  <c r="A1781" i="6"/>
  <c r="I1781" i="6" s="1"/>
  <c r="I1780" i="6"/>
  <c r="A1780" i="6"/>
  <c r="A1779" i="6"/>
  <c r="E1779" i="6" s="1"/>
  <c r="A1778" i="6"/>
  <c r="F1778" i="6" s="1"/>
  <c r="F1777" i="6"/>
  <c r="A1777" i="6"/>
  <c r="E1777" i="6" s="1"/>
  <c r="A1776" i="6"/>
  <c r="A1775" i="6"/>
  <c r="I1775" i="6" s="1"/>
  <c r="A1774" i="6"/>
  <c r="I1774" i="6" s="1"/>
  <c r="H1774" i="6" s="1"/>
  <c r="A1773" i="6"/>
  <c r="I1772" i="6"/>
  <c r="H1772" i="6" s="1"/>
  <c r="E1772" i="6"/>
  <c r="A1772" i="6"/>
  <c r="F1772" i="6" s="1"/>
  <c r="F1771" i="6"/>
  <c r="F1770" i="6" s="1"/>
  <c r="E1771" i="6"/>
  <c r="E1770" i="6" s="1"/>
  <c r="A1771" i="6"/>
  <c r="I1771" i="6" s="1"/>
  <c r="A1770" i="6"/>
  <c r="I1770" i="6" s="1"/>
  <c r="A1769" i="6"/>
  <c r="I1769" i="6" s="1"/>
  <c r="A1768" i="6"/>
  <c r="I1768" i="6" s="1"/>
  <c r="E1767" i="6"/>
  <c r="E1766" i="6" s="1"/>
  <c r="A1767" i="6"/>
  <c r="A1766" i="6"/>
  <c r="I1766" i="6" s="1"/>
  <c r="A1765" i="6"/>
  <c r="E1765" i="6" s="1"/>
  <c r="E1764" i="6" s="1"/>
  <c r="A1764" i="6"/>
  <c r="I1764" i="6" s="1"/>
  <c r="A1763" i="6"/>
  <c r="I1763" i="6" s="1"/>
  <c r="A1762" i="6"/>
  <c r="F1762" i="6" s="1"/>
  <c r="A1761" i="6"/>
  <c r="F1761" i="6" s="1"/>
  <c r="A1760" i="6"/>
  <c r="F1760" i="6" s="1"/>
  <c r="F1759" i="6" s="1"/>
  <c r="A1759" i="6"/>
  <c r="I1759" i="6" s="1"/>
  <c r="E1758" i="6"/>
  <c r="A1758" i="6"/>
  <c r="I1758" i="6" s="1"/>
  <c r="H1758" i="6" s="1"/>
  <c r="A1757" i="6"/>
  <c r="E1757" i="6" s="1"/>
  <c r="I1756" i="6"/>
  <c r="H1756" i="6" s="1"/>
  <c r="E1756" i="6"/>
  <c r="A1756" i="6"/>
  <c r="F1756" i="6" s="1"/>
  <c r="I1755" i="6"/>
  <c r="H1755" i="6" s="1"/>
  <c r="F1755" i="6"/>
  <c r="E1755" i="6"/>
  <c r="A1755" i="6"/>
  <c r="H1754" i="6"/>
  <c r="F1754" i="6"/>
  <c r="E1754" i="6"/>
  <c r="A1754" i="6"/>
  <c r="I1754" i="6" s="1"/>
  <c r="I1753" i="6"/>
  <c r="H1753" i="6" s="1"/>
  <c r="F1753" i="6"/>
  <c r="A1753" i="6"/>
  <c r="E1753" i="6" s="1"/>
  <c r="A1752" i="6"/>
  <c r="E1752" i="6" s="1"/>
  <c r="E1751" i="6" s="1"/>
  <c r="A1751" i="6"/>
  <c r="I1751" i="6" s="1"/>
  <c r="A1750" i="6"/>
  <c r="F1750" i="6" s="1"/>
  <c r="F1749" i="6" s="1"/>
  <c r="I1749" i="6"/>
  <c r="A1749" i="6"/>
  <c r="A1748" i="6"/>
  <c r="E1748" i="6" s="1"/>
  <c r="E1747" i="6" s="1"/>
  <c r="A1747" i="6"/>
  <c r="I1747" i="6" s="1"/>
  <c r="A1746" i="6"/>
  <c r="I1746" i="6" s="1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E1731" i="6"/>
  <c r="A1731" i="6"/>
  <c r="I1731" i="6" s="1"/>
  <c r="H1731" i="6" s="1"/>
  <c r="A1730" i="6"/>
  <c r="E1729" i="6"/>
  <c r="A1729" i="6"/>
  <c r="I1729" i="6" s="1"/>
  <c r="A1728" i="6"/>
  <c r="I1728" i="6" s="1"/>
  <c r="A1727" i="6"/>
  <c r="F1727" i="6" s="1"/>
  <c r="F1726" i="6" s="1"/>
  <c r="F1725" i="6" s="1"/>
  <c r="A1726" i="6"/>
  <c r="I1726" i="6" s="1"/>
  <c r="A1725" i="6"/>
  <c r="I1725" i="6" s="1"/>
  <c r="I1724" i="6"/>
  <c r="E1724" i="6"/>
  <c r="E1723" i="6" s="1"/>
  <c r="A1724" i="6"/>
  <c r="F1724" i="6" s="1"/>
  <c r="F1723" i="6" s="1"/>
  <c r="A1723" i="6"/>
  <c r="I1723" i="6" s="1"/>
  <c r="A1722" i="6"/>
  <c r="F1722" i="6" s="1"/>
  <c r="F1721" i="6" s="1"/>
  <c r="I1721" i="6"/>
  <c r="A1721" i="6"/>
  <c r="A1720" i="6"/>
  <c r="A1719" i="6"/>
  <c r="I1719" i="6" s="1"/>
  <c r="E1718" i="6"/>
  <c r="A1718" i="6"/>
  <c r="I1718" i="6" s="1"/>
  <c r="H1718" i="6" s="1"/>
  <c r="A1717" i="6"/>
  <c r="E1717" i="6" s="1"/>
  <c r="A1716" i="6"/>
  <c r="A1715" i="6"/>
  <c r="A1714" i="6"/>
  <c r="F1713" i="6"/>
  <c r="A1713" i="6"/>
  <c r="I1713" i="6" s="1"/>
  <c r="F1712" i="6"/>
  <c r="E1712" i="6"/>
  <c r="A1712" i="6"/>
  <c r="I1712" i="6" s="1"/>
  <c r="H1712" i="6" s="1"/>
  <c r="A1711" i="6"/>
  <c r="E1711" i="6" s="1"/>
  <c r="A1710" i="6"/>
  <c r="F1710" i="6" s="1"/>
  <c r="E1709" i="6"/>
  <c r="A1709" i="6"/>
  <c r="I1709" i="6" s="1"/>
  <c r="H1709" i="6" s="1"/>
  <c r="A1708" i="6"/>
  <c r="E1708" i="6" s="1"/>
  <c r="I1707" i="6"/>
  <c r="A1707" i="6"/>
  <c r="A1706" i="6"/>
  <c r="A1705" i="6"/>
  <c r="E1704" i="6"/>
  <c r="A1704" i="6"/>
  <c r="I1704" i="6" s="1"/>
  <c r="A1703" i="6"/>
  <c r="I1703" i="6" s="1"/>
  <c r="A1702" i="6"/>
  <c r="I1702" i="6" s="1"/>
  <c r="A1701" i="6"/>
  <c r="A1700" i="6"/>
  <c r="E1700" i="6" s="1"/>
  <c r="A1699" i="6"/>
  <c r="F1699" i="6" s="1"/>
  <c r="A1698" i="6"/>
  <c r="E1697" i="6"/>
  <c r="A1697" i="6"/>
  <c r="I1697" i="6" s="1"/>
  <c r="H1697" i="6" s="1"/>
  <c r="A1696" i="6"/>
  <c r="E1696" i="6" s="1"/>
  <c r="A1695" i="6"/>
  <c r="F1695" i="6" s="1"/>
  <c r="F1694" i="6"/>
  <c r="A1694" i="6"/>
  <c r="E1694" i="6" s="1"/>
  <c r="A1693" i="6"/>
  <c r="A1692" i="6"/>
  <c r="I1692" i="6" s="1"/>
  <c r="A1691" i="6"/>
  <c r="I1691" i="6" s="1"/>
  <c r="H1691" i="6" s="1"/>
  <c r="A1690" i="6"/>
  <c r="A1689" i="6"/>
  <c r="A1688" i="6"/>
  <c r="F1687" i="6"/>
  <c r="E1687" i="6"/>
  <c r="A1687" i="6"/>
  <c r="I1687" i="6" s="1"/>
  <c r="H1687" i="6" s="1"/>
  <c r="A1686" i="6"/>
  <c r="A1685" i="6"/>
  <c r="A1684" i="6"/>
  <c r="A1683" i="6"/>
  <c r="I1683" i="6" s="1"/>
  <c r="H1683" i="6" s="1"/>
  <c r="A1682" i="6"/>
  <c r="F1682" i="6" s="1"/>
  <c r="F1681" i="6" s="1"/>
  <c r="A1681" i="6"/>
  <c r="I1681" i="6" s="1"/>
  <c r="A1680" i="6"/>
  <c r="E1680" i="6" s="1"/>
  <c r="A1679" i="6"/>
  <c r="F1679" i="6" s="1"/>
  <c r="F1678" i="6"/>
  <c r="A1678" i="6"/>
  <c r="E1678" i="6" s="1"/>
  <c r="A1677" i="6"/>
  <c r="I1677" i="6" s="1"/>
  <c r="H1677" i="6" s="1"/>
  <c r="A1676" i="6"/>
  <c r="E1676" i="6" s="1"/>
  <c r="A1675" i="6"/>
  <c r="A1674" i="6"/>
  <c r="I1674" i="6" s="1"/>
  <c r="A1673" i="6"/>
  <c r="A1672" i="6"/>
  <c r="E1671" i="6"/>
  <c r="A1671" i="6"/>
  <c r="A1670" i="6"/>
  <c r="A1669" i="6"/>
  <c r="A1668" i="6"/>
  <c r="E1667" i="6"/>
  <c r="A1667" i="6"/>
  <c r="I1667" i="6" s="1"/>
  <c r="H1667" i="6" s="1"/>
  <c r="A1666" i="6"/>
  <c r="F1665" i="6"/>
  <c r="F1664" i="6" s="1"/>
  <c r="A1665" i="6"/>
  <c r="I1665" i="6" s="1"/>
  <c r="A1664" i="6"/>
  <c r="I1664" i="6" s="1"/>
  <c r="A1663" i="6"/>
  <c r="F1663" i="6" s="1"/>
  <c r="F1662" i="6"/>
  <c r="A1662" i="6"/>
  <c r="E1662" i="6" s="1"/>
  <c r="E1661" i="6"/>
  <c r="A1661" i="6"/>
  <c r="I1661" i="6" s="1"/>
  <c r="H1661" i="6" s="1"/>
  <c r="A1660" i="6"/>
  <c r="E1660" i="6" s="1"/>
  <c r="A1659" i="6"/>
  <c r="F1659" i="6" s="1"/>
  <c r="F1658" i="6"/>
  <c r="A1658" i="6"/>
  <c r="E1658" i="6" s="1"/>
  <c r="A1657" i="6"/>
  <c r="A1656" i="6"/>
  <c r="F1656" i="6" s="1"/>
  <c r="F1655" i="6"/>
  <c r="A1655" i="6"/>
  <c r="E1655" i="6" s="1"/>
  <c r="A1654" i="6"/>
  <c r="I1654" i="6" s="1"/>
  <c r="H1654" i="6" s="1"/>
  <c r="A1653" i="6"/>
  <c r="E1653" i="6" s="1"/>
  <c r="A1652" i="6"/>
  <c r="F1652" i="6" s="1"/>
  <c r="A1651" i="6"/>
  <c r="E1651" i="6" s="1"/>
  <c r="A1650" i="6"/>
  <c r="A1649" i="6"/>
  <c r="F1649" i="6" s="1"/>
  <c r="F1648" i="6"/>
  <c r="A1648" i="6"/>
  <c r="E1648" i="6" s="1"/>
  <c r="A1647" i="6"/>
  <c r="I1647" i="6" s="1"/>
  <c r="H1647" i="6" s="1"/>
  <c r="A1646" i="6"/>
  <c r="E1646" i="6" s="1"/>
  <c r="A1645" i="6"/>
  <c r="F1645" i="6" s="1"/>
  <c r="A1644" i="6"/>
  <c r="E1644" i="6" s="1"/>
  <c r="A1643" i="6"/>
  <c r="A1642" i="6"/>
  <c r="F1642" i="6" s="1"/>
  <c r="F1641" i="6"/>
  <c r="A1641" i="6"/>
  <c r="E1641" i="6" s="1"/>
  <c r="A1640" i="6"/>
  <c r="I1640" i="6" s="1"/>
  <c r="H1640" i="6" s="1"/>
  <c r="A1639" i="6"/>
  <c r="E1639" i="6" s="1"/>
  <c r="A1638" i="6"/>
  <c r="F1638" i="6" s="1"/>
  <c r="A1637" i="6"/>
  <c r="E1637" i="6" s="1"/>
  <c r="A1636" i="6"/>
  <c r="A1635" i="6"/>
  <c r="F1635" i="6" s="1"/>
  <c r="A1634" i="6"/>
  <c r="E1634" i="6" s="1"/>
  <c r="A1633" i="6"/>
  <c r="A1632" i="6"/>
  <c r="E1632" i="6" s="1"/>
  <c r="A1631" i="6"/>
  <c r="F1631" i="6" s="1"/>
  <c r="A1630" i="6"/>
  <c r="A1629" i="6"/>
  <c r="A1628" i="6"/>
  <c r="I1628" i="6" s="1"/>
  <c r="A1627" i="6"/>
  <c r="I1627" i="6" s="1"/>
  <c r="A1626" i="6"/>
  <c r="I1626" i="6" s="1"/>
  <c r="A1625" i="6"/>
  <c r="I1625" i="6" s="1"/>
  <c r="A1624" i="6"/>
  <c r="I1624" i="6" s="1"/>
  <c r="A1623" i="6"/>
  <c r="A1622" i="6"/>
  <c r="I1622" i="6" s="1"/>
  <c r="A1621" i="6"/>
  <c r="F1621" i="6" s="1"/>
  <c r="F1620" i="6" s="1"/>
  <c r="A1620" i="6"/>
  <c r="I1620" i="6" s="1"/>
  <c r="A1619" i="6"/>
  <c r="E1619" i="6" s="1"/>
  <c r="E1618" i="6" s="1"/>
  <c r="A1618" i="6"/>
  <c r="I1618" i="6" s="1"/>
  <c r="A1617" i="6"/>
  <c r="A1616" i="6"/>
  <c r="I1616" i="6" s="1"/>
  <c r="A1615" i="6"/>
  <c r="A1614" i="6"/>
  <c r="I1614" i="6" s="1"/>
  <c r="A1613" i="6"/>
  <c r="F1613" i="6" s="1"/>
  <c r="F1612" i="6" s="1"/>
  <c r="A1612" i="6"/>
  <c r="I1612" i="6" s="1"/>
  <c r="A1611" i="6"/>
  <c r="E1611" i="6" s="1"/>
  <c r="E1610" i="6" s="1"/>
  <c r="A1610" i="6"/>
  <c r="I1610" i="6" s="1"/>
  <c r="A1609" i="6"/>
  <c r="I1609" i="6" s="1"/>
  <c r="A1608" i="6"/>
  <c r="A1607" i="6"/>
  <c r="F1606" i="6"/>
  <c r="E1606" i="6"/>
  <c r="A1606" i="6"/>
  <c r="I1606" i="6" s="1"/>
  <c r="A1605" i="6"/>
  <c r="A1604" i="6"/>
  <c r="A1603" i="6"/>
  <c r="I1603" i="6" s="1"/>
  <c r="A1602" i="6"/>
  <c r="I1602" i="6" s="1"/>
  <c r="A1601" i="6"/>
  <c r="I1601" i="6" s="1"/>
  <c r="A1600" i="6"/>
  <c r="A1599" i="6"/>
  <c r="I1599" i="6" s="1"/>
  <c r="E1598" i="6"/>
  <c r="A1598" i="6"/>
  <c r="A1597" i="6"/>
  <c r="A1596" i="6"/>
  <c r="A1595" i="6"/>
  <c r="A1594" i="6"/>
  <c r="I1594" i="6" s="1"/>
  <c r="A1593" i="6"/>
  <c r="I1593" i="6" s="1"/>
  <c r="A1592" i="6"/>
  <c r="I1592" i="6" s="1"/>
  <c r="A1591" i="6"/>
  <c r="A1590" i="6"/>
  <c r="I1590" i="6" s="1"/>
  <c r="A1589" i="6"/>
  <c r="A1588" i="6"/>
  <c r="I1588" i="6" s="1"/>
  <c r="I1587" i="6"/>
  <c r="F1587" i="6"/>
  <c r="F1586" i="6" s="1"/>
  <c r="A1587" i="6"/>
  <c r="E1587" i="6" s="1"/>
  <c r="E1586" i="6" s="1"/>
  <c r="A1586" i="6"/>
  <c r="I1586" i="6" s="1"/>
  <c r="A1585" i="6"/>
  <c r="I1585" i="6" s="1"/>
  <c r="A1584" i="6"/>
  <c r="I1584" i="6" s="1"/>
  <c r="A1583" i="6"/>
  <c r="A1582" i="6"/>
  <c r="I1582" i="6" s="1"/>
  <c r="I1581" i="6"/>
  <c r="A1581" i="6"/>
  <c r="A1580" i="6"/>
  <c r="I1580" i="6" s="1"/>
  <c r="A1579" i="6"/>
  <c r="A1578" i="6"/>
  <c r="I1578" i="6" s="1"/>
  <c r="F1577" i="6"/>
  <c r="F1576" i="6" s="1"/>
  <c r="E1577" i="6"/>
  <c r="A1577" i="6"/>
  <c r="I1577" i="6" s="1"/>
  <c r="A1576" i="6"/>
  <c r="I1576" i="6" s="1"/>
  <c r="A1575" i="6"/>
  <c r="I1575" i="6" s="1"/>
  <c r="F1574" i="6"/>
  <c r="F1573" i="6" s="1"/>
  <c r="A1574" i="6"/>
  <c r="A1573" i="6"/>
  <c r="I1573" i="6" s="1"/>
  <c r="E1572" i="6"/>
  <c r="E1571" i="6" s="1"/>
  <c r="A1572" i="6"/>
  <c r="I1572" i="6" s="1"/>
  <c r="A1571" i="6"/>
  <c r="I1571" i="6" s="1"/>
  <c r="F1570" i="6"/>
  <c r="F1569" i="6" s="1"/>
  <c r="E1570" i="6"/>
  <c r="E1569" i="6" s="1"/>
  <c r="A1570" i="6"/>
  <c r="I1570" i="6" s="1"/>
  <c r="A1569" i="6"/>
  <c r="I1569" i="6" s="1"/>
  <c r="A1568" i="6"/>
  <c r="F1568" i="6" s="1"/>
  <c r="F1567" i="6" s="1"/>
  <c r="I1567" i="6"/>
  <c r="A1567" i="6"/>
  <c r="A1566" i="6"/>
  <c r="I1566" i="6" s="1"/>
  <c r="A1565" i="6"/>
  <c r="F1565" i="6" s="1"/>
  <c r="F1564" i="6" s="1"/>
  <c r="A1564" i="6"/>
  <c r="I1564" i="6" s="1"/>
  <c r="E1563" i="6"/>
  <c r="E1562" i="6" s="1"/>
  <c r="A1563" i="6"/>
  <c r="F1563" i="6" s="1"/>
  <c r="F1562" i="6"/>
  <c r="A1562" i="6"/>
  <c r="I1562" i="6" s="1"/>
  <c r="A1561" i="6"/>
  <c r="A1560" i="6"/>
  <c r="A1559" i="6"/>
  <c r="F1558" i="6"/>
  <c r="E1558" i="6"/>
  <c r="A1558" i="6"/>
  <c r="I1558" i="6" s="1"/>
  <c r="A1557" i="6"/>
  <c r="A1556" i="6"/>
  <c r="I1556" i="6" s="1"/>
  <c r="A1555" i="6"/>
  <c r="A1554" i="6"/>
  <c r="I1554" i="6" s="1"/>
  <c r="A1553" i="6"/>
  <c r="A1552" i="6"/>
  <c r="I1552" i="6" s="1"/>
  <c r="A1551" i="6"/>
  <c r="A1550" i="6"/>
  <c r="I1550" i="6" s="1"/>
  <c r="E1549" i="6"/>
  <c r="A1549" i="6"/>
  <c r="I1549" i="6" s="1"/>
  <c r="A1548" i="6"/>
  <c r="E1548" i="6" s="1"/>
  <c r="A1547" i="6"/>
  <c r="F1546" i="6"/>
  <c r="A1546" i="6"/>
  <c r="A1545" i="6"/>
  <c r="I1545" i="6" s="1"/>
  <c r="A1544" i="6"/>
  <c r="I1544" i="6" s="1"/>
  <c r="A1543" i="6"/>
  <c r="F1543" i="6" s="1"/>
  <c r="F1542" i="6" s="1"/>
  <c r="A1542" i="6"/>
  <c r="I1542" i="6" s="1"/>
  <c r="A1541" i="6"/>
  <c r="I1541" i="6" s="1"/>
  <c r="F1540" i="6"/>
  <c r="A1540" i="6"/>
  <c r="A1539" i="6"/>
  <c r="A1538" i="6"/>
  <c r="A1537" i="6"/>
  <c r="F1537" i="6" s="1"/>
  <c r="A1536" i="6"/>
  <c r="I1536" i="6" s="1"/>
  <c r="A1535" i="6"/>
  <c r="I1535" i="6" s="1"/>
  <c r="F1534" i="6"/>
  <c r="A1534" i="6"/>
  <c r="I1534" i="6" s="1"/>
  <c r="A1533" i="6"/>
  <c r="A1532" i="6"/>
  <c r="E1532" i="6" s="1"/>
  <c r="A1531" i="6"/>
  <c r="I1530" i="6"/>
  <c r="F1530" i="6"/>
  <c r="A1530" i="6"/>
  <c r="E1530" i="6" s="1"/>
  <c r="A1529" i="6"/>
  <c r="I1529" i="6" s="1"/>
  <c r="A1528" i="6"/>
  <c r="F1528" i="6" s="1"/>
  <c r="A1527" i="6"/>
  <c r="F1527" i="6" s="1"/>
  <c r="A1526" i="6"/>
  <c r="I1526" i="6" s="1"/>
  <c r="F1525" i="6"/>
  <c r="A1525" i="6"/>
  <c r="E1524" i="6"/>
  <c r="A1524" i="6"/>
  <c r="F1524" i="6" s="1"/>
  <c r="A1523" i="6"/>
  <c r="I1523" i="6" s="1"/>
  <c r="A1522" i="6"/>
  <c r="A1521" i="6"/>
  <c r="A1520" i="6"/>
  <c r="F1519" i="6"/>
  <c r="A1519" i="6"/>
  <c r="I1519" i="6" s="1"/>
  <c r="A1518" i="6"/>
  <c r="A1517" i="6"/>
  <c r="I1517" i="6" s="1"/>
  <c r="A1516" i="6"/>
  <c r="I1516" i="6" s="1"/>
  <c r="A1515" i="6"/>
  <c r="A1514" i="6"/>
  <c r="A1513" i="6"/>
  <c r="A1512" i="6"/>
  <c r="I1512" i="6" s="1"/>
  <c r="A1511" i="6"/>
  <c r="A1510" i="6"/>
  <c r="F1509" i="6"/>
  <c r="A1509" i="6"/>
  <c r="I1509" i="6" s="1"/>
  <c r="A1508" i="6"/>
  <c r="A1507" i="6"/>
  <c r="A1506" i="6"/>
  <c r="I1506" i="6" s="1"/>
  <c r="A1505" i="6"/>
  <c r="A1504" i="6"/>
  <c r="F1504" i="6" s="1"/>
  <c r="A1503" i="6"/>
  <c r="F1503" i="6" s="1"/>
  <c r="A1502" i="6"/>
  <c r="I1501" i="6"/>
  <c r="A1501" i="6"/>
  <c r="A1500" i="6"/>
  <c r="I1500" i="6" s="1"/>
  <c r="A1499" i="6"/>
  <c r="I1499" i="6" s="1"/>
  <c r="A1498" i="6"/>
  <c r="A1497" i="6"/>
  <c r="I1497" i="6" s="1"/>
  <c r="A1496" i="6"/>
  <c r="A1495" i="6"/>
  <c r="F1495" i="6" s="1"/>
  <c r="A1494" i="6"/>
  <c r="I1494" i="6" s="1"/>
  <c r="A1493" i="6"/>
  <c r="I1493" i="6" s="1"/>
  <c r="A1492" i="6"/>
  <c r="I1492" i="6" s="1"/>
  <c r="A1491" i="6"/>
  <c r="A1482" i="6"/>
  <c r="A1481" i="6"/>
  <c r="I1481" i="6" s="1"/>
  <c r="F1480" i="6"/>
  <c r="A1480" i="6"/>
  <c r="E1480" i="6" s="1"/>
  <c r="A1479" i="6"/>
  <c r="A1478" i="6"/>
  <c r="F1478" i="6" s="1"/>
  <c r="A1477" i="6"/>
  <c r="I1477" i="6" s="1"/>
  <c r="I1476" i="6"/>
  <c r="F1476" i="6"/>
  <c r="A1476" i="6"/>
  <c r="E1476" i="6" s="1"/>
  <c r="A1475" i="6"/>
  <c r="E1474" i="6"/>
  <c r="A1474" i="6"/>
  <c r="F1474" i="6" s="1"/>
  <c r="A1473" i="6"/>
  <c r="I1473" i="6" s="1"/>
  <c r="A1472" i="6"/>
  <c r="E1472" i="6" s="1"/>
  <c r="A1471" i="6"/>
  <c r="A1470" i="6"/>
  <c r="F1469" i="6"/>
  <c r="E1469" i="6"/>
  <c r="A1469" i="6"/>
  <c r="I1469" i="6" s="1"/>
  <c r="H1469" i="6" s="1"/>
  <c r="F1468" i="6"/>
  <c r="A1468" i="6"/>
  <c r="E1468" i="6" s="1"/>
  <c r="A1467" i="6"/>
  <c r="F1467" i="6" s="1"/>
  <c r="A1466" i="6"/>
  <c r="A1465" i="6"/>
  <c r="A1464" i="6"/>
  <c r="A1463" i="6"/>
  <c r="F1463" i="6" s="1"/>
  <c r="A1462" i="6"/>
  <c r="A1461" i="6"/>
  <c r="I1461" i="6" s="1"/>
  <c r="H1461" i="6" s="1"/>
  <c r="F1460" i="6"/>
  <c r="A1460" i="6"/>
  <c r="E1459" i="6"/>
  <c r="A1459" i="6"/>
  <c r="F1459" i="6" s="1"/>
  <c r="A1458" i="6"/>
  <c r="F1458" i="6" s="1"/>
  <c r="A1457" i="6"/>
  <c r="I1457" i="6" s="1"/>
  <c r="A1456" i="6"/>
  <c r="I1455" i="6"/>
  <c r="A1455" i="6"/>
  <c r="F1455" i="6" s="1"/>
  <c r="A1454" i="6"/>
  <c r="I1454" i="6" s="1"/>
  <c r="A1453" i="6"/>
  <c r="E1452" i="6"/>
  <c r="A1452" i="6"/>
  <c r="A1451" i="6"/>
  <c r="F1450" i="6"/>
  <c r="E1450" i="6"/>
  <c r="A1450" i="6"/>
  <c r="I1450" i="6" s="1"/>
  <c r="A1449" i="6"/>
  <c r="A1448" i="6"/>
  <c r="I1448" i="6" s="1"/>
  <c r="A1447" i="6"/>
  <c r="I1447" i="6" s="1"/>
  <c r="A1446" i="6"/>
  <c r="A1445" i="6"/>
  <c r="E1445" i="6" s="1"/>
  <c r="A1444" i="6"/>
  <c r="I1444" i="6" s="1"/>
  <c r="H1444" i="6" s="1"/>
  <c r="I1443" i="6"/>
  <c r="H1443" i="6" s="1"/>
  <c r="A1443" i="6"/>
  <c r="A1442" i="6"/>
  <c r="I1442" i="6" s="1"/>
  <c r="H1442" i="6" s="1"/>
  <c r="A1441" i="6"/>
  <c r="A1440" i="6"/>
  <c r="I1439" i="6"/>
  <c r="H1439" i="6" s="1"/>
  <c r="A1439" i="6"/>
  <c r="A1438" i="6"/>
  <c r="A1437" i="6"/>
  <c r="A1436" i="6"/>
  <c r="A1435" i="6"/>
  <c r="I1435" i="6" s="1"/>
  <c r="H1435" i="6" s="1"/>
  <c r="A1434" i="6"/>
  <c r="E1434" i="6" s="1"/>
  <c r="A1433" i="6"/>
  <c r="A1432" i="6"/>
  <c r="I1431" i="6"/>
  <c r="H1431" i="6" s="1"/>
  <c r="F1431" i="6"/>
  <c r="A1431" i="6"/>
  <c r="E1431" i="6" s="1"/>
  <c r="H1430" i="6"/>
  <c r="F1430" i="6"/>
  <c r="E1430" i="6"/>
  <c r="A1430" i="6"/>
  <c r="I1430" i="6" s="1"/>
  <c r="A1429" i="6"/>
  <c r="I1429" i="6" s="1"/>
  <c r="H1429" i="6" s="1"/>
  <c r="H1428" i="6"/>
  <c r="A1428" i="6"/>
  <c r="I1428" i="6" s="1"/>
  <c r="A1427" i="6"/>
  <c r="A1426" i="6"/>
  <c r="I1425" i="6"/>
  <c r="H1425" i="6" s="1"/>
  <c r="A1425" i="6"/>
  <c r="A1424" i="6"/>
  <c r="E1424" i="6" s="1"/>
  <c r="E1423" i="6"/>
  <c r="A1423" i="6"/>
  <c r="I1423" i="6" s="1"/>
  <c r="H1423" i="6" s="1"/>
  <c r="A1422" i="6"/>
  <c r="A1421" i="6"/>
  <c r="I1421" i="6" s="1"/>
  <c r="H1421" i="6" s="1"/>
  <c r="I1420" i="6"/>
  <c r="H1420" i="6" s="1"/>
  <c r="A1420" i="6"/>
  <c r="E1420" i="6" s="1"/>
  <c r="A1419" i="6"/>
  <c r="A1418" i="6"/>
  <c r="F1417" i="6"/>
  <c r="A1417" i="6"/>
  <c r="E1417" i="6" s="1"/>
  <c r="A1416" i="6"/>
  <c r="I1416" i="6" s="1"/>
  <c r="H1416" i="6" s="1"/>
  <c r="I1415" i="6"/>
  <c r="H1415" i="6" s="1"/>
  <c r="A1415" i="6"/>
  <c r="A1414" i="6"/>
  <c r="I1414" i="6" s="1"/>
  <c r="H1414" i="6" s="1"/>
  <c r="A1413" i="6"/>
  <c r="A1412" i="6"/>
  <c r="A1411" i="6"/>
  <c r="I1411" i="6" s="1"/>
  <c r="A1410" i="6"/>
  <c r="I1410" i="6" s="1"/>
  <c r="H1410" i="6" s="1"/>
  <c r="A1409" i="6"/>
  <c r="F1409" i="6" s="1"/>
  <c r="A1408" i="6"/>
  <c r="A1407" i="6"/>
  <c r="I1407" i="6" s="1"/>
  <c r="H1407" i="6" s="1"/>
  <c r="A1406" i="6"/>
  <c r="A1405" i="6"/>
  <c r="E1405" i="6" s="1"/>
  <c r="A1404" i="6"/>
  <c r="I1404" i="6" s="1"/>
  <c r="H1404" i="6" s="1"/>
  <c r="E1403" i="6"/>
  <c r="A1403" i="6"/>
  <c r="I1403" i="6" s="1"/>
  <c r="H1403" i="6" s="1"/>
  <c r="A1402" i="6"/>
  <c r="A1401" i="6"/>
  <c r="A1400" i="6"/>
  <c r="A1399" i="6"/>
  <c r="I1399" i="6" s="1"/>
  <c r="H1399" i="6" s="1"/>
  <c r="A1398" i="6"/>
  <c r="I1398" i="6" s="1"/>
  <c r="H1398" i="6" s="1"/>
  <c r="F1397" i="6"/>
  <c r="A1397" i="6"/>
  <c r="E1397" i="6" s="1"/>
  <c r="A1396" i="6"/>
  <c r="A1395" i="6"/>
  <c r="I1395" i="6" s="1"/>
  <c r="H1395" i="6" s="1"/>
  <c r="I1394" i="6"/>
  <c r="H1394" i="6" s="1"/>
  <c r="A1394" i="6"/>
  <c r="E1394" i="6" s="1"/>
  <c r="A1393" i="6"/>
  <c r="I1393" i="6" s="1"/>
  <c r="H1393" i="6" s="1"/>
  <c r="A1392" i="6"/>
  <c r="I1392" i="6" s="1"/>
  <c r="H1392" i="6" s="1"/>
  <c r="A1391" i="6"/>
  <c r="F1391" i="6" s="1"/>
  <c r="A1390" i="6"/>
  <c r="I1390" i="6" s="1"/>
  <c r="H1390" i="6" s="1"/>
  <c r="A1389" i="6"/>
  <c r="A1388" i="6"/>
  <c r="F1388" i="6" s="1"/>
  <c r="I1387" i="6"/>
  <c r="H1387" i="6" s="1"/>
  <c r="A1387" i="6"/>
  <c r="F1387" i="6" s="1"/>
  <c r="A1386" i="6"/>
  <c r="F1386" i="6" s="1"/>
  <c r="A1385" i="6"/>
  <c r="I1385" i="6" s="1"/>
  <c r="A1384" i="6"/>
  <c r="I1384" i="6" s="1"/>
  <c r="A1383" i="6"/>
  <c r="E1383" i="6" s="1"/>
  <c r="A1382" i="6"/>
  <c r="I1382" i="6" s="1"/>
  <c r="F1381" i="6"/>
  <c r="A1381" i="6"/>
  <c r="A1380" i="6"/>
  <c r="E1379" i="6"/>
  <c r="A1379" i="6"/>
  <c r="A1378" i="6"/>
  <c r="I1378" i="6" s="1"/>
  <c r="A1377" i="6"/>
  <c r="E1377" i="6" s="1"/>
  <c r="A1376" i="6"/>
  <c r="A1375" i="6"/>
  <c r="I1375" i="6" s="1"/>
  <c r="A1374" i="6"/>
  <c r="I1374" i="6" s="1"/>
  <c r="A1373" i="6"/>
  <c r="E1373" i="6" s="1"/>
  <c r="A1372" i="6"/>
  <c r="I1372" i="6" s="1"/>
  <c r="A1371" i="6"/>
  <c r="I1371" i="6" s="1"/>
  <c r="A1370" i="6"/>
  <c r="I1370" i="6" s="1"/>
  <c r="F1369" i="6"/>
  <c r="A1369" i="6"/>
  <c r="E1369" i="6" s="1"/>
  <c r="A1368" i="6"/>
  <c r="A1367" i="6"/>
  <c r="A1366" i="6"/>
  <c r="I1366" i="6" s="1"/>
  <c r="A1365" i="6"/>
  <c r="I1365" i="6" s="1"/>
  <c r="I1364" i="6"/>
  <c r="A1364" i="6"/>
  <c r="E1364" i="6" s="1"/>
  <c r="A1363" i="6"/>
  <c r="F1363" i="6" s="1"/>
  <c r="A1362" i="6"/>
  <c r="A1361" i="6"/>
  <c r="I1361" i="6" s="1"/>
  <c r="F1360" i="6"/>
  <c r="A1360" i="6"/>
  <c r="A1359" i="6"/>
  <c r="I1359" i="6" s="1"/>
  <c r="A1358" i="6"/>
  <c r="F1357" i="6"/>
  <c r="A1357" i="6"/>
  <c r="A1356" i="6"/>
  <c r="E1355" i="6"/>
  <c r="A1355" i="6"/>
  <c r="I1355" i="6" s="1"/>
  <c r="A1354" i="6"/>
  <c r="I1354" i="6" s="1"/>
  <c r="A1353" i="6"/>
  <c r="I1353" i="6" s="1"/>
  <c r="E1352" i="6"/>
  <c r="A1352" i="6"/>
  <c r="I1352" i="6" s="1"/>
  <c r="A1351" i="6"/>
  <c r="I1351" i="6" s="1"/>
  <c r="A1350" i="6"/>
  <c r="E1350" i="6" s="1"/>
  <c r="A1349" i="6"/>
  <c r="F1349" i="6" s="1"/>
  <c r="A1348" i="6"/>
  <c r="F1348" i="6" s="1"/>
  <c r="A1347" i="6"/>
  <c r="I1347" i="6" s="1"/>
  <c r="A1346" i="6"/>
  <c r="A1345" i="6"/>
  <c r="A1344" i="6"/>
  <c r="A1343" i="6"/>
  <c r="A1342" i="6"/>
  <c r="F1342" i="6" s="1"/>
  <c r="A1341" i="6"/>
  <c r="I1341" i="6" s="1"/>
  <c r="A1340" i="6"/>
  <c r="I1340" i="6" s="1"/>
  <c r="A1339" i="6"/>
  <c r="F1338" i="6"/>
  <c r="A1338" i="6"/>
  <c r="E1338" i="6" s="1"/>
  <c r="A1337" i="6"/>
  <c r="I1337" i="6" s="1"/>
  <c r="I1336" i="6"/>
  <c r="A1336" i="6"/>
  <c r="A1335" i="6"/>
  <c r="I1335" i="6" s="1"/>
  <c r="A1334" i="6"/>
  <c r="I1334" i="6" s="1"/>
  <c r="A1333" i="6"/>
  <c r="A1332" i="6"/>
  <c r="E1332" i="6" s="1"/>
  <c r="A1331" i="6"/>
  <c r="A1330" i="6"/>
  <c r="A1329" i="6"/>
  <c r="I1329" i="6" s="1"/>
  <c r="E1328" i="6"/>
  <c r="A1328" i="6"/>
  <c r="I1328" i="6" s="1"/>
  <c r="A1327" i="6"/>
  <c r="A1326" i="6"/>
  <c r="E1326" i="6" s="1"/>
  <c r="A1325" i="6"/>
  <c r="I1324" i="6"/>
  <c r="A1324" i="6"/>
  <c r="F1324" i="6" s="1"/>
  <c r="A1323" i="6"/>
  <c r="I1323" i="6" s="1"/>
  <c r="E1322" i="6"/>
  <c r="A1322" i="6"/>
  <c r="A1321" i="6"/>
  <c r="F1320" i="6"/>
  <c r="E1320" i="6"/>
  <c r="A1320" i="6"/>
  <c r="I1320" i="6" s="1"/>
  <c r="A1319" i="6"/>
  <c r="A1318" i="6"/>
  <c r="F1318" i="6" s="1"/>
  <c r="A1317" i="6"/>
  <c r="I1317" i="6" s="1"/>
  <c r="A1316" i="6"/>
  <c r="I1316" i="6" s="1"/>
  <c r="A1315" i="6"/>
  <c r="F1315" i="6" s="1"/>
  <c r="F1314" i="6" s="1"/>
  <c r="A1314" i="6"/>
  <c r="I1314" i="6" s="1"/>
  <c r="A1313" i="6"/>
  <c r="F1313" i="6" s="1"/>
  <c r="F1312" i="6" s="1"/>
  <c r="F1311" i="6" s="1"/>
  <c r="A1312" i="6"/>
  <c r="I1312" i="6" s="1"/>
  <c r="A1311" i="6"/>
  <c r="I1311" i="6" s="1"/>
  <c r="A1310" i="6"/>
  <c r="E1309" i="6"/>
  <c r="A1309" i="6"/>
  <c r="I1309" i="6" s="1"/>
  <c r="A1308" i="6"/>
  <c r="E1308" i="6" s="1"/>
  <c r="E1307" i="6"/>
  <c r="A1307" i="6"/>
  <c r="F1307" i="6" s="1"/>
  <c r="A1306" i="6"/>
  <c r="I1306" i="6" s="1"/>
  <c r="A1305" i="6"/>
  <c r="I1305" i="6" s="1"/>
  <c r="A1304" i="6"/>
  <c r="I1303" i="6"/>
  <c r="E1303" i="6"/>
  <c r="A1303" i="6"/>
  <c r="F1303" i="6" s="1"/>
  <c r="A1302" i="6"/>
  <c r="F1301" i="6"/>
  <c r="A1301" i="6"/>
  <c r="E1301" i="6" s="1"/>
  <c r="A1300" i="6"/>
  <c r="A1299" i="6"/>
  <c r="I1299" i="6" s="1"/>
  <c r="A1298" i="6"/>
  <c r="I1298" i="6" s="1"/>
  <c r="A1297" i="6"/>
  <c r="A1296" i="6"/>
  <c r="E1295" i="6"/>
  <c r="A1295" i="6"/>
  <c r="A1294" i="6"/>
  <c r="I1294" i="6" s="1"/>
  <c r="A1293" i="6"/>
  <c r="I1293" i="6" s="1"/>
  <c r="A1292" i="6"/>
  <c r="I1292" i="6" s="1"/>
  <c r="A1291" i="6"/>
  <c r="E1291" i="6" s="1"/>
  <c r="A1290" i="6"/>
  <c r="A1289" i="6"/>
  <c r="F1289" i="6" s="1"/>
  <c r="E1288" i="6"/>
  <c r="A1288" i="6"/>
  <c r="A1287" i="6"/>
  <c r="I1287" i="6" s="1"/>
  <c r="A1286" i="6"/>
  <c r="I1286" i="6" s="1"/>
  <c r="F1285" i="6"/>
  <c r="E1285" i="6"/>
  <c r="A1285" i="6"/>
  <c r="I1285" i="6" s="1"/>
  <c r="A1284" i="6"/>
  <c r="E1283" i="6"/>
  <c r="A1283" i="6"/>
  <c r="E1282" i="6"/>
  <c r="A1282" i="6"/>
  <c r="I1282" i="6" s="1"/>
  <c r="A1281" i="6"/>
  <c r="I1281" i="6" s="1"/>
  <c r="A1280" i="6"/>
  <c r="I1280" i="6" s="1"/>
  <c r="A1279" i="6"/>
  <c r="I1278" i="6"/>
  <c r="F1278" i="6"/>
  <c r="A1278" i="6"/>
  <c r="E1278" i="6" s="1"/>
  <c r="A1277" i="6"/>
  <c r="E1276" i="6"/>
  <c r="A1276" i="6"/>
  <c r="I1276" i="6" s="1"/>
  <c r="A1275" i="6"/>
  <c r="I1275" i="6" s="1"/>
  <c r="A1274" i="6"/>
  <c r="I1274" i="6" s="1"/>
  <c r="A1273" i="6"/>
  <c r="A1272" i="6"/>
  <c r="A1271" i="6"/>
  <c r="I1271" i="6" s="1"/>
  <c r="A1270" i="6"/>
  <c r="I1270" i="6" s="1"/>
  <c r="A1269" i="6"/>
  <c r="E1269" i="6" s="1"/>
  <c r="A1268" i="6"/>
  <c r="I1268" i="6" s="1"/>
  <c r="I1267" i="6"/>
  <c r="A1267" i="6"/>
  <c r="A1266" i="6"/>
  <c r="I1266" i="6" s="1"/>
  <c r="A1265" i="6"/>
  <c r="I1265" i="6" s="1"/>
  <c r="I1264" i="6"/>
  <c r="A1264" i="6"/>
  <c r="A1263" i="6"/>
  <c r="A1262" i="6"/>
  <c r="I1262" i="6" s="1"/>
  <c r="A1261" i="6"/>
  <c r="I1261" i="6" s="1"/>
  <c r="A1260" i="6"/>
  <c r="I1260" i="6" s="1"/>
  <c r="I1259" i="6"/>
  <c r="A1259" i="6"/>
  <c r="F1258" i="6"/>
  <c r="F1257" i="6" s="1"/>
  <c r="A1258" i="6"/>
  <c r="A1257" i="6"/>
  <c r="I1257" i="6" s="1"/>
  <c r="F1256" i="6"/>
  <c r="F1255" i="6" s="1"/>
  <c r="E1256" i="6"/>
  <c r="E1255" i="6" s="1"/>
  <c r="A1256" i="6"/>
  <c r="I1256" i="6" s="1"/>
  <c r="A1255" i="6"/>
  <c r="I1255" i="6" s="1"/>
  <c r="A1254" i="6"/>
  <c r="A1253" i="6"/>
  <c r="I1253" i="6" s="1"/>
  <c r="A1252" i="6"/>
  <c r="A1251" i="6"/>
  <c r="I1251" i="6" s="1"/>
  <c r="F1250" i="6"/>
  <c r="F1249" i="6" s="1"/>
  <c r="E1250" i="6"/>
  <c r="E1249" i="6" s="1"/>
  <c r="A1250" i="6"/>
  <c r="I1250" i="6" s="1"/>
  <c r="A1249" i="6"/>
  <c r="I1249" i="6" s="1"/>
  <c r="A1248" i="6"/>
  <c r="A1247" i="6"/>
  <c r="I1247" i="6" s="1"/>
  <c r="A1246" i="6"/>
  <c r="A1245" i="6"/>
  <c r="I1245" i="6" s="1"/>
  <c r="A1244" i="6"/>
  <c r="I1244" i="6" s="1"/>
  <c r="A1243" i="6"/>
  <c r="A1242" i="6"/>
  <c r="I1242" i="6" s="1"/>
  <c r="A1241" i="6"/>
  <c r="E1241" i="6" s="1"/>
  <c r="E1240" i="6" s="1"/>
  <c r="A1240" i="6"/>
  <c r="I1240" i="6" s="1"/>
  <c r="A1239" i="6"/>
  <c r="I1239" i="6" s="1"/>
  <c r="A1238" i="6"/>
  <c r="I1238" i="6" s="1"/>
  <c r="A1237" i="6"/>
  <c r="F1237" i="6" s="1"/>
  <c r="A1236" i="6"/>
  <c r="I1236" i="6" s="1"/>
  <c r="I1235" i="6"/>
  <c r="A1235" i="6"/>
  <c r="A1234" i="6"/>
  <c r="I1234" i="6" s="1"/>
  <c r="E1233" i="6"/>
  <c r="E1232" i="6" s="1"/>
  <c r="A1233" i="6"/>
  <c r="A1232" i="6"/>
  <c r="I1232" i="6" s="1"/>
  <c r="A1231" i="6"/>
  <c r="F1231" i="6" s="1"/>
  <c r="F1230" i="6" s="1"/>
  <c r="A1230" i="6"/>
  <c r="I1230" i="6" s="1"/>
  <c r="I1229" i="6"/>
  <c r="H1229" i="6" s="1"/>
  <c r="A1229" i="6"/>
  <c r="F1229" i="6" s="1"/>
  <c r="A1228" i="6"/>
  <c r="F1228" i="6" s="1"/>
  <c r="A1227" i="6"/>
  <c r="I1227" i="6" s="1"/>
  <c r="H1227" i="6" s="1"/>
  <c r="A1226" i="6"/>
  <c r="A1225" i="6"/>
  <c r="F1225" i="6" s="1"/>
  <c r="I1224" i="6"/>
  <c r="H1224" i="6" s="1"/>
  <c r="A1224" i="6"/>
  <c r="F1224" i="6" s="1"/>
  <c r="A1223" i="6"/>
  <c r="E1223" i="6" s="1"/>
  <c r="A1222" i="6"/>
  <c r="F1222" i="6" s="1"/>
  <c r="F1221" i="6" s="1"/>
  <c r="A1221" i="6"/>
  <c r="I1221" i="6" s="1"/>
  <c r="A1220" i="6"/>
  <c r="E1220" i="6" s="1"/>
  <c r="E1219" i="6" s="1"/>
  <c r="A1219" i="6"/>
  <c r="I1219" i="6" s="1"/>
  <c r="I1218" i="6"/>
  <c r="A1218" i="6"/>
  <c r="A1217" i="6"/>
  <c r="I1217" i="6" s="1"/>
  <c r="A1216" i="6"/>
  <c r="A1215" i="6"/>
  <c r="A1214" i="6"/>
  <c r="I1214" i="6" s="1"/>
  <c r="I1213" i="6"/>
  <c r="F1213" i="6"/>
  <c r="A1213" i="6"/>
  <c r="E1213" i="6" s="1"/>
  <c r="A1212" i="6"/>
  <c r="E1211" i="6"/>
  <c r="A1211" i="6"/>
  <c r="F1211" i="6" s="1"/>
  <c r="A1210" i="6"/>
  <c r="I1210" i="6" s="1"/>
  <c r="I1209" i="6"/>
  <c r="E1209" i="6"/>
  <c r="A1209" i="6"/>
  <c r="F1209" i="6" s="1"/>
  <c r="A1208" i="6"/>
  <c r="F1208" i="6" s="1"/>
  <c r="A1207" i="6"/>
  <c r="I1207" i="6" s="1"/>
  <c r="A1206" i="6"/>
  <c r="I1206" i="6" s="1"/>
  <c r="A1205" i="6"/>
  <c r="I1205" i="6" s="1"/>
  <c r="A1204" i="6"/>
  <c r="E1204" i="6" s="1"/>
  <c r="E1203" i="6" s="1"/>
  <c r="A1203" i="6"/>
  <c r="I1203" i="6" s="1"/>
  <c r="A1202" i="6"/>
  <c r="A1201" i="6"/>
  <c r="I1201" i="6" s="1"/>
  <c r="A1200" i="6"/>
  <c r="I1200" i="6" s="1"/>
  <c r="A1199" i="6"/>
  <c r="E1199" i="6" s="1"/>
  <c r="E1198" i="6" s="1"/>
  <c r="A1198" i="6"/>
  <c r="I1198" i="6" s="1"/>
  <c r="E1197" i="6"/>
  <c r="A1197" i="6"/>
  <c r="A1196" i="6"/>
  <c r="A1195" i="6"/>
  <c r="I1194" i="6"/>
  <c r="A1194" i="6"/>
  <c r="F1194" i="6" s="1"/>
  <c r="A1193" i="6"/>
  <c r="I1193" i="6" s="1"/>
  <c r="A1192" i="6"/>
  <c r="A1191" i="6"/>
  <c r="I1191" i="6" s="1"/>
  <c r="A1190" i="6"/>
  <c r="A1189" i="6"/>
  <c r="I1189" i="6" s="1"/>
  <c r="I1188" i="6"/>
  <c r="A1188" i="6"/>
  <c r="A1187" i="6"/>
  <c r="A1186" i="6"/>
  <c r="I1186" i="6" s="1"/>
  <c r="F1185" i="6"/>
  <c r="F1184" i="6" s="1"/>
  <c r="A1185" i="6"/>
  <c r="A1184" i="6"/>
  <c r="I1184" i="6" s="1"/>
  <c r="A1183" i="6"/>
  <c r="E1183" i="6" s="1"/>
  <c r="A1182" i="6"/>
  <c r="I1182" i="6" s="1"/>
  <c r="A1181" i="6"/>
  <c r="I1181" i="6" s="1"/>
  <c r="A1180" i="6"/>
  <c r="A1179" i="6"/>
  <c r="I1179" i="6" s="1"/>
  <c r="F1178" i="6"/>
  <c r="F1177" i="6" s="1"/>
  <c r="E1178" i="6"/>
  <c r="E1177" i="6" s="1"/>
  <c r="A1178" i="6"/>
  <c r="I1178" i="6" s="1"/>
  <c r="A1177" i="6"/>
  <c r="I1177" i="6" s="1"/>
  <c r="F1176" i="6"/>
  <c r="A1176" i="6"/>
  <c r="E1176" i="6" s="1"/>
  <c r="A1175" i="6"/>
  <c r="I1175" i="6" s="1"/>
  <c r="A1174" i="6"/>
  <c r="E1173" i="6"/>
  <c r="A1173" i="6"/>
  <c r="I1173" i="6" s="1"/>
  <c r="A1172" i="6"/>
  <c r="I1172" i="6" s="1"/>
  <c r="I1171" i="6"/>
  <c r="A1171" i="6"/>
  <c r="A1170" i="6"/>
  <c r="I1170" i="6" s="1"/>
  <c r="A1169" i="6"/>
  <c r="I1169" i="6" s="1"/>
  <c r="A1168" i="6"/>
  <c r="A1167" i="6"/>
  <c r="I1167" i="6" s="1"/>
  <c r="A1166" i="6"/>
  <c r="F1166" i="6" s="1"/>
  <c r="F1165" i="6"/>
  <c r="A1165" i="6"/>
  <c r="I1165" i="6" s="1"/>
  <c r="A1164" i="6"/>
  <c r="I1164" i="6" s="1"/>
  <c r="I1163" i="6"/>
  <c r="A1163" i="6"/>
  <c r="F1163" i="6" s="1"/>
  <c r="F1162" i="6"/>
  <c r="A1162" i="6"/>
  <c r="I1162" i="6" s="1"/>
  <c r="I1161" i="6"/>
  <c r="A1161" i="6"/>
  <c r="A1160" i="6"/>
  <c r="I1160" i="6" s="1"/>
  <c r="A1159" i="6"/>
  <c r="A1158" i="6"/>
  <c r="I1158" i="6" s="1"/>
  <c r="A1157" i="6"/>
  <c r="I1157" i="6" s="1"/>
  <c r="A1156" i="6"/>
  <c r="I1156" i="6" s="1"/>
  <c r="E1155" i="6"/>
  <c r="A1155" i="6"/>
  <c r="I1155" i="6" s="1"/>
  <c r="A1154" i="6"/>
  <c r="I1154" i="6" s="1"/>
  <c r="A1153" i="6"/>
  <c r="I1153" i="6" s="1"/>
  <c r="E1152" i="6"/>
  <c r="E1151" i="6" s="1"/>
  <c r="A1152" i="6"/>
  <c r="I1152" i="6" s="1"/>
  <c r="A1151" i="6"/>
  <c r="I1151" i="6" s="1"/>
  <c r="A1150" i="6"/>
  <c r="F1150" i="6" s="1"/>
  <c r="F1149" i="6" s="1"/>
  <c r="I1149" i="6"/>
  <c r="A1149" i="6"/>
  <c r="A1148" i="6"/>
  <c r="I1148" i="6" s="1"/>
  <c r="I1147" i="6"/>
  <c r="A1147" i="6"/>
  <c r="A1146" i="6"/>
  <c r="A1145" i="6"/>
  <c r="I1145" i="6" s="1"/>
  <c r="A1144" i="6"/>
  <c r="A1143" i="6"/>
  <c r="I1143" i="6" s="1"/>
  <c r="A1142" i="6"/>
  <c r="I1142" i="6" s="1"/>
  <c r="A1141" i="6"/>
  <c r="I1141" i="6" s="1"/>
  <c r="A1140" i="6"/>
  <c r="I1140" i="6" s="1"/>
  <c r="A1139" i="6"/>
  <c r="I1139" i="6" s="1"/>
  <c r="F1138" i="6"/>
  <c r="F1137" i="6" s="1"/>
  <c r="A1138" i="6"/>
  <c r="I1138" i="6" s="1"/>
  <c r="A1137" i="6"/>
  <c r="I1137" i="6" s="1"/>
  <c r="I1136" i="6"/>
  <c r="A1136" i="6"/>
  <c r="E1135" i="6"/>
  <c r="E1134" i="6" s="1"/>
  <c r="A1135" i="6"/>
  <c r="I1135" i="6" s="1"/>
  <c r="A1134" i="6"/>
  <c r="I1134" i="6" s="1"/>
  <c r="F1133" i="6"/>
  <c r="F1132" i="6" s="1"/>
  <c r="E1133" i="6"/>
  <c r="E1132" i="6" s="1"/>
  <c r="A1133" i="6"/>
  <c r="I1133" i="6" s="1"/>
  <c r="A1132" i="6"/>
  <c r="A1131" i="6"/>
  <c r="I1131" i="6" s="1"/>
  <c r="A1130" i="6"/>
  <c r="I1130" i="6" s="1"/>
  <c r="A1129" i="6"/>
  <c r="I1129" i="6" s="1"/>
  <c r="F1128" i="6"/>
  <c r="A1128" i="6"/>
  <c r="E1128" i="6" s="1"/>
  <c r="A1127" i="6"/>
  <c r="F1127" i="6" s="1"/>
  <c r="F1126" i="6"/>
  <c r="E1126" i="6"/>
  <c r="A1126" i="6"/>
  <c r="I1126" i="6" s="1"/>
  <c r="A1125" i="6"/>
  <c r="I1125" i="6" s="1"/>
  <c r="E1124" i="6"/>
  <c r="E1123" i="6" s="1"/>
  <c r="A1124" i="6"/>
  <c r="F1124" i="6" s="1"/>
  <c r="F1123" i="6"/>
  <c r="A1123" i="6"/>
  <c r="I1123" i="6" s="1"/>
  <c r="I1122" i="6"/>
  <c r="A1122" i="6"/>
  <c r="A1121" i="6"/>
  <c r="I1121" i="6" s="1"/>
  <c r="A1120" i="6"/>
  <c r="I1120" i="6" s="1"/>
  <c r="A1119" i="6"/>
  <c r="I1119" i="6" s="1"/>
  <c r="A1118" i="6"/>
  <c r="I1118" i="6" s="1"/>
  <c r="A1117" i="6"/>
  <c r="E1117" i="6" s="1"/>
  <c r="A1116" i="6"/>
  <c r="A1115" i="6"/>
  <c r="I1115" i="6" s="1"/>
  <c r="A1114" i="6"/>
  <c r="I1114" i="6" s="1"/>
  <c r="A1113" i="6"/>
  <c r="F1112" i="6"/>
  <c r="E1112" i="6"/>
  <c r="A1112" i="6"/>
  <c r="I1112" i="6" s="1"/>
  <c r="A1111" i="6"/>
  <c r="A1110" i="6"/>
  <c r="I1110" i="6" s="1"/>
  <c r="A1109" i="6"/>
  <c r="A1108" i="6"/>
  <c r="I1108" i="6" s="1"/>
  <c r="F1107" i="6"/>
  <c r="A1107" i="6"/>
  <c r="A1106" i="6"/>
  <c r="I1106" i="6" s="1"/>
  <c r="A1105" i="6"/>
  <c r="A1104" i="6"/>
  <c r="E1104" i="6" s="1"/>
  <c r="A1103" i="6"/>
  <c r="F1103" i="6" s="1"/>
  <c r="A1102" i="6"/>
  <c r="I1102" i="6" s="1"/>
  <c r="A1101" i="6"/>
  <c r="I1101" i="6" s="1"/>
  <c r="A1100" i="6"/>
  <c r="A1099" i="6"/>
  <c r="I1099" i="6" s="1"/>
  <c r="A1098" i="6"/>
  <c r="I1097" i="6"/>
  <c r="A1097" i="6"/>
  <c r="A1096" i="6"/>
  <c r="I1096" i="6" s="1"/>
  <c r="A1095" i="6"/>
  <c r="I1095" i="6" s="1"/>
  <c r="A1094" i="6"/>
  <c r="I1094" i="6" s="1"/>
  <c r="A1093" i="6"/>
  <c r="F1093" i="6" s="1"/>
  <c r="A1092" i="6"/>
  <c r="I1092" i="6" s="1"/>
  <c r="A1091" i="6"/>
  <c r="I1091" i="6" s="1"/>
  <c r="A1090" i="6"/>
  <c r="I1090" i="6" s="1"/>
  <c r="A1089" i="6"/>
  <c r="I1089" i="6" s="1"/>
  <c r="A1088" i="6"/>
  <c r="I1088" i="6" s="1"/>
  <c r="A1087" i="6"/>
  <c r="I1087" i="6" s="1"/>
  <c r="E1086" i="6"/>
  <c r="A1086" i="6"/>
  <c r="F1086" i="6" s="1"/>
  <c r="A1085" i="6"/>
  <c r="I1085" i="6" s="1"/>
  <c r="E1084" i="6"/>
  <c r="A1084" i="6"/>
  <c r="A1083" i="6"/>
  <c r="F1083" i="6" s="1"/>
  <c r="A1082" i="6"/>
  <c r="I1082" i="6" s="1"/>
  <c r="F1081" i="6"/>
  <c r="F1080" i="6" s="1"/>
  <c r="A1081" i="6"/>
  <c r="A1080" i="6"/>
  <c r="I1080" i="6" s="1"/>
  <c r="E1079" i="6"/>
  <c r="A1079" i="6"/>
  <c r="F1079" i="6" s="1"/>
  <c r="A1078" i="6"/>
  <c r="I1078" i="6" s="1"/>
  <c r="A1077" i="6"/>
  <c r="I1077" i="6" s="1"/>
  <c r="A1076" i="6"/>
  <c r="F1076" i="6" s="1"/>
  <c r="A1075" i="6"/>
  <c r="I1075" i="6" s="1"/>
  <c r="A1074" i="6"/>
  <c r="A1073" i="6"/>
  <c r="I1073" i="6" s="1"/>
  <c r="A1072" i="6"/>
  <c r="E1071" i="6"/>
  <c r="A1071" i="6"/>
  <c r="A1070" i="6"/>
  <c r="F1069" i="6"/>
  <c r="A1069" i="6"/>
  <c r="E1069" i="6" s="1"/>
  <c r="A1068" i="6"/>
  <c r="A1067" i="6"/>
  <c r="I1067" i="6" s="1"/>
  <c r="A1066" i="6"/>
  <c r="I1066" i="6" s="1"/>
  <c r="A1065" i="6"/>
  <c r="I1064" i="6"/>
  <c r="E1064" i="6"/>
  <c r="A1064" i="6"/>
  <c r="F1064" i="6" s="1"/>
  <c r="A1063" i="6"/>
  <c r="I1062" i="6"/>
  <c r="F1062" i="6"/>
  <c r="A1062" i="6"/>
  <c r="E1062" i="6" s="1"/>
  <c r="E1061" i="6"/>
  <c r="A1061" i="6"/>
  <c r="F1061" i="6" s="1"/>
  <c r="I1060" i="6"/>
  <c r="A1060" i="6"/>
  <c r="A1059" i="6"/>
  <c r="E1059" i="6" s="1"/>
  <c r="E1058" i="6" s="1"/>
  <c r="I1058" i="6"/>
  <c r="A1058" i="6"/>
  <c r="A1057" i="6"/>
  <c r="A1056" i="6"/>
  <c r="E1056" i="6" s="1"/>
  <c r="A1055" i="6"/>
  <c r="A1054" i="6"/>
  <c r="A1053" i="6"/>
  <c r="I1053" i="6" s="1"/>
  <c r="A1052" i="6"/>
  <c r="I1052" i="6" s="1"/>
  <c r="A1051" i="6"/>
  <c r="A1050" i="6"/>
  <c r="I1050" i="6" s="1"/>
  <c r="A1049" i="6"/>
  <c r="I1049" i="6" s="1"/>
  <c r="A1048" i="6"/>
  <c r="I1048" i="6" s="1"/>
  <c r="A1047" i="6"/>
  <c r="I1047" i="6" s="1"/>
  <c r="A1046" i="6"/>
  <c r="A1045" i="6"/>
  <c r="A1044" i="6"/>
  <c r="F1044" i="6" s="1"/>
  <c r="E1043" i="6"/>
  <c r="A1043" i="6"/>
  <c r="F1042" i="6"/>
  <c r="F1041" i="6" s="1"/>
  <c r="A1042" i="6"/>
  <c r="A1041" i="6"/>
  <c r="I1041" i="6" s="1"/>
  <c r="F1040" i="6"/>
  <c r="F1039" i="6" s="1"/>
  <c r="E1040" i="6"/>
  <c r="E1039" i="6" s="1"/>
  <c r="A1040" i="6"/>
  <c r="I1040" i="6" s="1"/>
  <c r="A1039" i="6"/>
  <c r="I1039" i="6" s="1"/>
  <c r="A1038" i="6"/>
  <c r="I1038" i="6" s="1"/>
  <c r="A1037" i="6"/>
  <c r="I1037" i="6" s="1"/>
  <c r="A1036" i="6"/>
  <c r="I1036" i="6" s="1"/>
  <c r="A1035" i="6"/>
  <c r="I1035" i="6" s="1"/>
  <c r="H1035" i="6" s="1"/>
  <c r="F1034" i="6"/>
  <c r="A1034" i="6"/>
  <c r="E1034" i="6" s="1"/>
  <c r="A1033" i="6"/>
  <c r="F1033" i="6" s="1"/>
  <c r="A1032" i="6"/>
  <c r="F1032" i="6" s="1"/>
  <c r="F1031" i="6" s="1"/>
  <c r="A1031" i="6"/>
  <c r="I1031" i="6" s="1"/>
  <c r="A1030" i="6"/>
  <c r="F1029" i="6"/>
  <c r="E1029" i="6"/>
  <c r="A1029" i="6"/>
  <c r="I1029" i="6" s="1"/>
  <c r="H1029" i="6" s="1"/>
  <c r="A1028" i="6"/>
  <c r="A1027" i="6"/>
  <c r="F1027" i="6" s="1"/>
  <c r="F1026" i="6" s="1"/>
  <c r="A1026" i="6"/>
  <c r="I1026" i="6" s="1"/>
  <c r="A1025" i="6"/>
  <c r="F1025" i="6" s="1"/>
  <c r="F1024" i="6" s="1"/>
  <c r="A1024" i="6"/>
  <c r="I1024" i="6" s="1"/>
  <c r="F1023" i="6"/>
  <c r="F1022" i="6" s="1"/>
  <c r="A1023" i="6"/>
  <c r="E1023" i="6" s="1"/>
  <c r="E1022" i="6" s="1"/>
  <c r="A1022" i="6"/>
  <c r="I1022" i="6" s="1"/>
  <c r="F1021" i="6"/>
  <c r="F1020" i="6" s="1"/>
  <c r="E1021" i="6"/>
  <c r="E1020" i="6" s="1"/>
  <c r="A1021" i="6"/>
  <c r="I1021" i="6" s="1"/>
  <c r="A1020" i="6"/>
  <c r="I1020" i="6" s="1"/>
  <c r="I1019" i="6"/>
  <c r="A1019" i="6"/>
  <c r="A1018" i="6"/>
  <c r="E1018" i="6" s="1"/>
  <c r="A1017" i="6"/>
  <c r="F1017" i="6" s="1"/>
  <c r="E1016" i="6"/>
  <c r="E1015" i="6" s="1"/>
  <c r="A1016" i="6"/>
  <c r="I1016" i="6" s="1"/>
  <c r="A1015" i="6"/>
  <c r="I1015" i="6" s="1"/>
  <c r="E1014" i="6"/>
  <c r="A1014" i="6"/>
  <c r="I1014" i="6" s="1"/>
  <c r="H1014" i="6" s="1"/>
  <c r="A1013" i="6"/>
  <c r="A1012" i="6"/>
  <c r="A1011" i="6"/>
  <c r="A1010" i="6"/>
  <c r="I1010" i="6" s="1"/>
  <c r="H1010" i="6" s="1"/>
  <c r="A1009" i="6"/>
  <c r="E1008" i="6"/>
  <c r="E1007" i="6" s="1"/>
  <c r="A1008" i="6"/>
  <c r="F1008" i="6" s="1"/>
  <c r="F1007" i="6" s="1"/>
  <c r="A1007" i="6"/>
  <c r="I1007" i="6" s="1"/>
  <c r="A1006" i="6"/>
  <c r="E1006" i="6" s="1"/>
  <c r="E1005" i="6" s="1"/>
  <c r="A1005" i="6"/>
  <c r="I1005" i="6" s="1"/>
  <c r="A1004" i="6"/>
  <c r="A1003" i="6"/>
  <c r="I1003" i="6" s="1"/>
  <c r="A1002" i="6"/>
  <c r="I1002" i="6" s="1"/>
  <c r="A1001" i="6"/>
  <c r="E1001" i="6" s="1"/>
  <c r="A1000" i="6"/>
  <c r="F1000" i="6" s="1"/>
  <c r="A999" i="6"/>
  <c r="F999" i="6" s="1"/>
  <c r="A998" i="6"/>
  <c r="E998" i="6" s="1"/>
  <c r="A997" i="6"/>
  <c r="F997" i="6" s="1"/>
  <c r="F996" i="6"/>
  <c r="E996" i="6"/>
  <c r="A996" i="6"/>
  <c r="I996" i="6" s="1"/>
  <c r="A995" i="6"/>
  <c r="E995" i="6" s="1"/>
  <c r="E994" i="6"/>
  <c r="A994" i="6"/>
  <c r="F994" i="6" s="1"/>
  <c r="A993" i="6"/>
  <c r="F992" i="6"/>
  <c r="A992" i="6"/>
  <c r="E992" i="6" s="1"/>
  <c r="A991" i="6"/>
  <c r="A990" i="6"/>
  <c r="F990" i="6" s="1"/>
  <c r="A989" i="6"/>
  <c r="I988" i="6"/>
  <c r="H988" i="6" s="1"/>
  <c r="A988" i="6"/>
  <c r="F988" i="6" s="1"/>
  <c r="F987" i="6"/>
  <c r="E987" i="6"/>
  <c r="A987" i="6"/>
  <c r="I987" i="6" s="1"/>
  <c r="H987" i="6" s="1"/>
  <c r="E986" i="6"/>
  <c r="A986" i="6"/>
  <c r="I986" i="6" s="1"/>
  <c r="H986" i="6" s="1"/>
  <c r="A985" i="6"/>
  <c r="F985" i="6" s="1"/>
  <c r="A984" i="6"/>
  <c r="I984" i="6" s="1"/>
  <c r="F983" i="6"/>
  <c r="F982" i="6" s="1"/>
  <c r="F981" i="6" s="1"/>
  <c r="A983" i="6"/>
  <c r="E983" i="6" s="1"/>
  <c r="E982" i="6" s="1"/>
  <c r="E981" i="6" s="1"/>
  <c r="A982" i="6"/>
  <c r="I982" i="6" s="1"/>
  <c r="A981" i="6"/>
  <c r="I981" i="6" s="1"/>
  <c r="A980" i="6"/>
  <c r="I979" i="6"/>
  <c r="A979" i="6"/>
  <c r="A978" i="6"/>
  <c r="E978" i="6" s="1"/>
  <c r="E977" i="6" s="1"/>
  <c r="A977" i="6"/>
  <c r="I977" i="6" s="1"/>
  <c r="A976" i="6"/>
  <c r="I976" i="6" s="1"/>
  <c r="A975" i="6"/>
  <c r="I975" i="6" s="1"/>
  <c r="A974" i="6"/>
  <c r="A973" i="6"/>
  <c r="I973" i="6" s="1"/>
  <c r="H973" i="6" s="1"/>
  <c r="A972" i="6"/>
  <c r="F972" i="6" s="1"/>
  <c r="I971" i="6"/>
  <c r="H971" i="6" s="1"/>
  <c r="F971" i="6"/>
  <c r="A971" i="6"/>
  <c r="E971" i="6" s="1"/>
  <c r="H970" i="6"/>
  <c r="F970" i="6"/>
  <c r="A970" i="6"/>
  <c r="I970" i="6" s="1"/>
  <c r="A969" i="6"/>
  <c r="F969" i="6" s="1"/>
  <c r="A968" i="6"/>
  <c r="I968" i="6" s="1"/>
  <c r="H968" i="6" s="1"/>
  <c r="A967" i="6"/>
  <c r="I967" i="6" s="1"/>
  <c r="H967" i="6" s="1"/>
  <c r="E966" i="6"/>
  <c r="A966" i="6"/>
  <c r="F966" i="6" s="1"/>
  <c r="A965" i="6"/>
  <c r="I965" i="6" s="1"/>
  <c r="H965" i="6" s="1"/>
  <c r="A964" i="6"/>
  <c r="I964" i="6" s="1"/>
  <c r="H964" i="6" s="1"/>
  <c r="E963" i="6"/>
  <c r="A963" i="6"/>
  <c r="F963" i="6" s="1"/>
  <c r="E962" i="6"/>
  <c r="A962" i="6"/>
  <c r="I962" i="6" s="1"/>
  <c r="H962" i="6" s="1"/>
  <c r="A961" i="6"/>
  <c r="I961" i="6" s="1"/>
  <c r="H961" i="6" s="1"/>
  <c r="A960" i="6"/>
  <c r="F960" i="6" s="1"/>
  <c r="I959" i="6"/>
  <c r="A959" i="6"/>
  <c r="A958" i="6"/>
  <c r="I958" i="6" s="1"/>
  <c r="E957" i="6"/>
  <c r="A957" i="6"/>
  <c r="I957" i="6" s="1"/>
  <c r="H957" i="6" s="1"/>
  <c r="A956" i="6"/>
  <c r="I956" i="6" s="1"/>
  <c r="H956" i="6" s="1"/>
  <c r="A955" i="6"/>
  <c r="A954" i="6"/>
  <c r="F954" i="6" s="1"/>
  <c r="A953" i="6"/>
  <c r="I953" i="6" s="1"/>
  <c r="H953" i="6" s="1"/>
  <c r="E952" i="6"/>
  <c r="A952" i="6"/>
  <c r="I952" i="6" s="1"/>
  <c r="H952" i="6" s="1"/>
  <c r="A951" i="6"/>
  <c r="E951" i="6" s="1"/>
  <c r="E950" i="6"/>
  <c r="A950" i="6"/>
  <c r="F950" i="6" s="1"/>
  <c r="A949" i="6"/>
  <c r="I949" i="6" s="1"/>
  <c r="A948" i="6"/>
  <c r="I948" i="6" s="1"/>
  <c r="A947" i="6"/>
  <c r="A946" i="6"/>
  <c r="I945" i="6"/>
  <c r="H945" i="6" s="1"/>
  <c r="A945" i="6"/>
  <c r="E945" i="6" s="1"/>
  <c r="E944" i="6"/>
  <c r="A944" i="6"/>
  <c r="F944" i="6" s="1"/>
  <c r="A943" i="6"/>
  <c r="I943" i="6" s="1"/>
  <c r="H943" i="6" s="1"/>
  <c r="E942" i="6"/>
  <c r="A942" i="6"/>
  <c r="I942" i="6" s="1"/>
  <c r="H942" i="6" s="1"/>
  <c r="A941" i="6"/>
  <c r="E941" i="6" s="1"/>
  <c r="E940" i="6"/>
  <c r="A940" i="6"/>
  <c r="F940" i="6" s="1"/>
  <c r="E939" i="6"/>
  <c r="A939" i="6"/>
  <c r="I939" i="6" s="1"/>
  <c r="H939" i="6" s="1"/>
  <c r="A938" i="6"/>
  <c r="F938" i="6" s="1"/>
  <c r="F937" i="6" s="1"/>
  <c r="A937" i="6"/>
  <c r="I937" i="6" s="1"/>
  <c r="F936" i="6"/>
  <c r="A936" i="6"/>
  <c r="I936" i="6" s="1"/>
  <c r="H936" i="6" s="1"/>
  <c r="F935" i="6"/>
  <c r="A935" i="6"/>
  <c r="E935" i="6" s="1"/>
  <c r="A934" i="6"/>
  <c r="F934" i="6" s="1"/>
  <c r="E933" i="6"/>
  <c r="A933" i="6"/>
  <c r="I933" i="6" s="1"/>
  <c r="H933" i="6" s="1"/>
  <c r="A932" i="6"/>
  <c r="I932" i="6" s="1"/>
  <c r="H932" i="6" s="1"/>
  <c r="A931" i="6"/>
  <c r="I930" i="6"/>
  <c r="A930" i="6"/>
  <c r="I929" i="6"/>
  <c r="H929" i="6" s="1"/>
  <c r="F929" i="6"/>
  <c r="A929" i="6"/>
  <c r="E929" i="6" s="1"/>
  <c r="A928" i="6"/>
  <c r="F928" i="6" s="1"/>
  <c r="A927" i="6"/>
  <c r="I927" i="6" s="1"/>
  <c r="H927" i="6" s="1"/>
  <c r="A926" i="6"/>
  <c r="I926" i="6" s="1"/>
  <c r="H926" i="6" s="1"/>
  <c r="A925" i="6"/>
  <c r="E925" i="6" s="1"/>
  <c r="E924" i="6"/>
  <c r="A924" i="6"/>
  <c r="F924" i="6" s="1"/>
  <c r="E923" i="6"/>
  <c r="A923" i="6"/>
  <c r="I923" i="6" s="1"/>
  <c r="H923" i="6" s="1"/>
  <c r="E922" i="6"/>
  <c r="A922" i="6"/>
  <c r="I922" i="6" s="1"/>
  <c r="H922" i="6" s="1"/>
  <c r="A921" i="6"/>
  <c r="F921" i="6" s="1"/>
  <c r="F920" i="6" s="1"/>
  <c r="A920" i="6"/>
  <c r="I920" i="6" s="1"/>
  <c r="A919" i="6"/>
  <c r="E919" i="6" s="1"/>
  <c r="A918" i="6"/>
  <c r="F918" i="6" s="1"/>
  <c r="A917" i="6"/>
  <c r="I917" i="6" s="1"/>
  <c r="H917" i="6" s="1"/>
  <c r="A916" i="6"/>
  <c r="I916" i="6" s="1"/>
  <c r="H916" i="6" s="1"/>
  <c r="A915" i="6"/>
  <c r="E915" i="6" s="1"/>
  <c r="A914" i="6"/>
  <c r="F914" i="6" s="1"/>
  <c r="I913" i="6"/>
  <c r="A913" i="6"/>
  <c r="F913" i="6" s="1"/>
  <c r="A912" i="6"/>
  <c r="A911" i="6"/>
  <c r="F911" i="6" s="1"/>
  <c r="A910" i="6"/>
  <c r="F909" i="6"/>
  <c r="A909" i="6"/>
  <c r="I909" i="6" s="1"/>
  <c r="H909" i="6" s="1"/>
  <c r="A908" i="6"/>
  <c r="E908" i="6" s="1"/>
  <c r="E907" i="6"/>
  <c r="A907" i="6"/>
  <c r="F907" i="6" s="1"/>
  <c r="E906" i="6"/>
  <c r="A906" i="6"/>
  <c r="I906" i="6" s="1"/>
  <c r="A905" i="6"/>
  <c r="A904" i="6"/>
  <c r="F904" i="6" s="1"/>
  <c r="A903" i="6"/>
  <c r="I903" i="6" s="1"/>
  <c r="H903" i="6" s="1"/>
  <c r="A902" i="6"/>
  <c r="I902" i="6" s="1"/>
  <c r="H902" i="6" s="1"/>
  <c r="A901" i="6"/>
  <c r="E901" i="6" s="1"/>
  <c r="I900" i="6"/>
  <c r="H900" i="6" s="1"/>
  <c r="A900" i="6"/>
  <c r="F900" i="6" s="1"/>
  <c r="I899" i="6"/>
  <c r="F899" i="6"/>
  <c r="A899" i="6"/>
  <c r="E899" i="6" s="1"/>
  <c r="A898" i="6"/>
  <c r="E898" i="6" s="1"/>
  <c r="A897" i="6"/>
  <c r="F897" i="6" s="1"/>
  <c r="A896" i="6"/>
  <c r="I896" i="6" s="1"/>
  <c r="H896" i="6" s="1"/>
  <c r="A895" i="6"/>
  <c r="I895" i="6" s="1"/>
  <c r="H895" i="6" s="1"/>
  <c r="A894" i="6"/>
  <c r="E894" i="6" s="1"/>
  <c r="A893" i="6"/>
  <c r="F893" i="6" s="1"/>
  <c r="E892" i="6"/>
  <c r="A892" i="6"/>
  <c r="I892" i="6" s="1"/>
  <c r="A891" i="6"/>
  <c r="E891" i="6" s="1"/>
  <c r="A890" i="6"/>
  <c r="A889" i="6"/>
  <c r="I889" i="6" s="1"/>
  <c r="H889" i="6" s="1"/>
  <c r="A888" i="6"/>
  <c r="I888" i="6" s="1"/>
  <c r="H888" i="6" s="1"/>
  <c r="A887" i="6"/>
  <c r="A886" i="6"/>
  <c r="F886" i="6" s="1"/>
  <c r="A885" i="6"/>
  <c r="F885" i="6" s="1"/>
  <c r="A884" i="6"/>
  <c r="I884" i="6" s="1"/>
  <c r="I883" i="6"/>
  <c r="A883" i="6"/>
  <c r="A882" i="6"/>
  <c r="I882" i="6" s="1"/>
  <c r="E881" i="6"/>
  <c r="E880" i="6" s="1"/>
  <c r="A881" i="6"/>
  <c r="I881" i="6" s="1"/>
  <c r="A880" i="6"/>
  <c r="I880" i="6" s="1"/>
  <c r="A879" i="6"/>
  <c r="F879" i="6" s="1"/>
  <c r="F878" i="6" s="1"/>
  <c r="A878" i="6"/>
  <c r="I878" i="6" s="1"/>
  <c r="F877" i="6"/>
  <c r="F876" i="6" s="1"/>
  <c r="A877" i="6"/>
  <c r="E877" i="6" s="1"/>
  <c r="E876" i="6" s="1"/>
  <c r="A876" i="6"/>
  <c r="I876" i="6" s="1"/>
  <c r="A875" i="6"/>
  <c r="I875" i="6" s="1"/>
  <c r="A874" i="6"/>
  <c r="I874" i="6" s="1"/>
  <c r="A873" i="6"/>
  <c r="I873" i="6" s="1"/>
  <c r="A872" i="6"/>
  <c r="I872" i="6" s="1"/>
  <c r="A871" i="6"/>
  <c r="F871" i="6" s="1"/>
  <c r="F870" i="6" s="1"/>
  <c r="A870" i="6"/>
  <c r="I870" i="6" s="1"/>
  <c r="A869" i="6"/>
  <c r="E869" i="6" s="1"/>
  <c r="E868" i="6" s="1"/>
  <c r="A868" i="6"/>
  <c r="I868" i="6" s="1"/>
  <c r="A867" i="6"/>
  <c r="I867" i="6" s="1"/>
  <c r="A866" i="6"/>
  <c r="I866" i="6" s="1"/>
  <c r="A865" i="6"/>
  <c r="I865" i="6" s="1"/>
  <c r="F864" i="6"/>
  <c r="A864" i="6"/>
  <c r="E864" i="6" s="1"/>
  <c r="A863" i="6"/>
  <c r="F863" i="6" s="1"/>
  <c r="E862" i="6"/>
  <c r="A862" i="6"/>
  <c r="I862" i="6" s="1"/>
  <c r="A861" i="6"/>
  <c r="A860" i="6"/>
  <c r="E860" i="6" s="1"/>
  <c r="A859" i="6"/>
  <c r="I859" i="6" s="1"/>
  <c r="A858" i="6"/>
  <c r="I858" i="6" s="1"/>
  <c r="E857" i="6"/>
  <c r="A857" i="6"/>
  <c r="I857" i="6" s="1"/>
  <c r="A856" i="6"/>
  <c r="E856" i="6" s="1"/>
  <c r="E855" i="6"/>
  <c r="A855" i="6"/>
  <c r="I855" i="6" s="1"/>
  <c r="A854" i="6"/>
  <c r="A853" i="6"/>
  <c r="I853" i="6" s="1"/>
  <c r="A852" i="6"/>
  <c r="E852" i="6" s="1"/>
  <c r="A851" i="6"/>
  <c r="F851" i="6" s="1"/>
  <c r="A850" i="6"/>
  <c r="I850" i="6" s="1"/>
  <c r="A849" i="6"/>
  <c r="I849" i="6" s="1"/>
  <c r="A848" i="6"/>
  <c r="I848" i="6" s="1"/>
  <c r="A847" i="6"/>
  <c r="F847" i="6" s="1"/>
  <c r="F846" i="6" s="1"/>
  <c r="A846" i="6"/>
  <c r="I846" i="6" s="1"/>
  <c r="F845" i="6"/>
  <c r="F844" i="6" s="1"/>
  <c r="A845" i="6"/>
  <c r="E845" i="6" s="1"/>
  <c r="E844" i="6" s="1"/>
  <c r="A844" i="6"/>
  <c r="I844" i="6" s="1"/>
  <c r="A843" i="6"/>
  <c r="I843" i="6" s="1"/>
  <c r="A842" i="6"/>
  <c r="I842" i="6" s="1"/>
  <c r="A841" i="6"/>
  <c r="A840" i="6"/>
  <c r="I840" i="6" s="1"/>
  <c r="A839" i="6"/>
  <c r="F839" i="6" s="1"/>
  <c r="F838" i="6" s="1"/>
  <c r="A838" i="6"/>
  <c r="I838" i="6" s="1"/>
  <c r="A837" i="6"/>
  <c r="E837" i="6" s="1"/>
  <c r="E836" i="6" s="1"/>
  <c r="A836" i="6"/>
  <c r="I836" i="6" s="1"/>
  <c r="E835" i="6"/>
  <c r="E834" i="6" s="1"/>
  <c r="A835" i="6"/>
  <c r="I835" i="6" s="1"/>
  <c r="A834" i="6"/>
  <c r="I834" i="6" s="1"/>
  <c r="A833" i="6"/>
  <c r="I833" i="6" s="1"/>
  <c r="A832" i="6"/>
  <c r="I832" i="6" s="1"/>
  <c r="I831" i="6"/>
  <c r="A831" i="6"/>
  <c r="E830" i="6"/>
  <c r="E829" i="6" s="1"/>
  <c r="A830" i="6"/>
  <c r="I830" i="6" s="1"/>
  <c r="A829" i="6"/>
  <c r="I829" i="6" s="1"/>
  <c r="I828" i="6"/>
  <c r="F828" i="6"/>
  <c r="F827" i="6" s="1"/>
  <c r="E828" i="6"/>
  <c r="E827" i="6" s="1"/>
  <c r="A828" i="6"/>
  <c r="A827" i="6"/>
  <c r="I827" i="6" s="1"/>
  <c r="I826" i="6"/>
  <c r="E826" i="6"/>
  <c r="E825" i="6" s="1"/>
  <c r="A826" i="6"/>
  <c r="F826" i="6" s="1"/>
  <c r="F825" i="6" s="1"/>
  <c r="A825" i="6"/>
  <c r="I825" i="6" s="1"/>
  <c r="A824" i="6"/>
  <c r="E824" i="6" s="1"/>
  <c r="E823" i="6" s="1"/>
  <c r="A823" i="6"/>
  <c r="I823" i="6" s="1"/>
  <c r="A822" i="6"/>
  <c r="I822" i="6" s="1"/>
  <c r="A821" i="6"/>
  <c r="F821" i="6" s="1"/>
  <c r="F820" i="6" s="1"/>
  <c r="I820" i="6"/>
  <c r="A820" i="6"/>
  <c r="A819" i="6"/>
  <c r="A818" i="6"/>
  <c r="I818" i="6" s="1"/>
  <c r="A817" i="6"/>
  <c r="A816" i="6"/>
  <c r="E816" i="6" s="1"/>
  <c r="A815" i="6"/>
  <c r="F815" i="6" s="1"/>
  <c r="A814" i="6"/>
  <c r="I814" i="6" s="1"/>
  <c r="A813" i="6"/>
  <c r="I813" i="6" s="1"/>
  <c r="A812" i="6"/>
  <c r="I812" i="6" s="1"/>
  <c r="A811" i="6"/>
  <c r="F811" i="6" s="1"/>
  <c r="F810" i="6" s="1"/>
  <c r="A810" i="6"/>
  <c r="I810" i="6" s="1"/>
  <c r="A809" i="6"/>
  <c r="E809" i="6" s="1"/>
  <c r="E808" i="6" s="1"/>
  <c r="A808" i="6"/>
  <c r="I808" i="6" s="1"/>
  <c r="F807" i="6"/>
  <c r="F806" i="6" s="1"/>
  <c r="E807" i="6"/>
  <c r="E806" i="6" s="1"/>
  <c r="A807" i="6"/>
  <c r="I807" i="6" s="1"/>
  <c r="A806" i="6"/>
  <c r="I806" i="6" s="1"/>
  <c r="A805" i="6"/>
  <c r="I805" i="6" s="1"/>
  <c r="A804" i="6"/>
  <c r="I804" i="6" s="1"/>
  <c r="A803" i="6"/>
  <c r="E803" i="6" s="1"/>
  <c r="A802" i="6"/>
  <c r="F802" i="6" s="1"/>
  <c r="A801" i="6"/>
  <c r="I801" i="6" s="1"/>
  <c r="A800" i="6"/>
  <c r="I800" i="6" s="1"/>
  <c r="A799" i="6"/>
  <c r="F799" i="6" s="1"/>
  <c r="F798" i="6" s="1"/>
  <c r="A798" i="6"/>
  <c r="I798" i="6" s="1"/>
  <c r="A797" i="6"/>
  <c r="I797" i="6" s="1"/>
  <c r="A796" i="6"/>
  <c r="I796" i="6" s="1"/>
  <c r="A795" i="6"/>
  <c r="I795" i="6" s="1"/>
  <c r="A794" i="6"/>
  <c r="A793" i="6"/>
  <c r="F793" i="6" s="1"/>
  <c r="A792" i="6"/>
  <c r="A791" i="6"/>
  <c r="I791" i="6" s="1"/>
  <c r="E790" i="6"/>
  <c r="A790" i="6"/>
  <c r="F790" i="6" s="1"/>
  <c r="E789" i="6"/>
  <c r="A789" i="6"/>
  <c r="I789" i="6" s="1"/>
  <c r="A788" i="6"/>
  <c r="I788" i="6" s="1"/>
  <c r="A787" i="6"/>
  <c r="A786" i="6"/>
  <c r="F786" i="6" s="1"/>
  <c r="I785" i="6"/>
  <c r="A785" i="6"/>
  <c r="I784" i="6"/>
  <c r="F784" i="6"/>
  <c r="A784" i="6"/>
  <c r="E784" i="6" s="1"/>
  <c r="A783" i="6"/>
  <c r="E782" i="6"/>
  <c r="A782" i="6"/>
  <c r="I782" i="6" s="1"/>
  <c r="A781" i="6"/>
  <c r="A780" i="6"/>
  <c r="E780" i="6" s="1"/>
  <c r="A779" i="6"/>
  <c r="I779" i="6" s="1"/>
  <c r="A778" i="6"/>
  <c r="I778" i="6" s="1"/>
  <c r="A777" i="6"/>
  <c r="E777" i="6" s="1"/>
  <c r="A776" i="6"/>
  <c r="F776" i="6" s="1"/>
  <c r="A775" i="6"/>
  <c r="I775" i="6" s="1"/>
  <c r="E774" i="6"/>
  <c r="A774" i="6"/>
  <c r="I774" i="6" s="1"/>
  <c r="A773" i="6"/>
  <c r="I773" i="6" s="1"/>
  <c r="A772" i="6"/>
  <c r="E771" i="6"/>
  <c r="A771" i="6"/>
  <c r="I771" i="6" s="1"/>
  <c r="A770" i="6"/>
  <c r="E770" i="6" s="1"/>
  <c r="E769" i="6"/>
  <c r="A769" i="6"/>
  <c r="F769" i="6" s="1"/>
  <c r="A768" i="6"/>
  <c r="I768" i="6" s="1"/>
  <c r="A767" i="6"/>
  <c r="A766" i="6"/>
  <c r="F766" i="6" s="1"/>
  <c r="F765" i="6"/>
  <c r="A765" i="6"/>
  <c r="I765" i="6" s="1"/>
  <c r="F764" i="6"/>
  <c r="E764" i="6"/>
  <c r="A764" i="6"/>
  <c r="I764" i="6" s="1"/>
  <c r="A763" i="6"/>
  <c r="E763" i="6" s="1"/>
  <c r="A762" i="6"/>
  <c r="I762" i="6" s="1"/>
  <c r="E761" i="6"/>
  <c r="A761" i="6"/>
  <c r="I761" i="6" s="1"/>
  <c r="A760" i="6"/>
  <c r="E760" i="6" s="1"/>
  <c r="I759" i="6"/>
  <c r="A759" i="6"/>
  <c r="F759" i="6" s="1"/>
  <c r="A758" i="6"/>
  <c r="F757" i="6"/>
  <c r="A757" i="6"/>
  <c r="I757" i="6" s="1"/>
  <c r="A756" i="6"/>
  <c r="I756" i="6" s="1"/>
  <c r="I755" i="6"/>
  <c r="A755" i="6"/>
  <c r="A754" i="6"/>
  <c r="E754" i="6" s="1"/>
  <c r="E753" i="6" s="1"/>
  <c r="A753" i="6"/>
  <c r="I753" i="6" s="1"/>
  <c r="F752" i="6"/>
  <c r="A752" i="6"/>
  <c r="I752" i="6" s="1"/>
  <c r="F751" i="6"/>
  <c r="A751" i="6"/>
  <c r="E751" i="6" s="1"/>
  <c r="I750" i="6"/>
  <c r="A750" i="6"/>
  <c r="A749" i="6"/>
  <c r="I749" i="6" s="1"/>
  <c r="A748" i="6"/>
  <c r="I748" i="6" s="1"/>
  <c r="A747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I726" i="6" s="1"/>
  <c r="H726" i="6" s="1"/>
  <c r="A725" i="6"/>
  <c r="I725" i="6" s="1"/>
  <c r="H725" i="6" s="1"/>
  <c r="A724" i="6"/>
  <c r="E724" i="6" s="1"/>
  <c r="A723" i="6"/>
  <c r="F723" i="6" s="1"/>
  <c r="A722" i="6"/>
  <c r="I722" i="6" s="1"/>
  <c r="A721" i="6"/>
  <c r="I721" i="6" s="1"/>
  <c r="A720" i="6"/>
  <c r="I720" i="6" s="1"/>
  <c r="H720" i="6" s="1"/>
  <c r="A719" i="6"/>
  <c r="I719" i="6" s="1"/>
  <c r="H719" i="6" s="1"/>
  <c r="A718" i="6"/>
  <c r="A717" i="6"/>
  <c r="F717" i="6" s="1"/>
  <c r="E716" i="6"/>
  <c r="A716" i="6"/>
  <c r="I716" i="6" s="1"/>
  <c r="H716" i="6" s="1"/>
  <c r="E715" i="6"/>
  <c r="A715" i="6"/>
  <c r="I715" i="6" s="1"/>
  <c r="A714" i="6"/>
  <c r="I714" i="6" s="1"/>
  <c r="A713" i="6"/>
  <c r="F713" i="6" s="1"/>
  <c r="A712" i="6"/>
  <c r="I712" i="6" s="1"/>
  <c r="F711" i="6"/>
  <c r="E711" i="6"/>
  <c r="A711" i="6"/>
  <c r="I711" i="6" s="1"/>
  <c r="A710" i="6"/>
  <c r="I710" i="6" s="1"/>
  <c r="E709" i="6"/>
  <c r="A709" i="6"/>
  <c r="I709" i="6" s="1"/>
  <c r="A708" i="6"/>
  <c r="A707" i="6"/>
  <c r="I707" i="6" s="1"/>
  <c r="A706" i="6"/>
  <c r="F706" i="6" s="1"/>
  <c r="A705" i="6"/>
  <c r="I705" i="6" s="1"/>
  <c r="I704" i="6"/>
  <c r="A704" i="6"/>
  <c r="A703" i="6"/>
  <c r="I703" i="6" s="1"/>
  <c r="A702" i="6"/>
  <c r="I702" i="6" s="1"/>
  <c r="H702" i="6" s="1"/>
  <c r="F701" i="6"/>
  <c r="A701" i="6"/>
  <c r="I701" i="6" s="1"/>
  <c r="H701" i="6" s="1"/>
  <c r="A700" i="6"/>
  <c r="F700" i="6" s="1"/>
  <c r="A699" i="6"/>
  <c r="E698" i="6"/>
  <c r="A698" i="6"/>
  <c r="I698" i="6" s="1"/>
  <c r="H698" i="6" s="1"/>
  <c r="A697" i="6"/>
  <c r="I697" i="6" s="1"/>
  <c r="H697" i="6" s="1"/>
  <c r="A696" i="6"/>
  <c r="F696" i="6" s="1"/>
  <c r="F695" i="6"/>
  <c r="A695" i="6"/>
  <c r="I695" i="6" s="1"/>
  <c r="H695" i="6" s="1"/>
  <c r="E694" i="6"/>
  <c r="A694" i="6"/>
  <c r="I694" i="6" s="1"/>
  <c r="H694" i="6" s="1"/>
  <c r="A693" i="6"/>
  <c r="F693" i="6" s="1"/>
  <c r="A692" i="6"/>
  <c r="A691" i="6"/>
  <c r="I691" i="6" s="1"/>
  <c r="H691" i="6" s="1"/>
  <c r="F690" i="6"/>
  <c r="A690" i="6"/>
  <c r="I690" i="6" s="1"/>
  <c r="H690" i="6" s="1"/>
  <c r="I689" i="6"/>
  <c r="E689" i="6"/>
  <c r="A689" i="6"/>
  <c r="F689" i="6" s="1"/>
  <c r="A688" i="6"/>
  <c r="A687" i="6"/>
  <c r="I687" i="6" s="1"/>
  <c r="H687" i="6" s="1"/>
  <c r="A686" i="6"/>
  <c r="F686" i="6" s="1"/>
  <c r="A685" i="6"/>
  <c r="I685" i="6" s="1"/>
  <c r="H685" i="6" s="1"/>
  <c r="F684" i="6"/>
  <c r="E684" i="6"/>
  <c r="A684" i="6"/>
  <c r="I684" i="6" s="1"/>
  <c r="H684" i="6" s="1"/>
  <c r="A683" i="6"/>
  <c r="A682" i="6"/>
  <c r="F682" i="6" s="1"/>
  <c r="F681" i="6"/>
  <c r="A681" i="6"/>
  <c r="I681" i="6" s="1"/>
  <c r="H681" i="6" s="1"/>
  <c r="F680" i="6"/>
  <c r="E680" i="6"/>
  <c r="A680" i="6"/>
  <c r="I680" i="6" s="1"/>
  <c r="H680" i="6" s="1"/>
  <c r="A679" i="6"/>
  <c r="F679" i="6" s="1"/>
  <c r="E678" i="6"/>
  <c r="A678" i="6"/>
  <c r="I678" i="6" s="1"/>
  <c r="H678" i="6" s="1"/>
  <c r="A677" i="6"/>
  <c r="I677" i="6" s="1"/>
  <c r="H677" i="6" s="1"/>
  <c r="A676" i="6"/>
  <c r="I675" i="6"/>
  <c r="A675" i="6"/>
  <c r="F675" i="6" s="1"/>
  <c r="E674" i="6"/>
  <c r="A674" i="6"/>
  <c r="I674" i="6" s="1"/>
  <c r="H674" i="6" s="1"/>
  <c r="E673" i="6"/>
  <c r="A673" i="6"/>
  <c r="I673" i="6" s="1"/>
  <c r="H673" i="6" s="1"/>
  <c r="A672" i="6"/>
  <c r="F672" i="6" s="1"/>
  <c r="A671" i="6"/>
  <c r="I671" i="6" s="1"/>
  <c r="H671" i="6" s="1"/>
  <c r="F670" i="6"/>
  <c r="A670" i="6"/>
  <c r="I670" i="6" s="1"/>
  <c r="H670" i="6" s="1"/>
  <c r="F669" i="6"/>
  <c r="E669" i="6"/>
  <c r="A669" i="6"/>
  <c r="I669" i="6" s="1"/>
  <c r="H669" i="6" s="1"/>
  <c r="A668" i="6"/>
  <c r="A667" i="6"/>
  <c r="I667" i="6" s="1"/>
  <c r="A666" i="6"/>
  <c r="F666" i="6" s="1"/>
  <c r="A665" i="6"/>
  <c r="I665" i="6" s="1"/>
  <c r="H665" i="6" s="1"/>
  <c r="F664" i="6"/>
  <c r="E664" i="6"/>
  <c r="A664" i="6"/>
  <c r="I664" i="6" s="1"/>
  <c r="H664" i="6" s="1"/>
  <c r="A663" i="6"/>
  <c r="A662" i="6"/>
  <c r="F662" i="6" s="1"/>
  <c r="F661" i="6"/>
  <c r="A661" i="6"/>
  <c r="I661" i="6" s="1"/>
  <c r="H661" i="6" s="1"/>
  <c r="F660" i="6"/>
  <c r="E660" i="6"/>
  <c r="A660" i="6"/>
  <c r="I660" i="6" s="1"/>
  <c r="H660" i="6" s="1"/>
  <c r="A659" i="6"/>
  <c r="F659" i="6" s="1"/>
  <c r="E658" i="6"/>
  <c r="A658" i="6"/>
  <c r="I658" i="6" s="1"/>
  <c r="H658" i="6" s="1"/>
  <c r="A657" i="6"/>
  <c r="A656" i="6"/>
  <c r="F656" i="6" s="1"/>
  <c r="E655" i="6"/>
  <c r="A655" i="6"/>
  <c r="I655" i="6" s="1"/>
  <c r="H655" i="6" s="1"/>
  <c r="A654" i="6"/>
  <c r="I654" i="6" s="1"/>
  <c r="H654" i="6" s="1"/>
  <c r="F653" i="6"/>
  <c r="A653" i="6"/>
  <c r="I653" i="6" s="1"/>
  <c r="H653" i="6" s="1"/>
  <c r="A652" i="6"/>
  <c r="F651" i="6"/>
  <c r="E651" i="6"/>
  <c r="A651" i="6"/>
  <c r="I651" i="6" s="1"/>
  <c r="H651" i="6" s="1"/>
  <c r="E650" i="6"/>
  <c r="A650" i="6"/>
  <c r="I650" i="6" s="1"/>
  <c r="H650" i="6" s="1"/>
  <c r="A649" i="6"/>
  <c r="F649" i="6" s="1"/>
  <c r="A648" i="6"/>
  <c r="I648" i="6" s="1"/>
  <c r="H648" i="6" s="1"/>
  <c r="A647" i="6"/>
  <c r="I647" i="6" s="1"/>
  <c r="A646" i="6"/>
  <c r="F646" i="6" s="1"/>
  <c r="A645" i="6"/>
  <c r="I645" i="6" s="1"/>
  <c r="H645" i="6" s="1"/>
  <c r="E644" i="6"/>
  <c r="A644" i="6"/>
  <c r="I644" i="6" s="1"/>
  <c r="H644" i="6" s="1"/>
  <c r="E643" i="6"/>
  <c r="A643" i="6"/>
  <c r="I643" i="6" s="1"/>
  <c r="H643" i="6" s="1"/>
  <c r="A642" i="6"/>
  <c r="F642" i="6" s="1"/>
  <c r="I641" i="6"/>
  <c r="A641" i="6"/>
  <c r="A640" i="6"/>
  <c r="I640" i="6" s="1"/>
  <c r="E639" i="6"/>
  <c r="A639" i="6"/>
  <c r="I639" i="6" s="1"/>
  <c r="A638" i="6"/>
  <c r="I638" i="6" s="1"/>
  <c r="A637" i="6"/>
  <c r="F637" i="6" s="1"/>
  <c r="A636" i="6"/>
  <c r="I636" i="6" s="1"/>
  <c r="A635" i="6"/>
  <c r="A634" i="6"/>
  <c r="I634" i="6" s="1"/>
  <c r="E633" i="6"/>
  <c r="A633" i="6"/>
  <c r="I633" i="6" s="1"/>
  <c r="A632" i="6"/>
  <c r="I632" i="6" s="1"/>
  <c r="F631" i="6"/>
  <c r="A631" i="6"/>
  <c r="I631" i="6" s="1"/>
  <c r="A630" i="6"/>
  <c r="F630" i="6" s="1"/>
  <c r="E629" i="6"/>
  <c r="A629" i="6"/>
  <c r="I629" i="6" s="1"/>
  <c r="A628" i="6"/>
  <c r="I628" i="6" s="1"/>
  <c r="A627" i="6"/>
  <c r="I627" i="6" s="1"/>
  <c r="F626" i="6"/>
  <c r="E626" i="6"/>
  <c r="A626" i="6"/>
  <c r="I626" i="6" s="1"/>
  <c r="E625" i="6"/>
  <c r="A625" i="6"/>
  <c r="I625" i="6" s="1"/>
  <c r="A624" i="6"/>
  <c r="F624" i="6" s="1"/>
  <c r="A623" i="6"/>
  <c r="I623" i="6" s="1"/>
  <c r="F622" i="6"/>
  <c r="A622" i="6"/>
  <c r="I622" i="6" s="1"/>
  <c r="A621" i="6"/>
  <c r="I621" i="6" s="1"/>
  <c r="A620" i="6"/>
  <c r="E619" i="6"/>
  <c r="A619" i="6"/>
  <c r="I619" i="6" s="1"/>
  <c r="A618" i="6"/>
  <c r="I618" i="6" s="1"/>
  <c r="A617" i="6"/>
  <c r="F617" i="6" s="1"/>
  <c r="A616" i="6"/>
  <c r="I616" i="6" s="1"/>
  <c r="A615" i="6"/>
  <c r="I615" i="6" s="1"/>
  <c r="A614" i="6"/>
  <c r="F614" i="6" s="1"/>
  <c r="A613" i="6"/>
  <c r="I613" i="6" s="1"/>
  <c r="F612" i="6"/>
  <c r="E612" i="6"/>
  <c r="A612" i="6"/>
  <c r="I612" i="6" s="1"/>
  <c r="E611" i="6"/>
  <c r="A611" i="6"/>
  <c r="I611" i="6" s="1"/>
  <c r="A610" i="6"/>
  <c r="F610" i="6" s="1"/>
  <c r="A609" i="6"/>
  <c r="I609" i="6" s="1"/>
  <c r="F608" i="6"/>
  <c r="A608" i="6"/>
  <c r="I608" i="6" s="1"/>
  <c r="A607" i="6"/>
  <c r="F607" i="6" s="1"/>
  <c r="A606" i="6"/>
  <c r="E605" i="6"/>
  <c r="A605" i="6"/>
  <c r="I605" i="6" s="1"/>
  <c r="A604" i="6"/>
  <c r="I604" i="6" s="1"/>
  <c r="I603" i="6"/>
  <c r="A603" i="6"/>
  <c r="A602" i="6"/>
  <c r="E601" i="6"/>
  <c r="A601" i="6"/>
  <c r="I601" i="6" s="1"/>
  <c r="A600" i="6"/>
  <c r="F600" i="6" s="1"/>
  <c r="A599" i="6"/>
  <c r="I599" i="6" s="1"/>
  <c r="F598" i="6"/>
  <c r="A598" i="6"/>
  <c r="I598" i="6" s="1"/>
  <c r="A597" i="6"/>
  <c r="I597" i="6" s="1"/>
  <c r="A596" i="6"/>
  <c r="I596" i="6" s="1"/>
  <c r="F595" i="6"/>
  <c r="E595" i="6"/>
  <c r="A595" i="6"/>
  <c r="I595" i="6" s="1"/>
  <c r="E594" i="6"/>
  <c r="A594" i="6"/>
  <c r="I594" i="6" s="1"/>
  <c r="A593" i="6"/>
  <c r="F593" i="6" s="1"/>
  <c r="A592" i="6"/>
  <c r="I592" i="6" s="1"/>
  <c r="I591" i="6"/>
  <c r="A591" i="6"/>
  <c r="A590" i="6"/>
  <c r="F590" i="6" s="1"/>
  <c r="A589" i="6"/>
  <c r="A588" i="6"/>
  <c r="I588" i="6" s="1"/>
  <c r="A587" i="6"/>
  <c r="I587" i="6" s="1"/>
  <c r="A586" i="6"/>
  <c r="F586" i="6" s="1"/>
  <c r="A585" i="6"/>
  <c r="I585" i="6" s="1"/>
  <c r="F584" i="6"/>
  <c r="A584" i="6"/>
  <c r="I584" i="6" s="1"/>
  <c r="A583" i="6"/>
  <c r="F583" i="6" s="1"/>
  <c r="E582" i="6"/>
  <c r="A582" i="6"/>
  <c r="I582" i="6" s="1"/>
  <c r="A581" i="6"/>
  <c r="I581" i="6" s="1"/>
  <c r="A580" i="6"/>
  <c r="I580" i="6" s="1"/>
  <c r="A579" i="6"/>
  <c r="I579" i="6" s="1"/>
  <c r="A578" i="6"/>
  <c r="I578" i="6" s="1"/>
  <c r="A577" i="6"/>
  <c r="I577" i="6" s="1"/>
  <c r="A576" i="6"/>
  <c r="F576" i="6" s="1"/>
  <c r="A575" i="6"/>
  <c r="I575" i="6" s="1"/>
  <c r="A574" i="6"/>
  <c r="I574" i="6" s="1"/>
  <c r="A573" i="6"/>
  <c r="I573" i="6" s="1"/>
  <c r="A572" i="6"/>
  <c r="I572" i="6" s="1"/>
  <c r="A571" i="6"/>
  <c r="I571" i="6" s="1"/>
  <c r="A570" i="6"/>
  <c r="I570" i="6" s="1"/>
  <c r="A569" i="6"/>
  <c r="A568" i="6"/>
  <c r="I568" i="6" s="1"/>
  <c r="I567" i="6"/>
  <c r="A567" i="6"/>
  <c r="F566" i="6"/>
  <c r="E566" i="6"/>
  <c r="A566" i="6"/>
  <c r="I566" i="6" s="1"/>
  <c r="A565" i="6"/>
  <c r="F565" i="6" s="1"/>
  <c r="A564" i="6"/>
  <c r="I564" i="6" s="1"/>
  <c r="F563" i="6"/>
  <c r="A563" i="6"/>
  <c r="I563" i="6" s="1"/>
  <c r="E562" i="6"/>
  <c r="A562" i="6"/>
  <c r="I562" i="6" s="1"/>
  <c r="A561" i="6"/>
  <c r="I561" i="6" s="1"/>
  <c r="A560" i="6"/>
  <c r="F559" i="6"/>
  <c r="E559" i="6"/>
  <c r="A559" i="6"/>
  <c r="I559" i="6" s="1"/>
  <c r="A558" i="6"/>
  <c r="F558" i="6" s="1"/>
  <c r="A557" i="6"/>
  <c r="I557" i="6" s="1"/>
  <c r="F556" i="6"/>
  <c r="A556" i="6"/>
  <c r="I556" i="6" s="1"/>
  <c r="A555" i="6"/>
  <c r="I555" i="6" s="1"/>
  <c r="A554" i="6"/>
  <c r="I554" i="6" s="1"/>
  <c r="A553" i="6"/>
  <c r="I553" i="6" s="1"/>
  <c r="A552" i="6"/>
  <c r="I552" i="6" s="1"/>
  <c r="A551" i="6"/>
  <c r="F551" i="6" s="1"/>
  <c r="A550" i="6"/>
  <c r="I550" i="6" s="1"/>
  <c r="A549" i="6"/>
  <c r="I549" i="6" s="1"/>
  <c r="A548" i="6"/>
  <c r="F548" i="6" s="1"/>
  <c r="A547" i="6"/>
  <c r="I547" i="6" s="1"/>
  <c r="A546" i="6"/>
  <c r="I546" i="6" s="1"/>
  <c r="A545" i="6"/>
  <c r="I545" i="6" s="1"/>
  <c r="A544" i="6"/>
  <c r="F544" i="6" s="1"/>
  <c r="A543" i="6"/>
  <c r="I543" i="6" s="1"/>
  <c r="F542" i="6"/>
  <c r="A542" i="6"/>
  <c r="I542" i="6" s="1"/>
  <c r="A541" i="6"/>
  <c r="F541" i="6" s="1"/>
  <c r="A540" i="6"/>
  <c r="I540" i="6" s="1"/>
  <c r="A539" i="6"/>
  <c r="I539" i="6" s="1"/>
  <c r="F538" i="6"/>
  <c r="A538" i="6"/>
  <c r="I538" i="6" s="1"/>
  <c r="A537" i="6"/>
  <c r="I537" i="6" s="1"/>
  <c r="A536" i="6"/>
  <c r="I536" i="6" s="1"/>
  <c r="A535" i="6"/>
  <c r="F535" i="6" s="1"/>
  <c r="A534" i="6"/>
  <c r="I534" i="6" s="1"/>
  <c r="A533" i="6"/>
  <c r="I533" i="6" s="1"/>
  <c r="F532" i="6"/>
  <c r="A532" i="6"/>
  <c r="I532" i="6" s="1"/>
  <c r="A531" i="6"/>
  <c r="F531" i="6" s="1"/>
  <c r="I530" i="6"/>
  <c r="A530" i="6"/>
  <c r="A529" i="6"/>
  <c r="I529" i="6" s="1"/>
  <c r="A528" i="6"/>
  <c r="F528" i="6" s="1"/>
  <c r="A527" i="6"/>
  <c r="I527" i="6" s="1"/>
  <c r="F526" i="6"/>
  <c r="E526" i="6"/>
  <c r="A526" i="6"/>
  <c r="I526" i="6" s="1"/>
  <c r="A525" i="6"/>
  <c r="I525" i="6" s="1"/>
  <c r="A524" i="6"/>
  <c r="I524" i="6" s="1"/>
  <c r="A523" i="6"/>
  <c r="A522" i="6"/>
  <c r="I522" i="6" s="1"/>
  <c r="I521" i="6"/>
  <c r="A521" i="6"/>
  <c r="A520" i="6"/>
  <c r="I520" i="6" s="1"/>
  <c r="A519" i="6"/>
  <c r="I519" i="6" s="1"/>
  <c r="A518" i="6"/>
  <c r="I518" i="6" s="1"/>
  <c r="A517" i="6"/>
  <c r="F517" i="6" s="1"/>
  <c r="F516" i="6" s="1"/>
  <c r="A516" i="6"/>
  <c r="I516" i="6" s="1"/>
  <c r="A515" i="6"/>
  <c r="I515" i="6" s="1"/>
  <c r="A514" i="6"/>
  <c r="I514" i="6" s="1"/>
  <c r="A513" i="6"/>
  <c r="I513" i="6" s="1"/>
  <c r="A512" i="6"/>
  <c r="F512" i="6" s="1"/>
  <c r="F511" i="6" s="1"/>
  <c r="A511" i="6"/>
  <c r="I511" i="6" s="1"/>
  <c r="A510" i="6"/>
  <c r="I510" i="6" s="1"/>
  <c r="A509" i="6"/>
  <c r="A508" i="6"/>
  <c r="I508" i="6" s="1"/>
  <c r="A507" i="6"/>
  <c r="I507" i="6" s="1"/>
  <c r="A506" i="6"/>
  <c r="F506" i="6" s="1"/>
  <c r="F505" i="6" s="1"/>
  <c r="A505" i="6"/>
  <c r="I505" i="6" s="1"/>
  <c r="A504" i="6"/>
  <c r="I504" i="6" s="1"/>
  <c r="A503" i="6"/>
  <c r="I503" i="6" s="1"/>
  <c r="E502" i="6"/>
  <c r="E501" i="6" s="1"/>
  <c r="A502" i="6"/>
  <c r="I502" i="6" s="1"/>
  <c r="A501" i="6"/>
  <c r="I501" i="6" s="1"/>
  <c r="A500" i="6"/>
  <c r="I500" i="6" s="1"/>
  <c r="F499" i="6"/>
  <c r="F498" i="6" s="1"/>
  <c r="E499" i="6"/>
  <c r="E498" i="6" s="1"/>
  <c r="A499" i="6"/>
  <c r="I499" i="6" s="1"/>
  <c r="A498" i="6"/>
  <c r="I498" i="6" s="1"/>
  <c r="A497" i="6"/>
  <c r="I497" i="6" s="1"/>
  <c r="A496" i="6"/>
  <c r="I496" i="6" s="1"/>
  <c r="A495" i="6"/>
  <c r="F495" i="6" s="1"/>
  <c r="F494" i="6" s="1"/>
  <c r="I494" i="6"/>
  <c r="A494" i="6"/>
  <c r="A493" i="6"/>
  <c r="I493" i="6" s="1"/>
  <c r="A492" i="6"/>
  <c r="F492" i="6" s="1"/>
  <c r="A491" i="6"/>
  <c r="I491" i="6" s="1"/>
  <c r="A490" i="6"/>
  <c r="I490" i="6" s="1"/>
  <c r="A489" i="6"/>
  <c r="F489" i="6" s="1"/>
  <c r="F488" i="6" s="1"/>
  <c r="A488" i="6"/>
  <c r="I488" i="6" s="1"/>
  <c r="A487" i="6"/>
  <c r="I487" i="6" s="1"/>
  <c r="A486" i="6"/>
  <c r="I486" i="6" s="1"/>
  <c r="A485" i="6"/>
  <c r="A484" i="6"/>
  <c r="I484" i="6" s="1"/>
  <c r="H484" i="6" s="1"/>
  <c r="A483" i="6"/>
  <c r="F483" i="6" s="1"/>
  <c r="A482" i="6"/>
  <c r="I482" i="6" s="1"/>
  <c r="H482" i="6" s="1"/>
  <c r="F481" i="6"/>
  <c r="E481" i="6"/>
  <c r="A481" i="6"/>
  <c r="I481" i="6" s="1"/>
  <c r="H481" i="6" s="1"/>
  <c r="A480" i="6"/>
  <c r="I480" i="6" s="1"/>
  <c r="H480" i="6" s="1"/>
  <c r="A479" i="6"/>
  <c r="F479" i="6" s="1"/>
  <c r="A478" i="6"/>
  <c r="A477" i="6"/>
  <c r="I477" i="6" s="1"/>
  <c r="A476" i="6"/>
  <c r="I476" i="6" s="1"/>
  <c r="A475" i="6"/>
  <c r="I475" i="6" s="1"/>
  <c r="A474" i="6"/>
  <c r="I474" i="6" s="1"/>
  <c r="A473" i="6"/>
  <c r="I473" i="6" s="1"/>
  <c r="F472" i="6"/>
  <c r="A472" i="6"/>
  <c r="I472" i="6" s="1"/>
  <c r="A471" i="6"/>
  <c r="F471" i="6" s="1"/>
  <c r="I470" i="6"/>
  <c r="A470" i="6"/>
  <c r="A469" i="6"/>
  <c r="I469" i="6" s="1"/>
  <c r="A468" i="6"/>
  <c r="F468" i="6" s="1"/>
  <c r="A467" i="6"/>
  <c r="I467" i="6" s="1"/>
  <c r="I466" i="6"/>
  <c r="A466" i="6"/>
  <c r="A465" i="6"/>
  <c r="F465" i="6" s="1"/>
  <c r="I464" i="6"/>
  <c r="A464" i="6"/>
  <c r="A463" i="6"/>
  <c r="I463" i="6" s="1"/>
  <c r="A462" i="6"/>
  <c r="I462" i="6" s="1"/>
  <c r="I461" i="6"/>
  <c r="A461" i="6"/>
  <c r="A460" i="6"/>
  <c r="I460" i="6" s="1"/>
  <c r="A459" i="6"/>
  <c r="I459" i="6" s="1"/>
  <c r="F458" i="6"/>
  <c r="F457" i="6" s="1"/>
  <c r="E458" i="6"/>
  <c r="E457" i="6" s="1"/>
  <c r="A458" i="6"/>
  <c r="I458" i="6" s="1"/>
  <c r="A457" i="6"/>
  <c r="I457" i="6" s="1"/>
  <c r="I456" i="6"/>
  <c r="A456" i="6"/>
  <c r="E455" i="6"/>
  <c r="E454" i="6" s="1"/>
  <c r="A455" i="6"/>
  <c r="A454" i="6"/>
  <c r="I454" i="6" s="1"/>
  <c r="A453" i="6"/>
  <c r="I453" i="6" s="1"/>
  <c r="F452" i="6"/>
  <c r="A452" i="6"/>
  <c r="I452" i="6" s="1"/>
  <c r="A451" i="6"/>
  <c r="F451" i="6" s="1"/>
  <c r="A450" i="6"/>
  <c r="A449" i="6"/>
  <c r="I449" i="6" s="1"/>
  <c r="F448" i="6"/>
  <c r="F447" i="6" s="1"/>
  <c r="A448" i="6"/>
  <c r="I448" i="6" s="1"/>
  <c r="A447" i="6"/>
  <c r="I447" i="6" s="1"/>
  <c r="A446" i="6"/>
  <c r="I446" i="6" s="1"/>
  <c r="F445" i="6"/>
  <c r="A445" i="6"/>
  <c r="I445" i="6" s="1"/>
  <c r="A444" i="6"/>
  <c r="F444" i="6" s="1"/>
  <c r="I443" i="6"/>
  <c r="H443" i="6" s="1"/>
  <c r="A443" i="6"/>
  <c r="F443" i="6" s="1"/>
  <c r="A442" i="6"/>
  <c r="I442" i="6" s="1"/>
  <c r="F441" i="6"/>
  <c r="F440" i="6" s="1"/>
  <c r="A441" i="6"/>
  <c r="I441" i="6" s="1"/>
  <c r="A440" i="6"/>
  <c r="I440" i="6" s="1"/>
  <c r="A439" i="6"/>
  <c r="I439" i="6" s="1"/>
  <c r="A438" i="6"/>
  <c r="I438" i="6" s="1"/>
  <c r="A437" i="6"/>
  <c r="F437" i="6" s="1"/>
  <c r="A436" i="6"/>
  <c r="F436" i="6" s="1"/>
  <c r="A435" i="6"/>
  <c r="I435" i="6" s="1"/>
  <c r="A434" i="6"/>
  <c r="I434" i="6" s="1"/>
  <c r="A433" i="6"/>
  <c r="I433" i="6" s="1"/>
  <c r="A432" i="6"/>
  <c r="A431" i="6"/>
  <c r="I431" i="6" s="1"/>
  <c r="A430" i="6"/>
  <c r="F430" i="6" s="1"/>
  <c r="A429" i="6"/>
  <c r="A428" i="6"/>
  <c r="I427" i="6"/>
  <c r="A427" i="6"/>
  <c r="A426" i="6"/>
  <c r="I426" i="6" s="1"/>
  <c r="A425" i="6"/>
  <c r="I425" i="6" s="1"/>
  <c r="A424" i="6"/>
  <c r="A423" i="6"/>
  <c r="F423" i="6" s="1"/>
  <c r="A422" i="6"/>
  <c r="I422" i="6" s="1"/>
  <c r="A421" i="6"/>
  <c r="I421" i="6" s="1"/>
  <c r="A420" i="6"/>
  <c r="I420" i="6" s="1"/>
  <c r="A419" i="6"/>
  <c r="I418" i="6"/>
  <c r="A418" i="6"/>
  <c r="A417" i="6"/>
  <c r="F417" i="6" s="1"/>
  <c r="F416" i="6" s="1"/>
  <c r="A416" i="6"/>
  <c r="I416" i="6" s="1"/>
  <c r="A415" i="6"/>
  <c r="I415" i="6" s="1"/>
  <c r="A414" i="6"/>
  <c r="I414" i="6" s="1"/>
  <c r="I413" i="6"/>
  <c r="A413" i="6"/>
  <c r="A412" i="6"/>
  <c r="I412" i="6" s="1"/>
  <c r="A411" i="6"/>
  <c r="E411" i="6" s="1"/>
  <c r="A410" i="6"/>
  <c r="I410" i="6" s="1"/>
  <c r="A409" i="6"/>
  <c r="I409" i="6" s="1"/>
  <c r="F408" i="6"/>
  <c r="F407" i="6" s="1"/>
  <c r="E408" i="6"/>
  <c r="E407" i="6" s="1"/>
  <c r="A408" i="6"/>
  <c r="I408" i="6" s="1"/>
  <c r="A407" i="6"/>
  <c r="I407" i="6" s="1"/>
  <c r="A406" i="6"/>
  <c r="I406" i="6" s="1"/>
  <c r="A405" i="6"/>
  <c r="I405" i="6" s="1"/>
  <c r="A404" i="6"/>
  <c r="F404" i="6" s="1"/>
  <c r="F403" i="6" s="1"/>
  <c r="A403" i="6"/>
  <c r="I403" i="6" s="1"/>
  <c r="F402" i="6"/>
  <c r="F401" i="6" s="1"/>
  <c r="A402" i="6"/>
  <c r="I402" i="6" s="1"/>
  <c r="A401" i="6"/>
  <c r="I401" i="6" s="1"/>
  <c r="A400" i="6"/>
  <c r="I400" i="6" s="1"/>
  <c r="A399" i="6"/>
  <c r="I399" i="6" s="1"/>
  <c r="A398" i="6"/>
  <c r="F398" i="6" s="1"/>
  <c r="F397" i="6" s="1"/>
  <c r="A397" i="6"/>
  <c r="I397" i="6" s="1"/>
  <c r="A396" i="6"/>
  <c r="I396" i="6" s="1"/>
  <c r="A395" i="6"/>
  <c r="I395" i="6" s="1"/>
  <c r="A394" i="6"/>
  <c r="I394" i="6" s="1"/>
  <c r="A393" i="6"/>
  <c r="I393" i="6" s="1"/>
  <c r="A392" i="6"/>
  <c r="I392" i="6" s="1"/>
  <c r="A391" i="6"/>
  <c r="I391" i="6" s="1"/>
  <c r="A390" i="6"/>
  <c r="I390" i="6" s="1"/>
  <c r="F389" i="6"/>
  <c r="F388" i="6" s="1"/>
  <c r="E389" i="6"/>
  <c r="E388" i="6" s="1"/>
  <c r="A389" i="6"/>
  <c r="I389" i="6" s="1"/>
  <c r="A388" i="6"/>
  <c r="A387" i="6"/>
  <c r="F387" i="6" s="1"/>
  <c r="F386" i="6" s="1"/>
  <c r="A386" i="6"/>
  <c r="I386" i="6" s="1"/>
  <c r="A385" i="6"/>
  <c r="A384" i="6"/>
  <c r="F384" i="6" s="1"/>
  <c r="A383" i="6"/>
  <c r="I383" i="6" s="1"/>
  <c r="A382" i="6"/>
  <c r="A381" i="6"/>
  <c r="I381" i="6" s="1"/>
  <c r="A380" i="6"/>
  <c r="I380" i="6" s="1"/>
  <c r="A379" i="6"/>
  <c r="I379" i="6" s="1"/>
  <c r="A378" i="6"/>
  <c r="F378" i="6" s="1"/>
  <c r="F377" i="6" s="1"/>
  <c r="A377" i="6"/>
  <c r="I377" i="6" s="1"/>
  <c r="F376" i="6"/>
  <c r="F375" i="6" s="1"/>
  <c r="A376" i="6"/>
  <c r="I376" i="6" s="1"/>
  <c r="A375" i="6"/>
  <c r="I375" i="6" s="1"/>
  <c r="A374" i="6"/>
  <c r="I374" i="6" s="1"/>
  <c r="A373" i="6"/>
  <c r="F373" i="6" s="1"/>
  <c r="A372" i="6"/>
  <c r="A371" i="6"/>
  <c r="I371" i="6" s="1"/>
  <c r="A370" i="6"/>
  <c r="I370" i="6" s="1"/>
  <c r="A369" i="6"/>
  <c r="I369" i="6" s="1"/>
  <c r="A368" i="6"/>
  <c r="E368" i="6" s="1"/>
  <c r="A367" i="6"/>
  <c r="I367" i="6" s="1"/>
  <c r="A366" i="6"/>
  <c r="I366" i="6" s="1"/>
  <c r="A365" i="6"/>
  <c r="I365" i="6" s="1"/>
  <c r="A364" i="6"/>
  <c r="I364" i="6" s="1"/>
  <c r="A363" i="6"/>
  <c r="F363" i="6" s="1"/>
  <c r="A362" i="6"/>
  <c r="I362" i="6" s="1"/>
  <c r="F361" i="6"/>
  <c r="E361" i="6"/>
  <c r="A361" i="6"/>
  <c r="I361" i="6" s="1"/>
  <c r="A360" i="6"/>
  <c r="F360" i="6" s="1"/>
  <c r="A359" i="6"/>
  <c r="I358" i="6"/>
  <c r="A358" i="6"/>
  <c r="A357" i="6"/>
  <c r="I357" i="6" s="1"/>
  <c r="A356" i="6"/>
  <c r="I356" i="6" s="1"/>
  <c r="A355" i="6"/>
  <c r="I355" i="6" s="1"/>
  <c r="A354" i="6"/>
  <c r="I354" i="6" s="1"/>
  <c r="A353" i="6"/>
  <c r="I353" i="6" s="1"/>
  <c r="A352" i="6"/>
  <c r="I352" i="6" s="1"/>
  <c r="A351" i="6"/>
  <c r="A350" i="6"/>
  <c r="I350" i="6" s="1"/>
  <c r="A349" i="6"/>
  <c r="A348" i="6"/>
  <c r="I348" i="6" s="1"/>
  <c r="A347" i="6"/>
  <c r="I347" i="6" s="1"/>
  <c r="I346" i="6"/>
  <c r="H346" i="6" s="1"/>
  <c r="A346" i="6"/>
  <c r="F346" i="6" s="1"/>
  <c r="A345" i="6"/>
  <c r="I345" i="6" s="1"/>
  <c r="A344" i="6"/>
  <c r="I344" i="6" s="1"/>
  <c r="A343" i="6"/>
  <c r="I343" i="6" s="1"/>
  <c r="A342" i="6"/>
  <c r="I342" i="6" s="1"/>
  <c r="E341" i="6"/>
  <c r="A341" i="6"/>
  <c r="A340" i="6"/>
  <c r="I340" i="6" s="1"/>
  <c r="A339" i="6"/>
  <c r="I339" i="6" s="1"/>
  <c r="A338" i="6"/>
  <c r="I338" i="6" s="1"/>
  <c r="A337" i="6"/>
  <c r="I337" i="6" s="1"/>
  <c r="A336" i="6"/>
  <c r="I336" i="6" s="1"/>
  <c r="A335" i="6"/>
  <c r="I335" i="6" s="1"/>
  <c r="A334" i="6"/>
  <c r="I334" i="6" s="1"/>
  <c r="F333" i="6"/>
  <c r="A333" i="6"/>
  <c r="I333" i="6" s="1"/>
  <c r="A332" i="6"/>
  <c r="A331" i="6"/>
  <c r="I331" i="6" s="1"/>
  <c r="F330" i="6"/>
  <c r="F329" i="6" s="1"/>
  <c r="A330" i="6"/>
  <c r="I330" i="6" s="1"/>
  <c r="A329" i="6"/>
  <c r="I329" i="6" s="1"/>
  <c r="A328" i="6"/>
  <c r="A327" i="6"/>
  <c r="I327" i="6" s="1"/>
  <c r="A326" i="6"/>
  <c r="I326" i="6" s="1"/>
  <c r="A325" i="6"/>
  <c r="F325" i="6" s="1"/>
  <c r="A324" i="6"/>
  <c r="F324" i="6" s="1"/>
  <c r="A323" i="6"/>
  <c r="I323" i="6" s="1"/>
  <c r="A322" i="6"/>
  <c r="I322" i="6" s="1"/>
  <c r="A321" i="6"/>
  <c r="I321" i="6" s="1"/>
  <c r="A320" i="6"/>
  <c r="I320" i="6" s="1"/>
  <c r="F319" i="6"/>
  <c r="A319" i="6"/>
  <c r="I319" i="6" s="1"/>
  <c r="A318" i="6"/>
  <c r="F318" i="6" s="1"/>
  <c r="A317" i="6"/>
  <c r="A316" i="6"/>
  <c r="I316" i="6" s="1"/>
  <c r="A315" i="6"/>
  <c r="F315" i="6" s="1"/>
  <c r="F314" i="6" s="1"/>
  <c r="I314" i="6"/>
  <c r="A314" i="6"/>
  <c r="A313" i="6"/>
  <c r="A312" i="6"/>
  <c r="F312" i="6" s="1"/>
  <c r="A311" i="6"/>
  <c r="A310" i="6"/>
  <c r="F309" i="6"/>
  <c r="E309" i="6"/>
  <c r="A309" i="6"/>
  <c r="I309" i="6" s="1"/>
  <c r="A308" i="6"/>
  <c r="I308" i="6" s="1"/>
  <c r="F307" i="6"/>
  <c r="F306" i="6" s="1"/>
  <c r="E307" i="6"/>
  <c r="E306" i="6" s="1"/>
  <c r="A307" i="6"/>
  <c r="I307" i="6" s="1"/>
  <c r="A306" i="6"/>
  <c r="I306" i="6" s="1"/>
  <c r="I305" i="6"/>
  <c r="A305" i="6"/>
  <c r="A304" i="6"/>
  <c r="I304" i="6" s="1"/>
  <c r="I303" i="6"/>
  <c r="A303" i="6"/>
  <c r="A302" i="6"/>
  <c r="I302" i="6" s="1"/>
  <c r="H302" i="6" s="1"/>
  <c r="A301" i="6"/>
  <c r="F301" i="6" s="1"/>
  <c r="A300" i="6"/>
  <c r="F299" i="6"/>
  <c r="E299" i="6"/>
  <c r="A299" i="6"/>
  <c r="I299" i="6" s="1"/>
  <c r="H299" i="6" s="1"/>
  <c r="A298" i="6"/>
  <c r="F298" i="6" s="1"/>
  <c r="F297" i="6" s="1"/>
  <c r="I297" i="6"/>
  <c r="A297" i="6"/>
  <c r="A296" i="6"/>
  <c r="I296" i="6" s="1"/>
  <c r="A295" i="6"/>
  <c r="I295" i="6" s="1"/>
  <c r="A294" i="6"/>
  <c r="I294" i="6" s="1"/>
  <c r="A293" i="6"/>
  <c r="I293" i="6" s="1"/>
  <c r="A292" i="6"/>
  <c r="I292" i="6" s="1"/>
  <c r="F291" i="6"/>
  <c r="A291" i="6"/>
  <c r="I291" i="6" s="1"/>
  <c r="H291" i="6" s="1"/>
  <c r="A290" i="6"/>
  <c r="F290" i="6" s="1"/>
  <c r="A289" i="6"/>
  <c r="I289" i="6" s="1"/>
  <c r="H289" i="6" s="1"/>
  <c r="A288" i="6"/>
  <c r="I288" i="6" s="1"/>
  <c r="A287" i="6"/>
  <c r="I287" i="6" s="1"/>
  <c r="A286" i="6"/>
  <c r="A285" i="6"/>
  <c r="I285" i="6" s="1"/>
  <c r="H285" i="6" s="1"/>
  <c r="A284" i="6"/>
  <c r="F284" i="6" s="1"/>
  <c r="A283" i="6"/>
  <c r="I283" i="6" s="1"/>
  <c r="A282" i="6"/>
  <c r="I282" i="6" s="1"/>
  <c r="A281" i="6"/>
  <c r="I281" i="6" s="1"/>
  <c r="A280" i="6"/>
  <c r="I280" i="6" s="1"/>
  <c r="A279" i="6"/>
  <c r="F279" i="6" s="1"/>
  <c r="F278" i="6" s="1"/>
  <c r="A278" i="6"/>
  <c r="I278" i="6" s="1"/>
  <c r="A277" i="6"/>
  <c r="I277" i="6" s="1"/>
  <c r="A276" i="6"/>
  <c r="I276" i="6" s="1"/>
  <c r="A275" i="6"/>
  <c r="I275" i="6" s="1"/>
  <c r="A274" i="6"/>
  <c r="F274" i="6" s="1"/>
  <c r="A273" i="6"/>
  <c r="F272" i="6"/>
  <c r="F271" i="6" s="1"/>
  <c r="A272" i="6"/>
  <c r="I272" i="6" s="1"/>
  <c r="A271" i="6"/>
  <c r="I271" i="6" s="1"/>
  <c r="A270" i="6"/>
  <c r="I270" i="6" s="1"/>
  <c r="H270" i="6" s="1"/>
  <c r="A269" i="6"/>
  <c r="I269" i="6" s="1"/>
  <c r="H269" i="6" s="1"/>
  <c r="A268" i="6"/>
  <c r="F268" i="6" s="1"/>
  <c r="A267" i="6"/>
  <c r="I267" i="6" s="1"/>
  <c r="H267" i="6" s="1"/>
  <c r="A266" i="6"/>
  <c r="I266" i="6" s="1"/>
  <c r="H266" i="6" s="1"/>
  <c r="F265" i="6"/>
  <c r="A265" i="6"/>
  <c r="I265" i="6" s="1"/>
  <c r="H265" i="6" s="1"/>
  <c r="A264" i="6"/>
  <c r="A263" i="6"/>
  <c r="I263" i="6" s="1"/>
  <c r="A262" i="6"/>
  <c r="F262" i="6" s="1"/>
  <c r="F261" i="6" s="1"/>
  <c r="A261" i="6"/>
  <c r="I261" i="6" s="1"/>
  <c r="A260" i="6"/>
  <c r="I260" i="6" s="1"/>
  <c r="A259" i="6"/>
  <c r="I259" i="6" s="1"/>
  <c r="A258" i="6"/>
  <c r="I258" i="6" s="1"/>
  <c r="A257" i="6"/>
  <c r="F257" i="6" s="1"/>
  <c r="A256" i="6"/>
  <c r="A255" i="6"/>
  <c r="A254" i="6"/>
  <c r="F254" i="6" s="1"/>
  <c r="A253" i="6"/>
  <c r="A252" i="6"/>
  <c r="I252" i="6" s="1"/>
  <c r="A251" i="6"/>
  <c r="F251" i="6" s="1"/>
  <c r="A250" i="6"/>
  <c r="A249" i="6"/>
  <c r="F249" i="6" s="1"/>
  <c r="A248" i="6"/>
  <c r="F248" i="6" s="1"/>
  <c r="A247" i="6"/>
  <c r="I247" i="6" s="1"/>
  <c r="H247" i="6" s="1"/>
  <c r="A246" i="6"/>
  <c r="F246" i="6" s="1"/>
  <c r="A245" i="6"/>
  <c r="F245" i="6" s="1"/>
  <c r="A244" i="6"/>
  <c r="I244" i="6" s="1"/>
  <c r="H244" i="6" s="1"/>
  <c r="A243" i="6"/>
  <c r="I243" i="6" s="1"/>
  <c r="H243" i="6" s="1"/>
  <c r="A242" i="6"/>
  <c r="I242" i="6" s="1"/>
  <c r="H242" i="6" s="1"/>
  <c r="A241" i="6"/>
  <c r="A240" i="6"/>
  <c r="I240" i="6" s="1"/>
  <c r="A239" i="6"/>
  <c r="F239" i="6" s="1"/>
  <c r="F238" i="6" s="1"/>
  <c r="F237" i="6" s="1"/>
  <c r="I238" i="6"/>
  <c r="A238" i="6"/>
  <c r="A237" i="6"/>
  <c r="I237" i="6" s="1"/>
  <c r="A236" i="6"/>
  <c r="I236" i="6" s="1"/>
  <c r="I235" i="6"/>
  <c r="A235" i="6"/>
  <c r="A234" i="6"/>
  <c r="F234" i="6" s="1"/>
  <c r="F233" i="6" s="1"/>
  <c r="A233" i="6"/>
  <c r="I233" i="6" s="1"/>
  <c r="A232" i="6"/>
  <c r="I232" i="6" s="1"/>
  <c r="A231" i="6"/>
  <c r="I231" i="6" s="1"/>
  <c r="A230" i="6"/>
  <c r="F229" i="6"/>
  <c r="E229" i="6"/>
  <c r="A229" i="6"/>
  <c r="I229" i="6" s="1"/>
  <c r="H229" i="6" s="1"/>
  <c r="A228" i="6"/>
  <c r="F227" i="6"/>
  <c r="A227" i="6"/>
  <c r="I227" i="6" s="1"/>
  <c r="H227" i="6" s="1"/>
  <c r="A226" i="6"/>
  <c r="A225" i="6"/>
  <c r="A224" i="6"/>
  <c r="F223" i="6"/>
  <c r="E223" i="6"/>
  <c r="A223" i="6"/>
  <c r="I223" i="6" s="1"/>
  <c r="H223" i="6" s="1"/>
  <c r="A222" i="6"/>
  <c r="F221" i="6"/>
  <c r="E221" i="6"/>
  <c r="A221" i="6"/>
  <c r="I221" i="6" s="1"/>
  <c r="H221" i="6" s="1"/>
  <c r="A220" i="6"/>
  <c r="I220" i="6" s="1"/>
  <c r="H220" i="6" s="1"/>
  <c r="A219" i="6"/>
  <c r="A218" i="6"/>
  <c r="F218" i="6" s="1"/>
  <c r="A217" i="6"/>
  <c r="I217" i="6" s="1"/>
  <c r="H217" i="6" s="1"/>
  <c r="A216" i="6"/>
  <c r="A215" i="6"/>
  <c r="I215" i="6" s="1"/>
  <c r="A214" i="6"/>
  <c r="I214" i="6" s="1"/>
  <c r="A213" i="6"/>
  <c r="I213" i="6" s="1"/>
  <c r="H213" i="6" s="1"/>
  <c r="F212" i="6"/>
  <c r="A212" i="6"/>
  <c r="I212" i="6" s="1"/>
  <c r="H212" i="6" s="1"/>
  <c r="A211" i="6"/>
  <c r="F211" i="6" s="1"/>
  <c r="I210" i="6"/>
  <c r="H210" i="6" s="1"/>
  <c r="A210" i="6"/>
  <c r="A209" i="6"/>
  <c r="I209" i="6" s="1"/>
  <c r="H209" i="6" s="1"/>
  <c r="A208" i="6"/>
  <c r="I208" i="6" s="1"/>
  <c r="H208" i="6" s="1"/>
  <c r="A207" i="6"/>
  <c r="F207" i="6" s="1"/>
  <c r="A206" i="6"/>
  <c r="A205" i="6"/>
  <c r="A204" i="6"/>
  <c r="I204" i="6" s="1"/>
  <c r="A203" i="6"/>
  <c r="I203" i="6" s="1"/>
  <c r="H203" i="6" s="1"/>
  <c r="A202" i="6"/>
  <c r="I202" i="6" s="1"/>
  <c r="H202" i="6" s="1"/>
  <c r="A201" i="6"/>
  <c r="F201" i="6" s="1"/>
  <c r="A200" i="6"/>
  <c r="I200" i="6" s="1"/>
  <c r="H200" i="6" s="1"/>
  <c r="A199" i="6"/>
  <c r="I199" i="6" s="1"/>
  <c r="H199" i="6" s="1"/>
  <c r="A198" i="6"/>
  <c r="I198" i="6" s="1"/>
  <c r="H198" i="6" s="1"/>
  <c r="A197" i="6"/>
  <c r="F197" i="6" s="1"/>
  <c r="A196" i="6"/>
  <c r="A195" i="6"/>
  <c r="I195" i="6" s="1"/>
  <c r="H195" i="6" s="1"/>
  <c r="A194" i="6"/>
  <c r="F194" i="6" s="1"/>
  <c r="F193" i="6" s="1"/>
  <c r="A193" i="6"/>
  <c r="I193" i="6" s="1"/>
  <c r="A192" i="6"/>
  <c r="I192" i="6" s="1"/>
  <c r="H192" i="6" s="1"/>
  <c r="A191" i="6"/>
  <c r="F191" i="6" s="1"/>
  <c r="A190" i="6"/>
  <c r="A189" i="6"/>
  <c r="I189" i="6" s="1"/>
  <c r="H189" i="6" s="1"/>
  <c r="A188" i="6"/>
  <c r="I188" i="6" s="1"/>
  <c r="H188" i="6" s="1"/>
  <c r="A187" i="6"/>
  <c r="A186" i="6"/>
  <c r="I186" i="6" s="1"/>
  <c r="A185" i="6"/>
  <c r="F185" i="6" s="1"/>
  <c r="A184" i="6"/>
  <c r="I184" i="6" s="1"/>
  <c r="H184" i="6" s="1"/>
  <c r="F183" i="6"/>
  <c r="A183" i="6"/>
  <c r="I183" i="6" s="1"/>
  <c r="H183" i="6" s="1"/>
  <c r="E182" i="6"/>
  <c r="A182" i="6"/>
  <c r="I182" i="6" s="1"/>
  <c r="H182" i="6" s="1"/>
  <c r="A181" i="6"/>
  <c r="F181" i="6" s="1"/>
  <c r="A180" i="6"/>
  <c r="I180" i="6" s="1"/>
  <c r="H180" i="6" s="1"/>
  <c r="A179" i="6"/>
  <c r="I179" i="6" s="1"/>
  <c r="H179" i="6" s="1"/>
  <c r="F178" i="6"/>
  <c r="A178" i="6"/>
  <c r="I178" i="6" s="1"/>
  <c r="H178" i="6" s="1"/>
  <c r="A177" i="6"/>
  <c r="A176" i="6"/>
  <c r="I176" i="6" s="1"/>
  <c r="A175" i="6"/>
  <c r="F175" i="6" s="1"/>
  <c r="A174" i="6"/>
  <c r="A173" i="6"/>
  <c r="I173" i="6" s="1"/>
  <c r="H173" i="6" s="1"/>
  <c r="A172" i="6"/>
  <c r="I172" i="6" s="1"/>
  <c r="H172" i="6" s="1"/>
  <c r="A171" i="6"/>
  <c r="F171" i="6" s="1"/>
  <c r="A170" i="6"/>
  <c r="I170" i="6" s="1"/>
  <c r="H170" i="6" s="1"/>
  <c r="I169" i="6"/>
  <c r="F169" i="6"/>
  <c r="E169" i="6"/>
  <c r="A169" i="6"/>
  <c r="A168" i="6"/>
  <c r="F168" i="6" s="1"/>
  <c r="A167" i="6"/>
  <c r="I167" i="6" s="1"/>
  <c r="H167" i="6" s="1"/>
  <c r="F166" i="6"/>
  <c r="A166" i="6"/>
  <c r="I166" i="6" s="1"/>
  <c r="H166" i="6" s="1"/>
  <c r="E165" i="6"/>
  <c r="A165" i="6"/>
  <c r="I165" i="6" s="1"/>
  <c r="H165" i="6" s="1"/>
  <c r="A164" i="6"/>
  <c r="F164" i="6" s="1"/>
  <c r="A163" i="6"/>
  <c r="A162" i="6"/>
  <c r="E162" i="6" s="1"/>
  <c r="A161" i="6"/>
  <c r="F161" i="6" s="1"/>
  <c r="A160" i="6"/>
  <c r="I160" i="6" s="1"/>
  <c r="H160" i="6" s="1"/>
  <c r="A159" i="6"/>
  <c r="I159" i="6" s="1"/>
  <c r="H159" i="6" s="1"/>
  <c r="F158" i="6"/>
  <c r="A158" i="6"/>
  <c r="A157" i="6"/>
  <c r="F157" i="6" s="1"/>
  <c r="A156" i="6"/>
  <c r="I156" i="6" s="1"/>
  <c r="H156" i="6" s="1"/>
  <c r="E155" i="6"/>
  <c r="A155" i="6"/>
  <c r="A154" i="6"/>
  <c r="E154" i="6" s="1"/>
  <c r="A153" i="6"/>
  <c r="I153" i="6" s="1"/>
  <c r="H153" i="6" s="1"/>
  <c r="A152" i="6"/>
  <c r="F152" i="6" s="1"/>
  <c r="A151" i="6"/>
  <c r="I151" i="6" s="1"/>
  <c r="H151" i="6" s="1"/>
  <c r="A150" i="6"/>
  <c r="A149" i="6"/>
  <c r="I149" i="6" s="1"/>
  <c r="H149" i="6" s="1"/>
  <c r="I148" i="6"/>
  <c r="A148" i="6"/>
  <c r="F148" i="6" s="1"/>
  <c r="A147" i="6"/>
  <c r="E147" i="6" s="1"/>
  <c r="A146" i="6"/>
  <c r="A145" i="6"/>
  <c r="F145" i="6" s="1"/>
  <c r="A144" i="6"/>
  <c r="I144" i="6" s="1"/>
  <c r="H144" i="6" s="1"/>
  <c r="F143" i="6"/>
  <c r="A143" i="6"/>
  <c r="E143" i="6" s="1"/>
  <c r="A142" i="6"/>
  <c r="A141" i="6"/>
  <c r="F141" i="6" s="1"/>
  <c r="A140" i="6"/>
  <c r="I140" i="6" s="1"/>
  <c r="A139" i="6"/>
  <c r="I139" i="6" s="1"/>
  <c r="A138" i="6"/>
  <c r="I138" i="6" s="1"/>
  <c r="A137" i="6"/>
  <c r="F137" i="6" s="1"/>
  <c r="F136" i="6" s="1"/>
  <c r="A136" i="6"/>
  <c r="I136" i="6" s="1"/>
  <c r="A135" i="6"/>
  <c r="A134" i="6"/>
  <c r="I134" i="6" s="1"/>
  <c r="A133" i="6"/>
  <c r="E133" i="6" s="1"/>
  <c r="E132" i="6" s="1"/>
  <c r="A132" i="6"/>
  <c r="I132" i="6" s="1"/>
  <c r="A131" i="6"/>
  <c r="A130" i="6"/>
  <c r="I130" i="6" s="1"/>
  <c r="A129" i="6"/>
  <c r="E129" i="6" s="1"/>
  <c r="E128" i="6" s="1"/>
  <c r="A128" i="6"/>
  <c r="I128" i="6" s="1"/>
  <c r="A127" i="6"/>
  <c r="F127" i="6" s="1"/>
  <c r="F126" i="6" s="1"/>
  <c r="A126" i="6"/>
  <c r="I126" i="6" s="1"/>
  <c r="A125" i="6"/>
  <c r="E125" i="6" s="1"/>
  <c r="E124" i="6" s="1"/>
  <c r="A124" i="6"/>
  <c r="I124" i="6" s="1"/>
  <c r="A123" i="6"/>
  <c r="I123" i="6" s="1"/>
  <c r="A122" i="6"/>
  <c r="I122" i="6" s="1"/>
  <c r="A121" i="6"/>
  <c r="I121" i="6" s="1"/>
  <c r="H120" i="6"/>
  <c r="A120" i="6"/>
  <c r="F120" i="6" s="1"/>
  <c r="H119" i="6"/>
  <c r="A119" i="6"/>
  <c r="F119" i="6" s="1"/>
  <c r="H118" i="6"/>
  <c r="A118" i="6"/>
  <c r="E118" i="6" s="1"/>
  <c r="H117" i="6"/>
  <c r="A117" i="6"/>
  <c r="F117" i="6" s="1"/>
  <c r="H116" i="6"/>
  <c r="A116" i="6"/>
  <c r="F116" i="6" s="1"/>
  <c r="H115" i="6"/>
  <c r="A115" i="6"/>
  <c r="H114" i="6"/>
  <c r="A114" i="6"/>
  <c r="F114" i="6" s="1"/>
  <c r="F113" i="6" s="1"/>
  <c r="H113" i="6"/>
  <c r="A113" i="6"/>
  <c r="H112" i="6"/>
  <c r="A112" i="6"/>
  <c r="F112" i="6" s="1"/>
  <c r="F111" i="6" s="1"/>
  <c r="H111" i="6"/>
  <c r="A111" i="6"/>
  <c r="H110" i="6"/>
  <c r="A110" i="6"/>
  <c r="F110" i="6" s="1"/>
  <c r="H109" i="6"/>
  <c r="A109" i="6"/>
  <c r="E109" i="6" s="1"/>
  <c r="H108" i="6"/>
  <c r="A108" i="6"/>
  <c r="F108" i="6" s="1"/>
  <c r="H107" i="6"/>
  <c r="A107" i="6"/>
  <c r="F107" i="6" s="1"/>
  <c r="H106" i="6"/>
  <c r="A106" i="6"/>
  <c r="F106" i="6" s="1"/>
  <c r="H105" i="6"/>
  <c r="A105" i="6"/>
  <c r="H104" i="6"/>
  <c r="A104" i="6"/>
  <c r="A103" i="6"/>
  <c r="E103" i="6" s="1"/>
  <c r="E102" i="6" s="1"/>
  <c r="A102" i="6"/>
  <c r="I102" i="6" s="1"/>
  <c r="A101" i="6"/>
  <c r="I101" i="6" s="1"/>
  <c r="A100" i="6"/>
  <c r="I100" i="6" s="1"/>
  <c r="F99" i="6"/>
  <c r="F98" i="6" s="1"/>
  <c r="A99" i="6"/>
  <c r="E99" i="6" s="1"/>
  <c r="E98" i="6" s="1"/>
  <c r="A98" i="6"/>
  <c r="I98" i="6" s="1"/>
  <c r="A97" i="6"/>
  <c r="F97" i="6" s="1"/>
  <c r="F96" i="6" s="1"/>
  <c r="A96" i="6"/>
  <c r="I96" i="6" s="1"/>
  <c r="A95" i="6"/>
  <c r="E95" i="6" s="1"/>
  <c r="E94" i="6" s="1"/>
  <c r="A94" i="6"/>
  <c r="I94" i="6" s="1"/>
  <c r="F93" i="6"/>
  <c r="F92" i="6" s="1"/>
  <c r="A93" i="6"/>
  <c r="I93" i="6" s="1"/>
  <c r="A92" i="6"/>
  <c r="I92" i="6" s="1"/>
  <c r="A91" i="6"/>
  <c r="I91" i="6" s="1"/>
  <c r="A90" i="6"/>
  <c r="I90" i="6" s="1"/>
  <c r="I89" i="6"/>
  <c r="A89" i="6"/>
  <c r="F89" i="6" s="1"/>
  <c r="F88" i="6" s="1"/>
  <c r="A88" i="6"/>
  <c r="I88" i="6" s="1"/>
  <c r="A87" i="6"/>
  <c r="I87" i="6" s="1"/>
  <c r="A86" i="6"/>
  <c r="E86" i="6" s="1"/>
  <c r="E85" i="6" s="1"/>
  <c r="A85" i="6"/>
  <c r="I85" i="6" s="1"/>
  <c r="A84" i="6"/>
  <c r="F84" i="6" s="1"/>
  <c r="F83" i="6" s="1"/>
  <c r="I83" i="6"/>
  <c r="A83" i="6"/>
  <c r="A82" i="6"/>
  <c r="E82" i="6" s="1"/>
  <c r="E81" i="6"/>
  <c r="A81" i="6"/>
  <c r="I81" i="6" s="1"/>
  <c r="A80" i="6"/>
  <c r="I80" i="6" s="1"/>
  <c r="A79" i="6"/>
  <c r="I79" i="6" s="1"/>
  <c r="I78" i="6"/>
  <c r="A78" i="6"/>
  <c r="A77" i="6"/>
  <c r="E77" i="6" s="1"/>
  <c r="E76" i="6" s="1"/>
  <c r="A76" i="6"/>
  <c r="I76" i="6" s="1"/>
  <c r="A75" i="6"/>
  <c r="I75" i="6" s="1"/>
  <c r="A74" i="6"/>
  <c r="I74" i="6" s="1"/>
  <c r="H73" i="6"/>
  <c r="E73" i="6"/>
  <c r="A73" i="6"/>
  <c r="F73" i="6" s="1"/>
  <c r="H72" i="6"/>
  <c r="A72" i="6"/>
  <c r="F72" i="6" s="1"/>
  <c r="H71" i="6"/>
  <c r="A71" i="6"/>
  <c r="F71" i="6" s="1"/>
  <c r="H70" i="6"/>
  <c r="A70" i="6"/>
  <c r="F70" i="6" s="1"/>
  <c r="H69" i="6"/>
  <c r="A69" i="6"/>
  <c r="F69" i="6" s="1"/>
  <c r="H68" i="6"/>
  <c r="A68" i="6"/>
  <c r="A67" i="6"/>
  <c r="F67" i="6" s="1"/>
  <c r="F66" i="6" s="1"/>
  <c r="A66" i="6"/>
  <c r="I66" i="6" s="1"/>
  <c r="A65" i="6"/>
  <c r="F65" i="6" s="1"/>
  <c r="F64" i="6" s="1"/>
  <c r="A64" i="6"/>
  <c r="I64" i="6" s="1"/>
  <c r="I63" i="6"/>
  <c r="A63" i="6"/>
  <c r="E63" i="6" s="1"/>
  <c r="E62" i="6" s="1"/>
  <c r="A62" i="6"/>
  <c r="I62" i="6" s="1"/>
  <c r="F61" i="6"/>
  <c r="A61" i="6"/>
  <c r="I61" i="6" s="1"/>
  <c r="A60" i="6"/>
  <c r="E60" i="6" s="1"/>
  <c r="A59" i="6"/>
  <c r="F59" i="6" s="1"/>
  <c r="I58" i="6"/>
  <c r="F58" i="6"/>
  <c r="A58" i="6"/>
  <c r="E58" i="6" s="1"/>
  <c r="E57" i="6"/>
  <c r="A57" i="6"/>
  <c r="I57" i="6" s="1"/>
  <c r="A56" i="6"/>
  <c r="I56" i="6" s="1"/>
  <c r="A55" i="6"/>
  <c r="E55" i="6" s="1"/>
  <c r="E54" i="6" s="1"/>
  <c r="A54" i="6"/>
  <c r="I54" i="6" s="1"/>
  <c r="A53" i="6"/>
  <c r="I53" i="6" s="1"/>
  <c r="A52" i="6"/>
  <c r="I52" i="6" s="1"/>
  <c r="A51" i="6"/>
  <c r="E51" i="6" s="1"/>
  <c r="A50" i="6"/>
  <c r="F50" i="6" s="1"/>
  <c r="A49" i="6"/>
  <c r="I49" i="6" s="1"/>
  <c r="A48" i="6"/>
  <c r="I48" i="6" s="1"/>
  <c r="A47" i="6"/>
  <c r="I47" i="6" s="1"/>
  <c r="A46" i="6"/>
  <c r="F46" i="6" s="1"/>
  <c r="F45" i="6"/>
  <c r="A45" i="6"/>
  <c r="I45" i="6" s="1"/>
  <c r="A44" i="6"/>
  <c r="E44" i="6" s="1"/>
  <c r="I43" i="6"/>
  <c r="A43" i="6"/>
  <c r="F43" i="6" s="1"/>
  <c r="A42" i="6"/>
  <c r="E42" i="6" s="1"/>
  <c r="A41" i="6"/>
  <c r="I41" i="6" s="1"/>
  <c r="A40" i="6"/>
  <c r="F40" i="6" s="1"/>
  <c r="A39" i="6"/>
  <c r="I39" i="6" s="1"/>
  <c r="A38" i="6"/>
  <c r="I38" i="6" s="1"/>
  <c r="I37" i="6"/>
  <c r="A37" i="6"/>
  <c r="E37" i="6" s="1"/>
  <c r="A36" i="6"/>
  <c r="F36" i="6" s="1"/>
  <c r="I35" i="6"/>
  <c r="A35" i="6"/>
  <c r="A34" i="6"/>
  <c r="E34" i="6" s="1"/>
  <c r="I33" i="6"/>
  <c r="A33" i="6"/>
  <c r="F33" i="6" s="1"/>
  <c r="A32" i="6"/>
  <c r="E32" i="6" s="1"/>
  <c r="A31" i="6"/>
  <c r="I31" i="6" s="1"/>
  <c r="A30" i="6"/>
  <c r="E30" i="6" s="1"/>
  <c r="I29" i="6"/>
  <c r="A29" i="6"/>
  <c r="A28" i="6"/>
  <c r="I28" i="6" s="1"/>
  <c r="A27" i="6"/>
  <c r="E27" i="6" s="1"/>
  <c r="A26" i="6"/>
  <c r="F26" i="6" s="1"/>
  <c r="A25" i="6"/>
  <c r="I25" i="6" s="1"/>
  <c r="A24" i="6"/>
  <c r="I24" i="6" s="1"/>
  <c r="A23" i="6"/>
  <c r="F23" i="6" s="1"/>
  <c r="A22" i="6"/>
  <c r="I22" i="6" s="1"/>
  <c r="A21" i="6"/>
  <c r="I21" i="6" s="1"/>
  <c r="A20" i="6"/>
  <c r="E20" i="6" s="1"/>
  <c r="A19" i="6"/>
  <c r="F19" i="6" s="1"/>
  <c r="A18" i="6"/>
  <c r="I18" i="6" s="1"/>
  <c r="A17" i="6"/>
  <c r="E17" i="6" s="1"/>
  <c r="I16" i="6"/>
  <c r="E16" i="6"/>
  <c r="A16" i="6"/>
  <c r="F16" i="6" s="1"/>
  <c r="I15" i="6"/>
  <c r="F15" i="6"/>
  <c r="E15" i="6"/>
  <c r="A15" i="6"/>
  <c r="A14" i="6"/>
  <c r="I14" i="6" s="1"/>
  <c r="A13" i="6"/>
  <c r="E13" i="6" s="1"/>
  <c r="A12" i="6"/>
  <c r="I12" i="6" s="1"/>
  <c r="A11" i="6"/>
  <c r="I11" i="6" s="1"/>
  <c r="A10" i="6"/>
  <c r="F10" i="6" s="1"/>
  <c r="F9" i="6" s="1"/>
  <c r="A9" i="6"/>
  <c r="I9" i="6" s="1"/>
  <c r="I8" i="6"/>
  <c r="A8" i="6"/>
  <c r="E8" i="6" s="1"/>
  <c r="A7" i="6"/>
  <c r="F7" i="6" s="1"/>
  <c r="I6" i="6"/>
  <c r="A6" i="6"/>
  <c r="A5" i="6"/>
  <c r="I5" i="6" s="1"/>
  <c r="A4" i="6"/>
  <c r="I4" i="6" s="1"/>
  <c r="A3" i="6"/>
  <c r="F198" i="13" l="1"/>
  <c r="F198" i="7"/>
  <c r="E255" i="6"/>
  <c r="F255" i="6"/>
  <c r="F450" i="6"/>
  <c r="I450" i="6"/>
  <c r="I560" i="6"/>
  <c r="F560" i="6"/>
  <c r="I676" i="6"/>
  <c r="H676" i="6" s="1"/>
  <c r="F676" i="6"/>
  <c r="F783" i="6"/>
  <c r="E783" i="6"/>
  <c r="I854" i="6"/>
  <c r="F854" i="6"/>
  <c r="E854" i="6"/>
  <c r="I1046" i="6"/>
  <c r="H1046" i="6" s="1"/>
  <c r="F1046" i="6"/>
  <c r="E1046" i="6"/>
  <c r="F1376" i="6"/>
  <c r="E1376" i="6"/>
  <c r="E1496" i="6"/>
  <c r="F1496" i="6"/>
  <c r="I1496" i="6"/>
  <c r="I1825" i="6"/>
  <c r="H1825" i="6" s="1"/>
  <c r="F1825" i="6"/>
  <c r="F1824" i="6" s="1"/>
  <c r="E1825" i="6"/>
  <c r="E1824" i="6" s="1"/>
  <c r="E1835" i="6"/>
  <c r="E1833" i="6" s="1"/>
  <c r="I1835" i="6"/>
  <c r="H1835" i="6" s="1"/>
  <c r="F1835" i="6"/>
  <c r="I2066" i="6"/>
  <c r="F2066" i="6"/>
  <c r="E2066" i="6"/>
  <c r="H2066" i="6" s="1"/>
  <c r="F2177" i="6"/>
  <c r="I2177" i="6"/>
  <c r="E2177" i="6"/>
  <c r="I131" i="6"/>
  <c r="F131" i="6"/>
  <c r="F130" i="6" s="1"/>
  <c r="I224" i="6"/>
  <c r="H224" i="6" s="1"/>
  <c r="F224" i="6"/>
  <c r="I310" i="6"/>
  <c r="F310" i="6"/>
  <c r="I385" i="6"/>
  <c r="F385" i="6"/>
  <c r="E385" i="6"/>
  <c r="I485" i="6"/>
  <c r="H485" i="6" s="1"/>
  <c r="F485" i="6"/>
  <c r="E485" i="6"/>
  <c r="I602" i="6"/>
  <c r="H602" i="6" s="1"/>
  <c r="F602" i="6"/>
  <c r="E602" i="6"/>
  <c r="I663" i="6"/>
  <c r="H663" i="6" s="1"/>
  <c r="E663" i="6"/>
  <c r="I683" i="6"/>
  <c r="H683" i="6" s="1"/>
  <c r="E683" i="6"/>
  <c r="I699" i="6"/>
  <c r="H699" i="6" s="1"/>
  <c r="E699" i="6"/>
  <c r="I772" i="6"/>
  <c r="E772" i="6"/>
  <c r="E787" i="6"/>
  <c r="F787" i="6"/>
  <c r="E819" i="6"/>
  <c r="E818" i="6" s="1"/>
  <c r="F819" i="6"/>
  <c r="F818" i="6" s="1"/>
  <c r="F890" i="6"/>
  <c r="E890" i="6"/>
  <c r="F980" i="6"/>
  <c r="F979" i="6" s="1"/>
  <c r="I980" i="6"/>
  <c r="E980" i="6"/>
  <c r="E979" i="6" s="1"/>
  <c r="F991" i="6"/>
  <c r="E991" i="6"/>
  <c r="E1028" i="6"/>
  <c r="F1028" i="6"/>
  <c r="I1057" i="6"/>
  <c r="H1057" i="6" s="1"/>
  <c r="F1057" i="6"/>
  <c r="E1057" i="6"/>
  <c r="F1072" i="6"/>
  <c r="I1072" i="6"/>
  <c r="H1072" i="6" s="1"/>
  <c r="E1072" i="6"/>
  <c r="F1116" i="6"/>
  <c r="E1116" i="6"/>
  <c r="E1252" i="6"/>
  <c r="I1252" i="6"/>
  <c r="F1252" i="6"/>
  <c r="F1251" i="6" s="1"/>
  <c r="F1277" i="6"/>
  <c r="E1277" i="6"/>
  <c r="I1358" i="6"/>
  <c r="F1358" i="6"/>
  <c r="E1358" i="6"/>
  <c r="E1438" i="6"/>
  <c r="F1438" i="6"/>
  <c r="F1462" i="6"/>
  <c r="I1462" i="6"/>
  <c r="H1462" i="6" s="1"/>
  <c r="E1462" i="6"/>
  <c r="F1466" i="6"/>
  <c r="I1466" i="6"/>
  <c r="E1466" i="6"/>
  <c r="E1623" i="6"/>
  <c r="E1622" i="6" s="1"/>
  <c r="H1622" i="6" s="1"/>
  <c r="F1623" i="6"/>
  <c r="F1622" i="6" s="1"/>
  <c r="I1916" i="6"/>
  <c r="F1916" i="6"/>
  <c r="I1970" i="6"/>
  <c r="H1970" i="6" s="1"/>
  <c r="F1970" i="6"/>
  <c r="E1970" i="6"/>
  <c r="I2044" i="6"/>
  <c r="F2044" i="6"/>
  <c r="E2044" i="6"/>
  <c r="I2478" i="6"/>
  <c r="F2478" i="6"/>
  <c r="E2478" i="6"/>
  <c r="I2495" i="6"/>
  <c r="F2495" i="6"/>
  <c r="F2494" i="6" s="1"/>
  <c r="E2495" i="6"/>
  <c r="E2494" i="6" s="1"/>
  <c r="F2524" i="6"/>
  <c r="I2524" i="6"/>
  <c r="I3249" i="6"/>
  <c r="F3249" i="6"/>
  <c r="F3248" i="6" s="1"/>
  <c r="E3249" i="6"/>
  <c r="F3430" i="6"/>
  <c r="E3430" i="6"/>
  <c r="F3475" i="6"/>
  <c r="F3474" i="6" s="1"/>
  <c r="E3475" i="6"/>
  <c r="E3474" i="6" s="1"/>
  <c r="H3474" i="6" s="1"/>
  <c r="F3631" i="6"/>
  <c r="I3631" i="6"/>
  <c r="I3671" i="6"/>
  <c r="F3671" i="6"/>
  <c r="F3719" i="6"/>
  <c r="I3719" i="6"/>
  <c r="E3719" i="6"/>
  <c r="E3889" i="6"/>
  <c r="H3889" i="6" s="1"/>
  <c r="I3889" i="6"/>
  <c r="F3889" i="6"/>
  <c r="E4079" i="6"/>
  <c r="I4079" i="6"/>
  <c r="F4119" i="6"/>
  <c r="F4118" i="6" s="1"/>
  <c r="E4119" i="6"/>
  <c r="E4118" i="6" s="1"/>
  <c r="F332" i="6"/>
  <c r="I332" i="6"/>
  <c r="I589" i="6"/>
  <c r="E589" i="6"/>
  <c r="I620" i="6"/>
  <c r="E620" i="6"/>
  <c r="E887" i="6"/>
  <c r="F887" i="6"/>
  <c r="E912" i="6"/>
  <c r="F912" i="6"/>
  <c r="E955" i="6"/>
  <c r="F955" i="6"/>
  <c r="I1243" i="6"/>
  <c r="F1243" i="6"/>
  <c r="F1242" i="6" s="1"/>
  <c r="H1242" i="6" s="1"/>
  <c r="E1243" i="6"/>
  <c r="E1242" i="6" s="1"/>
  <c r="I2093" i="6"/>
  <c r="F2093" i="6"/>
  <c r="E2093" i="6"/>
  <c r="F2140" i="6"/>
  <c r="I2140" i="6"/>
  <c r="E2140" i="6"/>
  <c r="E2771" i="6"/>
  <c r="F2771" i="6"/>
  <c r="F147" i="6"/>
  <c r="E150" i="6"/>
  <c r="F150" i="6"/>
  <c r="F159" i="6"/>
  <c r="F165" i="6"/>
  <c r="F182" i="6"/>
  <c r="E205" i="6"/>
  <c r="E204" i="6" s="1"/>
  <c r="H204" i="6" s="1"/>
  <c r="F205" i="6"/>
  <c r="F204" i="6" s="1"/>
  <c r="I226" i="6"/>
  <c r="H226" i="6" s="1"/>
  <c r="F226" i="6"/>
  <c r="I230" i="6"/>
  <c r="H230" i="6" s="1"/>
  <c r="F230" i="6"/>
  <c r="I255" i="6"/>
  <c r="F277" i="6"/>
  <c r="F276" i="6" s="1"/>
  <c r="E283" i="6"/>
  <c r="E282" i="6" s="1"/>
  <c r="I286" i="6"/>
  <c r="H286" i="6" s="1"/>
  <c r="F286" i="6"/>
  <c r="E286" i="6"/>
  <c r="F356" i="6"/>
  <c r="F355" i="6" s="1"/>
  <c r="F100" i="7" s="1"/>
  <c r="F396" i="6"/>
  <c r="F395" i="6" s="1"/>
  <c r="I606" i="6"/>
  <c r="E606" i="6"/>
  <c r="I657" i="6"/>
  <c r="H657" i="6" s="1"/>
  <c r="F657" i="6"/>
  <c r="E657" i="6"/>
  <c r="I692" i="6"/>
  <c r="H692" i="6" s="1"/>
  <c r="E692" i="6"/>
  <c r="I718" i="6"/>
  <c r="H718" i="6" s="1"/>
  <c r="F718" i="6"/>
  <c r="I781" i="6"/>
  <c r="E781" i="6"/>
  <c r="E779" i="6" s="1"/>
  <c r="I817" i="6"/>
  <c r="F817" i="6"/>
  <c r="E817" i="6"/>
  <c r="I861" i="6"/>
  <c r="H861" i="6" s="1"/>
  <c r="F861" i="6"/>
  <c r="E861" i="6"/>
  <c r="I946" i="6"/>
  <c r="H946" i="6" s="1"/>
  <c r="F946" i="6"/>
  <c r="E946" i="6"/>
  <c r="E989" i="6"/>
  <c r="I989" i="6"/>
  <c r="H989" i="6" s="1"/>
  <c r="F989" i="6"/>
  <c r="E1012" i="6"/>
  <c r="F1012" i="6"/>
  <c r="I1051" i="6"/>
  <c r="E1051" i="6"/>
  <c r="E1050" i="6" s="1"/>
  <c r="I1074" i="6"/>
  <c r="E1074" i="6"/>
  <c r="E1073" i="6" s="1"/>
  <c r="I1105" i="6"/>
  <c r="F1105" i="6"/>
  <c r="H1105" i="6" s="1"/>
  <c r="E1105" i="6"/>
  <c r="E1248" i="6"/>
  <c r="E1247" i="6" s="1"/>
  <c r="F1248" i="6"/>
  <c r="F1247" i="6" s="1"/>
  <c r="I1400" i="6"/>
  <c r="H1400" i="6" s="1"/>
  <c r="E1400" i="6"/>
  <c r="F1400" i="6"/>
  <c r="E1464" i="6"/>
  <c r="F1464" i="6"/>
  <c r="I1633" i="6"/>
  <c r="H1633" i="6" s="1"/>
  <c r="F1633" i="6"/>
  <c r="E1633" i="6"/>
  <c r="I1822" i="6"/>
  <c r="H1822" i="6" s="1"/>
  <c r="F1822" i="6"/>
  <c r="E1822" i="6"/>
  <c r="I1853" i="6"/>
  <c r="F1853" i="6"/>
  <c r="H1853" i="6" s="1"/>
  <c r="E1853" i="6"/>
  <c r="I2087" i="6"/>
  <c r="F2087" i="6"/>
  <c r="E2087" i="6"/>
  <c r="I2367" i="6"/>
  <c r="F2367" i="6"/>
  <c r="E2367" i="6"/>
  <c r="I2533" i="6"/>
  <c r="F2533" i="6"/>
  <c r="F2532" i="6" s="1"/>
  <c r="E2533" i="6"/>
  <c r="E2532" i="6" s="1"/>
  <c r="I2695" i="6"/>
  <c r="F2695" i="6"/>
  <c r="H2695" i="6" s="1"/>
  <c r="E2695" i="6"/>
  <c r="I2761" i="6"/>
  <c r="E2761" i="6"/>
  <c r="E2760" i="6" s="1"/>
  <c r="I2885" i="6"/>
  <c r="H2885" i="6" s="1"/>
  <c r="F2885" i="6"/>
  <c r="E2885" i="6"/>
  <c r="F2974" i="6"/>
  <c r="I2974" i="6"/>
  <c r="I2988" i="6"/>
  <c r="F2988" i="6"/>
  <c r="I3002" i="6"/>
  <c r="F3002" i="6"/>
  <c r="E3002" i="6"/>
  <c r="E3001" i="6" s="1"/>
  <c r="I3023" i="6"/>
  <c r="F3023" i="6"/>
  <c r="F3022" i="6" s="1"/>
  <c r="E3112" i="6"/>
  <c r="E3111" i="6" s="1"/>
  <c r="I3112" i="6"/>
  <c r="I3180" i="6"/>
  <c r="E3180" i="6"/>
  <c r="E3179" i="6" s="1"/>
  <c r="E3216" i="6"/>
  <c r="I3216" i="6"/>
  <c r="I3269" i="6"/>
  <c r="E3269" i="6"/>
  <c r="E3278" i="6"/>
  <c r="F3278" i="6"/>
  <c r="H57" i="6"/>
  <c r="I218" i="6"/>
  <c r="H218" i="6" s="1"/>
  <c r="E218" i="6"/>
  <c r="I368" i="6"/>
  <c r="F368" i="6"/>
  <c r="I382" i="6"/>
  <c r="F382" i="6"/>
  <c r="I411" i="6"/>
  <c r="F411" i="6"/>
  <c r="I424" i="6"/>
  <c r="F424" i="6"/>
  <c r="H424" i="6" s="1"/>
  <c r="E424" i="6"/>
  <c r="E767" i="6"/>
  <c r="F767" i="6"/>
  <c r="E794" i="6"/>
  <c r="F794" i="6"/>
  <c r="I974" i="6"/>
  <c r="H974" i="6" s="1"/>
  <c r="E974" i="6"/>
  <c r="I1054" i="6"/>
  <c r="E1054" i="6"/>
  <c r="I1070" i="6"/>
  <c r="E1070" i="6"/>
  <c r="E1067" i="6" s="1"/>
  <c r="F1070" i="6"/>
  <c r="H1070" i="6" s="1"/>
  <c r="I1111" i="6"/>
  <c r="E1111" i="6"/>
  <c r="I1146" i="6"/>
  <c r="F1146" i="6"/>
  <c r="F1145" i="6" s="1"/>
  <c r="E1146" i="6"/>
  <c r="E1145" i="6" s="1"/>
  <c r="F1346" i="6"/>
  <c r="E1346" i="6"/>
  <c r="H1581" i="6"/>
  <c r="I2316" i="6"/>
  <c r="E2316" i="6"/>
  <c r="E2315" i="6" s="1"/>
  <c r="I2637" i="6"/>
  <c r="F2637" i="6"/>
  <c r="F2636" i="6" s="1"/>
  <c r="F206" i="16" s="1"/>
  <c r="E2637" i="6"/>
  <c r="E2636" i="6" s="1"/>
  <c r="I3115" i="6"/>
  <c r="F3115" i="6"/>
  <c r="I36" i="6"/>
  <c r="F42" i="6"/>
  <c r="E48" i="6"/>
  <c r="F57" i="6"/>
  <c r="I97" i="6"/>
  <c r="I99" i="6"/>
  <c r="I17" i="6"/>
  <c r="I42" i="6"/>
  <c r="I44" i="6"/>
  <c r="I46" i="6"/>
  <c r="F48" i="6"/>
  <c r="I155" i="6"/>
  <c r="F155" i="6"/>
  <c r="I158" i="6"/>
  <c r="H158" i="6" s="1"/>
  <c r="E158" i="6"/>
  <c r="E226" i="6"/>
  <c r="F269" i="6"/>
  <c r="E272" i="6"/>
  <c r="E271" i="6" s="1"/>
  <c r="F283" i="6"/>
  <c r="F282" i="6" s="1"/>
  <c r="I313" i="6"/>
  <c r="F313" i="6"/>
  <c r="H313" i="6" s="1"/>
  <c r="E313" i="6"/>
  <c r="I341" i="6"/>
  <c r="F341" i="6"/>
  <c r="I351" i="6"/>
  <c r="F351" i="6"/>
  <c r="F350" i="6" s="1"/>
  <c r="F425" i="6"/>
  <c r="I432" i="6"/>
  <c r="F432" i="6"/>
  <c r="E432" i="6"/>
  <c r="I455" i="6"/>
  <c r="F455" i="6"/>
  <c r="F454" i="6" s="1"/>
  <c r="I478" i="6"/>
  <c r="H478" i="6" s="1"/>
  <c r="F478" i="6"/>
  <c r="F477" i="6" s="1"/>
  <c r="E478" i="6"/>
  <c r="E477" i="6" s="1"/>
  <c r="I523" i="6"/>
  <c r="F523" i="6"/>
  <c r="E523" i="6"/>
  <c r="E522" i="6" s="1"/>
  <c r="I569" i="6"/>
  <c r="F569" i="6"/>
  <c r="F568" i="6" s="1"/>
  <c r="E569" i="6"/>
  <c r="I635" i="6"/>
  <c r="F635" i="6"/>
  <c r="E635" i="6"/>
  <c r="F652" i="6"/>
  <c r="I652" i="6"/>
  <c r="F668" i="6"/>
  <c r="E668" i="6"/>
  <c r="I688" i="6"/>
  <c r="H688" i="6" s="1"/>
  <c r="E688" i="6"/>
  <c r="I708" i="6"/>
  <c r="E708" i="6"/>
  <c r="E758" i="6"/>
  <c r="H758" i="6" s="1"/>
  <c r="I758" i="6"/>
  <c r="F758" i="6"/>
  <c r="I792" i="6"/>
  <c r="F792" i="6"/>
  <c r="H792" i="6" s="1"/>
  <c r="E792" i="6"/>
  <c r="I841" i="6"/>
  <c r="E841" i="6"/>
  <c r="E840" i="6" s="1"/>
  <c r="E905" i="6"/>
  <c r="I905" i="6"/>
  <c r="H905" i="6" s="1"/>
  <c r="F905" i="6"/>
  <c r="I910" i="6"/>
  <c r="H910" i="6" s="1"/>
  <c r="F910" i="6"/>
  <c r="E910" i="6"/>
  <c r="F931" i="6"/>
  <c r="F930" i="6" s="1"/>
  <c r="E931" i="6"/>
  <c r="E930" i="6" s="1"/>
  <c r="I947" i="6"/>
  <c r="H947" i="6" s="1"/>
  <c r="F947" i="6"/>
  <c r="E947" i="6"/>
  <c r="I993" i="6"/>
  <c r="F993" i="6"/>
  <c r="F984" i="6" s="1"/>
  <c r="F66" i="12" s="1"/>
  <c r="E993" i="6"/>
  <c r="I1009" i="6"/>
  <c r="H1009" i="6" s="1"/>
  <c r="E1009" i="6"/>
  <c r="F1009" i="6"/>
  <c r="I1063" i="6"/>
  <c r="E1063" i="6"/>
  <c r="F1063" i="6"/>
  <c r="F1060" i="6" s="1"/>
  <c r="F88" i="12" s="1"/>
  <c r="I1109" i="6"/>
  <c r="F1109" i="6"/>
  <c r="E1109" i="6"/>
  <c r="F1144" i="6"/>
  <c r="I1144" i="6"/>
  <c r="E1144" i="6"/>
  <c r="E1143" i="6" s="1"/>
  <c r="I1168" i="6"/>
  <c r="E1168" i="6"/>
  <c r="H1168" i="6" s="1"/>
  <c r="F1168" i="6"/>
  <c r="E1263" i="6"/>
  <c r="E1262" i="6" s="1"/>
  <c r="F1263" i="6"/>
  <c r="F1262" i="6" s="1"/>
  <c r="I1263" i="6"/>
  <c r="H1263" i="6" s="1"/>
  <c r="E1296" i="6"/>
  <c r="I1296" i="6"/>
  <c r="F1296" i="6"/>
  <c r="E1319" i="6"/>
  <c r="F1319" i="6"/>
  <c r="I1327" i="6"/>
  <c r="E1327" i="6"/>
  <c r="I1344" i="6"/>
  <c r="E1344" i="6"/>
  <c r="F1470" i="6"/>
  <c r="E1470" i="6"/>
  <c r="I1470" i="6"/>
  <c r="H1470" i="6" s="1"/>
  <c r="F1479" i="6"/>
  <c r="E1479" i="6"/>
  <c r="E1630" i="6"/>
  <c r="F1630" i="6"/>
  <c r="I2259" i="6"/>
  <c r="F2259" i="6"/>
  <c r="E2259" i="6"/>
  <c r="H2259" i="6" s="1"/>
  <c r="I2308" i="6"/>
  <c r="F2308" i="6"/>
  <c r="F2307" i="6" s="1"/>
  <c r="E2308" i="6"/>
  <c r="E2307" i="6" s="1"/>
  <c r="E2526" i="6"/>
  <c r="F2526" i="6"/>
  <c r="E2677" i="6"/>
  <c r="E2676" i="6" s="1"/>
  <c r="F2677" i="6"/>
  <c r="F2676" i="6" s="1"/>
  <c r="I2756" i="6"/>
  <c r="H2756" i="6" s="1"/>
  <c r="F2756" i="6"/>
  <c r="I2844" i="6"/>
  <c r="F2844" i="6"/>
  <c r="I3255" i="6"/>
  <c r="F3255" i="6"/>
  <c r="I3258" i="6"/>
  <c r="F3258" i="6"/>
  <c r="F3257" i="6" s="1"/>
  <c r="F502" i="6"/>
  <c r="F562" i="6"/>
  <c r="F644" i="6"/>
  <c r="F674" i="6"/>
  <c r="F694" i="6"/>
  <c r="I751" i="6"/>
  <c r="F774" i="6"/>
  <c r="F830" i="6"/>
  <c r="F829" i="6" s="1"/>
  <c r="F835" i="6"/>
  <c r="I845" i="6"/>
  <c r="H845" i="6" s="1"/>
  <c r="F862" i="6"/>
  <c r="F892" i="6"/>
  <c r="F884" i="6" s="1"/>
  <c r="F55" i="12" s="1"/>
  <c r="F906" i="6"/>
  <c r="F922" i="6"/>
  <c r="F923" i="6"/>
  <c r="I924" i="6"/>
  <c r="H924" i="6" s="1"/>
  <c r="F939" i="6"/>
  <c r="I940" i="6"/>
  <c r="H940" i="6" s="1"/>
  <c r="F962" i="6"/>
  <c r="F986" i="6"/>
  <c r="I1004" i="6"/>
  <c r="F1004" i="6"/>
  <c r="F1003" i="6" s="1"/>
  <c r="F1014" i="6"/>
  <c r="I1030" i="6"/>
  <c r="H1030" i="6" s="1"/>
  <c r="E1030" i="6"/>
  <c r="F1065" i="6"/>
  <c r="I1065" i="6"/>
  <c r="F1068" i="6"/>
  <c r="I1068" i="6"/>
  <c r="I1100" i="6"/>
  <c r="F1100" i="6"/>
  <c r="F1099" i="6" s="1"/>
  <c r="F1113" i="6"/>
  <c r="E1113" i="6"/>
  <c r="F1212" i="6"/>
  <c r="I1212" i="6"/>
  <c r="I1279" i="6"/>
  <c r="E1279" i="6"/>
  <c r="I1302" i="6"/>
  <c r="E1302" i="6"/>
  <c r="I1310" i="6"/>
  <c r="F1310" i="6"/>
  <c r="I1321" i="6"/>
  <c r="E1321" i="6"/>
  <c r="F1325" i="6"/>
  <c r="I1325" i="6"/>
  <c r="I1330" i="6"/>
  <c r="E1330" i="6"/>
  <c r="I1368" i="6"/>
  <c r="F1368" i="6"/>
  <c r="I1437" i="6"/>
  <c r="H1437" i="6" s="1"/>
  <c r="F1437" i="6"/>
  <c r="E1456" i="6"/>
  <c r="F1456" i="6"/>
  <c r="F1475" i="6"/>
  <c r="I1475" i="6"/>
  <c r="F1482" i="6"/>
  <c r="E1482" i="6"/>
  <c r="I1502" i="6"/>
  <c r="F1502" i="6"/>
  <c r="E1505" i="6"/>
  <c r="F1505" i="6"/>
  <c r="I1533" i="6"/>
  <c r="E1533" i="6"/>
  <c r="I1617" i="6"/>
  <c r="F1617" i="6"/>
  <c r="F1616" i="6" s="1"/>
  <c r="I1701" i="6"/>
  <c r="H1701" i="6" s="1"/>
  <c r="F1701" i="6"/>
  <c r="E1701" i="6"/>
  <c r="E1816" i="6"/>
  <c r="F1816" i="6"/>
  <c r="I1847" i="6"/>
  <c r="F1847" i="6"/>
  <c r="F1846" i="6" s="1"/>
  <c r="H1848" i="6"/>
  <c r="F1892" i="6"/>
  <c r="F1891" i="6" s="1"/>
  <c r="E1892" i="6"/>
  <c r="E1891" i="6" s="1"/>
  <c r="I1927" i="6"/>
  <c r="F1927" i="6"/>
  <c r="E1927" i="6"/>
  <c r="I1985" i="6"/>
  <c r="H1985" i="6" s="1"/>
  <c r="F1985" i="6"/>
  <c r="F1984" i="6" s="1"/>
  <c r="I2007" i="6"/>
  <c r="F2007" i="6"/>
  <c r="F2006" i="6" s="1"/>
  <c r="E2007" i="6"/>
  <c r="E2006" i="6" s="1"/>
  <c r="F2019" i="6"/>
  <c r="E2019" i="6"/>
  <c r="F2029" i="6"/>
  <c r="I2029" i="6"/>
  <c r="I2035" i="6"/>
  <c r="F2035" i="6"/>
  <c r="E2035" i="6"/>
  <c r="I2083" i="6"/>
  <c r="F2083" i="6"/>
  <c r="I2094" i="6"/>
  <c r="F2094" i="6"/>
  <c r="I2110" i="6"/>
  <c r="H2110" i="6" s="1"/>
  <c r="F2110" i="6"/>
  <c r="E2110" i="6"/>
  <c r="I2158" i="6"/>
  <c r="H2158" i="6" s="1"/>
  <c r="F2158" i="6"/>
  <c r="E2158" i="6"/>
  <c r="I2173" i="6"/>
  <c r="H2173" i="6" s="1"/>
  <c r="F2173" i="6"/>
  <c r="I2193" i="6"/>
  <c r="F2193" i="6"/>
  <c r="I2196" i="6"/>
  <c r="F2196" i="6"/>
  <c r="E2196" i="6"/>
  <c r="H2196" i="6" s="1"/>
  <c r="I2199" i="6"/>
  <c r="F2199" i="6"/>
  <c r="I2236" i="6"/>
  <c r="F2236" i="6"/>
  <c r="F2235" i="6" s="1"/>
  <c r="I2244" i="6"/>
  <c r="F2244" i="6"/>
  <c r="E2244" i="6"/>
  <c r="I2263" i="6"/>
  <c r="F2263" i="6"/>
  <c r="F2395" i="6"/>
  <c r="F2394" i="6" s="1"/>
  <c r="I2395" i="6"/>
  <c r="E2395" i="6"/>
  <c r="E2394" i="6" s="1"/>
  <c r="H2394" i="6" s="1"/>
  <c r="I2442" i="6"/>
  <c r="F2442" i="6"/>
  <c r="I2464" i="6"/>
  <c r="F2464" i="6"/>
  <c r="I2758" i="6"/>
  <c r="E2758" i="6"/>
  <c r="I2785" i="6"/>
  <c r="F2785" i="6"/>
  <c r="E2785" i="6"/>
  <c r="I2862" i="6"/>
  <c r="E2862" i="6"/>
  <c r="E2861" i="6" s="1"/>
  <c r="F2862" i="6"/>
  <c r="I2919" i="6"/>
  <c r="F2919" i="6"/>
  <c r="I2941" i="6"/>
  <c r="F2941" i="6"/>
  <c r="H2941" i="6" s="1"/>
  <c r="E2941" i="6"/>
  <c r="E2972" i="6"/>
  <c r="I2972" i="6"/>
  <c r="F2972" i="6"/>
  <c r="H2972" i="6" s="1"/>
  <c r="I3074" i="6"/>
  <c r="F3074" i="6"/>
  <c r="F3073" i="6" s="1"/>
  <c r="E3074" i="6"/>
  <c r="I3098" i="6"/>
  <c r="F3098" i="6"/>
  <c r="F3097" i="6" s="1"/>
  <c r="I3124" i="6"/>
  <c r="E3124" i="6"/>
  <c r="E3123" i="6" s="1"/>
  <c r="I3161" i="6"/>
  <c r="F3161" i="6"/>
  <c r="I3167" i="6"/>
  <c r="E3167" i="6"/>
  <c r="E3193" i="6"/>
  <c r="E3192" i="6" s="1"/>
  <c r="I3193" i="6"/>
  <c r="I3235" i="6"/>
  <c r="E3235" i="6"/>
  <c r="E3234" i="6" s="1"/>
  <c r="E3300" i="6"/>
  <c r="F3300" i="6"/>
  <c r="I3344" i="6"/>
  <c r="F3344" i="6"/>
  <c r="F3343" i="6" s="1"/>
  <c r="F3733" i="6"/>
  <c r="F3732" i="6" s="1"/>
  <c r="F24" i="14" s="1"/>
  <c r="I3733" i="6"/>
  <c r="E3733" i="6"/>
  <c r="E3732" i="6" s="1"/>
  <c r="F198" i="12"/>
  <c r="E839" i="6"/>
  <c r="E838" i="6" s="1"/>
  <c r="E849" i="6"/>
  <c r="F852" i="6"/>
  <c r="E859" i="6"/>
  <c r="F869" i="6"/>
  <c r="F868" i="6" s="1"/>
  <c r="F46" i="12" s="1"/>
  <c r="I885" i="6"/>
  <c r="E900" i="6"/>
  <c r="E909" i="6"/>
  <c r="F915" i="6"/>
  <c r="E918" i="6"/>
  <c r="E934" i="6"/>
  <c r="E936" i="6"/>
  <c r="E943" i="6"/>
  <c r="F945" i="6"/>
  <c r="E949" i="6"/>
  <c r="E948" i="6" s="1"/>
  <c r="F951" i="6"/>
  <c r="E953" i="6"/>
  <c r="E961" i="6"/>
  <c r="E965" i="6"/>
  <c r="E967" i="6"/>
  <c r="E970" i="6"/>
  <c r="E972" i="6"/>
  <c r="E988" i="6"/>
  <c r="F1001" i="6"/>
  <c r="E1004" i="6"/>
  <c r="I1013" i="6"/>
  <c r="H1013" i="6" s="1"/>
  <c r="E1013" i="6"/>
  <c r="F1030" i="6"/>
  <c r="E1044" i="6"/>
  <c r="F1055" i="6"/>
  <c r="E1055" i="6"/>
  <c r="E1065" i="6"/>
  <c r="E1060" i="6" s="1"/>
  <c r="I1071" i="6"/>
  <c r="H1071" i="6" s="1"/>
  <c r="F1071" i="6"/>
  <c r="E1078" i="6"/>
  <c r="I1081" i="6"/>
  <c r="E1081" i="6"/>
  <c r="I1083" i="6"/>
  <c r="E1088" i="6"/>
  <c r="E1087" i="6" s="1"/>
  <c r="E1091" i="6"/>
  <c r="E1100" i="6"/>
  <c r="E1108" i="6"/>
  <c r="F1117" i="6"/>
  <c r="I1159" i="6"/>
  <c r="E1159" i="6"/>
  <c r="E1190" i="6"/>
  <c r="F1190" i="6"/>
  <c r="I1202" i="6"/>
  <c r="F1202" i="6"/>
  <c r="E1208" i="6"/>
  <c r="E1212" i="6"/>
  <c r="F1220" i="6"/>
  <c r="F1219" i="6" s="1"/>
  <c r="F1269" i="6"/>
  <c r="I1272" i="6"/>
  <c r="E1272" i="6"/>
  <c r="F1279" i="6"/>
  <c r="E1289" i="6"/>
  <c r="F1291" i="6"/>
  <c r="I1295" i="6"/>
  <c r="F1295" i="6"/>
  <c r="F1300" i="6"/>
  <c r="F1299" i="6" s="1"/>
  <c r="F175" i="12" s="1"/>
  <c r="E1300" i="6"/>
  <c r="F1302" i="6"/>
  <c r="F1304" i="6"/>
  <c r="I1304" i="6"/>
  <c r="H1304" i="6" s="1"/>
  <c r="E1306" i="6"/>
  <c r="F1308" i="6"/>
  <c r="E1310" i="6"/>
  <c r="F1321" i="6"/>
  <c r="E1325" i="6"/>
  <c r="F1330" i="6"/>
  <c r="E1342" i="6"/>
  <c r="I1345" i="6"/>
  <c r="E1345" i="6"/>
  <c r="E1368" i="6"/>
  <c r="H1368" i="6" s="1"/>
  <c r="F1377" i="6"/>
  <c r="I1434" i="6"/>
  <c r="H1434" i="6" s="1"/>
  <c r="E1437" i="6"/>
  <c r="I1456" i="6"/>
  <c r="E1461" i="6"/>
  <c r="I1465" i="6"/>
  <c r="H1465" i="6" s="1"/>
  <c r="E1465" i="6"/>
  <c r="F1471" i="6"/>
  <c r="I1471" i="6"/>
  <c r="H1471" i="6" s="1"/>
  <c r="E1473" i="6"/>
  <c r="E1475" i="6"/>
  <c r="F198" i="11"/>
  <c r="F1494" i="6"/>
  <c r="E1502" i="6"/>
  <c r="E1526" i="6"/>
  <c r="F1531" i="6"/>
  <c r="E1531" i="6"/>
  <c r="E1551" i="6"/>
  <c r="E1550" i="6" s="1"/>
  <c r="F1551" i="6"/>
  <c r="F1550" i="6" s="1"/>
  <c r="F1583" i="6"/>
  <c r="F1582" i="6" s="1"/>
  <c r="E1583" i="6"/>
  <c r="E1582" i="6" s="1"/>
  <c r="E1617" i="6"/>
  <c r="E1682" i="6"/>
  <c r="E1681" i="6" s="1"/>
  <c r="E1698" i="6"/>
  <c r="F1698" i="6"/>
  <c r="E1710" i="6"/>
  <c r="I1715" i="6"/>
  <c r="H1715" i="6" s="1"/>
  <c r="F1715" i="6"/>
  <c r="E1715" i="6"/>
  <c r="E1762" i="6"/>
  <c r="H1836" i="6"/>
  <c r="E1847" i="6"/>
  <c r="E1846" i="6" s="1"/>
  <c r="I1870" i="6"/>
  <c r="F1870" i="6"/>
  <c r="H1870" i="6" s="1"/>
  <c r="E1903" i="6"/>
  <c r="E1902" i="6" s="1"/>
  <c r="I1903" i="6"/>
  <c r="F1912" i="6"/>
  <c r="I1931" i="6"/>
  <c r="I1934" i="6"/>
  <c r="F1934" i="6"/>
  <c r="E1934" i="6"/>
  <c r="I1946" i="6"/>
  <c r="H1946" i="6" s="1"/>
  <c r="F1946" i="6"/>
  <c r="F1945" i="6" s="1"/>
  <c r="E1985" i="6"/>
  <c r="E1984" i="6" s="1"/>
  <c r="E2029" i="6"/>
  <c r="F2064" i="6"/>
  <c r="I2064" i="6"/>
  <c r="E2081" i="6"/>
  <c r="E2083" i="6"/>
  <c r="E2094" i="6"/>
  <c r="I2114" i="6"/>
  <c r="F2114" i="6"/>
  <c r="I2120" i="6"/>
  <c r="F2120" i="6"/>
  <c r="E2120" i="6"/>
  <c r="I2142" i="6"/>
  <c r="H2142" i="6" s="1"/>
  <c r="F2142" i="6"/>
  <c r="E2142" i="6"/>
  <c r="I2156" i="6"/>
  <c r="F2156" i="6"/>
  <c r="I2159" i="6"/>
  <c r="H2159" i="6" s="1"/>
  <c r="F2159" i="6"/>
  <c r="I2162" i="6"/>
  <c r="H2162" i="6" s="1"/>
  <c r="F2162" i="6"/>
  <c r="E2162" i="6"/>
  <c r="E2173" i="6"/>
  <c r="I2186" i="6"/>
  <c r="H2186" i="6" s="1"/>
  <c r="F2186" i="6"/>
  <c r="E2193" i="6"/>
  <c r="I2197" i="6"/>
  <c r="F2197" i="6"/>
  <c r="E2199" i="6"/>
  <c r="E2236" i="6"/>
  <c r="E2235" i="6" s="1"/>
  <c r="I2245" i="6"/>
  <c r="H2245" i="6" s="1"/>
  <c r="F2245" i="6"/>
  <c r="E2263" i="6"/>
  <c r="I2283" i="6"/>
  <c r="F2283" i="6"/>
  <c r="I2301" i="6"/>
  <c r="E2312" i="6"/>
  <c r="I2312" i="6"/>
  <c r="F2314" i="6"/>
  <c r="F2313" i="6" s="1"/>
  <c r="F47" i="16" s="1"/>
  <c r="E2314" i="6"/>
  <c r="E2313" i="6" s="1"/>
  <c r="I2372" i="6"/>
  <c r="F2372" i="6"/>
  <c r="F2381" i="6"/>
  <c r="F2380" i="6" s="1"/>
  <c r="H2380" i="6" s="1"/>
  <c r="E2387" i="6"/>
  <c r="F2387" i="6"/>
  <c r="E2442" i="6"/>
  <c r="I2458" i="6"/>
  <c r="F2458" i="6"/>
  <c r="E2464" i="6"/>
  <c r="E2463" i="6" s="1"/>
  <c r="I2487" i="6"/>
  <c r="F2487" i="6"/>
  <c r="E2487" i="6"/>
  <c r="I2560" i="6"/>
  <c r="F2560" i="6"/>
  <c r="F2559" i="6" s="1"/>
  <c r="F2562" i="6"/>
  <c r="F2561" i="6" s="1"/>
  <c r="H2561" i="6" s="1"/>
  <c r="F2578" i="6"/>
  <c r="F2577" i="6" s="1"/>
  <c r="I2578" i="6"/>
  <c r="E2578" i="6"/>
  <c r="E2577" i="6" s="1"/>
  <c r="I2631" i="6"/>
  <c r="F2631" i="6"/>
  <c r="E2631" i="6"/>
  <c r="E2732" i="6"/>
  <c r="E2731" i="6" s="1"/>
  <c r="F2732" i="6"/>
  <c r="F2731" i="6" s="1"/>
  <c r="I2751" i="6"/>
  <c r="F2751" i="6"/>
  <c r="I2763" i="6"/>
  <c r="F2763" i="6"/>
  <c r="F2762" i="6" s="1"/>
  <c r="E2818" i="6"/>
  <c r="I2821" i="6"/>
  <c r="E2821" i="6"/>
  <c r="F2821" i="6"/>
  <c r="I2965" i="6"/>
  <c r="F2965" i="6"/>
  <c r="F2964" i="6" s="1"/>
  <c r="E3098" i="6"/>
  <c r="E3097" i="6" s="1"/>
  <c r="E3161" i="6"/>
  <c r="F3167" i="6"/>
  <c r="I3188" i="6"/>
  <c r="E3188" i="6"/>
  <c r="F3224" i="6"/>
  <c r="F3223" i="6" s="1"/>
  <c r="E3241" i="6"/>
  <c r="E3240" i="6" s="1"/>
  <c r="I3241" i="6"/>
  <c r="E3344" i="6"/>
  <c r="E3343" i="6" s="1"/>
  <c r="I3350" i="6"/>
  <c r="F3350" i="6"/>
  <c r="I3816" i="6"/>
  <c r="F3816" i="6"/>
  <c r="E3816" i="6"/>
  <c r="H3816" i="6" s="1"/>
  <c r="F3826" i="6"/>
  <c r="I3826" i="6"/>
  <c r="I3846" i="6"/>
  <c r="F3846" i="6"/>
  <c r="E3909" i="6"/>
  <c r="E3908" i="6" s="1"/>
  <c r="I3909" i="6"/>
  <c r="H3909" i="6" s="1"/>
  <c r="F3909" i="6"/>
  <c r="F3908" i="6" s="1"/>
  <c r="F1011" i="6"/>
  <c r="E1011" i="6"/>
  <c r="I1043" i="6"/>
  <c r="H1043" i="6" s="1"/>
  <c r="F1043" i="6"/>
  <c r="E1045" i="6"/>
  <c r="F1045" i="6"/>
  <c r="I1084" i="6"/>
  <c r="F1084" i="6"/>
  <c r="F1098" i="6"/>
  <c r="F1097" i="6" s="1"/>
  <c r="F99" i="12" s="1"/>
  <c r="E1098" i="6"/>
  <c r="E1097" i="6" s="1"/>
  <c r="E1107" i="6"/>
  <c r="I1107" i="6"/>
  <c r="F1108" i="6"/>
  <c r="H1108" i="6" s="1"/>
  <c r="E1122" i="6"/>
  <c r="E1121" i="6" s="1"/>
  <c r="F1122" i="6"/>
  <c r="F1121" i="6" s="1"/>
  <c r="E1138" i="6"/>
  <c r="E1137" i="6" s="1"/>
  <c r="E1140" i="6"/>
  <c r="E1139" i="6" s="1"/>
  <c r="F1159" i="6"/>
  <c r="F1158" i="6" s="1"/>
  <c r="E1163" i="6"/>
  <c r="E1162" i="6" s="1"/>
  <c r="E1165" i="6"/>
  <c r="F1172" i="6"/>
  <c r="H1172" i="6" s="1"/>
  <c r="I1185" i="6"/>
  <c r="E1185" i="6"/>
  <c r="E1184" i="6" s="1"/>
  <c r="I1197" i="6"/>
  <c r="F1197" i="6"/>
  <c r="H1197" i="6" s="1"/>
  <c r="E1202" i="6"/>
  <c r="E1201" i="6" s="1"/>
  <c r="I1220" i="6"/>
  <c r="I1233" i="6"/>
  <c r="F1233" i="6"/>
  <c r="E1235" i="6"/>
  <c r="F1235" i="6"/>
  <c r="I1288" i="6"/>
  <c r="F1288" i="6"/>
  <c r="H1288" i="6" s="1"/>
  <c r="I1289" i="6"/>
  <c r="E1304" i="6"/>
  <c r="F1322" i="6"/>
  <c r="I1322" i="6"/>
  <c r="H1322" i="6" s="1"/>
  <c r="E1324" i="6"/>
  <c r="E1337" i="6"/>
  <c r="E1343" i="6"/>
  <c r="F1343" i="6"/>
  <c r="F1345" i="6"/>
  <c r="E1360" i="6"/>
  <c r="I1360" i="6"/>
  <c r="E1375" i="6"/>
  <c r="I1381" i="6"/>
  <c r="E1381" i="6"/>
  <c r="F1404" i="6"/>
  <c r="E1407" i="6"/>
  <c r="E1416" i="6"/>
  <c r="F1424" i="6"/>
  <c r="E1460" i="6"/>
  <c r="I1460" i="6"/>
  <c r="H1460" i="6" s="1"/>
  <c r="F1461" i="6"/>
  <c r="F1465" i="6"/>
  <c r="E1471" i="6"/>
  <c r="E1495" i="6"/>
  <c r="E1494" i="6" s="1"/>
  <c r="E1501" i="6"/>
  <c r="H1501" i="6" s="1"/>
  <c r="F1501" i="6"/>
  <c r="F1500" i="6" s="1"/>
  <c r="F8" i="11" s="1"/>
  <c r="E1509" i="6"/>
  <c r="E1519" i="6"/>
  <c r="E1525" i="6"/>
  <c r="I1525" i="6"/>
  <c r="F1526" i="6"/>
  <c r="H1526" i="6" s="1"/>
  <c r="I1531" i="6"/>
  <c r="E1534" i="6"/>
  <c r="E1536" i="6"/>
  <c r="I1540" i="6"/>
  <c r="H1540" i="6" s="1"/>
  <c r="E1540" i="6"/>
  <c r="I1551" i="6"/>
  <c r="E1574" i="6"/>
  <c r="E1573" i="6" s="1"/>
  <c r="I1574" i="6"/>
  <c r="H1574" i="6" s="1"/>
  <c r="F1581" i="6"/>
  <c r="F1580" i="6" s="1"/>
  <c r="E1581" i="6"/>
  <c r="E1580" i="6" s="1"/>
  <c r="I1598" i="6"/>
  <c r="F1598" i="6"/>
  <c r="E1615" i="6"/>
  <c r="E1614" i="6" s="1"/>
  <c r="F1615" i="6"/>
  <c r="F1614" i="6" s="1"/>
  <c r="I1671" i="6"/>
  <c r="H1671" i="6" s="1"/>
  <c r="F1671" i="6"/>
  <c r="E1677" i="6"/>
  <c r="I1706" i="6"/>
  <c r="H1706" i="6" s="1"/>
  <c r="E1706" i="6"/>
  <c r="E1727" i="6"/>
  <c r="E1726" i="6" s="1"/>
  <c r="E1725" i="6" s="1"/>
  <c r="H1725" i="6" s="1"/>
  <c r="F1748" i="6"/>
  <c r="F1747" i="6" s="1"/>
  <c r="F1767" i="6"/>
  <c r="F1766" i="6" s="1"/>
  <c r="I1767" i="6"/>
  <c r="E1769" i="6"/>
  <c r="E1768" i="6" s="1"/>
  <c r="E1773" i="6"/>
  <c r="I1773" i="6"/>
  <c r="H1773" i="6" s="1"/>
  <c r="F1773" i="6"/>
  <c r="I1787" i="6"/>
  <c r="H1787" i="6" s="1"/>
  <c r="F1787" i="6"/>
  <c r="E1790" i="6"/>
  <c r="I1790" i="6"/>
  <c r="H1790" i="6" s="1"/>
  <c r="F1790" i="6"/>
  <c r="I1808" i="6"/>
  <c r="F1808" i="6"/>
  <c r="I1812" i="6"/>
  <c r="F1812" i="6"/>
  <c r="I1818" i="6"/>
  <c r="F1818" i="6"/>
  <c r="F1817" i="6" s="1"/>
  <c r="E1821" i="6"/>
  <c r="I1821" i="6"/>
  <c r="H1821" i="6" s="1"/>
  <c r="F1821" i="6"/>
  <c r="E1855" i="6"/>
  <c r="I1855" i="6"/>
  <c r="F1864" i="6"/>
  <c r="F1863" i="6" s="1"/>
  <c r="E1870" i="6"/>
  <c r="F1903" i="6"/>
  <c r="F1902" i="6" s="1"/>
  <c r="E1929" i="6"/>
  <c r="E1928" i="6" s="1"/>
  <c r="F1929" i="6"/>
  <c r="F1928" i="6" s="1"/>
  <c r="F134" i="11" s="1"/>
  <c r="E1946" i="6"/>
  <c r="E1945" i="6" s="1"/>
  <c r="F1983" i="6"/>
  <c r="F1982" i="6" s="1"/>
  <c r="E1983" i="6"/>
  <c r="E1982" i="6" s="1"/>
  <c r="I2021" i="6"/>
  <c r="H2021" i="6" s="1"/>
  <c r="F2021" i="6"/>
  <c r="F2039" i="6"/>
  <c r="E2039" i="6"/>
  <c r="I2108" i="6"/>
  <c r="F2108" i="6"/>
  <c r="E2108" i="6"/>
  <c r="E2114" i="6"/>
  <c r="I2146" i="6"/>
  <c r="H2146" i="6" s="1"/>
  <c r="F2146" i="6"/>
  <c r="E2156" i="6"/>
  <c r="E2159" i="6"/>
  <c r="I2163" i="6"/>
  <c r="F2163" i="6"/>
  <c r="F2184" i="6"/>
  <c r="I2184" i="6"/>
  <c r="E2186" i="6"/>
  <c r="E2197" i="6"/>
  <c r="I2211" i="6"/>
  <c r="F2211" i="6"/>
  <c r="I2220" i="6"/>
  <c r="E2220" i="6"/>
  <c r="E2245" i="6"/>
  <c r="E2283" i="6"/>
  <c r="E2282" i="6" s="1"/>
  <c r="I2294" i="6"/>
  <c r="H2294" i="6" s="1"/>
  <c r="F2294" i="6"/>
  <c r="F2293" i="6" s="1"/>
  <c r="F2312" i="6"/>
  <c r="F2311" i="6" s="1"/>
  <c r="I2354" i="6"/>
  <c r="F2354" i="6"/>
  <c r="H2354" i="6" s="1"/>
  <c r="E2354" i="6"/>
  <c r="I2373" i="6"/>
  <c r="F2373" i="6"/>
  <c r="I2397" i="6"/>
  <c r="H2397" i="6" s="1"/>
  <c r="F2397" i="6"/>
  <c r="E2397" i="6"/>
  <c r="E2458" i="6"/>
  <c r="I2539" i="6"/>
  <c r="F2539" i="6"/>
  <c r="I2542" i="6"/>
  <c r="F2542" i="6"/>
  <c r="E2542" i="6"/>
  <c r="H2542" i="6" s="1"/>
  <c r="E2560" i="6"/>
  <c r="E2559" i="6" s="1"/>
  <c r="E2613" i="6"/>
  <c r="E2612" i="6" s="1"/>
  <c r="F2613" i="6"/>
  <c r="F2612" i="6" s="1"/>
  <c r="I2691" i="6"/>
  <c r="H2691" i="6" s="1"/>
  <c r="F2691" i="6"/>
  <c r="E2691" i="6"/>
  <c r="E2751" i="6"/>
  <c r="E2763" i="6"/>
  <c r="E2762" i="6" s="1"/>
  <c r="H2762" i="6" s="1"/>
  <c r="I2877" i="6"/>
  <c r="F2877" i="6"/>
  <c r="F2876" i="6" s="1"/>
  <c r="I2943" i="6"/>
  <c r="E2943" i="6"/>
  <c r="F3093" i="6"/>
  <c r="I3093" i="6"/>
  <c r="H3093" i="6" s="1"/>
  <c r="I3222" i="6"/>
  <c r="E3222" i="6"/>
  <c r="E3221" i="6" s="1"/>
  <c r="E3220" i="6" s="1"/>
  <c r="I3274" i="6"/>
  <c r="F3274" i="6"/>
  <c r="I3311" i="6"/>
  <c r="F3311" i="6"/>
  <c r="F3310" i="6" s="1"/>
  <c r="F176" i="15" s="1"/>
  <c r="E3337" i="6"/>
  <c r="E3336" i="6" s="1"/>
  <c r="I3337" i="6"/>
  <c r="F3337" i="6"/>
  <c r="F3336" i="6" s="1"/>
  <c r="F3519" i="6"/>
  <c r="F271" i="15" s="1"/>
  <c r="I3526" i="6"/>
  <c r="E3526" i="6"/>
  <c r="E3525" i="6" s="1"/>
  <c r="E3524" i="6" s="1"/>
  <c r="F3526" i="6"/>
  <c r="F3525" i="6" s="1"/>
  <c r="F3524" i="6" s="1"/>
  <c r="F3644" i="6"/>
  <c r="F3643" i="6" s="1"/>
  <c r="E3644" i="6"/>
  <c r="E3643" i="6" s="1"/>
  <c r="I3674" i="6"/>
  <c r="F3674" i="6"/>
  <c r="E3674" i="6"/>
  <c r="H3674" i="6" s="1"/>
  <c r="I3761" i="6"/>
  <c r="F3761" i="6"/>
  <c r="F3760" i="6" s="1"/>
  <c r="E3761" i="6"/>
  <c r="E3760" i="6" s="1"/>
  <c r="I3892" i="6"/>
  <c r="H3892" i="6" s="1"/>
  <c r="F3892" i="6"/>
  <c r="E3892" i="6"/>
  <c r="I3898" i="6"/>
  <c r="F3898" i="6"/>
  <c r="E3898" i="6"/>
  <c r="F4132" i="6"/>
  <c r="F4131" i="6" s="1"/>
  <c r="I4132" i="6"/>
  <c r="E4132" i="6"/>
  <c r="F1210" i="6"/>
  <c r="H1320" i="6"/>
  <c r="H1832" i="6"/>
  <c r="I2794" i="6"/>
  <c r="E2794" i="6"/>
  <c r="E2793" i="6" s="1"/>
  <c r="I2843" i="6"/>
  <c r="F2843" i="6"/>
  <c r="I2849" i="6"/>
  <c r="F2849" i="6"/>
  <c r="F2848" i="6" s="1"/>
  <c r="E3102" i="6"/>
  <c r="F3102" i="6"/>
  <c r="I3159" i="6"/>
  <c r="E3159" i="6"/>
  <c r="I3239" i="6"/>
  <c r="F3239" i="6"/>
  <c r="F3238" i="6" s="1"/>
  <c r="I3267" i="6"/>
  <c r="H3267" i="6" s="1"/>
  <c r="E3267" i="6"/>
  <c r="E3309" i="6"/>
  <c r="E3308" i="6" s="1"/>
  <c r="F3309" i="6"/>
  <c r="F3308" i="6" s="1"/>
  <c r="F3335" i="6"/>
  <c r="F3334" i="6" s="1"/>
  <c r="F189" i="15" s="1"/>
  <c r="I3335" i="6"/>
  <c r="E3410" i="6"/>
  <c r="E3409" i="6" s="1"/>
  <c r="F3410" i="6"/>
  <c r="F3409" i="6" s="1"/>
  <c r="I3478" i="6"/>
  <c r="E3478" i="6"/>
  <c r="I3521" i="6"/>
  <c r="F3521" i="6"/>
  <c r="F3520" i="6" s="1"/>
  <c r="I3550" i="6"/>
  <c r="F3550" i="6"/>
  <c r="E3628" i="6"/>
  <c r="I3628" i="6"/>
  <c r="F3650" i="6"/>
  <c r="I3650" i="6"/>
  <c r="I3713" i="6"/>
  <c r="F3713" i="6"/>
  <c r="F3712" i="6" s="1"/>
  <c r="I3824" i="6"/>
  <c r="F3824" i="6"/>
  <c r="I3855" i="6"/>
  <c r="F3855" i="6"/>
  <c r="F3854" i="6" s="1"/>
  <c r="E3855" i="6"/>
  <c r="I3865" i="6"/>
  <c r="E3865" i="6"/>
  <c r="E3864" i="6" s="1"/>
  <c r="F3976" i="6"/>
  <c r="F3975" i="6" s="1"/>
  <c r="I3976" i="6"/>
  <c r="E4031" i="6"/>
  <c r="I4031" i="6"/>
  <c r="H4088" i="6"/>
  <c r="I4148" i="6"/>
  <c r="H4148" i="6" s="1"/>
  <c r="F4148" i="6"/>
  <c r="E4148" i="6"/>
  <c r="E4162" i="6"/>
  <c r="I4162" i="6"/>
  <c r="I4287" i="6"/>
  <c r="F4287" i="6"/>
  <c r="I4361" i="6"/>
  <c r="F4371" i="6"/>
  <c r="F4370" i="6" s="1"/>
  <c r="E4371" i="6"/>
  <c r="E4370" i="6" s="1"/>
  <c r="I76" i="5"/>
  <c r="E76" i="5"/>
  <c r="E75" i="5" s="1"/>
  <c r="I146" i="5"/>
  <c r="H146" i="5" s="1"/>
  <c r="F146" i="5"/>
  <c r="E146" i="5"/>
  <c r="F195" i="5"/>
  <c r="E195" i="5"/>
  <c r="I228" i="5"/>
  <c r="H228" i="5" s="1"/>
  <c r="F228" i="5"/>
  <c r="E228" i="5"/>
  <c r="F287" i="5"/>
  <c r="F286" i="5" s="1"/>
  <c r="E87" i="13" s="1"/>
  <c r="I287" i="5"/>
  <c r="I314" i="5"/>
  <c r="E314" i="5"/>
  <c r="F314" i="5"/>
  <c r="H314" i="5" s="1"/>
  <c r="E386" i="5"/>
  <c r="E385" i="5" s="1"/>
  <c r="F386" i="5"/>
  <c r="F385" i="5" s="1"/>
  <c r="F417" i="5"/>
  <c r="I417" i="5"/>
  <c r="H417" i="5" s="1"/>
  <c r="E590" i="5"/>
  <c r="F590" i="5"/>
  <c r="I622" i="5"/>
  <c r="H622" i="5" s="1"/>
  <c r="E622" i="5"/>
  <c r="F622" i="5"/>
  <c r="E634" i="5"/>
  <c r="F634" i="5"/>
  <c r="E797" i="5"/>
  <c r="E796" i="5" s="1"/>
  <c r="I797" i="5"/>
  <c r="E898" i="5"/>
  <c r="F898" i="5"/>
  <c r="E967" i="5"/>
  <c r="I967" i="5"/>
  <c r="H967" i="5" s="1"/>
  <c r="F967" i="5"/>
  <c r="I1011" i="5"/>
  <c r="E1011" i="5"/>
  <c r="E1165" i="5"/>
  <c r="I1165" i="5"/>
  <c r="I1267" i="5"/>
  <c r="H1267" i="5" s="1"/>
  <c r="F1267" i="5"/>
  <c r="E1267" i="5"/>
  <c r="H2034" i="6"/>
  <c r="H2559" i="6"/>
  <c r="H2577" i="6"/>
  <c r="H2612" i="6"/>
  <c r="I2789" i="6"/>
  <c r="H2789" i="6" s="1"/>
  <c r="F2789" i="6"/>
  <c r="F2788" i="6" s="1"/>
  <c r="I2900" i="6"/>
  <c r="F2900" i="6"/>
  <c r="E2947" i="6"/>
  <c r="E2946" i="6" s="1"/>
  <c r="F2947" i="6"/>
  <c r="F2946" i="6" s="1"/>
  <c r="I2997" i="6"/>
  <c r="F2997" i="6"/>
  <c r="F2996" i="6" s="1"/>
  <c r="I3091" i="6"/>
  <c r="F3091" i="6"/>
  <c r="F3090" i="6" s="1"/>
  <c r="I3153" i="6"/>
  <c r="E3153" i="6"/>
  <c r="E3152" i="6" s="1"/>
  <c r="I3215" i="6"/>
  <c r="E3215" i="6"/>
  <c r="I3277" i="6"/>
  <c r="E3277" i="6"/>
  <c r="E3349" i="6"/>
  <c r="I3349" i="6"/>
  <c r="I3408" i="6"/>
  <c r="E3408" i="6"/>
  <c r="E3407" i="6" s="1"/>
  <c r="E3538" i="6"/>
  <c r="E3537" i="6" s="1"/>
  <c r="F3538" i="6"/>
  <c r="F3537" i="6" s="1"/>
  <c r="E3619" i="6"/>
  <c r="E3618" i="6" s="1"/>
  <c r="F3619" i="6"/>
  <c r="F3618" i="6" s="1"/>
  <c r="F3642" i="6"/>
  <c r="F3641" i="6" s="1"/>
  <c r="I3648" i="6"/>
  <c r="E3648" i="6"/>
  <c r="I3665" i="6"/>
  <c r="E3665" i="6"/>
  <c r="E3706" i="6"/>
  <c r="E3713" i="6"/>
  <c r="E3712" i="6" s="1"/>
  <c r="E3722" i="6"/>
  <c r="E3835" i="6"/>
  <c r="H3835" i="6" s="1"/>
  <c r="I3835" i="6"/>
  <c r="F3835" i="6"/>
  <c r="E3847" i="6"/>
  <c r="F3853" i="6"/>
  <c r="I3946" i="6"/>
  <c r="F3946" i="6"/>
  <c r="I4012" i="6"/>
  <c r="F4012" i="6"/>
  <c r="E4012" i="6"/>
  <c r="I4029" i="6"/>
  <c r="F4029" i="6"/>
  <c r="I4077" i="6"/>
  <c r="H4077" i="6" s="1"/>
  <c r="F4077" i="6"/>
  <c r="F4076" i="6" s="1"/>
  <c r="E4077" i="6"/>
  <c r="E4076" i="6" s="1"/>
  <c r="F4105" i="6"/>
  <c r="F4104" i="6" s="1"/>
  <c r="E4105" i="6"/>
  <c r="E4104" i="6" s="1"/>
  <c r="H4104" i="6" s="1"/>
  <c r="F4160" i="6"/>
  <c r="I4160" i="6"/>
  <c r="F4179" i="6"/>
  <c r="F4178" i="6" s="1"/>
  <c r="E4179" i="6"/>
  <c r="E4178" i="6" s="1"/>
  <c r="E4204" i="6"/>
  <c r="F4204" i="6"/>
  <c r="I4240" i="6"/>
  <c r="F4240" i="6"/>
  <c r="E4249" i="6"/>
  <c r="E4248" i="6" s="1"/>
  <c r="I4249" i="6"/>
  <c r="F4249" i="6"/>
  <c r="F4248" i="6" s="1"/>
  <c r="E4278" i="6"/>
  <c r="F4278" i="6"/>
  <c r="I4375" i="6"/>
  <c r="H4375" i="6" s="1"/>
  <c r="F4375" i="6"/>
  <c r="F4374" i="6" s="1"/>
  <c r="F4392" i="6"/>
  <c r="E4392" i="6"/>
  <c r="F304" i="5"/>
  <c r="I304" i="5"/>
  <c r="F319" i="5"/>
  <c r="E319" i="5"/>
  <c r="E545" i="5"/>
  <c r="F545" i="5"/>
  <c r="F581" i="5"/>
  <c r="F579" i="5" s="1"/>
  <c r="I581" i="5"/>
  <c r="I672" i="5"/>
  <c r="E672" i="5"/>
  <c r="I676" i="5"/>
  <c r="E676" i="5"/>
  <c r="E736" i="5"/>
  <c r="F736" i="5"/>
  <c r="I736" i="5"/>
  <c r="H736" i="5" s="1"/>
  <c r="I767" i="5"/>
  <c r="E767" i="5"/>
  <c r="E766" i="5" s="1"/>
  <c r="E822" i="5"/>
  <c r="I822" i="5"/>
  <c r="H822" i="5" s="1"/>
  <c r="F822" i="5"/>
  <c r="E827" i="5"/>
  <c r="F827" i="5"/>
  <c r="I894" i="5"/>
  <c r="H894" i="5" s="1"/>
  <c r="F894" i="5"/>
  <c r="E894" i="5"/>
  <c r="F915" i="5"/>
  <c r="F914" i="5" s="1"/>
  <c r="F913" i="5" s="1"/>
  <c r="E915" i="5"/>
  <c r="E914" i="5" s="1"/>
  <c r="E1200" i="5"/>
  <c r="F1200" i="5"/>
  <c r="I1215" i="5"/>
  <c r="H1215" i="5" s="1"/>
  <c r="E1215" i="5"/>
  <c r="I1263" i="5"/>
  <c r="F1263" i="5"/>
  <c r="I3383" i="6"/>
  <c r="H3383" i="6" s="1"/>
  <c r="F3383" i="6"/>
  <c r="I3471" i="6"/>
  <c r="E3471" i="6"/>
  <c r="F3482" i="6"/>
  <c r="F3481" i="6" s="1"/>
  <c r="I3482" i="6"/>
  <c r="E3502" i="6"/>
  <c r="F3502" i="6"/>
  <c r="H3576" i="6"/>
  <c r="E3606" i="6"/>
  <c r="I3606" i="6"/>
  <c r="F3608" i="6"/>
  <c r="F3607" i="6" s="1"/>
  <c r="E3608" i="6"/>
  <c r="E3607" i="6" s="1"/>
  <c r="E3652" i="6"/>
  <c r="I3652" i="6"/>
  <c r="I3662" i="6"/>
  <c r="E3662" i="6"/>
  <c r="I3698" i="6"/>
  <c r="F3698" i="6"/>
  <c r="F3697" i="6" s="1"/>
  <c r="I3707" i="6"/>
  <c r="E3707" i="6"/>
  <c r="I3721" i="6"/>
  <c r="F3721" i="6"/>
  <c r="I3809" i="6"/>
  <c r="F3809" i="6"/>
  <c r="F3808" i="6" s="1"/>
  <c r="E3809" i="6"/>
  <c r="E3808" i="6" s="1"/>
  <c r="I3915" i="6"/>
  <c r="F3915" i="6"/>
  <c r="F3914" i="6" s="1"/>
  <c r="E3915" i="6"/>
  <c r="F3935" i="6"/>
  <c r="I3935" i="6"/>
  <c r="F3953" i="6"/>
  <c r="F3952" i="6" s="1"/>
  <c r="I3953" i="6"/>
  <c r="E4040" i="6"/>
  <c r="E4039" i="6" s="1"/>
  <c r="I4040" i="6"/>
  <c r="F4040" i="6"/>
  <c r="F4039" i="6" s="1"/>
  <c r="E4071" i="6"/>
  <c r="E4070" i="6" s="1"/>
  <c r="I4071" i="6"/>
  <c r="F4099" i="6"/>
  <c r="I4099" i="6"/>
  <c r="I4141" i="6"/>
  <c r="F4141" i="6"/>
  <c r="E4141" i="6"/>
  <c r="E4140" i="6" s="1"/>
  <c r="I4201" i="6"/>
  <c r="F4201" i="6"/>
  <c r="F4282" i="6"/>
  <c r="I4282" i="6"/>
  <c r="E4300" i="6"/>
  <c r="E4299" i="6" s="1"/>
  <c r="I4300" i="6"/>
  <c r="I4344" i="6"/>
  <c r="E4344" i="6"/>
  <c r="G4" i="18"/>
  <c r="G4" i="19"/>
  <c r="I23" i="5"/>
  <c r="E23" i="5"/>
  <c r="I36" i="5"/>
  <c r="F36" i="5"/>
  <c r="H36" i="5" s="1"/>
  <c r="E36" i="5"/>
  <c r="I102" i="5"/>
  <c r="E102" i="5"/>
  <c r="E101" i="5" s="1"/>
  <c r="F192" i="5"/>
  <c r="I192" i="5"/>
  <c r="H192" i="5" s="1"/>
  <c r="E192" i="5"/>
  <c r="I240" i="5"/>
  <c r="H240" i="5" s="1"/>
  <c r="F240" i="5"/>
  <c r="E240" i="5"/>
  <c r="I344" i="5"/>
  <c r="E344" i="5"/>
  <c r="I384" i="5"/>
  <c r="H384" i="5" s="1"/>
  <c r="E384" i="5"/>
  <c r="E383" i="5" s="1"/>
  <c r="I397" i="5"/>
  <c r="E397" i="5"/>
  <c r="I446" i="5"/>
  <c r="H446" i="5" s="1"/>
  <c r="E446" i="5"/>
  <c r="F446" i="5"/>
  <c r="F499" i="5"/>
  <c r="I499" i="5"/>
  <c r="H499" i="5" s="1"/>
  <c r="E499" i="5"/>
  <c r="I662" i="5"/>
  <c r="H662" i="5" s="1"/>
  <c r="F662" i="5"/>
  <c r="E662" i="5"/>
  <c r="F669" i="5"/>
  <c r="I669" i="5"/>
  <c r="E669" i="5"/>
  <c r="F804" i="5"/>
  <c r="E804" i="5"/>
  <c r="E803" i="5" s="1"/>
  <c r="I804" i="5"/>
  <c r="I885" i="5"/>
  <c r="H885" i="5" s="1"/>
  <c r="F885" i="5"/>
  <c r="E949" i="5"/>
  <c r="F949" i="5"/>
  <c r="I949" i="5"/>
  <c r="H949" i="5" s="1"/>
  <c r="I1017" i="5"/>
  <c r="F1017" i="5"/>
  <c r="E1190" i="5"/>
  <c r="F4276" i="6"/>
  <c r="I4276" i="6"/>
  <c r="I4348" i="6"/>
  <c r="E4348" i="6"/>
  <c r="I4367" i="6"/>
  <c r="H4367" i="6" s="1"/>
  <c r="F4367" i="6"/>
  <c r="F4366" i="6" s="1"/>
  <c r="I61" i="5"/>
  <c r="E61" i="5"/>
  <c r="E60" i="5" s="1"/>
  <c r="I79" i="5"/>
  <c r="H79" i="5" s="1"/>
  <c r="E79" i="5"/>
  <c r="E78" i="5" s="1"/>
  <c r="I152" i="5"/>
  <c r="H152" i="5" s="1"/>
  <c r="E152" i="5"/>
  <c r="I197" i="5"/>
  <c r="H197" i="5" s="1"/>
  <c r="E197" i="5"/>
  <c r="I216" i="5"/>
  <c r="H216" i="5" s="1"/>
  <c r="E216" i="5"/>
  <c r="F216" i="5"/>
  <c r="E292" i="5"/>
  <c r="I292" i="5"/>
  <c r="F292" i="5"/>
  <c r="F377" i="5"/>
  <c r="H377" i="5" s="1"/>
  <c r="E377" i="5"/>
  <c r="F391" i="5"/>
  <c r="E391" i="5"/>
  <c r="I435" i="5"/>
  <c r="H435" i="5" s="1"/>
  <c r="F435" i="5"/>
  <c r="E538" i="5"/>
  <c r="F538" i="5"/>
  <c r="I563" i="5"/>
  <c r="F563" i="5"/>
  <c r="E563" i="5"/>
  <c r="I593" i="5"/>
  <c r="E593" i="5"/>
  <c r="E654" i="5"/>
  <c r="F654" i="5"/>
  <c r="I666" i="5"/>
  <c r="H666" i="5" s="1"/>
  <c r="F666" i="5"/>
  <c r="E755" i="5"/>
  <c r="F755" i="5"/>
  <c r="E789" i="5"/>
  <c r="E788" i="5" s="1"/>
  <c r="I789" i="5"/>
  <c r="H789" i="5" s="1"/>
  <c r="F789" i="5"/>
  <c r="F788" i="5" s="1"/>
  <c r="I882" i="5"/>
  <c r="H882" i="5" s="1"/>
  <c r="F882" i="5"/>
  <c r="I1270" i="5"/>
  <c r="F1270" i="5"/>
  <c r="I1465" i="5"/>
  <c r="F1465" i="5"/>
  <c r="F1464" i="5" s="1"/>
  <c r="E1465" i="5"/>
  <c r="F1487" i="5"/>
  <c r="F1486" i="5" s="1"/>
  <c r="E1487" i="5"/>
  <c r="E1486" i="5" s="1"/>
  <c r="E1506" i="5"/>
  <c r="E1505" i="5" s="1"/>
  <c r="F1506" i="5"/>
  <c r="F1505" i="5" s="1"/>
  <c r="I1529" i="5"/>
  <c r="F1529" i="5"/>
  <c r="E1529" i="5"/>
  <c r="E1597" i="5"/>
  <c r="F1597" i="5"/>
  <c r="I1652" i="5"/>
  <c r="F1652" i="5"/>
  <c r="F1651" i="5" s="1"/>
  <c r="F1978" i="5"/>
  <c r="I1978" i="5"/>
  <c r="I2045" i="5"/>
  <c r="H2045" i="5" s="1"/>
  <c r="F2045" i="5"/>
  <c r="E2045" i="5"/>
  <c r="E2051" i="5"/>
  <c r="F2051" i="5"/>
  <c r="H3967" i="6"/>
  <c r="H4176" i="6"/>
  <c r="I4298" i="6"/>
  <c r="E4298" i="6"/>
  <c r="E4297" i="6" s="1"/>
  <c r="I4326" i="6"/>
  <c r="H4326" i="6" s="1"/>
  <c r="E4326" i="6"/>
  <c r="E4325" i="6" s="1"/>
  <c r="I4362" i="6"/>
  <c r="E4362" i="6"/>
  <c r="H4374" i="6"/>
  <c r="E198" i="13"/>
  <c r="E198" i="7"/>
  <c r="I3" i="5"/>
  <c r="I42" i="5"/>
  <c r="H42" i="5" s="1"/>
  <c r="E42" i="5"/>
  <c r="E96" i="5"/>
  <c r="E95" i="5" s="1"/>
  <c r="F96" i="5"/>
  <c r="F95" i="5" s="1"/>
  <c r="F201" i="5"/>
  <c r="I201" i="5"/>
  <c r="H201" i="5" s="1"/>
  <c r="F214" i="5"/>
  <c r="E214" i="5"/>
  <c r="I253" i="5"/>
  <c r="F253" i="5"/>
  <c r="F252" i="5" s="1"/>
  <c r="I256" i="5"/>
  <c r="H256" i="5" s="1"/>
  <c r="F256" i="5"/>
  <c r="I283" i="5"/>
  <c r="E283" i="5"/>
  <c r="I290" i="5"/>
  <c r="I307" i="5"/>
  <c r="E307" i="5"/>
  <c r="F321" i="5"/>
  <c r="I331" i="5"/>
  <c r="E331" i="5"/>
  <c r="F348" i="5"/>
  <c r="F347" i="5" s="1"/>
  <c r="E107" i="13" s="1"/>
  <c r="I348" i="5"/>
  <c r="F356" i="5"/>
  <c r="E356" i="5"/>
  <c r="I404" i="5"/>
  <c r="E404" i="5"/>
  <c r="I438" i="5"/>
  <c r="E438" i="5"/>
  <c r="F508" i="5"/>
  <c r="I508" i="5"/>
  <c r="I511" i="5"/>
  <c r="F511" i="5"/>
  <c r="F529" i="5"/>
  <c r="H529" i="5" s="1"/>
  <c r="I529" i="5"/>
  <c r="E569" i="5"/>
  <c r="F569" i="5"/>
  <c r="E596" i="5"/>
  <c r="F596" i="5"/>
  <c r="F616" i="5"/>
  <c r="I619" i="5"/>
  <c r="H619" i="5" s="1"/>
  <c r="E619" i="5"/>
  <c r="E638" i="5"/>
  <c r="F638" i="5"/>
  <c r="I663" i="5"/>
  <c r="H663" i="5" s="1"/>
  <c r="I679" i="5"/>
  <c r="E679" i="5"/>
  <c r="E731" i="5"/>
  <c r="F731" i="5"/>
  <c r="E748" i="5"/>
  <c r="H748" i="5" s="1"/>
  <c r="I748" i="5"/>
  <c r="I753" i="5"/>
  <c r="E753" i="5"/>
  <c r="H770" i="5"/>
  <c r="E802" i="5"/>
  <c r="E801" i="5" s="1"/>
  <c r="I802" i="5"/>
  <c r="I806" i="5"/>
  <c r="I819" i="5"/>
  <c r="H819" i="5" s="1"/>
  <c r="I821" i="5"/>
  <c r="H821" i="5" s="1"/>
  <c r="E821" i="5"/>
  <c r="E824" i="5"/>
  <c r="I824" i="5"/>
  <c r="H824" i="5" s="1"/>
  <c r="F825" i="5"/>
  <c r="I919" i="5"/>
  <c r="H919" i="5" s="1"/>
  <c r="F919" i="5"/>
  <c r="E941" i="5"/>
  <c r="F941" i="5"/>
  <c r="F1001" i="5"/>
  <c r="I1001" i="5"/>
  <c r="H1002" i="5"/>
  <c r="I1004" i="5"/>
  <c r="F1004" i="5"/>
  <c r="F999" i="5" s="1"/>
  <c r="I1024" i="5"/>
  <c r="E1024" i="5"/>
  <c r="E1021" i="5" s="1"/>
  <c r="I1249" i="5"/>
  <c r="F1249" i="5"/>
  <c r="E1249" i="5"/>
  <c r="I1294" i="5"/>
  <c r="H1294" i="5" s="1"/>
  <c r="F1294" i="5"/>
  <c r="I1300" i="5"/>
  <c r="F1300" i="5"/>
  <c r="E1300" i="5"/>
  <c r="I1352" i="5"/>
  <c r="H1352" i="5" s="1"/>
  <c r="F1352" i="5"/>
  <c r="E1352" i="5"/>
  <c r="I1379" i="5"/>
  <c r="H1379" i="5" s="1"/>
  <c r="F1379" i="5"/>
  <c r="E1379" i="5"/>
  <c r="I1446" i="5"/>
  <c r="F1446" i="5"/>
  <c r="H1446" i="5" s="1"/>
  <c r="E1446" i="5"/>
  <c r="F1533" i="5"/>
  <c r="E1533" i="5"/>
  <c r="E1777" i="5"/>
  <c r="E1776" i="5" s="1"/>
  <c r="H1776" i="5" s="1"/>
  <c r="F1777" i="5"/>
  <c r="F1776" i="5" s="1"/>
  <c r="I1910" i="5"/>
  <c r="F1910" i="5"/>
  <c r="E1910" i="5"/>
  <c r="F1967" i="5"/>
  <c r="I1967" i="5"/>
  <c r="I1976" i="5"/>
  <c r="E1976" i="5"/>
  <c r="I2046" i="5"/>
  <c r="H2046" i="5" s="1"/>
  <c r="F2046" i="5"/>
  <c r="E2046" i="5"/>
  <c r="I2049" i="5"/>
  <c r="H2049" i="5" s="1"/>
  <c r="E2049" i="5"/>
  <c r="F2081" i="5"/>
  <c r="E2081" i="5"/>
  <c r="F2830" i="6"/>
  <c r="F289" i="16" s="1"/>
  <c r="H3328" i="6"/>
  <c r="E3749" i="6"/>
  <c r="E3748" i="6" s="1"/>
  <c r="E3776" i="6"/>
  <c r="E3775" i="6" s="1"/>
  <c r="E3781" i="6"/>
  <c r="E3780" i="6" s="1"/>
  <c r="H3780" i="6" s="1"/>
  <c r="F3814" i="6"/>
  <c r="E3822" i="6"/>
  <c r="E3821" i="6" s="1"/>
  <c r="E3837" i="6"/>
  <c r="E3836" i="6" s="1"/>
  <c r="F3839" i="6"/>
  <c r="E3858" i="6"/>
  <c r="H3858" i="6" s="1"/>
  <c r="E3880" i="6"/>
  <c r="E3879" i="6" s="1"/>
  <c r="F3894" i="6"/>
  <c r="F3893" i="6" s="1"/>
  <c r="E3907" i="6"/>
  <c r="E3962" i="6"/>
  <c r="E3961" i="6" s="1"/>
  <c r="E3980" i="6"/>
  <c r="E3979" i="6" s="1"/>
  <c r="E3986" i="6"/>
  <c r="F3997" i="6"/>
  <c r="F4057" i="6"/>
  <c r="F4056" i="6" s="1"/>
  <c r="F4089" i="6"/>
  <c r="F4112" i="6"/>
  <c r="F4111" i="6" s="1"/>
  <c r="E4123" i="6"/>
  <c r="E4122" i="6" s="1"/>
  <c r="I4139" i="6"/>
  <c r="E4159" i="6"/>
  <c r="H4159" i="6" s="1"/>
  <c r="F4165" i="6"/>
  <c r="F4164" i="6" s="1"/>
  <c r="F4190" i="6"/>
  <c r="F4189" i="6" s="1"/>
  <c r="F247" i="14" s="1"/>
  <c r="E4217" i="6"/>
  <c r="E4245" i="6"/>
  <c r="I4247" i="6"/>
  <c r="E4274" i="6"/>
  <c r="E4283" i="6"/>
  <c r="I4283" i="6"/>
  <c r="F4298" i="6"/>
  <c r="F4297" i="6" s="1"/>
  <c r="I4309" i="6"/>
  <c r="H4309" i="6" s="1"/>
  <c r="F4309" i="6"/>
  <c r="F4308" i="6" s="1"/>
  <c r="I4319" i="6"/>
  <c r="E4319" i="6"/>
  <c r="E4318" i="6" s="1"/>
  <c r="E4335" i="6"/>
  <c r="F4360" i="6"/>
  <c r="E4360" i="6"/>
  <c r="H4381" i="6"/>
  <c r="F4393" i="6"/>
  <c r="I4403" i="6"/>
  <c r="F4403" i="6"/>
  <c r="E4405" i="6"/>
  <c r="E4411" i="6"/>
  <c r="E4410" i="6" s="1"/>
  <c r="H4410" i="6" s="1"/>
  <c r="F4411" i="6"/>
  <c r="F4410" i="6" s="1"/>
  <c r="I40" i="5"/>
  <c r="E40" i="5"/>
  <c r="F42" i="5"/>
  <c r="I55" i="5"/>
  <c r="E55" i="5"/>
  <c r="E54" i="5" s="1"/>
  <c r="I63" i="5"/>
  <c r="F63" i="5"/>
  <c r="I132" i="5"/>
  <c r="H132" i="5" s="1"/>
  <c r="E132" i="5"/>
  <c r="F194" i="5"/>
  <c r="E194" i="5"/>
  <c r="F204" i="5"/>
  <c r="F203" i="5" s="1"/>
  <c r="I204" i="5"/>
  <c r="H204" i="5" s="1"/>
  <c r="F206" i="5"/>
  <c r="F205" i="5" s="1"/>
  <c r="F222" i="5"/>
  <c r="E225" i="5"/>
  <c r="E253" i="5"/>
  <c r="E252" i="5" s="1"/>
  <c r="E270" i="5"/>
  <c r="E269" i="5" s="1"/>
  <c r="F281" i="5"/>
  <c r="I281" i="5"/>
  <c r="F283" i="5"/>
  <c r="F291" i="5"/>
  <c r="E291" i="5"/>
  <c r="H291" i="5" s="1"/>
  <c r="I302" i="5"/>
  <c r="F305" i="5"/>
  <c r="I305" i="5"/>
  <c r="E320" i="5"/>
  <c r="F320" i="5"/>
  <c r="F331" i="5"/>
  <c r="E348" i="5"/>
  <c r="E347" i="5" s="1"/>
  <c r="E365" i="5"/>
  <c r="E364" i="5" s="1"/>
  <c r="H364" i="5" s="1"/>
  <c r="F365" i="5"/>
  <c r="F364" i="5" s="1"/>
  <c r="F404" i="5"/>
  <c r="E418" i="5"/>
  <c r="F422" i="5"/>
  <c r="F421" i="5" s="1"/>
  <c r="I422" i="5"/>
  <c r="E459" i="5"/>
  <c r="F465" i="5"/>
  <c r="F464" i="5" s="1"/>
  <c r="E478" i="5"/>
  <c r="E477" i="5" s="1"/>
  <c r="F487" i="5"/>
  <c r="F486" i="5" s="1"/>
  <c r="E505" i="5"/>
  <c r="E508" i="5"/>
  <c r="F517" i="5"/>
  <c r="E529" i="5"/>
  <c r="I557" i="5"/>
  <c r="E586" i="5"/>
  <c r="F586" i="5"/>
  <c r="I601" i="5"/>
  <c r="E615" i="5"/>
  <c r="F615" i="5"/>
  <c r="F626" i="5"/>
  <c r="H626" i="5" s="1"/>
  <c r="F629" i="5"/>
  <c r="F632" i="5"/>
  <c r="I635" i="5"/>
  <c r="H635" i="5" s="1"/>
  <c r="E635" i="5"/>
  <c r="E655" i="5"/>
  <c r="F677" i="5"/>
  <c r="E677" i="5"/>
  <c r="F679" i="5"/>
  <c r="F719" i="5"/>
  <c r="E726" i="5"/>
  <c r="I729" i="5"/>
  <c r="E729" i="5"/>
  <c r="E728" i="5" s="1"/>
  <c r="H735" i="5"/>
  <c r="F748" i="5"/>
  <c r="E756" i="5"/>
  <c r="E763" i="5"/>
  <c r="E762" i="5" s="1"/>
  <c r="H762" i="5" s="1"/>
  <c r="I763" i="5"/>
  <c r="F765" i="5"/>
  <c r="F764" i="5" s="1"/>
  <c r="E765" i="5"/>
  <c r="E764" i="5" s="1"/>
  <c r="H778" i="5"/>
  <c r="E791" i="5"/>
  <c r="E790" i="5" s="1"/>
  <c r="I795" i="5"/>
  <c r="F795" i="5"/>
  <c r="F794" i="5" s="1"/>
  <c r="I818" i="5"/>
  <c r="F818" i="5"/>
  <c r="F821" i="5"/>
  <c r="F824" i="5"/>
  <c r="E828" i="5"/>
  <c r="E859" i="5"/>
  <c r="F899" i="5"/>
  <c r="E919" i="5"/>
  <c r="F966" i="5"/>
  <c r="E966" i="5"/>
  <c r="E1001" i="5"/>
  <c r="I1013" i="5"/>
  <c r="F1013" i="5"/>
  <c r="I1015" i="5"/>
  <c r="H1015" i="5" s="1"/>
  <c r="F1022" i="5"/>
  <c r="I1022" i="5"/>
  <c r="I1142" i="5"/>
  <c r="E1142" i="5"/>
  <c r="F1152" i="5"/>
  <c r="E1156" i="5"/>
  <c r="F1156" i="5"/>
  <c r="I1187" i="5"/>
  <c r="F1187" i="5"/>
  <c r="F1186" i="5" s="1"/>
  <c r="I1250" i="5"/>
  <c r="F1250" i="5"/>
  <c r="H1250" i="5" s="1"/>
  <c r="F1287" i="5"/>
  <c r="E1294" i="5"/>
  <c r="I1336" i="5"/>
  <c r="F1336" i="5"/>
  <c r="I1356" i="5"/>
  <c r="H1356" i="5" s="1"/>
  <c r="F1356" i="5"/>
  <c r="I1359" i="5"/>
  <c r="H1359" i="5" s="1"/>
  <c r="F1359" i="5"/>
  <c r="E1359" i="5"/>
  <c r="I1380" i="5"/>
  <c r="F1380" i="5"/>
  <c r="I1383" i="5"/>
  <c r="H1383" i="5" s="1"/>
  <c r="F1383" i="5"/>
  <c r="E1383" i="5"/>
  <c r="E1501" i="5"/>
  <c r="E1500" i="5" s="1"/>
  <c r="F1501" i="5"/>
  <c r="F1500" i="5" s="1"/>
  <c r="I1553" i="5"/>
  <c r="H1553" i="5" s="1"/>
  <c r="F1553" i="5"/>
  <c r="E1553" i="5"/>
  <c r="H1663" i="5"/>
  <c r="E1705" i="5"/>
  <c r="F1705" i="5"/>
  <c r="I1720" i="5"/>
  <c r="F1720" i="5"/>
  <c r="E1720" i="5"/>
  <c r="E1758" i="5"/>
  <c r="E1757" i="5" s="1"/>
  <c r="F1758" i="5"/>
  <c r="F1757" i="5" s="1"/>
  <c r="I1934" i="5"/>
  <c r="E1934" i="5"/>
  <c r="E1965" i="5"/>
  <c r="I1965" i="5"/>
  <c r="I2029" i="5"/>
  <c r="F2029" i="5"/>
  <c r="E2029" i="5"/>
  <c r="F2047" i="5"/>
  <c r="E2047" i="5"/>
  <c r="E2072" i="5"/>
  <c r="I2072" i="5"/>
  <c r="H2072" i="5" s="1"/>
  <c r="I32" i="5"/>
  <c r="E32" i="5"/>
  <c r="H32" i="5" s="1"/>
  <c r="I46" i="5"/>
  <c r="F46" i="5"/>
  <c r="I49" i="5"/>
  <c r="E49" i="5"/>
  <c r="H49" i="5" s="1"/>
  <c r="I118" i="5"/>
  <c r="H118" i="5" s="1"/>
  <c r="E118" i="5"/>
  <c r="F164" i="5"/>
  <c r="E164" i="5"/>
  <c r="F227" i="5"/>
  <c r="E227" i="5"/>
  <c r="I251" i="5"/>
  <c r="E251" i="5"/>
  <c r="E250" i="5" s="1"/>
  <c r="E266" i="5"/>
  <c r="E265" i="5" s="1"/>
  <c r="I266" i="5"/>
  <c r="F268" i="5"/>
  <c r="F267" i="5" s="1"/>
  <c r="E268" i="5"/>
  <c r="E267" i="5" s="1"/>
  <c r="E310" i="5"/>
  <c r="E316" i="5"/>
  <c r="E315" i="5" s="1"/>
  <c r="F316" i="5"/>
  <c r="F315" i="5" s="1"/>
  <c r="I358" i="5"/>
  <c r="H358" i="5" s="1"/>
  <c r="F358" i="5"/>
  <c r="F357" i="5" s="1"/>
  <c r="I363" i="5"/>
  <c r="F363" i="5"/>
  <c r="F362" i="5" s="1"/>
  <c r="I518" i="5"/>
  <c r="H518" i="5" s="1"/>
  <c r="E518" i="5"/>
  <c r="I556" i="5"/>
  <c r="F556" i="5"/>
  <c r="E562" i="5"/>
  <c r="F562" i="5"/>
  <c r="I584" i="5"/>
  <c r="F584" i="5"/>
  <c r="I600" i="5"/>
  <c r="F600" i="5"/>
  <c r="F606" i="5"/>
  <c r="E606" i="5"/>
  <c r="F630" i="5"/>
  <c r="E630" i="5"/>
  <c r="E661" i="5"/>
  <c r="I661" i="5"/>
  <c r="H661" i="5" s="1"/>
  <c r="I675" i="5"/>
  <c r="F675" i="5"/>
  <c r="I718" i="5"/>
  <c r="E718" i="5"/>
  <c r="F747" i="5"/>
  <c r="H747" i="5" s="1"/>
  <c r="E747" i="5"/>
  <c r="F823" i="5"/>
  <c r="E823" i="5"/>
  <c r="E843" i="5"/>
  <c r="F843" i="5"/>
  <c r="E942" i="5"/>
  <c r="I957" i="5"/>
  <c r="E957" i="5"/>
  <c r="E956" i="5" s="1"/>
  <c r="I966" i="5"/>
  <c r="H966" i="5" s="1"/>
  <c r="E993" i="5"/>
  <c r="F993" i="5"/>
  <c r="H1003" i="5"/>
  <c r="E1013" i="5"/>
  <c r="E1012" i="5" s="1"/>
  <c r="E1092" i="5"/>
  <c r="I1092" i="5"/>
  <c r="I1139" i="5"/>
  <c r="E1139" i="5"/>
  <c r="I1147" i="5"/>
  <c r="F1147" i="5"/>
  <c r="F1146" i="5" s="1"/>
  <c r="I1150" i="5"/>
  <c r="H1150" i="5" s="1"/>
  <c r="E1150" i="5"/>
  <c r="E1187" i="5"/>
  <c r="E1186" i="5" s="1"/>
  <c r="I1191" i="5"/>
  <c r="F1191" i="5"/>
  <c r="F1190" i="5" s="1"/>
  <c r="I1225" i="5"/>
  <c r="F1225" i="5"/>
  <c r="I1231" i="5"/>
  <c r="F1231" i="5"/>
  <c r="H1231" i="5" s="1"/>
  <c r="E1231" i="5"/>
  <c r="E1250" i="5"/>
  <c r="F1310" i="5"/>
  <c r="E1310" i="5"/>
  <c r="I1329" i="5"/>
  <c r="H1329" i="5" s="1"/>
  <c r="F1329" i="5"/>
  <c r="E1356" i="5"/>
  <c r="I1377" i="5"/>
  <c r="H1377" i="5" s="1"/>
  <c r="F1377" i="5"/>
  <c r="E1377" i="5"/>
  <c r="E1380" i="5"/>
  <c r="F1433" i="5"/>
  <c r="H1433" i="5" s="1"/>
  <c r="I1436" i="5"/>
  <c r="F1436" i="5"/>
  <c r="E1436" i="5"/>
  <c r="I1447" i="5"/>
  <c r="I1450" i="5"/>
  <c r="I1457" i="5"/>
  <c r="F1457" i="5"/>
  <c r="E1457" i="5"/>
  <c r="F1547" i="5"/>
  <c r="E1547" i="5"/>
  <c r="I1589" i="5"/>
  <c r="H1589" i="5" s="1"/>
  <c r="F1589" i="5"/>
  <c r="E1589" i="5"/>
  <c r="E1606" i="5"/>
  <c r="F1606" i="5"/>
  <c r="I1775" i="5"/>
  <c r="H1775" i="5" s="1"/>
  <c r="F1775" i="5"/>
  <c r="F1774" i="5" s="1"/>
  <c r="E1775" i="5"/>
  <c r="E1774" i="5" s="1"/>
  <c r="E1862" i="5"/>
  <c r="E1861" i="5" s="1"/>
  <c r="F1862" i="5"/>
  <c r="F1861" i="5" s="1"/>
  <c r="F1918" i="5"/>
  <c r="I1918" i="5"/>
  <c r="E1918" i="5"/>
  <c r="I1980" i="5"/>
  <c r="H1980" i="5" s="1"/>
  <c r="F1980" i="5"/>
  <c r="E1980" i="5"/>
  <c r="H2079" i="5"/>
  <c r="E2207" i="5"/>
  <c r="I2528" i="5"/>
  <c r="E2528" i="5"/>
  <c r="E2527" i="5" s="1"/>
  <c r="E2548" i="5"/>
  <c r="E2547" i="5" s="1"/>
  <c r="F2548" i="5"/>
  <c r="F2547" i="5" s="1"/>
  <c r="E222" i="16" s="1"/>
  <c r="F2591" i="5"/>
  <c r="F2590" i="5" s="1"/>
  <c r="I2591" i="5"/>
  <c r="F2599" i="5"/>
  <c r="F2598" i="5" s="1"/>
  <c r="I2599" i="5"/>
  <c r="F2604" i="5"/>
  <c r="F2603" i="5" s="1"/>
  <c r="E2604" i="5"/>
  <c r="E2603" i="5" s="1"/>
  <c r="I2617" i="5"/>
  <c r="E2617" i="5"/>
  <c r="H2617" i="5" s="1"/>
  <c r="I2623" i="5"/>
  <c r="F2623" i="5"/>
  <c r="I2633" i="5"/>
  <c r="F2633" i="5"/>
  <c r="I2646" i="5"/>
  <c r="E2646" i="5"/>
  <c r="I2658" i="5"/>
  <c r="E2658" i="5"/>
  <c r="I2666" i="5"/>
  <c r="F2666" i="5"/>
  <c r="F2665" i="5" s="1"/>
  <c r="E2785" i="5"/>
  <c r="E2784" i="5" s="1"/>
  <c r="I2785" i="5"/>
  <c r="E2814" i="5"/>
  <c r="F2814" i="5"/>
  <c r="F2852" i="5"/>
  <c r="E2852" i="5"/>
  <c r="H2852" i="5" s="1"/>
  <c r="E2953" i="5"/>
  <c r="F2953" i="5"/>
  <c r="F2957" i="5"/>
  <c r="F2956" i="5" s="1"/>
  <c r="E2957" i="5"/>
  <c r="I3004" i="5"/>
  <c r="E3004" i="5"/>
  <c r="E3003" i="5" s="1"/>
  <c r="F3013" i="5"/>
  <c r="F3012" i="5" s="1"/>
  <c r="E3013" i="5"/>
  <c r="E3012" i="5" s="1"/>
  <c r="F3034" i="5"/>
  <c r="E3034" i="5"/>
  <c r="I3056" i="5"/>
  <c r="F3056" i="5"/>
  <c r="H3056" i="5" s="1"/>
  <c r="I3069" i="5"/>
  <c r="E3069" i="5"/>
  <c r="E3068" i="5" s="1"/>
  <c r="E3167" i="5"/>
  <c r="F3167" i="5"/>
  <c r="F3181" i="5"/>
  <c r="F3180" i="5" s="1"/>
  <c r="E3181" i="5"/>
  <c r="E3180" i="5" s="1"/>
  <c r="I3203" i="5"/>
  <c r="F3203" i="5"/>
  <c r="F3202" i="5" s="1"/>
  <c r="E3203" i="5"/>
  <c r="E3202" i="5" s="1"/>
  <c r="I3231" i="5"/>
  <c r="F3231" i="5"/>
  <c r="E3231" i="5"/>
  <c r="H3231" i="5" s="1"/>
  <c r="I3306" i="5"/>
  <c r="F3306" i="5"/>
  <c r="F3305" i="5" s="1"/>
  <c r="E3306" i="5"/>
  <c r="E3305" i="5" s="1"/>
  <c r="E3353" i="5"/>
  <c r="F3353" i="5"/>
  <c r="I3367" i="5"/>
  <c r="F3367" i="5"/>
  <c r="F3364" i="5" s="1"/>
  <c r="E265" i="15" s="1"/>
  <c r="I3374" i="5"/>
  <c r="E3374" i="5"/>
  <c r="E3404" i="5"/>
  <c r="E3403" i="5" s="1"/>
  <c r="F3404" i="5"/>
  <c r="F3403" i="5" s="1"/>
  <c r="I3474" i="5"/>
  <c r="F3474" i="5"/>
  <c r="F3473" i="5" s="1"/>
  <c r="F3500" i="5"/>
  <c r="F3499" i="5" s="1"/>
  <c r="E3500" i="5"/>
  <c r="E3499" i="5" s="1"/>
  <c r="I3532" i="5"/>
  <c r="F3532" i="5"/>
  <c r="F3531" i="5" s="1"/>
  <c r="E3590" i="5"/>
  <c r="E3589" i="5" s="1"/>
  <c r="I3590" i="5"/>
  <c r="H3590" i="5" s="1"/>
  <c r="F3590" i="5"/>
  <c r="F3589" i="5" s="1"/>
  <c r="I3647" i="5"/>
  <c r="E3647" i="5"/>
  <c r="E3646" i="5" s="1"/>
  <c r="I3832" i="5"/>
  <c r="H3832" i="5" s="1"/>
  <c r="F3832" i="5"/>
  <c r="F3831" i="5" s="1"/>
  <c r="E3832" i="5"/>
  <c r="E3831" i="5" s="1"/>
  <c r="F3847" i="5"/>
  <c r="E3847" i="5"/>
  <c r="I4011" i="5"/>
  <c r="H4011" i="5" s="1"/>
  <c r="F4011" i="5"/>
  <c r="E4011" i="5"/>
  <c r="F4071" i="5"/>
  <c r="F4070" i="5" s="1"/>
  <c r="E4071" i="5"/>
  <c r="E4070" i="5" s="1"/>
  <c r="E4100" i="5"/>
  <c r="E4099" i="5" s="1"/>
  <c r="I4100" i="5"/>
  <c r="F4137" i="5"/>
  <c r="E4137" i="5"/>
  <c r="I4200" i="5"/>
  <c r="F4200" i="5"/>
  <c r="I4204" i="5"/>
  <c r="F4204" i="5"/>
  <c r="E4204" i="5"/>
  <c r="I4214" i="5"/>
  <c r="F4214" i="5"/>
  <c r="E4214" i="5"/>
  <c r="G4" i="9"/>
  <c r="G4" i="17"/>
  <c r="F317" i="5"/>
  <c r="E96" i="13" s="1"/>
  <c r="I1522" i="5"/>
  <c r="E1536" i="5"/>
  <c r="F1542" i="5"/>
  <c r="E1559" i="5"/>
  <c r="F1572" i="5"/>
  <c r="E1575" i="5"/>
  <c r="F1582" i="5"/>
  <c r="F1626" i="5"/>
  <c r="F1620" i="5" s="1"/>
  <c r="E66" i="11" s="1"/>
  <c r="F1629" i="5"/>
  <c r="E1646" i="5"/>
  <c r="E1661" i="5"/>
  <c r="E1660" i="5" s="1"/>
  <c r="E1663" i="5"/>
  <c r="E1662" i="5" s="1"/>
  <c r="H1662" i="5" s="1"/>
  <c r="I1690" i="5"/>
  <c r="E1700" i="5"/>
  <c r="F1719" i="5"/>
  <c r="I1726" i="5"/>
  <c r="H1726" i="5" s="1"/>
  <c r="E1756" i="5"/>
  <c r="E1755" i="5" s="1"/>
  <c r="E1796" i="5"/>
  <c r="E1800" i="5"/>
  <c r="F1806" i="5"/>
  <c r="H1808" i="5"/>
  <c r="F1813" i="5"/>
  <c r="E1828" i="5"/>
  <c r="E1851" i="5"/>
  <c r="E1850" i="5" s="1"/>
  <c r="E1853" i="5"/>
  <c r="E1852" i="5" s="1"/>
  <c r="I1899" i="5"/>
  <c r="E1901" i="5"/>
  <c r="F1923" i="5"/>
  <c r="E1932" i="5"/>
  <c r="E1938" i="5"/>
  <c r="F1953" i="5"/>
  <c r="E1961" i="5"/>
  <c r="I1970" i="5"/>
  <c r="I1972" i="5"/>
  <c r="I1974" i="5"/>
  <c r="E1988" i="5"/>
  <c r="E1990" i="5"/>
  <c r="E1995" i="5"/>
  <c r="E1997" i="5"/>
  <c r="E2019" i="5"/>
  <c r="F2028" i="5"/>
  <c r="E2034" i="5"/>
  <c r="F2044" i="5"/>
  <c r="E2059" i="5"/>
  <c r="E2062" i="5"/>
  <c r="F2063" i="5"/>
  <c r="E2084" i="5"/>
  <c r="E2086" i="5"/>
  <c r="E2137" i="5"/>
  <c r="E2136" i="5" s="1"/>
  <c r="E2142" i="5"/>
  <c r="F2174" i="5"/>
  <c r="F2173" i="5" s="1"/>
  <c r="F2176" i="5"/>
  <c r="F2175" i="5" s="1"/>
  <c r="E38" i="8" s="1"/>
  <c r="I2181" i="5"/>
  <c r="E2247" i="5"/>
  <c r="E2246" i="5" s="1"/>
  <c r="F2273" i="5"/>
  <c r="F2272" i="5" s="1"/>
  <c r="E2285" i="5"/>
  <c r="F2300" i="5"/>
  <c r="F2299" i="5" s="1"/>
  <c r="F2302" i="5"/>
  <c r="F2301" i="5" s="1"/>
  <c r="I2308" i="5"/>
  <c r="E2312" i="5"/>
  <c r="H2312" i="5" s="1"/>
  <c r="F2318" i="5"/>
  <c r="E2334" i="5"/>
  <c r="E2364" i="5"/>
  <c r="E2369" i="5"/>
  <c r="E2368" i="5" s="1"/>
  <c r="H2368" i="5" s="1"/>
  <c r="E2382" i="5"/>
  <c r="E2381" i="5" s="1"/>
  <c r="F2384" i="5"/>
  <c r="F2383" i="5" s="1"/>
  <c r="F2386" i="5"/>
  <c r="F2385" i="5" s="1"/>
  <c r="F2399" i="5"/>
  <c r="I2405" i="5"/>
  <c r="H2405" i="5" s="1"/>
  <c r="F2415" i="5"/>
  <c r="F2482" i="5"/>
  <c r="F2481" i="5" s="1"/>
  <c r="E2487" i="5"/>
  <c r="E2493" i="5"/>
  <c r="E2492" i="5" s="1"/>
  <c r="E2499" i="5"/>
  <c r="E2498" i="5" s="1"/>
  <c r="F2501" i="5"/>
  <c r="F2500" i="5" s="1"/>
  <c r="F2515" i="5"/>
  <c r="H2515" i="5" s="1"/>
  <c r="I2525" i="5"/>
  <c r="E2525" i="5"/>
  <c r="I2541" i="5"/>
  <c r="F2541" i="5"/>
  <c r="F2540" i="5" s="1"/>
  <c r="E218" i="16" s="1"/>
  <c r="I2589" i="5"/>
  <c r="E2589" i="5"/>
  <c r="E2588" i="5" s="1"/>
  <c r="F2617" i="5"/>
  <c r="I2624" i="5"/>
  <c r="F2624" i="5"/>
  <c r="F2723" i="5"/>
  <c r="F2722" i="5" s="1"/>
  <c r="E2723" i="5"/>
  <c r="E2722" i="5" s="1"/>
  <c r="I2734" i="5"/>
  <c r="H2734" i="5" s="1"/>
  <c r="E2734" i="5"/>
  <c r="E2733" i="5" s="1"/>
  <c r="F2815" i="5"/>
  <c r="E2815" i="5"/>
  <c r="I2850" i="5"/>
  <c r="F2850" i="5"/>
  <c r="I2852" i="5"/>
  <c r="F2860" i="5"/>
  <c r="I2860" i="5"/>
  <c r="I2957" i="5"/>
  <c r="E2964" i="5"/>
  <c r="I2964" i="5"/>
  <c r="I3013" i="5"/>
  <c r="I3027" i="5"/>
  <c r="E3027" i="5"/>
  <c r="F3057" i="5"/>
  <c r="I3057" i="5"/>
  <c r="F3069" i="5"/>
  <c r="F3068" i="5" s="1"/>
  <c r="I3124" i="5"/>
  <c r="F3124" i="5"/>
  <c r="E3124" i="5"/>
  <c r="H3124" i="5" s="1"/>
  <c r="F3134" i="5"/>
  <c r="E3134" i="5"/>
  <c r="E3145" i="5"/>
  <c r="I3145" i="5"/>
  <c r="H3145" i="5" s="1"/>
  <c r="F3145" i="5"/>
  <c r="E3379" i="5"/>
  <c r="F3379" i="5"/>
  <c r="E3540" i="5"/>
  <c r="I3540" i="5"/>
  <c r="F3540" i="5"/>
  <c r="F3539" i="5" s="1"/>
  <c r="E3562" i="5"/>
  <c r="E3561" i="5" s="1"/>
  <c r="I3562" i="5"/>
  <c r="F3562" i="5"/>
  <c r="F3561" i="5" s="1"/>
  <c r="I3579" i="5"/>
  <c r="F3579" i="5"/>
  <c r="F3578" i="5" s="1"/>
  <c r="E3579" i="5"/>
  <c r="E3741" i="5"/>
  <c r="H3742" i="5"/>
  <c r="I3769" i="5"/>
  <c r="E3769" i="5"/>
  <c r="E3768" i="5" s="1"/>
  <c r="I3884" i="5"/>
  <c r="E3884" i="5"/>
  <c r="E3883" i="5" s="1"/>
  <c r="I3995" i="5"/>
  <c r="F3995" i="5"/>
  <c r="F3994" i="5" s="1"/>
  <c r="I4187" i="5"/>
  <c r="F4187" i="5"/>
  <c r="F4186" i="5" s="1"/>
  <c r="E4187" i="5"/>
  <c r="I4195" i="5"/>
  <c r="H4195" i="5" s="1"/>
  <c r="E4195" i="5"/>
  <c r="E4194" i="5" s="1"/>
  <c r="I4246" i="5"/>
  <c r="E4246" i="5"/>
  <c r="H1074" i="5"/>
  <c r="H1135" i="5"/>
  <c r="F1235" i="5"/>
  <c r="E198" i="11"/>
  <c r="F1559" i="5"/>
  <c r="F1796" i="5"/>
  <c r="F1800" i="5"/>
  <c r="F1828" i="5"/>
  <c r="H1828" i="5" s="1"/>
  <c r="I1851" i="5"/>
  <c r="F1901" i="5"/>
  <c r="F1938" i="5"/>
  <c r="H1952" i="5"/>
  <c r="I1953" i="5"/>
  <c r="F1990" i="5"/>
  <c r="I2028" i="5"/>
  <c r="H2028" i="5" s="1"/>
  <c r="I2044" i="5"/>
  <c r="H2044" i="5" s="1"/>
  <c r="F2062" i="5"/>
  <c r="I2063" i="5"/>
  <c r="H2063" i="5" s="1"/>
  <c r="F2086" i="5"/>
  <c r="I2176" i="5"/>
  <c r="I2247" i="5"/>
  <c r="F2312" i="5"/>
  <c r="F2364" i="5"/>
  <c r="F2382" i="5"/>
  <c r="F2381" i="5" s="1"/>
  <c r="I2386" i="5"/>
  <c r="F2487" i="5"/>
  <c r="F2486" i="5" s="1"/>
  <c r="F2493" i="5"/>
  <c r="F2499" i="5"/>
  <c r="F2498" i="5" s="1"/>
  <c r="I2515" i="5"/>
  <c r="E2519" i="5"/>
  <c r="F2519" i="5"/>
  <c r="I2587" i="5"/>
  <c r="E2587" i="5"/>
  <c r="E2586" i="5" s="1"/>
  <c r="I2641" i="5"/>
  <c r="H2641" i="5" s="1"/>
  <c r="E2641" i="5"/>
  <c r="E2640" i="5" s="1"/>
  <c r="I2679" i="5"/>
  <c r="E2679" i="5"/>
  <c r="E2678" i="5" s="1"/>
  <c r="E2731" i="5"/>
  <c r="E2730" i="5" s="1"/>
  <c r="H2730" i="5" s="1"/>
  <c r="F2731" i="5"/>
  <c r="F2730" i="5" s="1"/>
  <c r="F2734" i="5"/>
  <c r="F2733" i="5" s="1"/>
  <c r="I2764" i="5"/>
  <c r="E2764" i="5"/>
  <c r="E2795" i="5"/>
  <c r="F2795" i="5"/>
  <c r="F2802" i="5"/>
  <c r="E2802" i="5"/>
  <c r="E2816" i="5"/>
  <c r="F2816" i="5"/>
  <c r="I2847" i="5"/>
  <c r="E2847" i="5"/>
  <c r="E2851" i="5"/>
  <c r="I2851" i="5"/>
  <c r="E2861" i="5"/>
  <c r="F2861" i="5"/>
  <c r="I2878" i="5"/>
  <c r="E2878" i="5"/>
  <c r="E2877" i="5" s="1"/>
  <c r="F2886" i="5"/>
  <c r="F2885" i="5" s="1"/>
  <c r="E2886" i="5"/>
  <c r="E2885" i="5" s="1"/>
  <c r="I2893" i="5"/>
  <c r="E2893" i="5"/>
  <c r="E2892" i="5" s="1"/>
  <c r="F2897" i="5"/>
  <c r="F2896" i="5" s="1"/>
  <c r="E2897" i="5"/>
  <c r="E2913" i="5"/>
  <c r="E2912" i="5" s="1"/>
  <c r="I2913" i="5"/>
  <c r="I2944" i="5"/>
  <c r="E2944" i="5"/>
  <c r="I2961" i="5"/>
  <c r="F2961" i="5"/>
  <c r="F2960" i="5" s="1"/>
  <c r="I2965" i="5"/>
  <c r="E2965" i="5"/>
  <c r="E2962" i="5" s="1"/>
  <c r="I2980" i="5"/>
  <c r="E2980" i="5"/>
  <c r="E2979" i="5" s="1"/>
  <c r="E3107" i="5"/>
  <c r="E3106" i="5" s="1"/>
  <c r="I3107" i="5"/>
  <c r="I3177" i="5"/>
  <c r="E3177" i="5"/>
  <c r="E3176" i="5" s="1"/>
  <c r="I3330" i="5"/>
  <c r="E3330" i="5"/>
  <c r="E3329" i="5" s="1"/>
  <c r="I3351" i="5"/>
  <c r="F3351" i="5"/>
  <c r="I3738" i="5"/>
  <c r="F3738" i="5"/>
  <c r="E101" i="8" s="1"/>
  <c r="E3779" i="5"/>
  <c r="I3779" i="5"/>
  <c r="F3779" i="5"/>
  <c r="I3864" i="5"/>
  <c r="F3864" i="5"/>
  <c r="E3937" i="5"/>
  <c r="E3936" i="5" s="1"/>
  <c r="I3937" i="5"/>
  <c r="E4077" i="5"/>
  <c r="F4077" i="5"/>
  <c r="I4112" i="5"/>
  <c r="E4112" i="5"/>
  <c r="E4135" i="5"/>
  <c r="H4135" i="5" s="1"/>
  <c r="I4135" i="5"/>
  <c r="F4135" i="5"/>
  <c r="F4202" i="5"/>
  <c r="E4202" i="5"/>
  <c r="I4231" i="5"/>
  <c r="F4231" i="5"/>
  <c r="F4230" i="5" s="1"/>
  <c r="F2127" i="5"/>
  <c r="E2130" i="5"/>
  <c r="H2130" i="5" s="1"/>
  <c r="I2143" i="5"/>
  <c r="E2161" i="5"/>
  <c r="F2163" i="5"/>
  <c r="F2162" i="5" s="1"/>
  <c r="F2192" i="5"/>
  <c r="F2191" i="5" s="1"/>
  <c r="E47" i="16" s="1"/>
  <c r="F2225" i="5"/>
  <c r="F2224" i="5" s="1"/>
  <c r="I2236" i="5"/>
  <c r="E2277" i="5"/>
  <c r="F2280" i="5"/>
  <c r="F2290" i="5"/>
  <c r="F2289" i="5" s="1"/>
  <c r="F2292" i="5"/>
  <c r="F2291" i="5" s="1"/>
  <c r="E2307" i="5"/>
  <c r="E2327" i="5"/>
  <c r="E2326" i="5" s="1"/>
  <c r="H2326" i="5" s="1"/>
  <c r="I2346" i="5"/>
  <c r="I2348" i="5"/>
  <c r="F2350" i="5"/>
  <c r="E2360" i="5"/>
  <c r="H2360" i="5" s="1"/>
  <c r="F2363" i="5"/>
  <c r="H2363" i="5" s="1"/>
  <c r="E2394" i="5"/>
  <c r="E2393" i="5" s="1"/>
  <c r="E2416" i="5"/>
  <c r="F2418" i="5"/>
  <c r="H2418" i="5" s="1"/>
  <c r="F2426" i="5"/>
  <c r="E2432" i="5"/>
  <c r="E2431" i="5" s="1"/>
  <c r="F2511" i="5"/>
  <c r="E2535" i="5"/>
  <c r="E2534" i="5" s="1"/>
  <c r="H2534" i="5" s="1"/>
  <c r="F2535" i="5"/>
  <c r="F2534" i="5" s="1"/>
  <c r="E2543" i="5"/>
  <c r="E2542" i="5" s="1"/>
  <c r="H2542" i="5" s="1"/>
  <c r="F2543" i="5"/>
  <c r="F2542" i="5" s="1"/>
  <c r="F2587" i="5"/>
  <c r="E2602" i="5"/>
  <c r="I2616" i="5"/>
  <c r="F2616" i="5"/>
  <c r="I2622" i="5"/>
  <c r="H2622" i="5" s="1"/>
  <c r="F2622" i="5"/>
  <c r="F2641" i="5"/>
  <c r="F2640" i="5" s="1"/>
  <c r="I2645" i="5"/>
  <c r="F2645" i="5"/>
  <c r="H2645" i="5" s="1"/>
  <c r="I2649" i="5"/>
  <c r="E2649" i="5"/>
  <c r="E2648" i="5" s="1"/>
  <c r="I2661" i="5"/>
  <c r="F2661" i="5"/>
  <c r="F2679" i="5"/>
  <c r="F2678" i="5" s="1"/>
  <c r="I2708" i="5"/>
  <c r="E2708" i="5"/>
  <c r="E2707" i="5" s="1"/>
  <c r="I2719" i="5"/>
  <c r="H2719" i="5" s="1"/>
  <c r="E2719" i="5"/>
  <c r="E2718" i="5" s="1"/>
  <c r="F2743" i="5"/>
  <c r="F2742" i="5" s="1"/>
  <c r="E2743" i="5"/>
  <c r="E2742" i="5" s="1"/>
  <c r="F2764" i="5"/>
  <c r="F2763" i="5" s="1"/>
  <c r="E320" i="16" s="1"/>
  <c r="I2795" i="5"/>
  <c r="E2799" i="5"/>
  <c r="F2799" i="5"/>
  <c r="E2806" i="5"/>
  <c r="I2813" i="5"/>
  <c r="F2813" i="5"/>
  <c r="I2816" i="5"/>
  <c r="F2851" i="5"/>
  <c r="H2851" i="5" s="1"/>
  <c r="I2861" i="5"/>
  <c r="I2897" i="5"/>
  <c r="F2944" i="5"/>
  <c r="F2943" i="5" s="1"/>
  <c r="I2952" i="5"/>
  <c r="F2952" i="5"/>
  <c r="F2959" i="5"/>
  <c r="F2958" i="5" s="1"/>
  <c r="E2959" i="5"/>
  <c r="E2958" i="5" s="1"/>
  <c r="F2965" i="5"/>
  <c r="H2965" i="5" s="1"/>
  <c r="F2980" i="5"/>
  <c r="F2979" i="5" s="1"/>
  <c r="E3021" i="5"/>
  <c r="E3020" i="5" s="1"/>
  <c r="F3021" i="5"/>
  <c r="F3020" i="5" s="1"/>
  <c r="I3136" i="5"/>
  <c r="H3136" i="5" s="1"/>
  <c r="F3136" i="5"/>
  <c r="E3136" i="5"/>
  <c r="E3247" i="5"/>
  <c r="I3247" i="5"/>
  <c r="H3247" i="5" s="1"/>
  <c r="F3247" i="5"/>
  <c r="F3267" i="5"/>
  <c r="F3266" i="5" s="1"/>
  <c r="E3267" i="5"/>
  <c r="E3266" i="5" s="1"/>
  <c r="I3377" i="5"/>
  <c r="F3377" i="5"/>
  <c r="F3376" i="5" s="1"/>
  <c r="E3377" i="5"/>
  <c r="E3376" i="5" s="1"/>
  <c r="I3538" i="5"/>
  <c r="H3538" i="5" s="1"/>
  <c r="F3538" i="5"/>
  <c r="E3538" i="5"/>
  <c r="I3544" i="5"/>
  <c r="E3544" i="5"/>
  <c r="E3543" i="5" s="1"/>
  <c r="I3564" i="5"/>
  <c r="F3564" i="5"/>
  <c r="F3563" i="5" s="1"/>
  <c r="E3581" i="5"/>
  <c r="E3580" i="5" s="1"/>
  <c r="F3581" i="5"/>
  <c r="F3580" i="5" s="1"/>
  <c r="H3580" i="5" s="1"/>
  <c r="I3849" i="5"/>
  <c r="F3849" i="5"/>
  <c r="F3848" i="5" s="1"/>
  <c r="I3893" i="5"/>
  <c r="F3893" i="5"/>
  <c r="I4039" i="5"/>
  <c r="F4039" i="5"/>
  <c r="F4038" i="5" s="1"/>
  <c r="F4074" i="5"/>
  <c r="I4074" i="5"/>
  <c r="H4074" i="5" s="1"/>
  <c r="I4117" i="5"/>
  <c r="E4117" i="5"/>
  <c r="E4116" i="5" s="1"/>
  <c r="I4142" i="5"/>
  <c r="F4142" i="5"/>
  <c r="E4189" i="5"/>
  <c r="E4188" i="5" s="1"/>
  <c r="I4189" i="5"/>
  <c r="H4189" i="5" s="1"/>
  <c r="F4189" i="5"/>
  <c r="F4188" i="5" s="1"/>
  <c r="F4251" i="5"/>
  <c r="E4251" i="5"/>
  <c r="I2569" i="5"/>
  <c r="H2569" i="5" s="1"/>
  <c r="I2573" i="5"/>
  <c r="H3179" i="5"/>
  <c r="F3297" i="5"/>
  <c r="H3297" i="5" s="1"/>
  <c r="I3298" i="5"/>
  <c r="F3412" i="5"/>
  <c r="H3412" i="5" s="1"/>
  <c r="I3436" i="5"/>
  <c r="I3609" i="5"/>
  <c r="H3826" i="5"/>
  <c r="F4" i="17"/>
  <c r="E3245" i="5"/>
  <c r="H3245" i="5" s="1"/>
  <c r="H3347" i="5"/>
  <c r="H4224" i="5"/>
  <c r="F4" i="18"/>
  <c r="F4" i="19"/>
  <c r="F4" i="9"/>
  <c r="F2687" i="5"/>
  <c r="F2772" i="5"/>
  <c r="F2888" i="5"/>
  <c r="I2900" i="5"/>
  <c r="I2941" i="5"/>
  <c r="F3059" i="5"/>
  <c r="F3058" i="5" s="1"/>
  <c r="E3073" i="5"/>
  <c r="I3081" i="5"/>
  <c r="I3109" i="5"/>
  <c r="I3117" i="5"/>
  <c r="F3130" i="5"/>
  <c r="F3129" i="5" s="1"/>
  <c r="E3133" i="5"/>
  <c r="F3135" i="5"/>
  <c r="F3157" i="5"/>
  <c r="F3156" i="5" s="1"/>
  <c r="F3163" i="5"/>
  <c r="F3162" i="5" s="1"/>
  <c r="E3166" i="5"/>
  <c r="E3168" i="5"/>
  <c r="F3190" i="5"/>
  <c r="F3189" i="5" s="1"/>
  <c r="F3210" i="5"/>
  <c r="F3209" i="5" s="1"/>
  <c r="H3209" i="5" s="1"/>
  <c r="E3218" i="5"/>
  <c r="I3230" i="5"/>
  <c r="F3237" i="5"/>
  <c r="F3244" i="5"/>
  <c r="F3243" i="5" s="1"/>
  <c r="I3246" i="5"/>
  <c r="F3286" i="5"/>
  <c r="E3292" i="5"/>
  <c r="E3294" i="5"/>
  <c r="E3299" i="5"/>
  <c r="I3341" i="5"/>
  <c r="F3352" i="5"/>
  <c r="I3354" i="5"/>
  <c r="I3356" i="5"/>
  <c r="F3358" i="5"/>
  <c r="F3357" i="5" s="1"/>
  <c r="E3368" i="5"/>
  <c r="F3370" i="5"/>
  <c r="F3369" i="5" s="1"/>
  <c r="E266" i="15" s="1"/>
  <c r="E3380" i="5"/>
  <c r="E3394" i="5"/>
  <c r="E3393" i="5" s="1"/>
  <c r="F3415" i="5"/>
  <c r="F3448" i="5"/>
  <c r="F3447" i="5" s="1"/>
  <c r="F3461" i="5"/>
  <c r="F3460" i="5" s="1"/>
  <c r="I3506" i="5"/>
  <c r="E3508" i="5"/>
  <c r="E3507" i="5" s="1"/>
  <c r="F3512" i="5"/>
  <c r="H3512" i="5" s="1"/>
  <c r="E3519" i="5"/>
  <c r="F3524" i="5"/>
  <c r="F3571" i="5"/>
  <c r="F3585" i="5"/>
  <c r="E3592" i="5"/>
  <c r="E3591" i="5" s="1"/>
  <c r="I3605" i="5"/>
  <c r="E3607" i="5"/>
  <c r="E3606" i="5" s="1"/>
  <c r="F3616" i="5"/>
  <c r="F3615" i="5" s="1"/>
  <c r="F3627" i="5"/>
  <c r="F3626" i="5" s="1"/>
  <c r="F3634" i="5"/>
  <c r="F3633" i="5" s="1"/>
  <c r="E3653" i="5"/>
  <c r="E3652" i="5" s="1"/>
  <c r="E3651" i="5" s="1"/>
  <c r="E3667" i="5"/>
  <c r="E3684" i="5"/>
  <c r="H3684" i="5" s="1"/>
  <c r="F3688" i="5"/>
  <c r="F3691" i="5"/>
  <c r="F3690" i="5" s="1"/>
  <c r="F3705" i="5"/>
  <c r="F3704" i="5" s="1"/>
  <c r="H3704" i="5" s="1"/>
  <c r="I3713" i="5"/>
  <c r="E3720" i="5"/>
  <c r="I3744" i="5"/>
  <c r="F3757" i="5"/>
  <c r="H3757" i="5" s="1"/>
  <c r="E3764" i="5"/>
  <c r="I3778" i="5"/>
  <c r="F3790" i="5"/>
  <c r="F3789" i="5" s="1"/>
  <c r="I3794" i="5"/>
  <c r="E3798" i="5"/>
  <c r="I3846" i="5"/>
  <c r="I3878" i="5"/>
  <c r="E3889" i="5"/>
  <c r="F3896" i="5"/>
  <c r="F3895" i="5" s="1"/>
  <c r="I3898" i="5"/>
  <c r="E3902" i="5"/>
  <c r="E3901" i="5" s="1"/>
  <c r="I3915" i="5"/>
  <c r="E3917" i="5"/>
  <c r="H3917" i="5" s="1"/>
  <c r="E3922" i="5"/>
  <c r="E3921" i="5" s="1"/>
  <c r="E3918" i="5" s="1"/>
  <c r="F3924" i="5"/>
  <c r="F3923" i="5" s="1"/>
  <c r="I3928" i="5"/>
  <c r="E3941" i="5"/>
  <c r="E3949" i="5"/>
  <c r="E3969" i="5"/>
  <c r="E3985" i="5"/>
  <c r="E3984" i="5" s="1"/>
  <c r="H3984" i="5" s="1"/>
  <c r="F3990" i="5"/>
  <c r="F3989" i="5" s="1"/>
  <c r="E4015" i="5"/>
  <c r="E4022" i="5"/>
  <c r="I4050" i="5"/>
  <c r="E4127" i="5"/>
  <c r="E4126" i="5" s="1"/>
  <c r="F4130" i="5"/>
  <c r="E4134" i="5"/>
  <c r="F4143" i="5"/>
  <c r="H4143" i="5" s="1"/>
  <c r="I4150" i="5"/>
  <c r="F4171" i="5"/>
  <c r="F4170" i="5" s="1"/>
  <c r="H4170" i="5" s="1"/>
  <c r="I4203" i="5"/>
  <c r="E4218" i="5"/>
  <c r="E4223" i="5"/>
  <c r="E4222" i="5" s="1"/>
  <c r="E4265" i="5"/>
  <c r="E4264" i="5" s="1"/>
  <c r="F750" i="6"/>
  <c r="H1083" i="6"/>
  <c r="H1163" i="6"/>
  <c r="H1219" i="6"/>
  <c r="H1235" i="6"/>
  <c r="H1249" i="6"/>
  <c r="H1250" i="6"/>
  <c r="E1299" i="6"/>
  <c r="H1325" i="6"/>
  <c r="H1476" i="6"/>
  <c r="H1530" i="6"/>
  <c r="H1784" i="6"/>
  <c r="H1855" i="6"/>
  <c r="H1884" i="6"/>
  <c r="H2337" i="6"/>
  <c r="H2359" i="6"/>
  <c r="H2386" i="6"/>
  <c r="H2501" i="6"/>
  <c r="H3014" i="6"/>
  <c r="E3133" i="6"/>
  <c r="H3258" i="6"/>
  <c r="H3323" i="6"/>
  <c r="H3389" i="6"/>
  <c r="H3719" i="6"/>
  <c r="H3771" i="6"/>
  <c r="H3872" i="6"/>
  <c r="H784" i="6"/>
  <c r="H450" i="6"/>
  <c r="H751" i="6"/>
  <c r="H826" i="6"/>
  <c r="H827" i="6"/>
  <c r="H980" i="6"/>
  <c r="H1065" i="6"/>
  <c r="H1122" i="6"/>
  <c r="H1137" i="6"/>
  <c r="H1162" i="6"/>
  <c r="H1177" i="6"/>
  <c r="H1209" i="6"/>
  <c r="H1220" i="6"/>
  <c r="F1317" i="6"/>
  <c r="H1324" i="6"/>
  <c r="H1466" i="6"/>
  <c r="H1573" i="6"/>
  <c r="H1587" i="6"/>
  <c r="H1803" i="6"/>
  <c r="H1808" i="6"/>
  <c r="H1934" i="6"/>
  <c r="H2006" i="6"/>
  <c r="H2324" i="6"/>
  <c r="H2507" i="6"/>
  <c r="H2528" i="6"/>
  <c r="H3016" i="6"/>
  <c r="H3336" i="6"/>
  <c r="H3446" i="6"/>
  <c r="E3575" i="6"/>
  <c r="H3575" i="6" s="1"/>
  <c r="H3697" i="6"/>
  <c r="H3712" i="6"/>
  <c r="H3760" i="6"/>
  <c r="H3819" i="6"/>
  <c r="H4039" i="6"/>
  <c r="E768" i="6"/>
  <c r="H16" i="6"/>
  <c r="H1040" i="6"/>
  <c r="H1062" i="6"/>
  <c r="H1064" i="6"/>
  <c r="E1110" i="6"/>
  <c r="H1213" i="6"/>
  <c r="H1278" i="6"/>
  <c r="H1295" i="6"/>
  <c r="E1341" i="6"/>
  <c r="F1523" i="6"/>
  <c r="F12" i="11" s="1"/>
  <c r="H1525" i="6"/>
  <c r="H1562" i="6"/>
  <c r="H1771" i="6"/>
  <c r="H1831" i="6"/>
  <c r="H1843" i="6"/>
  <c r="H1844" i="6"/>
  <c r="H1849" i="6"/>
  <c r="H1872" i="6"/>
  <c r="H1903" i="6"/>
  <c r="H1913" i="6"/>
  <c r="H2353" i="6"/>
  <c r="H2651" i="6"/>
  <c r="H2676" i="6"/>
  <c r="H3340" i="6"/>
  <c r="H3749" i="6"/>
  <c r="H3808" i="6"/>
  <c r="H3931" i="6"/>
  <c r="H3946" i="6"/>
  <c r="H3956" i="6"/>
  <c r="H3979" i="6"/>
  <c r="H4308" i="6"/>
  <c r="H1783" i="6"/>
  <c r="H3015" i="6"/>
  <c r="H4100" i="6"/>
  <c r="H771" i="5"/>
  <c r="H787" i="5"/>
  <c r="H1092" i="5"/>
  <c r="H1774" i="5"/>
  <c r="H1919" i="5"/>
  <c r="H2127" i="5"/>
  <c r="H2198" i="5"/>
  <c r="H2235" i="5"/>
  <c r="H2345" i="5"/>
  <c r="H2966" i="5"/>
  <c r="H3109" i="5"/>
  <c r="H3117" i="5"/>
  <c r="E3410" i="5"/>
  <c r="H3787" i="5"/>
  <c r="H3880" i="5"/>
  <c r="H3983" i="5"/>
  <c r="H4188" i="5"/>
  <c r="H4228" i="5"/>
  <c r="H2291" i="5"/>
  <c r="H2707" i="5"/>
  <c r="H2708" i="5"/>
  <c r="H2899" i="5"/>
  <c r="H3060" i="5"/>
  <c r="H3116" i="5"/>
  <c r="H3246" i="5"/>
  <c r="H3298" i="5"/>
  <c r="H3508" i="5"/>
  <c r="E3522" i="5"/>
  <c r="H3524" i="5"/>
  <c r="H266" i="5"/>
  <c r="H313" i="5"/>
  <c r="H357" i="5"/>
  <c r="H385" i="5"/>
  <c r="H660" i="5"/>
  <c r="H671" i="5"/>
  <c r="H717" i="5"/>
  <c r="H744" i="5"/>
  <c r="H901" i="5"/>
  <c r="H1001" i="5"/>
  <c r="H1022" i="5"/>
  <c r="H1197" i="5"/>
  <c r="H2246" i="5"/>
  <c r="H2259" i="5"/>
  <c r="H2552" i="5"/>
  <c r="H2590" i="5"/>
  <c r="H2591" i="5"/>
  <c r="H2594" i="5"/>
  <c r="H2595" i="5"/>
  <c r="H2651" i="5"/>
  <c r="H2752" i="5"/>
  <c r="H2786" i="5"/>
  <c r="E3088" i="5"/>
  <c r="H3094" i="5"/>
  <c r="H3377" i="5"/>
  <c r="H3607" i="5"/>
  <c r="H3622" i="5"/>
  <c r="H3623" i="5"/>
  <c r="E3683" i="5"/>
  <c r="H3714" i="5"/>
  <c r="H3898" i="5"/>
  <c r="H4039" i="5"/>
  <c r="H4120" i="5"/>
  <c r="E4181" i="5"/>
  <c r="H4184" i="5"/>
  <c r="E4186" i="5"/>
  <c r="H292" i="5"/>
  <c r="H312" i="5"/>
  <c r="H670" i="5"/>
  <c r="H788" i="5"/>
  <c r="H1073" i="5"/>
  <c r="H1134" i="5"/>
  <c r="H1196" i="5"/>
  <c r="H3178" i="5"/>
  <c r="F3245" i="5"/>
  <c r="H3340" i="5"/>
  <c r="H3741" i="5"/>
  <c r="E4146" i="5"/>
  <c r="H271" i="6"/>
  <c r="E28" i="6"/>
  <c r="E31" i="6"/>
  <c r="F32" i="6"/>
  <c r="E39" i="6"/>
  <c r="E50" i="6"/>
  <c r="E52" i="6"/>
  <c r="I60" i="6"/>
  <c r="E72" i="6"/>
  <c r="E75" i="6"/>
  <c r="E80" i="6"/>
  <c r="E108" i="6"/>
  <c r="E112" i="6"/>
  <c r="E111" i="6" s="1"/>
  <c r="E116" i="6"/>
  <c r="E120" i="6"/>
  <c r="E199" i="6"/>
  <c r="E203" i="6"/>
  <c r="E209" i="6"/>
  <c r="E220" i="6"/>
  <c r="E296" i="6"/>
  <c r="E295" i="6" s="1"/>
  <c r="E327" i="6"/>
  <c r="E337" i="6"/>
  <c r="E336" i="6" s="1"/>
  <c r="E340" i="6"/>
  <c r="E365" i="6"/>
  <c r="E371" i="6"/>
  <c r="H407" i="6"/>
  <c r="E410" i="6"/>
  <c r="E409" i="6" s="1"/>
  <c r="H477" i="6"/>
  <c r="E493" i="6"/>
  <c r="H493" i="6" s="1"/>
  <c r="E529" i="6"/>
  <c r="H529" i="6" s="1"/>
  <c r="E546" i="6"/>
  <c r="E553" i="6"/>
  <c r="E581" i="6"/>
  <c r="H581" i="6" s="1"/>
  <c r="E588" i="6"/>
  <c r="H588" i="6" s="1"/>
  <c r="I999" i="6"/>
  <c r="I1032" i="6"/>
  <c r="I1076" i="6"/>
  <c r="H1076" i="6" s="1"/>
  <c r="F1106" i="6"/>
  <c r="F103" i="12" s="1"/>
  <c r="H1121" i="6"/>
  <c r="I1222" i="6"/>
  <c r="I1237" i="6"/>
  <c r="H1255" i="6"/>
  <c r="H1262" i="6"/>
  <c r="I1348" i="6"/>
  <c r="I1349" i="6"/>
  <c r="I1350" i="6"/>
  <c r="I1373" i="6"/>
  <c r="I1503" i="6"/>
  <c r="I1527" i="6"/>
  <c r="H1582" i="6"/>
  <c r="I1823" i="6"/>
  <c r="E1869" i="6"/>
  <c r="H1895" i="6"/>
  <c r="I1910" i="6"/>
  <c r="H1938" i="6"/>
  <c r="H1945" i="6"/>
  <c r="I1964" i="6"/>
  <c r="E1964" i="6"/>
  <c r="E1963" i="6" s="1"/>
  <c r="H1963" i="6" s="1"/>
  <c r="I1990" i="6"/>
  <c r="E1990" i="6"/>
  <c r="E1989" i="6" s="1"/>
  <c r="I2042" i="6"/>
  <c r="E2042" i="6"/>
  <c r="I2051" i="6"/>
  <c r="E2051" i="6"/>
  <c r="I2076" i="6"/>
  <c r="F2076" i="6"/>
  <c r="I2121" i="6"/>
  <c r="E2121" i="6"/>
  <c r="I2136" i="6"/>
  <c r="H2136" i="6" s="1"/>
  <c r="F2136" i="6"/>
  <c r="I2139" i="6"/>
  <c r="H2139" i="6" s="1"/>
  <c r="E2139" i="6"/>
  <c r="I2172" i="6"/>
  <c r="H2172" i="6" s="1"/>
  <c r="F2172" i="6"/>
  <c r="I2176" i="6"/>
  <c r="H2176" i="6" s="1"/>
  <c r="E2176" i="6"/>
  <c r="I2180" i="6"/>
  <c r="H2180" i="6" s="1"/>
  <c r="F2180" i="6"/>
  <c r="I2183" i="6"/>
  <c r="H2183" i="6" s="1"/>
  <c r="E2183" i="6"/>
  <c r="I2224" i="6"/>
  <c r="F2224" i="6"/>
  <c r="F51" i="8"/>
  <c r="F17" i="8"/>
  <c r="F77" i="8"/>
  <c r="F117" i="8"/>
  <c r="F167" i="8"/>
  <c r="F225" i="8"/>
  <c r="F148" i="8"/>
  <c r="F141" i="8"/>
  <c r="F314" i="8"/>
  <c r="F327" i="8"/>
  <c r="F311" i="8"/>
  <c r="F13" i="16"/>
  <c r="F17" i="16"/>
  <c r="F25" i="16"/>
  <c r="F33" i="16"/>
  <c r="F37" i="16"/>
  <c r="F41" i="16"/>
  <c r="F49" i="16"/>
  <c r="F53" i="16"/>
  <c r="F57" i="16"/>
  <c r="F61" i="16"/>
  <c r="F77" i="16"/>
  <c r="F105" i="16"/>
  <c r="F117" i="16"/>
  <c r="F141" i="16"/>
  <c r="F153" i="16"/>
  <c r="F165" i="16"/>
  <c r="F169" i="16"/>
  <c r="F181" i="16"/>
  <c r="F193" i="16"/>
  <c r="F197" i="16"/>
  <c r="F209" i="16"/>
  <c r="F247" i="16"/>
  <c r="F255" i="16"/>
  <c r="F279" i="16"/>
  <c r="F283" i="16"/>
  <c r="F291" i="16"/>
  <c r="F299" i="16"/>
  <c r="F303" i="16"/>
  <c r="F311" i="16"/>
  <c r="F315" i="16"/>
  <c r="F319" i="16"/>
  <c r="F327" i="16"/>
  <c r="F331" i="16"/>
  <c r="F6" i="16"/>
  <c r="F18" i="16"/>
  <c r="F26" i="16"/>
  <c r="F38" i="16"/>
  <c r="F42" i="16"/>
  <c r="F46" i="16"/>
  <c r="F62" i="16"/>
  <c r="F82" i="16"/>
  <c r="F90" i="16"/>
  <c r="F126" i="16"/>
  <c r="F134" i="16"/>
  <c r="F138" i="16"/>
  <c r="F142" i="16"/>
  <c r="F146" i="16"/>
  <c r="F166" i="16"/>
  <c r="F174" i="16"/>
  <c r="F224" i="16"/>
  <c r="F244" i="16"/>
  <c r="F248" i="16"/>
  <c r="F268" i="16"/>
  <c r="F276" i="16"/>
  <c r="F280" i="16"/>
  <c r="F292" i="16"/>
  <c r="F308" i="16"/>
  <c r="F312" i="16"/>
  <c r="F316" i="16"/>
  <c r="F328" i="16"/>
  <c r="F340" i="16"/>
  <c r="F7" i="16"/>
  <c r="F11" i="16"/>
  <c r="F31" i="16"/>
  <c r="F51" i="16"/>
  <c r="F67" i="16"/>
  <c r="F75" i="16"/>
  <c r="F103" i="16"/>
  <c r="F131" i="16"/>
  <c r="F151" i="16"/>
  <c r="F167" i="16"/>
  <c r="F195" i="16"/>
  <c r="F211" i="16"/>
  <c r="F217" i="16"/>
  <c r="F221" i="16"/>
  <c r="F225" i="16"/>
  <c r="F237" i="16"/>
  <c r="F245" i="16"/>
  <c r="F261" i="16"/>
  <c r="F273" i="16"/>
  <c r="F309" i="16"/>
  <c r="F325" i="16"/>
  <c r="F329" i="16"/>
  <c r="F12" i="16"/>
  <c r="F44" i="16"/>
  <c r="F60" i="16"/>
  <c r="F76" i="16"/>
  <c r="F124" i="16"/>
  <c r="F140" i="16"/>
  <c r="F188" i="16"/>
  <c r="F234" i="16"/>
  <c r="F282" i="16"/>
  <c r="F298" i="16"/>
  <c r="F314" i="16"/>
  <c r="F32" i="16"/>
  <c r="F270" i="16"/>
  <c r="F302" i="16"/>
  <c r="F36" i="16"/>
  <c r="F52" i="16"/>
  <c r="F84" i="16"/>
  <c r="F116" i="16"/>
  <c r="F148" i="16"/>
  <c r="F290" i="16"/>
  <c r="F322" i="16"/>
  <c r="F294" i="16"/>
  <c r="F40" i="16"/>
  <c r="I2232" i="6"/>
  <c r="I2251" i="6"/>
  <c r="H2251" i="6" s="1"/>
  <c r="F2251" i="6"/>
  <c r="I2257" i="6"/>
  <c r="E2257" i="6"/>
  <c r="E2256" i="6" s="1"/>
  <c r="I2289" i="6"/>
  <c r="H2289" i="6" s="1"/>
  <c r="E2289" i="6"/>
  <c r="E2288" i="6" s="1"/>
  <c r="F2364" i="6"/>
  <c r="I2364" i="6"/>
  <c r="E2426" i="6"/>
  <c r="E2425" i="6" s="1"/>
  <c r="F2426" i="6"/>
  <c r="F2425" i="6" s="1"/>
  <c r="H2467" i="6"/>
  <c r="E2472" i="6"/>
  <c r="I2474" i="6"/>
  <c r="H2474" i="6" s="1"/>
  <c r="F2474" i="6"/>
  <c r="I2475" i="6"/>
  <c r="F2477" i="6"/>
  <c r="H2489" i="6"/>
  <c r="H2519" i="6"/>
  <c r="E2524" i="6"/>
  <c r="I2546" i="6"/>
  <c r="F2546" i="6"/>
  <c r="E2548" i="6"/>
  <c r="F2548" i="6"/>
  <c r="F2582" i="6"/>
  <c r="F2581" i="6" s="1"/>
  <c r="F2593" i="6"/>
  <c r="F2592" i="6" s="1"/>
  <c r="E2595" i="6"/>
  <c r="E2594" i="6" s="1"/>
  <c r="F2595" i="6"/>
  <c r="F2594" i="6" s="1"/>
  <c r="F183" i="16" s="1"/>
  <c r="I2617" i="6"/>
  <c r="I2649" i="6"/>
  <c r="F2649" i="6"/>
  <c r="F2648" i="6" s="1"/>
  <c r="F2653" i="6"/>
  <c r="E2653" i="6"/>
  <c r="F2672" i="6"/>
  <c r="F2671" i="6" s="1"/>
  <c r="F2668" i="6" s="1"/>
  <c r="I2675" i="6"/>
  <c r="E2675" i="6"/>
  <c r="E2674" i="6" s="1"/>
  <c r="E2688" i="6"/>
  <c r="F2690" i="6"/>
  <c r="I2692" i="6"/>
  <c r="H2692" i="6" s="1"/>
  <c r="E2692" i="6"/>
  <c r="E2703" i="6"/>
  <c r="I2705" i="6"/>
  <c r="H2705" i="6" s="1"/>
  <c r="F2705" i="6"/>
  <c r="F2704" i="6" s="1"/>
  <c r="F233" i="16" s="1"/>
  <c r="I2730" i="6"/>
  <c r="E2730" i="6"/>
  <c r="E2729" i="6" s="1"/>
  <c r="E2728" i="6" s="1"/>
  <c r="E2789" i="6"/>
  <c r="E2788" i="6" s="1"/>
  <c r="H2788" i="6" s="1"/>
  <c r="H2793" i="6"/>
  <c r="I2799" i="6"/>
  <c r="E2799" i="6"/>
  <c r="E2798" i="6" s="1"/>
  <c r="H2802" i="6"/>
  <c r="H2809" i="6"/>
  <c r="F2838" i="6"/>
  <c r="F2837" i="6" s="1"/>
  <c r="F293" i="16" s="1"/>
  <c r="I2875" i="6"/>
  <c r="F2875" i="6"/>
  <c r="F2874" i="6" s="1"/>
  <c r="F313" i="16" s="1"/>
  <c r="F2883" i="6"/>
  <c r="H2910" i="6"/>
  <c r="F2930" i="6"/>
  <c r="I2930" i="6"/>
  <c r="I2932" i="6"/>
  <c r="F2932" i="6"/>
  <c r="I2935" i="6"/>
  <c r="F2935" i="6"/>
  <c r="E2935" i="6"/>
  <c r="E2944" i="6"/>
  <c r="I2944" i="6"/>
  <c r="F2944" i="6"/>
  <c r="F12" i="15"/>
  <c r="F32" i="15"/>
  <c r="F36" i="15"/>
  <c r="F60" i="15"/>
  <c r="F124" i="15"/>
  <c r="F128" i="15"/>
  <c r="F148" i="15"/>
  <c r="F184" i="15"/>
  <c r="F192" i="15"/>
  <c r="F222" i="15"/>
  <c r="F226" i="15"/>
  <c r="F234" i="15"/>
  <c r="F262" i="15"/>
  <c r="F274" i="15"/>
  <c r="F282" i="15"/>
  <c r="F290" i="15"/>
  <c r="F294" i="15"/>
  <c r="F302" i="15"/>
  <c r="F314" i="15"/>
  <c r="F5" i="15"/>
  <c r="F17" i="15"/>
  <c r="F29" i="15"/>
  <c r="F41" i="15"/>
  <c r="F65" i="15"/>
  <c r="F77" i="15"/>
  <c r="F97" i="15"/>
  <c r="F117" i="15"/>
  <c r="F141" i="15"/>
  <c r="F54" i="15"/>
  <c r="F94" i="15"/>
  <c r="F134" i="15"/>
  <c r="F142" i="15"/>
  <c r="F182" i="15"/>
  <c r="F186" i="15"/>
  <c r="F190" i="15"/>
  <c r="F194" i="15"/>
  <c r="F198" i="15"/>
  <c r="F216" i="15"/>
  <c r="F236" i="15"/>
  <c r="F240" i="15"/>
  <c r="F248" i="15"/>
  <c r="F272" i="15"/>
  <c r="F308" i="15"/>
  <c r="F31" i="15"/>
  <c r="F47" i="15"/>
  <c r="F63" i="15"/>
  <c r="F79" i="15"/>
  <c r="F237" i="15"/>
  <c r="F309" i="15"/>
  <c r="F325" i="15"/>
  <c r="F341" i="15"/>
  <c r="F51" i="15"/>
  <c r="F67" i="15"/>
  <c r="F167" i="15"/>
  <c r="F183" i="15"/>
  <c r="F209" i="15"/>
  <c r="F239" i="15"/>
  <c r="F255" i="15"/>
  <c r="F263" i="15"/>
  <c r="F311" i="15"/>
  <c r="F319" i="15"/>
  <c r="F327" i="15"/>
  <c r="F135" i="15"/>
  <c r="F151" i="15"/>
  <c r="F225" i="15"/>
  <c r="F273" i="15"/>
  <c r="F297" i="15"/>
  <c r="F329" i="15"/>
  <c r="F75" i="15"/>
  <c r="F175" i="15"/>
  <c r="F227" i="15"/>
  <c r="F235" i="15"/>
  <c r="F251" i="15"/>
  <c r="F275" i="15"/>
  <c r="F291" i="15"/>
  <c r="F315" i="15"/>
  <c r="I2961" i="6"/>
  <c r="F2975" i="6"/>
  <c r="I2975" i="6"/>
  <c r="E2975" i="6"/>
  <c r="I2980" i="6"/>
  <c r="F2980" i="6"/>
  <c r="I2986" i="6"/>
  <c r="F2986" i="6"/>
  <c r="F2985" i="6" s="1"/>
  <c r="F3006" i="6"/>
  <c r="F3005" i="6" s="1"/>
  <c r="F26" i="15" s="1"/>
  <c r="I3006" i="6"/>
  <c r="E3006" i="6"/>
  <c r="E3005" i="6" s="1"/>
  <c r="I3041" i="6"/>
  <c r="F3041" i="6"/>
  <c r="F3040" i="6" s="1"/>
  <c r="F46" i="8" s="1"/>
  <c r="I3054" i="6"/>
  <c r="F3054" i="6"/>
  <c r="F3053" i="6" s="1"/>
  <c r="F53" i="15" s="1"/>
  <c r="E3054" i="6"/>
  <c r="E3056" i="6"/>
  <c r="E3055" i="6" s="1"/>
  <c r="H3055" i="6" s="1"/>
  <c r="I3056" i="6"/>
  <c r="F3096" i="6"/>
  <c r="E3096" i="6"/>
  <c r="I3110" i="6"/>
  <c r="F3110" i="6"/>
  <c r="F3109" i="6" s="1"/>
  <c r="E3110" i="6"/>
  <c r="E3109" i="6" s="1"/>
  <c r="E3120" i="6"/>
  <c r="E3119" i="6" s="1"/>
  <c r="I3120" i="6"/>
  <c r="F3120" i="6"/>
  <c r="F3119" i="6" s="1"/>
  <c r="F88" i="15" s="1"/>
  <c r="H3126" i="6"/>
  <c r="E3136" i="6"/>
  <c r="E3135" i="6" s="1"/>
  <c r="E3132" i="6" s="1"/>
  <c r="I3136" i="6"/>
  <c r="F3136" i="6"/>
  <c r="F3135" i="6" s="1"/>
  <c r="I3170" i="6"/>
  <c r="F3170" i="6"/>
  <c r="I3172" i="6"/>
  <c r="E3172" i="6"/>
  <c r="I3231" i="6"/>
  <c r="F3231" i="6"/>
  <c r="F3230" i="6" s="1"/>
  <c r="F138" i="15" s="1"/>
  <c r="E3231" i="6"/>
  <c r="E3230" i="6" s="1"/>
  <c r="I3281" i="6"/>
  <c r="F3281" i="6"/>
  <c r="E3281" i="6"/>
  <c r="E3289" i="6"/>
  <c r="E3288" i="6" s="1"/>
  <c r="F3289" i="6"/>
  <c r="F3288" i="6" s="1"/>
  <c r="F3342" i="6"/>
  <c r="F3341" i="6" s="1"/>
  <c r="I3342" i="6"/>
  <c r="E3342" i="6"/>
  <c r="E3341" i="6" s="1"/>
  <c r="I10" i="6"/>
  <c r="E14" i="6"/>
  <c r="E12" i="6" s="1"/>
  <c r="E107" i="6"/>
  <c r="E110" i="6"/>
  <c r="E117" i="6"/>
  <c r="E119" i="6"/>
  <c r="I246" i="6"/>
  <c r="E252" i="6"/>
  <c r="E285" i="6"/>
  <c r="E288" i="6"/>
  <c r="E287" i="6" s="1"/>
  <c r="E302" i="6"/>
  <c r="H306" i="6"/>
  <c r="E348" i="6"/>
  <c r="E394" i="6"/>
  <c r="E393" i="6" s="1"/>
  <c r="E431" i="6"/>
  <c r="E439" i="6"/>
  <c r="E469" i="6"/>
  <c r="E480" i="6"/>
  <c r="E484" i="6"/>
  <c r="I7" i="6"/>
  <c r="F13" i="6"/>
  <c r="F14" i="6"/>
  <c r="E21" i="6"/>
  <c r="I32" i="6"/>
  <c r="I34" i="6"/>
  <c r="F37" i="6"/>
  <c r="H37" i="6" s="1"/>
  <c r="F39" i="6"/>
  <c r="F52" i="6"/>
  <c r="H52" i="6" s="1"/>
  <c r="F63" i="6"/>
  <c r="F62" i="6" s="1"/>
  <c r="H62" i="6" s="1"/>
  <c r="E67" i="6"/>
  <c r="E66" i="6" s="1"/>
  <c r="E69" i="6"/>
  <c r="F75" i="6"/>
  <c r="F74" i="6" s="1"/>
  <c r="F22" i="13" s="1"/>
  <c r="F82" i="6"/>
  <c r="F81" i="6" s="1"/>
  <c r="F91" i="6"/>
  <c r="F90" i="6" s="1"/>
  <c r="F31" i="13" s="1"/>
  <c r="F101" i="6"/>
  <c r="F100" i="6" s="1"/>
  <c r="F37" i="13" s="1"/>
  <c r="F109" i="6"/>
  <c r="F105" i="6" s="1"/>
  <c r="F118" i="6"/>
  <c r="F115" i="6" s="1"/>
  <c r="E123" i="6"/>
  <c r="E122" i="6" s="1"/>
  <c r="E141" i="6"/>
  <c r="E140" i="6" s="1"/>
  <c r="E144" i="6"/>
  <c r="E148" i="6"/>
  <c r="F162" i="6"/>
  <c r="E172" i="6"/>
  <c r="F173" i="6"/>
  <c r="E179" i="6"/>
  <c r="F189" i="6"/>
  <c r="F195" i="6"/>
  <c r="F199" i="6"/>
  <c r="F203" i="6"/>
  <c r="E208" i="6"/>
  <c r="E232" i="6"/>
  <c r="E231" i="6" s="1"/>
  <c r="F243" i="6"/>
  <c r="E246" i="6"/>
  <c r="E249" i="6"/>
  <c r="F285" i="6"/>
  <c r="F302" i="6"/>
  <c r="E320" i="6"/>
  <c r="E326" i="6"/>
  <c r="F327" i="6"/>
  <c r="F340" i="6"/>
  <c r="E344" i="6"/>
  <c r="E343" i="6" s="1"/>
  <c r="E347" i="6"/>
  <c r="E364" i="6"/>
  <c r="F365" i="6"/>
  <c r="F367" i="6"/>
  <c r="F371" i="6"/>
  <c r="H371" i="6" s="1"/>
  <c r="F394" i="6"/>
  <c r="F393" i="6" s="1"/>
  <c r="E415" i="6"/>
  <c r="E414" i="6" s="1"/>
  <c r="E453" i="6"/>
  <c r="F460" i="6"/>
  <c r="F459" i="6" s="1"/>
  <c r="F141" i="13" s="1"/>
  <c r="F463" i="6"/>
  <c r="E504" i="6"/>
  <c r="E503" i="6" s="1"/>
  <c r="E510" i="6"/>
  <c r="E509" i="6" s="1"/>
  <c r="F525" i="6"/>
  <c r="E539" i="6"/>
  <c r="E577" i="6"/>
  <c r="E587" i="6"/>
  <c r="E599" i="6"/>
  <c r="E618" i="6"/>
  <c r="F619" i="6"/>
  <c r="E623" i="6"/>
  <c r="F639" i="6"/>
  <c r="H639" i="6" s="1"/>
  <c r="E642" i="6"/>
  <c r="E647" i="6"/>
  <c r="E648" i="6"/>
  <c r="F650" i="6"/>
  <c r="E671" i="6"/>
  <c r="F673" i="6"/>
  <c r="E677" i="6"/>
  <c r="E691" i="6"/>
  <c r="E697" i="6"/>
  <c r="F698" i="6"/>
  <c r="E702" i="6"/>
  <c r="E707" i="6"/>
  <c r="F708" i="6"/>
  <c r="H708" i="6" s="1"/>
  <c r="E714" i="6"/>
  <c r="F715" i="6"/>
  <c r="F754" i="6"/>
  <c r="F753" i="6" s="1"/>
  <c r="H753" i="6" s="1"/>
  <c r="F760" i="6"/>
  <c r="F756" i="6" s="1"/>
  <c r="F8" i="12" s="1"/>
  <c r="F761" i="6"/>
  <c r="H761" i="6" s="1"/>
  <c r="F763" i="6"/>
  <c r="F762" i="6" s="1"/>
  <c r="E766" i="6"/>
  <c r="E762" i="6" s="1"/>
  <c r="F780" i="6"/>
  <c r="F782" i="6"/>
  <c r="H782" i="6" s="1"/>
  <c r="I783" i="6"/>
  <c r="E786" i="6"/>
  <c r="E788" i="6"/>
  <c r="F789" i="6"/>
  <c r="E813" i="6"/>
  <c r="E871" i="6"/>
  <c r="E870" i="6" s="1"/>
  <c r="E873" i="6"/>
  <c r="E872" i="6" s="1"/>
  <c r="E879" i="6"/>
  <c r="E878" i="6" s="1"/>
  <c r="H899" i="6"/>
  <c r="E902" i="6"/>
  <c r="E926" i="6"/>
  <c r="E927" i="6"/>
  <c r="E928" i="6"/>
  <c r="H1022" i="6"/>
  <c r="E1200" i="6"/>
  <c r="H1747" i="6"/>
  <c r="E1944" i="6"/>
  <c r="F1980" i="6"/>
  <c r="I1980" i="6"/>
  <c r="I2028" i="6"/>
  <c r="F2028" i="6"/>
  <c r="I2041" i="6"/>
  <c r="E2041" i="6"/>
  <c r="I2057" i="6"/>
  <c r="E2057" i="6"/>
  <c r="E2056" i="6" s="1"/>
  <c r="H2056" i="6" s="1"/>
  <c r="I2063" i="6"/>
  <c r="F2063" i="6"/>
  <c r="F2074" i="6"/>
  <c r="I2074" i="6"/>
  <c r="I2090" i="6"/>
  <c r="F2090" i="6"/>
  <c r="I2117" i="6"/>
  <c r="E2117" i="6"/>
  <c r="I2124" i="6"/>
  <c r="F2124" i="6"/>
  <c r="I2127" i="6"/>
  <c r="E2127" i="6"/>
  <c r="I2149" i="6"/>
  <c r="H2149" i="6" s="1"/>
  <c r="E2149" i="6"/>
  <c r="I2153" i="6"/>
  <c r="H2153" i="6" s="1"/>
  <c r="F2153" i="6"/>
  <c r="I2208" i="6"/>
  <c r="H2208" i="6" s="1"/>
  <c r="F2208" i="6"/>
  <c r="I2212" i="6"/>
  <c r="E2212" i="6"/>
  <c r="I2266" i="6"/>
  <c r="E2266" i="6"/>
  <c r="E2265" i="6" s="1"/>
  <c r="I2281" i="6"/>
  <c r="F2281" i="6"/>
  <c r="F2280" i="6" s="1"/>
  <c r="F29" i="16" s="1"/>
  <c r="F2389" i="6"/>
  <c r="F2385" i="6" s="1"/>
  <c r="E2389" i="6"/>
  <c r="E2385" i="6" s="1"/>
  <c r="H2385" i="6" s="1"/>
  <c r="E2405" i="6"/>
  <c r="E2404" i="6" s="1"/>
  <c r="H2404" i="6" s="1"/>
  <c r="F2405" i="6"/>
  <c r="F2404" i="6" s="1"/>
  <c r="I2418" i="6"/>
  <c r="F2418" i="6"/>
  <c r="F2417" i="6" s="1"/>
  <c r="F2443" i="6"/>
  <c r="E2443" i="6"/>
  <c r="F2459" i="6"/>
  <c r="E2459" i="6"/>
  <c r="F2493" i="6"/>
  <c r="F2492" i="6" s="1"/>
  <c r="E2493" i="6"/>
  <c r="E2492" i="6" s="1"/>
  <c r="I2523" i="6"/>
  <c r="F2523" i="6"/>
  <c r="F2531" i="6"/>
  <c r="F2530" i="6" s="1"/>
  <c r="F152" i="16" s="1"/>
  <c r="E2531" i="6"/>
  <c r="E2530" i="6" s="1"/>
  <c r="E2587" i="6"/>
  <c r="E2586" i="6" s="1"/>
  <c r="H2586" i="6" s="1"/>
  <c r="F2587" i="6"/>
  <c r="F2586" i="6" s="1"/>
  <c r="I2611" i="6"/>
  <c r="F2611" i="6"/>
  <c r="F2610" i="6" s="1"/>
  <c r="I2687" i="6"/>
  <c r="F2687" i="6"/>
  <c r="I2702" i="6"/>
  <c r="F2702" i="6"/>
  <c r="H2729" i="6"/>
  <c r="I2735" i="6"/>
  <c r="E2735" i="6"/>
  <c r="E2734" i="6" s="1"/>
  <c r="E2733" i="6" s="1"/>
  <c r="I2744" i="6"/>
  <c r="E2744" i="6"/>
  <c r="E2765" i="6"/>
  <c r="E2764" i="6" s="1"/>
  <c r="F2765" i="6"/>
  <c r="F2764" i="6" s="1"/>
  <c r="I2775" i="6"/>
  <c r="E2775" i="6"/>
  <c r="E2774" i="6" s="1"/>
  <c r="F2776" i="6"/>
  <c r="F267" i="16" s="1"/>
  <c r="I2814" i="6"/>
  <c r="E2814" i="6"/>
  <c r="I2836" i="6"/>
  <c r="E2836" i="6"/>
  <c r="E2835" i="6" s="1"/>
  <c r="I2847" i="6"/>
  <c r="F2847" i="6"/>
  <c r="F2846" i="6" s="1"/>
  <c r="F297" i="16" s="1"/>
  <c r="I2864" i="6"/>
  <c r="F2864" i="6"/>
  <c r="F2863" i="6" s="1"/>
  <c r="F307" i="16" s="1"/>
  <c r="E2864" i="6"/>
  <c r="E2863" i="6" s="1"/>
  <c r="H2863" i="6" s="1"/>
  <c r="F2869" i="6"/>
  <c r="E2936" i="6"/>
  <c r="I2936" i="6"/>
  <c r="F2945" i="6"/>
  <c r="I2945" i="6"/>
  <c r="E2976" i="6"/>
  <c r="I2976" i="6"/>
  <c r="H2985" i="6"/>
  <c r="I2992" i="6"/>
  <c r="F2992" i="6"/>
  <c r="I3012" i="6"/>
  <c r="F3012" i="6"/>
  <c r="F3011" i="6" s="1"/>
  <c r="F30" i="15" s="1"/>
  <c r="E3043" i="6"/>
  <c r="E3042" i="6" s="1"/>
  <c r="I3043" i="6"/>
  <c r="E3052" i="6"/>
  <c r="E3051" i="6" s="1"/>
  <c r="F3052" i="6"/>
  <c r="F3051" i="6" s="1"/>
  <c r="F52" i="15" s="1"/>
  <c r="F3089" i="6"/>
  <c r="F3088" i="6" s="1"/>
  <c r="F76" i="8" s="1"/>
  <c r="I3089" i="6"/>
  <c r="I3096" i="6"/>
  <c r="H3102" i="6"/>
  <c r="F3122" i="6"/>
  <c r="F3121" i="6" s="1"/>
  <c r="F89" i="15" s="1"/>
  <c r="I3155" i="6"/>
  <c r="F3155" i="6"/>
  <c r="F3154" i="6" s="1"/>
  <c r="F106" i="15" s="1"/>
  <c r="E3160" i="6"/>
  <c r="F3160" i="6"/>
  <c r="I3176" i="6"/>
  <c r="F3176" i="6"/>
  <c r="F3175" i="6" s="1"/>
  <c r="F113" i="15" s="1"/>
  <c r="E3176" i="6"/>
  <c r="E3175" i="6" s="1"/>
  <c r="E3187" i="6"/>
  <c r="I3187" i="6"/>
  <c r="F3187" i="6"/>
  <c r="I3201" i="6"/>
  <c r="E3201" i="6"/>
  <c r="E3200" i="6" s="1"/>
  <c r="I3217" i="6"/>
  <c r="E3217" i="6"/>
  <c r="H3236" i="6"/>
  <c r="E3252" i="6"/>
  <c r="I3252" i="6"/>
  <c r="E3262" i="6"/>
  <c r="E3261" i="6" s="1"/>
  <c r="F3262" i="6"/>
  <c r="F3261" i="6" s="1"/>
  <c r="H3277" i="6"/>
  <c r="I3279" i="6"/>
  <c r="E3279" i="6"/>
  <c r="I3287" i="6"/>
  <c r="E3287" i="6"/>
  <c r="E3286" i="6" s="1"/>
  <c r="I3301" i="6"/>
  <c r="E3301" i="6"/>
  <c r="I3331" i="6"/>
  <c r="F3331" i="6"/>
  <c r="F3330" i="6" s="1"/>
  <c r="F187" i="15" s="1"/>
  <c r="E3331" i="6"/>
  <c r="E3330" i="6" s="1"/>
  <c r="H3337" i="6"/>
  <c r="I162" i="6"/>
  <c r="H431" i="6"/>
  <c r="E40" i="6"/>
  <c r="E91" i="6"/>
  <c r="E90" i="6" s="1"/>
  <c r="E101" i="6"/>
  <c r="H101" i="6" s="1"/>
  <c r="E106" i="6"/>
  <c r="E105" i="6" s="1"/>
  <c r="E114" i="6"/>
  <c r="E113" i="6" s="1"/>
  <c r="F133" i="6"/>
  <c r="F132" i="6" s="1"/>
  <c r="H132" i="6" s="1"/>
  <c r="I141" i="6"/>
  <c r="E145" i="6"/>
  <c r="E152" i="6"/>
  <c r="E173" i="6"/>
  <c r="E189" i="6"/>
  <c r="E195" i="6"/>
  <c r="E217" i="6"/>
  <c r="E243" i="6"/>
  <c r="I249" i="6"/>
  <c r="F339" i="6"/>
  <c r="H339" i="6" s="1"/>
  <c r="E367" i="6"/>
  <c r="H367" i="6" s="1"/>
  <c r="E460" i="6"/>
  <c r="E459" i="6" s="1"/>
  <c r="E456" i="6" s="1"/>
  <c r="E463" i="6"/>
  <c r="E525" i="6"/>
  <c r="H525" i="6" s="1"/>
  <c r="E574" i="6"/>
  <c r="E578" i="6"/>
  <c r="F28" i="6"/>
  <c r="H28" i="6" s="1"/>
  <c r="F31" i="6"/>
  <c r="E36" i="6"/>
  <c r="E38" i="6"/>
  <c r="E46" i="6"/>
  <c r="E65" i="6"/>
  <c r="E64" i="6" s="1"/>
  <c r="F80" i="6"/>
  <c r="F79" i="6" s="1"/>
  <c r="I137" i="6"/>
  <c r="E151" i="6"/>
  <c r="I152" i="6"/>
  <c r="H152" i="6" s="1"/>
  <c r="F154" i="6"/>
  <c r="E188" i="6"/>
  <c r="E192" i="6"/>
  <c r="E198" i="6"/>
  <c r="E202" i="6"/>
  <c r="I205" i="6"/>
  <c r="F209" i="6"/>
  <c r="E213" i="6"/>
  <c r="F217" i="6"/>
  <c r="F220" i="6"/>
  <c r="E242" i="6"/>
  <c r="F252" i="6"/>
  <c r="E260" i="6"/>
  <c r="E259" i="6" s="1"/>
  <c r="E266" i="6"/>
  <c r="E270" i="6"/>
  <c r="F288" i="6"/>
  <c r="F287" i="6" s="1"/>
  <c r="H287" i="6" s="1"/>
  <c r="E294" i="6"/>
  <c r="E293" i="6" s="1"/>
  <c r="F296" i="6"/>
  <c r="F295" i="6" s="1"/>
  <c r="E334" i="6"/>
  <c r="F337" i="6"/>
  <c r="F336" i="6" s="1"/>
  <c r="F93" i="13" s="1"/>
  <c r="F348" i="6"/>
  <c r="E391" i="6"/>
  <c r="E390" i="6" s="1"/>
  <c r="F410" i="6"/>
  <c r="E421" i="6"/>
  <c r="F431" i="6"/>
  <c r="E434" i="6"/>
  <c r="E433" i="6" s="1"/>
  <c r="E438" i="6"/>
  <c r="F439" i="6"/>
  <c r="E446" i="6"/>
  <c r="F469" i="6"/>
  <c r="E473" i="6"/>
  <c r="F480" i="6"/>
  <c r="F484" i="6"/>
  <c r="E487" i="6"/>
  <c r="E486" i="6" s="1"/>
  <c r="F493" i="6"/>
  <c r="E497" i="6"/>
  <c r="E496" i="6" s="1"/>
  <c r="F529" i="6"/>
  <c r="E533" i="6"/>
  <c r="E545" i="6"/>
  <c r="F546" i="6"/>
  <c r="E552" i="6"/>
  <c r="F553" i="6"/>
  <c r="H553" i="6" s="1"/>
  <c r="E571" i="6"/>
  <c r="E570" i="6" s="1"/>
  <c r="F574" i="6"/>
  <c r="F578" i="6"/>
  <c r="E580" i="6"/>
  <c r="F581" i="6"/>
  <c r="F588" i="6"/>
  <c r="E592" i="6"/>
  <c r="F594" i="6"/>
  <c r="H594" i="6" s="1"/>
  <c r="F601" i="6"/>
  <c r="H601" i="6" s="1"/>
  <c r="E604" i="6"/>
  <c r="F605" i="6"/>
  <c r="F611" i="6"/>
  <c r="H611" i="6" s="1"/>
  <c r="F625" i="6"/>
  <c r="H625" i="6" s="1"/>
  <c r="E632" i="6"/>
  <c r="E638" i="6"/>
  <c r="F643" i="6"/>
  <c r="E654" i="6"/>
  <c r="E662" i="6"/>
  <c r="F663" i="6"/>
  <c r="I668" i="6"/>
  <c r="E682" i="6"/>
  <c r="F683" i="6"/>
  <c r="E687" i="6"/>
  <c r="F688" i="6"/>
  <c r="E696" i="6"/>
  <c r="E719" i="6"/>
  <c r="E725" i="6"/>
  <c r="I747" i="6"/>
  <c r="F199" i="12"/>
  <c r="F203" i="12"/>
  <c r="F207" i="12"/>
  <c r="F211" i="12"/>
  <c r="F209" i="12"/>
  <c r="F197" i="12"/>
  <c r="F200" i="12"/>
  <c r="F204" i="12"/>
  <c r="F208" i="12"/>
  <c r="F212" i="12"/>
  <c r="F213" i="12"/>
  <c r="F205" i="12"/>
  <c r="F202" i="12"/>
  <c r="F206" i="12"/>
  <c r="F210" i="12"/>
  <c r="F214" i="12"/>
  <c r="F201" i="12"/>
  <c r="F23" i="12"/>
  <c r="F27" i="12"/>
  <c r="F56" i="12"/>
  <c r="F64" i="12"/>
  <c r="F68" i="12"/>
  <c r="F76" i="12"/>
  <c r="F80" i="12"/>
  <c r="F100" i="12"/>
  <c r="F108" i="12"/>
  <c r="F16" i="12"/>
  <c r="F20" i="12"/>
  <c r="F28" i="12"/>
  <c r="F37" i="12"/>
  <c r="F57" i="12"/>
  <c r="F65" i="12"/>
  <c r="F73" i="12"/>
  <c r="F77" i="12"/>
  <c r="F81" i="12"/>
  <c r="F93" i="12"/>
  <c r="F109" i="12"/>
  <c r="F5" i="12"/>
  <c r="F33" i="12"/>
  <c r="F38" i="12"/>
  <c r="F50" i="12"/>
  <c r="F58" i="12"/>
  <c r="F70" i="12"/>
  <c r="F74" i="12"/>
  <c r="F18" i="12"/>
  <c r="F51" i="12"/>
  <c r="F22" i="12"/>
  <c r="F47" i="12"/>
  <c r="F26" i="12"/>
  <c r="F75" i="12"/>
  <c r="F771" i="6"/>
  <c r="E778" i="6"/>
  <c r="F781" i="6"/>
  <c r="F779" i="6" s="1"/>
  <c r="F12" i="12" s="1"/>
  <c r="E796" i="6"/>
  <c r="E804" i="6"/>
  <c r="H807" i="6"/>
  <c r="H828" i="6"/>
  <c r="E843" i="6"/>
  <c r="E842" i="6" s="1"/>
  <c r="E847" i="6"/>
  <c r="E846" i="6" s="1"/>
  <c r="E851" i="6"/>
  <c r="E853" i="6"/>
  <c r="F856" i="6"/>
  <c r="F855" i="6" s="1"/>
  <c r="F41" i="12" s="1"/>
  <c r="E858" i="6"/>
  <c r="E889" i="6"/>
  <c r="F891" i="6"/>
  <c r="E895" i="6"/>
  <c r="E903" i="6"/>
  <c r="E904" i="6"/>
  <c r="E917" i="6"/>
  <c r="F919" i="6"/>
  <c r="I990" i="6"/>
  <c r="I3" i="6"/>
  <c r="F201" i="13"/>
  <c r="F205" i="13"/>
  <c r="F209" i="13"/>
  <c r="F213" i="13"/>
  <c r="F202" i="13"/>
  <c r="F206" i="13"/>
  <c r="F210" i="13"/>
  <c r="F214" i="13"/>
  <c r="F199" i="13"/>
  <c r="F203" i="13"/>
  <c r="F207" i="13"/>
  <c r="F211" i="13"/>
  <c r="F197" i="13"/>
  <c r="F208" i="13"/>
  <c r="F212" i="13"/>
  <c r="F6" i="13"/>
  <c r="F18" i="13"/>
  <c r="F200" i="13"/>
  <c r="F19" i="13"/>
  <c r="F32" i="13"/>
  <c r="F41" i="13"/>
  <c r="F49" i="13"/>
  <c r="F65" i="13"/>
  <c r="F69" i="13"/>
  <c r="F73" i="13"/>
  <c r="F77" i="13"/>
  <c r="F81" i="13"/>
  <c r="F85" i="13"/>
  <c r="F97" i="13"/>
  <c r="F117" i="13"/>
  <c r="F161" i="13"/>
  <c r="F30" i="13"/>
  <c r="F47" i="13"/>
  <c r="F63" i="13"/>
  <c r="F71" i="13"/>
  <c r="F87" i="13"/>
  <c r="F115" i="13"/>
  <c r="F127" i="13"/>
  <c r="F204" i="13"/>
  <c r="F20" i="13"/>
  <c r="F25" i="13"/>
  <c r="F42" i="13"/>
  <c r="F50" i="13"/>
  <c r="F58" i="13"/>
  <c r="F74" i="13"/>
  <c r="F122" i="13"/>
  <c r="F134" i="13"/>
  <c r="F138" i="13"/>
  <c r="F150" i="13"/>
  <c r="F154" i="13"/>
  <c r="F158" i="13"/>
  <c r="F178" i="13"/>
  <c r="F26" i="13"/>
  <c r="F107" i="13"/>
  <c r="F34" i="13"/>
  <c r="F59" i="13"/>
  <c r="F111" i="13"/>
  <c r="F27" i="13"/>
  <c r="F35" i="13"/>
  <c r="F52" i="13"/>
  <c r="F76" i="13"/>
  <c r="F80" i="13"/>
  <c r="F100" i="13"/>
  <c r="F108" i="13"/>
  <c r="F112" i="13"/>
  <c r="F116" i="13"/>
  <c r="F120" i="13"/>
  <c r="F136" i="13"/>
  <c r="F140" i="13"/>
  <c r="F148" i="13"/>
  <c r="F152" i="13"/>
  <c r="F164" i="13"/>
  <c r="F91" i="13"/>
  <c r="F119" i="13"/>
  <c r="F50" i="7"/>
  <c r="F58" i="7"/>
  <c r="F74" i="7"/>
  <c r="F108" i="7"/>
  <c r="F65" i="7"/>
  <c r="F18" i="7"/>
  <c r="F26" i="7"/>
  <c r="F47" i="7"/>
  <c r="F81" i="7"/>
  <c r="F76" i="7"/>
  <c r="F80" i="7"/>
  <c r="I13" i="6"/>
  <c r="F17" i="6"/>
  <c r="H17" i="6" s="1"/>
  <c r="F21" i="6"/>
  <c r="F27" i="6"/>
  <c r="I30" i="6"/>
  <c r="F38" i="6"/>
  <c r="I40" i="6"/>
  <c r="H40" i="6" s="1"/>
  <c r="E43" i="6"/>
  <c r="H43" i="6" s="1"/>
  <c r="F44" i="6"/>
  <c r="E45" i="6"/>
  <c r="H45" i="6" s="1"/>
  <c r="H48" i="6"/>
  <c r="E49" i="6"/>
  <c r="E47" i="6" s="1"/>
  <c r="F51" i="6"/>
  <c r="I59" i="6"/>
  <c r="E61" i="6"/>
  <c r="H61" i="6" s="1"/>
  <c r="E89" i="6"/>
  <c r="E93" i="6"/>
  <c r="E92" i="6" s="1"/>
  <c r="H92" i="6" s="1"/>
  <c r="F103" i="6"/>
  <c r="F102" i="6" s="1"/>
  <c r="F123" i="6"/>
  <c r="F122" i="6" s="1"/>
  <c r="I127" i="6"/>
  <c r="I129" i="6"/>
  <c r="E131" i="6"/>
  <c r="E130" i="6" s="1"/>
  <c r="H130" i="6" s="1"/>
  <c r="F144" i="6"/>
  <c r="F151" i="6"/>
  <c r="E159" i="6"/>
  <c r="E166" i="6"/>
  <c r="F172" i="6"/>
  <c r="E178" i="6"/>
  <c r="F179" i="6"/>
  <c r="E183" i="6"/>
  <c r="F188" i="6"/>
  <c r="F192" i="6"/>
  <c r="F198" i="6"/>
  <c r="F202" i="6"/>
  <c r="F208" i="6"/>
  <c r="E212" i="6"/>
  <c r="F213" i="6"/>
  <c r="E224" i="6"/>
  <c r="E227" i="6"/>
  <c r="E230" i="6"/>
  <c r="F232" i="6"/>
  <c r="F231" i="6" s="1"/>
  <c r="F242" i="6"/>
  <c r="F260" i="6"/>
  <c r="F259" i="6" s="1"/>
  <c r="F68" i="7" s="1"/>
  <c r="E265" i="6"/>
  <c r="F266" i="6"/>
  <c r="E269" i="6"/>
  <c r="F270" i="6"/>
  <c r="E277" i="6"/>
  <c r="E276" i="6" s="1"/>
  <c r="H276" i="6" s="1"/>
  <c r="E291" i="6"/>
  <c r="F294" i="6"/>
  <c r="F293" i="6" s="1"/>
  <c r="F79" i="13" s="1"/>
  <c r="H307" i="6"/>
  <c r="E310" i="6"/>
  <c r="E319" i="6"/>
  <c r="H319" i="6" s="1"/>
  <c r="F320" i="6"/>
  <c r="I324" i="6"/>
  <c r="F326" i="6"/>
  <c r="E330" i="6"/>
  <c r="E329" i="6" s="1"/>
  <c r="E333" i="6"/>
  <c r="H333" i="6" s="1"/>
  <c r="F334" i="6"/>
  <c r="F344" i="6"/>
  <c r="F343" i="6" s="1"/>
  <c r="F347" i="6"/>
  <c r="E351" i="6"/>
  <c r="E350" i="6" s="1"/>
  <c r="E356" i="6"/>
  <c r="E355" i="6" s="1"/>
  <c r="H361" i="6"/>
  <c r="F364" i="6"/>
  <c r="F362" i="6" s="1"/>
  <c r="E376" i="6"/>
  <c r="E375" i="6" s="1"/>
  <c r="E382" i="6"/>
  <c r="F391" i="6"/>
  <c r="F390" i="6" s="1"/>
  <c r="H390" i="6" s="1"/>
  <c r="E396" i="6"/>
  <c r="E395" i="6" s="1"/>
  <c r="H395" i="6" s="1"/>
  <c r="E402" i="6"/>
  <c r="E401" i="6" s="1"/>
  <c r="F415" i="6"/>
  <c r="F414" i="6" s="1"/>
  <c r="H414" i="6" s="1"/>
  <c r="F421" i="6"/>
  <c r="E425" i="6"/>
  <c r="F434" i="6"/>
  <c r="F433" i="6" s="1"/>
  <c r="H433" i="6" s="1"/>
  <c r="I436" i="6"/>
  <c r="F438" i="6"/>
  <c r="E441" i="6"/>
  <c r="E440" i="6" s="1"/>
  <c r="H440" i="6" s="1"/>
  <c r="E445" i="6"/>
  <c r="F446" i="6"/>
  <c r="E448" i="6"/>
  <c r="E447" i="6" s="1"/>
  <c r="H447" i="6" s="1"/>
  <c r="E452" i="6"/>
  <c r="F453" i="6"/>
  <c r="H453" i="6" s="1"/>
  <c r="H455" i="6"/>
  <c r="H458" i="6"/>
  <c r="E472" i="6"/>
  <c r="F473" i="6"/>
  <c r="F470" i="6" s="1"/>
  <c r="F487" i="6"/>
  <c r="F486" i="6" s="1"/>
  <c r="F149" i="13" s="1"/>
  <c r="F497" i="6"/>
  <c r="F496" i="6" s="1"/>
  <c r="F153" i="13" s="1"/>
  <c r="H499" i="6"/>
  <c r="F504" i="6"/>
  <c r="F503" i="6" s="1"/>
  <c r="F157" i="13" s="1"/>
  <c r="F510" i="6"/>
  <c r="F509" i="6" s="1"/>
  <c r="F160" i="13" s="1"/>
  <c r="H526" i="6"/>
  <c r="E532" i="6"/>
  <c r="H532" i="6" s="1"/>
  <c r="F533" i="6"/>
  <c r="E538" i="6"/>
  <c r="H538" i="6" s="1"/>
  <c r="F539" i="6"/>
  <c r="E542" i="6"/>
  <c r="H542" i="6" s="1"/>
  <c r="F545" i="6"/>
  <c r="F552" i="6"/>
  <c r="E556" i="6"/>
  <c r="H556" i="6" s="1"/>
  <c r="H559" i="6"/>
  <c r="E560" i="6"/>
  <c r="H562" i="6"/>
  <c r="E563" i="6"/>
  <c r="H563" i="6" s="1"/>
  <c r="H566" i="6"/>
  <c r="F571" i="6"/>
  <c r="F570" i="6" s="1"/>
  <c r="F567" i="6" s="1"/>
  <c r="F577" i="6"/>
  <c r="F580" i="6"/>
  <c r="E584" i="6"/>
  <c r="H584" i="6" s="1"/>
  <c r="F587" i="6"/>
  <c r="H595" i="6"/>
  <c r="E596" i="6"/>
  <c r="E598" i="6"/>
  <c r="H598" i="6" s="1"/>
  <c r="F604" i="6"/>
  <c r="E608" i="6"/>
  <c r="H608" i="6" s="1"/>
  <c r="H612" i="6"/>
  <c r="E613" i="6"/>
  <c r="E616" i="6"/>
  <c r="F618" i="6"/>
  <c r="E622" i="6"/>
  <c r="H622" i="6" s="1"/>
  <c r="H626" i="6"/>
  <c r="E631" i="6"/>
  <c r="H631" i="6" s="1"/>
  <c r="F632" i="6"/>
  <c r="H635" i="6"/>
  <c r="E636" i="6"/>
  <c r="F638" i="6"/>
  <c r="I642" i="6"/>
  <c r="H642" i="6" s="1"/>
  <c r="E645" i="6"/>
  <c r="F647" i="6"/>
  <c r="E652" i="6"/>
  <c r="E653" i="6"/>
  <c r="F654" i="6"/>
  <c r="E661" i="6"/>
  <c r="I662" i="6"/>
  <c r="H662" i="6" s="1"/>
  <c r="E665" i="6"/>
  <c r="E670" i="6"/>
  <c r="E675" i="6"/>
  <c r="E676" i="6"/>
  <c r="F677" i="6"/>
  <c r="E681" i="6"/>
  <c r="I682" i="6"/>
  <c r="E685" i="6"/>
  <c r="F687" i="6"/>
  <c r="E690" i="6"/>
  <c r="F691" i="6"/>
  <c r="E695" i="6"/>
  <c r="F697" i="6"/>
  <c r="E701" i="6"/>
  <c r="F702" i="6"/>
  <c r="E705" i="6"/>
  <c r="F707" i="6"/>
  <c r="H711" i="6"/>
  <c r="E712" i="6"/>
  <c r="F714" i="6"/>
  <c r="E718" i="6"/>
  <c r="F719" i="6"/>
  <c r="F725" i="6"/>
  <c r="E752" i="6"/>
  <c r="E757" i="6"/>
  <c r="E759" i="6"/>
  <c r="H759" i="6" s="1"/>
  <c r="I760" i="6"/>
  <c r="H764" i="6"/>
  <c r="E765" i="6"/>
  <c r="H765" i="6" s="1"/>
  <c r="F770" i="6"/>
  <c r="H774" i="6"/>
  <c r="F778" i="6"/>
  <c r="I780" i="6"/>
  <c r="H780" i="6" s="1"/>
  <c r="F788" i="6"/>
  <c r="E793" i="6"/>
  <c r="E795" i="6"/>
  <c r="F796" i="6"/>
  <c r="F804" i="6"/>
  <c r="F809" i="6"/>
  <c r="F808" i="6" s="1"/>
  <c r="F19" i="12" s="1"/>
  <c r="F813" i="6"/>
  <c r="H817" i="6"/>
  <c r="E821" i="6"/>
  <c r="E820" i="6" s="1"/>
  <c r="H829" i="6"/>
  <c r="F837" i="6"/>
  <c r="F836" i="6" s="1"/>
  <c r="F32" i="7" s="1"/>
  <c r="F843" i="6"/>
  <c r="F842" i="6" s="1"/>
  <c r="F35" i="12" s="1"/>
  <c r="E850" i="6"/>
  <c r="F853" i="6"/>
  <c r="H855" i="6"/>
  <c r="F858" i="6"/>
  <c r="F857" i="6" s="1"/>
  <c r="F42" i="12" s="1"/>
  <c r="F860" i="6"/>
  <c r="F859" i="6" s="1"/>
  <c r="F43" i="12" s="1"/>
  <c r="H862" i="6"/>
  <c r="E863" i="6"/>
  <c r="E867" i="6"/>
  <c r="E866" i="6" s="1"/>
  <c r="E875" i="6"/>
  <c r="E874" i="6" s="1"/>
  <c r="E885" i="6"/>
  <c r="E886" i="6"/>
  <c r="E888" i="6"/>
  <c r="F895" i="6"/>
  <c r="F901" i="6"/>
  <c r="F902" i="6"/>
  <c r="F903" i="6"/>
  <c r="I904" i="6"/>
  <c r="H904" i="6" s="1"/>
  <c r="F908" i="6"/>
  <c r="E911" i="6"/>
  <c r="E913" i="6"/>
  <c r="E914" i="6"/>
  <c r="E916" i="6"/>
  <c r="F925" i="6"/>
  <c r="F926" i="6"/>
  <c r="F927" i="6"/>
  <c r="I928" i="6"/>
  <c r="H928" i="6" s="1"/>
  <c r="E932" i="6"/>
  <c r="F941" i="6"/>
  <c r="F942" i="6"/>
  <c r="F943" i="6"/>
  <c r="I944" i="6"/>
  <c r="H944" i="6" s="1"/>
  <c r="F949" i="6"/>
  <c r="F948" i="6" s="1"/>
  <c r="F952" i="6"/>
  <c r="E954" i="6"/>
  <c r="E956" i="6"/>
  <c r="E960" i="6"/>
  <c r="F961" i="6"/>
  <c r="E964" i="6"/>
  <c r="F959" i="6"/>
  <c r="F61" i="12" s="1"/>
  <c r="F967" i="6"/>
  <c r="E973" i="6"/>
  <c r="F974" i="6"/>
  <c r="E976" i="6"/>
  <c r="E975" i="6" s="1"/>
  <c r="E990" i="6"/>
  <c r="F995" i="6"/>
  <c r="E999" i="6"/>
  <c r="E1000" i="6"/>
  <c r="I1001" i="6"/>
  <c r="H1001" i="6" s="1"/>
  <c r="E1010" i="6"/>
  <c r="F1013" i="6"/>
  <c r="F1016" i="6"/>
  <c r="F1015" i="6" s="1"/>
  <c r="F71" i="12" s="1"/>
  <c r="H1021" i="6"/>
  <c r="I1028" i="6"/>
  <c r="H1028" i="6" s="1"/>
  <c r="E1032" i="6"/>
  <c r="E1031" i="6" s="1"/>
  <c r="E1033" i="6"/>
  <c r="E1035" i="6"/>
  <c r="F1051" i="6"/>
  <c r="F1050" i="6" s="1"/>
  <c r="F85" i="12" s="1"/>
  <c r="E1053" i="6"/>
  <c r="E1052" i="6" s="1"/>
  <c r="F1054" i="6"/>
  <c r="F1056" i="6"/>
  <c r="I1061" i="6"/>
  <c r="H1061" i="6" s="1"/>
  <c r="I1069" i="6"/>
  <c r="H1069" i="6" s="1"/>
  <c r="F1074" i="6"/>
  <c r="F1073" i="6" s="1"/>
  <c r="H1073" i="6" s="1"/>
  <c r="E1077" i="6"/>
  <c r="E1075" i="6" s="1"/>
  <c r="F1078" i="6"/>
  <c r="H1078" i="6" s="1"/>
  <c r="H1084" i="6"/>
  <c r="E1085" i="6"/>
  <c r="F1090" i="6"/>
  <c r="H1090" i="6" s="1"/>
  <c r="F1091" i="6"/>
  <c r="H1091" i="6" s="1"/>
  <c r="F1111" i="6"/>
  <c r="F1110" i="6" s="1"/>
  <c r="F104" i="12" s="1"/>
  <c r="E1115" i="6"/>
  <c r="E1114" i="6" s="1"/>
  <c r="E1120" i="6"/>
  <c r="E1119" i="6" s="1"/>
  <c r="H1126" i="6"/>
  <c r="E1127" i="6"/>
  <c r="E1129" i="6"/>
  <c r="H1133" i="6"/>
  <c r="F1135" i="6"/>
  <c r="F1134" i="6" s="1"/>
  <c r="H1134" i="6" s="1"/>
  <c r="F1140" i="6"/>
  <c r="F1139" i="6" s="1"/>
  <c r="F1152" i="6"/>
  <c r="F1151" i="6" s="1"/>
  <c r="H1151" i="6" s="1"/>
  <c r="E1154" i="6"/>
  <c r="H1154" i="6" s="1"/>
  <c r="F1155" i="6"/>
  <c r="E1166" i="6"/>
  <c r="E1169" i="6"/>
  <c r="E1175" i="6"/>
  <c r="H1178" i="6"/>
  <c r="E1182" i="6"/>
  <c r="F1183" i="6"/>
  <c r="H1185" i="6"/>
  <c r="E1189" i="6"/>
  <c r="F1204" i="6"/>
  <c r="F1203" i="6" s="1"/>
  <c r="E1207" i="6"/>
  <c r="I1208" i="6"/>
  <c r="I1211" i="6"/>
  <c r="E1217" i="6"/>
  <c r="H1221" i="6"/>
  <c r="E1222" i="6"/>
  <c r="E1221" i="6" s="1"/>
  <c r="E1225" i="6"/>
  <c r="E1227" i="6"/>
  <c r="E1228" i="6"/>
  <c r="E1231" i="6"/>
  <c r="E1230" i="6" s="1"/>
  <c r="H1230" i="6" s="1"/>
  <c r="E1236" i="6"/>
  <c r="E1237" i="6"/>
  <c r="E1239" i="6"/>
  <c r="E1238" i="6" s="1"/>
  <c r="H1238" i="6" s="1"/>
  <c r="I1248" i="6"/>
  <c r="H1248" i="6" s="1"/>
  <c r="H1256" i="6"/>
  <c r="E1261" i="6"/>
  <c r="E1260" i="6" s="1"/>
  <c r="E1259" i="6" s="1"/>
  <c r="F1272" i="6"/>
  <c r="H1272" i="6" s="1"/>
  <c r="E1275" i="6"/>
  <c r="F1276" i="6"/>
  <c r="I1277" i="6"/>
  <c r="F1282" i="6"/>
  <c r="E1286" i="6"/>
  <c r="E1292" i="6"/>
  <c r="I1300" i="6"/>
  <c r="I1301" i="6"/>
  <c r="H1301" i="6" s="1"/>
  <c r="F1306" i="6"/>
  <c r="F1309" i="6"/>
  <c r="E1313" i="6"/>
  <c r="E1312" i="6" s="1"/>
  <c r="I1315" i="6"/>
  <c r="E1318" i="6"/>
  <c r="I1319" i="6"/>
  <c r="F1326" i="6"/>
  <c r="F1327" i="6"/>
  <c r="H1327" i="6" s="1"/>
  <c r="F1328" i="6"/>
  <c r="H1328" i="6" s="1"/>
  <c r="E1334" i="6"/>
  <c r="F1337" i="6"/>
  <c r="H1337" i="6" s="1"/>
  <c r="I1338" i="6"/>
  <c r="F1344" i="6"/>
  <c r="I1346" i="6"/>
  <c r="H1346" i="6" s="1"/>
  <c r="E1348" i="6"/>
  <c r="E1349" i="6"/>
  <c r="F1350" i="6"/>
  <c r="E1351" i="6"/>
  <c r="F1352" i="6"/>
  <c r="E1354" i="6"/>
  <c r="F1355" i="6"/>
  <c r="E1361" i="6"/>
  <c r="E1363" i="6"/>
  <c r="F1373" i="6"/>
  <c r="E1374" i="6"/>
  <c r="F1375" i="6"/>
  <c r="F1382" i="6"/>
  <c r="E1388" i="6"/>
  <c r="E1390" i="6"/>
  <c r="E1391" i="6"/>
  <c r="E1393" i="6"/>
  <c r="F1403" i="6"/>
  <c r="E1410" i="6"/>
  <c r="F1416" i="6"/>
  <c r="I1417" i="6"/>
  <c r="H1417" i="6" s="1"/>
  <c r="F1423" i="6"/>
  <c r="E1444" i="6"/>
  <c r="F1445" i="6"/>
  <c r="E1457" i="6"/>
  <c r="E1458" i="6"/>
  <c r="I1459" i="6"/>
  <c r="E1463" i="6"/>
  <c r="I1464" i="6"/>
  <c r="H1464" i="6" s="1"/>
  <c r="E1467" i="6"/>
  <c r="I1468" i="6"/>
  <c r="H1468" i="6" s="1"/>
  <c r="F1472" i="6"/>
  <c r="F1473" i="6"/>
  <c r="I1474" i="6"/>
  <c r="E1477" i="6"/>
  <c r="E1478" i="6"/>
  <c r="I1479" i="6"/>
  <c r="H1479" i="6" s="1"/>
  <c r="E1481" i="6"/>
  <c r="I1482" i="6"/>
  <c r="H1482" i="6" s="1"/>
  <c r="I1495" i="6"/>
  <c r="E1503" i="6"/>
  <c r="E1504" i="6"/>
  <c r="I1505" i="6"/>
  <c r="H1505" i="6" s="1"/>
  <c r="E1516" i="6"/>
  <c r="I1524" i="6"/>
  <c r="E1527" i="6"/>
  <c r="E1528" i="6"/>
  <c r="F1532" i="6"/>
  <c r="F1533" i="6"/>
  <c r="F1536" i="6"/>
  <c r="E1543" i="6"/>
  <c r="E1542" i="6" s="1"/>
  <c r="E1545" i="6"/>
  <c r="F1549" i="6"/>
  <c r="H1549" i="6" s="1"/>
  <c r="H1558" i="6"/>
  <c r="I1563" i="6"/>
  <c r="H1563" i="6" s="1"/>
  <c r="E1565" i="6"/>
  <c r="E1564" i="6" s="1"/>
  <c r="H1564" i="6" s="1"/>
  <c r="E1568" i="6"/>
  <c r="E1567" i="6" s="1"/>
  <c r="E1566" i="6" s="1"/>
  <c r="F1572" i="6"/>
  <c r="F1571" i="6" s="1"/>
  <c r="H1571" i="6" s="1"/>
  <c r="I1583" i="6"/>
  <c r="E1585" i="6"/>
  <c r="E1584" i="6" s="1"/>
  <c r="E1594" i="6"/>
  <c r="E1602" i="6"/>
  <c r="E1601" i="6" s="1"/>
  <c r="H1601" i="6" s="1"/>
  <c r="F1611" i="6"/>
  <c r="F1610" i="6" s="1"/>
  <c r="H1610" i="6" s="1"/>
  <c r="F1619" i="6"/>
  <c r="F1618" i="6" s="1"/>
  <c r="H1618" i="6" s="1"/>
  <c r="E1625" i="6"/>
  <c r="F1634" i="6"/>
  <c r="F1637" i="6"/>
  <c r="E1640" i="6"/>
  <c r="F1644" i="6"/>
  <c r="E1647" i="6"/>
  <c r="F1651" i="6"/>
  <c r="E1654" i="6"/>
  <c r="F1661" i="6"/>
  <c r="F1667" i="6"/>
  <c r="F1677" i="6"/>
  <c r="E1683" i="6"/>
  <c r="E1691" i="6"/>
  <c r="F1697" i="6"/>
  <c r="F1704" i="6"/>
  <c r="F1706" i="6"/>
  <c r="F1708" i="6"/>
  <c r="F1709" i="6"/>
  <c r="F1718" i="6"/>
  <c r="E1722" i="6"/>
  <c r="E1721" i="6" s="1"/>
  <c r="H1721" i="6" s="1"/>
  <c r="H1723" i="6"/>
  <c r="I1727" i="6"/>
  <c r="H1727" i="6" s="1"/>
  <c r="F1729" i="6"/>
  <c r="F1731" i="6"/>
  <c r="I1748" i="6"/>
  <c r="H1748" i="6" s="1"/>
  <c r="F1752" i="6"/>
  <c r="F1751" i="6" s="1"/>
  <c r="H1751" i="6" s="1"/>
  <c r="F1757" i="6"/>
  <c r="F1758" i="6"/>
  <c r="E1761" i="6"/>
  <c r="I1762" i="6"/>
  <c r="H1762" i="6" s="1"/>
  <c r="F1769" i="6"/>
  <c r="F1768" i="6" s="1"/>
  <c r="E1774" i="6"/>
  <c r="F1782" i="6"/>
  <c r="F1781" i="6" s="1"/>
  <c r="F1780" i="6" s="1"/>
  <c r="F78" i="11" s="1"/>
  <c r="F1798" i="6"/>
  <c r="H1798" i="6" s="1"/>
  <c r="E1806" i="6"/>
  <c r="I1807" i="6"/>
  <c r="H1807" i="6" s="1"/>
  <c r="E1823" i="6"/>
  <c r="E1819" i="6" s="1"/>
  <c r="E1829" i="6"/>
  <c r="H1829" i="6" s="1"/>
  <c r="I1834" i="6"/>
  <c r="H1834" i="6" s="1"/>
  <c r="F1839" i="6"/>
  <c r="F1838" i="6" s="1"/>
  <c r="H1838" i="6" s="1"/>
  <c r="E1856" i="6"/>
  <c r="E1854" i="6" s="1"/>
  <c r="E1857" i="6"/>
  <c r="E1859" i="6"/>
  <c r="I1864" i="6"/>
  <c r="F1873" i="6"/>
  <c r="E1877" i="6"/>
  <c r="E1876" i="6" s="1"/>
  <c r="F1882" i="6"/>
  <c r="F1881" i="6" s="1"/>
  <c r="H1881" i="6" s="1"/>
  <c r="E1890" i="6"/>
  <c r="E1889" i="6" s="1"/>
  <c r="I1892" i="6"/>
  <c r="H1892" i="6" s="1"/>
  <c r="E1894" i="6"/>
  <c r="E1893" i="6" s="1"/>
  <c r="H1893" i="6" s="1"/>
  <c r="E1899" i="6"/>
  <c r="E1897" i="6" s="1"/>
  <c r="E1909" i="6"/>
  <c r="E1910" i="6"/>
  <c r="E1911" i="6"/>
  <c r="I1912" i="6"/>
  <c r="H1912" i="6" s="1"/>
  <c r="F1917" i="6"/>
  <c r="E1920" i="6"/>
  <c r="H1920" i="6" s="1"/>
  <c r="F1924" i="6"/>
  <c r="H1927" i="6"/>
  <c r="I1929" i="6"/>
  <c r="E1932" i="6"/>
  <c r="E1930" i="6" s="1"/>
  <c r="I1933" i="6"/>
  <c r="H1933" i="6" s="1"/>
  <c r="F1941" i="6"/>
  <c r="H1941" i="6" s="1"/>
  <c r="F1948" i="6"/>
  <c r="F1947" i="6" s="1"/>
  <c r="E1951" i="6"/>
  <c r="E1952" i="6"/>
  <c r="E1956" i="6"/>
  <c r="I1961" i="6"/>
  <c r="E1961" i="6"/>
  <c r="E1966" i="6"/>
  <c r="E1965" i="6" s="1"/>
  <c r="I1967" i="6"/>
  <c r="H1967" i="6" s="1"/>
  <c r="F1969" i="6"/>
  <c r="E1980" i="6"/>
  <c r="F1994" i="6"/>
  <c r="F1993" i="6" s="1"/>
  <c r="H1993" i="6" s="1"/>
  <c r="I1994" i="6"/>
  <c r="I1996" i="6"/>
  <c r="E1996" i="6"/>
  <c r="E1995" i="6" s="1"/>
  <c r="H1995" i="6" s="1"/>
  <c r="F2005" i="6"/>
  <c r="F2004" i="6" s="1"/>
  <c r="F2003" i="6" s="1"/>
  <c r="E2005" i="6"/>
  <c r="E2004" i="6" s="1"/>
  <c r="E2014" i="6"/>
  <c r="E2022" i="6"/>
  <c r="E2028" i="6"/>
  <c r="F2041" i="6"/>
  <c r="I2048" i="6"/>
  <c r="H2048" i="6" s="1"/>
  <c r="E2048" i="6"/>
  <c r="I2052" i="6"/>
  <c r="F2052" i="6"/>
  <c r="F2057" i="6"/>
  <c r="F2056" i="6" s="1"/>
  <c r="I2062" i="6"/>
  <c r="F2062" i="6"/>
  <c r="E2063" i="6"/>
  <c r="E2069" i="6"/>
  <c r="E2074" i="6"/>
  <c r="I2078" i="6"/>
  <c r="E2080" i="6"/>
  <c r="E2086" i="6"/>
  <c r="E2090" i="6"/>
  <c r="E2101" i="6"/>
  <c r="E2107" i="6"/>
  <c r="F2117" i="6"/>
  <c r="E2124" i="6"/>
  <c r="F2127" i="6"/>
  <c r="I2133" i="6"/>
  <c r="H2133" i="6" s="1"/>
  <c r="E2133" i="6"/>
  <c r="I2143" i="6"/>
  <c r="H2143" i="6" s="1"/>
  <c r="E2143" i="6"/>
  <c r="F2149" i="6"/>
  <c r="E2153" i="6"/>
  <c r="E2166" i="6"/>
  <c r="I2169" i="6"/>
  <c r="H2169" i="6" s="1"/>
  <c r="F2169" i="6"/>
  <c r="F2170" i="6"/>
  <c r="H2170" i="6" s="1"/>
  <c r="I2179" i="6"/>
  <c r="H2179" i="6" s="1"/>
  <c r="E2179" i="6"/>
  <c r="I2187" i="6"/>
  <c r="H2187" i="6" s="1"/>
  <c r="E2187" i="6"/>
  <c r="E2204" i="6"/>
  <c r="E2208" i="6"/>
  <c r="F2212" i="6"/>
  <c r="I2219" i="6"/>
  <c r="F2219" i="6"/>
  <c r="F2220" i="6"/>
  <c r="I2223" i="6"/>
  <c r="H2223" i="6" s="1"/>
  <c r="E2223" i="6"/>
  <c r="F2258" i="6"/>
  <c r="F2266" i="6"/>
  <c r="F2265" i="6" s="1"/>
  <c r="F16" i="16" s="1"/>
  <c r="H2268" i="6"/>
  <c r="I2273" i="6"/>
  <c r="F2273" i="6"/>
  <c r="F2272" i="6" s="1"/>
  <c r="E2281" i="6"/>
  <c r="E2280" i="6" s="1"/>
  <c r="H2280" i="6" s="1"/>
  <c r="I2292" i="6"/>
  <c r="F2292" i="6"/>
  <c r="F2291" i="6" s="1"/>
  <c r="H2307" i="6"/>
  <c r="I2310" i="6"/>
  <c r="F2310" i="6"/>
  <c r="F2309" i="6" s="1"/>
  <c r="F2316" i="6"/>
  <c r="F2315" i="6" s="1"/>
  <c r="I2318" i="6"/>
  <c r="E2318" i="6"/>
  <c r="E2317" i="6" s="1"/>
  <c r="H2317" i="6" s="1"/>
  <c r="I2333" i="6"/>
  <c r="F2333" i="6"/>
  <c r="F2332" i="6" s="1"/>
  <c r="H2339" i="6"/>
  <c r="F2369" i="6"/>
  <c r="F2368" i="6" s="1"/>
  <c r="I2379" i="6"/>
  <c r="E2379" i="6"/>
  <c r="E2378" i="6" s="1"/>
  <c r="I2389" i="6"/>
  <c r="E2391" i="6"/>
  <c r="E2390" i="6" s="1"/>
  <c r="H2390" i="6" s="1"/>
  <c r="E2400" i="6"/>
  <c r="F2400" i="6"/>
  <c r="F2414" i="6"/>
  <c r="F2413" i="6" s="1"/>
  <c r="I2414" i="6"/>
  <c r="E2418" i="6"/>
  <c r="E2417" i="6" s="1"/>
  <c r="E2429" i="6"/>
  <c r="E2438" i="6"/>
  <c r="F2438" i="6"/>
  <c r="I2443" i="6"/>
  <c r="F2451" i="6"/>
  <c r="F2450" i="6" s="1"/>
  <c r="I2451" i="6"/>
  <c r="H2454" i="6"/>
  <c r="I2459" i="6"/>
  <c r="F2462" i="6"/>
  <c r="F2461" i="6" s="1"/>
  <c r="F120" i="16" s="1"/>
  <c r="I2462" i="6"/>
  <c r="F2484" i="6"/>
  <c r="I2484" i="6"/>
  <c r="F2486" i="6"/>
  <c r="F2488" i="6"/>
  <c r="E2488" i="6"/>
  <c r="I2493" i="6"/>
  <c r="H2493" i="6" s="1"/>
  <c r="H2509" i="6"/>
  <c r="I2518" i="6"/>
  <c r="F2518" i="6"/>
  <c r="F2517" i="6" s="1"/>
  <c r="E2523" i="6"/>
  <c r="I2531" i="6"/>
  <c r="H2531" i="6" s="1"/>
  <c r="F2543" i="6"/>
  <c r="E2543" i="6"/>
  <c r="E2549" i="6"/>
  <c r="H2550" i="6"/>
  <c r="I2580" i="6"/>
  <c r="E2580" i="6"/>
  <c r="E2579" i="6" s="1"/>
  <c r="F2600" i="6"/>
  <c r="F2599" i="6" s="1"/>
  <c r="E2606" i="6"/>
  <c r="E2605" i="6" s="1"/>
  <c r="E2611" i="6"/>
  <c r="E2610" i="6" s="1"/>
  <c r="H2610" i="6" s="1"/>
  <c r="E2625" i="6"/>
  <c r="E2624" i="6" s="1"/>
  <c r="F2633" i="6"/>
  <c r="F2639" i="6"/>
  <c r="F2643" i="6"/>
  <c r="F2659" i="6"/>
  <c r="F2658" i="6" s="1"/>
  <c r="E2665" i="6"/>
  <c r="E2664" i="6" s="1"/>
  <c r="I2670" i="6"/>
  <c r="E2670" i="6"/>
  <c r="E2669" i="6" s="1"/>
  <c r="H2669" i="6" s="1"/>
  <c r="H2674" i="6"/>
  <c r="I2683" i="6"/>
  <c r="F2683" i="6"/>
  <c r="F2682" i="6" s="1"/>
  <c r="H2682" i="6" s="1"/>
  <c r="E2702" i="6"/>
  <c r="E2711" i="6"/>
  <c r="E2710" i="6" s="1"/>
  <c r="F2717" i="6"/>
  <c r="F2716" i="6" s="1"/>
  <c r="F239" i="8" s="1"/>
  <c r="E2719" i="6"/>
  <c r="E2718" i="6" s="1"/>
  <c r="F2719" i="6"/>
  <c r="F2718" i="6" s="1"/>
  <c r="F240" i="16" s="1"/>
  <c r="F2735" i="6"/>
  <c r="F2734" i="6" s="1"/>
  <c r="H2734" i="6" s="1"/>
  <c r="F2737" i="6"/>
  <c r="F2736" i="6" s="1"/>
  <c r="F251" i="16" s="1"/>
  <c r="F2744" i="6"/>
  <c r="I2772" i="6"/>
  <c r="E2772" i="6"/>
  <c r="F2775" i="6"/>
  <c r="F2774" i="6" s="1"/>
  <c r="I2777" i="6"/>
  <c r="H2781" i="6"/>
  <c r="I2786" i="6"/>
  <c r="E2786" i="6"/>
  <c r="F2842" i="6"/>
  <c r="E2847" i="6"/>
  <c r="E2846" i="6" s="1"/>
  <c r="I2859" i="6"/>
  <c r="F2859" i="6"/>
  <c r="F2858" i="6" s="1"/>
  <c r="F2853" i="6" s="1"/>
  <c r="I2926" i="6"/>
  <c r="F2926" i="6"/>
  <c r="E2931" i="6"/>
  <c r="E2929" i="6" s="1"/>
  <c r="I2931" i="6"/>
  <c r="H2946" i="6"/>
  <c r="F2976" i="6"/>
  <c r="H2996" i="6"/>
  <c r="I3018" i="6"/>
  <c r="F3018" i="6"/>
  <c r="F3017" i="6" s="1"/>
  <c r="H3017" i="6" s="1"/>
  <c r="E3018" i="6"/>
  <c r="E3017" i="6" s="1"/>
  <c r="F3021" i="6"/>
  <c r="F3020" i="6" s="1"/>
  <c r="F35" i="15" s="1"/>
  <c r="I3021" i="6"/>
  <c r="E3030" i="6"/>
  <c r="E3029" i="6" s="1"/>
  <c r="H3029" i="6" s="1"/>
  <c r="I3030" i="6"/>
  <c r="F3030" i="6"/>
  <c r="F3029" i="6" s="1"/>
  <c r="F40" i="15" s="1"/>
  <c r="H3040" i="6"/>
  <c r="H3042" i="6"/>
  <c r="I3069" i="6"/>
  <c r="F3069" i="6"/>
  <c r="F3068" i="6" s="1"/>
  <c r="E3069" i="6"/>
  <c r="E3071" i="6"/>
  <c r="E3070" i="6" s="1"/>
  <c r="H3070" i="6" s="1"/>
  <c r="I3071" i="6"/>
  <c r="I3095" i="6"/>
  <c r="F3095" i="6"/>
  <c r="E3095" i="6"/>
  <c r="I3101" i="6"/>
  <c r="F3101" i="6"/>
  <c r="E3117" i="6"/>
  <c r="F3117" i="6"/>
  <c r="I3149" i="6"/>
  <c r="F3149" i="6"/>
  <c r="F3148" i="6" s="1"/>
  <c r="E3149" i="6"/>
  <c r="E3148" i="6" s="1"/>
  <c r="H3167" i="6"/>
  <c r="E3178" i="6"/>
  <c r="E3177" i="6" s="1"/>
  <c r="I3178" i="6"/>
  <c r="F3178" i="6"/>
  <c r="F3177" i="6" s="1"/>
  <c r="F3174" i="6" s="1"/>
  <c r="F112" i="15" s="1"/>
  <c r="E3182" i="6"/>
  <c r="E3181" i="6" s="1"/>
  <c r="F3182" i="6"/>
  <c r="F3181" i="6" s="1"/>
  <c r="H3230" i="6"/>
  <c r="I3260" i="6"/>
  <c r="E3260" i="6"/>
  <c r="E3259" i="6" s="1"/>
  <c r="H3329" i="6"/>
  <c r="F41" i="6"/>
  <c r="H327" i="6"/>
  <c r="H340" i="6"/>
  <c r="H375" i="6"/>
  <c r="H454" i="6"/>
  <c r="H546" i="6"/>
  <c r="H574" i="6"/>
  <c r="H578" i="6"/>
  <c r="H605" i="6"/>
  <c r="H619" i="6"/>
  <c r="F667" i="6"/>
  <c r="I696" i="6"/>
  <c r="H696" i="6" s="1"/>
  <c r="H715" i="6"/>
  <c r="H771" i="6"/>
  <c r="H789" i="6"/>
  <c r="F795" i="6"/>
  <c r="H830" i="6"/>
  <c r="H844" i="6"/>
  <c r="F850" i="6"/>
  <c r="F849" i="6" s="1"/>
  <c r="H854" i="6"/>
  <c r="F867" i="6"/>
  <c r="F866" i="6" s="1"/>
  <c r="F45" i="12" s="1"/>
  <c r="F875" i="6"/>
  <c r="F874" i="6" s="1"/>
  <c r="F888" i="6"/>
  <c r="I901" i="6"/>
  <c r="H901" i="6" s="1"/>
  <c r="F916" i="6"/>
  <c r="I925" i="6"/>
  <c r="H925" i="6" s="1"/>
  <c r="F932" i="6"/>
  <c r="I941" i="6"/>
  <c r="H941" i="6" s="1"/>
  <c r="F956" i="6"/>
  <c r="F964" i="6"/>
  <c r="F973" i="6"/>
  <c r="F976" i="6"/>
  <c r="F975" i="6" s="1"/>
  <c r="F62" i="12" s="1"/>
  <c r="I1000" i="6"/>
  <c r="H1000" i="6" s="1"/>
  <c r="F1010" i="6"/>
  <c r="F1035" i="6"/>
  <c r="F1053" i="6"/>
  <c r="F1052" i="6" s="1"/>
  <c r="F86" i="12" s="1"/>
  <c r="F1077" i="6"/>
  <c r="E1082" i="6"/>
  <c r="E1106" i="6"/>
  <c r="H1112" i="6"/>
  <c r="F1115" i="6"/>
  <c r="F1114" i="6" s="1"/>
  <c r="F105" i="12" s="1"/>
  <c r="F1120" i="6"/>
  <c r="F1119" i="6" s="1"/>
  <c r="F107" i="12" s="1"/>
  <c r="E1125" i="6"/>
  <c r="F1129" i="6"/>
  <c r="F1125" i="6" s="1"/>
  <c r="F110" i="12" s="1"/>
  <c r="F1154" i="6"/>
  <c r="I1166" i="6"/>
  <c r="H1166" i="6" s="1"/>
  <c r="F1169" i="6"/>
  <c r="F1175" i="6"/>
  <c r="F1182" i="6"/>
  <c r="F1189" i="6"/>
  <c r="I1204" i="6"/>
  <c r="H1204" i="6" s="1"/>
  <c r="F1207" i="6"/>
  <c r="F1217" i="6"/>
  <c r="I1225" i="6"/>
  <c r="H1225" i="6" s="1"/>
  <c r="F1227" i="6"/>
  <c r="I1231" i="6"/>
  <c r="F1236" i="6"/>
  <c r="F1234" i="6" s="1"/>
  <c r="F151" i="12" s="1"/>
  <c r="F1239" i="6"/>
  <c r="F1238" i="6" s="1"/>
  <c r="H1247" i="6"/>
  <c r="F1261" i="6"/>
  <c r="F1260" i="6" s="1"/>
  <c r="F1259" i="6" s="1"/>
  <c r="F163" i="12" s="1"/>
  <c r="F1275" i="6"/>
  <c r="H1279" i="6"/>
  <c r="F1286" i="6"/>
  <c r="F1292" i="6"/>
  <c r="I1307" i="6"/>
  <c r="H1307" i="6" s="1"/>
  <c r="I1308" i="6"/>
  <c r="H1308" i="6" s="1"/>
  <c r="I1318" i="6"/>
  <c r="H1318" i="6" s="1"/>
  <c r="E1323" i="6"/>
  <c r="I1326" i="6"/>
  <c r="H1326" i="6" s="1"/>
  <c r="F1334" i="6"/>
  <c r="I1342" i="6"/>
  <c r="H1342" i="6" s="1"/>
  <c r="I1343" i="6"/>
  <c r="F1351" i="6"/>
  <c r="F1354" i="6"/>
  <c r="F1361" i="6"/>
  <c r="F1374" i="6"/>
  <c r="H1374" i="6" s="1"/>
  <c r="I1376" i="6"/>
  <c r="I1377" i="6"/>
  <c r="H1377" i="6" s="1"/>
  <c r="I1388" i="6"/>
  <c r="H1388" i="6" s="1"/>
  <c r="F1390" i="6"/>
  <c r="I1391" i="6"/>
  <c r="H1391" i="6" s="1"/>
  <c r="F1393" i="6"/>
  <c r="F1410" i="6"/>
  <c r="F1444" i="6"/>
  <c r="I1445" i="6"/>
  <c r="H1445" i="6" s="1"/>
  <c r="F1457" i="6"/>
  <c r="I1458" i="6"/>
  <c r="I1463" i="6"/>
  <c r="H1463" i="6" s="1"/>
  <c r="I1467" i="6"/>
  <c r="I1472" i="6"/>
  <c r="H1472" i="6" s="1"/>
  <c r="F1477" i="6"/>
  <c r="I1478" i="6"/>
  <c r="F1481" i="6"/>
  <c r="I1491" i="6"/>
  <c r="F200" i="11"/>
  <c r="F204" i="11"/>
  <c r="F208" i="11"/>
  <c r="F212" i="11"/>
  <c r="F214" i="11"/>
  <c r="F201" i="11"/>
  <c r="F205" i="11"/>
  <c r="F209" i="11"/>
  <c r="F213" i="11"/>
  <c r="F206" i="11"/>
  <c r="F210" i="11"/>
  <c r="F199" i="11"/>
  <c r="F203" i="11"/>
  <c r="F207" i="11"/>
  <c r="F211" i="11"/>
  <c r="F197" i="11"/>
  <c r="F202" i="11"/>
  <c r="F18" i="11"/>
  <c r="F22" i="11"/>
  <c r="F26" i="11"/>
  <c r="F30" i="11"/>
  <c r="F47" i="11"/>
  <c r="F51" i="11"/>
  <c r="F63" i="11"/>
  <c r="F71" i="11"/>
  <c r="F75" i="11"/>
  <c r="F79" i="11"/>
  <c r="F85" i="11"/>
  <c r="F93" i="11"/>
  <c r="F97" i="11"/>
  <c r="F50" i="11"/>
  <c r="F74" i="11"/>
  <c r="F108" i="11"/>
  <c r="F23" i="11"/>
  <c r="F35" i="11"/>
  <c r="F48" i="11"/>
  <c r="F56" i="11"/>
  <c r="F64" i="11"/>
  <c r="F68" i="11"/>
  <c r="F76" i="11"/>
  <c r="F80" i="11"/>
  <c r="F102" i="11"/>
  <c r="F5" i="11"/>
  <c r="F33" i="11"/>
  <c r="F100" i="11"/>
  <c r="F16" i="11"/>
  <c r="F28" i="11"/>
  <c r="F32" i="11"/>
  <c r="F49" i="11"/>
  <c r="F65" i="11"/>
  <c r="F69" i="11"/>
  <c r="F81" i="11"/>
  <c r="F87" i="11"/>
  <c r="F91" i="11"/>
  <c r="F95" i="11"/>
  <c r="F111" i="11"/>
  <c r="F25" i="11"/>
  <c r="F46" i="11"/>
  <c r="F58" i="11"/>
  <c r="I1504" i="6"/>
  <c r="F1516" i="6"/>
  <c r="I1528" i="6"/>
  <c r="I1532" i="6"/>
  <c r="H1532" i="6" s="1"/>
  <c r="I1543" i="6"/>
  <c r="F1545" i="6"/>
  <c r="I1565" i="6"/>
  <c r="H1565" i="6" s="1"/>
  <c r="I1568" i="6"/>
  <c r="F1585" i="6"/>
  <c r="F1584" i="6" s="1"/>
  <c r="H1584" i="6" s="1"/>
  <c r="F1594" i="6"/>
  <c r="H1598" i="6"/>
  <c r="F1602" i="6"/>
  <c r="F1601" i="6" s="1"/>
  <c r="F42" i="11" s="1"/>
  <c r="H1606" i="6"/>
  <c r="I1611" i="6"/>
  <c r="I1619" i="6"/>
  <c r="H1619" i="6" s="1"/>
  <c r="F1625" i="6"/>
  <c r="F1624" i="6" s="1"/>
  <c r="F52" i="11" s="1"/>
  <c r="F1640" i="6"/>
  <c r="F1647" i="6"/>
  <c r="F1654" i="6"/>
  <c r="F1683" i="6"/>
  <c r="F1691" i="6"/>
  <c r="I1708" i="6"/>
  <c r="H1708" i="6" s="1"/>
  <c r="I1722" i="6"/>
  <c r="H1722" i="6" s="1"/>
  <c r="I1757" i="6"/>
  <c r="H1757" i="6" s="1"/>
  <c r="I1761" i="6"/>
  <c r="H1761" i="6" s="1"/>
  <c r="F1774" i="6"/>
  <c r="E1804" i="6"/>
  <c r="I1806" i="6"/>
  <c r="H1806" i="6" s="1"/>
  <c r="H1815" i="6"/>
  <c r="F1829" i="6"/>
  <c r="F1856" i="6"/>
  <c r="F1854" i="6" s="1"/>
  <c r="F104" i="11" s="1"/>
  <c r="I1857" i="6"/>
  <c r="F1859" i="6"/>
  <c r="F1858" i="6" s="1"/>
  <c r="F105" i="11" s="1"/>
  <c r="I1873" i="6"/>
  <c r="F1877" i="6"/>
  <c r="F1876" i="6" s="1"/>
  <c r="H1883" i="6"/>
  <c r="F1890" i="6"/>
  <c r="F1889" i="6" s="1"/>
  <c r="I1894" i="6"/>
  <c r="H1896" i="6"/>
  <c r="F1899" i="6"/>
  <c r="F1909" i="6"/>
  <c r="I1911" i="6"/>
  <c r="H1911" i="6" s="1"/>
  <c r="H1916" i="6"/>
  <c r="F1920" i="6"/>
  <c r="F1930" i="6"/>
  <c r="I1932" i="6"/>
  <c r="I1948" i="6"/>
  <c r="F1951" i="6"/>
  <c r="F1952" i="6"/>
  <c r="I1955" i="6"/>
  <c r="F1955" i="6"/>
  <c r="I1956" i="6"/>
  <c r="F1959" i="6"/>
  <c r="E1959" i="6"/>
  <c r="F1966" i="6"/>
  <c r="F1965" i="6" s="1"/>
  <c r="H1965" i="6" s="1"/>
  <c r="I1979" i="6"/>
  <c r="E1979" i="6"/>
  <c r="I2002" i="6"/>
  <c r="F2002" i="6"/>
  <c r="F2001" i="6" s="1"/>
  <c r="H2001" i="6" s="1"/>
  <c r="I2011" i="6"/>
  <c r="F2011" i="6"/>
  <c r="F2010" i="6" s="1"/>
  <c r="H2010" i="6" s="1"/>
  <c r="F2014" i="6"/>
  <c r="F2016" i="6"/>
  <c r="E2016" i="6"/>
  <c r="F2022" i="6"/>
  <c r="I2027" i="6"/>
  <c r="E2027" i="6"/>
  <c r="F2046" i="6"/>
  <c r="I2046" i="6"/>
  <c r="F2069" i="6"/>
  <c r="F2071" i="6"/>
  <c r="E2071" i="6"/>
  <c r="I2077" i="6"/>
  <c r="F2077" i="6"/>
  <c r="F2080" i="6"/>
  <c r="F2086" i="6"/>
  <c r="I2100" i="6"/>
  <c r="F2100" i="6"/>
  <c r="F2101" i="6"/>
  <c r="F2107" i="6"/>
  <c r="I2111" i="6"/>
  <c r="E2111" i="6"/>
  <c r="I2123" i="6"/>
  <c r="E2123" i="6"/>
  <c r="I2152" i="6"/>
  <c r="H2152" i="6" s="1"/>
  <c r="E2152" i="6"/>
  <c r="I2165" i="6"/>
  <c r="H2165" i="6" s="1"/>
  <c r="F2165" i="6"/>
  <c r="F2166" i="6"/>
  <c r="I2203" i="6"/>
  <c r="F2203" i="6"/>
  <c r="F2204" i="6"/>
  <c r="I2207" i="6"/>
  <c r="H2207" i="6" s="1"/>
  <c r="E2207" i="6"/>
  <c r="H2244" i="6"/>
  <c r="I2260" i="6"/>
  <c r="E2260" i="6"/>
  <c r="H2267" i="6"/>
  <c r="E2287" i="6"/>
  <c r="E2286" i="6" s="1"/>
  <c r="E2292" i="6"/>
  <c r="E2291" i="6" s="1"/>
  <c r="E2333" i="6"/>
  <c r="E2332" i="6" s="1"/>
  <c r="F2345" i="6"/>
  <c r="F2344" i="6" s="1"/>
  <c r="H2344" i="6" s="1"/>
  <c r="F2366" i="6"/>
  <c r="F2379" i="6"/>
  <c r="F2378" i="6" s="1"/>
  <c r="F2391" i="6"/>
  <c r="F2390" i="6" s="1"/>
  <c r="F2393" i="6"/>
  <c r="F2392" i="6" s="1"/>
  <c r="I2393" i="6"/>
  <c r="F2410" i="6"/>
  <c r="F2409" i="6" s="1"/>
  <c r="F97" i="16" s="1"/>
  <c r="E2414" i="6"/>
  <c r="E2413" i="6" s="1"/>
  <c r="H2419" i="6"/>
  <c r="H2425" i="6"/>
  <c r="F2429" i="6"/>
  <c r="E2432" i="6"/>
  <c r="F2432" i="6"/>
  <c r="H2439" i="6"/>
  <c r="H2446" i="6"/>
  <c r="F2447" i="6"/>
  <c r="F2446" i="6" s="1"/>
  <c r="F113" i="16" s="1"/>
  <c r="E2451" i="6"/>
  <c r="E2450" i="6" s="1"/>
  <c r="H2450" i="6" s="1"/>
  <c r="E2462" i="6"/>
  <c r="E2461" i="6" s="1"/>
  <c r="H2461" i="6" s="1"/>
  <c r="E2475" i="6"/>
  <c r="F2480" i="6"/>
  <c r="F2479" i="6" s="1"/>
  <c r="E2484" i="6"/>
  <c r="I2488" i="6"/>
  <c r="H2494" i="6"/>
  <c r="F2497" i="6"/>
  <c r="F2496" i="6" s="1"/>
  <c r="F135" i="8" s="1"/>
  <c r="E2518" i="6"/>
  <c r="E2517" i="6" s="1"/>
  <c r="H2532" i="6"/>
  <c r="F2536" i="6"/>
  <c r="I2536" i="6"/>
  <c r="F2538" i="6"/>
  <c r="F2540" i="6"/>
  <c r="E2540" i="6"/>
  <c r="I2543" i="6"/>
  <c r="F2549" i="6"/>
  <c r="F2570" i="6"/>
  <c r="F2580" i="6"/>
  <c r="F2579" i="6" s="1"/>
  <c r="F175" i="16" s="1"/>
  <c r="H2591" i="6"/>
  <c r="E2593" i="6"/>
  <c r="E2592" i="6" s="1"/>
  <c r="F2606" i="6"/>
  <c r="F2605" i="6" s="1"/>
  <c r="E2608" i="6"/>
  <c r="E2607" i="6" s="1"/>
  <c r="F2608" i="6"/>
  <c r="F2607" i="6" s="1"/>
  <c r="E2617" i="6"/>
  <c r="E2616" i="6" s="1"/>
  <c r="H2616" i="6" s="1"/>
  <c r="I2619" i="6"/>
  <c r="F2619" i="6"/>
  <c r="F2625" i="6"/>
  <c r="F2624" i="6" s="1"/>
  <c r="F2630" i="6"/>
  <c r="I2634" i="6"/>
  <c r="E2634" i="6"/>
  <c r="F2665" i="6"/>
  <c r="F2664" i="6" s="1"/>
  <c r="E2667" i="6"/>
  <c r="E2666" i="6" s="1"/>
  <c r="F2667" i="6"/>
  <c r="F2666" i="6" s="1"/>
  <c r="I2696" i="6"/>
  <c r="E2696" i="6"/>
  <c r="H2712" i="6"/>
  <c r="I2725" i="6"/>
  <c r="E2725" i="6"/>
  <c r="E2724" i="6" s="1"/>
  <c r="H2724" i="6" s="1"/>
  <c r="E2753" i="6"/>
  <c r="E2752" i="6" s="1"/>
  <c r="F2753" i="6"/>
  <c r="F2752" i="6" s="1"/>
  <c r="H2757" i="6"/>
  <c r="F2770" i="6"/>
  <c r="I2770" i="6"/>
  <c r="F2772" i="6"/>
  <c r="I2780" i="6"/>
  <c r="E2780" i="6"/>
  <c r="F2786" i="6"/>
  <c r="I2815" i="6"/>
  <c r="H2815" i="6" s="1"/>
  <c r="F2815" i="6"/>
  <c r="F2818" i="6"/>
  <c r="F2824" i="6"/>
  <c r="H2824" i="6" s="1"/>
  <c r="I2828" i="6"/>
  <c r="E2828" i="6"/>
  <c r="H2835" i="6"/>
  <c r="E2838" i="6"/>
  <c r="E2837" i="6" s="1"/>
  <c r="H2837" i="6" s="1"/>
  <c r="E2859" i="6"/>
  <c r="E2858" i="6" s="1"/>
  <c r="H2858" i="6" s="1"/>
  <c r="I2892" i="6"/>
  <c r="F2892" i="6"/>
  <c r="F2891" i="6" s="1"/>
  <c r="E2892" i="6"/>
  <c r="E2891" i="6" s="1"/>
  <c r="I2913" i="6"/>
  <c r="F2913" i="6"/>
  <c r="F2912" i="6" s="1"/>
  <c r="E2913" i="6"/>
  <c r="E2912" i="6" s="1"/>
  <c r="E2926" i="6"/>
  <c r="F2931" i="6"/>
  <c r="I2949" i="6"/>
  <c r="F2949" i="6"/>
  <c r="F2948" i="6" s="1"/>
  <c r="F341" i="16" s="1"/>
  <c r="E2949" i="6"/>
  <c r="E2948" i="6" s="1"/>
  <c r="H2948" i="6" s="1"/>
  <c r="F2969" i="6"/>
  <c r="F2968" i="6" s="1"/>
  <c r="F7" i="15" s="1"/>
  <c r="I2969" i="6"/>
  <c r="I2995" i="6"/>
  <c r="F2995" i="6"/>
  <c r="F2994" i="6" s="1"/>
  <c r="H2994" i="6" s="1"/>
  <c r="F3027" i="6"/>
  <c r="F3026" i="6" s="1"/>
  <c r="I3027" i="6"/>
  <c r="E3067" i="6"/>
  <c r="E3066" i="6" s="1"/>
  <c r="F3067" i="6"/>
  <c r="F3066" i="6" s="1"/>
  <c r="I3082" i="6"/>
  <c r="F3082" i="6"/>
  <c r="I3106" i="6"/>
  <c r="E3106" i="6"/>
  <c r="E3105" i="6" s="1"/>
  <c r="H3109" i="6"/>
  <c r="I3129" i="6"/>
  <c r="F3129" i="6"/>
  <c r="E3129" i="6"/>
  <c r="I3206" i="6"/>
  <c r="F3206" i="6"/>
  <c r="E3206" i="6"/>
  <c r="E3233" i="6"/>
  <c r="E3232" i="6" s="1"/>
  <c r="F3233" i="6"/>
  <c r="F3232" i="6" s="1"/>
  <c r="F139" i="15" s="1"/>
  <c r="E3256" i="6"/>
  <c r="F3256" i="6"/>
  <c r="I3295" i="6"/>
  <c r="E3295" i="6"/>
  <c r="E3294" i="6" s="1"/>
  <c r="H3400" i="6"/>
  <c r="H3439" i="6"/>
  <c r="H3470" i="6"/>
  <c r="H3477" i="6"/>
  <c r="H3522" i="6"/>
  <c r="I3692" i="6"/>
  <c r="F11" i="14"/>
  <c r="F51" i="14"/>
  <c r="F79" i="14"/>
  <c r="F135" i="14"/>
  <c r="F167" i="14"/>
  <c r="F175" i="14"/>
  <c r="F179" i="14"/>
  <c r="F183" i="14"/>
  <c r="F195" i="14"/>
  <c r="F211" i="14"/>
  <c r="F215" i="14"/>
  <c r="F239" i="14"/>
  <c r="F279" i="14"/>
  <c r="F303" i="14"/>
  <c r="F311" i="14"/>
  <c r="F327" i="14"/>
  <c r="F331" i="14"/>
  <c r="F40" i="14"/>
  <c r="F48" i="14"/>
  <c r="F76" i="14"/>
  <c r="F116" i="14"/>
  <c r="F120" i="14"/>
  <c r="F140" i="14"/>
  <c r="F148" i="14"/>
  <c r="F164" i="14"/>
  <c r="F168" i="14"/>
  <c r="F184" i="14"/>
  <c r="F188" i="14"/>
  <c r="F208" i="14"/>
  <c r="F240" i="14"/>
  <c r="F268" i="14"/>
  <c r="F280" i="14"/>
  <c r="F320" i="14"/>
  <c r="F5" i="14"/>
  <c r="F17" i="14"/>
  <c r="F33" i="14"/>
  <c r="F53" i="14"/>
  <c r="F65" i="14"/>
  <c r="F77" i="14"/>
  <c r="F109" i="14"/>
  <c r="F113" i="14"/>
  <c r="F117" i="14"/>
  <c r="F133" i="14"/>
  <c r="F141" i="14"/>
  <c r="F197" i="14"/>
  <c r="F217" i="14"/>
  <c r="F225" i="14"/>
  <c r="F233" i="14"/>
  <c r="F281" i="14"/>
  <c r="F293" i="14"/>
  <c r="F313" i="14"/>
  <c r="F6" i="14"/>
  <c r="F26" i="14"/>
  <c r="F30" i="14"/>
  <c r="F46" i="14"/>
  <c r="F82" i="14"/>
  <c r="F90" i="14"/>
  <c r="F98" i="14"/>
  <c r="F102" i="14"/>
  <c r="F114" i="14"/>
  <c r="F126" i="14"/>
  <c r="F134" i="14"/>
  <c r="F138" i="14"/>
  <c r="F146" i="14"/>
  <c r="F174" i="14"/>
  <c r="F222" i="14"/>
  <c r="F226" i="14"/>
  <c r="F270" i="14"/>
  <c r="F298" i="14"/>
  <c r="F314" i="14"/>
  <c r="F343" i="14"/>
  <c r="E4049" i="6"/>
  <c r="E4048" i="6" s="1"/>
  <c r="I4049" i="6"/>
  <c r="I4051" i="6"/>
  <c r="E4051" i="6"/>
  <c r="E4066" i="6"/>
  <c r="E4065" i="6" s="1"/>
  <c r="I4066" i="6"/>
  <c r="I4101" i="6"/>
  <c r="E4101" i="6"/>
  <c r="I4107" i="6"/>
  <c r="F4107" i="6"/>
  <c r="F4106" i="6" s="1"/>
  <c r="F209" i="8" s="1"/>
  <c r="I4152" i="6"/>
  <c r="H4152" i="6" s="1"/>
  <c r="E4152" i="6"/>
  <c r="F4173" i="6"/>
  <c r="F4172" i="6" s="1"/>
  <c r="F237" i="14" s="1"/>
  <c r="I4173" i="6"/>
  <c r="E4185" i="6"/>
  <c r="E4184" i="6" s="1"/>
  <c r="F4185" i="6"/>
  <c r="F4184" i="6" s="1"/>
  <c r="F244" i="14" s="1"/>
  <c r="E4213" i="6"/>
  <c r="E4212" i="6" s="1"/>
  <c r="I4213" i="6"/>
  <c r="I4223" i="6"/>
  <c r="E4223" i="6"/>
  <c r="E4222" i="6" s="1"/>
  <c r="E4231" i="6"/>
  <c r="I4231" i="6"/>
  <c r="F4257" i="6"/>
  <c r="F4256" i="6" s="1"/>
  <c r="F4255" i="6" s="1"/>
  <c r="F274" i="14" s="1"/>
  <c r="I4257" i="6"/>
  <c r="E4275" i="6"/>
  <c r="F4275" i="6"/>
  <c r="E4281" i="6"/>
  <c r="F4281" i="6"/>
  <c r="E4292" i="6"/>
  <c r="E4291" i="6" s="1"/>
  <c r="I4292" i="6"/>
  <c r="E4296" i="6"/>
  <c r="E4295" i="6" s="1"/>
  <c r="I4296" i="6"/>
  <c r="I4303" i="6"/>
  <c r="E4303" i="6"/>
  <c r="E4311" i="6"/>
  <c r="E4310" i="6" s="1"/>
  <c r="F4311" i="6"/>
  <c r="F4310" i="6" s="1"/>
  <c r="F299" i="14" s="1"/>
  <c r="I4324" i="6"/>
  <c r="E4324" i="6"/>
  <c r="E4323" i="6" s="1"/>
  <c r="E4328" i="6"/>
  <c r="E4327" i="6" s="1"/>
  <c r="I4328" i="6"/>
  <c r="I4339" i="6"/>
  <c r="E4339" i="6"/>
  <c r="E4338" i="6" s="1"/>
  <c r="F4386" i="6"/>
  <c r="E4386" i="6"/>
  <c r="I87" i="5"/>
  <c r="E87" i="5"/>
  <c r="E86" i="5" s="1"/>
  <c r="H86" i="5" s="1"/>
  <c r="I89" i="5"/>
  <c r="E89" i="5"/>
  <c r="E88" i="5" s="1"/>
  <c r="E91" i="5"/>
  <c r="E90" i="5" s="1"/>
  <c r="I91" i="5"/>
  <c r="I125" i="5"/>
  <c r="H125" i="5" s="1"/>
  <c r="E125" i="5"/>
  <c r="I139" i="5"/>
  <c r="H139" i="5" s="1"/>
  <c r="F139" i="5"/>
  <c r="E139" i="5"/>
  <c r="I3224" i="6"/>
  <c r="I3237" i="6"/>
  <c r="H3257" i="6"/>
  <c r="F3299" i="6"/>
  <c r="H3308" i="6"/>
  <c r="F3316" i="6"/>
  <c r="F3315" i="6" s="1"/>
  <c r="F179" i="15" s="1"/>
  <c r="F3318" i="6"/>
  <c r="F3317" i="6" s="1"/>
  <c r="F180" i="15" s="1"/>
  <c r="I3324" i="6"/>
  <c r="H3330" i="6"/>
  <c r="I3348" i="6"/>
  <c r="H3348" i="6" s="1"/>
  <c r="F3352" i="6"/>
  <c r="F3351" i="6" s="1"/>
  <c r="F197" i="8" s="1"/>
  <c r="E3358" i="6"/>
  <c r="F3370" i="6"/>
  <c r="E3374" i="6"/>
  <c r="E3373" i="6" s="1"/>
  <c r="H3373" i="6" s="1"/>
  <c r="F3382" i="6"/>
  <c r="F3392" i="6"/>
  <c r="F3391" i="6" s="1"/>
  <c r="I3401" i="6"/>
  <c r="F3417" i="6"/>
  <c r="E3426" i="6"/>
  <c r="E3429" i="6"/>
  <c r="E3436" i="6"/>
  <c r="E3435" i="6" s="1"/>
  <c r="H3435" i="6" s="1"/>
  <c r="H3441" i="6"/>
  <c r="E3444" i="6"/>
  <c r="E3443" i="6" s="1"/>
  <c r="F3450" i="6"/>
  <c r="F3449" i="6" s="1"/>
  <c r="F241" i="15" s="1"/>
  <c r="H3460" i="6"/>
  <c r="E3461" i="6"/>
  <c r="E3460" i="6" s="1"/>
  <c r="I3466" i="6"/>
  <c r="F3487" i="6"/>
  <c r="F3490" i="6"/>
  <c r="F3489" i="6" s="1"/>
  <c r="F260" i="15" s="1"/>
  <c r="F3516" i="6"/>
  <c r="F3528" i="6"/>
  <c r="F3527" i="6" s="1"/>
  <c r="E3534" i="6"/>
  <c r="E3533" i="6" s="1"/>
  <c r="E3536" i="6"/>
  <c r="E3535" i="6" s="1"/>
  <c r="I3545" i="6"/>
  <c r="E3547" i="6"/>
  <c r="E3546" i="6" s="1"/>
  <c r="F3548" i="6"/>
  <c r="E3551" i="6"/>
  <c r="F3553" i="6"/>
  <c r="F3557" i="6"/>
  <c r="H3557" i="6" s="1"/>
  <c r="E3561" i="6"/>
  <c r="E3560" i="6" s="1"/>
  <c r="E3559" i="6" s="1"/>
  <c r="E3565" i="6"/>
  <c r="E3564" i="6" s="1"/>
  <c r="F3573" i="6"/>
  <c r="F3578" i="6"/>
  <c r="F3577" i="6" s="1"/>
  <c r="E3586" i="6"/>
  <c r="E3585" i="6" s="1"/>
  <c r="E3591" i="6"/>
  <c r="E3590" i="6" s="1"/>
  <c r="E3604" i="6"/>
  <c r="E3603" i="6" s="1"/>
  <c r="I3613" i="6"/>
  <c r="E3615" i="6"/>
  <c r="F3616" i="6"/>
  <c r="I3619" i="6"/>
  <c r="H3619" i="6" s="1"/>
  <c r="E3621" i="6"/>
  <c r="E3620" i="6" s="1"/>
  <c r="I3627" i="6"/>
  <c r="E3629" i="6"/>
  <c r="F3630" i="6"/>
  <c r="I3633" i="6"/>
  <c r="E3636" i="6"/>
  <c r="E3635" i="6" s="1"/>
  <c r="E3638" i="6"/>
  <c r="E3637" i="6" s="1"/>
  <c r="F3648" i="6"/>
  <c r="H3648" i="6" s="1"/>
  <c r="I3649" i="6"/>
  <c r="E3659" i="6"/>
  <c r="E3661" i="6"/>
  <c r="E3664" i="6"/>
  <c r="F3665" i="6"/>
  <c r="F3668" i="6"/>
  <c r="F3667" i="6" s="1"/>
  <c r="F338" i="15" s="1"/>
  <c r="F3680" i="6"/>
  <c r="F3679" i="6" s="1"/>
  <c r="F343" i="15" s="1"/>
  <c r="E3682" i="6"/>
  <c r="E3700" i="6"/>
  <c r="E3699" i="6" s="1"/>
  <c r="E3703" i="6"/>
  <c r="F3706" i="6"/>
  <c r="H3706" i="6" s="1"/>
  <c r="F3707" i="6"/>
  <c r="E3709" i="6"/>
  <c r="E3710" i="6"/>
  <c r="E3715" i="6"/>
  <c r="E3714" i="6" s="1"/>
  <c r="E3735" i="6"/>
  <c r="E3734" i="6" s="1"/>
  <c r="E3743" i="6"/>
  <c r="E3742" i="6" s="1"/>
  <c r="E3756" i="6"/>
  <c r="E3755" i="6" s="1"/>
  <c r="H3772" i="6"/>
  <c r="E3774" i="6"/>
  <c r="E3773" i="6" s="1"/>
  <c r="E3791" i="6"/>
  <c r="E3790" i="6" s="1"/>
  <c r="E3796" i="6"/>
  <c r="E3795" i="6" s="1"/>
  <c r="E3807" i="6"/>
  <c r="E3806" i="6" s="1"/>
  <c r="E3815" i="6"/>
  <c r="H3815" i="6" s="1"/>
  <c r="E3834" i="6"/>
  <c r="H3836" i="6"/>
  <c r="H3837" i="6"/>
  <c r="F3857" i="6"/>
  <c r="E3860" i="6"/>
  <c r="F3862" i="6"/>
  <c r="F3861" i="6" s="1"/>
  <c r="F92" i="14" s="1"/>
  <c r="E3884" i="6"/>
  <c r="E3883" i="6" s="1"/>
  <c r="F3891" i="6"/>
  <c r="F3888" i="6" s="1"/>
  <c r="F108" i="14" s="1"/>
  <c r="F3904" i="6"/>
  <c r="E3924" i="6"/>
  <c r="E3923" i="6" s="1"/>
  <c r="H3932" i="6"/>
  <c r="E3934" i="6"/>
  <c r="E3940" i="6"/>
  <c r="E3939" i="6" s="1"/>
  <c r="F3945" i="6"/>
  <c r="F3943" i="6" s="1"/>
  <c r="F130" i="14" s="1"/>
  <c r="E3950" i="6"/>
  <c r="E3949" i="6" s="1"/>
  <c r="E3955" i="6"/>
  <c r="E3954" i="6" s="1"/>
  <c r="H3954" i="6" s="1"/>
  <c r="H3968" i="6"/>
  <c r="F3985" i="6"/>
  <c r="F4004" i="6"/>
  <c r="F4011" i="6"/>
  <c r="I4022" i="6"/>
  <c r="I4024" i="6"/>
  <c r="I4026" i="6"/>
  <c r="E4026" i="6"/>
  <c r="E4025" i="6" s="1"/>
  <c r="F4028" i="6"/>
  <c r="F4027" i="6" s="1"/>
  <c r="F170" i="14" s="1"/>
  <c r="H4037" i="6"/>
  <c r="H4038" i="6"/>
  <c r="I4047" i="6"/>
  <c r="F4049" i="6"/>
  <c r="F4048" i="6" s="1"/>
  <c r="F180" i="14" s="1"/>
  <c r="F4051" i="6"/>
  <c r="F4050" i="6" s="1"/>
  <c r="F181" i="14" s="1"/>
  <c r="F4066" i="6"/>
  <c r="E4075" i="6"/>
  <c r="E4074" i="6" s="1"/>
  <c r="I4080" i="6"/>
  <c r="E4080" i="6"/>
  <c r="F4090" i="6"/>
  <c r="E4090" i="6"/>
  <c r="F4101" i="6"/>
  <c r="H4102" i="6"/>
  <c r="E4107" i="6"/>
  <c r="E4106" i="6" s="1"/>
  <c r="E4114" i="6"/>
  <c r="E4125" i="6"/>
  <c r="E4124" i="6" s="1"/>
  <c r="F4125" i="6"/>
  <c r="F4124" i="6" s="1"/>
  <c r="F218" i="14" s="1"/>
  <c r="F4152" i="6"/>
  <c r="I4171" i="6"/>
  <c r="E4171" i="6"/>
  <c r="E4170" i="6" s="1"/>
  <c r="H4177" i="6"/>
  <c r="E4195" i="6"/>
  <c r="E4194" i="6" s="1"/>
  <c r="H4194" i="6" s="1"/>
  <c r="F4195" i="6"/>
  <c r="F4194" i="6" s="1"/>
  <c r="F250" i="14" s="1"/>
  <c r="I4216" i="6"/>
  <c r="H4216" i="6" s="1"/>
  <c r="F4223" i="6"/>
  <c r="F4222" i="6" s="1"/>
  <c r="F261" i="14" s="1"/>
  <c r="I4232" i="6"/>
  <c r="E4232" i="6"/>
  <c r="H4264" i="6"/>
  <c r="I4275" i="6"/>
  <c r="F4279" i="6"/>
  <c r="F4277" i="6" s="1"/>
  <c r="F286" i="14" s="1"/>
  <c r="I4279" i="6"/>
  <c r="I4281" i="6"/>
  <c r="F4296" i="6"/>
  <c r="F4295" i="6" s="1"/>
  <c r="F292" i="14" s="1"/>
  <c r="F4303" i="6"/>
  <c r="F4324" i="6"/>
  <c r="F4323" i="6" s="1"/>
  <c r="F307" i="14" s="1"/>
  <c r="F4339" i="6"/>
  <c r="F4338" i="6" s="1"/>
  <c r="F315" i="14" s="1"/>
  <c r="E4341" i="6"/>
  <c r="E4340" i="6" s="1"/>
  <c r="I4341" i="6"/>
  <c r="I4384" i="6"/>
  <c r="E4384" i="6"/>
  <c r="E4387" i="6"/>
  <c r="F4387" i="6"/>
  <c r="I4397" i="6"/>
  <c r="E4397" i="6"/>
  <c r="E4394" i="6" s="1"/>
  <c r="G12" i="9"/>
  <c r="G9" i="19"/>
  <c r="G13" i="19"/>
  <c r="G17" i="19"/>
  <c r="G21" i="19"/>
  <c r="G25" i="19"/>
  <c r="G29" i="19"/>
  <c r="G6" i="19"/>
  <c r="G10" i="19"/>
  <c r="G14" i="19"/>
  <c r="G18" i="19"/>
  <c r="G22" i="19"/>
  <c r="G26" i="19"/>
  <c r="G30" i="19"/>
  <c r="G7" i="18"/>
  <c r="G11" i="18"/>
  <c r="G15" i="18"/>
  <c r="G19" i="18"/>
  <c r="G23" i="18"/>
  <c r="G27" i="18"/>
  <c r="G5" i="18"/>
  <c r="G7" i="19"/>
  <c r="G11" i="19"/>
  <c r="G15" i="19"/>
  <c r="G19" i="19"/>
  <c r="G23" i="19"/>
  <c r="G27" i="19"/>
  <c r="G12" i="19"/>
  <c r="G28" i="19"/>
  <c r="G9" i="18"/>
  <c r="G14" i="18"/>
  <c r="G20" i="18"/>
  <c r="G25" i="18"/>
  <c r="G30" i="18"/>
  <c r="G5" i="19"/>
  <c r="G16" i="19"/>
  <c r="G10" i="18"/>
  <c r="G16" i="18"/>
  <c r="G21" i="18"/>
  <c r="G26" i="18"/>
  <c r="G20" i="19"/>
  <c r="G6" i="18"/>
  <c r="G12" i="18"/>
  <c r="G17" i="18"/>
  <c r="G22" i="18"/>
  <c r="G28" i="18"/>
  <c r="G8" i="19"/>
  <c r="G18" i="18"/>
  <c r="G24" i="19"/>
  <c r="G24" i="18"/>
  <c r="G8" i="18"/>
  <c r="G29" i="18"/>
  <c r="G13" i="18"/>
  <c r="F5" i="21"/>
  <c r="F9" i="21"/>
  <c r="F13" i="21"/>
  <c r="F17" i="21"/>
  <c r="F21" i="21"/>
  <c r="F25" i="21"/>
  <c r="F29" i="21"/>
  <c r="F6" i="21"/>
  <c r="F11" i="21"/>
  <c r="F16" i="21"/>
  <c r="F22" i="21"/>
  <c r="F27" i="21"/>
  <c r="F5" i="22"/>
  <c r="F9" i="22"/>
  <c r="F13" i="22"/>
  <c r="F17" i="22"/>
  <c r="F21" i="22"/>
  <c r="F25" i="22"/>
  <c r="F29" i="22"/>
  <c r="F3" i="22"/>
  <c r="F7" i="23"/>
  <c r="F11" i="23"/>
  <c r="F15" i="23"/>
  <c r="F19" i="23"/>
  <c r="F23" i="23"/>
  <c r="F27" i="23"/>
  <c r="F31" i="23"/>
  <c r="F31" i="21"/>
  <c r="F7" i="21"/>
  <c r="F12" i="21"/>
  <c r="F18" i="21"/>
  <c r="F23" i="21"/>
  <c r="F28" i="21"/>
  <c r="F6" i="22"/>
  <c r="F10" i="22"/>
  <c r="F14" i="22"/>
  <c r="F18" i="22"/>
  <c r="F22" i="22"/>
  <c r="F26" i="22"/>
  <c r="F30" i="22"/>
  <c r="F4" i="23"/>
  <c r="F8" i="23"/>
  <c r="F12" i="23"/>
  <c r="F16" i="23"/>
  <c r="F20" i="23"/>
  <c r="F24" i="23"/>
  <c r="F28" i="23"/>
  <c r="F32" i="23"/>
  <c r="F32" i="21"/>
  <c r="F8" i="21"/>
  <c r="F14" i="21"/>
  <c r="F19" i="21"/>
  <c r="F24" i="21"/>
  <c r="F30" i="21"/>
  <c r="F7" i="22"/>
  <c r="F11" i="22"/>
  <c r="F15" i="22"/>
  <c r="F19" i="22"/>
  <c r="F23" i="22"/>
  <c r="F27" i="22"/>
  <c r="F31" i="22"/>
  <c r="F5" i="23"/>
  <c r="F9" i="23"/>
  <c r="F13" i="23"/>
  <c r="F17" i="23"/>
  <c r="F21" i="23"/>
  <c r="F25" i="23"/>
  <c r="F29" i="23"/>
  <c r="F3" i="23"/>
  <c r="F20" i="21"/>
  <c r="F8" i="22"/>
  <c r="F24" i="22"/>
  <c r="F6" i="23"/>
  <c r="F22" i="23"/>
  <c r="F15" i="21"/>
  <c r="F4" i="21"/>
  <c r="F26" i="21"/>
  <c r="F12" i="22"/>
  <c r="F28" i="22"/>
  <c r="F10" i="23"/>
  <c r="F26" i="23"/>
  <c r="F4" i="22"/>
  <c r="F18" i="23"/>
  <c r="F10" i="21"/>
  <c r="F3" i="21"/>
  <c r="F16" i="22"/>
  <c r="F32" i="22"/>
  <c r="F14" i="23"/>
  <c r="F30" i="23"/>
  <c r="F20" i="22"/>
  <c r="F4" i="1"/>
  <c r="F8" i="1"/>
  <c r="F12" i="1"/>
  <c r="F16" i="1"/>
  <c r="F20" i="1"/>
  <c r="F24" i="1"/>
  <c r="F28" i="1"/>
  <c r="F32" i="1"/>
  <c r="F5" i="1"/>
  <c r="F9" i="1"/>
  <c r="F13" i="1"/>
  <c r="F17" i="1"/>
  <c r="F21" i="1"/>
  <c r="F25" i="1"/>
  <c r="F29" i="1"/>
  <c r="F3" i="1"/>
  <c r="F7" i="1"/>
  <c r="F15" i="1"/>
  <c r="F23" i="1"/>
  <c r="F31" i="1"/>
  <c r="F6" i="1"/>
  <c r="F10" i="1"/>
  <c r="F14" i="1"/>
  <c r="F18" i="1"/>
  <c r="F22" i="1"/>
  <c r="F26" i="1"/>
  <c r="F30" i="1"/>
  <c r="F11" i="1"/>
  <c r="F19" i="1"/>
  <c r="F27" i="1"/>
  <c r="I16" i="5"/>
  <c r="E16" i="5"/>
  <c r="I22" i="5"/>
  <c r="E22" i="5"/>
  <c r="I33" i="5"/>
  <c r="E33" i="5"/>
  <c r="F87" i="5"/>
  <c r="F86" i="5" s="1"/>
  <c r="F89" i="5"/>
  <c r="F88" i="5" s="1"/>
  <c r="I110" i="5"/>
  <c r="E110" i="5"/>
  <c r="E109" i="5" s="1"/>
  <c r="H109" i="5" s="1"/>
  <c r="F125" i="5"/>
  <c r="H1984" i="6"/>
  <c r="H1989" i="6"/>
  <c r="H2070" i="6"/>
  <c r="H2087" i="6"/>
  <c r="H2200" i="6"/>
  <c r="H2211" i="6"/>
  <c r="H2236" i="6"/>
  <c r="F2248" i="6"/>
  <c r="H2263" i="6"/>
  <c r="H2291" i="6"/>
  <c r="H2308" i="6"/>
  <c r="H2332" i="6"/>
  <c r="H2373" i="6"/>
  <c r="H2388" i="6"/>
  <c r="H2392" i="6"/>
  <c r="H2417" i="6"/>
  <c r="H2442" i="6"/>
  <c r="H2453" i="6"/>
  <c r="H2478" i="6"/>
  <c r="H2490" i="6"/>
  <c r="H2495" i="6"/>
  <c r="H2527" i="6"/>
  <c r="H2533" i="6"/>
  <c r="H2594" i="6"/>
  <c r="H2607" i="6"/>
  <c r="H2640" i="6"/>
  <c r="H2751" i="6"/>
  <c r="H2779" i="6"/>
  <c r="H2843" i="6"/>
  <c r="E2844" i="6"/>
  <c r="H2844" i="6" s="1"/>
  <c r="E2849" i="6"/>
  <c r="E2848" i="6" s="1"/>
  <c r="E2857" i="6"/>
  <c r="E2856" i="6" s="1"/>
  <c r="H2856" i="6" s="1"/>
  <c r="E2877" i="6"/>
  <c r="E2876" i="6" s="1"/>
  <c r="E2886" i="6"/>
  <c r="H2886" i="6" s="1"/>
  <c r="H2899" i="6"/>
  <c r="E2900" i="6"/>
  <c r="H2900" i="6" s="1"/>
  <c r="H2911" i="6"/>
  <c r="E2919" i="6"/>
  <c r="H2919" i="6" s="1"/>
  <c r="F2953" i="6"/>
  <c r="E2965" i="6"/>
  <c r="E2964" i="6" s="1"/>
  <c r="H2964" i="6" s="1"/>
  <c r="E2973" i="6"/>
  <c r="H2973" i="6" s="1"/>
  <c r="E2974" i="6"/>
  <c r="E2984" i="6"/>
  <c r="E2983" i="6" s="1"/>
  <c r="E2988" i="6"/>
  <c r="H2988" i="6" s="1"/>
  <c r="E3023" i="6"/>
  <c r="E3022" i="6" s="1"/>
  <c r="H3022" i="6" s="1"/>
  <c r="F3034" i="6"/>
  <c r="F3033" i="6" s="1"/>
  <c r="F3028" i="6" s="1"/>
  <c r="F39" i="15" s="1"/>
  <c r="H3051" i="6"/>
  <c r="F3076" i="6"/>
  <c r="F3075" i="6" s="1"/>
  <c r="F3072" i="6" s="1"/>
  <c r="F64" i="15" s="1"/>
  <c r="E3091" i="6"/>
  <c r="E3090" i="6" s="1"/>
  <c r="H3090" i="6" s="1"/>
  <c r="F3094" i="6"/>
  <c r="E3103" i="6"/>
  <c r="F3108" i="6"/>
  <c r="F3107" i="6" s="1"/>
  <c r="F83" i="15" s="1"/>
  <c r="E3116" i="6"/>
  <c r="H3116" i="6" s="1"/>
  <c r="E3127" i="6"/>
  <c r="H3139" i="6"/>
  <c r="E3143" i="6"/>
  <c r="E3142" i="6" s="1"/>
  <c r="F3168" i="6"/>
  <c r="H3184" i="6"/>
  <c r="F3189" i="6"/>
  <c r="F3193" i="6"/>
  <c r="F3192" i="6" s="1"/>
  <c r="E3197" i="6"/>
  <c r="E3196" i="6" s="1"/>
  <c r="E3204" i="6"/>
  <c r="E3209" i="6"/>
  <c r="E3208" i="6" s="1"/>
  <c r="F3216" i="6"/>
  <c r="F3219" i="6"/>
  <c r="F3218" i="6" s="1"/>
  <c r="H3218" i="6" s="1"/>
  <c r="H3226" i="6"/>
  <c r="H3239" i="6"/>
  <c r="E3245" i="6"/>
  <c r="E3244" i="6" s="1"/>
  <c r="E3255" i="6"/>
  <c r="H3261" i="6"/>
  <c r="F3268" i="6"/>
  <c r="E3272" i="6"/>
  <c r="E3274" i="6"/>
  <c r="H3274" i="6" s="1"/>
  <c r="F3275" i="6"/>
  <c r="H3291" i="6"/>
  <c r="E3311" i="6"/>
  <c r="E3322" i="6"/>
  <c r="E3321" i="6" s="1"/>
  <c r="E3326" i="6"/>
  <c r="E3325" i="6" s="1"/>
  <c r="H3325" i="6" s="1"/>
  <c r="H3344" i="6"/>
  <c r="E3350" i="6"/>
  <c r="I3352" i="6"/>
  <c r="H3352" i="6" s="1"/>
  <c r="F3358" i="6"/>
  <c r="F3364" i="6"/>
  <c r="F3374" i="6"/>
  <c r="F3373" i="6" s="1"/>
  <c r="F208" i="15" s="1"/>
  <c r="F3379" i="6"/>
  <c r="H3408" i="6"/>
  <c r="E3416" i="6"/>
  <c r="E3422" i="6"/>
  <c r="F3426" i="6"/>
  <c r="F3429" i="6"/>
  <c r="E3438" i="6"/>
  <c r="E3437" i="6" s="1"/>
  <c r="H3437" i="6" s="1"/>
  <c r="F3444" i="6"/>
  <c r="F3443" i="6" s="1"/>
  <c r="F238" i="15" s="1"/>
  <c r="I3461" i="6"/>
  <c r="I3472" i="6"/>
  <c r="H3488" i="6"/>
  <c r="I3494" i="6"/>
  <c r="E3496" i="6"/>
  <c r="E3495" i="6" s="1"/>
  <c r="I3507" i="6"/>
  <c r="F3509" i="6"/>
  <c r="I3513" i="6"/>
  <c r="F3515" i="6"/>
  <c r="F3518" i="6"/>
  <c r="F3517" i="6" s="1"/>
  <c r="F270" i="8" s="1"/>
  <c r="E3521" i="6"/>
  <c r="E3520" i="6" s="1"/>
  <c r="F3536" i="6"/>
  <c r="F3535" i="6" s="1"/>
  <c r="F281" i="15" s="1"/>
  <c r="E3540" i="6"/>
  <c r="E3539" i="6" s="1"/>
  <c r="F3544" i="6"/>
  <c r="F3547" i="6"/>
  <c r="E3550" i="6"/>
  <c r="F3565" i="6"/>
  <c r="F3564" i="6" s="1"/>
  <c r="F292" i="8" s="1"/>
  <c r="E3569" i="6"/>
  <c r="E3568" i="6" s="1"/>
  <c r="F3586" i="6"/>
  <c r="F3585" i="6" s="1"/>
  <c r="F303" i="8" s="1"/>
  <c r="F3591" i="6"/>
  <c r="F3590" i="6" s="1"/>
  <c r="F3604" i="6"/>
  <c r="F3603" i="6" s="1"/>
  <c r="F313" i="15" s="1"/>
  <c r="F3615" i="6"/>
  <c r="I3616" i="6"/>
  <c r="F3621" i="6"/>
  <c r="F3620" i="6" s="1"/>
  <c r="F320" i="15" s="1"/>
  <c r="F3629" i="6"/>
  <c r="I3630" i="6"/>
  <c r="E3640" i="6"/>
  <c r="E3639" i="6" s="1"/>
  <c r="H3639" i="6" s="1"/>
  <c r="I3642" i="6"/>
  <c r="H3642" i="6" s="1"/>
  <c r="I3647" i="6"/>
  <c r="I3653" i="6"/>
  <c r="E3655" i="6"/>
  <c r="H3655" i="6" s="1"/>
  <c r="F3656" i="6"/>
  <c r="H3656" i="6" s="1"/>
  <c r="F3661" i="6"/>
  <c r="F3664" i="6"/>
  <c r="E3670" i="6"/>
  <c r="H3670" i="6" s="1"/>
  <c r="E3671" i="6"/>
  <c r="E3678" i="6"/>
  <c r="E3696" i="6"/>
  <c r="E3695" i="6" s="1"/>
  <c r="F3700" i="6"/>
  <c r="F3699" i="6" s="1"/>
  <c r="F7" i="14" s="1"/>
  <c r="F3703" i="6"/>
  <c r="F3709" i="6"/>
  <c r="F3710" i="6"/>
  <c r="F3715" i="6"/>
  <c r="H3722" i="6"/>
  <c r="E3723" i="6"/>
  <c r="I3728" i="6"/>
  <c r="E3730" i="6"/>
  <c r="E3729" i="6" s="1"/>
  <c r="F3735" i="6"/>
  <c r="F3734" i="6" s="1"/>
  <c r="F25" i="14" s="1"/>
  <c r="H3737" i="6"/>
  <c r="E3745" i="6"/>
  <c r="E3744" i="6" s="1"/>
  <c r="F3756" i="6"/>
  <c r="F3755" i="6" s="1"/>
  <c r="F37" i="14" s="1"/>
  <c r="H3761" i="6"/>
  <c r="E3763" i="6"/>
  <c r="F3774" i="6"/>
  <c r="F3773" i="6" s="1"/>
  <c r="H3776" i="6"/>
  <c r="E3787" i="6"/>
  <c r="E3786" i="6" s="1"/>
  <c r="F3791" i="6"/>
  <c r="F3790" i="6" s="1"/>
  <c r="F57" i="14" s="1"/>
  <c r="F3796" i="6"/>
  <c r="F3795" i="6" s="1"/>
  <c r="F60" i="14" s="1"/>
  <c r="E3802" i="6"/>
  <c r="E3801" i="6" s="1"/>
  <c r="F3807" i="6"/>
  <c r="F3806" i="6" s="1"/>
  <c r="F66" i="14" s="1"/>
  <c r="F3815" i="6"/>
  <c r="E3818" i="6"/>
  <c r="E3817" i="6" s="1"/>
  <c r="I3820" i="6"/>
  <c r="H3820" i="6" s="1"/>
  <c r="E3825" i="6"/>
  <c r="E3826" i="6"/>
  <c r="H3826" i="6" s="1"/>
  <c r="F3827" i="6"/>
  <c r="H3827" i="6" s="1"/>
  <c r="E3829" i="6"/>
  <c r="E3828" i="6" s="1"/>
  <c r="F3834" i="6"/>
  <c r="E3841" i="6"/>
  <c r="E3840" i="6" s="1"/>
  <c r="E3849" i="6"/>
  <c r="I3857" i="6"/>
  <c r="I3862" i="6"/>
  <c r="E3870" i="6"/>
  <c r="E3869" i="6" s="1"/>
  <c r="E3874" i="6"/>
  <c r="F3882" i="6"/>
  <c r="F3881" i="6" s="1"/>
  <c r="H3881" i="6" s="1"/>
  <c r="F3884" i="6"/>
  <c r="F3883" i="6" s="1"/>
  <c r="F105" i="14" s="1"/>
  <c r="E3886" i="6"/>
  <c r="E3885" i="6" s="1"/>
  <c r="E3890" i="6"/>
  <c r="I3891" i="6"/>
  <c r="E3901" i="6"/>
  <c r="H3901" i="6" s="1"/>
  <c r="E3902" i="6"/>
  <c r="H3902" i="6" s="1"/>
  <c r="E3903" i="6"/>
  <c r="I3904" i="6"/>
  <c r="E3922" i="6"/>
  <c r="E3921" i="6" s="1"/>
  <c r="H3921" i="6" s="1"/>
  <c r="F3924" i="6"/>
  <c r="F3923" i="6" s="1"/>
  <c r="F121" i="14" s="1"/>
  <c r="E3928" i="6"/>
  <c r="E3927" i="6" s="1"/>
  <c r="I3934" i="6"/>
  <c r="E3937" i="6"/>
  <c r="E3938" i="6"/>
  <c r="F3940" i="6"/>
  <c r="F3939" i="6" s="1"/>
  <c r="F128" i="14" s="1"/>
  <c r="E3944" i="6"/>
  <c r="E3943" i="6" s="1"/>
  <c r="I3945" i="6"/>
  <c r="F3950" i="6"/>
  <c r="F3949" i="6" s="1"/>
  <c r="F131" i="14" s="1"/>
  <c r="I3955" i="6"/>
  <c r="E3966" i="6"/>
  <c r="E3965" i="6" s="1"/>
  <c r="E3970" i="6"/>
  <c r="E3969" i="6" s="1"/>
  <c r="H3969" i="6" s="1"/>
  <c r="F3989" i="6"/>
  <c r="E3998" i="6"/>
  <c r="E4002" i="6"/>
  <c r="I4005" i="6"/>
  <c r="F4005" i="6"/>
  <c r="F4026" i="6"/>
  <c r="E4030" i="6"/>
  <c r="H4031" i="6"/>
  <c r="E4033" i="6"/>
  <c r="E4053" i="6"/>
  <c r="E4052" i="6" s="1"/>
  <c r="F4053" i="6"/>
  <c r="F4052" i="6" s="1"/>
  <c r="F182" i="14" s="1"/>
  <c r="F4075" i="6"/>
  <c r="F4074" i="6" s="1"/>
  <c r="F194" i="14" s="1"/>
  <c r="F4080" i="6"/>
  <c r="I4085" i="6"/>
  <c r="I4090" i="6"/>
  <c r="I4095" i="6"/>
  <c r="F4095" i="6"/>
  <c r="F4103" i="6"/>
  <c r="E4103" i="6"/>
  <c r="H4103" i="6" s="1"/>
  <c r="I4113" i="6"/>
  <c r="H4113" i="6" s="1"/>
  <c r="F4113" i="6"/>
  <c r="F4114" i="6"/>
  <c r="I4121" i="6"/>
  <c r="F4121" i="6"/>
  <c r="F4120" i="6" s="1"/>
  <c r="F216" i="14" s="1"/>
  <c r="I4130" i="6"/>
  <c r="E4156" i="6"/>
  <c r="F4171" i="6"/>
  <c r="F4170" i="6" s="1"/>
  <c r="F4232" i="6"/>
  <c r="I4239" i="6"/>
  <c r="E4239" i="6"/>
  <c r="H4239" i="6" s="1"/>
  <c r="H4297" i="6"/>
  <c r="I4331" i="6"/>
  <c r="E4331" i="6"/>
  <c r="E4330" i="6" s="1"/>
  <c r="H4330" i="6" s="1"/>
  <c r="H4336" i="6"/>
  <c r="F4384" i="6"/>
  <c r="I4387" i="6"/>
  <c r="F4397" i="6"/>
  <c r="E4399" i="6"/>
  <c r="E4398" i="6" s="1"/>
  <c r="F4399" i="6"/>
  <c r="F4398" i="6" s="1"/>
  <c r="F338" i="14" s="1"/>
  <c r="F16" i="5"/>
  <c r="F22" i="5"/>
  <c r="F33" i="5"/>
  <c r="I39" i="5"/>
  <c r="E39" i="5"/>
  <c r="I50" i="5"/>
  <c r="E50" i="5"/>
  <c r="H3215" i="6"/>
  <c r="H3299" i="6"/>
  <c r="H3317" i="6"/>
  <c r="H3318" i="6"/>
  <c r="F3347" i="6"/>
  <c r="F196" i="15" s="1"/>
  <c r="H3375" i="6"/>
  <c r="H3445" i="6"/>
  <c r="I3561" i="6"/>
  <c r="H3561" i="6" s="1"/>
  <c r="H3573" i="6"/>
  <c r="H3583" i="6"/>
  <c r="H3596" i="6"/>
  <c r="H3618" i="6"/>
  <c r="H3721" i="6"/>
  <c r="H3729" i="6"/>
  <c r="F3730" i="6"/>
  <c r="F3729" i="6" s="1"/>
  <c r="F18" i="14" s="1"/>
  <c r="F3745" i="6"/>
  <c r="F3744" i="6" s="1"/>
  <c r="F31" i="14" s="1"/>
  <c r="F3763" i="6"/>
  <c r="F3762" i="6" s="1"/>
  <c r="F41" i="8" s="1"/>
  <c r="H3775" i="6"/>
  <c r="F3787" i="6"/>
  <c r="F3786" i="6" s="1"/>
  <c r="F54" i="14" s="1"/>
  <c r="F3802" i="6"/>
  <c r="F3801" i="6" s="1"/>
  <c r="F3818" i="6"/>
  <c r="F3817" i="6" s="1"/>
  <c r="F75" i="8" s="1"/>
  <c r="F3849" i="6"/>
  <c r="F3874" i="6"/>
  <c r="F3873" i="6" s="1"/>
  <c r="F99" i="14" s="1"/>
  <c r="I3882" i="6"/>
  <c r="H3882" i="6" s="1"/>
  <c r="I3890" i="6"/>
  <c r="F3901" i="6"/>
  <c r="I3903" i="6"/>
  <c r="F3905" i="6"/>
  <c r="F112" i="14" s="1"/>
  <c r="I3922" i="6"/>
  <c r="F3928" i="6"/>
  <c r="F3927" i="6" s="1"/>
  <c r="F124" i="14" s="1"/>
  <c r="F3937" i="6"/>
  <c r="F3933" i="6" s="1"/>
  <c r="F127" i="14" s="1"/>
  <c r="I3938" i="6"/>
  <c r="H3938" i="6" s="1"/>
  <c r="I3944" i="6"/>
  <c r="H3957" i="6"/>
  <c r="I3966" i="6"/>
  <c r="F3970" i="6"/>
  <c r="F3969" i="6" s="1"/>
  <c r="F142" i="14" s="1"/>
  <c r="F3998" i="6"/>
  <c r="I4030" i="6"/>
  <c r="I4032" i="6"/>
  <c r="E4032" i="6"/>
  <c r="I4033" i="6"/>
  <c r="I4064" i="6"/>
  <c r="E4064" i="6"/>
  <c r="E4063" i="6" s="1"/>
  <c r="H4063" i="6" s="1"/>
  <c r="F4073" i="6"/>
  <c r="F4072" i="6" s="1"/>
  <c r="F193" i="14" s="1"/>
  <c r="E4073" i="6"/>
  <c r="E4081" i="6"/>
  <c r="I4081" i="6"/>
  <c r="I4083" i="6"/>
  <c r="E4083" i="6"/>
  <c r="E4091" i="6"/>
  <c r="I4091" i="6"/>
  <c r="H4091" i="6" s="1"/>
  <c r="I4110" i="6"/>
  <c r="F4110" i="6"/>
  <c r="I4125" i="6"/>
  <c r="F4127" i="6"/>
  <c r="F4126" i="6" s="1"/>
  <c r="F219" i="14" s="1"/>
  <c r="E4127" i="6"/>
  <c r="E4126" i="6" s="1"/>
  <c r="F4156" i="6"/>
  <c r="F4175" i="6"/>
  <c r="F4174" i="6" s="1"/>
  <c r="F238" i="14" s="1"/>
  <c r="I4175" i="6"/>
  <c r="I4211" i="6"/>
  <c r="E4211" i="6"/>
  <c r="F4230" i="6"/>
  <c r="I4230" i="6"/>
  <c r="F4233" i="6"/>
  <c r="I4233" i="6"/>
  <c r="I4242" i="6"/>
  <c r="E4242" i="6"/>
  <c r="E4241" i="6" s="1"/>
  <c r="E4246" i="6"/>
  <c r="F4246" i="6"/>
  <c r="E4259" i="6"/>
  <c r="E4258" i="6" s="1"/>
  <c r="F4259" i="6"/>
  <c r="F4258" i="6" s="1"/>
  <c r="F276" i="14" s="1"/>
  <c r="I4263" i="6"/>
  <c r="E4263" i="6"/>
  <c r="E4262" i="6" s="1"/>
  <c r="F4294" i="6"/>
  <c r="F4293" i="6" s="1"/>
  <c r="F291" i="8" s="1"/>
  <c r="E4294" i="6"/>
  <c r="E4293" i="6" s="1"/>
  <c r="I4390" i="6"/>
  <c r="E4390" i="6"/>
  <c r="E4389" i="6" s="1"/>
  <c r="G5" i="17"/>
  <c r="G5" i="9"/>
  <c r="I25" i="5"/>
  <c r="E25" i="5"/>
  <c r="F39" i="5"/>
  <c r="I43" i="5"/>
  <c r="H43" i="5" s="1"/>
  <c r="E43" i="5"/>
  <c r="F50" i="5"/>
  <c r="I74" i="5"/>
  <c r="E74" i="5"/>
  <c r="E73" i="5" s="1"/>
  <c r="H73" i="5" s="1"/>
  <c r="F93" i="5"/>
  <c r="F92" i="5" s="1"/>
  <c r="I93" i="5"/>
  <c r="E93" i="5"/>
  <c r="E92" i="5" s="1"/>
  <c r="H4008" i="6"/>
  <c r="F4163" i="6"/>
  <c r="H4163" i="6" s="1"/>
  <c r="F4217" i="6"/>
  <c r="I4238" i="6"/>
  <c r="H4238" i="6" s="1"/>
  <c r="F4245" i="6"/>
  <c r="H4245" i="6" s="1"/>
  <c r="H4262" i="6"/>
  <c r="I4265" i="6"/>
  <c r="F4274" i="6"/>
  <c r="F4284" i="6"/>
  <c r="H4287" i="6"/>
  <c r="H4298" i="6"/>
  <c r="H4310" i="6"/>
  <c r="F4319" i="6"/>
  <c r="F4326" i="6"/>
  <c r="F4325" i="6" s="1"/>
  <c r="F308" i="8" s="1"/>
  <c r="I4335" i="6"/>
  <c r="H4344" i="6"/>
  <c r="F4348" i="6"/>
  <c r="H4348" i="6" s="1"/>
  <c r="F4358" i="6"/>
  <c r="F4362" i="6"/>
  <c r="H4362" i="6" s="1"/>
  <c r="H4398" i="6"/>
  <c r="G7" i="17"/>
  <c r="G7" i="9"/>
  <c r="G9" i="17"/>
  <c r="G9" i="9"/>
  <c r="G11" i="9"/>
  <c r="G11" i="17"/>
  <c r="G13" i="9"/>
  <c r="G13" i="17"/>
  <c r="G15" i="17"/>
  <c r="G15" i="9"/>
  <c r="G17" i="17"/>
  <c r="G17" i="9"/>
  <c r="G19" i="17"/>
  <c r="G19" i="9"/>
  <c r="G21" i="17"/>
  <c r="G21" i="9"/>
  <c r="G23" i="17"/>
  <c r="G23" i="9"/>
  <c r="G25" i="17"/>
  <c r="G25" i="9"/>
  <c r="G27" i="17"/>
  <c r="G27" i="9"/>
  <c r="G29" i="17"/>
  <c r="G29" i="9"/>
  <c r="E205" i="13"/>
  <c r="E209" i="13"/>
  <c r="E213" i="13"/>
  <c r="E199" i="13"/>
  <c r="E206" i="13"/>
  <c r="E210" i="13"/>
  <c r="E214" i="13"/>
  <c r="E197" i="13"/>
  <c r="E203" i="13"/>
  <c r="E207" i="13"/>
  <c r="E211" i="13"/>
  <c r="E208" i="13"/>
  <c r="E52" i="13"/>
  <c r="E68" i="13"/>
  <c r="E76" i="13"/>
  <c r="E80" i="13"/>
  <c r="E108" i="13"/>
  <c r="E113" i="13"/>
  <c r="E126" i="13"/>
  <c r="E134" i="13"/>
  <c r="E150" i="13"/>
  <c r="E164" i="13"/>
  <c r="E168" i="13"/>
  <c r="E212" i="13"/>
  <c r="E35" i="13"/>
  <c r="E45" i="13"/>
  <c r="E49" i="13"/>
  <c r="E57" i="13"/>
  <c r="E65" i="13"/>
  <c r="E69" i="13"/>
  <c r="E73" i="13"/>
  <c r="E77" i="13"/>
  <c r="E109" i="13"/>
  <c r="E118" i="13"/>
  <c r="E147" i="13"/>
  <c r="E156" i="13"/>
  <c r="E161" i="13"/>
  <c r="E165" i="13"/>
  <c r="E46" i="13"/>
  <c r="E50" i="13"/>
  <c r="E62" i="13"/>
  <c r="E70" i="13"/>
  <c r="E115" i="13"/>
  <c r="E128" i="13"/>
  <c r="E132" i="13"/>
  <c r="E136" i="13"/>
  <c r="E152" i="13"/>
  <c r="E34" i="13"/>
  <c r="E204" i="13"/>
  <c r="E63" i="13"/>
  <c r="E79" i="13"/>
  <c r="E95" i="13"/>
  <c r="E111" i="13"/>
  <c r="E163" i="13"/>
  <c r="E22" i="13"/>
  <c r="E203" i="7"/>
  <c r="E207" i="7"/>
  <c r="E211" i="7"/>
  <c r="E197" i="7"/>
  <c r="E71" i="13"/>
  <c r="E27" i="13"/>
  <c r="E209" i="7"/>
  <c r="E116" i="13"/>
  <c r="E149" i="13"/>
  <c r="E23" i="13"/>
  <c r="E204" i="7"/>
  <c r="E208" i="7"/>
  <c r="E212" i="7"/>
  <c r="E205" i="7"/>
  <c r="E154" i="13"/>
  <c r="E38" i="13"/>
  <c r="E59" i="13"/>
  <c r="E75" i="13"/>
  <c r="E141" i="13"/>
  <c r="E31" i="13"/>
  <c r="E199" i="7"/>
  <c r="E206" i="7"/>
  <c r="E210" i="7"/>
  <c r="E214" i="7"/>
  <c r="E213" i="7"/>
  <c r="E108" i="7"/>
  <c r="E113" i="7"/>
  <c r="E138" i="7"/>
  <c r="E27" i="7"/>
  <c r="E79" i="7"/>
  <c r="E118" i="7"/>
  <c r="E147" i="7"/>
  <c r="E156" i="7"/>
  <c r="E76" i="7"/>
  <c r="E132" i="7"/>
  <c r="E52" i="7"/>
  <c r="E77" i="7"/>
  <c r="H7" i="5"/>
  <c r="F10" i="5"/>
  <c r="F9" i="5" s="1"/>
  <c r="F15" i="5"/>
  <c r="H15" i="5" s="1"/>
  <c r="F19" i="5"/>
  <c r="F23" i="5"/>
  <c r="F26" i="5"/>
  <c r="H40" i="5"/>
  <c r="H46" i="5"/>
  <c r="F49" i="5"/>
  <c r="F55" i="5"/>
  <c r="F54" i="5" s="1"/>
  <c r="E16" i="13" s="1"/>
  <c r="F61" i="5"/>
  <c r="F76" i="5"/>
  <c r="F75" i="5" s="1"/>
  <c r="E28" i="13" s="1"/>
  <c r="F79" i="5"/>
  <c r="F78" i="5" s="1"/>
  <c r="H81" i="5"/>
  <c r="H88" i="5"/>
  <c r="F102" i="5"/>
  <c r="F101" i="5" s="1"/>
  <c r="E48" i="13" s="1"/>
  <c r="F132" i="5"/>
  <c r="F152" i="5"/>
  <c r="F162" i="5"/>
  <c r="E172" i="5"/>
  <c r="I179" i="5"/>
  <c r="H179" i="5" s="1"/>
  <c r="I180" i="5"/>
  <c r="H180" i="5" s="1"/>
  <c r="I181" i="5"/>
  <c r="H181" i="5" s="1"/>
  <c r="I183" i="5"/>
  <c r="H183" i="5" s="1"/>
  <c r="I184" i="5"/>
  <c r="H184" i="5" s="1"/>
  <c r="I185" i="5"/>
  <c r="H185" i="5" s="1"/>
  <c r="I188" i="5"/>
  <c r="I190" i="5"/>
  <c r="H190" i="5" s="1"/>
  <c r="F197" i="5"/>
  <c r="E206" i="5"/>
  <c r="E205" i="5" s="1"/>
  <c r="H205" i="5" s="1"/>
  <c r="E217" i="5"/>
  <c r="E222" i="5"/>
  <c r="I223" i="5"/>
  <c r="H223" i="5" s="1"/>
  <c r="F225" i="5"/>
  <c r="E229" i="5"/>
  <c r="I236" i="5"/>
  <c r="F238" i="5"/>
  <c r="E241" i="5"/>
  <c r="E245" i="5"/>
  <c r="I246" i="5"/>
  <c r="H246" i="5" s="1"/>
  <c r="F251" i="5"/>
  <c r="F250" i="5" s="1"/>
  <c r="H253" i="5"/>
  <c r="E256" i="5"/>
  <c r="E257" i="5"/>
  <c r="F258" i="5"/>
  <c r="E260" i="5"/>
  <c r="E259" i="5" s="1"/>
  <c r="H259" i="5" s="1"/>
  <c r="F270" i="5"/>
  <c r="F269" i="5" s="1"/>
  <c r="H269" i="5" s="1"/>
  <c r="I271" i="5"/>
  <c r="H271" i="5" s="1"/>
  <c r="I274" i="5"/>
  <c r="H274" i="5" s="1"/>
  <c r="H297" i="5"/>
  <c r="E298" i="5"/>
  <c r="E300" i="5"/>
  <c r="F307" i="5"/>
  <c r="I309" i="5"/>
  <c r="H321" i="5"/>
  <c r="I323" i="5"/>
  <c r="F326" i="5"/>
  <c r="F325" i="5" s="1"/>
  <c r="E99" i="13" s="1"/>
  <c r="E332" i="5"/>
  <c r="H332" i="5" s="1"/>
  <c r="E333" i="5"/>
  <c r="I335" i="5"/>
  <c r="I336" i="5"/>
  <c r="I337" i="5"/>
  <c r="F340" i="5"/>
  <c r="F344" i="5"/>
  <c r="I350" i="5"/>
  <c r="E355" i="5"/>
  <c r="H355" i="5" s="1"/>
  <c r="I356" i="5"/>
  <c r="E363" i="5"/>
  <c r="E362" i="5" s="1"/>
  <c r="F373" i="5"/>
  <c r="F372" i="5" s="1"/>
  <c r="E121" i="13" s="1"/>
  <c r="I377" i="5"/>
  <c r="F384" i="5"/>
  <c r="F383" i="5" s="1"/>
  <c r="H383" i="5" s="1"/>
  <c r="E390" i="5"/>
  <c r="I391" i="5"/>
  <c r="H391" i="5" s="1"/>
  <c r="F397" i="5"/>
  <c r="E405" i="5"/>
  <c r="I410" i="5"/>
  <c r="H410" i="5" s="1"/>
  <c r="F418" i="5"/>
  <c r="F431" i="5"/>
  <c r="E435" i="5"/>
  <c r="I436" i="5"/>
  <c r="H436" i="5" s="1"/>
  <c r="F438" i="5"/>
  <c r="H438" i="5" s="1"/>
  <c r="E447" i="5"/>
  <c r="F450" i="5"/>
  <c r="E456" i="5"/>
  <c r="E455" i="5" s="1"/>
  <c r="H455" i="5" s="1"/>
  <c r="F459" i="5"/>
  <c r="H459" i="5" s="1"/>
  <c r="E465" i="5"/>
  <c r="E464" i="5" s="1"/>
  <c r="F472" i="5"/>
  <c r="F471" i="5" s="1"/>
  <c r="E158" i="13" s="1"/>
  <c r="F478" i="5"/>
  <c r="F477" i="5" s="1"/>
  <c r="F490" i="5"/>
  <c r="E495" i="5"/>
  <c r="F497" i="5"/>
  <c r="E504" i="5"/>
  <c r="I505" i="5"/>
  <c r="H505" i="5" s="1"/>
  <c r="E511" i="5"/>
  <c r="I512" i="5"/>
  <c r="F514" i="5"/>
  <c r="F518" i="5"/>
  <c r="F520" i="5"/>
  <c r="F527" i="5"/>
  <c r="F546" i="5"/>
  <c r="H546" i="5" s="1"/>
  <c r="F553" i="5"/>
  <c r="H553" i="5" s="1"/>
  <c r="E557" i="5"/>
  <c r="H557" i="5" s="1"/>
  <c r="F559" i="5"/>
  <c r="F570" i="5"/>
  <c r="F576" i="5"/>
  <c r="E580" i="5"/>
  <c r="E584" i="5"/>
  <c r="F587" i="5"/>
  <c r="H587" i="5" s="1"/>
  <c r="F593" i="5"/>
  <c r="F597" i="5"/>
  <c r="E601" i="5"/>
  <c r="F603" i="5"/>
  <c r="E609" i="5"/>
  <c r="F619" i="5"/>
  <c r="E626" i="5"/>
  <c r="E629" i="5"/>
  <c r="I630" i="5"/>
  <c r="H630" i="5" s="1"/>
  <c r="E632" i="5"/>
  <c r="H632" i="5" s="1"/>
  <c r="F635" i="5"/>
  <c r="F639" i="5"/>
  <c r="I643" i="5"/>
  <c r="H643" i="5" s="1"/>
  <c r="E645" i="5"/>
  <c r="F646" i="5"/>
  <c r="I647" i="5"/>
  <c r="H647" i="5" s="1"/>
  <c r="I649" i="5"/>
  <c r="H649" i="5" s="1"/>
  <c r="I650" i="5"/>
  <c r="H650" i="5" s="1"/>
  <c r="I651" i="5"/>
  <c r="H651" i="5" s="1"/>
  <c r="F655" i="5"/>
  <c r="E657" i="5"/>
  <c r="E659" i="5"/>
  <c r="I664" i="5"/>
  <c r="H664" i="5" s="1"/>
  <c r="E666" i="5"/>
  <c r="F672" i="5"/>
  <c r="F668" i="5" s="1"/>
  <c r="I673" i="5"/>
  <c r="E675" i="5"/>
  <c r="E674" i="5" s="1"/>
  <c r="E680" i="5"/>
  <c r="F682" i="5"/>
  <c r="E719" i="5"/>
  <c r="E720" i="5"/>
  <c r="F721" i="5"/>
  <c r="F716" i="5" s="1"/>
  <c r="E8" i="12" s="1"/>
  <c r="F724" i="5"/>
  <c r="H732" i="5"/>
  <c r="I737" i="5"/>
  <c r="I740" i="5"/>
  <c r="I741" i="5"/>
  <c r="F749" i="5"/>
  <c r="I750" i="5"/>
  <c r="E752" i="5"/>
  <c r="I776" i="5"/>
  <c r="I780" i="5"/>
  <c r="E793" i="5"/>
  <c r="E792" i="5" s="1"/>
  <c r="E795" i="5"/>
  <c r="F808" i="5"/>
  <c r="F807" i="5" s="1"/>
  <c r="E49" i="7" s="1"/>
  <c r="E812" i="5"/>
  <c r="E811" i="5" s="1"/>
  <c r="I814" i="5"/>
  <c r="E818" i="5"/>
  <c r="E829" i="5"/>
  <c r="F831" i="5"/>
  <c r="I832" i="5"/>
  <c r="E835" i="5"/>
  <c r="F842" i="5"/>
  <c r="I843" i="5"/>
  <c r="H843" i="5" s="1"/>
  <c r="I845" i="5"/>
  <c r="H845" i="5" s="1"/>
  <c r="I846" i="5"/>
  <c r="H846" i="5" s="1"/>
  <c r="I847" i="5"/>
  <c r="H847" i="5" s="1"/>
  <c r="I848" i="5"/>
  <c r="H848" i="5" s="1"/>
  <c r="I850" i="5"/>
  <c r="H850" i="5" s="1"/>
  <c r="I851" i="5"/>
  <c r="H851" i="5" s="1"/>
  <c r="I852" i="5"/>
  <c r="H852" i="5" s="1"/>
  <c r="F859" i="5"/>
  <c r="I866" i="5"/>
  <c r="H866" i="5" s="1"/>
  <c r="I867" i="5"/>
  <c r="H867" i="5" s="1"/>
  <c r="I868" i="5"/>
  <c r="H868" i="5" s="1"/>
  <c r="E871" i="5"/>
  <c r="E879" i="5"/>
  <c r="E882" i="5"/>
  <c r="E883" i="5"/>
  <c r="F884" i="5"/>
  <c r="E885" i="5"/>
  <c r="E886" i="5"/>
  <c r="E887" i="5"/>
  <c r="F888" i="5"/>
  <c r="E889" i="5"/>
  <c r="F897" i="5"/>
  <c r="F903" i="5"/>
  <c r="F905" i="5"/>
  <c r="E906" i="5"/>
  <c r="I936" i="5"/>
  <c r="I938" i="5"/>
  <c r="E940" i="5"/>
  <c r="E939" i="5" s="1"/>
  <c r="E943" i="5"/>
  <c r="F945" i="5"/>
  <c r="I950" i="5"/>
  <c r="H950" i="5" s="1"/>
  <c r="I953" i="5"/>
  <c r="I959" i="5"/>
  <c r="I961" i="5"/>
  <c r="H961" i="5" s="1"/>
  <c r="E970" i="5"/>
  <c r="E969" i="5" s="1"/>
  <c r="H969" i="5" s="1"/>
  <c r="E976" i="5"/>
  <c r="F978" i="5"/>
  <c r="F986" i="5"/>
  <c r="H986" i="5" s="1"/>
  <c r="I991" i="5"/>
  <c r="I993" i="5"/>
  <c r="I995" i="5"/>
  <c r="E1004" i="5"/>
  <c r="E999" i="5" s="1"/>
  <c r="F1009" i="5"/>
  <c r="E1017" i="5"/>
  <c r="F1024" i="5"/>
  <c r="I1025" i="5"/>
  <c r="E1027" i="5"/>
  <c r="E1026" i="5" s="1"/>
  <c r="H1026" i="5" s="1"/>
  <c r="F1032" i="5"/>
  <c r="E1036" i="5"/>
  <c r="E1041" i="5"/>
  <c r="I1043" i="5"/>
  <c r="I1060" i="5"/>
  <c r="I1062" i="5"/>
  <c r="E1064" i="5"/>
  <c r="E1063" i="5" s="1"/>
  <c r="H1068" i="5"/>
  <c r="F1069" i="5"/>
  <c r="F1068" i="5" s="1"/>
  <c r="E116" i="12" s="1"/>
  <c r="I1071" i="5"/>
  <c r="H1077" i="5"/>
  <c r="I1082" i="5"/>
  <c r="F1093" i="5"/>
  <c r="I1094" i="5"/>
  <c r="I1095" i="5"/>
  <c r="I1096" i="5"/>
  <c r="H1100" i="5"/>
  <c r="I1112" i="5"/>
  <c r="F1138" i="5"/>
  <c r="E1140" i="5"/>
  <c r="E1137" i="5" s="1"/>
  <c r="F1143" i="5"/>
  <c r="E1143" i="5"/>
  <c r="H1146" i="5"/>
  <c r="E1154" i="5"/>
  <c r="I1162" i="5"/>
  <c r="E1162" i="5"/>
  <c r="I1176" i="5"/>
  <c r="E1176" i="5"/>
  <c r="E1175" i="5" s="1"/>
  <c r="H1175" i="5" s="1"/>
  <c r="I1202" i="5"/>
  <c r="F1202" i="5"/>
  <c r="E1212" i="5"/>
  <c r="I1214" i="5"/>
  <c r="H1214" i="5" s="1"/>
  <c r="F1214" i="5"/>
  <c r="F1215" i="5"/>
  <c r="I1218" i="5"/>
  <c r="E1218" i="5"/>
  <c r="H1218" i="5" s="1"/>
  <c r="E1257" i="5"/>
  <c r="E1263" i="5"/>
  <c r="E1266" i="5"/>
  <c r="E1270" i="5"/>
  <c r="H1270" i="5" s="1"/>
  <c r="H1281" i="5"/>
  <c r="E1287" i="5"/>
  <c r="I1320" i="5"/>
  <c r="F1330" i="5"/>
  <c r="F1309" i="5" s="1"/>
  <c r="E1336" i="5"/>
  <c r="F1350" i="5"/>
  <c r="I1360" i="5"/>
  <c r="H1360" i="5" s="1"/>
  <c r="E1360" i="5"/>
  <c r="E1367" i="5"/>
  <c r="H1376" i="5"/>
  <c r="I1427" i="5"/>
  <c r="E1427" i="5"/>
  <c r="E1433" i="5"/>
  <c r="I1452" i="5"/>
  <c r="F1454" i="5"/>
  <c r="I1454" i="5"/>
  <c r="I1467" i="5"/>
  <c r="F1469" i="5"/>
  <c r="F1468" i="5" s="1"/>
  <c r="E1469" i="5"/>
  <c r="F1478" i="5"/>
  <c r="F1477" i="5" s="1"/>
  <c r="H1477" i="5" s="1"/>
  <c r="H1489" i="5"/>
  <c r="I1499" i="5"/>
  <c r="E1499" i="5"/>
  <c r="E1498" i="5" s="1"/>
  <c r="H1498" i="5" s="1"/>
  <c r="H1513" i="5"/>
  <c r="I1532" i="5"/>
  <c r="H1532" i="5" s="1"/>
  <c r="E1532" i="5"/>
  <c r="E1549" i="5"/>
  <c r="F1549" i="5"/>
  <c r="E1612" i="5"/>
  <c r="E1611" i="5" s="1"/>
  <c r="F1612" i="5"/>
  <c r="F1611" i="5" s="1"/>
  <c r="E62" i="11" s="1"/>
  <c r="E1622" i="5"/>
  <c r="F1622" i="5"/>
  <c r="F1627" i="5"/>
  <c r="I1627" i="5"/>
  <c r="H1627" i="5" s="1"/>
  <c r="H1660" i="5"/>
  <c r="E1665" i="5"/>
  <c r="F1665" i="5"/>
  <c r="I1678" i="5"/>
  <c r="F1678" i="5"/>
  <c r="F1677" i="5" s="1"/>
  <c r="E1695" i="5"/>
  <c r="E1694" i="5" s="1"/>
  <c r="F1695" i="5"/>
  <c r="F1694" i="5" s="1"/>
  <c r="I1699" i="5"/>
  <c r="E1699" i="5"/>
  <c r="H1719" i="5"/>
  <c r="F1728" i="5"/>
  <c r="E1728" i="5"/>
  <c r="F1773" i="5"/>
  <c r="F1772" i="5" s="1"/>
  <c r="E116" i="11" s="1"/>
  <c r="E1773" i="5"/>
  <c r="E1772" i="5" s="1"/>
  <c r="F1781" i="5"/>
  <c r="F1780" i="5" s="1"/>
  <c r="I1781" i="5"/>
  <c r="E1785" i="5"/>
  <c r="F1785" i="5"/>
  <c r="I1821" i="5"/>
  <c r="E1821" i="5"/>
  <c r="E1823" i="5"/>
  <c r="E1822" i="5" s="1"/>
  <c r="F1823" i="5"/>
  <c r="F1822" i="5" s="1"/>
  <c r="I1848" i="5"/>
  <c r="E1848" i="5"/>
  <c r="H1848" i="5" s="1"/>
  <c r="I1856" i="5"/>
  <c r="H1856" i="5" s="1"/>
  <c r="E1856" i="5"/>
  <c r="I1897" i="5"/>
  <c r="E1897" i="5"/>
  <c r="F1906" i="5"/>
  <c r="I1906" i="5"/>
  <c r="E1906" i="5"/>
  <c r="I1917" i="5"/>
  <c r="H1917" i="5" s="1"/>
  <c r="E1917" i="5"/>
  <c r="I1925" i="5"/>
  <c r="E1925" i="5"/>
  <c r="I1928" i="5"/>
  <c r="E1928" i="5"/>
  <c r="I1959" i="5"/>
  <c r="E1959" i="5"/>
  <c r="E1982" i="5"/>
  <c r="F1982" i="5"/>
  <c r="F1992" i="5"/>
  <c r="E1992" i="5"/>
  <c r="E2002" i="5"/>
  <c r="I2002" i="5"/>
  <c r="E2009" i="5"/>
  <c r="I2009" i="5"/>
  <c r="F2020" i="5"/>
  <c r="I2020" i="5"/>
  <c r="H2020" i="5" s="1"/>
  <c r="E2023" i="5"/>
  <c r="F2023" i="5"/>
  <c r="I2032" i="5"/>
  <c r="H2032" i="5" s="1"/>
  <c r="E2032" i="5"/>
  <c r="I2048" i="5"/>
  <c r="H2048" i="5" s="1"/>
  <c r="E2048" i="5"/>
  <c r="F2054" i="5"/>
  <c r="E2054" i="5"/>
  <c r="F2064" i="5"/>
  <c r="I2064" i="5"/>
  <c r="H2064" i="5" s="1"/>
  <c r="E2067" i="5"/>
  <c r="F2067" i="5"/>
  <c r="I2118" i="5"/>
  <c r="E2118" i="5"/>
  <c r="F2190" i="5"/>
  <c r="I2190" i="5"/>
  <c r="E2190" i="5"/>
  <c r="E2189" i="5" s="1"/>
  <c r="I2218" i="5"/>
  <c r="F2218" i="5"/>
  <c r="F2217" i="5" s="1"/>
  <c r="E62" i="16" s="1"/>
  <c r="I2244" i="5"/>
  <c r="F2244" i="5"/>
  <c r="E2244" i="5"/>
  <c r="I2253" i="5"/>
  <c r="F2253" i="5"/>
  <c r="E2253" i="5"/>
  <c r="F2269" i="5"/>
  <c r="F2268" i="5" s="1"/>
  <c r="I2269" i="5"/>
  <c r="H2269" i="5" s="1"/>
  <c r="E2269" i="5"/>
  <c r="E2268" i="5" s="1"/>
  <c r="E2304" i="5"/>
  <c r="E2414" i="5"/>
  <c r="F2414" i="5"/>
  <c r="I2467" i="5"/>
  <c r="F2467" i="5"/>
  <c r="F2466" i="5" s="1"/>
  <c r="E2467" i="5"/>
  <c r="E2466" i="5" s="1"/>
  <c r="E2471" i="5"/>
  <c r="E2470" i="5" s="1"/>
  <c r="H2470" i="5" s="1"/>
  <c r="I2471" i="5"/>
  <c r="F2471" i="5"/>
  <c r="F2470" i="5" s="1"/>
  <c r="F2491" i="5"/>
  <c r="F2490" i="5" s="1"/>
  <c r="I2491" i="5"/>
  <c r="H2491" i="5" s="1"/>
  <c r="E2491" i="5"/>
  <c r="E2490" i="5" s="1"/>
  <c r="F2518" i="5"/>
  <c r="I2518" i="5"/>
  <c r="E2518" i="5"/>
  <c r="I2546" i="5"/>
  <c r="F2546" i="5"/>
  <c r="F2545" i="5" s="1"/>
  <c r="E2546" i="5"/>
  <c r="E2545" i="5" s="1"/>
  <c r="I2559" i="5"/>
  <c r="F2559" i="5"/>
  <c r="F2558" i="5" s="1"/>
  <c r="E228" i="16" s="1"/>
  <c r="E2559" i="5"/>
  <c r="E2558" i="5" s="1"/>
  <c r="I2762" i="5"/>
  <c r="E2762" i="5"/>
  <c r="E2761" i="5" s="1"/>
  <c r="E2773" i="5"/>
  <c r="F2773" i="5"/>
  <c r="F2769" i="5" s="1"/>
  <c r="E2776" i="5"/>
  <c r="E2775" i="5" s="1"/>
  <c r="I2776" i="5"/>
  <c r="F2776" i="5"/>
  <c r="F2775" i="5" s="1"/>
  <c r="I2791" i="5"/>
  <c r="F2791" i="5"/>
  <c r="E2791" i="5"/>
  <c r="I2798" i="5"/>
  <c r="F2798" i="5"/>
  <c r="E2798" i="5"/>
  <c r="E2794" i="5" s="1"/>
  <c r="H2822" i="5"/>
  <c r="I2856" i="5"/>
  <c r="F2856" i="5"/>
  <c r="F2855" i="5" s="1"/>
  <c r="E2856" i="5"/>
  <c r="I2863" i="5"/>
  <c r="F2863" i="5"/>
  <c r="E2863" i="5"/>
  <c r="H2885" i="5"/>
  <c r="F2963" i="5"/>
  <c r="I2963" i="5"/>
  <c r="I3040" i="5"/>
  <c r="F3040" i="5"/>
  <c r="E3040" i="5"/>
  <c r="E3055" i="5"/>
  <c r="F3055" i="5"/>
  <c r="F3067" i="5"/>
  <c r="F3066" i="5" s="1"/>
  <c r="I3067" i="5"/>
  <c r="E3067" i="5"/>
  <c r="E3066" i="5" s="1"/>
  <c r="E3128" i="5"/>
  <c r="E3127" i="5" s="1"/>
  <c r="I3128" i="5"/>
  <c r="F3128" i="5"/>
  <c r="F3127" i="5" s="1"/>
  <c r="E152" i="15" s="1"/>
  <c r="E3155" i="5"/>
  <c r="E3154" i="5" s="1"/>
  <c r="I3155" i="5"/>
  <c r="F3155" i="5"/>
  <c r="F3154" i="5" s="1"/>
  <c r="F3170" i="5"/>
  <c r="E3170" i="5"/>
  <c r="F3199" i="5"/>
  <c r="F3198" i="5" s="1"/>
  <c r="I3199" i="5"/>
  <c r="I3208" i="5"/>
  <c r="F3208" i="5"/>
  <c r="F3207" i="5" s="1"/>
  <c r="E3208" i="5"/>
  <c r="E3207" i="5" s="1"/>
  <c r="I3216" i="5"/>
  <c r="F3216" i="5"/>
  <c r="E3216" i="5"/>
  <c r="E3227" i="5"/>
  <c r="I3227" i="5"/>
  <c r="F3227" i="5"/>
  <c r="I3258" i="5"/>
  <c r="F3258" i="5"/>
  <c r="F3257" i="5" s="1"/>
  <c r="E3258" i="5"/>
  <c r="E3257" i="5" s="1"/>
  <c r="E3308" i="5"/>
  <c r="E3307" i="5" s="1"/>
  <c r="H3307" i="5" s="1"/>
  <c r="I3308" i="5"/>
  <c r="F3308" i="5"/>
  <c r="F3307" i="5" s="1"/>
  <c r="E3322" i="5"/>
  <c r="E3321" i="5" s="1"/>
  <c r="H3321" i="5" s="1"/>
  <c r="I3322" i="5"/>
  <c r="F3322" i="5"/>
  <c r="F3321" i="5" s="1"/>
  <c r="F3318" i="5" s="1"/>
  <c r="F3362" i="5"/>
  <c r="F3361" i="5" s="1"/>
  <c r="I3362" i="5"/>
  <c r="E3362" i="5"/>
  <c r="E3361" i="5" s="1"/>
  <c r="I3381" i="5"/>
  <c r="E3381" i="5"/>
  <c r="E3389" i="5"/>
  <c r="E3388" i="5" s="1"/>
  <c r="I3389" i="5"/>
  <c r="F3389" i="5"/>
  <c r="F3388" i="5" s="1"/>
  <c r="I3409" i="5"/>
  <c r="F3409" i="5"/>
  <c r="E3409" i="5"/>
  <c r="I3488" i="5"/>
  <c r="F3488" i="5"/>
  <c r="F3487" i="5" s="1"/>
  <c r="E3488" i="5"/>
  <c r="E3487" i="5" s="1"/>
  <c r="H3523" i="5"/>
  <c r="H4000" i="5"/>
  <c r="I191" i="5"/>
  <c r="I200" i="5"/>
  <c r="H252" i="5"/>
  <c r="H304" i="5"/>
  <c r="E330" i="5"/>
  <c r="H330" i="5" s="1"/>
  <c r="E342" i="5"/>
  <c r="H405" i="5"/>
  <c r="E433" i="5"/>
  <c r="H464" i="5"/>
  <c r="H495" i="5"/>
  <c r="H601" i="5"/>
  <c r="E716" i="5"/>
  <c r="I839" i="5"/>
  <c r="H1063" i="5"/>
  <c r="F1119" i="5"/>
  <c r="F1118" i="5" s="1"/>
  <c r="E136" i="7" s="1"/>
  <c r="I1119" i="5"/>
  <c r="I1153" i="5"/>
  <c r="H1153" i="5" s="1"/>
  <c r="F1153" i="5"/>
  <c r="F1155" i="5"/>
  <c r="E1155" i="5"/>
  <c r="I1256" i="5"/>
  <c r="F1256" i="5"/>
  <c r="I1274" i="5"/>
  <c r="E1274" i="5"/>
  <c r="I1291" i="5"/>
  <c r="E1291" i="5"/>
  <c r="I1303" i="5"/>
  <c r="E1303" i="5"/>
  <c r="I1323" i="5"/>
  <c r="H1323" i="5" s="1"/>
  <c r="E1323" i="5"/>
  <c r="I1345" i="5"/>
  <c r="H1345" i="5" s="1"/>
  <c r="E1345" i="5"/>
  <c r="I1366" i="5"/>
  <c r="H1366" i="5" s="1"/>
  <c r="F1366" i="5"/>
  <c r="I1370" i="5"/>
  <c r="H1370" i="5" s="1"/>
  <c r="E1370" i="5"/>
  <c r="I1425" i="5"/>
  <c r="E1425" i="5"/>
  <c r="E1435" i="5"/>
  <c r="I1435" i="5"/>
  <c r="I1453" i="5"/>
  <c r="E1453" i="5"/>
  <c r="I1491" i="5"/>
  <c r="F1491" i="5"/>
  <c r="F1490" i="5" s="1"/>
  <c r="E32" i="11" s="1"/>
  <c r="E1493" i="5"/>
  <c r="E1492" i="5" s="1"/>
  <c r="I1493" i="5"/>
  <c r="H1529" i="5"/>
  <c r="E1550" i="5"/>
  <c r="I1550" i="5"/>
  <c r="I1569" i="5"/>
  <c r="H1569" i="5" s="1"/>
  <c r="E1569" i="5"/>
  <c r="E1592" i="5"/>
  <c r="F1592" i="5"/>
  <c r="F1599" i="5"/>
  <c r="F1595" i="5" s="1"/>
  <c r="E61" i="11" s="1"/>
  <c r="I1599" i="5"/>
  <c r="I1623" i="5"/>
  <c r="H1623" i="5" s="1"/>
  <c r="E1623" i="5"/>
  <c r="F1630" i="5"/>
  <c r="E1630" i="5"/>
  <c r="E1640" i="5"/>
  <c r="E1639" i="5" s="1"/>
  <c r="F1640" i="5"/>
  <c r="F1639" i="5" s="1"/>
  <c r="E68" i="11" s="1"/>
  <c r="I1666" i="5"/>
  <c r="H1666" i="5" s="1"/>
  <c r="E1666" i="5"/>
  <c r="E1681" i="5"/>
  <c r="F1681" i="5"/>
  <c r="I1689" i="5"/>
  <c r="E1689" i="5"/>
  <c r="E1740" i="5"/>
  <c r="F1740" i="5"/>
  <c r="E1743" i="5"/>
  <c r="F1743" i="5"/>
  <c r="F1742" i="5" s="1"/>
  <c r="I1786" i="5"/>
  <c r="E1786" i="5"/>
  <c r="E1790" i="5"/>
  <c r="E1789" i="5" s="1"/>
  <c r="F1790" i="5"/>
  <c r="F1789" i="5" s="1"/>
  <c r="E126" i="7" s="1"/>
  <c r="E1835" i="5"/>
  <c r="E1834" i="5" s="1"/>
  <c r="F1835" i="5"/>
  <c r="H1853" i="5"/>
  <c r="I1869" i="5"/>
  <c r="E1869" i="5"/>
  <c r="H1869" i="5" s="1"/>
  <c r="F1873" i="5"/>
  <c r="F1872" i="5" s="1"/>
  <c r="E154" i="7" s="1"/>
  <c r="I1873" i="5"/>
  <c r="E1873" i="5"/>
  <c r="E1872" i="5" s="1"/>
  <c r="F1891" i="5"/>
  <c r="F1890" i="5" s="1"/>
  <c r="E1891" i="5"/>
  <c r="E1890" i="5" s="1"/>
  <c r="E1903" i="5"/>
  <c r="F1903" i="5"/>
  <c r="F1926" i="5"/>
  <c r="E1926" i="5"/>
  <c r="F1929" i="5"/>
  <c r="E1929" i="5"/>
  <c r="I1941" i="5"/>
  <c r="H1941" i="5" s="1"/>
  <c r="E1941" i="5"/>
  <c r="E1940" i="5" s="1"/>
  <c r="I1943" i="5"/>
  <c r="E1943" i="5"/>
  <c r="E1942" i="5" s="1"/>
  <c r="F1954" i="5"/>
  <c r="I1954" i="5"/>
  <c r="I1984" i="5"/>
  <c r="E1984" i="5"/>
  <c r="E1986" i="5"/>
  <c r="I1986" i="5"/>
  <c r="F1986" i="5"/>
  <c r="I2003" i="5"/>
  <c r="E2003" i="5"/>
  <c r="I2010" i="5"/>
  <c r="E2010" i="5"/>
  <c r="F2014" i="5"/>
  <c r="E2014" i="5"/>
  <c r="E2021" i="5"/>
  <c r="I2021" i="5"/>
  <c r="H2021" i="5" s="1"/>
  <c r="E2065" i="5"/>
  <c r="I2065" i="5"/>
  <c r="H2065" i="5" s="1"/>
  <c r="F2077" i="5"/>
  <c r="E2077" i="5"/>
  <c r="E2116" i="5"/>
  <c r="E2115" i="5" s="1"/>
  <c r="F2116" i="5"/>
  <c r="F2115" i="5" s="1"/>
  <c r="E2120" i="5"/>
  <c r="E2119" i="5" s="1"/>
  <c r="F2120" i="5"/>
  <c r="F2119" i="5" s="1"/>
  <c r="F2146" i="5"/>
  <c r="F2145" i="5" s="1"/>
  <c r="E2146" i="5"/>
  <c r="E2145" i="5" s="1"/>
  <c r="F2245" i="5"/>
  <c r="I2245" i="5"/>
  <c r="E2245" i="5"/>
  <c r="I2250" i="5"/>
  <c r="H2250" i="5" s="1"/>
  <c r="F2250" i="5"/>
  <c r="I2315" i="5"/>
  <c r="F2315" i="5"/>
  <c r="E2315" i="5"/>
  <c r="E2311" i="5" s="1"/>
  <c r="E2323" i="5"/>
  <c r="E2322" i="5" s="1"/>
  <c r="F2323" i="5"/>
  <c r="F2322" i="5" s="1"/>
  <c r="H2347" i="5"/>
  <c r="I2366" i="5"/>
  <c r="F2366" i="5"/>
  <c r="F2365" i="5" s="1"/>
  <c r="E2366" i="5"/>
  <c r="E2365" i="5" s="1"/>
  <c r="I2371" i="5"/>
  <c r="F2371" i="5"/>
  <c r="F2370" i="5" s="1"/>
  <c r="F2367" i="5" s="1"/>
  <c r="E2371" i="5"/>
  <c r="E2370" i="5" s="1"/>
  <c r="F2388" i="5"/>
  <c r="F2387" i="5" s="1"/>
  <c r="E2388" i="5"/>
  <c r="E2387" i="5" s="1"/>
  <c r="E2396" i="5"/>
  <c r="E2395" i="5" s="1"/>
  <c r="F2396" i="5"/>
  <c r="F2395" i="5" s="1"/>
  <c r="E2424" i="5"/>
  <c r="F2424" i="5"/>
  <c r="F2465" i="5"/>
  <c r="F2464" i="5" s="1"/>
  <c r="E180" i="16" s="1"/>
  <c r="E2465" i="5"/>
  <c r="E2464" i="5" s="1"/>
  <c r="I2581" i="5"/>
  <c r="F2581" i="5"/>
  <c r="F2580" i="5" s="1"/>
  <c r="E233" i="16" s="1"/>
  <c r="E2581" i="5"/>
  <c r="E2580" i="5" s="1"/>
  <c r="H2580" i="5" s="1"/>
  <c r="F2618" i="5"/>
  <c r="I2618" i="5"/>
  <c r="E2618" i="5"/>
  <c r="I2627" i="5"/>
  <c r="F2627" i="5"/>
  <c r="F2626" i="5" s="1"/>
  <c r="E2627" i="5"/>
  <c r="E2626" i="5" s="1"/>
  <c r="I2671" i="5"/>
  <c r="H2671" i="5" s="1"/>
  <c r="F2671" i="5"/>
  <c r="F2670" i="5" s="1"/>
  <c r="F2669" i="5" s="1"/>
  <c r="E274" i="16" s="1"/>
  <c r="E2671" i="5"/>
  <c r="E2670" i="5" s="1"/>
  <c r="E2669" i="5" s="1"/>
  <c r="I2677" i="5"/>
  <c r="E2677" i="5"/>
  <c r="E2676" i="5" s="1"/>
  <c r="I2690" i="5"/>
  <c r="F2690" i="5"/>
  <c r="E2690" i="5"/>
  <c r="E2710" i="5"/>
  <c r="E2709" i="5" s="1"/>
  <c r="F2710" i="5"/>
  <c r="F2709" i="5" s="1"/>
  <c r="E293" i="8" s="1"/>
  <c r="I2729" i="5"/>
  <c r="F2729" i="5"/>
  <c r="F2728" i="5" s="1"/>
  <c r="E2729" i="5"/>
  <c r="E2728" i="5" s="1"/>
  <c r="H2728" i="5" s="1"/>
  <c r="I2740" i="5"/>
  <c r="E2740" i="5"/>
  <c r="E2739" i="5" s="1"/>
  <c r="F2760" i="5"/>
  <c r="E2760" i="5"/>
  <c r="I2817" i="5"/>
  <c r="F2817" i="5"/>
  <c r="E2817" i="5"/>
  <c r="E2825" i="5"/>
  <c r="F2825" i="5"/>
  <c r="I2854" i="5"/>
  <c r="F2854" i="5"/>
  <c r="F2853" i="5" s="1"/>
  <c r="E2854" i="5"/>
  <c r="E2853" i="5" s="1"/>
  <c r="H2853" i="5" s="1"/>
  <c r="F2864" i="5"/>
  <c r="I2864" i="5"/>
  <c r="E2864" i="5"/>
  <c r="E2867" i="5"/>
  <c r="E2866" i="5" s="1"/>
  <c r="I2867" i="5"/>
  <c r="F2867" i="5"/>
  <c r="F2866" i="5" s="1"/>
  <c r="I2891" i="5"/>
  <c r="F2891" i="5"/>
  <c r="E2891" i="5"/>
  <c r="E2890" i="5" s="1"/>
  <c r="I2968" i="5"/>
  <c r="F2968" i="5"/>
  <c r="F2967" i="5" s="1"/>
  <c r="E2968" i="5"/>
  <c r="E2967" i="5" s="1"/>
  <c r="I3019" i="5"/>
  <c r="F3019" i="5"/>
  <c r="F3018" i="5" s="1"/>
  <c r="E3019" i="5"/>
  <c r="E3018" i="5" s="1"/>
  <c r="I3048" i="5"/>
  <c r="F3048" i="5"/>
  <c r="F3047" i="5" s="1"/>
  <c r="E115" i="15" s="1"/>
  <c r="E3048" i="5"/>
  <c r="E3047" i="5" s="1"/>
  <c r="I3072" i="5"/>
  <c r="F3072" i="5"/>
  <c r="H3072" i="5" s="1"/>
  <c r="E3072" i="5"/>
  <c r="F3079" i="5"/>
  <c r="F3078" i="5" s="1"/>
  <c r="I3079" i="5"/>
  <c r="E3079" i="5"/>
  <c r="E3078" i="5" s="1"/>
  <c r="H3078" i="5" s="1"/>
  <c r="I3084" i="5"/>
  <c r="F3084" i="5"/>
  <c r="E3084" i="5"/>
  <c r="I3103" i="5"/>
  <c r="F3103" i="5"/>
  <c r="F3102" i="5" s="1"/>
  <c r="E3103" i="5"/>
  <c r="E3102" i="5" s="1"/>
  <c r="F3126" i="5"/>
  <c r="F3125" i="5" s="1"/>
  <c r="I3126" i="5"/>
  <c r="I3139" i="5"/>
  <c r="F3139" i="5"/>
  <c r="E3139" i="5"/>
  <c r="F3153" i="5"/>
  <c r="F3152" i="5" s="1"/>
  <c r="I3153" i="5"/>
  <c r="I3188" i="5"/>
  <c r="F3188" i="5"/>
  <c r="F3187" i="5" s="1"/>
  <c r="E3188" i="5"/>
  <c r="E3187" i="5" s="1"/>
  <c r="I3214" i="5"/>
  <c r="F3214" i="5"/>
  <c r="F3213" i="5" s="1"/>
  <c r="E3215" i="5"/>
  <c r="I3238" i="5"/>
  <c r="F3238" i="5"/>
  <c r="I3269" i="5"/>
  <c r="F3269" i="5"/>
  <c r="F3268" i="5" s="1"/>
  <c r="E3269" i="5"/>
  <c r="E3268" i="5" s="1"/>
  <c r="H3268" i="5" s="1"/>
  <c r="I3290" i="5"/>
  <c r="H3290" i="5" s="1"/>
  <c r="F3290" i="5"/>
  <c r="E3290" i="5"/>
  <c r="E3300" i="5"/>
  <c r="E3295" i="5" s="1"/>
  <c r="I3300" i="5"/>
  <c r="F3300" i="5"/>
  <c r="I3325" i="5"/>
  <c r="F3325" i="5"/>
  <c r="F3324" i="5" s="1"/>
  <c r="E3325" i="5"/>
  <c r="E3324" i="5" s="1"/>
  <c r="H3324" i="5" s="1"/>
  <c r="E3366" i="5"/>
  <c r="F3366" i="5"/>
  <c r="F3387" i="5"/>
  <c r="F3386" i="5" s="1"/>
  <c r="I3387" i="5"/>
  <c r="I3422" i="5"/>
  <c r="F3422" i="5"/>
  <c r="E3422" i="5"/>
  <c r="E3429" i="5"/>
  <c r="E3428" i="5" s="1"/>
  <c r="F3429" i="5"/>
  <c r="F3428" i="5" s="1"/>
  <c r="I3444" i="5"/>
  <c r="F3444" i="5"/>
  <c r="F3443" i="5" s="1"/>
  <c r="E299" i="15" s="1"/>
  <c r="E3444" i="5"/>
  <c r="E3443" i="5" s="1"/>
  <c r="H3443" i="5" s="1"/>
  <c r="I3459" i="5"/>
  <c r="F3459" i="5"/>
  <c r="F3458" i="5" s="1"/>
  <c r="E3459" i="5"/>
  <c r="E3458" i="5" s="1"/>
  <c r="H3458" i="5" s="1"/>
  <c r="H4217" i="6"/>
  <c r="H4222" i="6"/>
  <c r="H4358" i="6"/>
  <c r="G6" i="17"/>
  <c r="G6" i="9"/>
  <c r="G8" i="17"/>
  <c r="G8" i="9"/>
  <c r="G10" i="17"/>
  <c r="G10" i="9"/>
  <c r="G14" i="17"/>
  <c r="G14" i="9"/>
  <c r="G16" i="17"/>
  <c r="G16" i="9"/>
  <c r="G18" i="17"/>
  <c r="G18" i="9"/>
  <c r="G20" i="17"/>
  <c r="G20" i="9"/>
  <c r="G22" i="17"/>
  <c r="G22" i="9"/>
  <c r="G24" i="17"/>
  <c r="G24" i="9"/>
  <c r="G26" i="17"/>
  <c r="G26" i="9"/>
  <c r="G28" i="17"/>
  <c r="G28" i="9"/>
  <c r="G30" i="17"/>
  <c r="G30" i="9"/>
  <c r="F7" i="24"/>
  <c r="F11" i="24"/>
  <c r="F6" i="25"/>
  <c r="F10" i="25"/>
  <c r="F5" i="20"/>
  <c r="F9" i="20"/>
  <c r="F4" i="20"/>
  <c r="F8" i="24"/>
  <c r="F4" i="24"/>
  <c r="F8" i="25"/>
  <c r="F4" i="25"/>
  <c r="F7" i="20"/>
  <c r="F12" i="20"/>
  <c r="F9" i="24"/>
  <c r="F9" i="25"/>
  <c r="F8" i="20"/>
  <c r="F5" i="24"/>
  <c r="F10" i="24"/>
  <c r="F5" i="25"/>
  <c r="F11" i="25"/>
  <c r="F10" i="20"/>
  <c r="F12" i="24"/>
  <c r="F12" i="25"/>
  <c r="F11" i="20"/>
  <c r="F5" i="10"/>
  <c r="F9" i="10"/>
  <c r="F7" i="25"/>
  <c r="F4" i="10"/>
  <c r="F6" i="10"/>
  <c r="F10" i="10"/>
  <c r="F12" i="10"/>
  <c r="F7" i="10"/>
  <c r="F11" i="10"/>
  <c r="F6" i="24"/>
  <c r="F6" i="20"/>
  <c r="F8" i="10"/>
  <c r="H19" i="5"/>
  <c r="H23" i="5"/>
  <c r="H76" i="5"/>
  <c r="E163" i="5"/>
  <c r="E166" i="5"/>
  <c r="E165" i="5" s="1"/>
  <c r="E168" i="5"/>
  <c r="E178" i="5"/>
  <c r="E179" i="5"/>
  <c r="E180" i="5"/>
  <c r="F181" i="5"/>
  <c r="E182" i="5"/>
  <c r="E183" i="5"/>
  <c r="E184" i="5"/>
  <c r="F185" i="5"/>
  <c r="E188" i="5"/>
  <c r="I189" i="5"/>
  <c r="H189" i="5" s="1"/>
  <c r="E191" i="5"/>
  <c r="E200" i="5"/>
  <c r="E208" i="5"/>
  <c r="E207" i="5" s="1"/>
  <c r="I211" i="5"/>
  <c r="H211" i="5" s="1"/>
  <c r="F212" i="5"/>
  <c r="E66" i="13" s="1"/>
  <c r="E219" i="5"/>
  <c r="I234" i="5"/>
  <c r="E236" i="5"/>
  <c r="E235" i="5" s="1"/>
  <c r="E237" i="5"/>
  <c r="E239" i="5"/>
  <c r="F242" i="5"/>
  <c r="I257" i="5"/>
  <c r="H257" i="5" s="1"/>
  <c r="I258" i="5"/>
  <c r="H258" i="5" s="1"/>
  <c r="E261" i="5"/>
  <c r="E272" i="5"/>
  <c r="I273" i="5"/>
  <c r="H273" i="5" s="1"/>
  <c r="E289" i="5"/>
  <c r="H293" i="5"/>
  <c r="F299" i="5"/>
  <c r="F309" i="5"/>
  <c r="F308" i="5" s="1"/>
  <c r="E93" i="13" s="1"/>
  <c r="F311" i="5"/>
  <c r="H326" i="5"/>
  <c r="F330" i="5"/>
  <c r="E102" i="13" s="1"/>
  <c r="I333" i="5"/>
  <c r="E335" i="5"/>
  <c r="H335" i="5" s="1"/>
  <c r="E336" i="5"/>
  <c r="F337" i="5"/>
  <c r="F334" i="5" s="1"/>
  <c r="E339" i="5"/>
  <c r="E341" i="5"/>
  <c r="H344" i="5"/>
  <c r="E350" i="5"/>
  <c r="E349" i="5" s="1"/>
  <c r="H349" i="5" s="1"/>
  <c r="H351" i="5"/>
  <c r="F354" i="5"/>
  <c r="F353" i="5" s="1"/>
  <c r="H362" i="5"/>
  <c r="E371" i="5"/>
  <c r="E370" i="5" s="1"/>
  <c r="F389" i="5"/>
  <c r="H397" i="5"/>
  <c r="F403" i="5"/>
  <c r="E408" i="5"/>
  <c r="E407" i="5" s="1"/>
  <c r="E411" i="5"/>
  <c r="E419" i="5"/>
  <c r="E432" i="5"/>
  <c r="F434" i="5"/>
  <c r="F433" i="5" s="1"/>
  <c r="E439" i="5"/>
  <c r="E451" i="5"/>
  <c r="E460" i="5"/>
  <c r="E470" i="5"/>
  <c r="E469" i="5" s="1"/>
  <c r="H482" i="5"/>
  <c r="E491" i="5"/>
  <c r="H491" i="5" s="1"/>
  <c r="E498" i="5"/>
  <c r="F503" i="5"/>
  <c r="F510" i="5"/>
  <c r="H514" i="5"/>
  <c r="E521" i="5"/>
  <c r="F524" i="5"/>
  <c r="E528" i="5"/>
  <c r="F533" i="5"/>
  <c r="F532" i="5" s="1"/>
  <c r="H532" i="5" s="1"/>
  <c r="F542" i="5"/>
  <c r="E560" i="5"/>
  <c r="F566" i="5"/>
  <c r="H570" i="5"/>
  <c r="E577" i="5"/>
  <c r="F583" i="5"/>
  <c r="H597" i="5"/>
  <c r="F608" i="5"/>
  <c r="E612" i="5"/>
  <c r="F625" i="5"/>
  <c r="F628" i="5"/>
  <c r="I636" i="5"/>
  <c r="H636" i="5" s="1"/>
  <c r="I644" i="5"/>
  <c r="H644" i="5" s="1"/>
  <c r="F647" i="5"/>
  <c r="E648" i="5"/>
  <c r="E649" i="5"/>
  <c r="E650" i="5"/>
  <c r="F651" i="5"/>
  <c r="E652" i="5"/>
  <c r="E653" i="5"/>
  <c r="E656" i="5"/>
  <c r="F658" i="5"/>
  <c r="I665" i="5"/>
  <c r="H665" i="5" s="1"/>
  <c r="E673" i="5"/>
  <c r="E668" i="5" s="1"/>
  <c r="E667" i="5" s="1"/>
  <c r="E681" i="5"/>
  <c r="E683" i="5"/>
  <c r="I707" i="5"/>
  <c r="E199" i="12"/>
  <c r="E206" i="12"/>
  <c r="E210" i="12"/>
  <c r="E214" i="12"/>
  <c r="E212" i="12"/>
  <c r="E203" i="12"/>
  <c r="E207" i="12"/>
  <c r="E211" i="12"/>
  <c r="E208" i="12"/>
  <c r="E205" i="12"/>
  <c r="E209" i="12"/>
  <c r="E213" i="12"/>
  <c r="E197" i="12"/>
  <c r="E204" i="12"/>
  <c r="E6" i="12"/>
  <c r="E18" i="12"/>
  <c r="E23" i="12"/>
  <c r="E27" i="12"/>
  <c r="E57" i="12"/>
  <c r="E65" i="12"/>
  <c r="E69" i="12"/>
  <c r="E77" i="12"/>
  <c r="E81" i="12"/>
  <c r="E97" i="12"/>
  <c r="E118" i="12"/>
  <c r="E147" i="12"/>
  <c r="E156" i="12"/>
  <c r="E161" i="12"/>
  <c r="E165" i="12"/>
  <c r="E177" i="12"/>
  <c r="E19" i="12"/>
  <c r="E28" i="12"/>
  <c r="E32" i="12"/>
  <c r="E37" i="12"/>
  <c r="E58" i="12"/>
  <c r="E70" i="12"/>
  <c r="E74" i="12"/>
  <c r="E90" i="12"/>
  <c r="E119" i="12"/>
  <c r="E132" i="12"/>
  <c r="E148" i="12"/>
  <c r="E152" i="12"/>
  <c r="E178" i="12"/>
  <c r="E33" i="12"/>
  <c r="E51" i="12"/>
  <c r="E59" i="12"/>
  <c r="E63" i="12"/>
  <c r="E79" i="12"/>
  <c r="E87" i="12"/>
  <c r="E111" i="12"/>
  <c r="E121" i="12"/>
  <c r="E141" i="12"/>
  <c r="E149" i="12"/>
  <c r="E154" i="12"/>
  <c r="E158" i="12"/>
  <c r="E179" i="12"/>
  <c r="E76" i="12"/>
  <c r="E108" i="12"/>
  <c r="E126" i="12"/>
  <c r="E48" i="12"/>
  <c r="E113" i="12"/>
  <c r="E164" i="12"/>
  <c r="E34" i="12"/>
  <c r="E138" i="12"/>
  <c r="E52" i="12"/>
  <c r="E134" i="12"/>
  <c r="E56" i="12"/>
  <c r="I720" i="5"/>
  <c r="H720" i="5" s="1"/>
  <c r="I721" i="5"/>
  <c r="E723" i="5"/>
  <c r="E725" i="5"/>
  <c r="I738" i="5"/>
  <c r="E740" i="5"/>
  <c r="F741" i="5"/>
  <c r="E742" i="5"/>
  <c r="E750" i="5"/>
  <c r="E761" i="5"/>
  <c r="E760" i="5" s="1"/>
  <c r="H760" i="5" s="1"/>
  <c r="E769" i="5"/>
  <c r="E768" i="5" s="1"/>
  <c r="E774" i="5"/>
  <c r="E773" i="5" s="1"/>
  <c r="E780" i="5"/>
  <c r="E779" i="5" s="1"/>
  <c r="E786" i="5"/>
  <c r="H786" i="5" s="1"/>
  <c r="E800" i="5"/>
  <c r="E799" i="5" s="1"/>
  <c r="I810" i="5"/>
  <c r="I812" i="5"/>
  <c r="E814" i="5"/>
  <c r="E813" i="5" s="1"/>
  <c r="E798" i="5" s="1"/>
  <c r="E830" i="5"/>
  <c r="E832" i="5"/>
  <c r="E839" i="5"/>
  <c r="I844" i="5"/>
  <c r="H844" i="5" s="1"/>
  <c r="E846" i="5"/>
  <c r="E847" i="5"/>
  <c r="F848" i="5"/>
  <c r="E849" i="5"/>
  <c r="E850" i="5"/>
  <c r="E851" i="5"/>
  <c r="F852" i="5"/>
  <c r="E854" i="5"/>
  <c r="E853" i="5" s="1"/>
  <c r="E865" i="5"/>
  <c r="E866" i="5"/>
  <c r="E867" i="5"/>
  <c r="F868" i="5"/>
  <c r="E870" i="5"/>
  <c r="E869" i="5" s="1"/>
  <c r="E875" i="5"/>
  <c r="I883" i="5"/>
  <c r="H883" i="5" s="1"/>
  <c r="I884" i="5"/>
  <c r="H884" i="5" s="1"/>
  <c r="I887" i="5"/>
  <c r="H887" i="5" s="1"/>
  <c r="I888" i="5"/>
  <c r="H888" i="5" s="1"/>
  <c r="E892" i="5"/>
  <c r="I905" i="5"/>
  <c r="H905" i="5" s="1"/>
  <c r="I910" i="5"/>
  <c r="F912" i="5"/>
  <c r="F911" i="5" s="1"/>
  <c r="H911" i="5" s="1"/>
  <c r="E917" i="5"/>
  <c r="E938" i="5"/>
  <c r="E937" i="5" s="1"/>
  <c r="E944" i="5"/>
  <c r="E946" i="5"/>
  <c r="F953" i="5"/>
  <c r="F952" i="5" s="1"/>
  <c r="E73" i="12" s="1"/>
  <c r="E959" i="5"/>
  <c r="E958" i="5" s="1"/>
  <c r="H958" i="5" s="1"/>
  <c r="I960" i="5"/>
  <c r="H960" i="5" s="1"/>
  <c r="E962" i="5"/>
  <c r="E974" i="5"/>
  <c r="E973" i="5" s="1"/>
  <c r="E977" i="5"/>
  <c r="E983" i="5"/>
  <c r="E982" i="5" s="1"/>
  <c r="I994" i="5"/>
  <c r="E996" i="5"/>
  <c r="F997" i="5"/>
  <c r="H1000" i="5"/>
  <c r="E1006" i="5"/>
  <c r="E1005" i="5" s="1"/>
  <c r="E1010" i="5"/>
  <c r="E1007" i="5" s="1"/>
  <c r="E1020" i="5"/>
  <c r="E1019" i="5" s="1"/>
  <c r="E1035" i="5"/>
  <c r="E1034" i="5" s="1"/>
  <c r="F1037" i="5"/>
  <c r="E1044" i="5"/>
  <c r="E1042" i="5" s="1"/>
  <c r="F1045" i="5"/>
  <c r="E1047" i="5"/>
  <c r="E1046" i="5" s="1"/>
  <c r="F1052" i="5"/>
  <c r="F1051" i="5" s="1"/>
  <c r="E1058" i="5"/>
  <c r="I1059" i="5"/>
  <c r="E1067" i="5"/>
  <c r="E1066" i="5" s="1"/>
  <c r="H1069" i="5"/>
  <c r="I1081" i="5"/>
  <c r="E1090" i="5"/>
  <c r="E1089" i="5" s="1"/>
  <c r="E1094" i="5"/>
  <c r="E1095" i="5"/>
  <c r="F1096" i="5"/>
  <c r="F1099" i="5"/>
  <c r="H1099" i="5" s="1"/>
  <c r="I1105" i="5"/>
  <c r="I1126" i="5"/>
  <c r="E1129" i="5"/>
  <c r="E1128" i="5" s="1"/>
  <c r="F1129" i="5"/>
  <c r="F1128" i="5" s="1"/>
  <c r="E140" i="12" s="1"/>
  <c r="F1136" i="5"/>
  <c r="H1138" i="5"/>
  <c r="F1144" i="5"/>
  <c r="H1147" i="5"/>
  <c r="E1151" i="5"/>
  <c r="E1153" i="5"/>
  <c r="I1164" i="5"/>
  <c r="E1167" i="5"/>
  <c r="E1166" i="5" s="1"/>
  <c r="F1178" i="5"/>
  <c r="F1177" i="5" s="1"/>
  <c r="E159" i="12" s="1"/>
  <c r="E1185" i="5"/>
  <c r="E1184" i="5" s="1"/>
  <c r="E1183" i="5" s="1"/>
  <c r="E1193" i="5"/>
  <c r="I1193" i="5"/>
  <c r="E1194" i="5"/>
  <c r="I1201" i="5"/>
  <c r="E1201" i="5"/>
  <c r="I1207" i="5"/>
  <c r="F1207" i="5"/>
  <c r="I1208" i="5"/>
  <c r="E1221" i="5"/>
  <c r="E1224" i="5"/>
  <c r="E1228" i="5"/>
  <c r="I1237" i="5"/>
  <c r="E1237" i="5"/>
  <c r="E1236" i="5" s="1"/>
  <c r="E1243" i="5"/>
  <c r="H1243" i="5" s="1"/>
  <c r="I1246" i="5"/>
  <c r="F1246" i="5"/>
  <c r="E1256" i="5"/>
  <c r="F1274" i="5"/>
  <c r="I1280" i="5"/>
  <c r="F1280" i="5"/>
  <c r="I1284" i="5"/>
  <c r="E1284" i="5"/>
  <c r="F1291" i="5"/>
  <c r="I1301" i="5"/>
  <c r="E1301" i="5"/>
  <c r="F1303" i="5"/>
  <c r="E1312" i="5"/>
  <c r="E1316" i="5"/>
  <c r="E1320" i="5"/>
  <c r="F1323" i="5"/>
  <c r="I1333" i="5"/>
  <c r="H1333" i="5" s="1"/>
  <c r="E1333" i="5"/>
  <c r="E1339" i="5"/>
  <c r="I1342" i="5"/>
  <c r="H1342" i="5" s="1"/>
  <c r="F1342" i="5"/>
  <c r="F1345" i="5"/>
  <c r="I1353" i="5"/>
  <c r="H1353" i="5" s="1"/>
  <c r="E1353" i="5"/>
  <c r="F1357" i="5"/>
  <c r="E1363" i="5"/>
  <c r="E1366" i="5"/>
  <c r="F1370" i="5"/>
  <c r="I1411" i="5"/>
  <c r="E204" i="11"/>
  <c r="E208" i="11"/>
  <c r="E212" i="11"/>
  <c r="E197" i="11"/>
  <c r="E214" i="11"/>
  <c r="E205" i="11"/>
  <c r="E209" i="11"/>
  <c r="E213" i="11"/>
  <c r="E210" i="11"/>
  <c r="E199" i="11"/>
  <c r="E203" i="11"/>
  <c r="E207" i="11"/>
  <c r="E211" i="11"/>
  <c r="E206" i="11"/>
  <c r="E19" i="11"/>
  <c r="E28" i="11"/>
  <c r="E37" i="11"/>
  <c r="E50" i="11"/>
  <c r="E78" i="11"/>
  <c r="E100" i="11"/>
  <c r="E108" i="11"/>
  <c r="E113" i="11"/>
  <c r="E117" i="11"/>
  <c r="E122" i="11"/>
  <c r="E126" i="11"/>
  <c r="E138" i="11"/>
  <c r="E159" i="11"/>
  <c r="E31" i="11"/>
  <c r="E81" i="11"/>
  <c r="E87" i="11"/>
  <c r="E16" i="11"/>
  <c r="E20" i="11"/>
  <c r="E25" i="11"/>
  <c r="E71" i="11"/>
  <c r="E75" i="11"/>
  <c r="E79" i="11"/>
  <c r="E85" i="11"/>
  <c r="E93" i="11"/>
  <c r="E97" i="11"/>
  <c r="E118" i="11"/>
  <c r="E147" i="11"/>
  <c r="E156" i="11"/>
  <c r="E27" i="11"/>
  <c r="E35" i="11"/>
  <c r="E49" i="11"/>
  <c r="E73" i="11"/>
  <c r="E95" i="11"/>
  <c r="E17" i="11"/>
  <c r="E22" i="11"/>
  <c r="E30" i="11"/>
  <c r="E48" i="11"/>
  <c r="E52" i="11"/>
  <c r="E76" i="11"/>
  <c r="E80" i="11"/>
  <c r="E128" i="11"/>
  <c r="E132" i="11"/>
  <c r="E136" i="11"/>
  <c r="E140" i="11"/>
  <c r="E148" i="11"/>
  <c r="E6" i="11"/>
  <c r="E77" i="11"/>
  <c r="E91" i="11"/>
  <c r="E103" i="11"/>
  <c r="E121" i="11"/>
  <c r="I1421" i="5"/>
  <c r="E1421" i="5"/>
  <c r="F1425" i="5"/>
  <c r="I1428" i="5"/>
  <c r="F1428" i="5"/>
  <c r="F1431" i="5"/>
  <c r="E1431" i="5"/>
  <c r="F1434" i="5"/>
  <c r="I1434" i="5"/>
  <c r="F1435" i="5"/>
  <c r="H1436" i="5"/>
  <c r="I1445" i="5"/>
  <c r="I1448" i="5"/>
  <c r="F1451" i="5"/>
  <c r="I1451" i="5"/>
  <c r="F1453" i="5"/>
  <c r="I1456" i="5"/>
  <c r="F1456" i="5"/>
  <c r="E1459" i="5"/>
  <c r="I1459" i="5"/>
  <c r="E1460" i="5"/>
  <c r="E1471" i="5"/>
  <c r="E1470" i="5" s="1"/>
  <c r="I1473" i="5"/>
  <c r="H1473" i="5" s="1"/>
  <c r="E1473" i="5"/>
  <c r="E1472" i="5" s="1"/>
  <c r="H1472" i="5" s="1"/>
  <c r="I1482" i="5"/>
  <c r="H1488" i="5"/>
  <c r="E1491" i="5"/>
  <c r="E1490" i="5" s="1"/>
  <c r="H1490" i="5" s="1"/>
  <c r="I1504" i="5"/>
  <c r="F1504" i="5"/>
  <c r="F1503" i="5" s="1"/>
  <c r="E45" i="11" s="1"/>
  <c r="F1522" i="5"/>
  <c r="H1522" i="5" s="1"/>
  <c r="E1524" i="5"/>
  <c r="F1524" i="5"/>
  <c r="E1538" i="5"/>
  <c r="F1538" i="5"/>
  <c r="E1545" i="5"/>
  <c r="F1545" i="5"/>
  <c r="F1550" i="5"/>
  <c r="E1562" i="5"/>
  <c r="F1562" i="5"/>
  <c r="F1569" i="5"/>
  <c r="E1578" i="5"/>
  <c r="F1578" i="5"/>
  <c r="I1585" i="5"/>
  <c r="F1585" i="5"/>
  <c r="F1584" i="5" s="1"/>
  <c r="E59" i="7" s="1"/>
  <c r="I1593" i="5"/>
  <c r="H1593" i="5" s="1"/>
  <c r="E1593" i="5"/>
  <c r="E1600" i="5"/>
  <c r="F1600" i="5"/>
  <c r="E1603" i="5"/>
  <c r="F1603" i="5"/>
  <c r="E1609" i="5"/>
  <c r="F1609" i="5"/>
  <c r="F1616" i="5"/>
  <c r="F1615" i="5" s="1"/>
  <c r="E64" i="11" s="1"/>
  <c r="I1616" i="5"/>
  <c r="F1623" i="5"/>
  <c r="I1630" i="5"/>
  <c r="H1630" i="5" s="1"/>
  <c r="F1644" i="5"/>
  <c r="F1643" i="5" s="1"/>
  <c r="E70" i="11" s="1"/>
  <c r="E1644" i="5"/>
  <c r="E1643" i="5" s="1"/>
  <c r="E1649" i="5"/>
  <c r="F1649" i="5"/>
  <c r="F1666" i="5"/>
  <c r="I1682" i="5"/>
  <c r="H1682" i="5" s="1"/>
  <c r="E1682" i="5"/>
  <c r="F1689" i="5"/>
  <c r="E1692" i="5"/>
  <c r="F1692" i="5"/>
  <c r="I1712" i="5"/>
  <c r="F1714" i="5"/>
  <c r="E1714" i="5"/>
  <c r="H1714" i="5" s="1"/>
  <c r="I1741" i="5"/>
  <c r="E1741" i="5"/>
  <c r="I1744" i="5"/>
  <c r="E1744" i="5"/>
  <c r="H1744" i="5" s="1"/>
  <c r="F1786" i="5"/>
  <c r="F1804" i="5"/>
  <c r="I1804" i="5"/>
  <c r="E1816" i="5"/>
  <c r="E1815" i="5" s="1"/>
  <c r="H1815" i="5" s="1"/>
  <c r="F1816" i="5"/>
  <c r="F1815" i="5" s="1"/>
  <c r="E134" i="11" s="1"/>
  <c r="I1833" i="5"/>
  <c r="H1833" i="5" s="1"/>
  <c r="E1833" i="5"/>
  <c r="E1832" i="5" s="1"/>
  <c r="E1831" i="5" s="1"/>
  <c r="I1835" i="5"/>
  <c r="F1846" i="5"/>
  <c r="I1846" i="5"/>
  <c r="I1860" i="5"/>
  <c r="H1860" i="5" s="1"/>
  <c r="E1860" i="5"/>
  <c r="F1869" i="5"/>
  <c r="E1871" i="5"/>
  <c r="E1870" i="5" s="1"/>
  <c r="I1871" i="5"/>
  <c r="I1882" i="5"/>
  <c r="H1882" i="5" s="1"/>
  <c r="E1882" i="5"/>
  <c r="E1881" i="5" s="1"/>
  <c r="H1881" i="5" s="1"/>
  <c r="E1884" i="5"/>
  <c r="E1883" i="5" s="1"/>
  <c r="I1884" i="5"/>
  <c r="F1884" i="5"/>
  <c r="F1883" i="5" s="1"/>
  <c r="E161" i="7" s="1"/>
  <c r="E1889" i="5"/>
  <c r="E1888" i="5" s="1"/>
  <c r="E1887" i="5" s="1"/>
  <c r="I1889" i="5"/>
  <c r="I1891" i="5"/>
  <c r="E1898" i="5"/>
  <c r="H1898" i="5" s="1"/>
  <c r="F1898" i="5"/>
  <c r="I1903" i="5"/>
  <c r="I1905" i="5"/>
  <c r="E1905" i="5"/>
  <c r="E1902" i="5" s="1"/>
  <c r="E1907" i="5"/>
  <c r="I1907" i="5"/>
  <c r="F1907" i="5"/>
  <c r="E1916" i="5"/>
  <c r="I1916" i="5"/>
  <c r="F1916" i="5"/>
  <c r="H1920" i="5"/>
  <c r="E1921" i="5"/>
  <c r="E1930" i="5"/>
  <c r="F1930" i="5"/>
  <c r="F1941" i="5"/>
  <c r="F1940" i="5" s="1"/>
  <c r="E178" i="11" s="1"/>
  <c r="F1943" i="5"/>
  <c r="F1942" i="5" s="1"/>
  <c r="E1955" i="5"/>
  <c r="I1955" i="5"/>
  <c r="E1977" i="5"/>
  <c r="F1977" i="5"/>
  <c r="H1977" i="5" s="1"/>
  <c r="F1984" i="5"/>
  <c r="I1998" i="5"/>
  <c r="E1998" i="5"/>
  <c r="F2003" i="5"/>
  <c r="F2010" i="5"/>
  <c r="I2022" i="5"/>
  <c r="H2022" i="5" s="1"/>
  <c r="E2022" i="5"/>
  <c r="F2030" i="5"/>
  <c r="E2030" i="5"/>
  <c r="I2035" i="5"/>
  <c r="H2035" i="5" s="1"/>
  <c r="E2035" i="5"/>
  <c r="I2066" i="5"/>
  <c r="H2066" i="5" s="1"/>
  <c r="E2066" i="5"/>
  <c r="E2078" i="5"/>
  <c r="F2078" i="5"/>
  <c r="H2120" i="5"/>
  <c r="I2261" i="5"/>
  <c r="F2261" i="5"/>
  <c r="F2260" i="5" s="1"/>
  <c r="E2261" i="5"/>
  <c r="E2260" i="5" s="1"/>
  <c r="E2284" i="5"/>
  <c r="H2284" i="5" s="1"/>
  <c r="I2403" i="5"/>
  <c r="F2403" i="5"/>
  <c r="E2403" i="5"/>
  <c r="I2407" i="5"/>
  <c r="F2407" i="5"/>
  <c r="F2406" i="5" s="1"/>
  <c r="E2407" i="5"/>
  <c r="E2406" i="5" s="1"/>
  <c r="F2412" i="5"/>
  <c r="E2412" i="5"/>
  <c r="F2449" i="5"/>
  <c r="F2444" i="5" s="1"/>
  <c r="F2443" i="5" s="1"/>
  <c r="E170" i="16" s="1"/>
  <c r="E2449" i="5"/>
  <c r="E2509" i="5"/>
  <c r="F2509" i="5"/>
  <c r="F2508" i="5" s="1"/>
  <c r="I2516" i="5"/>
  <c r="F2516" i="5"/>
  <c r="E2516" i="5"/>
  <c r="E2577" i="5"/>
  <c r="I2577" i="5"/>
  <c r="F2577" i="5"/>
  <c r="I2611" i="5"/>
  <c r="F2611" i="5"/>
  <c r="F2610" i="5" s="1"/>
  <c r="E2611" i="5"/>
  <c r="E2610" i="5" s="1"/>
  <c r="I2644" i="5"/>
  <c r="F2644" i="5"/>
  <c r="I2681" i="5"/>
  <c r="F2681" i="5"/>
  <c r="F2680" i="5" s="1"/>
  <c r="E281" i="16" s="1"/>
  <c r="E2681" i="5"/>
  <c r="E2680" i="5" s="1"/>
  <c r="I2688" i="5"/>
  <c r="E2688" i="5"/>
  <c r="E2685" i="5" s="1"/>
  <c r="F2738" i="5"/>
  <c r="F2737" i="5" s="1"/>
  <c r="E308" i="8" s="1"/>
  <c r="E2738" i="5"/>
  <c r="E2737" i="5" s="1"/>
  <c r="H2775" i="5"/>
  <c r="F2796" i="5"/>
  <c r="E2796" i="5"/>
  <c r="E2972" i="5"/>
  <c r="F2972" i="5"/>
  <c r="E3017" i="5"/>
  <c r="E3016" i="5" s="1"/>
  <c r="F3017" i="5"/>
  <c r="F3016" i="5" s="1"/>
  <c r="I3033" i="5"/>
  <c r="F3033" i="5"/>
  <c r="E3033" i="5"/>
  <c r="E3036" i="5"/>
  <c r="F3036" i="5"/>
  <c r="I3087" i="5"/>
  <c r="F3087" i="5"/>
  <c r="F3086" i="5" s="1"/>
  <c r="E131" i="8" s="1"/>
  <c r="E3087" i="5"/>
  <c r="E3099" i="5"/>
  <c r="E3098" i="5" s="1"/>
  <c r="I3099" i="5"/>
  <c r="H3125" i="5"/>
  <c r="I3137" i="5"/>
  <c r="E3137" i="5"/>
  <c r="E3184" i="5"/>
  <c r="E3183" i="5" s="1"/>
  <c r="I3184" i="5"/>
  <c r="H3194" i="5"/>
  <c r="I3232" i="5"/>
  <c r="F3232" i="5"/>
  <c r="E3232" i="5"/>
  <c r="F3242" i="5"/>
  <c r="F3241" i="5" s="1"/>
  <c r="I3242" i="5"/>
  <c r="E3242" i="5"/>
  <c r="E3241" i="5" s="1"/>
  <c r="I3316" i="5"/>
  <c r="H3316" i="5" s="1"/>
  <c r="F3316" i="5"/>
  <c r="F3315" i="5" s="1"/>
  <c r="E241" i="15" s="1"/>
  <c r="F3372" i="5"/>
  <c r="I3372" i="5"/>
  <c r="F3407" i="5"/>
  <c r="E3407" i="5"/>
  <c r="I3416" i="5"/>
  <c r="E3416" i="5"/>
  <c r="I3472" i="5"/>
  <c r="F3472" i="5"/>
  <c r="F3471" i="5" s="1"/>
  <c r="E3472" i="5"/>
  <c r="E3471" i="5" s="1"/>
  <c r="I3502" i="5"/>
  <c r="F3502" i="5"/>
  <c r="F3501" i="5" s="1"/>
  <c r="E3502" i="5"/>
  <c r="E3501" i="5" s="1"/>
  <c r="I3528" i="5"/>
  <c r="F3528" i="5"/>
  <c r="E3528" i="5"/>
  <c r="E3527" i="5" s="1"/>
  <c r="F163" i="5"/>
  <c r="F166" i="5"/>
  <c r="F165" i="5" s="1"/>
  <c r="F168" i="5"/>
  <c r="F178" i="5"/>
  <c r="F182" i="5"/>
  <c r="F208" i="5"/>
  <c r="F207" i="5" s="1"/>
  <c r="E64" i="13" s="1"/>
  <c r="F219" i="5"/>
  <c r="H235" i="5"/>
  <c r="F239" i="5"/>
  <c r="F261" i="5"/>
  <c r="H265" i="5"/>
  <c r="F272" i="5"/>
  <c r="F289" i="5"/>
  <c r="F288" i="5" s="1"/>
  <c r="H300" i="5"/>
  <c r="H315" i="5"/>
  <c r="E324" i="5"/>
  <c r="F341" i="5"/>
  <c r="H359" i="5"/>
  <c r="F371" i="5"/>
  <c r="F370" i="5" s="1"/>
  <c r="H370" i="5" s="1"/>
  <c r="I395" i="5"/>
  <c r="H395" i="5" s="1"/>
  <c r="H407" i="5"/>
  <c r="I408" i="5"/>
  <c r="F411" i="5"/>
  <c r="I419" i="5"/>
  <c r="F432" i="5"/>
  <c r="I439" i="5"/>
  <c r="H439" i="5" s="1"/>
  <c r="H442" i="5"/>
  <c r="I451" i="5"/>
  <c r="H451" i="5" s="1"/>
  <c r="I460" i="5"/>
  <c r="F470" i="5"/>
  <c r="F469" i="5" s="1"/>
  <c r="H469" i="5" s="1"/>
  <c r="H486" i="5"/>
  <c r="F491" i="5"/>
  <c r="F498" i="5"/>
  <c r="H511" i="5"/>
  <c r="F521" i="5"/>
  <c r="H521" i="5" s="1"/>
  <c r="F528" i="5"/>
  <c r="F560" i="5"/>
  <c r="H560" i="5" s="1"/>
  <c r="F577" i="5"/>
  <c r="F612" i="5"/>
  <c r="F648" i="5"/>
  <c r="F652" i="5"/>
  <c r="F653" i="5"/>
  <c r="F631" i="5" s="1"/>
  <c r="F683" i="5"/>
  <c r="H716" i="5"/>
  <c r="F725" i="5"/>
  <c r="F742" i="5"/>
  <c r="E745" i="5"/>
  <c r="H745" i="5" s="1"/>
  <c r="H749" i="5"/>
  <c r="F761" i="5"/>
  <c r="F760" i="5" s="1"/>
  <c r="E17" i="12" s="1"/>
  <c r="F769" i="5"/>
  <c r="F768" i="5" s="1"/>
  <c r="E22" i="7" s="1"/>
  <c r="F774" i="5"/>
  <c r="F773" i="5" s="1"/>
  <c r="E25" i="12" s="1"/>
  <c r="F800" i="5"/>
  <c r="F799" i="5" s="1"/>
  <c r="E45" i="7" s="1"/>
  <c r="F849" i="5"/>
  <c r="F865" i="5"/>
  <c r="F875" i="5"/>
  <c r="I912" i="5"/>
  <c r="H940" i="5"/>
  <c r="F946" i="5"/>
  <c r="F962" i="5"/>
  <c r="H970" i="5"/>
  <c r="F983" i="5"/>
  <c r="F982" i="5" s="1"/>
  <c r="F996" i="5"/>
  <c r="I997" i="5"/>
  <c r="F1006" i="5"/>
  <c r="F1005" i="5" s="1"/>
  <c r="F1010" i="5"/>
  <c r="F1020" i="5"/>
  <c r="F1019" i="5" s="1"/>
  <c r="H1041" i="5"/>
  <c r="F1044" i="5"/>
  <c r="I1045" i="5"/>
  <c r="F1047" i="5"/>
  <c r="F1046" i="5" s="1"/>
  <c r="E105" i="12" s="1"/>
  <c r="F1058" i="5"/>
  <c r="F1067" i="5"/>
  <c r="F1066" i="5" s="1"/>
  <c r="H1066" i="5" s="1"/>
  <c r="F1090" i="5"/>
  <c r="F1089" i="5" s="1"/>
  <c r="E128" i="12" s="1"/>
  <c r="F1133" i="5"/>
  <c r="E143" i="12" s="1"/>
  <c r="I1136" i="5"/>
  <c r="E1141" i="5"/>
  <c r="E1163" i="5"/>
  <c r="H1163" i="5" s="1"/>
  <c r="F1163" i="5"/>
  <c r="I1167" i="5"/>
  <c r="H1167" i="5" s="1"/>
  <c r="I1185" i="5"/>
  <c r="F1194" i="5"/>
  <c r="F1192" i="5" s="1"/>
  <c r="E169" i="12" s="1"/>
  <c r="F1199" i="5"/>
  <c r="F1198" i="5" s="1"/>
  <c r="E170" i="12" s="1"/>
  <c r="E1199" i="5"/>
  <c r="E1198" i="5" s="1"/>
  <c r="F1221" i="5"/>
  <c r="F1224" i="5"/>
  <c r="F1228" i="5"/>
  <c r="I1232" i="5"/>
  <c r="E1232" i="5"/>
  <c r="I1242" i="5"/>
  <c r="H1242" i="5" s="1"/>
  <c r="F1242" i="5"/>
  <c r="F1243" i="5"/>
  <c r="H1263" i="5"/>
  <c r="I1297" i="5"/>
  <c r="E1297" i="5"/>
  <c r="I1304" i="5"/>
  <c r="F1304" i="5"/>
  <c r="F1312" i="5"/>
  <c r="F1316" i="5"/>
  <c r="I1319" i="5"/>
  <c r="H1319" i="5" s="1"/>
  <c r="E1319" i="5"/>
  <c r="I1326" i="5"/>
  <c r="H1326" i="5" s="1"/>
  <c r="F1326" i="5"/>
  <c r="I1338" i="5"/>
  <c r="H1338" i="5" s="1"/>
  <c r="F1338" i="5"/>
  <c r="F1339" i="5"/>
  <c r="H1343" i="5"/>
  <c r="I1346" i="5"/>
  <c r="H1346" i="5" s="1"/>
  <c r="F1346" i="5"/>
  <c r="I1357" i="5"/>
  <c r="F1363" i="5"/>
  <c r="I1373" i="5"/>
  <c r="H1373" i="5" s="1"/>
  <c r="E1373" i="5"/>
  <c r="F1458" i="5"/>
  <c r="I1458" i="5"/>
  <c r="F1460" i="5"/>
  <c r="I1463" i="5"/>
  <c r="E1463" i="5"/>
  <c r="E1462" i="5" s="1"/>
  <c r="H1462" i="5" s="1"/>
  <c r="H1470" i="5"/>
  <c r="I1525" i="5"/>
  <c r="H1525" i="5" s="1"/>
  <c r="E1525" i="5"/>
  <c r="E1531" i="5"/>
  <c r="F1531" i="5"/>
  <c r="I1539" i="5"/>
  <c r="H1539" i="5" s="1"/>
  <c r="E1539" i="5"/>
  <c r="I1546" i="5"/>
  <c r="H1546" i="5" s="1"/>
  <c r="E1546" i="5"/>
  <c r="E1556" i="5"/>
  <c r="F1556" i="5"/>
  <c r="I1563" i="5"/>
  <c r="H1563" i="5" s="1"/>
  <c r="E1563" i="5"/>
  <c r="I1579" i="5"/>
  <c r="H1579" i="5" s="1"/>
  <c r="E1579" i="5"/>
  <c r="I1601" i="5"/>
  <c r="H1601" i="5" s="1"/>
  <c r="E1601" i="5"/>
  <c r="I1604" i="5"/>
  <c r="H1604" i="5" s="1"/>
  <c r="E1604" i="5"/>
  <c r="I1610" i="5"/>
  <c r="H1610" i="5" s="1"/>
  <c r="E1610" i="5"/>
  <c r="I1650" i="5"/>
  <c r="H1650" i="5" s="1"/>
  <c r="E1650" i="5"/>
  <c r="I1693" i="5"/>
  <c r="E1693" i="5"/>
  <c r="E1698" i="5"/>
  <c r="F1698" i="5"/>
  <c r="I1747" i="5"/>
  <c r="E1747" i="5"/>
  <c r="E1753" i="5"/>
  <c r="F1753" i="5"/>
  <c r="E1764" i="5"/>
  <c r="F1764" i="5"/>
  <c r="H1772" i="5"/>
  <c r="I1783" i="5"/>
  <c r="E1783" i="5"/>
  <c r="E1782" i="5" s="1"/>
  <c r="H1782" i="5" s="1"/>
  <c r="F1794" i="5"/>
  <c r="F1793" i="5" s="1"/>
  <c r="E1794" i="5"/>
  <c r="E1793" i="5" s="1"/>
  <c r="E1820" i="5"/>
  <c r="F1820" i="5"/>
  <c r="E1847" i="5"/>
  <c r="I1847" i="5"/>
  <c r="I1931" i="5"/>
  <c r="E1931" i="5"/>
  <c r="I1956" i="5"/>
  <c r="H1956" i="5" s="1"/>
  <c r="E1956" i="5"/>
  <c r="E1958" i="5"/>
  <c r="E1957" i="5" s="1"/>
  <c r="F1958" i="5"/>
  <c r="F1985" i="5"/>
  <c r="I1985" i="5"/>
  <c r="E1985" i="5"/>
  <c r="I1991" i="5"/>
  <c r="E1991" i="5"/>
  <c r="E1993" i="5"/>
  <c r="F2001" i="5"/>
  <c r="I2001" i="5"/>
  <c r="E2004" i="5"/>
  <c r="F2004" i="5"/>
  <c r="F2008" i="5"/>
  <c r="I2008" i="5"/>
  <c r="E2011" i="5"/>
  <c r="F2011" i="5"/>
  <c r="E2031" i="5"/>
  <c r="F2031" i="5"/>
  <c r="I2053" i="5"/>
  <c r="H2053" i="5" s="1"/>
  <c r="E2053" i="5"/>
  <c r="F2066" i="5"/>
  <c r="I2078" i="5"/>
  <c r="I2112" i="5"/>
  <c r="E16" i="8"/>
  <c r="E40" i="8"/>
  <c r="E45" i="8"/>
  <c r="E140" i="8"/>
  <c r="E79" i="8"/>
  <c r="E104" i="8"/>
  <c r="E143" i="8"/>
  <c r="E125" i="8"/>
  <c r="E151" i="8"/>
  <c r="E166" i="8"/>
  <c r="E216" i="8"/>
  <c r="E221" i="8"/>
  <c r="E235" i="8"/>
  <c r="E105" i="8"/>
  <c r="E208" i="8"/>
  <c r="E173" i="8"/>
  <c r="E182" i="8"/>
  <c r="E184" i="8"/>
  <c r="E187" i="8"/>
  <c r="E197" i="8"/>
  <c r="E241" i="8"/>
  <c r="E248" i="8"/>
  <c r="E331" i="8"/>
  <c r="E247" i="8"/>
  <c r="E255" i="8"/>
  <c r="E311" i="8"/>
  <c r="E320" i="8"/>
  <c r="E7" i="16"/>
  <c r="E51" i="16"/>
  <c r="E75" i="16"/>
  <c r="E79" i="16"/>
  <c r="E83" i="16"/>
  <c r="E99" i="16"/>
  <c r="E115" i="16"/>
  <c r="E131" i="16"/>
  <c r="E135" i="16"/>
  <c r="E139" i="16"/>
  <c r="E143" i="16"/>
  <c r="E151" i="16"/>
  <c r="E179" i="16"/>
  <c r="E183" i="16"/>
  <c r="E187" i="16"/>
  <c r="E221" i="16"/>
  <c r="E225" i="16"/>
  <c r="E241" i="16"/>
  <c r="E257" i="16"/>
  <c r="E293" i="16"/>
  <c r="E313" i="16"/>
  <c r="E325" i="16"/>
  <c r="E341" i="16"/>
  <c r="E16" i="16"/>
  <c r="E36" i="16"/>
  <c r="E40" i="16"/>
  <c r="E52" i="16"/>
  <c r="E60" i="16"/>
  <c r="E84" i="16"/>
  <c r="E88" i="16"/>
  <c r="E104" i="16"/>
  <c r="E136" i="16"/>
  <c r="E140" i="16"/>
  <c r="E148" i="16"/>
  <c r="E152" i="16"/>
  <c r="E164" i="16"/>
  <c r="E168" i="16"/>
  <c r="E184" i="16"/>
  <c r="E192" i="16"/>
  <c r="E208" i="16"/>
  <c r="E226" i="16"/>
  <c r="E262" i="16"/>
  <c r="E306" i="16"/>
  <c r="E322" i="16"/>
  <c r="E13" i="16"/>
  <c r="E37" i="16"/>
  <c r="E45" i="16"/>
  <c r="E61" i="16"/>
  <c r="E85" i="16"/>
  <c r="E101" i="16"/>
  <c r="E105" i="16"/>
  <c r="E109" i="16"/>
  <c r="E113" i="16"/>
  <c r="E117" i="16"/>
  <c r="E121" i="16"/>
  <c r="E125" i="16"/>
  <c r="E129" i="16"/>
  <c r="E133" i="16"/>
  <c r="E141" i="16"/>
  <c r="E153" i="16"/>
  <c r="E169" i="16"/>
  <c r="E173" i="16"/>
  <c r="E177" i="16"/>
  <c r="E181" i="16"/>
  <c r="E189" i="16"/>
  <c r="E197" i="16"/>
  <c r="E209" i="16"/>
  <c r="E215" i="16"/>
  <c r="E219" i="16"/>
  <c r="E235" i="16"/>
  <c r="E239" i="16"/>
  <c r="E247" i="16"/>
  <c r="E251" i="16"/>
  <c r="E255" i="16"/>
  <c r="E263" i="16"/>
  <c r="E299" i="16"/>
  <c r="E303" i="16"/>
  <c r="E311" i="16"/>
  <c r="E315" i="16"/>
  <c r="E327" i="16"/>
  <c r="E331" i="16"/>
  <c r="E343" i="16"/>
  <c r="E6" i="16"/>
  <c r="E38" i="16"/>
  <c r="E54" i="16"/>
  <c r="E166" i="16"/>
  <c r="E182" i="16"/>
  <c r="E198" i="16"/>
  <c r="E244" i="16"/>
  <c r="E292" i="16"/>
  <c r="E308" i="16"/>
  <c r="E26" i="16"/>
  <c r="E58" i="16"/>
  <c r="E90" i="16"/>
  <c r="E216" i="16"/>
  <c r="E248" i="16"/>
  <c r="E280" i="16"/>
  <c r="E30" i="16"/>
  <c r="E126" i="16"/>
  <c r="E142" i="16"/>
  <c r="E174" i="16"/>
  <c r="E206" i="16"/>
  <c r="E316" i="16"/>
  <c r="E18" i="16"/>
  <c r="E146" i="16"/>
  <c r="E272" i="16"/>
  <c r="E98" i="16"/>
  <c r="E224" i="16"/>
  <c r="E114" i="16"/>
  <c r="E304" i="16"/>
  <c r="E66" i="16"/>
  <c r="E194" i="16"/>
  <c r="E2129" i="5"/>
  <c r="E2128" i="5" s="1"/>
  <c r="F2129" i="5"/>
  <c r="F2140" i="5"/>
  <c r="E2140" i="5"/>
  <c r="H2145" i="5"/>
  <c r="E2160" i="5"/>
  <c r="H2160" i="5" s="1"/>
  <c r="F2196" i="5"/>
  <c r="F2195" i="5" s="1"/>
  <c r="I2196" i="5"/>
  <c r="E2196" i="5"/>
  <c r="I2220" i="5"/>
  <c r="F2220" i="5"/>
  <c r="F2219" i="5" s="1"/>
  <c r="E63" i="16" s="1"/>
  <c r="E2220" i="5"/>
  <c r="I2243" i="5"/>
  <c r="H2243" i="5" s="1"/>
  <c r="F2243" i="5"/>
  <c r="F2241" i="5" s="1"/>
  <c r="E78" i="16" s="1"/>
  <c r="E2243" i="5"/>
  <c r="E2241" i="5" s="1"/>
  <c r="I2265" i="5"/>
  <c r="F2265" i="5"/>
  <c r="F2313" i="5"/>
  <c r="E2313" i="5"/>
  <c r="I2329" i="5"/>
  <c r="F2329" i="5"/>
  <c r="F2328" i="5" s="1"/>
  <c r="E2329" i="5"/>
  <c r="E2328" i="5" s="1"/>
  <c r="I2351" i="5"/>
  <c r="F2351" i="5"/>
  <c r="E2351" i="5"/>
  <c r="F2427" i="5"/>
  <c r="E2427" i="5"/>
  <c r="I2434" i="5"/>
  <c r="F2434" i="5"/>
  <c r="F2433" i="5" s="1"/>
  <c r="H2433" i="5" s="1"/>
  <c r="E2434" i="5"/>
  <c r="E2433" i="5" s="1"/>
  <c r="E2458" i="5"/>
  <c r="E2457" i="5" s="1"/>
  <c r="F2458" i="5"/>
  <c r="F2457" i="5" s="1"/>
  <c r="I2480" i="5"/>
  <c r="F2480" i="5"/>
  <c r="F2479" i="5" s="1"/>
  <c r="E2480" i="5"/>
  <c r="E2479" i="5" s="1"/>
  <c r="I2517" i="5"/>
  <c r="F2517" i="5"/>
  <c r="E2517" i="5"/>
  <c r="E2570" i="5"/>
  <c r="I2570" i="5"/>
  <c r="F2570" i="5"/>
  <c r="F2609" i="5"/>
  <c r="F2608" i="5" s="1"/>
  <c r="I2609" i="5"/>
  <c r="I2630" i="5"/>
  <c r="H2630" i="5" s="1"/>
  <c r="F2630" i="5"/>
  <c r="I2745" i="5"/>
  <c r="F2745" i="5"/>
  <c r="F2744" i="5" s="1"/>
  <c r="F2741" i="5" s="1"/>
  <c r="E2745" i="5"/>
  <c r="E2744" i="5" s="1"/>
  <c r="I2783" i="5"/>
  <c r="F2783" i="5"/>
  <c r="F2782" i="5" s="1"/>
  <c r="E329" i="8" s="1"/>
  <c r="E2783" i="5"/>
  <c r="E2782" i="5" s="1"/>
  <c r="H2782" i="5" s="1"/>
  <c r="F2845" i="5"/>
  <c r="E2845" i="5"/>
  <c r="I2862" i="5"/>
  <c r="F2862" i="5"/>
  <c r="E2862" i="5"/>
  <c r="F2884" i="5"/>
  <c r="F2883" i="5" s="1"/>
  <c r="E30" i="8" s="1"/>
  <c r="I2884" i="5"/>
  <c r="E2884" i="5"/>
  <c r="E2883" i="5" s="1"/>
  <c r="E2926" i="5"/>
  <c r="E2925" i="5" s="1"/>
  <c r="I2926" i="5"/>
  <c r="F2926" i="5"/>
  <c r="F2925" i="5" s="1"/>
  <c r="E54" i="15" s="1"/>
  <c r="E2946" i="5"/>
  <c r="E2945" i="5" s="1"/>
  <c r="I2946" i="5"/>
  <c r="F2946" i="5"/>
  <c r="F2945" i="5" s="1"/>
  <c r="H2958" i="5"/>
  <c r="F2976" i="5"/>
  <c r="F2975" i="5" s="1"/>
  <c r="I2976" i="5"/>
  <c r="E2976" i="5"/>
  <c r="E2975" i="5" s="1"/>
  <c r="H2977" i="5"/>
  <c r="H2985" i="5"/>
  <c r="H2992" i="5"/>
  <c r="F3031" i="5"/>
  <c r="F3030" i="5" s="1"/>
  <c r="I3031" i="5"/>
  <c r="F3082" i="5"/>
  <c r="I3082" i="5"/>
  <c r="I3115" i="5"/>
  <c r="F3115" i="5"/>
  <c r="F3114" i="5" s="1"/>
  <c r="E3115" i="5"/>
  <c r="E3114" i="5" s="1"/>
  <c r="E3111" i="5" s="1"/>
  <c r="E3201" i="5"/>
  <c r="E3200" i="5" s="1"/>
  <c r="I3201" i="5"/>
  <c r="H3201" i="5" s="1"/>
  <c r="F3201" i="5"/>
  <c r="F3200" i="5" s="1"/>
  <c r="E3205" i="5"/>
  <c r="E3204" i="5" s="1"/>
  <c r="I3205" i="5"/>
  <c r="F3205" i="5"/>
  <c r="F3204" i="5" s="1"/>
  <c r="E190" i="15" s="1"/>
  <c r="I3222" i="5"/>
  <c r="F3222" i="5"/>
  <c r="F3221" i="5" s="1"/>
  <c r="E3222" i="5"/>
  <c r="E3221" i="5" s="1"/>
  <c r="E3293" i="5"/>
  <c r="E3283" i="5" s="1"/>
  <c r="I3293" i="5"/>
  <c r="F3293" i="5"/>
  <c r="H3315" i="5"/>
  <c r="E3323" i="5"/>
  <c r="E3338" i="5"/>
  <c r="F3338" i="5"/>
  <c r="F3344" i="5"/>
  <c r="I3344" i="5"/>
  <c r="E3344" i="5"/>
  <c r="F3342" i="5"/>
  <c r="E256" i="15" s="1"/>
  <c r="H3355" i="5"/>
  <c r="F3420" i="5"/>
  <c r="E3420" i="5"/>
  <c r="I3466" i="5"/>
  <c r="F3466" i="5"/>
  <c r="F3465" i="5" s="1"/>
  <c r="E312" i="15" s="1"/>
  <c r="E3466" i="5"/>
  <c r="E3465" i="5" s="1"/>
  <c r="F3470" i="5"/>
  <c r="F3469" i="5" s="1"/>
  <c r="E314" i="15" s="1"/>
  <c r="I3470" i="5"/>
  <c r="I3493" i="5"/>
  <c r="F3493" i="5"/>
  <c r="E3493" i="5"/>
  <c r="I3567" i="5"/>
  <c r="E3567" i="5"/>
  <c r="H3589" i="5"/>
  <c r="H3825" i="5"/>
  <c r="H3897" i="5"/>
  <c r="H3923" i="5"/>
  <c r="H4183" i="5"/>
  <c r="H1222" i="5"/>
  <c r="H1236" i="5"/>
  <c r="H1264" i="5"/>
  <c r="H1273" i="5"/>
  <c r="H1300" i="5"/>
  <c r="F1414" i="5"/>
  <c r="F1413" i="5" s="1"/>
  <c r="E4" i="11" s="1"/>
  <c r="H1424" i="5"/>
  <c r="H1439" i="5"/>
  <c r="H1503" i="5"/>
  <c r="I1533" i="5"/>
  <c r="H1533" i="5" s="1"/>
  <c r="F1543" i="5"/>
  <c r="H1543" i="5" s="1"/>
  <c r="I1547" i="5"/>
  <c r="H1547" i="5" s="1"/>
  <c r="F1575" i="5"/>
  <c r="I1621" i="5"/>
  <c r="H1621" i="5" s="1"/>
  <c r="F1646" i="5"/>
  <c r="I1661" i="5"/>
  <c r="H1676" i="5"/>
  <c r="H1694" i="5"/>
  <c r="I1700" i="5"/>
  <c r="H1700" i="5" s="1"/>
  <c r="F1706" i="5"/>
  <c r="H1713" i="5"/>
  <c r="F1727" i="5"/>
  <c r="H1727" i="5" s="1"/>
  <c r="I1748" i="5"/>
  <c r="H1748" i="5" s="1"/>
  <c r="F1756" i="5"/>
  <c r="F1755" i="5" s="1"/>
  <c r="H1755" i="5" s="1"/>
  <c r="H1789" i="5"/>
  <c r="H1793" i="5"/>
  <c r="H1796" i="5"/>
  <c r="H1800" i="5"/>
  <c r="F1814" i="5"/>
  <c r="H1822" i="5"/>
  <c r="I1862" i="5"/>
  <c r="H1910" i="5"/>
  <c r="F1914" i="5"/>
  <c r="H1924" i="5"/>
  <c r="F1934" i="5"/>
  <c r="H1938" i="5"/>
  <c r="F1949" i="5"/>
  <c r="H1949" i="5" s="1"/>
  <c r="F1966" i="5"/>
  <c r="H1966" i="5" s="1"/>
  <c r="F1973" i="5"/>
  <c r="H1973" i="5" s="1"/>
  <c r="F1976" i="5"/>
  <c r="H1990" i="5"/>
  <c r="F1997" i="5"/>
  <c r="I2007" i="5"/>
  <c r="F2019" i="5"/>
  <c r="H2019" i="5" s="1"/>
  <c r="F2059" i="5"/>
  <c r="F2123" i="5"/>
  <c r="H2123" i="5" s="1"/>
  <c r="F2133" i="5"/>
  <c r="F2132" i="5" s="1"/>
  <c r="H2132" i="5" s="1"/>
  <c r="F2142" i="5"/>
  <c r="F2161" i="5"/>
  <c r="F2160" i="5" s="1"/>
  <c r="I2163" i="5"/>
  <c r="H2163" i="5" s="1"/>
  <c r="I2211" i="5"/>
  <c r="H2211" i="5" s="1"/>
  <c r="I2214" i="5"/>
  <c r="H2214" i="5" s="1"/>
  <c r="I2232" i="5"/>
  <c r="H2232" i="5" s="1"/>
  <c r="H2260" i="5"/>
  <c r="I2273" i="5"/>
  <c r="H2273" i="5" s="1"/>
  <c r="F2277" i="5"/>
  <c r="F2285" i="5"/>
  <c r="F2284" i="5" s="1"/>
  <c r="E95" i="16" s="1"/>
  <c r="F2305" i="5"/>
  <c r="I2307" i="5"/>
  <c r="H2307" i="5" s="1"/>
  <c r="H2330" i="5"/>
  <c r="F2334" i="5"/>
  <c r="H2334" i="5" s="1"/>
  <c r="F2354" i="5"/>
  <c r="I2361" i="5"/>
  <c r="H2361" i="5" s="1"/>
  <c r="H2372" i="5"/>
  <c r="H2382" i="5"/>
  <c r="F2394" i="5"/>
  <c r="F2393" i="5" s="1"/>
  <c r="F2422" i="5"/>
  <c r="H2426" i="5"/>
  <c r="I2432" i="5"/>
  <c r="H2432" i="5" s="1"/>
  <c r="I2442" i="5"/>
  <c r="H2442" i="5" s="1"/>
  <c r="F2447" i="5"/>
  <c r="F2456" i="5"/>
  <c r="F2455" i="5" s="1"/>
  <c r="E175" i="8" s="1"/>
  <c r="H2469" i="5"/>
  <c r="I2478" i="5"/>
  <c r="H2478" i="5" s="1"/>
  <c r="F2495" i="5"/>
  <c r="H2499" i="5"/>
  <c r="F2507" i="5"/>
  <c r="H2511" i="5"/>
  <c r="I2519" i="5"/>
  <c r="H2519" i="5" s="1"/>
  <c r="F2525" i="5"/>
  <c r="F2528" i="5"/>
  <c r="F2527" i="5" s="1"/>
  <c r="E211" i="16" s="1"/>
  <c r="I2566" i="5"/>
  <c r="H2566" i="5" s="1"/>
  <c r="F2571" i="5"/>
  <c r="H2571" i="5" s="1"/>
  <c r="F2578" i="5"/>
  <c r="H2578" i="5" s="1"/>
  <c r="F2589" i="5"/>
  <c r="H2592" i="5"/>
  <c r="F2593" i="5"/>
  <c r="F2592" i="5" s="1"/>
  <c r="F2601" i="5"/>
  <c r="F2600" i="5" s="1"/>
  <c r="I2615" i="5"/>
  <c r="H2615" i="5" s="1"/>
  <c r="F2621" i="5"/>
  <c r="E256" i="16" s="1"/>
  <c r="F2658" i="5"/>
  <c r="H2658" i="5" s="1"/>
  <c r="H2679" i="5"/>
  <c r="I2694" i="5"/>
  <c r="H2694" i="5" s="1"/>
  <c r="F2700" i="5"/>
  <c r="F2697" i="5" s="1"/>
  <c r="F2716" i="5"/>
  <c r="F2714" i="5" s="1"/>
  <c r="F2719" i="5"/>
  <c r="F2718" i="5" s="1"/>
  <c r="I2743" i="5"/>
  <c r="H2743" i="5" s="1"/>
  <c r="I2753" i="5"/>
  <c r="H2753" i="5" s="1"/>
  <c r="F2758" i="5"/>
  <c r="H2772" i="5"/>
  <c r="I2799" i="5"/>
  <c r="H2799" i="5" s="1"/>
  <c r="F2807" i="5"/>
  <c r="I2823" i="5"/>
  <c r="H2823" i="5" s="1"/>
  <c r="F2841" i="5"/>
  <c r="F2847" i="5"/>
  <c r="H2877" i="5"/>
  <c r="F2878" i="5"/>
  <c r="F2877" i="5" s="1"/>
  <c r="I2886" i="5"/>
  <c r="H2886" i="5" s="1"/>
  <c r="F2893" i="5"/>
  <c r="F2892" i="5" s="1"/>
  <c r="H2892" i="5" s="1"/>
  <c r="F2911" i="5"/>
  <c r="F2910" i="5" s="1"/>
  <c r="H2967" i="5"/>
  <c r="I2978" i="5"/>
  <c r="H2980" i="5"/>
  <c r="F2986" i="5"/>
  <c r="F2999" i="5"/>
  <c r="H2999" i="5" s="1"/>
  <c r="F3004" i="5"/>
  <c r="F3003" i="5" s="1"/>
  <c r="H3003" i="5" s="1"/>
  <c r="F3009" i="5"/>
  <c r="F3008" i="5" s="1"/>
  <c r="H3008" i="5" s="1"/>
  <c r="I3021" i="5"/>
  <c r="H3021" i="5" s="1"/>
  <c r="F3027" i="5"/>
  <c r="I3034" i="5"/>
  <c r="H3059" i="5"/>
  <c r="I3073" i="5"/>
  <c r="I3085" i="5"/>
  <c r="F3092" i="5"/>
  <c r="F3091" i="5" s="1"/>
  <c r="I3101" i="5"/>
  <c r="F3120" i="5"/>
  <c r="F3146" i="5"/>
  <c r="H3146" i="5" s="1"/>
  <c r="I3147" i="5"/>
  <c r="I3148" i="5"/>
  <c r="I3149" i="5"/>
  <c r="I3163" i="5"/>
  <c r="F3168" i="5"/>
  <c r="H3168" i="5" s="1"/>
  <c r="F3177" i="5"/>
  <c r="F3176" i="5" s="1"/>
  <c r="H3176" i="5" s="1"/>
  <c r="I3186" i="5"/>
  <c r="I3210" i="5"/>
  <c r="H3210" i="5" s="1"/>
  <c r="I3218" i="5"/>
  <c r="H3218" i="5" s="1"/>
  <c r="F3228" i="5"/>
  <c r="H3228" i="5" s="1"/>
  <c r="F3234" i="5"/>
  <c r="F3233" i="5" s="1"/>
  <c r="E206" i="15" s="1"/>
  <c r="H3237" i="5"/>
  <c r="I3244" i="5"/>
  <c r="F3251" i="5"/>
  <c r="H3275" i="5"/>
  <c r="F3276" i="5"/>
  <c r="F3275" i="5" s="1"/>
  <c r="E226" i="8" s="1"/>
  <c r="F3284" i="5"/>
  <c r="H3284" i="5" s="1"/>
  <c r="F3294" i="5"/>
  <c r="H3306" i="5"/>
  <c r="H3311" i="5"/>
  <c r="H3312" i="5"/>
  <c r="H3320" i="5"/>
  <c r="I3327" i="5"/>
  <c r="H3327" i="5" s="1"/>
  <c r="F3330" i="5"/>
  <c r="F3329" i="5" s="1"/>
  <c r="E250" i="15" s="1"/>
  <c r="I3345" i="5"/>
  <c r="H3345" i="5" s="1"/>
  <c r="I3353" i="5"/>
  <c r="H3353" i="5" s="1"/>
  <c r="H3358" i="5"/>
  <c r="H3368" i="5"/>
  <c r="F3374" i="5"/>
  <c r="H3380" i="5"/>
  <c r="I3404" i="5"/>
  <c r="H3415" i="5"/>
  <c r="H3485" i="5"/>
  <c r="I3500" i="5"/>
  <c r="F3519" i="5"/>
  <c r="H3519" i="5" s="1"/>
  <c r="F3525" i="5"/>
  <c r="F3522" i="5" s="1"/>
  <c r="I3526" i="5"/>
  <c r="F3534" i="5"/>
  <c r="F3558" i="5"/>
  <c r="H3561" i="5"/>
  <c r="F3569" i="5"/>
  <c r="H3571" i="5"/>
  <c r="E3594" i="5"/>
  <c r="E3593" i="5" s="1"/>
  <c r="I3597" i="5"/>
  <c r="I3599" i="5"/>
  <c r="E3601" i="5"/>
  <c r="E3600" i="5" s="1"/>
  <c r="F3611" i="5"/>
  <c r="H3617" i="5"/>
  <c r="F3645" i="5"/>
  <c r="F3644" i="5" s="1"/>
  <c r="H3644" i="5" s="1"/>
  <c r="F3647" i="5"/>
  <c r="F3646" i="5" s="1"/>
  <c r="E53" i="14" s="1"/>
  <c r="H3654" i="5"/>
  <c r="F3655" i="5"/>
  <c r="F3654" i="5" s="1"/>
  <c r="E58" i="14" s="1"/>
  <c r="F3662" i="5"/>
  <c r="F3661" i="5" s="1"/>
  <c r="E3671" i="5"/>
  <c r="E3670" i="5" s="1"/>
  <c r="E3677" i="5"/>
  <c r="E3680" i="5"/>
  <c r="E3679" i="5" s="1"/>
  <c r="H3688" i="5"/>
  <c r="I3689" i="5"/>
  <c r="E3696" i="5"/>
  <c r="F3701" i="5"/>
  <c r="F3700" i="5" s="1"/>
  <c r="E83" i="8" s="1"/>
  <c r="F3703" i="5"/>
  <c r="F3702" i="5" s="1"/>
  <c r="E84" i="8" s="1"/>
  <c r="I3705" i="5"/>
  <c r="F3708" i="5"/>
  <c r="H3708" i="5" s="1"/>
  <c r="F3709" i="5"/>
  <c r="H3709" i="5" s="1"/>
  <c r="E3711" i="5"/>
  <c r="E3707" i="5" s="1"/>
  <c r="E3717" i="5"/>
  <c r="E3716" i="5" s="1"/>
  <c r="F3719" i="5"/>
  <c r="E3727" i="5"/>
  <c r="E3726" i="5" s="1"/>
  <c r="E3736" i="5"/>
  <c r="E3735" i="5" s="1"/>
  <c r="H3739" i="5"/>
  <c r="E3751" i="5"/>
  <c r="E3752" i="5"/>
  <c r="F3754" i="5"/>
  <c r="F3753" i="5" s="1"/>
  <c r="H3753" i="5" s="1"/>
  <c r="F3764" i="5"/>
  <c r="H3764" i="5" s="1"/>
  <c r="E3767" i="5"/>
  <c r="E3766" i="5" s="1"/>
  <c r="F3769" i="5"/>
  <c r="F3768" i="5" s="1"/>
  <c r="E114" i="14" s="1"/>
  <c r="E3775" i="5"/>
  <c r="E3774" i="5" s="1"/>
  <c r="E3780" i="5"/>
  <c r="I3788" i="5"/>
  <c r="H3788" i="5" s="1"/>
  <c r="F3795" i="5"/>
  <c r="F3796" i="5"/>
  <c r="H3796" i="5" s="1"/>
  <c r="I3798" i="5"/>
  <c r="H3798" i="5" s="1"/>
  <c r="E3800" i="5"/>
  <c r="E3799" i="5" s="1"/>
  <c r="E3802" i="5"/>
  <c r="E3801" i="5" s="1"/>
  <c r="F3805" i="5"/>
  <c r="H3805" i="5" s="1"/>
  <c r="I3806" i="5"/>
  <c r="H3806" i="5" s="1"/>
  <c r="E3810" i="5"/>
  <c r="E3809" i="5" s="1"/>
  <c r="F3819" i="5"/>
  <c r="F3818" i="5" s="1"/>
  <c r="E136" i="8" s="1"/>
  <c r="E3824" i="5"/>
  <c r="E3823" i="5" s="1"/>
  <c r="F3830" i="5"/>
  <c r="F3829" i="5" s="1"/>
  <c r="E142" i="14" s="1"/>
  <c r="E3843" i="5"/>
  <c r="F3844" i="5"/>
  <c r="E3845" i="5"/>
  <c r="I3847" i="5"/>
  <c r="E3871" i="5"/>
  <c r="F3876" i="5"/>
  <c r="F3875" i="5" s="1"/>
  <c r="F3884" i="5"/>
  <c r="F3883" i="5" s="1"/>
  <c r="E168" i="8" s="1"/>
  <c r="E3890" i="5"/>
  <c r="F3892" i="5"/>
  <c r="H3896" i="5"/>
  <c r="E3904" i="5"/>
  <c r="E3903" i="5" s="1"/>
  <c r="E3894" i="5" s="1"/>
  <c r="I3907" i="5"/>
  <c r="E3909" i="5"/>
  <c r="E3908" i="5" s="1"/>
  <c r="H3922" i="5"/>
  <c r="E3935" i="5"/>
  <c r="E3939" i="5"/>
  <c r="E3938" i="5" s="1"/>
  <c r="F3941" i="5"/>
  <c r="H3949" i="5"/>
  <c r="F3950" i="5"/>
  <c r="E3954" i="5"/>
  <c r="E3957" i="5"/>
  <c r="E3956" i="5" s="1"/>
  <c r="I3959" i="5"/>
  <c r="F3961" i="5"/>
  <c r="E3967" i="5"/>
  <c r="E3966" i="5" s="1"/>
  <c r="H3966" i="5" s="1"/>
  <c r="E3972" i="5"/>
  <c r="E3971" i="5" s="1"/>
  <c r="E3973" i="5"/>
  <c r="E3974" i="5"/>
  <c r="H3990" i="5"/>
  <c r="E3999" i="5"/>
  <c r="E3998" i="5" s="1"/>
  <c r="H3998" i="5" s="1"/>
  <c r="F4015" i="5"/>
  <c r="H4015" i="5" s="1"/>
  <c r="H4022" i="5"/>
  <c r="E4025" i="5"/>
  <c r="E4024" i="5" s="1"/>
  <c r="F4027" i="5"/>
  <c r="F4026" i="5" s="1"/>
  <c r="H4026" i="5" s="1"/>
  <c r="E4033" i="5"/>
  <c r="E4032" i="5" s="1"/>
  <c r="F4035" i="5"/>
  <c r="F4034" i="5" s="1"/>
  <c r="H4034" i="5" s="1"/>
  <c r="H4052" i="5"/>
  <c r="F4053" i="5"/>
  <c r="F4052" i="5" s="1"/>
  <c r="F4059" i="5"/>
  <c r="E4064" i="5"/>
  <c r="E4063" i="5" s="1"/>
  <c r="F4066" i="5"/>
  <c r="I4071" i="5"/>
  <c r="E4076" i="5"/>
  <c r="F4079" i="5"/>
  <c r="F4078" i="5" s="1"/>
  <c r="H4078" i="5" s="1"/>
  <c r="E4089" i="5"/>
  <c r="I4090" i="5"/>
  <c r="H4090" i="5" s="1"/>
  <c r="E4096" i="5"/>
  <c r="E4098" i="5"/>
  <c r="E4104" i="5"/>
  <c r="F4107" i="5"/>
  <c r="F4106" i="5" s="1"/>
  <c r="H4106" i="5" s="1"/>
  <c r="F4112" i="5"/>
  <c r="F4111" i="5" s="1"/>
  <c r="F4117" i="5"/>
  <c r="F4116" i="5" s="1"/>
  <c r="H4116" i="5" s="1"/>
  <c r="I4121" i="5"/>
  <c r="F4127" i="5"/>
  <c r="F4126" i="5" s="1"/>
  <c r="E282" i="14" s="1"/>
  <c r="E4131" i="5"/>
  <c r="E4144" i="5"/>
  <c r="F4148" i="5"/>
  <c r="F4147" i="5" s="1"/>
  <c r="E290" i="14" s="1"/>
  <c r="F4156" i="5"/>
  <c r="F4155" i="5" s="1"/>
  <c r="E294" i="14" s="1"/>
  <c r="E4163" i="5"/>
  <c r="E4162" i="5" s="1"/>
  <c r="H4164" i="5"/>
  <c r="E4167" i="5"/>
  <c r="E4166" i="5" s="1"/>
  <c r="F4195" i="5"/>
  <c r="F4194" i="5" s="1"/>
  <c r="E315" i="8" s="1"/>
  <c r="I4202" i="5"/>
  <c r="F4206" i="5"/>
  <c r="F4205" i="5" s="1"/>
  <c r="E319" i="14" s="1"/>
  <c r="F4215" i="5"/>
  <c r="F4217" i="5"/>
  <c r="F4218" i="5"/>
  <c r="F4223" i="5"/>
  <c r="F4222" i="5" s="1"/>
  <c r="E327" i="8" s="1"/>
  <c r="I4229" i="5"/>
  <c r="F4234" i="5"/>
  <c r="F4237" i="5"/>
  <c r="F4246" i="5"/>
  <c r="H4246" i="5" s="1"/>
  <c r="E4253" i="5"/>
  <c r="E4257" i="5"/>
  <c r="E4259" i="5"/>
  <c r="E4261" i="5"/>
  <c r="F4269" i="5"/>
  <c r="F13" i="9"/>
  <c r="F6" i="17"/>
  <c r="F10" i="17"/>
  <c r="F14" i="17"/>
  <c r="F18" i="17"/>
  <c r="F22" i="17"/>
  <c r="F26" i="17"/>
  <c r="F30" i="17"/>
  <c r="F7" i="17"/>
  <c r="F11" i="17"/>
  <c r="F15" i="17"/>
  <c r="F19" i="17"/>
  <c r="F23" i="17"/>
  <c r="F27" i="17"/>
  <c r="F5" i="17"/>
  <c r="F8" i="17"/>
  <c r="F12" i="17"/>
  <c r="F16" i="17"/>
  <c r="F20" i="17"/>
  <c r="F24" i="17"/>
  <c r="F28" i="17"/>
  <c r="F9" i="17"/>
  <c r="F25" i="17"/>
  <c r="F13" i="17"/>
  <c r="F29" i="17"/>
  <c r="F17" i="17"/>
  <c r="F21" i="17"/>
  <c r="H2162" i="5"/>
  <c r="H2247" i="5"/>
  <c r="H2306" i="5"/>
  <c r="H2348" i="5"/>
  <c r="F2390" i="5"/>
  <c r="H2395" i="5"/>
  <c r="H2466" i="5"/>
  <c r="E2461" i="5"/>
  <c r="H2545" i="5"/>
  <c r="F2574" i="5"/>
  <c r="E232" i="16" s="1"/>
  <c r="H2610" i="5"/>
  <c r="H2733" i="5"/>
  <c r="E2732" i="5"/>
  <c r="H2747" i="5"/>
  <c r="H2767" i="5"/>
  <c r="H2979" i="5"/>
  <c r="H3018" i="5"/>
  <c r="H3093" i="5"/>
  <c r="H3207" i="5"/>
  <c r="H3219" i="5"/>
  <c r="F3224" i="5"/>
  <c r="E204" i="15" s="1"/>
  <c r="H3356" i="5"/>
  <c r="F3423" i="5"/>
  <c r="E289" i="15" s="1"/>
  <c r="H3471" i="5"/>
  <c r="H3484" i="5"/>
  <c r="I3556" i="5"/>
  <c r="E5" i="14"/>
  <c r="E13" i="14"/>
  <c r="E17" i="14"/>
  <c r="E25" i="14"/>
  <c r="E38" i="14"/>
  <c r="E42" i="14"/>
  <c r="E46" i="14"/>
  <c r="E62" i="14"/>
  <c r="E102" i="14"/>
  <c r="E131" i="14"/>
  <c r="E143" i="14"/>
  <c r="E151" i="14"/>
  <c r="E167" i="14"/>
  <c r="E175" i="14"/>
  <c r="E179" i="14"/>
  <c r="E187" i="14"/>
  <c r="E227" i="14"/>
  <c r="E235" i="14"/>
  <c r="E248" i="14"/>
  <c r="E260" i="14"/>
  <c r="E276" i="14"/>
  <c r="E280" i="14"/>
  <c r="E293" i="14"/>
  <c r="E297" i="14"/>
  <c r="E309" i="14"/>
  <c r="E329" i="14"/>
  <c r="E6" i="14"/>
  <c r="E30" i="14"/>
  <c r="E79" i="14"/>
  <c r="E103" i="14"/>
  <c r="E116" i="14"/>
  <c r="E124" i="14"/>
  <c r="E140" i="14"/>
  <c r="E184" i="14"/>
  <c r="E188" i="14"/>
  <c r="E208" i="14"/>
  <c r="E216" i="14"/>
  <c r="E224" i="14"/>
  <c r="E228" i="14"/>
  <c r="E241" i="14"/>
  <c r="E261" i="14"/>
  <c r="E273" i="14"/>
  <c r="E298" i="14"/>
  <c r="E302" i="14"/>
  <c r="E330" i="14"/>
  <c r="E7" i="14"/>
  <c r="E31" i="14"/>
  <c r="E40" i="14"/>
  <c r="E44" i="14"/>
  <c r="E52" i="14"/>
  <c r="E104" i="14"/>
  <c r="E125" i="14"/>
  <c r="E133" i="14"/>
  <c r="E153" i="14"/>
  <c r="E173" i="14"/>
  <c r="E197" i="14"/>
  <c r="E209" i="14"/>
  <c r="E217" i="14"/>
  <c r="E221" i="14"/>
  <c r="E250" i="14"/>
  <c r="E311" i="14"/>
  <c r="E315" i="14"/>
  <c r="E327" i="14"/>
  <c r="E331" i="14"/>
  <c r="E4" i="14"/>
  <c r="E12" i="14"/>
  <c r="E16" i="14"/>
  <c r="E24" i="14"/>
  <c r="E37" i="14"/>
  <c r="E41" i="14"/>
  <c r="E45" i="14"/>
  <c r="E65" i="14"/>
  <c r="E77" i="14"/>
  <c r="E85" i="14"/>
  <c r="E89" i="14"/>
  <c r="E97" i="14"/>
  <c r="E101" i="14"/>
  <c r="E105" i="14"/>
  <c r="E146" i="14"/>
  <c r="E166" i="14"/>
  <c r="E174" i="14"/>
  <c r="E182" i="14"/>
  <c r="E218" i="14"/>
  <c r="E226" i="14"/>
  <c r="E247" i="14"/>
  <c r="E255" i="14"/>
  <c r="E279" i="14"/>
  <c r="E308" i="14"/>
  <c r="E312" i="14"/>
  <c r="E320" i="14"/>
  <c r="E328" i="14"/>
  <c r="F3594" i="5"/>
  <c r="F3593" i="5" s="1"/>
  <c r="F3588" i="5" s="1"/>
  <c r="E15" i="14" s="1"/>
  <c r="H3600" i="5"/>
  <c r="F3601" i="5"/>
  <c r="F3600" i="5" s="1"/>
  <c r="E26" i="14" s="1"/>
  <c r="I3645" i="5"/>
  <c r="H3645" i="5" s="1"/>
  <c r="I3655" i="5"/>
  <c r="I3701" i="5"/>
  <c r="H3701" i="5" s="1"/>
  <c r="H3702" i="5"/>
  <c r="I3719" i="5"/>
  <c r="H3719" i="5" s="1"/>
  <c r="F3727" i="5"/>
  <c r="F3726" i="5" s="1"/>
  <c r="E94" i="14" s="1"/>
  <c r="F3751" i="5"/>
  <c r="F3752" i="5"/>
  <c r="F3767" i="5"/>
  <c r="F3766" i="5" s="1"/>
  <c r="E113" i="14" s="1"/>
  <c r="F3775" i="5"/>
  <c r="F3774" i="5" s="1"/>
  <c r="E117" i="14" s="1"/>
  <c r="F3780" i="5"/>
  <c r="F3777" i="5" s="1"/>
  <c r="I3795" i="5"/>
  <c r="H3795" i="5" s="1"/>
  <c r="H3797" i="5"/>
  <c r="F3800" i="5"/>
  <c r="F3799" i="5" s="1"/>
  <c r="F3802" i="5"/>
  <c r="F3801" i="5" s="1"/>
  <c r="E129" i="8" s="1"/>
  <c r="F3824" i="5"/>
  <c r="F3823" i="5" s="1"/>
  <c r="E139" i="14" s="1"/>
  <c r="H3831" i="5"/>
  <c r="F3845" i="5"/>
  <c r="F3842" i="5" s="1"/>
  <c r="E150" i="14" s="1"/>
  <c r="F3871" i="5"/>
  <c r="F3904" i="5"/>
  <c r="F3903" i="5" s="1"/>
  <c r="E177" i="8" s="1"/>
  <c r="F3909" i="5"/>
  <c r="F3908" i="5" s="1"/>
  <c r="H3908" i="5" s="1"/>
  <c r="F3935" i="5"/>
  <c r="F3934" i="5" s="1"/>
  <c r="E194" i="8" s="1"/>
  <c r="H3942" i="5"/>
  <c r="I3967" i="5"/>
  <c r="F3972" i="5"/>
  <c r="F3971" i="5" s="1"/>
  <c r="F3973" i="5"/>
  <c r="I3974" i="5"/>
  <c r="H3974" i="5" s="1"/>
  <c r="H3989" i="5"/>
  <c r="I3999" i="5"/>
  <c r="H3999" i="5" s="1"/>
  <c r="H4001" i="5"/>
  <c r="F4025" i="5"/>
  <c r="F4024" i="5" s="1"/>
  <c r="I4027" i="5"/>
  <c r="H4027" i="5" s="1"/>
  <c r="F4033" i="5"/>
  <c r="F4032" i="5" s="1"/>
  <c r="E238" i="14" s="1"/>
  <c r="I4053" i="5"/>
  <c r="H4053" i="5" s="1"/>
  <c r="F4076" i="5"/>
  <c r="I4089" i="5"/>
  <c r="I4096" i="5"/>
  <c r="H4096" i="5" s="1"/>
  <c r="F4098" i="5"/>
  <c r="F4104" i="5"/>
  <c r="I4163" i="5"/>
  <c r="F4167" i="5"/>
  <c r="F4166" i="5" s="1"/>
  <c r="E299" i="8" s="1"/>
  <c r="I4206" i="5"/>
  <c r="I4217" i="5"/>
  <c r="H4222" i="5"/>
  <c r="I4234" i="5"/>
  <c r="H4234" i="5" s="1"/>
  <c r="F4253" i="5"/>
  <c r="F4259" i="5"/>
  <c r="E8" i="24"/>
  <c r="E12" i="24"/>
  <c r="E7" i="25"/>
  <c r="E11" i="25"/>
  <c r="E6" i="20"/>
  <c r="E10" i="20"/>
  <c r="E6" i="24"/>
  <c r="E11" i="24"/>
  <c r="E6" i="25"/>
  <c r="E12" i="25"/>
  <c r="E5" i="20"/>
  <c r="E11" i="20"/>
  <c r="E7" i="24"/>
  <c r="E4" i="24"/>
  <c r="E8" i="25"/>
  <c r="E4" i="25"/>
  <c r="E7" i="20"/>
  <c r="E12" i="20"/>
  <c r="E9" i="24"/>
  <c r="E9" i="25"/>
  <c r="E8" i="20"/>
  <c r="E4" i="20"/>
  <c r="E4" i="10"/>
  <c r="E8" i="10"/>
  <c r="E12" i="10"/>
  <c r="E7" i="10"/>
  <c r="E5" i="24"/>
  <c r="E5" i="25"/>
  <c r="E5" i="10"/>
  <c r="E9" i="10"/>
  <c r="E10" i="24"/>
  <c r="E10" i="25"/>
  <c r="E9" i="20"/>
  <c r="E6" i="10"/>
  <c r="E10" i="10"/>
  <c r="E11" i="10"/>
  <c r="H1511" i="5"/>
  <c r="H1611" i="5"/>
  <c r="H1675" i="5"/>
  <c r="H1704" i="5"/>
  <c r="H1756" i="5"/>
  <c r="H1832" i="5"/>
  <c r="H1914" i="5"/>
  <c r="H1934" i="5"/>
  <c r="H1997" i="5"/>
  <c r="F2039" i="5"/>
  <c r="E2122" i="5"/>
  <c r="H2139" i="5"/>
  <c r="H2142" i="5"/>
  <c r="F2143" i="5"/>
  <c r="E2150" i="5"/>
  <c r="E2149" i="5" s="1"/>
  <c r="H2149" i="5" s="1"/>
  <c r="F2153" i="5"/>
  <c r="E2174" i="5"/>
  <c r="E2179" i="5"/>
  <c r="E2178" i="5" s="1"/>
  <c r="H2178" i="5" s="1"/>
  <c r="F2181" i="5"/>
  <c r="F2180" i="5" s="1"/>
  <c r="H2180" i="5" s="1"/>
  <c r="E2188" i="5"/>
  <c r="E2187" i="5" s="1"/>
  <c r="E2192" i="5"/>
  <c r="E2191" i="5" s="1"/>
  <c r="H2199" i="5"/>
  <c r="F2203" i="5"/>
  <c r="F2202" i="5" s="1"/>
  <c r="F2197" i="5" s="1"/>
  <c r="E2205" i="5"/>
  <c r="H2205" i="5" s="1"/>
  <c r="E2225" i="5"/>
  <c r="E2224" i="5" s="1"/>
  <c r="H2224" i="5" s="1"/>
  <c r="F2227" i="5"/>
  <c r="F2226" i="5" s="1"/>
  <c r="H2226" i="5" s="1"/>
  <c r="F2233" i="5"/>
  <c r="H2233" i="5" s="1"/>
  <c r="H2241" i="5"/>
  <c r="H2242" i="5"/>
  <c r="E2257" i="5"/>
  <c r="E2256" i="5" s="1"/>
  <c r="H2256" i="5" s="1"/>
  <c r="F2264" i="5"/>
  <c r="H2264" i="5" s="1"/>
  <c r="H2277" i="5"/>
  <c r="F2278" i="5"/>
  <c r="E2280" i="5"/>
  <c r="F2288" i="5"/>
  <c r="F2287" i="5" s="1"/>
  <c r="E97" i="8" s="1"/>
  <c r="E2290" i="5"/>
  <c r="H2290" i="5" s="1"/>
  <c r="H2292" i="5"/>
  <c r="E2300" i="5"/>
  <c r="E2299" i="5" s="1"/>
  <c r="H2299" i="5" s="1"/>
  <c r="F2308" i="5"/>
  <c r="H2308" i="5" s="1"/>
  <c r="F2314" i="5"/>
  <c r="E2318" i="5"/>
  <c r="H2318" i="5" s="1"/>
  <c r="E2325" i="5"/>
  <c r="E2324" i="5" s="1"/>
  <c r="E2340" i="5"/>
  <c r="E2339" i="5" s="1"/>
  <c r="H2339" i="5" s="1"/>
  <c r="H2346" i="5"/>
  <c r="E2358" i="5"/>
  <c r="E2357" i="5" s="1"/>
  <c r="H2357" i="5" s="1"/>
  <c r="F2362" i="5"/>
  <c r="H2362" i="5" s="1"/>
  <c r="F2378" i="5"/>
  <c r="F2377" i="5" s="1"/>
  <c r="H2381" i="5"/>
  <c r="E2384" i="5"/>
  <c r="E2383" i="5" s="1"/>
  <c r="H2383" i="5" s="1"/>
  <c r="H2386" i="5"/>
  <c r="E2392" i="5"/>
  <c r="E2391" i="5" s="1"/>
  <c r="H2394" i="5"/>
  <c r="E2399" i="5"/>
  <c r="H2404" i="5"/>
  <c r="E2409" i="5"/>
  <c r="E2413" i="5"/>
  <c r="E2415" i="5"/>
  <c r="H2415" i="5" s="1"/>
  <c r="H2422" i="5"/>
  <c r="E2425" i="5"/>
  <c r="H2425" i="5" s="1"/>
  <c r="F2428" i="5"/>
  <c r="E2436" i="5"/>
  <c r="E2435" i="5" s="1"/>
  <c r="H2435" i="5" s="1"/>
  <c r="H2440" i="5"/>
  <c r="H2447" i="5"/>
  <c r="E2448" i="5"/>
  <c r="E2452" i="5"/>
  <c r="E2451" i="5" s="1"/>
  <c r="H2451" i="5" s="1"/>
  <c r="E2454" i="5"/>
  <c r="E2453" i="5" s="1"/>
  <c r="H2453" i="5" s="1"/>
  <c r="H2456" i="5"/>
  <c r="E2460" i="5"/>
  <c r="E2459" i="5" s="1"/>
  <c r="E2450" i="5" s="1"/>
  <c r="H2463" i="5"/>
  <c r="H2468" i="5"/>
  <c r="E2482" i="5"/>
  <c r="E2481" i="5" s="1"/>
  <c r="E2496" i="5"/>
  <c r="E2494" i="5" s="1"/>
  <c r="H2498" i="5"/>
  <c r="E2501" i="5"/>
  <c r="E2500" i="5" s="1"/>
  <c r="H2500" i="5" s="1"/>
  <c r="H2507" i="5"/>
  <c r="E2510" i="5"/>
  <c r="E2508" i="5" s="1"/>
  <c r="E2513" i="5"/>
  <c r="E2512" i="5" s="1"/>
  <c r="H2512" i="5" s="1"/>
  <c r="E2521" i="5"/>
  <c r="E2520" i="5" s="1"/>
  <c r="E2523" i="5"/>
  <c r="E2522" i="5" s="1"/>
  <c r="H2522" i="5" s="1"/>
  <c r="H2525" i="5"/>
  <c r="E2526" i="5"/>
  <c r="E2524" i="5" s="1"/>
  <c r="H2528" i="5"/>
  <c r="E2541" i="5"/>
  <c r="E2540" i="5" s="1"/>
  <c r="H2540" i="5" s="1"/>
  <c r="E2544" i="5"/>
  <c r="E2551" i="5"/>
  <c r="E2550" i="5" s="1"/>
  <c r="H2550" i="5" s="1"/>
  <c r="E2567" i="5"/>
  <c r="E2568" i="5"/>
  <c r="E2572" i="5"/>
  <c r="H2572" i="5" s="1"/>
  <c r="H2573" i="5"/>
  <c r="E2575" i="5"/>
  <c r="H2576" i="5"/>
  <c r="E2579" i="5"/>
  <c r="E2574" i="5" s="1"/>
  <c r="H2601" i="5"/>
  <c r="H2605" i="5"/>
  <c r="E2616" i="5"/>
  <c r="H2616" i="5" s="1"/>
  <c r="E2620" i="5"/>
  <c r="E2619" i="5" s="1"/>
  <c r="H2619" i="5" s="1"/>
  <c r="E2623" i="5"/>
  <c r="H2623" i="5" s="1"/>
  <c r="E2624" i="5"/>
  <c r="E2631" i="5"/>
  <c r="E2633" i="5"/>
  <c r="E2637" i="5"/>
  <c r="E2636" i="5" s="1"/>
  <c r="E2639" i="5"/>
  <c r="E2638" i="5" s="1"/>
  <c r="H2638" i="5" s="1"/>
  <c r="E2645" i="5"/>
  <c r="E2652" i="5"/>
  <c r="H2652" i="5" s="1"/>
  <c r="E2659" i="5"/>
  <c r="E2661" i="5"/>
  <c r="H2661" i="5" s="1"/>
  <c r="E2666" i="5"/>
  <c r="E2665" i="5" s="1"/>
  <c r="E2693" i="5"/>
  <c r="E2695" i="5"/>
  <c r="H2695" i="5" s="1"/>
  <c r="H2696" i="5"/>
  <c r="E2701" i="5"/>
  <c r="E2697" i="5" s="1"/>
  <c r="H2709" i="5"/>
  <c r="E2717" i="5"/>
  <c r="F2721" i="5"/>
  <c r="F2720" i="5" s="1"/>
  <c r="E298" i="8" s="1"/>
  <c r="F2736" i="5"/>
  <c r="F2735" i="5" s="1"/>
  <c r="H2735" i="5" s="1"/>
  <c r="E2747" i="5"/>
  <c r="E2746" i="5" s="1"/>
  <c r="E2741" i="5" s="1"/>
  <c r="H2751" i="5"/>
  <c r="H2758" i="5"/>
  <c r="E2759" i="5"/>
  <c r="E2774" i="5"/>
  <c r="E2769" i="5" s="1"/>
  <c r="F2781" i="5"/>
  <c r="F2780" i="5" s="1"/>
  <c r="H2784" i="5"/>
  <c r="F2785" i="5"/>
  <c r="F2784" i="5" s="1"/>
  <c r="H2795" i="5"/>
  <c r="F2797" i="5"/>
  <c r="E2804" i="5"/>
  <c r="H2807" i="5"/>
  <c r="F2808" i="5"/>
  <c r="E2813" i="5"/>
  <c r="H2813" i="5" s="1"/>
  <c r="H2816" i="5"/>
  <c r="E2821" i="5"/>
  <c r="E2820" i="5" s="1"/>
  <c r="E2824" i="5"/>
  <c r="E18" i="15"/>
  <c r="E26" i="15"/>
  <c r="E30" i="15"/>
  <c r="E38" i="15"/>
  <c r="E62" i="15"/>
  <c r="E66" i="15"/>
  <c r="E82" i="15"/>
  <c r="E90" i="15"/>
  <c r="E102" i="15"/>
  <c r="E114" i="15"/>
  <c r="E126" i="15"/>
  <c r="E166" i="15"/>
  <c r="E182" i="15"/>
  <c r="E194" i="15"/>
  <c r="E198" i="15"/>
  <c r="E210" i="15"/>
  <c r="E216" i="15"/>
  <c r="E236" i="15"/>
  <c r="E245" i="15"/>
  <c r="E257" i="15"/>
  <c r="E261" i="15"/>
  <c r="E273" i="15"/>
  <c r="E281" i="15"/>
  <c r="E290" i="15"/>
  <c r="E294" i="15"/>
  <c r="E298" i="15"/>
  <c r="E302" i="15"/>
  <c r="E322" i="15"/>
  <c r="E338" i="15"/>
  <c r="E11" i="15"/>
  <c r="E31" i="15"/>
  <c r="E63" i="15"/>
  <c r="E67" i="15"/>
  <c r="E75" i="15"/>
  <c r="E79" i="15"/>
  <c r="E83" i="15"/>
  <c r="E99" i="15"/>
  <c r="E103" i="15"/>
  <c r="E131" i="15"/>
  <c r="E135" i="15"/>
  <c r="E139" i="15"/>
  <c r="E143" i="15"/>
  <c r="E147" i="15"/>
  <c r="E151" i="15"/>
  <c r="E175" i="15"/>
  <c r="E187" i="15"/>
  <c r="E195" i="15"/>
  <c r="E217" i="15"/>
  <c r="E221" i="15"/>
  <c r="E233" i="15"/>
  <c r="E238" i="15"/>
  <c r="E274" i="15"/>
  <c r="E282" i="15"/>
  <c r="E291" i="15"/>
  <c r="E307" i="15"/>
  <c r="E311" i="15"/>
  <c r="E315" i="15"/>
  <c r="E327" i="15"/>
  <c r="E331" i="15"/>
  <c r="E12" i="15"/>
  <c r="E16" i="15"/>
  <c r="E36" i="15"/>
  <c r="E40" i="15"/>
  <c r="E52" i="15"/>
  <c r="E60" i="15"/>
  <c r="E76" i="15"/>
  <c r="E84" i="15"/>
  <c r="E104" i="15"/>
  <c r="E120" i="15"/>
  <c r="E136" i="15"/>
  <c r="E140" i="15"/>
  <c r="E148" i="15"/>
  <c r="E164" i="15"/>
  <c r="E168" i="15"/>
  <c r="E176" i="15"/>
  <c r="E180" i="15"/>
  <c r="E184" i="15"/>
  <c r="E188" i="15"/>
  <c r="E192" i="15"/>
  <c r="E208" i="15"/>
  <c r="E222" i="15"/>
  <c r="E234" i="15"/>
  <c r="E239" i="15"/>
  <c r="E243" i="15"/>
  <c r="E255" i="15"/>
  <c r="E263" i="15"/>
  <c r="E275" i="15"/>
  <c r="E279" i="15"/>
  <c r="E292" i="15"/>
  <c r="E304" i="15"/>
  <c r="E308" i="15"/>
  <c r="E316" i="15"/>
  <c r="E320" i="15"/>
  <c r="E328" i="15"/>
  <c r="E336" i="15"/>
  <c r="E340" i="15"/>
  <c r="E45" i="15"/>
  <c r="E77" i="15"/>
  <c r="E109" i="15"/>
  <c r="E141" i="15"/>
  <c r="E177" i="15"/>
  <c r="E193" i="15"/>
  <c r="E244" i="15"/>
  <c r="E260" i="15"/>
  <c r="E293" i="15"/>
  <c r="E309" i="15"/>
  <c r="E341" i="15"/>
  <c r="E49" i="15"/>
  <c r="E65" i="15"/>
  <c r="E97" i="15"/>
  <c r="E129" i="15"/>
  <c r="E165" i="15"/>
  <c r="E181" i="15"/>
  <c r="E197" i="15"/>
  <c r="E248" i="15"/>
  <c r="E329" i="15"/>
  <c r="E5" i="15"/>
  <c r="E53" i="15"/>
  <c r="E101" i="15"/>
  <c r="E169" i="15"/>
  <c r="E235" i="15"/>
  <c r="E268" i="15"/>
  <c r="E25" i="15"/>
  <c r="E89" i="15"/>
  <c r="E105" i="15"/>
  <c r="E121" i="15"/>
  <c r="E173" i="15"/>
  <c r="E189" i="15"/>
  <c r="E272" i="15"/>
  <c r="E2837" i="5"/>
  <c r="E2836" i="5" s="1"/>
  <c r="E2835" i="5" s="1"/>
  <c r="H2844" i="5"/>
  <c r="E2850" i="5"/>
  <c r="E2849" i="5" s="1"/>
  <c r="E2860" i="5"/>
  <c r="E2859" i="5" s="1"/>
  <c r="H2861" i="5"/>
  <c r="H2900" i="5"/>
  <c r="F2913" i="5"/>
  <c r="F2912" i="5" s="1"/>
  <c r="E47" i="15" s="1"/>
  <c r="H2923" i="5"/>
  <c r="F2937" i="5"/>
  <c r="F2936" i="5" s="1"/>
  <c r="E2939" i="5"/>
  <c r="H2939" i="5" s="1"/>
  <c r="H2941" i="5"/>
  <c r="H2960" i="5"/>
  <c r="E2961" i="5"/>
  <c r="E2960" i="5" s="1"/>
  <c r="F2964" i="5"/>
  <c r="H2964" i="5" s="1"/>
  <c r="F2971" i="5"/>
  <c r="H2971" i="5" s="1"/>
  <c r="H2986" i="5"/>
  <c r="H2991" i="5"/>
  <c r="H3009" i="5"/>
  <c r="H3013" i="5"/>
  <c r="E3028" i="5"/>
  <c r="F3039" i="5"/>
  <c r="E3046" i="5"/>
  <c r="E3045" i="5" s="1"/>
  <c r="H3045" i="5" s="1"/>
  <c r="F3050" i="5"/>
  <c r="F3049" i="5" s="1"/>
  <c r="H3049" i="5" s="1"/>
  <c r="E3056" i="5"/>
  <c r="H3068" i="5"/>
  <c r="F3071" i="5"/>
  <c r="I3083" i="5"/>
  <c r="E3101" i="5"/>
  <c r="E3100" i="5" s="1"/>
  <c r="E3105" i="5"/>
  <c r="E3104" i="5" s="1"/>
  <c r="H3120" i="5"/>
  <c r="H3129" i="5"/>
  <c r="E3143" i="5"/>
  <c r="H3143" i="5" s="1"/>
  <c r="E3148" i="5"/>
  <c r="E3144" i="5" s="1"/>
  <c r="F3149" i="5"/>
  <c r="H3162" i="5"/>
  <c r="E3169" i="5"/>
  <c r="E3165" i="5" s="1"/>
  <c r="E3173" i="5"/>
  <c r="E3172" i="5" s="1"/>
  <c r="E3175" i="5"/>
  <c r="E3174" i="5" s="1"/>
  <c r="H3177" i="5"/>
  <c r="E3186" i="5"/>
  <c r="E3185" i="5" s="1"/>
  <c r="E3190" i="5"/>
  <c r="E3189" i="5" s="1"/>
  <c r="H3189" i="5" s="1"/>
  <c r="E3225" i="5"/>
  <c r="H3226" i="5"/>
  <c r="F3230" i="5"/>
  <c r="H3230" i="5" s="1"/>
  <c r="H3257" i="5"/>
  <c r="E3286" i="5"/>
  <c r="H3292" i="5"/>
  <c r="F3296" i="5"/>
  <c r="F3295" i="5" s="1"/>
  <c r="H3299" i="5"/>
  <c r="H3330" i="5"/>
  <c r="F3332" i="5"/>
  <c r="F3331" i="5" s="1"/>
  <c r="E3337" i="5"/>
  <c r="E3339" i="5"/>
  <c r="E3335" i="5" s="1"/>
  <c r="H3341" i="5"/>
  <c r="H3343" i="5"/>
  <c r="E3346" i="5"/>
  <c r="E3342" i="5" s="1"/>
  <c r="E3352" i="5"/>
  <c r="H3352" i="5" s="1"/>
  <c r="E3354" i="5"/>
  <c r="E3367" i="5"/>
  <c r="E3364" i="5" s="1"/>
  <c r="E3370" i="5"/>
  <c r="E3369" i="5" s="1"/>
  <c r="H3374" i="5"/>
  <c r="E3382" i="5"/>
  <c r="E3378" i="5" s="1"/>
  <c r="E3384" i="5"/>
  <c r="E3383" i="5" s="1"/>
  <c r="F3408" i="5"/>
  <c r="E3417" i="5"/>
  <c r="E3413" i="5" s="1"/>
  <c r="E3419" i="5"/>
  <c r="F3421" i="5"/>
  <c r="E3427" i="5"/>
  <c r="E3426" i="5" s="1"/>
  <c r="H3426" i="5" s="1"/>
  <c r="H3436" i="5"/>
  <c r="E3438" i="5"/>
  <c r="H3438" i="5" s="1"/>
  <c r="E3448" i="5"/>
  <c r="E3447" i="5" s="1"/>
  <c r="H3452" i="5"/>
  <c r="H3460" i="5"/>
  <c r="E3461" i="5"/>
  <c r="E3460" i="5" s="1"/>
  <c r="E3464" i="5"/>
  <c r="E3463" i="5" s="1"/>
  <c r="H3463" i="5" s="1"/>
  <c r="E3474" i="5"/>
  <c r="E3473" i="5" s="1"/>
  <c r="H3473" i="5" s="1"/>
  <c r="E3504" i="5"/>
  <c r="E3503" i="5" s="1"/>
  <c r="H3503" i="5" s="1"/>
  <c r="E3532" i="5"/>
  <c r="E3531" i="5" s="1"/>
  <c r="H3531" i="5" s="1"/>
  <c r="H3534" i="5"/>
  <c r="E3564" i="5"/>
  <c r="E3563" i="5" s="1"/>
  <c r="H3563" i="5" s="1"/>
  <c r="E3568" i="5"/>
  <c r="E3570" i="5"/>
  <c r="H3570" i="5" s="1"/>
  <c r="E3573" i="5"/>
  <c r="H3573" i="5" s="1"/>
  <c r="E3585" i="5"/>
  <c r="H3585" i="5" s="1"/>
  <c r="E3627" i="5"/>
  <c r="E3626" i="5" s="1"/>
  <c r="H3626" i="5" s="1"/>
  <c r="I3630" i="5"/>
  <c r="I3632" i="5"/>
  <c r="E3634" i="5"/>
  <c r="E3633" i="5" s="1"/>
  <c r="H3633" i="5" s="1"/>
  <c r="E3643" i="5"/>
  <c r="E3642" i="5" s="1"/>
  <c r="E3641" i="5" s="1"/>
  <c r="E3658" i="5"/>
  <c r="E3657" i="5" s="1"/>
  <c r="E3656" i="5" s="1"/>
  <c r="H3662" i="5"/>
  <c r="I3669" i="5"/>
  <c r="I3678" i="5"/>
  <c r="E3691" i="5"/>
  <c r="E3690" i="5" s="1"/>
  <c r="H3690" i="5" s="1"/>
  <c r="I3695" i="5"/>
  <c r="H3695" i="5" s="1"/>
  <c r="F3710" i="5"/>
  <c r="F3713" i="5"/>
  <c r="F3712" i="5" s="1"/>
  <c r="E88" i="14" s="1"/>
  <c r="H3715" i="5"/>
  <c r="E3722" i="5"/>
  <c r="H3722" i="5" s="1"/>
  <c r="E3732" i="5"/>
  <c r="E3731" i="5" s="1"/>
  <c r="H3744" i="5"/>
  <c r="E3746" i="5"/>
  <c r="E3745" i="5" s="1"/>
  <c r="E3749" i="5"/>
  <c r="H3750" i="5"/>
  <c r="H3769" i="5"/>
  <c r="H3773" i="5"/>
  <c r="E3778" i="5"/>
  <c r="H3778" i="5" s="1"/>
  <c r="H3779" i="5"/>
  <c r="E3790" i="5"/>
  <c r="E3789" i="5" s="1"/>
  <c r="H3789" i="5" s="1"/>
  <c r="H3794" i="5"/>
  <c r="I3810" i="5"/>
  <c r="F3822" i="5"/>
  <c r="F3821" i="5" s="1"/>
  <c r="E138" i="14" s="1"/>
  <c r="I3843" i="5"/>
  <c r="H3843" i="5" s="1"/>
  <c r="I3844" i="5"/>
  <c r="H3844" i="5" s="1"/>
  <c r="I3853" i="5"/>
  <c r="E3857" i="5"/>
  <c r="H3857" i="5" s="1"/>
  <c r="E3864" i="5"/>
  <c r="H3864" i="5" s="1"/>
  <c r="I3886" i="5"/>
  <c r="E3891" i="5"/>
  <c r="E3893" i="5"/>
  <c r="H3895" i="5"/>
  <c r="H3906" i="5"/>
  <c r="I3913" i="5"/>
  <c r="F3915" i="5"/>
  <c r="F3914" i="5" s="1"/>
  <c r="H3914" i="5" s="1"/>
  <c r="H3932" i="5"/>
  <c r="F3933" i="5"/>
  <c r="F3932" i="5" s="1"/>
  <c r="E193" i="14" s="1"/>
  <c r="F3937" i="5"/>
  <c r="F3936" i="5" s="1"/>
  <c r="H3936" i="5" s="1"/>
  <c r="H3941" i="5"/>
  <c r="E3951" i="5"/>
  <c r="I3953" i="5"/>
  <c r="F3955" i="5"/>
  <c r="E3960" i="5"/>
  <c r="E3962" i="5"/>
  <c r="H3962" i="5" s="1"/>
  <c r="E3965" i="5"/>
  <c r="E3964" i="5" s="1"/>
  <c r="H3964" i="5" s="1"/>
  <c r="E3981" i="5"/>
  <c r="E3980" i="5" s="1"/>
  <c r="E3995" i="5"/>
  <c r="E3994" i="5" s="1"/>
  <c r="H3994" i="5" s="1"/>
  <c r="E4003" i="5"/>
  <c r="E4002" i="5" s="1"/>
  <c r="H4002" i="5" s="1"/>
  <c r="H4024" i="5"/>
  <c r="H4038" i="5"/>
  <c r="H4050" i="5"/>
  <c r="E4060" i="5"/>
  <c r="E4091" i="5"/>
  <c r="I4095" i="5"/>
  <c r="H4095" i="5" s="1"/>
  <c r="F4100" i="5"/>
  <c r="F4099" i="5" s="1"/>
  <c r="E268" i="14" s="1"/>
  <c r="H4107" i="5"/>
  <c r="F4110" i="5"/>
  <c r="F4109" i="5" s="1"/>
  <c r="E4123" i="5"/>
  <c r="E4122" i="5" s="1"/>
  <c r="H4122" i="5" s="1"/>
  <c r="H4130" i="5"/>
  <c r="F4133" i="5"/>
  <c r="E286" i="14" s="1"/>
  <c r="E4139" i="5"/>
  <c r="H4139" i="5" s="1"/>
  <c r="E4142" i="5"/>
  <c r="H4142" i="5" s="1"/>
  <c r="F4150" i="5"/>
  <c r="F4149" i="5" s="1"/>
  <c r="E291" i="14" s="1"/>
  <c r="H4165" i="5"/>
  <c r="H4171" i="5"/>
  <c r="E4193" i="5"/>
  <c r="E4192" i="5" s="1"/>
  <c r="E4185" i="5" s="1"/>
  <c r="F4197" i="5"/>
  <c r="F4196" i="5" s="1"/>
  <c r="E316" i="8" s="1"/>
  <c r="E4200" i="5"/>
  <c r="H4200" i="5" s="1"/>
  <c r="F4203" i="5"/>
  <c r="H4203" i="5" s="1"/>
  <c r="E4216" i="5"/>
  <c r="H4218" i="5"/>
  <c r="E4231" i="5"/>
  <c r="E4230" i="5" s="1"/>
  <c r="E4221" i="5" s="1"/>
  <c r="E4240" i="5"/>
  <c r="H4240" i="5" s="1"/>
  <c r="F4241" i="5"/>
  <c r="F4255" i="5"/>
  <c r="F4254" i="5" s="1"/>
  <c r="H4254" i="5" s="1"/>
  <c r="F4258" i="5"/>
  <c r="F12" i="9"/>
  <c r="F9" i="19"/>
  <c r="F13" i="19"/>
  <c r="F17" i="19"/>
  <c r="F21" i="19"/>
  <c r="F25" i="19"/>
  <c r="F29" i="19"/>
  <c r="F6" i="19"/>
  <c r="F10" i="19"/>
  <c r="F14" i="19"/>
  <c r="F18" i="19"/>
  <c r="F22" i="19"/>
  <c r="F26" i="19"/>
  <c r="F30" i="19"/>
  <c r="F9" i="18"/>
  <c r="F13" i="18"/>
  <c r="F17" i="18"/>
  <c r="F21" i="18"/>
  <c r="F25" i="18"/>
  <c r="F29" i="18"/>
  <c r="F5" i="19"/>
  <c r="F7" i="19"/>
  <c r="F11" i="19"/>
  <c r="F15" i="19"/>
  <c r="F19" i="19"/>
  <c r="F23" i="19"/>
  <c r="F27" i="19"/>
  <c r="F12" i="19"/>
  <c r="F28" i="19"/>
  <c r="F8" i="18"/>
  <c r="F14" i="18"/>
  <c r="F19" i="18"/>
  <c r="F24" i="18"/>
  <c r="F30" i="18"/>
  <c r="F16" i="19"/>
  <c r="F10" i="18"/>
  <c r="F15" i="18"/>
  <c r="F20" i="18"/>
  <c r="F26" i="18"/>
  <c r="F5" i="18"/>
  <c r="F20" i="19"/>
  <c r="F6" i="18"/>
  <c r="F11" i="18"/>
  <c r="F16" i="18"/>
  <c r="F22" i="18"/>
  <c r="F27" i="18"/>
  <c r="F23" i="18"/>
  <c r="F8" i="9"/>
  <c r="F14" i="9"/>
  <c r="F18" i="9"/>
  <c r="F22" i="9"/>
  <c r="F26" i="9"/>
  <c r="F30" i="9"/>
  <c r="F18" i="18"/>
  <c r="F7" i="9"/>
  <c r="F21" i="9"/>
  <c r="F5" i="9"/>
  <c r="F7" i="18"/>
  <c r="F28" i="18"/>
  <c r="F9" i="9"/>
  <c r="F15" i="9"/>
  <c r="F19" i="9"/>
  <c r="F23" i="9"/>
  <c r="F27" i="9"/>
  <c r="F24" i="19"/>
  <c r="F11" i="9"/>
  <c r="F25" i="9"/>
  <c r="F8" i="19"/>
  <c r="F12" i="18"/>
  <c r="F6" i="9"/>
  <c r="F10" i="9"/>
  <c r="F16" i="9"/>
  <c r="F20" i="9"/>
  <c r="F24" i="9"/>
  <c r="F28" i="9"/>
  <c r="F17" i="9"/>
  <c r="F29" i="9"/>
  <c r="E5" i="21"/>
  <c r="E4" i="21"/>
  <c r="E9" i="21"/>
  <c r="E13" i="21"/>
  <c r="E17" i="21"/>
  <c r="E21" i="21"/>
  <c r="E25" i="21"/>
  <c r="E29" i="21"/>
  <c r="E3" i="21"/>
  <c r="E7" i="22"/>
  <c r="E11" i="22"/>
  <c r="E15" i="22"/>
  <c r="E19" i="22"/>
  <c r="E23" i="22"/>
  <c r="E27" i="22"/>
  <c r="E31" i="22"/>
  <c r="E5" i="23"/>
  <c r="E9" i="23"/>
  <c r="E13" i="23"/>
  <c r="E17" i="23"/>
  <c r="E21" i="23"/>
  <c r="E25" i="23"/>
  <c r="E29" i="23"/>
  <c r="E3" i="23"/>
  <c r="E6" i="21"/>
  <c r="E10" i="21"/>
  <c r="E14" i="21"/>
  <c r="E18" i="21"/>
  <c r="E22" i="21"/>
  <c r="E26" i="21"/>
  <c r="E30" i="21"/>
  <c r="E4" i="22"/>
  <c r="E8" i="22"/>
  <c r="E12" i="22"/>
  <c r="E16" i="22"/>
  <c r="E20" i="22"/>
  <c r="E24" i="22"/>
  <c r="E28" i="22"/>
  <c r="E32" i="22"/>
  <c r="E6" i="23"/>
  <c r="E10" i="23"/>
  <c r="E14" i="23"/>
  <c r="E18" i="23"/>
  <c r="E22" i="23"/>
  <c r="E26" i="23"/>
  <c r="E30" i="23"/>
  <c r="E7" i="21"/>
  <c r="E11" i="21"/>
  <c r="E15" i="21"/>
  <c r="E19" i="21"/>
  <c r="E23" i="21"/>
  <c r="E27" i="21"/>
  <c r="E31" i="21"/>
  <c r="E5" i="22"/>
  <c r="E9" i="22"/>
  <c r="E13" i="22"/>
  <c r="E17" i="22"/>
  <c r="E21" i="22"/>
  <c r="E25" i="22"/>
  <c r="E29" i="22"/>
  <c r="E3" i="22"/>
  <c r="E7" i="23"/>
  <c r="E11" i="23"/>
  <c r="E15" i="23"/>
  <c r="E19" i="23"/>
  <c r="E23" i="23"/>
  <c r="E27" i="23"/>
  <c r="E31" i="23"/>
  <c r="E12" i="21"/>
  <c r="E28" i="21"/>
  <c r="E6" i="22"/>
  <c r="E22" i="22"/>
  <c r="E4" i="23"/>
  <c r="E20" i="23"/>
  <c r="E18" i="22"/>
  <c r="E16" i="23"/>
  <c r="E16" i="21"/>
  <c r="E32" i="21"/>
  <c r="E10" i="22"/>
  <c r="E26" i="22"/>
  <c r="E8" i="23"/>
  <c r="E24" i="23"/>
  <c r="E8" i="21"/>
  <c r="E20" i="21"/>
  <c r="E14" i="22"/>
  <c r="E30" i="22"/>
  <c r="E12" i="23"/>
  <c r="E28" i="23"/>
  <c r="E24" i="21"/>
  <c r="E32" i="23"/>
  <c r="E6" i="1"/>
  <c r="E10" i="1"/>
  <c r="E14" i="1"/>
  <c r="E18" i="1"/>
  <c r="E22" i="1"/>
  <c r="E26" i="1"/>
  <c r="E30" i="1"/>
  <c r="E7" i="1"/>
  <c r="E11" i="1"/>
  <c r="E15" i="1"/>
  <c r="E19" i="1"/>
  <c r="E23" i="1"/>
  <c r="E27" i="1"/>
  <c r="E31" i="1"/>
  <c r="E9" i="1"/>
  <c r="E17" i="1"/>
  <c r="E25" i="1"/>
  <c r="E3" i="1"/>
  <c r="E4" i="1"/>
  <c r="E8" i="1"/>
  <c r="E12" i="1"/>
  <c r="E16" i="1"/>
  <c r="E20" i="1"/>
  <c r="E24" i="1"/>
  <c r="E28" i="1"/>
  <c r="E32" i="1"/>
  <c r="E5" i="1"/>
  <c r="E13" i="1"/>
  <c r="E21" i="1"/>
  <c r="E29" i="1"/>
  <c r="I509" i="6"/>
  <c r="F202" i="7"/>
  <c r="F206" i="7"/>
  <c r="F197" i="7"/>
  <c r="F199" i="7"/>
  <c r="F203" i="7"/>
  <c r="F201" i="7"/>
  <c r="F200" i="7"/>
  <c r="F204" i="7"/>
  <c r="F205" i="7"/>
  <c r="I1480" i="6"/>
  <c r="H2224" i="6"/>
  <c r="H2219" i="6"/>
  <c r="F209" i="7"/>
  <c r="F213" i="7"/>
  <c r="F212" i="7"/>
  <c r="F210" i="7"/>
  <c r="F214" i="7"/>
  <c r="F207" i="7"/>
  <c r="F211" i="7"/>
  <c r="F208" i="7"/>
  <c r="I1283" i="5"/>
  <c r="I579" i="5"/>
  <c r="I1876" i="6"/>
  <c r="F115" i="11"/>
  <c r="F127" i="11"/>
  <c r="F135" i="11"/>
  <c r="F147" i="11"/>
  <c r="F159" i="11"/>
  <c r="F163" i="11"/>
  <c r="F112" i="11"/>
  <c r="F116" i="11"/>
  <c r="F120" i="11"/>
  <c r="F140" i="11"/>
  <c r="F148" i="11"/>
  <c r="F152" i="11"/>
  <c r="F156" i="11"/>
  <c r="F164" i="11"/>
  <c r="F168" i="11"/>
  <c r="F117" i="11"/>
  <c r="F121" i="11"/>
  <c r="F141" i="11"/>
  <c r="F153" i="11"/>
  <c r="F161" i="11"/>
  <c r="F165" i="11"/>
  <c r="F122" i="11"/>
  <c r="F126" i="11"/>
  <c r="F150" i="11"/>
  <c r="F158" i="11"/>
  <c r="F162" i="11"/>
  <c r="F178" i="11"/>
  <c r="I1132" i="6"/>
  <c r="H1132" i="6" s="1"/>
  <c r="F122" i="12"/>
  <c r="F126" i="12"/>
  <c r="F134" i="12"/>
  <c r="F154" i="12"/>
  <c r="F158" i="12"/>
  <c r="F162" i="12"/>
  <c r="F178" i="12"/>
  <c r="F115" i="12"/>
  <c r="F147" i="12"/>
  <c r="F159" i="12"/>
  <c r="F179" i="12"/>
  <c r="F112" i="12"/>
  <c r="F116" i="12"/>
  <c r="F128" i="12"/>
  <c r="F132" i="12"/>
  <c r="F144" i="12"/>
  <c r="F148" i="12"/>
  <c r="F152" i="12"/>
  <c r="F164" i="12"/>
  <c r="F113" i="12"/>
  <c r="F121" i="12"/>
  <c r="F141" i="12"/>
  <c r="F149" i="12"/>
  <c r="F157" i="12"/>
  <c r="F161" i="12"/>
  <c r="F165" i="12"/>
  <c r="F177" i="12"/>
  <c r="F181" i="12"/>
  <c r="I388" i="6"/>
  <c r="F112" i="7"/>
  <c r="F116" i="7"/>
  <c r="F148" i="7"/>
  <c r="F152" i="7"/>
  <c r="F141" i="7"/>
  <c r="F161" i="7"/>
  <c r="F122" i="7"/>
  <c r="F126" i="7"/>
  <c r="F134" i="7"/>
  <c r="F158" i="7"/>
  <c r="F178" i="7"/>
  <c r="F115" i="7"/>
  <c r="H103" i="5"/>
  <c r="F230" i="5"/>
  <c r="E67" i="13" s="1"/>
  <c r="F264" i="5"/>
  <c r="H78" i="5"/>
  <c r="H95" i="5"/>
  <c r="H325" i="5"/>
  <c r="E6" i="5"/>
  <c r="E5" i="5" s="1"/>
  <c r="H80" i="5"/>
  <c r="I13" i="5"/>
  <c r="I27" i="5"/>
  <c r="I30" i="5"/>
  <c r="I59" i="5"/>
  <c r="I67" i="5"/>
  <c r="I72" i="5"/>
  <c r="I128" i="5"/>
  <c r="E128" i="5"/>
  <c r="I150" i="5"/>
  <c r="E13" i="5"/>
  <c r="I14" i="5"/>
  <c r="I21" i="5"/>
  <c r="E27" i="5"/>
  <c r="I28" i="5"/>
  <c r="E30" i="5"/>
  <c r="I31" i="5"/>
  <c r="I38" i="5"/>
  <c r="E44" i="5"/>
  <c r="I45" i="5"/>
  <c r="I48" i="5"/>
  <c r="I65" i="5"/>
  <c r="E67" i="5"/>
  <c r="E66" i="5" s="1"/>
  <c r="H66" i="5" s="1"/>
  <c r="E85" i="5"/>
  <c r="E84" i="5" s="1"/>
  <c r="H92" i="5"/>
  <c r="E98" i="5"/>
  <c r="E97" i="5" s="1"/>
  <c r="E106" i="5"/>
  <c r="E105" i="5" s="1"/>
  <c r="E108" i="5"/>
  <c r="E107" i="5" s="1"/>
  <c r="E115" i="5"/>
  <c r="E116" i="5"/>
  <c r="F117" i="5"/>
  <c r="E126" i="5"/>
  <c r="E127" i="5"/>
  <c r="F128" i="5"/>
  <c r="E129" i="5"/>
  <c r="E130" i="5"/>
  <c r="F131" i="5"/>
  <c r="E141" i="5"/>
  <c r="E143" i="5"/>
  <c r="F145" i="5"/>
  <c r="F199" i="5"/>
  <c r="F8" i="5"/>
  <c r="F6" i="5" s="1"/>
  <c r="E14" i="5"/>
  <c r="F17" i="5"/>
  <c r="F12" i="5" s="1"/>
  <c r="E8" i="13" s="1"/>
  <c r="F20" i="5"/>
  <c r="F18" i="5" s="1"/>
  <c r="E9" i="13" s="1"/>
  <c r="E21" i="5"/>
  <c r="E18" i="5" s="1"/>
  <c r="E28" i="5"/>
  <c r="E31" i="5"/>
  <c r="F34" i="5"/>
  <c r="F29" i="5" s="1"/>
  <c r="F37" i="5"/>
  <c r="E38" i="5"/>
  <c r="E35" i="5" s="1"/>
  <c r="F44" i="5"/>
  <c r="F41" i="5" s="1"/>
  <c r="E13" i="13" s="1"/>
  <c r="E45" i="5"/>
  <c r="E48" i="5"/>
  <c r="F51" i="5"/>
  <c r="E52" i="5"/>
  <c r="E57" i="5"/>
  <c r="E56" i="5" s="1"/>
  <c r="F59" i="5"/>
  <c r="F58" i="5" s="1"/>
  <c r="H58" i="5" s="1"/>
  <c r="E65" i="5"/>
  <c r="E64" i="5" s="1"/>
  <c r="H64" i="5" s="1"/>
  <c r="E70" i="5"/>
  <c r="E69" i="5" s="1"/>
  <c r="E68" i="5" s="1"/>
  <c r="F72" i="5"/>
  <c r="F71" i="5" s="1"/>
  <c r="H71" i="5" s="1"/>
  <c r="E83" i="5"/>
  <c r="E82" i="5" s="1"/>
  <c r="F85" i="5"/>
  <c r="F84" i="5" s="1"/>
  <c r="E33" i="13" s="1"/>
  <c r="F91" i="5"/>
  <c r="F90" i="5" s="1"/>
  <c r="H90" i="5" s="1"/>
  <c r="I96" i="5"/>
  <c r="H96" i="5" s="1"/>
  <c r="F100" i="5"/>
  <c r="F99" i="5" s="1"/>
  <c r="H99" i="5" s="1"/>
  <c r="I104" i="5"/>
  <c r="H104" i="5" s="1"/>
  <c r="F108" i="5"/>
  <c r="F107" i="5" s="1"/>
  <c r="E51" i="13" s="1"/>
  <c r="F115" i="5"/>
  <c r="F119" i="5"/>
  <c r="F122" i="5"/>
  <c r="F126" i="5"/>
  <c r="F129" i="5"/>
  <c r="F133" i="5"/>
  <c r="F136" i="5"/>
  <c r="F140" i="5"/>
  <c r="F143" i="5"/>
  <c r="F147" i="5"/>
  <c r="F150" i="5"/>
  <c r="F149" i="5" s="1"/>
  <c r="H149" i="5" s="1"/>
  <c r="F151" i="5"/>
  <c r="E153" i="5"/>
  <c r="E154" i="5"/>
  <c r="F155" i="5"/>
  <c r="E157" i="5"/>
  <c r="E158" i="5"/>
  <c r="E160" i="5"/>
  <c r="E159" i="5" s="1"/>
  <c r="H159" i="5" s="1"/>
  <c r="I160" i="5"/>
  <c r="I161" i="5"/>
  <c r="H161" i="5" s="1"/>
  <c r="I164" i="5"/>
  <c r="H164" i="5" s="1"/>
  <c r="F169" i="5"/>
  <c r="F173" i="5"/>
  <c r="E177" i="5"/>
  <c r="E176" i="5" s="1"/>
  <c r="H176" i="5" s="1"/>
  <c r="F187" i="5"/>
  <c r="F186" i="5" s="1"/>
  <c r="E60" i="13" s="1"/>
  <c r="E189" i="5"/>
  <c r="F190" i="5"/>
  <c r="H194" i="5"/>
  <c r="I195" i="5"/>
  <c r="H195" i="5" s="1"/>
  <c r="I196" i="5"/>
  <c r="H196" i="5" s="1"/>
  <c r="E201" i="5"/>
  <c r="F202" i="5"/>
  <c r="E211" i="5"/>
  <c r="E210" i="5" s="1"/>
  <c r="H213" i="5"/>
  <c r="I214" i="5"/>
  <c r="H214" i="5" s="1"/>
  <c r="I215" i="5"/>
  <c r="H215" i="5" s="1"/>
  <c r="F220" i="5"/>
  <c r="E223" i="5"/>
  <c r="E224" i="5"/>
  <c r="I227" i="5"/>
  <c r="H227" i="5" s="1"/>
  <c r="E232" i="5"/>
  <c r="E231" i="5" s="1"/>
  <c r="H231" i="5" s="1"/>
  <c r="E234" i="5"/>
  <c r="E233" i="5" s="1"/>
  <c r="H233" i="5" s="1"/>
  <c r="H236" i="5"/>
  <c r="I237" i="5"/>
  <c r="H237" i="5" s="1"/>
  <c r="I238" i="5"/>
  <c r="H238" i="5" s="1"/>
  <c r="I241" i="5"/>
  <c r="H241" i="5" s="1"/>
  <c r="I242" i="5"/>
  <c r="H242" i="5" s="1"/>
  <c r="E246" i="5"/>
  <c r="H248" i="5"/>
  <c r="I249" i="5"/>
  <c r="H249" i="5" s="1"/>
  <c r="I255" i="5"/>
  <c r="E255" i="5"/>
  <c r="E254" i="5" s="1"/>
  <c r="E247" i="5" s="1"/>
  <c r="F262" i="5"/>
  <c r="I268" i="5"/>
  <c r="H268" i="5" s="1"/>
  <c r="F271" i="5"/>
  <c r="E273" i="5"/>
  <c r="E274" i="5"/>
  <c r="E281" i="5"/>
  <c r="F282" i="5"/>
  <c r="H282" i="5" s="1"/>
  <c r="E284" i="5"/>
  <c r="E285" i="5"/>
  <c r="H285" i="5" s="1"/>
  <c r="E287" i="5"/>
  <c r="I298" i="5"/>
  <c r="H298" i="5" s="1"/>
  <c r="I299" i="5"/>
  <c r="H299" i="5" s="1"/>
  <c r="F302" i="5"/>
  <c r="F301" i="5" s="1"/>
  <c r="H301" i="5" s="1"/>
  <c r="E305" i="5"/>
  <c r="E303" i="5" s="1"/>
  <c r="F306" i="5"/>
  <c r="F303" i="5" s="1"/>
  <c r="I316" i="5"/>
  <c r="H316" i="5" s="1"/>
  <c r="I318" i="5"/>
  <c r="H318" i="5" s="1"/>
  <c r="I319" i="5"/>
  <c r="H319" i="5" s="1"/>
  <c r="I320" i="5"/>
  <c r="F323" i="5"/>
  <c r="F322" i="5" s="1"/>
  <c r="H322" i="5" s="1"/>
  <c r="I339" i="5"/>
  <c r="H339" i="5" s="1"/>
  <c r="I340" i="5"/>
  <c r="H340" i="5" s="1"/>
  <c r="F345" i="5"/>
  <c r="H352" i="5"/>
  <c r="F367" i="5"/>
  <c r="F366" i="5" s="1"/>
  <c r="E367" i="5"/>
  <c r="E366" i="5" s="1"/>
  <c r="I369" i="5"/>
  <c r="H371" i="5"/>
  <c r="F378" i="5"/>
  <c r="F376" i="5" s="1"/>
  <c r="E378" i="5"/>
  <c r="I382" i="5"/>
  <c r="I398" i="5"/>
  <c r="E401" i="5"/>
  <c r="E400" i="5" s="1"/>
  <c r="H400" i="5" s="1"/>
  <c r="I412" i="5"/>
  <c r="E415" i="5"/>
  <c r="E414" i="5" s="1"/>
  <c r="H414" i="5" s="1"/>
  <c r="F425" i="5"/>
  <c r="F424" i="5" s="1"/>
  <c r="E425" i="5"/>
  <c r="E424" i="5" s="1"/>
  <c r="I427" i="5"/>
  <c r="F440" i="5"/>
  <c r="E440" i="5"/>
  <c r="E437" i="5" s="1"/>
  <c r="F448" i="5"/>
  <c r="E448" i="5"/>
  <c r="F452" i="5"/>
  <c r="E452" i="5"/>
  <c r="I454" i="5"/>
  <c r="H456" i="5"/>
  <c r="F461" i="5"/>
  <c r="E461" i="5"/>
  <c r="I463" i="5"/>
  <c r="H465" i="5"/>
  <c r="I468" i="5"/>
  <c r="H470" i="5"/>
  <c r="F474" i="5"/>
  <c r="F473" i="5" s="1"/>
  <c r="F466" i="5" s="1"/>
  <c r="E474" i="5"/>
  <c r="E473" i="5" s="1"/>
  <c r="I476" i="5"/>
  <c r="H478" i="5"/>
  <c r="I481" i="5"/>
  <c r="H483" i="5"/>
  <c r="E492" i="5"/>
  <c r="F509" i="5"/>
  <c r="E509" i="5"/>
  <c r="I515" i="5"/>
  <c r="F523" i="5"/>
  <c r="F519" i="5" s="1"/>
  <c r="E175" i="13" s="1"/>
  <c r="E523" i="5"/>
  <c r="E519" i="5" s="1"/>
  <c r="H539" i="5"/>
  <c r="E540" i="5"/>
  <c r="I547" i="5"/>
  <c r="E550" i="5"/>
  <c r="E554" i="5"/>
  <c r="H563" i="5"/>
  <c r="E564" i="5"/>
  <c r="I571" i="5"/>
  <c r="E574" i="5"/>
  <c r="H577" i="5"/>
  <c r="E578" i="5"/>
  <c r="I588" i="5"/>
  <c r="I594" i="5"/>
  <c r="H606" i="5"/>
  <c r="I610" i="5"/>
  <c r="H610" i="5" s="1"/>
  <c r="E613" i="5"/>
  <c r="H616" i="5"/>
  <c r="I620" i="5"/>
  <c r="H620" i="5" s="1"/>
  <c r="E623" i="5"/>
  <c r="F627" i="5"/>
  <c r="E627" i="5"/>
  <c r="E631" i="5"/>
  <c r="E722" i="5"/>
  <c r="F739" i="5"/>
  <c r="E12" i="12" s="1"/>
  <c r="I785" i="5"/>
  <c r="F785" i="5"/>
  <c r="F784" i="5" s="1"/>
  <c r="E785" i="5"/>
  <c r="E784" i="5" s="1"/>
  <c r="H807" i="5"/>
  <c r="F837" i="5"/>
  <c r="I837" i="5"/>
  <c r="H837" i="5" s="1"/>
  <c r="E837" i="5"/>
  <c r="H1076" i="5"/>
  <c r="F1127" i="5"/>
  <c r="E139" i="12" s="1"/>
  <c r="I8" i="5"/>
  <c r="H8" i="5" s="1"/>
  <c r="I34" i="5"/>
  <c r="I121" i="5"/>
  <c r="E121" i="5"/>
  <c r="I135" i="5"/>
  <c r="E135" i="5"/>
  <c r="I142" i="5"/>
  <c r="E142" i="5"/>
  <c r="F52" i="5"/>
  <c r="F57" i="5"/>
  <c r="F56" i="5" s="1"/>
  <c r="F70" i="5"/>
  <c r="F69" i="5" s="1"/>
  <c r="E25" i="13" s="1"/>
  <c r="F83" i="5"/>
  <c r="F82" i="5" s="1"/>
  <c r="H97" i="5"/>
  <c r="I98" i="5"/>
  <c r="H98" i="5" s="1"/>
  <c r="I100" i="5"/>
  <c r="H100" i="5" s="1"/>
  <c r="I106" i="5"/>
  <c r="I116" i="5"/>
  <c r="H116" i="5" s="1"/>
  <c r="I117" i="5"/>
  <c r="H117" i="5" s="1"/>
  <c r="I119" i="5"/>
  <c r="H119" i="5" s="1"/>
  <c r="I120" i="5"/>
  <c r="H120" i="5" s="1"/>
  <c r="I122" i="5"/>
  <c r="H122" i="5" s="1"/>
  <c r="I123" i="5"/>
  <c r="H123" i="5" s="1"/>
  <c r="I124" i="5"/>
  <c r="H124" i="5" s="1"/>
  <c r="I127" i="5"/>
  <c r="H127" i="5" s="1"/>
  <c r="I130" i="5"/>
  <c r="H130" i="5" s="1"/>
  <c r="I131" i="5"/>
  <c r="H131" i="5" s="1"/>
  <c r="I133" i="5"/>
  <c r="H133" i="5" s="1"/>
  <c r="I134" i="5"/>
  <c r="H134" i="5" s="1"/>
  <c r="I136" i="5"/>
  <c r="H136" i="5" s="1"/>
  <c r="I137" i="5"/>
  <c r="H137" i="5" s="1"/>
  <c r="I138" i="5"/>
  <c r="H138" i="5" s="1"/>
  <c r="I140" i="5"/>
  <c r="H140" i="5" s="1"/>
  <c r="I141" i="5"/>
  <c r="H141" i="5" s="1"/>
  <c r="I144" i="5"/>
  <c r="H144" i="5" s="1"/>
  <c r="I145" i="5"/>
  <c r="H145" i="5" s="1"/>
  <c r="I147" i="5"/>
  <c r="H147" i="5" s="1"/>
  <c r="I148" i="5"/>
  <c r="H148" i="5" s="1"/>
  <c r="I167" i="5"/>
  <c r="H167" i="5" s="1"/>
  <c r="I169" i="5"/>
  <c r="H169" i="5" s="1"/>
  <c r="I170" i="5"/>
  <c r="H170" i="5" s="1"/>
  <c r="I171" i="5"/>
  <c r="H171" i="5" s="1"/>
  <c r="I173" i="5"/>
  <c r="H173" i="5" s="1"/>
  <c r="I174" i="5"/>
  <c r="H174" i="5" s="1"/>
  <c r="I175" i="5"/>
  <c r="H175" i="5" s="1"/>
  <c r="I198" i="5"/>
  <c r="H198" i="5" s="1"/>
  <c r="I199" i="5"/>
  <c r="H199" i="5" s="1"/>
  <c r="I218" i="5"/>
  <c r="H218" i="5" s="1"/>
  <c r="I220" i="5"/>
  <c r="H220" i="5" s="1"/>
  <c r="I260" i="5"/>
  <c r="I262" i="5"/>
  <c r="H262" i="5" s="1"/>
  <c r="I263" i="5"/>
  <c r="H263" i="5" s="1"/>
  <c r="I279" i="5"/>
  <c r="I328" i="5"/>
  <c r="I343" i="5"/>
  <c r="I345" i="5"/>
  <c r="H363" i="5"/>
  <c r="H390" i="5"/>
  <c r="F399" i="5"/>
  <c r="F394" i="5" s="1"/>
  <c r="E399" i="5"/>
  <c r="I401" i="5"/>
  <c r="H404" i="5"/>
  <c r="F413" i="5"/>
  <c r="F409" i="5" s="1"/>
  <c r="E413" i="5"/>
  <c r="I415" i="5"/>
  <c r="H418" i="5"/>
  <c r="F430" i="5"/>
  <c r="F429" i="5" s="1"/>
  <c r="E143" i="13" s="1"/>
  <c r="E430" i="5"/>
  <c r="I492" i="5"/>
  <c r="H498" i="5"/>
  <c r="H504" i="5"/>
  <c r="F516" i="5"/>
  <c r="E516" i="5"/>
  <c r="H516" i="5" s="1"/>
  <c r="H528" i="5"/>
  <c r="I540" i="5"/>
  <c r="F544" i="5"/>
  <c r="E544" i="5"/>
  <c r="F548" i="5"/>
  <c r="E548" i="5"/>
  <c r="I550" i="5"/>
  <c r="I554" i="5"/>
  <c r="H556" i="5"/>
  <c r="I564" i="5"/>
  <c r="F568" i="5"/>
  <c r="E568" i="5"/>
  <c r="F572" i="5"/>
  <c r="E572" i="5"/>
  <c r="I574" i="5"/>
  <c r="I578" i="5"/>
  <c r="H580" i="5"/>
  <c r="E581" i="5"/>
  <c r="H584" i="5"/>
  <c r="F589" i="5"/>
  <c r="F585" i="5" s="1"/>
  <c r="E189" i="13" s="1"/>
  <c r="E589" i="5"/>
  <c r="F595" i="5"/>
  <c r="E595" i="5"/>
  <c r="H600" i="5"/>
  <c r="F607" i="5"/>
  <c r="E607" i="5"/>
  <c r="F611" i="5"/>
  <c r="F605" i="5" s="1"/>
  <c r="E193" i="13" s="1"/>
  <c r="I611" i="5"/>
  <c r="E611" i="5"/>
  <c r="I613" i="5"/>
  <c r="H613" i="5" s="1"/>
  <c r="F617" i="5"/>
  <c r="E617" i="5"/>
  <c r="F621" i="5"/>
  <c r="I621" i="5"/>
  <c r="E621" i="5"/>
  <c r="E605" i="5" s="1"/>
  <c r="E604" i="5" s="1"/>
  <c r="H604" i="5" s="1"/>
  <c r="I623" i="5"/>
  <c r="H623" i="5" s="1"/>
  <c r="E636" i="5"/>
  <c r="H639" i="5"/>
  <c r="F745" i="5"/>
  <c r="E13" i="12" s="1"/>
  <c r="H756" i="5"/>
  <c r="E772" i="5"/>
  <c r="H779" i="5"/>
  <c r="H800" i="5"/>
  <c r="H805" i="5"/>
  <c r="E838" i="5"/>
  <c r="I838" i="5"/>
  <c r="H838" i="5" s="1"/>
  <c r="F838" i="5"/>
  <c r="I856" i="5"/>
  <c r="H856" i="5" s="1"/>
  <c r="F856" i="5"/>
  <c r="E856" i="5"/>
  <c r="H1128" i="5"/>
  <c r="H1168" i="5"/>
  <c r="H1186" i="5"/>
  <c r="I37" i="5"/>
  <c r="H37" i="5" s="1"/>
  <c r="I51" i="5"/>
  <c r="H51" i="5" s="1"/>
  <c r="I221" i="5"/>
  <c r="H234" i="5"/>
  <c r="I244" i="5"/>
  <c r="F247" i="5"/>
  <c r="E72" i="13" s="1"/>
  <c r="H284" i="5"/>
  <c r="E295" i="5"/>
  <c r="E376" i="5"/>
  <c r="F489" i="5"/>
  <c r="E489" i="5"/>
  <c r="H489" i="5" s="1"/>
  <c r="F493" i="5"/>
  <c r="E493" i="5"/>
  <c r="E507" i="5"/>
  <c r="F535" i="5"/>
  <c r="F534" i="5" s="1"/>
  <c r="E535" i="5"/>
  <c r="E534" i="5" s="1"/>
  <c r="E531" i="5" s="1"/>
  <c r="F541" i="5"/>
  <c r="F537" i="5" s="1"/>
  <c r="E181" i="13" s="1"/>
  <c r="E541" i="5"/>
  <c r="F551" i="5"/>
  <c r="E551" i="5"/>
  <c r="F565" i="5"/>
  <c r="F561" i="5" s="1"/>
  <c r="E565" i="5"/>
  <c r="F575" i="5"/>
  <c r="E575" i="5"/>
  <c r="F614" i="5"/>
  <c r="E614" i="5"/>
  <c r="F624" i="5"/>
  <c r="E624" i="5"/>
  <c r="F640" i="5"/>
  <c r="E640" i="5"/>
  <c r="H672" i="5"/>
  <c r="H675" i="5"/>
  <c r="F711" i="5"/>
  <c r="I711" i="5"/>
  <c r="E711" i="5"/>
  <c r="H768" i="5"/>
  <c r="F783" i="5"/>
  <c r="F782" i="5" s="1"/>
  <c r="E30" i="12" s="1"/>
  <c r="I783" i="5"/>
  <c r="E783" i="5"/>
  <c r="E782" i="5" s="1"/>
  <c r="H808" i="5"/>
  <c r="H813" i="5"/>
  <c r="E817" i="5"/>
  <c r="F833" i="5"/>
  <c r="I833" i="5"/>
  <c r="H833" i="5" s="1"/>
  <c r="E833" i="5"/>
  <c r="F857" i="5"/>
  <c r="I857" i="5"/>
  <c r="H857" i="5" s="1"/>
  <c r="E857" i="5"/>
  <c r="H939" i="5"/>
  <c r="F1189" i="5"/>
  <c r="I17" i="5"/>
  <c r="I20" i="5"/>
  <c r="I114" i="5"/>
  <c r="E114" i="5"/>
  <c r="E120" i="5"/>
  <c r="F121" i="5"/>
  <c r="E123" i="5"/>
  <c r="F124" i="5"/>
  <c r="E134" i="5"/>
  <c r="F135" i="5"/>
  <c r="E137" i="5"/>
  <c r="F138" i="5"/>
  <c r="F142" i="5"/>
  <c r="E144" i="5"/>
  <c r="E148" i="5"/>
  <c r="F167" i="5"/>
  <c r="E170" i="5"/>
  <c r="F171" i="5"/>
  <c r="E174" i="5"/>
  <c r="F175" i="5"/>
  <c r="I177" i="5"/>
  <c r="E198" i="5"/>
  <c r="H203" i="5"/>
  <c r="E221" i="5"/>
  <c r="I224" i="5"/>
  <c r="E244" i="5"/>
  <c r="E243" i="5" s="1"/>
  <c r="H243" i="5" s="1"/>
  <c r="E263" i="5"/>
  <c r="F279" i="5"/>
  <c r="F278" i="5" s="1"/>
  <c r="H290" i="5"/>
  <c r="F296" i="5"/>
  <c r="F295" i="5" s="1"/>
  <c r="E90" i="13" s="1"/>
  <c r="H311" i="5"/>
  <c r="F328" i="5"/>
  <c r="F327" i="5" s="1"/>
  <c r="F324" i="5" s="1"/>
  <c r="H331" i="5"/>
  <c r="F343" i="5"/>
  <c r="F342" i="5" s="1"/>
  <c r="H342" i="5" s="1"/>
  <c r="H347" i="5"/>
  <c r="H350" i="5"/>
  <c r="H356" i="5"/>
  <c r="E369" i="5"/>
  <c r="E368" i="5" s="1"/>
  <c r="H368" i="5" s="1"/>
  <c r="F375" i="5"/>
  <c r="F374" i="5" s="1"/>
  <c r="E122" i="7" s="1"/>
  <c r="E375" i="5"/>
  <c r="E374" i="5" s="1"/>
  <c r="E382" i="5"/>
  <c r="E381" i="5" s="1"/>
  <c r="H381" i="5" s="1"/>
  <c r="F388" i="5"/>
  <c r="E388" i="5"/>
  <c r="F392" i="5"/>
  <c r="E392" i="5"/>
  <c r="E398" i="5"/>
  <c r="H403" i="5"/>
  <c r="F406" i="5"/>
  <c r="F402" i="5" s="1"/>
  <c r="E406" i="5"/>
  <c r="H408" i="5"/>
  <c r="E412" i="5"/>
  <c r="F420" i="5"/>
  <c r="E420" i="5"/>
  <c r="H422" i="5"/>
  <c r="E427" i="5"/>
  <c r="E426" i="5" s="1"/>
  <c r="H426" i="5" s="1"/>
  <c r="F445" i="5"/>
  <c r="F444" i="5" s="1"/>
  <c r="E148" i="13" s="1"/>
  <c r="I445" i="5"/>
  <c r="E445" i="5"/>
  <c r="E444" i="5" s="1"/>
  <c r="E454" i="5"/>
  <c r="E453" i="5" s="1"/>
  <c r="H453" i="5" s="1"/>
  <c r="H460" i="5"/>
  <c r="E463" i="5"/>
  <c r="E462" i="5" s="1"/>
  <c r="H462" i="5" s="1"/>
  <c r="E468" i="5"/>
  <c r="E467" i="5" s="1"/>
  <c r="H467" i="5" s="1"/>
  <c r="H473" i="5"/>
  <c r="E476" i="5"/>
  <c r="E475" i="5" s="1"/>
  <c r="H475" i="5" s="1"/>
  <c r="E481" i="5"/>
  <c r="E480" i="5" s="1"/>
  <c r="E479" i="5" s="1"/>
  <c r="H479" i="5" s="1"/>
  <c r="F496" i="5"/>
  <c r="E496" i="5"/>
  <c r="F502" i="5"/>
  <c r="E502" i="5"/>
  <c r="F506" i="5"/>
  <c r="E506" i="5"/>
  <c r="H508" i="5"/>
  <c r="H512" i="5"/>
  <c r="E515" i="5"/>
  <c r="H522" i="5"/>
  <c r="F526" i="5"/>
  <c r="E526" i="5"/>
  <c r="F530" i="5"/>
  <c r="E530" i="5"/>
  <c r="E547" i="5"/>
  <c r="F558" i="5"/>
  <c r="F555" i="5" s="1"/>
  <c r="E184" i="13" s="1"/>
  <c r="E558" i="5"/>
  <c r="E555" i="5" s="1"/>
  <c r="E571" i="5"/>
  <c r="F582" i="5"/>
  <c r="E582" i="5"/>
  <c r="E588" i="5"/>
  <c r="E585" i="5" s="1"/>
  <c r="E594" i="5"/>
  <c r="F602" i="5"/>
  <c r="F598" i="5" s="1"/>
  <c r="E192" i="13" s="1"/>
  <c r="E602" i="5"/>
  <c r="E610" i="5"/>
  <c r="E620" i="5"/>
  <c r="F633" i="5"/>
  <c r="E633" i="5"/>
  <c r="F637" i="5"/>
  <c r="E637" i="5"/>
  <c r="E712" i="5"/>
  <c r="I712" i="5"/>
  <c r="F712" i="5"/>
  <c r="I759" i="5"/>
  <c r="F759" i="5"/>
  <c r="F758" i="5" s="1"/>
  <c r="E16" i="12" s="1"/>
  <c r="E759" i="5"/>
  <c r="E758" i="5" s="1"/>
  <c r="E757" i="5" s="1"/>
  <c r="E834" i="5"/>
  <c r="I834" i="5"/>
  <c r="H834" i="5" s="1"/>
  <c r="F834" i="5"/>
  <c r="I836" i="5"/>
  <c r="H836" i="5" s="1"/>
  <c r="F836" i="5"/>
  <c r="E836" i="5"/>
  <c r="E858" i="5"/>
  <c r="I858" i="5"/>
  <c r="H858" i="5" s="1"/>
  <c r="F858" i="5"/>
  <c r="I860" i="5"/>
  <c r="H860" i="5" s="1"/>
  <c r="F860" i="5"/>
  <c r="E860" i="5"/>
  <c r="I354" i="5"/>
  <c r="H354" i="5" s="1"/>
  <c r="I360" i="5"/>
  <c r="H360" i="5" s="1"/>
  <c r="I365" i="5"/>
  <c r="I373" i="5"/>
  <c r="I386" i="5"/>
  <c r="H386" i="5" s="1"/>
  <c r="I389" i="5"/>
  <c r="H389" i="5" s="1"/>
  <c r="I396" i="5"/>
  <c r="H396" i="5" s="1"/>
  <c r="I431" i="5"/>
  <c r="H431" i="5" s="1"/>
  <c r="I434" i="5"/>
  <c r="H434" i="5" s="1"/>
  <c r="I443" i="5"/>
  <c r="H443" i="5" s="1"/>
  <c r="I449" i="5"/>
  <c r="H449" i="5" s="1"/>
  <c r="I458" i="5"/>
  <c r="H458" i="5" s="1"/>
  <c r="I472" i="5"/>
  <c r="H472" i="5" s="1"/>
  <c r="I487" i="5"/>
  <c r="H487" i="5" s="1"/>
  <c r="I490" i="5"/>
  <c r="I497" i="5"/>
  <c r="H497" i="5" s="1"/>
  <c r="I503" i="5"/>
  <c r="H503" i="5" s="1"/>
  <c r="I510" i="5"/>
  <c r="H510" i="5" s="1"/>
  <c r="I517" i="5"/>
  <c r="I520" i="5"/>
  <c r="H520" i="5" s="1"/>
  <c r="I524" i="5"/>
  <c r="H524" i="5" s="1"/>
  <c r="I527" i="5"/>
  <c r="H527" i="5" s="1"/>
  <c r="I533" i="5"/>
  <c r="I538" i="5"/>
  <c r="H538" i="5" s="1"/>
  <c r="I542" i="5"/>
  <c r="H542" i="5" s="1"/>
  <c r="I545" i="5"/>
  <c r="H545" i="5" s="1"/>
  <c r="I552" i="5"/>
  <c r="H552" i="5" s="1"/>
  <c r="I559" i="5"/>
  <c r="H559" i="5" s="1"/>
  <c r="I562" i="5"/>
  <c r="H562" i="5" s="1"/>
  <c r="I566" i="5"/>
  <c r="H566" i="5" s="1"/>
  <c r="I569" i="5"/>
  <c r="H569" i="5" s="1"/>
  <c r="I576" i="5"/>
  <c r="I583" i="5"/>
  <c r="H583" i="5" s="1"/>
  <c r="I586" i="5"/>
  <c r="H586" i="5" s="1"/>
  <c r="I590" i="5"/>
  <c r="H590" i="5" s="1"/>
  <c r="I596" i="5"/>
  <c r="I599" i="5"/>
  <c r="H599" i="5" s="1"/>
  <c r="I603" i="5"/>
  <c r="H603" i="5" s="1"/>
  <c r="I608" i="5"/>
  <c r="H608" i="5" s="1"/>
  <c r="I615" i="5"/>
  <c r="H615" i="5" s="1"/>
  <c r="I618" i="5"/>
  <c r="H618" i="5" s="1"/>
  <c r="I625" i="5"/>
  <c r="H625" i="5" s="1"/>
  <c r="I628" i="5"/>
  <c r="H628" i="5" s="1"/>
  <c r="I634" i="5"/>
  <c r="H634" i="5" s="1"/>
  <c r="I638" i="5"/>
  <c r="H638" i="5" s="1"/>
  <c r="I646" i="5"/>
  <c r="H646" i="5" s="1"/>
  <c r="F656" i="5"/>
  <c r="H669" i="5"/>
  <c r="H673" i="5"/>
  <c r="F676" i="5"/>
  <c r="H676" i="5" s="1"/>
  <c r="F680" i="5"/>
  <c r="F684" i="5"/>
  <c r="F686" i="5" s="1"/>
  <c r="H718" i="5"/>
  <c r="H719" i="5"/>
  <c r="F726" i="5"/>
  <c r="F729" i="5"/>
  <c r="F728" i="5" s="1"/>
  <c r="H743" i="5"/>
  <c r="H746" i="5"/>
  <c r="H750" i="5"/>
  <c r="F753" i="5"/>
  <c r="F767" i="5"/>
  <c r="F766" i="5" s="1"/>
  <c r="H766" i="5" s="1"/>
  <c r="H777" i="5"/>
  <c r="H780" i="5"/>
  <c r="F793" i="5"/>
  <c r="F792" i="5" s="1"/>
  <c r="H792" i="5" s="1"/>
  <c r="H806" i="5"/>
  <c r="H811" i="5"/>
  <c r="H814" i="5"/>
  <c r="H818" i="5"/>
  <c r="F829" i="5"/>
  <c r="E861" i="5"/>
  <c r="F862" i="5"/>
  <c r="I864" i="5"/>
  <c r="E872" i="5"/>
  <c r="E873" i="5"/>
  <c r="F874" i="5"/>
  <c r="E876" i="5"/>
  <c r="E877" i="5"/>
  <c r="F878" i="5"/>
  <c r="F892" i="5"/>
  <c r="F893" i="5"/>
  <c r="E895" i="5"/>
  <c r="I898" i="5"/>
  <c r="H898" i="5" s="1"/>
  <c r="F902" i="5"/>
  <c r="E904" i="5"/>
  <c r="I904" i="5"/>
  <c r="F908" i="5"/>
  <c r="F907" i="5" s="1"/>
  <c r="H907" i="5" s="1"/>
  <c r="F917" i="5"/>
  <c r="F918" i="5"/>
  <c r="E920" i="5"/>
  <c r="E921" i="5"/>
  <c r="E923" i="5"/>
  <c r="E924" i="5"/>
  <c r="E926" i="5"/>
  <c r="E927" i="5"/>
  <c r="E929" i="5"/>
  <c r="E930" i="5"/>
  <c r="E932" i="5"/>
  <c r="E933" i="5"/>
  <c r="H937" i="5"/>
  <c r="F943" i="5"/>
  <c r="I948" i="5"/>
  <c r="E948" i="5"/>
  <c r="E947" i="5" s="1"/>
  <c r="F957" i="5"/>
  <c r="F956" i="5" s="1"/>
  <c r="F951" i="5" s="1"/>
  <c r="E72" i="12" s="1"/>
  <c r="H973" i="5"/>
  <c r="F976" i="5"/>
  <c r="F985" i="5"/>
  <c r="E987" i="5"/>
  <c r="E988" i="5"/>
  <c r="F989" i="5"/>
  <c r="H1004" i="5"/>
  <c r="F1011" i="5"/>
  <c r="H1011" i="5" s="1"/>
  <c r="F1016" i="5"/>
  <c r="E1018" i="5"/>
  <c r="H1027" i="5"/>
  <c r="E1030" i="5"/>
  <c r="E1029" i="5" s="1"/>
  <c r="E1028" i="5" s="1"/>
  <c r="F1035" i="5"/>
  <c r="E1039" i="5"/>
  <c r="E1038" i="5" s="1"/>
  <c r="F1040" i="5"/>
  <c r="F1038" i="5" s="1"/>
  <c r="H1047" i="5"/>
  <c r="H1048" i="5"/>
  <c r="E1054" i="5"/>
  <c r="E1053" i="5" s="1"/>
  <c r="H1053" i="5" s="1"/>
  <c r="E1056" i="5"/>
  <c r="E1055" i="5" s="1"/>
  <c r="F1057" i="5"/>
  <c r="E110" i="12" s="1"/>
  <c r="H1064" i="5"/>
  <c r="H1072" i="5"/>
  <c r="H1075" i="5"/>
  <c r="F1079" i="5"/>
  <c r="F1078" i="5" s="1"/>
  <c r="H1078" i="5" s="1"/>
  <c r="E1086" i="5"/>
  <c r="E1085" i="5" s="1"/>
  <c r="H1085" i="5" s="1"/>
  <c r="E1088" i="5"/>
  <c r="E1087" i="5" s="1"/>
  <c r="H1093" i="5"/>
  <c r="H1094" i="5"/>
  <c r="E1101" i="5"/>
  <c r="E1102" i="5"/>
  <c r="F1103" i="5"/>
  <c r="E1108" i="5"/>
  <c r="E1109" i="5"/>
  <c r="F1110" i="5"/>
  <c r="E1115" i="5"/>
  <c r="E1113" i="5" s="1"/>
  <c r="E1116" i="5"/>
  <c r="F1117" i="5"/>
  <c r="E1122" i="5"/>
  <c r="E1123" i="5"/>
  <c r="F1124" i="5"/>
  <c r="E1131" i="5"/>
  <c r="E1130" i="5" s="1"/>
  <c r="E1127" i="5" s="1"/>
  <c r="E1133" i="5"/>
  <c r="H1136" i="5"/>
  <c r="F1139" i="5"/>
  <c r="H1139" i="5" s="1"/>
  <c r="F1142" i="5"/>
  <c r="F1141" i="5" s="1"/>
  <c r="H1141" i="5" s="1"/>
  <c r="F1150" i="5"/>
  <c r="F1154" i="5"/>
  <c r="E1158" i="5"/>
  <c r="E1157" i="5" s="1"/>
  <c r="H1157" i="5" s="1"/>
  <c r="E1160" i="5"/>
  <c r="E1159" i="5" s="1"/>
  <c r="H1166" i="5"/>
  <c r="H1169" i="5"/>
  <c r="E1172" i="5"/>
  <c r="E1171" i="5" s="1"/>
  <c r="H1171" i="5" s="1"/>
  <c r="E1174" i="5"/>
  <c r="E1173" i="5" s="1"/>
  <c r="E1180" i="5"/>
  <c r="E1179" i="5" s="1"/>
  <c r="H1179" i="5" s="1"/>
  <c r="E1182" i="5"/>
  <c r="E1181" i="5" s="1"/>
  <c r="H1184" i="5"/>
  <c r="H1187" i="5"/>
  <c r="H1195" i="5"/>
  <c r="H1212" i="5"/>
  <c r="F1226" i="5"/>
  <c r="E1226" i="5"/>
  <c r="F1244" i="5"/>
  <c r="F1241" i="5" s="1"/>
  <c r="E181" i="12" s="1"/>
  <c r="E1244" i="5"/>
  <c r="F1261" i="5"/>
  <c r="F1259" i="5" s="1"/>
  <c r="E184" i="12" s="1"/>
  <c r="E1261" i="5"/>
  <c r="F1292" i="5"/>
  <c r="F1289" i="5" s="1"/>
  <c r="E189" i="12" s="1"/>
  <c r="E1292" i="5"/>
  <c r="F1298" i="5"/>
  <c r="E1298" i="5"/>
  <c r="F1334" i="5"/>
  <c r="E1334" i="5"/>
  <c r="F1340" i="5"/>
  <c r="E1340" i="5"/>
  <c r="F1347" i="5"/>
  <c r="E1347" i="5"/>
  <c r="H1421" i="5"/>
  <c r="E643" i="5"/>
  <c r="F644" i="5"/>
  <c r="I654" i="5"/>
  <c r="H654" i="5" s="1"/>
  <c r="I657" i="5"/>
  <c r="H657" i="5" s="1"/>
  <c r="I658" i="5"/>
  <c r="H658" i="5" s="1"/>
  <c r="F661" i="5"/>
  <c r="E664" i="5"/>
  <c r="F665" i="5"/>
  <c r="I677" i="5"/>
  <c r="H677" i="5" s="1"/>
  <c r="I678" i="5"/>
  <c r="H678" i="5" s="1"/>
  <c r="I681" i="5"/>
  <c r="H681" i="5" s="1"/>
  <c r="I682" i="5"/>
  <c r="H682" i="5" s="1"/>
  <c r="I685" i="5"/>
  <c r="H685" i="5" s="1"/>
  <c r="E714" i="5"/>
  <c r="E713" i="5" s="1"/>
  <c r="H713" i="5" s="1"/>
  <c r="I723" i="5"/>
  <c r="H723" i="5" s="1"/>
  <c r="I724" i="5"/>
  <c r="H724" i="5" s="1"/>
  <c r="I727" i="5"/>
  <c r="H727" i="5" s="1"/>
  <c r="I730" i="5"/>
  <c r="H730" i="5" s="1"/>
  <c r="I731" i="5"/>
  <c r="H731" i="5" s="1"/>
  <c r="F734" i="5"/>
  <c r="E737" i="5"/>
  <c r="E733" i="5" s="1"/>
  <c r="F738" i="5"/>
  <c r="H738" i="5" s="1"/>
  <c r="I754" i="5"/>
  <c r="H754" i="5" s="1"/>
  <c r="I755" i="5"/>
  <c r="H755" i="5" s="1"/>
  <c r="H764" i="5"/>
  <c r="I765" i="5"/>
  <c r="H765" i="5" s="1"/>
  <c r="F776" i="5"/>
  <c r="F775" i="5" s="1"/>
  <c r="F772" i="5" s="1"/>
  <c r="H790" i="5"/>
  <c r="I791" i="5"/>
  <c r="H791" i="5" s="1"/>
  <c r="F797" i="5"/>
  <c r="F796" i="5" s="1"/>
  <c r="H796" i="5" s="1"/>
  <c r="F802" i="5"/>
  <c r="F801" i="5" s="1"/>
  <c r="F810" i="5"/>
  <c r="F809" i="5" s="1"/>
  <c r="H809" i="5" s="1"/>
  <c r="H825" i="5"/>
  <c r="I826" i="5"/>
  <c r="H826" i="5" s="1"/>
  <c r="I827" i="5"/>
  <c r="H827" i="5" s="1"/>
  <c r="I830" i="5"/>
  <c r="H830" i="5" s="1"/>
  <c r="I831" i="5"/>
  <c r="H831" i="5" s="1"/>
  <c r="E840" i="5"/>
  <c r="F841" i="5"/>
  <c r="E844" i="5"/>
  <c r="F845" i="5"/>
  <c r="H853" i="5"/>
  <c r="E864" i="5"/>
  <c r="E863" i="5" s="1"/>
  <c r="H863" i="5" s="1"/>
  <c r="H869" i="5"/>
  <c r="F872" i="5"/>
  <c r="F876" i="5"/>
  <c r="I881" i="5"/>
  <c r="E881" i="5"/>
  <c r="E880" i="5" s="1"/>
  <c r="H880" i="5" s="1"/>
  <c r="F895" i="5"/>
  <c r="F896" i="5"/>
  <c r="E910" i="5"/>
  <c r="E909" i="5" s="1"/>
  <c r="H909" i="5" s="1"/>
  <c r="I915" i="5"/>
  <c r="H915" i="5" s="1"/>
  <c r="F920" i="5"/>
  <c r="F923" i="5"/>
  <c r="F926" i="5"/>
  <c r="F929" i="5"/>
  <c r="F932" i="5"/>
  <c r="F936" i="5"/>
  <c r="F935" i="5" s="1"/>
  <c r="E68" i="7" s="1"/>
  <c r="I941" i="5"/>
  <c r="H941" i="5" s="1"/>
  <c r="I944" i="5"/>
  <c r="H944" i="5" s="1"/>
  <c r="I945" i="5"/>
  <c r="H945" i="5" s="1"/>
  <c r="F948" i="5"/>
  <c r="F947" i="5" s="1"/>
  <c r="E71" i="7" s="1"/>
  <c r="E950" i="5"/>
  <c r="H954" i="5"/>
  <c r="I955" i="5"/>
  <c r="H955" i="5" s="1"/>
  <c r="E960" i="5"/>
  <c r="F961" i="5"/>
  <c r="I964" i="5"/>
  <c r="E964" i="5"/>
  <c r="E963" i="5" s="1"/>
  <c r="E951" i="5" s="1"/>
  <c r="F972" i="5"/>
  <c r="F971" i="5" s="1"/>
  <c r="F968" i="5" s="1"/>
  <c r="I974" i="5"/>
  <c r="H974" i="5" s="1"/>
  <c r="I977" i="5"/>
  <c r="H977" i="5" s="1"/>
  <c r="I978" i="5"/>
  <c r="H978" i="5" s="1"/>
  <c r="F987" i="5"/>
  <c r="E991" i="5"/>
  <c r="E990" i="5" s="1"/>
  <c r="H990" i="5" s="1"/>
  <c r="E994" i="5"/>
  <c r="F995" i="5"/>
  <c r="H995" i="5" s="1"/>
  <c r="H999" i="5"/>
  <c r="I1008" i="5"/>
  <c r="H1008" i="5" s="1"/>
  <c r="I1009" i="5"/>
  <c r="H1009" i="5" s="1"/>
  <c r="F1018" i="5"/>
  <c r="F1023" i="5"/>
  <c r="F1021" i="5" s="1"/>
  <c r="H1021" i="5" s="1"/>
  <c r="F1030" i="5"/>
  <c r="F1029" i="5" s="1"/>
  <c r="E99" i="12" s="1"/>
  <c r="I1036" i="5"/>
  <c r="H1036" i="5" s="1"/>
  <c r="I1037" i="5"/>
  <c r="H1037" i="5" s="1"/>
  <c r="F1043" i="5"/>
  <c r="F1042" i="5" s="1"/>
  <c r="I1052" i="5"/>
  <c r="F1056" i="5"/>
  <c r="F1055" i="5" s="1"/>
  <c r="E1059" i="5"/>
  <c r="H1059" i="5" s="1"/>
  <c r="E1060" i="5"/>
  <c r="E1062" i="5"/>
  <c r="E1061" i="5" s="1"/>
  <c r="H1061" i="5" s="1"/>
  <c r="F1071" i="5"/>
  <c r="F1070" i="5" s="1"/>
  <c r="E117" i="12" s="1"/>
  <c r="E1081" i="5"/>
  <c r="E1080" i="5" s="1"/>
  <c r="E1065" i="5" s="1"/>
  <c r="F1082" i="5"/>
  <c r="H1082" i="5" s="1"/>
  <c r="F1088" i="5"/>
  <c r="F1087" i="5" s="1"/>
  <c r="F1101" i="5"/>
  <c r="E1105" i="5"/>
  <c r="E1104" i="5" s="1"/>
  <c r="H1104" i="5" s="1"/>
  <c r="F1107" i="5"/>
  <c r="F1108" i="5"/>
  <c r="E1112" i="5"/>
  <c r="E1111" i="5" s="1"/>
  <c r="F1114" i="5"/>
  <c r="F1115" i="5"/>
  <c r="E1119" i="5"/>
  <c r="E1118" i="5" s="1"/>
  <c r="F1121" i="5"/>
  <c r="F1122" i="5"/>
  <c r="E1126" i="5"/>
  <c r="E1125" i="5" s="1"/>
  <c r="H1125" i="5" s="1"/>
  <c r="I1129" i="5"/>
  <c r="H1129" i="5" s="1"/>
  <c r="I1140" i="5"/>
  <c r="I1143" i="5"/>
  <c r="H1143" i="5" s="1"/>
  <c r="I1144" i="5"/>
  <c r="H1144" i="5" s="1"/>
  <c r="I1151" i="5"/>
  <c r="H1151" i="5" s="1"/>
  <c r="I1152" i="5"/>
  <c r="H1152" i="5" s="1"/>
  <c r="I1155" i="5"/>
  <c r="H1155" i="5" s="1"/>
  <c r="I1156" i="5"/>
  <c r="H1156" i="5" s="1"/>
  <c r="F1160" i="5"/>
  <c r="F1159" i="5" s="1"/>
  <c r="E150" i="12" s="1"/>
  <c r="E1164" i="5"/>
  <c r="F1165" i="5"/>
  <c r="H1165" i="5" s="1"/>
  <c r="F1174" i="5"/>
  <c r="F1173" i="5" s="1"/>
  <c r="I1178" i="5"/>
  <c r="H1178" i="5" s="1"/>
  <c r="F1182" i="5"/>
  <c r="F1181" i="5" s="1"/>
  <c r="E162" i="12" s="1"/>
  <c r="H1198" i="5"/>
  <c r="I1199" i="5"/>
  <c r="H1199" i="5" s="1"/>
  <c r="I1200" i="5"/>
  <c r="H1200" i="5" s="1"/>
  <c r="I1203" i="5"/>
  <c r="H1203" i="5" s="1"/>
  <c r="F1206" i="5"/>
  <c r="E1208" i="5"/>
  <c r="H1208" i="5" s="1"/>
  <c r="E1209" i="5"/>
  <c r="F1213" i="5"/>
  <c r="E1213" i="5"/>
  <c r="F1219" i="5"/>
  <c r="F1217" i="5" s="1"/>
  <c r="E174" i="12" s="1"/>
  <c r="E1219" i="5"/>
  <c r="H1221" i="5"/>
  <c r="H1225" i="5"/>
  <c r="I1226" i="5"/>
  <c r="I1244" i="5"/>
  <c r="H1249" i="5"/>
  <c r="F1258" i="5"/>
  <c r="E1258" i="5"/>
  <c r="H1260" i="5"/>
  <c r="I1261" i="5"/>
  <c r="H1266" i="5"/>
  <c r="F1278" i="5"/>
  <c r="E1278" i="5"/>
  <c r="H1280" i="5"/>
  <c r="H1288" i="5"/>
  <c r="H1291" i="5"/>
  <c r="I1292" i="5"/>
  <c r="H1297" i="5"/>
  <c r="I1298" i="5"/>
  <c r="H1320" i="5"/>
  <c r="F1327" i="5"/>
  <c r="E1327" i="5"/>
  <c r="I1334" i="5"/>
  <c r="H1334" i="5" s="1"/>
  <c r="E1335" i="5"/>
  <c r="I1340" i="5"/>
  <c r="H1340" i="5" s="1"/>
  <c r="H1357" i="5"/>
  <c r="H1364" i="5"/>
  <c r="F1381" i="5"/>
  <c r="F1378" i="5" s="1"/>
  <c r="E196" i="12" s="1"/>
  <c r="E1381" i="5"/>
  <c r="H1416" i="5"/>
  <c r="H1639" i="5"/>
  <c r="H1757" i="5"/>
  <c r="E686" i="5"/>
  <c r="F817" i="5"/>
  <c r="F816" i="5" s="1"/>
  <c r="E54" i="12" s="1"/>
  <c r="H832" i="5"/>
  <c r="I854" i="5"/>
  <c r="H854" i="5" s="1"/>
  <c r="I861" i="5"/>
  <c r="H861" i="5" s="1"/>
  <c r="I862" i="5"/>
  <c r="H862" i="5" s="1"/>
  <c r="I870" i="5"/>
  <c r="H870" i="5" s="1"/>
  <c r="I873" i="5"/>
  <c r="H873" i="5" s="1"/>
  <c r="I874" i="5"/>
  <c r="H874" i="5" s="1"/>
  <c r="I877" i="5"/>
  <c r="H877" i="5" s="1"/>
  <c r="I878" i="5"/>
  <c r="H878" i="5" s="1"/>
  <c r="I893" i="5"/>
  <c r="H893" i="5" s="1"/>
  <c r="I902" i="5"/>
  <c r="H902" i="5" s="1"/>
  <c r="I908" i="5"/>
  <c r="I918" i="5"/>
  <c r="H918" i="5" s="1"/>
  <c r="I921" i="5"/>
  <c r="H921" i="5" s="1"/>
  <c r="I924" i="5"/>
  <c r="H924" i="5" s="1"/>
  <c r="I927" i="5"/>
  <c r="H927" i="5" s="1"/>
  <c r="I930" i="5"/>
  <c r="H930" i="5" s="1"/>
  <c r="I933" i="5"/>
  <c r="H933" i="5" s="1"/>
  <c r="I985" i="5"/>
  <c r="I988" i="5"/>
  <c r="I989" i="5"/>
  <c r="I1016" i="5"/>
  <c r="I1039" i="5"/>
  <c r="I1040" i="5"/>
  <c r="I1054" i="5"/>
  <c r="I1079" i="5"/>
  <c r="H1079" i="5" s="1"/>
  <c r="I1086" i="5"/>
  <c r="H1086" i="5" s="1"/>
  <c r="I1102" i="5"/>
  <c r="I1103" i="5"/>
  <c r="I1109" i="5"/>
  <c r="I1110" i="5"/>
  <c r="H1110" i="5" s="1"/>
  <c r="I1116" i="5"/>
  <c r="I1117" i="5"/>
  <c r="I1123" i="5"/>
  <c r="I1124" i="5"/>
  <c r="H1130" i="5"/>
  <c r="I1131" i="5"/>
  <c r="I1149" i="5"/>
  <c r="E1149" i="5"/>
  <c r="E1148" i="5" s="1"/>
  <c r="H1148" i="5" s="1"/>
  <c r="I1158" i="5"/>
  <c r="I1172" i="5"/>
  <c r="I1180" i="5"/>
  <c r="F1183" i="5"/>
  <c r="H1183" i="5" s="1"/>
  <c r="I1209" i="5"/>
  <c r="F1216" i="5"/>
  <c r="E1216" i="5"/>
  <c r="H1216" i="5" s="1"/>
  <c r="H1224" i="5"/>
  <c r="H1257" i="5"/>
  <c r="F1275" i="5"/>
  <c r="F1271" i="5" s="1"/>
  <c r="E186" i="12" s="1"/>
  <c r="E1275" i="5"/>
  <c r="F1285" i="5"/>
  <c r="F1283" i="5" s="1"/>
  <c r="E188" i="12" s="1"/>
  <c r="E1285" i="5"/>
  <c r="H1285" i="5" s="1"/>
  <c r="H1287" i="5"/>
  <c r="H1290" i="5"/>
  <c r="F1305" i="5"/>
  <c r="E1305" i="5"/>
  <c r="H1307" i="5"/>
  <c r="H1310" i="5"/>
  <c r="F1317" i="5"/>
  <c r="E1317" i="5"/>
  <c r="F1324" i="5"/>
  <c r="E1324" i="5"/>
  <c r="F1361" i="5"/>
  <c r="E1361" i="5"/>
  <c r="F1368" i="5"/>
  <c r="E1368" i="5"/>
  <c r="F1374" i="5"/>
  <c r="F1372" i="5" s="1"/>
  <c r="E195" i="12" s="1"/>
  <c r="E1374" i="5"/>
  <c r="H1380" i="5"/>
  <c r="I1381" i="5"/>
  <c r="H1428" i="5"/>
  <c r="H1656" i="5"/>
  <c r="H912" i="5"/>
  <c r="I922" i="5"/>
  <c r="E922" i="5"/>
  <c r="I925" i="5"/>
  <c r="E925" i="5"/>
  <c r="I928" i="5"/>
  <c r="E928" i="5"/>
  <c r="I931" i="5"/>
  <c r="E931" i="5"/>
  <c r="H993" i="5"/>
  <c r="H997" i="5"/>
  <c r="H1025" i="5"/>
  <c r="H1045" i="5"/>
  <c r="H1062" i="5"/>
  <c r="H1111" i="5"/>
  <c r="F1210" i="5"/>
  <c r="E1210" i="5"/>
  <c r="F1233" i="5"/>
  <c r="F1229" i="5" s="1"/>
  <c r="E176" i="12" s="1"/>
  <c r="E1233" i="5"/>
  <c r="F1251" i="5"/>
  <c r="E1251" i="5"/>
  <c r="F1254" i="5"/>
  <c r="E1254" i="5"/>
  <c r="F1268" i="5"/>
  <c r="F1265" i="5" s="1"/>
  <c r="E185" i="12" s="1"/>
  <c r="E1268" i="5"/>
  <c r="F1282" i="5"/>
  <c r="E1282" i="5"/>
  <c r="F1296" i="5"/>
  <c r="E191" i="12" s="1"/>
  <c r="F1314" i="5"/>
  <c r="E1314" i="5"/>
  <c r="F1354" i="5"/>
  <c r="E1354" i="5"/>
  <c r="F1422" i="5"/>
  <c r="F1420" i="5" s="1"/>
  <c r="E8" i="11" s="1"/>
  <c r="E1422" i="5"/>
  <c r="I1220" i="5"/>
  <c r="I1227" i="5"/>
  <c r="I1230" i="5"/>
  <c r="I1234" i="5"/>
  <c r="I1239" i="5"/>
  <c r="I1245" i="5"/>
  <c r="I1248" i="5"/>
  <c r="I1252" i="5"/>
  <c r="I1255" i="5"/>
  <c r="I1262" i="5"/>
  <c r="I1269" i="5"/>
  <c r="I1272" i="5"/>
  <c r="I1276" i="5"/>
  <c r="I1279" i="5"/>
  <c r="I1286" i="5"/>
  <c r="I1293" i="5"/>
  <c r="I1299" i="5"/>
  <c r="I1306" i="5"/>
  <c r="I1311" i="5"/>
  <c r="H1311" i="5" s="1"/>
  <c r="I1318" i="5"/>
  <c r="H1318" i="5" s="1"/>
  <c r="I1321" i="5"/>
  <c r="H1321" i="5" s="1"/>
  <c r="I1328" i="5"/>
  <c r="H1328" i="5" s="1"/>
  <c r="I1331" i="5"/>
  <c r="H1331" i="5" s="1"/>
  <c r="I1337" i="5"/>
  <c r="H1337" i="5" s="1"/>
  <c r="I1341" i="5"/>
  <c r="H1341" i="5" s="1"/>
  <c r="I1344" i="5"/>
  <c r="H1344" i="5" s="1"/>
  <c r="I1348" i="5"/>
  <c r="H1348" i="5" s="1"/>
  <c r="I1351" i="5"/>
  <c r="H1351" i="5" s="1"/>
  <c r="I1355" i="5"/>
  <c r="H1355" i="5" s="1"/>
  <c r="I1358" i="5"/>
  <c r="H1358" i="5" s="1"/>
  <c r="I1362" i="5"/>
  <c r="H1362" i="5" s="1"/>
  <c r="I1365" i="5"/>
  <c r="H1365" i="5" s="1"/>
  <c r="I1369" i="5"/>
  <c r="H1369" i="5" s="1"/>
  <c r="I1375" i="5"/>
  <c r="I1382" i="5"/>
  <c r="I1415" i="5"/>
  <c r="I1418" i="5"/>
  <c r="I1423" i="5"/>
  <c r="E1429" i="5"/>
  <c r="I1430" i="5"/>
  <c r="F1438" i="5"/>
  <c r="E1440" i="5"/>
  <c r="E1441" i="5"/>
  <c r="F1442" i="5"/>
  <c r="H1456" i="5"/>
  <c r="H1457" i="5"/>
  <c r="H1471" i="5"/>
  <c r="F1480" i="5"/>
  <c r="F1479" i="5" s="1"/>
  <c r="H1479" i="5" s="1"/>
  <c r="E1497" i="5"/>
  <c r="E1496" i="5" s="1"/>
  <c r="H1496" i="5" s="1"/>
  <c r="E1526" i="5"/>
  <c r="F1530" i="5"/>
  <c r="E1530" i="5"/>
  <c r="F1534" i="5"/>
  <c r="E1534" i="5"/>
  <c r="E1540" i="5"/>
  <c r="E1596" i="5"/>
  <c r="E1602" i="5"/>
  <c r="I1608" i="5"/>
  <c r="F1619" i="5"/>
  <c r="F1618" i="5" s="1"/>
  <c r="F1617" i="5" s="1"/>
  <c r="E65" i="7" s="1"/>
  <c r="E1619" i="5"/>
  <c r="E1618" i="5" s="1"/>
  <c r="E1617" i="5" s="1"/>
  <c r="F1628" i="5"/>
  <c r="E1628" i="5"/>
  <c r="E1633" i="5"/>
  <c r="F1642" i="5"/>
  <c r="F1641" i="5" s="1"/>
  <c r="E1642" i="5"/>
  <c r="E1641" i="5" s="1"/>
  <c r="F1659" i="5"/>
  <c r="F1658" i="5" s="1"/>
  <c r="F1655" i="5" s="1"/>
  <c r="E72" i="11" s="1"/>
  <c r="E1659" i="5"/>
  <c r="E1658" i="5" s="1"/>
  <c r="H1661" i="5"/>
  <c r="F1664" i="5"/>
  <c r="E1664" i="5"/>
  <c r="F1680" i="5"/>
  <c r="E1680" i="5"/>
  <c r="F1691" i="5"/>
  <c r="F1688" i="5" s="1"/>
  <c r="E1691" i="5"/>
  <c r="E1717" i="5"/>
  <c r="E1716" i="5" s="1"/>
  <c r="H1716" i="5" s="1"/>
  <c r="H1728" i="5"/>
  <c r="E1731" i="5"/>
  <c r="E1730" i="5" s="1"/>
  <c r="H1730" i="5" s="1"/>
  <c r="E1751" i="5"/>
  <c r="F1763" i="5"/>
  <c r="E1763" i="5"/>
  <c r="F1771" i="5"/>
  <c r="F1770" i="5" s="1"/>
  <c r="E115" i="11" s="1"/>
  <c r="E1771" i="5"/>
  <c r="E1770" i="5" s="1"/>
  <c r="H1773" i="5"/>
  <c r="F1792" i="5"/>
  <c r="F1791" i="5" s="1"/>
  <c r="E127" i="11" s="1"/>
  <c r="E1792" i="5"/>
  <c r="E1791" i="5" s="1"/>
  <c r="H1794" i="5"/>
  <c r="E1797" i="5"/>
  <c r="F1803" i="5"/>
  <c r="H1803" i="5" s="1"/>
  <c r="F1805" i="5"/>
  <c r="E1805" i="5"/>
  <c r="I1825" i="5"/>
  <c r="H1825" i="5" s="1"/>
  <c r="F1842" i="5"/>
  <c r="E1842" i="5"/>
  <c r="E1844" i="5"/>
  <c r="F1844" i="5"/>
  <c r="F1854" i="5"/>
  <c r="E1854" i="5"/>
  <c r="F1857" i="5"/>
  <c r="E1857" i="5"/>
  <c r="E1859" i="5"/>
  <c r="F1859" i="5"/>
  <c r="H1862" i="5"/>
  <c r="I1866" i="5"/>
  <c r="F1866" i="5"/>
  <c r="E1868" i="5"/>
  <c r="I1868" i="5"/>
  <c r="E1220" i="5"/>
  <c r="E1227" i="5"/>
  <c r="E1230" i="5"/>
  <c r="E1234" i="5"/>
  <c r="E1239" i="5"/>
  <c r="E1238" i="5" s="1"/>
  <c r="H1238" i="5" s="1"/>
  <c r="E1245" i="5"/>
  <c r="E1248" i="5"/>
  <c r="E1252" i="5"/>
  <c r="E1255" i="5"/>
  <c r="E1262" i="5"/>
  <c r="E1269" i="5"/>
  <c r="E1272" i="5"/>
  <c r="E1276" i="5"/>
  <c r="E1279" i="5"/>
  <c r="E1286" i="5"/>
  <c r="E1293" i="5"/>
  <c r="E1289" i="5" s="1"/>
  <c r="H1289" i="5" s="1"/>
  <c r="E1299" i="5"/>
  <c r="E1296" i="5" s="1"/>
  <c r="E1306" i="5"/>
  <c r="E1311" i="5"/>
  <c r="E1315" i="5"/>
  <c r="I1315" i="5"/>
  <c r="E1318" i="5"/>
  <c r="E1321" i="5"/>
  <c r="E1325" i="5"/>
  <c r="I1325" i="5"/>
  <c r="E1328" i="5"/>
  <c r="E1331" i="5"/>
  <c r="E1337" i="5"/>
  <c r="E1341" i="5"/>
  <c r="E1344" i="5"/>
  <c r="E1348" i="5"/>
  <c r="E1351" i="5"/>
  <c r="E1355" i="5"/>
  <c r="E1358" i="5"/>
  <c r="E1362" i="5"/>
  <c r="E1365" i="5"/>
  <c r="E1369" i="5"/>
  <c r="E1375" i="5"/>
  <c r="E1382" i="5"/>
  <c r="E1415" i="5"/>
  <c r="E1414" i="5" s="1"/>
  <c r="E1418" i="5"/>
  <c r="E1417" i="5" s="1"/>
  <c r="H1417" i="5" s="1"/>
  <c r="E1423" i="5"/>
  <c r="F1429" i="5"/>
  <c r="F1426" i="5" s="1"/>
  <c r="E9" i="11" s="1"/>
  <c r="E1430" i="5"/>
  <c r="F1440" i="5"/>
  <c r="E1444" i="5"/>
  <c r="H1444" i="5" s="1"/>
  <c r="F1445" i="5"/>
  <c r="E1447" i="5"/>
  <c r="H1447" i="5" s="1"/>
  <c r="E1448" i="5"/>
  <c r="H1448" i="5" s="1"/>
  <c r="E1450" i="5"/>
  <c r="E1451" i="5"/>
  <c r="F1452" i="5"/>
  <c r="F1449" i="5" s="1"/>
  <c r="E13" i="11" s="1"/>
  <c r="E1454" i="5"/>
  <c r="H1454" i="5" s="1"/>
  <c r="F1467" i="5"/>
  <c r="F1466" i="5" s="1"/>
  <c r="E18" i="11" s="1"/>
  <c r="F1475" i="5"/>
  <c r="F1474" i="5" s="1"/>
  <c r="H1474" i="5" s="1"/>
  <c r="E1482" i="5"/>
  <c r="E1481" i="5" s="1"/>
  <c r="H1481" i="5" s="1"/>
  <c r="E1484" i="5"/>
  <c r="E1483" i="5" s="1"/>
  <c r="H1483" i="5" s="1"/>
  <c r="H1486" i="5"/>
  <c r="I1487" i="5"/>
  <c r="H1487" i="5" s="1"/>
  <c r="F1493" i="5"/>
  <c r="F1492" i="5" s="1"/>
  <c r="F1495" i="5"/>
  <c r="F1494" i="5" s="1"/>
  <c r="E34" i="7" s="1"/>
  <c r="E1495" i="5"/>
  <c r="E1494" i="5" s="1"/>
  <c r="I1497" i="5"/>
  <c r="H1499" i="5"/>
  <c r="E1510" i="5"/>
  <c r="E1509" i="5" s="1"/>
  <c r="H1509" i="5" s="1"/>
  <c r="E1518" i="5"/>
  <c r="E1517" i="5" s="1"/>
  <c r="H1517" i="5" s="1"/>
  <c r="I1526" i="5"/>
  <c r="H1526" i="5" s="1"/>
  <c r="H1536" i="5"/>
  <c r="I1540" i="5"/>
  <c r="H1540" i="5" s="1"/>
  <c r="F1544" i="5"/>
  <c r="E1544" i="5"/>
  <c r="F1548" i="5"/>
  <c r="E1548" i="5"/>
  <c r="E1554" i="5"/>
  <c r="E1560" i="5"/>
  <c r="E1564" i="5"/>
  <c r="E1570" i="5"/>
  <c r="E1576" i="5"/>
  <c r="E1580" i="5"/>
  <c r="E1586" i="5"/>
  <c r="E1590" i="5"/>
  <c r="I1605" i="5"/>
  <c r="E1608" i="5"/>
  <c r="E1624" i="5"/>
  <c r="F1631" i="5"/>
  <c r="E1631" i="5"/>
  <c r="I1633" i="5"/>
  <c r="H1633" i="5" s="1"/>
  <c r="E1636" i="5"/>
  <c r="E1647" i="5"/>
  <c r="E1653" i="5"/>
  <c r="E1669" i="5"/>
  <c r="E1687" i="5"/>
  <c r="E1686" i="5" s="1"/>
  <c r="H1686" i="5" s="1"/>
  <c r="F1697" i="5"/>
  <c r="E1697" i="5"/>
  <c r="F1701" i="5"/>
  <c r="E1701" i="5"/>
  <c r="H1701" i="5" s="1"/>
  <c r="H1706" i="5"/>
  <c r="E1707" i="5"/>
  <c r="H1712" i="5"/>
  <c r="F1715" i="5"/>
  <c r="F1711" i="5" s="1"/>
  <c r="E92" i="11" s="1"/>
  <c r="E1715" i="5"/>
  <c r="I1717" i="5"/>
  <c r="H1720" i="5"/>
  <c r="E1721" i="5"/>
  <c r="F1729" i="5"/>
  <c r="E1729" i="5"/>
  <c r="I1731" i="5"/>
  <c r="E1736" i="5"/>
  <c r="E1735" i="5" s="1"/>
  <c r="H1735" i="5" s="1"/>
  <c r="F1749" i="5"/>
  <c r="F1746" i="5" s="1"/>
  <c r="E104" i="11" s="1"/>
  <c r="E1749" i="5"/>
  <c r="I1751" i="5"/>
  <c r="I1797" i="5"/>
  <c r="H1814" i="5"/>
  <c r="I1818" i="5"/>
  <c r="H1818" i="5" s="1"/>
  <c r="F1826" i="5"/>
  <c r="E1826" i="5"/>
  <c r="E1824" i="5" s="1"/>
  <c r="F1839" i="5"/>
  <c r="F1837" i="5" s="1"/>
  <c r="E143" i="11" s="1"/>
  <c r="E1839" i="5"/>
  <c r="I1842" i="5"/>
  <c r="H1842" i="5" s="1"/>
  <c r="I1844" i="5"/>
  <c r="H1852" i="5"/>
  <c r="I1854" i="5"/>
  <c r="H1854" i="5" s="1"/>
  <c r="I1857" i="5"/>
  <c r="H1857" i="5" s="1"/>
  <c r="I1859" i="5"/>
  <c r="H1859" i="5" s="1"/>
  <c r="E1866" i="5"/>
  <c r="F1868" i="5"/>
  <c r="F1878" i="5"/>
  <c r="F1877" i="5" s="1"/>
  <c r="E1878" i="5"/>
  <c r="E1877" i="5" s="1"/>
  <c r="H1891" i="5"/>
  <c r="H1904" i="5"/>
  <c r="I1911" i="5"/>
  <c r="F1911" i="5"/>
  <c r="E1911" i="5"/>
  <c r="I1438" i="5"/>
  <c r="H1438" i="5" s="1"/>
  <c r="I1441" i="5"/>
  <c r="I1442" i="5"/>
  <c r="H1442" i="5" s="1"/>
  <c r="I1480" i="5"/>
  <c r="H1480" i="5" s="1"/>
  <c r="H1504" i="5"/>
  <c r="F1508" i="5"/>
  <c r="F1507" i="5" s="1"/>
  <c r="E47" i="11" s="1"/>
  <c r="E1508" i="5"/>
  <c r="I1510" i="5"/>
  <c r="H1512" i="5"/>
  <c r="F1516" i="5"/>
  <c r="F1515" i="5" s="1"/>
  <c r="E51" i="11" s="1"/>
  <c r="E1516" i="5"/>
  <c r="I1518" i="5"/>
  <c r="E1521" i="5"/>
  <c r="F1523" i="5"/>
  <c r="E1523" i="5"/>
  <c r="F1527" i="5"/>
  <c r="E1527" i="5"/>
  <c r="I1530" i="5"/>
  <c r="H1530" i="5" s="1"/>
  <c r="I1534" i="5"/>
  <c r="H1534" i="5" s="1"/>
  <c r="F1537" i="5"/>
  <c r="E1537" i="5"/>
  <c r="F1541" i="5"/>
  <c r="E1541" i="5"/>
  <c r="H1550" i="5"/>
  <c r="I1554" i="5"/>
  <c r="H1554" i="5" s="1"/>
  <c r="F1558" i="5"/>
  <c r="F1557" i="5" s="1"/>
  <c r="I1558" i="5"/>
  <c r="E1558" i="5"/>
  <c r="E1557" i="5" s="1"/>
  <c r="I1560" i="5"/>
  <c r="H1560" i="5" s="1"/>
  <c r="I1564" i="5"/>
  <c r="H1564" i="5" s="1"/>
  <c r="F1568" i="5"/>
  <c r="F1567" i="5" s="1"/>
  <c r="E57" i="11" s="1"/>
  <c r="I1568" i="5"/>
  <c r="E1568" i="5"/>
  <c r="E1567" i="5" s="1"/>
  <c r="I1570" i="5"/>
  <c r="H1570" i="5" s="1"/>
  <c r="F1574" i="5"/>
  <c r="F1573" i="5" s="1"/>
  <c r="E58" i="11" s="1"/>
  <c r="I1574" i="5"/>
  <c r="E1574" i="5"/>
  <c r="E1573" i="5" s="1"/>
  <c r="I1576" i="5"/>
  <c r="H1576" i="5" s="1"/>
  <c r="I1580" i="5"/>
  <c r="H1580" i="5" s="1"/>
  <c r="I1586" i="5"/>
  <c r="H1586" i="5" s="1"/>
  <c r="I1590" i="5"/>
  <c r="H1590" i="5" s="1"/>
  <c r="I1596" i="5"/>
  <c r="E1599" i="5"/>
  <c r="H1599" i="5" s="1"/>
  <c r="I1602" i="5"/>
  <c r="H1602" i="5" s="1"/>
  <c r="E1605" i="5"/>
  <c r="E1616" i="5"/>
  <c r="E1615" i="5" s="1"/>
  <c r="H1615" i="5" s="1"/>
  <c r="I1619" i="5"/>
  <c r="H1619" i="5" s="1"/>
  <c r="I1624" i="5"/>
  <c r="H1624" i="5" s="1"/>
  <c r="E1627" i="5"/>
  <c r="I1628" i="5"/>
  <c r="H1628" i="5" s="1"/>
  <c r="F1634" i="5"/>
  <c r="E1634" i="5"/>
  <c r="I1636" i="5"/>
  <c r="H1636" i="5" s="1"/>
  <c r="I1642" i="5"/>
  <c r="I1647" i="5"/>
  <c r="H1647" i="5" s="1"/>
  <c r="I1653" i="5"/>
  <c r="H1653" i="5" s="1"/>
  <c r="I1659" i="5"/>
  <c r="I1664" i="5"/>
  <c r="H1664" i="5" s="1"/>
  <c r="I1669" i="5"/>
  <c r="H1669" i="5" s="1"/>
  <c r="E1674" i="5"/>
  <c r="E1673" i="5" s="1"/>
  <c r="H1673" i="5" s="1"/>
  <c r="E1679" i="5"/>
  <c r="I1680" i="5"/>
  <c r="H1680" i="5" s="1"/>
  <c r="I1687" i="5"/>
  <c r="H1689" i="5"/>
  <c r="E1690" i="5"/>
  <c r="I1691" i="5"/>
  <c r="H1693" i="5"/>
  <c r="I1707" i="5"/>
  <c r="H1707" i="5" s="1"/>
  <c r="E1710" i="5"/>
  <c r="E1709" i="5" s="1"/>
  <c r="H1709" i="5" s="1"/>
  <c r="I1721" i="5"/>
  <c r="E1724" i="5"/>
  <c r="E1723" i="5" s="1"/>
  <c r="H1723" i="5" s="1"/>
  <c r="F1734" i="5"/>
  <c r="F1733" i="5" s="1"/>
  <c r="F1732" i="5" s="1"/>
  <c r="E98" i="11" s="1"/>
  <c r="E1734" i="5"/>
  <c r="I1736" i="5"/>
  <c r="F1739" i="5"/>
  <c r="F1738" i="5" s="1"/>
  <c r="E102" i="11" s="1"/>
  <c r="E1739" i="5"/>
  <c r="E1745" i="5"/>
  <c r="F1752" i="5"/>
  <c r="F1750" i="5" s="1"/>
  <c r="E105" i="11" s="1"/>
  <c r="E1752" i="5"/>
  <c r="E1762" i="5"/>
  <c r="I1763" i="5"/>
  <c r="H1767" i="5"/>
  <c r="E1768" i="5"/>
  <c r="E1767" i="5" s="1"/>
  <c r="I1771" i="5"/>
  <c r="E1781" i="5"/>
  <c r="E1780" i="5" s="1"/>
  <c r="H1780" i="5" s="1"/>
  <c r="H1786" i="5"/>
  <c r="I1792" i="5"/>
  <c r="F1798" i="5"/>
  <c r="F1795" i="5" s="1"/>
  <c r="E129" i="11" s="1"/>
  <c r="E1798" i="5"/>
  <c r="E1804" i="5"/>
  <c r="H1804" i="5" s="1"/>
  <c r="I1805" i="5"/>
  <c r="H1807" i="5"/>
  <c r="I1811" i="5"/>
  <c r="H1811" i="5" s="1"/>
  <c r="F1819" i="5"/>
  <c r="F1817" i="5" s="1"/>
  <c r="E135" i="11" s="1"/>
  <c r="E1819" i="5"/>
  <c r="E1830" i="5"/>
  <c r="E1829" i="5" s="1"/>
  <c r="H1829" i="5" s="1"/>
  <c r="I1830" i="5"/>
  <c r="F1834" i="5"/>
  <c r="H1834" i="5" s="1"/>
  <c r="I1839" i="5"/>
  <c r="F1843" i="5"/>
  <c r="E1843" i="5"/>
  <c r="H1850" i="5"/>
  <c r="E1855" i="5"/>
  <c r="F1855" i="5"/>
  <c r="F1858" i="5"/>
  <c r="E1858" i="5"/>
  <c r="F1867" i="5"/>
  <c r="I1867" i="5"/>
  <c r="I1878" i="5"/>
  <c r="F1880" i="5"/>
  <c r="F1879" i="5" s="1"/>
  <c r="E158" i="11" s="1"/>
  <c r="E1880" i="5"/>
  <c r="E1879" i="5" s="1"/>
  <c r="F1886" i="5"/>
  <c r="F1885" i="5" s="1"/>
  <c r="E162" i="11" s="1"/>
  <c r="I1886" i="5"/>
  <c r="F1895" i="5"/>
  <c r="F1894" i="5" s="1"/>
  <c r="E168" i="11" s="1"/>
  <c r="E1895" i="5"/>
  <c r="E1894" i="5" s="1"/>
  <c r="F1902" i="5"/>
  <c r="E170" i="11" s="1"/>
  <c r="F1912" i="5"/>
  <c r="I1912" i="5"/>
  <c r="E1912" i="5"/>
  <c r="H1450" i="5"/>
  <c r="F1551" i="5"/>
  <c r="E1551" i="5"/>
  <c r="F1555" i="5"/>
  <c r="E1555" i="5"/>
  <c r="F1561" i="5"/>
  <c r="E1561" i="5"/>
  <c r="F1565" i="5"/>
  <c r="E1565" i="5"/>
  <c r="F1571" i="5"/>
  <c r="E1571" i="5"/>
  <c r="F1577" i="5"/>
  <c r="E1577" i="5"/>
  <c r="F1581" i="5"/>
  <c r="E1581" i="5"/>
  <c r="F1587" i="5"/>
  <c r="E1587" i="5"/>
  <c r="F1591" i="5"/>
  <c r="E1591" i="5"/>
  <c r="F1614" i="5"/>
  <c r="F1613" i="5" s="1"/>
  <c r="E1614" i="5"/>
  <c r="E1613" i="5" s="1"/>
  <c r="F1625" i="5"/>
  <c r="E1625" i="5"/>
  <c r="F1637" i="5"/>
  <c r="E1637" i="5"/>
  <c r="F1648" i="5"/>
  <c r="E1648" i="5"/>
  <c r="F1654" i="5"/>
  <c r="E1654" i="5"/>
  <c r="H1658" i="5"/>
  <c r="F1670" i="5"/>
  <c r="E1670" i="5"/>
  <c r="H1690" i="5"/>
  <c r="F1708" i="5"/>
  <c r="F1703" i="5" s="1"/>
  <c r="E1708" i="5"/>
  <c r="F1722" i="5"/>
  <c r="E1722" i="5"/>
  <c r="F1760" i="5"/>
  <c r="F1759" i="5" s="1"/>
  <c r="E1760" i="5"/>
  <c r="E1759" i="5" s="1"/>
  <c r="H1762" i="5"/>
  <c r="F1766" i="5"/>
  <c r="F1765" i="5" s="1"/>
  <c r="E111" i="7" s="1"/>
  <c r="E1766" i="5"/>
  <c r="E1765" i="5" s="1"/>
  <c r="H1768" i="5"/>
  <c r="F1779" i="5"/>
  <c r="F1778" i="5" s="1"/>
  <c r="E119" i="11" s="1"/>
  <c r="E1779" i="5"/>
  <c r="E1778" i="5" s="1"/>
  <c r="H1781" i="5"/>
  <c r="H1791" i="5"/>
  <c r="F1812" i="5"/>
  <c r="E1812" i="5"/>
  <c r="E1810" i="5" s="1"/>
  <c r="F1840" i="5"/>
  <c r="E1840" i="5"/>
  <c r="F1864" i="5"/>
  <c r="F1863" i="5" s="1"/>
  <c r="I1864" i="5"/>
  <c r="E1876" i="5"/>
  <c r="E1875" i="5" s="1"/>
  <c r="I1876" i="5"/>
  <c r="E1913" i="5"/>
  <c r="I1913" i="5"/>
  <c r="F1913" i="5"/>
  <c r="F1915" i="5"/>
  <c r="E173" i="11" s="1"/>
  <c r="H1953" i="5"/>
  <c r="H2004" i="5"/>
  <c r="H2007" i="5"/>
  <c r="H2011" i="5"/>
  <c r="I2061" i="5"/>
  <c r="F2183" i="5"/>
  <c r="F2182" i="5" s="1"/>
  <c r="F2177" i="5" s="1"/>
  <c r="E2183" i="5"/>
  <c r="E2182" i="5" s="1"/>
  <c r="E2177" i="5" s="1"/>
  <c r="I2183" i="5"/>
  <c r="E2204" i="5"/>
  <c r="H2204" i="5" s="1"/>
  <c r="F2238" i="5"/>
  <c r="F2237" i="5" s="1"/>
  <c r="E76" i="16" s="1"/>
  <c r="E2238" i="5"/>
  <c r="E2237" i="5" s="1"/>
  <c r="I2238" i="5"/>
  <c r="E2255" i="5"/>
  <c r="E2254" i="5" s="1"/>
  <c r="F2255" i="5"/>
  <c r="F2254" i="5" s="1"/>
  <c r="E82" i="16" s="1"/>
  <c r="I2255" i="5"/>
  <c r="E2289" i="5"/>
  <c r="H2289" i="5" s="1"/>
  <c r="E2335" i="5"/>
  <c r="I2335" i="5"/>
  <c r="F2335" i="5"/>
  <c r="E2338" i="5"/>
  <c r="E2337" i="5" s="1"/>
  <c r="I2338" i="5"/>
  <c r="F2338" i="5"/>
  <c r="F2337" i="5" s="1"/>
  <c r="E120" i="16" s="1"/>
  <c r="E2344" i="5"/>
  <c r="E2343" i="5" s="1"/>
  <c r="F2344" i="5"/>
  <c r="F2343" i="5" s="1"/>
  <c r="I2344" i="5"/>
  <c r="F2401" i="5"/>
  <c r="E2401" i="5"/>
  <c r="I2401" i="5"/>
  <c r="E2430" i="5"/>
  <c r="I1501" i="5"/>
  <c r="H1501" i="5" s="1"/>
  <c r="I1506" i="5"/>
  <c r="H1506" i="5" s="1"/>
  <c r="I1514" i="5"/>
  <c r="H1514" i="5" s="1"/>
  <c r="I1524" i="5"/>
  <c r="H1524" i="5" s="1"/>
  <c r="I1528" i="5"/>
  <c r="H1528" i="5" s="1"/>
  <c r="I1531" i="5"/>
  <c r="H1531" i="5" s="1"/>
  <c r="I1535" i="5"/>
  <c r="H1535" i="5" s="1"/>
  <c r="I1538" i="5"/>
  <c r="H1538" i="5" s="1"/>
  <c r="I1542" i="5"/>
  <c r="H1542" i="5" s="1"/>
  <c r="I1545" i="5"/>
  <c r="H1545" i="5" s="1"/>
  <c r="I1549" i="5"/>
  <c r="H1549" i="5" s="1"/>
  <c r="I1552" i="5"/>
  <c r="H1552" i="5" s="1"/>
  <c r="I1556" i="5"/>
  <c r="H1556" i="5" s="1"/>
  <c r="I1562" i="5"/>
  <c r="H1562" i="5" s="1"/>
  <c r="I1566" i="5"/>
  <c r="H1566" i="5" s="1"/>
  <c r="I1572" i="5"/>
  <c r="H1572" i="5" s="1"/>
  <c r="I1578" i="5"/>
  <c r="H1578" i="5" s="1"/>
  <c r="I1582" i="5"/>
  <c r="H1582" i="5" s="1"/>
  <c r="I1588" i="5"/>
  <c r="H1588" i="5" s="1"/>
  <c r="I1592" i="5"/>
  <c r="H1592" i="5" s="1"/>
  <c r="I1597" i="5"/>
  <c r="H1597" i="5" s="1"/>
  <c r="I1600" i="5"/>
  <c r="H1600" i="5" s="1"/>
  <c r="I1603" i="5"/>
  <c r="H1603" i="5" s="1"/>
  <c r="I1606" i="5"/>
  <c r="H1606" i="5" s="1"/>
  <c r="I1609" i="5"/>
  <c r="H1609" i="5" s="1"/>
  <c r="I1612" i="5"/>
  <c r="H1612" i="5" s="1"/>
  <c r="I1622" i="5"/>
  <c r="H1622" i="5" s="1"/>
  <c r="I1640" i="5"/>
  <c r="I1645" i="5"/>
  <c r="H1645" i="5" s="1"/>
  <c r="I1649" i="5"/>
  <c r="H1649" i="5" s="1"/>
  <c r="I1657" i="5"/>
  <c r="H1657" i="5" s="1"/>
  <c r="I1665" i="5"/>
  <c r="H1665" i="5" s="1"/>
  <c r="I1671" i="5"/>
  <c r="H1671" i="5" s="1"/>
  <c r="I1681" i="5"/>
  <c r="H1681" i="5" s="1"/>
  <c r="I1692" i="5"/>
  <c r="I1695" i="5"/>
  <c r="H1695" i="5" s="1"/>
  <c r="I1698" i="5"/>
  <c r="H1698" i="5" s="1"/>
  <c r="I1705" i="5"/>
  <c r="H1705" i="5" s="1"/>
  <c r="I1740" i="5"/>
  <c r="I1743" i="5"/>
  <c r="H1743" i="5" s="1"/>
  <c r="I1753" i="5"/>
  <c r="H1753" i="5" s="1"/>
  <c r="I1758" i="5"/>
  <c r="H1758" i="5" s="1"/>
  <c r="I1764" i="5"/>
  <c r="I1777" i="5"/>
  <c r="I1785" i="5"/>
  <c r="H1785" i="5" s="1"/>
  <c r="I1790" i="5"/>
  <c r="H1790" i="5" s="1"/>
  <c r="I1799" i="5"/>
  <c r="H1799" i="5" s="1"/>
  <c r="I1806" i="5"/>
  <c r="I1809" i="5"/>
  <c r="H1809" i="5" s="1"/>
  <c r="I1813" i="5"/>
  <c r="H1813" i="5" s="1"/>
  <c r="I1816" i="5"/>
  <c r="I1820" i="5"/>
  <c r="I1823" i="5"/>
  <c r="H1823" i="5" s="1"/>
  <c r="H1851" i="5"/>
  <c r="H1872" i="5"/>
  <c r="E1915" i="5"/>
  <c r="H1918" i="5"/>
  <c r="F1925" i="5"/>
  <c r="F1928" i="5"/>
  <c r="F1932" i="5"/>
  <c r="H1932" i="5" s="1"/>
  <c r="E1935" i="5"/>
  <c r="E1936" i="5"/>
  <c r="F1937" i="5"/>
  <c r="E1939" i="5"/>
  <c r="E1946" i="5"/>
  <c r="E1947" i="5"/>
  <c r="F1948" i="5"/>
  <c r="E1950" i="5"/>
  <c r="F1960" i="5"/>
  <c r="F1957" i="5" s="1"/>
  <c r="E1964" i="5"/>
  <c r="E1963" i="5" s="1"/>
  <c r="F1965" i="5"/>
  <c r="F1963" i="5" s="1"/>
  <c r="E184" i="11" s="1"/>
  <c r="E1967" i="5"/>
  <c r="H1967" i="5" s="1"/>
  <c r="E1968" i="5"/>
  <c r="H1968" i="5" s="1"/>
  <c r="E1970" i="5"/>
  <c r="E1969" i="5" s="1"/>
  <c r="E1971" i="5"/>
  <c r="H1971" i="5" s="1"/>
  <c r="F1972" i="5"/>
  <c r="H1972" i="5" s="1"/>
  <c r="E1974" i="5"/>
  <c r="H1983" i="5"/>
  <c r="H1984" i="5"/>
  <c r="F1991" i="5"/>
  <c r="F1987" i="5" s="1"/>
  <c r="E188" i="11" s="1"/>
  <c r="F1994" i="5"/>
  <c r="H1994" i="5" s="1"/>
  <c r="F1998" i="5"/>
  <c r="H1998" i="5" s="1"/>
  <c r="E2016" i="5"/>
  <c r="E2017" i="5"/>
  <c r="F2018" i="5"/>
  <c r="I2024" i="5"/>
  <c r="F2033" i="5"/>
  <c r="E2036" i="5"/>
  <c r="E2037" i="5"/>
  <c r="F2038" i="5"/>
  <c r="I2040" i="5"/>
  <c r="F2049" i="5"/>
  <c r="F2053" i="5"/>
  <c r="E2056" i="5"/>
  <c r="E2057" i="5"/>
  <c r="F2058" i="5"/>
  <c r="E2060" i="5"/>
  <c r="E2061" i="5"/>
  <c r="I2068" i="5"/>
  <c r="F2074" i="5"/>
  <c r="I2083" i="5"/>
  <c r="H2083" i="5" s="1"/>
  <c r="F2087" i="5"/>
  <c r="I2116" i="5"/>
  <c r="I2126" i="5"/>
  <c r="H2126" i="5" s="1"/>
  <c r="F2135" i="5"/>
  <c r="F2134" i="5" s="1"/>
  <c r="E12" i="8" s="1"/>
  <c r="F2141" i="5"/>
  <c r="F2138" i="5" s="1"/>
  <c r="H2143" i="5"/>
  <c r="F2165" i="5"/>
  <c r="F2164" i="5" s="1"/>
  <c r="I2165" i="5"/>
  <c r="E2165" i="5"/>
  <c r="E2164" i="5" s="1"/>
  <c r="H2164" i="5" s="1"/>
  <c r="I2167" i="5"/>
  <c r="E2167" i="5"/>
  <c r="E2166" i="5" s="1"/>
  <c r="H2176" i="5"/>
  <c r="E2223" i="5"/>
  <c r="E2222" i="5" s="1"/>
  <c r="I2223" i="5"/>
  <c r="F2223" i="5"/>
  <c r="F2222" i="5" s="1"/>
  <c r="E65" i="8" s="1"/>
  <c r="E2279" i="5"/>
  <c r="E2298" i="5"/>
  <c r="E2297" i="5" s="1"/>
  <c r="I2298" i="5"/>
  <c r="F2298" i="5"/>
  <c r="F2297" i="5" s="1"/>
  <c r="E103" i="16" s="1"/>
  <c r="F2321" i="5"/>
  <c r="E112" i="16" s="1"/>
  <c r="E2321" i="5"/>
  <c r="F2336" i="5"/>
  <c r="E2336" i="5"/>
  <c r="I2336" i="5"/>
  <c r="E2356" i="5"/>
  <c r="E2355" i="5" s="1"/>
  <c r="F2356" i="5"/>
  <c r="F2355" i="5" s="1"/>
  <c r="I2356" i="5"/>
  <c r="H2366" i="5"/>
  <c r="H2391" i="5"/>
  <c r="E2402" i="5"/>
  <c r="F2402" i="5"/>
  <c r="I2402" i="5"/>
  <c r="F2411" i="5"/>
  <c r="E159" i="16" s="1"/>
  <c r="F2461" i="5"/>
  <c r="E178" i="16" s="1"/>
  <c r="E1585" i="5"/>
  <c r="E1584" i="5" s="1"/>
  <c r="H1584" i="5" s="1"/>
  <c r="E1626" i="5"/>
  <c r="H1626" i="5" s="1"/>
  <c r="E1629" i="5"/>
  <c r="H1629" i="5" s="1"/>
  <c r="E1632" i="5"/>
  <c r="H1632" i="5" s="1"/>
  <c r="E1635" i="5"/>
  <c r="H1635" i="5" s="1"/>
  <c r="E1652" i="5"/>
  <c r="E1651" i="5" s="1"/>
  <c r="E1638" i="5" s="1"/>
  <c r="E1668" i="5"/>
  <c r="E1667" i="5" s="1"/>
  <c r="H1667" i="5" s="1"/>
  <c r="E1678" i="5"/>
  <c r="E1677" i="5" s="1"/>
  <c r="H1677" i="5" s="1"/>
  <c r="F1827" i="5"/>
  <c r="H1827" i="5" s="1"/>
  <c r="E1846" i="5"/>
  <c r="E1845" i="5" s="1"/>
  <c r="F1847" i="5"/>
  <c r="H1847" i="5" s="1"/>
  <c r="F1871" i="5"/>
  <c r="F1870" i="5" s="1"/>
  <c r="H1870" i="5" s="1"/>
  <c r="H1885" i="5"/>
  <c r="F1889" i="5"/>
  <c r="E1899" i="5"/>
  <c r="H1899" i="5" s="1"/>
  <c r="F1900" i="5"/>
  <c r="H1900" i="5" s="1"/>
  <c r="I1922" i="5"/>
  <c r="H1922" i="5" s="1"/>
  <c r="I1923" i="5"/>
  <c r="H1923" i="5" s="1"/>
  <c r="I1926" i="5"/>
  <c r="I1929" i="5"/>
  <c r="H1929" i="5" s="1"/>
  <c r="I1930" i="5"/>
  <c r="H1930" i="5" s="1"/>
  <c r="F1935" i="5"/>
  <c r="F1946" i="5"/>
  <c r="F1950" i="5"/>
  <c r="E1954" i="5"/>
  <c r="E1951" i="5" s="1"/>
  <c r="F1955" i="5"/>
  <c r="H1955" i="5" s="1"/>
  <c r="I1958" i="5"/>
  <c r="I1961" i="5"/>
  <c r="I1962" i="5"/>
  <c r="H1962" i="5" s="1"/>
  <c r="E1978" i="5"/>
  <c r="H1978" i="5" s="1"/>
  <c r="F1979" i="5"/>
  <c r="H1979" i="5" s="1"/>
  <c r="I1988" i="5"/>
  <c r="I1989" i="5"/>
  <c r="H1989" i="5" s="1"/>
  <c r="I1992" i="5"/>
  <c r="H1992" i="5" s="1"/>
  <c r="I1995" i="5"/>
  <c r="H1995" i="5" s="1"/>
  <c r="I1996" i="5"/>
  <c r="H1996" i="5" s="1"/>
  <c r="E2001" i="5"/>
  <c r="F2002" i="5"/>
  <c r="E2005" i="5"/>
  <c r="H2005" i="5" s="1"/>
  <c r="E2008" i="5"/>
  <c r="E2006" i="5" s="1"/>
  <c r="F2009" i="5"/>
  <c r="H2009" i="5" s="1"/>
  <c r="F2016" i="5"/>
  <c r="E2020" i="5"/>
  <c r="F2021" i="5"/>
  <c r="E2024" i="5"/>
  <c r="H2029" i="5"/>
  <c r="I2030" i="5"/>
  <c r="H2030" i="5" s="1"/>
  <c r="I2031" i="5"/>
  <c r="H2031" i="5" s="1"/>
  <c r="F2036" i="5"/>
  <c r="E2040" i="5"/>
  <c r="I2047" i="5"/>
  <c r="I2050" i="5"/>
  <c r="H2050" i="5" s="1"/>
  <c r="I2051" i="5"/>
  <c r="H2051" i="5" s="1"/>
  <c r="F2056" i="5"/>
  <c r="F2060" i="5"/>
  <c r="E2064" i="5"/>
  <c r="F2065" i="5"/>
  <c r="E2068" i="5"/>
  <c r="F2072" i="5"/>
  <c r="I2074" i="5"/>
  <c r="H2074" i="5" s="1"/>
  <c r="F2080" i="5"/>
  <c r="F2076" i="5" s="1"/>
  <c r="F2085" i="5"/>
  <c r="I2087" i="5"/>
  <c r="F2124" i="5"/>
  <c r="F2122" i="5" s="1"/>
  <c r="E9" i="16" s="1"/>
  <c r="F2131" i="5"/>
  <c r="F2128" i="5" s="1"/>
  <c r="I2135" i="5"/>
  <c r="H2136" i="5"/>
  <c r="E2138" i="5"/>
  <c r="I2141" i="5"/>
  <c r="H2141" i="5" s="1"/>
  <c r="F2148" i="5"/>
  <c r="F2147" i="5" s="1"/>
  <c r="H2147" i="5" s="1"/>
  <c r="F2155" i="5"/>
  <c r="F2154" i="5" s="1"/>
  <c r="E2155" i="5"/>
  <c r="E2154" i="5" s="1"/>
  <c r="I2155" i="5"/>
  <c r="E2157" i="5"/>
  <c r="E2156" i="5" s="1"/>
  <c r="H2156" i="5" s="1"/>
  <c r="I2157" i="5"/>
  <c r="F2167" i="5"/>
  <c r="F2166" i="5" s="1"/>
  <c r="F2170" i="5"/>
  <c r="F2169" i="5" s="1"/>
  <c r="E2170" i="5"/>
  <c r="E2169" i="5" s="1"/>
  <c r="I2170" i="5"/>
  <c r="E2172" i="5"/>
  <c r="E2171" i="5" s="1"/>
  <c r="H2171" i="5" s="1"/>
  <c r="I2172" i="5"/>
  <c r="H2175" i="5"/>
  <c r="H2188" i="5"/>
  <c r="H2231" i="5"/>
  <c r="H2253" i="5"/>
  <c r="I2271" i="5"/>
  <c r="F2271" i="5"/>
  <c r="F2270" i="5" s="1"/>
  <c r="H2270" i="5" s="1"/>
  <c r="H2272" i="5"/>
  <c r="F2296" i="5"/>
  <c r="F2295" i="5" s="1"/>
  <c r="E2296" i="5"/>
  <c r="E2295" i="5" s="1"/>
  <c r="I2296" i="5"/>
  <c r="E2317" i="5"/>
  <c r="F2317" i="5"/>
  <c r="I2317" i="5"/>
  <c r="E2319" i="5"/>
  <c r="I2319" i="5"/>
  <c r="F2319" i="5"/>
  <c r="H2350" i="5"/>
  <c r="H2354" i="5"/>
  <c r="E2367" i="5"/>
  <c r="H2385" i="5"/>
  <c r="H2393" i="5"/>
  <c r="H2457" i="5"/>
  <c r="H2547" i="5"/>
  <c r="I1936" i="5"/>
  <c r="I1937" i="5"/>
  <c r="I1947" i="5"/>
  <c r="I1948" i="5"/>
  <c r="H1948" i="5" s="1"/>
  <c r="I1964" i="5"/>
  <c r="H1974" i="5"/>
  <c r="I2014" i="5"/>
  <c r="H2014" i="5" s="1"/>
  <c r="I2017" i="5"/>
  <c r="H2017" i="5" s="1"/>
  <c r="I2018" i="5"/>
  <c r="H2018" i="5" s="1"/>
  <c r="I2034" i="5"/>
  <c r="H2034" i="5" s="1"/>
  <c r="I2037" i="5"/>
  <c r="H2037" i="5" s="1"/>
  <c r="I2038" i="5"/>
  <c r="H2038" i="5" s="1"/>
  <c r="I2054" i="5"/>
  <c r="I2057" i="5"/>
  <c r="H2057" i="5" s="1"/>
  <c r="I2058" i="5"/>
  <c r="H2058" i="5" s="1"/>
  <c r="H2080" i="5"/>
  <c r="I2148" i="5"/>
  <c r="H2213" i="5"/>
  <c r="E2219" i="5"/>
  <c r="H2220" i="5"/>
  <c r="F2221" i="5"/>
  <c r="H2227" i="5"/>
  <c r="F2230" i="5"/>
  <c r="H2236" i="5"/>
  <c r="E2240" i="5"/>
  <c r="E2239" i="5" s="1"/>
  <c r="H2239" i="5" s="1"/>
  <c r="I2240" i="5"/>
  <c r="F2240" i="5"/>
  <c r="F2239" i="5" s="1"/>
  <c r="E77" i="16" s="1"/>
  <c r="E2283" i="5"/>
  <c r="E2282" i="5" s="1"/>
  <c r="I2283" i="5"/>
  <c r="F2283" i="5"/>
  <c r="F2282" i="5" s="1"/>
  <c r="F2281" i="5" s="1"/>
  <c r="F2286" i="5"/>
  <c r="H2301" i="5"/>
  <c r="F2320" i="5"/>
  <c r="F2316" i="5" s="1"/>
  <c r="E2320" i="5"/>
  <c r="I2320" i="5"/>
  <c r="H2370" i="5"/>
  <c r="E2390" i="5"/>
  <c r="H2390" i="5" s="1"/>
  <c r="E2400" i="5"/>
  <c r="I2400" i="5"/>
  <c r="F2400" i="5"/>
  <c r="H2187" i="5"/>
  <c r="H2210" i="5"/>
  <c r="F2229" i="5"/>
  <c r="E73" i="16" s="1"/>
  <c r="H2268" i="5"/>
  <c r="I2294" i="5"/>
  <c r="I2302" i="5"/>
  <c r="H2302" i="5" s="1"/>
  <c r="H2324" i="5"/>
  <c r="I2325" i="5"/>
  <c r="H2325" i="5" s="1"/>
  <c r="I2327" i="5"/>
  <c r="H2327" i="5" s="1"/>
  <c r="E2359" i="5"/>
  <c r="I2369" i="5"/>
  <c r="H2374" i="5"/>
  <c r="I2375" i="5"/>
  <c r="H2375" i="5" s="1"/>
  <c r="I2392" i="5"/>
  <c r="H2392" i="5" s="1"/>
  <c r="I2412" i="5"/>
  <c r="I2413" i="5"/>
  <c r="I2414" i="5"/>
  <c r="H2414" i="5" s="1"/>
  <c r="I2416" i="5"/>
  <c r="H2416" i="5" s="1"/>
  <c r="F2419" i="5"/>
  <c r="I2445" i="5"/>
  <c r="H2445" i="5" s="1"/>
  <c r="I2446" i="5"/>
  <c r="H2446" i="5" s="1"/>
  <c r="I2448" i="5"/>
  <c r="H2448" i="5" s="1"/>
  <c r="I2449" i="5"/>
  <c r="H2449" i="5" s="1"/>
  <c r="I2452" i="5"/>
  <c r="H2452" i="5" s="1"/>
  <c r="I2454" i="5"/>
  <c r="H2454" i="5" s="1"/>
  <c r="H2459" i="5"/>
  <c r="I2460" i="5"/>
  <c r="F2504" i="5"/>
  <c r="I2526" i="5"/>
  <c r="H2526" i="5" s="1"/>
  <c r="F2529" i="5"/>
  <c r="I2535" i="5"/>
  <c r="F2539" i="5"/>
  <c r="F2538" i="5" s="1"/>
  <c r="F2533" i="5" s="1"/>
  <c r="I2543" i="5"/>
  <c r="H2543" i="5" s="1"/>
  <c r="I2548" i="5"/>
  <c r="I2553" i="5"/>
  <c r="H2553" i="5" s="1"/>
  <c r="F2557" i="5"/>
  <c r="F2556" i="5" s="1"/>
  <c r="H2556" i="5" s="1"/>
  <c r="I2564" i="5"/>
  <c r="H2564" i="5" s="1"/>
  <c r="I2565" i="5"/>
  <c r="H2565" i="5" s="1"/>
  <c r="H2575" i="5"/>
  <c r="H2579" i="5"/>
  <c r="H2593" i="5"/>
  <c r="F2597" i="5"/>
  <c r="H2603" i="5"/>
  <c r="F2647" i="5"/>
  <c r="E2647" i="5"/>
  <c r="F2668" i="5"/>
  <c r="F2667" i="5" s="1"/>
  <c r="F2664" i="5" s="1"/>
  <c r="E271" i="16" s="1"/>
  <c r="E2668" i="5"/>
  <c r="E2667" i="5" s="1"/>
  <c r="E2664" i="5" s="1"/>
  <c r="F2683" i="5"/>
  <c r="F2682" i="5" s="1"/>
  <c r="E282" i="8" s="1"/>
  <c r="E2683" i="5"/>
  <c r="E2682" i="5" s="1"/>
  <c r="I2691" i="5"/>
  <c r="F2691" i="5"/>
  <c r="F2689" i="5" s="1"/>
  <c r="E2691" i="5"/>
  <c r="E2689" i="5" s="1"/>
  <c r="I2071" i="5"/>
  <c r="H2071" i="5" s="1"/>
  <c r="I2077" i="5"/>
  <c r="H2077" i="5" s="1"/>
  <c r="I2081" i="5"/>
  <c r="H2081" i="5" s="1"/>
  <c r="I2084" i="5"/>
  <c r="H2084" i="5" s="1"/>
  <c r="I2125" i="5"/>
  <c r="H2125" i="5" s="1"/>
  <c r="I2137" i="5"/>
  <c r="H2137" i="5" s="1"/>
  <c r="I2140" i="5"/>
  <c r="H2140" i="5" s="1"/>
  <c r="I2146" i="5"/>
  <c r="H2146" i="5" s="1"/>
  <c r="F2186" i="5"/>
  <c r="F2185" i="5" s="1"/>
  <c r="H2185" i="5" s="1"/>
  <c r="F2194" i="5"/>
  <c r="F2193" i="5" s="1"/>
  <c r="E2201" i="5"/>
  <c r="E2200" i="5" s="1"/>
  <c r="H2200" i="5" s="1"/>
  <c r="E2203" i="5"/>
  <c r="E2202" i="5" s="1"/>
  <c r="H2202" i="5" s="1"/>
  <c r="F2209" i="5"/>
  <c r="F2208" i="5" s="1"/>
  <c r="H2208" i="5" s="1"/>
  <c r="E2216" i="5"/>
  <c r="E2215" i="5" s="1"/>
  <c r="E2218" i="5"/>
  <c r="E2217" i="5" s="1"/>
  <c r="H2217" i="5" s="1"/>
  <c r="E2251" i="5"/>
  <c r="E2249" i="5" s="1"/>
  <c r="F2252" i="5"/>
  <c r="F2249" i="5" s="1"/>
  <c r="E2265" i="5"/>
  <c r="E2266" i="5"/>
  <c r="F2267" i="5"/>
  <c r="F2263" i="5" s="1"/>
  <c r="E2275" i="5"/>
  <c r="F2276" i="5"/>
  <c r="E2278" i="5"/>
  <c r="E2288" i="5"/>
  <c r="E2287" i="5" s="1"/>
  <c r="H2287" i="5" s="1"/>
  <c r="F2349" i="5"/>
  <c r="I2419" i="5"/>
  <c r="I2420" i="5"/>
  <c r="I2421" i="5"/>
  <c r="I2438" i="5"/>
  <c r="I2476" i="5"/>
  <c r="I2484" i="5"/>
  <c r="I2489" i="5"/>
  <c r="I2504" i="5"/>
  <c r="I2505" i="5"/>
  <c r="I2506" i="5"/>
  <c r="I2529" i="5"/>
  <c r="H2529" i="5" s="1"/>
  <c r="I2530" i="5"/>
  <c r="H2530" i="5" s="1"/>
  <c r="I2537" i="5"/>
  <c r="I2539" i="5"/>
  <c r="I2555" i="5"/>
  <c r="I2557" i="5"/>
  <c r="I2563" i="5"/>
  <c r="E2563" i="5"/>
  <c r="E2562" i="5" s="1"/>
  <c r="F2583" i="5"/>
  <c r="F2582" i="5" s="1"/>
  <c r="E2585" i="5"/>
  <c r="E2584" i="5" s="1"/>
  <c r="H2584" i="5" s="1"/>
  <c r="E2599" i="5"/>
  <c r="E2598" i="5" s="1"/>
  <c r="E2597" i="5" s="1"/>
  <c r="H2597" i="5" s="1"/>
  <c r="H2600" i="5"/>
  <c r="F2602" i="5"/>
  <c r="H2618" i="5"/>
  <c r="H2620" i="5"/>
  <c r="E2625" i="5"/>
  <c r="F2635" i="5"/>
  <c r="F2634" i="5" s="1"/>
  <c r="E2635" i="5"/>
  <c r="E2634" i="5" s="1"/>
  <c r="H2640" i="5"/>
  <c r="I2647" i="5"/>
  <c r="F2660" i="5"/>
  <c r="E2660" i="5"/>
  <c r="I2668" i="5"/>
  <c r="F2673" i="5"/>
  <c r="F2672" i="5" s="1"/>
  <c r="E2673" i="5"/>
  <c r="E2672" i="5" s="1"/>
  <c r="I2683" i="5"/>
  <c r="H2687" i="5"/>
  <c r="H2718" i="5"/>
  <c r="H2720" i="5"/>
  <c r="E2725" i="5"/>
  <c r="H2766" i="5"/>
  <c r="H2431" i="5"/>
  <c r="H2439" i="5"/>
  <c r="H2477" i="5"/>
  <c r="H2490" i="5"/>
  <c r="H2599" i="5"/>
  <c r="F2607" i="5"/>
  <c r="I2625" i="5"/>
  <c r="H2627" i="5"/>
  <c r="F2654" i="5"/>
  <c r="E2654" i="5"/>
  <c r="E2650" i="5" s="1"/>
  <c r="H2701" i="5"/>
  <c r="I2706" i="5"/>
  <c r="F2706" i="5"/>
  <c r="F2705" i="5" s="1"/>
  <c r="E291" i="8" s="1"/>
  <c r="E2706" i="5"/>
  <c r="E2705" i="5" s="1"/>
  <c r="I2186" i="5"/>
  <c r="I2194" i="5"/>
  <c r="H2194" i="5" s="1"/>
  <c r="I2201" i="5"/>
  <c r="I2209" i="5"/>
  <c r="H2215" i="5"/>
  <c r="I2216" i="5"/>
  <c r="H2230" i="5"/>
  <c r="I2251" i="5"/>
  <c r="I2252" i="5"/>
  <c r="I2266" i="5"/>
  <c r="I2267" i="5"/>
  <c r="I2275" i="5"/>
  <c r="I2276" i="5"/>
  <c r="H2309" i="5"/>
  <c r="I2310" i="5"/>
  <c r="H2310" i="5" s="1"/>
  <c r="I2313" i="5"/>
  <c r="H2313" i="5" s="1"/>
  <c r="I2314" i="5"/>
  <c r="H2314" i="5" s="1"/>
  <c r="I2323" i="5"/>
  <c r="H2323" i="5" s="1"/>
  <c r="I2331" i="5"/>
  <c r="H2331" i="5" s="1"/>
  <c r="I2352" i="5"/>
  <c r="H2352" i="5" s="1"/>
  <c r="I2353" i="5"/>
  <c r="H2353" i="5" s="1"/>
  <c r="I2373" i="5"/>
  <c r="H2373" i="5" s="1"/>
  <c r="H2379" i="5"/>
  <c r="I2380" i="5"/>
  <c r="H2380" i="5" s="1"/>
  <c r="H2387" i="5"/>
  <c r="I2388" i="5"/>
  <c r="I2396" i="5"/>
  <c r="H2396" i="5" s="1"/>
  <c r="E2420" i="5"/>
  <c r="E2417" i="5" s="1"/>
  <c r="F2421" i="5"/>
  <c r="F2417" i="5" s="1"/>
  <c r="I2424" i="5"/>
  <c r="I2427" i="5"/>
  <c r="H2427" i="5" s="1"/>
  <c r="I2428" i="5"/>
  <c r="H2428" i="5" s="1"/>
  <c r="F2438" i="5"/>
  <c r="F2437" i="5" s="1"/>
  <c r="F2430" i="5" s="1"/>
  <c r="H2430" i="5" s="1"/>
  <c r="I2458" i="5"/>
  <c r="H2464" i="5"/>
  <c r="I2465" i="5"/>
  <c r="H2465" i="5" s="1"/>
  <c r="H2472" i="5"/>
  <c r="I2473" i="5"/>
  <c r="H2473" i="5" s="1"/>
  <c r="F2476" i="5"/>
  <c r="F2475" i="5" s="1"/>
  <c r="F2484" i="5"/>
  <c r="F2483" i="5" s="1"/>
  <c r="H2483" i="5" s="1"/>
  <c r="F2489" i="5"/>
  <c r="F2488" i="5" s="1"/>
  <c r="H2488" i="5" s="1"/>
  <c r="I2497" i="5"/>
  <c r="H2497" i="5" s="1"/>
  <c r="E2505" i="5"/>
  <c r="E2503" i="5" s="1"/>
  <c r="F2506" i="5"/>
  <c r="I2509" i="5"/>
  <c r="H2509" i="5" s="1"/>
  <c r="H2520" i="5"/>
  <c r="I2521" i="5"/>
  <c r="H2521" i="5" s="1"/>
  <c r="F2524" i="5"/>
  <c r="E2530" i="5"/>
  <c r="E2537" i="5"/>
  <c r="E2536" i="5" s="1"/>
  <c r="E2555" i="5"/>
  <c r="E2554" i="5" s="1"/>
  <c r="E2549" i="5" s="1"/>
  <c r="I2583" i="5"/>
  <c r="H2598" i="5"/>
  <c r="I2604" i="5"/>
  <c r="H2604" i="5" s="1"/>
  <c r="H2606" i="5"/>
  <c r="E2609" i="5"/>
  <c r="E2608" i="5" s="1"/>
  <c r="H2608" i="5" s="1"/>
  <c r="F2614" i="5"/>
  <c r="F2613" i="5" s="1"/>
  <c r="E253" i="16" s="1"/>
  <c r="F2632" i="5"/>
  <c r="E2632" i="5"/>
  <c r="E2629" i="5" s="1"/>
  <c r="H2639" i="5"/>
  <c r="E2643" i="5"/>
  <c r="I2654" i="5"/>
  <c r="H2659" i="5"/>
  <c r="F2663" i="5"/>
  <c r="F2662" i="5" s="1"/>
  <c r="E2663" i="5"/>
  <c r="E2662" i="5" s="1"/>
  <c r="H2665" i="5"/>
  <c r="H2680" i="5"/>
  <c r="H2700" i="5"/>
  <c r="F2704" i="5"/>
  <c r="F2703" i="5" s="1"/>
  <c r="I2704" i="5"/>
  <c r="E2704" i="5"/>
  <c r="E2703" i="5" s="1"/>
  <c r="E2702" i="5" s="1"/>
  <c r="F2712" i="5"/>
  <c r="F2711" i="5" s="1"/>
  <c r="E294" i="16" s="1"/>
  <c r="I2712" i="5"/>
  <c r="E2712" i="5"/>
  <c r="E2711" i="5" s="1"/>
  <c r="H2711" i="5" s="1"/>
  <c r="H2716" i="5"/>
  <c r="H2742" i="5"/>
  <c r="H2750" i="5"/>
  <c r="E2846" i="5"/>
  <c r="F2846" i="5"/>
  <c r="F2843" i="5" s="1"/>
  <c r="I2846" i="5"/>
  <c r="E2858" i="5"/>
  <c r="E2857" i="5" s="1"/>
  <c r="F2858" i="5"/>
  <c r="F2857" i="5" s="1"/>
  <c r="I2858" i="5"/>
  <c r="E2882" i="5"/>
  <c r="E2881" i="5" s="1"/>
  <c r="H2881" i="5" s="1"/>
  <c r="I2882" i="5"/>
  <c r="F2882" i="5"/>
  <c r="F2881" i="5" s="1"/>
  <c r="F2902" i="5"/>
  <c r="F2901" i="5" s="1"/>
  <c r="E41" i="15" s="1"/>
  <c r="E2902" i="5"/>
  <c r="E2901" i="5" s="1"/>
  <c r="I2902" i="5"/>
  <c r="E2904" i="5"/>
  <c r="E2903" i="5" s="1"/>
  <c r="I2904" i="5"/>
  <c r="F2933" i="5"/>
  <c r="E59" i="15" s="1"/>
  <c r="F2631" i="5"/>
  <c r="H2631" i="5" s="1"/>
  <c r="F2637" i="5"/>
  <c r="F2636" i="5" s="1"/>
  <c r="H2636" i="5" s="1"/>
  <c r="F2646" i="5"/>
  <c r="F2649" i="5"/>
  <c r="F2648" i="5" s="1"/>
  <c r="H2648" i="5" s="1"/>
  <c r="F2653" i="5"/>
  <c r="H2653" i="5" s="1"/>
  <c r="F2656" i="5"/>
  <c r="F2655" i="5" s="1"/>
  <c r="H2655" i="5" s="1"/>
  <c r="F2659" i="5"/>
  <c r="F2677" i="5"/>
  <c r="F2676" i="5" s="1"/>
  <c r="F2688" i="5"/>
  <c r="H2688" i="5" s="1"/>
  <c r="I2698" i="5"/>
  <c r="H2698" i="5" s="1"/>
  <c r="I2699" i="5"/>
  <c r="H2699" i="5" s="1"/>
  <c r="I2715" i="5"/>
  <c r="H2715" i="5" s="1"/>
  <c r="H2722" i="5"/>
  <c r="I2723" i="5"/>
  <c r="H2723" i="5" s="1"/>
  <c r="F2727" i="5"/>
  <c r="F2726" i="5" s="1"/>
  <c r="F2725" i="5" s="1"/>
  <c r="I2731" i="5"/>
  <c r="I2736" i="5"/>
  <c r="H2736" i="5" s="1"/>
  <c r="F2740" i="5"/>
  <c r="F2739" i="5" s="1"/>
  <c r="F2732" i="5" s="1"/>
  <c r="H2732" i="5" s="1"/>
  <c r="F2749" i="5"/>
  <c r="F2748" i="5" s="1"/>
  <c r="F2759" i="5"/>
  <c r="F2755" i="5" s="1"/>
  <c r="F2762" i="5"/>
  <c r="F2761" i="5" s="1"/>
  <c r="H2761" i="5" s="1"/>
  <c r="I2773" i="5"/>
  <c r="H2773" i="5" s="1"/>
  <c r="I2781" i="5"/>
  <c r="F2790" i="5"/>
  <c r="F2789" i="5" s="1"/>
  <c r="I2792" i="5"/>
  <c r="H2792" i="5" s="1"/>
  <c r="I2797" i="5"/>
  <c r="F2803" i="5"/>
  <c r="F2801" i="5" s="1"/>
  <c r="I2805" i="5"/>
  <c r="H2805" i="5" s="1"/>
  <c r="F2811" i="5"/>
  <c r="F2810" i="5" s="1"/>
  <c r="H2810" i="5" s="1"/>
  <c r="I2814" i="5"/>
  <c r="H2814" i="5" s="1"/>
  <c r="F2819" i="5"/>
  <c r="F2818" i="5" s="1"/>
  <c r="H2818" i="5" s="1"/>
  <c r="F2839" i="5"/>
  <c r="F2838" i="5" s="1"/>
  <c r="H2838" i="5" s="1"/>
  <c r="E2848" i="5"/>
  <c r="I2848" i="5"/>
  <c r="H2848" i="5" s="1"/>
  <c r="H2866" i="5"/>
  <c r="F2869" i="5"/>
  <c r="F2868" i="5" s="1"/>
  <c r="F2865" i="5" s="1"/>
  <c r="E15" i="15" s="1"/>
  <c r="E2869" i="5"/>
  <c r="E2868" i="5" s="1"/>
  <c r="I2869" i="5"/>
  <c r="E2871" i="5"/>
  <c r="E2870" i="5" s="1"/>
  <c r="I2871" i="5"/>
  <c r="H2883" i="5"/>
  <c r="E2895" i="5"/>
  <c r="E2894" i="5" s="1"/>
  <c r="F2895" i="5"/>
  <c r="F2894" i="5" s="1"/>
  <c r="I2895" i="5"/>
  <c r="F2904" i="5"/>
  <c r="F2903" i="5" s="1"/>
  <c r="F2898" i="5" s="1"/>
  <c r="E39" i="15" s="1"/>
  <c r="F2907" i="5"/>
  <c r="F2906" i="5" s="1"/>
  <c r="H2906" i="5" s="1"/>
  <c r="I2907" i="5"/>
  <c r="E2907" i="5"/>
  <c r="E2906" i="5" s="1"/>
  <c r="I2909" i="5"/>
  <c r="E2909" i="5"/>
  <c r="E2908" i="5" s="1"/>
  <c r="H2908" i="5" s="1"/>
  <c r="H2911" i="5"/>
  <c r="H2912" i="5"/>
  <c r="F2915" i="5"/>
  <c r="F2914" i="5" s="1"/>
  <c r="E48" i="15" s="1"/>
  <c r="I2915" i="5"/>
  <c r="E2915" i="5"/>
  <c r="E2914" i="5" s="1"/>
  <c r="I2917" i="5"/>
  <c r="E2917" i="5"/>
  <c r="E2916" i="5" s="1"/>
  <c r="H2916" i="5" s="1"/>
  <c r="E2938" i="5"/>
  <c r="E2933" i="5" s="1"/>
  <c r="H2933" i="5" s="1"/>
  <c r="H2945" i="5"/>
  <c r="E3002" i="5"/>
  <c r="I2686" i="5"/>
  <c r="H2686" i="5" s="1"/>
  <c r="F2692" i="5"/>
  <c r="I2710" i="5"/>
  <c r="H2737" i="5"/>
  <c r="I2738" i="5"/>
  <c r="H2738" i="5" s="1"/>
  <c r="I2756" i="5"/>
  <c r="H2756" i="5" s="1"/>
  <c r="I2757" i="5"/>
  <c r="H2757" i="5" s="1"/>
  <c r="I2760" i="5"/>
  <c r="H2760" i="5" s="1"/>
  <c r="I2770" i="5"/>
  <c r="H2770" i="5" s="1"/>
  <c r="I2771" i="5"/>
  <c r="H2771" i="5" s="1"/>
  <c r="I2790" i="5"/>
  <c r="H2790" i="5" s="1"/>
  <c r="I2803" i="5"/>
  <c r="I2811" i="5"/>
  <c r="F2812" i="5"/>
  <c r="I2819" i="5"/>
  <c r="H2820" i="5"/>
  <c r="I2839" i="5"/>
  <c r="E2843" i="5"/>
  <c r="H2847" i="5"/>
  <c r="F2874" i="5"/>
  <c r="F2873" i="5" s="1"/>
  <c r="F2872" i="5" s="1"/>
  <c r="E23" i="15" s="1"/>
  <c r="I2874" i="5"/>
  <c r="E2874" i="5"/>
  <c r="E2873" i="5" s="1"/>
  <c r="H2873" i="5" s="1"/>
  <c r="I2876" i="5"/>
  <c r="E2876" i="5"/>
  <c r="E2875" i="5" s="1"/>
  <c r="H2875" i="5" s="1"/>
  <c r="H2878" i="5"/>
  <c r="H2893" i="5"/>
  <c r="F2920" i="5"/>
  <c r="F2919" i="5" s="1"/>
  <c r="E2920" i="5"/>
  <c r="E2919" i="5" s="1"/>
  <c r="H2919" i="5" s="1"/>
  <c r="I2920" i="5"/>
  <c r="E2922" i="5"/>
  <c r="E2921" i="5" s="1"/>
  <c r="H2921" i="5" s="1"/>
  <c r="I2922" i="5"/>
  <c r="H2924" i="5"/>
  <c r="H2925" i="5"/>
  <c r="I2932" i="5"/>
  <c r="F2932" i="5"/>
  <c r="F2931" i="5" s="1"/>
  <c r="E58" i="15" s="1"/>
  <c r="E2932" i="5"/>
  <c r="E2931" i="5" s="1"/>
  <c r="H2936" i="5"/>
  <c r="H2940" i="5"/>
  <c r="H3016" i="5"/>
  <c r="H3020" i="5"/>
  <c r="H3086" i="5"/>
  <c r="I2749" i="5"/>
  <c r="H2749" i="5" s="1"/>
  <c r="H2778" i="5"/>
  <c r="E2789" i="5"/>
  <c r="F2930" i="5"/>
  <c r="F2929" i="5" s="1"/>
  <c r="E57" i="15" s="1"/>
  <c r="I2930" i="5"/>
  <c r="E2930" i="5"/>
  <c r="E2929" i="5" s="1"/>
  <c r="H2929" i="5" s="1"/>
  <c r="F2942" i="5"/>
  <c r="E64" i="15" s="1"/>
  <c r="H3027" i="5"/>
  <c r="F3035" i="5"/>
  <c r="F3032" i="5" s="1"/>
  <c r="E3035" i="5"/>
  <c r="E3032" i="5" s="1"/>
  <c r="H3085" i="5"/>
  <c r="I3121" i="5"/>
  <c r="F3121" i="5"/>
  <c r="E3121" i="5"/>
  <c r="E3132" i="5"/>
  <c r="H3172" i="5"/>
  <c r="H3200" i="5"/>
  <c r="I2774" i="5"/>
  <c r="H2774" i="5" s="1"/>
  <c r="I2779" i="5"/>
  <c r="H2779" i="5" s="1"/>
  <c r="I2787" i="5"/>
  <c r="H2787" i="5" s="1"/>
  <c r="I2793" i="5"/>
  <c r="H2793" i="5" s="1"/>
  <c r="I2796" i="5"/>
  <c r="H2796" i="5" s="1"/>
  <c r="I2802" i="5"/>
  <c r="H2802" i="5" s="1"/>
  <c r="I2809" i="5"/>
  <c r="H2809" i="5" s="1"/>
  <c r="I2815" i="5"/>
  <c r="H2815" i="5" s="1"/>
  <c r="I2821" i="5"/>
  <c r="H2821" i="5" s="1"/>
  <c r="I2837" i="5"/>
  <c r="H2837" i="5" s="1"/>
  <c r="I2845" i="5"/>
  <c r="H2845" i="5" s="1"/>
  <c r="I2935" i="5"/>
  <c r="I2937" i="5"/>
  <c r="H2937" i="5" s="1"/>
  <c r="I2948" i="5"/>
  <c r="I2953" i="5"/>
  <c r="H2953" i="5" s="1"/>
  <c r="I2954" i="5"/>
  <c r="I2955" i="5"/>
  <c r="I2972" i="5"/>
  <c r="H2972" i="5" s="1"/>
  <c r="I2973" i="5"/>
  <c r="I2974" i="5"/>
  <c r="I2982" i="5"/>
  <c r="E2987" i="5"/>
  <c r="E2988" i="5"/>
  <c r="E2990" i="5"/>
  <c r="E2989" i="5" s="1"/>
  <c r="I2994" i="5"/>
  <c r="I2996" i="5"/>
  <c r="H2996" i="5" s="1"/>
  <c r="I2997" i="5"/>
  <c r="I2998" i="5"/>
  <c r="F3001" i="5"/>
  <c r="F3000" i="5" s="1"/>
  <c r="E92" i="15" s="1"/>
  <c r="F3006" i="5"/>
  <c r="F3005" i="5" s="1"/>
  <c r="H3005" i="5" s="1"/>
  <c r="F3011" i="5"/>
  <c r="F3010" i="5" s="1"/>
  <c r="F3007" i="5" s="1"/>
  <c r="E96" i="15" s="1"/>
  <c r="I3015" i="5"/>
  <c r="I3017" i="5"/>
  <c r="H3017" i="5" s="1"/>
  <c r="I3023" i="5"/>
  <c r="F3026" i="5"/>
  <c r="I3028" i="5"/>
  <c r="H3028" i="5" s="1"/>
  <c r="E3031" i="5"/>
  <c r="E3030" i="5" s="1"/>
  <c r="H3030" i="5" s="1"/>
  <c r="H3040" i="5"/>
  <c r="E3041" i="5"/>
  <c r="E3057" i="5"/>
  <c r="E3054" i="5" s="1"/>
  <c r="H3058" i="5"/>
  <c r="F3065" i="5"/>
  <c r="F3064" i="5" s="1"/>
  <c r="E124" i="15" s="1"/>
  <c r="E3065" i="5"/>
  <c r="E3064" i="5" s="1"/>
  <c r="H3064" i="5" s="1"/>
  <c r="H3067" i="5"/>
  <c r="H3069" i="5"/>
  <c r="F3077" i="5"/>
  <c r="F3076" i="5" s="1"/>
  <c r="E128" i="15" s="1"/>
  <c r="E3077" i="5"/>
  <c r="E3076" i="5" s="1"/>
  <c r="H3079" i="5"/>
  <c r="E3086" i="5"/>
  <c r="H3087" i="5"/>
  <c r="I3090" i="5"/>
  <c r="F3090" i="5"/>
  <c r="F3089" i="5" s="1"/>
  <c r="F3088" i="5" s="1"/>
  <c r="H3088" i="5" s="1"/>
  <c r="H3104" i="5"/>
  <c r="H3114" i="5"/>
  <c r="F3122" i="5"/>
  <c r="I3122" i="5"/>
  <c r="E3122" i="5"/>
  <c r="H3187" i="5"/>
  <c r="H2959" i="5"/>
  <c r="H2975" i="5"/>
  <c r="H2978" i="5"/>
  <c r="F2987" i="5"/>
  <c r="F2984" i="5" s="1"/>
  <c r="E87" i="15" s="1"/>
  <c r="F2990" i="5"/>
  <c r="F2989" i="5" s="1"/>
  <c r="E88" i="8" s="1"/>
  <c r="H3019" i="5"/>
  <c r="F3029" i="5"/>
  <c r="E3029" i="5"/>
  <c r="E3025" i="5" s="1"/>
  <c r="H3041" i="5"/>
  <c r="F3074" i="5"/>
  <c r="F3070" i="5" s="1"/>
  <c r="E127" i="15" s="1"/>
  <c r="E3074" i="5"/>
  <c r="E3070" i="5" s="1"/>
  <c r="E3123" i="5"/>
  <c r="I3123" i="5"/>
  <c r="F3123" i="5"/>
  <c r="E2935" i="5"/>
  <c r="E2934" i="5" s="1"/>
  <c r="H2934" i="5" s="1"/>
  <c r="E2948" i="5"/>
  <c r="E2947" i="5" s="1"/>
  <c r="E2954" i="5"/>
  <c r="E2951" i="5" s="1"/>
  <c r="F2955" i="5"/>
  <c r="F2951" i="5" s="1"/>
  <c r="E2973" i="5"/>
  <c r="F2974" i="5"/>
  <c r="F2970" i="5" s="1"/>
  <c r="E81" i="15" s="1"/>
  <c r="F2982" i="5"/>
  <c r="F2981" i="5" s="1"/>
  <c r="I2988" i="5"/>
  <c r="E2994" i="5"/>
  <c r="E2993" i="5" s="1"/>
  <c r="H2993" i="5" s="1"/>
  <c r="E2997" i="5"/>
  <c r="E2995" i="5" s="1"/>
  <c r="F2998" i="5"/>
  <c r="F2995" i="5" s="1"/>
  <c r="I3001" i="5"/>
  <c r="I3006" i="5"/>
  <c r="I3011" i="5"/>
  <c r="E3023" i="5"/>
  <c r="E3022" i="5" s="1"/>
  <c r="H3022" i="5" s="1"/>
  <c r="I3026" i="5"/>
  <c r="H3026" i="5" s="1"/>
  <c r="H3034" i="5"/>
  <c r="F3038" i="5"/>
  <c r="F3037" i="5" s="1"/>
  <c r="E111" i="15" s="1"/>
  <c r="E3038" i="5"/>
  <c r="F3044" i="5"/>
  <c r="F3043" i="5" s="1"/>
  <c r="F3042" i="5" s="1"/>
  <c r="E112" i="15" s="1"/>
  <c r="E3044" i="5"/>
  <c r="H3046" i="5"/>
  <c r="H3048" i="5"/>
  <c r="F3052" i="5"/>
  <c r="F3051" i="5" s="1"/>
  <c r="E117" i="8" s="1"/>
  <c r="E3052" i="5"/>
  <c r="E3051" i="5" s="1"/>
  <c r="F3054" i="5"/>
  <c r="F3053" i="5" s="1"/>
  <c r="E118" i="15" s="1"/>
  <c r="I3065" i="5"/>
  <c r="H3065" i="5" s="1"/>
  <c r="I3077" i="5"/>
  <c r="H3081" i="5"/>
  <c r="H3091" i="5"/>
  <c r="H3105" i="5"/>
  <c r="H3127" i="5"/>
  <c r="I3140" i="5"/>
  <c r="F3140" i="5"/>
  <c r="E3140" i="5"/>
  <c r="H3156" i="5"/>
  <c r="E3182" i="5"/>
  <c r="H3202" i="5"/>
  <c r="I3036" i="5"/>
  <c r="H3036" i="5" s="1"/>
  <c r="I3039" i="5"/>
  <c r="H3039" i="5" s="1"/>
  <c r="I3050" i="5"/>
  <c r="I3055" i="5"/>
  <c r="H3055" i="5" s="1"/>
  <c r="I3061" i="5"/>
  <c r="H3061" i="5" s="1"/>
  <c r="I3071" i="5"/>
  <c r="H3071" i="5" s="1"/>
  <c r="I3075" i="5"/>
  <c r="H3075" i="5" s="1"/>
  <c r="H3100" i="5"/>
  <c r="H3103" i="5"/>
  <c r="H3108" i="5"/>
  <c r="F3113" i="5"/>
  <c r="F3112" i="5" s="1"/>
  <c r="F3111" i="5" s="1"/>
  <c r="H3130" i="5"/>
  <c r="F3133" i="5"/>
  <c r="H3133" i="5" s="1"/>
  <c r="F3137" i="5"/>
  <c r="E3141" i="5"/>
  <c r="F3142" i="5"/>
  <c r="H3147" i="5"/>
  <c r="H3157" i="5"/>
  <c r="F3159" i="5"/>
  <c r="F3158" i="5" s="1"/>
  <c r="F3151" i="5" s="1"/>
  <c r="E163" i="15" s="1"/>
  <c r="F3169" i="5"/>
  <c r="F3165" i="5" s="1"/>
  <c r="F3164" i="5" s="1"/>
  <c r="E170" i="15" s="1"/>
  <c r="F3175" i="5"/>
  <c r="F3174" i="5" s="1"/>
  <c r="H3174" i="5" s="1"/>
  <c r="H3185" i="5"/>
  <c r="H3188" i="5"/>
  <c r="H3193" i="5"/>
  <c r="F3197" i="5"/>
  <c r="F3196" i="5" s="1"/>
  <c r="F3195" i="5" s="1"/>
  <c r="E185" i="15" s="1"/>
  <c r="H3203" i="5"/>
  <c r="H3208" i="5"/>
  <c r="H3217" i="5"/>
  <c r="H3220" i="5"/>
  <c r="E3224" i="5"/>
  <c r="H3224" i="5" s="1"/>
  <c r="E3229" i="5"/>
  <c r="H3232" i="5"/>
  <c r="H3241" i="5"/>
  <c r="H3244" i="5"/>
  <c r="I3256" i="5"/>
  <c r="F3264" i="5"/>
  <c r="F3263" i="5" s="1"/>
  <c r="E219" i="15" s="1"/>
  <c r="E3264" i="5"/>
  <c r="E3263" i="5" s="1"/>
  <c r="E3265" i="5"/>
  <c r="E3278" i="5"/>
  <c r="E3277" i="5" s="1"/>
  <c r="I3278" i="5"/>
  <c r="F3288" i="5"/>
  <c r="I3288" i="5"/>
  <c r="H3288" i="5" s="1"/>
  <c r="H3388" i="5"/>
  <c r="E3082" i="5"/>
  <c r="E3080" i="5" s="1"/>
  <c r="F3083" i="5"/>
  <c r="H3095" i="5"/>
  <c r="I3096" i="5"/>
  <c r="H3096" i="5" s="1"/>
  <c r="F3099" i="5"/>
  <c r="F3098" i="5" s="1"/>
  <c r="F3097" i="5" s="1"/>
  <c r="E137" i="15" s="1"/>
  <c r="F3107" i="5"/>
  <c r="F3106" i="5" s="1"/>
  <c r="H3106" i="5" s="1"/>
  <c r="I3134" i="5"/>
  <c r="H3134" i="5" s="1"/>
  <c r="I3135" i="5"/>
  <c r="H3135" i="5" s="1"/>
  <c r="E3153" i="5"/>
  <c r="E3152" i="5" s="1"/>
  <c r="E3161" i="5"/>
  <c r="E3160" i="5" s="1"/>
  <c r="H3160" i="5" s="1"/>
  <c r="I3166" i="5"/>
  <c r="H3166" i="5" s="1"/>
  <c r="I3167" i="5"/>
  <c r="H3167" i="5" s="1"/>
  <c r="I3170" i="5"/>
  <c r="H3170" i="5" s="1"/>
  <c r="I3173" i="5"/>
  <c r="H3173" i="5" s="1"/>
  <c r="H3180" i="5"/>
  <c r="I3181" i="5"/>
  <c r="H3181" i="5" s="1"/>
  <c r="F3184" i="5"/>
  <c r="F3183" i="5" s="1"/>
  <c r="E179" i="15" s="1"/>
  <c r="F3192" i="5"/>
  <c r="F3191" i="5" s="1"/>
  <c r="E3199" i="5"/>
  <c r="E3198" i="5" s="1"/>
  <c r="E3195" i="5" s="1"/>
  <c r="E3212" i="5"/>
  <c r="E3211" i="5" s="1"/>
  <c r="E3214" i="5"/>
  <c r="E3213" i="5" s="1"/>
  <c r="H3213" i="5" s="1"/>
  <c r="F3215" i="5"/>
  <c r="F3206" i="5" s="1"/>
  <c r="E191" i="15" s="1"/>
  <c r="F3236" i="5"/>
  <c r="E3238" i="5"/>
  <c r="E3239" i="5"/>
  <c r="F3240" i="5"/>
  <c r="E3260" i="5"/>
  <c r="E3259" i="5" s="1"/>
  <c r="H3259" i="5" s="1"/>
  <c r="I3260" i="5"/>
  <c r="I3264" i="5"/>
  <c r="F3265" i="5"/>
  <c r="F3272" i="5"/>
  <c r="F3271" i="5" s="1"/>
  <c r="E224" i="15" s="1"/>
  <c r="E3272" i="5"/>
  <c r="E3271" i="5" s="1"/>
  <c r="F3278" i="5"/>
  <c r="F3277" i="5" s="1"/>
  <c r="E227" i="15" s="1"/>
  <c r="E3285" i="5"/>
  <c r="I3285" i="5"/>
  <c r="H3285" i="5" s="1"/>
  <c r="E3288" i="5"/>
  <c r="E3318" i="5"/>
  <c r="H3318" i="5" s="1"/>
  <c r="H3329" i="5"/>
  <c r="H3331" i="5"/>
  <c r="F3385" i="5"/>
  <c r="I3141" i="5"/>
  <c r="I3142" i="5"/>
  <c r="I3159" i="5"/>
  <c r="H3159" i="5" s="1"/>
  <c r="I3197" i="5"/>
  <c r="H3225" i="5"/>
  <c r="E3250" i="5"/>
  <c r="I3250" i="5"/>
  <c r="H3250" i="5" s="1"/>
  <c r="F3274" i="5"/>
  <c r="F3273" i="5" s="1"/>
  <c r="E3274" i="5"/>
  <c r="E3273" i="5" s="1"/>
  <c r="F3280" i="5"/>
  <c r="F3279" i="5" s="1"/>
  <c r="E3280" i="5"/>
  <c r="E3279" i="5" s="1"/>
  <c r="I3287" i="5"/>
  <c r="H3287" i="5" s="1"/>
  <c r="F3287" i="5"/>
  <c r="E3289" i="5"/>
  <c r="I3289" i="5"/>
  <c r="H3289" i="5" s="1"/>
  <c r="H3326" i="5"/>
  <c r="H3364" i="5"/>
  <c r="H3428" i="5"/>
  <c r="H3155" i="5"/>
  <c r="H3163" i="5"/>
  <c r="E3171" i="5"/>
  <c r="I3212" i="5"/>
  <c r="I3236" i="5"/>
  <c r="H3236" i="5" s="1"/>
  <c r="I3239" i="5"/>
  <c r="I3240" i="5"/>
  <c r="F3249" i="5"/>
  <c r="F3248" i="5" s="1"/>
  <c r="H3248" i="5" s="1"/>
  <c r="I3249" i="5"/>
  <c r="F3250" i="5"/>
  <c r="F3256" i="5"/>
  <c r="F3255" i="5" s="1"/>
  <c r="H3255" i="5" s="1"/>
  <c r="F3262" i="5"/>
  <c r="F3261" i="5" s="1"/>
  <c r="E3262" i="5"/>
  <c r="E3261" i="5" s="1"/>
  <c r="H3269" i="5"/>
  <c r="I3274" i="5"/>
  <c r="H3276" i="5"/>
  <c r="H3277" i="5"/>
  <c r="I3280" i="5"/>
  <c r="E3287" i="5"/>
  <c r="F3289" i="5"/>
  <c r="I3291" i="5"/>
  <c r="F3291" i="5"/>
  <c r="F3283" i="5" s="1"/>
  <c r="H3305" i="5"/>
  <c r="H3319" i="5"/>
  <c r="E3328" i="5"/>
  <c r="H3357" i="5"/>
  <c r="H3376" i="5"/>
  <c r="H3390" i="5"/>
  <c r="H3397" i="5"/>
  <c r="H3403" i="5"/>
  <c r="E3302" i="5"/>
  <c r="E3301" i="5" s="1"/>
  <c r="E3304" i="5"/>
  <c r="E3303" i="5" s="1"/>
  <c r="H3303" i="5" s="1"/>
  <c r="I3314" i="5"/>
  <c r="F3350" i="5"/>
  <c r="I3360" i="5"/>
  <c r="I3373" i="5"/>
  <c r="I3375" i="5"/>
  <c r="I3400" i="5"/>
  <c r="I3425" i="5"/>
  <c r="I3431" i="5"/>
  <c r="I3433" i="5"/>
  <c r="F3450" i="5"/>
  <c r="F3449" i="5" s="1"/>
  <c r="F3446" i="5" s="1"/>
  <c r="E301" i="15" s="1"/>
  <c r="E3450" i="5"/>
  <c r="E3449" i="5" s="1"/>
  <c r="E3446" i="5" s="1"/>
  <c r="H3472" i="5"/>
  <c r="H3479" i="5"/>
  <c r="E3492" i="5"/>
  <c r="I3492" i="5"/>
  <c r="I3497" i="5"/>
  <c r="H3497" i="5" s="1"/>
  <c r="F3497" i="5"/>
  <c r="F3496" i="5" s="1"/>
  <c r="E325" i="8" s="1"/>
  <c r="H3499" i="5"/>
  <c r="F3514" i="5"/>
  <c r="I3514" i="5"/>
  <c r="E3514" i="5"/>
  <c r="F3517" i="5"/>
  <c r="I3517" i="5"/>
  <c r="E3517" i="5"/>
  <c r="H3525" i="5"/>
  <c r="F3595" i="5"/>
  <c r="E23" i="14" s="1"/>
  <c r="F3621" i="5"/>
  <c r="H3361" i="5"/>
  <c r="H3389" i="5"/>
  <c r="H3404" i="5"/>
  <c r="E3418" i="5"/>
  <c r="F3481" i="5"/>
  <c r="I3481" i="5"/>
  <c r="I3494" i="5"/>
  <c r="F3494" i="5"/>
  <c r="E3518" i="5"/>
  <c r="I3518" i="5"/>
  <c r="F3518" i="5"/>
  <c r="I3520" i="5"/>
  <c r="F3520" i="5"/>
  <c r="E3520" i="5"/>
  <c r="H3266" i="5"/>
  <c r="I3267" i="5"/>
  <c r="H3267" i="5" s="1"/>
  <c r="H3301" i="5"/>
  <c r="I3302" i="5"/>
  <c r="H3309" i="5"/>
  <c r="I3310" i="5"/>
  <c r="H3310" i="5" s="1"/>
  <c r="F3314" i="5"/>
  <c r="F3313" i="5" s="1"/>
  <c r="H3313" i="5" s="1"/>
  <c r="F3336" i="5"/>
  <c r="H3336" i="5" s="1"/>
  <c r="H3342" i="5"/>
  <c r="F3360" i="5"/>
  <c r="F3359" i="5" s="1"/>
  <c r="H3359" i="5" s="1"/>
  <c r="I3365" i="5"/>
  <c r="H3365" i="5" s="1"/>
  <c r="I3366" i="5"/>
  <c r="H3366" i="5" s="1"/>
  <c r="F3373" i="5"/>
  <c r="F3371" i="5" s="1"/>
  <c r="E267" i="15" s="1"/>
  <c r="E3375" i="5"/>
  <c r="E3371" i="5" s="1"/>
  <c r="F3381" i="5"/>
  <c r="F3378" i="5" s="1"/>
  <c r="E269" i="15" s="1"/>
  <c r="F3384" i="5"/>
  <c r="F3383" i="5" s="1"/>
  <c r="H3383" i="5" s="1"/>
  <c r="F3394" i="5"/>
  <c r="F3393" i="5" s="1"/>
  <c r="H3393" i="5" s="1"/>
  <c r="H3398" i="5"/>
  <c r="F3400" i="5"/>
  <c r="F3399" i="5" s="1"/>
  <c r="F3396" i="5" s="1"/>
  <c r="E278" i="15" s="1"/>
  <c r="F3416" i="5"/>
  <c r="F3413" i="5" s="1"/>
  <c r="E287" i="15" s="1"/>
  <c r="F3419" i="5"/>
  <c r="F3418" i="5" s="1"/>
  <c r="E288" i="15" s="1"/>
  <c r="E3425" i="5"/>
  <c r="E3424" i="5" s="1"/>
  <c r="E3423" i="5" s="1"/>
  <c r="H3423" i="5" s="1"/>
  <c r="E3431" i="5"/>
  <c r="E3430" i="5" s="1"/>
  <c r="H3430" i="5" s="1"/>
  <c r="E3433" i="5"/>
  <c r="E3432" i="5" s="1"/>
  <c r="H3432" i="5" s="1"/>
  <c r="F3437" i="5"/>
  <c r="F3435" i="5" s="1"/>
  <c r="E296" i="15" s="1"/>
  <c r="E3437" i="5"/>
  <c r="E3435" i="5" s="1"/>
  <c r="F3440" i="5"/>
  <c r="F3439" i="5" s="1"/>
  <c r="E3440" i="5"/>
  <c r="E3439" i="5" s="1"/>
  <c r="E3442" i="5"/>
  <c r="E3441" i="5" s="1"/>
  <c r="H3441" i="5" s="1"/>
  <c r="H3448" i="5"/>
  <c r="I3450" i="5"/>
  <c r="H3451" i="5"/>
  <c r="F3455" i="5"/>
  <c r="F3454" i="5" s="1"/>
  <c r="F3453" i="5" s="1"/>
  <c r="E305" i="15" s="1"/>
  <c r="E3455" i="5"/>
  <c r="E3454" i="5" s="1"/>
  <c r="E3457" i="5"/>
  <c r="E3456" i="5" s="1"/>
  <c r="H3456" i="5" s="1"/>
  <c r="H3461" i="5"/>
  <c r="H3464" i="5"/>
  <c r="E3478" i="5"/>
  <c r="I3478" i="5"/>
  <c r="E3481" i="5"/>
  <c r="I3483" i="5"/>
  <c r="F3483" i="5"/>
  <c r="F3482" i="5" s="1"/>
  <c r="E319" i="15" s="1"/>
  <c r="F3491" i="5"/>
  <c r="I3491" i="5"/>
  <c r="E3494" i="5"/>
  <c r="I3337" i="5"/>
  <c r="H3337" i="5" s="1"/>
  <c r="I3338" i="5"/>
  <c r="H3338" i="5" s="1"/>
  <c r="I3348" i="5"/>
  <c r="H3348" i="5" s="1"/>
  <c r="I3379" i="5"/>
  <c r="H3379" i="5" s="1"/>
  <c r="I3382" i="5"/>
  <c r="H3382" i="5" s="1"/>
  <c r="E3387" i="5"/>
  <c r="E3386" i="5" s="1"/>
  <c r="H3386" i="5" s="1"/>
  <c r="H3391" i="5"/>
  <c r="I3392" i="5"/>
  <c r="H3392" i="5" s="1"/>
  <c r="E3402" i="5"/>
  <c r="E3401" i="5" s="1"/>
  <c r="E3396" i="5" s="1"/>
  <c r="H3396" i="5" s="1"/>
  <c r="I3407" i="5"/>
  <c r="H3407" i="5" s="1"/>
  <c r="I3408" i="5"/>
  <c r="H3408" i="5" s="1"/>
  <c r="F3411" i="5"/>
  <c r="F3410" i="5" s="1"/>
  <c r="H3410" i="5" s="1"/>
  <c r="I3414" i="5"/>
  <c r="H3414" i="5" s="1"/>
  <c r="I3417" i="5"/>
  <c r="H3417" i="5" s="1"/>
  <c r="I3420" i="5"/>
  <c r="H3420" i="5" s="1"/>
  <c r="I3421" i="5"/>
  <c r="H3421" i="5" s="1"/>
  <c r="I3429" i="5"/>
  <c r="H3429" i="5" s="1"/>
  <c r="I3442" i="5"/>
  <c r="H3444" i="5"/>
  <c r="H3449" i="5"/>
  <c r="I3457" i="5"/>
  <c r="H3457" i="5" s="1"/>
  <c r="H3459" i="5"/>
  <c r="F3468" i="5"/>
  <c r="F3467" i="5" s="1"/>
  <c r="F3462" i="5" s="1"/>
  <c r="E310" i="15" s="1"/>
  <c r="E3468" i="5"/>
  <c r="E3467" i="5" s="1"/>
  <c r="E3470" i="5"/>
  <c r="E3469" i="5" s="1"/>
  <c r="H3469" i="5" s="1"/>
  <c r="H3477" i="5"/>
  <c r="F3478" i="5"/>
  <c r="I3480" i="5"/>
  <c r="F3480" i="5"/>
  <c r="E3483" i="5"/>
  <c r="E3482" i="5" s="1"/>
  <c r="E3491" i="5"/>
  <c r="F3495" i="5"/>
  <c r="I3495" i="5"/>
  <c r="H3502" i="5"/>
  <c r="H3504" i="5"/>
  <c r="E3511" i="5"/>
  <c r="I3511" i="5"/>
  <c r="F3511" i="5"/>
  <c r="I3513" i="5"/>
  <c r="F3513" i="5"/>
  <c r="E3513" i="5"/>
  <c r="I3516" i="5"/>
  <c r="F3516" i="5"/>
  <c r="E3516" i="5"/>
  <c r="H3529" i="5"/>
  <c r="H3608" i="5"/>
  <c r="H3507" i="5"/>
  <c r="H3522" i="5"/>
  <c r="H3526" i="5"/>
  <c r="F3529" i="5"/>
  <c r="E3535" i="5"/>
  <c r="H3535" i="5" s="1"/>
  <c r="E3536" i="5"/>
  <c r="F3537" i="5"/>
  <c r="F3544" i="5"/>
  <c r="F3543" i="5" s="1"/>
  <c r="E343" i="15" s="1"/>
  <c r="H3564" i="5"/>
  <c r="F3567" i="5"/>
  <c r="F3566" i="5" s="1"/>
  <c r="E9" i="14" s="1"/>
  <c r="E3574" i="5"/>
  <c r="E3575" i="5"/>
  <c r="E3577" i="5"/>
  <c r="E3576" i="5" s="1"/>
  <c r="E3583" i="5"/>
  <c r="F3584" i="5"/>
  <c r="E3586" i="5"/>
  <c r="E3587" i="5"/>
  <c r="H3601" i="5"/>
  <c r="H3606" i="5"/>
  <c r="H3609" i="5"/>
  <c r="E3614" i="5"/>
  <c r="E3613" i="5" s="1"/>
  <c r="E3620" i="5"/>
  <c r="E3619" i="5" s="1"/>
  <c r="H3619" i="5" s="1"/>
  <c r="H3634" i="5"/>
  <c r="F3636" i="5"/>
  <c r="F3635" i="5" s="1"/>
  <c r="H3635" i="5" s="1"/>
  <c r="F3640" i="5"/>
  <c r="F3639" i="5" s="1"/>
  <c r="E49" i="14" s="1"/>
  <c r="H3655" i="5"/>
  <c r="F3664" i="5"/>
  <c r="F3663" i="5" s="1"/>
  <c r="E63" i="14" s="1"/>
  <c r="E3674" i="5"/>
  <c r="E3693" i="5"/>
  <c r="I3697" i="5"/>
  <c r="E3738" i="5"/>
  <c r="H3738" i="5" s="1"/>
  <c r="H3754" i="5"/>
  <c r="E3763" i="5"/>
  <c r="E3760" i="5" s="1"/>
  <c r="I3763" i="5"/>
  <c r="F3763" i="5"/>
  <c r="E3771" i="5"/>
  <c r="E3770" i="5" s="1"/>
  <c r="I3771" i="5"/>
  <c r="F3771" i="5"/>
  <c r="F3770" i="5" s="1"/>
  <c r="E115" i="8" s="1"/>
  <c r="H3772" i="5"/>
  <c r="E3782" i="5"/>
  <c r="E3781" i="5" s="1"/>
  <c r="I3782" i="5"/>
  <c r="F3782" i="5"/>
  <c r="F3781" i="5" s="1"/>
  <c r="E120" i="14" s="1"/>
  <c r="F3868" i="5"/>
  <c r="E3868" i="5"/>
  <c r="I3868" i="5"/>
  <c r="F3506" i="5"/>
  <c r="F3505" i="5" s="1"/>
  <c r="E330" i="15" s="1"/>
  <c r="I3530" i="5"/>
  <c r="H3530" i="5" s="1"/>
  <c r="F3535" i="5"/>
  <c r="H3541" i="5"/>
  <c r="I3542" i="5"/>
  <c r="H3542" i="5" s="1"/>
  <c r="E3560" i="5"/>
  <c r="E3559" i="5" s="1"/>
  <c r="E3558" i="5" s="1"/>
  <c r="I3568" i="5"/>
  <c r="H3568" i="5" s="1"/>
  <c r="I3569" i="5"/>
  <c r="H3569" i="5" s="1"/>
  <c r="F3574" i="5"/>
  <c r="F3572" i="5" s="1"/>
  <c r="E10" i="14" s="1"/>
  <c r="F3577" i="5"/>
  <c r="F3576" i="5" s="1"/>
  <c r="E11" i="14" s="1"/>
  <c r="I3581" i="5"/>
  <c r="H3581" i="5" s="1"/>
  <c r="F3586" i="5"/>
  <c r="H3591" i="5"/>
  <c r="I3592" i="5"/>
  <c r="H3592" i="5" s="1"/>
  <c r="E3597" i="5"/>
  <c r="E3596" i="5" s="1"/>
  <c r="H3596" i="5" s="1"/>
  <c r="E3599" i="5"/>
  <c r="E3598" i="5" s="1"/>
  <c r="F3605" i="5"/>
  <c r="F3604" i="5" s="1"/>
  <c r="H3604" i="5" s="1"/>
  <c r="F3614" i="5"/>
  <c r="F3613" i="5" s="1"/>
  <c r="F3612" i="5" s="1"/>
  <c r="E34" i="14" s="1"/>
  <c r="I3618" i="5"/>
  <c r="H3618" i="5" s="1"/>
  <c r="H3624" i="5"/>
  <c r="I3625" i="5"/>
  <c r="H3625" i="5" s="1"/>
  <c r="E3630" i="5"/>
  <c r="E3629" i="5" s="1"/>
  <c r="E3632" i="5"/>
  <c r="E3631" i="5" s="1"/>
  <c r="H3631" i="5" s="1"/>
  <c r="I3640" i="5"/>
  <c r="H3640" i="5" s="1"/>
  <c r="F3649" i="5"/>
  <c r="F3648" i="5" s="1"/>
  <c r="E54" i="14" s="1"/>
  <c r="F3660" i="5"/>
  <c r="F3659" i="5" s="1"/>
  <c r="H3659" i="5" s="1"/>
  <c r="I3664" i="5"/>
  <c r="F3676" i="5"/>
  <c r="F3682" i="5"/>
  <c r="F3681" i="5" s="1"/>
  <c r="H3681" i="5" s="1"/>
  <c r="E3685" i="5"/>
  <c r="F3689" i="5"/>
  <c r="H3689" i="5" s="1"/>
  <c r="F3695" i="5"/>
  <c r="E3817" i="5"/>
  <c r="E3816" i="5" s="1"/>
  <c r="I3817" i="5"/>
  <c r="F3817" i="5"/>
  <c r="F3816" i="5" s="1"/>
  <c r="E135" i="8" s="1"/>
  <c r="E3818" i="5"/>
  <c r="H3818" i="5" s="1"/>
  <c r="H3819" i="5"/>
  <c r="E3851" i="5"/>
  <c r="E3850" i="5" s="1"/>
  <c r="F3851" i="5"/>
  <c r="F3850" i="5" s="1"/>
  <c r="F3841" i="5" s="1"/>
  <c r="E149" i="14" s="1"/>
  <c r="I3851" i="5"/>
  <c r="F3527" i="5"/>
  <c r="E337" i="15" s="1"/>
  <c r="I3536" i="5"/>
  <c r="I3537" i="5"/>
  <c r="I3575" i="5"/>
  <c r="H3575" i="5" s="1"/>
  <c r="I3583" i="5"/>
  <c r="I3584" i="5"/>
  <c r="I3587" i="5"/>
  <c r="H3587" i="5" s="1"/>
  <c r="E3603" i="5"/>
  <c r="I3620" i="5"/>
  <c r="I3636" i="5"/>
  <c r="H3636" i="5" s="1"/>
  <c r="I3649" i="5"/>
  <c r="I3660" i="5"/>
  <c r="H3661" i="5"/>
  <c r="F3675" i="5"/>
  <c r="I3675" i="5"/>
  <c r="I3676" i="5"/>
  <c r="I3682" i="5"/>
  <c r="H3682" i="5" s="1"/>
  <c r="H3683" i="5"/>
  <c r="F3694" i="5"/>
  <c r="I3694" i="5"/>
  <c r="F3721" i="5"/>
  <c r="E3721" i="5"/>
  <c r="E3718" i="5" s="1"/>
  <c r="E3706" i="5" s="1"/>
  <c r="H3745" i="5"/>
  <c r="E3756" i="5"/>
  <c r="I3756" i="5"/>
  <c r="F3756" i="5"/>
  <c r="I3758" i="5"/>
  <c r="F3758" i="5"/>
  <c r="E3758" i="5"/>
  <c r="I3761" i="5"/>
  <c r="F3761" i="5"/>
  <c r="E3761" i="5"/>
  <c r="E3777" i="5"/>
  <c r="H3780" i="5"/>
  <c r="F3807" i="5"/>
  <c r="E3807" i="5"/>
  <c r="I3807" i="5"/>
  <c r="H3562" i="5"/>
  <c r="E3566" i="5"/>
  <c r="E3588" i="5"/>
  <c r="H3588" i="5" s="1"/>
  <c r="E3621" i="5"/>
  <c r="F3669" i="5"/>
  <c r="F3668" i="5" s="1"/>
  <c r="F3678" i="5"/>
  <c r="H3678" i="5" s="1"/>
  <c r="I3686" i="5"/>
  <c r="F3686" i="5"/>
  <c r="I3687" i="5"/>
  <c r="H3687" i="5" s="1"/>
  <c r="F3697" i="5"/>
  <c r="I3710" i="5"/>
  <c r="H3710" i="5" s="1"/>
  <c r="I3721" i="5"/>
  <c r="F3724" i="5"/>
  <c r="F3723" i="5" s="1"/>
  <c r="E3724" i="5"/>
  <c r="E3723" i="5" s="1"/>
  <c r="H3726" i="5"/>
  <c r="F3729" i="5"/>
  <c r="F3728" i="5" s="1"/>
  <c r="F3725" i="5" s="1"/>
  <c r="E93" i="14" s="1"/>
  <c r="E3729" i="5"/>
  <c r="E3728" i="5" s="1"/>
  <c r="E3725" i="5" s="1"/>
  <c r="H3731" i="5"/>
  <c r="F3734" i="5"/>
  <c r="F3733" i="5" s="1"/>
  <c r="E98" i="14" s="1"/>
  <c r="E3734" i="5"/>
  <c r="E3733" i="5" s="1"/>
  <c r="E3730" i="5" s="1"/>
  <c r="F3759" i="5"/>
  <c r="I3759" i="5"/>
  <c r="E3759" i="5"/>
  <c r="F3762" i="5"/>
  <c r="I3762" i="5"/>
  <c r="E3762" i="5"/>
  <c r="F3838" i="5"/>
  <c r="F3837" i="5" s="1"/>
  <c r="E147" i="14" s="1"/>
  <c r="E3838" i="5"/>
  <c r="E3837" i="5" s="1"/>
  <c r="I3838" i="5"/>
  <c r="E3870" i="5"/>
  <c r="F3870" i="5"/>
  <c r="I3870" i="5"/>
  <c r="E3874" i="5"/>
  <c r="F3638" i="5"/>
  <c r="F3637" i="5" s="1"/>
  <c r="E48" i="14" s="1"/>
  <c r="F3643" i="5"/>
  <c r="F3642" i="5" s="1"/>
  <c r="H3642" i="5" s="1"/>
  <c r="F3653" i="5"/>
  <c r="F3652" i="5" s="1"/>
  <c r="F3651" i="5" s="1"/>
  <c r="H3651" i="5" s="1"/>
  <c r="F3658" i="5"/>
  <c r="F3671" i="5"/>
  <c r="F3670" i="5" s="1"/>
  <c r="H3670" i="5" s="1"/>
  <c r="F3677" i="5"/>
  <c r="F3680" i="5"/>
  <c r="F3679" i="5" s="1"/>
  <c r="E75" i="14" s="1"/>
  <c r="F3696" i="5"/>
  <c r="H3696" i="5" s="1"/>
  <c r="F3699" i="5"/>
  <c r="F3698" i="5" s="1"/>
  <c r="E82" i="14" s="1"/>
  <c r="F3711" i="5"/>
  <c r="F3717" i="5"/>
  <c r="F3716" i="5" s="1"/>
  <c r="H3716" i="5" s="1"/>
  <c r="F3720" i="5"/>
  <c r="H3720" i="5" s="1"/>
  <c r="F3736" i="5"/>
  <c r="F3735" i="5" s="1"/>
  <c r="E99" i="8" s="1"/>
  <c r="H3790" i="5"/>
  <c r="H3802" i="5"/>
  <c r="H3809" i="5"/>
  <c r="I3813" i="5"/>
  <c r="H3813" i="5" s="1"/>
  <c r="H3830" i="5"/>
  <c r="F3840" i="5"/>
  <c r="F3839" i="5" s="1"/>
  <c r="E148" i="8" s="1"/>
  <c r="E3840" i="5"/>
  <c r="E3839" i="5" s="1"/>
  <c r="H3848" i="5"/>
  <c r="H3849" i="5"/>
  <c r="F3859" i="5"/>
  <c r="I3859" i="5"/>
  <c r="F3862" i="5"/>
  <c r="E3862" i="5"/>
  <c r="F3865" i="5"/>
  <c r="E3865" i="5"/>
  <c r="H3884" i="5"/>
  <c r="H3903" i="5"/>
  <c r="E3911" i="5"/>
  <c r="E3910" i="5" s="1"/>
  <c r="I3911" i="5"/>
  <c r="F3911" i="5"/>
  <c r="F3910" i="5" s="1"/>
  <c r="I3740" i="5"/>
  <c r="H3740" i="5" s="1"/>
  <c r="H3743" i="5"/>
  <c r="H3746" i="5"/>
  <c r="E3792" i="5"/>
  <c r="E3791" i="5" s="1"/>
  <c r="F3792" i="5"/>
  <c r="F3791" i="5" s="1"/>
  <c r="E126" i="8" s="1"/>
  <c r="E3793" i="5"/>
  <c r="E3804" i="5"/>
  <c r="H3804" i="5" s="1"/>
  <c r="F3804" i="5"/>
  <c r="H3812" i="5"/>
  <c r="F3815" i="5"/>
  <c r="F3814" i="5" s="1"/>
  <c r="E3815" i="5"/>
  <c r="E3814" i="5" s="1"/>
  <c r="H3829" i="5"/>
  <c r="E3836" i="5"/>
  <c r="E3835" i="5" s="1"/>
  <c r="H3835" i="5" s="1"/>
  <c r="I3836" i="5"/>
  <c r="E3842" i="5"/>
  <c r="E3856" i="5"/>
  <c r="I3856" i="5"/>
  <c r="F3869" i="5"/>
  <c r="E3869" i="5"/>
  <c r="F3872" i="5"/>
  <c r="E3872" i="5"/>
  <c r="H3876" i="5"/>
  <c r="H3907" i="5"/>
  <c r="F3784" i="5"/>
  <c r="F3783" i="5" s="1"/>
  <c r="E121" i="14" s="1"/>
  <c r="E3784" i="5"/>
  <c r="E3783" i="5" s="1"/>
  <c r="E3808" i="5"/>
  <c r="F3808" i="5"/>
  <c r="E3822" i="5"/>
  <c r="E3821" i="5" s="1"/>
  <c r="E3820" i="5" s="1"/>
  <c r="F3828" i="5"/>
  <c r="F3827" i="5" s="1"/>
  <c r="F3820" i="5" s="1"/>
  <c r="E137" i="14" s="1"/>
  <c r="I3828" i="5"/>
  <c r="H3845" i="5"/>
  <c r="H3847" i="5"/>
  <c r="I3858" i="5"/>
  <c r="F3858" i="5"/>
  <c r="E3860" i="5"/>
  <c r="I3860" i="5"/>
  <c r="E3863" i="5"/>
  <c r="F3863" i="5"/>
  <c r="H3863" i="5" s="1"/>
  <c r="F3866" i="5"/>
  <c r="E3866" i="5"/>
  <c r="H3875" i="5"/>
  <c r="H3889" i="5"/>
  <c r="H3842" i="5"/>
  <c r="H3846" i="5"/>
  <c r="H3879" i="5"/>
  <c r="H3881" i="5"/>
  <c r="H3882" i="5"/>
  <c r="F3890" i="5"/>
  <c r="H3890" i="5" s="1"/>
  <c r="F3902" i="5"/>
  <c r="F3901" i="5" s="1"/>
  <c r="F3894" i="5" s="1"/>
  <c r="E172" i="14" s="1"/>
  <c r="H3909" i="5"/>
  <c r="F3920" i="5"/>
  <c r="F3919" i="5" s="1"/>
  <c r="E186" i="14" s="1"/>
  <c r="I3924" i="5"/>
  <c r="H3924" i="5" s="1"/>
  <c r="I3933" i="5"/>
  <c r="H3933" i="5" s="1"/>
  <c r="F3940" i="5"/>
  <c r="I3943" i="5"/>
  <c r="H3943" i="5" s="1"/>
  <c r="F3948" i="5"/>
  <c r="I3950" i="5"/>
  <c r="H3950" i="5" s="1"/>
  <c r="E3952" i="5"/>
  <c r="I3955" i="5"/>
  <c r="H3955" i="5" s="1"/>
  <c r="I3961" i="5"/>
  <c r="H3961" i="5" s="1"/>
  <c r="H3967" i="5"/>
  <c r="I3970" i="5"/>
  <c r="F3970" i="5"/>
  <c r="F3968" i="5" s="1"/>
  <c r="E210" i="14" s="1"/>
  <c r="E3970" i="5"/>
  <c r="E3968" i="5" s="1"/>
  <c r="E3979" i="5"/>
  <c r="E3978" i="5" s="1"/>
  <c r="I3979" i="5"/>
  <c r="F3979" i="5"/>
  <c r="F3978" i="5" s="1"/>
  <c r="H3980" i="5"/>
  <c r="H3985" i="5"/>
  <c r="E3992" i="5"/>
  <c r="E3991" i="5" s="1"/>
  <c r="E3988" i="5" s="1"/>
  <c r="H3988" i="5" s="1"/>
  <c r="I3992" i="5"/>
  <c r="F3992" i="5"/>
  <c r="F3991" i="5" s="1"/>
  <c r="F3988" i="5" s="1"/>
  <c r="E220" i="14" s="1"/>
  <c r="H3995" i="5"/>
  <c r="E3993" i="5"/>
  <c r="F4013" i="5"/>
  <c r="I4013" i="5"/>
  <c r="H4013" i="5" s="1"/>
  <c r="E4013" i="5"/>
  <c r="E3853" i="5"/>
  <c r="E3852" i="5" s="1"/>
  <c r="H3852" i="5" s="1"/>
  <c r="F3878" i="5"/>
  <c r="F3877" i="5" s="1"/>
  <c r="E165" i="14" s="1"/>
  <c r="F3886" i="5"/>
  <c r="F3885" i="5" s="1"/>
  <c r="H3885" i="5" s="1"/>
  <c r="I3891" i="5"/>
  <c r="H3891" i="5" s="1"/>
  <c r="I3892" i="5"/>
  <c r="H3892" i="5" s="1"/>
  <c r="H3899" i="5"/>
  <c r="I3900" i="5"/>
  <c r="H3900" i="5" s="1"/>
  <c r="E3913" i="5"/>
  <c r="E3912" i="5" s="1"/>
  <c r="I3920" i="5"/>
  <c r="H3921" i="5"/>
  <c r="F3928" i="5"/>
  <c r="F3927" i="5" s="1"/>
  <c r="H3927" i="5" s="1"/>
  <c r="I3940" i="5"/>
  <c r="I3948" i="5"/>
  <c r="F3953" i="5"/>
  <c r="H3953" i="5" s="1"/>
  <c r="F3959" i="5"/>
  <c r="H3959" i="5" s="1"/>
  <c r="E3963" i="5"/>
  <c r="E3958" i="5" s="1"/>
  <c r="F3963" i="5"/>
  <c r="I3963" i="5"/>
  <c r="H3965" i="5"/>
  <c r="H3969" i="5"/>
  <c r="I4008" i="5"/>
  <c r="H4008" i="5" s="1"/>
  <c r="F4008" i="5"/>
  <c r="E4008" i="5"/>
  <c r="E4014" i="5"/>
  <c r="I4014" i="5"/>
  <c r="F4014" i="5"/>
  <c r="I4016" i="5"/>
  <c r="F4016" i="5"/>
  <c r="E4016" i="5"/>
  <c r="I4019" i="5"/>
  <c r="F4019" i="5"/>
  <c r="E4019" i="5"/>
  <c r="E3987" i="5"/>
  <c r="E3986" i="5" s="1"/>
  <c r="I3987" i="5"/>
  <c r="F3987" i="5"/>
  <c r="F3986" i="5" s="1"/>
  <c r="E219" i="14" s="1"/>
  <c r="E3997" i="5"/>
  <c r="E3996" i="5" s="1"/>
  <c r="I3997" i="5"/>
  <c r="F3997" i="5"/>
  <c r="F3996" i="5" s="1"/>
  <c r="F3993" i="5" s="1"/>
  <c r="E223" i="14" s="1"/>
  <c r="F4009" i="5"/>
  <c r="I4009" i="5"/>
  <c r="H4009" i="5" s="1"/>
  <c r="E4009" i="5"/>
  <c r="F4017" i="5"/>
  <c r="I4017" i="5"/>
  <c r="E4017" i="5"/>
  <c r="F4020" i="5"/>
  <c r="I4020" i="5"/>
  <c r="E4020" i="5"/>
  <c r="E3947" i="5"/>
  <c r="I4007" i="5"/>
  <c r="E4007" i="5"/>
  <c r="F4007" i="5"/>
  <c r="E4010" i="5"/>
  <c r="I4010" i="5"/>
  <c r="H4010" i="5" s="1"/>
  <c r="F4010" i="5"/>
  <c r="I4012" i="5"/>
  <c r="H4012" i="5" s="1"/>
  <c r="F4012" i="5"/>
  <c r="E4012" i="5"/>
  <c r="E4021" i="5"/>
  <c r="I4021" i="5"/>
  <c r="F4021" i="5"/>
  <c r="I4023" i="5"/>
  <c r="F4023" i="5"/>
  <c r="E4023" i="5"/>
  <c r="F4037" i="5"/>
  <c r="F4036" i="5" s="1"/>
  <c r="E240" i="14" s="1"/>
  <c r="E4037" i="5"/>
  <c r="E4036" i="5" s="1"/>
  <c r="H4049" i="5"/>
  <c r="F4061" i="5"/>
  <c r="F4058" i="5" s="1"/>
  <c r="E254" i="14" s="1"/>
  <c r="I4061" i="5"/>
  <c r="E4075" i="5"/>
  <c r="E4073" i="5" s="1"/>
  <c r="F4075" i="5"/>
  <c r="I4105" i="5"/>
  <c r="F4105" i="5"/>
  <c r="E4125" i="5"/>
  <c r="E4124" i="5" s="1"/>
  <c r="I4125" i="5"/>
  <c r="F4125" i="5"/>
  <c r="F4124" i="5" s="1"/>
  <c r="F4119" i="5" s="1"/>
  <c r="E278" i="14" s="1"/>
  <c r="I4159" i="5"/>
  <c r="E4159" i="5"/>
  <c r="F4159" i="5"/>
  <c r="E4263" i="5"/>
  <c r="E4262" i="5" s="1"/>
  <c r="F4263" i="5"/>
  <c r="F4262" i="5" s="1"/>
  <c r="E340" i="14" s="1"/>
  <c r="I4263" i="5"/>
  <c r="F3926" i="5"/>
  <c r="F3931" i="5"/>
  <c r="F3930" i="5" s="1"/>
  <c r="H3930" i="5" s="1"/>
  <c r="F3939" i="5"/>
  <c r="F3945" i="5"/>
  <c r="F3951" i="5"/>
  <c r="H3951" i="5" s="1"/>
  <c r="F3954" i="5"/>
  <c r="H3954" i="5" s="1"/>
  <c r="F3957" i="5"/>
  <c r="F3960" i="5"/>
  <c r="H3960" i="5" s="1"/>
  <c r="E4029" i="5"/>
  <c r="E4028" i="5" s="1"/>
  <c r="H4028" i="5" s="1"/>
  <c r="E4031" i="5"/>
  <c r="E4030" i="5" s="1"/>
  <c r="F4043" i="5"/>
  <c r="F4042" i="5" s="1"/>
  <c r="E244" i="14" s="1"/>
  <c r="E4048" i="5"/>
  <c r="E4047" i="5" s="1"/>
  <c r="H4047" i="5" s="1"/>
  <c r="I4048" i="5"/>
  <c r="F4055" i="5"/>
  <c r="F4054" i="5" s="1"/>
  <c r="F4051" i="5" s="1"/>
  <c r="E249" i="14" s="1"/>
  <c r="I4055" i="5"/>
  <c r="H4060" i="5"/>
  <c r="E4061" i="5"/>
  <c r="I4064" i="5"/>
  <c r="H4064" i="5" s="1"/>
  <c r="E4067" i="5"/>
  <c r="H4070" i="5"/>
  <c r="F4073" i="5"/>
  <c r="E259" i="14" s="1"/>
  <c r="I4077" i="5"/>
  <c r="H4077" i="5" s="1"/>
  <c r="H4079" i="5"/>
  <c r="I4081" i="5"/>
  <c r="H4081" i="5" s="1"/>
  <c r="F4085" i="5"/>
  <c r="F4084" i="5" s="1"/>
  <c r="H4084" i="5" s="1"/>
  <c r="F4088" i="5"/>
  <c r="F4087" i="5" s="1"/>
  <c r="E265" i="14" s="1"/>
  <c r="F4093" i="5"/>
  <c r="F4092" i="5" s="1"/>
  <c r="E266" i="14" s="1"/>
  <c r="F4097" i="5"/>
  <c r="F4102" i="5"/>
  <c r="I4102" i="5"/>
  <c r="H4104" i="5"/>
  <c r="E4105" i="5"/>
  <c r="H4121" i="5"/>
  <c r="H4127" i="5"/>
  <c r="E4249" i="5"/>
  <c r="F4249" i="5"/>
  <c r="I4249" i="5"/>
  <c r="F4031" i="5"/>
  <c r="F4030" i="5" s="1"/>
  <c r="E236" i="14" s="1"/>
  <c r="I4037" i="5"/>
  <c r="I4043" i="5"/>
  <c r="F4046" i="5"/>
  <c r="E246" i="14" s="1"/>
  <c r="H4063" i="5"/>
  <c r="H4066" i="5"/>
  <c r="F4067" i="5"/>
  <c r="E4069" i="5"/>
  <c r="I4069" i="5"/>
  <c r="I4075" i="5"/>
  <c r="H4080" i="5"/>
  <c r="F4083" i="5"/>
  <c r="F4082" i="5" s="1"/>
  <c r="H4082" i="5" s="1"/>
  <c r="E4083" i="5"/>
  <c r="E4082" i="5" s="1"/>
  <c r="I4085" i="5"/>
  <c r="I4093" i="5"/>
  <c r="I4097" i="5"/>
  <c r="H4110" i="5"/>
  <c r="E4145" i="5"/>
  <c r="I4145" i="5"/>
  <c r="F4145" i="5"/>
  <c r="F4141" i="5" s="1"/>
  <c r="E288" i="14" s="1"/>
  <c r="E4155" i="5"/>
  <c r="H4155" i="5" s="1"/>
  <c r="H4156" i="5"/>
  <c r="E4175" i="5"/>
  <c r="E4174" i="5" s="1"/>
  <c r="I4175" i="5"/>
  <c r="F4175" i="5"/>
  <c r="F4174" i="5" s="1"/>
  <c r="E304" i="14" s="1"/>
  <c r="I4029" i="5"/>
  <c r="F4045" i="5"/>
  <c r="F4044" i="5" s="1"/>
  <c r="E245" i="14" s="1"/>
  <c r="E4045" i="5"/>
  <c r="E4044" i="5" s="1"/>
  <c r="E4041" i="5" s="1"/>
  <c r="H4059" i="5"/>
  <c r="E4062" i="5"/>
  <c r="I4062" i="5"/>
  <c r="F4068" i="5"/>
  <c r="F4065" i="5" s="1"/>
  <c r="E256" i="14" s="1"/>
  <c r="I4068" i="5"/>
  <c r="H4092" i="5"/>
  <c r="F4094" i="5"/>
  <c r="E4103" i="5"/>
  <c r="I4103" i="5"/>
  <c r="E4111" i="5"/>
  <c r="E4108" i="5" s="1"/>
  <c r="H4112" i="5"/>
  <c r="I4115" i="5"/>
  <c r="F4115" i="5"/>
  <c r="F4114" i="5" s="1"/>
  <c r="F4113" i="5" s="1"/>
  <c r="H4113" i="5" s="1"/>
  <c r="E4132" i="5"/>
  <c r="I4132" i="5"/>
  <c r="F4132" i="5"/>
  <c r="F4129" i="5" s="1"/>
  <c r="E285" i="14" s="1"/>
  <c r="E4138" i="5"/>
  <c r="I4138" i="5"/>
  <c r="F4138" i="5"/>
  <c r="F4136" i="5" s="1"/>
  <c r="E4140" i="5"/>
  <c r="E4136" i="5" s="1"/>
  <c r="I4140" i="5"/>
  <c r="E4161" i="5"/>
  <c r="I4161" i="5"/>
  <c r="F4161" i="5"/>
  <c r="F4173" i="5"/>
  <c r="F4172" i="5" s="1"/>
  <c r="E303" i="14" s="1"/>
  <c r="E4173" i="5"/>
  <c r="E4172" i="5" s="1"/>
  <c r="I4173" i="5"/>
  <c r="F4146" i="5"/>
  <c r="H4146" i="5" s="1"/>
  <c r="H4150" i="5"/>
  <c r="H4162" i="5"/>
  <c r="F4178" i="5"/>
  <c r="F4177" i="5" s="1"/>
  <c r="E306" i="14" s="1"/>
  <c r="I4178" i="5"/>
  <c r="E4178" i="5"/>
  <c r="E4177" i="5" s="1"/>
  <c r="H4177" i="5" s="1"/>
  <c r="I4180" i="5"/>
  <c r="E4180" i="5"/>
  <c r="E4179" i="5" s="1"/>
  <c r="H4186" i="5"/>
  <c r="H4196" i="5"/>
  <c r="H4205" i="5"/>
  <c r="E4247" i="5"/>
  <c r="E4245" i="5" s="1"/>
  <c r="F4247" i="5"/>
  <c r="I4247" i="5"/>
  <c r="E4267" i="5"/>
  <c r="E4266" i="5" s="1"/>
  <c r="F4267" i="5"/>
  <c r="F4266" i="5" s="1"/>
  <c r="E343" i="14" s="1"/>
  <c r="I4267" i="5"/>
  <c r="H4126" i="5"/>
  <c r="E4129" i="5"/>
  <c r="H4129" i="5" s="1"/>
  <c r="H4147" i="5"/>
  <c r="H4149" i="5"/>
  <c r="F4152" i="5"/>
  <c r="F4151" i="5" s="1"/>
  <c r="E292" i="8" s="1"/>
  <c r="E4152" i="5"/>
  <c r="E4151" i="5" s="1"/>
  <c r="I4152" i="5"/>
  <c r="E4154" i="5"/>
  <c r="E4153" i="5" s="1"/>
  <c r="H4153" i="5" s="1"/>
  <c r="I4154" i="5"/>
  <c r="F4160" i="5"/>
  <c r="I4160" i="5"/>
  <c r="E4160" i="5"/>
  <c r="H4174" i="5"/>
  <c r="F4180" i="5"/>
  <c r="F4179" i="5" s="1"/>
  <c r="H4181" i="5"/>
  <c r="F4201" i="5"/>
  <c r="F4199" i="5" s="1"/>
  <c r="E4201" i="5"/>
  <c r="E4199" i="5" s="1"/>
  <c r="E4198" i="5" s="1"/>
  <c r="E4220" i="5"/>
  <c r="E4219" i="5" s="1"/>
  <c r="F4220" i="5"/>
  <c r="F4219" i="5" s="1"/>
  <c r="E325" i="14" s="1"/>
  <c r="I4220" i="5"/>
  <c r="E4252" i="5"/>
  <c r="E4250" i="5" s="1"/>
  <c r="F4252" i="5"/>
  <c r="F4250" i="5" s="1"/>
  <c r="I4252" i="5"/>
  <c r="E4260" i="5"/>
  <c r="E4256" i="5" s="1"/>
  <c r="F4260" i="5"/>
  <c r="F4256" i="5" s="1"/>
  <c r="E339" i="14" s="1"/>
  <c r="I4260" i="5"/>
  <c r="I4123" i="5"/>
  <c r="I4131" i="5"/>
  <c r="H4131" i="5" s="1"/>
  <c r="I4134" i="5"/>
  <c r="H4134" i="5" s="1"/>
  <c r="I4137" i="5"/>
  <c r="H4137" i="5" s="1"/>
  <c r="I4144" i="5"/>
  <c r="H4144" i="5" s="1"/>
  <c r="H4206" i="5"/>
  <c r="E4211" i="5"/>
  <c r="E4210" i="5" s="1"/>
  <c r="F4211" i="5"/>
  <c r="F4210" i="5" s="1"/>
  <c r="E322" i="8" s="1"/>
  <c r="F4213" i="5"/>
  <c r="F4191" i="5"/>
  <c r="F4190" i="5" s="1"/>
  <c r="I4191" i="5"/>
  <c r="F4193" i="5"/>
  <c r="F4192" i="5" s="1"/>
  <c r="H4192" i="5" s="1"/>
  <c r="H4202" i="5"/>
  <c r="E4239" i="5"/>
  <c r="E4238" i="5" s="1"/>
  <c r="F4239" i="5"/>
  <c r="F4238" i="5" s="1"/>
  <c r="H4207" i="5"/>
  <c r="I4215" i="5"/>
  <c r="H4215" i="5" s="1"/>
  <c r="F4221" i="5"/>
  <c r="I4225" i="5"/>
  <c r="H4225" i="5" s="1"/>
  <c r="H4226" i="5"/>
  <c r="E4233" i="5"/>
  <c r="H4241" i="5"/>
  <c r="H4255" i="5"/>
  <c r="H4217" i="5"/>
  <c r="H4229" i="5"/>
  <c r="H4230" i="5"/>
  <c r="I4236" i="5"/>
  <c r="H4236" i="5" s="1"/>
  <c r="I4243" i="5"/>
  <c r="H4243" i="5" s="1"/>
  <c r="I4258" i="5"/>
  <c r="H4258" i="5" s="1"/>
  <c r="I4208" i="5"/>
  <c r="H4208" i="5" s="1"/>
  <c r="I4216" i="5"/>
  <c r="H4216" i="5" s="1"/>
  <c r="I4227" i="5"/>
  <c r="H4227" i="5" s="1"/>
  <c r="I4235" i="5"/>
  <c r="H4235" i="5" s="1"/>
  <c r="I4242" i="5"/>
  <c r="H4242" i="5" s="1"/>
  <c r="I4248" i="5"/>
  <c r="H4248" i="5" s="1"/>
  <c r="I4251" i="5"/>
  <c r="H4251" i="5" s="1"/>
  <c r="I4257" i="5"/>
  <c r="H4257" i="5" s="1"/>
  <c r="I4261" i="5"/>
  <c r="H4261" i="5" s="1"/>
  <c r="F4265" i="5"/>
  <c r="F4264" i="5" s="1"/>
  <c r="H4264" i="5" s="1"/>
  <c r="H66" i="6"/>
  <c r="H81" i="6"/>
  <c r="H98" i="6"/>
  <c r="H90" i="6"/>
  <c r="E22" i="6"/>
  <c r="E23" i="6"/>
  <c r="E25" i="6"/>
  <c r="E26" i="6"/>
  <c r="E7" i="6"/>
  <c r="E6" i="6" s="1"/>
  <c r="F8" i="6"/>
  <c r="H14" i="6"/>
  <c r="H15" i="6"/>
  <c r="F22" i="6"/>
  <c r="F25" i="6"/>
  <c r="F24" i="6" s="1"/>
  <c r="F10" i="13" s="1"/>
  <c r="H39" i="6"/>
  <c r="H42" i="6"/>
  <c r="F49" i="6"/>
  <c r="F47" i="6" s="1"/>
  <c r="E10" i="6"/>
  <c r="I19" i="6"/>
  <c r="I20" i="6"/>
  <c r="I23" i="6"/>
  <c r="I26" i="6"/>
  <c r="I27" i="6"/>
  <c r="H27" i="6" s="1"/>
  <c r="F30" i="6"/>
  <c r="E33" i="6"/>
  <c r="E29" i="6" s="1"/>
  <c r="F34" i="6"/>
  <c r="H34" i="6" s="1"/>
  <c r="I50" i="6"/>
  <c r="H50" i="6" s="1"/>
  <c r="I51" i="6"/>
  <c r="H51" i="6" s="1"/>
  <c r="F55" i="6"/>
  <c r="F54" i="6" s="1"/>
  <c r="F16" i="7" s="1"/>
  <c r="E59" i="6"/>
  <c r="E56" i="6" s="1"/>
  <c r="F60" i="6"/>
  <c r="H60" i="6" s="1"/>
  <c r="H64" i="6"/>
  <c r="I65" i="6"/>
  <c r="H65" i="6" s="1"/>
  <c r="I67" i="6"/>
  <c r="H67" i="6" s="1"/>
  <c r="F68" i="6"/>
  <c r="F21" i="13" s="1"/>
  <c r="E70" i="6"/>
  <c r="E74" i="6"/>
  <c r="H74" i="6" s="1"/>
  <c r="E79" i="6"/>
  <c r="I82" i="6"/>
  <c r="H82" i="6" s="1"/>
  <c r="F86" i="6"/>
  <c r="F85" i="6" s="1"/>
  <c r="F78" i="6" s="1"/>
  <c r="F24" i="13" s="1"/>
  <c r="E97" i="6"/>
  <c r="E96" i="6" s="1"/>
  <c r="H96" i="6" s="1"/>
  <c r="E100" i="6"/>
  <c r="H100" i="6" s="1"/>
  <c r="I103" i="6"/>
  <c r="H103" i="6" s="1"/>
  <c r="I125" i="6"/>
  <c r="F129" i="6"/>
  <c r="F128" i="6" s="1"/>
  <c r="H128" i="6" s="1"/>
  <c r="E137" i="6"/>
  <c r="H141" i="6"/>
  <c r="I145" i="6"/>
  <c r="H145" i="6" s="1"/>
  <c r="F160" i="6"/>
  <c r="E160" i="6"/>
  <c r="H162" i="6"/>
  <c r="F184" i="6"/>
  <c r="E184" i="6"/>
  <c r="F187" i="6"/>
  <c r="F186" i="6" s="1"/>
  <c r="I187" i="6"/>
  <c r="E187" i="6"/>
  <c r="E186" i="6" s="1"/>
  <c r="F210" i="6"/>
  <c r="E210" i="6"/>
  <c r="F222" i="6"/>
  <c r="I222" i="6"/>
  <c r="E222" i="6"/>
  <c r="F225" i="6"/>
  <c r="I225" i="6"/>
  <c r="E225" i="6"/>
  <c r="F247" i="6"/>
  <c r="E247" i="6"/>
  <c r="H249" i="6"/>
  <c r="H252" i="6"/>
  <c r="H255" i="6"/>
  <c r="H260" i="6"/>
  <c r="H272" i="6"/>
  <c r="H277" i="6"/>
  <c r="F281" i="6"/>
  <c r="F280" i="6" s="1"/>
  <c r="F275" i="6" s="1"/>
  <c r="E281" i="6"/>
  <c r="E280" i="6" s="1"/>
  <c r="F292" i="6"/>
  <c r="H309" i="6"/>
  <c r="F321" i="6"/>
  <c r="E321" i="6"/>
  <c r="H324" i="6"/>
  <c r="F335" i="6"/>
  <c r="E335" i="6"/>
  <c r="H335" i="6" s="1"/>
  <c r="H337" i="6"/>
  <c r="H341" i="6"/>
  <c r="H347" i="6"/>
  <c r="H350" i="6"/>
  <c r="F354" i="6"/>
  <c r="F353" i="6" s="1"/>
  <c r="F352" i="6" s="1"/>
  <c r="F98" i="13" s="1"/>
  <c r="E354" i="6"/>
  <c r="E353" i="6" s="1"/>
  <c r="E352" i="6" s="1"/>
  <c r="H356" i="6"/>
  <c r="H365" i="6"/>
  <c r="H368" i="6"/>
  <c r="F380" i="6"/>
  <c r="F379" i="6" s="1"/>
  <c r="F109" i="13" s="1"/>
  <c r="E380" i="6"/>
  <c r="E379" i="6" s="1"/>
  <c r="H382" i="6"/>
  <c r="H391" i="6"/>
  <c r="H394" i="6"/>
  <c r="F406" i="6"/>
  <c r="F405" i="6" s="1"/>
  <c r="F121" i="13" s="1"/>
  <c r="E406" i="6"/>
  <c r="E405" i="6" s="1"/>
  <c r="H405" i="6" s="1"/>
  <c r="H408" i="6"/>
  <c r="H425" i="6"/>
  <c r="H434" i="6"/>
  <c r="H446" i="6"/>
  <c r="F449" i="6"/>
  <c r="F137" i="13" s="1"/>
  <c r="H452" i="6"/>
  <c r="H457" i="6"/>
  <c r="F456" i="6"/>
  <c r="H460" i="6"/>
  <c r="F464" i="6"/>
  <c r="E464" i="6"/>
  <c r="F467" i="6"/>
  <c r="F466" i="6" s="1"/>
  <c r="F144" i="13" s="1"/>
  <c r="E467" i="6"/>
  <c r="H469" i="6"/>
  <c r="H472" i="6"/>
  <c r="H486" i="6"/>
  <c r="H503" i="6"/>
  <c r="H570" i="6"/>
  <c r="F641" i="6"/>
  <c r="H652" i="6"/>
  <c r="H675" i="6"/>
  <c r="H689" i="6"/>
  <c r="H806" i="6"/>
  <c r="H808" i="6"/>
  <c r="E865" i="6"/>
  <c r="H868" i="6"/>
  <c r="H876" i="6"/>
  <c r="H1020" i="6"/>
  <c r="F1019" i="6"/>
  <c r="F72" i="12" s="1"/>
  <c r="H1039" i="6"/>
  <c r="H1052" i="6"/>
  <c r="H1114" i="6"/>
  <c r="F12" i="6"/>
  <c r="H12" i="6" s="1"/>
  <c r="I55" i="6"/>
  <c r="F56" i="6"/>
  <c r="F17" i="13" s="1"/>
  <c r="I77" i="6"/>
  <c r="I84" i="6"/>
  <c r="I86" i="6"/>
  <c r="I95" i="6"/>
  <c r="F135" i="6"/>
  <c r="F134" i="6" s="1"/>
  <c r="F51" i="13" s="1"/>
  <c r="E135" i="6"/>
  <c r="E134" i="6" s="1"/>
  <c r="F142" i="6"/>
  <c r="E142" i="6"/>
  <c r="F146" i="6"/>
  <c r="E146" i="6"/>
  <c r="F163" i="6"/>
  <c r="E163" i="6"/>
  <c r="F174" i="6"/>
  <c r="E174" i="6"/>
  <c r="F177" i="6"/>
  <c r="F176" i="6" s="1"/>
  <c r="F56" i="7" s="1"/>
  <c r="I177" i="6"/>
  <c r="E177" i="6"/>
  <c r="E176" i="6" s="1"/>
  <c r="F190" i="6"/>
  <c r="E190" i="6"/>
  <c r="F196" i="6"/>
  <c r="E196" i="6"/>
  <c r="F228" i="6"/>
  <c r="I228" i="6"/>
  <c r="E228" i="6"/>
  <c r="F250" i="6"/>
  <c r="E250" i="6"/>
  <c r="F253" i="6"/>
  <c r="E253" i="6"/>
  <c r="F256" i="6"/>
  <c r="E256" i="6"/>
  <c r="F273" i="6"/>
  <c r="E273" i="6"/>
  <c r="F300" i="6"/>
  <c r="E300" i="6"/>
  <c r="F328" i="6"/>
  <c r="F323" i="6" s="1"/>
  <c r="F90" i="13" s="1"/>
  <c r="E328" i="6"/>
  <c r="F359" i="6"/>
  <c r="F358" i="6" s="1"/>
  <c r="F102" i="13" s="1"/>
  <c r="E359" i="6"/>
  <c r="H380" i="6"/>
  <c r="H389" i="6"/>
  <c r="F400" i="6"/>
  <c r="F399" i="6" s="1"/>
  <c r="F118" i="13" s="1"/>
  <c r="E400" i="6"/>
  <c r="E399" i="6" s="1"/>
  <c r="H402" i="6"/>
  <c r="H411" i="6"/>
  <c r="F422" i="6"/>
  <c r="F420" i="6" s="1"/>
  <c r="E422" i="6"/>
  <c r="I428" i="6"/>
  <c r="F428" i="6"/>
  <c r="H432" i="6"/>
  <c r="H439" i="6"/>
  <c r="F442" i="6"/>
  <c r="F135" i="13" s="1"/>
  <c r="H445" i="6"/>
  <c r="H463" i="6"/>
  <c r="H668" i="6"/>
  <c r="H818" i="6"/>
  <c r="H982" i="6"/>
  <c r="E19" i="6"/>
  <c r="F20" i="6"/>
  <c r="H32" i="6"/>
  <c r="H58" i="6"/>
  <c r="H99" i="6"/>
  <c r="H123" i="6"/>
  <c r="F125" i="6"/>
  <c r="F124" i="6" s="1"/>
  <c r="F46" i="7" s="1"/>
  <c r="F140" i="6"/>
  <c r="H148" i="6"/>
  <c r="F156" i="6"/>
  <c r="E156" i="6"/>
  <c r="I163" i="6"/>
  <c r="H163" i="6" s="1"/>
  <c r="H169" i="6"/>
  <c r="I174" i="6"/>
  <c r="H174" i="6" s="1"/>
  <c r="F180" i="6"/>
  <c r="E180" i="6"/>
  <c r="I190" i="6"/>
  <c r="H190" i="6" s="1"/>
  <c r="I196" i="6"/>
  <c r="H196" i="6" s="1"/>
  <c r="F206" i="6"/>
  <c r="E206" i="6"/>
  <c r="F236" i="6"/>
  <c r="F235" i="6" s="1"/>
  <c r="F64" i="7" s="1"/>
  <c r="E236" i="6"/>
  <c r="E235" i="6" s="1"/>
  <c r="I250" i="6"/>
  <c r="H250" i="6" s="1"/>
  <c r="I253" i="6"/>
  <c r="H253" i="6" s="1"/>
  <c r="I256" i="6"/>
  <c r="H256" i="6" s="1"/>
  <c r="I273" i="6"/>
  <c r="H273" i="6" s="1"/>
  <c r="H282" i="6"/>
  <c r="H288" i="6"/>
  <c r="I300" i="6"/>
  <c r="H300" i="6" s="1"/>
  <c r="F311" i="6"/>
  <c r="F308" i="6" s="1"/>
  <c r="E311" i="6"/>
  <c r="F317" i="6"/>
  <c r="E317" i="6"/>
  <c r="I328" i="6"/>
  <c r="H336" i="6"/>
  <c r="F349" i="6"/>
  <c r="F345" i="6" s="1"/>
  <c r="E349" i="6"/>
  <c r="E345" i="6" s="1"/>
  <c r="H355" i="6"/>
  <c r="I359" i="6"/>
  <c r="F372" i="6"/>
  <c r="F370" i="6" s="1"/>
  <c r="F105" i="13" s="1"/>
  <c r="E372" i="6"/>
  <c r="H400" i="6"/>
  <c r="F419" i="6"/>
  <c r="F418" i="6" s="1"/>
  <c r="F128" i="13" s="1"/>
  <c r="E419" i="6"/>
  <c r="E418" i="6" s="1"/>
  <c r="F429" i="6"/>
  <c r="E429" i="6"/>
  <c r="H498" i="6"/>
  <c r="H509" i="6"/>
  <c r="E822" i="6"/>
  <c r="H981" i="6"/>
  <c r="H1050" i="6"/>
  <c r="E1049" i="6"/>
  <c r="H1106" i="6"/>
  <c r="H1110" i="6"/>
  <c r="H46" i="6"/>
  <c r="E71" i="6"/>
  <c r="F77" i="6"/>
  <c r="F76" i="6" s="1"/>
  <c r="H76" i="6" s="1"/>
  <c r="E84" i="6"/>
  <c r="E83" i="6" s="1"/>
  <c r="H83" i="6" s="1"/>
  <c r="H91" i="6"/>
  <c r="F95" i="6"/>
  <c r="F94" i="6" s="1"/>
  <c r="F87" i="6" s="1"/>
  <c r="E127" i="6"/>
  <c r="E126" i="6" s="1"/>
  <c r="I135" i="6"/>
  <c r="H135" i="6" s="1"/>
  <c r="I142" i="6"/>
  <c r="H142" i="6" s="1"/>
  <c r="I146" i="6"/>
  <c r="H146" i="6" s="1"/>
  <c r="F149" i="6"/>
  <c r="E149" i="6"/>
  <c r="F153" i="6"/>
  <c r="E153" i="6"/>
  <c r="F167" i="6"/>
  <c r="E167" i="6"/>
  <c r="F170" i="6"/>
  <c r="E170" i="6"/>
  <c r="F200" i="6"/>
  <c r="E200" i="6"/>
  <c r="I206" i="6"/>
  <c r="H206" i="6" s="1"/>
  <c r="F216" i="6"/>
  <c r="I216" i="6"/>
  <c r="E216" i="6"/>
  <c r="F219" i="6"/>
  <c r="I219" i="6"/>
  <c r="E219" i="6"/>
  <c r="F241" i="6"/>
  <c r="F240" i="6" s="1"/>
  <c r="F66" i="13" s="1"/>
  <c r="I241" i="6"/>
  <c r="E241" i="6"/>
  <c r="E240" i="6" s="1"/>
  <c r="F244" i="6"/>
  <c r="E244" i="6"/>
  <c r="H246" i="6"/>
  <c r="F264" i="6"/>
  <c r="F263" i="6" s="1"/>
  <c r="F258" i="6" s="1"/>
  <c r="I264" i="6"/>
  <c r="E264" i="6"/>
  <c r="E263" i="6" s="1"/>
  <c r="F267" i="6"/>
  <c r="E267" i="6"/>
  <c r="H283" i="6"/>
  <c r="F289" i="6"/>
  <c r="E289" i="6"/>
  <c r="I311" i="6"/>
  <c r="I317" i="6"/>
  <c r="H326" i="6"/>
  <c r="H329" i="6"/>
  <c r="F331" i="6"/>
  <c r="F92" i="13" s="1"/>
  <c r="F342" i="6"/>
  <c r="F338" i="6" s="1"/>
  <c r="E342" i="6"/>
  <c r="I349" i="6"/>
  <c r="F369" i="6"/>
  <c r="F366" i="6" s="1"/>
  <c r="E369" i="6"/>
  <c r="E366" i="6" s="1"/>
  <c r="I372" i="6"/>
  <c r="H379" i="6"/>
  <c r="F383" i="6"/>
  <c r="F381" i="6" s="1"/>
  <c r="E383" i="6"/>
  <c r="H385" i="6"/>
  <c r="H388" i="6"/>
  <c r="H401" i="6"/>
  <c r="I419" i="6"/>
  <c r="I429" i="6"/>
  <c r="H436" i="6"/>
  <c r="F462" i="6"/>
  <c r="F143" i="13" s="1"/>
  <c r="H1031" i="6"/>
  <c r="I147" i="6"/>
  <c r="H147" i="6" s="1"/>
  <c r="I154" i="6"/>
  <c r="H154" i="6" s="1"/>
  <c r="I157" i="6"/>
  <c r="H157" i="6" s="1"/>
  <c r="I161" i="6"/>
  <c r="H161" i="6" s="1"/>
  <c r="I171" i="6"/>
  <c r="H171" i="6" s="1"/>
  <c r="I181" i="6"/>
  <c r="H181" i="6" s="1"/>
  <c r="I191" i="6"/>
  <c r="H191" i="6" s="1"/>
  <c r="I197" i="6"/>
  <c r="H197" i="6" s="1"/>
  <c r="I257" i="6"/>
  <c r="H257" i="6" s="1"/>
  <c r="I268" i="6"/>
  <c r="H268" i="6" s="1"/>
  <c r="I274" i="6"/>
  <c r="H274" i="6" s="1"/>
  <c r="I284" i="6"/>
  <c r="H284" i="6" s="1"/>
  <c r="I290" i="6"/>
  <c r="H290" i="6" s="1"/>
  <c r="I312" i="6"/>
  <c r="I325" i="6"/>
  <c r="I378" i="6"/>
  <c r="I404" i="6"/>
  <c r="I417" i="6"/>
  <c r="I430" i="6"/>
  <c r="I444" i="6"/>
  <c r="E476" i="6"/>
  <c r="E475" i="6" s="1"/>
  <c r="E482" i="6"/>
  <c r="I483" i="6"/>
  <c r="H483" i="6" s="1"/>
  <c r="E508" i="6"/>
  <c r="E507" i="6" s="1"/>
  <c r="I517" i="6"/>
  <c r="E519" i="6"/>
  <c r="E518" i="6" s="1"/>
  <c r="E527" i="6"/>
  <c r="I528" i="6"/>
  <c r="I531" i="6"/>
  <c r="E540" i="6"/>
  <c r="I541" i="6"/>
  <c r="I544" i="6"/>
  <c r="I548" i="6"/>
  <c r="E550" i="6"/>
  <c r="I551" i="6"/>
  <c r="E557" i="6"/>
  <c r="I558" i="6"/>
  <c r="E564" i="6"/>
  <c r="I565" i="6"/>
  <c r="E575" i="6"/>
  <c r="I583" i="6"/>
  <c r="I586" i="6"/>
  <c r="I590" i="6"/>
  <c r="I607" i="6"/>
  <c r="I610" i="6"/>
  <c r="I614" i="6"/>
  <c r="I624" i="6"/>
  <c r="I646" i="6"/>
  <c r="H646" i="6" s="1"/>
  <c r="I649" i="6"/>
  <c r="H649" i="6" s="1"/>
  <c r="I659" i="6"/>
  <c r="H659" i="6" s="1"/>
  <c r="I693" i="6"/>
  <c r="H693" i="6" s="1"/>
  <c r="I717" i="6"/>
  <c r="H717" i="6" s="1"/>
  <c r="H825" i="6"/>
  <c r="H979" i="6"/>
  <c r="I985" i="6"/>
  <c r="H1007" i="6"/>
  <c r="H1060" i="6"/>
  <c r="I1187" i="6"/>
  <c r="F1187" i="6"/>
  <c r="F1215" i="6"/>
  <c r="I1215" i="6"/>
  <c r="E1215" i="6"/>
  <c r="E1367" i="6"/>
  <c r="F1367" i="6"/>
  <c r="I1367" i="6"/>
  <c r="E1389" i="6"/>
  <c r="I1389" i="6"/>
  <c r="H1389" i="6" s="1"/>
  <c r="F1389" i="6"/>
  <c r="E1402" i="6"/>
  <c r="I1402" i="6"/>
  <c r="H1402" i="6" s="1"/>
  <c r="F1402" i="6"/>
  <c r="F1446" i="6"/>
  <c r="E1446" i="6"/>
  <c r="I1446" i="6"/>
  <c r="H1446" i="6" s="1"/>
  <c r="I1741" i="6"/>
  <c r="H1741" i="6" s="1"/>
  <c r="F1741" i="6"/>
  <c r="E1741" i="6"/>
  <c r="F1745" i="6"/>
  <c r="I1745" i="6"/>
  <c r="H1745" i="6" s="1"/>
  <c r="E1745" i="6"/>
  <c r="I133" i="6"/>
  <c r="H133" i="6" s="1"/>
  <c r="I143" i="6"/>
  <c r="H143" i="6" s="1"/>
  <c r="I150" i="6"/>
  <c r="H150" i="6" s="1"/>
  <c r="I164" i="6"/>
  <c r="H164" i="6" s="1"/>
  <c r="I168" i="6"/>
  <c r="H168" i="6" s="1"/>
  <c r="I175" i="6"/>
  <c r="H175" i="6" s="1"/>
  <c r="I185" i="6"/>
  <c r="H185" i="6" s="1"/>
  <c r="I201" i="6"/>
  <c r="H201" i="6" s="1"/>
  <c r="I207" i="6"/>
  <c r="H207" i="6" s="1"/>
  <c r="I211" i="6"/>
  <c r="H211" i="6" s="1"/>
  <c r="I234" i="6"/>
  <c r="I239" i="6"/>
  <c r="H239" i="6" s="1"/>
  <c r="I245" i="6"/>
  <c r="H245" i="6" s="1"/>
  <c r="I248" i="6"/>
  <c r="H248" i="6" s="1"/>
  <c r="I251" i="6"/>
  <c r="H251" i="6" s="1"/>
  <c r="I254" i="6"/>
  <c r="H254" i="6" s="1"/>
  <c r="I262" i="6"/>
  <c r="I279" i="6"/>
  <c r="I301" i="6"/>
  <c r="H301" i="6" s="1"/>
  <c r="I315" i="6"/>
  <c r="I318" i="6"/>
  <c r="I360" i="6"/>
  <c r="I363" i="6"/>
  <c r="I373" i="6"/>
  <c r="I384" i="6"/>
  <c r="I387" i="6"/>
  <c r="I398" i="6"/>
  <c r="I423" i="6"/>
  <c r="I437" i="6"/>
  <c r="I451" i="6"/>
  <c r="I465" i="6"/>
  <c r="I468" i="6"/>
  <c r="I471" i="6"/>
  <c r="I479" i="6"/>
  <c r="H479" i="6" s="1"/>
  <c r="I489" i="6"/>
  <c r="E491" i="6"/>
  <c r="I492" i="6"/>
  <c r="I495" i="6"/>
  <c r="I506" i="6"/>
  <c r="I512" i="6"/>
  <c r="E514" i="6"/>
  <c r="E513" i="6" s="1"/>
  <c r="E534" i="6"/>
  <c r="I535" i="6"/>
  <c r="E547" i="6"/>
  <c r="E554" i="6"/>
  <c r="I576" i="6"/>
  <c r="I593" i="6"/>
  <c r="I600" i="6"/>
  <c r="I617" i="6"/>
  <c r="I630" i="6"/>
  <c r="I637" i="6"/>
  <c r="I656" i="6"/>
  <c r="H656" i="6" s="1"/>
  <c r="I666" i="6"/>
  <c r="H666" i="6" s="1"/>
  <c r="I672" i="6"/>
  <c r="H672" i="6" s="1"/>
  <c r="I679" i="6"/>
  <c r="H679" i="6" s="1"/>
  <c r="I686" i="6"/>
  <c r="H686" i="6" s="1"/>
  <c r="I700" i="6"/>
  <c r="H700" i="6" s="1"/>
  <c r="I706" i="6"/>
  <c r="I713" i="6"/>
  <c r="I921" i="6"/>
  <c r="I969" i="6"/>
  <c r="I1027" i="6"/>
  <c r="F1174" i="6"/>
  <c r="E1174" i="6"/>
  <c r="E1171" i="6" s="1"/>
  <c r="E1284" i="6"/>
  <c r="E1281" i="6" s="1"/>
  <c r="I1284" i="6"/>
  <c r="F1284" i="6"/>
  <c r="E1380" i="6"/>
  <c r="I1380" i="6"/>
  <c r="F1380" i="6"/>
  <c r="I1406" i="6"/>
  <c r="E1406" i="6"/>
  <c r="F1406" i="6"/>
  <c r="E1441" i="6"/>
  <c r="I1441" i="6"/>
  <c r="H1441" i="6" s="1"/>
  <c r="F1441" i="6"/>
  <c r="F1514" i="6"/>
  <c r="I1514" i="6"/>
  <c r="E1514" i="6"/>
  <c r="F1553" i="6"/>
  <c r="F1552" i="6" s="1"/>
  <c r="F19" i="11" s="1"/>
  <c r="I1553" i="6"/>
  <c r="E1553" i="6"/>
  <c r="E1552" i="6" s="1"/>
  <c r="E157" i="6"/>
  <c r="E161" i="6"/>
  <c r="E164" i="6"/>
  <c r="E168" i="6"/>
  <c r="E171" i="6"/>
  <c r="E175" i="6"/>
  <c r="E181" i="6"/>
  <c r="E185" i="6"/>
  <c r="E191" i="6"/>
  <c r="E194" i="6"/>
  <c r="E193" i="6" s="1"/>
  <c r="H193" i="6" s="1"/>
  <c r="I194" i="6"/>
  <c r="E197" i="6"/>
  <c r="E201" i="6"/>
  <c r="E207" i="6"/>
  <c r="E211" i="6"/>
  <c r="E234" i="6"/>
  <c r="E233" i="6" s="1"/>
  <c r="H233" i="6" s="1"/>
  <c r="E239" i="6"/>
  <c r="E238" i="6" s="1"/>
  <c r="E237" i="6" s="1"/>
  <c r="H237" i="6" s="1"/>
  <c r="E245" i="6"/>
  <c r="E248" i="6"/>
  <c r="E251" i="6"/>
  <c r="E254" i="6"/>
  <c r="E257" i="6"/>
  <c r="E262" i="6"/>
  <c r="E261" i="6" s="1"/>
  <c r="E258" i="6" s="1"/>
  <c r="E268" i="6"/>
  <c r="E274" i="6"/>
  <c r="E279" i="6"/>
  <c r="E278" i="6" s="1"/>
  <c r="E284" i="6"/>
  <c r="E290" i="6"/>
  <c r="E298" i="6"/>
  <c r="E297" i="6" s="1"/>
  <c r="E292" i="6" s="1"/>
  <c r="I298" i="6"/>
  <c r="E301" i="6"/>
  <c r="E312" i="6"/>
  <c r="E315" i="6"/>
  <c r="E314" i="6" s="1"/>
  <c r="H314" i="6" s="1"/>
  <c r="E318" i="6"/>
  <c r="E325" i="6"/>
  <c r="E360" i="6"/>
  <c r="E363" i="6"/>
  <c r="E362" i="6" s="1"/>
  <c r="E373" i="6"/>
  <c r="E378" i="6"/>
  <c r="E377" i="6" s="1"/>
  <c r="E384" i="6"/>
  <c r="E387" i="6"/>
  <c r="E386" i="6" s="1"/>
  <c r="H386" i="6" s="1"/>
  <c r="E398" i="6"/>
  <c r="E397" i="6" s="1"/>
  <c r="H397" i="6" s="1"/>
  <c r="E404" i="6"/>
  <c r="E403" i="6" s="1"/>
  <c r="H403" i="6" s="1"/>
  <c r="E417" i="6"/>
  <c r="E416" i="6" s="1"/>
  <c r="H416" i="6" s="1"/>
  <c r="E423" i="6"/>
  <c r="E430" i="6"/>
  <c r="E427" i="6" s="1"/>
  <c r="E437" i="6"/>
  <c r="E435" i="6" s="1"/>
  <c r="E444" i="6"/>
  <c r="E442" i="6" s="1"/>
  <c r="E451" i="6"/>
  <c r="E449" i="6" s="1"/>
  <c r="E465" i="6"/>
  <c r="E462" i="6" s="1"/>
  <c r="E468" i="6"/>
  <c r="E471" i="6"/>
  <c r="E470" i="6" s="1"/>
  <c r="F476" i="6"/>
  <c r="F475" i="6" s="1"/>
  <c r="F147" i="7" s="1"/>
  <c r="E479" i="6"/>
  <c r="F482" i="6"/>
  <c r="E483" i="6"/>
  <c r="E489" i="6"/>
  <c r="E488" i="6" s="1"/>
  <c r="H488" i="6" s="1"/>
  <c r="F491" i="6"/>
  <c r="F490" i="6" s="1"/>
  <c r="E492" i="6"/>
  <c r="E495" i="6"/>
  <c r="E494" i="6" s="1"/>
  <c r="H494" i="6" s="1"/>
  <c r="E506" i="6"/>
  <c r="E505" i="6" s="1"/>
  <c r="F508" i="6"/>
  <c r="F507" i="6" s="1"/>
  <c r="E512" i="6"/>
  <c r="E511" i="6" s="1"/>
  <c r="H511" i="6" s="1"/>
  <c r="F514" i="6"/>
  <c r="F513" i="6" s="1"/>
  <c r="F162" i="13" s="1"/>
  <c r="E517" i="6"/>
  <c r="E516" i="6" s="1"/>
  <c r="F519" i="6"/>
  <c r="F518" i="6" s="1"/>
  <c r="F515" i="6" s="1"/>
  <c r="F163" i="13" s="1"/>
  <c r="F527" i="6"/>
  <c r="F524" i="6" s="1"/>
  <c r="E528" i="6"/>
  <c r="E531" i="6"/>
  <c r="F534" i="6"/>
  <c r="F530" i="6" s="1"/>
  <c r="E535" i="6"/>
  <c r="F540" i="6"/>
  <c r="F537" i="6" s="1"/>
  <c r="F172" i="13" s="1"/>
  <c r="E541" i="6"/>
  <c r="E544" i="6"/>
  <c r="F547" i="6"/>
  <c r="F543" i="6" s="1"/>
  <c r="F173" i="13" s="1"/>
  <c r="E548" i="6"/>
  <c r="F550" i="6"/>
  <c r="E551" i="6"/>
  <c r="F554" i="6"/>
  <c r="F557" i="6"/>
  <c r="F555" i="6" s="1"/>
  <c r="E558" i="6"/>
  <c r="F564" i="6"/>
  <c r="F561" i="6" s="1"/>
  <c r="F176" i="13" s="1"/>
  <c r="E565" i="6"/>
  <c r="F575" i="6"/>
  <c r="F573" i="6" s="1"/>
  <c r="F181" i="13" s="1"/>
  <c r="E576" i="6"/>
  <c r="F582" i="6"/>
  <c r="F579" i="6" s="1"/>
  <c r="E583" i="6"/>
  <c r="E579" i="6" s="1"/>
  <c r="E586" i="6"/>
  <c r="F589" i="6"/>
  <c r="H589" i="6" s="1"/>
  <c r="E590" i="6"/>
  <c r="F592" i="6"/>
  <c r="H592" i="6" s="1"/>
  <c r="E593" i="6"/>
  <c r="E591" i="6" s="1"/>
  <c r="F596" i="6"/>
  <c r="H596" i="6" s="1"/>
  <c r="F599" i="6"/>
  <c r="F597" i="6" s="1"/>
  <c r="F185" i="13" s="1"/>
  <c r="E600" i="6"/>
  <c r="E597" i="6" s="1"/>
  <c r="F606" i="6"/>
  <c r="F603" i="6" s="1"/>
  <c r="E607" i="6"/>
  <c r="E603" i="6" s="1"/>
  <c r="E610" i="6"/>
  <c r="F613" i="6"/>
  <c r="H613" i="6" s="1"/>
  <c r="E614" i="6"/>
  <c r="F616" i="6"/>
  <c r="E617" i="6"/>
  <c r="E615" i="6" s="1"/>
  <c r="F620" i="6"/>
  <c r="H620" i="6" s="1"/>
  <c r="F623" i="6"/>
  <c r="F621" i="6" s="1"/>
  <c r="F189" i="13" s="1"/>
  <c r="E624" i="6"/>
  <c r="E621" i="6" s="1"/>
  <c r="F629" i="6"/>
  <c r="E630" i="6"/>
  <c r="E628" i="6" s="1"/>
  <c r="F633" i="6"/>
  <c r="H633" i="6" s="1"/>
  <c r="F636" i="6"/>
  <c r="F634" i="6" s="1"/>
  <c r="F192" i="13" s="1"/>
  <c r="E637" i="6"/>
  <c r="E634" i="6" s="1"/>
  <c r="F645" i="6"/>
  <c r="E646" i="6"/>
  <c r="F648" i="6"/>
  <c r="E649" i="6"/>
  <c r="F655" i="6"/>
  <c r="E656" i="6"/>
  <c r="F658" i="6"/>
  <c r="E659" i="6"/>
  <c r="F665" i="6"/>
  <c r="E666" i="6"/>
  <c r="F671" i="6"/>
  <c r="E672" i="6"/>
  <c r="F678" i="6"/>
  <c r="E679" i="6"/>
  <c r="F685" i="6"/>
  <c r="E686" i="6"/>
  <c r="F692" i="6"/>
  <c r="E693" i="6"/>
  <c r="F699" i="6"/>
  <c r="E700" i="6"/>
  <c r="F705" i="6"/>
  <c r="H705" i="6" s="1"/>
  <c r="E706" i="6"/>
  <c r="E704" i="6" s="1"/>
  <c r="F709" i="6"/>
  <c r="H709" i="6" s="1"/>
  <c r="F712" i="6"/>
  <c r="F710" i="6" s="1"/>
  <c r="E713" i="6"/>
  <c r="E710" i="6" s="1"/>
  <c r="F716" i="6"/>
  <c r="E717" i="6"/>
  <c r="E721" i="6"/>
  <c r="E722" i="6"/>
  <c r="E723" i="6"/>
  <c r="F724" i="6"/>
  <c r="I763" i="6"/>
  <c r="H763" i="6" s="1"/>
  <c r="I766" i="6"/>
  <c r="H766" i="6" s="1"/>
  <c r="I767" i="6"/>
  <c r="H767" i="6" s="1"/>
  <c r="F772" i="6"/>
  <c r="F768" i="6" s="1"/>
  <c r="F10" i="12" s="1"/>
  <c r="E775" i="6"/>
  <c r="E776" i="6"/>
  <c r="F777" i="6"/>
  <c r="I786" i="6"/>
  <c r="H786" i="6" s="1"/>
  <c r="I787" i="6"/>
  <c r="H787" i="6" s="1"/>
  <c r="I790" i="6"/>
  <c r="H790" i="6" s="1"/>
  <c r="I793" i="6"/>
  <c r="H793" i="6" s="1"/>
  <c r="I794" i="6"/>
  <c r="H794" i="6" s="1"/>
  <c r="E799" i="6"/>
  <c r="E798" i="6" s="1"/>
  <c r="H798" i="6" s="1"/>
  <c r="E801" i="6"/>
  <c r="E802" i="6"/>
  <c r="F803" i="6"/>
  <c r="E805" i="6"/>
  <c r="E811" i="6"/>
  <c r="E810" i="6" s="1"/>
  <c r="H810" i="6" s="1"/>
  <c r="E814" i="6"/>
  <c r="E815" i="6"/>
  <c r="F816" i="6"/>
  <c r="I819" i="6"/>
  <c r="H819" i="6" s="1"/>
  <c r="F824" i="6"/>
  <c r="F823" i="6" s="1"/>
  <c r="F822" i="6" s="1"/>
  <c r="F24" i="12" s="1"/>
  <c r="E833" i="6"/>
  <c r="E832" i="6" s="1"/>
  <c r="E831" i="6" s="1"/>
  <c r="I837" i="6"/>
  <c r="H837" i="6" s="1"/>
  <c r="F841" i="6"/>
  <c r="F840" i="6" s="1"/>
  <c r="H840" i="6" s="1"/>
  <c r="H846" i="6"/>
  <c r="I847" i="6"/>
  <c r="H847" i="6" s="1"/>
  <c r="I851" i="6"/>
  <c r="H851" i="6" s="1"/>
  <c r="I852" i="6"/>
  <c r="H852" i="6" s="1"/>
  <c r="I856" i="6"/>
  <c r="H856" i="6" s="1"/>
  <c r="I860" i="6"/>
  <c r="H860" i="6" s="1"/>
  <c r="I863" i="6"/>
  <c r="H863" i="6" s="1"/>
  <c r="I864" i="6"/>
  <c r="H864" i="6" s="1"/>
  <c r="I869" i="6"/>
  <c r="H869" i="6" s="1"/>
  <c r="F873" i="6"/>
  <c r="F872" i="6" s="1"/>
  <c r="H872" i="6" s="1"/>
  <c r="I877" i="6"/>
  <c r="H877" i="6" s="1"/>
  <c r="F881" i="6"/>
  <c r="F880" i="6" s="1"/>
  <c r="H880" i="6" s="1"/>
  <c r="F889" i="6"/>
  <c r="E893" i="6"/>
  <c r="F894" i="6"/>
  <c r="E896" i="6"/>
  <c r="E897" i="6"/>
  <c r="F898" i="6"/>
  <c r="H906" i="6"/>
  <c r="I907" i="6"/>
  <c r="H907" i="6" s="1"/>
  <c r="I908" i="6"/>
  <c r="H908" i="6" s="1"/>
  <c r="I911" i="6"/>
  <c r="H911" i="6" s="1"/>
  <c r="I912" i="6"/>
  <c r="H912" i="6" s="1"/>
  <c r="F917" i="6"/>
  <c r="E921" i="6"/>
  <c r="E920" i="6" s="1"/>
  <c r="H930" i="6"/>
  <c r="F933" i="6"/>
  <c r="I938" i="6"/>
  <c r="E938" i="6"/>
  <c r="E937" i="6" s="1"/>
  <c r="H937" i="6" s="1"/>
  <c r="F953" i="6"/>
  <c r="F957" i="6"/>
  <c r="I960" i="6"/>
  <c r="H960" i="6" s="1"/>
  <c r="F965" i="6"/>
  <c r="E968" i="6"/>
  <c r="E969" i="6"/>
  <c r="E959" i="6" s="1"/>
  <c r="I972" i="6"/>
  <c r="H972" i="6" s="1"/>
  <c r="F978" i="6"/>
  <c r="F977" i="6" s="1"/>
  <c r="H977" i="6" s="1"/>
  <c r="E985" i="6"/>
  <c r="E984" i="6" s="1"/>
  <c r="H990" i="6"/>
  <c r="I991" i="6"/>
  <c r="H991" i="6" s="1"/>
  <c r="I992" i="6"/>
  <c r="H992" i="6" s="1"/>
  <c r="E997" i="6"/>
  <c r="F998" i="6"/>
  <c r="F1006" i="6"/>
  <c r="F1005" i="6" s="1"/>
  <c r="F1002" i="6" s="1"/>
  <c r="I1008" i="6"/>
  <c r="H1008" i="6" s="1"/>
  <c r="I1011" i="6"/>
  <c r="H1011" i="6" s="1"/>
  <c r="I1012" i="6"/>
  <c r="H1012" i="6" s="1"/>
  <c r="E1017" i="6"/>
  <c r="F1018" i="6"/>
  <c r="E1025" i="6"/>
  <c r="E1024" i="6" s="1"/>
  <c r="E1027" i="6"/>
  <c r="E1026" i="6" s="1"/>
  <c r="H1026" i="6" s="1"/>
  <c r="E1038" i="6"/>
  <c r="E1037" i="6" s="1"/>
  <c r="I1044" i="6"/>
  <c r="H1044" i="6" s="1"/>
  <c r="I1045" i="6"/>
  <c r="H1045" i="6" s="1"/>
  <c r="I1055" i="6"/>
  <c r="H1055" i="6" s="1"/>
  <c r="I1056" i="6"/>
  <c r="H1056" i="6" s="1"/>
  <c r="F1059" i="6"/>
  <c r="F1058" i="6" s="1"/>
  <c r="H1058" i="6" s="1"/>
  <c r="I1079" i="6"/>
  <c r="H1079" i="6" s="1"/>
  <c r="F1085" i="6"/>
  <c r="F1082" i="6" s="1"/>
  <c r="H1082" i="6" s="1"/>
  <c r="F1088" i="6"/>
  <c r="F1087" i="6" s="1"/>
  <c r="H1087" i="6" s="1"/>
  <c r="E1092" i="6"/>
  <c r="E1093" i="6"/>
  <c r="E1095" i="6"/>
  <c r="E1094" i="6" s="1"/>
  <c r="H1097" i="6"/>
  <c r="I1098" i="6"/>
  <c r="H1098" i="6" s="1"/>
  <c r="E1103" i="6"/>
  <c r="E1102" i="6" s="1"/>
  <c r="E1101" i="6" s="1"/>
  <c r="F1104" i="6"/>
  <c r="F1102" i="6" s="1"/>
  <c r="F102" i="12" s="1"/>
  <c r="I1113" i="6"/>
  <c r="H1113" i="6" s="1"/>
  <c r="I1116" i="6"/>
  <c r="H1116" i="6" s="1"/>
  <c r="I1117" i="6"/>
  <c r="H1117" i="6" s="1"/>
  <c r="H1123" i="6"/>
  <c r="I1124" i="6"/>
  <c r="H1124" i="6" s="1"/>
  <c r="I1127" i="6"/>
  <c r="H1127" i="6" s="1"/>
  <c r="I1128" i="6"/>
  <c r="H1128" i="6" s="1"/>
  <c r="F1148" i="6"/>
  <c r="F1147" i="6" s="1"/>
  <c r="F120" i="12" s="1"/>
  <c r="E1148" i="6"/>
  <c r="E1147" i="6" s="1"/>
  <c r="E1150" i="6"/>
  <c r="E1149" i="6" s="1"/>
  <c r="F1167" i="6"/>
  <c r="F1164" i="6" s="1"/>
  <c r="F129" i="12" s="1"/>
  <c r="E1167" i="6"/>
  <c r="E1164" i="6" s="1"/>
  <c r="H1164" i="6" s="1"/>
  <c r="I1174" i="6"/>
  <c r="H1184" i="6"/>
  <c r="F1188" i="6"/>
  <c r="E1188" i="6"/>
  <c r="E1186" i="6" s="1"/>
  <c r="F1195" i="6"/>
  <c r="I1195" i="6"/>
  <c r="E1195" i="6"/>
  <c r="E1206" i="6"/>
  <c r="H1207" i="6"/>
  <c r="E1210" i="6"/>
  <c r="H1210" i="6" s="1"/>
  <c r="H1212" i="6"/>
  <c r="E1216" i="6"/>
  <c r="I1216" i="6"/>
  <c r="F1216" i="6"/>
  <c r="F1246" i="6"/>
  <c r="F1245" i="6" s="1"/>
  <c r="E1246" i="6"/>
  <c r="E1245" i="6" s="1"/>
  <c r="H1245" i="6" s="1"/>
  <c r="I1246" i="6"/>
  <c r="F1290" i="6"/>
  <c r="I1290" i="6"/>
  <c r="E1290" i="6"/>
  <c r="E1287" i="6" s="1"/>
  <c r="H1302" i="6"/>
  <c r="F1356" i="6"/>
  <c r="F1353" i="6" s="1"/>
  <c r="F187" i="12" s="1"/>
  <c r="I1356" i="6"/>
  <c r="E1356" i="6"/>
  <c r="E1427" i="6"/>
  <c r="I1427" i="6"/>
  <c r="H1427" i="6" s="1"/>
  <c r="F1427" i="6"/>
  <c r="F1432" i="6"/>
  <c r="E1432" i="6"/>
  <c r="I1432" i="6"/>
  <c r="H1432" i="6" s="1"/>
  <c r="E1436" i="6"/>
  <c r="F1436" i="6"/>
  <c r="I1436" i="6"/>
  <c r="H1436" i="6" s="1"/>
  <c r="E1520" i="6"/>
  <c r="I1520" i="6"/>
  <c r="F1520" i="6"/>
  <c r="F1820" i="6"/>
  <c r="F1819" i="6" s="1"/>
  <c r="F92" i="11" s="1"/>
  <c r="I1820" i="6"/>
  <c r="F721" i="6"/>
  <c r="F722" i="6"/>
  <c r="I754" i="6"/>
  <c r="H754" i="6" s="1"/>
  <c r="H768" i="6"/>
  <c r="I769" i="6"/>
  <c r="H769" i="6" s="1"/>
  <c r="I770" i="6"/>
  <c r="H770" i="6" s="1"/>
  <c r="F775" i="6"/>
  <c r="F773" i="6" s="1"/>
  <c r="F11" i="12" s="1"/>
  <c r="F801" i="6"/>
  <c r="F805" i="6"/>
  <c r="I809" i="6"/>
  <c r="H809" i="6" s="1"/>
  <c r="F814" i="6"/>
  <c r="H820" i="6"/>
  <c r="I821" i="6"/>
  <c r="H821" i="6" s="1"/>
  <c r="F833" i="6"/>
  <c r="F832" i="6" s="1"/>
  <c r="H838" i="6"/>
  <c r="I839" i="6"/>
  <c r="H839" i="6" s="1"/>
  <c r="H870" i="6"/>
  <c r="I871" i="6"/>
  <c r="H871" i="6" s="1"/>
  <c r="H878" i="6"/>
  <c r="I879" i="6"/>
  <c r="H879" i="6" s="1"/>
  <c r="H885" i="6"/>
  <c r="I886" i="6"/>
  <c r="H886" i="6" s="1"/>
  <c r="I887" i="6"/>
  <c r="H887" i="6" s="1"/>
  <c r="I890" i="6"/>
  <c r="H890" i="6" s="1"/>
  <c r="I891" i="6"/>
  <c r="H891" i="6" s="1"/>
  <c r="F896" i="6"/>
  <c r="H913" i="6"/>
  <c r="I914" i="6"/>
  <c r="H914" i="6" s="1"/>
  <c r="I915" i="6"/>
  <c r="H915" i="6" s="1"/>
  <c r="I918" i="6"/>
  <c r="H918" i="6" s="1"/>
  <c r="I919" i="6"/>
  <c r="H919" i="6" s="1"/>
  <c r="I931" i="6"/>
  <c r="H931" i="6" s="1"/>
  <c r="I934" i="6"/>
  <c r="H934" i="6" s="1"/>
  <c r="I935" i="6"/>
  <c r="H935" i="6" s="1"/>
  <c r="H949" i="6"/>
  <c r="I950" i="6"/>
  <c r="H950" i="6" s="1"/>
  <c r="I951" i="6"/>
  <c r="H951" i="6" s="1"/>
  <c r="I954" i="6"/>
  <c r="H954" i="6" s="1"/>
  <c r="I955" i="6"/>
  <c r="H955" i="6" s="1"/>
  <c r="I963" i="6"/>
  <c r="H963" i="6" s="1"/>
  <c r="F968" i="6"/>
  <c r="I983" i="6"/>
  <c r="H983" i="6" s="1"/>
  <c r="H993" i="6"/>
  <c r="I994" i="6"/>
  <c r="H994" i="6" s="1"/>
  <c r="I995" i="6"/>
  <c r="H995" i="6" s="1"/>
  <c r="I1023" i="6"/>
  <c r="H1023" i="6" s="1"/>
  <c r="H1032" i="6"/>
  <c r="I1033" i="6"/>
  <c r="H1033" i="6" s="1"/>
  <c r="I1034" i="6"/>
  <c r="H1034" i="6" s="1"/>
  <c r="F1038" i="6"/>
  <c r="F1037" i="6" s="1"/>
  <c r="F1036" i="6" s="1"/>
  <c r="F78" i="12" s="1"/>
  <c r="I1042" i="6"/>
  <c r="H1042" i="6" s="1"/>
  <c r="E1042" i="6"/>
  <c r="E1041" i="6" s="1"/>
  <c r="H1041" i="6" s="1"/>
  <c r="I1086" i="6"/>
  <c r="H1086" i="6" s="1"/>
  <c r="F1092" i="6"/>
  <c r="F1089" i="6" s="1"/>
  <c r="F96" i="12" s="1"/>
  <c r="F1095" i="6"/>
  <c r="F1094" i="6" s="1"/>
  <c r="F97" i="7" s="1"/>
  <c r="F1131" i="6"/>
  <c r="F1130" i="6" s="1"/>
  <c r="E1131" i="6"/>
  <c r="E1130" i="6" s="1"/>
  <c r="F1142" i="6"/>
  <c r="F1141" i="6" s="1"/>
  <c r="E1142" i="6"/>
  <c r="E1141" i="6" s="1"/>
  <c r="I1150" i="6"/>
  <c r="H1150" i="6" s="1"/>
  <c r="H1152" i="6"/>
  <c r="H1155" i="6"/>
  <c r="F1161" i="6"/>
  <c r="F1160" i="6" s="1"/>
  <c r="E1161" i="6"/>
  <c r="E1160" i="6" s="1"/>
  <c r="I1180" i="6"/>
  <c r="F1180" i="6"/>
  <c r="E1196" i="6"/>
  <c r="I1196" i="6"/>
  <c r="F1196" i="6"/>
  <c r="E1226" i="6"/>
  <c r="I1226" i="6"/>
  <c r="H1226" i="6" s="1"/>
  <c r="F1226" i="6"/>
  <c r="F1297" i="6"/>
  <c r="E1297" i="6"/>
  <c r="I1297" i="6"/>
  <c r="H1309" i="6"/>
  <c r="H1344" i="6"/>
  <c r="I1396" i="6"/>
  <c r="E1396" i="6"/>
  <c r="F1396" i="6"/>
  <c r="I1401" i="6"/>
  <c r="E1401" i="6"/>
  <c r="F1401" i="6"/>
  <c r="I1451" i="6"/>
  <c r="F1451" i="6"/>
  <c r="E1451" i="6"/>
  <c r="F1454" i="6"/>
  <c r="F196" i="12" s="1"/>
  <c r="F1669" i="6"/>
  <c r="I1669" i="6"/>
  <c r="H1669" i="6" s="1"/>
  <c r="E1669" i="6"/>
  <c r="E1817" i="6"/>
  <c r="H1817" i="6" s="1"/>
  <c r="H1818" i="6"/>
  <c r="I723" i="6"/>
  <c r="H723" i="6" s="1"/>
  <c r="I724" i="6"/>
  <c r="H724" i="6" s="1"/>
  <c r="I776" i="6"/>
  <c r="I777" i="6"/>
  <c r="H777" i="6" s="1"/>
  <c r="I799" i="6"/>
  <c r="I802" i="6"/>
  <c r="I803" i="6"/>
  <c r="H803" i="6" s="1"/>
  <c r="I811" i="6"/>
  <c r="I815" i="6"/>
  <c r="H815" i="6" s="1"/>
  <c r="I816" i="6"/>
  <c r="I824" i="6"/>
  <c r="H892" i="6"/>
  <c r="I893" i="6"/>
  <c r="H893" i="6" s="1"/>
  <c r="I894" i="6"/>
  <c r="H894" i="6" s="1"/>
  <c r="I897" i="6"/>
  <c r="H897" i="6" s="1"/>
  <c r="I898" i="6"/>
  <c r="H898" i="6" s="1"/>
  <c r="I966" i="6"/>
  <c r="H966" i="6" s="1"/>
  <c r="I978" i="6"/>
  <c r="H984" i="6"/>
  <c r="H996" i="6"/>
  <c r="I997" i="6"/>
  <c r="H997" i="6" s="1"/>
  <c r="I998" i="6"/>
  <c r="H998" i="6" s="1"/>
  <c r="I1006" i="6"/>
  <c r="H1016" i="6"/>
  <c r="I1017" i="6"/>
  <c r="H1017" i="6" s="1"/>
  <c r="I1018" i="6"/>
  <c r="H1018" i="6" s="1"/>
  <c r="H1024" i="6"/>
  <c r="I1025" i="6"/>
  <c r="H1025" i="6" s="1"/>
  <c r="I1059" i="6"/>
  <c r="H1059" i="6" s="1"/>
  <c r="F1075" i="6"/>
  <c r="H1075" i="6" s="1"/>
  <c r="I1093" i="6"/>
  <c r="H1093" i="6" s="1"/>
  <c r="F1096" i="6"/>
  <c r="I1103" i="6"/>
  <c r="H1103" i="6" s="1"/>
  <c r="I1104" i="6"/>
  <c r="H1138" i="6"/>
  <c r="H1146" i="6"/>
  <c r="H1149" i="6"/>
  <c r="H1165" i="6"/>
  <c r="F1181" i="6"/>
  <c r="E1181" i="6"/>
  <c r="E1179" i="6" s="1"/>
  <c r="E1192" i="6"/>
  <c r="E1191" i="6" s="1"/>
  <c r="I1192" i="6"/>
  <c r="F1192" i="6"/>
  <c r="F1191" i="6" s="1"/>
  <c r="F136" i="12" s="1"/>
  <c r="F1254" i="6"/>
  <c r="F1253" i="6" s="1"/>
  <c r="F160" i="12" s="1"/>
  <c r="I1254" i="6"/>
  <c r="E1254" i="6"/>
  <c r="E1253" i="6" s="1"/>
  <c r="E1273" i="6"/>
  <c r="I1273" i="6"/>
  <c r="F1273" i="6"/>
  <c r="E1274" i="6"/>
  <c r="H1275" i="6"/>
  <c r="I1331" i="6"/>
  <c r="F1331" i="6"/>
  <c r="E1331" i="6"/>
  <c r="F1339" i="6"/>
  <c r="E1339" i="6"/>
  <c r="I1339" i="6"/>
  <c r="H1351" i="6"/>
  <c r="F1362" i="6"/>
  <c r="I1362" i="6"/>
  <c r="E1362" i="6"/>
  <c r="E1359" i="6" s="1"/>
  <c r="E1413" i="6"/>
  <c r="I1413" i="6"/>
  <c r="H1413" i="6" s="1"/>
  <c r="F1413" i="6"/>
  <c r="F1418" i="6"/>
  <c r="E1418" i="6"/>
  <c r="I1418" i="6"/>
  <c r="H1418" i="6" s="1"/>
  <c r="E1422" i="6"/>
  <c r="F1422" i="6"/>
  <c r="I1422" i="6"/>
  <c r="H1422" i="6" s="1"/>
  <c r="E1500" i="6"/>
  <c r="H1500" i="6" s="1"/>
  <c r="H1502" i="6"/>
  <c r="I1510" i="6"/>
  <c r="E1510" i="6"/>
  <c r="F1510" i="6"/>
  <c r="E1522" i="6"/>
  <c r="F1522" i="6"/>
  <c r="I1522" i="6"/>
  <c r="H1542" i="6"/>
  <c r="I1591" i="6"/>
  <c r="F1591" i="6"/>
  <c r="F1590" i="6" s="1"/>
  <c r="F38" i="11" s="1"/>
  <c r="E1591" i="6"/>
  <c r="E1590" i="6" s="1"/>
  <c r="E1597" i="6"/>
  <c r="I1597" i="6"/>
  <c r="F1597" i="6"/>
  <c r="E1605" i="6"/>
  <c r="I1605" i="6"/>
  <c r="F1605" i="6"/>
  <c r="I1607" i="6"/>
  <c r="F1607" i="6"/>
  <c r="E1607" i="6"/>
  <c r="I1684" i="6"/>
  <c r="H1684" i="6" s="1"/>
  <c r="F1684" i="6"/>
  <c r="E1684" i="6"/>
  <c r="E1690" i="6"/>
  <c r="I1690" i="6"/>
  <c r="H1690" i="6" s="1"/>
  <c r="F1690" i="6"/>
  <c r="F1800" i="6"/>
  <c r="I1800" i="6"/>
  <c r="E1800" i="6"/>
  <c r="F1173" i="6"/>
  <c r="H1173" i="6" s="1"/>
  <c r="I1199" i="6"/>
  <c r="F1206" i="6"/>
  <c r="F143" i="12" s="1"/>
  <c r="I1228" i="6"/>
  <c r="H1228" i="6" s="1"/>
  <c r="H1239" i="6"/>
  <c r="H1243" i="6"/>
  <c r="H1259" i="6"/>
  <c r="F1267" i="6"/>
  <c r="F1266" i="6" s="1"/>
  <c r="F168" i="12" s="1"/>
  <c r="E1267" i="6"/>
  <c r="E1266" i="6" s="1"/>
  <c r="I1269" i="6"/>
  <c r="H1269" i="6" s="1"/>
  <c r="E1271" i="6"/>
  <c r="F1271" i="6"/>
  <c r="F1274" i="6"/>
  <c r="F170" i="12" s="1"/>
  <c r="F1283" i="6"/>
  <c r="F1281" i="6" s="1"/>
  <c r="F172" i="12" s="1"/>
  <c r="I1283" i="6"/>
  <c r="I1291" i="6"/>
  <c r="H1291" i="6" s="1"/>
  <c r="H1299" i="6"/>
  <c r="H1303" i="6"/>
  <c r="H1306" i="6"/>
  <c r="H1310" i="6"/>
  <c r="I1313" i="6"/>
  <c r="H1313" i="6" s="1"/>
  <c r="H1330" i="6"/>
  <c r="H1334" i="6"/>
  <c r="H1345" i="6"/>
  <c r="H1348" i="6"/>
  <c r="H1352" i="6"/>
  <c r="H1355" i="6"/>
  <c r="I1363" i="6"/>
  <c r="H1363" i="6" s="1"/>
  <c r="F1366" i="6"/>
  <c r="E1366" i="6"/>
  <c r="I1369" i="6"/>
  <c r="H1369" i="6" s="1"/>
  <c r="F1372" i="6"/>
  <c r="F1379" i="6"/>
  <c r="I1379" i="6"/>
  <c r="F1383" i="6"/>
  <c r="I1383" i="6"/>
  <c r="F1395" i="6"/>
  <c r="E1395" i="6"/>
  <c r="I1397" i="6"/>
  <c r="H1397" i="6" s="1"/>
  <c r="E1399" i="6"/>
  <c r="F1399" i="6"/>
  <c r="F1405" i="6"/>
  <c r="I1405" i="6"/>
  <c r="H1405" i="6" s="1"/>
  <c r="F1407" i="6"/>
  <c r="E1409" i="6"/>
  <c r="I1409" i="6"/>
  <c r="H1409" i="6" s="1"/>
  <c r="I1412" i="6"/>
  <c r="E1412" i="6"/>
  <c r="F1412" i="6"/>
  <c r="F1421" i="6"/>
  <c r="E1421" i="6"/>
  <c r="I1424" i="6"/>
  <c r="H1424" i="6" s="1"/>
  <c r="I1426" i="6"/>
  <c r="E1426" i="6"/>
  <c r="F1426" i="6"/>
  <c r="F1435" i="6"/>
  <c r="E1435" i="6"/>
  <c r="I1438" i="6"/>
  <c r="H1438" i="6" s="1"/>
  <c r="I1440" i="6"/>
  <c r="E1440" i="6"/>
  <c r="F1440" i="6"/>
  <c r="H1450" i="6"/>
  <c r="H1459" i="6"/>
  <c r="H1475" i="6"/>
  <c r="H1480" i="6"/>
  <c r="H1495" i="6"/>
  <c r="F1498" i="6"/>
  <c r="F1497" i="6" s="1"/>
  <c r="F1493" i="6" s="1"/>
  <c r="F4" i="11" s="1"/>
  <c r="E1498" i="6"/>
  <c r="E1497" i="6" s="1"/>
  <c r="I1498" i="6"/>
  <c r="H1504" i="6"/>
  <c r="F1507" i="6"/>
  <c r="I1507" i="6"/>
  <c r="E1507" i="6"/>
  <c r="H1509" i="6"/>
  <c r="H1519" i="6"/>
  <c r="H1528" i="6"/>
  <c r="I1537" i="6"/>
  <c r="E1537" i="6"/>
  <c r="E1539" i="6"/>
  <c r="I1539" i="6"/>
  <c r="F1539" i="6"/>
  <c r="E1546" i="6"/>
  <c r="I1546" i="6"/>
  <c r="E1557" i="6"/>
  <c r="I1557" i="6"/>
  <c r="F1557" i="6"/>
  <c r="I1559" i="6"/>
  <c r="F1559" i="6"/>
  <c r="E1559" i="6"/>
  <c r="F1566" i="6"/>
  <c r="H1566" i="6" s="1"/>
  <c r="H1568" i="6"/>
  <c r="H1569" i="6"/>
  <c r="H1580" i="6"/>
  <c r="H1586" i="6"/>
  <c r="F1600" i="6"/>
  <c r="F1599" i="6" s="1"/>
  <c r="F41" i="11" s="1"/>
  <c r="I1600" i="6"/>
  <c r="E1600" i="6"/>
  <c r="E1599" i="6" s="1"/>
  <c r="F1608" i="6"/>
  <c r="I1608" i="6"/>
  <c r="E1608" i="6"/>
  <c r="F1609" i="6"/>
  <c r="F44" i="11" s="1"/>
  <c r="E1670" i="6"/>
  <c r="I1670" i="6"/>
  <c r="H1670" i="6" s="1"/>
  <c r="F1670" i="6"/>
  <c r="I1672" i="6"/>
  <c r="H1672" i="6" s="1"/>
  <c r="F1672" i="6"/>
  <c r="E1672" i="6"/>
  <c r="F1675" i="6"/>
  <c r="F1674" i="6" s="1"/>
  <c r="I1675" i="6"/>
  <c r="E1675" i="6"/>
  <c r="E1674" i="6" s="1"/>
  <c r="F1685" i="6"/>
  <c r="I1685" i="6"/>
  <c r="H1685" i="6" s="1"/>
  <c r="E1685" i="6"/>
  <c r="E1720" i="6"/>
  <c r="E1719" i="6" s="1"/>
  <c r="I1720" i="6"/>
  <c r="F1720" i="6"/>
  <c r="F1719" i="6" s="1"/>
  <c r="H1724" i="6"/>
  <c r="E1730" i="6"/>
  <c r="I1730" i="6"/>
  <c r="H1730" i="6" s="1"/>
  <c r="F1730" i="6"/>
  <c r="I1732" i="6"/>
  <c r="H1732" i="6" s="1"/>
  <c r="F1732" i="6"/>
  <c r="E1732" i="6"/>
  <c r="I1735" i="6"/>
  <c r="H1735" i="6" s="1"/>
  <c r="F1735" i="6"/>
  <c r="E1735" i="6"/>
  <c r="I1738" i="6"/>
  <c r="H1738" i="6" s="1"/>
  <c r="F1738" i="6"/>
  <c r="E1738" i="6"/>
  <c r="F1742" i="6"/>
  <c r="I1742" i="6"/>
  <c r="H1742" i="6" s="1"/>
  <c r="E1742" i="6"/>
  <c r="F1746" i="6"/>
  <c r="F67" i="11" s="1"/>
  <c r="H1767" i="6"/>
  <c r="H1770" i="6"/>
  <c r="E1801" i="6"/>
  <c r="I1801" i="6"/>
  <c r="F1801" i="6"/>
  <c r="H1802" i="6"/>
  <c r="H1805" i="6"/>
  <c r="H1837" i="6"/>
  <c r="H1902" i="6"/>
  <c r="I1176" i="6"/>
  <c r="H1176" i="6" s="1"/>
  <c r="I1183" i="6"/>
  <c r="H1183" i="6" s="1"/>
  <c r="I1190" i="6"/>
  <c r="H1190" i="6" s="1"/>
  <c r="H1208" i="6"/>
  <c r="H1211" i="6"/>
  <c r="H1222" i="6"/>
  <c r="F1270" i="6"/>
  <c r="E1270" i="6"/>
  <c r="H1276" i="6"/>
  <c r="H1282" i="6"/>
  <c r="H1286" i="6"/>
  <c r="E1294" i="6"/>
  <c r="F1294" i="6"/>
  <c r="H1312" i="6"/>
  <c r="E1333" i="6"/>
  <c r="I1333" i="6"/>
  <c r="E1336" i="6"/>
  <c r="F1336" i="6"/>
  <c r="H1354" i="6"/>
  <c r="H1358" i="6"/>
  <c r="F1370" i="6"/>
  <c r="E1370" i="6"/>
  <c r="F1398" i="6"/>
  <c r="E1398" i="6"/>
  <c r="F1408" i="6"/>
  <c r="I1408" i="6"/>
  <c r="H1408" i="6" s="1"/>
  <c r="E1415" i="6"/>
  <c r="F1415" i="6"/>
  <c r="F1425" i="6"/>
  <c r="E1425" i="6"/>
  <c r="E1429" i="6"/>
  <c r="F1429" i="6"/>
  <c r="F1439" i="6"/>
  <c r="E1439" i="6"/>
  <c r="E1443" i="6"/>
  <c r="F1443" i="6"/>
  <c r="E1449" i="6"/>
  <c r="I1449" i="6"/>
  <c r="E1453" i="6"/>
  <c r="I1453" i="6"/>
  <c r="H1458" i="6"/>
  <c r="H1474" i="6"/>
  <c r="H1494" i="6"/>
  <c r="H1503" i="6"/>
  <c r="F1511" i="6"/>
  <c r="I1511" i="6"/>
  <c r="E1511" i="6"/>
  <c r="I1513" i="6"/>
  <c r="E1513" i="6"/>
  <c r="E1512" i="6" s="1"/>
  <c r="E1515" i="6"/>
  <c r="I1515" i="6"/>
  <c r="F1515" i="6"/>
  <c r="F1521" i="6"/>
  <c r="E1521" i="6"/>
  <c r="I1521" i="6"/>
  <c r="E1523" i="6"/>
  <c r="H1523" i="6" s="1"/>
  <c r="H1527" i="6"/>
  <c r="E1529" i="6"/>
  <c r="H1534" i="6"/>
  <c r="H1536" i="6"/>
  <c r="H1543" i="6"/>
  <c r="H1545" i="6"/>
  <c r="H1550" i="6"/>
  <c r="F1560" i="6"/>
  <c r="I1560" i="6"/>
  <c r="E1560" i="6"/>
  <c r="E1576" i="6"/>
  <c r="H1577" i="6"/>
  <c r="E1579" i="6"/>
  <c r="E1578" i="6" s="1"/>
  <c r="I1579" i="6"/>
  <c r="F1579" i="6"/>
  <c r="F1578" i="6" s="1"/>
  <c r="H1583" i="6"/>
  <c r="H1585" i="6"/>
  <c r="F1589" i="6"/>
  <c r="F1588" i="6" s="1"/>
  <c r="F37" i="7" s="1"/>
  <c r="I1589" i="6"/>
  <c r="E1589" i="6"/>
  <c r="E1588" i="6" s="1"/>
  <c r="H1588" i="6" s="1"/>
  <c r="I1595" i="6"/>
  <c r="F1595" i="6"/>
  <c r="E1595" i="6"/>
  <c r="E1616" i="6"/>
  <c r="H1616" i="6" s="1"/>
  <c r="H1617" i="6"/>
  <c r="F1673" i="6"/>
  <c r="I1673" i="6"/>
  <c r="H1673" i="6" s="1"/>
  <c r="E1673" i="6"/>
  <c r="E1686" i="6"/>
  <c r="I1686" i="6"/>
  <c r="H1686" i="6" s="1"/>
  <c r="F1686" i="6"/>
  <c r="I1688" i="6"/>
  <c r="H1688" i="6" s="1"/>
  <c r="F1688" i="6"/>
  <c r="E1688" i="6"/>
  <c r="E1705" i="6"/>
  <c r="I1705" i="6"/>
  <c r="H1705" i="6" s="1"/>
  <c r="F1705" i="6"/>
  <c r="F1707" i="6"/>
  <c r="E1707" i="6"/>
  <c r="E1714" i="6"/>
  <c r="I1714" i="6"/>
  <c r="H1714" i="6" s="1"/>
  <c r="F1714" i="6"/>
  <c r="F1716" i="6"/>
  <c r="I1716" i="6"/>
  <c r="E1716" i="6"/>
  <c r="H1729" i="6"/>
  <c r="F1733" i="6"/>
  <c r="I1733" i="6"/>
  <c r="H1733" i="6" s="1"/>
  <c r="E1733" i="6"/>
  <c r="F1736" i="6"/>
  <c r="I1736" i="6"/>
  <c r="H1736" i="6" s="1"/>
  <c r="E1736" i="6"/>
  <c r="F1739" i="6"/>
  <c r="I1739" i="6"/>
  <c r="H1739" i="6" s="1"/>
  <c r="E1739" i="6"/>
  <c r="I1743" i="6"/>
  <c r="E1743" i="6"/>
  <c r="F1743" i="6"/>
  <c r="H1809" i="6"/>
  <c r="H1819" i="6"/>
  <c r="F1833" i="6"/>
  <c r="H1833" i="6" s="1"/>
  <c r="H1839" i="6"/>
  <c r="I1842" i="6"/>
  <c r="F1842" i="6"/>
  <c r="F1841" i="6" s="1"/>
  <c r="F1840" i="6" s="1"/>
  <c r="F98" i="11" s="1"/>
  <c r="E1842" i="6"/>
  <c r="E1841" i="6" s="1"/>
  <c r="E1840" i="6" s="1"/>
  <c r="H1194" i="6"/>
  <c r="F1199" i="6"/>
  <c r="F1198" i="6" s="1"/>
  <c r="H1198" i="6" s="1"/>
  <c r="I1223" i="6"/>
  <c r="H1223" i="6" s="1"/>
  <c r="F1223" i="6"/>
  <c r="E1224" i="6"/>
  <c r="E1229" i="6"/>
  <c r="H1231" i="6"/>
  <c r="F1241" i="6"/>
  <c r="F1240" i="6" s="1"/>
  <c r="I1241" i="6"/>
  <c r="E1258" i="6"/>
  <c r="E1257" i="6" s="1"/>
  <c r="H1257" i="6" s="1"/>
  <c r="I1258" i="6"/>
  <c r="H1285" i="6"/>
  <c r="H1296" i="6"/>
  <c r="E1298" i="6"/>
  <c r="F1298" i="6"/>
  <c r="E1315" i="6"/>
  <c r="E1314" i="6" s="1"/>
  <c r="H1314" i="6" s="1"/>
  <c r="F1332" i="6"/>
  <c r="I1332" i="6"/>
  <c r="F1333" i="6"/>
  <c r="H1338" i="6"/>
  <c r="E1340" i="6"/>
  <c r="F1340" i="6"/>
  <c r="E1357" i="6"/>
  <c r="I1357" i="6"/>
  <c r="H1360" i="6"/>
  <c r="F1364" i="6"/>
  <c r="H1364" i="6" s="1"/>
  <c r="H1375" i="6"/>
  <c r="H1381" i="6"/>
  <c r="E1382" i="6"/>
  <c r="I1386" i="6"/>
  <c r="E1386" i="6"/>
  <c r="E1387" i="6"/>
  <c r="E1392" i="6"/>
  <c r="F1392" i="6"/>
  <c r="F1394" i="6"/>
  <c r="E1404" i="6"/>
  <c r="E1408" i="6"/>
  <c r="F1414" i="6"/>
  <c r="E1414" i="6"/>
  <c r="I1419" i="6"/>
  <c r="E1419" i="6"/>
  <c r="F1419" i="6"/>
  <c r="F1420" i="6"/>
  <c r="F1428" i="6"/>
  <c r="E1428" i="6"/>
  <c r="I1433" i="6"/>
  <c r="E1433" i="6"/>
  <c r="F1433" i="6"/>
  <c r="F1434" i="6"/>
  <c r="F1442" i="6"/>
  <c r="E1442" i="6"/>
  <c r="F1449" i="6"/>
  <c r="F1452" i="6"/>
  <c r="I1452" i="6"/>
  <c r="F1453" i="6"/>
  <c r="E1455" i="6"/>
  <c r="E1454" i="6" s="1"/>
  <c r="H1456" i="6"/>
  <c r="H1467" i="6"/>
  <c r="H1478" i="6"/>
  <c r="E1508" i="6"/>
  <c r="I1508" i="6"/>
  <c r="F1508" i="6"/>
  <c r="F1513" i="6"/>
  <c r="E1518" i="6"/>
  <c r="F1518" i="6"/>
  <c r="I1518" i="6"/>
  <c r="H1524" i="6"/>
  <c r="H1531" i="6"/>
  <c r="F1538" i="6"/>
  <c r="I1538" i="6"/>
  <c r="E1538" i="6"/>
  <c r="F1547" i="6"/>
  <c r="E1547" i="6"/>
  <c r="I1547" i="6"/>
  <c r="H1551" i="6"/>
  <c r="I1555" i="6"/>
  <c r="F1555" i="6"/>
  <c r="F1554" i="6" s="1"/>
  <c r="F20" i="7" s="1"/>
  <c r="E1555" i="6"/>
  <c r="E1554" i="6" s="1"/>
  <c r="E1561" i="6"/>
  <c r="I1561" i="6"/>
  <c r="F1561" i="6"/>
  <c r="H1576" i="6"/>
  <c r="F1596" i="6"/>
  <c r="I1596" i="6"/>
  <c r="E1596" i="6"/>
  <c r="F1604" i="6"/>
  <c r="I1604" i="6"/>
  <c r="E1604" i="6"/>
  <c r="E1603" i="6" s="1"/>
  <c r="H1614" i="6"/>
  <c r="E1624" i="6"/>
  <c r="H1624" i="6" s="1"/>
  <c r="H1625" i="6"/>
  <c r="E1666" i="6"/>
  <c r="I1666" i="6"/>
  <c r="H1666" i="6" s="1"/>
  <c r="F1666" i="6"/>
  <c r="I1668" i="6"/>
  <c r="H1668" i="6" s="1"/>
  <c r="F1668" i="6"/>
  <c r="E1668" i="6"/>
  <c r="F1689" i="6"/>
  <c r="I1689" i="6"/>
  <c r="H1689" i="6" s="1"/>
  <c r="E1689" i="6"/>
  <c r="H1704" i="6"/>
  <c r="H1707" i="6"/>
  <c r="I1734" i="6"/>
  <c r="E1734" i="6"/>
  <c r="F1734" i="6"/>
  <c r="I1737" i="6"/>
  <c r="E1737" i="6"/>
  <c r="F1737" i="6"/>
  <c r="I1740" i="6"/>
  <c r="E1740" i="6"/>
  <c r="F1740" i="6"/>
  <c r="I1744" i="6"/>
  <c r="H1744" i="6" s="1"/>
  <c r="F1744" i="6"/>
  <c r="E1744" i="6"/>
  <c r="H1781" i="6"/>
  <c r="E1794" i="6"/>
  <c r="H1794" i="6" s="1"/>
  <c r="H1795" i="6"/>
  <c r="E1797" i="6"/>
  <c r="I1797" i="6"/>
  <c r="F1797" i="6"/>
  <c r="I1799" i="6"/>
  <c r="F1799" i="6"/>
  <c r="E1799" i="6"/>
  <c r="F1804" i="6"/>
  <c r="H1804" i="6" s="1"/>
  <c r="H1824" i="6"/>
  <c r="E1828" i="6"/>
  <c r="I1828" i="6"/>
  <c r="F1828" i="6"/>
  <c r="I1830" i="6"/>
  <c r="F1830" i="6"/>
  <c r="E1830" i="6"/>
  <c r="H1846" i="6"/>
  <c r="H1876" i="6"/>
  <c r="H1857" i="6"/>
  <c r="H1871" i="6"/>
  <c r="H1891" i="6"/>
  <c r="H1894" i="6"/>
  <c r="H1931" i="6"/>
  <c r="F1957" i="6"/>
  <c r="F1954" i="6" s="1"/>
  <c r="F144" i="11" s="1"/>
  <c r="E1957" i="6"/>
  <c r="F1968" i="6"/>
  <c r="E1968" i="6"/>
  <c r="F1981" i="6"/>
  <c r="F1978" i="6" s="1"/>
  <c r="F151" i="11" s="1"/>
  <c r="E1981" i="6"/>
  <c r="F2017" i="6"/>
  <c r="E2017" i="6"/>
  <c r="F2030" i="6"/>
  <c r="E2030" i="6"/>
  <c r="F2040" i="6"/>
  <c r="F2037" i="6" s="1"/>
  <c r="F174" i="11" s="1"/>
  <c r="E2040" i="6"/>
  <c r="E2037" i="6" s="1"/>
  <c r="F2075" i="6"/>
  <c r="F2073" i="6" s="1"/>
  <c r="F183" i="11" s="1"/>
  <c r="E2075" i="6"/>
  <c r="F2095" i="6"/>
  <c r="F2091" i="6" s="1"/>
  <c r="F186" i="11" s="1"/>
  <c r="E2095" i="6"/>
  <c r="F2105" i="6"/>
  <c r="F2103" i="6" s="1"/>
  <c r="F188" i="11" s="1"/>
  <c r="E2105" i="6"/>
  <c r="F2125" i="6"/>
  <c r="F2122" i="6" s="1"/>
  <c r="F192" i="11" s="1"/>
  <c r="E2125" i="6"/>
  <c r="F2137" i="6"/>
  <c r="E2137" i="6"/>
  <c r="F2144" i="6"/>
  <c r="E2144" i="6"/>
  <c r="F2181" i="6"/>
  <c r="E2181" i="6"/>
  <c r="F2188" i="6"/>
  <c r="E2188" i="6"/>
  <c r="F2194" i="6"/>
  <c r="F2192" i="6" s="1"/>
  <c r="E2194" i="6"/>
  <c r="F2290" i="6"/>
  <c r="F34" i="16" s="1"/>
  <c r="I1548" i="6"/>
  <c r="I1613" i="6"/>
  <c r="I1615" i="6"/>
  <c r="H1615" i="6" s="1"/>
  <c r="I1621" i="6"/>
  <c r="I1623" i="6"/>
  <c r="H1623" i="6" s="1"/>
  <c r="I1630" i="6"/>
  <c r="H1630" i="6" s="1"/>
  <c r="I1631" i="6"/>
  <c r="H1631" i="6" s="1"/>
  <c r="I1632" i="6"/>
  <c r="H1632" i="6" s="1"/>
  <c r="I1634" i="6"/>
  <c r="H1634" i="6" s="1"/>
  <c r="I1635" i="6"/>
  <c r="H1635" i="6" s="1"/>
  <c r="I1637" i="6"/>
  <c r="H1637" i="6" s="1"/>
  <c r="I1638" i="6"/>
  <c r="H1638" i="6" s="1"/>
  <c r="I1639" i="6"/>
  <c r="H1639" i="6" s="1"/>
  <c r="I1641" i="6"/>
  <c r="H1641" i="6" s="1"/>
  <c r="I1642" i="6"/>
  <c r="H1642" i="6" s="1"/>
  <c r="I1644" i="6"/>
  <c r="H1644" i="6" s="1"/>
  <c r="I1645" i="6"/>
  <c r="H1645" i="6" s="1"/>
  <c r="I1646" i="6"/>
  <c r="H1646" i="6" s="1"/>
  <c r="I1648" i="6"/>
  <c r="H1648" i="6" s="1"/>
  <c r="I1649" i="6"/>
  <c r="H1649" i="6" s="1"/>
  <c r="I1651" i="6"/>
  <c r="H1651" i="6" s="1"/>
  <c r="I1652" i="6"/>
  <c r="H1652" i="6" s="1"/>
  <c r="I1653" i="6"/>
  <c r="H1653" i="6" s="1"/>
  <c r="I1655" i="6"/>
  <c r="H1655" i="6" s="1"/>
  <c r="I1656" i="6"/>
  <c r="H1656" i="6" s="1"/>
  <c r="I1658" i="6"/>
  <c r="H1658" i="6" s="1"/>
  <c r="I1659" i="6"/>
  <c r="H1659" i="6" s="1"/>
  <c r="I1660" i="6"/>
  <c r="H1660" i="6" s="1"/>
  <c r="I1662" i="6"/>
  <c r="H1662" i="6" s="1"/>
  <c r="I1663" i="6"/>
  <c r="H1663" i="6" s="1"/>
  <c r="I1676" i="6"/>
  <c r="H1676" i="6" s="1"/>
  <c r="I1678" i="6"/>
  <c r="H1678" i="6" s="1"/>
  <c r="I1679" i="6"/>
  <c r="H1679" i="6" s="1"/>
  <c r="I1680" i="6"/>
  <c r="H1680" i="6" s="1"/>
  <c r="I1694" i="6"/>
  <c r="H1694" i="6" s="1"/>
  <c r="I1695" i="6"/>
  <c r="H1695" i="6" s="1"/>
  <c r="I1696" i="6"/>
  <c r="H1696" i="6" s="1"/>
  <c r="I1698" i="6"/>
  <c r="H1698" i="6" s="1"/>
  <c r="I1699" i="6"/>
  <c r="H1699" i="6" s="1"/>
  <c r="I1700" i="6"/>
  <c r="H1700" i="6" s="1"/>
  <c r="I1710" i="6"/>
  <c r="H1710" i="6" s="1"/>
  <c r="I1711" i="6"/>
  <c r="H1711" i="6" s="1"/>
  <c r="I1717" i="6"/>
  <c r="H1717" i="6" s="1"/>
  <c r="I1750" i="6"/>
  <c r="I1760" i="6"/>
  <c r="E1760" i="6"/>
  <c r="E1759" i="6" s="1"/>
  <c r="H1759" i="6" s="1"/>
  <c r="I1765" i="6"/>
  <c r="I1777" i="6"/>
  <c r="H1777" i="6" s="1"/>
  <c r="I1778" i="6"/>
  <c r="H1778" i="6" s="1"/>
  <c r="I1779" i="6"/>
  <c r="H1779" i="6" s="1"/>
  <c r="H1812" i="6"/>
  <c r="I1813" i="6"/>
  <c r="I1814" i="6"/>
  <c r="I1816" i="6"/>
  <c r="H1816" i="6" s="1"/>
  <c r="E1851" i="6"/>
  <c r="E1850" i="6" s="1"/>
  <c r="E1845" i="6" s="1"/>
  <c r="F1852" i="6"/>
  <c r="F1850" i="6" s="1"/>
  <c r="F103" i="11" s="1"/>
  <c r="I1860" i="6"/>
  <c r="H1860" i="6" s="1"/>
  <c r="I1861" i="6"/>
  <c r="E1866" i="6"/>
  <c r="E1865" i="6" s="1"/>
  <c r="E1868" i="6"/>
  <c r="E1867" i="6" s="1"/>
  <c r="I1875" i="6"/>
  <c r="F1879" i="6"/>
  <c r="F1878" i="6" s="1"/>
  <c r="F113" i="11" s="1"/>
  <c r="E1886" i="6"/>
  <c r="E1885" i="6" s="1"/>
  <c r="E1888" i="6"/>
  <c r="E1887" i="6" s="1"/>
  <c r="F1898" i="6"/>
  <c r="F1897" i="6" s="1"/>
  <c r="E1905" i="6"/>
  <c r="E1904" i="6" s="1"/>
  <c r="E1907" i="6"/>
  <c r="E1906" i="6" s="1"/>
  <c r="I1917" i="6"/>
  <c r="H1917" i="6" s="1"/>
  <c r="I1918" i="6"/>
  <c r="I1919" i="6"/>
  <c r="F1922" i="6"/>
  <c r="F1921" i="6" s="1"/>
  <c r="H1921" i="6" s="1"/>
  <c r="E1925" i="6"/>
  <c r="E1923" i="6" s="1"/>
  <c r="F1926" i="6"/>
  <c r="F1923" i="6" s="1"/>
  <c r="F133" i="11" s="1"/>
  <c r="H1930" i="6"/>
  <c r="I1936" i="6"/>
  <c r="I1939" i="6"/>
  <c r="I1940" i="6"/>
  <c r="F1943" i="6"/>
  <c r="F1942" i="6" s="1"/>
  <c r="H1942" i="6" s="1"/>
  <c r="H1952" i="6"/>
  <c r="E1953" i="6"/>
  <c r="E1950" i="6" s="1"/>
  <c r="I1959" i="6"/>
  <c r="H1959" i="6" s="1"/>
  <c r="F1972" i="6"/>
  <c r="E1972" i="6"/>
  <c r="F1975" i="6"/>
  <c r="F1974" i="6" s="1"/>
  <c r="F149" i="11" s="1"/>
  <c r="E1975" i="6"/>
  <c r="E1977" i="6"/>
  <c r="E1976" i="6" s="1"/>
  <c r="I1983" i="6"/>
  <c r="H1983" i="6" s="1"/>
  <c r="F1998" i="6"/>
  <c r="F1997" i="6" s="1"/>
  <c r="F160" i="11" s="1"/>
  <c r="E1998" i="6"/>
  <c r="E2000" i="6"/>
  <c r="E1999" i="6" s="1"/>
  <c r="H1999" i="6" s="1"/>
  <c r="I2019" i="6"/>
  <c r="H2019" i="6" s="1"/>
  <c r="H2022" i="6"/>
  <c r="E2023" i="6"/>
  <c r="I2032" i="6"/>
  <c r="H2032" i="6" s="1"/>
  <c r="H2035" i="6"/>
  <c r="E2036" i="6"/>
  <c r="F2043" i="6"/>
  <c r="F175" i="11" s="1"/>
  <c r="F2047" i="6"/>
  <c r="E2047" i="6"/>
  <c r="F2050" i="6"/>
  <c r="E2050" i="6"/>
  <c r="I2053" i="6"/>
  <c r="H2053" i="6" s="1"/>
  <c r="F2065" i="6"/>
  <c r="F2061" i="6" s="1"/>
  <c r="F181" i="11" s="1"/>
  <c r="E2065" i="6"/>
  <c r="F2068" i="6"/>
  <c r="E2068" i="6"/>
  <c r="I2071" i="6"/>
  <c r="H2071" i="6" s="1"/>
  <c r="I2081" i="6"/>
  <c r="H2081" i="6" s="1"/>
  <c r="H2084" i="6"/>
  <c r="F2088" i="6"/>
  <c r="F2085" i="6" s="1"/>
  <c r="F185" i="11" s="1"/>
  <c r="E2088" i="6"/>
  <c r="H2090" i="6"/>
  <c r="H2094" i="6"/>
  <c r="I2095" i="6"/>
  <c r="F2102" i="6"/>
  <c r="H2102" i="6" s="1"/>
  <c r="E2102" i="6"/>
  <c r="H2104" i="6"/>
  <c r="I2105" i="6"/>
  <c r="H2121" i="6"/>
  <c r="H2124" i="6"/>
  <c r="I2125" i="6"/>
  <c r="F2134" i="6"/>
  <c r="E2134" i="6"/>
  <c r="I2137" i="6"/>
  <c r="H2137" i="6" s="1"/>
  <c r="I2144" i="6"/>
  <c r="H2144" i="6" s="1"/>
  <c r="H2150" i="6"/>
  <c r="H2156" i="6"/>
  <c r="H2163" i="6"/>
  <c r="F2174" i="6"/>
  <c r="E2174" i="6"/>
  <c r="I2181" i="6"/>
  <c r="H2181" i="6" s="1"/>
  <c r="I2188" i="6"/>
  <c r="H2188" i="6" s="1"/>
  <c r="H2193" i="6"/>
  <c r="I2194" i="6"/>
  <c r="H2199" i="6"/>
  <c r="F2205" i="6"/>
  <c r="E2205" i="6"/>
  <c r="F2213" i="6"/>
  <c r="E2213" i="6"/>
  <c r="F2221" i="6"/>
  <c r="E2221" i="6"/>
  <c r="F2242" i="6"/>
  <c r="F2264" i="6"/>
  <c r="F15" i="16" s="1"/>
  <c r="H2272" i="6"/>
  <c r="H2286" i="6"/>
  <c r="H2304" i="6"/>
  <c r="F2299" i="6"/>
  <c r="F39" i="16" s="1"/>
  <c r="H2322" i="6"/>
  <c r="H1567" i="6"/>
  <c r="H1570" i="6"/>
  <c r="I1629" i="6"/>
  <c r="E1629" i="6"/>
  <c r="I1636" i="6"/>
  <c r="E1636" i="6"/>
  <c r="I1643" i="6"/>
  <c r="E1643" i="6"/>
  <c r="I1650" i="6"/>
  <c r="E1650" i="6"/>
  <c r="I1657" i="6"/>
  <c r="E1657" i="6"/>
  <c r="H1681" i="6"/>
  <c r="I1693" i="6"/>
  <c r="E1693" i="6"/>
  <c r="E1692" i="6" s="1"/>
  <c r="H1726" i="6"/>
  <c r="I1752" i="6"/>
  <c r="H1752" i="6" s="1"/>
  <c r="H1766" i="6"/>
  <c r="H1769" i="6"/>
  <c r="I1776" i="6"/>
  <c r="E1776" i="6"/>
  <c r="E1775" i="6" s="1"/>
  <c r="I1786" i="6"/>
  <c r="H1823" i="6"/>
  <c r="H1847" i="6"/>
  <c r="F1868" i="6"/>
  <c r="F1867" i="6" s="1"/>
  <c r="F1888" i="6"/>
  <c r="F1887" i="6" s="1"/>
  <c r="F1907" i="6"/>
  <c r="F1906" i="6" s="1"/>
  <c r="F128" i="11" s="1"/>
  <c r="I1953" i="6"/>
  <c r="H1955" i="6"/>
  <c r="I1957" i="6"/>
  <c r="H1957" i="6" s="1"/>
  <c r="F1960" i="6"/>
  <c r="F1958" i="6" s="1"/>
  <c r="F145" i="11" s="1"/>
  <c r="E1960" i="6"/>
  <c r="I1968" i="6"/>
  <c r="H1968" i="6" s="1"/>
  <c r="I1977" i="6"/>
  <c r="H1979" i="6"/>
  <c r="I1981" i="6"/>
  <c r="H1982" i="6"/>
  <c r="F1987" i="6"/>
  <c r="F1986" i="6" s="1"/>
  <c r="F154" i="11" s="1"/>
  <c r="E1987" i="6"/>
  <c r="E1986" i="6" s="1"/>
  <c r="F1992" i="6"/>
  <c r="F1991" i="6" s="1"/>
  <c r="E1992" i="6"/>
  <c r="E1991" i="6" s="1"/>
  <c r="I2000" i="6"/>
  <c r="H2002" i="6"/>
  <c r="H2015" i="6"/>
  <c r="I2017" i="6"/>
  <c r="F2020" i="6"/>
  <c r="F2018" i="6" s="1"/>
  <c r="F170" i="11" s="1"/>
  <c r="E2020" i="6"/>
  <c r="I2023" i="6"/>
  <c r="H2028" i="6"/>
  <c r="I2030" i="6"/>
  <c r="H2030" i="6" s="1"/>
  <c r="F2033" i="6"/>
  <c r="F2031" i="6" s="1"/>
  <c r="F173" i="11" s="1"/>
  <c r="E2033" i="6"/>
  <c r="I2036" i="6"/>
  <c r="H2038" i="6"/>
  <c r="I2040" i="6"/>
  <c r="F2054" i="6"/>
  <c r="E2054" i="6"/>
  <c r="F2072" i="6"/>
  <c r="E2072" i="6"/>
  <c r="I2075" i="6"/>
  <c r="F2082" i="6"/>
  <c r="F2079" i="6" s="1"/>
  <c r="F184" i="11" s="1"/>
  <c r="E2082" i="6"/>
  <c r="H2093" i="6"/>
  <c r="F2112" i="6"/>
  <c r="F2109" i="6" s="1"/>
  <c r="F189" i="11" s="1"/>
  <c r="E2112" i="6"/>
  <c r="H2114" i="6"/>
  <c r="F2118" i="6"/>
  <c r="F2116" i="6" s="1"/>
  <c r="F2115" i="6" s="1"/>
  <c r="F190" i="11" s="1"/>
  <c r="E2118" i="6"/>
  <c r="H2120" i="6"/>
  <c r="H2123" i="6"/>
  <c r="F2154" i="6"/>
  <c r="E2154" i="6"/>
  <c r="F2160" i="6"/>
  <c r="E2160" i="6"/>
  <c r="F2167" i="6"/>
  <c r="E2167" i="6"/>
  <c r="F2271" i="6"/>
  <c r="H2288" i="6"/>
  <c r="F1287" i="6"/>
  <c r="F1548" i="6"/>
  <c r="E1613" i="6"/>
  <c r="E1612" i="6" s="1"/>
  <c r="H1612" i="6" s="1"/>
  <c r="E1621" i="6"/>
  <c r="E1620" i="6" s="1"/>
  <c r="H1620" i="6" s="1"/>
  <c r="F1629" i="6"/>
  <c r="E1631" i="6"/>
  <c r="F1632" i="6"/>
  <c r="E1635" i="6"/>
  <c r="F1636" i="6"/>
  <c r="E1638" i="6"/>
  <c r="F1639" i="6"/>
  <c r="E1642" i="6"/>
  <c r="F1643" i="6"/>
  <c r="E1645" i="6"/>
  <c r="F1646" i="6"/>
  <c r="E1649" i="6"/>
  <c r="F1650" i="6"/>
  <c r="E1652" i="6"/>
  <c r="F1653" i="6"/>
  <c r="E1656" i="6"/>
  <c r="F1657" i="6"/>
  <c r="E1659" i="6"/>
  <c r="F1660" i="6"/>
  <c r="E1663" i="6"/>
  <c r="E1665" i="6"/>
  <c r="E1664" i="6" s="1"/>
  <c r="H1664" i="6" s="1"/>
  <c r="F1676" i="6"/>
  <c r="E1679" i="6"/>
  <c r="F1680" i="6"/>
  <c r="I1682" i="6"/>
  <c r="H1682" i="6" s="1"/>
  <c r="F1693" i="6"/>
  <c r="F1692" i="6" s="1"/>
  <c r="F59" i="11" s="1"/>
  <c r="E1695" i="6"/>
  <c r="F1696" i="6"/>
  <c r="E1699" i="6"/>
  <c r="F1700" i="6"/>
  <c r="F1711" i="6"/>
  <c r="E1713" i="6"/>
  <c r="H1713" i="6" s="1"/>
  <c r="F1717" i="6"/>
  <c r="E1750" i="6"/>
  <c r="E1749" i="6" s="1"/>
  <c r="E1746" i="6" s="1"/>
  <c r="F1765" i="6"/>
  <c r="F1764" i="6" s="1"/>
  <c r="F1763" i="6" s="1"/>
  <c r="F72" i="11" s="1"/>
  <c r="F1776" i="6"/>
  <c r="F1775" i="6" s="1"/>
  <c r="F77" i="7" s="1"/>
  <c r="E1778" i="6"/>
  <c r="F1779" i="6"/>
  <c r="E1786" i="6"/>
  <c r="E1785" i="6" s="1"/>
  <c r="E1780" i="6" s="1"/>
  <c r="E1813" i="6"/>
  <c r="E1811" i="6" s="1"/>
  <c r="F1814" i="6"/>
  <c r="F1811" i="6" s="1"/>
  <c r="F90" i="11" s="1"/>
  <c r="I1827" i="6"/>
  <c r="H1827" i="6" s="1"/>
  <c r="I1851" i="6"/>
  <c r="H1851" i="6" s="1"/>
  <c r="I1852" i="6"/>
  <c r="E1861" i="6"/>
  <c r="E1858" i="6" s="1"/>
  <c r="H1858" i="6" s="1"/>
  <c r="H1865" i="6"/>
  <c r="I1866" i="6"/>
  <c r="H1866" i="6" s="1"/>
  <c r="F1869" i="6"/>
  <c r="H1869" i="6" s="1"/>
  <c r="E1875" i="6"/>
  <c r="E1874" i="6" s="1"/>
  <c r="H1874" i="6" s="1"/>
  <c r="I1879" i="6"/>
  <c r="H1879" i="6" s="1"/>
  <c r="H1885" i="6"/>
  <c r="I1886" i="6"/>
  <c r="H1886" i="6" s="1"/>
  <c r="I1898" i="6"/>
  <c r="H1904" i="6"/>
  <c r="I1905" i="6"/>
  <c r="H1905" i="6" s="1"/>
  <c r="F1908" i="6"/>
  <c r="E1918" i="6"/>
  <c r="E1915" i="6" s="1"/>
  <c r="F1919" i="6"/>
  <c r="F1915" i="6" s="1"/>
  <c r="F131" i="11" s="1"/>
  <c r="I1922" i="6"/>
  <c r="H1922" i="6" s="1"/>
  <c r="H1924" i="6"/>
  <c r="I1925" i="6"/>
  <c r="I1926" i="6"/>
  <c r="F1936" i="6"/>
  <c r="F1935" i="6" s="1"/>
  <c r="H1935" i="6" s="1"/>
  <c r="E1939" i="6"/>
  <c r="E1937" i="6" s="1"/>
  <c r="F1940" i="6"/>
  <c r="F1937" i="6" s="1"/>
  <c r="F137" i="11" s="1"/>
  <c r="I1943" i="6"/>
  <c r="H1943" i="6" s="1"/>
  <c r="F1950" i="6"/>
  <c r="F143" i="11" s="1"/>
  <c r="E1954" i="6"/>
  <c r="H1956" i="6"/>
  <c r="E1971" i="6"/>
  <c r="H1976" i="6"/>
  <c r="E1978" i="6"/>
  <c r="H1980" i="6"/>
  <c r="H1994" i="6"/>
  <c r="H1996" i="6"/>
  <c r="H2005" i="6"/>
  <c r="H2007" i="6"/>
  <c r="F2013" i="6"/>
  <c r="F2012" i="6" s="1"/>
  <c r="F2009" i="6" s="1"/>
  <c r="F167" i="11" s="1"/>
  <c r="E2013" i="6"/>
  <c r="H2016" i="6"/>
  <c r="F2026" i="6"/>
  <c r="E2026" i="6"/>
  <c r="H2029" i="6"/>
  <c r="I2039" i="6"/>
  <c r="H2039" i="6" s="1"/>
  <c r="H2042" i="6"/>
  <c r="H2045" i="6"/>
  <c r="E2046" i="6"/>
  <c r="F2059" i="6"/>
  <c r="F2058" i="6" s="1"/>
  <c r="F2055" i="6" s="1"/>
  <c r="F177" i="11" s="1"/>
  <c r="E2059" i="6"/>
  <c r="E2058" i="6" s="1"/>
  <c r="E2055" i="6" s="1"/>
  <c r="H2063" i="6"/>
  <c r="E2064" i="6"/>
  <c r="H2064" i="6" s="1"/>
  <c r="H2074" i="6"/>
  <c r="H2077" i="6"/>
  <c r="E2078" i="6"/>
  <c r="H2078" i="6" s="1"/>
  <c r="F2098" i="6"/>
  <c r="E2098" i="6"/>
  <c r="H2108" i="6"/>
  <c r="H2111" i="6"/>
  <c r="I2112" i="6"/>
  <c r="H2112" i="6" s="1"/>
  <c r="H2117" i="6"/>
  <c r="I2118" i="6"/>
  <c r="F2129" i="6"/>
  <c r="H2140" i="6"/>
  <c r="F2147" i="6"/>
  <c r="E2147" i="6"/>
  <c r="I2154" i="6"/>
  <c r="H2154" i="6" s="1"/>
  <c r="E2155" i="6"/>
  <c r="I2160" i="6"/>
  <c r="H2160" i="6" s="1"/>
  <c r="I2167" i="6"/>
  <c r="H2167" i="6" s="1"/>
  <c r="H2177" i="6"/>
  <c r="H2184" i="6"/>
  <c r="H2197" i="6"/>
  <c r="F2201" i="6"/>
  <c r="F2198" i="6" s="1"/>
  <c r="F196" i="11" s="1"/>
  <c r="E2201" i="6"/>
  <c r="F2209" i="6"/>
  <c r="E2209" i="6"/>
  <c r="F2217" i="6"/>
  <c r="E2217" i="6"/>
  <c r="H2235" i="6"/>
  <c r="H2256" i="6"/>
  <c r="H2265" i="6"/>
  <c r="H2293" i="6"/>
  <c r="I2225" i="6"/>
  <c r="I2240" i="6"/>
  <c r="I2246" i="6"/>
  <c r="I2249" i="6"/>
  <c r="I2255" i="6"/>
  <c r="I2261" i="6"/>
  <c r="I2277" i="6"/>
  <c r="I2298" i="6"/>
  <c r="F2327" i="6"/>
  <c r="F2326" i="6" s="1"/>
  <c r="F2319" i="6" s="1"/>
  <c r="F50" i="16" s="1"/>
  <c r="E2327" i="6"/>
  <c r="E2326" i="6" s="1"/>
  <c r="H2326" i="6" s="1"/>
  <c r="F2412" i="6"/>
  <c r="F2411" i="6" s="1"/>
  <c r="E2412" i="6"/>
  <c r="E2411" i="6" s="1"/>
  <c r="F2470" i="6"/>
  <c r="F2469" i="6" s="1"/>
  <c r="F125" i="16" s="1"/>
  <c r="E2470" i="6"/>
  <c r="E2469" i="6" s="1"/>
  <c r="H2469" i="6" s="1"/>
  <c r="F2482" i="6"/>
  <c r="F2481" i="6" s="1"/>
  <c r="E2482" i="6"/>
  <c r="E2481" i="6" s="1"/>
  <c r="F2499" i="6"/>
  <c r="F2498" i="6" s="1"/>
  <c r="F2491" i="6" s="1"/>
  <c r="E2499" i="6"/>
  <c r="E2498" i="6" s="1"/>
  <c r="F2569" i="6"/>
  <c r="F2568" i="6" s="1"/>
  <c r="F2567" i="6" s="1"/>
  <c r="E2569" i="6"/>
  <c r="F2573" i="6"/>
  <c r="E2573" i="6"/>
  <c r="F2589" i="6"/>
  <c r="F2588" i="6" s="1"/>
  <c r="F2585" i="6" s="1"/>
  <c r="F178" i="16" s="1"/>
  <c r="E2589" i="6"/>
  <c r="E2588" i="6" s="1"/>
  <c r="E2585" i="6" s="1"/>
  <c r="F2597" i="6"/>
  <c r="F2596" i="6" s="1"/>
  <c r="F184" i="16" s="1"/>
  <c r="E2597" i="6"/>
  <c r="E2596" i="6" s="1"/>
  <c r="H2596" i="6" s="1"/>
  <c r="F2629" i="6"/>
  <c r="F2627" i="6" s="1"/>
  <c r="F204" i="16" s="1"/>
  <c r="E2629" i="6"/>
  <c r="F2693" i="6"/>
  <c r="E2693" i="6"/>
  <c r="F2700" i="6"/>
  <c r="E2700" i="6"/>
  <c r="H2718" i="6"/>
  <c r="H2726" i="6"/>
  <c r="H2731" i="6"/>
  <c r="H2736" i="6"/>
  <c r="H2764" i="6"/>
  <c r="F2767" i="6"/>
  <c r="F2766" i="6" s="1"/>
  <c r="E2767" i="6"/>
  <c r="E2766" i="6" s="1"/>
  <c r="F2807" i="6"/>
  <c r="F2806" i="6" s="1"/>
  <c r="F2801" i="6" s="1"/>
  <c r="F278" i="16" s="1"/>
  <c r="E2807" i="6"/>
  <c r="E2806" i="6" s="1"/>
  <c r="F2825" i="6"/>
  <c r="F288" i="16" s="1"/>
  <c r="I2089" i="6"/>
  <c r="I2092" i="6"/>
  <c r="I2096" i="6"/>
  <c r="I2099" i="6"/>
  <c r="I2106" i="6"/>
  <c r="I2113" i="6"/>
  <c r="I2119" i="6"/>
  <c r="I2126" i="6"/>
  <c r="I2131" i="6"/>
  <c r="H2131" i="6" s="1"/>
  <c r="I2138" i="6"/>
  <c r="H2138" i="6" s="1"/>
  <c r="I2141" i="6"/>
  <c r="H2141" i="6" s="1"/>
  <c r="I2148" i="6"/>
  <c r="H2148" i="6" s="1"/>
  <c r="I2151" i="6"/>
  <c r="H2151" i="6" s="1"/>
  <c r="I2157" i="6"/>
  <c r="H2157" i="6" s="1"/>
  <c r="I2161" i="6"/>
  <c r="H2161" i="6" s="1"/>
  <c r="I2164" i="6"/>
  <c r="H2164" i="6" s="1"/>
  <c r="I2168" i="6"/>
  <c r="H2168" i="6" s="1"/>
  <c r="I2171" i="6"/>
  <c r="H2171" i="6" s="1"/>
  <c r="I2175" i="6"/>
  <c r="H2175" i="6" s="1"/>
  <c r="I2178" i="6"/>
  <c r="H2178" i="6" s="1"/>
  <c r="I2182" i="6"/>
  <c r="H2182" i="6" s="1"/>
  <c r="I2185" i="6"/>
  <c r="H2185" i="6" s="1"/>
  <c r="I2189" i="6"/>
  <c r="H2189" i="6" s="1"/>
  <c r="I2195" i="6"/>
  <c r="I2202" i="6"/>
  <c r="I2206" i="6"/>
  <c r="H2206" i="6" s="1"/>
  <c r="I2210" i="6"/>
  <c r="I2214" i="6"/>
  <c r="H2214" i="6" s="1"/>
  <c r="I2218" i="6"/>
  <c r="I2222" i="6"/>
  <c r="E2225" i="6"/>
  <c r="I2226" i="6"/>
  <c r="I2238" i="6"/>
  <c r="E2240" i="6"/>
  <c r="E2239" i="6" s="1"/>
  <c r="H2239" i="6" s="1"/>
  <c r="I2243" i="6"/>
  <c r="E2246" i="6"/>
  <c r="I2247" i="6"/>
  <c r="E2249" i="6"/>
  <c r="I2250" i="6"/>
  <c r="I2253" i="6"/>
  <c r="E2255" i="6"/>
  <c r="E2254" i="6" s="1"/>
  <c r="H2254" i="6" s="1"/>
  <c r="E2261" i="6"/>
  <c r="I2262" i="6"/>
  <c r="I2270" i="6"/>
  <c r="I2275" i="6"/>
  <c r="E2277" i="6"/>
  <c r="E2276" i="6" s="1"/>
  <c r="H2276" i="6" s="1"/>
  <c r="I2285" i="6"/>
  <c r="I2296" i="6"/>
  <c r="E2298" i="6"/>
  <c r="E2297" i="6" s="1"/>
  <c r="H2297" i="6" s="1"/>
  <c r="H2305" i="6"/>
  <c r="H2323" i="6"/>
  <c r="F2329" i="6"/>
  <c r="E2349" i="6"/>
  <c r="E2348" i="6" s="1"/>
  <c r="H2348" i="6" s="1"/>
  <c r="E2355" i="6"/>
  <c r="F2365" i="6"/>
  <c r="F2363" i="6" s="1"/>
  <c r="E2365" i="6"/>
  <c r="E2363" i="6" s="1"/>
  <c r="E2374" i="6"/>
  <c r="H2389" i="6"/>
  <c r="H2395" i="6"/>
  <c r="E2398" i="6"/>
  <c r="F2407" i="6"/>
  <c r="F2406" i="6" s="1"/>
  <c r="F2403" i="6" s="1"/>
  <c r="F93" i="16" s="1"/>
  <c r="E2407" i="6"/>
  <c r="E2406" i="6" s="1"/>
  <c r="E2430" i="6"/>
  <c r="E2436" i="6"/>
  <c r="H2443" i="6"/>
  <c r="F2449" i="6"/>
  <c r="F2448" i="6" s="1"/>
  <c r="F2445" i="6" s="1"/>
  <c r="F112" i="16" s="1"/>
  <c r="E2449" i="6"/>
  <c r="E2448" i="6" s="1"/>
  <c r="E2445" i="6" s="1"/>
  <c r="H2451" i="6"/>
  <c r="F2460" i="6"/>
  <c r="F2457" i="6" s="1"/>
  <c r="F2456" i="6" s="1"/>
  <c r="E2460" i="6"/>
  <c r="H2462" i="6"/>
  <c r="H2475" i="6"/>
  <c r="F2485" i="6"/>
  <c r="F2483" i="6" s="1"/>
  <c r="F130" i="16" s="1"/>
  <c r="E2485" i="6"/>
  <c r="E2483" i="6" s="1"/>
  <c r="E2516" i="6"/>
  <c r="E2515" i="6" s="1"/>
  <c r="E2514" i="6" s="1"/>
  <c r="H2524" i="6"/>
  <c r="H2529" i="6"/>
  <c r="F2537" i="6"/>
  <c r="F2535" i="6" s="1"/>
  <c r="E2537" i="6"/>
  <c r="H2543" i="6"/>
  <c r="F2551" i="6"/>
  <c r="F2547" i="6" s="1"/>
  <c r="E2551" i="6"/>
  <c r="E2547" i="6" s="1"/>
  <c r="F2576" i="6"/>
  <c r="F2575" i="6" s="1"/>
  <c r="F173" i="16" s="1"/>
  <c r="E2576" i="6"/>
  <c r="E2575" i="6" s="1"/>
  <c r="H2578" i="6"/>
  <c r="F2584" i="6"/>
  <c r="F2583" i="6" s="1"/>
  <c r="E2584" i="6"/>
  <c r="E2583" i="6" s="1"/>
  <c r="F2615" i="6"/>
  <c r="F2614" i="6" s="1"/>
  <c r="E2615" i="6"/>
  <c r="E2614" i="6" s="1"/>
  <c r="H2617" i="6"/>
  <c r="E2620" i="6"/>
  <c r="E2635" i="6"/>
  <c r="E2632" i="6" s="1"/>
  <c r="H2636" i="6"/>
  <c r="E2641" i="6"/>
  <c r="E2647" i="6"/>
  <c r="E2646" i="6" s="1"/>
  <c r="H2646" i="6" s="1"/>
  <c r="F2654" i="6"/>
  <c r="E2654" i="6"/>
  <c r="F2679" i="6"/>
  <c r="F2678" i="6" s="1"/>
  <c r="F226" i="8" s="1"/>
  <c r="E2679" i="6"/>
  <c r="E2678" i="6" s="1"/>
  <c r="E2673" i="6" s="1"/>
  <c r="I2693" i="6"/>
  <c r="H2693" i="6" s="1"/>
  <c r="I2700" i="6"/>
  <c r="H2700" i="6" s="1"/>
  <c r="I2721" i="6"/>
  <c r="H2721" i="6" s="1"/>
  <c r="F2721" i="6"/>
  <c r="F2720" i="6" s="1"/>
  <c r="H2720" i="6" s="1"/>
  <c r="F2723" i="6"/>
  <c r="F2728" i="6"/>
  <c r="F2733" i="6"/>
  <c r="F249" i="16" s="1"/>
  <c r="F2759" i="6"/>
  <c r="E2759" i="6"/>
  <c r="E2755" i="6" s="1"/>
  <c r="I2767" i="6"/>
  <c r="H2770" i="6"/>
  <c r="H2777" i="6"/>
  <c r="F2787" i="6"/>
  <c r="F2783" i="6" s="1"/>
  <c r="F269" i="16" s="1"/>
  <c r="E2787" i="6"/>
  <c r="H2798" i="6"/>
  <c r="I2807" i="6"/>
  <c r="H2814" i="6"/>
  <c r="F2822" i="6"/>
  <c r="F2820" i="6" s="1"/>
  <c r="E2822" i="6"/>
  <c r="H2846" i="6"/>
  <c r="F2841" i="6"/>
  <c r="H2874" i="6"/>
  <c r="F2897" i="6"/>
  <c r="F2896" i="6" s="1"/>
  <c r="F323" i="16" s="1"/>
  <c r="H2912" i="6"/>
  <c r="E2089" i="6"/>
  <c r="E2085" i="6" s="1"/>
  <c r="E2092" i="6"/>
  <c r="E2096" i="6"/>
  <c r="E2099" i="6"/>
  <c r="E2106" i="6"/>
  <c r="E2113" i="6"/>
  <c r="E2119" i="6"/>
  <c r="E2126" i="6"/>
  <c r="E2131" i="6"/>
  <c r="E2135" i="6"/>
  <c r="I2135" i="6"/>
  <c r="E2138" i="6"/>
  <c r="E2141" i="6"/>
  <c r="E2145" i="6"/>
  <c r="I2145" i="6"/>
  <c r="E2148" i="6"/>
  <c r="E2151" i="6"/>
  <c r="E2157" i="6"/>
  <c r="E2161" i="6"/>
  <c r="E2164" i="6"/>
  <c r="E2168" i="6"/>
  <c r="E2171" i="6"/>
  <c r="E2175" i="6"/>
  <c r="E2178" i="6"/>
  <c r="E2182" i="6"/>
  <c r="E2185" i="6"/>
  <c r="E2189" i="6"/>
  <c r="E2195" i="6"/>
  <c r="E2202" i="6"/>
  <c r="E2206" i="6"/>
  <c r="E2210" i="6"/>
  <c r="E2214" i="6"/>
  <c r="E2218" i="6"/>
  <c r="E2222" i="6"/>
  <c r="E2226" i="6"/>
  <c r="E2238" i="6"/>
  <c r="E2237" i="6" s="1"/>
  <c r="E2243" i="6"/>
  <c r="E2242" i="6" s="1"/>
  <c r="E2247" i="6"/>
  <c r="E2250" i="6"/>
  <c r="E2253" i="6"/>
  <c r="E2252" i="6" s="1"/>
  <c r="H2252" i="6" s="1"/>
  <c r="E2262" i="6"/>
  <c r="E2258" i="6" s="1"/>
  <c r="H2258" i="6" s="1"/>
  <c r="E2270" i="6"/>
  <c r="E2269" i="6" s="1"/>
  <c r="E2264" i="6" s="1"/>
  <c r="H2264" i="6" s="1"/>
  <c r="E2275" i="6"/>
  <c r="E2274" i="6" s="1"/>
  <c r="E2271" i="6" s="1"/>
  <c r="H2271" i="6" s="1"/>
  <c r="E2285" i="6"/>
  <c r="E2284" i="6" s="1"/>
  <c r="E2279" i="6" s="1"/>
  <c r="E2296" i="6"/>
  <c r="E2295" i="6" s="1"/>
  <c r="E2290" i="6" s="1"/>
  <c r="H2290" i="6" s="1"/>
  <c r="E2301" i="6"/>
  <c r="E2300" i="6" s="1"/>
  <c r="H2300" i="6" s="1"/>
  <c r="E2303" i="6"/>
  <c r="E2302" i="6" s="1"/>
  <c r="H2302" i="6" s="1"/>
  <c r="H2313" i="6"/>
  <c r="I2314" i="6"/>
  <c r="H2314" i="6" s="1"/>
  <c r="E2321" i="6"/>
  <c r="E2320" i="6" s="1"/>
  <c r="H2320" i="6" s="1"/>
  <c r="I2327" i="6"/>
  <c r="E2331" i="6"/>
  <c r="E2330" i="6" s="1"/>
  <c r="H2335" i="6"/>
  <c r="E2336" i="6"/>
  <c r="E2335" i="6" s="1"/>
  <c r="F2347" i="6"/>
  <c r="F2346" i="6" s="1"/>
  <c r="F2343" i="6" s="1"/>
  <c r="E2347" i="6"/>
  <c r="E2346" i="6" s="1"/>
  <c r="I2349" i="6"/>
  <c r="H2349" i="6" s="1"/>
  <c r="I2355" i="6"/>
  <c r="H2355" i="6" s="1"/>
  <c r="E2358" i="6"/>
  <c r="E2357" i="6" s="1"/>
  <c r="H2357" i="6" s="1"/>
  <c r="I2374" i="6"/>
  <c r="E2377" i="6"/>
  <c r="E2376" i="6" s="1"/>
  <c r="H2376" i="6" s="1"/>
  <c r="I2398" i="6"/>
  <c r="F2402" i="6"/>
  <c r="F2401" i="6" s="1"/>
  <c r="E2402" i="6"/>
  <c r="E2401" i="6" s="1"/>
  <c r="I2412" i="6"/>
  <c r="H2412" i="6" s="1"/>
  <c r="E2424" i="6"/>
  <c r="E2423" i="6" s="1"/>
  <c r="H2423" i="6" s="1"/>
  <c r="I2430" i="6"/>
  <c r="F2434" i="6"/>
  <c r="F2433" i="6" s="1"/>
  <c r="F109" i="16" s="1"/>
  <c r="E2434" i="6"/>
  <c r="E2433" i="6" s="1"/>
  <c r="I2436" i="6"/>
  <c r="F2444" i="6"/>
  <c r="F2440" i="6" s="1"/>
  <c r="E2444" i="6"/>
  <c r="E2440" i="6" s="1"/>
  <c r="I2470" i="6"/>
  <c r="H2470" i="6" s="1"/>
  <c r="F2476" i="6"/>
  <c r="F2473" i="6" s="1"/>
  <c r="E2476" i="6"/>
  <c r="I2482" i="6"/>
  <c r="I2499" i="6"/>
  <c r="E2506" i="6"/>
  <c r="E2505" i="6" s="1"/>
  <c r="H2505" i="6" s="1"/>
  <c r="I2516" i="6"/>
  <c r="H2516" i="6" s="1"/>
  <c r="H2518" i="6"/>
  <c r="F2525" i="6"/>
  <c r="F2522" i="6" s="1"/>
  <c r="E2525" i="6"/>
  <c r="F2544" i="6"/>
  <c r="F2541" i="6" s="1"/>
  <c r="F160" i="16" s="1"/>
  <c r="E2544" i="6"/>
  <c r="E2541" i="6" s="1"/>
  <c r="E2558" i="6"/>
  <c r="E2557" i="6" s="1"/>
  <c r="H2557" i="6" s="1"/>
  <c r="E2566" i="6"/>
  <c r="E2565" i="6" s="1"/>
  <c r="H2565" i="6" s="1"/>
  <c r="I2569" i="6"/>
  <c r="H2571" i="6"/>
  <c r="E2572" i="6"/>
  <c r="I2573" i="6"/>
  <c r="I2589" i="6"/>
  <c r="I2597" i="6"/>
  <c r="E2604" i="6"/>
  <c r="E2603" i="6" s="1"/>
  <c r="H2603" i="6" s="1"/>
  <c r="I2620" i="6"/>
  <c r="E2623" i="6"/>
  <c r="E2622" i="6" s="1"/>
  <c r="H2622" i="6" s="1"/>
  <c r="E2628" i="6"/>
  <c r="I2629" i="6"/>
  <c r="H2631" i="6"/>
  <c r="I2635" i="6"/>
  <c r="H2637" i="6"/>
  <c r="I2641" i="6"/>
  <c r="F2645" i="6"/>
  <c r="F2644" i="6" s="1"/>
  <c r="F208" i="8" s="1"/>
  <c r="E2645" i="6"/>
  <c r="E2644" i="6" s="1"/>
  <c r="I2647" i="6"/>
  <c r="H2647" i="6" s="1"/>
  <c r="H2649" i="6"/>
  <c r="E2650" i="6"/>
  <c r="E2663" i="6"/>
  <c r="E2662" i="6" s="1"/>
  <c r="H2662" i="6" s="1"/>
  <c r="I2679" i="6"/>
  <c r="H2679" i="6" s="1"/>
  <c r="H2683" i="6"/>
  <c r="F2689" i="6"/>
  <c r="E2689" i="6"/>
  <c r="F2697" i="6"/>
  <c r="H2697" i="6" s="1"/>
  <c r="E2697" i="6"/>
  <c r="E2698" i="6"/>
  <c r="F2715" i="6"/>
  <c r="F2714" i="6" s="1"/>
  <c r="F238" i="8" s="1"/>
  <c r="E2715" i="6"/>
  <c r="E2714" i="6" s="1"/>
  <c r="H2725" i="6"/>
  <c r="H2730" i="6"/>
  <c r="H2735" i="6"/>
  <c r="I2741" i="6"/>
  <c r="H2741" i="6" s="1"/>
  <c r="F2741" i="6"/>
  <c r="H2745" i="6"/>
  <c r="I2748" i="6"/>
  <c r="F2748" i="6"/>
  <c r="H2752" i="6"/>
  <c r="I2759" i="6"/>
  <c r="H2763" i="6"/>
  <c r="H2782" i="6"/>
  <c r="H2786" i="6"/>
  <c r="I2787" i="6"/>
  <c r="F2792" i="6"/>
  <c r="F2791" i="6" s="1"/>
  <c r="F2790" i="6" s="1"/>
  <c r="E2792" i="6"/>
  <c r="E2791" i="6" s="1"/>
  <c r="H2794" i="6"/>
  <c r="H2808" i="6"/>
  <c r="F2819" i="6"/>
  <c r="F2817" i="6" s="1"/>
  <c r="F286" i="16" s="1"/>
  <c r="E2819" i="6"/>
  <c r="E2817" i="6" s="1"/>
  <c r="H2821" i="6"/>
  <c r="I2822" i="6"/>
  <c r="H2827" i="6"/>
  <c r="H2848" i="6"/>
  <c r="H2876" i="6"/>
  <c r="H2891" i="6"/>
  <c r="F2882" i="6"/>
  <c r="I2331" i="6"/>
  <c r="H2333" i="6"/>
  <c r="I2336" i="6"/>
  <c r="H2338" i="6"/>
  <c r="F2342" i="6"/>
  <c r="F2341" i="6" s="1"/>
  <c r="F2334" i="6" s="1"/>
  <c r="E2342" i="6"/>
  <c r="F2356" i="6"/>
  <c r="F2352" i="6" s="1"/>
  <c r="E2356" i="6"/>
  <c r="I2358" i="6"/>
  <c r="H2358" i="6" s="1"/>
  <c r="H2360" i="6"/>
  <c r="I2365" i="6"/>
  <c r="H2367" i="6"/>
  <c r="F2371" i="6"/>
  <c r="F2375" i="6"/>
  <c r="E2375" i="6"/>
  <c r="I2377" i="6"/>
  <c r="H2379" i="6"/>
  <c r="F2383" i="6"/>
  <c r="F2382" i="6" s="1"/>
  <c r="E2383" i="6"/>
  <c r="F2399" i="6"/>
  <c r="F2396" i="6" s="1"/>
  <c r="F2384" i="6" s="1"/>
  <c r="F86" i="16" s="1"/>
  <c r="E2399" i="6"/>
  <c r="I2407" i="6"/>
  <c r="H2413" i="6"/>
  <c r="E2408" i="6"/>
  <c r="H2418" i="6"/>
  <c r="F2422" i="6"/>
  <c r="F2421" i="6" s="1"/>
  <c r="F2416" i="6" s="1"/>
  <c r="E2422" i="6"/>
  <c r="I2424" i="6"/>
  <c r="F2431" i="6"/>
  <c r="F2428" i="6" s="1"/>
  <c r="E2431" i="6"/>
  <c r="F2437" i="6"/>
  <c r="F2435" i="6" s="1"/>
  <c r="E2437" i="6"/>
  <c r="I2449" i="6"/>
  <c r="H2458" i="6"/>
  <c r="E2457" i="6"/>
  <c r="I2460" i="6"/>
  <c r="I2485" i="6"/>
  <c r="H2487" i="6"/>
  <c r="H2492" i="6"/>
  <c r="F2504" i="6"/>
  <c r="F2503" i="6" s="1"/>
  <c r="F2500" i="6" s="1"/>
  <c r="E2504" i="6"/>
  <c r="I2506" i="6"/>
  <c r="H2508" i="6"/>
  <c r="F2512" i="6"/>
  <c r="F2511" i="6" s="1"/>
  <c r="E2512" i="6"/>
  <c r="F2514" i="6"/>
  <c r="H2530" i="6"/>
  <c r="I2537" i="6"/>
  <c r="H2537" i="6" s="1"/>
  <c r="H2539" i="6"/>
  <c r="E2535" i="6"/>
  <c r="E2534" i="6" s="1"/>
  <c r="H2549" i="6"/>
  <c r="I2551" i="6"/>
  <c r="F2556" i="6"/>
  <c r="F2555" i="6" s="1"/>
  <c r="E2556" i="6"/>
  <c r="I2558" i="6"/>
  <c r="H2558" i="6" s="1"/>
  <c r="H2560" i="6"/>
  <c r="F2564" i="6"/>
  <c r="F2563" i="6" s="1"/>
  <c r="F168" i="16" s="1"/>
  <c r="E2564" i="6"/>
  <c r="I2566" i="6"/>
  <c r="I2572" i="6"/>
  <c r="I2576" i="6"/>
  <c r="I2584" i="6"/>
  <c r="H2584" i="6" s="1"/>
  <c r="H2590" i="6"/>
  <c r="F2602" i="6"/>
  <c r="F2601" i="6" s="1"/>
  <c r="F2598" i="6" s="1"/>
  <c r="E2602" i="6"/>
  <c r="I2604" i="6"/>
  <c r="H2606" i="6"/>
  <c r="I2615" i="6"/>
  <c r="F2621" i="6"/>
  <c r="F2618" i="6" s="1"/>
  <c r="E2621" i="6"/>
  <c r="I2623" i="6"/>
  <c r="H2625" i="6"/>
  <c r="I2628" i="6"/>
  <c r="F2632" i="6"/>
  <c r="F2642" i="6"/>
  <c r="F2638" i="6" s="1"/>
  <c r="E2642" i="6"/>
  <c r="E2648" i="6"/>
  <c r="H2648" i="6" s="1"/>
  <c r="I2650" i="6"/>
  <c r="H2652" i="6"/>
  <c r="I2654" i="6"/>
  <c r="H2654" i="6" s="1"/>
  <c r="F2661" i="6"/>
  <c r="F2660" i="6" s="1"/>
  <c r="F2657" i="6" s="1"/>
  <c r="E2661" i="6"/>
  <c r="I2663" i="6"/>
  <c r="H2665" i="6"/>
  <c r="H2675" i="6"/>
  <c r="H2706" i="6"/>
  <c r="F2709" i="6"/>
  <c r="F2708" i="6" s="1"/>
  <c r="F235" i="16" s="1"/>
  <c r="E2709" i="6"/>
  <c r="E2708" i="6" s="1"/>
  <c r="H2717" i="6"/>
  <c r="F2742" i="6"/>
  <c r="E2742" i="6"/>
  <c r="F2749" i="6"/>
  <c r="E2749" i="6"/>
  <c r="E2747" i="6" s="1"/>
  <c r="H2780" i="6"/>
  <c r="H2785" i="6"/>
  <c r="F2797" i="6"/>
  <c r="F2796" i="6" s="1"/>
  <c r="F2795" i="6" s="1"/>
  <c r="F274" i="16" s="1"/>
  <c r="E2797" i="6"/>
  <c r="E2796" i="6" s="1"/>
  <c r="E2795" i="6" s="1"/>
  <c r="H2799" i="6"/>
  <c r="H2803" i="6"/>
  <c r="F2816" i="6"/>
  <c r="F2813" i="6" s="1"/>
  <c r="E2816" i="6"/>
  <c r="H2818" i="6"/>
  <c r="F2905" i="6"/>
  <c r="I2829" i="6"/>
  <c r="I2834" i="6"/>
  <c r="I2845" i="6"/>
  <c r="I2855" i="6"/>
  <c r="I2868" i="6"/>
  <c r="I2873" i="6"/>
  <c r="I2881" i="6"/>
  <c r="I2887" i="6"/>
  <c r="I2890" i="6"/>
  <c r="I2895" i="6"/>
  <c r="I2901" i="6"/>
  <c r="I2904" i="6"/>
  <c r="I2909" i="6"/>
  <c r="E2979" i="6"/>
  <c r="I2979" i="6"/>
  <c r="F2979" i="6"/>
  <c r="E2991" i="6"/>
  <c r="I2991" i="6"/>
  <c r="F2991" i="6"/>
  <c r="E2999" i="6"/>
  <c r="E2998" i="6" s="1"/>
  <c r="E2993" i="6" s="1"/>
  <c r="I2999" i="6"/>
  <c r="F2999" i="6"/>
  <c r="F2998" i="6" s="1"/>
  <c r="F2993" i="6" s="1"/>
  <c r="F15" i="15" s="1"/>
  <c r="I3047" i="6"/>
  <c r="F3047" i="6"/>
  <c r="F3046" i="6" s="1"/>
  <c r="E3047" i="6"/>
  <c r="E3046" i="6" s="1"/>
  <c r="I3062" i="6"/>
  <c r="F3062" i="6"/>
  <c r="F3061" i="6" s="1"/>
  <c r="F58" i="15" s="1"/>
  <c r="E3062" i="6"/>
  <c r="E3061" i="6" s="1"/>
  <c r="I2325" i="6"/>
  <c r="H2325" i="6" s="1"/>
  <c r="I2340" i="6"/>
  <c r="H2340" i="6" s="1"/>
  <c r="I2345" i="6"/>
  <c r="H2345" i="6" s="1"/>
  <c r="I2362" i="6"/>
  <c r="H2362" i="6" s="1"/>
  <c r="I2366" i="6"/>
  <c r="H2366" i="6" s="1"/>
  <c r="I2369" i="6"/>
  <c r="H2369" i="6" s="1"/>
  <c r="I2381" i="6"/>
  <c r="H2381" i="6" s="1"/>
  <c r="I2387" i="6"/>
  <c r="H2387" i="6" s="1"/>
  <c r="I2400" i="6"/>
  <c r="H2400" i="6" s="1"/>
  <c r="I2405" i="6"/>
  <c r="H2405" i="6" s="1"/>
  <c r="I2410" i="6"/>
  <c r="H2410" i="6" s="1"/>
  <c r="I2420" i="6"/>
  <c r="H2420" i="6" s="1"/>
  <c r="I2426" i="6"/>
  <c r="H2426" i="6" s="1"/>
  <c r="I2432" i="6"/>
  <c r="H2432" i="6" s="1"/>
  <c r="I2438" i="6"/>
  <c r="H2438" i="6" s="1"/>
  <c r="I2441" i="6"/>
  <c r="H2441" i="6" s="1"/>
  <c r="I2447" i="6"/>
  <c r="H2447" i="6" s="1"/>
  <c r="I2455" i="6"/>
  <c r="H2455" i="6" s="1"/>
  <c r="I2468" i="6"/>
  <c r="H2468" i="6" s="1"/>
  <c r="I2477" i="6"/>
  <c r="H2477" i="6" s="1"/>
  <c r="I2480" i="6"/>
  <c r="H2480" i="6" s="1"/>
  <c r="I2486" i="6"/>
  <c r="H2486" i="6" s="1"/>
  <c r="I2497" i="6"/>
  <c r="H2497" i="6" s="1"/>
  <c r="I2502" i="6"/>
  <c r="H2502" i="6" s="1"/>
  <c r="I2510" i="6"/>
  <c r="H2510" i="6" s="1"/>
  <c r="I2520" i="6"/>
  <c r="H2520" i="6" s="1"/>
  <c r="I2526" i="6"/>
  <c r="H2526" i="6" s="1"/>
  <c r="I2538" i="6"/>
  <c r="H2538" i="6" s="1"/>
  <c r="I2545" i="6"/>
  <c r="H2545" i="6" s="1"/>
  <c r="I2548" i="6"/>
  <c r="H2548" i="6" s="1"/>
  <c r="I2552" i="6"/>
  <c r="H2552" i="6" s="1"/>
  <c r="I2562" i="6"/>
  <c r="H2562" i="6" s="1"/>
  <c r="I2570" i="6"/>
  <c r="H2570" i="6" s="1"/>
  <c r="I2582" i="6"/>
  <c r="H2582" i="6" s="1"/>
  <c r="I2587" i="6"/>
  <c r="H2587" i="6" s="1"/>
  <c r="I2595" i="6"/>
  <c r="H2595" i="6" s="1"/>
  <c r="I2600" i="6"/>
  <c r="H2600" i="6" s="1"/>
  <c r="I2608" i="6"/>
  <c r="H2608" i="6" s="1"/>
  <c r="I2613" i="6"/>
  <c r="H2613" i="6" s="1"/>
  <c r="I2630" i="6"/>
  <c r="H2630" i="6" s="1"/>
  <c r="I2633" i="6"/>
  <c r="H2633" i="6" s="1"/>
  <c r="I2639" i="6"/>
  <c r="H2639" i="6" s="1"/>
  <c r="I2643" i="6"/>
  <c r="H2643" i="6" s="1"/>
  <c r="I2659" i="6"/>
  <c r="H2659" i="6" s="1"/>
  <c r="I2667" i="6"/>
  <c r="H2667" i="6" s="1"/>
  <c r="I2672" i="6"/>
  <c r="H2672" i="6" s="1"/>
  <c r="I2677" i="6"/>
  <c r="H2677" i="6" s="1"/>
  <c r="F2681" i="6"/>
  <c r="F2680" i="6" s="1"/>
  <c r="H2680" i="6" s="1"/>
  <c r="F2688" i="6"/>
  <c r="I2690" i="6"/>
  <c r="H2690" i="6" s="1"/>
  <c r="F2692" i="6"/>
  <c r="I2694" i="6"/>
  <c r="H2694" i="6" s="1"/>
  <c r="F2696" i="6"/>
  <c r="F2699" i="6"/>
  <c r="H2699" i="6" s="1"/>
  <c r="I2701" i="6"/>
  <c r="H2701" i="6" s="1"/>
  <c r="F2703" i="6"/>
  <c r="I2707" i="6"/>
  <c r="H2707" i="6" s="1"/>
  <c r="F2711" i="6"/>
  <c r="F2710" i="6" s="1"/>
  <c r="H2710" i="6" s="1"/>
  <c r="I2713" i="6"/>
  <c r="H2713" i="6" s="1"/>
  <c r="I2719" i="6"/>
  <c r="H2719" i="6" s="1"/>
  <c r="I2727" i="6"/>
  <c r="H2727" i="6" s="1"/>
  <c r="I2732" i="6"/>
  <c r="H2732" i="6" s="1"/>
  <c r="I2737" i="6"/>
  <c r="H2737" i="6" s="1"/>
  <c r="I2743" i="6"/>
  <c r="H2743" i="6" s="1"/>
  <c r="I2746" i="6"/>
  <c r="H2746" i="6" s="1"/>
  <c r="I2750" i="6"/>
  <c r="H2750" i="6" s="1"/>
  <c r="I2753" i="6"/>
  <c r="H2753" i="6" s="1"/>
  <c r="F2758" i="6"/>
  <c r="F2755" i="6" s="1"/>
  <c r="F2761" i="6"/>
  <c r="F2760" i="6" s="1"/>
  <c r="H2760" i="6" s="1"/>
  <c r="I2765" i="6"/>
  <c r="H2765" i="6" s="1"/>
  <c r="I2771" i="6"/>
  <c r="H2771" i="6" s="1"/>
  <c r="F2773" i="6"/>
  <c r="F2769" i="6" s="1"/>
  <c r="F265" i="16" s="1"/>
  <c r="I2778" i="6"/>
  <c r="I2784" i="6"/>
  <c r="I2805" i="6"/>
  <c r="I2811" i="6"/>
  <c r="I2823" i="6"/>
  <c r="I2826" i="6"/>
  <c r="E2829" i="6"/>
  <c r="I2832" i="6"/>
  <c r="E2834" i="6"/>
  <c r="E2833" i="6" s="1"/>
  <c r="H2833" i="6" s="1"/>
  <c r="I2840" i="6"/>
  <c r="E2845" i="6"/>
  <c r="E2842" i="6" s="1"/>
  <c r="H2842" i="6" s="1"/>
  <c r="I2851" i="6"/>
  <c r="E2855" i="6"/>
  <c r="E2854" i="6" s="1"/>
  <c r="H2854" i="6" s="1"/>
  <c r="I2866" i="6"/>
  <c r="E2868" i="6"/>
  <c r="E2867" i="6" s="1"/>
  <c r="H2867" i="6" s="1"/>
  <c r="I2871" i="6"/>
  <c r="E2873" i="6"/>
  <c r="E2872" i="6" s="1"/>
  <c r="H2872" i="6" s="1"/>
  <c r="I2879" i="6"/>
  <c r="E2881" i="6"/>
  <c r="E2880" i="6" s="1"/>
  <c r="H2880" i="6" s="1"/>
  <c r="I2884" i="6"/>
  <c r="E2887" i="6"/>
  <c r="I2888" i="6"/>
  <c r="E2890" i="6"/>
  <c r="E2889" i="6" s="1"/>
  <c r="H2889" i="6" s="1"/>
  <c r="E2895" i="6"/>
  <c r="E2894" i="6" s="1"/>
  <c r="H2894" i="6" s="1"/>
  <c r="I2898" i="6"/>
  <c r="E2901" i="6"/>
  <c r="I2902" i="6"/>
  <c r="E2904" i="6"/>
  <c r="E2903" i="6" s="1"/>
  <c r="I2907" i="6"/>
  <c r="E2909" i="6"/>
  <c r="E2908" i="6" s="1"/>
  <c r="H2908" i="6" s="1"/>
  <c r="I2915" i="6"/>
  <c r="F2918" i="6"/>
  <c r="E2920" i="6"/>
  <c r="E2921" i="6"/>
  <c r="E2923" i="6"/>
  <c r="E2924" i="6"/>
  <c r="F2925" i="6"/>
  <c r="E2927" i="6"/>
  <c r="H2927" i="6" s="1"/>
  <c r="H2932" i="6"/>
  <c r="H2933" i="6"/>
  <c r="H2936" i="6"/>
  <c r="E2940" i="6"/>
  <c r="F2942" i="6"/>
  <c r="H2976" i="6"/>
  <c r="E3011" i="6"/>
  <c r="E3008" i="6" s="1"/>
  <c r="H3012" i="6"/>
  <c r="H3033" i="6"/>
  <c r="F3045" i="6"/>
  <c r="F3044" i="6" s="1"/>
  <c r="F48" i="15" s="1"/>
  <c r="I3045" i="6"/>
  <c r="E3045" i="6"/>
  <c r="E3044" i="6" s="1"/>
  <c r="H3044" i="6" s="1"/>
  <c r="F3060" i="6"/>
  <c r="F3059" i="6" s="1"/>
  <c r="F57" i="15" s="1"/>
  <c r="I3060" i="6"/>
  <c r="E3060" i="6"/>
  <c r="E3059" i="6" s="1"/>
  <c r="H3087" i="6"/>
  <c r="H3097" i="6"/>
  <c r="E3104" i="6"/>
  <c r="I3104" i="6"/>
  <c r="F3104" i="6"/>
  <c r="E2687" i="6"/>
  <c r="H2687" i="6" s="1"/>
  <c r="E2778" i="6"/>
  <c r="E2776" i="6" s="1"/>
  <c r="H2776" i="6" s="1"/>
  <c r="E2784" i="6"/>
  <c r="E2805" i="6"/>
  <c r="E2804" i="6" s="1"/>
  <c r="E2811" i="6"/>
  <c r="E2810" i="6" s="1"/>
  <c r="H2810" i="6" s="1"/>
  <c r="E2823" i="6"/>
  <c r="E2820" i="6" s="1"/>
  <c r="E2826" i="6"/>
  <c r="E2832" i="6"/>
  <c r="E2831" i="6" s="1"/>
  <c r="E2840" i="6"/>
  <c r="E2839" i="6" s="1"/>
  <c r="H2839" i="6" s="1"/>
  <c r="E2851" i="6"/>
  <c r="E2850" i="6" s="1"/>
  <c r="H2850" i="6" s="1"/>
  <c r="E2866" i="6"/>
  <c r="E2865" i="6" s="1"/>
  <c r="H2865" i="6" s="1"/>
  <c r="E2871" i="6"/>
  <c r="E2870" i="6" s="1"/>
  <c r="E2879" i="6"/>
  <c r="E2878" i="6" s="1"/>
  <c r="H2878" i="6" s="1"/>
  <c r="E2884" i="6"/>
  <c r="E2888" i="6"/>
  <c r="E2898" i="6"/>
  <c r="E2902" i="6"/>
  <c r="E2907" i="6"/>
  <c r="E2906" i="6" s="1"/>
  <c r="E2915" i="6"/>
  <c r="E2914" i="6" s="1"/>
  <c r="H2914" i="6" s="1"/>
  <c r="F2920" i="6"/>
  <c r="F2923" i="6"/>
  <c r="F2927" i="6"/>
  <c r="F2939" i="6"/>
  <c r="F2938" i="6" s="1"/>
  <c r="H2938" i="6" s="1"/>
  <c r="I2942" i="6"/>
  <c r="H2942" i="6" s="1"/>
  <c r="E2967" i="6"/>
  <c r="E2966" i="6" s="1"/>
  <c r="E2963" i="6" s="1"/>
  <c r="I2967" i="6"/>
  <c r="F2967" i="6"/>
  <c r="F2966" i="6" s="1"/>
  <c r="F2963" i="6" s="1"/>
  <c r="H2969" i="6"/>
  <c r="H2975" i="6"/>
  <c r="F2978" i="6"/>
  <c r="F2977" i="6" s="1"/>
  <c r="F10" i="15" s="1"/>
  <c r="I2978" i="6"/>
  <c r="E2978" i="6"/>
  <c r="I2989" i="6"/>
  <c r="F2989" i="6"/>
  <c r="E2989" i="6"/>
  <c r="H2997" i="6"/>
  <c r="E3004" i="6"/>
  <c r="E3003" i="6" s="1"/>
  <c r="E3000" i="6" s="1"/>
  <c r="I3004" i="6"/>
  <c r="F3004" i="6"/>
  <c r="F3003" i="6" s="1"/>
  <c r="H3005" i="6"/>
  <c r="H3009" i="6"/>
  <c r="H3011" i="6"/>
  <c r="H3013" i="6"/>
  <c r="H3018" i="6"/>
  <c r="E3019" i="6"/>
  <c r="H3027" i="6"/>
  <c r="I3039" i="6"/>
  <c r="F3039" i="6"/>
  <c r="F3038" i="6" s="1"/>
  <c r="F45" i="15" s="1"/>
  <c r="E3039" i="6"/>
  <c r="E3038" i="6" s="1"/>
  <c r="H3046" i="6"/>
  <c r="F3048" i="6"/>
  <c r="F50" i="15" s="1"/>
  <c r="H3061" i="6"/>
  <c r="F3063" i="6"/>
  <c r="F59" i="15" s="1"/>
  <c r="E3073" i="6"/>
  <c r="H3073" i="6" s="1"/>
  <c r="H3074" i="6"/>
  <c r="H3088" i="6"/>
  <c r="H3098" i="6"/>
  <c r="H3101" i="6"/>
  <c r="E3114" i="6"/>
  <c r="I2918" i="6"/>
  <c r="I2921" i="6"/>
  <c r="I2924" i="6"/>
  <c r="H2924" i="6" s="1"/>
  <c r="I2925" i="6"/>
  <c r="I2939" i="6"/>
  <c r="H2947" i="6"/>
  <c r="E2951" i="6"/>
  <c r="E2950" i="6" s="1"/>
  <c r="I2951" i="6"/>
  <c r="F2951" i="6"/>
  <c r="F2950" i="6" s="1"/>
  <c r="F343" i="8" s="1"/>
  <c r="H2965" i="6"/>
  <c r="H2968" i="6"/>
  <c r="F2971" i="6"/>
  <c r="F9" i="15" s="1"/>
  <c r="H2974" i="6"/>
  <c r="F2990" i="6"/>
  <c r="I2990" i="6"/>
  <c r="E2990" i="6"/>
  <c r="H3020" i="6"/>
  <c r="F3037" i="6"/>
  <c r="F3036" i="6" s="1"/>
  <c r="F44" i="15" s="1"/>
  <c r="I3037" i="6"/>
  <c r="E3037" i="6"/>
  <c r="E3036" i="6" s="1"/>
  <c r="E3053" i="6"/>
  <c r="H3053" i="6" s="1"/>
  <c r="H3054" i="6"/>
  <c r="E3068" i="6"/>
  <c r="H3069" i="6"/>
  <c r="H3075" i="6"/>
  <c r="H3082" i="6"/>
  <c r="F2937" i="6"/>
  <c r="F2943" i="6"/>
  <c r="H2943" i="6" s="1"/>
  <c r="I2982" i="6"/>
  <c r="I3010" i="6"/>
  <c r="H3010" i="6" s="1"/>
  <c r="I3025" i="6"/>
  <c r="I3032" i="6"/>
  <c r="I3034" i="6"/>
  <c r="H3034" i="6" s="1"/>
  <c r="I3050" i="6"/>
  <c r="I3052" i="6"/>
  <c r="H3052" i="6" s="1"/>
  <c r="I3065" i="6"/>
  <c r="I3067" i="6"/>
  <c r="H3067" i="6" s="1"/>
  <c r="I3078" i="6"/>
  <c r="I3083" i="6"/>
  <c r="H3083" i="6" s="1"/>
  <c r="I3084" i="6"/>
  <c r="I3085" i="6"/>
  <c r="I3117" i="6"/>
  <c r="H3117" i="6" s="1"/>
  <c r="F3128" i="6"/>
  <c r="I3131" i="6"/>
  <c r="H3133" i="6"/>
  <c r="E3147" i="6"/>
  <c r="E3146" i="6" s="1"/>
  <c r="F3147" i="6"/>
  <c r="F3146" i="6" s="1"/>
  <c r="F102" i="15" s="1"/>
  <c r="E3158" i="6"/>
  <c r="E3157" i="6" s="1"/>
  <c r="I3158" i="6"/>
  <c r="E3163" i="6"/>
  <c r="E3162" i="6" s="1"/>
  <c r="F3163" i="6"/>
  <c r="F3162" i="6" s="1"/>
  <c r="F109" i="15" s="1"/>
  <c r="E3166" i="6"/>
  <c r="E3164" i="6" s="1"/>
  <c r="F3166" i="6"/>
  <c r="H2983" i="6"/>
  <c r="H2986" i="6"/>
  <c r="H3021" i="6"/>
  <c r="H3026" i="6"/>
  <c r="H3086" i="6"/>
  <c r="H3089" i="6"/>
  <c r="E3100" i="6"/>
  <c r="F3112" i="6"/>
  <c r="H3115" i="6"/>
  <c r="I3128" i="6"/>
  <c r="I3147" i="6"/>
  <c r="H3148" i="6"/>
  <c r="H3154" i="6"/>
  <c r="F3158" i="6"/>
  <c r="I3163" i="6"/>
  <c r="I3166" i="6"/>
  <c r="E3203" i="6"/>
  <c r="F3203" i="6"/>
  <c r="E3205" i="6"/>
  <c r="F3205" i="6"/>
  <c r="E3214" i="6"/>
  <c r="E3212" i="6" s="1"/>
  <c r="F3214" i="6"/>
  <c r="I3214" i="6"/>
  <c r="F2982" i="6"/>
  <c r="F2981" i="6" s="1"/>
  <c r="H2981" i="6" s="1"/>
  <c r="F3025" i="6"/>
  <c r="F3024" i="6" s="1"/>
  <c r="F37" i="15" s="1"/>
  <c r="E3032" i="6"/>
  <c r="E3031" i="6" s="1"/>
  <c r="H3031" i="6" s="1"/>
  <c r="E3050" i="6"/>
  <c r="E3049" i="6" s="1"/>
  <c r="E3065" i="6"/>
  <c r="E3064" i="6" s="1"/>
  <c r="H3064" i="6" s="1"/>
  <c r="E3078" i="6"/>
  <c r="E3077" i="6" s="1"/>
  <c r="E3084" i="6"/>
  <c r="E3081" i="6" s="1"/>
  <c r="F3085" i="6"/>
  <c r="F3081" i="6" s="1"/>
  <c r="E3151" i="6"/>
  <c r="E3150" i="6" s="1"/>
  <c r="I3151" i="6"/>
  <c r="I3203" i="6"/>
  <c r="I3205" i="6"/>
  <c r="H3206" i="6"/>
  <c r="E3211" i="6"/>
  <c r="E3210" i="6" s="1"/>
  <c r="F3211" i="6"/>
  <c r="F3210" i="6" s="1"/>
  <c r="F129" i="15" s="1"/>
  <c r="E3125" i="6"/>
  <c r="E3113" i="6" s="1"/>
  <c r="F3131" i="6"/>
  <c r="F3130" i="6" s="1"/>
  <c r="F3132" i="6"/>
  <c r="H3132" i="6" s="1"/>
  <c r="H3136" i="6"/>
  <c r="H3138" i="6"/>
  <c r="E3141" i="6"/>
  <c r="E3140" i="6" s="1"/>
  <c r="F3141" i="6"/>
  <c r="F3140" i="6" s="1"/>
  <c r="F98" i="15" s="1"/>
  <c r="F3151" i="6"/>
  <c r="F3150" i="6" s="1"/>
  <c r="F104" i="15" s="1"/>
  <c r="E3171" i="6"/>
  <c r="F3171" i="6"/>
  <c r="E3173" i="6"/>
  <c r="F3173" i="6"/>
  <c r="E3199" i="6"/>
  <c r="E3198" i="6" s="1"/>
  <c r="F3199" i="6"/>
  <c r="F3198" i="6" s="1"/>
  <c r="F125" i="15" s="1"/>
  <c r="H3211" i="6"/>
  <c r="I3247" i="6"/>
  <c r="I3254" i="6"/>
  <c r="F3266" i="6"/>
  <c r="E3266" i="6"/>
  <c r="E3264" i="6" s="1"/>
  <c r="F3302" i="6"/>
  <c r="E3302" i="6"/>
  <c r="E3314" i="6"/>
  <c r="H3331" i="6"/>
  <c r="F3372" i="6"/>
  <c r="I3372" i="6"/>
  <c r="E3372" i="6"/>
  <c r="F3423" i="6"/>
  <c r="I3423" i="6"/>
  <c r="E3423" i="6"/>
  <c r="F3479" i="6"/>
  <c r="I3479" i="6"/>
  <c r="E3479" i="6"/>
  <c r="E3588" i="6"/>
  <c r="E3587" i="6" s="1"/>
  <c r="E3582" i="6" s="1"/>
  <c r="H3582" i="6" s="1"/>
  <c r="I3588" i="6"/>
  <c r="F3588" i="6"/>
  <c r="F3587" i="6" s="1"/>
  <c r="F3582" i="6" s="1"/>
  <c r="F301" i="15" s="1"/>
  <c r="F3793" i="6"/>
  <c r="F3792" i="6" s="1"/>
  <c r="F3789" i="6" s="1"/>
  <c r="F56" i="14" s="1"/>
  <c r="E3793" i="6"/>
  <c r="E3792" i="6" s="1"/>
  <c r="E3789" i="6" s="1"/>
  <c r="I3793" i="6"/>
  <c r="E3851" i="6"/>
  <c r="E3850" i="6" s="1"/>
  <c r="I3851" i="6"/>
  <c r="F3851" i="6"/>
  <c r="F3850" i="6" s="1"/>
  <c r="F88" i="14" s="1"/>
  <c r="F3999" i="6"/>
  <c r="E3999" i="6"/>
  <c r="I3999" i="6"/>
  <c r="I3160" i="6"/>
  <c r="H3160" i="6" s="1"/>
  <c r="H3168" i="6"/>
  <c r="H3178" i="6"/>
  <c r="H3187" i="6"/>
  <c r="H3193" i="6"/>
  <c r="H3196" i="6"/>
  <c r="I3219" i="6"/>
  <c r="H3219" i="6" s="1"/>
  <c r="F3228" i="6"/>
  <c r="F3227" i="6" s="1"/>
  <c r="F136" i="15" s="1"/>
  <c r="I3233" i="6"/>
  <c r="H3233" i="6" s="1"/>
  <c r="F3241" i="6"/>
  <c r="F3252" i="6"/>
  <c r="H3252" i="6" s="1"/>
  <c r="E3251" i="6"/>
  <c r="I3266" i="6"/>
  <c r="H3266" i="6" s="1"/>
  <c r="F3273" i="6"/>
  <c r="E3273" i="6"/>
  <c r="E3270" i="6" s="1"/>
  <c r="F3280" i="6"/>
  <c r="E3280" i="6"/>
  <c r="E3276" i="6" s="1"/>
  <c r="H3290" i="6"/>
  <c r="F3293" i="6"/>
  <c r="F3292" i="6" s="1"/>
  <c r="F168" i="15" s="1"/>
  <c r="E3293" i="6"/>
  <c r="E3292" i="6" s="1"/>
  <c r="I3302" i="6"/>
  <c r="H3322" i="6"/>
  <c r="H3343" i="6"/>
  <c r="H3349" i="6"/>
  <c r="H3409" i="6"/>
  <c r="H3447" i="6"/>
  <c r="F3456" i="6"/>
  <c r="F3455" i="6" s="1"/>
  <c r="F245" i="15" s="1"/>
  <c r="I3456" i="6"/>
  <c r="E3456" i="6"/>
  <c r="E3455" i="6" s="1"/>
  <c r="F3500" i="6"/>
  <c r="I3500" i="6"/>
  <c r="E3500" i="6"/>
  <c r="F3511" i="6"/>
  <c r="F3510" i="6" s="1"/>
  <c r="F268" i="8" s="1"/>
  <c r="E3511" i="6"/>
  <c r="E3510" i="6" s="1"/>
  <c r="I3511" i="6"/>
  <c r="H3525" i="6"/>
  <c r="H3535" i="6"/>
  <c r="H3632" i="6"/>
  <c r="H3755" i="6"/>
  <c r="H3273" i="6"/>
  <c r="F3285" i="6"/>
  <c r="F3284" i="6" s="1"/>
  <c r="F164" i="15" s="1"/>
  <c r="E3285" i="6"/>
  <c r="E3284" i="6" s="1"/>
  <c r="F3298" i="6"/>
  <c r="E3298" i="6"/>
  <c r="E3297" i="6" s="1"/>
  <c r="E3296" i="6" s="1"/>
  <c r="F3313" i="6"/>
  <c r="F3312" i="6" s="1"/>
  <c r="F177" i="15" s="1"/>
  <c r="E3313" i="6"/>
  <c r="E3312" i="6" s="1"/>
  <c r="E3333" i="6"/>
  <c r="E3332" i="6" s="1"/>
  <c r="E3327" i="6" s="1"/>
  <c r="I3333" i="6"/>
  <c r="F3333" i="6"/>
  <c r="F3332" i="6" s="1"/>
  <c r="F3327" i="6" s="1"/>
  <c r="F185" i="15" s="1"/>
  <c r="H3334" i="6"/>
  <c r="E3357" i="6"/>
  <c r="I3357" i="6"/>
  <c r="F3357" i="6"/>
  <c r="I3359" i="6"/>
  <c r="F3359" i="6"/>
  <c r="E3359" i="6"/>
  <c r="F3362" i="6"/>
  <c r="I3362" i="6"/>
  <c r="E3362" i="6"/>
  <c r="F3388" i="6"/>
  <c r="F3387" i="6" s="1"/>
  <c r="F215" i="15" s="1"/>
  <c r="I3388" i="6"/>
  <c r="E3388" i="6"/>
  <c r="E3387" i="6" s="1"/>
  <c r="F3396" i="6"/>
  <c r="F3395" i="6" s="1"/>
  <c r="F219" i="15" s="1"/>
  <c r="I3396" i="6"/>
  <c r="E3396" i="6"/>
  <c r="E3395" i="6" s="1"/>
  <c r="F3404" i="6"/>
  <c r="F3403" i="6" s="1"/>
  <c r="E3404" i="6"/>
  <c r="E3403" i="6" s="1"/>
  <c r="I3404" i="6"/>
  <c r="F3412" i="6"/>
  <c r="F3411" i="6" s="1"/>
  <c r="F228" i="15" s="1"/>
  <c r="E3412" i="6"/>
  <c r="E3411" i="6" s="1"/>
  <c r="I3412" i="6"/>
  <c r="F3464" i="6"/>
  <c r="F3463" i="6" s="1"/>
  <c r="F250" i="15" s="1"/>
  <c r="E3464" i="6"/>
  <c r="E3463" i="6" s="1"/>
  <c r="I3464" i="6"/>
  <c r="F3485" i="6"/>
  <c r="I3485" i="6"/>
  <c r="H3489" i="6"/>
  <c r="I3506" i="6"/>
  <c r="F3506" i="6"/>
  <c r="F3555" i="6"/>
  <c r="I3555" i="6"/>
  <c r="E3555" i="6"/>
  <c r="F3741" i="6"/>
  <c r="F3740" i="6" s="1"/>
  <c r="F29" i="14" s="1"/>
  <c r="E3741" i="6"/>
  <c r="E3740" i="6" s="1"/>
  <c r="H3740" i="6" s="1"/>
  <c r="I3741" i="6"/>
  <c r="I3182" i="6"/>
  <c r="H3182" i="6" s="1"/>
  <c r="H3183" i="6"/>
  <c r="E3186" i="6"/>
  <c r="I3189" i="6"/>
  <c r="H3189" i="6" s="1"/>
  <c r="I3207" i="6"/>
  <c r="H3207" i="6" s="1"/>
  <c r="H3208" i="6"/>
  <c r="H3216" i="6"/>
  <c r="H3224" i="6"/>
  <c r="H3225" i="6"/>
  <c r="H3237" i="6"/>
  <c r="H3238" i="6"/>
  <c r="F3247" i="6"/>
  <c r="F3246" i="6" s="1"/>
  <c r="H3246" i="6" s="1"/>
  <c r="F3254" i="6"/>
  <c r="I3285" i="6"/>
  <c r="E3283" i="6"/>
  <c r="I3298" i="6"/>
  <c r="F3305" i="6"/>
  <c r="F3304" i="6" s="1"/>
  <c r="F173" i="15" s="1"/>
  <c r="E3305" i="6"/>
  <c r="E3304" i="6" s="1"/>
  <c r="I3313" i="6"/>
  <c r="H3341" i="6"/>
  <c r="E3347" i="6"/>
  <c r="H3347" i="6" s="1"/>
  <c r="H3350" i="6"/>
  <c r="F3360" i="6"/>
  <c r="I3360" i="6"/>
  <c r="E3360" i="6"/>
  <c r="F3368" i="6"/>
  <c r="I3368" i="6"/>
  <c r="E3368" i="6"/>
  <c r="F3419" i="6"/>
  <c r="I3419" i="6"/>
  <c r="H3419" i="6" s="1"/>
  <c r="E3419" i="6"/>
  <c r="F3492" i="6"/>
  <c r="F3491" i="6" s="1"/>
  <c r="F261" i="15" s="1"/>
  <c r="E3492" i="6"/>
  <c r="E3491" i="6" s="1"/>
  <c r="I3492" i="6"/>
  <c r="F3580" i="6"/>
  <c r="F3579" i="6" s="1"/>
  <c r="F299" i="8" s="1"/>
  <c r="I3580" i="6"/>
  <c r="E3580" i="6"/>
  <c r="E3579" i="6" s="1"/>
  <c r="F3672" i="6"/>
  <c r="I3672" i="6"/>
  <c r="E3672" i="6"/>
  <c r="F3813" i="6"/>
  <c r="F3812" i="6" s="1"/>
  <c r="F74" i="14" s="1"/>
  <c r="I3813" i="6"/>
  <c r="F3103" i="6"/>
  <c r="F3106" i="6"/>
  <c r="F3105" i="6" s="1"/>
  <c r="H3105" i="6" s="1"/>
  <c r="F3118" i="6"/>
  <c r="F3124" i="6"/>
  <c r="F3123" i="6" s="1"/>
  <c r="H3123" i="6" s="1"/>
  <c r="F3127" i="6"/>
  <c r="H3127" i="6" s="1"/>
  <c r="F3143" i="6"/>
  <c r="F3142" i="6" s="1"/>
  <c r="F3153" i="6"/>
  <c r="F3152" i="6" s="1"/>
  <c r="F105" i="8" s="1"/>
  <c r="F3159" i="6"/>
  <c r="H3159" i="6" s="1"/>
  <c r="F3165" i="6"/>
  <c r="F3164" i="6" s="1"/>
  <c r="F110" i="15" s="1"/>
  <c r="F3172" i="6"/>
  <c r="H3172" i="6" s="1"/>
  <c r="F3180" i="6"/>
  <c r="F3179" i="6" s="1"/>
  <c r="H3179" i="6" s="1"/>
  <c r="F3188" i="6"/>
  <c r="F3186" i="6" s="1"/>
  <c r="F119" i="15" s="1"/>
  <c r="F3191" i="6"/>
  <c r="F3201" i="6"/>
  <c r="F3200" i="6" s="1"/>
  <c r="H3200" i="6" s="1"/>
  <c r="F3204" i="6"/>
  <c r="F3213" i="6"/>
  <c r="H3213" i="6" s="1"/>
  <c r="F3217" i="6"/>
  <c r="H3217" i="6" s="1"/>
  <c r="F3222" i="6"/>
  <c r="F3221" i="6" s="1"/>
  <c r="F3235" i="6"/>
  <c r="F3234" i="6" s="1"/>
  <c r="F3229" i="6" s="1"/>
  <c r="F137" i="15" s="1"/>
  <c r="F3245" i="6"/>
  <c r="F3244" i="6" s="1"/>
  <c r="H3244" i="6" s="1"/>
  <c r="F3253" i="6"/>
  <c r="H3253" i="6" s="1"/>
  <c r="F3260" i="6"/>
  <c r="F3259" i="6" s="1"/>
  <c r="H3259" i="6" s="1"/>
  <c r="F3265" i="6"/>
  <c r="H3265" i="6" s="1"/>
  <c r="F3269" i="6"/>
  <c r="F3272" i="6"/>
  <c r="H3272" i="6" s="1"/>
  <c r="F3279" i="6"/>
  <c r="H3279" i="6" s="1"/>
  <c r="F3287" i="6"/>
  <c r="F3286" i="6" s="1"/>
  <c r="F165" i="15" s="1"/>
  <c r="F3295" i="6"/>
  <c r="F3294" i="6" s="1"/>
  <c r="H3294" i="6" s="1"/>
  <c r="F3301" i="6"/>
  <c r="H3301" i="6" s="1"/>
  <c r="F3307" i="6"/>
  <c r="F3306" i="6" s="1"/>
  <c r="H3306" i="6" s="1"/>
  <c r="I3320" i="6"/>
  <c r="I3346" i="6"/>
  <c r="I3354" i="6"/>
  <c r="H3371" i="6"/>
  <c r="F3381" i="6"/>
  <c r="F3380" i="6" s="1"/>
  <c r="F211" i="8" s="1"/>
  <c r="E3381" i="6"/>
  <c r="H3395" i="6"/>
  <c r="I3416" i="6"/>
  <c r="H3416" i="6" s="1"/>
  <c r="H3426" i="6"/>
  <c r="I3430" i="6"/>
  <c r="H3430" i="6" s="1"/>
  <c r="F3434" i="6"/>
  <c r="F3433" i="6" s="1"/>
  <c r="F233" i="15" s="1"/>
  <c r="E3434" i="6"/>
  <c r="I3436" i="6"/>
  <c r="H3436" i="6" s="1"/>
  <c r="H3438" i="6"/>
  <c r="I3442" i="6"/>
  <c r="H3442" i="6" s="1"/>
  <c r="H3444" i="6"/>
  <c r="I3448" i="6"/>
  <c r="H3448" i="6" s="1"/>
  <c r="F3473" i="6"/>
  <c r="F3469" i="6" s="1"/>
  <c r="F254" i="15" s="1"/>
  <c r="E3473" i="6"/>
  <c r="I3475" i="6"/>
  <c r="H3475" i="6" s="1"/>
  <c r="H3478" i="6"/>
  <c r="F3508" i="6"/>
  <c r="E3508" i="6"/>
  <c r="F3514" i="6"/>
  <c r="F3512" i="6" s="1"/>
  <c r="F269" i="15" s="1"/>
  <c r="E3514" i="6"/>
  <c r="H3521" i="6"/>
  <c r="H3537" i="6"/>
  <c r="E3556" i="6"/>
  <c r="I3556" i="6"/>
  <c r="F3556" i="6"/>
  <c r="I3558" i="6"/>
  <c r="F3558" i="6"/>
  <c r="E3558" i="6"/>
  <c r="H3584" i="6"/>
  <c r="H3597" i="6"/>
  <c r="H3630" i="6"/>
  <c r="H3633" i="6"/>
  <c r="E3658" i="6"/>
  <c r="F3800" i="6"/>
  <c r="F3799" i="6" s="1"/>
  <c r="F62" i="14" s="1"/>
  <c r="I3800" i="6"/>
  <c r="E3800" i="6"/>
  <c r="E3799" i="6" s="1"/>
  <c r="H3806" i="6"/>
  <c r="E3906" i="6"/>
  <c r="E3905" i="6" s="1"/>
  <c r="H3905" i="6" s="1"/>
  <c r="H3907" i="6"/>
  <c r="E3914" i="6"/>
  <c r="H3915" i="6"/>
  <c r="I3256" i="6"/>
  <c r="H3256" i="6" s="1"/>
  <c r="I3262" i="6"/>
  <c r="H3262" i="6" s="1"/>
  <c r="I3268" i="6"/>
  <c r="H3268" i="6" s="1"/>
  <c r="I3271" i="6"/>
  <c r="H3271" i="6" s="1"/>
  <c r="I3275" i="6"/>
  <c r="H3275" i="6" s="1"/>
  <c r="I3278" i="6"/>
  <c r="H3278" i="6" s="1"/>
  <c r="I3289" i="6"/>
  <c r="H3289" i="6" s="1"/>
  <c r="I3300" i="6"/>
  <c r="H3300" i="6" s="1"/>
  <c r="I3309" i="6"/>
  <c r="H3309" i="6" s="1"/>
  <c r="H3321" i="6"/>
  <c r="H3324" i="6"/>
  <c r="H3339" i="6"/>
  <c r="H3342" i="6"/>
  <c r="F3366" i="6"/>
  <c r="F3365" i="6" s="1"/>
  <c r="E3366" i="6"/>
  <c r="E3365" i="6" s="1"/>
  <c r="H3374" i="6"/>
  <c r="F3378" i="6"/>
  <c r="F3377" i="6" s="1"/>
  <c r="F210" i="15" s="1"/>
  <c r="E3378" i="6"/>
  <c r="E3377" i="6" s="1"/>
  <c r="H3390" i="6"/>
  <c r="F3394" i="6"/>
  <c r="F3393" i="6" s="1"/>
  <c r="E3394" i="6"/>
  <c r="E3393" i="6" s="1"/>
  <c r="E3386" i="6" s="1"/>
  <c r="F3431" i="6"/>
  <c r="F3427" i="6" s="1"/>
  <c r="F232" i="15" s="1"/>
  <c r="E3431" i="6"/>
  <c r="F3454" i="6"/>
  <c r="F3453" i="6" s="1"/>
  <c r="F244" i="15" s="1"/>
  <c r="E3454" i="6"/>
  <c r="E3453" i="6" s="1"/>
  <c r="F3486" i="6"/>
  <c r="F3484" i="6" s="1"/>
  <c r="F259" i="15" s="1"/>
  <c r="E3486" i="6"/>
  <c r="E3484" i="6" s="1"/>
  <c r="F3504" i="6"/>
  <c r="F3503" i="6" s="1"/>
  <c r="F266" i="15" s="1"/>
  <c r="E3504" i="6"/>
  <c r="E3503" i="6" s="1"/>
  <c r="F3532" i="6"/>
  <c r="F3531" i="6" s="1"/>
  <c r="F279" i="8" s="1"/>
  <c r="E3532" i="6"/>
  <c r="E3531" i="6" s="1"/>
  <c r="E3530" i="6" s="1"/>
  <c r="H3545" i="6"/>
  <c r="E3593" i="6"/>
  <c r="E3592" i="6" s="1"/>
  <c r="I3593" i="6"/>
  <c r="F3593" i="6"/>
  <c r="F3592" i="6" s="1"/>
  <c r="F3589" i="6" s="1"/>
  <c r="F305" i="15" s="1"/>
  <c r="H3649" i="6"/>
  <c r="H3652" i="6"/>
  <c r="F3711" i="6"/>
  <c r="F3708" i="6" s="1"/>
  <c r="F10" i="14" s="1"/>
  <c r="I3711" i="6"/>
  <c r="E3711" i="6"/>
  <c r="E3708" i="6" s="1"/>
  <c r="F3714" i="6"/>
  <c r="H3714" i="6" s="1"/>
  <c r="H3715" i="6"/>
  <c r="F3767" i="6"/>
  <c r="H3767" i="6" s="1"/>
  <c r="H3768" i="6"/>
  <c r="I3899" i="6"/>
  <c r="E3899" i="6"/>
  <c r="F3899" i="6"/>
  <c r="F3320" i="6"/>
  <c r="F3319" i="6" s="1"/>
  <c r="H3319" i="6" s="1"/>
  <c r="F3346" i="6"/>
  <c r="F3345" i="6" s="1"/>
  <c r="H3345" i="6" s="1"/>
  <c r="E3354" i="6"/>
  <c r="E3353" i="6" s="1"/>
  <c r="E3338" i="6" s="1"/>
  <c r="F3363" i="6"/>
  <c r="E3363" i="6"/>
  <c r="F3369" i="6"/>
  <c r="E3369" i="6"/>
  <c r="E3367" i="6" s="1"/>
  <c r="F3399" i="6"/>
  <c r="F3398" i="6" s="1"/>
  <c r="F3397" i="6" s="1"/>
  <c r="F220" i="15" s="1"/>
  <c r="E3399" i="6"/>
  <c r="H3401" i="6"/>
  <c r="H3403" i="6"/>
  <c r="E3406" i="6"/>
  <c r="E3405" i="6" s="1"/>
  <c r="H3407" i="6"/>
  <c r="H3411" i="6"/>
  <c r="F3420" i="6"/>
  <c r="E3420" i="6"/>
  <c r="F3424" i="6"/>
  <c r="F3415" i="6" s="1"/>
  <c r="F231" i="15" s="1"/>
  <c r="E3424" i="6"/>
  <c r="F3459" i="6"/>
  <c r="F3458" i="6" s="1"/>
  <c r="F3457" i="6" s="1"/>
  <c r="F246" i="15" s="1"/>
  <c r="E3459" i="6"/>
  <c r="E3458" i="6" s="1"/>
  <c r="H3461" i="6"/>
  <c r="E3466" i="6"/>
  <c r="E3465" i="6" s="1"/>
  <c r="E3462" i="6" s="1"/>
  <c r="H3471" i="6"/>
  <c r="E3472" i="6"/>
  <c r="H3472" i="6" s="1"/>
  <c r="F3480" i="6"/>
  <c r="F3476" i="6" s="1"/>
  <c r="F256" i="15" s="1"/>
  <c r="E3480" i="6"/>
  <c r="H3482" i="6"/>
  <c r="E3494" i="6"/>
  <c r="E3493" i="6" s="1"/>
  <c r="H3495" i="6"/>
  <c r="F3499" i="6"/>
  <c r="H3499" i="6" s="1"/>
  <c r="F3501" i="6"/>
  <c r="E3501" i="6"/>
  <c r="E3507" i="6"/>
  <c r="H3507" i="6" s="1"/>
  <c r="H3510" i="6"/>
  <c r="E3513" i="6"/>
  <c r="H3513" i="6" s="1"/>
  <c r="H3516" i="6"/>
  <c r="H3524" i="6"/>
  <c r="H3526" i="6"/>
  <c r="I3532" i="6"/>
  <c r="F3543" i="6"/>
  <c r="F3542" i="6" s="1"/>
  <c r="F285" i="15" s="1"/>
  <c r="E3543" i="6"/>
  <c r="H3550" i="6"/>
  <c r="H3562" i="6"/>
  <c r="E3572" i="6"/>
  <c r="I3572" i="6"/>
  <c r="F3572" i="6"/>
  <c r="I3574" i="6"/>
  <c r="F3574" i="6"/>
  <c r="E3574" i="6"/>
  <c r="H3613" i="6"/>
  <c r="H3620" i="6"/>
  <c r="H3736" i="6"/>
  <c r="F3754" i="6"/>
  <c r="F3753" i="6" s="1"/>
  <c r="F36" i="14" s="1"/>
  <c r="I3754" i="6"/>
  <c r="E3754" i="6"/>
  <c r="E3753" i="6" s="1"/>
  <c r="F3757" i="6"/>
  <c r="H3757" i="6" s="1"/>
  <c r="H3758" i="6"/>
  <c r="H3786" i="6"/>
  <c r="F4003" i="6"/>
  <c r="E4003" i="6"/>
  <c r="I4003" i="6"/>
  <c r="I3364" i="6"/>
  <c r="H3364" i="6" s="1"/>
  <c r="I3370" i="6"/>
  <c r="H3370" i="6" s="1"/>
  <c r="I3376" i="6"/>
  <c r="H3376" i="6" s="1"/>
  <c r="I3379" i="6"/>
  <c r="H3379" i="6" s="1"/>
  <c r="I3382" i="6"/>
  <c r="H3382" i="6" s="1"/>
  <c r="I3392" i="6"/>
  <c r="H3392" i="6" s="1"/>
  <c r="I3410" i="6"/>
  <c r="H3410" i="6" s="1"/>
  <c r="I3417" i="6"/>
  <c r="H3417" i="6" s="1"/>
  <c r="I3421" i="6"/>
  <c r="H3421" i="6" s="1"/>
  <c r="I3425" i="6"/>
  <c r="H3425" i="6" s="1"/>
  <c r="I3428" i="6"/>
  <c r="H3428" i="6" s="1"/>
  <c r="I3432" i="6"/>
  <c r="H3432" i="6" s="1"/>
  <c r="I3440" i="6"/>
  <c r="H3440" i="6" s="1"/>
  <c r="I3487" i="6"/>
  <c r="H3487" i="6" s="1"/>
  <c r="I3490" i="6"/>
  <c r="H3490" i="6" s="1"/>
  <c r="I3502" i="6"/>
  <c r="H3502" i="6" s="1"/>
  <c r="I3509" i="6"/>
  <c r="H3509" i="6" s="1"/>
  <c r="I3515" i="6"/>
  <c r="H3515" i="6" s="1"/>
  <c r="I3518" i="6"/>
  <c r="H3518" i="6" s="1"/>
  <c r="I3523" i="6"/>
  <c r="H3523" i="6" s="1"/>
  <c r="I3528" i="6"/>
  <c r="H3528" i="6" s="1"/>
  <c r="F3534" i="6"/>
  <c r="F3533" i="6" s="1"/>
  <c r="I3538" i="6"/>
  <c r="H3538" i="6" s="1"/>
  <c r="F3540" i="6"/>
  <c r="F3539" i="6" s="1"/>
  <c r="H3539" i="6" s="1"/>
  <c r="H3547" i="6"/>
  <c r="H3548" i="6"/>
  <c r="F3551" i="6"/>
  <c r="F3549" i="6" s="1"/>
  <c r="F287" i="15" s="1"/>
  <c r="H3560" i="6"/>
  <c r="H3563" i="6"/>
  <c r="H3568" i="6"/>
  <c r="H3586" i="6"/>
  <c r="H3591" i="6"/>
  <c r="F3602" i="6"/>
  <c r="F3601" i="6" s="1"/>
  <c r="H3601" i="6" s="1"/>
  <c r="F3610" i="6"/>
  <c r="F3609" i="6" s="1"/>
  <c r="H3609" i="6" s="1"/>
  <c r="H3621" i="6"/>
  <c r="F3624" i="6"/>
  <c r="F3623" i="6" s="1"/>
  <c r="F3638" i="6"/>
  <c r="F3637" i="6" s="1"/>
  <c r="F3662" i="6"/>
  <c r="F3658" i="6" s="1"/>
  <c r="F336" i="15" s="1"/>
  <c r="I3666" i="6"/>
  <c r="H3666" i="6" s="1"/>
  <c r="H3668" i="6"/>
  <c r="H3671" i="6"/>
  <c r="I3696" i="6"/>
  <c r="H3696" i="6" s="1"/>
  <c r="H3698" i="6"/>
  <c r="I3704" i="6"/>
  <c r="H3704" i="6" s="1"/>
  <c r="H3707" i="6"/>
  <c r="H3710" i="6"/>
  <c r="F3720" i="6"/>
  <c r="F3718" i="6" s="1"/>
  <c r="F14" i="14" s="1"/>
  <c r="E3720" i="6"/>
  <c r="H3720" i="6" s="1"/>
  <c r="I3723" i="6"/>
  <c r="H3723" i="6" s="1"/>
  <c r="H3732" i="6"/>
  <c r="I3743" i="6"/>
  <c r="H3743" i="6" s="1"/>
  <c r="H3745" i="6"/>
  <c r="H3748" i="6"/>
  <c r="F3752" i="6"/>
  <c r="F3751" i="6" s="1"/>
  <c r="F35" i="14" s="1"/>
  <c r="E3752" i="6"/>
  <c r="E3751" i="6" s="1"/>
  <c r="F3778" i="6"/>
  <c r="F3777" i="6" s="1"/>
  <c r="F49" i="14" s="1"/>
  <c r="E3778" i="6"/>
  <c r="E3777" i="6" s="1"/>
  <c r="F3798" i="6"/>
  <c r="F3797" i="6" s="1"/>
  <c r="F61" i="14" s="1"/>
  <c r="E3798" i="6"/>
  <c r="E3797" i="6" s="1"/>
  <c r="F3803" i="6"/>
  <c r="F64" i="14" s="1"/>
  <c r="E3833" i="6"/>
  <c r="E3831" i="6" s="1"/>
  <c r="I3833" i="6"/>
  <c r="E3843" i="6"/>
  <c r="E3842" i="6" s="1"/>
  <c r="I3843" i="6"/>
  <c r="H3846" i="6"/>
  <c r="E3848" i="6"/>
  <c r="E3845" i="6" s="1"/>
  <c r="I3848" i="6"/>
  <c r="F3848" i="6"/>
  <c r="E3867" i="6"/>
  <c r="E3866" i="6" s="1"/>
  <c r="I3867" i="6"/>
  <c r="F3867" i="6"/>
  <c r="F3866" i="6" s="1"/>
  <c r="F95" i="14" s="1"/>
  <c r="H3914" i="6"/>
  <c r="E3942" i="6"/>
  <c r="E3941" i="6" s="1"/>
  <c r="H3941" i="6" s="1"/>
  <c r="F3942" i="6"/>
  <c r="F3941" i="6" s="1"/>
  <c r="F129" i="14" s="1"/>
  <c r="I3942" i="6"/>
  <c r="H3966" i="6"/>
  <c r="F3987" i="6"/>
  <c r="E3987" i="6"/>
  <c r="I3987" i="6"/>
  <c r="E3544" i="6"/>
  <c r="I3552" i="6"/>
  <c r="H3552" i="6" s="1"/>
  <c r="I3553" i="6"/>
  <c r="H3553" i="6" s="1"/>
  <c r="F3567" i="6"/>
  <c r="F3566" i="6" s="1"/>
  <c r="H3566" i="6" s="1"/>
  <c r="I3578" i="6"/>
  <c r="H3578" i="6" s="1"/>
  <c r="E3595" i="6"/>
  <c r="E3594" i="6" s="1"/>
  <c r="H3594" i="6" s="1"/>
  <c r="H3599" i="6"/>
  <c r="I3600" i="6"/>
  <c r="H3600" i="6" s="1"/>
  <c r="H3607" i="6"/>
  <c r="I3608" i="6"/>
  <c r="H3608" i="6" s="1"/>
  <c r="E3613" i="6"/>
  <c r="F3614" i="6"/>
  <c r="F3612" i="6" s="1"/>
  <c r="F3611" i="6" s="1"/>
  <c r="F317" i="15" s="1"/>
  <c r="E3617" i="6"/>
  <c r="H3617" i="6" s="1"/>
  <c r="E3627" i="6"/>
  <c r="H3627" i="6" s="1"/>
  <c r="F3628" i="6"/>
  <c r="H3628" i="6" s="1"/>
  <c r="E3631" i="6"/>
  <c r="H3635" i="6"/>
  <c r="I3636" i="6"/>
  <c r="H3636" i="6" s="1"/>
  <c r="H3643" i="6"/>
  <c r="I3644" i="6"/>
  <c r="H3644" i="6" s="1"/>
  <c r="F3647" i="6"/>
  <c r="H3647" i="6" s="1"/>
  <c r="E3650" i="6"/>
  <c r="E3646" i="6" s="1"/>
  <c r="E3653" i="6"/>
  <c r="E3651" i="6" s="1"/>
  <c r="F3654" i="6"/>
  <c r="H3654" i="6" s="1"/>
  <c r="I3659" i="6"/>
  <c r="H3659" i="6" s="1"/>
  <c r="I3660" i="6"/>
  <c r="H3660" i="6" s="1"/>
  <c r="H3695" i="6"/>
  <c r="F3705" i="6"/>
  <c r="F3702" i="6" s="1"/>
  <c r="F9" i="14" s="1"/>
  <c r="E3705" i="6"/>
  <c r="E3702" i="6" s="1"/>
  <c r="H3713" i="6"/>
  <c r="F3726" i="6"/>
  <c r="F3725" i="6" s="1"/>
  <c r="F3724" i="6" s="1"/>
  <c r="F15" i="14" s="1"/>
  <c r="E3726" i="6"/>
  <c r="E3725" i="6" s="1"/>
  <c r="E3728" i="6"/>
  <c r="E3727" i="6" s="1"/>
  <c r="H3727" i="6" s="1"/>
  <c r="F3731" i="6"/>
  <c r="F23" i="14" s="1"/>
  <c r="H3742" i="6"/>
  <c r="H3756" i="6"/>
  <c r="F3765" i="6"/>
  <c r="F3764" i="6" s="1"/>
  <c r="F3759" i="6" s="1"/>
  <c r="F39" i="14" s="1"/>
  <c r="E3765" i="6"/>
  <c r="E3764" i="6" s="1"/>
  <c r="F3783" i="6"/>
  <c r="F3782" i="6" s="1"/>
  <c r="F3779" i="6" s="1"/>
  <c r="F50" i="14" s="1"/>
  <c r="E3783" i="6"/>
  <c r="E3782" i="6" s="1"/>
  <c r="E3785" i="6"/>
  <c r="E3784" i="6" s="1"/>
  <c r="H3784" i="6" s="1"/>
  <c r="H3802" i="6"/>
  <c r="E3805" i="6"/>
  <c r="E3804" i="6" s="1"/>
  <c r="H3804" i="6" s="1"/>
  <c r="E3812" i="6"/>
  <c r="H3818" i="6"/>
  <c r="F3823" i="6"/>
  <c r="H3825" i="6"/>
  <c r="F3833" i="6"/>
  <c r="F3843" i="6"/>
  <c r="F3842" i="6" s="1"/>
  <c r="H3842" i="6" s="1"/>
  <c r="H3861" i="6"/>
  <c r="H3894" i="6"/>
  <c r="E3920" i="6"/>
  <c r="I3920" i="6"/>
  <c r="F3920" i="6"/>
  <c r="H3953" i="6"/>
  <c r="E3964" i="6"/>
  <c r="E3963" i="6" s="1"/>
  <c r="E3960" i="6" s="1"/>
  <c r="I3964" i="6"/>
  <c r="F3964" i="6"/>
  <c r="F3963" i="6" s="1"/>
  <c r="F3960" i="6" s="1"/>
  <c r="F137" i="14" s="1"/>
  <c r="E3972" i="6"/>
  <c r="E3971" i="6" s="1"/>
  <c r="I3972" i="6"/>
  <c r="F3972" i="6"/>
  <c r="F3971" i="6" s="1"/>
  <c r="F3988" i="6"/>
  <c r="H3988" i="6" s="1"/>
  <c r="H3989" i="6"/>
  <c r="F4006" i="6"/>
  <c r="F4001" i="6" s="1"/>
  <c r="F160" i="14" s="1"/>
  <c r="E4006" i="6"/>
  <c r="E4001" i="6" s="1"/>
  <c r="H4001" i="6" s="1"/>
  <c r="I4006" i="6"/>
  <c r="F4042" i="6"/>
  <c r="F4041" i="6" s="1"/>
  <c r="F176" i="14" s="1"/>
  <c r="I4042" i="6"/>
  <c r="E4042" i="6"/>
  <c r="E4041" i="6" s="1"/>
  <c r="F3559" i="6"/>
  <c r="H3559" i="6" s="1"/>
  <c r="F3673" i="6"/>
  <c r="E3673" i="6"/>
  <c r="F3676" i="6"/>
  <c r="F3675" i="6" s="1"/>
  <c r="F340" i="15" s="1"/>
  <c r="E3676" i="6"/>
  <c r="E3675" i="6" s="1"/>
  <c r="F3717" i="6"/>
  <c r="F3716" i="6" s="1"/>
  <c r="F13" i="14" s="1"/>
  <c r="E3717" i="6"/>
  <c r="H3730" i="6"/>
  <c r="F3747" i="6"/>
  <c r="F3746" i="6" s="1"/>
  <c r="F32" i="8" s="1"/>
  <c r="E3747" i="6"/>
  <c r="E3746" i="6" s="1"/>
  <c r="I3752" i="6"/>
  <c r="E3750" i="6"/>
  <c r="F3770" i="6"/>
  <c r="F3769" i="6" s="1"/>
  <c r="F45" i="14" s="1"/>
  <c r="E3770" i="6"/>
  <c r="I3778" i="6"/>
  <c r="I3785" i="6"/>
  <c r="H3787" i="6"/>
  <c r="I3798" i="6"/>
  <c r="E3794" i="6"/>
  <c r="I3805" i="6"/>
  <c r="H3805" i="6" s="1"/>
  <c r="H3807" i="6"/>
  <c r="H3817" i="6"/>
  <c r="H3834" i="6"/>
  <c r="E3859" i="6"/>
  <c r="E3856" i="6" s="1"/>
  <c r="I3859" i="6"/>
  <c r="F3859" i="6"/>
  <c r="H3862" i="6"/>
  <c r="H3871" i="6"/>
  <c r="E3878" i="6"/>
  <c r="E3877" i="6" s="1"/>
  <c r="H3877" i="6" s="1"/>
  <c r="I3878" i="6"/>
  <c r="E3897" i="6"/>
  <c r="I3897" i="6"/>
  <c r="F3897" i="6"/>
  <c r="I3918" i="6"/>
  <c r="E3918" i="6"/>
  <c r="E3930" i="6"/>
  <c r="E3929" i="6" s="1"/>
  <c r="F3930" i="6"/>
  <c r="F3929" i="6" s="1"/>
  <c r="F125" i="14" s="1"/>
  <c r="I3930" i="6"/>
  <c r="H3936" i="6"/>
  <c r="E3959" i="6"/>
  <c r="E3958" i="6" s="1"/>
  <c r="I3959" i="6"/>
  <c r="F3959" i="6"/>
  <c r="F3958" i="6" s="1"/>
  <c r="F3951" i="6" s="1"/>
  <c r="F132" i="14" s="1"/>
  <c r="H3961" i="6"/>
  <c r="I3814" i="6"/>
  <c r="H3814" i="6" s="1"/>
  <c r="H3821" i="6"/>
  <c r="I3822" i="6"/>
  <c r="H3822" i="6" s="1"/>
  <c r="H3828" i="6"/>
  <c r="I3829" i="6"/>
  <c r="H3829" i="6" s="1"/>
  <c r="I3832" i="6"/>
  <c r="F3832" i="6"/>
  <c r="E3888" i="6"/>
  <c r="H3891" i="6"/>
  <c r="H3893" i="6"/>
  <c r="F3896" i="6"/>
  <c r="I3896" i="6"/>
  <c r="E3896" i="6"/>
  <c r="H3898" i="6"/>
  <c r="H3908" i="6"/>
  <c r="F3911" i="6"/>
  <c r="F3910" i="6" s="1"/>
  <c r="F115" i="14" s="1"/>
  <c r="E3911" i="6"/>
  <c r="E3910" i="6" s="1"/>
  <c r="I3911" i="6"/>
  <c r="E3913" i="6"/>
  <c r="E3912" i="6" s="1"/>
  <c r="H3912" i="6" s="1"/>
  <c r="I3913" i="6"/>
  <c r="F3919" i="6"/>
  <c r="I3919" i="6"/>
  <c r="E3919" i="6"/>
  <c r="H3935" i="6"/>
  <c r="H3948" i="6"/>
  <c r="H3950" i="6"/>
  <c r="H3952" i="6"/>
  <c r="H3962" i="6"/>
  <c r="H3965" i="6"/>
  <c r="H3976" i="6"/>
  <c r="F3978" i="6"/>
  <c r="F3977" i="6" s="1"/>
  <c r="F3974" i="6" s="1"/>
  <c r="F145" i="14" s="1"/>
  <c r="E3978" i="6"/>
  <c r="E3977" i="6" s="1"/>
  <c r="E3974" i="6" s="1"/>
  <c r="H3980" i="6"/>
  <c r="F3991" i="6"/>
  <c r="F3990" i="6" s="1"/>
  <c r="F152" i="14" s="1"/>
  <c r="E3991" i="6"/>
  <c r="E3990" i="6" s="1"/>
  <c r="E4050" i="6"/>
  <c r="H4051" i="6"/>
  <c r="F4068" i="6"/>
  <c r="F4067" i="6" s="1"/>
  <c r="H4067" i="6" s="1"/>
  <c r="I4068" i="6"/>
  <c r="E4068" i="6"/>
  <c r="E4067" i="6" s="1"/>
  <c r="E4082" i="6"/>
  <c r="H4082" i="6" s="1"/>
  <c r="H4083" i="6"/>
  <c r="E3900" i="6"/>
  <c r="H3934" i="6"/>
  <c r="E3933" i="6"/>
  <c r="H3945" i="6"/>
  <c r="H3947" i="6"/>
  <c r="H3975" i="6"/>
  <c r="I3978" i="6"/>
  <c r="F3983" i="6"/>
  <c r="E3983" i="6"/>
  <c r="I3991" i="6"/>
  <c r="F3993" i="6"/>
  <c r="F3992" i="6" s="1"/>
  <c r="F153" i="14" s="1"/>
  <c r="E3993" i="6"/>
  <c r="E3992" i="6" s="1"/>
  <c r="F3841" i="6"/>
  <c r="F3840" i="6" s="1"/>
  <c r="H3840" i="6" s="1"/>
  <c r="F3847" i="6"/>
  <c r="H3847" i="6" s="1"/>
  <c r="F3860" i="6"/>
  <c r="F3856" i="6" s="1"/>
  <c r="F91" i="14" s="1"/>
  <c r="F3865" i="6"/>
  <c r="F3870" i="6"/>
  <c r="F3869" i="6" s="1"/>
  <c r="F97" i="14" s="1"/>
  <c r="F3880" i="6"/>
  <c r="F3879" i="6" s="1"/>
  <c r="H3879" i="6" s="1"/>
  <c r="F3886" i="6"/>
  <c r="F3885" i="6" s="1"/>
  <c r="F106" i="14" s="1"/>
  <c r="F3984" i="6"/>
  <c r="E3984" i="6"/>
  <c r="H3998" i="6"/>
  <c r="H4005" i="6"/>
  <c r="H4012" i="6"/>
  <c r="I4036" i="6"/>
  <c r="F4036" i="6"/>
  <c r="F4035" i="6" s="1"/>
  <c r="F173" i="14" s="1"/>
  <c r="E4036" i="6"/>
  <c r="E4035" i="6" s="1"/>
  <c r="H4050" i="6"/>
  <c r="I4062" i="6"/>
  <c r="F4062" i="6"/>
  <c r="F4061" i="6" s="1"/>
  <c r="F187" i="14" s="1"/>
  <c r="E4062" i="6"/>
  <c r="E4061" i="6" s="1"/>
  <c r="F4224" i="6"/>
  <c r="H4224" i="6" s="1"/>
  <c r="H4225" i="6"/>
  <c r="F4237" i="6"/>
  <c r="F4236" i="6" s="1"/>
  <c r="F267" i="14" s="1"/>
  <c r="I4237" i="6"/>
  <c r="F4017" i="6"/>
  <c r="F165" i="14" s="1"/>
  <c r="H4018" i="6"/>
  <c r="E4020" i="6"/>
  <c r="E4019" i="6" s="1"/>
  <c r="I4020" i="6"/>
  <c r="F4020" i="6"/>
  <c r="F4019" i="6" s="1"/>
  <c r="F166" i="14" s="1"/>
  <c r="E4028" i="6"/>
  <c r="F4060" i="6"/>
  <c r="F4059" i="6" s="1"/>
  <c r="F186" i="14" s="1"/>
  <c r="I4060" i="6"/>
  <c r="E4060" i="6"/>
  <c r="E4059" i="6" s="1"/>
  <c r="F4065" i="6"/>
  <c r="H4065" i="6" s="1"/>
  <c r="H4066" i="6"/>
  <c r="E4072" i="6"/>
  <c r="H4073" i="6"/>
  <c r="F4093" i="6"/>
  <c r="I4093" i="6"/>
  <c r="E4093" i="6"/>
  <c r="H4111" i="6"/>
  <c r="I3984" i="6"/>
  <c r="H3986" i="6"/>
  <c r="F3996" i="6"/>
  <c r="E3996" i="6"/>
  <c r="F4000" i="6"/>
  <c r="E4000" i="6"/>
  <c r="I4002" i="6"/>
  <c r="H4002" i="6" s="1"/>
  <c r="F4009" i="6"/>
  <c r="F4007" i="6" s="1"/>
  <c r="F161" i="14" s="1"/>
  <c r="E4009" i="6"/>
  <c r="F4025" i="6"/>
  <c r="H4025" i="6" s="1"/>
  <c r="H4026" i="6"/>
  <c r="H4030" i="6"/>
  <c r="H4040" i="6"/>
  <c r="I4044" i="6"/>
  <c r="F4044" i="6"/>
  <c r="F4043" i="6" s="1"/>
  <c r="F177" i="14" s="1"/>
  <c r="E4044" i="6"/>
  <c r="E4043" i="6" s="1"/>
  <c r="H4056" i="6"/>
  <c r="H4076" i="6"/>
  <c r="E4094" i="6"/>
  <c r="I4094" i="6"/>
  <c r="F4094" i="6"/>
  <c r="H4106" i="6"/>
  <c r="F4154" i="6"/>
  <c r="I4154" i="6"/>
  <c r="E4154" i="6"/>
  <c r="F4203" i="6"/>
  <c r="E4203" i="6"/>
  <c r="I4203" i="6"/>
  <c r="I4010" i="6"/>
  <c r="H4049" i="6"/>
  <c r="F4045" i="6"/>
  <c r="F178" i="14" s="1"/>
  <c r="I4055" i="6"/>
  <c r="H4057" i="6"/>
  <c r="H4081" i="6"/>
  <c r="F4087" i="6"/>
  <c r="F204" i="14" s="1"/>
  <c r="E4135" i="6"/>
  <c r="E4134" i="6" s="1"/>
  <c r="H4134" i="6" s="1"/>
  <c r="I4135" i="6"/>
  <c r="F4135" i="6"/>
  <c r="F4134" i="6" s="1"/>
  <c r="F224" i="14" s="1"/>
  <c r="F4140" i="6"/>
  <c r="F227" i="14" s="1"/>
  <c r="H4141" i="6"/>
  <c r="I4149" i="6"/>
  <c r="H4149" i="6" s="1"/>
  <c r="F4149" i="6"/>
  <c r="E4149" i="6"/>
  <c r="E4155" i="6"/>
  <c r="I4155" i="6"/>
  <c r="F4155" i="6"/>
  <c r="I4157" i="6"/>
  <c r="F4157" i="6"/>
  <c r="E4157" i="6"/>
  <c r="I4181" i="6"/>
  <c r="F4181" i="6"/>
  <c r="F4180" i="6" s="1"/>
  <c r="F241" i="14" s="1"/>
  <c r="F4219" i="6"/>
  <c r="I4219" i="6"/>
  <c r="E4219" i="6"/>
  <c r="F4234" i="6"/>
  <c r="F266" i="14" s="1"/>
  <c r="H4235" i="6"/>
  <c r="I3985" i="6"/>
  <c r="H3985" i="6" s="1"/>
  <c r="I3997" i="6"/>
  <c r="H3997" i="6" s="1"/>
  <c r="I4004" i="6"/>
  <c r="H4004" i="6" s="1"/>
  <c r="E4010" i="6"/>
  <c r="E4007" i="6" s="1"/>
  <c r="I4011" i="6"/>
  <c r="H4011" i="6" s="1"/>
  <c r="E4016" i="6"/>
  <c r="E4015" i="6" s="1"/>
  <c r="H4015" i="6" s="1"/>
  <c r="E4022" i="6"/>
  <c r="E4021" i="6" s="1"/>
  <c r="E4024" i="6"/>
  <c r="E4023" i="6" s="1"/>
  <c r="H4023" i="6" s="1"/>
  <c r="H4029" i="6"/>
  <c r="H4033" i="6"/>
  <c r="H4075" i="6"/>
  <c r="F4085" i="6"/>
  <c r="F4084" i="6" s="1"/>
  <c r="H4084" i="6" s="1"/>
  <c r="H4089" i="6"/>
  <c r="E4097" i="6"/>
  <c r="E4096" i="6" s="1"/>
  <c r="F4097" i="6"/>
  <c r="F4096" i="6" s="1"/>
  <c r="F206" i="14" s="1"/>
  <c r="E4098" i="6"/>
  <c r="E4117" i="6"/>
  <c r="E4143" i="6"/>
  <c r="E4142" i="6" s="1"/>
  <c r="I4143" i="6"/>
  <c r="F4143" i="6"/>
  <c r="F4142" i="6" s="1"/>
  <c r="H4142" i="6" s="1"/>
  <c r="F4150" i="6"/>
  <c r="I4150" i="6"/>
  <c r="H4150" i="6" s="1"/>
  <c r="E4150" i="6"/>
  <c r="I4169" i="6"/>
  <c r="F4169" i="6"/>
  <c r="F4168" i="6" s="1"/>
  <c r="F235" i="14" s="1"/>
  <c r="E4169" i="6"/>
  <c r="E4168" i="6" s="1"/>
  <c r="H4180" i="6"/>
  <c r="H4184" i="6"/>
  <c r="F4200" i="6"/>
  <c r="F254" i="14" s="1"/>
  <c r="E4047" i="6"/>
  <c r="E4055" i="6"/>
  <c r="E4054" i="6" s="1"/>
  <c r="H4054" i="6" s="1"/>
  <c r="F4071" i="6"/>
  <c r="F4079" i="6"/>
  <c r="H4079" i="6" s="1"/>
  <c r="H4105" i="6"/>
  <c r="H4107" i="6"/>
  <c r="E4109" i="6"/>
  <c r="E4108" i="6" s="1"/>
  <c r="F4109" i="6"/>
  <c r="F4108" i="6" s="1"/>
  <c r="F210" i="14" s="1"/>
  <c r="H4122" i="6"/>
  <c r="F4117" i="6"/>
  <c r="F214" i="14" s="1"/>
  <c r="E4151" i="6"/>
  <c r="I4151" i="6"/>
  <c r="H4151" i="6" s="1"/>
  <c r="F4151" i="6"/>
  <c r="I4153" i="6"/>
  <c r="H4153" i="6" s="1"/>
  <c r="F4153" i="6"/>
  <c r="E4153" i="6"/>
  <c r="H4164" i="6"/>
  <c r="F4167" i="6"/>
  <c r="F4166" i="6" s="1"/>
  <c r="F234" i="8" s="1"/>
  <c r="I4167" i="6"/>
  <c r="E4167" i="6"/>
  <c r="E4166" i="6" s="1"/>
  <c r="F4187" i="6"/>
  <c r="F4186" i="6" s="1"/>
  <c r="F4183" i="6" s="1"/>
  <c r="F243" i="14" s="1"/>
  <c r="E4187" i="6"/>
  <c r="E4186" i="6" s="1"/>
  <c r="E4183" i="6" s="1"/>
  <c r="H4183" i="6" s="1"/>
  <c r="I4187" i="6"/>
  <c r="E4210" i="6"/>
  <c r="E4207" i="6" s="1"/>
  <c r="I4210" i="6"/>
  <c r="I4112" i="6"/>
  <c r="H4112" i="6" s="1"/>
  <c r="H4118" i="6"/>
  <c r="I4119" i="6"/>
  <c r="H4119" i="6" s="1"/>
  <c r="H4126" i="6"/>
  <c r="I4127" i="6"/>
  <c r="H4127" i="6" s="1"/>
  <c r="F4130" i="6"/>
  <c r="F4129" i="6" s="1"/>
  <c r="F4128" i="6" s="1"/>
  <c r="F220" i="14" s="1"/>
  <c r="E4137" i="6"/>
  <c r="E4136" i="6" s="1"/>
  <c r="H4136" i="6" s="1"/>
  <c r="E4139" i="6"/>
  <c r="E4138" i="6" s="1"/>
  <c r="E4160" i="6"/>
  <c r="H4160" i="6" s="1"/>
  <c r="E4161" i="6"/>
  <c r="F4162" i="6"/>
  <c r="F4158" i="6" s="1"/>
  <c r="F232" i="14" s="1"/>
  <c r="I4165" i="6"/>
  <c r="H4165" i="6" s="1"/>
  <c r="E4173" i="6"/>
  <c r="E4172" i="6" s="1"/>
  <c r="H4172" i="6" s="1"/>
  <c r="E4175" i="6"/>
  <c r="E4174" i="6" s="1"/>
  <c r="H4174" i="6" s="1"/>
  <c r="H4178" i="6"/>
  <c r="I4179" i="6"/>
  <c r="H4179" i="6" s="1"/>
  <c r="F4197" i="6"/>
  <c r="F4196" i="6" s="1"/>
  <c r="F4193" i="6" s="1"/>
  <c r="F249" i="14" s="1"/>
  <c r="E4197" i="6"/>
  <c r="E4196" i="6" s="1"/>
  <c r="E4193" i="6" s="1"/>
  <c r="E4202" i="6"/>
  <c r="F4208" i="6"/>
  <c r="H4208" i="6" s="1"/>
  <c r="F4210" i="6"/>
  <c r="F4227" i="6"/>
  <c r="F4226" i="6" s="1"/>
  <c r="F263" i="14" s="1"/>
  <c r="I4227" i="6"/>
  <c r="E4227" i="6"/>
  <c r="E4226" i="6" s="1"/>
  <c r="H4248" i="6"/>
  <c r="I4254" i="6"/>
  <c r="F4254" i="6"/>
  <c r="F4253" i="6" s="1"/>
  <c r="F273" i="14" s="1"/>
  <c r="E4254" i="6"/>
  <c r="E4253" i="6" s="1"/>
  <c r="I4147" i="6"/>
  <c r="H4147" i="6" s="1"/>
  <c r="F4192" i="6"/>
  <c r="F4191" i="6" s="1"/>
  <c r="F4188" i="6" s="1"/>
  <c r="F246" i="14" s="1"/>
  <c r="E4192" i="6"/>
  <c r="H4201" i="6"/>
  <c r="I4202" i="6"/>
  <c r="F4206" i="6"/>
  <c r="F4205" i="6" s="1"/>
  <c r="F255" i="8" s="1"/>
  <c r="E4206" i="6"/>
  <c r="F4209" i="6"/>
  <c r="I4209" i="6"/>
  <c r="H4211" i="6"/>
  <c r="I4218" i="6"/>
  <c r="F4218" i="6"/>
  <c r="E4218" i="6"/>
  <c r="E4215" i="6" s="1"/>
  <c r="I4221" i="6"/>
  <c r="F4221" i="6"/>
  <c r="F4220" i="6" s="1"/>
  <c r="F260" i="14" s="1"/>
  <c r="E4221" i="6"/>
  <c r="E4220" i="6" s="1"/>
  <c r="H4241" i="6"/>
  <c r="F4252" i="6"/>
  <c r="F4251" i="6" s="1"/>
  <c r="F272" i="14" s="1"/>
  <c r="I4252" i="6"/>
  <c r="E4252" i="6"/>
  <c r="E4251" i="6" s="1"/>
  <c r="F4273" i="6"/>
  <c r="F285" i="14" s="1"/>
  <c r="E4347" i="6"/>
  <c r="I4347" i="6"/>
  <c r="F4347" i="6"/>
  <c r="E4359" i="6"/>
  <c r="E4357" i="6" s="1"/>
  <c r="E4356" i="6" s="1"/>
  <c r="I4359" i="6"/>
  <c r="F4359" i="6"/>
  <c r="H4246" i="6"/>
  <c r="H4249" i="6"/>
  <c r="H4259" i="6"/>
  <c r="H4265" i="6"/>
  <c r="E4267" i="6"/>
  <c r="E4266" i="6" s="1"/>
  <c r="H4266" i="6" s="1"/>
  <c r="E4269" i="6"/>
  <c r="E4268" i="6" s="1"/>
  <c r="F4271" i="6"/>
  <c r="F4270" i="6" s="1"/>
  <c r="H4270" i="6" s="1"/>
  <c r="H4275" i="6"/>
  <c r="H4278" i="6"/>
  <c r="H4281" i="6"/>
  <c r="H4284" i="6"/>
  <c r="F4286" i="6"/>
  <c r="E4288" i="6"/>
  <c r="E4289" i="6"/>
  <c r="E4290" i="6"/>
  <c r="H4294" i="6"/>
  <c r="E4304" i="6"/>
  <c r="E4305" i="6"/>
  <c r="E4307" i="6"/>
  <c r="E4306" i="6" s="1"/>
  <c r="E4317" i="6"/>
  <c r="E4316" i="6" s="1"/>
  <c r="H4316" i="6" s="1"/>
  <c r="F4322" i="6"/>
  <c r="F4321" i="6" s="1"/>
  <c r="F306" i="14" s="1"/>
  <c r="E4322" i="6"/>
  <c r="E4321" i="6" s="1"/>
  <c r="E4320" i="6" s="1"/>
  <c r="E4369" i="6"/>
  <c r="E4368" i="6" s="1"/>
  <c r="E4365" i="6" s="1"/>
  <c r="I4369" i="6"/>
  <c r="F4369" i="6"/>
  <c r="F4368" i="6" s="1"/>
  <c r="F328" i="14" s="1"/>
  <c r="I4185" i="6"/>
  <c r="H4185" i="6" s="1"/>
  <c r="I4190" i="6"/>
  <c r="H4190" i="6" s="1"/>
  <c r="I4195" i="6"/>
  <c r="H4195" i="6" s="1"/>
  <c r="I4204" i="6"/>
  <c r="H4204" i="6" s="1"/>
  <c r="F4231" i="6"/>
  <c r="F4229" i="6" s="1"/>
  <c r="F265" i="14" s="1"/>
  <c r="E4233" i="6"/>
  <c r="E4229" i="6" s="1"/>
  <c r="H4240" i="6"/>
  <c r="F4269" i="6"/>
  <c r="F4268" i="6" s="1"/>
  <c r="F4261" i="6" s="1"/>
  <c r="F278" i="14" s="1"/>
  <c r="F4288" i="6"/>
  <c r="F4285" i="6" s="1"/>
  <c r="F288" i="14" s="1"/>
  <c r="H4293" i="6"/>
  <c r="H4296" i="6"/>
  <c r="F4304" i="6"/>
  <c r="F4302" i="6" s="1"/>
  <c r="F296" i="14" s="1"/>
  <c r="F4307" i="6"/>
  <c r="F4306" i="6" s="1"/>
  <c r="F297" i="14" s="1"/>
  <c r="F4315" i="6"/>
  <c r="F4314" i="6" s="1"/>
  <c r="E4315" i="6"/>
  <c r="E4314" i="6" s="1"/>
  <c r="I4317" i="6"/>
  <c r="I4322" i="6"/>
  <c r="E4334" i="6"/>
  <c r="H4334" i="6" s="1"/>
  <c r="H4335" i="6"/>
  <c r="I4345" i="6"/>
  <c r="F4345" i="6"/>
  <c r="E4345" i="6"/>
  <c r="F4213" i="6"/>
  <c r="F4244" i="6"/>
  <c r="H4244" i="6" s="1"/>
  <c r="E4247" i="6"/>
  <c r="E4257" i="6"/>
  <c r="I4267" i="6"/>
  <c r="I4271" i="6"/>
  <c r="E4276" i="6"/>
  <c r="H4276" i="6" s="1"/>
  <c r="E4279" i="6"/>
  <c r="H4279" i="6" s="1"/>
  <c r="E4282" i="6"/>
  <c r="H4282" i="6" s="1"/>
  <c r="F4283" i="6"/>
  <c r="H4283" i="6" s="1"/>
  <c r="I4286" i="6"/>
  <c r="I4289" i="6"/>
  <c r="F4292" i="6"/>
  <c r="F4300" i="6"/>
  <c r="I4305" i="6"/>
  <c r="H4323" i="6"/>
  <c r="H4338" i="6"/>
  <c r="F4346" i="6"/>
  <c r="I4346" i="6"/>
  <c r="E4346" i="6"/>
  <c r="F4378" i="6"/>
  <c r="E4382" i="6"/>
  <c r="F4385" i="6"/>
  <c r="H4393" i="6"/>
  <c r="I4311" i="6"/>
  <c r="H4311" i="6" s="1"/>
  <c r="H4324" i="6"/>
  <c r="H4337" i="6"/>
  <c r="H4351" i="6"/>
  <c r="F4355" i="6"/>
  <c r="F4354" i="6" s="1"/>
  <c r="F322" i="14" s="1"/>
  <c r="F4364" i="6"/>
  <c r="F4363" i="6" s="1"/>
  <c r="F325" i="8" s="1"/>
  <c r="H4370" i="6"/>
  <c r="I4378" i="6"/>
  <c r="E4377" i="6"/>
  <c r="F4383" i="6"/>
  <c r="I4385" i="6"/>
  <c r="F4391" i="6"/>
  <c r="F4389" i="6" s="1"/>
  <c r="F4396" i="6"/>
  <c r="F4394" i="6" s="1"/>
  <c r="H4394" i="6" s="1"/>
  <c r="F4404" i="6"/>
  <c r="F4400" i="6" s="1"/>
  <c r="F339" i="14" s="1"/>
  <c r="E4404" i="6"/>
  <c r="E4400" i="6" s="1"/>
  <c r="F4407" i="6"/>
  <c r="F4406" i="6" s="1"/>
  <c r="F340" i="14" s="1"/>
  <c r="E4407" i="6"/>
  <c r="E4406" i="6" s="1"/>
  <c r="F4328" i="6"/>
  <c r="F4333" i="6"/>
  <c r="F4341" i="6"/>
  <c r="F4350" i="6"/>
  <c r="I4355" i="6"/>
  <c r="F4361" i="6"/>
  <c r="F4357" i="6" s="1"/>
  <c r="I4364" i="6"/>
  <c r="H4366" i="6"/>
  <c r="F4373" i="6"/>
  <c r="F4372" i="6" s="1"/>
  <c r="H4372" i="6" s="1"/>
  <c r="F4380" i="6"/>
  <c r="H4380" i="6" s="1"/>
  <c r="I4383" i="6"/>
  <c r="I4391" i="6"/>
  <c r="I4396" i="6"/>
  <c r="H4403" i="6"/>
  <c r="I4404" i="6"/>
  <c r="I4407" i="6"/>
  <c r="H4409" i="6"/>
  <c r="I4352" i="6"/>
  <c r="H4352" i="6" s="1"/>
  <c r="I4360" i="6"/>
  <c r="H4360" i="6" s="1"/>
  <c r="I4371" i="6"/>
  <c r="H4371" i="6" s="1"/>
  <c r="I4379" i="6"/>
  <c r="H4379" i="6" s="1"/>
  <c r="I4386" i="6"/>
  <c r="H4386" i="6" s="1"/>
  <c r="I4392" i="6"/>
  <c r="H4392" i="6" s="1"/>
  <c r="I4395" i="6"/>
  <c r="H4395" i="6" s="1"/>
  <c r="I4401" i="6"/>
  <c r="H4401" i="6" s="1"/>
  <c r="I4405" i="6"/>
  <c r="H4405" i="6" s="1"/>
  <c r="F4409" i="6"/>
  <c r="F4408" i="6" s="1"/>
  <c r="H4408" i="6" s="1"/>
  <c r="I4399" i="6"/>
  <c r="H4399" i="6" s="1"/>
  <c r="I4402" i="6"/>
  <c r="H4402" i="6" s="1"/>
  <c r="I4411" i="6"/>
  <c r="H4411" i="6" s="1"/>
  <c r="H3227" i="6" l="1"/>
  <c r="F151" i="7"/>
  <c r="E33" i="11"/>
  <c r="F1485" i="5"/>
  <c r="E29" i="11" s="1"/>
  <c r="E1426" i="5"/>
  <c r="H1482" i="5"/>
  <c r="H2849" i="5"/>
  <c r="E2714" i="5"/>
  <c r="H2717" i="5"/>
  <c r="E211" i="14"/>
  <c r="H3971" i="5"/>
  <c r="F3610" i="5"/>
  <c r="H3611" i="5"/>
  <c r="H2495" i="5"/>
  <c r="F2494" i="5"/>
  <c r="E196" i="16" s="1"/>
  <c r="E2349" i="5"/>
  <c r="H2351" i="5"/>
  <c r="E116" i="16"/>
  <c r="H2328" i="5"/>
  <c r="E2195" i="5"/>
  <c r="H2195" i="5" s="1"/>
  <c r="H2196" i="5"/>
  <c r="E179" i="11"/>
  <c r="H1942" i="5"/>
  <c r="H2115" i="5"/>
  <c r="E5" i="16"/>
  <c r="E165" i="7"/>
  <c r="H1890" i="5"/>
  <c r="F38" i="13"/>
  <c r="H102" i="6"/>
  <c r="E3666" i="5"/>
  <c r="H3666" i="5" s="1"/>
  <c r="H3667" i="5"/>
  <c r="E36" i="14"/>
  <c r="H3615" i="5"/>
  <c r="H3243" i="5"/>
  <c r="E209" i="8"/>
  <c r="E209" i="15"/>
  <c r="E153" i="8"/>
  <c r="E153" i="15"/>
  <c r="F2887" i="5"/>
  <c r="E33" i="8" s="1"/>
  <c r="H2888" i="5"/>
  <c r="E3007" i="5"/>
  <c r="H3012" i="5"/>
  <c r="E2956" i="5"/>
  <c r="H2956" i="5" s="1"/>
  <c r="H2957" i="5"/>
  <c r="E149" i="7"/>
  <c r="H1861" i="5"/>
  <c r="E149" i="11"/>
  <c r="H1190" i="5"/>
  <c r="E168" i="12"/>
  <c r="E264" i="5"/>
  <c r="H267" i="5"/>
  <c r="H1500" i="5"/>
  <c r="E38" i="11"/>
  <c r="F1012" i="5"/>
  <c r="H1013" i="5"/>
  <c r="H421" i="5"/>
  <c r="E138" i="13"/>
  <c r="F62" i="5"/>
  <c r="H63" i="5"/>
  <c r="F3838" i="6"/>
  <c r="H3839" i="6"/>
  <c r="H679" i="5"/>
  <c r="F329" i="8"/>
  <c r="F329" i="14"/>
  <c r="E3854" i="6"/>
  <c r="H3854" i="6" s="1"/>
  <c r="H3855" i="6"/>
  <c r="E4131" i="6"/>
  <c r="H4132" i="6"/>
  <c r="F331" i="15"/>
  <c r="F331" i="8"/>
  <c r="F107" i="11"/>
  <c r="H1863" i="6"/>
  <c r="E568" i="6"/>
  <c r="H569" i="6"/>
  <c r="F522" i="6"/>
  <c r="F521" i="6" s="1"/>
  <c r="F167" i="13" s="1"/>
  <c r="H523" i="6"/>
  <c r="F119" i="12"/>
  <c r="F119" i="7"/>
  <c r="F3001" i="6"/>
  <c r="F24" i="8" s="1"/>
  <c r="H3002" i="6"/>
  <c r="E3248" i="6"/>
  <c r="H3249" i="6"/>
  <c r="E1251" i="6"/>
  <c r="H1251" i="6" s="1"/>
  <c r="H1252" i="6"/>
  <c r="F4343" i="6"/>
  <c r="F318" i="14" s="1"/>
  <c r="E4329" i="6"/>
  <c r="H4314" i="6"/>
  <c r="E4200" i="6"/>
  <c r="H4044" i="6"/>
  <c r="H4140" i="6"/>
  <c r="H3579" i="6"/>
  <c r="E3626" i="6"/>
  <c r="E3625" i="6" s="1"/>
  <c r="H3797" i="6"/>
  <c r="H3751" i="6"/>
  <c r="F3386" i="6"/>
  <c r="F214" i="15" s="1"/>
  <c r="H3500" i="6"/>
  <c r="E3202" i="6"/>
  <c r="F3000" i="6"/>
  <c r="H3000" i="6" s="1"/>
  <c r="F2747" i="6"/>
  <c r="F256" i="16" s="1"/>
  <c r="H2715" i="6"/>
  <c r="F2609" i="6"/>
  <c r="H2576" i="6"/>
  <c r="F164" i="8"/>
  <c r="H2336" i="6"/>
  <c r="H2644" i="6"/>
  <c r="H2440" i="6"/>
  <c r="H2374" i="6"/>
  <c r="E2343" i="6"/>
  <c r="H2343" i="6" s="1"/>
  <c r="E2122" i="6"/>
  <c r="E2025" i="6"/>
  <c r="H1926" i="6"/>
  <c r="H2036" i="6"/>
  <c r="F156" i="7"/>
  <c r="H311" i="6"/>
  <c r="H240" i="6"/>
  <c r="F18" i="6"/>
  <c r="H422" i="6"/>
  <c r="H464" i="6"/>
  <c r="H4093" i="5"/>
  <c r="H4043" i="5"/>
  <c r="E3977" i="5"/>
  <c r="F3905" i="5"/>
  <c r="E178" i="14" s="1"/>
  <c r="H3862" i="5"/>
  <c r="F3674" i="5"/>
  <c r="E74" i="14" s="1"/>
  <c r="H3599" i="5"/>
  <c r="H3536" i="5"/>
  <c r="E3235" i="5"/>
  <c r="E3206" i="5"/>
  <c r="H3050" i="5"/>
  <c r="F3138" i="5"/>
  <c r="E160" i="15" s="1"/>
  <c r="E286" i="8"/>
  <c r="F2000" i="5"/>
  <c r="E191" i="11" s="1"/>
  <c r="H2116" i="5"/>
  <c r="F1927" i="5"/>
  <c r="E175" i="11" s="1"/>
  <c r="H1905" i="5"/>
  <c r="H1644" i="5"/>
  <c r="H1103" i="5"/>
  <c r="H951" i="5"/>
  <c r="H206" i="5"/>
  <c r="E781" i="5"/>
  <c r="E31" i="12"/>
  <c r="H784" i="5"/>
  <c r="E286" i="5"/>
  <c r="H286" i="5" s="1"/>
  <c r="H287" i="5"/>
  <c r="E3350" i="5"/>
  <c r="E3349" i="5" s="1"/>
  <c r="F3144" i="5"/>
  <c r="H2808" i="5"/>
  <c r="F2806" i="5"/>
  <c r="H2574" i="5"/>
  <c r="H2191" i="5"/>
  <c r="E2184" i="5"/>
  <c r="E2173" i="5"/>
  <c r="H2173" i="5" s="1"/>
  <c r="H2174" i="5"/>
  <c r="H4163" i="5"/>
  <c r="E194" i="14"/>
  <c r="E2777" i="5"/>
  <c r="H3705" i="5"/>
  <c r="E3665" i="5"/>
  <c r="E3650" i="5" s="1"/>
  <c r="H3073" i="5"/>
  <c r="E312" i="16"/>
  <c r="E95" i="7"/>
  <c r="H1019" i="5"/>
  <c r="F3323" i="5"/>
  <c r="E247" i="15"/>
  <c r="F2890" i="5"/>
  <c r="E35" i="15" s="1"/>
  <c r="H2891" i="5"/>
  <c r="H26" i="5"/>
  <c r="F24" i="5"/>
  <c r="E10" i="13" s="1"/>
  <c r="E6" i="7"/>
  <c r="H9" i="5"/>
  <c r="H3781" i="6"/>
  <c r="F298" i="15"/>
  <c r="H3577" i="6"/>
  <c r="F217" i="15"/>
  <c r="H3391" i="6"/>
  <c r="H1889" i="6"/>
  <c r="F119" i="11"/>
  <c r="F6" i="12"/>
  <c r="F409" i="6"/>
  <c r="H409" i="6" s="1"/>
  <c r="H410" i="6"/>
  <c r="H1928" i="6"/>
  <c r="E2471" i="6"/>
  <c r="H2471" i="6" s="1"/>
  <c r="H2472" i="6"/>
  <c r="H3616" i="5"/>
  <c r="H1145" i="6"/>
  <c r="E3578" i="5"/>
  <c r="H3578" i="5" s="1"/>
  <c r="H3579" i="5"/>
  <c r="E3539" i="5"/>
  <c r="H3539" i="5" s="1"/>
  <c r="H3540" i="5"/>
  <c r="H2624" i="5"/>
  <c r="E2486" i="5"/>
  <c r="H2486" i="5" s="1"/>
  <c r="H2487" i="5"/>
  <c r="H2086" i="5"/>
  <c r="E2082" i="5"/>
  <c r="E257" i="8"/>
  <c r="E257" i="14"/>
  <c r="H1191" i="5"/>
  <c r="E913" i="5"/>
  <c r="H913" i="5" s="1"/>
  <c r="H914" i="5"/>
  <c r="F3852" i="6"/>
  <c r="H3853" i="6"/>
  <c r="H3665" i="6"/>
  <c r="H3641" i="6"/>
  <c r="F330" i="15"/>
  <c r="F1143" i="6"/>
  <c r="H1144" i="6"/>
  <c r="F500" i="6"/>
  <c r="H4233" i="5"/>
  <c r="H4357" i="6"/>
  <c r="H4400" i="6"/>
  <c r="H4267" i="6"/>
  <c r="H4221" i="6"/>
  <c r="H4193" i="6"/>
  <c r="E4146" i="6"/>
  <c r="H4022" i="6"/>
  <c r="H3990" i="6"/>
  <c r="H4006" i="6"/>
  <c r="F3530" i="6"/>
  <c r="F278" i="15" s="1"/>
  <c r="H3753" i="6"/>
  <c r="H3574" i="6"/>
  <c r="H3491" i="6"/>
  <c r="H3458" i="6"/>
  <c r="F3361" i="6"/>
  <c r="F205" i="15" s="1"/>
  <c r="H2742" i="6"/>
  <c r="H2708" i="6"/>
  <c r="H2572" i="6"/>
  <c r="F2025" i="6"/>
  <c r="F172" i="11" s="1"/>
  <c r="H2075" i="6"/>
  <c r="H2023" i="6"/>
  <c r="F1988" i="6"/>
  <c r="F155" i="11" s="1"/>
  <c r="H1981" i="6"/>
  <c r="H1953" i="6"/>
  <c r="E1378" i="6"/>
  <c r="H1529" i="6"/>
  <c r="H1590" i="6"/>
  <c r="H1104" i="6"/>
  <c r="H816" i="6"/>
  <c r="E1089" i="6"/>
  <c r="H442" i="6"/>
  <c r="E381" i="6"/>
  <c r="F316" i="6"/>
  <c r="F88" i="7" s="1"/>
  <c r="H4123" i="5"/>
  <c r="H4054" i="5"/>
  <c r="E4141" i="5"/>
  <c r="H4055" i="5"/>
  <c r="H3827" i="5"/>
  <c r="H3978" i="5"/>
  <c r="H3850" i="5"/>
  <c r="H3840" i="5"/>
  <c r="H3620" i="5"/>
  <c r="E3628" i="5"/>
  <c r="H3597" i="5"/>
  <c r="H3195" i="5"/>
  <c r="H3183" i="5"/>
  <c r="H3051" i="5"/>
  <c r="H2819" i="5"/>
  <c r="F2889" i="5"/>
  <c r="E34" i="15" s="1"/>
  <c r="E2865" i="5"/>
  <c r="H2870" i="5"/>
  <c r="H2901" i="5"/>
  <c r="E2657" i="5"/>
  <c r="H2154" i="5"/>
  <c r="E2121" i="5"/>
  <c r="E2013" i="5"/>
  <c r="H1510" i="5"/>
  <c r="H1749" i="5"/>
  <c r="H1381" i="5"/>
  <c r="H1275" i="5"/>
  <c r="F916" i="5"/>
  <c r="E66" i="12" s="1"/>
  <c r="H917" i="5"/>
  <c r="H753" i="5"/>
  <c r="F751" i="5"/>
  <c r="H785" i="5"/>
  <c r="H376" i="5"/>
  <c r="H264" i="5"/>
  <c r="E2411" i="5"/>
  <c r="H2411" i="5" s="1"/>
  <c r="F2152" i="5"/>
  <c r="H2153" i="5"/>
  <c r="F4233" i="5"/>
  <c r="E333" i="14" s="1"/>
  <c r="H4237" i="5"/>
  <c r="E164" i="8"/>
  <c r="E164" i="14"/>
  <c r="F2588" i="5"/>
  <c r="E238" i="8" s="1"/>
  <c r="H2589" i="5"/>
  <c r="E5" i="8"/>
  <c r="E1981" i="5"/>
  <c r="E85" i="12"/>
  <c r="H982" i="5"/>
  <c r="E353" i="5"/>
  <c r="E1192" i="5"/>
  <c r="H1194" i="5"/>
  <c r="H1425" i="5"/>
  <c r="H1330" i="5"/>
  <c r="F2189" i="5"/>
  <c r="H2190" i="5"/>
  <c r="E794" i="5"/>
  <c r="H794" i="5" s="1"/>
  <c r="H795" i="5"/>
  <c r="H752" i="5"/>
  <c r="E751" i="5"/>
  <c r="H4189" i="6"/>
  <c r="F749" i="6"/>
  <c r="F4" i="12" s="1"/>
  <c r="F2492" i="5"/>
  <c r="H2493" i="5"/>
  <c r="H2364" i="5"/>
  <c r="F2359" i="5"/>
  <c r="E130" i="16" s="1"/>
  <c r="H1017" i="5"/>
  <c r="F803" i="5"/>
  <c r="H804" i="5"/>
  <c r="F67" i="8"/>
  <c r="F67" i="14"/>
  <c r="F257" i="15"/>
  <c r="H3481" i="6"/>
  <c r="F834" i="6"/>
  <c r="H835" i="6"/>
  <c r="F501" i="6"/>
  <c r="H502" i="6"/>
  <c r="E4302" i="6"/>
  <c r="E4285" i="6"/>
  <c r="F4207" i="6"/>
  <c r="F256" i="14" s="1"/>
  <c r="H3799" i="6"/>
  <c r="F3220" i="6"/>
  <c r="H3220" i="6" s="1"/>
  <c r="H3302" i="6"/>
  <c r="H3789" i="6"/>
  <c r="H1978" i="6"/>
  <c r="H1954" i="6"/>
  <c r="H2088" i="6"/>
  <c r="E1517" i="6"/>
  <c r="H1147" i="6"/>
  <c r="H342" i="6"/>
  <c r="H321" i="6"/>
  <c r="H280" i="6"/>
  <c r="F4232" i="5"/>
  <c r="E332" i="14" s="1"/>
  <c r="H4051" i="5"/>
  <c r="H3902" i="5"/>
  <c r="E3855" i="5"/>
  <c r="H3783" i="5"/>
  <c r="H3694" i="5"/>
  <c r="H3239" i="5"/>
  <c r="E220" i="8"/>
  <c r="F3182" i="5"/>
  <c r="E178" i="15" s="1"/>
  <c r="H3083" i="5"/>
  <c r="H2914" i="5"/>
  <c r="H3099" i="5"/>
  <c r="H3076" i="5"/>
  <c r="H2850" i="5"/>
  <c r="F2151" i="5"/>
  <c r="E23" i="16" s="1"/>
  <c r="H1687" i="5"/>
  <c r="F1761" i="5"/>
  <c r="E110" i="11" s="1"/>
  <c r="H1430" i="5"/>
  <c r="H1415" i="5"/>
  <c r="H1293" i="5"/>
  <c r="H1272" i="5"/>
  <c r="H1252" i="5"/>
  <c r="H1234" i="5"/>
  <c r="H1422" i="5"/>
  <c r="H1292" i="5"/>
  <c r="H1244" i="5"/>
  <c r="F507" i="5"/>
  <c r="H507" i="5" s="1"/>
  <c r="H2481" i="5"/>
  <c r="E2474" i="5"/>
  <c r="E2408" i="5"/>
  <c r="H2408" i="5" s="1"/>
  <c r="H2409" i="5"/>
  <c r="F2376" i="5"/>
  <c r="E137" i="16" s="1"/>
  <c r="H2377" i="5"/>
  <c r="F2840" i="5"/>
  <c r="H2841" i="5"/>
  <c r="H1976" i="5"/>
  <c r="F1975" i="5"/>
  <c r="E186" i="11" s="1"/>
  <c r="E91" i="12"/>
  <c r="H1005" i="5"/>
  <c r="H1643" i="5"/>
  <c r="E165" i="11"/>
  <c r="E125" i="15"/>
  <c r="H3066" i="5"/>
  <c r="E2855" i="5"/>
  <c r="H2855" i="5" s="1"/>
  <c r="H2856" i="5"/>
  <c r="H1336" i="5"/>
  <c r="F60" i="5"/>
  <c r="H60" i="5" s="1"/>
  <c r="H61" i="5"/>
  <c r="F4318" i="6"/>
  <c r="H4319" i="6"/>
  <c r="H4123" i="6"/>
  <c r="F219" i="16"/>
  <c r="H2666" i="6"/>
  <c r="F79" i="8"/>
  <c r="H2368" i="6"/>
  <c r="H2220" i="6"/>
  <c r="F2586" i="5"/>
  <c r="H2587" i="5"/>
  <c r="F2279" i="5"/>
  <c r="E92" i="16" s="1"/>
  <c r="H2280" i="5"/>
  <c r="E2943" i="5"/>
  <c r="H2943" i="5" s="1"/>
  <c r="H2944" i="5"/>
  <c r="E2896" i="5"/>
  <c r="H2896" i="5" s="1"/>
  <c r="H2897" i="5"/>
  <c r="E2763" i="5"/>
  <c r="H2764" i="5"/>
  <c r="H1505" i="5"/>
  <c r="E46" i="11"/>
  <c r="E1464" i="5"/>
  <c r="H1464" i="5" s="1"/>
  <c r="H1465" i="5"/>
  <c r="H593" i="5"/>
  <c r="F1232" i="6"/>
  <c r="H1233" i="6"/>
  <c r="H3223" i="6"/>
  <c r="F134" i="8"/>
  <c r="F2282" i="6"/>
  <c r="H2283" i="6"/>
  <c r="F1201" i="6"/>
  <c r="H1202" i="6"/>
  <c r="E1158" i="6"/>
  <c r="H1158" i="6" s="1"/>
  <c r="H1159" i="6"/>
  <c r="E1099" i="6"/>
  <c r="H1099" i="6" s="1"/>
  <c r="H1100" i="6"/>
  <c r="E1080" i="6"/>
  <c r="H1081" i="6"/>
  <c r="E1003" i="6"/>
  <c r="H1004" i="6"/>
  <c r="H3161" i="6"/>
  <c r="F2861" i="6"/>
  <c r="H2862" i="6"/>
  <c r="F2463" i="6"/>
  <c r="H2464" i="6"/>
  <c r="F2234" i="6"/>
  <c r="F4" i="16" s="1"/>
  <c r="F5" i="16"/>
  <c r="F5" i="8"/>
  <c r="F1067" i="6"/>
  <c r="H2710" i="5"/>
  <c r="H2797" i="5"/>
  <c r="H2731" i="5"/>
  <c r="H2676" i="5"/>
  <c r="E13" i="8"/>
  <c r="E2502" i="5"/>
  <c r="H2201" i="5"/>
  <c r="E276" i="8"/>
  <c r="H2647" i="5"/>
  <c r="E2621" i="5"/>
  <c r="H2621" i="5" s="1"/>
  <c r="F2274" i="5"/>
  <c r="H2535" i="5"/>
  <c r="H2413" i="5"/>
  <c r="E2281" i="5"/>
  <c r="H2281" i="5" s="1"/>
  <c r="H1988" i="5"/>
  <c r="H1961" i="5"/>
  <c r="H1957" i="5"/>
  <c r="F1921" i="5"/>
  <c r="H1921" i="5" s="1"/>
  <c r="H1820" i="5"/>
  <c r="H1806" i="5"/>
  <c r="H1777" i="5"/>
  <c r="H1640" i="5"/>
  <c r="F1810" i="5"/>
  <c r="E133" i="11" s="1"/>
  <c r="E1718" i="5"/>
  <c r="E1742" i="5"/>
  <c r="H1742" i="5" s="1"/>
  <c r="F1725" i="5"/>
  <c r="E96" i="11" s="1"/>
  <c r="H1717" i="5"/>
  <c r="H1451" i="5"/>
  <c r="F1443" i="5"/>
  <c r="E12" i="11" s="1"/>
  <c r="E1378" i="5"/>
  <c r="E1283" i="5"/>
  <c r="H1283" i="5" s="1"/>
  <c r="E1247" i="5"/>
  <c r="E1865" i="5"/>
  <c r="F1247" i="5"/>
  <c r="E182" i="12" s="1"/>
  <c r="H1116" i="5"/>
  <c r="H1040" i="5"/>
  <c r="H908" i="5"/>
  <c r="E1161" i="5"/>
  <c r="H1140" i="5"/>
  <c r="F1098" i="5"/>
  <c r="E131" i="12" s="1"/>
  <c r="F1050" i="5"/>
  <c r="E106" i="12" s="1"/>
  <c r="E992" i="5"/>
  <c r="E1132" i="5"/>
  <c r="E1014" i="5"/>
  <c r="H596" i="5"/>
  <c r="H576" i="5"/>
  <c r="H373" i="5"/>
  <c r="F494" i="5"/>
  <c r="E170" i="13" s="1"/>
  <c r="F416" i="5"/>
  <c r="H324" i="5"/>
  <c r="H289" i="5"/>
  <c r="F573" i="5"/>
  <c r="F549" i="5"/>
  <c r="E183" i="13" s="1"/>
  <c r="F531" i="5"/>
  <c r="E177" i="13" s="1"/>
  <c r="F592" i="5"/>
  <c r="H581" i="5"/>
  <c r="H564" i="5"/>
  <c r="H550" i="5"/>
  <c r="F513" i="5"/>
  <c r="H260" i="5"/>
  <c r="F457" i="5"/>
  <c r="F437" i="5"/>
  <c r="E4213" i="5"/>
  <c r="E272" i="8"/>
  <c r="E3888" i="5"/>
  <c r="E3887" i="5" s="1"/>
  <c r="H3447" i="5"/>
  <c r="F3406" i="5"/>
  <c r="E285" i="15" s="1"/>
  <c r="H3369" i="5"/>
  <c r="H3004" i="5"/>
  <c r="E94" i="15"/>
  <c r="E2755" i="5"/>
  <c r="H2669" i="5"/>
  <c r="H2633" i="5"/>
  <c r="E239" i="14"/>
  <c r="E168" i="14"/>
  <c r="H2558" i="5"/>
  <c r="H4071" i="5"/>
  <c r="F3793" i="5"/>
  <c r="E127" i="14" s="1"/>
  <c r="H3593" i="5"/>
  <c r="H3500" i="5"/>
  <c r="H3294" i="5"/>
  <c r="E46" i="8"/>
  <c r="E275" i="16"/>
  <c r="H419" i="5"/>
  <c r="H3528" i="5"/>
  <c r="H2644" i="5"/>
  <c r="E1091" i="5"/>
  <c r="H721" i="5"/>
  <c r="E49" i="12"/>
  <c r="H333" i="5"/>
  <c r="F310" i="5"/>
  <c r="H310" i="5" s="1"/>
  <c r="E288" i="5"/>
  <c r="H288" i="5" s="1"/>
  <c r="E87" i="7"/>
  <c r="H477" i="5"/>
  <c r="H307" i="5"/>
  <c r="H4274" i="6"/>
  <c r="E4087" i="6"/>
  <c r="H4087" i="6" s="1"/>
  <c r="H3904" i="6"/>
  <c r="H3857" i="6"/>
  <c r="H3255" i="6"/>
  <c r="F3092" i="6"/>
  <c r="F78" i="15" s="1"/>
  <c r="H2592" i="6"/>
  <c r="F89" i="8"/>
  <c r="H2027" i="6"/>
  <c r="H1611" i="6"/>
  <c r="F791" i="6"/>
  <c r="F14" i="12" s="1"/>
  <c r="H2670" i="6"/>
  <c r="H1961" i="6"/>
  <c r="H1929" i="6"/>
  <c r="H1864" i="6"/>
  <c r="H1533" i="6"/>
  <c r="H1473" i="6"/>
  <c r="H1300" i="6"/>
  <c r="H1277" i="6"/>
  <c r="F1200" i="6"/>
  <c r="E791" i="6"/>
  <c r="H791" i="6" s="1"/>
  <c r="H334" i="6"/>
  <c r="H310" i="6"/>
  <c r="F35" i="6"/>
  <c r="F12" i="13" s="1"/>
  <c r="H205" i="6"/>
  <c r="H3096" i="6"/>
  <c r="H783" i="6"/>
  <c r="H3288" i="6"/>
  <c r="H2257" i="6"/>
  <c r="E4133" i="5"/>
  <c r="H4133" i="5" s="1"/>
  <c r="H2678" i="5"/>
  <c r="H4187" i="5"/>
  <c r="H1901" i="5"/>
  <c r="H4099" i="6"/>
  <c r="H3809" i="6"/>
  <c r="H1107" i="6"/>
  <c r="H2372" i="6"/>
  <c r="H2083" i="6"/>
  <c r="H1321" i="6"/>
  <c r="H1063" i="6"/>
  <c r="H155" i="6"/>
  <c r="H332" i="6"/>
  <c r="H1496" i="6"/>
  <c r="E2970" i="5"/>
  <c r="H2922" i="5"/>
  <c r="F2918" i="5"/>
  <c r="E50" i="15" s="1"/>
  <c r="H2781" i="5"/>
  <c r="E270" i="8"/>
  <c r="E2533" i="5"/>
  <c r="H2458" i="5"/>
  <c r="H2424" i="5"/>
  <c r="H2388" i="5"/>
  <c r="H2555" i="5"/>
  <c r="H2349" i="5"/>
  <c r="E2675" i="5"/>
  <c r="H2548" i="5"/>
  <c r="H2460" i="5"/>
  <c r="H2412" i="5"/>
  <c r="H2369" i="5"/>
  <c r="H2054" i="5"/>
  <c r="H2047" i="5"/>
  <c r="H1958" i="5"/>
  <c r="H1926" i="5"/>
  <c r="E2221" i="5"/>
  <c r="H1816" i="5"/>
  <c r="H1764" i="5"/>
  <c r="H1740" i="5"/>
  <c r="H1692" i="5"/>
  <c r="F1718" i="5"/>
  <c r="E94" i="11" s="1"/>
  <c r="F1594" i="5"/>
  <c r="E60" i="11" s="1"/>
  <c r="H1843" i="5"/>
  <c r="E1688" i="5"/>
  <c r="H1688" i="5" s="1"/>
  <c r="H1877" i="5"/>
  <c r="F1824" i="5"/>
  <c r="E137" i="11" s="1"/>
  <c r="H1751" i="5"/>
  <c r="E1711" i="5"/>
  <c r="F1696" i="5"/>
  <c r="E88" i="11" s="1"/>
  <c r="E1485" i="5"/>
  <c r="E1241" i="5"/>
  <c r="E1761" i="5"/>
  <c r="H1761" i="5" s="1"/>
  <c r="F1638" i="5"/>
  <c r="E67" i="11" s="1"/>
  <c r="H1254" i="5"/>
  <c r="H1233" i="5"/>
  <c r="H1305" i="5"/>
  <c r="H1172" i="5"/>
  <c r="H1124" i="5"/>
  <c r="H985" i="5"/>
  <c r="H1118" i="5"/>
  <c r="H1052" i="5"/>
  <c r="F733" i="5"/>
  <c r="E11" i="12" s="1"/>
  <c r="F1223" i="5"/>
  <c r="E175" i="12" s="1"/>
  <c r="H1127" i="5"/>
  <c r="F1034" i="5"/>
  <c r="H1034" i="5" s="1"/>
  <c r="E891" i="5"/>
  <c r="F722" i="5"/>
  <c r="E9" i="12" s="1"/>
  <c r="H533" i="5"/>
  <c r="H517" i="5"/>
  <c r="H490" i="5"/>
  <c r="H365" i="5"/>
  <c r="E85" i="7"/>
  <c r="H565" i="5"/>
  <c r="H541" i="5"/>
  <c r="H320" i="5"/>
  <c r="F35" i="5"/>
  <c r="E12" i="13" s="1"/>
  <c r="F5" i="5"/>
  <c r="E4" i="13" s="1"/>
  <c r="E226" i="15"/>
  <c r="E2801" i="5"/>
  <c r="H2399" i="5"/>
  <c r="E233" i="8"/>
  <c r="H4166" i="5"/>
  <c r="H3766" i="5"/>
  <c r="H3752" i="5"/>
  <c r="E62" i="8"/>
  <c r="H3344" i="5"/>
  <c r="H3204" i="5"/>
  <c r="H2976" i="5"/>
  <c r="H2946" i="5"/>
  <c r="H2670" i="5"/>
  <c r="E250" i="8"/>
  <c r="E2514" i="5"/>
  <c r="E188" i="8"/>
  <c r="E134" i="16"/>
  <c r="E1987" i="5"/>
  <c r="E3406" i="5"/>
  <c r="H3406" i="5" s="1"/>
  <c r="H2577" i="5"/>
  <c r="H2406" i="5"/>
  <c r="H1907" i="5"/>
  <c r="H1883" i="5"/>
  <c r="H1478" i="5"/>
  <c r="E1455" i="5"/>
  <c r="E154" i="11"/>
  <c r="H3102" i="5"/>
  <c r="H3047" i="5"/>
  <c r="H2119" i="5"/>
  <c r="H3154" i="5"/>
  <c r="F2544" i="5"/>
  <c r="H1906" i="5"/>
  <c r="E1432" i="5"/>
  <c r="H1024" i="5"/>
  <c r="H4156" i="6"/>
  <c r="H3955" i="6"/>
  <c r="H3849" i="6"/>
  <c r="F3663" i="6"/>
  <c r="F337" i="15" s="1"/>
  <c r="F3546" i="6"/>
  <c r="F286" i="15" s="1"/>
  <c r="H3192" i="6"/>
  <c r="H3923" i="6"/>
  <c r="H3795" i="6"/>
  <c r="H3661" i="6"/>
  <c r="H3629" i="6"/>
  <c r="H4048" i="6"/>
  <c r="F45" i="11"/>
  <c r="H1376" i="6"/>
  <c r="F1153" i="6"/>
  <c r="F123" i="12" s="1"/>
  <c r="E3174" i="6"/>
  <c r="H3174" i="6" s="1"/>
  <c r="F1529" i="6"/>
  <c r="F13" i="11" s="1"/>
  <c r="H1361" i="6"/>
  <c r="H1319" i="6"/>
  <c r="H1139" i="6"/>
  <c r="H1054" i="6"/>
  <c r="H850" i="6"/>
  <c r="H760" i="6"/>
  <c r="H44" i="6"/>
  <c r="H348" i="6"/>
  <c r="H647" i="6"/>
  <c r="E3916" i="5"/>
  <c r="H3916" i="5" s="1"/>
  <c r="H4204" i="5"/>
  <c r="H2312" i="6"/>
  <c r="E2311" i="6"/>
  <c r="F2859" i="5"/>
  <c r="F2514" i="5"/>
  <c r="E207" i="16" s="1"/>
  <c r="H4032" i="6"/>
  <c r="H2540" i="6"/>
  <c r="H1343" i="6"/>
  <c r="E2769" i="6"/>
  <c r="H2459" i="6"/>
  <c r="H1768" i="6"/>
  <c r="E1372" i="6"/>
  <c r="H1372" i="6" s="1"/>
  <c r="F1341" i="6"/>
  <c r="E1317" i="6"/>
  <c r="H1317" i="6" s="1"/>
  <c r="F883" i="6"/>
  <c r="F54" i="12" s="1"/>
  <c r="F785" i="6"/>
  <c r="F13" i="12" s="1"/>
  <c r="H560" i="6"/>
  <c r="H122" i="6"/>
  <c r="H421" i="6"/>
  <c r="H2364" i="6"/>
  <c r="H2952" i="5"/>
  <c r="H3351" i="5"/>
  <c r="F2849" i="5"/>
  <c r="E10" i="15" s="1"/>
  <c r="H4214" i="5"/>
  <c r="H763" i="5"/>
  <c r="H348" i="5"/>
  <c r="H283" i="5"/>
  <c r="H3606" i="6"/>
  <c r="E3605" i="6"/>
  <c r="H3605" i="6" s="1"/>
  <c r="E317" i="5"/>
  <c r="H317" i="5" s="1"/>
  <c r="H3824" i="6"/>
  <c r="H3335" i="6"/>
  <c r="H1289" i="6"/>
  <c r="E1096" i="6"/>
  <c r="H1096" i="6" s="1"/>
  <c r="E1305" i="6"/>
  <c r="E848" i="6"/>
  <c r="H3733" i="6"/>
  <c r="H1068" i="6"/>
  <c r="H1109" i="6"/>
  <c r="H2044" i="6"/>
  <c r="F92" i="15"/>
  <c r="H3130" i="6"/>
  <c r="F214" i="8"/>
  <c r="E2329" i="6"/>
  <c r="H2329" i="6" s="1"/>
  <c r="H2330" i="6"/>
  <c r="F57" i="7"/>
  <c r="H186" i="6"/>
  <c r="E136" i="6"/>
  <c r="H136" i="6" s="1"/>
  <c r="H137" i="6"/>
  <c r="H8" i="6"/>
  <c r="F6" i="6"/>
  <c r="F5" i="6" s="1"/>
  <c r="F4" i="13" s="1"/>
  <c r="H4197" i="6"/>
  <c r="F322" i="8"/>
  <c r="H3543" i="6"/>
  <c r="H3431" i="6"/>
  <c r="H3365" i="6"/>
  <c r="E3554" i="6"/>
  <c r="H3556" i="6"/>
  <c r="H3284" i="6"/>
  <c r="F3111" i="6"/>
  <c r="F85" i="15" s="1"/>
  <c r="H3112" i="6"/>
  <c r="F2987" i="6"/>
  <c r="F14" i="15" s="1"/>
  <c r="H2921" i="6"/>
  <c r="H3038" i="6"/>
  <c r="H2615" i="6"/>
  <c r="H2407" i="6"/>
  <c r="H2787" i="6"/>
  <c r="H2573" i="6"/>
  <c r="F2191" i="6"/>
  <c r="F194" i="11" s="1"/>
  <c r="E1826" i="6"/>
  <c r="E1796" i="6"/>
  <c r="H1554" i="6"/>
  <c r="H1452" i="6"/>
  <c r="H1332" i="6"/>
  <c r="F328" i="8"/>
  <c r="H4207" i="6"/>
  <c r="E4313" i="6"/>
  <c r="H4251" i="6"/>
  <c r="H4220" i="6"/>
  <c r="H4043" i="6"/>
  <c r="H4009" i="6"/>
  <c r="H4237" i="6"/>
  <c r="F3895" i="6"/>
  <c r="F110" i="8" s="1"/>
  <c r="H3673" i="6"/>
  <c r="E3612" i="6"/>
  <c r="E3483" i="6"/>
  <c r="H3463" i="6"/>
  <c r="E3457" i="6"/>
  <c r="F206" i="8"/>
  <c r="H3511" i="6"/>
  <c r="E2396" i="6"/>
  <c r="H2331" i="6"/>
  <c r="H2767" i="6"/>
  <c r="F246" i="8"/>
  <c r="H2766" i="6"/>
  <c r="F129" i="8"/>
  <c r="H2481" i="6"/>
  <c r="F98" i="8"/>
  <c r="H2217" i="6"/>
  <c r="H2201" i="6"/>
  <c r="H1287" i="6"/>
  <c r="H2033" i="6"/>
  <c r="H1960" i="6"/>
  <c r="F1517" i="6"/>
  <c r="F11" i="11" s="1"/>
  <c r="F62" i="11"/>
  <c r="H1719" i="6"/>
  <c r="F57" i="11"/>
  <c r="H1674" i="6"/>
  <c r="E1493" i="6"/>
  <c r="H1497" i="6"/>
  <c r="F4365" i="6"/>
  <c r="H4383" i="6"/>
  <c r="H4321" i="6"/>
  <c r="H4233" i="6"/>
  <c r="H4166" i="6"/>
  <c r="H4168" i="6"/>
  <c r="H4019" i="6"/>
  <c r="H4061" i="6"/>
  <c r="H4017" i="6"/>
  <c r="H3958" i="6"/>
  <c r="F3868" i="6"/>
  <c r="F96" i="14" s="1"/>
  <c r="H3746" i="6"/>
  <c r="H3971" i="6"/>
  <c r="H3964" i="6"/>
  <c r="F3240" i="6"/>
  <c r="H3240" i="6" s="1"/>
  <c r="H3241" i="6"/>
  <c r="F263" i="8"/>
  <c r="E2491" i="6"/>
  <c r="H2498" i="6"/>
  <c r="F306" i="8"/>
  <c r="H3590" i="6"/>
  <c r="F61" i="8"/>
  <c r="H3066" i="6"/>
  <c r="F215" i="8"/>
  <c r="H2658" i="6"/>
  <c r="H1294" i="6"/>
  <c r="H776" i="6"/>
  <c r="E1157" i="6"/>
  <c r="F720" i="6"/>
  <c r="F726" i="6" s="1"/>
  <c r="H1520" i="6"/>
  <c r="F196" i="7"/>
  <c r="F170" i="7"/>
  <c r="E275" i="6"/>
  <c r="H275" i="6" s="1"/>
  <c r="F67" i="7"/>
  <c r="F215" i="6"/>
  <c r="E121" i="6"/>
  <c r="E18" i="6"/>
  <c r="F129" i="7"/>
  <c r="F72" i="7"/>
  <c r="H23" i="6"/>
  <c r="H4170" i="6"/>
  <c r="H4121" i="6"/>
  <c r="H3943" i="6"/>
  <c r="E3549" i="6"/>
  <c r="H1854" i="6"/>
  <c r="F3137" i="6"/>
  <c r="F96" i="15" s="1"/>
  <c r="F3402" i="6"/>
  <c r="F223" i="15" s="1"/>
  <c r="H3312" i="6"/>
  <c r="H3292" i="6"/>
  <c r="H3999" i="6"/>
  <c r="H3036" i="6"/>
  <c r="H2978" i="6"/>
  <c r="H2920" i="6"/>
  <c r="F2686" i="6"/>
  <c r="H2795" i="6"/>
  <c r="H2663" i="6"/>
  <c r="H2623" i="6"/>
  <c r="F143" i="8"/>
  <c r="F137" i="8"/>
  <c r="H2424" i="6"/>
  <c r="H2377" i="6"/>
  <c r="H2641" i="6"/>
  <c r="H2476" i="6"/>
  <c r="F92" i="8"/>
  <c r="F64" i="8"/>
  <c r="E2234" i="6"/>
  <c r="H2122" i="6"/>
  <c r="H2445" i="6"/>
  <c r="H2285" i="6"/>
  <c r="H2806" i="6"/>
  <c r="F132" i="8"/>
  <c r="H2209" i="6"/>
  <c r="F2097" i="6"/>
  <c r="F187" i="11" s="1"/>
  <c r="H1898" i="6"/>
  <c r="H1552" i="6"/>
  <c r="H2082" i="6"/>
  <c r="H2000" i="6"/>
  <c r="H1977" i="6"/>
  <c r="F1880" i="6"/>
  <c r="F114" i="11" s="1"/>
  <c r="F2241" i="6"/>
  <c r="H1887" i="6"/>
  <c r="H1867" i="6"/>
  <c r="H1517" i="6"/>
  <c r="H1454" i="6"/>
  <c r="E1703" i="6"/>
  <c r="E1593" i="6"/>
  <c r="E1592" i="6" s="1"/>
  <c r="H1521" i="6"/>
  <c r="F1268" i="6"/>
  <c r="F169" i="12" s="1"/>
  <c r="H811" i="6"/>
  <c r="H799" i="6"/>
  <c r="F1157" i="6"/>
  <c r="F125" i="12" s="1"/>
  <c r="E1019" i="6"/>
  <c r="H1019" i="6" s="1"/>
  <c r="H449" i="6"/>
  <c r="E420" i="6"/>
  <c r="E331" i="6"/>
  <c r="H129" i="6"/>
  <c r="F29" i="6"/>
  <c r="F11" i="13" s="1"/>
  <c r="H4258" i="6"/>
  <c r="H4125" i="6"/>
  <c r="E4078" i="6"/>
  <c r="H3801" i="6"/>
  <c r="H4052" i="6"/>
  <c r="F47" i="8"/>
  <c r="H3773" i="6"/>
  <c r="H3709" i="6"/>
  <c r="H3699" i="6"/>
  <c r="F276" i="8"/>
  <c r="H3527" i="6"/>
  <c r="F99" i="8"/>
  <c r="H2004" i="6"/>
  <c r="E2003" i="6"/>
  <c r="H2003" i="6" s="1"/>
  <c r="F1944" i="6"/>
  <c r="F139" i="7" s="1"/>
  <c r="H1947" i="6"/>
  <c r="F2698" i="6"/>
  <c r="F232" i="8" s="1"/>
  <c r="F49" i="8"/>
  <c r="F74" i="8"/>
  <c r="H2791" i="6"/>
  <c r="H2597" i="6"/>
  <c r="H2541" i="6"/>
  <c r="H2499" i="6"/>
  <c r="H2436" i="6"/>
  <c r="H2327" i="6"/>
  <c r="F177" i="8"/>
  <c r="H2221" i="6"/>
  <c r="H2125" i="6"/>
  <c r="H2047" i="6"/>
  <c r="F1603" i="6"/>
  <c r="F43" i="11" s="1"/>
  <c r="F1512" i="6"/>
  <c r="F10" i="11" s="1"/>
  <c r="E1385" i="6"/>
  <c r="E1353" i="6"/>
  <c r="H1353" i="6" s="1"/>
  <c r="H1840" i="6"/>
  <c r="H1370" i="6"/>
  <c r="H1675" i="6"/>
  <c r="H1599" i="6"/>
  <c r="H1800" i="6"/>
  <c r="H1605" i="6"/>
  <c r="F1359" i="6"/>
  <c r="F188" i="12" s="1"/>
  <c r="H1006" i="6"/>
  <c r="F812" i="6"/>
  <c r="F21" i="12" s="1"/>
  <c r="H1174" i="6"/>
  <c r="H814" i="6"/>
  <c r="F175" i="7"/>
  <c r="E561" i="6"/>
  <c r="H540" i="6"/>
  <c r="F110" i="7"/>
  <c r="H418" i="6"/>
  <c r="F305" i="6"/>
  <c r="F84" i="13" s="1"/>
  <c r="H406" i="6"/>
  <c r="F78" i="7"/>
  <c r="F164" i="7"/>
  <c r="H4053" i="6"/>
  <c r="H3680" i="6"/>
  <c r="E3677" i="6"/>
  <c r="H3677" i="6" s="1"/>
  <c r="H3678" i="6"/>
  <c r="H3358" i="6"/>
  <c r="F186" i="8"/>
  <c r="H2599" i="6"/>
  <c r="H1169" i="6"/>
  <c r="H2733" i="6"/>
  <c r="F133" i="8"/>
  <c r="H714" i="6"/>
  <c r="H577" i="6"/>
  <c r="H31" i="6"/>
  <c r="H4110" i="6"/>
  <c r="H3922" i="6"/>
  <c r="H3890" i="6"/>
  <c r="H4387" i="6"/>
  <c r="H4331" i="6"/>
  <c r="H4080" i="6"/>
  <c r="H3744" i="6"/>
  <c r="E3694" i="6"/>
  <c r="H3616" i="6"/>
  <c r="H3883" i="6"/>
  <c r="H3734" i="6"/>
  <c r="H3664" i="6"/>
  <c r="H3429" i="6"/>
  <c r="H3129" i="6"/>
  <c r="F320" i="8"/>
  <c r="H2619" i="6"/>
  <c r="F189" i="8"/>
  <c r="H2488" i="6"/>
  <c r="F83" i="8"/>
  <c r="H1932" i="6"/>
  <c r="H1873" i="6"/>
  <c r="F70" i="11"/>
  <c r="F49" i="7"/>
  <c r="H859" i="6"/>
  <c r="H779" i="6"/>
  <c r="F115" i="8"/>
  <c r="H2429" i="6"/>
  <c r="H2378" i="6"/>
  <c r="F58" i="8"/>
  <c r="F48" i="8"/>
  <c r="F35" i="8"/>
  <c r="H2273" i="6"/>
  <c r="H2086" i="6"/>
  <c r="H2069" i="6"/>
  <c r="H2062" i="6"/>
  <c r="E1908" i="6"/>
  <c r="H1908" i="6" s="1"/>
  <c r="H1594" i="6"/>
  <c r="H1457" i="6"/>
  <c r="F1323" i="6"/>
  <c r="F182" i="12" s="1"/>
  <c r="H1217" i="6"/>
  <c r="H1182" i="6"/>
  <c r="H948" i="6"/>
  <c r="H682" i="6"/>
  <c r="E667" i="6"/>
  <c r="H667" i="6" s="1"/>
  <c r="F93" i="7"/>
  <c r="F22" i="7"/>
  <c r="H858" i="6"/>
  <c r="H778" i="6"/>
  <c r="H580" i="6"/>
  <c r="H533" i="6"/>
  <c r="H473" i="6"/>
  <c r="H438" i="6"/>
  <c r="F153" i="8"/>
  <c r="H3175" i="6"/>
  <c r="H2992" i="6"/>
  <c r="H2945" i="6"/>
  <c r="F179" i="8"/>
  <c r="H788" i="6"/>
  <c r="H618" i="6"/>
  <c r="H539" i="6"/>
  <c r="H364" i="6"/>
  <c r="H21" i="6"/>
  <c r="H393" i="6"/>
  <c r="H3041" i="6"/>
  <c r="F318" i="8"/>
  <c r="F210" i="8"/>
  <c r="F106" i="8"/>
  <c r="H2051" i="6"/>
  <c r="H1990" i="6"/>
  <c r="F330" i="8"/>
  <c r="H2892" i="6"/>
  <c r="F218" i="8"/>
  <c r="F27" i="11"/>
  <c r="F103" i="8"/>
  <c r="H3095" i="6"/>
  <c r="F62" i="8"/>
  <c r="F45" i="8"/>
  <c r="H2107" i="6"/>
  <c r="H2080" i="6"/>
  <c r="H1859" i="6"/>
  <c r="H1516" i="6"/>
  <c r="H1292" i="6"/>
  <c r="H1236" i="6"/>
  <c r="H1189" i="6"/>
  <c r="H1129" i="6"/>
  <c r="H545" i="6"/>
  <c r="F435" i="6"/>
  <c r="H842" i="6"/>
  <c r="H804" i="6"/>
  <c r="H638" i="6"/>
  <c r="H552" i="6"/>
  <c r="H456" i="6"/>
  <c r="F102" i="8"/>
  <c r="H707" i="6"/>
  <c r="H459" i="6"/>
  <c r="F193" i="8"/>
  <c r="F13" i="8"/>
  <c r="F220" i="8"/>
  <c r="F182" i="8"/>
  <c r="H4124" i="6"/>
  <c r="H3939" i="6"/>
  <c r="H3790" i="6"/>
  <c r="H3703" i="6"/>
  <c r="H3615" i="6"/>
  <c r="H3232" i="6"/>
  <c r="F38" i="8"/>
  <c r="H2913" i="6"/>
  <c r="H2664" i="6"/>
  <c r="F198" i="8"/>
  <c r="F190" i="8"/>
  <c r="F128" i="8"/>
  <c r="F88" i="8"/>
  <c r="H2260" i="6"/>
  <c r="H2100" i="6"/>
  <c r="H1948" i="6"/>
  <c r="H1119" i="6"/>
  <c r="H975" i="6"/>
  <c r="H866" i="6"/>
  <c r="F848" i="6"/>
  <c r="H3181" i="6"/>
  <c r="F266" i="8"/>
  <c r="F147" i="8"/>
  <c r="H2310" i="6"/>
  <c r="H2101" i="6"/>
  <c r="H2014" i="6"/>
  <c r="H1951" i="6"/>
  <c r="H1477" i="6"/>
  <c r="F1347" i="6"/>
  <c r="F186" i="12" s="1"/>
  <c r="H1175" i="6"/>
  <c r="H836" i="6"/>
  <c r="H795" i="6"/>
  <c r="F95" i="7"/>
  <c r="F62" i="7"/>
  <c r="H853" i="6"/>
  <c r="H796" i="6"/>
  <c r="H632" i="6"/>
  <c r="H604" i="6"/>
  <c r="H3155" i="6"/>
  <c r="F262" i="8"/>
  <c r="H813" i="6"/>
  <c r="H587" i="6"/>
  <c r="H320" i="6"/>
  <c r="F166" i="8"/>
  <c r="F84" i="8"/>
  <c r="H2944" i="6"/>
  <c r="H2935" i="6"/>
  <c r="H2875" i="6"/>
  <c r="F176" i="8"/>
  <c r="H295" i="6"/>
  <c r="F3119" i="5"/>
  <c r="F3118" i="5" s="1"/>
  <c r="E2918" i="5"/>
  <c r="H2024" i="5"/>
  <c r="F1933" i="5"/>
  <c r="E176" i="11" s="1"/>
  <c r="H1965" i="5"/>
  <c r="E127" i="7"/>
  <c r="H595" i="5"/>
  <c r="F423" i="5"/>
  <c r="H424" i="5"/>
  <c r="E117" i="7"/>
  <c r="H366" i="5"/>
  <c r="H84" i="5"/>
  <c r="E110" i="7"/>
  <c r="F346" i="5"/>
  <c r="E106" i="13" s="1"/>
  <c r="H4256" i="5"/>
  <c r="H4199" i="5"/>
  <c r="H4132" i="5"/>
  <c r="E4101" i="5"/>
  <c r="H3979" i="5"/>
  <c r="H3970" i="5"/>
  <c r="H3869" i="5"/>
  <c r="H4029" i="5"/>
  <c r="H4141" i="5"/>
  <c r="H4075" i="5"/>
  <c r="F3811" i="5"/>
  <c r="E132" i="14" s="1"/>
  <c r="H3877" i="5"/>
  <c r="F3803" i="5"/>
  <c r="E130" i="14" s="1"/>
  <c r="F3760" i="5"/>
  <c r="E111" i="14" s="1"/>
  <c r="H3758" i="5"/>
  <c r="H3583" i="5"/>
  <c r="F3582" i="5"/>
  <c r="E14" i="14" s="1"/>
  <c r="E3612" i="5"/>
  <c r="F3254" i="5"/>
  <c r="E214" i="15" s="1"/>
  <c r="H3142" i="5"/>
  <c r="H3006" i="5"/>
  <c r="H3000" i="5"/>
  <c r="H2917" i="5"/>
  <c r="H2583" i="5"/>
  <c r="E210" i="8"/>
  <c r="H2166" i="5"/>
  <c r="H1964" i="5"/>
  <c r="H2295" i="5"/>
  <c r="E2168" i="5"/>
  <c r="E2294" i="5"/>
  <c r="E1874" i="5"/>
  <c r="H1710" i="5"/>
  <c r="H1674" i="5"/>
  <c r="H2134" i="5"/>
  <c r="F1865" i="5"/>
  <c r="E151" i="11" s="1"/>
  <c r="H1805" i="5"/>
  <c r="H1763" i="5"/>
  <c r="H1736" i="5"/>
  <c r="H1731" i="5"/>
  <c r="H1440" i="5"/>
  <c r="E1217" i="5"/>
  <c r="E1655" i="5"/>
  <c r="H1655" i="5" s="1"/>
  <c r="F1253" i="5"/>
  <c r="E183" i="12" s="1"/>
  <c r="E94" i="5"/>
  <c r="H105" i="5"/>
  <c r="H4250" i="5"/>
  <c r="H4151" i="5"/>
  <c r="H3993" i="5"/>
  <c r="H3674" i="5"/>
  <c r="H3963" i="5"/>
  <c r="F4185" i="5"/>
  <c r="H4185" i="5" s="1"/>
  <c r="F4245" i="5"/>
  <c r="E336" i="14" s="1"/>
  <c r="H4178" i="5"/>
  <c r="E4072" i="5"/>
  <c r="H4021" i="5"/>
  <c r="F3977" i="5"/>
  <c r="E214" i="14" s="1"/>
  <c r="E4006" i="5"/>
  <c r="H4014" i="5"/>
  <c r="H3781" i="5"/>
  <c r="H3735" i="5"/>
  <c r="H3723" i="5"/>
  <c r="F3665" i="5"/>
  <c r="H3665" i="5" s="1"/>
  <c r="F3498" i="5"/>
  <c r="H3664" i="5"/>
  <c r="H3586" i="5"/>
  <c r="H3482" i="5"/>
  <c r="H3442" i="5"/>
  <c r="H3496" i="5"/>
  <c r="E303" i="8"/>
  <c r="H3211" i="5"/>
  <c r="E3270" i="5"/>
  <c r="H3141" i="5"/>
  <c r="E3151" i="5"/>
  <c r="H3151" i="5" s="1"/>
  <c r="H3263" i="5"/>
  <c r="H3001" i="5"/>
  <c r="H2997" i="5"/>
  <c r="H2868" i="5"/>
  <c r="H2803" i="5"/>
  <c r="E337" i="8"/>
  <c r="E314" i="8"/>
  <c r="F2643" i="5"/>
  <c r="E265" i="8" s="1"/>
  <c r="H2712" i="5"/>
  <c r="F2702" i="5"/>
  <c r="E289" i="16" s="1"/>
  <c r="H2662" i="5"/>
  <c r="E186" i="8"/>
  <c r="H2267" i="5"/>
  <c r="H2672" i="5"/>
  <c r="H2634" i="5"/>
  <c r="H2563" i="5"/>
  <c r="H2539" i="5"/>
  <c r="H2320" i="5"/>
  <c r="E74" i="8"/>
  <c r="F1951" i="5"/>
  <c r="E182" i="11" s="1"/>
  <c r="H1936" i="5"/>
  <c r="H2172" i="5"/>
  <c r="H2169" i="5"/>
  <c r="H2135" i="5"/>
  <c r="H2401" i="5"/>
  <c r="H2343" i="5"/>
  <c r="H2337" i="5"/>
  <c r="H2254" i="5"/>
  <c r="H2177" i="5"/>
  <c r="H2008" i="5"/>
  <c r="H1724" i="5"/>
  <c r="H1792" i="5"/>
  <c r="H1721" i="5"/>
  <c r="H1691" i="5"/>
  <c r="E1476" i="5"/>
  <c r="E1802" i="5"/>
  <c r="H1770" i="5"/>
  <c r="H1374" i="5"/>
  <c r="H1268" i="5"/>
  <c r="H1131" i="5"/>
  <c r="H1117" i="5"/>
  <c r="H602" i="5"/>
  <c r="H17" i="5"/>
  <c r="F3328" i="5"/>
  <c r="E249" i="15" s="1"/>
  <c r="E251" i="15"/>
  <c r="F3685" i="5"/>
  <c r="E78" i="14" s="1"/>
  <c r="H3637" i="5"/>
  <c r="H3677" i="5"/>
  <c r="H3495" i="5"/>
  <c r="H3280" i="5"/>
  <c r="F3270" i="5"/>
  <c r="E223" i="15" s="1"/>
  <c r="H3271" i="5"/>
  <c r="H3260" i="5"/>
  <c r="H3411" i="5"/>
  <c r="H3278" i="5"/>
  <c r="H3038" i="5"/>
  <c r="F2969" i="5"/>
  <c r="E80" i="15" s="1"/>
  <c r="H3023" i="5"/>
  <c r="H2920" i="5"/>
  <c r="H2915" i="5"/>
  <c r="H2871" i="5"/>
  <c r="H2557" i="5"/>
  <c r="E48" i="8"/>
  <c r="H2664" i="5"/>
  <c r="H2296" i="5"/>
  <c r="E10" i="8"/>
  <c r="E128" i="8"/>
  <c r="H1915" i="5"/>
  <c r="E39" i="8"/>
  <c r="H1810" i="5"/>
  <c r="H1497" i="5"/>
  <c r="E1229" i="5"/>
  <c r="H1210" i="5"/>
  <c r="H1258" i="5"/>
  <c r="H1087" i="5"/>
  <c r="H895" i="5"/>
  <c r="E10" i="12"/>
  <c r="H728" i="5"/>
  <c r="E167" i="12"/>
  <c r="H106" i="5"/>
  <c r="F2777" i="5"/>
  <c r="E326" i="16" s="1"/>
  <c r="H2780" i="5"/>
  <c r="E61" i="8"/>
  <c r="E46" i="15"/>
  <c r="H4089" i="5"/>
  <c r="F3748" i="5"/>
  <c r="E108" i="14" s="1"/>
  <c r="H3871" i="5"/>
  <c r="H3801" i="5"/>
  <c r="E297" i="8"/>
  <c r="E147" i="8"/>
  <c r="H3465" i="5"/>
  <c r="H3221" i="5"/>
  <c r="H3205" i="5"/>
  <c r="E109" i="8"/>
  <c r="E66" i="8"/>
  <c r="H2570" i="5"/>
  <c r="H2161" i="5"/>
  <c r="H1458" i="5"/>
  <c r="H1058" i="5"/>
  <c r="H799" i="5"/>
  <c r="H725" i="5"/>
  <c r="E136" i="12"/>
  <c r="E338" i="5"/>
  <c r="H338" i="5" s="1"/>
  <c r="H2817" i="5"/>
  <c r="H1986" i="5"/>
  <c r="H3308" i="5"/>
  <c r="H3216" i="5"/>
  <c r="H2963" i="5"/>
  <c r="H2798" i="5"/>
  <c r="H188" i="5"/>
  <c r="H75" i="5"/>
  <c r="E121" i="7"/>
  <c r="E233" i="14"/>
  <c r="E129" i="14"/>
  <c r="H4253" i="5"/>
  <c r="E134" i="8"/>
  <c r="E176" i="8"/>
  <c r="E250" i="16"/>
  <c r="H1987" i="5"/>
  <c r="E2444" i="5"/>
  <c r="E107" i="7"/>
  <c r="H996" i="5"/>
  <c r="H653" i="5"/>
  <c r="H432" i="5"/>
  <c r="F1335" i="5"/>
  <c r="H1335" i="5" s="1"/>
  <c r="H989" i="5"/>
  <c r="F1170" i="5"/>
  <c r="E155" i="12" s="1"/>
  <c r="H881" i="5"/>
  <c r="F798" i="5"/>
  <c r="H798" i="5" s="1"/>
  <c r="H772" i="5"/>
  <c r="E513" i="5"/>
  <c r="H513" i="5" s="1"/>
  <c r="H224" i="5"/>
  <c r="H114" i="5"/>
  <c r="H509" i="5"/>
  <c r="E47" i="5"/>
  <c r="E24" i="5"/>
  <c r="H3810" i="5"/>
  <c r="H3647" i="5"/>
  <c r="E3334" i="5"/>
  <c r="H3092" i="5"/>
  <c r="E7" i="15"/>
  <c r="E134" i="15"/>
  <c r="H2714" i="5"/>
  <c r="H2133" i="5"/>
  <c r="H3799" i="5"/>
  <c r="E234" i="14"/>
  <c r="E299" i="14"/>
  <c r="F2562" i="5"/>
  <c r="E231" i="16" s="1"/>
  <c r="E4094" i="5"/>
  <c r="H4094" i="5" s="1"/>
  <c r="H3751" i="5"/>
  <c r="H3700" i="5"/>
  <c r="H2910" i="5"/>
  <c r="E26" i="8"/>
  <c r="E245" i="8"/>
  <c r="H3222" i="5"/>
  <c r="H2588" i="5"/>
  <c r="H2527" i="5"/>
  <c r="H2129" i="5"/>
  <c r="H1463" i="5"/>
  <c r="H1232" i="5"/>
  <c r="H1177" i="5"/>
  <c r="H773" i="5"/>
  <c r="E58" i="7"/>
  <c r="H2261" i="5"/>
  <c r="H1741" i="5"/>
  <c r="H1459" i="5"/>
  <c r="F1432" i="5"/>
  <c r="H1432" i="5" s="1"/>
  <c r="E161" i="11"/>
  <c r="H1301" i="5"/>
  <c r="H1237" i="5"/>
  <c r="H1046" i="5"/>
  <c r="E22" i="12"/>
  <c r="E178" i="7"/>
  <c r="H308" i="5"/>
  <c r="H3325" i="5"/>
  <c r="H3487" i="5"/>
  <c r="H2559" i="5"/>
  <c r="H2546" i="5"/>
  <c r="H2471" i="5"/>
  <c r="H2467" i="5"/>
  <c r="H2244" i="5"/>
  <c r="E116" i="7"/>
  <c r="E74" i="7"/>
  <c r="E30" i="7"/>
  <c r="E19" i="7"/>
  <c r="E93" i="7"/>
  <c r="E28" i="7"/>
  <c r="E30" i="13"/>
  <c r="H988" i="5"/>
  <c r="H1278" i="5"/>
  <c r="H1213" i="5"/>
  <c r="F1205" i="5"/>
  <c r="E172" i="12" s="1"/>
  <c r="E592" i="5"/>
  <c r="E188" i="7"/>
  <c r="E525" i="5"/>
  <c r="E501" i="5"/>
  <c r="H374" i="5"/>
  <c r="E212" i="5"/>
  <c r="H212" i="5" s="1"/>
  <c r="H177" i="5"/>
  <c r="H413" i="5"/>
  <c r="H399" i="5"/>
  <c r="F77" i="5"/>
  <c r="E29" i="13" s="1"/>
  <c r="H303" i="5"/>
  <c r="H56" i="5"/>
  <c r="E3748" i="5"/>
  <c r="H3748" i="5" s="1"/>
  <c r="H3234" i="5"/>
  <c r="E330" i="8"/>
  <c r="E2692" i="5"/>
  <c r="E2684" i="5" s="1"/>
  <c r="H3646" i="5"/>
  <c r="E83" i="14"/>
  <c r="F2450" i="5"/>
  <c r="H2450" i="5" s="1"/>
  <c r="H4259" i="5"/>
  <c r="H4076" i="5"/>
  <c r="H4032" i="5"/>
  <c r="H3823" i="5"/>
  <c r="H3774" i="5"/>
  <c r="E256" i="8"/>
  <c r="E240" i="8"/>
  <c r="E29" i="8"/>
  <c r="H4148" i="5"/>
  <c r="E54" i="8"/>
  <c r="H2514" i="5"/>
  <c r="E49" i="8"/>
  <c r="E49" i="16"/>
  <c r="E188" i="16"/>
  <c r="H1460" i="5"/>
  <c r="E128" i="7"/>
  <c r="H3372" i="5"/>
  <c r="H3242" i="5"/>
  <c r="H1431" i="5"/>
  <c r="H1228" i="5"/>
  <c r="H1089" i="5"/>
  <c r="H742" i="5"/>
  <c r="E95" i="12"/>
  <c r="E45" i="12"/>
  <c r="H411" i="5"/>
  <c r="H341" i="5"/>
  <c r="H433" i="5"/>
  <c r="F338" i="5"/>
  <c r="F329" i="5" s="1"/>
  <c r="E81" i="7"/>
  <c r="E48" i="7"/>
  <c r="F285" i="8"/>
  <c r="F285" i="16"/>
  <c r="E131" i="13"/>
  <c r="E119" i="14"/>
  <c r="H3777" i="5"/>
  <c r="E2443" i="5"/>
  <c r="H2443" i="5" s="1"/>
  <c r="H2444" i="5"/>
  <c r="F139" i="12"/>
  <c r="H1200" i="6"/>
  <c r="F145" i="13"/>
  <c r="F103" i="13"/>
  <c r="F103" i="7"/>
  <c r="F9" i="12"/>
  <c r="H762" i="6"/>
  <c r="H2728" i="6"/>
  <c r="F4128" i="5"/>
  <c r="E284" i="14" s="1"/>
  <c r="E287" i="14"/>
  <c r="E191" i="13"/>
  <c r="E191" i="7"/>
  <c r="E232" i="15"/>
  <c r="H3295" i="5"/>
  <c r="H3144" i="5"/>
  <c r="E161" i="15"/>
  <c r="E2768" i="5"/>
  <c r="H2769" i="5"/>
  <c r="E50" i="16"/>
  <c r="H2508" i="5"/>
  <c r="E205" i="16"/>
  <c r="E103" i="13"/>
  <c r="E103" i="7"/>
  <c r="H1125" i="6"/>
  <c r="F14" i="8"/>
  <c r="H1944" i="6"/>
  <c r="F139" i="11"/>
  <c r="F177" i="7"/>
  <c r="F177" i="13"/>
  <c r="F43" i="7"/>
  <c r="F43" i="13"/>
  <c r="H4389" i="6"/>
  <c r="F336" i="14"/>
  <c r="F2521" i="6"/>
  <c r="F150" i="16"/>
  <c r="F104" i="7"/>
  <c r="F104" i="13"/>
  <c r="H3111" i="5"/>
  <c r="E145" i="15"/>
  <c r="E133" i="13"/>
  <c r="E3164" i="5"/>
  <c r="H3164" i="5" s="1"/>
  <c r="H3165" i="5"/>
  <c r="F2713" i="5"/>
  <c r="E296" i="16"/>
  <c r="H2859" i="5"/>
  <c r="E14" i="15"/>
  <c r="E132" i="16"/>
  <c r="E324" i="16"/>
  <c r="F2768" i="5"/>
  <c r="E104" i="7"/>
  <c r="E104" i="13"/>
  <c r="F10" i="8"/>
  <c r="F104" i="6"/>
  <c r="F40" i="13"/>
  <c r="F108" i="16"/>
  <c r="F96" i="13"/>
  <c r="F96" i="7"/>
  <c r="E150" i="15"/>
  <c r="H1865" i="5"/>
  <c r="E1849" i="5"/>
  <c r="H2777" i="5"/>
  <c r="E326" i="8"/>
  <c r="H2494" i="5"/>
  <c r="E288" i="16"/>
  <c r="H2697" i="5"/>
  <c r="E288" i="8"/>
  <c r="E10" i="11"/>
  <c r="E195" i="13"/>
  <c r="E195" i="7"/>
  <c r="H668" i="5"/>
  <c r="F133" i="13"/>
  <c r="H3062" i="6"/>
  <c r="H2901" i="6"/>
  <c r="H2816" i="6"/>
  <c r="H2792" i="6"/>
  <c r="H2747" i="6"/>
  <c r="H2628" i="6"/>
  <c r="H2588" i="6"/>
  <c r="H2566" i="6"/>
  <c r="H2483" i="6"/>
  <c r="H2460" i="6"/>
  <c r="H2817" i="6"/>
  <c r="E2686" i="6"/>
  <c r="H2686" i="6" s="1"/>
  <c r="H2629" i="6"/>
  <c r="H2589" i="6"/>
  <c r="H2569" i="6"/>
  <c r="H2525" i="6"/>
  <c r="H2433" i="6"/>
  <c r="H2363" i="6"/>
  <c r="E2192" i="6"/>
  <c r="H2807" i="6"/>
  <c r="H2547" i="6"/>
  <c r="H2126" i="6"/>
  <c r="H2099" i="6"/>
  <c r="E2012" i="6"/>
  <c r="H2012" i="6" s="1"/>
  <c r="H1937" i="6"/>
  <c r="H1852" i="6"/>
  <c r="H1746" i="6"/>
  <c r="F2408" i="6"/>
  <c r="E2116" i="6"/>
  <c r="H2054" i="6"/>
  <c r="H2017" i="6"/>
  <c r="H1991" i="6"/>
  <c r="F1862" i="6"/>
  <c r="F106" i="11" s="1"/>
  <c r="H1775" i="6"/>
  <c r="H2194" i="6"/>
  <c r="H1897" i="6"/>
  <c r="F1575" i="6"/>
  <c r="F29" i="11" s="1"/>
  <c r="H1716" i="6"/>
  <c r="H1270" i="6"/>
  <c r="H1271" i="6"/>
  <c r="H1597" i="6"/>
  <c r="H1591" i="6"/>
  <c r="H978" i="6"/>
  <c r="H824" i="6"/>
  <c r="H1196" i="6"/>
  <c r="H1130" i="6"/>
  <c r="E812" i="6"/>
  <c r="H722" i="6"/>
  <c r="H710" i="6"/>
  <c r="H597" i="6"/>
  <c r="H579" i="6"/>
  <c r="H435" i="6"/>
  <c r="H258" i="6"/>
  <c r="H527" i="6"/>
  <c r="H383" i="6"/>
  <c r="H366" i="6"/>
  <c r="H822" i="6"/>
  <c r="E370" i="6"/>
  <c r="H370" i="6" s="1"/>
  <c r="H345" i="6"/>
  <c r="H235" i="6"/>
  <c r="H352" i="6"/>
  <c r="H29" i="6"/>
  <c r="H47" i="6"/>
  <c r="H22" i="6"/>
  <c r="H4221" i="5"/>
  <c r="H4213" i="5"/>
  <c r="H4154" i="5"/>
  <c r="H4172" i="5"/>
  <c r="E4158" i="5"/>
  <c r="E4157" i="5" s="1"/>
  <c r="E4128" i="5"/>
  <c r="H4128" i="5" s="1"/>
  <c r="H4097" i="5"/>
  <c r="H4048" i="5"/>
  <c r="H3986" i="5"/>
  <c r="H4020" i="5"/>
  <c r="H3987" i="5"/>
  <c r="F3861" i="5"/>
  <c r="E160" i="14" s="1"/>
  <c r="H3814" i="5"/>
  <c r="H3931" i="5"/>
  <c r="H3870" i="5"/>
  <c r="H3837" i="5"/>
  <c r="H3725" i="5"/>
  <c r="E3841" i="5"/>
  <c r="E3867" i="5"/>
  <c r="H3770" i="5"/>
  <c r="H3698" i="5"/>
  <c r="H3639" i="5"/>
  <c r="H3544" i="5"/>
  <c r="H3516" i="5"/>
  <c r="E3490" i="5"/>
  <c r="H3505" i="5"/>
  <c r="E3476" i="5"/>
  <c r="H3454" i="5"/>
  <c r="H3435" i="5"/>
  <c r="H3371" i="5"/>
  <c r="H3638" i="5"/>
  <c r="H3401" i="5"/>
  <c r="H3717" i="5"/>
  <c r="H3425" i="5"/>
  <c r="H3360" i="5"/>
  <c r="H3152" i="5"/>
  <c r="H3384" i="5"/>
  <c r="H3279" i="5"/>
  <c r="H3416" i="5"/>
  <c r="H3256" i="5"/>
  <c r="E3223" i="5"/>
  <c r="H3113" i="5"/>
  <c r="H3029" i="5"/>
  <c r="H3199" i="5"/>
  <c r="E3037" i="5"/>
  <c r="H3037" i="5" s="1"/>
  <c r="H2989" i="5"/>
  <c r="H2947" i="5"/>
  <c r="H3161" i="5"/>
  <c r="H2938" i="5"/>
  <c r="F2754" i="5"/>
  <c r="H2755" i="5"/>
  <c r="F3002" i="5"/>
  <c r="E93" i="8" s="1"/>
  <c r="H2801" i="5"/>
  <c r="E3015" i="5"/>
  <c r="H2857" i="5"/>
  <c r="H2748" i="5"/>
  <c r="F2629" i="5"/>
  <c r="H2275" i="5"/>
  <c r="H2209" i="5"/>
  <c r="H2186" i="5"/>
  <c r="H2705" i="5"/>
  <c r="H2635" i="5"/>
  <c r="H2585" i="5"/>
  <c r="F2596" i="5"/>
  <c r="H2505" i="5"/>
  <c r="H2476" i="5"/>
  <c r="E2263" i="5"/>
  <c r="H2263" i="5" s="1"/>
  <c r="F2685" i="5"/>
  <c r="H2283" i="5"/>
  <c r="H2240" i="5"/>
  <c r="E2212" i="5"/>
  <c r="H1970" i="5"/>
  <c r="H1947" i="5"/>
  <c r="F2549" i="5"/>
  <c r="E2229" i="5"/>
  <c r="H2229" i="5" s="1"/>
  <c r="H2221" i="5"/>
  <c r="F2159" i="5"/>
  <c r="H1925" i="5"/>
  <c r="H1778" i="5"/>
  <c r="H1765" i="5"/>
  <c r="E1754" i="5"/>
  <c r="H1718" i="5"/>
  <c r="F1702" i="5"/>
  <c r="E89" i="11" s="1"/>
  <c r="H1613" i="5"/>
  <c r="H1960" i="5"/>
  <c r="F1909" i="5"/>
  <c r="H1574" i="5"/>
  <c r="H1568" i="5"/>
  <c r="H1557" i="5"/>
  <c r="H1518" i="5"/>
  <c r="H1824" i="5"/>
  <c r="E1309" i="5"/>
  <c r="H1868" i="5"/>
  <c r="H1102" i="5"/>
  <c r="H1054" i="5"/>
  <c r="H1226" i="5"/>
  <c r="E1057" i="5"/>
  <c r="H1057" i="5" s="1"/>
  <c r="H1042" i="5"/>
  <c r="H733" i="5"/>
  <c r="E1259" i="5"/>
  <c r="H1259" i="5" s="1"/>
  <c r="H1181" i="5"/>
  <c r="H1055" i="5"/>
  <c r="H1038" i="5"/>
  <c r="H947" i="5"/>
  <c r="H406" i="5"/>
  <c r="H392" i="5"/>
  <c r="E113" i="5"/>
  <c r="E112" i="5" s="1"/>
  <c r="H589" i="5"/>
  <c r="H548" i="5"/>
  <c r="H540" i="5"/>
  <c r="H415" i="5"/>
  <c r="H34" i="5"/>
  <c r="H461" i="5"/>
  <c r="H440" i="5"/>
  <c r="H378" i="5"/>
  <c r="E361" i="5"/>
  <c r="H82" i="5"/>
  <c r="H18" i="5"/>
  <c r="H24" i="5"/>
  <c r="F162" i="7"/>
  <c r="F173" i="7"/>
  <c r="F157" i="7"/>
  <c r="F168" i="7"/>
  <c r="F136" i="7"/>
  <c r="F120" i="7"/>
  <c r="F117" i="12"/>
  <c r="F156" i="12"/>
  <c r="F138" i="12"/>
  <c r="F118" i="11"/>
  <c r="F157" i="11"/>
  <c r="F132" i="11"/>
  <c r="F123" i="11"/>
  <c r="H4099" i="5"/>
  <c r="F3229" i="5"/>
  <c r="E205" i="15" s="1"/>
  <c r="E133" i="15"/>
  <c r="E280" i="15"/>
  <c r="E215" i="15"/>
  <c r="E17" i="15"/>
  <c r="E29" i="15"/>
  <c r="E271" i="15"/>
  <c r="E88" i="15"/>
  <c r="E24" i="15"/>
  <c r="E303" i="15"/>
  <c r="E270" i="15"/>
  <c r="E171" i="15"/>
  <c r="E119" i="15"/>
  <c r="E286" i="15"/>
  <c r="E220" i="15"/>
  <c r="E186" i="15"/>
  <c r="E6" i="15"/>
  <c r="H4109" i="5"/>
  <c r="H4003" i="5"/>
  <c r="H3627" i="5"/>
  <c r="E316" i="14"/>
  <c r="E267" i="14"/>
  <c r="E251" i="14"/>
  <c r="E61" i="14"/>
  <c r="E270" i="14"/>
  <c r="E169" i="14"/>
  <c r="E84" i="14"/>
  <c r="E64" i="14"/>
  <c r="E338" i="14"/>
  <c r="E322" i="14"/>
  <c r="E152" i="14"/>
  <c r="E136" i="14"/>
  <c r="E67" i="14"/>
  <c r="E51" i="14"/>
  <c r="E35" i="14"/>
  <c r="E337" i="14"/>
  <c r="E289" i="14"/>
  <c r="E272" i="14"/>
  <c r="E135" i="14"/>
  <c r="E66" i="14"/>
  <c r="H3532" i="5"/>
  <c r="H3190" i="5"/>
  <c r="H2804" i="5"/>
  <c r="H2513" i="5"/>
  <c r="H2496" i="5"/>
  <c r="F4108" i="5"/>
  <c r="E271" i="14" s="1"/>
  <c r="H3186" i="5"/>
  <c r="H3149" i="5"/>
  <c r="H3101" i="5"/>
  <c r="F2304" i="5"/>
  <c r="H4194" i="5"/>
  <c r="H3981" i="5"/>
  <c r="H3915" i="5"/>
  <c r="H3749" i="5"/>
  <c r="H3493" i="5"/>
  <c r="H3293" i="5"/>
  <c r="H3115" i="5"/>
  <c r="H2926" i="5"/>
  <c r="H2884" i="5"/>
  <c r="H2862" i="5"/>
  <c r="H2783" i="5"/>
  <c r="H2517" i="5"/>
  <c r="H2434" i="5"/>
  <c r="E2376" i="5"/>
  <c r="H2376" i="5" s="1"/>
  <c r="H2329" i="5"/>
  <c r="E328" i="16"/>
  <c r="E138" i="16"/>
  <c r="E74" i="16"/>
  <c r="E10" i="16"/>
  <c r="E102" i="16"/>
  <c r="E339" i="16"/>
  <c r="E307" i="16"/>
  <c r="E291" i="16"/>
  <c r="E243" i="16"/>
  <c r="E227" i="16"/>
  <c r="E165" i="16"/>
  <c r="E53" i="16"/>
  <c r="E318" i="16"/>
  <c r="E302" i="16"/>
  <c r="E286" i="16"/>
  <c r="E270" i="16"/>
  <c r="E254" i="16"/>
  <c r="E238" i="16"/>
  <c r="E176" i="16"/>
  <c r="E160" i="16"/>
  <c r="E128" i="16"/>
  <c r="E96" i="16"/>
  <c r="E64" i="16"/>
  <c r="E48" i="16"/>
  <c r="E329" i="16"/>
  <c r="E297" i="16"/>
  <c r="E265" i="16"/>
  <c r="E249" i="16"/>
  <c r="E217" i="16"/>
  <c r="E171" i="16"/>
  <c r="E91" i="16"/>
  <c r="E11" i="16"/>
  <c r="E343" i="8"/>
  <c r="E319" i="8"/>
  <c r="E304" i="8"/>
  <c r="E279" i="8"/>
  <c r="E271" i="8"/>
  <c r="E263" i="8"/>
  <c r="E340" i="8"/>
  <c r="E336" i="8"/>
  <c r="E328" i="8"/>
  <c r="E280" i="8"/>
  <c r="E262" i="8"/>
  <c r="E192" i="8"/>
  <c r="E180" i="8"/>
  <c r="E174" i="8"/>
  <c r="E236" i="8"/>
  <c r="E228" i="8"/>
  <c r="E224" i="8"/>
  <c r="E167" i="8"/>
  <c r="E146" i="8"/>
  <c r="E142" i="8"/>
  <c r="E103" i="8"/>
  <c r="E139" i="8"/>
  <c r="E102" i="8"/>
  <c r="E58" i="8"/>
  <c r="E42" i="8"/>
  <c r="E95" i="8"/>
  <c r="E77" i="8"/>
  <c r="E57" i="8"/>
  <c r="E41" i="8"/>
  <c r="E6" i="8"/>
  <c r="E76" i="8"/>
  <c r="E17" i="8"/>
  <c r="E23" i="8"/>
  <c r="H1985" i="5"/>
  <c r="H3691" i="5"/>
  <c r="H3501" i="5"/>
  <c r="E2713" i="5"/>
  <c r="H2713" i="5" s="1"/>
  <c r="F1939" i="5"/>
  <c r="E177" i="11" s="1"/>
  <c r="H1884" i="5"/>
  <c r="H1434" i="5"/>
  <c r="E111" i="11"/>
  <c r="E65" i="11"/>
  <c r="H1246" i="5"/>
  <c r="H1201" i="5"/>
  <c r="H1051" i="5"/>
  <c r="H952" i="5"/>
  <c r="H812" i="5"/>
  <c r="E122" i="12"/>
  <c r="E104" i="12"/>
  <c r="E96" i="12"/>
  <c r="E26" i="12"/>
  <c r="E44" i="12"/>
  <c r="E115" i="12"/>
  <c r="E50" i="12"/>
  <c r="H55" i="5"/>
  <c r="H3422" i="5"/>
  <c r="H3126" i="5"/>
  <c r="H2890" i="5"/>
  <c r="H2867" i="5"/>
  <c r="H2836" i="5"/>
  <c r="H2690" i="5"/>
  <c r="H2551" i="5"/>
  <c r="H2365" i="5"/>
  <c r="H2322" i="5"/>
  <c r="F2114" i="5"/>
  <c r="H2010" i="5"/>
  <c r="H1943" i="5"/>
  <c r="H1873" i="5"/>
  <c r="H1350" i="5"/>
  <c r="H1303" i="5"/>
  <c r="H1274" i="5"/>
  <c r="H1067" i="5"/>
  <c r="H1010" i="5"/>
  <c r="H839" i="5"/>
  <c r="H208" i="5"/>
  <c r="H166" i="5"/>
  <c r="H4035" i="5"/>
  <c r="H3972" i="5"/>
  <c r="E3765" i="5"/>
  <c r="H3354" i="5"/>
  <c r="H3227" i="5"/>
  <c r="H3128" i="5"/>
  <c r="F2962" i="5"/>
  <c r="H2863" i="5"/>
  <c r="H2791" i="5"/>
  <c r="H2378" i="5"/>
  <c r="H1959" i="5"/>
  <c r="H1897" i="5"/>
  <c r="E1784" i="5"/>
  <c r="H1176" i="5"/>
  <c r="H1095" i="5"/>
  <c r="E968" i="5"/>
  <c r="H968" i="5" s="1"/>
  <c r="H953" i="5"/>
  <c r="H740" i="5"/>
  <c r="H336" i="5"/>
  <c r="E175" i="7"/>
  <c r="E23" i="7"/>
  <c r="E152" i="7"/>
  <c r="E90" i="7"/>
  <c r="E72" i="7"/>
  <c r="E13" i="7"/>
  <c r="E183" i="7"/>
  <c r="E31" i="7"/>
  <c r="E170" i="7"/>
  <c r="E97" i="7"/>
  <c r="E51" i="7"/>
  <c r="E12" i="7"/>
  <c r="E69" i="7"/>
  <c r="E148" i="7"/>
  <c r="E184" i="7"/>
  <c r="E168" i="7"/>
  <c r="E150" i="7"/>
  <c r="E134" i="7"/>
  <c r="E70" i="7"/>
  <c r="E32" i="7"/>
  <c r="E6" i="13"/>
  <c r="E145" i="13"/>
  <c r="E17" i="13"/>
  <c r="E178" i="13"/>
  <c r="E162" i="13"/>
  <c r="E144" i="13"/>
  <c r="E110" i="13"/>
  <c r="E94" i="13"/>
  <c r="E78" i="13"/>
  <c r="E173" i="13"/>
  <c r="E139" i="13"/>
  <c r="E123" i="13"/>
  <c r="E105" i="13"/>
  <c r="E11" i="13"/>
  <c r="E188" i="13"/>
  <c r="E155" i="13"/>
  <c r="E122" i="13"/>
  <c r="E88" i="13"/>
  <c r="E56" i="13"/>
  <c r="H25" i="5"/>
  <c r="H4390" i="6"/>
  <c r="H4242" i="6"/>
  <c r="H4064" i="6"/>
  <c r="H50" i="5"/>
  <c r="H4095" i="6"/>
  <c r="H3937" i="6"/>
  <c r="E3873" i="6"/>
  <c r="H3873" i="6" s="1"/>
  <c r="H3874" i="6"/>
  <c r="H3564" i="6"/>
  <c r="H3546" i="6"/>
  <c r="E3519" i="6"/>
  <c r="H3519" i="6" s="1"/>
  <c r="H3520" i="6"/>
  <c r="E3310" i="6"/>
  <c r="H3310" i="6" s="1"/>
  <c r="H3311" i="6"/>
  <c r="H3107" i="6"/>
  <c r="H101" i="5"/>
  <c r="H4397" i="6"/>
  <c r="H4171" i="6"/>
  <c r="H3970" i="6"/>
  <c r="H3928" i="6"/>
  <c r="H3603" i="6"/>
  <c r="H3326" i="6"/>
  <c r="H3197" i="6"/>
  <c r="H3091" i="6"/>
  <c r="H2849" i="6"/>
  <c r="H4120" i="6"/>
  <c r="H3791" i="6"/>
  <c r="E3731" i="6"/>
  <c r="F190" i="14"/>
  <c r="F38" i="14"/>
  <c r="F341" i="14"/>
  <c r="F325" i="14"/>
  <c r="F245" i="14"/>
  <c r="F41" i="14"/>
  <c r="F236" i="14"/>
  <c r="F84" i="14"/>
  <c r="F32" i="14"/>
  <c r="F12" i="14"/>
  <c r="F291" i="14"/>
  <c r="F275" i="14"/>
  <c r="F139" i="14"/>
  <c r="F75" i="14"/>
  <c r="H3536" i="6"/>
  <c r="H3679" i="6"/>
  <c r="H3351" i="6"/>
  <c r="F99" i="11"/>
  <c r="F37" i="11"/>
  <c r="F20" i="11"/>
  <c r="F110" i="11"/>
  <c r="F31" i="11"/>
  <c r="F34" i="11"/>
  <c r="H1323" i="6"/>
  <c r="H3315" i="6"/>
  <c r="H2838" i="6"/>
  <c r="H2287" i="6"/>
  <c r="H1260" i="6"/>
  <c r="H874" i="6"/>
  <c r="E756" i="6"/>
  <c r="H756" i="6" s="1"/>
  <c r="H757" i="6"/>
  <c r="F90" i="7"/>
  <c r="F27" i="7"/>
  <c r="F11" i="7"/>
  <c r="F91" i="7"/>
  <c r="F45" i="7"/>
  <c r="F109" i="7"/>
  <c r="F79" i="7"/>
  <c r="F63" i="7"/>
  <c r="F30" i="7"/>
  <c r="F99" i="7"/>
  <c r="F4" i="7"/>
  <c r="F70" i="7"/>
  <c r="F38" i="7"/>
  <c r="F5" i="7"/>
  <c r="F155" i="13"/>
  <c r="F88" i="13"/>
  <c r="F72" i="13"/>
  <c r="F56" i="13"/>
  <c r="F23" i="13"/>
  <c r="F151" i="13"/>
  <c r="F95" i="13"/>
  <c r="F126" i="13"/>
  <c r="F110" i="13"/>
  <c r="F94" i="13"/>
  <c r="F78" i="13"/>
  <c r="F62" i="13"/>
  <c r="F46" i="13"/>
  <c r="F29" i="13"/>
  <c r="F9" i="13"/>
  <c r="F175" i="13"/>
  <c r="F193" i="13"/>
  <c r="F129" i="13"/>
  <c r="F113" i="13"/>
  <c r="F13" i="13"/>
  <c r="F79" i="12"/>
  <c r="F34" i="12"/>
  <c r="F97" i="12"/>
  <c r="F49" i="12"/>
  <c r="F32" i="12"/>
  <c r="F48" i="12"/>
  <c r="H351" i="6"/>
  <c r="H330" i="6"/>
  <c r="H38" i="6"/>
  <c r="H415" i="6"/>
  <c r="F3694" i="6"/>
  <c r="H3094" i="6"/>
  <c r="H2847" i="6"/>
  <c r="H2774" i="6"/>
  <c r="H2702" i="6"/>
  <c r="E2668" i="6"/>
  <c r="H2668" i="6" s="1"/>
  <c r="H2523" i="6"/>
  <c r="H2281" i="6"/>
  <c r="H2212" i="6"/>
  <c r="H2127" i="6"/>
  <c r="H1966" i="6"/>
  <c r="H1877" i="6"/>
  <c r="H1602" i="6"/>
  <c r="H1077" i="6"/>
  <c r="H867" i="6"/>
  <c r="H441" i="6"/>
  <c r="H3122" i="6"/>
  <c r="E3092" i="6"/>
  <c r="H3092" i="6" s="1"/>
  <c r="E2971" i="6"/>
  <c r="F307" i="15"/>
  <c r="F289" i="15"/>
  <c r="F279" i="15"/>
  <c r="F247" i="15"/>
  <c r="F99" i="15"/>
  <c r="F143" i="15"/>
  <c r="F316" i="15"/>
  <c r="F268" i="15"/>
  <c r="F206" i="15"/>
  <c r="F38" i="15"/>
  <c r="F6" i="15"/>
  <c r="F181" i="15"/>
  <c r="F49" i="15"/>
  <c r="F33" i="15"/>
  <c r="F16" i="15"/>
  <c r="H2930" i="6"/>
  <c r="H2316" i="6"/>
  <c r="F104" i="16"/>
  <c r="F214" i="16"/>
  <c r="F136" i="16"/>
  <c r="F310" i="16"/>
  <c r="F56" i="16"/>
  <c r="F226" i="16"/>
  <c r="F164" i="16"/>
  <c r="F318" i="16"/>
  <c r="F192" i="16"/>
  <c r="F128" i="16"/>
  <c r="F64" i="16"/>
  <c r="F218" i="16"/>
  <c r="F92" i="16"/>
  <c r="F257" i="16"/>
  <c r="F241" i="16"/>
  <c r="F179" i="16"/>
  <c r="F147" i="16"/>
  <c r="F115" i="16"/>
  <c r="F99" i="16"/>
  <c r="F83" i="16"/>
  <c r="F35" i="16"/>
  <c r="F236" i="16"/>
  <c r="F220" i="16"/>
  <c r="F190" i="16"/>
  <c r="F110" i="16"/>
  <c r="F94" i="16"/>
  <c r="F78" i="16"/>
  <c r="F14" i="16"/>
  <c r="F343" i="16"/>
  <c r="F295" i="16"/>
  <c r="F263" i="16"/>
  <c r="F231" i="16"/>
  <c r="F215" i="16"/>
  <c r="F185" i="16"/>
  <c r="F137" i="16"/>
  <c r="F89" i="16"/>
  <c r="F9" i="16"/>
  <c r="F307" i="8"/>
  <c r="F338" i="8"/>
  <c r="F313" i="8"/>
  <c r="F315" i="8"/>
  <c r="F274" i="8"/>
  <c r="F302" i="8"/>
  <c r="F298" i="8"/>
  <c r="F286" i="8"/>
  <c r="F273" i="8"/>
  <c r="F261" i="8"/>
  <c r="F245" i="8"/>
  <c r="F241" i="8"/>
  <c r="F237" i="8"/>
  <c r="F188" i="8"/>
  <c r="F184" i="8"/>
  <c r="F180" i="8"/>
  <c r="F173" i="8"/>
  <c r="F82" i="8"/>
  <c r="F174" i="8"/>
  <c r="F124" i="8"/>
  <c r="F275" i="8"/>
  <c r="F233" i="8"/>
  <c r="F221" i="8"/>
  <c r="F217" i="8"/>
  <c r="F175" i="8"/>
  <c r="F168" i="8"/>
  <c r="F152" i="8"/>
  <c r="F146" i="8"/>
  <c r="F90" i="8"/>
  <c r="F131" i="8"/>
  <c r="F114" i="8"/>
  <c r="F57" i="8"/>
  <c r="F113" i="8"/>
  <c r="F54" i="8"/>
  <c r="F125" i="8"/>
  <c r="F112" i="8"/>
  <c r="F97" i="8"/>
  <c r="F60" i="8"/>
  <c r="F44" i="8"/>
  <c r="F29" i="8"/>
  <c r="F9" i="8"/>
  <c r="F39" i="8"/>
  <c r="F16" i="8"/>
  <c r="F15" i="8"/>
  <c r="F33" i="8"/>
  <c r="F2155" i="6"/>
  <c r="H2076" i="6"/>
  <c r="H1882" i="6"/>
  <c r="H1349" i="6"/>
  <c r="H999" i="6"/>
  <c r="H294" i="6"/>
  <c r="H2704" i="6"/>
  <c r="H1074" i="6"/>
  <c r="H1856" i="6"/>
  <c r="H1051" i="6"/>
  <c r="E4388" i="6"/>
  <c r="H4288" i="6"/>
  <c r="H3675" i="6"/>
  <c r="H4346" i="6"/>
  <c r="H4143" i="6"/>
  <c r="F4146" i="6"/>
  <c r="F231" i="14" s="1"/>
  <c r="H4035" i="6"/>
  <c r="H3929" i="6"/>
  <c r="H3728" i="6"/>
  <c r="H3899" i="6"/>
  <c r="H3672" i="6"/>
  <c r="F3297" i="6"/>
  <c r="F3080" i="6"/>
  <c r="F73" i="15" s="1"/>
  <c r="E3048" i="6"/>
  <c r="H3048" i="6" s="1"/>
  <c r="E2905" i="6"/>
  <c r="H2905" i="6" s="1"/>
  <c r="H2210" i="6"/>
  <c r="H2119" i="6"/>
  <c r="H2096" i="6"/>
  <c r="F1118" i="6"/>
  <c r="F106" i="12" s="1"/>
  <c r="H534" i="6"/>
  <c r="H518" i="6"/>
  <c r="H4245" i="5"/>
  <c r="H4031" i="5"/>
  <c r="H3793" i="5"/>
  <c r="H3669" i="5"/>
  <c r="H3576" i="5"/>
  <c r="H3630" i="5"/>
  <c r="H3784" i="5"/>
  <c r="H3350" i="5"/>
  <c r="F3282" i="5"/>
  <c r="E230" i="15" s="1"/>
  <c r="H2741" i="5"/>
  <c r="F2684" i="5"/>
  <c r="H1963" i="5"/>
  <c r="F1754" i="5"/>
  <c r="E106" i="11" s="1"/>
  <c r="H1229" i="5"/>
  <c r="E1033" i="5"/>
  <c r="F113" i="5"/>
  <c r="F361" i="5"/>
  <c r="F127" i="7"/>
  <c r="F185" i="7"/>
  <c r="F169" i="7"/>
  <c r="F153" i="7"/>
  <c r="F121" i="7"/>
  <c r="F132" i="7"/>
  <c r="F191" i="12"/>
  <c r="F127" i="12"/>
  <c r="F169" i="11"/>
  <c r="E240" i="15"/>
  <c r="E117" i="15"/>
  <c r="E276" i="15"/>
  <c r="E13" i="15"/>
  <c r="E218" i="15"/>
  <c r="E132" i="15"/>
  <c r="E116" i="15"/>
  <c r="E183" i="15"/>
  <c r="E167" i="15"/>
  <c r="E51" i="15"/>
  <c r="E146" i="15"/>
  <c r="E98" i="15"/>
  <c r="E263" i="14"/>
  <c r="E126" i="14"/>
  <c r="E57" i="14"/>
  <c r="E181" i="14"/>
  <c r="E334" i="14"/>
  <c r="E318" i="14"/>
  <c r="E148" i="14"/>
  <c r="E99" i="14"/>
  <c r="E47" i="14"/>
  <c r="E183" i="14"/>
  <c r="E115" i="14"/>
  <c r="E29" i="14"/>
  <c r="H3370" i="5"/>
  <c r="H3339" i="5"/>
  <c r="H2510" i="5"/>
  <c r="H2482" i="5"/>
  <c r="H3935" i="5"/>
  <c r="E3934" i="5"/>
  <c r="F3765" i="5"/>
  <c r="E112" i="14" s="1"/>
  <c r="H3148" i="5"/>
  <c r="H4100" i="5"/>
  <c r="H3904" i="5"/>
  <c r="H3727" i="5"/>
  <c r="H3594" i="5"/>
  <c r="H3800" i="5"/>
  <c r="E3498" i="5"/>
  <c r="H3498" i="5" s="1"/>
  <c r="H2860" i="5"/>
  <c r="E210" i="16"/>
  <c r="E94" i="16"/>
  <c r="E186" i="16"/>
  <c r="E340" i="16"/>
  <c r="E276" i="16"/>
  <c r="E319" i="16"/>
  <c r="E287" i="16"/>
  <c r="E193" i="16"/>
  <c r="E145" i="16"/>
  <c r="E97" i="16"/>
  <c r="E81" i="16"/>
  <c r="E65" i="16"/>
  <c r="E33" i="16"/>
  <c r="E17" i="16"/>
  <c r="E330" i="16"/>
  <c r="E314" i="16"/>
  <c r="E298" i="16"/>
  <c r="E282" i="16"/>
  <c r="E266" i="16"/>
  <c r="E234" i="16"/>
  <c r="E172" i="16"/>
  <c r="E124" i="16"/>
  <c r="E44" i="16"/>
  <c r="E12" i="16"/>
  <c r="E309" i="16"/>
  <c r="E261" i="16"/>
  <c r="E245" i="16"/>
  <c r="E167" i="16"/>
  <c r="E87" i="16"/>
  <c r="E39" i="16"/>
  <c r="E302" i="8"/>
  <c r="E294" i="8"/>
  <c r="E261" i="8"/>
  <c r="E289" i="8"/>
  <c r="E313" i="8"/>
  <c r="E268" i="8"/>
  <c r="E260" i="8"/>
  <c r="E244" i="8"/>
  <c r="E195" i="8"/>
  <c r="E183" i="8"/>
  <c r="E179" i="8"/>
  <c r="E120" i="8"/>
  <c r="E274" i="8"/>
  <c r="E227" i="8"/>
  <c r="E219" i="8"/>
  <c r="E215" i="8"/>
  <c r="E211" i="8"/>
  <c r="E141" i="8"/>
  <c r="E124" i="8"/>
  <c r="E75" i="8"/>
  <c r="E98" i="8"/>
  <c r="E63" i="8"/>
  <c r="E47" i="8"/>
  <c r="E89" i="8"/>
  <c r="E53" i="8"/>
  <c r="E37" i="8"/>
  <c r="E18" i="8"/>
  <c r="E52" i="8"/>
  <c r="E36" i="8"/>
  <c r="E24" i="8"/>
  <c r="H2285" i="5"/>
  <c r="F1521" i="5"/>
  <c r="E55" i="11" s="1"/>
  <c r="E26" i="11"/>
  <c r="E109" i="11"/>
  <c r="E63" i="11"/>
  <c r="E99" i="11"/>
  <c r="E74" i="11"/>
  <c r="E80" i="12"/>
  <c r="E163" i="12"/>
  <c r="E145" i="12"/>
  <c r="E78" i="12"/>
  <c r="E62" i="12"/>
  <c r="E46" i="12"/>
  <c r="E24" i="12"/>
  <c r="E127" i="12"/>
  <c r="E109" i="12"/>
  <c r="H3427" i="5"/>
  <c r="H3296" i="5"/>
  <c r="H2693" i="5"/>
  <c r="E2614" i="5"/>
  <c r="H2541" i="5"/>
  <c r="H2455" i="5"/>
  <c r="H2340" i="5"/>
  <c r="F2212" i="5"/>
  <c r="H1940" i="5"/>
  <c r="H1006" i="5"/>
  <c r="H774" i="5"/>
  <c r="H4223" i="5"/>
  <c r="H4033" i="5"/>
  <c r="H3767" i="5"/>
  <c r="H2785" i="5"/>
  <c r="H2305" i="5"/>
  <c r="H2150" i="5"/>
  <c r="H1982" i="5"/>
  <c r="F1981" i="5"/>
  <c r="E187" i="11" s="1"/>
  <c r="H938" i="5"/>
  <c r="E10" i="7"/>
  <c r="E102" i="7"/>
  <c r="E64" i="7"/>
  <c r="E26" i="7"/>
  <c r="E9" i="7"/>
  <c r="E73" i="7"/>
  <c r="E18" i="7"/>
  <c r="E157" i="7"/>
  <c r="E115" i="7"/>
  <c r="E177" i="7"/>
  <c r="E143" i="7"/>
  <c r="E109" i="7"/>
  <c r="E63" i="7"/>
  <c r="E47" i="7"/>
  <c r="E25" i="7"/>
  <c r="E8" i="7"/>
  <c r="E57" i="7"/>
  <c r="E140" i="7"/>
  <c r="E96" i="7"/>
  <c r="E66" i="7"/>
  <c r="E50" i="7"/>
  <c r="E137" i="13"/>
  <c r="E174" i="13"/>
  <c r="E157" i="13"/>
  <c r="E140" i="13"/>
  <c r="E74" i="13"/>
  <c r="E58" i="13"/>
  <c r="E37" i="13"/>
  <c r="E185" i="13"/>
  <c r="E151" i="13"/>
  <c r="E135" i="13"/>
  <c r="E85" i="13"/>
  <c r="E117" i="13"/>
  <c r="E100" i="13"/>
  <c r="H1044" i="5"/>
  <c r="H270" i="5"/>
  <c r="E3868" i="6"/>
  <c r="H3868" i="6" s="1"/>
  <c r="H33" i="5"/>
  <c r="H16" i="5"/>
  <c r="H4384" i="6"/>
  <c r="H4232" i="6"/>
  <c r="F4098" i="6"/>
  <c r="F207" i="14" s="1"/>
  <c r="E3634" i="6"/>
  <c r="H2877" i="6"/>
  <c r="H761" i="5"/>
  <c r="H89" i="5"/>
  <c r="H4295" i="6"/>
  <c r="H4223" i="6"/>
  <c r="H4101" i="6"/>
  <c r="H3940" i="6"/>
  <c r="H3735" i="6"/>
  <c r="F302" i="14"/>
  <c r="F337" i="14"/>
  <c r="F209" i="14"/>
  <c r="F189" i="14"/>
  <c r="F248" i="14"/>
  <c r="F44" i="14"/>
  <c r="F255" i="14"/>
  <c r="F171" i="14"/>
  <c r="F151" i="14"/>
  <c r="F103" i="14"/>
  <c r="H3604" i="6"/>
  <c r="H2624" i="6"/>
  <c r="H2605" i="6"/>
  <c r="H2409" i="6"/>
  <c r="H2011" i="6"/>
  <c r="F96" i="11"/>
  <c r="F109" i="11"/>
  <c r="H3667" i="6"/>
  <c r="H3149" i="6"/>
  <c r="H2926" i="6"/>
  <c r="H2859" i="6"/>
  <c r="H2593" i="6"/>
  <c r="H2318" i="6"/>
  <c r="H1481" i="6"/>
  <c r="F1305" i="6"/>
  <c r="E1234" i="6"/>
  <c r="H1203" i="6"/>
  <c r="E750" i="6"/>
  <c r="H752" i="6"/>
  <c r="H496" i="6"/>
  <c r="H343" i="6"/>
  <c r="H293" i="6"/>
  <c r="H259" i="6"/>
  <c r="F73" i="7"/>
  <c r="F24" i="7"/>
  <c r="F102" i="7"/>
  <c r="F23" i="7"/>
  <c r="F105" i="7"/>
  <c r="F75" i="7"/>
  <c r="F59" i="7"/>
  <c r="F10" i="7"/>
  <c r="F87" i="7"/>
  <c r="F41" i="7"/>
  <c r="F33" i="7"/>
  <c r="F75" i="13"/>
  <c r="F132" i="13"/>
  <c r="F68" i="13"/>
  <c r="F139" i="13"/>
  <c r="F186" i="13"/>
  <c r="F170" i="13"/>
  <c r="F159" i="13"/>
  <c r="F99" i="13"/>
  <c r="F61" i="13"/>
  <c r="F45" i="13"/>
  <c r="F28" i="13"/>
  <c r="F8" i="13"/>
  <c r="F196" i="13"/>
  <c r="F30" i="12"/>
  <c r="F59" i="12"/>
  <c r="F95" i="12"/>
  <c r="F87" i="12"/>
  <c r="F98" i="12"/>
  <c r="F92" i="12"/>
  <c r="E35" i="6"/>
  <c r="H35" i="6" s="1"/>
  <c r="E3663" i="6"/>
  <c r="H3663" i="6" s="1"/>
  <c r="H3121" i="6"/>
  <c r="H2984" i="6"/>
  <c r="H2864" i="6"/>
  <c r="H2775" i="6"/>
  <c r="H2057" i="6"/>
  <c r="H1899" i="6"/>
  <c r="H1053" i="6"/>
  <c r="H231" i="6"/>
  <c r="H13" i="6"/>
  <c r="H497" i="6"/>
  <c r="H3884" i="6"/>
  <c r="H3231" i="6"/>
  <c r="H3170" i="6"/>
  <c r="F3008" i="6"/>
  <c r="F28" i="15" s="1"/>
  <c r="F299" i="15"/>
  <c r="F11" i="15"/>
  <c r="F103" i="15"/>
  <c r="F303" i="15"/>
  <c r="F147" i="15"/>
  <c r="F293" i="15"/>
  <c r="F195" i="15"/>
  <c r="F328" i="15"/>
  <c r="F312" i="15"/>
  <c r="F280" i="15"/>
  <c r="F166" i="15"/>
  <c r="F146" i="15"/>
  <c r="F114" i="15"/>
  <c r="F82" i="15"/>
  <c r="F66" i="15"/>
  <c r="F18" i="15"/>
  <c r="F193" i="15"/>
  <c r="F93" i="15"/>
  <c r="F61" i="15"/>
  <c r="F13" i="15"/>
  <c r="F322" i="15"/>
  <c r="F306" i="15"/>
  <c r="F140" i="15"/>
  <c r="F76" i="15"/>
  <c r="H2479" i="6"/>
  <c r="F2306" i="6"/>
  <c r="F326" i="16"/>
  <c r="F246" i="16"/>
  <c r="F338" i="16"/>
  <c r="F238" i="16"/>
  <c r="F176" i="16"/>
  <c r="F48" i="16"/>
  <c r="F330" i="16"/>
  <c r="F266" i="16"/>
  <c r="F317" i="16"/>
  <c r="F301" i="16"/>
  <c r="F207" i="16"/>
  <c r="F191" i="16"/>
  <c r="F159" i="16"/>
  <c r="F143" i="16"/>
  <c r="F127" i="16"/>
  <c r="F111" i="16"/>
  <c r="F95" i="16"/>
  <c r="F79" i="16"/>
  <c r="F63" i="16"/>
  <c r="F296" i="16"/>
  <c r="F232" i="16"/>
  <c r="F216" i="16"/>
  <c r="F186" i="16"/>
  <c r="F170" i="16"/>
  <c r="F106" i="16"/>
  <c r="F74" i="16"/>
  <c r="F58" i="16"/>
  <c r="F10" i="16"/>
  <c r="F275" i="16"/>
  <c r="F259" i="16"/>
  <c r="F243" i="16"/>
  <c r="F227" i="16"/>
  <c r="F133" i="16"/>
  <c r="F101" i="16"/>
  <c r="F85" i="16"/>
  <c r="F340" i="8"/>
  <c r="F297" i="8"/>
  <c r="F293" i="8"/>
  <c r="F272" i="8"/>
  <c r="F260" i="8"/>
  <c r="F256" i="8"/>
  <c r="F248" i="8"/>
  <c r="F244" i="8"/>
  <c r="F240" i="8"/>
  <c r="F195" i="8"/>
  <c r="F187" i="8"/>
  <c r="F183" i="8"/>
  <c r="F282" i="8"/>
  <c r="F278" i="8"/>
  <c r="F236" i="8"/>
  <c r="F228" i="8"/>
  <c r="F224" i="8"/>
  <c r="F216" i="8"/>
  <c r="F171" i="8"/>
  <c r="F151" i="8"/>
  <c r="F140" i="8"/>
  <c r="F53" i="8"/>
  <c r="F37" i="8"/>
  <c r="F126" i="8"/>
  <c r="F109" i="8"/>
  <c r="F66" i="8"/>
  <c r="F50" i="8"/>
  <c r="F138" i="8"/>
  <c r="F121" i="8"/>
  <c r="F40" i="8"/>
  <c r="F25" i="8"/>
  <c r="F12" i="8"/>
  <c r="F31" i="8"/>
  <c r="F11" i="8"/>
  <c r="F30" i="8"/>
  <c r="H1964" i="6"/>
  <c r="H1910" i="6"/>
  <c r="H1782" i="6"/>
  <c r="H1572" i="6"/>
  <c r="H1237" i="6"/>
  <c r="H296" i="6"/>
  <c r="H36" i="6"/>
  <c r="H4173" i="6"/>
  <c r="H3551" i="6"/>
  <c r="E3028" i="6"/>
  <c r="H3028" i="6" s="1"/>
  <c r="H4231" i="6"/>
  <c r="H4098" i="6"/>
  <c r="H4010" i="6"/>
  <c r="E3724" i="6"/>
  <c r="H3850" i="6"/>
  <c r="H4365" i="6"/>
  <c r="H4385" i="6"/>
  <c r="H4286" i="6"/>
  <c r="H4322" i="6"/>
  <c r="H4285" i="6"/>
  <c r="H4041" i="6"/>
  <c r="H4157" i="6"/>
  <c r="H4097" i="6"/>
  <c r="H3991" i="6"/>
  <c r="H3933" i="6"/>
  <c r="H3798" i="6"/>
  <c r="H3778" i="6"/>
  <c r="F3739" i="6"/>
  <c r="F28" i="14" s="1"/>
  <c r="E3718" i="6"/>
  <c r="H3718" i="6" s="1"/>
  <c r="E3779" i="6"/>
  <c r="H3779" i="6" s="1"/>
  <c r="H3731" i="6"/>
  <c r="F3750" i="6"/>
  <c r="F34" i="14" s="1"/>
  <c r="H3637" i="6"/>
  <c r="E3402" i="6"/>
  <c r="H3402" i="6" s="1"/>
  <c r="H3708" i="6"/>
  <c r="H3592" i="6"/>
  <c r="H3530" i="6"/>
  <c r="H3453" i="6"/>
  <c r="H3377" i="6"/>
  <c r="H3455" i="6"/>
  <c r="F3338" i="6"/>
  <c r="F191" i="15" s="1"/>
  <c r="H3332" i="6"/>
  <c r="H3186" i="6"/>
  <c r="H3152" i="6"/>
  <c r="H3387" i="6"/>
  <c r="F3251" i="6"/>
  <c r="F150" i="15" s="1"/>
  <c r="H3479" i="6"/>
  <c r="H3423" i="6"/>
  <c r="H3372" i="6"/>
  <c r="H3140" i="6"/>
  <c r="H3210" i="6"/>
  <c r="H3151" i="6"/>
  <c r="H3081" i="6"/>
  <c r="H3164" i="6"/>
  <c r="H3131" i="6"/>
  <c r="H3085" i="6"/>
  <c r="H2982" i="6"/>
  <c r="E3063" i="6"/>
  <c r="H3063" i="6" s="1"/>
  <c r="H2939" i="6"/>
  <c r="F2922" i="6"/>
  <c r="H2999" i="6"/>
  <c r="H2909" i="6"/>
  <c r="H2819" i="6"/>
  <c r="H2711" i="6"/>
  <c r="F2554" i="6"/>
  <c r="H2822" i="6"/>
  <c r="H2748" i="6"/>
  <c r="H2635" i="6"/>
  <c r="H2430" i="6"/>
  <c r="H2401" i="6"/>
  <c r="E2129" i="6"/>
  <c r="E2091" i="6"/>
  <c r="H2091" i="6" s="1"/>
  <c r="H2614" i="6"/>
  <c r="E2473" i="6"/>
  <c r="H2473" i="6" s="1"/>
  <c r="H2406" i="6"/>
  <c r="H2491" i="6"/>
  <c r="H2261" i="6"/>
  <c r="H2240" i="6"/>
  <c r="H2155" i="6"/>
  <c r="E2097" i="6"/>
  <c r="H2097" i="6" s="1"/>
  <c r="H2072" i="6"/>
  <c r="H2040" i="6"/>
  <c r="H2020" i="6"/>
  <c r="H1986" i="6"/>
  <c r="F1901" i="6"/>
  <c r="F125" i="11" s="1"/>
  <c r="H1692" i="6"/>
  <c r="F2233" i="6"/>
  <c r="H1906" i="6"/>
  <c r="E1880" i="6"/>
  <c r="H1880" i="6" s="1"/>
  <c r="F1535" i="6"/>
  <c r="F14" i="11" s="1"/>
  <c r="H1386" i="6"/>
  <c r="F1593" i="6"/>
  <c r="H1593" i="6" s="1"/>
  <c r="H1191" i="6"/>
  <c r="H920" i="6"/>
  <c r="H802" i="6"/>
  <c r="F1385" i="6"/>
  <c r="H1188" i="6"/>
  <c r="F800" i="6"/>
  <c r="H1356" i="6"/>
  <c r="E1193" i="6"/>
  <c r="E1170" i="6" s="1"/>
  <c r="H1037" i="6"/>
  <c r="H938" i="6"/>
  <c r="F755" i="6"/>
  <c r="F7" i="12" s="1"/>
  <c r="H621" i="6"/>
  <c r="F615" i="6"/>
  <c r="H603" i="6"/>
  <c r="F549" i="6"/>
  <c r="E530" i="6"/>
  <c r="H530" i="6" s="1"/>
  <c r="E515" i="6"/>
  <c r="H515" i="6" s="1"/>
  <c r="E500" i="6"/>
  <c r="H500" i="6" s="1"/>
  <c r="F474" i="6"/>
  <c r="H420" i="6"/>
  <c r="H362" i="6"/>
  <c r="H292" i="6"/>
  <c r="H1406" i="6"/>
  <c r="H554" i="6"/>
  <c r="H513" i="6"/>
  <c r="H1215" i="6"/>
  <c r="H475" i="6"/>
  <c r="F139" i="6"/>
  <c r="H4266" i="5"/>
  <c r="H4152" i="5"/>
  <c r="F4198" i="5"/>
  <c r="E4176" i="5"/>
  <c r="H4138" i="5"/>
  <c r="H4108" i="5"/>
  <c r="H4085" i="5"/>
  <c r="H4067" i="5"/>
  <c r="H4124" i="5"/>
  <c r="F3958" i="5"/>
  <c r="E207" i="14" s="1"/>
  <c r="F3888" i="5"/>
  <c r="E171" i="8" s="1"/>
  <c r="H3858" i="5"/>
  <c r="H3919" i="5"/>
  <c r="H3872" i="5"/>
  <c r="H3760" i="5"/>
  <c r="H3901" i="5"/>
  <c r="H3733" i="5"/>
  <c r="F3776" i="5"/>
  <c r="E118" i="14" s="1"/>
  <c r="H3763" i="5"/>
  <c r="H3699" i="5"/>
  <c r="H3613" i="5"/>
  <c r="E3515" i="5"/>
  <c r="H3418" i="5"/>
  <c r="H3621" i="5"/>
  <c r="H3517" i="5"/>
  <c r="H3375" i="5"/>
  <c r="H3314" i="5"/>
  <c r="F3349" i="5"/>
  <c r="E258" i="15" s="1"/>
  <c r="E3385" i="5"/>
  <c r="H3385" i="5" s="1"/>
  <c r="F2983" i="5"/>
  <c r="E86" i="15" s="1"/>
  <c r="F2950" i="5"/>
  <c r="E73" i="15" s="1"/>
  <c r="E3063" i="5"/>
  <c r="H3054" i="5"/>
  <c r="H2987" i="5"/>
  <c r="H3112" i="5"/>
  <c r="H3032" i="5"/>
  <c r="E2880" i="5"/>
  <c r="H2806" i="5"/>
  <c r="H2858" i="5"/>
  <c r="F2842" i="5"/>
  <c r="E8" i="15" s="1"/>
  <c r="H2654" i="5"/>
  <c r="F2650" i="5"/>
  <c r="F2657" i="5"/>
  <c r="H2489" i="5"/>
  <c r="H2421" i="5"/>
  <c r="H2249" i="5"/>
  <c r="H2182" i="5"/>
  <c r="H2582" i="5"/>
  <c r="H2400" i="5"/>
  <c r="H2288" i="5"/>
  <c r="H2222" i="5"/>
  <c r="F2248" i="5"/>
  <c r="H2218" i="5"/>
  <c r="E2151" i="5"/>
  <c r="F2082" i="5"/>
  <c r="E196" i="11" s="1"/>
  <c r="F1945" i="5"/>
  <c r="E181" i="11" s="1"/>
  <c r="H2321" i="5"/>
  <c r="H2223" i="5"/>
  <c r="E2159" i="5"/>
  <c r="H2159" i="5" s="1"/>
  <c r="H2602" i="5"/>
  <c r="H2002" i="5"/>
  <c r="H1876" i="5"/>
  <c r="F1849" i="5"/>
  <c r="E146" i="11" s="1"/>
  <c r="H1745" i="5"/>
  <c r="H1641" i="5"/>
  <c r="H1771" i="5"/>
  <c r="H1642" i="5"/>
  <c r="H1596" i="5"/>
  <c r="F1520" i="5"/>
  <c r="F1502" i="5"/>
  <c r="E44" i="11" s="1"/>
  <c r="H1441" i="5"/>
  <c r="H1902" i="5"/>
  <c r="H1485" i="5"/>
  <c r="E1223" i="5"/>
  <c r="H1223" i="5" s="1"/>
  <c r="H1617" i="5"/>
  <c r="E1437" i="5"/>
  <c r="H1429" i="5"/>
  <c r="E1372" i="5"/>
  <c r="F1161" i="5"/>
  <c r="E151" i="12" s="1"/>
  <c r="H1149" i="5"/>
  <c r="E193" i="12"/>
  <c r="H1173" i="5"/>
  <c r="H1159" i="5"/>
  <c r="E1098" i="5"/>
  <c r="F1014" i="5"/>
  <c r="E94" i="12" s="1"/>
  <c r="F674" i="5"/>
  <c r="H1164" i="5"/>
  <c r="H775" i="5"/>
  <c r="H585" i="5"/>
  <c r="F525" i="5"/>
  <c r="F501" i="5"/>
  <c r="H437" i="5"/>
  <c r="E409" i="5"/>
  <c r="H409" i="5" s="1"/>
  <c r="E387" i="5"/>
  <c r="H20" i="5"/>
  <c r="H783" i="5"/>
  <c r="H574" i="5"/>
  <c r="F567" i="5"/>
  <c r="H554" i="5"/>
  <c r="H247" i="5"/>
  <c r="H52" i="5"/>
  <c r="H107" i="5"/>
  <c r="F154" i="7"/>
  <c r="F138" i="7"/>
  <c r="F179" i="7"/>
  <c r="F181" i="7"/>
  <c r="F165" i="7"/>
  <c r="F149" i="7"/>
  <c r="F117" i="7"/>
  <c r="F159" i="7"/>
  <c r="F160" i="7"/>
  <c r="F144" i="7"/>
  <c r="F128" i="7"/>
  <c r="F173" i="12"/>
  <c r="F195" i="11"/>
  <c r="F179" i="11"/>
  <c r="E195" i="11"/>
  <c r="H4091" i="5"/>
  <c r="E4087" i="5"/>
  <c r="E4086" i="5" s="1"/>
  <c r="E37" i="15"/>
  <c r="E313" i="15"/>
  <c r="E113" i="15"/>
  <c r="E325" i="15"/>
  <c r="E61" i="15"/>
  <c r="E196" i="15"/>
  <c r="E262" i="15"/>
  <c r="E95" i="15"/>
  <c r="E326" i="15"/>
  <c r="E228" i="15"/>
  <c r="E142" i="15"/>
  <c r="E110" i="15"/>
  <c r="H4231" i="5"/>
  <c r="H3893" i="5"/>
  <c r="E324" i="14"/>
  <c r="E292" i="14"/>
  <c r="E275" i="14"/>
  <c r="E190" i="14"/>
  <c r="E262" i="14"/>
  <c r="E177" i="14"/>
  <c r="E141" i="14"/>
  <c r="E109" i="14"/>
  <c r="E92" i="14"/>
  <c r="E76" i="14"/>
  <c r="E56" i="14"/>
  <c r="E314" i="14"/>
  <c r="E281" i="14"/>
  <c r="E180" i="14"/>
  <c r="E128" i="14"/>
  <c r="E95" i="14"/>
  <c r="E313" i="14"/>
  <c r="E215" i="14"/>
  <c r="E195" i="14"/>
  <c r="H3367" i="5"/>
  <c r="H2501" i="5"/>
  <c r="H2436" i="5"/>
  <c r="H2384" i="5"/>
  <c r="H3883" i="5"/>
  <c r="H4167" i="5"/>
  <c r="H4098" i="5"/>
  <c r="H3937" i="5"/>
  <c r="H3768" i="5"/>
  <c r="H3713" i="5"/>
  <c r="H3466" i="5"/>
  <c r="H3233" i="5"/>
  <c r="H2913" i="5"/>
  <c r="H2744" i="5"/>
  <c r="H2479" i="5"/>
  <c r="H2257" i="5"/>
  <c r="E240" i="16"/>
  <c r="E268" i="16"/>
  <c r="E14" i="16"/>
  <c r="E42" i="16"/>
  <c r="E260" i="16"/>
  <c r="E93" i="16"/>
  <c r="E29" i="16"/>
  <c r="E310" i="16"/>
  <c r="E246" i="16"/>
  <c r="E214" i="16"/>
  <c r="E337" i="16"/>
  <c r="E305" i="16"/>
  <c r="E273" i="16"/>
  <c r="E163" i="16"/>
  <c r="E147" i="16"/>
  <c r="E67" i="16"/>
  <c r="E35" i="16"/>
  <c r="E310" i="8"/>
  <c r="E307" i="8"/>
  <c r="E275" i="8"/>
  <c r="E251" i="8"/>
  <c r="E338" i="8"/>
  <c r="E287" i="8"/>
  <c r="E309" i="8"/>
  <c r="E266" i="8"/>
  <c r="E190" i="8"/>
  <c r="E178" i="8"/>
  <c r="E116" i="8"/>
  <c r="E138" i="8"/>
  <c r="E92" i="8"/>
  <c r="E234" i="8"/>
  <c r="E222" i="8"/>
  <c r="E218" i="8"/>
  <c r="E169" i="8"/>
  <c r="E165" i="8"/>
  <c r="E121" i="8"/>
  <c r="E137" i="8"/>
  <c r="E90" i="8"/>
  <c r="E82" i="8"/>
  <c r="E114" i="8"/>
  <c r="E113" i="8"/>
  <c r="E94" i="8"/>
  <c r="E85" i="8"/>
  <c r="E9" i="8"/>
  <c r="E31" i="8"/>
  <c r="E11" i="8"/>
  <c r="H2078" i="5"/>
  <c r="H1931" i="5"/>
  <c r="H1783" i="5"/>
  <c r="H1747" i="5"/>
  <c r="H1304" i="5"/>
  <c r="H1185" i="5"/>
  <c r="H207" i="5"/>
  <c r="H2516" i="5"/>
  <c r="H2403" i="5"/>
  <c r="H2225" i="5"/>
  <c r="H1916" i="5"/>
  <c r="E69" i="11"/>
  <c r="E174" i="11"/>
  <c r="E157" i="11"/>
  <c r="E90" i="11"/>
  <c r="E5" i="11"/>
  <c r="E107" i="11"/>
  <c r="E59" i="11"/>
  <c r="E141" i="11"/>
  <c r="E150" i="11"/>
  <c r="H1284" i="5"/>
  <c r="H1207" i="5"/>
  <c r="H1193" i="5"/>
  <c r="E68" i="12"/>
  <c r="E64" i="12"/>
  <c r="E107" i="12"/>
  <c r="E75" i="12"/>
  <c r="E38" i="12"/>
  <c r="E20" i="12"/>
  <c r="E157" i="12"/>
  <c r="E35" i="12"/>
  <c r="E334" i="5"/>
  <c r="H334" i="5" s="1"/>
  <c r="H251" i="5"/>
  <c r="H10" i="5"/>
  <c r="H3775" i="5"/>
  <c r="H3712" i="5"/>
  <c r="H3332" i="5"/>
  <c r="H3084" i="5"/>
  <c r="H2968" i="5"/>
  <c r="E2812" i="5"/>
  <c r="H2729" i="5"/>
  <c r="H2581" i="5"/>
  <c r="F2423" i="5"/>
  <c r="H2371" i="5"/>
  <c r="F2311" i="5"/>
  <c r="H2181" i="5"/>
  <c r="E2076" i="5"/>
  <c r="E2075" i="5" s="1"/>
  <c r="F2013" i="5"/>
  <c r="H2003" i="5"/>
  <c r="H1835" i="5"/>
  <c r="H1491" i="5"/>
  <c r="H1453" i="5"/>
  <c r="H1256" i="5"/>
  <c r="H983" i="5"/>
  <c r="H769" i="5"/>
  <c r="H200" i="5"/>
  <c r="H4025" i="5"/>
  <c r="H3409" i="5"/>
  <c r="H3362" i="5"/>
  <c r="H3322" i="5"/>
  <c r="H3258" i="5"/>
  <c r="H2746" i="5"/>
  <c r="E2144" i="5"/>
  <c r="E1927" i="5"/>
  <c r="H1927" i="5" s="1"/>
  <c r="H1821" i="5"/>
  <c r="H1699" i="5"/>
  <c r="H1202" i="5"/>
  <c r="H1162" i="5"/>
  <c r="F1091" i="5"/>
  <c r="E129" i="12" s="1"/>
  <c r="H250" i="5"/>
  <c r="H54" i="5"/>
  <c r="E99" i="7"/>
  <c r="E119" i="7"/>
  <c r="E158" i="7"/>
  <c r="E105" i="7"/>
  <c r="E75" i="7"/>
  <c r="E38" i="7"/>
  <c r="E20" i="7"/>
  <c r="E91" i="7"/>
  <c r="E159" i="7"/>
  <c r="E78" i="7"/>
  <c r="E62" i="7"/>
  <c r="E46" i="7"/>
  <c r="E187" i="13"/>
  <c r="E179" i="13"/>
  <c r="E47" i="13"/>
  <c r="E26" i="13"/>
  <c r="E119" i="13"/>
  <c r="E97" i="13"/>
  <c r="E81" i="13"/>
  <c r="E19" i="13"/>
  <c r="H93" i="5"/>
  <c r="H74" i="5"/>
  <c r="H4263" i="6"/>
  <c r="H3903" i="6"/>
  <c r="H1020" i="5"/>
  <c r="H39" i="5"/>
  <c r="H4325" i="6"/>
  <c r="H3927" i="6"/>
  <c r="E3823" i="6"/>
  <c r="E3811" i="6" s="1"/>
  <c r="E3762" i="6"/>
  <c r="H3762" i="6" s="1"/>
  <c r="H3763" i="6"/>
  <c r="H3517" i="6"/>
  <c r="H110" i="5"/>
  <c r="E4236" i="6"/>
  <c r="H4236" i="6" s="1"/>
  <c r="H4090" i="6"/>
  <c r="H4074" i="6"/>
  <c r="F3900" i="6"/>
  <c r="F111" i="14" s="1"/>
  <c r="H3585" i="6"/>
  <c r="H3496" i="6"/>
  <c r="H3449" i="6"/>
  <c r="H3023" i="6"/>
  <c r="H3774" i="6"/>
  <c r="F330" i="14"/>
  <c r="F282" i="14"/>
  <c r="F234" i="14"/>
  <c r="F198" i="14"/>
  <c r="F221" i="14"/>
  <c r="F169" i="14"/>
  <c r="F85" i="14"/>
  <c r="F324" i="14"/>
  <c r="F308" i="14"/>
  <c r="F228" i="14"/>
  <c r="F283" i="14"/>
  <c r="F251" i="14"/>
  <c r="F147" i="14"/>
  <c r="F63" i="14"/>
  <c r="F47" i="14"/>
  <c r="H3924" i="6"/>
  <c r="H2995" i="6"/>
  <c r="H2828" i="6"/>
  <c r="E2723" i="6"/>
  <c r="H2723" i="6" s="1"/>
  <c r="H2634" i="6"/>
  <c r="H2393" i="6"/>
  <c r="H2203" i="6"/>
  <c r="F77" i="11"/>
  <c r="H849" i="6"/>
  <c r="H3071" i="6"/>
  <c r="H2931" i="6"/>
  <c r="H2716" i="6"/>
  <c r="H2579" i="6"/>
  <c r="H2484" i="6"/>
  <c r="H2052" i="6"/>
  <c r="H1015" i="6"/>
  <c r="E884" i="6"/>
  <c r="H884" i="6" s="1"/>
  <c r="H857" i="6"/>
  <c r="E88" i="6"/>
  <c r="H88" i="6" s="1"/>
  <c r="H89" i="6"/>
  <c r="F107" i="7"/>
  <c r="F12" i="7"/>
  <c r="F98" i="7"/>
  <c r="F52" i="7"/>
  <c r="F35" i="7"/>
  <c r="F19" i="7"/>
  <c r="F69" i="7"/>
  <c r="F85" i="7"/>
  <c r="F71" i="7"/>
  <c r="F6" i="7"/>
  <c r="F28" i="7"/>
  <c r="F92" i="7"/>
  <c r="F55" i="13"/>
  <c r="F64" i="13"/>
  <c r="F48" i="13"/>
  <c r="F147" i="13"/>
  <c r="F179" i="13"/>
  <c r="F67" i="13"/>
  <c r="F16" i="13"/>
  <c r="F182" i="13"/>
  <c r="F86" i="13"/>
  <c r="F70" i="13"/>
  <c r="F169" i="13"/>
  <c r="F57" i="13"/>
  <c r="F14" i="13"/>
  <c r="F5" i="13"/>
  <c r="F67" i="12"/>
  <c r="F94" i="12"/>
  <c r="F40" i="12"/>
  <c r="H396" i="6"/>
  <c r="H504" i="6"/>
  <c r="H3450" i="6"/>
  <c r="H3043" i="6"/>
  <c r="H2836" i="6"/>
  <c r="H2744" i="6"/>
  <c r="H2611" i="6"/>
  <c r="H2391" i="6"/>
  <c r="H2315" i="6"/>
  <c r="H2266" i="6"/>
  <c r="E1153" i="6"/>
  <c r="H1153" i="6" s="1"/>
  <c r="H1120" i="6"/>
  <c r="E785" i="6"/>
  <c r="H785" i="6" s="1"/>
  <c r="E641" i="6"/>
  <c r="H232" i="6"/>
  <c r="H3281" i="6"/>
  <c r="H3120" i="6"/>
  <c r="H3110" i="6"/>
  <c r="H3056" i="6"/>
  <c r="H2980" i="6"/>
  <c r="F211" i="15"/>
  <c r="F23" i="15"/>
  <c r="F197" i="15"/>
  <c r="F131" i="15"/>
  <c r="F221" i="15"/>
  <c r="F292" i="15"/>
  <c r="F276" i="15"/>
  <c r="F126" i="15"/>
  <c r="F62" i="15"/>
  <c r="F46" i="15"/>
  <c r="F153" i="15"/>
  <c r="F121" i="15"/>
  <c r="F105" i="15"/>
  <c r="F25" i="15"/>
  <c r="F318" i="15"/>
  <c r="F270" i="15"/>
  <c r="F188" i="15"/>
  <c r="F152" i="15"/>
  <c r="F2929" i="6"/>
  <c r="H2671" i="6"/>
  <c r="H2581" i="6"/>
  <c r="H2546" i="6"/>
  <c r="H2496" i="6"/>
  <c r="F88" i="16"/>
  <c r="F262" i="16"/>
  <c r="F8" i="16"/>
  <c r="F196" i="16"/>
  <c r="F132" i="16"/>
  <c r="F222" i="16"/>
  <c r="F250" i="16"/>
  <c r="F281" i="16"/>
  <c r="F187" i="16"/>
  <c r="F171" i="16"/>
  <c r="F139" i="16"/>
  <c r="F91" i="16"/>
  <c r="F59" i="16"/>
  <c r="F324" i="16"/>
  <c r="F260" i="16"/>
  <c r="F228" i="16"/>
  <c r="F198" i="16"/>
  <c r="F182" i="16"/>
  <c r="F118" i="16"/>
  <c r="F102" i="16"/>
  <c r="F54" i="16"/>
  <c r="F287" i="16"/>
  <c r="F271" i="16"/>
  <c r="F239" i="16"/>
  <c r="F177" i="16"/>
  <c r="F161" i="16"/>
  <c r="F145" i="16"/>
  <c r="F129" i="16"/>
  <c r="F81" i="16"/>
  <c r="F65" i="16"/>
  <c r="F341" i="8"/>
  <c r="F304" i="8"/>
  <c r="F251" i="8"/>
  <c r="F247" i="8"/>
  <c r="F194" i="8"/>
  <c r="F104" i="8"/>
  <c r="F281" i="8"/>
  <c r="F235" i="8"/>
  <c r="F227" i="8"/>
  <c r="F219" i="8"/>
  <c r="F142" i="8"/>
  <c r="F136" i="8"/>
  <c r="F65" i="8"/>
  <c r="F139" i="8"/>
  <c r="F52" i="8"/>
  <c r="F36" i="8"/>
  <c r="F63" i="8"/>
  <c r="F7" i="8"/>
  <c r="F26" i="8"/>
  <c r="F6" i="8"/>
  <c r="H1373" i="6"/>
  <c r="H1140" i="6"/>
  <c r="H80" i="6"/>
  <c r="H1909" i="6"/>
  <c r="H63" i="6"/>
  <c r="H4377" i="6"/>
  <c r="H4146" i="6"/>
  <c r="H3974" i="6"/>
  <c r="E3759" i="6"/>
  <c r="H3759" i="6" s="1"/>
  <c r="E3739" i="6"/>
  <c r="E3303" i="6"/>
  <c r="F3276" i="6"/>
  <c r="F161" i="15" s="1"/>
  <c r="F3462" i="6"/>
  <c r="F249" i="15" s="1"/>
  <c r="H4306" i="6"/>
  <c r="H4167" i="6"/>
  <c r="H4036" i="6"/>
  <c r="H3992" i="6"/>
  <c r="H3900" i="6"/>
  <c r="H3906" i="6"/>
  <c r="H3662" i="6"/>
  <c r="H3587" i="6"/>
  <c r="H4391" i="6"/>
  <c r="F4377" i="6"/>
  <c r="F333" i="14" s="1"/>
  <c r="H4302" i="6"/>
  <c r="H4268" i="6"/>
  <c r="H4252" i="6"/>
  <c r="H4404" i="6"/>
  <c r="F4382" i="6"/>
  <c r="E4280" i="6"/>
  <c r="H4229" i="6"/>
  <c r="H4304" i="6"/>
  <c r="H4218" i="6"/>
  <c r="E4250" i="6"/>
  <c r="E4214" i="6"/>
  <c r="E4158" i="6"/>
  <c r="H4108" i="6"/>
  <c r="H4130" i="6"/>
  <c r="H4181" i="6"/>
  <c r="F3995" i="6"/>
  <c r="F159" i="14" s="1"/>
  <c r="H3984" i="6"/>
  <c r="E4069" i="6"/>
  <c r="E4058" i="6"/>
  <c r="F4014" i="6"/>
  <c r="F163" i="14" s="1"/>
  <c r="H3983" i="6"/>
  <c r="H3869" i="6"/>
  <c r="F3917" i="6"/>
  <c r="H3910" i="6"/>
  <c r="H3832" i="6"/>
  <c r="H3878" i="6"/>
  <c r="H3792" i="6"/>
  <c r="H3752" i="6"/>
  <c r="H3960" i="6"/>
  <c r="H3658" i="6"/>
  <c r="H3867" i="6"/>
  <c r="H3777" i="6"/>
  <c r="F3571" i="6"/>
  <c r="H3465" i="6"/>
  <c r="H3405" i="6"/>
  <c r="H3711" i="6"/>
  <c r="F3634" i="6"/>
  <c r="H3386" i="6"/>
  <c r="F3283" i="6"/>
  <c r="F163" i="15" s="1"/>
  <c r="F3202" i="6"/>
  <c r="F127" i="15" s="1"/>
  <c r="H3297" i="6"/>
  <c r="H3228" i="6"/>
  <c r="H3456" i="6"/>
  <c r="H3198" i="6"/>
  <c r="H3171" i="6"/>
  <c r="E3145" i="6"/>
  <c r="E3072" i="6"/>
  <c r="H3162" i="6"/>
  <c r="H3032" i="6"/>
  <c r="F2970" i="6"/>
  <c r="F8" i="15" s="1"/>
  <c r="H2925" i="6"/>
  <c r="E2977" i="6"/>
  <c r="H2977" i="6" s="1"/>
  <c r="E2869" i="6"/>
  <c r="H2869" i="6" s="1"/>
  <c r="E2830" i="6"/>
  <c r="H2830" i="6" s="1"/>
  <c r="E2801" i="6"/>
  <c r="H2801" i="6" s="1"/>
  <c r="H3059" i="6"/>
  <c r="H2998" i="6"/>
  <c r="E2922" i="6"/>
  <c r="H2915" i="6"/>
  <c r="E2825" i="6"/>
  <c r="H2825" i="6" s="1"/>
  <c r="H3047" i="6"/>
  <c r="H2993" i="6"/>
  <c r="E2790" i="6"/>
  <c r="H2790" i="6" s="1"/>
  <c r="H2551" i="6"/>
  <c r="H2485" i="6"/>
  <c r="H2449" i="6"/>
  <c r="H2411" i="6"/>
  <c r="H2375" i="6"/>
  <c r="H2365" i="6"/>
  <c r="H2482" i="6"/>
  <c r="E2103" i="6"/>
  <c r="H2103" i="6" s="1"/>
  <c r="H2085" i="6"/>
  <c r="H2755" i="6"/>
  <c r="H2583" i="6"/>
  <c r="H2514" i="6"/>
  <c r="H2255" i="6"/>
  <c r="F193" i="11"/>
  <c r="E2043" i="6"/>
  <c r="H2043" i="6" s="1"/>
  <c r="H2037" i="6"/>
  <c r="H1925" i="6"/>
  <c r="H1780" i="6"/>
  <c r="E2109" i="6"/>
  <c r="H1878" i="6"/>
  <c r="E1728" i="6"/>
  <c r="H1561" i="6"/>
  <c r="H1555" i="6"/>
  <c r="F1544" i="6"/>
  <c r="F17" i="11" s="1"/>
  <c r="H1340" i="6"/>
  <c r="F1329" i="6"/>
  <c r="F183" i="12" s="1"/>
  <c r="H1578" i="6"/>
  <c r="H1512" i="6"/>
  <c r="E1448" i="6"/>
  <c r="E1447" i="6" s="1"/>
  <c r="H1440" i="6"/>
  <c r="H1412" i="6"/>
  <c r="H1359" i="6"/>
  <c r="H1274" i="6"/>
  <c r="H1253" i="6"/>
  <c r="H1396" i="6"/>
  <c r="H1141" i="6"/>
  <c r="H1094" i="6"/>
  <c r="H805" i="6"/>
  <c r="E585" i="6"/>
  <c r="H470" i="6"/>
  <c r="H381" i="6"/>
  <c r="H547" i="6"/>
  <c r="E573" i="6"/>
  <c r="E555" i="6"/>
  <c r="H555" i="6" s="1"/>
  <c r="H507" i="6"/>
  <c r="F461" i="6"/>
  <c r="H419" i="6"/>
  <c r="H372" i="6"/>
  <c r="H353" i="6"/>
  <c r="H263" i="6"/>
  <c r="E215" i="6"/>
  <c r="H215" i="6" s="1"/>
  <c r="H331" i="6"/>
  <c r="E308" i="6"/>
  <c r="F121" i="6"/>
  <c r="H121" i="6" s="1"/>
  <c r="H467" i="6"/>
  <c r="H399" i="6"/>
  <c r="H281" i="6"/>
  <c r="H176" i="6"/>
  <c r="H134" i="6"/>
  <c r="H86" i="6"/>
  <c r="H55" i="6"/>
  <c r="E4212" i="5"/>
  <c r="F4176" i="5"/>
  <c r="E305" i="14" s="1"/>
  <c r="H4103" i="5"/>
  <c r="E4058" i="5"/>
  <c r="H4042" i="5"/>
  <c r="H4175" i="5"/>
  <c r="H4102" i="5"/>
  <c r="H4087" i="5"/>
  <c r="H4030" i="5"/>
  <c r="F4101" i="5"/>
  <c r="E269" i="14" s="1"/>
  <c r="H4073" i="5"/>
  <c r="H3940" i="5"/>
  <c r="H3894" i="5"/>
  <c r="H3828" i="5"/>
  <c r="H3808" i="5"/>
  <c r="H3791" i="5"/>
  <c r="H3910" i="5"/>
  <c r="H3865" i="5"/>
  <c r="F3855" i="5"/>
  <c r="E159" i="14" s="1"/>
  <c r="F3834" i="5"/>
  <c r="E145" i="14" s="1"/>
  <c r="H3762" i="5"/>
  <c r="H3686" i="5"/>
  <c r="H3629" i="5"/>
  <c r="H3756" i="5"/>
  <c r="H3675" i="5"/>
  <c r="H3652" i="5"/>
  <c r="H3685" i="5"/>
  <c r="H3736" i="5"/>
  <c r="H3679" i="5"/>
  <c r="E3572" i="5"/>
  <c r="H3572" i="5" s="1"/>
  <c r="F3533" i="5"/>
  <c r="E339" i="15" s="1"/>
  <c r="H3653" i="5"/>
  <c r="E3462" i="5"/>
  <c r="H3462" i="5" s="1"/>
  <c r="H3527" i="5"/>
  <c r="F3434" i="5"/>
  <c r="E295" i="15" s="1"/>
  <c r="H3481" i="5"/>
  <c r="E3363" i="5"/>
  <c r="H3198" i="5"/>
  <c r="H3437" i="5"/>
  <c r="F3335" i="5"/>
  <c r="H3304" i="5"/>
  <c r="F3235" i="5"/>
  <c r="E207" i="15" s="1"/>
  <c r="H3182" i="5"/>
  <c r="H3424" i="5"/>
  <c r="H3262" i="5"/>
  <c r="H3011" i="5"/>
  <c r="H3123" i="5"/>
  <c r="E2898" i="5"/>
  <c r="H2898" i="5" s="1"/>
  <c r="H2682" i="5"/>
  <c r="H2629" i="5"/>
  <c r="H2524" i="5"/>
  <c r="H2252" i="5"/>
  <c r="H2646" i="5"/>
  <c r="E2274" i="5"/>
  <c r="F2168" i="5"/>
  <c r="H2691" i="5"/>
  <c r="F2532" i="5"/>
  <c r="F2503" i="5"/>
  <c r="H2311" i="5"/>
  <c r="E2342" i="5"/>
  <c r="E2341" i="5" s="1"/>
  <c r="F2303" i="5"/>
  <c r="H2367" i="5"/>
  <c r="H2319" i="5"/>
  <c r="H2170" i="5"/>
  <c r="H2157" i="5"/>
  <c r="E2000" i="5"/>
  <c r="H2000" i="5" s="1"/>
  <c r="H2402" i="5"/>
  <c r="H2355" i="5"/>
  <c r="H1950" i="5"/>
  <c r="E1933" i="5"/>
  <c r="H1933" i="5" s="1"/>
  <c r="H2461" i="5"/>
  <c r="F2398" i="5"/>
  <c r="H2335" i="5"/>
  <c r="H2255" i="5"/>
  <c r="H2237" i="5"/>
  <c r="H1840" i="5"/>
  <c r="H1708" i="5"/>
  <c r="H1618" i="5"/>
  <c r="H1879" i="5"/>
  <c r="H1798" i="5"/>
  <c r="H1752" i="5"/>
  <c r="H1659" i="5"/>
  <c r="H1573" i="5"/>
  <c r="H1567" i="5"/>
  <c r="H1729" i="5"/>
  <c r="H1325" i="5"/>
  <c r="H1315" i="5"/>
  <c r="F1802" i="5"/>
  <c r="E131" i="11" s="1"/>
  <c r="F1685" i="5"/>
  <c r="E84" i="11" s="1"/>
  <c r="H1423" i="5"/>
  <c r="H1375" i="5"/>
  <c r="H1306" i="5"/>
  <c r="H1279" i="5"/>
  <c r="H1262" i="5"/>
  <c r="H1245" i="5"/>
  <c r="H1227" i="5"/>
  <c r="H1282" i="5"/>
  <c r="H1251" i="5"/>
  <c r="E916" i="5"/>
  <c r="H916" i="5" s="1"/>
  <c r="E1302" i="5"/>
  <c r="H1180" i="5"/>
  <c r="H1039" i="5"/>
  <c r="H782" i="5"/>
  <c r="H1492" i="5"/>
  <c r="H1298" i="5"/>
  <c r="F1084" i="5"/>
  <c r="E125" i="12" s="1"/>
  <c r="H582" i="5"/>
  <c r="H555" i="5"/>
  <c r="H530" i="5"/>
  <c r="H506" i="5"/>
  <c r="H496" i="5"/>
  <c r="H420" i="5"/>
  <c r="E394" i="5"/>
  <c r="H394" i="5" s="1"/>
  <c r="F387" i="5"/>
  <c r="H575" i="5"/>
  <c r="H551" i="5"/>
  <c r="H531" i="5"/>
  <c r="H493" i="5"/>
  <c r="H244" i="5"/>
  <c r="H611" i="5"/>
  <c r="F543" i="5"/>
  <c r="F536" i="5" s="1"/>
  <c r="H492" i="5"/>
  <c r="F68" i="5"/>
  <c r="H255" i="5"/>
  <c r="H160" i="5"/>
  <c r="F47" i="5"/>
  <c r="E41" i="5"/>
  <c r="H41" i="5" s="1"/>
  <c r="F118" i="7"/>
  <c r="F163" i="7"/>
  <c r="F113" i="7"/>
  <c r="F143" i="7"/>
  <c r="F172" i="7"/>
  <c r="F153" i="12"/>
  <c r="F138" i="11"/>
  <c r="F129" i="11"/>
  <c r="F136" i="11"/>
  <c r="F191" i="11"/>
  <c r="E9" i="15"/>
  <c r="E85" i="15"/>
  <c r="E297" i="15"/>
  <c r="E231" i="15"/>
  <c r="E259" i="15"/>
  <c r="E44" i="15"/>
  <c r="E225" i="15"/>
  <c r="E211" i="15"/>
  <c r="E91" i="15"/>
  <c r="E306" i="15"/>
  <c r="E174" i="15"/>
  <c r="E138" i="15"/>
  <c r="E74" i="15"/>
  <c r="E42" i="15"/>
  <c r="H3732" i="5"/>
  <c r="E222" i="14"/>
  <c r="E134" i="14"/>
  <c r="E307" i="14"/>
  <c r="E274" i="14"/>
  <c r="E225" i="14"/>
  <c r="E326" i="14"/>
  <c r="E310" i="14"/>
  <c r="E192" i="14"/>
  <c r="E176" i="14"/>
  <c r="E39" i="14"/>
  <c r="E18" i="14"/>
  <c r="E341" i="14"/>
  <c r="E90" i="14"/>
  <c r="H3474" i="5"/>
  <c r="H2961" i="5"/>
  <c r="H2666" i="5"/>
  <c r="H2523" i="5"/>
  <c r="H2192" i="5"/>
  <c r="H4197" i="5"/>
  <c r="F3317" i="5"/>
  <c r="E242" i="15" s="1"/>
  <c r="H2745" i="5"/>
  <c r="H2480" i="5"/>
  <c r="E336" i="16"/>
  <c r="E190" i="16"/>
  <c r="E279" i="16"/>
  <c r="E89" i="16"/>
  <c r="E57" i="16"/>
  <c r="E41" i="16"/>
  <c r="E25" i="16"/>
  <c r="E338" i="16"/>
  <c r="E290" i="16"/>
  <c r="E333" i="16"/>
  <c r="E301" i="16"/>
  <c r="E175" i="16"/>
  <c r="E127" i="16"/>
  <c r="E111" i="16"/>
  <c r="E31" i="16"/>
  <c r="E306" i="8"/>
  <c r="E290" i="8"/>
  <c r="E281" i="8"/>
  <c r="E273" i="8"/>
  <c r="E341" i="8"/>
  <c r="E312" i="8"/>
  <c r="E239" i="8"/>
  <c r="E193" i="8"/>
  <c r="E181" i="8"/>
  <c r="E112" i="8"/>
  <c r="E225" i="8"/>
  <c r="E217" i="8"/>
  <c r="E152" i="8"/>
  <c r="E133" i="8"/>
  <c r="E127" i="8"/>
  <c r="E67" i="8"/>
  <c r="E51" i="8"/>
  <c r="E35" i="8"/>
  <c r="E44" i="8"/>
  <c r="E25" i="8"/>
  <c r="H3346" i="5"/>
  <c r="E3097" i="5"/>
  <c r="H3097" i="5" s="1"/>
  <c r="H3033" i="5"/>
  <c r="F2794" i="5"/>
  <c r="F2788" i="5" s="1"/>
  <c r="H2721" i="5"/>
  <c r="H2681" i="5"/>
  <c r="H2611" i="5"/>
  <c r="H2407" i="5"/>
  <c r="F1455" i="5"/>
  <c r="E152" i="11"/>
  <c r="E86" i="11"/>
  <c r="E56" i="11"/>
  <c r="E34" i="11"/>
  <c r="E183" i="11"/>
  <c r="E23" i="11"/>
  <c r="E739" i="5"/>
  <c r="H739" i="5" s="1"/>
  <c r="E103" i="12"/>
  <c r="E71" i="12"/>
  <c r="E55" i="12"/>
  <c r="E102" i="12"/>
  <c r="E14" i="12"/>
  <c r="E187" i="5"/>
  <c r="H165" i="5"/>
  <c r="H3703" i="5"/>
  <c r="H3300" i="5"/>
  <c r="H3139" i="5"/>
  <c r="H2864" i="5"/>
  <c r="H2854" i="5"/>
  <c r="H2626" i="5"/>
  <c r="E2423" i="5"/>
  <c r="H2423" i="5" s="1"/>
  <c r="H2358" i="5"/>
  <c r="H2315" i="5"/>
  <c r="H2245" i="5"/>
  <c r="H1903" i="5"/>
  <c r="H1435" i="5"/>
  <c r="H191" i="5"/>
  <c r="H4117" i="5"/>
  <c r="H3824" i="5"/>
  <c r="H3488" i="5"/>
  <c r="H2776" i="5"/>
  <c r="H2518" i="5"/>
  <c r="H2300" i="5"/>
  <c r="H2179" i="5"/>
  <c r="H2118" i="5"/>
  <c r="E2117" i="5"/>
  <c r="H2117" i="5" s="1"/>
  <c r="F1784" i="5"/>
  <c r="E123" i="11" s="1"/>
  <c r="E1468" i="5"/>
  <c r="H1468" i="5" s="1"/>
  <c r="H1469" i="5"/>
  <c r="H1427" i="5"/>
  <c r="H1096" i="5"/>
  <c r="F1031" i="5"/>
  <c r="F1028" i="5" s="1"/>
  <c r="H1032" i="5"/>
  <c r="H959" i="5"/>
  <c r="H741" i="5"/>
  <c r="H471" i="5"/>
  <c r="H372" i="5"/>
  <c r="H337" i="5"/>
  <c r="H309" i="5"/>
  <c r="E141" i="7"/>
  <c r="E35" i="7"/>
  <c r="E80" i="7"/>
  <c r="E56" i="7"/>
  <c r="E17" i="7"/>
  <c r="E33" i="7"/>
  <c r="E16" i="7"/>
  <c r="E179" i="7"/>
  <c r="E162" i="7"/>
  <c r="E37" i="7"/>
  <c r="E91" i="13"/>
  <c r="E18" i="13"/>
  <c r="E5" i="13"/>
  <c r="E98" i="13"/>
  <c r="E127" i="13"/>
  <c r="E61" i="13"/>
  <c r="E32" i="13"/>
  <c r="E159" i="13"/>
  <c r="E92" i="13"/>
  <c r="H4230" i="6"/>
  <c r="H3944" i="6"/>
  <c r="H1090" i="5"/>
  <c r="H102" i="5"/>
  <c r="H22" i="5"/>
  <c r="H3949" i="6"/>
  <c r="H3640" i="6"/>
  <c r="H3443" i="6"/>
  <c r="H3209" i="6"/>
  <c r="H2857" i="6"/>
  <c r="H87" i="5"/>
  <c r="H4339" i="6"/>
  <c r="H4303" i="6"/>
  <c r="H3796" i="6"/>
  <c r="F326" i="14"/>
  <c r="F262" i="14"/>
  <c r="F110" i="14"/>
  <c r="F78" i="14"/>
  <c r="F58" i="14"/>
  <c r="F42" i="14"/>
  <c r="F136" i="14"/>
  <c r="F104" i="14"/>
  <c r="F52" i="14"/>
  <c r="F16" i="14"/>
  <c r="F143" i="14"/>
  <c r="H3565" i="6"/>
  <c r="H3569" i="6"/>
  <c r="H3076" i="6"/>
  <c r="H2949" i="6"/>
  <c r="H2536" i="6"/>
  <c r="F73" i="11"/>
  <c r="F24" i="11"/>
  <c r="F88" i="11"/>
  <c r="F6" i="11"/>
  <c r="H3030" i="6"/>
  <c r="H2772" i="6"/>
  <c r="H2580" i="6"/>
  <c r="H2517" i="6"/>
  <c r="H2414" i="6"/>
  <c r="H2292" i="6"/>
  <c r="E1347" i="6"/>
  <c r="H1347" i="6" s="1"/>
  <c r="F48" i="7"/>
  <c r="F8" i="7"/>
  <c r="F51" i="7"/>
  <c r="F34" i="7"/>
  <c r="F111" i="7"/>
  <c r="F42" i="7"/>
  <c r="F25" i="7"/>
  <c r="F33" i="13"/>
  <c r="F165" i="13"/>
  <c r="H875" i="6"/>
  <c r="F111" i="12"/>
  <c r="F91" i="12"/>
  <c r="F63" i="12"/>
  <c r="F25" i="12"/>
  <c r="F69" i="12"/>
  <c r="F52" i="12"/>
  <c r="H131" i="6"/>
  <c r="H571" i="6"/>
  <c r="H487" i="6"/>
  <c r="H344" i="6"/>
  <c r="H3700" i="6"/>
  <c r="H3316" i="6"/>
  <c r="H3176" i="6"/>
  <c r="H2041" i="6"/>
  <c r="H1261" i="6"/>
  <c r="H1115" i="6"/>
  <c r="H976" i="6"/>
  <c r="H448" i="6"/>
  <c r="H376" i="6"/>
  <c r="H93" i="6"/>
  <c r="H510" i="6"/>
  <c r="E3229" i="6"/>
  <c r="H3229" i="6" s="1"/>
  <c r="H3135" i="6"/>
  <c r="H3119" i="6"/>
  <c r="H3108" i="6"/>
  <c r="H3006" i="6"/>
  <c r="F283" i="15"/>
  <c r="F115" i="15"/>
  <c r="F95" i="15"/>
  <c r="F304" i="15"/>
  <c r="F224" i="15"/>
  <c r="F174" i="15"/>
  <c r="F90" i="15"/>
  <c r="F74" i="15"/>
  <c r="F42" i="15"/>
  <c r="F169" i="15"/>
  <c r="F133" i="15"/>
  <c r="F218" i="15"/>
  <c r="F132" i="15"/>
  <c r="F116" i="15"/>
  <c r="F84" i="15"/>
  <c r="F4" i="15"/>
  <c r="E2934" i="6"/>
  <c r="E2928" i="6" s="1"/>
  <c r="H2309" i="6"/>
  <c r="F24" i="16"/>
  <c r="F180" i="16"/>
  <c r="F208" i="16"/>
  <c r="F135" i="16"/>
  <c r="F119" i="16"/>
  <c r="F87" i="16"/>
  <c r="F23" i="16"/>
  <c r="F320" i="16"/>
  <c r="F304" i="16"/>
  <c r="F272" i="16"/>
  <c r="F210" i="16"/>
  <c r="F194" i="16"/>
  <c r="F114" i="16"/>
  <c r="F98" i="16"/>
  <c r="F66" i="16"/>
  <c r="F205" i="16"/>
  <c r="F189" i="16"/>
  <c r="F45" i="16"/>
  <c r="F283" i="8"/>
  <c r="F250" i="8"/>
  <c r="F181" i="8"/>
  <c r="F280" i="8"/>
  <c r="F222" i="8"/>
  <c r="F169" i="8"/>
  <c r="F165" i="8"/>
  <c r="F95" i="8"/>
  <c r="F42" i="8"/>
  <c r="F116" i="8"/>
  <c r="F18" i="8"/>
  <c r="H1350" i="6"/>
  <c r="H1135" i="6"/>
  <c r="H1111" i="6"/>
  <c r="H843" i="6"/>
  <c r="E115" i="6"/>
  <c r="E104" i="6" s="1"/>
  <c r="H75" i="6"/>
  <c r="H3177" i="6"/>
  <c r="H1890" i="6"/>
  <c r="H781" i="6"/>
  <c r="E41" i="6"/>
  <c r="H41" i="6" s="1"/>
  <c r="H2970" i="5"/>
  <c r="E2969" i="5"/>
  <c r="H2969" i="5" s="1"/>
  <c r="H2789" i="5"/>
  <c r="H2643" i="5"/>
  <c r="F2262" i="5"/>
  <c r="F2228" i="5" s="1"/>
  <c r="H2274" i="5"/>
  <c r="E1308" i="5"/>
  <c r="H1308" i="5" s="1"/>
  <c r="H1309" i="5"/>
  <c r="H5" i="5"/>
  <c r="E3602" i="5"/>
  <c r="H3612" i="5"/>
  <c r="H3270" i="5"/>
  <c r="H3206" i="5"/>
  <c r="H2918" i="5"/>
  <c r="H2533" i="5"/>
  <c r="E2532" i="5"/>
  <c r="H2532" i="5" s="1"/>
  <c r="H2657" i="5"/>
  <c r="E2642" i="5"/>
  <c r="H1711" i="5"/>
  <c r="H1378" i="5"/>
  <c r="H1247" i="5"/>
  <c r="E998" i="5"/>
  <c r="H1014" i="5"/>
  <c r="H592" i="5"/>
  <c r="F3405" i="5"/>
  <c r="E284" i="15" s="1"/>
  <c r="H3413" i="5"/>
  <c r="H1241" i="5"/>
  <c r="E1371" i="5"/>
  <c r="H1372" i="5"/>
  <c r="H1098" i="5"/>
  <c r="F11" i="5"/>
  <c r="H3958" i="5"/>
  <c r="E3946" i="5"/>
  <c r="H3446" i="5"/>
  <c r="H2995" i="5"/>
  <c r="E3024" i="5"/>
  <c r="F2724" i="5"/>
  <c r="H2725" i="5"/>
  <c r="H2417" i="5"/>
  <c r="H2503" i="5"/>
  <c r="F2502" i="5"/>
  <c r="H2502" i="5" s="1"/>
  <c r="H2013" i="5"/>
  <c r="E1295" i="5"/>
  <c r="H1296" i="5"/>
  <c r="H1217" i="5"/>
  <c r="F715" i="5"/>
  <c r="E7" i="12" s="1"/>
  <c r="H722" i="5"/>
  <c r="H519" i="5"/>
  <c r="H35" i="5"/>
  <c r="H4136" i="5"/>
  <c r="H4088" i="5"/>
  <c r="H3820" i="5"/>
  <c r="H4193" i="5"/>
  <c r="H4247" i="5"/>
  <c r="H4180" i="5"/>
  <c r="H4219" i="5"/>
  <c r="E4065" i="5"/>
  <c r="H4065" i="5" s="1"/>
  <c r="F3925" i="5"/>
  <c r="H3926" i="5"/>
  <c r="H4201" i="5"/>
  <c r="H4159" i="5"/>
  <c r="F4057" i="5"/>
  <c r="E253" i="14" s="1"/>
  <c r="H4023" i="5"/>
  <c r="H4016" i="5"/>
  <c r="H3968" i="5"/>
  <c r="E3811" i="5"/>
  <c r="H3811" i="5" s="1"/>
  <c r="H3888" i="5"/>
  <c r="H4190" i="5"/>
  <c r="E4232" i="5"/>
  <c r="H4232" i="5" s="1"/>
  <c r="H4191" i="5"/>
  <c r="H4260" i="5"/>
  <c r="H4252" i="5"/>
  <c r="F4212" i="5"/>
  <c r="H4160" i="5"/>
  <c r="H4211" i="5"/>
  <c r="H4173" i="5"/>
  <c r="H4161" i="5"/>
  <c r="H4140" i="5"/>
  <c r="H4062" i="5"/>
  <c r="F4041" i="5"/>
  <c r="E243" i="14" s="1"/>
  <c r="E4169" i="5"/>
  <c r="H4145" i="5"/>
  <c r="H4044" i="5"/>
  <c r="F4086" i="5"/>
  <c r="F3944" i="5"/>
  <c r="E198" i="14" s="1"/>
  <c r="H3945" i="5"/>
  <c r="H4263" i="5"/>
  <c r="H4125" i="5"/>
  <c r="H4105" i="5"/>
  <c r="F4018" i="5"/>
  <c r="E232" i="14" s="1"/>
  <c r="H4007" i="5"/>
  <c r="H4017" i="5"/>
  <c r="H4111" i="5"/>
  <c r="H4045" i="5"/>
  <c r="H4019" i="5"/>
  <c r="H3991" i="5"/>
  <c r="E3905" i="5"/>
  <c r="H3992" i="5"/>
  <c r="F3947" i="5"/>
  <c r="E3861" i="5"/>
  <c r="H3861" i="5" s="1"/>
  <c r="H3860" i="5"/>
  <c r="H3856" i="5"/>
  <c r="H3836" i="5"/>
  <c r="H3822" i="5"/>
  <c r="F3786" i="5"/>
  <c r="H3911" i="5"/>
  <c r="H3886" i="5"/>
  <c r="F3730" i="5"/>
  <c r="E96" i="14" s="1"/>
  <c r="F3628" i="5"/>
  <c r="E43" i="14" s="1"/>
  <c r="H3912" i="5"/>
  <c r="H3838" i="5"/>
  <c r="H3759" i="5"/>
  <c r="E3692" i="5"/>
  <c r="H3878" i="5"/>
  <c r="E3803" i="5"/>
  <c r="H3803" i="5" s="1"/>
  <c r="H3792" i="5"/>
  <c r="F3755" i="5"/>
  <c r="H3676" i="5"/>
  <c r="H3660" i="5"/>
  <c r="H3649" i="5"/>
  <c r="H3866" i="5"/>
  <c r="F3833" i="5"/>
  <c r="E144" i="14" s="1"/>
  <c r="F3693" i="5"/>
  <c r="H3868" i="5"/>
  <c r="H3729" i="5"/>
  <c r="E3673" i="5"/>
  <c r="H3643" i="5"/>
  <c r="F3515" i="5"/>
  <c r="E334" i="15" s="1"/>
  <c r="H3513" i="5"/>
  <c r="F3490" i="5"/>
  <c r="E324" i="8" s="1"/>
  <c r="H3478" i="5"/>
  <c r="H3614" i="5"/>
  <c r="H3574" i="5"/>
  <c r="H3543" i="5"/>
  <c r="H3520" i="5"/>
  <c r="H3494" i="5"/>
  <c r="H3680" i="5"/>
  <c r="H3567" i="5"/>
  <c r="H3514" i="5"/>
  <c r="H3470" i="5"/>
  <c r="H3373" i="5"/>
  <c r="H3335" i="5"/>
  <c r="H3283" i="5"/>
  <c r="E3405" i="5"/>
  <c r="H3274" i="5"/>
  <c r="H3240" i="5"/>
  <c r="H3212" i="5"/>
  <c r="H3440" i="5"/>
  <c r="H3394" i="5"/>
  <c r="E3333" i="5"/>
  <c r="H3264" i="5"/>
  <c r="E3317" i="5"/>
  <c r="F3132" i="5"/>
  <c r="E159" i="15" s="1"/>
  <c r="F3223" i="5"/>
  <c r="E3150" i="5"/>
  <c r="H3137" i="5"/>
  <c r="H3107" i="5"/>
  <c r="E3053" i="5"/>
  <c r="H2988" i="5"/>
  <c r="H3215" i="5"/>
  <c r="F3171" i="5"/>
  <c r="E172" i="8" s="1"/>
  <c r="H3158" i="5"/>
  <c r="H3089" i="5"/>
  <c r="H3229" i="5"/>
  <c r="H3184" i="5"/>
  <c r="H3090" i="5"/>
  <c r="F3025" i="5"/>
  <c r="H3015" i="5"/>
  <c r="H2998" i="5"/>
  <c r="H2982" i="5"/>
  <c r="H2948" i="5"/>
  <c r="H2935" i="5"/>
  <c r="H3214" i="5"/>
  <c r="E3119" i="5"/>
  <c r="H3098" i="5"/>
  <c r="H3052" i="5"/>
  <c r="H2930" i="5"/>
  <c r="H2703" i="5"/>
  <c r="H2932" i="5"/>
  <c r="H2903" i="5"/>
  <c r="H2876" i="5"/>
  <c r="H2811" i="5"/>
  <c r="H3082" i="5"/>
  <c r="E2905" i="5"/>
  <c r="H2907" i="5"/>
  <c r="H2895" i="5"/>
  <c r="E2788" i="5"/>
  <c r="H2904" i="5"/>
  <c r="H2846" i="5"/>
  <c r="H2843" i="5"/>
  <c r="H2704" i="5"/>
  <c r="H2667" i="5"/>
  <c r="F2474" i="5"/>
  <c r="F2429" i="5" s="1"/>
  <c r="H2276" i="5"/>
  <c r="H2266" i="5"/>
  <c r="H2216" i="5"/>
  <c r="H2689" i="5"/>
  <c r="H2660" i="5"/>
  <c r="H2683" i="5"/>
  <c r="H2668" i="5"/>
  <c r="H2649" i="5"/>
  <c r="H2554" i="5"/>
  <c r="H2537" i="5"/>
  <c r="H2506" i="5"/>
  <c r="H2484" i="5"/>
  <c r="H2420" i="5"/>
  <c r="H2726" i="5"/>
  <c r="H2677" i="5"/>
  <c r="F2628" i="5"/>
  <c r="H2609" i="5"/>
  <c r="F2485" i="5"/>
  <c r="E2316" i="5"/>
  <c r="H2316" i="5" s="1"/>
  <c r="H2297" i="5"/>
  <c r="H2148" i="5"/>
  <c r="H2085" i="5"/>
  <c r="H2265" i="5"/>
  <c r="H2138" i="5"/>
  <c r="H2128" i="5"/>
  <c r="F1888" i="5"/>
  <c r="H1889" i="5"/>
  <c r="H1863" i="5"/>
  <c r="E2607" i="5"/>
  <c r="H2538" i="5"/>
  <c r="H2356" i="5"/>
  <c r="F2342" i="5"/>
  <c r="H2298" i="5"/>
  <c r="H2282" i="5"/>
  <c r="E2206" i="5"/>
  <c r="H2165" i="5"/>
  <c r="F1993" i="5"/>
  <c r="E189" i="7" s="1"/>
  <c r="E1945" i="5"/>
  <c r="H2692" i="5"/>
  <c r="F2333" i="5"/>
  <c r="F2207" i="5"/>
  <c r="H2183" i="5"/>
  <c r="H2061" i="5"/>
  <c r="H1616" i="5"/>
  <c r="H1484" i="5"/>
  <c r="H1867" i="5"/>
  <c r="F1831" i="5"/>
  <c r="F1737" i="5"/>
  <c r="H1678" i="5"/>
  <c r="H1558" i="5"/>
  <c r="H1516" i="5"/>
  <c r="E1515" i="5"/>
  <c r="H1515" i="5" s="1"/>
  <c r="H1508" i="5"/>
  <c r="E1507" i="5"/>
  <c r="H2001" i="5"/>
  <c r="H1935" i="5"/>
  <c r="H1911" i="5"/>
  <c r="E1837" i="5"/>
  <c r="E1703" i="5"/>
  <c r="E1696" i="5"/>
  <c r="H1696" i="5" s="1"/>
  <c r="H1668" i="5"/>
  <c r="H1605" i="5"/>
  <c r="E1413" i="5"/>
  <c r="E1271" i="5"/>
  <c r="H1271" i="5" s="1"/>
  <c r="F1969" i="5"/>
  <c r="E185" i="11" s="1"/>
  <c r="H1875" i="5"/>
  <c r="H1866" i="5"/>
  <c r="E1841" i="5"/>
  <c r="F1788" i="5"/>
  <c r="E125" i="11" s="1"/>
  <c r="H1608" i="5"/>
  <c r="H1494" i="5"/>
  <c r="H1418" i="5"/>
  <c r="H1299" i="5"/>
  <c r="H1276" i="5"/>
  <c r="H1255" i="5"/>
  <c r="H1239" i="5"/>
  <c r="H1220" i="5"/>
  <c r="F1874" i="5"/>
  <c r="H1760" i="5"/>
  <c r="H1715" i="5"/>
  <c r="F1476" i="5"/>
  <c r="H1445" i="5"/>
  <c r="E1211" i="5"/>
  <c r="H931" i="5"/>
  <c r="H925" i="5"/>
  <c r="H1452" i="5"/>
  <c r="F1302" i="5"/>
  <c r="H1219" i="5"/>
  <c r="H1209" i="5"/>
  <c r="H1158" i="5"/>
  <c r="H1123" i="5"/>
  <c r="H1109" i="5"/>
  <c r="E1050" i="5"/>
  <c r="H1050" i="5" s="1"/>
  <c r="H1016" i="5"/>
  <c r="H1614" i="5"/>
  <c r="E1420" i="5"/>
  <c r="F1277" i="5"/>
  <c r="H1261" i="5"/>
  <c r="H1121" i="5"/>
  <c r="F1120" i="5"/>
  <c r="E137" i="12" s="1"/>
  <c r="H1697" i="5"/>
  <c r="F1137" i="5"/>
  <c r="E144" i="12" s="1"/>
  <c r="E1106" i="5"/>
  <c r="E1084" i="5"/>
  <c r="E934" i="5"/>
  <c r="F891" i="5"/>
  <c r="H1088" i="5"/>
  <c r="H963" i="5"/>
  <c r="H892" i="5"/>
  <c r="H759" i="5"/>
  <c r="F667" i="5"/>
  <c r="H667" i="5" s="1"/>
  <c r="H480" i="5"/>
  <c r="E466" i="5"/>
  <c r="H466" i="5" s="1"/>
  <c r="H445" i="5"/>
  <c r="H1133" i="5"/>
  <c r="H1060" i="5"/>
  <c r="H936" i="5"/>
  <c r="H758" i="5"/>
  <c r="H726" i="5"/>
  <c r="H711" i="5"/>
  <c r="F488" i="5"/>
  <c r="E402" i="5"/>
  <c r="H402" i="5" s="1"/>
  <c r="H221" i="5"/>
  <c r="H1142" i="5"/>
  <c r="H1030" i="5"/>
  <c r="F992" i="5"/>
  <c r="E88" i="12" s="1"/>
  <c r="H729" i="5"/>
  <c r="H578" i="5"/>
  <c r="H568" i="5"/>
  <c r="E567" i="5"/>
  <c r="H567" i="5" s="1"/>
  <c r="E494" i="5"/>
  <c r="H494" i="5" s="1"/>
  <c r="H401" i="5"/>
  <c r="H345" i="5"/>
  <c r="H279" i="5"/>
  <c r="H1105" i="5"/>
  <c r="F1007" i="5"/>
  <c r="E92" i="12" s="1"/>
  <c r="H971" i="5"/>
  <c r="H631" i="5"/>
  <c r="H588" i="5"/>
  <c r="H515" i="5"/>
  <c r="H454" i="5"/>
  <c r="E280" i="5"/>
  <c r="H48" i="5"/>
  <c r="H31" i="5"/>
  <c r="H21" i="5"/>
  <c r="H59" i="5"/>
  <c r="H474" i="5"/>
  <c r="H425" i="5"/>
  <c r="H327" i="5"/>
  <c r="H281" i="5"/>
  <c r="E53" i="5"/>
  <c r="H502" i="5"/>
  <c r="H388" i="5"/>
  <c r="H323" i="5"/>
  <c r="E457" i="5"/>
  <c r="H457" i="5" s="1"/>
  <c r="H375" i="5"/>
  <c r="H296" i="5"/>
  <c r="F94" i="5"/>
  <c r="H94" i="5" s="1"/>
  <c r="E598" i="5"/>
  <c r="H598" i="5" s="1"/>
  <c r="H85" i="5"/>
  <c r="H4210" i="5"/>
  <c r="H4179" i="5"/>
  <c r="F3938" i="5"/>
  <c r="H3939" i="5"/>
  <c r="H3841" i="5"/>
  <c r="E3434" i="5"/>
  <c r="F3510" i="5"/>
  <c r="E333" i="15" s="1"/>
  <c r="F2949" i="5"/>
  <c r="E72" i="15" s="1"/>
  <c r="H2955" i="5"/>
  <c r="H3007" i="5"/>
  <c r="H3035" i="5"/>
  <c r="H2727" i="5"/>
  <c r="F2675" i="5"/>
  <c r="H2739" i="5"/>
  <c r="E2410" i="5"/>
  <c r="H2702" i="5"/>
  <c r="H2536" i="5"/>
  <c r="H2419" i="5"/>
  <c r="F2184" i="5"/>
  <c r="H2193" i="5"/>
  <c r="H2663" i="5"/>
  <c r="H2294" i="5"/>
  <c r="H2203" i="5"/>
  <c r="H2131" i="5"/>
  <c r="H2317" i="5"/>
  <c r="H2155" i="5"/>
  <c r="F2121" i="5"/>
  <c r="H2076" i="5"/>
  <c r="E2039" i="5"/>
  <c r="H2039" i="5" s="1"/>
  <c r="F2410" i="5"/>
  <c r="H2336" i="5"/>
  <c r="E2248" i="5"/>
  <c r="H2248" i="5" s="1"/>
  <c r="H1895" i="5"/>
  <c r="E1620" i="5"/>
  <c r="H1620" i="5" s="1"/>
  <c r="H1819" i="5"/>
  <c r="E1817" i="5"/>
  <c r="H1817" i="5" s="1"/>
  <c r="H1928" i="5"/>
  <c r="F1845" i="5"/>
  <c r="E145" i="7" s="1"/>
  <c r="F2006" i="5"/>
  <c r="H1954" i="5"/>
  <c r="E1896" i="5"/>
  <c r="E1893" i="5" s="1"/>
  <c r="F1841" i="5"/>
  <c r="E144" i="11" s="1"/>
  <c r="E1801" i="5"/>
  <c r="H1475" i="5"/>
  <c r="H1871" i="5"/>
  <c r="H1766" i="5"/>
  <c r="E1672" i="5"/>
  <c r="H1672" i="5" s="1"/>
  <c r="F934" i="5"/>
  <c r="E67" i="12" s="1"/>
  <c r="H1493" i="5"/>
  <c r="E1235" i="5"/>
  <c r="H1235" i="5" s="1"/>
  <c r="F1033" i="5"/>
  <c r="H948" i="5"/>
  <c r="F1080" i="5"/>
  <c r="E123" i="7" s="1"/>
  <c r="H1035" i="5"/>
  <c r="H935" i="5"/>
  <c r="H817" i="5"/>
  <c r="E500" i="5"/>
  <c r="F441" i="5"/>
  <c r="H1126" i="5"/>
  <c r="H957" i="5"/>
  <c r="E816" i="5"/>
  <c r="E715" i="5"/>
  <c r="F710" i="5"/>
  <c r="E5" i="7" s="1"/>
  <c r="E579" i="5"/>
  <c r="H579" i="5" s="1"/>
  <c r="H444" i="5"/>
  <c r="H1206" i="5"/>
  <c r="H776" i="5"/>
  <c r="F591" i="5"/>
  <c r="H544" i="5"/>
  <c r="E543" i="5"/>
  <c r="H534" i="5"/>
  <c r="H430" i="5"/>
  <c r="E429" i="5"/>
  <c r="H343" i="5"/>
  <c r="H142" i="5"/>
  <c r="H121" i="5"/>
  <c r="H994" i="5"/>
  <c r="H956" i="5"/>
  <c r="H714" i="5"/>
  <c r="H571" i="5"/>
  <c r="H547" i="5"/>
  <c r="H476" i="5"/>
  <c r="H468" i="5"/>
  <c r="H427" i="5"/>
  <c r="H382" i="5"/>
  <c r="H369" i="5"/>
  <c r="H45" i="5"/>
  <c r="E29" i="5"/>
  <c r="H29" i="5" s="1"/>
  <c r="H14" i="5"/>
  <c r="H128" i="5"/>
  <c r="H30" i="5"/>
  <c r="H306" i="5"/>
  <c r="H108" i="5"/>
  <c r="H254" i="5"/>
  <c r="H187" i="5"/>
  <c r="E77" i="5"/>
  <c r="H77" i="5" s="1"/>
  <c r="H57" i="5"/>
  <c r="H535" i="5"/>
  <c r="H83" i="5"/>
  <c r="H44" i="5"/>
  <c r="H4265" i="5"/>
  <c r="H3996" i="5"/>
  <c r="H4058" i="5"/>
  <c r="E3976" i="5"/>
  <c r="F3657" i="5"/>
  <c r="F3656" i="5" s="1"/>
  <c r="H3658" i="5"/>
  <c r="F3718" i="5"/>
  <c r="E91" i="14" s="1"/>
  <c r="H3728" i="5"/>
  <c r="H3605" i="5"/>
  <c r="E3489" i="5"/>
  <c r="H3153" i="5"/>
  <c r="H4238" i="5"/>
  <c r="E4119" i="5"/>
  <c r="H4119" i="5" s="1"/>
  <c r="H4267" i="5"/>
  <c r="H4115" i="5"/>
  <c r="H4068" i="5"/>
  <c r="H4036" i="5"/>
  <c r="F4169" i="5"/>
  <c r="E301" i="8" s="1"/>
  <c r="H4069" i="5"/>
  <c r="H4037" i="5"/>
  <c r="H4239" i="5"/>
  <c r="F4072" i="5"/>
  <c r="F3952" i="5"/>
  <c r="E205" i="14" s="1"/>
  <c r="E4244" i="5"/>
  <c r="H4114" i="5"/>
  <c r="H4061" i="5"/>
  <c r="E4018" i="5"/>
  <c r="E4046" i="5"/>
  <c r="H3997" i="5"/>
  <c r="H3928" i="5"/>
  <c r="H4083" i="5"/>
  <c r="F4006" i="5"/>
  <c r="H3948" i="5"/>
  <c r="H3920" i="5"/>
  <c r="F3874" i="5"/>
  <c r="H3821" i="5"/>
  <c r="H3913" i="5"/>
  <c r="H3859" i="5"/>
  <c r="E3834" i="5"/>
  <c r="H3834" i="5" s="1"/>
  <c r="H3839" i="5"/>
  <c r="F3673" i="5"/>
  <c r="E73" i="14" s="1"/>
  <c r="H3721" i="5"/>
  <c r="H3632" i="5"/>
  <c r="H3559" i="5"/>
  <c r="H3853" i="5"/>
  <c r="H3815" i="5"/>
  <c r="H3761" i="5"/>
  <c r="H3584" i="5"/>
  <c r="H3537" i="5"/>
  <c r="H3817" i="5"/>
  <c r="H3598" i="5"/>
  <c r="E3595" i="5"/>
  <c r="H3595" i="5" s="1"/>
  <c r="F3867" i="5"/>
  <c r="H3782" i="5"/>
  <c r="H3771" i="5"/>
  <c r="H3734" i="5"/>
  <c r="H3724" i="5"/>
  <c r="H3697" i="5"/>
  <c r="E3582" i="5"/>
  <c r="H3582" i="5" s="1"/>
  <c r="F3565" i="5"/>
  <c r="E3533" i="5"/>
  <c r="H3511" i="5"/>
  <c r="H3480" i="5"/>
  <c r="H3663" i="5"/>
  <c r="H3566" i="5"/>
  <c r="H3483" i="5"/>
  <c r="H3467" i="5"/>
  <c r="E3453" i="5"/>
  <c r="H3453" i="5" s="1"/>
  <c r="H3450" i="5"/>
  <c r="H3302" i="5"/>
  <c r="H3518" i="5"/>
  <c r="H3439" i="5"/>
  <c r="H3671" i="5"/>
  <c r="H3506" i="5"/>
  <c r="H3492" i="5"/>
  <c r="H3433" i="5"/>
  <c r="H3400" i="5"/>
  <c r="E3282" i="5"/>
  <c r="H3291" i="5"/>
  <c r="E3254" i="5"/>
  <c r="H3254" i="5" s="1"/>
  <c r="H3249" i="5"/>
  <c r="H3399" i="5"/>
  <c r="H3261" i="5"/>
  <c r="H3197" i="5"/>
  <c r="H3387" i="5"/>
  <c r="H3402" i="5"/>
  <c r="H3077" i="5"/>
  <c r="E3043" i="5"/>
  <c r="H3044" i="5"/>
  <c r="H2951" i="5"/>
  <c r="H3273" i="5"/>
  <c r="H3192" i="5"/>
  <c r="H3169" i="5"/>
  <c r="H3122" i="5"/>
  <c r="E2984" i="5"/>
  <c r="H2984" i="5" s="1"/>
  <c r="H2974" i="5"/>
  <c r="H2954" i="5"/>
  <c r="H3238" i="5"/>
  <c r="H3121" i="5"/>
  <c r="F3080" i="5"/>
  <c r="E130" i="15" s="1"/>
  <c r="H3074" i="5"/>
  <c r="H2990" i="5"/>
  <c r="E2928" i="5"/>
  <c r="H2874" i="5"/>
  <c r="F2905" i="5"/>
  <c r="H2909" i="5"/>
  <c r="E2889" i="5"/>
  <c r="H2889" i="5" s="1"/>
  <c r="H2894" i="5"/>
  <c r="H2865" i="5"/>
  <c r="F2835" i="5"/>
  <c r="E4" i="15" s="1"/>
  <c r="H3070" i="5"/>
  <c r="H2902" i="5"/>
  <c r="H2882" i="5"/>
  <c r="H2656" i="5"/>
  <c r="H2251" i="5"/>
  <c r="H2759" i="5"/>
  <c r="H2706" i="5"/>
  <c r="H2673" i="5"/>
  <c r="H2650" i="5"/>
  <c r="H2637" i="5"/>
  <c r="H2625" i="5"/>
  <c r="E2628" i="5"/>
  <c r="H2504" i="5"/>
  <c r="H2438" i="5"/>
  <c r="E2262" i="5"/>
  <c r="H2262" i="5" s="1"/>
  <c r="H2762" i="5"/>
  <c r="H2632" i="5"/>
  <c r="H2437" i="5"/>
  <c r="E2398" i="5"/>
  <c r="E2286" i="5"/>
  <c r="H2124" i="5"/>
  <c r="H1937" i="5"/>
  <c r="H2271" i="5"/>
  <c r="H2151" i="5"/>
  <c r="F2144" i="5"/>
  <c r="H2087" i="5"/>
  <c r="E2561" i="5"/>
  <c r="H2475" i="5"/>
  <c r="H2167" i="5"/>
  <c r="H2068" i="5"/>
  <c r="H2040" i="5"/>
  <c r="H2344" i="5"/>
  <c r="H2338" i="5"/>
  <c r="E2333" i="5"/>
  <c r="E2332" i="5" s="1"/>
  <c r="H2278" i="5"/>
  <c r="H2238" i="5"/>
  <c r="H2219" i="5"/>
  <c r="H2122" i="5"/>
  <c r="H1913" i="5"/>
  <c r="H1880" i="5"/>
  <c r="H1864" i="5"/>
  <c r="H1912" i="5"/>
  <c r="F1896" i="5"/>
  <c r="H1886" i="5"/>
  <c r="H1878" i="5"/>
  <c r="H1839" i="5"/>
  <c r="H1830" i="5"/>
  <c r="H1759" i="5"/>
  <c r="H1734" i="5"/>
  <c r="E1733" i="5"/>
  <c r="E1520" i="5"/>
  <c r="H1521" i="5"/>
  <c r="E1975" i="5"/>
  <c r="H1975" i="5" s="1"/>
  <c r="E1909" i="5"/>
  <c r="H1844" i="5"/>
  <c r="H1797" i="5"/>
  <c r="F1461" i="5"/>
  <c r="E1449" i="5"/>
  <c r="H1449" i="5" s="1"/>
  <c r="E1443" i="5"/>
  <c r="H1443" i="5" s="1"/>
  <c r="H1991" i="5"/>
  <c r="E1769" i="5"/>
  <c r="E1746" i="5"/>
  <c r="H1746" i="5" s="1"/>
  <c r="E1725" i="5"/>
  <c r="H1725" i="5" s="1"/>
  <c r="E1595" i="5"/>
  <c r="H1382" i="5"/>
  <c r="H1286" i="5"/>
  <c r="H1269" i="5"/>
  <c r="H1248" i="5"/>
  <c r="H1230" i="5"/>
  <c r="H1812" i="5"/>
  <c r="H1466" i="5"/>
  <c r="E1253" i="5"/>
  <c r="H1253" i="5" s="1"/>
  <c r="H928" i="5"/>
  <c r="H922" i="5"/>
  <c r="E890" i="5"/>
  <c r="H1414" i="5"/>
  <c r="E1145" i="5"/>
  <c r="H1826" i="5"/>
  <c r="H1495" i="5"/>
  <c r="E1265" i="5"/>
  <c r="H1265" i="5" s="1"/>
  <c r="E1205" i="5"/>
  <c r="F1106" i="5"/>
  <c r="H964" i="5"/>
  <c r="H1846" i="5"/>
  <c r="H1722" i="5"/>
  <c r="H1651" i="5"/>
  <c r="E1120" i="5"/>
  <c r="E984" i="5"/>
  <c r="H904" i="5"/>
  <c r="H1122" i="5"/>
  <c r="H1070" i="5"/>
  <c r="H1029" i="5"/>
  <c r="H987" i="5"/>
  <c r="H801" i="5"/>
  <c r="H712" i="5"/>
  <c r="H1115" i="5"/>
  <c r="F781" i="5"/>
  <c r="E29" i="7" s="1"/>
  <c r="E416" i="5"/>
  <c r="H416" i="5" s="1"/>
  <c r="H802" i="5"/>
  <c r="H572" i="5"/>
  <c r="F428" i="5"/>
  <c r="H328" i="5"/>
  <c r="H1182" i="5"/>
  <c r="H1119" i="5"/>
  <c r="H1081" i="5"/>
  <c r="H1018" i="5"/>
  <c r="H793" i="5"/>
  <c r="H594" i="5"/>
  <c r="E423" i="5"/>
  <c r="H423" i="5" s="1"/>
  <c r="H412" i="5"/>
  <c r="H28" i="5"/>
  <c r="E12" i="5"/>
  <c r="H72" i="5"/>
  <c r="H27" i="5"/>
  <c r="H523" i="5"/>
  <c r="H367" i="5"/>
  <c r="F280" i="5"/>
  <c r="H305" i="5"/>
  <c r="H113" i="5"/>
  <c r="H558" i="5"/>
  <c r="H526" i="5"/>
  <c r="H69" i="5"/>
  <c r="H6" i="5"/>
  <c r="F3956" i="5"/>
  <c r="E206" i="14" s="1"/>
  <c r="H3957" i="5"/>
  <c r="F4244" i="5"/>
  <c r="H4262" i="5"/>
  <c r="H4220" i="5"/>
  <c r="F4158" i="5"/>
  <c r="H4249" i="5"/>
  <c r="F3976" i="5"/>
  <c r="E213" i="14" s="1"/>
  <c r="F3707" i="5"/>
  <c r="E87" i="8" s="1"/>
  <c r="H3711" i="5"/>
  <c r="H3807" i="5"/>
  <c r="E3755" i="5"/>
  <c r="H3851" i="5"/>
  <c r="H3816" i="5"/>
  <c r="F3641" i="5"/>
  <c r="E50" i="8" s="1"/>
  <c r="E3776" i="5"/>
  <c r="F3603" i="5"/>
  <c r="E3475" i="5"/>
  <c r="F3476" i="5"/>
  <c r="H3648" i="5"/>
  <c r="H3560" i="5"/>
  <c r="H3491" i="5"/>
  <c r="F3363" i="5"/>
  <c r="F3281" i="5"/>
  <c r="E229" i="15" s="1"/>
  <c r="H3577" i="5"/>
  <c r="H3558" i="5"/>
  <c r="H3668" i="5"/>
  <c r="E3510" i="5"/>
  <c r="H3431" i="5"/>
  <c r="H3419" i="5"/>
  <c r="H3272" i="5"/>
  <c r="H3455" i="5"/>
  <c r="H3378" i="5"/>
  <c r="F3253" i="5"/>
  <c r="E213" i="15" s="1"/>
  <c r="H3468" i="5"/>
  <c r="H3381" i="5"/>
  <c r="E3138" i="5"/>
  <c r="H3138" i="5" s="1"/>
  <c r="H3196" i="5"/>
  <c r="H3140" i="5"/>
  <c r="H3265" i="5"/>
  <c r="H3175" i="5"/>
  <c r="H3057" i="5"/>
  <c r="H3031" i="5"/>
  <c r="H2994" i="5"/>
  <c r="H2973" i="5"/>
  <c r="H3191" i="5"/>
  <c r="H3010" i="5"/>
  <c r="F2928" i="5"/>
  <c r="E2872" i="5"/>
  <c r="H2872" i="5" s="1"/>
  <c r="H2839" i="5"/>
  <c r="H2869" i="5"/>
  <c r="F2800" i="5"/>
  <c r="H2981" i="5"/>
  <c r="H2931" i="5"/>
  <c r="H2740" i="5"/>
  <c r="E1999" i="5"/>
  <c r="F1944" i="5"/>
  <c r="E180" i="11" s="1"/>
  <c r="H1969" i="5"/>
  <c r="E2197" i="5"/>
  <c r="H2197" i="5" s="1"/>
  <c r="H1946" i="5"/>
  <c r="H1894" i="5"/>
  <c r="H1739" i="5"/>
  <c r="E1738" i="5"/>
  <c r="E1795" i="5"/>
  <c r="H1795" i="5" s="1"/>
  <c r="H1652" i="5"/>
  <c r="H1585" i="5"/>
  <c r="F1769" i="5"/>
  <c r="E114" i="11" s="1"/>
  <c r="E1750" i="5"/>
  <c r="H1750" i="5" s="1"/>
  <c r="F1437" i="5"/>
  <c r="E11" i="7" s="1"/>
  <c r="H1426" i="5"/>
  <c r="H1467" i="5"/>
  <c r="H1779" i="5"/>
  <c r="F1371" i="5"/>
  <c r="E194" i="12" s="1"/>
  <c r="E1277" i="5"/>
  <c r="F1211" i="5"/>
  <c r="H1114" i="5"/>
  <c r="F1113" i="5"/>
  <c r="E1170" i="5"/>
  <c r="H1170" i="5" s="1"/>
  <c r="F984" i="5"/>
  <c r="H864" i="5"/>
  <c r="H1174" i="5"/>
  <c r="H1107" i="5"/>
  <c r="H1023" i="5"/>
  <c r="H972" i="5"/>
  <c r="H797" i="5"/>
  <c r="F757" i="5"/>
  <c r="E15" i="12" s="1"/>
  <c r="H734" i="5"/>
  <c r="E380" i="5"/>
  <c r="F294" i="5"/>
  <c r="H1112" i="5"/>
  <c r="H1071" i="5"/>
  <c r="H1043" i="5"/>
  <c r="H991" i="5"/>
  <c r="H810" i="5"/>
  <c r="E710" i="5"/>
  <c r="E488" i="5"/>
  <c r="H1160" i="5"/>
  <c r="H1101" i="5"/>
  <c r="H1056" i="5"/>
  <c r="H621" i="5"/>
  <c r="F393" i="5"/>
  <c r="H135" i="5"/>
  <c r="H1108" i="5"/>
  <c r="H910" i="5"/>
  <c r="H767" i="5"/>
  <c r="H737" i="5"/>
  <c r="E573" i="5"/>
  <c r="H573" i="5" s="1"/>
  <c r="E561" i="5"/>
  <c r="H561" i="5" s="1"/>
  <c r="E549" i="5"/>
  <c r="H549" i="5" s="1"/>
  <c r="E537" i="5"/>
  <c r="H481" i="5"/>
  <c r="H463" i="5"/>
  <c r="H398" i="5"/>
  <c r="E230" i="5"/>
  <c r="H230" i="5" s="1"/>
  <c r="H210" i="5"/>
  <c r="E209" i="5"/>
  <c r="H65" i="5"/>
  <c r="H38" i="5"/>
  <c r="H150" i="5"/>
  <c r="H67" i="5"/>
  <c r="H13" i="5"/>
  <c r="H605" i="5"/>
  <c r="H278" i="5"/>
  <c r="H302" i="5"/>
  <c r="H232" i="5"/>
  <c r="H70" i="5"/>
  <c r="H295" i="5"/>
  <c r="H91" i="5"/>
  <c r="H4200" i="6"/>
  <c r="H3702" i="6"/>
  <c r="E3701" i="6"/>
  <c r="E3693" i="6" s="1"/>
  <c r="H3549" i="6"/>
  <c r="H3484" i="6"/>
  <c r="F3483" i="6"/>
  <c r="F258" i="15" s="1"/>
  <c r="H2234" i="6"/>
  <c r="H2192" i="6"/>
  <c r="H2585" i="6"/>
  <c r="E2115" i="6"/>
  <c r="H2115" i="6" s="1"/>
  <c r="H2116" i="6"/>
  <c r="H812" i="6"/>
  <c r="E627" i="6"/>
  <c r="E374" i="6"/>
  <c r="H4007" i="6"/>
  <c r="H3724" i="6"/>
  <c r="E3645" i="6"/>
  <c r="E3611" i="6"/>
  <c r="H3611" i="6" s="1"/>
  <c r="H3612" i="6"/>
  <c r="H3457" i="6"/>
  <c r="F3414" i="6"/>
  <c r="H3327" i="6"/>
  <c r="H3251" i="6"/>
  <c r="H2820" i="6"/>
  <c r="H2457" i="6"/>
  <c r="E2685" i="6"/>
  <c r="F2351" i="6"/>
  <c r="H2055" i="6"/>
  <c r="E1810" i="6"/>
  <c r="H1811" i="6"/>
  <c r="F1962" i="6"/>
  <c r="F146" i="11" s="1"/>
  <c r="H1950" i="6"/>
  <c r="H1923" i="6"/>
  <c r="F1845" i="6"/>
  <c r="F101" i="11" s="1"/>
  <c r="H1850" i="6"/>
  <c r="E1702" i="6"/>
  <c r="H1157" i="6"/>
  <c r="H1089" i="6"/>
  <c r="H634" i="6"/>
  <c r="H462" i="6"/>
  <c r="H561" i="6"/>
  <c r="H2963" i="6"/>
  <c r="F2768" i="6"/>
  <c r="H2769" i="6"/>
  <c r="F2685" i="6"/>
  <c r="E2128" i="6"/>
  <c r="H2129" i="6"/>
  <c r="H1493" i="6"/>
  <c r="H4158" i="6"/>
  <c r="H3856" i="6"/>
  <c r="E3844" i="6"/>
  <c r="F3385" i="6"/>
  <c r="F213" i="15" s="1"/>
  <c r="H3072" i="6"/>
  <c r="F2626" i="6"/>
  <c r="F2553" i="6" s="1"/>
  <c r="H2698" i="6"/>
  <c r="H2109" i="6"/>
  <c r="E1371" i="6"/>
  <c r="F1101" i="6"/>
  <c r="H1102" i="6"/>
  <c r="E958" i="6"/>
  <c r="H959" i="6"/>
  <c r="E703" i="6"/>
  <c r="F536" i="6"/>
  <c r="H573" i="6"/>
  <c r="H308" i="6"/>
  <c r="H56" i="6"/>
  <c r="F4299" i="6"/>
  <c r="H4300" i="6"/>
  <c r="F4301" i="6"/>
  <c r="F295" i="14" s="1"/>
  <c r="E4191" i="6"/>
  <c r="H4192" i="6"/>
  <c r="E4046" i="6"/>
  <c r="H4047" i="6"/>
  <c r="H4407" i="6"/>
  <c r="H4396" i="6"/>
  <c r="H4364" i="6"/>
  <c r="F4332" i="6"/>
  <c r="F312" i="14" s="1"/>
  <c r="H4333" i="6"/>
  <c r="F4388" i="6"/>
  <c r="H4373" i="6"/>
  <c r="F4291" i="6"/>
  <c r="H4292" i="6"/>
  <c r="H4271" i="6"/>
  <c r="E4256" i="6"/>
  <c r="H4257" i="6"/>
  <c r="H4226" i="6"/>
  <c r="H4345" i="6"/>
  <c r="H4317" i="6"/>
  <c r="E4261" i="6"/>
  <c r="H4261" i="6" s="1"/>
  <c r="H4361" i="6"/>
  <c r="H4269" i="6"/>
  <c r="H4209" i="6"/>
  <c r="F4182" i="6"/>
  <c r="F242" i="14" s="1"/>
  <c r="F4250" i="6"/>
  <c r="F271" i="14" s="1"/>
  <c r="H4227" i="6"/>
  <c r="H4210" i="6"/>
  <c r="H4196" i="6"/>
  <c r="F4145" i="6"/>
  <c r="F230" i="14" s="1"/>
  <c r="H4169" i="6"/>
  <c r="H4117" i="6"/>
  <c r="H4234" i="6"/>
  <c r="H4203" i="6"/>
  <c r="F4092" i="6"/>
  <c r="F205" i="14" s="1"/>
  <c r="H4085" i="6"/>
  <c r="H3996" i="6"/>
  <c r="H4093" i="6"/>
  <c r="H4060" i="6"/>
  <c r="E4034" i="6"/>
  <c r="E3917" i="6"/>
  <c r="H3913" i="6"/>
  <c r="H3896" i="6"/>
  <c r="H3888" i="6"/>
  <c r="H3930" i="6"/>
  <c r="H3918" i="6"/>
  <c r="H3897" i="6"/>
  <c r="H3812" i="6"/>
  <c r="H3785" i="6"/>
  <c r="E3716" i="6"/>
  <c r="H3716" i="6" s="1"/>
  <c r="H3717" i="6"/>
  <c r="H3972" i="6"/>
  <c r="H3963" i="6"/>
  <c r="F3982" i="6"/>
  <c r="E3926" i="6"/>
  <c r="E3876" i="6"/>
  <c r="E3863" i="6"/>
  <c r="H3866" i="6"/>
  <c r="H3848" i="6"/>
  <c r="E3830" i="6"/>
  <c r="H3764" i="6"/>
  <c r="H4003" i="6"/>
  <c r="H3880" i="6"/>
  <c r="H3631" i="6"/>
  <c r="H3610" i="6"/>
  <c r="H3540" i="6"/>
  <c r="F3498" i="6"/>
  <c r="F265" i="15" s="1"/>
  <c r="H3493" i="6"/>
  <c r="E3476" i="6"/>
  <c r="H3476" i="6" s="1"/>
  <c r="H3480" i="6"/>
  <c r="F3626" i="6"/>
  <c r="F324" i="8" s="1"/>
  <c r="F3598" i="6"/>
  <c r="F3581" i="6" s="1"/>
  <c r="F300" i="15" s="1"/>
  <c r="H3800" i="6"/>
  <c r="F3554" i="6"/>
  <c r="H3531" i="6"/>
  <c r="H3514" i="6"/>
  <c r="H3434" i="6"/>
  <c r="E3433" i="6"/>
  <c r="H3353" i="6"/>
  <c r="F3190" i="6"/>
  <c r="F120" i="15" s="1"/>
  <c r="H3191" i="6"/>
  <c r="H3103" i="6"/>
  <c r="F3100" i="6"/>
  <c r="E3803" i="6"/>
  <c r="H3726" i="6"/>
  <c r="F3669" i="6"/>
  <c r="F339" i="15" s="1"/>
  <c r="E3505" i="6"/>
  <c r="H3406" i="6"/>
  <c r="H3360" i="6"/>
  <c r="H3313" i="6"/>
  <c r="F3303" i="6"/>
  <c r="H3287" i="6"/>
  <c r="F3243" i="6"/>
  <c r="H3741" i="6"/>
  <c r="H3705" i="6"/>
  <c r="H3555" i="6"/>
  <c r="H3506" i="6"/>
  <c r="H3485" i="6"/>
  <c r="H3388" i="6"/>
  <c r="H3362" i="6"/>
  <c r="H3359" i="6"/>
  <c r="H3293" i="6"/>
  <c r="F3452" i="6"/>
  <c r="H3304" i="6"/>
  <c r="E3185" i="6"/>
  <c r="H4307" i="6"/>
  <c r="F3811" i="6"/>
  <c r="H3494" i="6"/>
  <c r="F3367" i="6"/>
  <c r="F207" i="15" s="1"/>
  <c r="E3169" i="6"/>
  <c r="H3165" i="6"/>
  <c r="H3205" i="6"/>
  <c r="H3166" i="6"/>
  <c r="H3128" i="6"/>
  <c r="H3146" i="6"/>
  <c r="H3078" i="6"/>
  <c r="H3065" i="6"/>
  <c r="H3050" i="6"/>
  <c r="F2940" i="6"/>
  <c r="E3099" i="6"/>
  <c r="H3037" i="6"/>
  <c r="H2990" i="6"/>
  <c r="H2951" i="6"/>
  <c r="H2918" i="6"/>
  <c r="H3124" i="6"/>
  <c r="H3004" i="6"/>
  <c r="H2967" i="6"/>
  <c r="E2917" i="6"/>
  <c r="E2916" i="6" s="1"/>
  <c r="H2888" i="6"/>
  <c r="H2879" i="6"/>
  <c r="H2866" i="6"/>
  <c r="H2840" i="6"/>
  <c r="H2826" i="6"/>
  <c r="H2784" i="6"/>
  <c r="H3068" i="6"/>
  <c r="H2895" i="6"/>
  <c r="H2873" i="6"/>
  <c r="H2834" i="6"/>
  <c r="E2860" i="6"/>
  <c r="F2812" i="6"/>
  <c r="H2650" i="6"/>
  <c r="E2618" i="6"/>
  <c r="H2621" i="6"/>
  <c r="H2604" i="6"/>
  <c r="H2506" i="6"/>
  <c r="H2431" i="6"/>
  <c r="E2421" i="6"/>
  <c r="H2422" i="6"/>
  <c r="F2370" i="6"/>
  <c r="E2341" i="6"/>
  <c r="H2342" i="6"/>
  <c r="E2853" i="6"/>
  <c r="H2759" i="6"/>
  <c r="H2620" i="6"/>
  <c r="E2428" i="6"/>
  <c r="H2398" i="6"/>
  <c r="E2813" i="6"/>
  <c r="H2813" i="6" s="1"/>
  <c r="H2804" i="6"/>
  <c r="H2761" i="6"/>
  <c r="F2722" i="6"/>
  <c r="H2714" i="6"/>
  <c r="F2673" i="6"/>
  <c r="E2574" i="6"/>
  <c r="H2515" i="6"/>
  <c r="E2403" i="6"/>
  <c r="H2403" i="6" s="1"/>
  <c r="E2248" i="6"/>
  <c r="H2248" i="6" s="1"/>
  <c r="H2222" i="6"/>
  <c r="H2113" i="6"/>
  <c r="H2092" i="6"/>
  <c r="H2923" i="6"/>
  <c r="E2841" i="6"/>
  <c r="F2754" i="6"/>
  <c r="H2749" i="6"/>
  <c r="H2709" i="6"/>
  <c r="E2319" i="6"/>
  <c r="H2298" i="6"/>
  <c r="H2249" i="6"/>
  <c r="H2402" i="6"/>
  <c r="H2295" i="6"/>
  <c r="H2237" i="6"/>
  <c r="H2118" i="6"/>
  <c r="H1915" i="6"/>
  <c r="E1914" i="6"/>
  <c r="E1862" i="6"/>
  <c r="H1862" i="6" s="1"/>
  <c r="H2347" i="6"/>
  <c r="H2058" i="6"/>
  <c r="H2025" i="6"/>
  <c r="E1901" i="6"/>
  <c r="E1763" i="6"/>
  <c r="H1763" i="6" s="1"/>
  <c r="H1693" i="6"/>
  <c r="H2544" i="6"/>
  <c r="H2274" i="6"/>
  <c r="E2198" i="6"/>
  <c r="H2198" i="6" s="1"/>
  <c r="H2105" i="6"/>
  <c r="H2095" i="6"/>
  <c r="E2079" i="6"/>
  <c r="H2079" i="6" s="1"/>
  <c r="H2065" i="6"/>
  <c r="H1919" i="6"/>
  <c r="H1760" i="6"/>
  <c r="E1609" i="6"/>
  <c r="H1609" i="6" s="1"/>
  <c r="H2301" i="6"/>
  <c r="H2269" i="6"/>
  <c r="H1828" i="6"/>
  <c r="H1797" i="6"/>
  <c r="H1740" i="6"/>
  <c r="F1728" i="6"/>
  <c r="F66" i="7" s="1"/>
  <c r="H1604" i="6"/>
  <c r="H1508" i="6"/>
  <c r="F1448" i="6"/>
  <c r="H1448" i="6" s="1"/>
  <c r="H1419" i="6"/>
  <c r="H1357" i="6"/>
  <c r="E1268" i="6"/>
  <c r="H1268" i="6" s="1"/>
  <c r="H1241" i="6"/>
  <c r="F1703" i="6"/>
  <c r="H1595" i="6"/>
  <c r="H1579" i="6"/>
  <c r="H1511" i="6"/>
  <c r="E1335" i="6"/>
  <c r="H1720" i="6"/>
  <c r="H1600" i="6"/>
  <c r="F1556" i="6"/>
  <c r="F21" i="7" s="1"/>
  <c r="H1546" i="6"/>
  <c r="H1539" i="6"/>
  <c r="H1507" i="6"/>
  <c r="H1426" i="6"/>
  <c r="F1411" i="6"/>
  <c r="F1378" i="6"/>
  <c r="F192" i="7" s="1"/>
  <c r="H1366" i="6"/>
  <c r="E1365" i="6"/>
  <c r="H1283" i="6"/>
  <c r="H1607" i="6"/>
  <c r="H1510" i="6"/>
  <c r="H1455" i="6"/>
  <c r="H1336" i="6"/>
  <c r="H1315" i="6"/>
  <c r="H1451" i="6"/>
  <c r="H1820" i="6"/>
  <c r="E1244" i="6"/>
  <c r="H1216" i="6"/>
  <c r="F1193" i="6"/>
  <c r="E720" i="6"/>
  <c r="E726" i="6" s="1"/>
  <c r="F628" i="6"/>
  <c r="E609" i="6"/>
  <c r="E572" i="6" s="1"/>
  <c r="E543" i="6"/>
  <c r="H543" i="6" s="1"/>
  <c r="E426" i="6"/>
  <c r="H298" i="6"/>
  <c r="H1284" i="6"/>
  <c r="F1171" i="6"/>
  <c r="F131" i="12" s="1"/>
  <c r="H1027" i="6"/>
  <c r="H600" i="6"/>
  <c r="H512" i="6"/>
  <c r="E490" i="6"/>
  <c r="H490" i="6" s="1"/>
  <c r="H468" i="6"/>
  <c r="H423" i="6"/>
  <c r="H373" i="6"/>
  <c r="H315" i="6"/>
  <c r="E1214" i="6"/>
  <c r="E1205" i="6" s="1"/>
  <c r="H1187" i="6"/>
  <c r="H614" i="6"/>
  <c r="H586" i="6"/>
  <c r="E549" i="6"/>
  <c r="H549" i="6" s="1"/>
  <c r="H417" i="6"/>
  <c r="H312" i="6"/>
  <c r="H1131" i="6"/>
  <c r="E1036" i="6"/>
  <c r="H1036" i="6" s="1"/>
  <c r="F865" i="6"/>
  <c r="H599" i="6"/>
  <c r="H557" i="6"/>
  <c r="H429" i="6"/>
  <c r="E413" i="6"/>
  <c r="H317" i="6"/>
  <c r="H264" i="6"/>
  <c r="H236" i="6"/>
  <c r="H1088" i="6"/>
  <c r="H1005" i="6"/>
  <c r="E524" i="6"/>
  <c r="H476" i="6"/>
  <c r="F413" i="6"/>
  <c r="H377" i="6"/>
  <c r="H359" i="6"/>
  <c r="H823" i="6"/>
  <c r="H606" i="6"/>
  <c r="H575" i="6"/>
  <c r="H550" i="6"/>
  <c r="H519" i="6"/>
  <c r="H354" i="6"/>
  <c r="E323" i="6"/>
  <c r="H278" i="6"/>
  <c r="H261" i="6"/>
  <c r="H126" i="6"/>
  <c r="H623" i="6"/>
  <c r="E537" i="6"/>
  <c r="H505" i="6"/>
  <c r="F374" i="6"/>
  <c r="E78" i="6"/>
  <c r="H78" i="6" s="1"/>
  <c r="H26" i="6"/>
  <c r="H18" i="6"/>
  <c r="H124" i="6"/>
  <c r="H33" i="6"/>
  <c r="H127" i="6"/>
  <c r="H369" i="6"/>
  <c r="F4070" i="6"/>
  <c r="H4071" i="6"/>
  <c r="H4406" i="6"/>
  <c r="H4355" i="6"/>
  <c r="F4327" i="6"/>
  <c r="H4328" i="6"/>
  <c r="H4378" i="6"/>
  <c r="F4356" i="6"/>
  <c r="H4363" i="6"/>
  <c r="H4368" i="6"/>
  <c r="H4289" i="6"/>
  <c r="F4212" i="6"/>
  <c r="H4213" i="6"/>
  <c r="F4243" i="6"/>
  <c r="F4215" i="6"/>
  <c r="F259" i="8" s="1"/>
  <c r="H4202" i="6"/>
  <c r="H4254" i="6"/>
  <c r="H4175" i="6"/>
  <c r="H4139" i="6"/>
  <c r="H4059" i="6"/>
  <c r="H4162" i="6"/>
  <c r="F4133" i="6"/>
  <c r="H4096" i="6"/>
  <c r="H4072" i="6"/>
  <c r="E4014" i="6"/>
  <c r="H4014" i="6" s="1"/>
  <c r="H4253" i="6"/>
  <c r="H4155" i="6"/>
  <c r="H4154" i="6"/>
  <c r="H4094" i="6"/>
  <c r="H4016" i="6"/>
  <c r="H3977" i="6"/>
  <c r="F4058" i="6"/>
  <c r="H4062" i="6"/>
  <c r="F4034" i="6"/>
  <c r="F172" i="14" s="1"/>
  <c r="F3864" i="6"/>
  <c r="F94" i="14" s="1"/>
  <c r="H3865" i="6"/>
  <c r="H3919" i="6"/>
  <c r="H3959" i="6"/>
  <c r="H3920" i="6"/>
  <c r="F3831" i="6"/>
  <c r="F81" i="14" s="1"/>
  <c r="H4129" i="6"/>
  <c r="H3870" i="6"/>
  <c r="H3833" i="6"/>
  <c r="H3782" i="6"/>
  <c r="H3725" i="6"/>
  <c r="H3754" i="6"/>
  <c r="E3571" i="6"/>
  <c r="H3572" i="6"/>
  <c r="H3424" i="6"/>
  <c r="E3398" i="6"/>
  <c r="H3399" i="6"/>
  <c r="E3361" i="6"/>
  <c r="H3361" i="6" s="1"/>
  <c r="H3363" i="6"/>
  <c r="H3860" i="6"/>
  <c r="F3646" i="6"/>
  <c r="F3794" i="6"/>
  <c r="F3651" i="6"/>
  <c r="H3558" i="6"/>
  <c r="H3503" i="6"/>
  <c r="E3469" i="6"/>
  <c r="H3473" i="6"/>
  <c r="H3381" i="6"/>
  <c r="E3380" i="6"/>
  <c r="H3380" i="6" s="1"/>
  <c r="H3346" i="6"/>
  <c r="F3264" i="6"/>
  <c r="F159" i="15" s="1"/>
  <c r="H3841" i="6"/>
  <c r="H3676" i="6"/>
  <c r="H3580" i="6"/>
  <c r="H3504" i="6"/>
  <c r="H3368" i="6"/>
  <c r="H3298" i="6"/>
  <c r="H3285" i="6"/>
  <c r="H3650" i="6"/>
  <c r="E3427" i="6"/>
  <c r="H3427" i="6" s="1"/>
  <c r="H3404" i="6"/>
  <c r="H3396" i="6"/>
  <c r="F3356" i="6"/>
  <c r="H3280" i="6"/>
  <c r="E3250" i="6"/>
  <c r="H3653" i="6"/>
  <c r="H3533" i="6"/>
  <c r="H3378" i="6"/>
  <c r="F3270" i="6"/>
  <c r="F160" i="8" s="1"/>
  <c r="H3260" i="6"/>
  <c r="H3234" i="6"/>
  <c r="H3221" i="6"/>
  <c r="H3851" i="6"/>
  <c r="H3793" i="6"/>
  <c r="H3747" i="6"/>
  <c r="E3512" i="6"/>
  <c r="H3512" i="6" s="1"/>
  <c r="H3486" i="6"/>
  <c r="H3366" i="6"/>
  <c r="F3314" i="6"/>
  <c r="F178" i="15" s="1"/>
  <c r="H3269" i="6"/>
  <c r="H3254" i="6"/>
  <c r="H3369" i="6"/>
  <c r="F3145" i="6"/>
  <c r="H3203" i="6"/>
  <c r="F3019" i="6"/>
  <c r="H3024" i="6"/>
  <c r="H3201" i="6"/>
  <c r="H3459" i="6"/>
  <c r="H3199" i="6"/>
  <c r="H3158" i="6"/>
  <c r="H3142" i="6"/>
  <c r="H3077" i="6"/>
  <c r="H3049" i="6"/>
  <c r="H3025" i="6"/>
  <c r="F2934" i="6"/>
  <c r="H2937" i="6"/>
  <c r="H3150" i="6"/>
  <c r="H3003" i="6"/>
  <c r="H3039" i="6"/>
  <c r="H2989" i="6"/>
  <c r="H2966" i="6"/>
  <c r="H3104" i="6"/>
  <c r="E3035" i="6"/>
  <c r="H2907" i="6"/>
  <c r="H2898" i="6"/>
  <c r="E2883" i="6"/>
  <c r="H2883" i="6" s="1"/>
  <c r="H2823" i="6"/>
  <c r="H2778" i="6"/>
  <c r="E3058" i="6"/>
  <c r="H2890" i="6"/>
  <c r="H2868" i="6"/>
  <c r="H2829" i="6"/>
  <c r="E2601" i="6"/>
  <c r="H2602" i="6"/>
  <c r="E2511" i="6"/>
  <c r="H2511" i="6" s="1"/>
  <c r="H2512" i="6"/>
  <c r="E2503" i="6"/>
  <c r="H2504" i="6"/>
  <c r="H2399" i="6"/>
  <c r="F2740" i="6"/>
  <c r="F2328" i="6"/>
  <c r="H2145" i="6"/>
  <c r="H2135" i="6"/>
  <c r="E2740" i="6"/>
  <c r="F2574" i="6"/>
  <c r="E2522" i="6"/>
  <c r="H2275" i="6"/>
  <c r="H2247" i="6"/>
  <c r="H2238" i="6"/>
  <c r="H2218" i="6"/>
  <c r="H2202" i="6"/>
  <c r="H2106" i="6"/>
  <c r="H2089" i="6"/>
  <c r="H2773" i="6"/>
  <c r="H2703" i="6"/>
  <c r="H2696" i="6"/>
  <c r="E2627" i="6"/>
  <c r="H2627" i="6" s="1"/>
  <c r="E2568" i="6"/>
  <c r="E2466" i="6"/>
  <c r="H2408" i="6"/>
  <c r="H2277" i="6"/>
  <c r="H2246" i="6"/>
  <c r="E2009" i="6"/>
  <c r="F1949" i="6"/>
  <c r="F142" i="11" s="1"/>
  <c r="F1628" i="6"/>
  <c r="F55" i="7" s="1"/>
  <c r="H2645" i="6"/>
  <c r="E2073" i="6"/>
  <c r="H2073" i="6" s="1"/>
  <c r="H1776" i="6"/>
  <c r="H1650" i="6"/>
  <c r="H1636" i="6"/>
  <c r="E2456" i="6"/>
  <c r="H2050" i="6"/>
  <c r="E2049" i="6"/>
  <c r="H1975" i="6"/>
  <c r="E1974" i="6"/>
  <c r="H1940" i="6"/>
  <c r="H1918" i="6"/>
  <c r="H1875" i="6"/>
  <c r="H1861" i="6"/>
  <c r="H1750" i="6"/>
  <c r="E2018" i="6"/>
  <c r="H2018" i="6" s="1"/>
  <c r="E1958" i="6"/>
  <c r="H1958" i="6" s="1"/>
  <c r="H2059" i="6"/>
  <c r="H1868" i="6"/>
  <c r="H1258" i="6"/>
  <c r="H1987" i="6"/>
  <c r="H1743" i="6"/>
  <c r="H1560" i="6"/>
  <c r="H1449" i="6"/>
  <c r="H1333" i="6"/>
  <c r="F1293" i="6"/>
  <c r="H1801" i="6"/>
  <c r="H1608" i="6"/>
  <c r="H1557" i="6"/>
  <c r="E1544" i="6"/>
  <c r="F1506" i="6"/>
  <c r="E1411" i="6"/>
  <c r="H1411" i="6" s="1"/>
  <c r="H1383" i="6"/>
  <c r="F1365" i="6"/>
  <c r="F189" i="12" s="1"/>
  <c r="H1339" i="6"/>
  <c r="E1329" i="6"/>
  <c r="E1311" i="6"/>
  <c r="H1311" i="6" s="1"/>
  <c r="H1273" i="6"/>
  <c r="H1240" i="6"/>
  <c r="H1764" i="6"/>
  <c r="H1297" i="6"/>
  <c r="H1290" i="6"/>
  <c r="F1244" i="6"/>
  <c r="F155" i="12" s="1"/>
  <c r="E800" i="6"/>
  <c r="H800" i="6" s="1"/>
  <c r="H713" i="6"/>
  <c r="H637" i="6"/>
  <c r="H593" i="6"/>
  <c r="H535" i="6"/>
  <c r="H506" i="6"/>
  <c r="H489" i="6"/>
  <c r="H465" i="6"/>
  <c r="H398" i="6"/>
  <c r="H363" i="6"/>
  <c r="H234" i="6"/>
  <c r="H985" i="6"/>
  <c r="H610" i="6"/>
  <c r="H583" i="6"/>
  <c r="H558" i="6"/>
  <c r="H548" i="6"/>
  <c r="H531" i="6"/>
  <c r="H517" i="6"/>
  <c r="E474" i="6"/>
  <c r="H474" i="6" s="1"/>
  <c r="H404" i="6"/>
  <c r="H1038" i="6"/>
  <c r="H841" i="6"/>
  <c r="H564" i="6"/>
  <c r="E214" i="6"/>
  <c r="H1167" i="6"/>
  <c r="H1148" i="6"/>
  <c r="F1049" i="6"/>
  <c r="F84" i="12" s="1"/>
  <c r="H629" i="6"/>
  <c r="H1085" i="6"/>
  <c r="H582" i="6"/>
  <c r="H84" i="6"/>
  <c r="H516" i="6"/>
  <c r="F53" i="6"/>
  <c r="H10" i="6"/>
  <c r="E9" i="6"/>
  <c r="H9" i="6" s="1"/>
  <c r="H94" i="6"/>
  <c r="H97" i="6"/>
  <c r="H49" i="6"/>
  <c r="H30" i="6"/>
  <c r="F4349" i="6"/>
  <c r="H4350" i="6"/>
  <c r="H4354" i="6"/>
  <c r="E4376" i="6"/>
  <c r="H4382" i="6"/>
  <c r="H4305" i="6"/>
  <c r="E4243" i="6"/>
  <c r="H4247" i="6"/>
  <c r="E4343" i="6"/>
  <c r="H4369" i="6"/>
  <c r="E4301" i="6"/>
  <c r="H4359" i="6"/>
  <c r="H4347" i="6"/>
  <c r="E4205" i="6"/>
  <c r="H4205" i="6" s="1"/>
  <c r="H4206" i="6"/>
  <c r="H4186" i="6"/>
  <c r="E4133" i="6"/>
  <c r="H4138" i="6"/>
  <c r="E4273" i="6"/>
  <c r="H4273" i="6" s="1"/>
  <c r="H4187" i="6"/>
  <c r="E4145" i="6"/>
  <c r="H4137" i="6"/>
  <c r="H4219" i="6"/>
  <c r="H4135" i="6"/>
  <c r="H4055" i="6"/>
  <c r="H4161" i="6"/>
  <c r="E4092" i="6"/>
  <c r="F4078" i="6"/>
  <c r="E3995" i="6"/>
  <c r="H4000" i="6"/>
  <c r="H4020" i="6"/>
  <c r="F3876" i="6"/>
  <c r="H3978" i="6"/>
  <c r="H4068" i="6"/>
  <c r="H3911" i="6"/>
  <c r="H3885" i="6"/>
  <c r="H4024" i="6"/>
  <c r="E3542" i="6"/>
  <c r="H3542" i="6" s="1"/>
  <c r="H3544" i="6"/>
  <c r="H3987" i="6"/>
  <c r="H3942" i="6"/>
  <c r="H3595" i="6"/>
  <c r="H3532" i="6"/>
  <c r="E3498" i="6"/>
  <c r="H3501" i="6"/>
  <c r="E3951" i="6"/>
  <c r="H3951" i="6" s="1"/>
  <c r="E3895" i="6"/>
  <c r="H3895" i="6" s="1"/>
  <c r="F3766" i="6"/>
  <c r="H3638" i="6"/>
  <c r="H3593" i="6"/>
  <c r="H3534" i="6"/>
  <c r="E3415" i="6"/>
  <c r="H3415" i="6" s="1"/>
  <c r="H3623" i="6"/>
  <c r="H3508" i="6"/>
  <c r="F3468" i="6"/>
  <c r="F253" i="15" s="1"/>
  <c r="H3320" i="6"/>
  <c r="F3114" i="6"/>
  <c r="H3118" i="6"/>
  <c r="H3813" i="6"/>
  <c r="E3669" i="6"/>
  <c r="H3669" i="6" s="1"/>
  <c r="H3492" i="6"/>
  <c r="H3466" i="6"/>
  <c r="H3394" i="6"/>
  <c r="H3464" i="6"/>
  <c r="H3454" i="6"/>
  <c r="H3412" i="6"/>
  <c r="H3357" i="6"/>
  <c r="H3333" i="6"/>
  <c r="H3286" i="6"/>
  <c r="H3567" i="6"/>
  <c r="E3452" i="6"/>
  <c r="E3263" i="6"/>
  <c r="F4280" i="6"/>
  <c r="F287" i="8" s="1"/>
  <c r="H3993" i="6"/>
  <c r="H3588" i="6"/>
  <c r="H3307" i="6"/>
  <c r="H3235" i="6"/>
  <c r="E3195" i="6"/>
  <c r="H3214" i="6"/>
  <c r="H3163" i="6"/>
  <c r="H3147" i="6"/>
  <c r="E3156" i="6"/>
  <c r="H3141" i="6"/>
  <c r="F3125" i="6"/>
  <c r="H3084" i="6"/>
  <c r="H3188" i="6"/>
  <c r="E3080" i="6"/>
  <c r="H3080" i="6" s="1"/>
  <c r="H3153" i="6"/>
  <c r="H3106" i="6"/>
  <c r="E2897" i="6"/>
  <c r="H2897" i="6" s="1"/>
  <c r="H3060" i="6"/>
  <c r="H3045" i="6"/>
  <c r="F2917" i="6"/>
  <c r="E2896" i="6"/>
  <c r="H2896" i="6" s="1"/>
  <c r="H2884" i="6"/>
  <c r="H2871" i="6"/>
  <c r="H2851" i="6"/>
  <c r="H2832" i="6"/>
  <c r="H2811" i="6"/>
  <c r="F3058" i="6"/>
  <c r="H2991" i="6"/>
  <c r="H2979" i="6"/>
  <c r="H2904" i="6"/>
  <c r="H2887" i="6"/>
  <c r="H2855" i="6"/>
  <c r="H2950" i="6"/>
  <c r="H2870" i="6"/>
  <c r="H2642" i="6"/>
  <c r="E2563" i="6"/>
  <c r="H2563" i="6" s="1"/>
  <c r="H2564" i="6"/>
  <c r="H2535" i="6"/>
  <c r="H2437" i="6"/>
  <c r="F2427" i="6"/>
  <c r="H2356" i="6"/>
  <c r="H2796" i="6"/>
  <c r="E2371" i="6"/>
  <c r="H2371" i="6" s="1"/>
  <c r="H2831" i="6"/>
  <c r="H2681" i="6"/>
  <c r="E2352" i="6"/>
  <c r="H2352" i="6" s="1"/>
  <c r="H2346" i="6"/>
  <c r="H2296" i="6"/>
  <c r="H2270" i="6"/>
  <c r="H2253" i="6"/>
  <c r="H2226" i="6"/>
  <c r="H2195" i="6"/>
  <c r="H2903" i="6"/>
  <c r="H2797" i="6"/>
  <c r="H2678" i="6"/>
  <c r="H2575" i="6"/>
  <c r="F2466" i="6"/>
  <c r="H2448" i="6"/>
  <c r="H2321" i="6"/>
  <c r="H2434" i="6"/>
  <c r="H2284" i="6"/>
  <c r="H1786" i="6"/>
  <c r="E1628" i="6"/>
  <c r="H2632" i="6"/>
  <c r="H2444" i="6"/>
  <c r="H2068" i="6"/>
  <c r="E2067" i="6"/>
  <c r="F2049" i="6"/>
  <c r="E1997" i="6"/>
  <c r="H1997" i="6" s="1"/>
  <c r="H1998" i="6"/>
  <c r="H1939" i="6"/>
  <c r="H1814" i="6"/>
  <c r="H1785" i="6"/>
  <c r="H1765" i="6"/>
  <c r="H1749" i="6"/>
  <c r="H1613" i="6"/>
  <c r="H2098" i="6"/>
  <c r="H2046" i="6"/>
  <c r="E2031" i="6"/>
  <c r="H2031" i="6" s="1"/>
  <c r="H1830" i="6"/>
  <c r="H1799" i="6"/>
  <c r="H1734" i="6"/>
  <c r="H1433" i="6"/>
  <c r="H2013" i="6"/>
  <c r="H1907" i="6"/>
  <c r="H1513" i="6"/>
  <c r="H1382" i="6"/>
  <c r="E1293" i="6"/>
  <c r="E1280" i="6" s="1"/>
  <c r="E2061" i="6"/>
  <c r="H1888" i="6"/>
  <c r="E1556" i="6"/>
  <c r="E1535" i="6"/>
  <c r="H1535" i="6" s="1"/>
  <c r="F1371" i="6"/>
  <c r="F190" i="12" s="1"/>
  <c r="H1266" i="6"/>
  <c r="F1179" i="6"/>
  <c r="H1160" i="6"/>
  <c r="H1514" i="6"/>
  <c r="H1181" i="6"/>
  <c r="H969" i="6"/>
  <c r="H706" i="6"/>
  <c r="H630" i="6"/>
  <c r="H576" i="6"/>
  <c r="H495" i="6"/>
  <c r="H451" i="6"/>
  <c r="H387" i="6"/>
  <c r="H360" i="6"/>
  <c r="H279" i="6"/>
  <c r="H1841" i="6"/>
  <c r="F1214" i="6"/>
  <c r="H607" i="6"/>
  <c r="H544" i="6"/>
  <c r="H528" i="6"/>
  <c r="H444" i="6"/>
  <c r="H378" i="6"/>
  <c r="H1142" i="6"/>
  <c r="H1095" i="6"/>
  <c r="H833" i="6"/>
  <c r="F322" i="6"/>
  <c r="H241" i="6"/>
  <c r="H216" i="6"/>
  <c r="F958" i="6"/>
  <c r="F585" i="6"/>
  <c r="E316" i="6"/>
  <c r="H316" i="6" s="1"/>
  <c r="F1066" i="6"/>
  <c r="F89" i="12" s="1"/>
  <c r="H801" i="6"/>
  <c r="H616" i="6"/>
  <c r="F427" i="6"/>
  <c r="E358" i="6"/>
  <c r="E338" i="6"/>
  <c r="H338" i="6" s="1"/>
  <c r="H177" i="6"/>
  <c r="H95" i="6"/>
  <c r="F11" i="6"/>
  <c r="E1118" i="6"/>
  <c r="H1118" i="6" s="1"/>
  <c r="H721" i="6"/>
  <c r="H514" i="6"/>
  <c r="H491" i="6"/>
  <c r="H222" i="6"/>
  <c r="H125" i="6"/>
  <c r="E68" i="6"/>
  <c r="E53" i="6" s="1"/>
  <c r="H20" i="6"/>
  <c r="E24" i="6"/>
  <c r="H24" i="6" s="1"/>
  <c r="E392" i="6"/>
  <c r="H79" i="6"/>
  <c r="H25" i="6"/>
  <c r="H85" i="6"/>
  <c r="H140" i="6"/>
  <c r="H59" i="6"/>
  <c r="E139" i="6"/>
  <c r="F4340" i="6"/>
  <c r="H4341" i="6"/>
  <c r="F3994" i="6"/>
  <c r="F158" i="14" s="1"/>
  <c r="E4027" i="6"/>
  <c r="H4027" i="6" s="1"/>
  <c r="H4028" i="6"/>
  <c r="H4109" i="6"/>
  <c r="H4021" i="6"/>
  <c r="H3859" i="6"/>
  <c r="E3769" i="6"/>
  <c r="H3770" i="6"/>
  <c r="F3701" i="6"/>
  <c r="H4042" i="6"/>
  <c r="E3982" i="6"/>
  <c r="H3982" i="6" s="1"/>
  <c r="F3926" i="6"/>
  <c r="F3845" i="6"/>
  <c r="H3843" i="6"/>
  <c r="H3783" i="6"/>
  <c r="H3602" i="6"/>
  <c r="E3589" i="6"/>
  <c r="H3589" i="6" s="1"/>
  <c r="E3451" i="6"/>
  <c r="H3765" i="6"/>
  <c r="H3614" i="6"/>
  <c r="H3393" i="6"/>
  <c r="H3354" i="6"/>
  <c r="F3250" i="6"/>
  <c r="H3624" i="6"/>
  <c r="H3283" i="6"/>
  <c r="F3505" i="6"/>
  <c r="E3356" i="6"/>
  <c r="H3295" i="6"/>
  <c r="H4315" i="6"/>
  <c r="E4277" i="6"/>
  <c r="H4277" i="6" s="1"/>
  <c r="H3886" i="6"/>
  <c r="H3305" i="6"/>
  <c r="H3247" i="6"/>
  <c r="F3169" i="6"/>
  <c r="F111" i="15" s="1"/>
  <c r="H3222" i="6"/>
  <c r="H3245" i="6"/>
  <c r="F3212" i="6"/>
  <c r="F130" i="8" s="1"/>
  <c r="F3157" i="6"/>
  <c r="F108" i="8" s="1"/>
  <c r="H3143" i="6"/>
  <c r="F3099" i="6"/>
  <c r="F80" i="15" s="1"/>
  <c r="H3111" i="6"/>
  <c r="H3204" i="6"/>
  <c r="H3173" i="6"/>
  <c r="H3180" i="6"/>
  <c r="E3137" i="6"/>
  <c r="F2962" i="6"/>
  <c r="F3" i="15" s="1"/>
  <c r="F3035" i="6"/>
  <c r="H2971" i="6"/>
  <c r="H2902" i="6"/>
  <c r="H2805" i="6"/>
  <c r="E2987" i="6"/>
  <c r="H2881" i="6"/>
  <c r="H2845" i="6"/>
  <c r="H2758" i="6"/>
  <c r="E2660" i="6"/>
  <c r="H2661" i="6"/>
  <c r="E2555" i="6"/>
  <c r="H2556" i="6"/>
  <c r="E2382" i="6"/>
  <c r="H2383" i="6"/>
  <c r="H2906" i="6"/>
  <c r="E2435" i="6"/>
  <c r="H2435" i="6" s="1"/>
  <c r="E2384" i="6"/>
  <c r="H2384" i="6" s="1"/>
  <c r="H2396" i="6"/>
  <c r="E2241" i="6"/>
  <c r="H2241" i="6" s="1"/>
  <c r="E2783" i="6"/>
  <c r="E2638" i="6"/>
  <c r="H2638" i="6" s="1"/>
  <c r="F2534" i="6"/>
  <c r="H2262" i="6"/>
  <c r="H2250" i="6"/>
  <c r="H2243" i="6"/>
  <c r="E2754" i="6"/>
  <c r="H2303" i="6"/>
  <c r="H2225" i="6"/>
  <c r="F1914" i="6"/>
  <c r="H1657" i="6"/>
  <c r="H1643" i="6"/>
  <c r="H1629" i="6"/>
  <c r="H2242" i="6"/>
  <c r="F2067" i="6"/>
  <c r="F182" i="11" s="1"/>
  <c r="H1936" i="6"/>
  <c r="H1813" i="6"/>
  <c r="H1621" i="6"/>
  <c r="H1548" i="6"/>
  <c r="E2299" i="6"/>
  <c r="H2299" i="6" s="1"/>
  <c r="F1826" i="6"/>
  <c r="F94" i="7" s="1"/>
  <c r="F1796" i="6"/>
  <c r="E1793" i="6"/>
  <c r="H1737" i="6"/>
  <c r="H1596" i="6"/>
  <c r="H1547" i="6"/>
  <c r="H1538" i="6"/>
  <c r="H1518" i="6"/>
  <c r="H1298" i="6"/>
  <c r="H1281" i="6"/>
  <c r="H1992" i="6"/>
  <c r="H1842" i="6"/>
  <c r="H1589" i="6"/>
  <c r="E1575" i="6"/>
  <c r="H1575" i="6" s="1"/>
  <c r="H1515" i="6"/>
  <c r="H1453" i="6"/>
  <c r="F1335" i="6"/>
  <c r="H1559" i="6"/>
  <c r="H1537" i="6"/>
  <c r="E1506" i="6"/>
  <c r="H1498" i="6"/>
  <c r="H1379" i="6"/>
  <c r="F1265" i="6"/>
  <c r="F167" i="12" s="1"/>
  <c r="H1199" i="6"/>
  <c r="H1522" i="6"/>
  <c r="H1362" i="6"/>
  <c r="H1331" i="6"/>
  <c r="H1254" i="6"/>
  <c r="H1192" i="6"/>
  <c r="H1665" i="6"/>
  <c r="H1401" i="6"/>
  <c r="H1206" i="6"/>
  <c r="H1180" i="6"/>
  <c r="H1246" i="6"/>
  <c r="H1195" i="6"/>
  <c r="E773" i="6"/>
  <c r="F704" i="6"/>
  <c r="F591" i="6"/>
  <c r="H194" i="6"/>
  <c r="H1553" i="6"/>
  <c r="H1380" i="6"/>
  <c r="H1267" i="6"/>
  <c r="H921" i="6"/>
  <c r="H617" i="6"/>
  <c r="H492" i="6"/>
  <c r="H471" i="6"/>
  <c r="H437" i="6"/>
  <c r="H384" i="6"/>
  <c r="H318" i="6"/>
  <c r="H262" i="6"/>
  <c r="H2026" i="6"/>
  <c r="H1367" i="6"/>
  <c r="F1186" i="6"/>
  <c r="F135" i="7" s="1"/>
  <c r="H624" i="6"/>
  <c r="H590" i="6"/>
  <c r="H565" i="6"/>
  <c r="H551" i="6"/>
  <c r="H541" i="6"/>
  <c r="H430" i="6"/>
  <c r="H325" i="6"/>
  <c r="H1092" i="6"/>
  <c r="H881" i="6"/>
  <c r="H349" i="6"/>
  <c r="H297" i="6"/>
  <c r="H219" i="6"/>
  <c r="F214" i="6"/>
  <c r="H1161" i="6"/>
  <c r="H772" i="6"/>
  <c r="H328" i="6"/>
  <c r="H832" i="6"/>
  <c r="H775" i="6"/>
  <c r="H712" i="6"/>
  <c r="H636" i="6"/>
  <c r="F609" i="6"/>
  <c r="H508" i="6"/>
  <c r="H428" i="6"/>
  <c r="F357" i="6"/>
  <c r="H238" i="6"/>
  <c r="H228" i="6"/>
  <c r="H77" i="6"/>
  <c r="H873" i="6"/>
  <c r="E466" i="6"/>
  <c r="H466" i="6" s="1"/>
  <c r="H225" i="6"/>
  <c r="H187" i="6"/>
  <c r="H19" i="6"/>
  <c r="H54" i="6"/>
  <c r="H7" i="6"/>
  <c r="H1951" i="5" l="1"/>
  <c r="E132" i="8"/>
  <c r="E174" i="7"/>
  <c r="E3598" i="6"/>
  <c r="E3581" i="6" s="1"/>
  <c r="H3581" i="6" s="1"/>
  <c r="F2880" i="5"/>
  <c r="H2861" i="6"/>
  <c r="F2860" i="6"/>
  <c r="F306" i="16"/>
  <c r="H2763" i="5"/>
  <c r="E2754" i="5"/>
  <c r="H2586" i="5"/>
  <c r="E236" i="16"/>
  <c r="F304" i="14"/>
  <c r="H4318" i="6"/>
  <c r="E2842" i="5"/>
  <c r="H2842" i="5" s="1"/>
  <c r="F156" i="13"/>
  <c r="H501" i="6"/>
  <c r="E47" i="12"/>
  <c r="H803" i="5"/>
  <c r="H1638" i="5"/>
  <c r="H1143" i="6"/>
  <c r="F118" i="12"/>
  <c r="E2942" i="5"/>
  <c r="H2942" i="5" s="1"/>
  <c r="E3243" i="6"/>
  <c r="H3243" i="6" s="1"/>
  <c r="H3248" i="6"/>
  <c r="H568" i="6"/>
  <c r="E567" i="6"/>
  <c r="H567" i="6" s="1"/>
  <c r="E2950" i="5"/>
  <c r="H2950" i="5" s="1"/>
  <c r="E797" i="6"/>
  <c r="E1265" i="6"/>
  <c r="H2860" i="6"/>
  <c r="H3718" i="5"/>
  <c r="F3854" i="5"/>
  <c r="E158" i="14" s="1"/>
  <c r="E3786" i="5"/>
  <c r="H543" i="5"/>
  <c r="H53" i="5"/>
  <c r="H3317" i="5"/>
  <c r="F500" i="5"/>
  <c r="F2642" i="5"/>
  <c r="E3062" i="5"/>
  <c r="F23" i="8"/>
  <c r="F78" i="8"/>
  <c r="F185" i="12"/>
  <c r="H1341" i="6"/>
  <c r="H1067" i="6"/>
  <c r="F90" i="12"/>
  <c r="E1066" i="6"/>
  <c r="H1080" i="6"/>
  <c r="F30" i="16"/>
  <c r="H2282" i="6"/>
  <c r="F2279" i="6"/>
  <c r="H1232" i="6"/>
  <c r="F150" i="7"/>
  <c r="F150" i="12"/>
  <c r="E195" i="16"/>
  <c r="H2492" i="5"/>
  <c r="E46" i="16"/>
  <c r="H2189" i="5"/>
  <c r="E1189" i="5"/>
  <c r="H1189" i="5" s="1"/>
  <c r="H1192" i="5"/>
  <c r="H2359" i="5"/>
  <c r="F4313" i="6"/>
  <c r="H3852" i="6"/>
  <c r="F89" i="14"/>
  <c r="H3838" i="6"/>
  <c r="F83" i="14"/>
  <c r="H3610" i="5"/>
  <c r="E33" i="14"/>
  <c r="E4057" i="5"/>
  <c r="F13" i="7"/>
  <c r="H2463" i="6"/>
  <c r="F121" i="16"/>
  <c r="H834" i="6"/>
  <c r="F31" i="12"/>
  <c r="E346" i="5"/>
  <c r="H346" i="5" s="1"/>
  <c r="H353" i="5"/>
  <c r="E24" i="16"/>
  <c r="H2152" i="5"/>
  <c r="F123" i="13"/>
  <c r="F392" i="6"/>
  <c r="E246" i="15"/>
  <c r="H3323" i="5"/>
  <c r="H3001" i="6"/>
  <c r="F24" i="15"/>
  <c r="F168" i="13"/>
  <c r="H522" i="6"/>
  <c r="E4128" i="6"/>
  <c r="H4128" i="6" s="1"/>
  <c r="H4131" i="6"/>
  <c r="E33" i="15"/>
  <c r="H2887" i="5"/>
  <c r="F831" i="6"/>
  <c r="H392" i="6"/>
  <c r="F3657" i="6"/>
  <c r="F335" i="15" s="1"/>
  <c r="F2350" i="6"/>
  <c r="F3150" i="5"/>
  <c r="E162" i="15" s="1"/>
  <c r="F3521" i="5"/>
  <c r="E335" i="15" s="1"/>
  <c r="E246" i="8"/>
  <c r="F123" i="7"/>
  <c r="E2485" i="5"/>
  <c r="E2429" i="5" s="1"/>
  <c r="F1136" i="6"/>
  <c r="F114" i="12" s="1"/>
  <c r="F85" i="8"/>
  <c r="E2306" i="6"/>
  <c r="H2311" i="6"/>
  <c r="E220" i="16"/>
  <c r="H2544" i="5"/>
  <c r="F53" i="5"/>
  <c r="E15" i="13" s="1"/>
  <c r="H1003" i="6"/>
  <c r="E1002" i="6"/>
  <c r="H1002" i="6" s="1"/>
  <c r="F140" i="7"/>
  <c r="F140" i="12"/>
  <c r="H1201" i="6"/>
  <c r="E7" i="8"/>
  <c r="H2840" i="5"/>
  <c r="F1218" i="6"/>
  <c r="F146" i="12" s="1"/>
  <c r="H751" i="5"/>
  <c r="H2279" i="5"/>
  <c r="F31" i="7"/>
  <c r="E20" i="13"/>
  <c r="H62" i="5"/>
  <c r="E93" i="12"/>
  <c r="H1012" i="5"/>
  <c r="E294" i="5"/>
  <c r="F81" i="8"/>
  <c r="H2128" i="6"/>
  <c r="H1845" i="6"/>
  <c r="H3276" i="6"/>
  <c r="F17" i="7"/>
  <c r="H1603" i="6"/>
  <c r="H6" i="6"/>
  <c r="E5" i="6"/>
  <c r="H1506" i="6"/>
  <c r="F87" i="8"/>
  <c r="H4133" i="6"/>
  <c r="H1385" i="6"/>
  <c r="F101" i="8"/>
  <c r="H3750" i="6"/>
  <c r="H2922" i="6"/>
  <c r="H3739" i="6"/>
  <c r="F186" i="7"/>
  <c r="H1066" i="6"/>
  <c r="F34" i="8"/>
  <c r="F4214" i="6"/>
  <c r="F258" i="14" s="1"/>
  <c r="F39" i="12"/>
  <c r="H848" i="6"/>
  <c r="H2684" i="5"/>
  <c r="E2674" i="5"/>
  <c r="F1836" i="5"/>
  <c r="E142" i="11" s="1"/>
  <c r="E14" i="8"/>
  <c r="H2429" i="5"/>
  <c r="F1801" i="5"/>
  <c r="E130" i="11" s="1"/>
  <c r="H2082" i="5"/>
  <c r="H2794" i="5"/>
  <c r="E2012" i="5"/>
  <c r="F1145" i="5"/>
  <c r="E146" i="12" s="1"/>
  <c r="E64" i="8"/>
  <c r="E249" i="8"/>
  <c r="F3395" i="5"/>
  <c r="E277" i="15" s="1"/>
  <c r="H3349" i="5"/>
  <c r="H2928" i="5"/>
  <c r="H1801" i="5"/>
  <c r="H757" i="5"/>
  <c r="H1849" i="5"/>
  <c r="F2561" i="5"/>
  <c r="E111" i="8"/>
  <c r="H2562" i="5"/>
  <c r="H3977" i="5"/>
  <c r="H3328" i="5"/>
  <c r="E214" i="8"/>
  <c r="F193" i="12"/>
  <c r="F193" i="7"/>
  <c r="E98" i="12"/>
  <c r="E98" i="7"/>
  <c r="H1028" i="5"/>
  <c r="F703" i="6"/>
  <c r="F195" i="13"/>
  <c r="F195" i="7"/>
  <c r="F1793" i="6"/>
  <c r="F84" i="11" s="1"/>
  <c r="F86" i="11"/>
  <c r="H1179" i="6"/>
  <c r="F133" i="12"/>
  <c r="F3113" i="6"/>
  <c r="F91" i="15"/>
  <c r="H4078" i="6"/>
  <c r="F196" i="14"/>
  <c r="F15" i="13"/>
  <c r="F4228" i="6"/>
  <c r="F264" i="14" s="1"/>
  <c r="F269" i="14"/>
  <c r="F258" i="8"/>
  <c r="F258" i="16"/>
  <c r="F242" i="16"/>
  <c r="F284" i="16"/>
  <c r="F1097" i="5"/>
  <c r="E130" i="12" s="1"/>
  <c r="E133" i="12"/>
  <c r="H1033" i="5"/>
  <c r="E101" i="12"/>
  <c r="H2006" i="5"/>
  <c r="E192" i="11"/>
  <c r="E158" i="16"/>
  <c r="E72" i="16"/>
  <c r="F2158" i="5"/>
  <c r="E43" i="8"/>
  <c r="E43" i="16"/>
  <c r="E264" i="8"/>
  <c r="E264" i="16"/>
  <c r="F1684" i="5"/>
  <c r="E83" i="11" s="1"/>
  <c r="E101" i="11"/>
  <c r="E119" i="8"/>
  <c r="E119" i="16"/>
  <c r="F2341" i="5"/>
  <c r="E123" i="16"/>
  <c r="E86" i="16"/>
  <c r="E24" i="7"/>
  <c r="E24" i="13"/>
  <c r="H3634" i="6"/>
  <c r="F326" i="15"/>
  <c r="F3570" i="6"/>
  <c r="F296" i="15"/>
  <c r="F120" i="8"/>
  <c r="H2012" i="5"/>
  <c r="E2800" i="5"/>
  <c r="H2800" i="5" s="1"/>
  <c r="H2812" i="5"/>
  <c r="E1461" i="5"/>
  <c r="H68" i="5"/>
  <c r="H1161" i="5"/>
  <c r="E269" i="16"/>
  <c r="E269" i="8"/>
  <c r="F188" i="13"/>
  <c r="F188" i="7"/>
  <c r="E1136" i="6"/>
  <c r="F3" i="16"/>
  <c r="F43" i="8"/>
  <c r="F43" i="16"/>
  <c r="H2306" i="6"/>
  <c r="F2278" i="6"/>
  <c r="F86" i="7"/>
  <c r="F176" i="12"/>
  <c r="H1305" i="6"/>
  <c r="E59" i="8"/>
  <c r="E59" i="16"/>
  <c r="H2614" i="5"/>
  <c r="E2613" i="5"/>
  <c r="H2613" i="5" s="1"/>
  <c r="E114" i="13"/>
  <c r="F3296" i="6"/>
  <c r="F171" i="15"/>
  <c r="E100" i="7"/>
  <c r="E181" i="7"/>
  <c r="E329" i="5"/>
  <c r="H329" i="5" s="1"/>
  <c r="E232" i="8"/>
  <c r="F1908" i="5"/>
  <c r="E171" i="11" s="1"/>
  <c r="E172" i="11"/>
  <c r="E317" i="16"/>
  <c r="H3855" i="5"/>
  <c r="F133" i="7"/>
  <c r="F3110" i="5"/>
  <c r="E144" i="15" s="1"/>
  <c r="E149" i="15"/>
  <c r="F231" i="8"/>
  <c r="E295" i="16"/>
  <c r="F159" i="8"/>
  <c r="E101" i="7"/>
  <c r="E101" i="13"/>
  <c r="E137" i="7"/>
  <c r="F205" i="8"/>
  <c r="E131" i="7"/>
  <c r="E96" i="8"/>
  <c r="F8" i="8"/>
  <c r="F3057" i="6"/>
  <c r="F55" i="15" s="1"/>
  <c r="F56" i="15"/>
  <c r="F2739" i="6"/>
  <c r="F254" i="8"/>
  <c r="F254" i="16"/>
  <c r="H3270" i="6"/>
  <c r="F160" i="15"/>
  <c r="F3788" i="6"/>
  <c r="F55" i="14" s="1"/>
  <c r="F59" i="14"/>
  <c r="H1193" i="6"/>
  <c r="F137" i="12"/>
  <c r="F145" i="15"/>
  <c r="E130" i="13"/>
  <c r="E130" i="7"/>
  <c r="H294" i="5"/>
  <c r="E89" i="13"/>
  <c r="F981" i="5"/>
  <c r="E84" i="12" s="1"/>
  <c r="E86" i="12"/>
  <c r="F1204" i="5"/>
  <c r="E173" i="12"/>
  <c r="H3363" i="5"/>
  <c r="E264" i="15"/>
  <c r="H3707" i="5"/>
  <c r="E87" i="14"/>
  <c r="H3656" i="5"/>
  <c r="E59" i="14"/>
  <c r="F709" i="5"/>
  <c r="E5" i="12"/>
  <c r="F3747" i="5"/>
  <c r="E110" i="14"/>
  <c r="F3785" i="5"/>
  <c r="E122" i="14" s="1"/>
  <c r="E123" i="14"/>
  <c r="H3925" i="5"/>
  <c r="E189" i="8"/>
  <c r="E189" i="14"/>
  <c r="H992" i="5"/>
  <c r="F101" i="13"/>
  <c r="F101" i="7"/>
  <c r="H1049" i="6"/>
  <c r="F1316" i="6"/>
  <c r="F180" i="12" s="1"/>
  <c r="F184" i="12"/>
  <c r="H1826" i="6"/>
  <c r="F94" i="11"/>
  <c r="F1900" i="6"/>
  <c r="F124" i="11" s="1"/>
  <c r="F130" i="11"/>
  <c r="F2800" i="6"/>
  <c r="F3007" i="6"/>
  <c r="F27" i="15" s="1"/>
  <c r="F43" i="15"/>
  <c r="H3356" i="6"/>
  <c r="F3925" i="6"/>
  <c r="F122" i="14" s="1"/>
  <c r="F123" i="14"/>
  <c r="F3693" i="6"/>
  <c r="F3" i="14" s="1"/>
  <c r="F8" i="14"/>
  <c r="H4340" i="6"/>
  <c r="F316" i="14"/>
  <c r="F882" i="6"/>
  <c r="F53" i="12" s="1"/>
  <c r="F60" i="12"/>
  <c r="F1205" i="6"/>
  <c r="F142" i="12" s="1"/>
  <c r="F145" i="12"/>
  <c r="H1556" i="6"/>
  <c r="H3452" i="6"/>
  <c r="F3738" i="6"/>
  <c r="F27" i="14" s="1"/>
  <c r="F43" i="14"/>
  <c r="H3498" i="6"/>
  <c r="H3831" i="6"/>
  <c r="H4092" i="6"/>
  <c r="F319" i="14"/>
  <c r="F319" i="8"/>
  <c r="F1499" i="6"/>
  <c r="F9" i="11"/>
  <c r="H2934" i="6"/>
  <c r="F337" i="8"/>
  <c r="F337" i="16"/>
  <c r="H3145" i="6"/>
  <c r="F101" i="15"/>
  <c r="H3646" i="6"/>
  <c r="F333" i="15"/>
  <c r="F185" i="14"/>
  <c r="F309" i="8"/>
  <c r="F309" i="14"/>
  <c r="H4070" i="6"/>
  <c r="F192" i="14"/>
  <c r="H1378" i="6"/>
  <c r="F192" i="12"/>
  <c r="F310" i="15"/>
  <c r="H4388" i="6"/>
  <c r="F335" i="14"/>
  <c r="H4299" i="6"/>
  <c r="F294" i="14"/>
  <c r="F294" i="8"/>
  <c r="F2684" i="6"/>
  <c r="F230" i="8"/>
  <c r="F230" i="16"/>
  <c r="F4144" i="6"/>
  <c r="F229" i="14" s="1"/>
  <c r="F73" i="8"/>
  <c r="F73" i="16"/>
  <c r="H1277" i="5"/>
  <c r="H2342" i="5"/>
  <c r="E335" i="16"/>
  <c r="F2927" i="5"/>
  <c r="E55" i="15" s="1"/>
  <c r="E56" i="15"/>
  <c r="H3476" i="5"/>
  <c r="E318" i="15"/>
  <c r="H3641" i="5"/>
  <c r="E50" i="14"/>
  <c r="F4040" i="5"/>
  <c r="E242" i="14" s="1"/>
  <c r="F4209" i="5"/>
  <c r="E321" i="14" s="1"/>
  <c r="E335" i="14"/>
  <c r="E393" i="5"/>
  <c r="H393" i="5" s="1"/>
  <c r="H1461" i="5"/>
  <c r="E15" i="11"/>
  <c r="F1893" i="5"/>
  <c r="E167" i="11" s="1"/>
  <c r="E169" i="11"/>
  <c r="H2184" i="5"/>
  <c r="E15" i="16"/>
  <c r="E15" i="8"/>
  <c r="F2879" i="5"/>
  <c r="E27" i="15" s="1"/>
  <c r="E43" i="15"/>
  <c r="E3253" i="5"/>
  <c r="H3253" i="5" s="1"/>
  <c r="H3952" i="5"/>
  <c r="H4006" i="5"/>
  <c r="E231" i="14"/>
  <c r="H715" i="5"/>
  <c r="E146" i="13"/>
  <c r="E146" i="7"/>
  <c r="H3938" i="5"/>
  <c r="E196" i="14"/>
  <c r="F485" i="5"/>
  <c r="F484" i="5" s="1"/>
  <c r="E169" i="7"/>
  <c r="E169" i="13"/>
  <c r="E194" i="13"/>
  <c r="H1106" i="5"/>
  <c r="F1295" i="5"/>
  <c r="E190" i="12" s="1"/>
  <c r="E192" i="12"/>
  <c r="H1831" i="5"/>
  <c r="E139" i="11"/>
  <c r="E258" i="16"/>
  <c r="E258" i="8"/>
  <c r="F3024" i="5"/>
  <c r="H3024" i="5" s="1"/>
  <c r="E108" i="15"/>
  <c r="H3405" i="5"/>
  <c r="H4212" i="5"/>
  <c r="E323" i="14"/>
  <c r="E2983" i="5"/>
  <c r="H2983" i="5" s="1"/>
  <c r="F4" i="5"/>
  <c r="E7" i="13"/>
  <c r="H3515" i="5"/>
  <c r="E14" i="11"/>
  <c r="H1455" i="5"/>
  <c r="E14" i="13"/>
  <c r="E14" i="7"/>
  <c r="F380" i="5"/>
  <c r="F379" i="5" s="1"/>
  <c r="E129" i="13"/>
  <c r="E129" i="7"/>
  <c r="E204" i="16"/>
  <c r="E204" i="8"/>
  <c r="E34" i="8"/>
  <c r="E34" i="16"/>
  <c r="F4376" i="6"/>
  <c r="F334" i="14"/>
  <c r="F312" i="8"/>
  <c r="F336" i="16"/>
  <c r="F336" i="8"/>
  <c r="E161" i="8"/>
  <c r="E161" i="16"/>
  <c r="F1519" i="5"/>
  <c r="E53" i="11" s="1"/>
  <c r="E54" i="11"/>
  <c r="E267" i="8"/>
  <c r="E267" i="16"/>
  <c r="H4176" i="5"/>
  <c r="F54" i="13"/>
  <c r="H3338" i="6"/>
  <c r="F91" i="8"/>
  <c r="E749" i="6"/>
  <c r="H749" i="6" s="1"/>
  <c r="H750" i="6"/>
  <c r="E207" i="8"/>
  <c r="F112" i="5"/>
  <c r="E55" i="7"/>
  <c r="E55" i="13"/>
  <c r="H1802" i="5"/>
  <c r="H3235" i="5"/>
  <c r="H3202" i="6"/>
  <c r="F265" i="8"/>
  <c r="H3694" i="6"/>
  <c r="F4" i="14"/>
  <c r="E15" i="7"/>
  <c r="H1784" i="5"/>
  <c r="E196" i="8"/>
  <c r="H361" i="5"/>
  <c r="H1754" i="5"/>
  <c r="H1939" i="5"/>
  <c r="F2075" i="5"/>
  <c r="E194" i="11" s="1"/>
  <c r="E259" i="8"/>
  <c r="E259" i="16"/>
  <c r="E87" i="6"/>
  <c r="H87" i="6" s="1"/>
  <c r="F96" i="16"/>
  <c r="F96" i="8"/>
  <c r="E333" i="8"/>
  <c r="F9" i="7"/>
  <c r="F111" i="8"/>
  <c r="F192" i="8"/>
  <c r="E151" i="7"/>
  <c r="H2168" i="5"/>
  <c r="F145" i="8"/>
  <c r="E139" i="7"/>
  <c r="F56" i="8"/>
  <c r="E94" i="7"/>
  <c r="E88" i="7"/>
  <c r="E318" i="8"/>
  <c r="F162" i="16"/>
  <c r="H3845" i="6"/>
  <c r="F87" i="14"/>
  <c r="H585" i="6"/>
  <c r="F183" i="7"/>
  <c r="F183" i="13"/>
  <c r="F138" i="6"/>
  <c r="F60" i="13"/>
  <c r="H2534" i="6"/>
  <c r="F158" i="16"/>
  <c r="F3497" i="6"/>
  <c r="F264" i="15" s="1"/>
  <c r="F267" i="15"/>
  <c r="F3242" i="6"/>
  <c r="F144" i="15" s="1"/>
  <c r="F149" i="15"/>
  <c r="F4069" i="6"/>
  <c r="F4" i="6"/>
  <c r="F7" i="13"/>
  <c r="F7" i="7"/>
  <c r="F2024" i="6"/>
  <c r="F176" i="11"/>
  <c r="F2465" i="6"/>
  <c r="F123" i="16"/>
  <c r="H4212" i="6"/>
  <c r="F257" i="14"/>
  <c r="F125" i="13"/>
  <c r="F125" i="7"/>
  <c r="H865" i="6"/>
  <c r="F44" i="12"/>
  <c r="F627" i="6"/>
  <c r="H627" i="6" s="1"/>
  <c r="F191" i="13"/>
  <c r="F191" i="7"/>
  <c r="F1702" i="6"/>
  <c r="F60" i="11" s="1"/>
  <c r="F61" i="11"/>
  <c r="H1728" i="6"/>
  <c r="F66" i="11"/>
  <c r="H2673" i="6"/>
  <c r="F223" i="8"/>
  <c r="F223" i="16"/>
  <c r="H2940" i="6"/>
  <c r="F339" i="8"/>
  <c r="F339" i="16"/>
  <c r="H3811" i="6"/>
  <c r="F73" i="14"/>
  <c r="F3451" i="6"/>
  <c r="F242" i="15" s="1"/>
  <c r="F243" i="15"/>
  <c r="H3303" i="6"/>
  <c r="F172" i="15"/>
  <c r="H3100" i="6"/>
  <c r="F81" i="15"/>
  <c r="F3625" i="6"/>
  <c r="F324" i="15"/>
  <c r="F4086" i="6"/>
  <c r="F203" i="14" s="1"/>
  <c r="F171" i="13"/>
  <c r="H3367" i="6"/>
  <c r="H1113" i="5"/>
  <c r="E135" i="12"/>
  <c r="F3650" i="5"/>
  <c r="F4157" i="5"/>
  <c r="E295" i="8" s="1"/>
  <c r="E296" i="14"/>
  <c r="F277" i="5"/>
  <c r="E86" i="13"/>
  <c r="E86" i="7"/>
  <c r="E142" i="13"/>
  <c r="H781" i="5"/>
  <c r="E29" i="12"/>
  <c r="E171" i="7"/>
  <c r="E171" i="13"/>
  <c r="H2333" i="5"/>
  <c r="F3557" i="5"/>
  <c r="E3" i="14" s="1"/>
  <c r="E8" i="14"/>
  <c r="H3867" i="5"/>
  <c r="E161" i="14"/>
  <c r="H3874" i="5"/>
  <c r="E163" i="14"/>
  <c r="H3657" i="5"/>
  <c r="E60" i="8"/>
  <c r="E60" i="14"/>
  <c r="H500" i="5"/>
  <c r="H1080" i="5"/>
  <c r="E123" i="12"/>
  <c r="H1845" i="5"/>
  <c r="E145" i="11"/>
  <c r="F2332" i="5"/>
  <c r="H2675" i="5"/>
  <c r="E278" i="16"/>
  <c r="E278" i="8"/>
  <c r="F890" i="5"/>
  <c r="E61" i="12"/>
  <c r="H1874" i="5"/>
  <c r="E155" i="11"/>
  <c r="E162" i="16"/>
  <c r="H2474" i="5"/>
  <c r="E185" i="16"/>
  <c r="F3692" i="5"/>
  <c r="E80" i="14" s="1"/>
  <c r="E81" i="14"/>
  <c r="F3918" i="5"/>
  <c r="H4086" i="5"/>
  <c r="E264" i="14"/>
  <c r="E203" i="16"/>
  <c r="E300" i="16"/>
  <c r="E180" i="13"/>
  <c r="E334" i="8"/>
  <c r="E334" i="16"/>
  <c r="E182" i="13"/>
  <c r="E182" i="7"/>
  <c r="E107" i="16"/>
  <c r="E213" i="8"/>
  <c r="E213" i="16"/>
  <c r="F44" i="13"/>
  <c r="F44" i="7"/>
  <c r="F142" i="13"/>
  <c r="F178" i="8"/>
  <c r="F267" i="8"/>
  <c r="E640" i="6"/>
  <c r="H640" i="6" s="1"/>
  <c r="H641" i="6"/>
  <c r="E92" i="7"/>
  <c r="E61" i="7"/>
  <c r="E172" i="7"/>
  <c r="E172" i="13"/>
  <c r="E80" i="16"/>
  <c r="F3887" i="5"/>
  <c r="E171" i="14"/>
  <c r="H4198" i="5"/>
  <c r="E317" i="14"/>
  <c r="F146" i="13"/>
  <c r="F146" i="7"/>
  <c r="F174" i="7"/>
  <c r="F174" i="13"/>
  <c r="F1592" i="6"/>
  <c r="F39" i="7" s="1"/>
  <c r="F40" i="11"/>
  <c r="F163" i="8"/>
  <c r="F163" i="16"/>
  <c r="H3462" i="6"/>
  <c r="H3823" i="6"/>
  <c r="E73" i="8"/>
  <c r="H501" i="5"/>
  <c r="H615" i="6"/>
  <c r="F3887" i="6"/>
  <c r="F107" i="14" s="1"/>
  <c r="F196" i="8"/>
  <c r="F269" i="8"/>
  <c r="E67" i="7"/>
  <c r="E4" i="16"/>
  <c r="E4" i="8"/>
  <c r="E159" i="8"/>
  <c r="E28" i="16"/>
  <c r="E28" i="8"/>
  <c r="H2549" i="5"/>
  <c r="E223" i="8"/>
  <c r="E223" i="16"/>
  <c r="H2212" i="5"/>
  <c r="E285" i="8"/>
  <c r="E285" i="16"/>
  <c r="H2685" i="5"/>
  <c r="E242" i="16"/>
  <c r="H3002" i="5"/>
  <c r="E93" i="15"/>
  <c r="F94" i="8"/>
  <c r="E339" i="8"/>
  <c r="F161" i="8"/>
  <c r="F271" i="8"/>
  <c r="F40" i="7"/>
  <c r="F296" i="8"/>
  <c r="H2768" i="5"/>
  <c r="E323" i="16"/>
  <c r="E296" i="8"/>
  <c r="E185" i="7"/>
  <c r="E81" i="8"/>
  <c r="F155" i="7"/>
  <c r="F150" i="8"/>
  <c r="F191" i="8"/>
  <c r="E205" i="8"/>
  <c r="E91" i="8"/>
  <c r="F127" i="8"/>
  <c r="F145" i="7"/>
  <c r="E144" i="7"/>
  <c r="E206" i="8"/>
  <c r="E155" i="7"/>
  <c r="E135" i="7"/>
  <c r="F61" i="7"/>
  <c r="F326" i="8"/>
  <c r="F187" i="13"/>
  <c r="F187" i="7"/>
  <c r="F72" i="16"/>
  <c r="F89" i="13"/>
  <c r="F3156" i="6"/>
  <c r="F107" i="15" s="1"/>
  <c r="F108" i="15"/>
  <c r="H4356" i="6"/>
  <c r="F323" i="14"/>
  <c r="F106" i="13"/>
  <c r="F106" i="7"/>
  <c r="H1186" i="6"/>
  <c r="F135" i="12"/>
  <c r="H591" i="6"/>
  <c r="F184" i="13"/>
  <c r="F184" i="7"/>
  <c r="H3212" i="6"/>
  <c r="F130" i="15"/>
  <c r="F3830" i="6"/>
  <c r="F80" i="14" s="1"/>
  <c r="F4199" i="6"/>
  <c r="F253" i="14" s="1"/>
  <c r="H53" i="6"/>
  <c r="F426" i="6"/>
  <c r="F131" i="13"/>
  <c r="F131" i="7"/>
  <c r="F2060" i="6"/>
  <c r="F180" i="11" s="1"/>
  <c r="F2415" i="6"/>
  <c r="F107" i="16"/>
  <c r="F2916" i="6"/>
  <c r="H2916" i="6" s="1"/>
  <c r="F333" i="8"/>
  <c r="F333" i="16"/>
  <c r="F4272" i="6"/>
  <c r="F284" i="14" s="1"/>
  <c r="F287" i="14"/>
  <c r="H3114" i="6"/>
  <c r="F87" i="15"/>
  <c r="H3626" i="6"/>
  <c r="F101" i="14"/>
  <c r="H4214" i="6"/>
  <c r="F1280" i="6"/>
  <c r="F171" i="12" s="1"/>
  <c r="F174" i="12"/>
  <c r="F1627" i="6"/>
  <c r="F55" i="11"/>
  <c r="F172" i="16"/>
  <c r="F172" i="8"/>
  <c r="F55" i="16"/>
  <c r="F55" i="8"/>
  <c r="H3019" i="6"/>
  <c r="F34" i="15"/>
  <c r="F3355" i="6"/>
  <c r="F203" i="15" s="1"/>
  <c r="F204" i="15"/>
  <c r="F3645" i="6"/>
  <c r="F334" i="15"/>
  <c r="F4116" i="6"/>
  <c r="F213" i="14" s="1"/>
  <c r="F223" i="14"/>
  <c r="H4215" i="6"/>
  <c r="F259" i="14"/>
  <c r="F1541" i="6"/>
  <c r="F15" i="11" s="1"/>
  <c r="F21" i="11"/>
  <c r="F1447" i="6"/>
  <c r="F195" i="12"/>
  <c r="F80" i="16"/>
  <c r="H3554" i="6"/>
  <c r="F288" i="15"/>
  <c r="F3981" i="6"/>
  <c r="F150" i="14"/>
  <c r="F290" i="8"/>
  <c r="F290" i="14"/>
  <c r="H1101" i="6"/>
  <c r="F101" i="12"/>
  <c r="F203" i="16"/>
  <c r="H3483" i="6"/>
  <c r="H4250" i="6"/>
  <c r="F264" i="16"/>
  <c r="F3413" i="6"/>
  <c r="F229" i="15" s="1"/>
  <c r="F230" i="15"/>
  <c r="F1419" i="5"/>
  <c r="E7" i="7" s="1"/>
  <c r="E11" i="11"/>
  <c r="H3603" i="5"/>
  <c r="E28" i="14"/>
  <c r="H891" i="5"/>
  <c r="H1120" i="5"/>
  <c r="H890" i="5"/>
  <c r="E1685" i="5"/>
  <c r="H1685" i="5" s="1"/>
  <c r="F4056" i="5"/>
  <c r="E252" i="14" s="1"/>
  <c r="E258" i="14"/>
  <c r="F4168" i="5"/>
  <c r="E300" i="14" s="1"/>
  <c r="E301" i="14"/>
  <c r="E190" i="13"/>
  <c r="H2121" i="5"/>
  <c r="E8" i="16"/>
  <c r="E8" i="8"/>
  <c r="H4057" i="5"/>
  <c r="E44" i="13"/>
  <c r="E44" i="7"/>
  <c r="F1240" i="5"/>
  <c r="E180" i="12" s="1"/>
  <c r="E187" i="12"/>
  <c r="H1476" i="5"/>
  <c r="E24" i="11"/>
  <c r="H2207" i="5"/>
  <c r="E56" i="16"/>
  <c r="E56" i="8"/>
  <c r="H1993" i="5"/>
  <c r="E189" i="11"/>
  <c r="E164" i="11"/>
  <c r="E164" i="7"/>
  <c r="H2485" i="5"/>
  <c r="E191" i="16"/>
  <c r="H3171" i="5"/>
  <c r="E172" i="15"/>
  <c r="H3223" i="5"/>
  <c r="E203" i="15"/>
  <c r="H3490" i="5"/>
  <c r="E324" i="15"/>
  <c r="H3673" i="5"/>
  <c r="H3947" i="5"/>
  <c r="E204" i="14"/>
  <c r="H4041" i="5"/>
  <c r="E332" i="16"/>
  <c r="F316" i="8"/>
  <c r="H1031" i="5"/>
  <c r="E100" i="12"/>
  <c r="F2397" i="5"/>
  <c r="E150" i="8"/>
  <c r="E150" i="16"/>
  <c r="F3334" i="5"/>
  <c r="E254" i="15"/>
  <c r="F119" i="14"/>
  <c r="F3916" i="6"/>
  <c r="F118" i="14" s="1"/>
  <c r="F288" i="8"/>
  <c r="E110" i="8"/>
  <c r="E110" i="16"/>
  <c r="E130" i="8"/>
  <c r="E192" i="7"/>
  <c r="F176" i="7"/>
  <c r="E186" i="13"/>
  <c r="E186" i="7"/>
  <c r="H387" i="5"/>
  <c r="E176" i="13"/>
  <c r="E176" i="7"/>
  <c r="H674" i="5"/>
  <c r="E196" i="13"/>
  <c r="E196" i="7"/>
  <c r="F797" i="6"/>
  <c r="F15" i="12" s="1"/>
  <c r="F17" i="12"/>
  <c r="F334" i="16"/>
  <c r="F334" i="8"/>
  <c r="F119" i="8"/>
  <c r="H1234" i="6"/>
  <c r="E1218" i="6"/>
  <c r="H1218" i="6" s="1"/>
  <c r="E2114" i="5"/>
  <c r="E231" i="8"/>
  <c r="E305" i="8"/>
  <c r="H3934" i="5"/>
  <c r="E3929" i="5"/>
  <c r="F137" i="7"/>
  <c r="H525" i="5"/>
  <c r="E284" i="8"/>
  <c r="E284" i="16"/>
  <c r="E883" i="6"/>
  <c r="H883" i="6" s="1"/>
  <c r="F204" i="8"/>
  <c r="F249" i="8"/>
  <c r="F14" i="7"/>
  <c r="E106" i="7"/>
  <c r="E78" i="15"/>
  <c r="H2962" i="5"/>
  <c r="H3765" i="5"/>
  <c r="E78" i="8"/>
  <c r="E163" i="8"/>
  <c r="E254" i="8"/>
  <c r="E108" i="16"/>
  <c r="H2304" i="5"/>
  <c r="E108" i="8"/>
  <c r="F189" i="7"/>
  <c r="F167" i="7"/>
  <c r="H47" i="5"/>
  <c r="H1091" i="5"/>
  <c r="E145" i="8"/>
  <c r="E243" i="8"/>
  <c r="F243" i="8"/>
  <c r="F59" i="8"/>
  <c r="F185" i="8"/>
  <c r="F39" i="13"/>
  <c r="H2929" i="6"/>
  <c r="H1981" i="5"/>
  <c r="E133" i="7"/>
  <c r="E160" i="8"/>
  <c r="H4101" i="5"/>
  <c r="F182" i="7"/>
  <c r="F2513" i="6"/>
  <c r="F149" i="8"/>
  <c r="F149" i="16"/>
  <c r="H3008" i="6"/>
  <c r="F257" i="8"/>
  <c r="E198" i="8"/>
  <c r="F29" i="7"/>
  <c r="E2722" i="6"/>
  <c r="H2722" i="6" s="1"/>
  <c r="E173" i="7"/>
  <c r="E187" i="7"/>
  <c r="F28" i="8"/>
  <c r="F207" i="8"/>
  <c r="F4" i="8"/>
  <c r="E4040" i="5"/>
  <c r="H4040" i="5" s="1"/>
  <c r="H4046" i="5"/>
  <c r="E428" i="5"/>
  <c r="H428" i="5" s="1"/>
  <c r="H429" i="5"/>
  <c r="F998" i="5"/>
  <c r="E89" i="12" s="1"/>
  <c r="H1007" i="5"/>
  <c r="H1211" i="5"/>
  <c r="H1413" i="5"/>
  <c r="E1702" i="5"/>
  <c r="H1702" i="5" s="1"/>
  <c r="H1703" i="5"/>
  <c r="F1887" i="5"/>
  <c r="F1787" i="5" s="1"/>
  <c r="E124" i="11" s="1"/>
  <c r="H1888" i="5"/>
  <c r="H2788" i="5"/>
  <c r="F3131" i="5"/>
  <c r="E158" i="15" s="1"/>
  <c r="H3132" i="5"/>
  <c r="H3730" i="5"/>
  <c r="E3873" i="5"/>
  <c r="H3905" i="5"/>
  <c r="F3929" i="5"/>
  <c r="H3944" i="5"/>
  <c r="E4168" i="5"/>
  <c r="H4168" i="5" s="1"/>
  <c r="H4169" i="5"/>
  <c r="H1302" i="5"/>
  <c r="H1437" i="5"/>
  <c r="H2642" i="5"/>
  <c r="F2674" i="5"/>
  <c r="F2765" i="5"/>
  <c r="E3747" i="5"/>
  <c r="H3755" i="5"/>
  <c r="E2228" i="5"/>
  <c r="H2228" i="5" s="1"/>
  <c r="H2286" i="5"/>
  <c r="H3080" i="5"/>
  <c r="F3063" i="5"/>
  <c r="E123" i="15" s="1"/>
  <c r="E3521" i="5"/>
  <c r="H3521" i="5" s="1"/>
  <c r="H3533" i="5"/>
  <c r="E815" i="5"/>
  <c r="H816" i="5"/>
  <c r="H209" i="5"/>
  <c r="E186" i="5"/>
  <c r="H2332" i="5"/>
  <c r="E2303" i="5"/>
  <c r="H2303" i="5" s="1"/>
  <c r="H3510" i="5"/>
  <c r="E3509" i="5"/>
  <c r="E3672" i="5"/>
  <c r="E2397" i="5"/>
  <c r="H2398" i="5"/>
  <c r="F2834" i="5"/>
  <c r="E3" i="15" s="1"/>
  <c r="H2835" i="5"/>
  <c r="H3282" i="5"/>
  <c r="E3281" i="5"/>
  <c r="E3785" i="5"/>
  <c r="H3785" i="5" s="1"/>
  <c r="H3786" i="5"/>
  <c r="E4005" i="5"/>
  <c r="H4018" i="5"/>
  <c r="H4244" i="5"/>
  <c r="H4158" i="5"/>
  <c r="E3395" i="5"/>
  <c r="H3395" i="5" s="1"/>
  <c r="H3434" i="5"/>
  <c r="E3833" i="5"/>
  <c r="H3833" i="5" s="1"/>
  <c r="F1132" i="5"/>
  <c r="E142" i="7" s="1"/>
  <c r="H1137" i="5"/>
  <c r="E1836" i="5"/>
  <c r="H1836" i="5" s="1"/>
  <c r="H1837" i="5"/>
  <c r="E1502" i="5"/>
  <c r="H1502" i="5" s="1"/>
  <c r="H1507" i="5"/>
  <c r="H2607" i="5"/>
  <c r="E2596" i="5"/>
  <c r="H2596" i="5" s="1"/>
  <c r="E3565" i="5"/>
  <c r="H3025" i="5"/>
  <c r="E1788" i="5"/>
  <c r="F1999" i="5"/>
  <c r="H4072" i="5"/>
  <c r="H488" i="5"/>
  <c r="E485" i="5"/>
  <c r="E1204" i="5"/>
  <c r="H1205" i="5"/>
  <c r="H1769" i="5"/>
  <c r="H1520" i="5"/>
  <c r="H2144" i="5"/>
  <c r="F2113" i="5"/>
  <c r="E2949" i="5"/>
  <c r="H2949" i="5" s="1"/>
  <c r="E3131" i="5"/>
  <c r="E3042" i="5"/>
  <c r="H3042" i="5" s="1"/>
  <c r="H3043" i="5"/>
  <c r="E3854" i="5"/>
  <c r="H3854" i="5" s="1"/>
  <c r="E4118" i="5"/>
  <c r="F708" i="5"/>
  <c r="H1896" i="5"/>
  <c r="E2158" i="5"/>
  <c r="H2158" i="5" s="1"/>
  <c r="H2410" i="5"/>
  <c r="F3475" i="5"/>
  <c r="H280" i="5"/>
  <c r="E277" i="5"/>
  <c r="H934" i="5"/>
  <c r="F2206" i="5"/>
  <c r="H2206" i="5" s="1"/>
  <c r="E3118" i="5"/>
  <c r="H3119" i="5"/>
  <c r="H3150" i="5"/>
  <c r="F3489" i="5"/>
  <c r="E323" i="8" s="1"/>
  <c r="F3509" i="5"/>
  <c r="F3602" i="5"/>
  <c r="E27" i="14" s="1"/>
  <c r="H1295" i="5"/>
  <c r="E441" i="5"/>
  <c r="H441" i="5" s="1"/>
  <c r="E2834" i="5"/>
  <c r="H3693" i="5"/>
  <c r="E591" i="5"/>
  <c r="H591" i="5" s="1"/>
  <c r="H3628" i="5"/>
  <c r="E4056" i="5"/>
  <c r="H4056" i="5" s="1"/>
  <c r="E2560" i="5"/>
  <c r="H2561" i="5"/>
  <c r="E2612" i="5"/>
  <c r="H2628" i="5"/>
  <c r="E536" i="5"/>
  <c r="H536" i="5" s="1"/>
  <c r="H537" i="5"/>
  <c r="E709" i="5"/>
  <c r="H710" i="5"/>
  <c r="H380" i="5"/>
  <c r="E1097" i="5"/>
  <c r="E1737" i="5"/>
  <c r="H1737" i="5" s="1"/>
  <c r="H1738" i="5"/>
  <c r="H3776" i="5"/>
  <c r="F3946" i="5"/>
  <c r="H3956" i="5"/>
  <c r="E11" i="5"/>
  <c r="H12" i="5"/>
  <c r="E981" i="5"/>
  <c r="H984" i="5"/>
  <c r="E1594" i="5"/>
  <c r="H1594" i="5" s="1"/>
  <c r="H1595" i="5"/>
  <c r="E1908" i="5"/>
  <c r="H1908" i="5" s="1"/>
  <c r="H1909" i="5"/>
  <c r="E1732" i="5"/>
  <c r="H1732" i="5" s="1"/>
  <c r="H1733" i="5"/>
  <c r="F3706" i="5"/>
  <c r="E86" i="8" s="1"/>
  <c r="H3976" i="5"/>
  <c r="F1065" i="5"/>
  <c r="E2927" i="5"/>
  <c r="H1084" i="5"/>
  <c r="E1419" i="5"/>
  <c r="H1420" i="5"/>
  <c r="H1841" i="5"/>
  <c r="E1944" i="5"/>
  <c r="H1944" i="5" s="1"/>
  <c r="H1945" i="5"/>
  <c r="F2612" i="5"/>
  <c r="E2879" i="5"/>
  <c r="H2879" i="5" s="1"/>
  <c r="H2905" i="5"/>
  <c r="E3014" i="5"/>
  <c r="H3053" i="5"/>
  <c r="F4005" i="5"/>
  <c r="E4209" i="5"/>
  <c r="E3445" i="5"/>
  <c r="H1371" i="5"/>
  <c r="E1240" i="5"/>
  <c r="H1240" i="5" s="1"/>
  <c r="F3" i="6"/>
  <c r="E2768" i="6"/>
  <c r="H2768" i="6" s="1"/>
  <c r="H2783" i="6"/>
  <c r="E3079" i="6"/>
  <c r="H3137" i="6"/>
  <c r="H2754" i="6"/>
  <c r="E2370" i="6"/>
  <c r="H2370" i="6" s="1"/>
  <c r="H2382" i="6"/>
  <c r="H2660" i="6"/>
  <c r="E2657" i="6"/>
  <c r="E2970" i="6"/>
  <c r="H2987" i="6"/>
  <c r="E3355" i="6"/>
  <c r="E2060" i="6"/>
  <c r="H2060" i="6" s="1"/>
  <c r="H2061" i="6"/>
  <c r="H2067" i="6"/>
  <c r="E1627" i="6"/>
  <c r="H1628" i="6"/>
  <c r="H4343" i="6"/>
  <c r="E4342" i="6"/>
  <c r="E1384" i="6"/>
  <c r="H1384" i="6" s="1"/>
  <c r="H2049" i="6"/>
  <c r="H2009" i="6"/>
  <c r="E2626" i="6"/>
  <c r="H2626" i="6" s="1"/>
  <c r="E2500" i="6"/>
  <c r="H2500" i="6" s="1"/>
  <c r="H2503" i="6"/>
  <c r="H2601" i="6"/>
  <c r="E2598" i="6"/>
  <c r="H3058" i="6"/>
  <c r="E3570" i="6"/>
  <c r="H3571" i="6"/>
  <c r="H1214" i="6"/>
  <c r="H1244" i="6"/>
  <c r="H1335" i="6"/>
  <c r="H1914" i="6"/>
  <c r="E2351" i="6"/>
  <c r="H2351" i="6" s="1"/>
  <c r="H2618" i="6"/>
  <c r="E2609" i="6"/>
  <c r="H2609" i="6" s="1"/>
  <c r="E3144" i="6"/>
  <c r="E3414" i="6"/>
  <c r="H3433" i="6"/>
  <c r="H3876" i="6"/>
  <c r="H4034" i="6"/>
  <c r="E4188" i="6"/>
  <c r="H4191" i="6"/>
  <c r="H958" i="6"/>
  <c r="H4058" i="6"/>
  <c r="E461" i="6"/>
  <c r="H461" i="6" s="1"/>
  <c r="H1703" i="6"/>
  <c r="E2191" i="6"/>
  <c r="H2191" i="6" s="1"/>
  <c r="F3541" i="6"/>
  <c r="H3794" i="6"/>
  <c r="H5" i="6"/>
  <c r="H773" i="6"/>
  <c r="E755" i="6"/>
  <c r="F1810" i="6"/>
  <c r="F89" i="11" s="1"/>
  <c r="E1792" i="6"/>
  <c r="H1793" i="6"/>
  <c r="H3451" i="6"/>
  <c r="E138" i="6"/>
  <c r="H138" i="6" s="1"/>
  <c r="H139" i="6"/>
  <c r="E357" i="6"/>
  <c r="H357" i="6" s="1"/>
  <c r="H358" i="6"/>
  <c r="E1499" i="6"/>
  <c r="H1293" i="6"/>
  <c r="H3125" i="6"/>
  <c r="E3194" i="6"/>
  <c r="H4301" i="6"/>
  <c r="H4376" i="6"/>
  <c r="E4353" i="6"/>
  <c r="H4349" i="6"/>
  <c r="F4342" i="6"/>
  <c r="H214" i="6"/>
  <c r="E1316" i="6"/>
  <c r="H1316" i="6" s="1"/>
  <c r="H1329" i="6"/>
  <c r="H2466" i="6"/>
  <c r="E2739" i="6"/>
  <c r="H2740" i="6"/>
  <c r="F3263" i="6"/>
  <c r="F158" i="8" s="1"/>
  <c r="H3398" i="6"/>
  <c r="E3397" i="6"/>
  <c r="E536" i="6"/>
  <c r="H536" i="6" s="1"/>
  <c r="H537" i="6"/>
  <c r="H524" i="6"/>
  <c r="E521" i="6"/>
  <c r="H426" i="6"/>
  <c r="H1365" i="6"/>
  <c r="H2853" i="6"/>
  <c r="E3925" i="6"/>
  <c r="H3926" i="6"/>
  <c r="F4290" i="6"/>
  <c r="H4291" i="6"/>
  <c r="F4329" i="6"/>
  <c r="F310" i="8" s="1"/>
  <c r="H4332" i="6"/>
  <c r="E305" i="6"/>
  <c r="H704" i="6"/>
  <c r="H3264" i="6"/>
  <c r="F2928" i="6"/>
  <c r="H1702" i="6"/>
  <c r="H2685" i="6"/>
  <c r="E2684" i="6"/>
  <c r="E2812" i="6"/>
  <c r="H2812" i="6" s="1"/>
  <c r="H628" i="6"/>
  <c r="H1796" i="6"/>
  <c r="F1792" i="6"/>
  <c r="H2555" i="6"/>
  <c r="E2554" i="6"/>
  <c r="H2554" i="6" s="1"/>
  <c r="E3766" i="6"/>
  <c r="H3769" i="6"/>
  <c r="H1265" i="6"/>
  <c r="H1280" i="6"/>
  <c r="F3844" i="6"/>
  <c r="F86" i="14" s="1"/>
  <c r="E3994" i="6"/>
  <c r="H3994" i="6" s="1"/>
  <c r="H3995" i="6"/>
  <c r="H4243" i="6"/>
  <c r="E4228" i="6"/>
  <c r="H4228" i="6" s="1"/>
  <c r="H1544" i="6"/>
  <c r="E1541" i="6"/>
  <c r="E1962" i="6"/>
  <c r="H1962" i="6" s="1"/>
  <c r="H1974" i="6"/>
  <c r="E2567" i="6"/>
  <c r="H2567" i="6" s="1"/>
  <c r="H2568" i="6"/>
  <c r="H2522" i="6"/>
  <c r="E2521" i="6"/>
  <c r="E3007" i="6"/>
  <c r="H3007" i="6" s="1"/>
  <c r="H3035" i="6"/>
  <c r="F3195" i="6"/>
  <c r="H3250" i="6"/>
  <c r="E3242" i="6"/>
  <c r="H3242" i="6" s="1"/>
  <c r="E3468" i="6"/>
  <c r="H3469" i="6"/>
  <c r="F3863" i="6"/>
  <c r="H3863" i="6" s="1"/>
  <c r="H3864" i="6"/>
  <c r="H4327" i="6"/>
  <c r="F4320" i="6"/>
  <c r="E322" i="6"/>
  <c r="H322" i="6" s="1"/>
  <c r="H323" i="6"/>
  <c r="F1170" i="6"/>
  <c r="H1171" i="6"/>
  <c r="H1901" i="6"/>
  <c r="F2738" i="6"/>
  <c r="E2882" i="6"/>
  <c r="H2882" i="6" s="1"/>
  <c r="E2427" i="6"/>
  <c r="H2427" i="6" s="1"/>
  <c r="H2428" i="6"/>
  <c r="H2917" i="6"/>
  <c r="H3169" i="6"/>
  <c r="E3788" i="6"/>
  <c r="H3788" i="6" s="1"/>
  <c r="H3803" i="6"/>
  <c r="F3185" i="6"/>
  <c r="H3190" i="6"/>
  <c r="E3657" i="6"/>
  <c r="H3657" i="6" s="1"/>
  <c r="E3916" i="6"/>
  <c r="H3917" i="6"/>
  <c r="E4255" i="6"/>
  <c r="H4255" i="6" s="1"/>
  <c r="H4256" i="6"/>
  <c r="E4045" i="6"/>
  <c r="H4046" i="6"/>
  <c r="E4272" i="6"/>
  <c r="F572" i="6"/>
  <c r="H703" i="6"/>
  <c r="E3810" i="6"/>
  <c r="E11" i="6"/>
  <c r="H11" i="6" s="1"/>
  <c r="H3157" i="6"/>
  <c r="H3651" i="6"/>
  <c r="E2233" i="6"/>
  <c r="E3541" i="6"/>
  <c r="H3701" i="6"/>
  <c r="E4199" i="6"/>
  <c r="E2893" i="6"/>
  <c r="E4144" i="6"/>
  <c r="H4145" i="6"/>
  <c r="H2456" i="6"/>
  <c r="F3282" i="6"/>
  <c r="F162" i="15" s="1"/>
  <c r="H3314" i="6"/>
  <c r="E3497" i="6"/>
  <c r="H3497" i="6" s="1"/>
  <c r="E4086" i="6"/>
  <c r="H4086" i="6" s="1"/>
  <c r="H427" i="6"/>
  <c r="F412" i="6"/>
  <c r="H413" i="6"/>
  <c r="H609" i="6"/>
  <c r="E1988" i="6"/>
  <c r="H1988" i="6" s="1"/>
  <c r="E2024" i="6"/>
  <c r="E2278" i="6"/>
  <c r="H2278" i="6" s="1"/>
  <c r="H2319" i="6"/>
  <c r="E2800" i="6"/>
  <c r="H2800" i="6" s="1"/>
  <c r="H2841" i="6"/>
  <c r="H2574" i="6"/>
  <c r="E2334" i="6"/>
  <c r="H2341" i="6"/>
  <c r="E2416" i="6"/>
  <c r="H2416" i="6" s="1"/>
  <c r="H2421" i="6"/>
  <c r="H3099" i="6"/>
  <c r="H3505" i="6"/>
  <c r="E4116" i="6"/>
  <c r="E3887" i="6"/>
  <c r="H3887" i="6" s="1"/>
  <c r="E3981" i="6"/>
  <c r="H4280" i="6"/>
  <c r="H1371" i="6"/>
  <c r="E3057" i="6"/>
  <c r="H3057" i="6" s="1"/>
  <c r="F748" i="6"/>
  <c r="E1949" i="6"/>
  <c r="H1949" i="6" s="1"/>
  <c r="H3645" i="6"/>
  <c r="H374" i="6"/>
  <c r="F2656" i="6"/>
  <c r="F114" i="13" l="1"/>
  <c r="F114" i="7"/>
  <c r="F1048" i="6"/>
  <c r="E2765" i="5"/>
  <c r="H797" i="6"/>
  <c r="F304" i="6"/>
  <c r="E335" i="8"/>
  <c r="H3598" i="6"/>
  <c r="F29" i="12"/>
  <c r="H831" i="6"/>
  <c r="F28" i="16"/>
  <c r="H2279" i="6"/>
  <c r="F2852" i="6"/>
  <c r="F300" i="16" s="1"/>
  <c r="F305" i="16"/>
  <c r="H3925" i="6"/>
  <c r="F4198" i="6"/>
  <c r="F252" i="14" s="1"/>
  <c r="H4209" i="5"/>
  <c r="F3873" i="5"/>
  <c r="E162" i="14" s="1"/>
  <c r="H1097" i="5"/>
  <c r="H2739" i="6"/>
  <c r="H1205" i="6"/>
  <c r="F203" i="8"/>
  <c r="F4013" i="6"/>
  <c r="F162" i="14" s="1"/>
  <c r="F301" i="14"/>
  <c r="H4313" i="6"/>
  <c r="F301" i="8"/>
  <c r="E2724" i="5"/>
  <c r="H2724" i="5" s="1"/>
  <c r="H2754" i="5"/>
  <c r="H4116" i="6"/>
  <c r="H1541" i="6"/>
  <c r="E379" i="5"/>
  <c r="H3131" i="5"/>
  <c r="E194" i="7"/>
  <c r="H2880" i="5"/>
  <c r="E28" i="15"/>
  <c r="E882" i="6"/>
  <c r="H882" i="6" s="1"/>
  <c r="H2024" i="6"/>
  <c r="H1810" i="6"/>
  <c r="H3844" i="6"/>
  <c r="H4272" i="6"/>
  <c r="H3156" i="6"/>
  <c r="F1264" i="6"/>
  <c r="F166" i="12" s="1"/>
  <c r="F3467" i="6"/>
  <c r="F252" i="15" s="1"/>
  <c r="F264" i="8"/>
  <c r="F171" i="7"/>
  <c r="E1156" i="6"/>
  <c r="F4260" i="6"/>
  <c r="F277" i="14" s="1"/>
  <c r="F84" i="7"/>
  <c r="F3" i="8"/>
  <c r="F80" i="8"/>
  <c r="H3693" i="6"/>
  <c r="F142" i="7"/>
  <c r="F2560" i="5"/>
  <c r="E229" i="16" s="1"/>
  <c r="E230" i="16"/>
  <c r="H1145" i="5"/>
  <c r="H4157" i="5"/>
  <c r="F1083" i="5"/>
  <c r="E124" i="12" s="1"/>
  <c r="H1893" i="5"/>
  <c r="H998" i="5"/>
  <c r="E107" i="8"/>
  <c r="H2927" i="5"/>
  <c r="H3747" i="5"/>
  <c r="E124" i="13"/>
  <c r="E124" i="7"/>
  <c r="F3529" i="6"/>
  <c r="F284" i="15"/>
  <c r="H1065" i="5"/>
  <c r="E114" i="12"/>
  <c r="H3650" i="5"/>
  <c r="E55" i="14"/>
  <c r="H3625" i="6"/>
  <c r="F323" i="15"/>
  <c r="F323" i="8"/>
  <c r="F122" i="16"/>
  <c r="F53" i="13"/>
  <c r="F332" i="14"/>
  <c r="F4353" i="6"/>
  <c r="F321" i="14" s="1"/>
  <c r="F253" i="16"/>
  <c r="F253" i="8"/>
  <c r="H2341" i="5"/>
  <c r="E122" i="16"/>
  <c r="F305" i="14"/>
  <c r="F305" i="8"/>
  <c r="F3194" i="6"/>
  <c r="F122" i="15" s="1"/>
  <c r="F123" i="15"/>
  <c r="F83" i="11"/>
  <c r="H4290" i="6"/>
  <c r="F289" i="14"/>
  <c r="F289" i="8"/>
  <c r="F4004" i="5"/>
  <c r="E230" i="14"/>
  <c r="E230" i="8"/>
  <c r="E3" i="16"/>
  <c r="E3" i="8"/>
  <c r="H1999" i="5"/>
  <c r="E190" i="11"/>
  <c r="H3929" i="5"/>
  <c r="E191" i="14"/>
  <c r="F213" i="16"/>
  <c r="F213" i="8"/>
  <c r="H1156" i="6"/>
  <c r="F1156" i="6"/>
  <c r="F124" i="12" s="1"/>
  <c r="F130" i="12"/>
  <c r="H4353" i="6"/>
  <c r="F2" i="13"/>
  <c r="E1083" i="5"/>
  <c r="E3737" i="5"/>
  <c r="H3692" i="5"/>
  <c r="F3445" i="5"/>
  <c r="E317" i="15"/>
  <c r="E3" i="12"/>
  <c r="H2674" i="5"/>
  <c r="E277" i="16"/>
  <c r="H1887" i="5"/>
  <c r="E163" i="11"/>
  <c r="E163" i="7"/>
  <c r="F144" i="16"/>
  <c r="F3973" i="6"/>
  <c r="F144" i="14" s="1"/>
  <c r="F149" i="14"/>
  <c r="F1626" i="6"/>
  <c r="F53" i="11" s="1"/>
  <c r="F54" i="11"/>
  <c r="F2232" i="6"/>
  <c r="F100" i="16"/>
  <c r="F130" i="13"/>
  <c r="F130" i="7"/>
  <c r="F83" i="13"/>
  <c r="F83" i="7"/>
  <c r="F39" i="11"/>
  <c r="H1592" i="6"/>
  <c r="H3887" i="5"/>
  <c r="E170" i="14"/>
  <c r="E170" i="8"/>
  <c r="E162" i="8"/>
  <c r="E60" i="12"/>
  <c r="E60" i="7"/>
  <c r="F815" i="5"/>
  <c r="E53" i="12" s="1"/>
  <c r="F2293" i="5"/>
  <c r="E118" i="16"/>
  <c r="E118" i="8"/>
  <c r="F276" i="5"/>
  <c r="E84" i="13"/>
  <c r="E84" i="7"/>
  <c r="F3" i="13"/>
  <c r="F111" i="5"/>
  <c r="E54" i="13"/>
  <c r="E54" i="7"/>
  <c r="H112" i="5"/>
  <c r="F3014" i="5"/>
  <c r="E100" i="15" s="1"/>
  <c r="E107" i="15"/>
  <c r="F229" i="16"/>
  <c r="F229" i="8"/>
  <c r="F1492" i="6"/>
  <c r="F3" i="7" s="1"/>
  <c r="F7" i="11"/>
  <c r="F277" i="16"/>
  <c r="F277" i="8"/>
  <c r="E4" i="12"/>
  <c r="E4" i="7"/>
  <c r="F1188" i="5"/>
  <c r="E166" i="12" s="1"/>
  <c r="E171" i="12"/>
  <c r="E89" i="7"/>
  <c r="F170" i="15"/>
  <c r="H3296" i="6"/>
  <c r="F170" i="8"/>
  <c r="H1136" i="6"/>
  <c r="E1048" i="6"/>
  <c r="E27" i="8"/>
  <c r="E27" i="16"/>
  <c r="E158" i="8"/>
  <c r="F284" i="8"/>
  <c r="F15" i="7"/>
  <c r="F194" i="13"/>
  <c r="F194" i="7"/>
  <c r="E412" i="6"/>
  <c r="H412" i="6" s="1"/>
  <c r="E2465" i="6"/>
  <c r="H2465" i="6" s="1"/>
  <c r="F275" i="5"/>
  <c r="E166" i="13"/>
  <c r="H379" i="5"/>
  <c r="F3486" i="5"/>
  <c r="E321" i="15" s="1"/>
  <c r="E332" i="15"/>
  <c r="E2293" i="5"/>
  <c r="H2114" i="5"/>
  <c r="E2113" i="5"/>
  <c r="E2112" i="5" s="1"/>
  <c r="F2389" i="5"/>
  <c r="E149" i="8"/>
  <c r="E149" i="16"/>
  <c r="E332" i="8"/>
  <c r="E191" i="8"/>
  <c r="E190" i="7"/>
  <c r="F3875" i="6"/>
  <c r="F100" i="14" s="1"/>
  <c r="F332" i="8"/>
  <c r="F332" i="16"/>
  <c r="E242" i="8"/>
  <c r="E180" i="7"/>
  <c r="H3918" i="5"/>
  <c r="E185" i="14"/>
  <c r="E185" i="8"/>
  <c r="F2008" i="6"/>
  <c r="F166" i="11" s="1"/>
  <c r="F171" i="11"/>
  <c r="H4069" i="6"/>
  <c r="F191" i="14"/>
  <c r="F60" i="7"/>
  <c r="F162" i="8"/>
  <c r="E167" i="13"/>
  <c r="E167" i="7"/>
  <c r="E114" i="7"/>
  <c r="H3113" i="6"/>
  <c r="F86" i="15"/>
  <c r="F3079" i="6"/>
  <c r="F86" i="8"/>
  <c r="H2075" i="5"/>
  <c r="H2928" i="6"/>
  <c r="F335" i="8"/>
  <c r="F335" i="16"/>
  <c r="F3144" i="6"/>
  <c r="H3144" i="6" s="1"/>
  <c r="F118" i="15"/>
  <c r="F118" i="8"/>
  <c r="F252" i="16"/>
  <c r="H4329" i="6"/>
  <c r="F310" i="14"/>
  <c r="H3263" i="6"/>
  <c r="F158" i="15"/>
  <c r="H3445" i="5"/>
  <c r="E252" i="16"/>
  <c r="H3706" i="5"/>
  <c r="E86" i="14"/>
  <c r="E3622" i="6"/>
  <c r="F747" i="6"/>
  <c r="F2" i="12" s="1"/>
  <c r="F3" i="12"/>
  <c r="F124" i="13"/>
  <c r="F124" i="7"/>
  <c r="H3541" i="6"/>
  <c r="H572" i="6"/>
  <c r="F180" i="13"/>
  <c r="F180" i="7"/>
  <c r="F93" i="14"/>
  <c r="F93" i="8"/>
  <c r="H1048" i="6"/>
  <c r="F83" i="12"/>
  <c r="E1264" i="6"/>
  <c r="H1264" i="6" s="1"/>
  <c r="E2350" i="6"/>
  <c r="H2350" i="6" s="1"/>
  <c r="F317" i="14"/>
  <c r="F317" i="8"/>
  <c r="H3830" i="6"/>
  <c r="H3602" i="5"/>
  <c r="H3014" i="5"/>
  <c r="H3946" i="5"/>
  <c r="E203" i="14"/>
  <c r="H3489" i="5"/>
  <c r="E323" i="15"/>
  <c r="E55" i="8"/>
  <c r="E55" i="16"/>
  <c r="E1892" i="5"/>
  <c r="H1132" i="5"/>
  <c r="E142" i="12"/>
  <c r="E321" i="16"/>
  <c r="H3334" i="5"/>
  <c r="E253" i="15"/>
  <c r="F3333" i="5"/>
  <c r="E253" i="8"/>
  <c r="F1412" i="5"/>
  <c r="E7" i="11"/>
  <c r="H1447" i="6"/>
  <c r="F194" i="12"/>
  <c r="F332" i="15"/>
  <c r="F3622" i="6"/>
  <c r="F321" i="15" s="1"/>
  <c r="F107" i="8"/>
  <c r="F89" i="7"/>
  <c r="E80" i="8"/>
  <c r="E203" i="8"/>
  <c r="F4118" i="5"/>
  <c r="E277" i="14" s="1"/>
  <c r="E295" i="14"/>
  <c r="F190" i="7"/>
  <c r="F190" i="13"/>
  <c r="F123" i="8"/>
  <c r="F54" i="7"/>
  <c r="E125" i="7"/>
  <c r="E125" i="13"/>
  <c r="F3" i="5"/>
  <c r="E3" i="7"/>
  <c r="E3" i="13"/>
  <c r="E107" i="14"/>
  <c r="F3737" i="5"/>
  <c r="E100" i="14" s="1"/>
  <c r="E317" i="8"/>
  <c r="F27" i="8"/>
  <c r="F27" i="16"/>
  <c r="E193" i="11"/>
  <c r="E193" i="7"/>
  <c r="F295" i="15"/>
  <c r="F295" i="8"/>
  <c r="E123" i="8"/>
  <c r="F242" i="8"/>
  <c r="F3062" i="5"/>
  <c r="H3063" i="5"/>
  <c r="F3672" i="5"/>
  <c r="H3672" i="5" s="1"/>
  <c r="E2531" i="5"/>
  <c r="H2560" i="5"/>
  <c r="J1419" i="5"/>
  <c r="H1419" i="5"/>
  <c r="E980" i="5"/>
  <c r="H981" i="5"/>
  <c r="E3110" i="5"/>
  <c r="H3110" i="5" s="1"/>
  <c r="H3118" i="5"/>
  <c r="F980" i="5"/>
  <c r="E2389" i="5"/>
  <c r="H2389" i="5" s="1"/>
  <c r="H2397" i="5"/>
  <c r="H2293" i="5"/>
  <c r="E1787" i="5"/>
  <c r="H1787" i="5" s="1"/>
  <c r="H1788" i="5"/>
  <c r="E708" i="5"/>
  <c r="H709" i="5"/>
  <c r="H2612" i="5"/>
  <c r="E1684" i="5"/>
  <c r="H277" i="5"/>
  <c r="E276" i="5"/>
  <c r="E1188" i="5"/>
  <c r="H1204" i="5"/>
  <c r="E484" i="5"/>
  <c r="H484" i="5" s="1"/>
  <c r="H485" i="5"/>
  <c r="F2833" i="5"/>
  <c r="H186" i="5"/>
  <c r="E111" i="5"/>
  <c r="H111" i="5" s="1"/>
  <c r="H3475" i="5"/>
  <c r="H3873" i="5"/>
  <c r="E1412" i="5"/>
  <c r="F1892" i="5"/>
  <c r="F2531" i="5"/>
  <c r="F2112" i="5"/>
  <c r="H2113" i="5"/>
  <c r="H1083" i="5"/>
  <c r="H11" i="5"/>
  <c r="E4" i="5"/>
  <c r="H2834" i="5"/>
  <c r="E1519" i="5"/>
  <c r="H1519" i="5" s="1"/>
  <c r="H3565" i="5"/>
  <c r="E3557" i="5"/>
  <c r="H4005" i="5"/>
  <c r="E4004" i="5"/>
  <c r="H3281" i="5"/>
  <c r="H3509" i="5"/>
  <c r="E3486" i="5"/>
  <c r="H2765" i="5"/>
  <c r="H4320" i="6"/>
  <c r="F4312" i="6"/>
  <c r="F3810" i="6"/>
  <c r="E304" i="6"/>
  <c r="H305" i="6"/>
  <c r="H1499" i="6"/>
  <c r="E1492" i="6"/>
  <c r="H1792" i="6"/>
  <c r="E4" i="6"/>
  <c r="H3185" i="6"/>
  <c r="H2598" i="6"/>
  <c r="E2553" i="6"/>
  <c r="H2553" i="6" s="1"/>
  <c r="E1626" i="6"/>
  <c r="H1627" i="6"/>
  <c r="H3355" i="6"/>
  <c r="E3282" i="6"/>
  <c r="H3282" i="6" s="1"/>
  <c r="E2738" i="6"/>
  <c r="H2738" i="6" s="1"/>
  <c r="F520" i="6"/>
  <c r="H3468" i="6"/>
  <c r="E3467" i="6"/>
  <c r="H3467" i="6" s="1"/>
  <c r="E3738" i="6"/>
  <c r="H3738" i="6" s="1"/>
  <c r="H3766" i="6"/>
  <c r="H2684" i="6"/>
  <c r="E520" i="6"/>
  <c r="H521" i="6"/>
  <c r="H755" i="6"/>
  <c r="E748" i="6"/>
  <c r="H4342" i="6"/>
  <c r="E4312" i="6"/>
  <c r="H1170" i="6"/>
  <c r="E3973" i="6"/>
  <c r="H3973" i="6" s="1"/>
  <c r="H3981" i="6"/>
  <c r="H2334" i="6"/>
  <c r="E2328" i="6"/>
  <c r="H2328" i="6" s="1"/>
  <c r="H4144" i="6"/>
  <c r="E4013" i="6"/>
  <c r="H4013" i="6" s="1"/>
  <c r="H4045" i="6"/>
  <c r="H2233" i="6"/>
  <c r="E3875" i="6"/>
  <c r="H3916" i="6"/>
  <c r="E2852" i="6"/>
  <c r="H2852" i="6" s="1"/>
  <c r="E3385" i="6"/>
  <c r="H3385" i="6" s="1"/>
  <c r="H3397" i="6"/>
  <c r="E4260" i="6"/>
  <c r="H4260" i="6" s="1"/>
  <c r="E4182" i="6"/>
  <c r="H4182" i="6" s="1"/>
  <c r="H4188" i="6"/>
  <c r="H3570" i="6"/>
  <c r="E3529" i="6"/>
  <c r="H3529" i="6" s="1"/>
  <c r="E2008" i="6"/>
  <c r="H2008" i="6" s="1"/>
  <c r="H2970" i="6"/>
  <c r="E2962" i="6"/>
  <c r="F2893" i="6"/>
  <c r="E2415" i="6"/>
  <c r="H2415" i="6" s="1"/>
  <c r="H4199" i="6"/>
  <c r="E4198" i="6"/>
  <c r="H4198" i="6" s="1"/>
  <c r="E1900" i="6"/>
  <c r="H1900" i="6" s="1"/>
  <c r="E2513" i="6"/>
  <c r="H2513" i="6" s="1"/>
  <c r="H2521" i="6"/>
  <c r="F1047" i="6"/>
  <c r="F82" i="12" s="1"/>
  <c r="H3195" i="6"/>
  <c r="H3414" i="6"/>
  <c r="E3413" i="6"/>
  <c r="E2656" i="6"/>
  <c r="H2656" i="6" s="1"/>
  <c r="H2657" i="6"/>
  <c r="E1047" i="6"/>
  <c r="H1626" i="6" l="1"/>
  <c r="H3194" i="6"/>
  <c r="F252" i="8"/>
  <c r="H815" i="5"/>
  <c r="F144" i="8"/>
  <c r="H3486" i="5"/>
  <c r="E321" i="8"/>
  <c r="H1188" i="5"/>
  <c r="E2" i="16"/>
  <c r="F72" i="15"/>
  <c r="F72" i="8"/>
  <c r="E82" i="13"/>
  <c r="E83" i="13"/>
  <c r="E83" i="7"/>
  <c r="F3975" i="5"/>
  <c r="E212" i="14" s="1"/>
  <c r="E229" i="14"/>
  <c r="E229" i="8"/>
  <c r="F122" i="8"/>
  <c r="H3622" i="6"/>
  <c r="H4312" i="6"/>
  <c r="F2826" i="5"/>
  <c r="E212" i="16"/>
  <c r="E2" i="15"/>
  <c r="H3062" i="5"/>
  <c r="E122" i="15"/>
  <c r="F1411" i="5"/>
  <c r="E2" i="11" s="1"/>
  <c r="E3" i="11"/>
  <c r="E144" i="8"/>
  <c r="E144" i="16"/>
  <c r="F707" i="5"/>
  <c r="E2" i="12" s="1"/>
  <c r="H3737" i="5"/>
  <c r="H3079" i="6"/>
  <c r="F1791" i="6"/>
  <c r="F82" i="11" s="1"/>
  <c r="F53" i="7"/>
  <c r="F277" i="15"/>
  <c r="F3384" i="6"/>
  <c r="F303" i="6"/>
  <c r="F166" i="7"/>
  <c r="F166" i="13"/>
  <c r="F3692" i="6"/>
  <c r="F2" i="14" s="1"/>
  <c r="F72" i="14"/>
  <c r="F1683" i="5"/>
  <c r="E82" i="11" s="1"/>
  <c r="E166" i="11"/>
  <c r="F979" i="5"/>
  <c r="E82" i="12" s="1"/>
  <c r="E83" i="12"/>
  <c r="F2961" i="6"/>
  <c r="F2" i="15" s="1"/>
  <c r="F100" i="15"/>
  <c r="H4118" i="5"/>
  <c r="E166" i="7"/>
  <c r="F100" i="8"/>
  <c r="E277" i="8"/>
  <c r="E122" i="8"/>
  <c r="F2655" i="6"/>
  <c r="F321" i="8"/>
  <c r="F321" i="16"/>
  <c r="H520" i="6"/>
  <c r="F4115" i="6"/>
  <c r="F212" i="14" s="1"/>
  <c r="F300" i="14"/>
  <c r="F300" i="8"/>
  <c r="E2833" i="5"/>
  <c r="H2833" i="5" s="1"/>
  <c r="F3556" i="5"/>
  <c r="E72" i="14"/>
  <c r="E72" i="8"/>
  <c r="E2" i="7"/>
  <c r="E2" i="13"/>
  <c r="E252" i="15"/>
  <c r="H3333" i="5"/>
  <c r="E252" i="8"/>
  <c r="F1491" i="6"/>
  <c r="F3" i="11"/>
  <c r="E53" i="7"/>
  <c r="E53" i="13"/>
  <c r="E100" i="8"/>
  <c r="E100" i="16"/>
  <c r="F2" i="16"/>
  <c r="F3252" i="5"/>
  <c r="E212" i="15" s="1"/>
  <c r="E300" i="15"/>
  <c r="E300" i="8"/>
  <c r="E3556" i="5"/>
  <c r="H3556" i="5" s="1"/>
  <c r="H3557" i="5"/>
  <c r="E1411" i="5"/>
  <c r="H1412" i="5"/>
  <c r="E707" i="5"/>
  <c r="H708" i="5"/>
  <c r="H2112" i="5"/>
  <c r="E979" i="5"/>
  <c r="H980" i="5"/>
  <c r="E3252" i="5"/>
  <c r="E3" i="5"/>
  <c r="H3" i="5" s="1"/>
  <c r="H4" i="5"/>
  <c r="E1683" i="5"/>
  <c r="H1684" i="5"/>
  <c r="E2826" i="5"/>
  <c r="H2531" i="5"/>
  <c r="E3975" i="5"/>
  <c r="H4004" i="5"/>
  <c r="E275" i="5"/>
  <c r="H275" i="5" s="1"/>
  <c r="H276" i="5"/>
  <c r="H1892" i="5"/>
  <c r="E3384" i="6"/>
  <c r="H3413" i="6"/>
  <c r="E2655" i="6"/>
  <c r="F4414" i="6"/>
  <c r="F344" i="14" s="1"/>
  <c r="H1047" i="6"/>
  <c r="E2232" i="6"/>
  <c r="H2232" i="6" s="1"/>
  <c r="E1791" i="6"/>
  <c r="H2893" i="6"/>
  <c r="E4115" i="6"/>
  <c r="E1491" i="6"/>
  <c r="H1491" i="6" s="1"/>
  <c r="H1492" i="6"/>
  <c r="E303" i="6"/>
  <c r="H304" i="6"/>
  <c r="H3810" i="6"/>
  <c r="E2961" i="6"/>
  <c r="H2962" i="6"/>
  <c r="H3875" i="6"/>
  <c r="E3692" i="6"/>
  <c r="E747" i="6"/>
  <c r="H747" i="6" s="1"/>
  <c r="H748" i="6"/>
  <c r="E3" i="6"/>
  <c r="H3" i="6" s="1"/>
  <c r="H4" i="6"/>
  <c r="F2" i="8" l="1"/>
  <c r="H3692" i="6"/>
  <c r="H979" i="5"/>
  <c r="E344" i="8"/>
  <c r="E344" i="16"/>
  <c r="H1683" i="5"/>
  <c r="H303" i="6"/>
  <c r="H2961" i="6"/>
  <c r="H1791" i="6"/>
  <c r="F2" i="7"/>
  <c r="F212" i="15"/>
  <c r="F3683" i="6"/>
  <c r="F344" i="15" s="1"/>
  <c r="F3547" i="5"/>
  <c r="E344" i="15" s="1"/>
  <c r="E82" i="7"/>
  <c r="F4270" i="5"/>
  <c r="E344" i="14" s="1"/>
  <c r="E2" i="14"/>
  <c r="F2954" i="6"/>
  <c r="F212" i="16"/>
  <c r="F212" i="8"/>
  <c r="F82" i="13"/>
  <c r="F82" i="7"/>
  <c r="E212" i="8"/>
  <c r="E2" i="8"/>
  <c r="E3547" i="5"/>
  <c r="H3252" i="5"/>
  <c r="E4270" i="5"/>
  <c r="H3975" i="5"/>
  <c r="E702" i="5"/>
  <c r="H707" i="5"/>
  <c r="H2826" i="5"/>
  <c r="I2826" i="5"/>
  <c r="H1406" i="5"/>
  <c r="H1404" i="5" s="1"/>
  <c r="J1411" i="5"/>
  <c r="H1411" i="5"/>
  <c r="E2954" i="6"/>
  <c r="H2655" i="6"/>
  <c r="E4414" i="6"/>
  <c r="H4414" i="6" s="1"/>
  <c r="H4115" i="6"/>
  <c r="E3683" i="6"/>
  <c r="H3384" i="6"/>
  <c r="J4414" i="6" l="1"/>
  <c r="F344" i="16"/>
  <c r="F344" i="8"/>
  <c r="H4270" i="5"/>
  <c r="J4270" i="5"/>
  <c r="H3547" i="5"/>
  <c r="J3547" i="5"/>
  <c r="H3683" i="6"/>
  <c r="J3683" i="6"/>
  <c r="I2954" i="6"/>
  <c r="H2954" i="6"/>
  <c r="A5110" i="3" l="1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G4683" i="3"/>
  <c r="A4683" i="3"/>
  <c r="G4682" i="3"/>
  <c r="A4682" i="3"/>
  <c r="G4681" i="3"/>
  <c r="A4681" i="3"/>
  <c r="G4680" i="3"/>
  <c r="A4680" i="3"/>
  <c r="G4679" i="3"/>
  <c r="A4679" i="3"/>
  <c r="G4678" i="3"/>
  <c r="A4678" i="3"/>
  <c r="G4677" i="3"/>
  <c r="A4677" i="3"/>
  <c r="G4676" i="3"/>
  <c r="A4676" i="3"/>
  <c r="G4675" i="3"/>
  <c r="A4675" i="3"/>
  <c r="G4674" i="3"/>
  <c r="A4674" i="3"/>
  <c r="G4673" i="3"/>
  <c r="A4673" i="3"/>
  <c r="G4672" i="3"/>
  <c r="A4672" i="3"/>
  <c r="G4671" i="3"/>
  <c r="A4671" i="3"/>
  <c r="G4670" i="3"/>
  <c r="A4670" i="3"/>
  <c r="G4669" i="3"/>
  <c r="A4669" i="3"/>
  <c r="G4668" i="3"/>
  <c r="A4668" i="3"/>
  <c r="G4667" i="3"/>
  <c r="A4667" i="3"/>
  <c r="G4666" i="3"/>
  <c r="A4666" i="3"/>
  <c r="G4665" i="3"/>
  <c r="A4665" i="3"/>
  <c r="G4664" i="3"/>
  <c r="A4664" i="3"/>
  <c r="G4663" i="3"/>
  <c r="A4663" i="3"/>
  <c r="G4662" i="3"/>
  <c r="A4662" i="3"/>
  <c r="G4661" i="3"/>
  <c r="A4661" i="3"/>
  <c r="G4660" i="3"/>
  <c r="A4660" i="3"/>
  <c r="G4659" i="3"/>
  <c r="A4659" i="3"/>
  <c r="G4658" i="3"/>
  <c r="A4658" i="3"/>
  <c r="G4657" i="3"/>
  <c r="A4657" i="3"/>
  <c r="G4656" i="3"/>
  <c r="A4656" i="3"/>
  <c r="G4655" i="3"/>
  <c r="A4655" i="3"/>
  <c r="G4654" i="3"/>
  <c r="A4654" i="3"/>
  <c r="G4653" i="3"/>
  <c r="A4653" i="3"/>
  <c r="G4652" i="3"/>
  <c r="A4652" i="3"/>
  <c r="G4651" i="3"/>
  <c r="A4651" i="3"/>
  <c r="G4650" i="3"/>
  <c r="A4650" i="3"/>
  <c r="G4649" i="3"/>
  <c r="A4649" i="3"/>
  <c r="G4648" i="3"/>
  <c r="A4648" i="3"/>
  <c r="G4647" i="3"/>
  <c r="A4647" i="3"/>
  <c r="G4646" i="3"/>
  <c r="A4646" i="3"/>
  <c r="G4645" i="3"/>
  <c r="A4645" i="3"/>
  <c r="G4644" i="3"/>
  <c r="A4644" i="3"/>
  <c r="G4643" i="3"/>
  <c r="A4643" i="3"/>
  <c r="G4642" i="3"/>
  <c r="A4642" i="3"/>
  <c r="G4641" i="3"/>
  <c r="A4641" i="3"/>
  <c r="G4640" i="3"/>
  <c r="A4640" i="3"/>
  <c r="G4639" i="3"/>
  <c r="A4639" i="3"/>
  <c r="G4638" i="3"/>
  <c r="A4638" i="3"/>
  <c r="G4637" i="3"/>
  <c r="A4637" i="3"/>
  <c r="G4636" i="3"/>
  <c r="A4636" i="3"/>
  <c r="G4635" i="3"/>
  <c r="A4635" i="3"/>
  <c r="G4634" i="3"/>
  <c r="A4634" i="3"/>
  <c r="G4633" i="3"/>
  <c r="A4633" i="3"/>
  <c r="G4632" i="3"/>
  <c r="A4632" i="3"/>
  <c r="G4631" i="3"/>
  <c r="A4631" i="3"/>
  <c r="G4630" i="3"/>
  <c r="A4630" i="3"/>
  <c r="G4629" i="3"/>
  <c r="A4629" i="3"/>
  <c r="G4628" i="3"/>
  <c r="A4628" i="3"/>
  <c r="G4627" i="3"/>
  <c r="A4627" i="3"/>
  <c r="G4626" i="3"/>
  <c r="A4626" i="3"/>
  <c r="G4625" i="3"/>
  <c r="A4625" i="3"/>
  <c r="G4624" i="3"/>
  <c r="A4624" i="3"/>
  <c r="G4623" i="3"/>
  <c r="A4623" i="3"/>
  <c r="G4622" i="3"/>
  <c r="A4622" i="3"/>
  <c r="G4621" i="3"/>
  <c r="A4621" i="3"/>
  <c r="G4620" i="3"/>
  <c r="A4620" i="3"/>
  <c r="G4619" i="3"/>
  <c r="A4619" i="3"/>
  <c r="G4618" i="3"/>
  <c r="A4618" i="3"/>
  <c r="G4617" i="3"/>
  <c r="A4617" i="3"/>
  <c r="G4616" i="3"/>
  <c r="A4616" i="3"/>
  <c r="G4615" i="3"/>
  <c r="A4615" i="3"/>
  <c r="G4614" i="3"/>
  <c r="A4614" i="3"/>
  <c r="G4613" i="3"/>
  <c r="A4613" i="3"/>
  <c r="G4612" i="3"/>
  <c r="A4612" i="3"/>
  <c r="G4611" i="3"/>
  <c r="A4611" i="3"/>
  <c r="G4610" i="3"/>
  <c r="A4610" i="3"/>
  <c r="G4609" i="3"/>
  <c r="A4609" i="3"/>
  <c r="G4608" i="3"/>
  <c r="A4608" i="3"/>
  <c r="G4607" i="3"/>
  <c r="A4607" i="3"/>
  <c r="G4606" i="3"/>
  <c r="A4606" i="3"/>
  <c r="G4605" i="3"/>
  <c r="A4605" i="3"/>
  <c r="G4604" i="3"/>
  <c r="A4604" i="3"/>
  <c r="G4603" i="3"/>
  <c r="A4603" i="3"/>
  <c r="G4602" i="3"/>
  <c r="A4602" i="3"/>
  <c r="G4601" i="3"/>
  <c r="A4601" i="3"/>
  <c r="G4600" i="3"/>
  <c r="A4600" i="3"/>
  <c r="G4599" i="3"/>
  <c r="A4599" i="3"/>
  <c r="G4598" i="3"/>
  <c r="A4598" i="3"/>
  <c r="G4597" i="3"/>
  <c r="A4597" i="3"/>
  <c r="G4596" i="3"/>
  <c r="A4596" i="3"/>
  <c r="G4595" i="3"/>
  <c r="A4595" i="3"/>
  <c r="G4594" i="3"/>
  <c r="A4594" i="3"/>
  <c r="G4593" i="3"/>
  <c r="A4593" i="3"/>
  <c r="G4592" i="3"/>
  <c r="A4592" i="3"/>
  <c r="G4591" i="3"/>
  <c r="A4591" i="3"/>
  <c r="G4590" i="3"/>
  <c r="A4590" i="3"/>
  <c r="G4589" i="3"/>
  <c r="A4589" i="3"/>
  <c r="G4588" i="3"/>
  <c r="A4588" i="3"/>
  <c r="G4587" i="3"/>
  <c r="A4587" i="3"/>
  <c r="G4586" i="3"/>
  <c r="A4586" i="3"/>
  <c r="G4585" i="3"/>
  <c r="A4585" i="3"/>
  <c r="G4584" i="3"/>
  <c r="A4584" i="3"/>
  <c r="G4583" i="3"/>
  <c r="A4583" i="3"/>
  <c r="G4582" i="3"/>
  <c r="A4582" i="3"/>
  <c r="G4581" i="3"/>
  <c r="A4581" i="3"/>
  <c r="G4580" i="3"/>
  <c r="A4580" i="3"/>
  <c r="G4579" i="3"/>
  <c r="A4579" i="3"/>
  <c r="G4578" i="3"/>
  <c r="A4578" i="3"/>
  <c r="G4577" i="3"/>
  <c r="A4577" i="3"/>
  <c r="G4576" i="3"/>
  <c r="A4576" i="3"/>
  <c r="G4575" i="3"/>
  <c r="A4575" i="3"/>
  <c r="G4574" i="3"/>
  <c r="A4574" i="3"/>
  <c r="G4573" i="3"/>
  <c r="A4573" i="3"/>
  <c r="G4572" i="3"/>
  <c r="A4572" i="3"/>
  <c r="G4571" i="3"/>
  <c r="A4571" i="3"/>
  <c r="G4570" i="3"/>
  <c r="A4570" i="3"/>
  <c r="G4569" i="3"/>
  <c r="A4569" i="3"/>
  <c r="G4568" i="3"/>
  <c r="A4568" i="3"/>
  <c r="G4567" i="3"/>
  <c r="A4567" i="3"/>
  <c r="G4566" i="3"/>
  <c r="A4566" i="3"/>
  <c r="G4565" i="3"/>
  <c r="A4565" i="3"/>
  <c r="G4564" i="3"/>
  <c r="A4564" i="3"/>
  <c r="G4563" i="3"/>
  <c r="A4563" i="3"/>
  <c r="G4562" i="3"/>
  <c r="A4562" i="3"/>
  <c r="G4561" i="3"/>
  <c r="A4561" i="3"/>
  <c r="G4560" i="3"/>
  <c r="A4560" i="3"/>
  <c r="G4559" i="3"/>
  <c r="A4559" i="3"/>
  <c r="G4558" i="3"/>
  <c r="A4558" i="3"/>
  <c r="G4557" i="3"/>
  <c r="A4557" i="3"/>
  <c r="G4556" i="3"/>
  <c r="A4556" i="3"/>
  <c r="G4555" i="3"/>
  <c r="A4555" i="3"/>
  <c r="G4554" i="3"/>
  <c r="A4554" i="3"/>
  <c r="G4553" i="3"/>
  <c r="A4553" i="3"/>
  <c r="G4552" i="3"/>
  <c r="A4552" i="3"/>
  <c r="G4551" i="3"/>
  <c r="A4551" i="3"/>
  <c r="G4550" i="3"/>
  <c r="A4550" i="3"/>
  <c r="G4549" i="3"/>
  <c r="A4549" i="3"/>
  <c r="G4548" i="3"/>
  <c r="A4548" i="3"/>
  <c r="G4547" i="3"/>
  <c r="A4547" i="3"/>
  <c r="G4546" i="3"/>
  <c r="A4546" i="3"/>
  <c r="G4545" i="3"/>
  <c r="A4545" i="3"/>
  <c r="G4544" i="3"/>
  <c r="A4544" i="3"/>
  <c r="G4543" i="3"/>
  <c r="A4543" i="3"/>
  <c r="G4542" i="3"/>
  <c r="A4542" i="3"/>
  <c r="G4541" i="3"/>
  <c r="A4541" i="3"/>
  <c r="G4540" i="3"/>
  <c r="A4540" i="3"/>
  <c r="G4539" i="3"/>
  <c r="A4539" i="3"/>
  <c r="G4538" i="3"/>
  <c r="A4538" i="3"/>
  <c r="G4537" i="3"/>
  <c r="A4537" i="3"/>
  <c r="G4536" i="3"/>
  <c r="A4536" i="3"/>
  <c r="G4535" i="3"/>
  <c r="A4535" i="3"/>
  <c r="G4534" i="3"/>
  <c r="A4534" i="3"/>
  <c r="G4533" i="3"/>
  <c r="A4533" i="3"/>
  <c r="G4532" i="3"/>
  <c r="A4532" i="3"/>
  <c r="G4531" i="3"/>
  <c r="A4531" i="3"/>
  <c r="G4530" i="3"/>
  <c r="A4530" i="3"/>
  <c r="G4529" i="3"/>
  <c r="A4529" i="3"/>
  <c r="G4528" i="3"/>
  <c r="A4528" i="3"/>
  <c r="G4527" i="3"/>
  <c r="A4527" i="3"/>
  <c r="G4526" i="3"/>
  <c r="A4526" i="3"/>
  <c r="G4525" i="3"/>
  <c r="A4525" i="3"/>
  <c r="G4524" i="3"/>
  <c r="A4524" i="3"/>
  <c r="G4523" i="3"/>
  <c r="A4523" i="3"/>
  <c r="G4522" i="3"/>
  <c r="A4522" i="3"/>
  <c r="G4521" i="3"/>
  <c r="A4521" i="3"/>
  <c r="G4520" i="3"/>
  <c r="A4520" i="3"/>
  <c r="G4519" i="3"/>
  <c r="A4519" i="3"/>
  <c r="G4518" i="3"/>
  <c r="A4518" i="3"/>
  <c r="G4517" i="3"/>
  <c r="A4517" i="3"/>
  <c r="G4516" i="3"/>
  <c r="A4516" i="3"/>
  <c r="G4515" i="3"/>
  <c r="A4515" i="3"/>
  <c r="G4514" i="3"/>
  <c r="A4514" i="3"/>
  <c r="G4513" i="3"/>
  <c r="A4513" i="3"/>
  <c r="G4512" i="3"/>
  <c r="A4512" i="3"/>
  <c r="G4511" i="3"/>
  <c r="A4511" i="3"/>
  <c r="G4510" i="3"/>
  <c r="A4510" i="3"/>
  <c r="G4509" i="3"/>
  <c r="A4509" i="3"/>
  <c r="G4508" i="3"/>
  <c r="A4508" i="3"/>
  <c r="G4507" i="3"/>
  <c r="A4507" i="3"/>
  <c r="G4506" i="3"/>
  <c r="A4506" i="3"/>
  <c r="G4505" i="3"/>
  <c r="A4505" i="3"/>
  <c r="G4504" i="3"/>
  <c r="A4504" i="3"/>
  <c r="G4503" i="3"/>
  <c r="A4503" i="3"/>
  <c r="G4502" i="3"/>
  <c r="A4502" i="3"/>
  <c r="G4501" i="3"/>
  <c r="A4501" i="3"/>
  <c r="G4500" i="3"/>
  <c r="A4500" i="3"/>
  <c r="G4499" i="3"/>
  <c r="A4499" i="3"/>
  <c r="G4498" i="3"/>
  <c r="A4498" i="3"/>
  <c r="G4497" i="3"/>
  <c r="A4497" i="3"/>
  <c r="G4496" i="3"/>
  <c r="A4496" i="3"/>
  <c r="G4495" i="3"/>
  <c r="A4495" i="3"/>
  <c r="G4494" i="3"/>
  <c r="A4494" i="3"/>
  <c r="G4493" i="3"/>
  <c r="A4493" i="3"/>
  <c r="G4492" i="3"/>
  <c r="A4492" i="3"/>
  <c r="G4491" i="3"/>
  <c r="A4491" i="3"/>
  <c r="G4490" i="3"/>
  <c r="A4490" i="3"/>
  <c r="G4489" i="3"/>
  <c r="A4489" i="3"/>
  <c r="G4488" i="3"/>
  <c r="A4488" i="3"/>
  <c r="G4487" i="3"/>
  <c r="A4487" i="3"/>
  <c r="G4486" i="3"/>
  <c r="A4486" i="3"/>
  <c r="G4485" i="3"/>
  <c r="A4485" i="3"/>
  <c r="G4484" i="3"/>
  <c r="A4484" i="3"/>
  <c r="G4483" i="3"/>
  <c r="A4483" i="3"/>
  <c r="G4482" i="3"/>
  <c r="A4482" i="3"/>
  <c r="G4481" i="3"/>
  <c r="A4481" i="3"/>
  <c r="G4480" i="3"/>
  <c r="A4480" i="3"/>
  <c r="G4479" i="3"/>
  <c r="A4479" i="3"/>
  <c r="G4478" i="3"/>
  <c r="A4478" i="3"/>
  <c r="G4477" i="3"/>
  <c r="A4477" i="3"/>
  <c r="G4476" i="3"/>
  <c r="A4476" i="3"/>
  <c r="G4475" i="3"/>
  <c r="A4475" i="3"/>
  <c r="G4474" i="3"/>
  <c r="A4474" i="3"/>
  <c r="G4473" i="3"/>
  <c r="A4473" i="3"/>
  <c r="G4472" i="3"/>
  <c r="A4472" i="3"/>
  <c r="G4471" i="3"/>
  <c r="A4471" i="3"/>
  <c r="G4470" i="3"/>
  <c r="A4470" i="3"/>
  <c r="G4469" i="3"/>
  <c r="A4469" i="3"/>
  <c r="G4468" i="3"/>
  <c r="A4468" i="3"/>
  <c r="G4467" i="3"/>
  <c r="A4467" i="3"/>
  <c r="G4466" i="3"/>
  <c r="A4466" i="3"/>
  <c r="G4465" i="3"/>
  <c r="A4465" i="3"/>
  <c r="G4464" i="3"/>
  <c r="A4464" i="3"/>
  <c r="G4463" i="3"/>
  <c r="A4463" i="3"/>
  <c r="G4462" i="3"/>
  <c r="A4462" i="3"/>
  <c r="G4461" i="3"/>
  <c r="A4461" i="3"/>
  <c r="G4460" i="3"/>
  <c r="A4460" i="3"/>
  <c r="G4459" i="3"/>
  <c r="A4459" i="3"/>
  <c r="G4458" i="3"/>
  <c r="A4458" i="3"/>
  <c r="G4457" i="3"/>
  <c r="A4457" i="3"/>
  <c r="G4456" i="3"/>
  <c r="A4456" i="3"/>
  <c r="G4455" i="3"/>
  <c r="A4455" i="3"/>
  <c r="G4454" i="3"/>
  <c r="A4454" i="3"/>
  <c r="G4453" i="3"/>
  <c r="A4453" i="3"/>
  <c r="G4452" i="3"/>
  <c r="A4452" i="3"/>
  <c r="G4451" i="3"/>
  <c r="A4451" i="3"/>
  <c r="G4450" i="3"/>
  <c r="A4450" i="3"/>
  <c r="G4449" i="3"/>
  <c r="A4449" i="3"/>
  <c r="G4448" i="3"/>
  <c r="A4448" i="3"/>
  <c r="G4447" i="3"/>
  <c r="A4447" i="3"/>
  <c r="G4446" i="3"/>
  <c r="A4446" i="3"/>
  <c r="G4445" i="3"/>
  <c r="A4445" i="3"/>
  <c r="G4444" i="3"/>
  <c r="A4444" i="3"/>
  <c r="G4443" i="3"/>
  <c r="A4443" i="3"/>
  <c r="G4442" i="3"/>
  <c r="A4442" i="3"/>
  <c r="G4441" i="3"/>
  <c r="A4441" i="3"/>
  <c r="G4440" i="3"/>
  <c r="A4440" i="3"/>
  <c r="G4439" i="3"/>
  <c r="A4439" i="3"/>
  <c r="G4438" i="3"/>
  <c r="A4438" i="3"/>
  <c r="G4437" i="3"/>
  <c r="A4437" i="3"/>
  <c r="G4436" i="3"/>
  <c r="A4436" i="3"/>
  <c r="G4435" i="3"/>
  <c r="A4435" i="3"/>
  <c r="G4434" i="3"/>
  <c r="A4434" i="3"/>
  <c r="G4433" i="3"/>
  <c r="A4433" i="3"/>
  <c r="G4432" i="3"/>
  <c r="A4432" i="3"/>
  <c r="G4431" i="3"/>
  <c r="A4431" i="3"/>
  <c r="G4430" i="3"/>
  <c r="A4430" i="3"/>
  <c r="G4429" i="3"/>
  <c r="A4429" i="3"/>
  <c r="G4428" i="3"/>
  <c r="A4428" i="3"/>
  <c r="G4427" i="3"/>
  <c r="A4427" i="3"/>
  <c r="G4426" i="3"/>
  <c r="A4426" i="3"/>
  <c r="G4425" i="3"/>
  <c r="A4425" i="3"/>
  <c r="G4424" i="3"/>
  <c r="A4424" i="3"/>
  <c r="G4423" i="3"/>
  <c r="A4423" i="3"/>
  <c r="G4422" i="3"/>
  <c r="A4422" i="3"/>
  <c r="G4421" i="3"/>
  <c r="A4421" i="3"/>
  <c r="G4420" i="3"/>
  <c r="A4420" i="3"/>
  <c r="G4419" i="3"/>
  <c r="A4419" i="3"/>
  <c r="G4418" i="3"/>
  <c r="A4418" i="3"/>
  <c r="G4417" i="3"/>
  <c r="A4417" i="3"/>
  <c r="G4416" i="3"/>
  <c r="A4416" i="3"/>
  <c r="G4415" i="3"/>
  <c r="A4415" i="3"/>
  <c r="G4414" i="3"/>
  <c r="A4414" i="3"/>
  <c r="G4413" i="3"/>
  <c r="A4413" i="3"/>
  <c r="G4412" i="3"/>
  <c r="A4412" i="3"/>
  <c r="G4411" i="3"/>
  <c r="A4411" i="3"/>
  <c r="G4410" i="3"/>
  <c r="A4410" i="3"/>
  <c r="G4409" i="3"/>
  <c r="A4409" i="3"/>
  <c r="G4408" i="3"/>
  <c r="A4408" i="3"/>
  <c r="G4407" i="3"/>
  <c r="A4407" i="3"/>
  <c r="G4406" i="3"/>
  <c r="A4406" i="3"/>
  <c r="G4405" i="3"/>
  <c r="A4405" i="3"/>
  <c r="G4404" i="3"/>
  <c r="A4404" i="3"/>
  <c r="G4403" i="3"/>
  <c r="A4403" i="3"/>
  <c r="G4402" i="3"/>
  <c r="A4402" i="3"/>
  <c r="G4401" i="3"/>
  <c r="A4401" i="3"/>
  <c r="G4400" i="3"/>
  <c r="A4400" i="3"/>
  <c r="A4399" i="3"/>
  <c r="L4391" i="3"/>
  <c r="G4391" i="3"/>
  <c r="A4391" i="3"/>
  <c r="L4390" i="3"/>
  <c r="G4390" i="3"/>
  <c r="A4390" i="3"/>
  <c r="L4389" i="3"/>
  <c r="G4389" i="3"/>
  <c r="A4389" i="3"/>
  <c r="L4388" i="3"/>
  <c r="G4388" i="3"/>
  <c r="A4388" i="3"/>
  <c r="L4387" i="3"/>
  <c r="G4387" i="3"/>
  <c r="A4387" i="3"/>
  <c r="L4386" i="3"/>
  <c r="G4386" i="3"/>
  <c r="A4386" i="3"/>
  <c r="L4385" i="3"/>
  <c r="G4385" i="3"/>
  <c r="A4385" i="3"/>
  <c r="L4384" i="3"/>
  <c r="G4384" i="3"/>
  <c r="A4384" i="3"/>
  <c r="L4383" i="3"/>
  <c r="G4383" i="3"/>
  <c r="A4383" i="3"/>
  <c r="L4382" i="3"/>
  <c r="G4382" i="3"/>
  <c r="A4382" i="3"/>
  <c r="L4381" i="3"/>
  <c r="G4381" i="3"/>
  <c r="A4381" i="3"/>
  <c r="L4380" i="3"/>
  <c r="G4380" i="3"/>
  <c r="A4380" i="3"/>
  <c r="L4379" i="3"/>
  <c r="G4379" i="3"/>
  <c r="A4379" i="3"/>
  <c r="L4378" i="3"/>
  <c r="G4378" i="3"/>
  <c r="A4378" i="3"/>
  <c r="L4377" i="3"/>
  <c r="G4377" i="3"/>
  <c r="A4377" i="3"/>
  <c r="L4376" i="3"/>
  <c r="G4376" i="3"/>
  <c r="A4376" i="3"/>
  <c r="L4375" i="3"/>
  <c r="G4375" i="3"/>
  <c r="A4375" i="3"/>
  <c r="L4374" i="3"/>
  <c r="G4374" i="3"/>
  <c r="A4374" i="3"/>
  <c r="L4373" i="3"/>
  <c r="G4373" i="3"/>
  <c r="A4373" i="3"/>
  <c r="L4372" i="3"/>
  <c r="G4372" i="3"/>
  <c r="A4372" i="3"/>
  <c r="L4371" i="3"/>
  <c r="G4371" i="3"/>
  <c r="A4371" i="3"/>
  <c r="L4370" i="3"/>
  <c r="G4370" i="3"/>
  <c r="A4370" i="3"/>
  <c r="L4369" i="3"/>
  <c r="G4369" i="3"/>
  <c r="A4369" i="3"/>
  <c r="L4368" i="3"/>
  <c r="G4368" i="3"/>
  <c r="A4368" i="3"/>
  <c r="L4367" i="3"/>
  <c r="G4367" i="3"/>
  <c r="A4367" i="3"/>
  <c r="L4366" i="3"/>
  <c r="G4366" i="3"/>
  <c r="A4366" i="3"/>
  <c r="L4365" i="3"/>
  <c r="G4365" i="3"/>
  <c r="A4365" i="3"/>
  <c r="L4364" i="3"/>
  <c r="G4364" i="3"/>
  <c r="A4364" i="3"/>
  <c r="L4363" i="3"/>
  <c r="G4363" i="3"/>
  <c r="A4363" i="3"/>
  <c r="L4362" i="3"/>
  <c r="G4362" i="3"/>
  <c r="A4362" i="3"/>
  <c r="L4361" i="3"/>
  <c r="G4361" i="3"/>
  <c r="A4361" i="3"/>
  <c r="L4360" i="3"/>
  <c r="G4360" i="3"/>
  <c r="A4360" i="3"/>
  <c r="L4359" i="3"/>
  <c r="G4359" i="3"/>
  <c r="A4359" i="3"/>
  <c r="L4358" i="3"/>
  <c r="G4358" i="3"/>
  <c r="A4358" i="3"/>
  <c r="L4357" i="3"/>
  <c r="G4357" i="3"/>
  <c r="A4357" i="3"/>
  <c r="L4356" i="3"/>
  <c r="G4356" i="3"/>
  <c r="A4356" i="3"/>
  <c r="L4355" i="3"/>
  <c r="G4355" i="3"/>
  <c r="A4355" i="3"/>
  <c r="L4354" i="3"/>
  <c r="G4354" i="3"/>
  <c r="A4354" i="3"/>
  <c r="L4353" i="3"/>
  <c r="G4353" i="3"/>
  <c r="A4353" i="3"/>
  <c r="L4352" i="3"/>
  <c r="G4352" i="3"/>
  <c r="A4352" i="3"/>
  <c r="L4351" i="3"/>
  <c r="G4351" i="3"/>
  <c r="A4351" i="3"/>
  <c r="L4350" i="3"/>
  <c r="G4350" i="3"/>
  <c r="A4350" i="3"/>
  <c r="L4349" i="3"/>
  <c r="G4349" i="3"/>
  <c r="A4349" i="3"/>
  <c r="L4348" i="3"/>
  <c r="G4348" i="3"/>
  <c r="A4348" i="3"/>
  <c r="L4347" i="3"/>
  <c r="G4347" i="3"/>
  <c r="A4347" i="3"/>
  <c r="L4346" i="3"/>
  <c r="G4346" i="3"/>
  <c r="A4346" i="3"/>
  <c r="L4345" i="3"/>
  <c r="G4345" i="3"/>
  <c r="A4345" i="3"/>
  <c r="L4344" i="3"/>
  <c r="G4344" i="3"/>
  <c r="A4344" i="3"/>
  <c r="L4343" i="3"/>
  <c r="G4343" i="3"/>
  <c r="A4343" i="3"/>
  <c r="L4342" i="3"/>
  <c r="G4342" i="3"/>
  <c r="A4342" i="3"/>
  <c r="L4341" i="3"/>
  <c r="G4341" i="3"/>
  <c r="A4341" i="3"/>
  <c r="L4340" i="3"/>
  <c r="G4340" i="3"/>
  <c r="A4340" i="3"/>
  <c r="L4339" i="3"/>
  <c r="G4339" i="3"/>
  <c r="A4339" i="3"/>
  <c r="L4338" i="3"/>
  <c r="G4338" i="3"/>
  <c r="A4338" i="3"/>
  <c r="L4337" i="3"/>
  <c r="G4337" i="3"/>
  <c r="A4337" i="3"/>
  <c r="L4336" i="3"/>
  <c r="G4336" i="3"/>
  <c r="A4336" i="3"/>
  <c r="L4335" i="3"/>
  <c r="G4335" i="3"/>
  <c r="A4335" i="3"/>
  <c r="L4334" i="3"/>
  <c r="G4334" i="3"/>
  <c r="A4334" i="3"/>
  <c r="L4333" i="3"/>
  <c r="G4333" i="3"/>
  <c r="A4333" i="3"/>
  <c r="L4332" i="3"/>
  <c r="G4332" i="3"/>
  <c r="A4332" i="3"/>
  <c r="L4331" i="3"/>
  <c r="G4331" i="3"/>
  <c r="A4331" i="3"/>
  <c r="L4330" i="3"/>
  <c r="G4330" i="3"/>
  <c r="A4330" i="3"/>
  <c r="L4329" i="3"/>
  <c r="G4329" i="3"/>
  <c r="A4329" i="3"/>
  <c r="L4328" i="3"/>
  <c r="G4328" i="3"/>
  <c r="A4328" i="3"/>
  <c r="L4327" i="3"/>
  <c r="G4327" i="3"/>
  <c r="A4327" i="3"/>
  <c r="L4326" i="3"/>
  <c r="G4326" i="3"/>
  <c r="A4326" i="3"/>
  <c r="L4325" i="3"/>
  <c r="G4325" i="3"/>
  <c r="A4325" i="3"/>
  <c r="L4324" i="3"/>
  <c r="G4324" i="3"/>
  <c r="A4324" i="3"/>
  <c r="L4323" i="3"/>
  <c r="G4323" i="3"/>
  <c r="A4323" i="3"/>
  <c r="L4322" i="3"/>
  <c r="G4322" i="3"/>
  <c r="A4322" i="3"/>
  <c r="L4321" i="3"/>
  <c r="G4321" i="3"/>
  <c r="A4321" i="3"/>
  <c r="L4320" i="3"/>
  <c r="G4320" i="3"/>
  <c r="A4320" i="3"/>
  <c r="L4319" i="3"/>
  <c r="G4319" i="3"/>
  <c r="A4319" i="3"/>
  <c r="L4318" i="3"/>
  <c r="G4318" i="3"/>
  <c r="A4318" i="3"/>
  <c r="L4317" i="3"/>
  <c r="G4317" i="3"/>
  <c r="A4317" i="3"/>
  <c r="L4316" i="3"/>
  <c r="G4316" i="3"/>
  <c r="A4316" i="3"/>
  <c r="L4315" i="3"/>
  <c r="G4315" i="3"/>
  <c r="A4315" i="3"/>
  <c r="L4314" i="3"/>
  <c r="G4314" i="3"/>
  <c r="A4314" i="3"/>
  <c r="L4313" i="3"/>
  <c r="G4313" i="3"/>
  <c r="A4313" i="3"/>
  <c r="L4312" i="3"/>
  <c r="G4312" i="3"/>
  <c r="A4312" i="3"/>
  <c r="L4311" i="3"/>
  <c r="G4311" i="3"/>
  <c r="A4311" i="3"/>
  <c r="L4310" i="3"/>
  <c r="G4310" i="3"/>
  <c r="A4310" i="3"/>
  <c r="L4309" i="3"/>
  <c r="G4309" i="3"/>
  <c r="A4309" i="3"/>
  <c r="L4308" i="3"/>
  <c r="G4308" i="3"/>
  <c r="A4308" i="3"/>
  <c r="L4307" i="3"/>
  <c r="G4307" i="3"/>
  <c r="A4307" i="3"/>
  <c r="L4306" i="3"/>
  <c r="G4306" i="3"/>
  <c r="A4306" i="3"/>
  <c r="L4305" i="3"/>
  <c r="G4305" i="3"/>
  <c r="A4305" i="3"/>
  <c r="L4304" i="3"/>
  <c r="G4304" i="3"/>
  <c r="A4304" i="3"/>
  <c r="L4303" i="3"/>
  <c r="G4303" i="3"/>
  <c r="A4303" i="3"/>
  <c r="L4302" i="3"/>
  <c r="G4302" i="3"/>
  <c r="A4302" i="3"/>
  <c r="L4301" i="3"/>
  <c r="G4301" i="3"/>
  <c r="A4301" i="3"/>
  <c r="L4300" i="3"/>
  <c r="G4300" i="3"/>
  <c r="A4300" i="3"/>
  <c r="L4299" i="3"/>
  <c r="G4299" i="3"/>
  <c r="A4299" i="3"/>
  <c r="L4298" i="3"/>
  <c r="G4298" i="3"/>
  <c r="A4298" i="3"/>
  <c r="L4297" i="3"/>
  <c r="G4297" i="3"/>
  <c r="A4297" i="3"/>
  <c r="L4296" i="3"/>
  <c r="G4296" i="3"/>
  <c r="A4296" i="3"/>
  <c r="L4295" i="3"/>
  <c r="G4295" i="3"/>
  <c r="A4295" i="3"/>
  <c r="L4294" i="3"/>
  <c r="G4294" i="3"/>
  <c r="A4294" i="3"/>
  <c r="L4293" i="3"/>
  <c r="G4293" i="3"/>
  <c r="A4293" i="3"/>
  <c r="L4292" i="3"/>
  <c r="G4292" i="3"/>
  <c r="A4292" i="3"/>
  <c r="L4291" i="3"/>
  <c r="G4291" i="3"/>
  <c r="A4291" i="3"/>
  <c r="L4290" i="3"/>
  <c r="G4290" i="3"/>
  <c r="A4290" i="3"/>
  <c r="L4289" i="3"/>
  <c r="G4289" i="3"/>
  <c r="A4289" i="3"/>
  <c r="L4288" i="3"/>
  <c r="G4288" i="3"/>
  <c r="A4288" i="3"/>
  <c r="L4287" i="3"/>
  <c r="G4287" i="3"/>
  <c r="A4287" i="3"/>
  <c r="L4286" i="3"/>
  <c r="G4286" i="3"/>
  <c r="A4286" i="3"/>
  <c r="L4285" i="3"/>
  <c r="G4285" i="3"/>
  <c r="A4285" i="3"/>
  <c r="L4284" i="3"/>
  <c r="G4284" i="3"/>
  <c r="A4284" i="3"/>
  <c r="L4283" i="3"/>
  <c r="G4283" i="3"/>
  <c r="A4283" i="3"/>
  <c r="L4282" i="3"/>
  <c r="G4282" i="3"/>
  <c r="A4282" i="3"/>
  <c r="L4281" i="3"/>
  <c r="G4281" i="3"/>
  <c r="A4281" i="3"/>
  <c r="L4280" i="3"/>
  <c r="G4280" i="3"/>
  <c r="A4280" i="3"/>
  <c r="L4279" i="3"/>
  <c r="G4279" i="3"/>
  <c r="A4279" i="3"/>
  <c r="L4278" i="3"/>
  <c r="G4278" i="3"/>
  <c r="A4278" i="3"/>
  <c r="L4277" i="3"/>
  <c r="G4277" i="3"/>
  <c r="A4277" i="3"/>
  <c r="L4276" i="3"/>
  <c r="G4276" i="3"/>
  <c r="A4276" i="3"/>
  <c r="L4275" i="3"/>
  <c r="G4275" i="3"/>
  <c r="A4275" i="3"/>
  <c r="L4274" i="3"/>
  <c r="G4274" i="3"/>
  <c r="A4274" i="3"/>
  <c r="L4273" i="3"/>
  <c r="G4273" i="3"/>
  <c r="A4273" i="3"/>
  <c r="L4272" i="3"/>
  <c r="G4272" i="3"/>
  <c r="A4272" i="3"/>
  <c r="L4271" i="3"/>
  <c r="G4271" i="3"/>
  <c r="A4271" i="3"/>
  <c r="L4270" i="3"/>
  <c r="G4270" i="3"/>
  <c r="A4270" i="3"/>
  <c r="L4269" i="3"/>
  <c r="G4269" i="3"/>
  <c r="A4269" i="3"/>
  <c r="L4268" i="3"/>
  <c r="G4268" i="3"/>
  <c r="A4268" i="3"/>
  <c r="L4267" i="3"/>
  <c r="G4267" i="3"/>
  <c r="A4267" i="3"/>
  <c r="L4266" i="3"/>
  <c r="G4266" i="3"/>
  <c r="A4266" i="3"/>
  <c r="L4265" i="3"/>
  <c r="G4265" i="3"/>
  <c r="A4265" i="3"/>
  <c r="L4264" i="3"/>
  <c r="G4264" i="3"/>
  <c r="A4264" i="3"/>
  <c r="L4263" i="3"/>
  <c r="G4263" i="3"/>
  <c r="A4263" i="3"/>
  <c r="L4262" i="3"/>
  <c r="G4262" i="3"/>
  <c r="A4262" i="3"/>
  <c r="L4261" i="3"/>
  <c r="G4261" i="3"/>
  <c r="A4261" i="3"/>
  <c r="L4260" i="3"/>
  <c r="G4260" i="3"/>
  <c r="A4260" i="3"/>
  <c r="L4259" i="3"/>
  <c r="G4259" i="3"/>
  <c r="A4259" i="3"/>
  <c r="L4258" i="3"/>
  <c r="G4258" i="3"/>
  <c r="A4258" i="3"/>
  <c r="L4257" i="3"/>
  <c r="G4257" i="3"/>
  <c r="A4257" i="3"/>
  <c r="L4256" i="3"/>
  <c r="G4256" i="3"/>
  <c r="A4256" i="3"/>
  <c r="L4255" i="3"/>
  <c r="G4255" i="3"/>
  <c r="A4255" i="3"/>
  <c r="L4254" i="3"/>
  <c r="G4254" i="3"/>
  <c r="A4254" i="3"/>
  <c r="L4253" i="3"/>
  <c r="G4253" i="3"/>
  <c r="A4253" i="3"/>
  <c r="L4252" i="3"/>
  <c r="G4252" i="3"/>
  <c r="A4252" i="3"/>
  <c r="L4251" i="3"/>
  <c r="G4251" i="3"/>
  <c r="A4251" i="3"/>
  <c r="L4250" i="3"/>
  <c r="G4250" i="3"/>
  <c r="A4250" i="3"/>
  <c r="L4249" i="3"/>
  <c r="G4249" i="3"/>
  <c r="A4249" i="3"/>
  <c r="L4248" i="3"/>
  <c r="G4248" i="3"/>
  <c r="A4248" i="3"/>
  <c r="L4247" i="3"/>
  <c r="G4247" i="3"/>
  <c r="A4247" i="3"/>
  <c r="L4246" i="3"/>
  <c r="G4246" i="3"/>
  <c r="A4246" i="3"/>
  <c r="L4245" i="3"/>
  <c r="G4245" i="3"/>
  <c r="A4245" i="3"/>
  <c r="L4244" i="3"/>
  <c r="G4244" i="3"/>
  <c r="A4244" i="3"/>
  <c r="L4243" i="3"/>
  <c r="G4243" i="3"/>
  <c r="A4243" i="3"/>
  <c r="L4242" i="3"/>
  <c r="G4242" i="3"/>
  <c r="A4242" i="3"/>
  <c r="L4241" i="3"/>
  <c r="G4241" i="3"/>
  <c r="A4241" i="3"/>
  <c r="L4240" i="3"/>
  <c r="G4240" i="3"/>
  <c r="A4240" i="3"/>
  <c r="L4239" i="3"/>
  <c r="G4239" i="3"/>
  <c r="A4239" i="3"/>
  <c r="L4238" i="3"/>
  <c r="G4238" i="3"/>
  <c r="A4238" i="3"/>
  <c r="L4237" i="3"/>
  <c r="G4237" i="3"/>
  <c r="A4237" i="3"/>
  <c r="L4236" i="3"/>
  <c r="G4236" i="3"/>
  <c r="A4236" i="3"/>
  <c r="L4235" i="3"/>
  <c r="G4235" i="3"/>
  <c r="A4235" i="3"/>
  <c r="L4234" i="3"/>
  <c r="G4234" i="3"/>
  <c r="A4234" i="3"/>
  <c r="L4233" i="3"/>
  <c r="G4233" i="3"/>
  <c r="A4233" i="3"/>
  <c r="L4232" i="3"/>
  <c r="G4232" i="3"/>
  <c r="A4232" i="3"/>
  <c r="L4231" i="3"/>
  <c r="G4231" i="3"/>
  <c r="A4231" i="3"/>
  <c r="L4230" i="3"/>
  <c r="G4230" i="3"/>
  <c r="A4230" i="3"/>
  <c r="L4229" i="3"/>
  <c r="G4229" i="3"/>
  <c r="A4229" i="3"/>
  <c r="L4228" i="3"/>
  <c r="G4228" i="3"/>
  <c r="A4228" i="3"/>
  <c r="L4227" i="3"/>
  <c r="G4227" i="3"/>
  <c r="A4227" i="3"/>
  <c r="L4226" i="3"/>
  <c r="G4226" i="3"/>
  <c r="A4226" i="3"/>
  <c r="L4225" i="3"/>
  <c r="G4225" i="3"/>
  <c r="A4225" i="3"/>
  <c r="L4224" i="3"/>
  <c r="G4224" i="3"/>
  <c r="A4224" i="3"/>
  <c r="L4223" i="3"/>
  <c r="G4223" i="3"/>
  <c r="A4223" i="3"/>
  <c r="L4222" i="3"/>
  <c r="G4222" i="3"/>
  <c r="A4222" i="3"/>
  <c r="L4221" i="3"/>
  <c r="G4221" i="3"/>
  <c r="A4221" i="3"/>
  <c r="L4220" i="3"/>
  <c r="G4220" i="3"/>
  <c r="A4220" i="3"/>
  <c r="L4219" i="3"/>
  <c r="G4219" i="3"/>
  <c r="A4219" i="3"/>
  <c r="L4218" i="3"/>
  <c r="G4218" i="3"/>
  <c r="A4218" i="3"/>
  <c r="L4217" i="3"/>
  <c r="G4217" i="3"/>
  <c r="A4217" i="3"/>
  <c r="L4216" i="3"/>
  <c r="G4216" i="3"/>
  <c r="A4216" i="3"/>
  <c r="L4215" i="3"/>
  <c r="G4215" i="3"/>
  <c r="A4215" i="3"/>
  <c r="L4214" i="3"/>
  <c r="G4214" i="3"/>
  <c r="A4214" i="3"/>
  <c r="L4213" i="3"/>
  <c r="G4213" i="3"/>
  <c r="A4213" i="3"/>
  <c r="L4212" i="3"/>
  <c r="G4212" i="3"/>
  <c r="A4212" i="3"/>
  <c r="L4211" i="3"/>
  <c r="G4211" i="3"/>
  <c r="A4211" i="3"/>
  <c r="L4210" i="3"/>
  <c r="G4210" i="3"/>
  <c r="A4210" i="3"/>
  <c r="L4209" i="3"/>
  <c r="G4209" i="3"/>
  <c r="A4209" i="3"/>
  <c r="L4208" i="3"/>
  <c r="G4208" i="3"/>
  <c r="A4208" i="3"/>
  <c r="L4207" i="3"/>
  <c r="G4207" i="3"/>
  <c r="A4207" i="3"/>
  <c r="L4206" i="3"/>
  <c r="G4206" i="3"/>
  <c r="A4206" i="3"/>
  <c r="L4205" i="3"/>
  <c r="G4205" i="3"/>
  <c r="A4205" i="3"/>
  <c r="L4204" i="3"/>
  <c r="G4204" i="3"/>
  <c r="A4204" i="3"/>
  <c r="L4203" i="3"/>
  <c r="G4203" i="3"/>
  <c r="A4203" i="3"/>
  <c r="L4202" i="3"/>
  <c r="G4202" i="3"/>
  <c r="A4202" i="3"/>
  <c r="L4201" i="3"/>
  <c r="G4201" i="3"/>
  <c r="A4201" i="3"/>
  <c r="L4200" i="3"/>
  <c r="G4200" i="3"/>
  <c r="A4200" i="3"/>
  <c r="L4199" i="3"/>
  <c r="G4199" i="3"/>
  <c r="A4199" i="3"/>
  <c r="L4198" i="3"/>
  <c r="G4198" i="3"/>
  <c r="A4198" i="3"/>
  <c r="L4197" i="3"/>
  <c r="G4197" i="3"/>
  <c r="A4197" i="3"/>
  <c r="L4196" i="3"/>
  <c r="G4196" i="3"/>
  <c r="A4196" i="3"/>
  <c r="L4195" i="3"/>
  <c r="G4195" i="3"/>
  <c r="A4195" i="3"/>
  <c r="L4194" i="3"/>
  <c r="G4194" i="3"/>
  <c r="A4194" i="3"/>
  <c r="L4193" i="3"/>
  <c r="G4193" i="3"/>
  <c r="A4193" i="3"/>
  <c r="L4192" i="3"/>
  <c r="G4192" i="3"/>
  <c r="A4192" i="3"/>
  <c r="L4191" i="3"/>
  <c r="G4191" i="3"/>
  <c r="A4191" i="3"/>
  <c r="L4190" i="3"/>
  <c r="G4190" i="3"/>
  <c r="A4190" i="3"/>
  <c r="L4189" i="3"/>
  <c r="G4189" i="3"/>
  <c r="A4189" i="3"/>
  <c r="L4188" i="3"/>
  <c r="G4188" i="3"/>
  <c r="A4188" i="3"/>
  <c r="L4187" i="3"/>
  <c r="G4187" i="3"/>
  <c r="A4187" i="3"/>
  <c r="L4186" i="3"/>
  <c r="G4186" i="3"/>
  <c r="A4186" i="3"/>
  <c r="L4185" i="3"/>
  <c r="G4185" i="3"/>
  <c r="A4185" i="3"/>
  <c r="L4184" i="3"/>
  <c r="G4184" i="3"/>
  <c r="A4184" i="3"/>
  <c r="L4183" i="3"/>
  <c r="G4183" i="3"/>
  <c r="A4183" i="3"/>
  <c r="L4182" i="3"/>
  <c r="G4182" i="3"/>
  <c r="A4182" i="3"/>
  <c r="L4181" i="3"/>
  <c r="G4181" i="3"/>
  <c r="A4181" i="3"/>
  <c r="L4180" i="3"/>
  <c r="G4180" i="3"/>
  <c r="A4180" i="3"/>
  <c r="L4179" i="3"/>
  <c r="G4179" i="3"/>
  <c r="A4179" i="3"/>
  <c r="L4178" i="3"/>
  <c r="G4178" i="3"/>
  <c r="A4178" i="3"/>
  <c r="L4177" i="3"/>
  <c r="G4177" i="3"/>
  <c r="A4177" i="3"/>
  <c r="L4176" i="3"/>
  <c r="G4176" i="3"/>
  <c r="A4176" i="3"/>
  <c r="L4175" i="3"/>
  <c r="G4175" i="3"/>
  <c r="A4175" i="3"/>
  <c r="L4174" i="3"/>
  <c r="G4174" i="3"/>
  <c r="A4174" i="3"/>
  <c r="L4173" i="3"/>
  <c r="G4173" i="3"/>
  <c r="A4173" i="3"/>
  <c r="L4172" i="3"/>
  <c r="G4172" i="3"/>
  <c r="A4172" i="3"/>
  <c r="L4171" i="3"/>
  <c r="G4171" i="3"/>
  <c r="A4171" i="3"/>
  <c r="L4170" i="3"/>
  <c r="G4170" i="3"/>
  <c r="A4170" i="3"/>
  <c r="L4169" i="3"/>
  <c r="G4169" i="3"/>
  <c r="A4169" i="3"/>
  <c r="L4168" i="3"/>
  <c r="G4168" i="3"/>
  <c r="A4168" i="3"/>
  <c r="L4167" i="3"/>
  <c r="G4167" i="3"/>
  <c r="A4167" i="3"/>
  <c r="L4166" i="3"/>
  <c r="G4166" i="3"/>
  <c r="A4166" i="3"/>
  <c r="L4165" i="3"/>
  <c r="G4165" i="3"/>
  <c r="A4165" i="3"/>
  <c r="L4164" i="3"/>
  <c r="G4164" i="3"/>
  <c r="A4164" i="3"/>
  <c r="L4163" i="3"/>
  <c r="G4163" i="3"/>
  <c r="A4163" i="3"/>
  <c r="L4162" i="3"/>
  <c r="G4162" i="3"/>
  <c r="A4162" i="3"/>
  <c r="L4161" i="3"/>
  <c r="G4161" i="3"/>
  <c r="A4161" i="3"/>
  <c r="L4160" i="3"/>
  <c r="G4160" i="3"/>
  <c r="A4160" i="3"/>
  <c r="L4159" i="3"/>
  <c r="G4159" i="3"/>
  <c r="A4159" i="3"/>
  <c r="L4158" i="3"/>
  <c r="G4158" i="3"/>
  <c r="A4158" i="3"/>
  <c r="L4157" i="3"/>
  <c r="G4157" i="3"/>
  <c r="A4157" i="3"/>
  <c r="L4156" i="3"/>
  <c r="G4156" i="3"/>
  <c r="A4156" i="3"/>
  <c r="L4155" i="3"/>
  <c r="G4155" i="3"/>
  <c r="A4155" i="3"/>
  <c r="L4154" i="3"/>
  <c r="G4154" i="3"/>
  <c r="A4154" i="3"/>
  <c r="L4153" i="3"/>
  <c r="G4153" i="3"/>
  <c r="A4153" i="3"/>
  <c r="L4152" i="3"/>
  <c r="G4152" i="3"/>
  <c r="A4152" i="3"/>
  <c r="L4151" i="3"/>
  <c r="G4151" i="3"/>
  <c r="A4151" i="3"/>
  <c r="L4150" i="3"/>
  <c r="G4150" i="3"/>
  <c r="A4150" i="3"/>
  <c r="L4149" i="3"/>
  <c r="G4149" i="3"/>
  <c r="A4149" i="3"/>
  <c r="L4148" i="3"/>
  <c r="G4148" i="3"/>
  <c r="A4148" i="3"/>
  <c r="L4147" i="3"/>
  <c r="G4147" i="3"/>
  <c r="A4147" i="3"/>
  <c r="L4146" i="3"/>
  <c r="G4146" i="3"/>
  <c r="A4146" i="3"/>
  <c r="L4145" i="3"/>
  <c r="G4145" i="3"/>
  <c r="A4145" i="3"/>
  <c r="L4144" i="3"/>
  <c r="G4144" i="3"/>
  <c r="A4144" i="3"/>
  <c r="L4143" i="3"/>
  <c r="G4143" i="3"/>
  <c r="A4143" i="3"/>
  <c r="L4142" i="3"/>
  <c r="G4142" i="3"/>
  <c r="A4142" i="3"/>
  <c r="L4141" i="3"/>
  <c r="G4141" i="3"/>
  <c r="A4141" i="3"/>
  <c r="L4140" i="3"/>
  <c r="G4140" i="3"/>
  <c r="A4140" i="3"/>
  <c r="L4139" i="3"/>
  <c r="G4139" i="3"/>
  <c r="A4139" i="3"/>
  <c r="L4138" i="3"/>
  <c r="G4138" i="3"/>
  <c r="A4138" i="3"/>
  <c r="L4137" i="3"/>
  <c r="G4137" i="3"/>
  <c r="A4137" i="3"/>
  <c r="L4136" i="3"/>
  <c r="G4136" i="3"/>
  <c r="A4136" i="3"/>
  <c r="L4135" i="3"/>
  <c r="G4135" i="3"/>
  <c r="A4135" i="3"/>
  <c r="L4134" i="3"/>
  <c r="G4134" i="3"/>
  <c r="A4134" i="3"/>
  <c r="L4133" i="3"/>
  <c r="G4133" i="3"/>
  <c r="A4133" i="3"/>
  <c r="L4132" i="3"/>
  <c r="G4132" i="3"/>
  <c r="A4132" i="3"/>
  <c r="L4131" i="3"/>
  <c r="G4131" i="3"/>
  <c r="A4131" i="3"/>
  <c r="L4130" i="3"/>
  <c r="G4130" i="3"/>
  <c r="A4130" i="3"/>
  <c r="L4129" i="3"/>
  <c r="G4129" i="3"/>
  <c r="A4129" i="3"/>
  <c r="L4128" i="3"/>
  <c r="G4128" i="3"/>
  <c r="A4128" i="3"/>
  <c r="L4127" i="3"/>
  <c r="G4127" i="3"/>
  <c r="A4127" i="3"/>
  <c r="L4126" i="3"/>
  <c r="G4126" i="3"/>
  <c r="A4126" i="3"/>
  <c r="L4125" i="3"/>
  <c r="G4125" i="3"/>
  <c r="A4125" i="3"/>
  <c r="L4124" i="3"/>
  <c r="G4124" i="3"/>
  <c r="A4124" i="3"/>
  <c r="L4123" i="3"/>
  <c r="G4123" i="3"/>
  <c r="A4123" i="3"/>
  <c r="L4122" i="3"/>
  <c r="G4122" i="3"/>
  <c r="A4122" i="3"/>
  <c r="L4121" i="3"/>
  <c r="G4121" i="3"/>
  <c r="A4121" i="3"/>
  <c r="L4120" i="3"/>
  <c r="G4120" i="3"/>
  <c r="A4120" i="3"/>
  <c r="L4119" i="3"/>
  <c r="G4119" i="3"/>
  <c r="A4119" i="3"/>
  <c r="L4118" i="3"/>
  <c r="G4118" i="3"/>
  <c r="A4118" i="3"/>
  <c r="L4117" i="3"/>
  <c r="G4117" i="3"/>
  <c r="A4117" i="3"/>
  <c r="L4116" i="3"/>
  <c r="G4116" i="3"/>
  <c r="A4116" i="3"/>
  <c r="L4115" i="3"/>
  <c r="G4115" i="3"/>
  <c r="A4115" i="3"/>
  <c r="L4114" i="3"/>
  <c r="G4114" i="3"/>
  <c r="A4114" i="3"/>
  <c r="L4113" i="3"/>
  <c r="G4113" i="3"/>
  <c r="A4113" i="3"/>
  <c r="L4112" i="3"/>
  <c r="G4112" i="3"/>
  <c r="A4112" i="3"/>
  <c r="L4111" i="3"/>
  <c r="G4111" i="3"/>
  <c r="A4111" i="3"/>
  <c r="L4110" i="3"/>
  <c r="G4110" i="3"/>
  <c r="A4110" i="3"/>
  <c r="L4109" i="3"/>
  <c r="G4109" i="3"/>
  <c r="A4109" i="3"/>
  <c r="A4108" i="3"/>
  <c r="A4101" i="3"/>
  <c r="A4100" i="3"/>
  <c r="A4099" i="3"/>
  <c r="A4098" i="3"/>
  <c r="A4097" i="3"/>
  <c r="A4096" i="3"/>
  <c r="A4095" i="3"/>
  <c r="A4094" i="3"/>
  <c r="A4093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07" i="3"/>
  <c r="A3406" i="3"/>
  <c r="A3405" i="3"/>
  <c r="A3404" i="3"/>
  <c r="A3403" i="3"/>
  <c r="A3402" i="3"/>
  <c r="A3401" i="3"/>
  <c r="A3400" i="3"/>
  <c r="A3399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15" i="3"/>
  <c r="A2714" i="3"/>
  <c r="A2713" i="3"/>
  <c r="A2712" i="3"/>
  <c r="A2711" i="3"/>
  <c r="A2710" i="3"/>
  <c r="A2709" i="3"/>
  <c r="A2708" i="3"/>
  <c r="A2707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C142" i="8" l="1"/>
  <c r="D4" i="17"/>
  <c r="C198" i="7"/>
  <c r="C198" i="13"/>
  <c r="C198" i="11"/>
  <c r="C198" i="12"/>
  <c r="C19" i="15"/>
  <c r="D4" i="18"/>
  <c r="D4" i="19"/>
  <c r="D4" i="9"/>
  <c r="C4" i="12"/>
  <c r="C8" i="12"/>
  <c r="C12" i="12"/>
  <c r="C16" i="12"/>
  <c r="C20" i="12"/>
  <c r="C25" i="12"/>
  <c r="C29" i="12"/>
  <c r="C33" i="12"/>
  <c r="C37" i="12"/>
  <c r="C46" i="12"/>
  <c r="C50" i="12"/>
  <c r="C54" i="12"/>
  <c r="C58" i="12"/>
  <c r="C62" i="12"/>
  <c r="C66" i="12"/>
  <c r="C70" i="12"/>
  <c r="C74" i="12"/>
  <c r="C82" i="12"/>
  <c r="C86" i="12"/>
  <c r="C90" i="12"/>
  <c r="C94" i="12"/>
  <c r="C98" i="12"/>
  <c r="C102" i="12"/>
  <c r="C106" i="12"/>
  <c r="C5" i="12"/>
  <c r="C9" i="12"/>
  <c r="C13" i="12"/>
  <c r="C17" i="12"/>
  <c r="C22" i="12"/>
  <c r="C26" i="12"/>
  <c r="C30" i="12"/>
  <c r="C34" i="12"/>
  <c r="C38" i="12"/>
  <c r="C47" i="12"/>
  <c r="C51" i="12"/>
  <c r="C55" i="12"/>
  <c r="C59" i="12"/>
  <c r="C63" i="12"/>
  <c r="C67" i="12"/>
  <c r="C71" i="12"/>
  <c r="C75" i="12"/>
  <c r="C83" i="12"/>
  <c r="C87" i="12"/>
  <c r="C91" i="12"/>
  <c r="C95" i="12"/>
  <c r="C99" i="12"/>
  <c r="C103" i="12"/>
  <c r="C107" i="12"/>
  <c r="C111" i="12"/>
  <c r="C116" i="12"/>
  <c r="C122" i="12"/>
  <c r="C126" i="12"/>
  <c r="C130" i="12"/>
  <c r="C134" i="12"/>
  <c r="C138" i="12"/>
  <c r="C142" i="12"/>
  <c r="C146" i="12"/>
  <c r="C150" i="12"/>
  <c r="C155" i="12"/>
  <c r="C159" i="12"/>
  <c r="C164" i="12"/>
  <c r="C168" i="12"/>
  <c r="C172" i="12"/>
  <c r="C176" i="12"/>
  <c r="C180" i="12"/>
  <c r="C184" i="12"/>
  <c r="C189" i="12"/>
  <c r="C193" i="12"/>
  <c r="C195" i="12"/>
  <c r="C203" i="12"/>
  <c r="C2" i="12"/>
  <c r="C6" i="12"/>
  <c r="C10" i="12"/>
  <c r="C14" i="12"/>
  <c r="C18" i="12"/>
  <c r="C23" i="12"/>
  <c r="C27" i="12"/>
  <c r="C31" i="12"/>
  <c r="C35" i="12"/>
  <c r="C44" i="12"/>
  <c r="C48" i="12"/>
  <c r="C52" i="12"/>
  <c r="C56" i="12"/>
  <c r="C60" i="12"/>
  <c r="C64" i="12"/>
  <c r="C68" i="12"/>
  <c r="C72" i="12"/>
  <c r="C76" i="12"/>
  <c r="C84" i="12"/>
  <c r="C88" i="12"/>
  <c r="C92" i="12"/>
  <c r="C96" i="12"/>
  <c r="C100" i="12"/>
  <c r="C104" i="12"/>
  <c r="C108" i="12"/>
  <c r="C113" i="12"/>
  <c r="C117" i="12"/>
  <c r="C123" i="12"/>
  <c r="C127" i="12"/>
  <c r="C131" i="12"/>
  <c r="C135" i="12"/>
  <c r="C139" i="12"/>
  <c r="C143" i="12"/>
  <c r="C7" i="12"/>
  <c r="C24" i="12"/>
  <c r="C45" i="12"/>
  <c r="C61" i="12"/>
  <c r="C77" i="12"/>
  <c r="C97" i="12"/>
  <c r="C110" i="12"/>
  <c r="C119" i="12"/>
  <c r="C129" i="12"/>
  <c r="C137" i="12"/>
  <c r="C145" i="12"/>
  <c r="C151" i="12"/>
  <c r="C157" i="12"/>
  <c r="C163" i="12"/>
  <c r="C169" i="12"/>
  <c r="C174" i="12"/>
  <c r="C179" i="12"/>
  <c r="C185" i="12"/>
  <c r="C191" i="12"/>
  <c r="C194" i="12"/>
  <c r="C204" i="12"/>
  <c r="C36" i="12"/>
  <c r="C109" i="12"/>
  <c r="C136" i="12"/>
  <c r="C156" i="12"/>
  <c r="C173" i="12"/>
  <c r="C190" i="12"/>
  <c r="C11" i="12"/>
  <c r="C28" i="12"/>
  <c r="C49" i="12"/>
  <c r="C65" i="12"/>
  <c r="C85" i="12"/>
  <c r="C101" i="12"/>
  <c r="C114" i="12"/>
  <c r="C124" i="12"/>
  <c r="C132" i="12"/>
  <c r="C140" i="12"/>
  <c r="C147" i="12"/>
  <c r="C152" i="12"/>
  <c r="C158" i="12"/>
  <c r="C165" i="12"/>
  <c r="C170" i="12"/>
  <c r="C175" i="12"/>
  <c r="C181" i="12"/>
  <c r="C186" i="12"/>
  <c r="C192" i="12"/>
  <c r="C196" i="12"/>
  <c r="C205" i="12"/>
  <c r="C3" i="12"/>
  <c r="C57" i="12"/>
  <c r="C93" i="12"/>
  <c r="C118" i="12"/>
  <c r="C144" i="12"/>
  <c r="C162" i="12"/>
  <c r="C178" i="12"/>
  <c r="C15" i="12"/>
  <c r="C32" i="12"/>
  <c r="C53" i="12"/>
  <c r="C69" i="12"/>
  <c r="C89" i="12"/>
  <c r="C105" i="12"/>
  <c r="C115" i="12"/>
  <c r="C125" i="12"/>
  <c r="C133" i="12"/>
  <c r="C141" i="12"/>
  <c r="C148" i="12"/>
  <c r="C154" i="12"/>
  <c r="C161" i="12"/>
  <c r="C166" i="12"/>
  <c r="C171" i="12"/>
  <c r="C177" i="12"/>
  <c r="C182" i="12"/>
  <c r="C187" i="12"/>
  <c r="C197" i="12"/>
  <c r="C210" i="12"/>
  <c r="C19" i="12"/>
  <c r="C73" i="12"/>
  <c r="C128" i="12"/>
  <c r="C149" i="12"/>
  <c r="C167" i="12"/>
  <c r="C183" i="12"/>
  <c r="C199" i="12"/>
  <c r="C5" i="11"/>
  <c r="C9" i="11"/>
  <c r="C13" i="11"/>
  <c r="C17" i="11"/>
  <c r="C22" i="11"/>
  <c r="C26" i="11"/>
  <c r="C30" i="11"/>
  <c r="C34" i="11"/>
  <c r="C38" i="11"/>
  <c r="C47" i="11"/>
  <c r="C51" i="11"/>
  <c r="C55" i="11"/>
  <c r="C59" i="11"/>
  <c r="C63" i="11"/>
  <c r="C67" i="11"/>
  <c r="C71" i="11"/>
  <c r="C75" i="11"/>
  <c r="C85" i="11"/>
  <c r="C89" i="11"/>
  <c r="C93" i="11"/>
  <c r="C97" i="11"/>
  <c r="C101" i="11"/>
  <c r="C105" i="11"/>
  <c r="C109" i="11"/>
  <c r="C114" i="11"/>
  <c r="C118" i="11"/>
  <c r="C124" i="11"/>
  <c r="C128" i="11"/>
  <c r="C132" i="11"/>
  <c r="C136" i="11"/>
  <c r="C140" i="11"/>
  <c r="C144" i="11"/>
  <c r="C148" i="11"/>
  <c r="C152" i="11"/>
  <c r="C157" i="11"/>
  <c r="C162" i="11"/>
  <c r="C166" i="11"/>
  <c r="C170" i="11"/>
  <c r="C174" i="11"/>
  <c r="C178" i="11"/>
  <c r="C182" i="11"/>
  <c r="C186" i="11"/>
  <c r="C191" i="11"/>
  <c r="C197" i="11"/>
  <c r="C205" i="11"/>
  <c r="C4" i="11"/>
  <c r="C16" i="11"/>
  <c r="C33" i="11"/>
  <c r="C50" i="11"/>
  <c r="C62" i="11"/>
  <c r="C74" i="11"/>
  <c r="C88" i="11"/>
  <c r="C96" i="11"/>
  <c r="C108" i="11"/>
  <c r="C131" i="11"/>
  <c r="C139" i="11"/>
  <c r="C151" i="11"/>
  <c r="C165" i="11"/>
  <c r="C177" i="11"/>
  <c r="C6" i="11"/>
  <c r="C10" i="11"/>
  <c r="C14" i="11"/>
  <c r="C18" i="11"/>
  <c r="C23" i="11"/>
  <c r="C27" i="11"/>
  <c r="C31" i="11"/>
  <c r="C35" i="11"/>
  <c r="C44" i="11"/>
  <c r="C48" i="11"/>
  <c r="C52" i="11"/>
  <c r="C56" i="11"/>
  <c r="C60" i="11"/>
  <c r="C64" i="11"/>
  <c r="C68" i="11"/>
  <c r="C72" i="11"/>
  <c r="C76" i="11"/>
  <c r="C82" i="11"/>
  <c r="C86" i="11"/>
  <c r="C90" i="11"/>
  <c r="C94" i="11"/>
  <c r="C98" i="11"/>
  <c r="C102" i="11"/>
  <c r="C106" i="11"/>
  <c r="C110" i="11"/>
  <c r="C115" i="11"/>
  <c r="C119" i="11"/>
  <c r="C125" i="11"/>
  <c r="C129" i="11"/>
  <c r="C133" i="11"/>
  <c r="C137" i="11"/>
  <c r="C141" i="11"/>
  <c r="C145" i="11"/>
  <c r="C149" i="11"/>
  <c r="C154" i="11"/>
  <c r="C158" i="11"/>
  <c r="C163" i="11"/>
  <c r="C167" i="11"/>
  <c r="C171" i="11"/>
  <c r="C175" i="11"/>
  <c r="C179" i="11"/>
  <c r="C183" i="11"/>
  <c r="C187" i="11"/>
  <c r="C192" i="11"/>
  <c r="C194" i="11"/>
  <c r="C199" i="11"/>
  <c r="C210" i="11"/>
  <c r="C8" i="11"/>
  <c r="C20" i="11"/>
  <c r="C29" i="11"/>
  <c r="C46" i="11"/>
  <c r="C58" i="11"/>
  <c r="C66" i="11"/>
  <c r="C92" i="11"/>
  <c r="C104" i="11"/>
  <c r="C117" i="11"/>
  <c r="C123" i="11"/>
  <c r="C135" i="11"/>
  <c r="C147" i="11"/>
  <c r="C161" i="11"/>
  <c r="C173" i="11"/>
  <c r="C185" i="11"/>
  <c r="C196" i="11"/>
  <c r="C3" i="11"/>
  <c r="C7" i="11"/>
  <c r="C11" i="11"/>
  <c r="C15" i="11"/>
  <c r="C19" i="11"/>
  <c r="C24" i="11"/>
  <c r="C28" i="11"/>
  <c r="C32" i="11"/>
  <c r="C36" i="11"/>
  <c r="C45" i="11"/>
  <c r="C49" i="11"/>
  <c r="C53" i="11"/>
  <c r="C57" i="11"/>
  <c r="C61" i="11"/>
  <c r="C65" i="11"/>
  <c r="C69" i="11"/>
  <c r="C73" i="11"/>
  <c r="C77" i="11"/>
  <c r="C83" i="11"/>
  <c r="C87" i="11"/>
  <c r="C91" i="11"/>
  <c r="C95" i="11"/>
  <c r="C99" i="11"/>
  <c r="C103" i="11"/>
  <c r="C107" i="11"/>
  <c r="C111" i="11"/>
  <c r="C116" i="11"/>
  <c r="C122" i="11"/>
  <c r="C126" i="11"/>
  <c r="C130" i="11"/>
  <c r="C134" i="11"/>
  <c r="C138" i="11"/>
  <c r="C142" i="11"/>
  <c r="C146" i="11"/>
  <c r="C150" i="11"/>
  <c r="C155" i="11"/>
  <c r="C159" i="11"/>
  <c r="C164" i="11"/>
  <c r="C168" i="11"/>
  <c r="C172" i="11"/>
  <c r="C176" i="11"/>
  <c r="C180" i="11"/>
  <c r="C184" i="11"/>
  <c r="C189" i="11"/>
  <c r="C193" i="11"/>
  <c r="C195" i="11"/>
  <c r="C203" i="11"/>
  <c r="C2" i="11"/>
  <c r="C12" i="11"/>
  <c r="C25" i="11"/>
  <c r="C37" i="11"/>
  <c r="C54" i="11"/>
  <c r="C70" i="11"/>
  <c r="C84" i="11"/>
  <c r="C100" i="11"/>
  <c r="C113" i="11"/>
  <c r="C127" i="11"/>
  <c r="C143" i="11"/>
  <c r="C156" i="11"/>
  <c r="C169" i="11"/>
  <c r="C181" i="11"/>
  <c r="C190" i="11"/>
  <c r="C204" i="11"/>
  <c r="C5" i="8"/>
  <c r="C9" i="8"/>
  <c r="C13" i="8"/>
  <c r="C17" i="8"/>
  <c r="C20" i="8"/>
  <c r="C22" i="8"/>
  <c r="C25" i="8"/>
  <c r="C29" i="8"/>
  <c r="C2" i="8"/>
  <c r="C6" i="8"/>
  <c r="C10" i="8"/>
  <c r="C14" i="8"/>
  <c r="C18" i="8"/>
  <c r="C26" i="8"/>
  <c r="C30" i="8"/>
  <c r="C33" i="8"/>
  <c r="C3" i="8"/>
  <c r="C7" i="8"/>
  <c r="C11" i="8"/>
  <c r="C15" i="8"/>
  <c r="C19" i="8"/>
  <c r="C21" i="8"/>
  <c r="C23" i="8"/>
  <c r="C27" i="8"/>
  <c r="C31" i="8"/>
  <c r="C34" i="8"/>
  <c r="C38" i="8"/>
  <c r="C42" i="8"/>
  <c r="C46" i="8"/>
  <c r="C50" i="8"/>
  <c r="C54" i="8"/>
  <c r="C58" i="8"/>
  <c r="C62" i="8"/>
  <c r="C66" i="8"/>
  <c r="C69" i="8"/>
  <c r="C71" i="8"/>
  <c r="C74" i="8"/>
  <c r="C78" i="8"/>
  <c r="C82" i="8"/>
  <c r="C86" i="8"/>
  <c r="C4" i="8"/>
  <c r="C8" i="8"/>
  <c r="C12" i="8"/>
  <c r="C16" i="8"/>
  <c r="C24" i="8"/>
  <c r="C28" i="8"/>
  <c r="C35" i="8"/>
  <c r="C39" i="8"/>
  <c r="C43" i="8"/>
  <c r="C47" i="8"/>
  <c r="C51" i="8"/>
  <c r="C55" i="8"/>
  <c r="C59" i="8"/>
  <c r="C63" i="8"/>
  <c r="C67" i="8"/>
  <c r="C75" i="8"/>
  <c r="C79" i="8"/>
  <c r="C83" i="8"/>
  <c r="C87" i="8"/>
  <c r="C91" i="8"/>
  <c r="C72" i="8"/>
  <c r="C76" i="8"/>
  <c r="C80" i="8"/>
  <c r="C84" i="8"/>
  <c r="C100" i="8"/>
  <c r="C104" i="8"/>
  <c r="C107" i="8"/>
  <c r="C111" i="8"/>
  <c r="C115" i="8"/>
  <c r="C119" i="8"/>
  <c r="C124" i="8"/>
  <c r="C128" i="8"/>
  <c r="C132" i="8"/>
  <c r="C137" i="8"/>
  <c r="C141" i="8"/>
  <c r="C37" i="8"/>
  <c r="C41" i="8"/>
  <c r="C45" i="8"/>
  <c r="C49" i="8"/>
  <c r="C53" i="8"/>
  <c r="C57" i="8"/>
  <c r="C61" i="8"/>
  <c r="C65" i="8"/>
  <c r="C70" i="8"/>
  <c r="C88" i="8"/>
  <c r="C89" i="8"/>
  <c r="C90" i="8"/>
  <c r="C92" i="8"/>
  <c r="C96" i="8"/>
  <c r="C97" i="8"/>
  <c r="C101" i="8"/>
  <c r="C105" i="8"/>
  <c r="C108" i="8"/>
  <c r="C112" i="8"/>
  <c r="C116" i="8"/>
  <c r="C120" i="8"/>
  <c r="C125" i="8"/>
  <c r="C129" i="8"/>
  <c r="C133" i="8"/>
  <c r="C138" i="8"/>
  <c r="C36" i="8"/>
  <c r="C40" i="8"/>
  <c r="C44" i="8"/>
  <c r="C48" i="8"/>
  <c r="C52" i="8"/>
  <c r="C56" i="8"/>
  <c r="C60" i="8"/>
  <c r="C64" i="8"/>
  <c r="C68" i="8"/>
  <c r="C98" i="8"/>
  <c r="C102" i="8"/>
  <c r="C109" i="8"/>
  <c r="C113" i="8"/>
  <c r="C117" i="8"/>
  <c r="C122" i="8"/>
  <c r="C126" i="8"/>
  <c r="C130" i="8"/>
  <c r="C134" i="8"/>
  <c r="C139" i="8"/>
  <c r="C123" i="8"/>
  <c r="C127" i="8"/>
  <c r="C131" i="8"/>
  <c r="C135" i="8"/>
  <c r="C73" i="8"/>
  <c r="C81" i="8"/>
  <c r="C99" i="8"/>
  <c r="C103" i="8"/>
  <c r="C140" i="8"/>
  <c r="C110" i="8"/>
  <c r="C114" i="8"/>
  <c r="C118" i="8"/>
  <c r="C77" i="8"/>
  <c r="C85" i="8"/>
  <c r="C6" i="16"/>
  <c r="C10" i="16"/>
  <c r="C14" i="16"/>
  <c r="C18" i="16"/>
  <c r="C23" i="16"/>
  <c r="C27" i="16"/>
  <c r="C31" i="16"/>
  <c r="C36" i="16"/>
  <c r="C40" i="16"/>
  <c r="C44" i="16"/>
  <c r="C48" i="16"/>
  <c r="C52" i="16"/>
  <c r="C56" i="16"/>
  <c r="C60" i="16"/>
  <c r="C64" i="16"/>
  <c r="C69" i="16"/>
  <c r="C73" i="16"/>
  <c r="C77" i="16"/>
  <c r="C81" i="16"/>
  <c r="C85" i="16"/>
  <c r="C89" i="16"/>
  <c r="C96" i="16"/>
  <c r="C100" i="16"/>
  <c r="C104" i="16"/>
  <c r="C109" i="16"/>
  <c r="C113" i="16"/>
  <c r="C117" i="16"/>
  <c r="C122" i="16"/>
  <c r="C126" i="16"/>
  <c r="C130" i="16"/>
  <c r="C134" i="16"/>
  <c r="C139" i="16"/>
  <c r="C4" i="16"/>
  <c r="C8" i="16"/>
  <c r="C12" i="16"/>
  <c r="C16" i="16"/>
  <c r="C21" i="16"/>
  <c r="C25" i="16"/>
  <c r="C29" i="16"/>
  <c r="C34" i="16"/>
  <c r="C38" i="16"/>
  <c r="C42" i="16"/>
  <c r="C46" i="16"/>
  <c r="C50" i="16"/>
  <c r="C54" i="16"/>
  <c r="C58" i="16"/>
  <c r="C62" i="16"/>
  <c r="C66" i="16"/>
  <c r="C71" i="16"/>
  <c r="C75" i="16"/>
  <c r="C79" i="16"/>
  <c r="C83" i="16"/>
  <c r="C87" i="16"/>
  <c r="C91" i="16"/>
  <c r="C98" i="16"/>
  <c r="C102" i="16"/>
  <c r="C107" i="16"/>
  <c r="C111" i="16"/>
  <c r="C115" i="16"/>
  <c r="C119" i="16"/>
  <c r="C124" i="16"/>
  <c r="C128" i="16"/>
  <c r="C132" i="16"/>
  <c r="C137" i="16"/>
  <c r="C141" i="16"/>
  <c r="C5" i="16"/>
  <c r="C13" i="16"/>
  <c r="C22" i="16"/>
  <c r="C30" i="16"/>
  <c r="C39" i="16"/>
  <c r="C47" i="16"/>
  <c r="C55" i="16"/>
  <c r="C63" i="16"/>
  <c r="C72" i="16"/>
  <c r="C80" i="16"/>
  <c r="C88" i="16"/>
  <c r="C99" i="16"/>
  <c r="C108" i="16"/>
  <c r="C116" i="16"/>
  <c r="C125" i="16"/>
  <c r="C133" i="16"/>
  <c r="C9" i="16"/>
  <c r="C17" i="16"/>
  <c r="C26" i="16"/>
  <c r="C35" i="16"/>
  <c r="C43" i="16"/>
  <c r="C51" i="16"/>
  <c r="C59" i="16"/>
  <c r="C67" i="16"/>
  <c r="C76" i="16"/>
  <c r="C84" i="16"/>
  <c r="C92" i="16"/>
  <c r="C103" i="16"/>
  <c r="C112" i="16"/>
  <c r="C120" i="16"/>
  <c r="C129" i="16"/>
  <c r="C138" i="16"/>
  <c r="C11" i="16"/>
  <c r="C28" i="16"/>
  <c r="C45" i="16"/>
  <c r="C61" i="16"/>
  <c r="C78" i="16"/>
  <c r="C97" i="16"/>
  <c r="C114" i="16"/>
  <c r="C131" i="16"/>
  <c r="C15" i="16"/>
  <c r="C33" i="16"/>
  <c r="C49" i="16"/>
  <c r="C65" i="16"/>
  <c r="C82" i="16"/>
  <c r="C101" i="16"/>
  <c r="C118" i="16"/>
  <c r="C135" i="16"/>
  <c r="C2" i="16"/>
  <c r="C3" i="16"/>
  <c r="C20" i="16"/>
  <c r="C37" i="16"/>
  <c r="C53" i="16"/>
  <c r="C70" i="16"/>
  <c r="C86" i="16"/>
  <c r="C105" i="16"/>
  <c r="C123" i="16"/>
  <c r="C140" i="16"/>
  <c r="C41" i="16"/>
  <c r="C110" i="16"/>
  <c r="C57" i="16"/>
  <c r="C127" i="16"/>
  <c r="C7" i="16"/>
  <c r="C74" i="16"/>
  <c r="C24" i="16"/>
  <c r="C90" i="16"/>
  <c r="C5" i="14"/>
  <c r="C9" i="14"/>
  <c r="C13" i="14"/>
  <c r="C17" i="14"/>
  <c r="C21" i="14"/>
  <c r="C25" i="14"/>
  <c r="C29" i="14"/>
  <c r="C34" i="14"/>
  <c r="C38" i="14"/>
  <c r="C42" i="14"/>
  <c r="C46" i="14"/>
  <c r="C50" i="14"/>
  <c r="C54" i="14"/>
  <c r="C58" i="14"/>
  <c r="C62" i="14"/>
  <c r="C66" i="14"/>
  <c r="C70" i="14"/>
  <c r="C74" i="14"/>
  <c r="C78" i="14"/>
  <c r="C82" i="14"/>
  <c r="C86" i="14"/>
  <c r="C90" i="14"/>
  <c r="C97" i="14"/>
  <c r="C101" i="14"/>
  <c r="C105" i="14"/>
  <c r="C110" i="14"/>
  <c r="C114" i="14"/>
  <c r="C118" i="14"/>
  <c r="C123" i="14"/>
  <c r="C127" i="14"/>
  <c r="C131" i="14"/>
  <c r="C135" i="14"/>
  <c r="C140" i="14"/>
  <c r="C6" i="14"/>
  <c r="C10" i="14"/>
  <c r="C14" i="14"/>
  <c r="C18" i="14"/>
  <c r="C22" i="14"/>
  <c r="C26" i="14"/>
  <c r="C30" i="14"/>
  <c r="C35" i="14"/>
  <c r="C39" i="14"/>
  <c r="C43" i="14"/>
  <c r="C47" i="14"/>
  <c r="C51" i="14"/>
  <c r="C55" i="14"/>
  <c r="C59" i="14"/>
  <c r="C63" i="14"/>
  <c r="C67" i="14"/>
  <c r="C71" i="14"/>
  <c r="C75" i="14"/>
  <c r="C79" i="14"/>
  <c r="C83" i="14"/>
  <c r="C87" i="14"/>
  <c r="C91" i="14"/>
  <c r="C98" i="14"/>
  <c r="C102" i="14"/>
  <c r="C107" i="14"/>
  <c r="C111" i="14"/>
  <c r="C115" i="14"/>
  <c r="C119" i="14"/>
  <c r="C124" i="14"/>
  <c r="C128" i="14"/>
  <c r="C132" i="14"/>
  <c r="C137" i="14"/>
  <c r="C141" i="14"/>
  <c r="C3" i="14"/>
  <c r="C7" i="14"/>
  <c r="C11" i="14"/>
  <c r="C15" i="14"/>
  <c r="C19" i="14"/>
  <c r="C23" i="14"/>
  <c r="C27" i="14"/>
  <c r="C31" i="14"/>
  <c r="C36" i="14"/>
  <c r="C40" i="14"/>
  <c r="C44" i="14"/>
  <c r="C48" i="14"/>
  <c r="C52" i="14"/>
  <c r="C56" i="14"/>
  <c r="C60" i="14"/>
  <c r="C64" i="14"/>
  <c r="C68" i="14"/>
  <c r="C72" i="14"/>
  <c r="C76" i="14"/>
  <c r="C80" i="14"/>
  <c r="C84" i="14"/>
  <c r="C88" i="14"/>
  <c r="C92" i="14"/>
  <c r="C99" i="14"/>
  <c r="C103" i="14"/>
  <c r="C108" i="14"/>
  <c r="C112" i="14"/>
  <c r="C116" i="14"/>
  <c r="C120" i="14"/>
  <c r="C125" i="14"/>
  <c r="C129" i="14"/>
  <c r="C133" i="14"/>
  <c r="C138" i="14"/>
  <c r="C2" i="14"/>
  <c r="C4" i="14"/>
  <c r="C20" i="14"/>
  <c r="C37" i="14"/>
  <c r="C53" i="14"/>
  <c r="C69" i="14"/>
  <c r="C85" i="14"/>
  <c r="C104" i="14"/>
  <c r="C122" i="14"/>
  <c r="C139" i="14"/>
  <c r="C8" i="14"/>
  <c r="C24" i="14"/>
  <c r="C41" i="14"/>
  <c r="C57" i="14"/>
  <c r="C73" i="14"/>
  <c r="C89" i="14"/>
  <c r="C109" i="14"/>
  <c r="C126" i="14"/>
  <c r="C12" i="14"/>
  <c r="C28" i="14"/>
  <c r="C45" i="14"/>
  <c r="C61" i="14"/>
  <c r="C77" i="14"/>
  <c r="C96" i="14"/>
  <c r="C113" i="14"/>
  <c r="C130" i="14"/>
  <c r="C65" i="14"/>
  <c r="C134" i="14"/>
  <c r="C16" i="14"/>
  <c r="C81" i="14"/>
  <c r="C33" i="14"/>
  <c r="C100" i="14"/>
  <c r="C49" i="14"/>
  <c r="C117" i="14"/>
  <c r="D6" i="17"/>
  <c r="D10" i="17"/>
  <c r="D14" i="17"/>
  <c r="D18" i="17"/>
  <c r="D22" i="17"/>
  <c r="D26" i="17"/>
  <c r="D30" i="17"/>
  <c r="D7" i="17"/>
  <c r="D11" i="17"/>
  <c r="D15" i="17"/>
  <c r="D19" i="17"/>
  <c r="D23" i="17"/>
  <c r="D27" i="17"/>
  <c r="D5" i="17"/>
  <c r="D8" i="17"/>
  <c r="D12" i="17"/>
  <c r="D16" i="17"/>
  <c r="D20" i="17"/>
  <c r="D24" i="17"/>
  <c r="D28" i="17"/>
  <c r="D13" i="17"/>
  <c r="D29" i="17"/>
  <c r="D17" i="17"/>
  <c r="D21" i="17"/>
  <c r="D25" i="17"/>
  <c r="D9" i="17"/>
  <c r="C5" i="21"/>
  <c r="C9" i="21"/>
  <c r="C13" i="21"/>
  <c r="C17" i="21"/>
  <c r="C21" i="21"/>
  <c r="C25" i="21"/>
  <c r="C29" i="21"/>
  <c r="C3" i="21"/>
  <c r="C7" i="22"/>
  <c r="C11" i="22"/>
  <c r="C15" i="22"/>
  <c r="C19" i="22"/>
  <c r="C23" i="22"/>
  <c r="C27" i="22"/>
  <c r="C31" i="22"/>
  <c r="C5" i="23"/>
  <c r="C9" i="23"/>
  <c r="C13" i="23"/>
  <c r="C17" i="23"/>
  <c r="C21" i="23"/>
  <c r="C25" i="23"/>
  <c r="C29" i="23"/>
  <c r="C3" i="23"/>
  <c r="C6" i="21"/>
  <c r="C10" i="21"/>
  <c r="C14" i="21"/>
  <c r="C18" i="21"/>
  <c r="C22" i="21"/>
  <c r="C26" i="21"/>
  <c r="C30" i="21"/>
  <c r="C4" i="22"/>
  <c r="C8" i="22"/>
  <c r="C12" i="22"/>
  <c r="C16" i="22"/>
  <c r="C20" i="22"/>
  <c r="C24" i="22"/>
  <c r="C28" i="22"/>
  <c r="C32" i="22"/>
  <c r="C6" i="23"/>
  <c r="C10" i="23"/>
  <c r="C14" i="23"/>
  <c r="C18" i="23"/>
  <c r="C22" i="23"/>
  <c r="C26" i="23"/>
  <c r="C30" i="23"/>
  <c r="C7" i="21"/>
  <c r="C11" i="21"/>
  <c r="C15" i="21"/>
  <c r="C19" i="21"/>
  <c r="C23" i="21"/>
  <c r="C27" i="21"/>
  <c r="C31" i="21"/>
  <c r="C5" i="22"/>
  <c r="C9" i="22"/>
  <c r="C13" i="22"/>
  <c r="C17" i="22"/>
  <c r="C21" i="22"/>
  <c r="C25" i="22"/>
  <c r="C29" i="22"/>
  <c r="C3" i="22"/>
  <c r="C7" i="23"/>
  <c r="C11" i="23"/>
  <c r="C15" i="23"/>
  <c r="C19" i="23"/>
  <c r="C23" i="23"/>
  <c r="C27" i="23"/>
  <c r="C31" i="23"/>
  <c r="C16" i="21"/>
  <c r="C32" i="21"/>
  <c r="C18" i="22"/>
  <c r="C16" i="23"/>
  <c r="C32" i="23"/>
  <c r="C28" i="21"/>
  <c r="C12" i="23"/>
  <c r="C4" i="21"/>
  <c r="C20" i="21"/>
  <c r="C6" i="22"/>
  <c r="C22" i="22"/>
  <c r="C4" i="23"/>
  <c r="C20" i="23"/>
  <c r="C14" i="22"/>
  <c r="C28" i="23"/>
  <c r="C8" i="21"/>
  <c r="C24" i="21"/>
  <c r="C10" i="22"/>
  <c r="C26" i="22"/>
  <c r="C8" i="23"/>
  <c r="C24" i="23"/>
  <c r="C12" i="21"/>
  <c r="C30" i="22"/>
  <c r="C6" i="1"/>
  <c r="C10" i="1"/>
  <c r="C14" i="1"/>
  <c r="C18" i="1"/>
  <c r="C22" i="1"/>
  <c r="C26" i="1"/>
  <c r="C30" i="1"/>
  <c r="C7" i="1"/>
  <c r="C11" i="1"/>
  <c r="C15" i="1"/>
  <c r="C19" i="1"/>
  <c r="C23" i="1"/>
  <c r="C27" i="1"/>
  <c r="C31" i="1"/>
  <c r="C5" i="1"/>
  <c r="C9" i="1"/>
  <c r="C13" i="1"/>
  <c r="C17" i="1"/>
  <c r="C21" i="1"/>
  <c r="C25" i="1"/>
  <c r="C29" i="1"/>
  <c r="C3" i="1"/>
  <c r="C4" i="1"/>
  <c r="C8" i="1"/>
  <c r="C12" i="1"/>
  <c r="C16" i="1"/>
  <c r="C20" i="1"/>
  <c r="C24" i="1"/>
  <c r="C28" i="1"/>
  <c r="C32" i="1"/>
  <c r="C6" i="24"/>
  <c r="C10" i="24"/>
  <c r="C5" i="25"/>
  <c r="C9" i="25"/>
  <c r="C4" i="25"/>
  <c r="C8" i="20"/>
  <c r="C12" i="20"/>
  <c r="C8" i="24"/>
  <c r="C4" i="24"/>
  <c r="C8" i="25"/>
  <c r="C7" i="20"/>
  <c r="C4" i="20"/>
  <c r="C9" i="24"/>
  <c r="C10" i="25"/>
  <c r="C9" i="20"/>
  <c r="C5" i="24"/>
  <c r="C11" i="24"/>
  <c r="C6" i="25"/>
  <c r="C11" i="25"/>
  <c r="C5" i="20"/>
  <c r="C10" i="20"/>
  <c r="C7" i="10"/>
  <c r="C11" i="10"/>
  <c r="C11" i="20"/>
  <c r="C8" i="10"/>
  <c r="C12" i="10"/>
  <c r="C12" i="24"/>
  <c r="C10" i="10"/>
  <c r="C7" i="24"/>
  <c r="C7" i="25"/>
  <c r="C6" i="20"/>
  <c r="C5" i="10"/>
  <c r="C9" i="10"/>
  <c r="C4" i="10"/>
  <c r="C12" i="25"/>
  <c r="C6" i="10"/>
  <c r="C3" i="13"/>
  <c r="C7" i="13"/>
  <c r="C11" i="13"/>
  <c r="C15" i="13"/>
  <c r="C19" i="13"/>
  <c r="C24" i="13"/>
  <c r="C28" i="13"/>
  <c r="C32" i="13"/>
  <c r="C36" i="13"/>
  <c r="C45" i="13"/>
  <c r="C49" i="13"/>
  <c r="C53" i="13"/>
  <c r="C57" i="13"/>
  <c r="C61" i="13"/>
  <c r="C65" i="13"/>
  <c r="C69" i="13"/>
  <c r="C73" i="13"/>
  <c r="C77" i="13"/>
  <c r="C85" i="13"/>
  <c r="C89" i="13"/>
  <c r="C93" i="13"/>
  <c r="C97" i="13"/>
  <c r="C101" i="13"/>
  <c r="C105" i="13"/>
  <c r="C109" i="13"/>
  <c r="C114" i="13"/>
  <c r="C118" i="13"/>
  <c r="C124" i="13"/>
  <c r="C128" i="13"/>
  <c r="C132" i="13"/>
  <c r="C136" i="13"/>
  <c r="C140" i="13"/>
  <c r="C144" i="13"/>
  <c r="C148" i="13"/>
  <c r="C152" i="13"/>
  <c r="C157" i="13"/>
  <c r="C162" i="13"/>
  <c r="C166" i="13"/>
  <c r="C170" i="13"/>
  <c r="C174" i="13"/>
  <c r="C178" i="13"/>
  <c r="C182" i="13"/>
  <c r="C186" i="13"/>
  <c r="C191" i="13"/>
  <c r="C197" i="13"/>
  <c r="C205" i="13"/>
  <c r="C4" i="13"/>
  <c r="C8" i="13"/>
  <c r="C12" i="13"/>
  <c r="C16" i="13"/>
  <c r="C20" i="13"/>
  <c r="C25" i="13"/>
  <c r="C29" i="13"/>
  <c r="C33" i="13"/>
  <c r="C37" i="13"/>
  <c r="C46" i="13"/>
  <c r="C50" i="13"/>
  <c r="C54" i="13"/>
  <c r="C58" i="13"/>
  <c r="C62" i="13"/>
  <c r="C66" i="13"/>
  <c r="C70" i="13"/>
  <c r="C74" i="13"/>
  <c r="C82" i="13"/>
  <c r="C86" i="13"/>
  <c r="C90" i="13"/>
  <c r="C94" i="13"/>
  <c r="C98" i="13"/>
  <c r="C102" i="13"/>
  <c r="C106" i="13"/>
  <c r="C110" i="13"/>
  <c r="C115" i="13"/>
  <c r="C119" i="13"/>
  <c r="C125" i="13"/>
  <c r="C129" i="13"/>
  <c r="C133" i="13"/>
  <c r="C137" i="13"/>
  <c r="C141" i="13"/>
  <c r="C145" i="13"/>
  <c r="C149" i="13"/>
  <c r="C154" i="13"/>
  <c r="C158" i="13"/>
  <c r="C163" i="13"/>
  <c r="C167" i="13"/>
  <c r="C171" i="13"/>
  <c r="C175" i="13"/>
  <c r="C179" i="13"/>
  <c r="C183" i="13"/>
  <c r="C187" i="13"/>
  <c r="C192" i="13"/>
  <c r="C194" i="13"/>
  <c r="C199" i="13"/>
  <c r="C210" i="13"/>
  <c r="C5" i="13"/>
  <c r="C9" i="13"/>
  <c r="C13" i="13"/>
  <c r="C17" i="13"/>
  <c r="C22" i="13"/>
  <c r="C26" i="13"/>
  <c r="C30" i="13"/>
  <c r="C34" i="13"/>
  <c r="C38" i="13"/>
  <c r="C47" i="13"/>
  <c r="C51" i="13"/>
  <c r="C55" i="13"/>
  <c r="C59" i="13"/>
  <c r="C63" i="13"/>
  <c r="C67" i="13"/>
  <c r="C71" i="13"/>
  <c r="C75" i="13"/>
  <c r="C83" i="13"/>
  <c r="C87" i="13"/>
  <c r="C91" i="13"/>
  <c r="C95" i="13"/>
  <c r="C99" i="13"/>
  <c r="C103" i="13"/>
  <c r="C107" i="13"/>
  <c r="C111" i="13"/>
  <c r="C116" i="13"/>
  <c r="C122" i="13"/>
  <c r="C126" i="13"/>
  <c r="C130" i="13"/>
  <c r="C134" i="13"/>
  <c r="C138" i="13"/>
  <c r="C142" i="13"/>
  <c r="C146" i="13"/>
  <c r="C150" i="13"/>
  <c r="C155" i="13"/>
  <c r="C159" i="13"/>
  <c r="C164" i="13"/>
  <c r="C168" i="13"/>
  <c r="C172" i="13"/>
  <c r="C176" i="13"/>
  <c r="C180" i="13"/>
  <c r="C184" i="13"/>
  <c r="C189" i="13"/>
  <c r="C193" i="13"/>
  <c r="C195" i="13"/>
  <c r="C203" i="13"/>
  <c r="C6" i="13"/>
  <c r="C23" i="13"/>
  <c r="C44" i="13"/>
  <c r="C60" i="13"/>
  <c r="C76" i="13"/>
  <c r="C96" i="13"/>
  <c r="C113" i="13"/>
  <c r="C131" i="13"/>
  <c r="C147" i="13"/>
  <c r="C165" i="13"/>
  <c r="C181" i="13"/>
  <c r="C196" i="13"/>
  <c r="C10" i="13"/>
  <c r="C27" i="13"/>
  <c r="C48" i="13"/>
  <c r="C64" i="13"/>
  <c r="C84" i="13"/>
  <c r="C100" i="13"/>
  <c r="C117" i="13"/>
  <c r="C135" i="13"/>
  <c r="C151" i="13"/>
  <c r="C169" i="13"/>
  <c r="C185" i="13"/>
  <c r="C204" i="13"/>
  <c r="C14" i="13"/>
  <c r="C31" i="13"/>
  <c r="C52" i="13"/>
  <c r="C68" i="13"/>
  <c r="C88" i="13"/>
  <c r="C104" i="13"/>
  <c r="C123" i="13"/>
  <c r="C139" i="13"/>
  <c r="C156" i="13"/>
  <c r="C173" i="13"/>
  <c r="C190" i="13"/>
  <c r="C35" i="13"/>
  <c r="C108" i="13"/>
  <c r="C177" i="13"/>
  <c r="C56" i="13"/>
  <c r="C127" i="13"/>
  <c r="C72" i="13"/>
  <c r="C18" i="13"/>
  <c r="C92" i="13"/>
  <c r="C161" i="13"/>
  <c r="C143" i="13"/>
  <c r="C2" i="13"/>
  <c r="C3" i="7"/>
  <c r="C7" i="7"/>
  <c r="C11" i="7"/>
  <c r="C15" i="7"/>
  <c r="C19" i="7"/>
  <c r="C24" i="7"/>
  <c r="C28" i="7"/>
  <c r="C32" i="7"/>
  <c r="C36" i="7"/>
  <c r="C45" i="7"/>
  <c r="C49" i="7"/>
  <c r="C53" i="7"/>
  <c r="C57" i="7"/>
  <c r="C61" i="7"/>
  <c r="C65" i="7"/>
  <c r="C69" i="7"/>
  <c r="C73" i="7"/>
  <c r="C77" i="7"/>
  <c r="C83" i="7"/>
  <c r="C87" i="7"/>
  <c r="C91" i="7"/>
  <c r="C95" i="7"/>
  <c r="C99" i="7"/>
  <c r="C103" i="7"/>
  <c r="C107" i="7"/>
  <c r="C111" i="7"/>
  <c r="C116" i="7"/>
  <c r="C122" i="7"/>
  <c r="C126" i="7"/>
  <c r="C130" i="7"/>
  <c r="C134" i="7"/>
  <c r="C138" i="7"/>
  <c r="C142" i="7"/>
  <c r="C146" i="7"/>
  <c r="C150" i="7"/>
  <c r="C155" i="7"/>
  <c r="C159" i="7"/>
  <c r="C164" i="7"/>
  <c r="C168" i="7"/>
  <c r="C172" i="7"/>
  <c r="C176" i="7"/>
  <c r="C180" i="7"/>
  <c r="C184" i="7"/>
  <c r="C189" i="7"/>
  <c r="C193" i="7"/>
  <c r="C195" i="7"/>
  <c r="C203" i="7"/>
  <c r="C9" i="7"/>
  <c r="C26" i="7"/>
  <c r="C38" i="7"/>
  <c r="C55" i="7"/>
  <c r="C67" i="7"/>
  <c r="C93" i="7"/>
  <c r="C109" i="7"/>
  <c r="C124" i="7"/>
  <c r="C136" i="7"/>
  <c r="C148" i="7"/>
  <c r="C162" i="7"/>
  <c r="C174" i="7"/>
  <c r="C186" i="7"/>
  <c r="C197" i="7"/>
  <c r="C2" i="7"/>
  <c r="C6" i="7"/>
  <c r="C18" i="7"/>
  <c r="C31" i="7"/>
  <c r="C48" i="7"/>
  <c r="C60" i="7"/>
  <c r="C68" i="7"/>
  <c r="C82" i="7"/>
  <c r="C94" i="7"/>
  <c r="C110" i="7"/>
  <c r="C129" i="7"/>
  <c r="C141" i="7"/>
  <c r="C154" i="7"/>
  <c r="C167" i="7"/>
  <c r="C179" i="7"/>
  <c r="C192" i="7"/>
  <c r="C210" i="7"/>
  <c r="C4" i="7"/>
  <c r="C8" i="7"/>
  <c r="C12" i="7"/>
  <c r="C16" i="7"/>
  <c r="C20" i="7"/>
  <c r="C25" i="7"/>
  <c r="C29" i="7"/>
  <c r="C33" i="7"/>
  <c r="C37" i="7"/>
  <c r="C46" i="7"/>
  <c r="C50" i="7"/>
  <c r="C54" i="7"/>
  <c r="C58" i="7"/>
  <c r="C62" i="7"/>
  <c r="C66" i="7"/>
  <c r="C70" i="7"/>
  <c r="C74" i="7"/>
  <c r="C84" i="7"/>
  <c r="C88" i="7"/>
  <c r="C92" i="7"/>
  <c r="C96" i="7"/>
  <c r="C100" i="7"/>
  <c r="C104" i="7"/>
  <c r="C108" i="7"/>
  <c r="C113" i="7"/>
  <c r="C117" i="7"/>
  <c r="C123" i="7"/>
  <c r="C127" i="7"/>
  <c r="C131" i="7"/>
  <c r="C135" i="7"/>
  <c r="C139" i="7"/>
  <c r="C143" i="7"/>
  <c r="C147" i="7"/>
  <c r="C151" i="7"/>
  <c r="C156" i="7"/>
  <c r="C161" i="7"/>
  <c r="C165" i="7"/>
  <c r="C169" i="7"/>
  <c r="C173" i="7"/>
  <c r="C177" i="7"/>
  <c r="C181" i="7"/>
  <c r="C185" i="7"/>
  <c r="C190" i="7"/>
  <c r="C196" i="7"/>
  <c r="C204" i="7"/>
  <c r="C5" i="7"/>
  <c r="C13" i="7"/>
  <c r="C22" i="7"/>
  <c r="C34" i="7"/>
  <c r="C51" i="7"/>
  <c r="C63" i="7"/>
  <c r="C75" i="7"/>
  <c r="C85" i="7"/>
  <c r="C97" i="7"/>
  <c r="C105" i="7"/>
  <c r="C118" i="7"/>
  <c r="C132" i="7"/>
  <c r="C144" i="7"/>
  <c r="C157" i="7"/>
  <c r="C170" i="7"/>
  <c r="C182" i="7"/>
  <c r="C191" i="7"/>
  <c r="C205" i="7"/>
  <c r="C10" i="7"/>
  <c r="C23" i="7"/>
  <c r="C35" i="7"/>
  <c r="C52" i="7"/>
  <c r="C64" i="7"/>
  <c r="C76" i="7"/>
  <c r="C90" i="7"/>
  <c r="C102" i="7"/>
  <c r="C115" i="7"/>
  <c r="C125" i="7"/>
  <c r="C133" i="7"/>
  <c r="C145" i="7"/>
  <c r="C158" i="7"/>
  <c r="C171" i="7"/>
  <c r="C183" i="7"/>
  <c r="C194" i="7"/>
  <c r="C17" i="7"/>
  <c r="C30" i="7"/>
  <c r="C47" i="7"/>
  <c r="C59" i="7"/>
  <c r="C71" i="7"/>
  <c r="C89" i="7"/>
  <c r="C101" i="7"/>
  <c r="C114" i="7"/>
  <c r="C128" i="7"/>
  <c r="C140" i="7"/>
  <c r="C152" i="7"/>
  <c r="C166" i="7"/>
  <c r="C178" i="7"/>
  <c r="C14" i="7"/>
  <c r="C27" i="7"/>
  <c r="C44" i="7"/>
  <c r="C56" i="7"/>
  <c r="C72" i="7"/>
  <c r="C86" i="7"/>
  <c r="C98" i="7"/>
  <c r="C106" i="7"/>
  <c r="C119" i="7"/>
  <c r="C137" i="7"/>
  <c r="C149" i="7"/>
  <c r="C163" i="7"/>
  <c r="C175" i="7"/>
  <c r="C187" i="7"/>
  <c r="C199" i="7"/>
  <c r="C4" i="15"/>
  <c r="C8" i="15"/>
  <c r="C12" i="15"/>
  <c r="C16" i="15"/>
  <c r="C20" i="15"/>
  <c r="C24" i="15"/>
  <c r="C28" i="15"/>
  <c r="C36" i="15"/>
  <c r="C40" i="15"/>
  <c r="C44" i="15"/>
  <c r="C48" i="15"/>
  <c r="C52" i="15"/>
  <c r="C56" i="15"/>
  <c r="C60" i="15"/>
  <c r="C64" i="15"/>
  <c r="C68" i="15"/>
  <c r="C72" i="15"/>
  <c r="C76" i="15"/>
  <c r="C80" i="15"/>
  <c r="C84" i="15"/>
  <c r="C88" i="15"/>
  <c r="C92" i="15"/>
  <c r="C96" i="15"/>
  <c r="C100" i="15"/>
  <c r="C104" i="15"/>
  <c r="C108" i="15"/>
  <c r="C112" i="15"/>
  <c r="C116" i="15"/>
  <c r="C120" i="15"/>
  <c r="C124" i="15"/>
  <c r="C128" i="15"/>
  <c r="C132" i="15"/>
  <c r="C140" i="15"/>
  <c r="C144" i="15"/>
  <c r="C148" i="15"/>
  <c r="C152" i="15"/>
  <c r="C156" i="15"/>
  <c r="C164" i="15"/>
  <c r="C168" i="15"/>
  <c r="C178" i="15"/>
  <c r="C182" i="15"/>
  <c r="C186" i="15"/>
  <c r="C190" i="15"/>
  <c r="C194" i="15"/>
  <c r="C198" i="15"/>
  <c r="C202" i="15"/>
  <c r="C206" i="15"/>
  <c r="C215" i="15"/>
  <c r="C219" i="15"/>
  <c r="C223" i="15"/>
  <c r="C227" i="15"/>
  <c r="C231" i="15"/>
  <c r="C235" i="15"/>
  <c r="C240" i="15"/>
  <c r="C244" i="15"/>
  <c r="C248" i="15"/>
  <c r="C252" i="15"/>
  <c r="C256" i="15"/>
  <c r="C260" i="15"/>
  <c r="C264" i="15"/>
  <c r="C268" i="15"/>
  <c r="C272" i="15"/>
  <c r="C278" i="15"/>
  <c r="C282" i="15"/>
  <c r="C287" i="15"/>
  <c r="C291" i="15"/>
  <c r="C295" i="15"/>
  <c r="C5" i="15"/>
  <c r="C9" i="15"/>
  <c r="C13" i="15"/>
  <c r="C17" i="15"/>
  <c r="C21" i="15"/>
  <c r="C25" i="15"/>
  <c r="C29" i="15"/>
  <c r="C33" i="15"/>
  <c r="C37" i="15"/>
  <c r="C41" i="15"/>
  <c r="C45" i="15"/>
  <c r="C49" i="15"/>
  <c r="C53" i="15"/>
  <c r="C57" i="15"/>
  <c r="C61" i="15"/>
  <c r="C65" i="15"/>
  <c r="C69" i="15"/>
  <c r="C73" i="15"/>
  <c r="C77" i="15"/>
  <c r="C81" i="15"/>
  <c r="C85" i="15"/>
  <c r="C89" i="15"/>
  <c r="C97" i="15"/>
  <c r="C101" i="15"/>
  <c r="C105" i="15"/>
  <c r="C109" i="15"/>
  <c r="C113" i="15"/>
  <c r="C117" i="15"/>
  <c r="C125" i="15"/>
  <c r="C129" i="15"/>
  <c r="C133" i="15"/>
  <c r="C137" i="15"/>
  <c r="C141" i="15"/>
  <c r="C145" i="15"/>
  <c r="C149" i="15"/>
  <c r="C153" i="15"/>
  <c r="C157" i="15"/>
  <c r="C165" i="15"/>
  <c r="C169" i="15"/>
  <c r="C179" i="15"/>
  <c r="C183" i="15"/>
  <c r="C187" i="15"/>
  <c r="C191" i="15"/>
  <c r="C195" i="15"/>
  <c r="C199" i="15"/>
  <c r="C203" i="15"/>
  <c r="C207" i="15"/>
  <c r="C212" i="15"/>
  <c r="C216" i="15"/>
  <c r="C220" i="15"/>
  <c r="C224" i="15"/>
  <c r="C228" i="15"/>
  <c r="C232" i="15"/>
  <c r="C236" i="15"/>
  <c r="C241" i="15"/>
  <c r="C245" i="15"/>
  <c r="C249" i="15"/>
  <c r="C253" i="15"/>
  <c r="C257" i="15"/>
  <c r="C261" i="15"/>
  <c r="C265" i="15"/>
  <c r="C269" i="15"/>
  <c r="C273" i="15"/>
  <c r="C279" i="15"/>
  <c r="C284" i="15"/>
  <c r="C288" i="15"/>
  <c r="C292" i="15"/>
  <c r="C296" i="15"/>
  <c r="C301" i="15"/>
  <c r="C305" i="15"/>
  <c r="C310" i="15"/>
  <c r="C315" i="15"/>
  <c r="C323" i="15"/>
  <c r="C6" i="15"/>
  <c r="C10" i="15"/>
  <c r="C14" i="15"/>
  <c r="C18" i="15"/>
  <c r="C22" i="15"/>
  <c r="C26" i="15"/>
  <c r="C30" i="15"/>
  <c r="C34" i="15"/>
  <c r="C38" i="15"/>
  <c r="C42" i="15"/>
  <c r="C46" i="15"/>
  <c r="C50" i="15"/>
  <c r="C54" i="15"/>
  <c r="C58" i="15"/>
  <c r="C62" i="15"/>
  <c r="C66" i="15"/>
  <c r="C70" i="15"/>
  <c r="C74" i="15"/>
  <c r="C78" i="15"/>
  <c r="C82" i="15"/>
  <c r="C86" i="15"/>
  <c r="C90" i="15"/>
  <c r="C98" i="15"/>
  <c r="C102" i="15"/>
  <c r="C110" i="15"/>
  <c r="C114" i="15"/>
  <c r="C118" i="15"/>
  <c r="C122" i="15"/>
  <c r="C126" i="15"/>
  <c r="C130" i="15"/>
  <c r="C134" i="15"/>
  <c r="C138" i="15"/>
  <c r="C142" i="15"/>
  <c r="C146" i="15"/>
  <c r="C150" i="15"/>
  <c r="C154" i="15"/>
  <c r="C162" i="15"/>
  <c r="C166" i="15"/>
  <c r="C170" i="15"/>
  <c r="C180" i="15"/>
  <c r="C184" i="15"/>
  <c r="C188" i="15"/>
  <c r="C192" i="15"/>
  <c r="C196" i="15"/>
  <c r="C200" i="15"/>
  <c r="C204" i="15"/>
  <c r="C211" i="15"/>
  <c r="C213" i="15"/>
  <c r="C217" i="15"/>
  <c r="C221" i="15"/>
  <c r="C225" i="15"/>
  <c r="C229" i="15"/>
  <c r="C233" i="15"/>
  <c r="C238" i="15"/>
  <c r="C242" i="15"/>
  <c r="C246" i="15"/>
  <c r="C250" i="15"/>
  <c r="C254" i="15"/>
  <c r="C258" i="15"/>
  <c r="C262" i="15"/>
  <c r="C266" i="15"/>
  <c r="C270" i="15"/>
  <c r="C276" i="15"/>
  <c r="C280" i="15"/>
  <c r="C285" i="15"/>
  <c r="C289" i="15"/>
  <c r="C15" i="15"/>
  <c r="C31" i="15"/>
  <c r="C47" i="15"/>
  <c r="C63" i="15"/>
  <c r="C79" i="15"/>
  <c r="C111" i="15"/>
  <c r="C127" i="15"/>
  <c r="C143" i="15"/>
  <c r="C163" i="15"/>
  <c r="C185" i="15"/>
  <c r="C201" i="15"/>
  <c r="C218" i="15"/>
  <c r="C234" i="15"/>
  <c r="C251" i="15"/>
  <c r="C267" i="15"/>
  <c r="C286" i="15"/>
  <c r="C297" i="15"/>
  <c r="C303" i="15"/>
  <c r="C308" i="15"/>
  <c r="C316" i="15"/>
  <c r="C325" i="15"/>
  <c r="C335" i="15"/>
  <c r="C339" i="15"/>
  <c r="C343" i="15"/>
  <c r="C3" i="15"/>
  <c r="C35" i="15"/>
  <c r="C51" i="15"/>
  <c r="C67" i="15"/>
  <c r="C83" i="15"/>
  <c r="C99" i="15"/>
  <c r="C115" i="15"/>
  <c r="C131" i="15"/>
  <c r="C147" i="15"/>
  <c r="C167" i="15"/>
  <c r="C189" i="15"/>
  <c r="C205" i="15"/>
  <c r="C222" i="15"/>
  <c r="C239" i="15"/>
  <c r="C255" i="15"/>
  <c r="C271" i="15"/>
  <c r="C290" i="15"/>
  <c r="C298" i="15"/>
  <c r="C304" i="15"/>
  <c r="C311" i="15"/>
  <c r="C321" i="15"/>
  <c r="C332" i="15"/>
  <c r="C336" i="15"/>
  <c r="C340" i="15"/>
  <c r="C344" i="15"/>
  <c r="C7" i="15"/>
  <c r="C23" i="15"/>
  <c r="C39" i="15"/>
  <c r="C55" i="15"/>
  <c r="C71" i="15"/>
  <c r="C87" i="15"/>
  <c r="C103" i="15"/>
  <c r="C119" i="15"/>
  <c r="C135" i="15"/>
  <c r="C151" i="15"/>
  <c r="C171" i="15"/>
  <c r="C193" i="15"/>
  <c r="C226" i="15"/>
  <c r="C243" i="15"/>
  <c r="C259" i="15"/>
  <c r="C277" i="15"/>
  <c r="C293" i="15"/>
  <c r="C300" i="15"/>
  <c r="C306" i="15"/>
  <c r="C312" i="15"/>
  <c r="C322" i="15"/>
  <c r="C333" i="15"/>
  <c r="C337" i="15"/>
  <c r="C341" i="15"/>
  <c r="C2" i="15"/>
  <c r="C59" i="15"/>
  <c r="C123" i="15"/>
  <c r="C197" i="15"/>
  <c r="C263" i="15"/>
  <c r="C307" i="15"/>
  <c r="C338" i="15"/>
  <c r="C11" i="15"/>
  <c r="C75" i="15"/>
  <c r="C139" i="15"/>
  <c r="C214" i="15"/>
  <c r="C281" i="15"/>
  <c r="C313" i="15"/>
  <c r="C342" i="15"/>
  <c r="C27" i="15"/>
  <c r="C91" i="15"/>
  <c r="C155" i="15"/>
  <c r="C230" i="15"/>
  <c r="C294" i="15"/>
  <c r="C324" i="15"/>
  <c r="C43" i="15"/>
  <c r="C107" i="15"/>
  <c r="C181" i="15"/>
  <c r="C247" i="15"/>
  <c r="C302" i="15"/>
  <c r="C334" i="15"/>
  <c r="D7" i="19"/>
  <c r="D11" i="19"/>
  <c r="D15" i="19"/>
  <c r="D19" i="19"/>
  <c r="D23" i="19"/>
  <c r="D27" i="19"/>
  <c r="D8" i="19"/>
  <c r="D12" i="19"/>
  <c r="D16" i="19"/>
  <c r="D20" i="19"/>
  <c r="D24" i="19"/>
  <c r="D28" i="19"/>
  <c r="D9" i="18"/>
  <c r="D13" i="18"/>
  <c r="D17" i="18"/>
  <c r="D21" i="18"/>
  <c r="D25" i="18"/>
  <c r="D29" i="18"/>
  <c r="D9" i="19"/>
  <c r="D13" i="19"/>
  <c r="D17" i="19"/>
  <c r="D21" i="19"/>
  <c r="D25" i="19"/>
  <c r="D29" i="19"/>
  <c r="D14" i="19"/>
  <c r="D30" i="19"/>
  <c r="D7" i="18"/>
  <c r="D12" i="18"/>
  <c r="D18" i="18"/>
  <c r="D23" i="18"/>
  <c r="D28" i="18"/>
  <c r="D18" i="19"/>
  <c r="D8" i="18"/>
  <c r="D14" i="18"/>
  <c r="D19" i="18"/>
  <c r="D24" i="18"/>
  <c r="D30" i="18"/>
  <c r="D6" i="19"/>
  <c r="D22" i="19"/>
  <c r="D10" i="18"/>
  <c r="D15" i="18"/>
  <c r="D20" i="18"/>
  <c r="D26" i="18"/>
  <c r="D5" i="18"/>
  <c r="D5" i="19"/>
  <c r="D26" i="19"/>
  <c r="D11" i="18"/>
  <c r="D8" i="9"/>
  <c r="D12" i="9"/>
  <c r="D16" i="9"/>
  <c r="D20" i="9"/>
  <c r="D24" i="9"/>
  <c r="D28" i="9"/>
  <c r="D7" i="9"/>
  <c r="D23" i="9"/>
  <c r="D16" i="18"/>
  <c r="D9" i="9"/>
  <c r="D13" i="9"/>
  <c r="D17" i="9"/>
  <c r="D21" i="9"/>
  <c r="D25" i="9"/>
  <c r="D29" i="9"/>
  <c r="D5" i="9"/>
  <c r="D11" i="9"/>
  <c r="D19" i="9"/>
  <c r="D27" i="9"/>
  <c r="D22" i="18"/>
  <c r="D6" i="9"/>
  <c r="D10" i="9"/>
  <c r="D14" i="9"/>
  <c r="D18" i="9"/>
  <c r="D22" i="9"/>
  <c r="D26" i="9"/>
  <c r="D30" i="9"/>
  <c r="D10" i="19"/>
  <c r="D6" i="18"/>
  <c r="D27" i="18"/>
  <c r="D15" i="9"/>
  <c r="C142" i="16"/>
  <c r="C146" i="16"/>
  <c r="C150" i="16"/>
  <c r="C154" i="16"/>
  <c r="C162" i="16"/>
  <c r="C166" i="16"/>
  <c r="C170" i="16"/>
  <c r="C178" i="16"/>
  <c r="C182" i="16"/>
  <c r="C186" i="16"/>
  <c r="C190" i="16"/>
  <c r="C194" i="16"/>
  <c r="C198" i="16"/>
  <c r="C202" i="16"/>
  <c r="C206" i="16"/>
  <c r="C212" i="16"/>
  <c r="C216" i="16"/>
  <c r="C220" i="16"/>
  <c r="C224" i="16"/>
  <c r="C228" i="16"/>
  <c r="C232" i="16"/>
  <c r="C236" i="16"/>
  <c r="C240" i="16"/>
  <c r="C244" i="16"/>
  <c r="C248" i="16"/>
  <c r="C252" i="16"/>
  <c r="C256" i="16"/>
  <c r="C260" i="16"/>
  <c r="C264" i="16"/>
  <c r="C268" i="16"/>
  <c r="C272" i="16"/>
  <c r="C276" i="16"/>
  <c r="C280" i="16"/>
  <c r="C284" i="16"/>
  <c r="C288" i="16"/>
  <c r="C292" i="16"/>
  <c r="C296" i="16"/>
  <c r="C300" i="16"/>
  <c r="C304" i="16"/>
  <c r="C308" i="16"/>
  <c r="C312" i="16"/>
  <c r="C316" i="16"/>
  <c r="C324" i="16"/>
  <c r="C332" i="16"/>
  <c r="C336" i="16"/>
  <c r="C340" i="16"/>
  <c r="C19" i="16"/>
  <c r="C143" i="16"/>
  <c r="C147" i="16"/>
  <c r="C151" i="16"/>
  <c r="C155" i="16"/>
  <c r="C163" i="16"/>
  <c r="C167" i="16"/>
  <c r="C171" i="16"/>
  <c r="C179" i="16"/>
  <c r="C183" i="16"/>
  <c r="C187" i="16"/>
  <c r="C191" i="16"/>
  <c r="C195" i="16"/>
  <c r="C199" i="16"/>
  <c r="C203" i="16"/>
  <c r="C207" i="16"/>
  <c r="C211" i="16"/>
  <c r="C213" i="16"/>
  <c r="C217" i="16"/>
  <c r="C221" i="16"/>
  <c r="C225" i="16"/>
  <c r="C229" i="16"/>
  <c r="C233" i="16"/>
  <c r="C241" i="16"/>
  <c r="C245" i="16"/>
  <c r="C249" i="16"/>
  <c r="C253" i="16"/>
  <c r="C257" i="16"/>
  <c r="C261" i="16"/>
  <c r="C265" i="16"/>
  <c r="C269" i="16"/>
  <c r="C273" i="16"/>
  <c r="C277" i="16"/>
  <c r="C281" i="16"/>
  <c r="C285" i="16"/>
  <c r="C289" i="16"/>
  <c r="C293" i="16"/>
  <c r="C297" i="16"/>
  <c r="C301" i="16"/>
  <c r="C305" i="16"/>
  <c r="C313" i="16"/>
  <c r="C321" i="16"/>
  <c r="C325" i="16"/>
  <c r="C333" i="16"/>
  <c r="C337" i="16"/>
  <c r="C341" i="16"/>
  <c r="C68" i="16"/>
  <c r="C144" i="16"/>
  <c r="C148" i="16"/>
  <c r="C152" i="16"/>
  <c r="C156" i="16"/>
  <c r="C164" i="16"/>
  <c r="C168" i="16"/>
  <c r="C180" i="16"/>
  <c r="C184" i="16"/>
  <c r="C188" i="16"/>
  <c r="C192" i="16"/>
  <c r="C196" i="16"/>
  <c r="C200" i="16"/>
  <c r="C204" i="16"/>
  <c r="C214" i="16"/>
  <c r="C218" i="16"/>
  <c r="C222" i="16"/>
  <c r="C226" i="16"/>
  <c r="C230" i="16"/>
  <c r="C234" i="16"/>
  <c r="C238" i="16"/>
  <c r="C242" i="16"/>
  <c r="C246" i="16"/>
  <c r="C250" i="16"/>
  <c r="C254" i="16"/>
  <c r="C258" i="16"/>
  <c r="C262" i="16"/>
  <c r="C266" i="16"/>
  <c r="C270" i="16"/>
  <c r="C278" i="16"/>
  <c r="C282" i="16"/>
  <c r="C286" i="16"/>
  <c r="C290" i="16"/>
  <c r="C294" i="16"/>
  <c r="C298" i="16"/>
  <c r="C302" i="16"/>
  <c r="C306" i="16"/>
  <c r="C310" i="16"/>
  <c r="C322" i="16"/>
  <c r="C334" i="16"/>
  <c r="C338" i="16"/>
  <c r="C342" i="16"/>
  <c r="C344" i="16"/>
  <c r="C145" i="16"/>
  <c r="C149" i="16"/>
  <c r="C153" i="16"/>
  <c r="C157" i="16"/>
  <c r="C165" i="16"/>
  <c r="C169" i="16"/>
  <c r="C181" i="16"/>
  <c r="C185" i="16"/>
  <c r="C189" i="16"/>
  <c r="C193" i="16"/>
  <c r="C197" i="16"/>
  <c r="C201" i="16"/>
  <c r="C205" i="16"/>
  <c r="C215" i="16"/>
  <c r="C219" i="16"/>
  <c r="C223" i="16"/>
  <c r="C227" i="16"/>
  <c r="C231" i="16"/>
  <c r="C235" i="16"/>
  <c r="C239" i="16"/>
  <c r="C243" i="16"/>
  <c r="C247" i="16"/>
  <c r="C251" i="16"/>
  <c r="C255" i="16"/>
  <c r="C259" i="16"/>
  <c r="C263" i="16"/>
  <c r="C267" i="16"/>
  <c r="C271" i="16"/>
  <c r="C279" i="16"/>
  <c r="C287" i="16"/>
  <c r="C291" i="16"/>
  <c r="C295" i="16"/>
  <c r="C303" i="16"/>
  <c r="C307" i="16"/>
  <c r="C311" i="16"/>
  <c r="C315" i="16"/>
  <c r="C323" i="16"/>
  <c r="C335" i="16"/>
  <c r="C339" i="16"/>
  <c r="C343" i="16"/>
  <c r="C143" i="8"/>
  <c r="C147" i="8"/>
  <c r="C151" i="8"/>
  <c r="C163" i="8"/>
  <c r="C167" i="8"/>
  <c r="C171" i="8"/>
  <c r="C179" i="8"/>
  <c r="C183" i="8"/>
  <c r="C187" i="8"/>
  <c r="C191" i="8"/>
  <c r="C195" i="8"/>
  <c r="C199" i="8"/>
  <c r="C201" i="8"/>
  <c r="C203" i="8"/>
  <c r="C207" i="8"/>
  <c r="C212" i="8"/>
  <c r="C216" i="8"/>
  <c r="C220" i="8"/>
  <c r="C224" i="8"/>
  <c r="C228" i="8"/>
  <c r="C232" i="8"/>
  <c r="C236" i="8"/>
  <c r="C239" i="8"/>
  <c r="C243" i="8"/>
  <c r="C247" i="8"/>
  <c r="C251" i="8"/>
  <c r="C255" i="8"/>
  <c r="C259" i="8"/>
  <c r="C263" i="8"/>
  <c r="C267" i="8"/>
  <c r="C271" i="8"/>
  <c r="C279" i="8"/>
  <c r="C286" i="8"/>
  <c r="C290" i="8"/>
  <c r="C294" i="8"/>
  <c r="C298" i="8"/>
  <c r="C303" i="8"/>
  <c r="C307" i="8"/>
  <c r="C312" i="8"/>
  <c r="C322" i="8"/>
  <c r="C334" i="8"/>
  <c r="C338" i="8"/>
  <c r="C342" i="8"/>
  <c r="C344" i="8"/>
  <c r="C302" i="8"/>
  <c r="C325" i="8"/>
  <c r="C343" i="8"/>
  <c r="C144" i="8"/>
  <c r="C148" i="8"/>
  <c r="C152" i="8"/>
  <c r="C155" i="8"/>
  <c r="C157" i="8"/>
  <c r="C164" i="8"/>
  <c r="C168" i="8"/>
  <c r="C180" i="8"/>
  <c r="C184" i="8"/>
  <c r="C188" i="8"/>
  <c r="C192" i="8"/>
  <c r="C196" i="8"/>
  <c r="C204" i="8"/>
  <c r="C213" i="8"/>
  <c r="C217" i="8"/>
  <c r="C221" i="8"/>
  <c r="C225" i="8"/>
  <c r="C229" i="8"/>
  <c r="C233" i="8"/>
  <c r="C240" i="8"/>
  <c r="C244" i="8"/>
  <c r="C248" i="8"/>
  <c r="C252" i="8"/>
  <c r="C256" i="8"/>
  <c r="C260" i="8"/>
  <c r="C264" i="8"/>
  <c r="C268" i="8"/>
  <c r="C272" i="8"/>
  <c r="C276" i="8"/>
  <c r="C280" i="8"/>
  <c r="C287" i="8"/>
  <c r="C291" i="8"/>
  <c r="C295" i="8"/>
  <c r="C300" i="8"/>
  <c r="C304" i="8"/>
  <c r="C308" i="8"/>
  <c r="C313" i="8"/>
  <c r="C315" i="8"/>
  <c r="C323" i="8"/>
  <c r="C335" i="8"/>
  <c r="C339" i="8"/>
  <c r="C340" i="8"/>
  <c r="C285" i="8"/>
  <c r="C297" i="8"/>
  <c r="C321" i="8"/>
  <c r="C341" i="8"/>
  <c r="C145" i="8"/>
  <c r="C149" i="8"/>
  <c r="C153" i="8"/>
  <c r="C165" i="8"/>
  <c r="C169" i="8"/>
  <c r="C181" i="8"/>
  <c r="C185" i="8"/>
  <c r="C189" i="8"/>
  <c r="C193" i="8"/>
  <c r="C197" i="8"/>
  <c r="C200" i="8"/>
  <c r="C202" i="8"/>
  <c r="C205" i="8"/>
  <c r="C214" i="8"/>
  <c r="C218" i="8"/>
  <c r="C222" i="8"/>
  <c r="C226" i="8"/>
  <c r="C230" i="8"/>
  <c r="C234" i="8"/>
  <c r="C241" i="8"/>
  <c r="C245" i="8"/>
  <c r="C249" i="8"/>
  <c r="C253" i="8"/>
  <c r="C257" i="8"/>
  <c r="C261" i="8"/>
  <c r="C265" i="8"/>
  <c r="C269" i="8"/>
  <c r="C273" i="8"/>
  <c r="C277" i="8"/>
  <c r="C281" i="8"/>
  <c r="C284" i="8"/>
  <c r="C288" i="8"/>
  <c r="C292" i="8"/>
  <c r="C296" i="8"/>
  <c r="C301" i="8"/>
  <c r="C305" i="8"/>
  <c r="C310" i="8"/>
  <c r="C316" i="8"/>
  <c r="C324" i="8"/>
  <c r="C332" i="8"/>
  <c r="C336" i="8"/>
  <c r="C282" i="8"/>
  <c r="C293" i="8"/>
  <c r="C311" i="8"/>
  <c r="C337" i="8"/>
  <c r="C146" i="8"/>
  <c r="C150" i="8"/>
  <c r="C154" i="8"/>
  <c r="C156" i="8"/>
  <c r="C162" i="8"/>
  <c r="C166" i="8"/>
  <c r="C170" i="8"/>
  <c r="C178" i="8"/>
  <c r="C182" i="8"/>
  <c r="C186" i="8"/>
  <c r="C190" i="8"/>
  <c r="C194" i="8"/>
  <c r="C198" i="8"/>
  <c r="C206" i="8"/>
  <c r="C211" i="8"/>
  <c r="C215" i="8"/>
  <c r="C219" i="8"/>
  <c r="C223" i="8"/>
  <c r="C227" i="8"/>
  <c r="C231" i="8"/>
  <c r="C235" i="8"/>
  <c r="C238" i="8"/>
  <c r="C242" i="8"/>
  <c r="C246" i="8"/>
  <c r="C250" i="8"/>
  <c r="C254" i="8"/>
  <c r="C258" i="8"/>
  <c r="C262" i="8"/>
  <c r="C266" i="8"/>
  <c r="C270" i="8"/>
  <c r="C278" i="8"/>
  <c r="C289" i="8"/>
  <c r="C306" i="8"/>
  <c r="C333" i="8"/>
  <c r="C143" i="14"/>
  <c r="C147" i="14"/>
  <c r="C151" i="14"/>
  <c r="C155" i="14"/>
  <c r="C163" i="14"/>
  <c r="C167" i="14"/>
  <c r="C171" i="14"/>
  <c r="C181" i="14"/>
  <c r="C185" i="14"/>
  <c r="C189" i="14"/>
  <c r="C193" i="14"/>
  <c r="C197" i="14"/>
  <c r="C201" i="14"/>
  <c r="C205" i="14"/>
  <c r="C212" i="14"/>
  <c r="C216" i="14"/>
  <c r="C220" i="14"/>
  <c r="C224" i="14"/>
  <c r="C228" i="14"/>
  <c r="C232" i="14"/>
  <c r="C236" i="14"/>
  <c r="C241" i="14"/>
  <c r="C245" i="14"/>
  <c r="C249" i="14"/>
  <c r="C253" i="14"/>
  <c r="C257" i="14"/>
  <c r="C261" i="14"/>
  <c r="C265" i="14"/>
  <c r="C269" i="14"/>
  <c r="C273" i="14"/>
  <c r="C279" i="14"/>
  <c r="C284" i="14"/>
  <c r="C288" i="14"/>
  <c r="C292" i="14"/>
  <c r="C296" i="14"/>
  <c r="C301" i="14"/>
  <c r="C305" i="14"/>
  <c r="C310" i="14"/>
  <c r="C315" i="14"/>
  <c r="C323" i="14"/>
  <c r="C333" i="14"/>
  <c r="C337" i="14"/>
  <c r="C341" i="14"/>
  <c r="C144" i="14"/>
  <c r="C148" i="14"/>
  <c r="C152" i="14"/>
  <c r="C156" i="14"/>
  <c r="C164" i="14"/>
  <c r="C168" i="14"/>
  <c r="C178" i="14"/>
  <c r="C182" i="14"/>
  <c r="C186" i="14"/>
  <c r="C190" i="14"/>
  <c r="C194" i="14"/>
  <c r="C198" i="14"/>
  <c r="C202" i="14"/>
  <c r="C206" i="14"/>
  <c r="C213" i="14"/>
  <c r="C217" i="14"/>
  <c r="C221" i="14"/>
  <c r="C225" i="14"/>
  <c r="C229" i="14"/>
  <c r="C233" i="14"/>
  <c r="C238" i="14"/>
  <c r="C242" i="14"/>
  <c r="C246" i="14"/>
  <c r="C250" i="14"/>
  <c r="C254" i="14"/>
  <c r="C258" i="14"/>
  <c r="C262" i="14"/>
  <c r="C266" i="14"/>
  <c r="C270" i="14"/>
  <c r="C276" i="14"/>
  <c r="C280" i="14"/>
  <c r="C285" i="14"/>
  <c r="C289" i="14"/>
  <c r="C293" i="14"/>
  <c r="C297" i="14"/>
  <c r="C302" i="14"/>
  <c r="C306" i="14"/>
  <c r="C311" i="14"/>
  <c r="C316" i="14"/>
  <c r="C324" i="14"/>
  <c r="C334" i="14"/>
  <c r="C338" i="14"/>
  <c r="C342" i="14"/>
  <c r="C145" i="14"/>
  <c r="C149" i="14"/>
  <c r="C153" i="14"/>
  <c r="C157" i="14"/>
  <c r="C165" i="14"/>
  <c r="C169" i="14"/>
  <c r="C179" i="14"/>
  <c r="C183" i="14"/>
  <c r="C187" i="14"/>
  <c r="C191" i="14"/>
  <c r="C195" i="14"/>
  <c r="C199" i="14"/>
  <c r="C203" i="14"/>
  <c r="C207" i="14"/>
  <c r="C214" i="14"/>
  <c r="C218" i="14"/>
  <c r="C222" i="14"/>
  <c r="C226" i="14"/>
  <c r="C230" i="14"/>
  <c r="C234" i="14"/>
  <c r="C239" i="14"/>
  <c r="C243" i="14"/>
  <c r="C247" i="14"/>
  <c r="C251" i="14"/>
  <c r="C255" i="14"/>
  <c r="C259" i="14"/>
  <c r="C263" i="14"/>
  <c r="C267" i="14"/>
  <c r="C271" i="14"/>
  <c r="C277" i="14"/>
  <c r="C281" i="14"/>
  <c r="C286" i="14"/>
  <c r="C290" i="14"/>
  <c r="C294" i="14"/>
  <c r="C298" i="14"/>
  <c r="C303" i="14"/>
  <c r="C307" i="14"/>
  <c r="C312" i="14"/>
  <c r="C321" i="14"/>
  <c r="C325" i="14"/>
  <c r="C335" i="14"/>
  <c r="C339" i="14"/>
  <c r="C343" i="14"/>
  <c r="C142" i="14"/>
  <c r="C146" i="14"/>
  <c r="C150" i="14"/>
  <c r="C154" i="14"/>
  <c r="C162" i="14"/>
  <c r="C166" i="14"/>
  <c r="C170" i="14"/>
  <c r="C180" i="14"/>
  <c r="C184" i="14"/>
  <c r="C188" i="14"/>
  <c r="C192" i="14"/>
  <c r="C196" i="14"/>
  <c r="C200" i="14"/>
  <c r="C204" i="14"/>
  <c r="C211" i="14"/>
  <c r="C215" i="14"/>
  <c r="C219" i="14"/>
  <c r="C223" i="14"/>
  <c r="C227" i="14"/>
  <c r="C231" i="14"/>
  <c r="C235" i="14"/>
  <c r="C240" i="14"/>
  <c r="C244" i="14"/>
  <c r="C248" i="14"/>
  <c r="C252" i="14"/>
  <c r="C256" i="14"/>
  <c r="C260" i="14"/>
  <c r="C264" i="14"/>
  <c r="C268" i="14"/>
  <c r="C272" i="14"/>
  <c r="C278" i="14"/>
  <c r="C282" i="14"/>
  <c r="C287" i="14"/>
  <c r="C291" i="14"/>
  <c r="C295" i="14"/>
  <c r="C300" i="14"/>
  <c r="C304" i="14"/>
  <c r="C308" i="14"/>
  <c r="C313" i="14"/>
  <c r="C322" i="14"/>
  <c r="C332" i="14"/>
  <c r="C336" i="14"/>
  <c r="C340" i="14"/>
  <c r="C344" i="14"/>
  <c r="D1363" i="3" l="1"/>
  <c r="D1355" i="3" l="1"/>
</calcChain>
</file>

<file path=xl/sharedStrings.xml><?xml version="1.0" encoding="utf-8"?>
<sst xmlns="http://schemas.openxmlformats.org/spreadsheetml/2006/main" count="25135" uniqueCount="5907">
  <si>
    <t>Despesas Exceto Intraorçamentárias</t>
  </si>
  <si>
    <t>01 - Legislativa</t>
  </si>
  <si>
    <t>02 - Judiciária</t>
  </si>
  <si>
    <t>03 - Essencial à Justiça</t>
  </si>
  <si>
    <t>04 - Administração</t>
  </si>
  <si>
    <t>05 - Defesa Nacional</t>
  </si>
  <si>
    <t>06 - Segurança Pública</t>
  </si>
  <si>
    <t>07 - Relações Exteriores</t>
  </si>
  <si>
    <t>08 - Assistência Social</t>
  </si>
  <si>
    <t>09 - Previdência Social</t>
  </si>
  <si>
    <t>10 - Saúde</t>
  </si>
  <si>
    <t>11 - Trabalho</t>
  </si>
  <si>
    <t>12 - Educação</t>
  </si>
  <si>
    <t>13 - Cultura</t>
  </si>
  <si>
    <t>14 - Direitos da Cidadania</t>
  </si>
  <si>
    <t>15 - Urbanismo</t>
  </si>
  <si>
    <t>16 - Habitação</t>
  </si>
  <si>
    <t>17 - Saneamento</t>
  </si>
  <si>
    <t>18 - Gestão Ambiental</t>
  </si>
  <si>
    <t>19 - Ciência e Tecnologia</t>
  </si>
  <si>
    <t>20 - Agricultura</t>
  </si>
  <si>
    <t>21 - Organização Agrária</t>
  </si>
  <si>
    <t>22 - Indústria</t>
  </si>
  <si>
    <t>23 - Comércio e Serviços</t>
  </si>
  <si>
    <t>24 - Comunicações</t>
  </si>
  <si>
    <t>25 - Energia</t>
  </si>
  <si>
    <t>26 - Transporte</t>
  </si>
  <si>
    <t>27 - Desporto e Lazer</t>
  </si>
  <si>
    <t>28 - Encargos Especiais</t>
  </si>
  <si>
    <t>Despesas Intraorçamentárias</t>
  </si>
  <si>
    <t>Municípios</t>
  </si>
  <si>
    <t>Conta</t>
  </si>
  <si>
    <t>Exclusões</t>
  </si>
  <si>
    <t>Consolidação</t>
  </si>
  <si>
    <t>Validação</t>
  </si>
  <si>
    <t xml:space="preserve">        1.0.0.0.0.00.00 - Ativo </t>
  </si>
  <si>
    <t xml:space="preserve">            1.1.0.0.0.00.00 - Ativo Circulante </t>
  </si>
  <si>
    <t xml:space="preserve">                1.1.1.0.0.00.00 - Caixa e Equivalentes de Caixa </t>
  </si>
  <si>
    <t xml:space="preserve">                    1.1.1.1.0.00.00 - Caixa e Equivalentes de Caixa em Moeda Nacional </t>
  </si>
  <si>
    <t xml:space="preserve">                        1.1.1.1.1.00.00 - Caixa e Equivalentes de Caixa em Moeda Nacional - 
                        Consolidação </t>
  </si>
  <si>
    <t xml:space="preserve">                        1.1.1.1.2.00.00 - Caixa e Equivalentes de Caixa em Moeda Nacional - 
                        Intra OFSS </t>
  </si>
  <si>
    <t xml:space="preserve">                    1.1.1.2.0.00.00 - Caixa e Equivalentes de Caixa em Moeda Estrangeira </t>
  </si>
  <si>
    <t xml:space="preserve">                        1.1.1.2.1.00.00 - Caixa e Equivalentes de Caixa em Moeda Estrangeira 
                        - Consolidação </t>
  </si>
  <si>
    <t xml:space="preserve">                1.1.2.0.0.00.00 - Créditos a Curto Prazo </t>
  </si>
  <si>
    <t xml:space="preserve">                    1.1.2.1.0.00.00 - Créditos Tributários a Receber </t>
  </si>
  <si>
    <t xml:space="preserve">                        1.1.2.1.1.00.00 - Créditos Tributários a Receber - Consolidação </t>
  </si>
  <si>
    <t xml:space="preserve">                        1.1.2.1.2.00.00 - Créditos Tributários a Receber - Intra OFSS </t>
  </si>
  <si>
    <t xml:space="preserve">                        1.1.2.1.3.00.00 - Créditos Tributários a Receber - Inter OFSS - 
                        União </t>
  </si>
  <si>
    <t xml:space="preserve">                        1.1.2.1.4.00.00 - Créditos Tributários a Receber - Inter OFSS – 
                        Estado </t>
  </si>
  <si>
    <t xml:space="preserve">                        1.1.2.1.5.00.00 - Créditos Tributários a Receber - Inter OFSS - 
                        Município </t>
  </si>
  <si>
    <t xml:space="preserve">                    1.1.2.2.0.00.00 - Clientes </t>
  </si>
  <si>
    <t xml:space="preserve">                        1.1.2.2.1.00.00 - Clientes - Consolidação </t>
  </si>
  <si>
    <t xml:space="preserve">                        1.1.2.2.2.00.00 - Clientes - Intra OFSS </t>
  </si>
  <si>
    <t xml:space="preserve">                        1.1.2.2.3.00.00 - Clientes - Inter OFSS - União </t>
  </si>
  <si>
    <t xml:space="preserve">                        1.1.2.2.4.00.00 - Clientes - Inter OFSS - Estado </t>
  </si>
  <si>
    <t xml:space="preserve">                        1.1.2.2.5.00.00 - Clientes - Inter OFSS - Município </t>
  </si>
  <si>
    <t xml:space="preserve">                    1.1.2.3.0.00.00 - Créditos de Transferências a Receber </t>
  </si>
  <si>
    <t xml:space="preserve">                        1.1.2.3.1.00.00 - Créditos de Transferências a Receber - 
                        Consolidação </t>
  </si>
  <si>
    <t xml:space="preserve">                        1.1.2.3.3.00.00 - Créditos de Transferências a Receber - Inter OFSS 
                        - União </t>
  </si>
  <si>
    <t xml:space="preserve">                        1.1.2.3.4.00.00 - Créditos de Transferências a Receber - Inter OFSS 
                        - Estado </t>
  </si>
  <si>
    <t xml:space="preserve">                        1.1.2.3.5.00.00 - Créditos de Transferências a Receber - Inter OFSS 
                        - Município </t>
  </si>
  <si>
    <t xml:space="preserve">                    1.1.2.4.0.00.00 - Empréstimos e Financiamentos Concedidos </t>
  </si>
  <si>
    <t xml:space="preserve">                        1.1.2.4.1.00.00 - Empréstimos e Financiamentos Concedidos - 
                        Consolidação </t>
  </si>
  <si>
    <t xml:space="preserve">                        1.1.2.4.2.00.00 - Empréstimos e Financiamentos Concedidos - Intra 
                        OFSS </t>
  </si>
  <si>
    <t xml:space="preserve">                        1.1.2.4.3.00.00 - Empréstimos e Financiamentos Concedidos - Inter 
                        OFSS - União </t>
  </si>
  <si>
    <t xml:space="preserve">                        1.1.2.4.4.00.00 - Empréstimos e Financiamentos Concedidos - Inter 
                        OFSS - Estado </t>
  </si>
  <si>
    <t xml:space="preserve">                        1.1.2.4.5.00.00 - Empréstimos e Financiamentos Concedidos - Inter 
                        OFSS - Município </t>
  </si>
  <si>
    <t xml:space="preserve">                    1.1.2.5.0.00.00 - Dívida Ativa Tributaria </t>
  </si>
  <si>
    <t xml:space="preserve">                        1.1.2.5.1.00.00 - Dívida Ativa Tributaria - Consolidação </t>
  </si>
  <si>
    <t xml:space="preserve">                        1.1.2.5.2.00.00 - Dívida Ativa Tributária - Intra OFSS </t>
  </si>
  <si>
    <t xml:space="preserve">                        1.1.2.5.3.00.00 - Dívida Ativa Tributária - Inter OFSS - União </t>
  </si>
  <si>
    <t xml:space="preserve">                        1.1.2.5.4.00.00 - Dívida Ativa Tributária - Inter OFSS - Estado </t>
  </si>
  <si>
    <t xml:space="preserve">                        1.1.2.5.5.00.00 - Dívida Ativa Tributaria - Inter OFSS - Município </t>
  </si>
  <si>
    <t xml:space="preserve">                    1.1.2.6.0.00.00 - Dívida Ativa não Tributaria </t>
  </si>
  <si>
    <t xml:space="preserve">                        1.1.2.6.1.00.00 - Dívida Ativa não Tributaria - Consolidação </t>
  </si>
  <si>
    <t xml:space="preserve">                        1.1.2.6.2.00.00 - Dívida Ativa Não Tributaria - Intra OFSS </t>
  </si>
  <si>
    <t xml:space="preserve">                        1.1.2.6.3.00.00 - Dívida Ativa Não Tributaria - Inter OFSS - União </t>
  </si>
  <si>
    <t xml:space="preserve">                        1.1.2.6.4.00.00 - Dívida Ativa Não Tributaria - Inter OFSS - Estado </t>
  </si>
  <si>
    <t xml:space="preserve">                        1.1.2.6.5.00.00 - Dívida Ativa Não Tributaria - Inter OFSS - 
                        Município </t>
  </si>
  <si>
    <t xml:space="preserve">                    1.1.2.9.0.00.00 - (-) Ajuste de Perdas de Créditos a Curto Prazo </t>
  </si>
  <si>
    <t xml:space="preserve">                        1.1.2.9.1.00.00 - (-) Ajuste de Perdas de Créditos a Curto Prazo - 
                        Consolidação </t>
  </si>
  <si>
    <t xml:space="preserve">                        1.1.2.9.2.00.00 - (-) Ajuste de Perdas de Créditos a Curto Prazo - 
                        Intra OFSS </t>
  </si>
  <si>
    <t xml:space="preserve">                        1.1.2.9.3.00.00 - (-) Ajuste de Perdas de Créditos a Curto Prazo - 
                        Inter OFSS - União </t>
  </si>
  <si>
    <t xml:space="preserve">                        1.1.2.9.4.00.00 - (-) Ajuste de Perdas de Créditos a Curto Prazo - 
                        Inter OFSS - Estado </t>
  </si>
  <si>
    <t xml:space="preserve">                        1.1.2.9.5.00.00 - (-) Ajuste de Perdas de Créditos a Curto Prazo - 
                        Inter OFSS - Município </t>
  </si>
  <si>
    <t xml:space="preserve">                1.1.3.0.0.00.00 - Demais Créditos e Valores a Curto Prazo </t>
  </si>
  <si>
    <t xml:space="preserve">                    1.1.3.1.0.00.00 - Adiantamentos Concedidos a Pessoal e a Terceiros </t>
  </si>
  <si>
    <t xml:space="preserve">                        1.1.3.1.1.00.00 - Adiantamentos Concedidos a Pessoal e a Terceiros - 
                        Consolidação </t>
  </si>
  <si>
    <t xml:space="preserve">                    1.1.3.2.0.00.00 - Tributos a Recuperar/Compensar </t>
  </si>
  <si>
    <t xml:space="preserve">                        1.1.3.2.1.00.00 - Tributos a Recuperar/Compensar - Consolidação </t>
  </si>
  <si>
    <t xml:space="preserve">                    1.1.3.3.0.00.00 - Créditos a Receber por Descentralização da 
                    Prestação de Serviços Públicos </t>
  </si>
  <si>
    <t xml:space="preserve">                        1.1.3.3.1.00.00 - Créditos a Receber por Descentralização da 
                        Prestação de Serviços Públicos - Consolidação </t>
  </si>
  <si>
    <t xml:space="preserve">                    1.1.3.4.0.00.00 - Créditos por Danos ao Patrimônio </t>
  </si>
  <si>
    <t xml:space="preserve">                        1.1.3.4.1.00.00 - Créditos por Danos ao Patrimônio - Consolidação </t>
  </si>
  <si>
    <t xml:space="preserve">                    1.1.3.5.0.00.00 - Depósitos Restituíveis e Valores Vinculados </t>
  </si>
  <si>
    <t xml:space="preserve">                        1.1.3.5.1.00.00 - Depósitos Restituíveis e Valores Vinculados - 
                        Consolidação </t>
  </si>
  <si>
    <t xml:space="preserve">                    1.1.3.8.0.00.00 - Outros Créditos a Receber e Valores a Curto Prazo </t>
  </si>
  <si>
    <t xml:space="preserve">                        1.1.3.8.1.00.00 - Outros Créditos a Receber e Valores a Curto Prazo 
                        - Consolidação </t>
  </si>
  <si>
    <t xml:space="preserve">                    1.1.3.9.0.00.00 - (-) Ajuste de Perdas de Demais Créditos e Valores a 
                    Curto Prazo </t>
  </si>
  <si>
    <t xml:space="preserve">                        1.1.3.9.1.00.00 - (-) Ajuste de Perdas de Demais Créditos e Valores 
                        a Curto Prazo - Consolidação </t>
  </si>
  <si>
    <t xml:space="preserve">                1.1.4.0.0.00.00 - Investimentos e Aplicações Temporárias a Curto Prazo </t>
  </si>
  <si>
    <t xml:space="preserve">                    1.1.4.1.0.00.00 - Títulos e Valores Mobiliários </t>
  </si>
  <si>
    <t xml:space="preserve">                        1.1.4.1.1.00.00 - Títulos e Valores Mobiliários - Consolidação </t>
  </si>
  <si>
    <t xml:space="preserve">                    1.1.4.2.0.00.00 - Aplicação Temporária em Metais Preciosos </t>
  </si>
  <si>
    <t xml:space="preserve">                        1.1.4.2.1.00.00 - Aplicação Temporária em Metais Preciosos - 
                        Consolidação </t>
  </si>
  <si>
    <t xml:space="preserve">                    1.1.4.3.0.00.00 - Aplicação Em Segmento de Imóveis </t>
  </si>
  <si>
    <t xml:space="preserve">                        1.1.4.3.1.00.00 - Aplicação Em Segmento de Imóveis - Consolidação </t>
  </si>
  <si>
    <t xml:space="preserve">                    1.1.4.9.0.00.00 - (-) Ajuste de Perdas de Investimentos e Aplicações 
                    Temporárias </t>
  </si>
  <si>
    <t xml:space="preserve">                        1.1.4.9.1.00.00 - (-) Ajuste de Perdas de Investimentos Temporários 
                        e Aplicações Temporárias - Consolidação </t>
  </si>
  <si>
    <t xml:space="preserve">                1.1.5.0.0.00.00 - Estoques </t>
  </si>
  <si>
    <t xml:space="preserve">                    1.1.5.1.0.00.00 - Mercadorias para Revenda </t>
  </si>
  <si>
    <t xml:space="preserve">                        1.1.5.1.1.00.00 - Mercadorias para Revenda - Consolidação </t>
  </si>
  <si>
    <t xml:space="preserve">                    1.1.5.2.0.00.00 - Produtos e Serviços Acabados </t>
  </si>
  <si>
    <t xml:space="preserve">                        1.1.5.2.1.00.00 - Produtos e Serviços Acabados - Consolidação </t>
  </si>
  <si>
    <t xml:space="preserve">                    1.1.5.3.0.00.00 - Produtos e Serviços em Elaboração </t>
  </si>
  <si>
    <t xml:space="preserve">                        1.1.5.3.1.00.00 - Produtos e Serviços em Elaboração - Consolidação </t>
  </si>
  <si>
    <t xml:space="preserve">                    1.1.5.4.0.00.00 - Matérias-Primas </t>
  </si>
  <si>
    <t xml:space="preserve">                        1.1.5.4.1.00.00 - Matérias-Primas - Consolidação </t>
  </si>
  <si>
    <t xml:space="preserve">                    1.1.5.5.0.00.00 - Materiais em Trânsito </t>
  </si>
  <si>
    <t xml:space="preserve">                        1.1.5.5.1.00.00 - Materiais em Trânsito - Consolidação </t>
  </si>
  <si>
    <t xml:space="preserve">                    1.1.5.6.0.00.00 - Almoxarifado </t>
  </si>
  <si>
    <t xml:space="preserve">                        1.1.5.6.1.00.00 - Almoxarifado - Consolidação </t>
  </si>
  <si>
    <t xml:space="preserve">                    1.1.5.7.0.00.00 - Adiantamentos a Fornecedores </t>
  </si>
  <si>
    <t xml:space="preserve">                        1.1.5.7.1.00.00 - Adiantamentos a Fornecedores - Consolidação </t>
  </si>
  <si>
    <t xml:space="preserve">                    1.1.5.8.0.00.00 - Outros Estoques </t>
  </si>
  <si>
    <t xml:space="preserve">                        1.1.5.8.1.00.00 - Outros Estoques - Consolidação </t>
  </si>
  <si>
    <t xml:space="preserve">                    1.1.5.9.0.00.00 - (-) Ajuste de Perdas de Estoques </t>
  </si>
  <si>
    <t xml:space="preserve">                        1.1.5.9.1.00.00 - (-) Ajuste de Perdas de Estoques - Consolidação </t>
  </si>
  <si>
    <t xml:space="preserve">                1.1.9.0.0.00.00 - Variações Patrimoniais Diminutivas Pagas 
                Antecipadamente </t>
  </si>
  <si>
    <t xml:space="preserve">                    1.1.9.1.0.00.00 - Prêmios de Seguros a Apropriar </t>
  </si>
  <si>
    <t xml:space="preserve">                        1.1.9.1.1.00.00 - Prêmios de Seguros a Apropriar - Consolidação </t>
  </si>
  <si>
    <t xml:space="preserve">                    1.1.9.2.0.00.00 - VPD Financeiras a Apropriar </t>
  </si>
  <si>
    <t xml:space="preserve">                        1.1.9.2.1.00.00 - VPD Financeiras a Apropriar - Consolidação </t>
  </si>
  <si>
    <t xml:space="preserve">                    1.1.9.3.0.00.00 - Assinaturas e Anuidades a Apropriar </t>
  </si>
  <si>
    <t xml:space="preserve">                        1.1.9.3.1.00.00 - Assinaturas e Anuidades a Apropriar - Consolidação </t>
  </si>
  <si>
    <t xml:space="preserve">                    1.1.9.4.0.00.00 - Alugueis Pagos a Apropriar </t>
  </si>
  <si>
    <t xml:space="preserve">                        1.1.9.4.1.00.00 - Alugueis Pagos a Apropriar - Consolidação </t>
  </si>
  <si>
    <t xml:space="preserve">                    1.1.9.5.0.00.00 - Tributos Pagos a Apropriar </t>
  </si>
  <si>
    <t xml:space="preserve">                        1.1.9.5.1.00.00 - Tributos Pagos a Apropriar - Consolidação </t>
  </si>
  <si>
    <t xml:space="preserve">                    1.1.9.6.0.00.00 - Contribuições Confederativas a Apropriar </t>
  </si>
  <si>
    <t xml:space="preserve">                        1.1.9.6.1.00.00 - Contribuições Confederativas a Apropriar - 
                        Consolidação </t>
  </si>
  <si>
    <t xml:space="preserve">                    1.1.9.7.0.00.00 - Benefícios a Pessoal a Apropriar </t>
  </si>
  <si>
    <t xml:space="preserve">                        1.1.9.7.1.00.00 - Benefícios a Pessoal a Apropriar - Consolidação </t>
  </si>
  <si>
    <t xml:space="preserve">                    1.1.9.8.0.00.00 - Demais VPD a Apropriar </t>
  </si>
  <si>
    <t xml:space="preserve">                        1.1.9.8.1.00.00 - Demais VPD a Apropriar - Consolidação </t>
  </si>
  <si>
    <t xml:space="preserve">            1.2.0.0.0.00.00 - Ativo não Circulante </t>
  </si>
  <si>
    <t xml:space="preserve">                1.2.1.0.0.00.00 - Ativo Realizável a Longo Prazo </t>
  </si>
  <si>
    <t xml:space="preserve">                    1.2.1.1.0.00.00 - Créditos a Longo Prazo </t>
  </si>
  <si>
    <t xml:space="preserve">                        1.2.1.1.1.00.00 - Créditos a Longo Prazo - Consolidação </t>
  </si>
  <si>
    <t xml:space="preserve">                            1.2.1.1.1.01.00 - Créditos Tributários a Receber </t>
  </si>
  <si>
    <t xml:space="preserve">                            1.2.1.1.1.02.00 - Clientes </t>
  </si>
  <si>
    <t xml:space="preserve">                            1.2.1.1.1.03.00 - Empréstimos e Financiamentos Concedidos </t>
  </si>
  <si>
    <t xml:space="preserve">                            1.2.1.1.1.04.00 - Dívida Ativa Tributaria </t>
  </si>
  <si>
    <t xml:space="preserve">                            1.2.1.1.1.05.00 - Dívida Ativa não Tributaria </t>
  </si>
  <si>
    <t xml:space="preserve">                            1.2.1.1.1.99.00 - (-) Ajuste de Perdas de Créditos a Longo Prazo </t>
  </si>
  <si>
    <t xml:space="preserve">                        1.2.1.1.2.00.00 - Créditos a Longo Prazo - Intra OFSS </t>
  </si>
  <si>
    <t xml:space="preserve">                            1.2.1.1.2.01.00 - Créditos Tributários a Receber </t>
  </si>
  <si>
    <t xml:space="preserve">                            1.2.1.1.2.02.00 - Clientes </t>
  </si>
  <si>
    <t xml:space="preserve">                            1.2.1.1.2.03.00 - Empréstimos e Financiamentos Concedidos </t>
  </si>
  <si>
    <t xml:space="preserve">                            1.2.1.1.2.04.00 - Dívida Ativa Tributaria </t>
  </si>
  <si>
    <t xml:space="preserve">                            1.2.1.1.2.05.00 - Dívida Ativa não Tributaria </t>
  </si>
  <si>
    <t xml:space="preserve">                            1.2.1.1.2.99.00 - (-) Ajuste de Perdas de Créditos a Longo Prazo </t>
  </si>
  <si>
    <t xml:space="preserve">                        1.2.1.1.3.00.00 - Créditos a Longo Prazo - Inter OFSS - União </t>
  </si>
  <si>
    <t xml:space="preserve">                            1.2.1.1.3.01.00 - Créditos Tributários a Receber </t>
  </si>
  <si>
    <t xml:space="preserve">                            1.2.1.1.3.02.00 - Clientes </t>
  </si>
  <si>
    <t xml:space="preserve">                            1.2.1.1.3.03.00 - Empréstimos e Financiamentos Concedidos </t>
  </si>
  <si>
    <t xml:space="preserve">                            1.2.1.1.3.04.00 - Dívida Ativa Tributaria </t>
  </si>
  <si>
    <t xml:space="preserve">                            1.2.1.1.3.05.00 - Dívida Ativa não Tributaria </t>
  </si>
  <si>
    <t xml:space="preserve">                            1.2.1.1.3.99.00 - (-) Ajuste de Perdas de Créditos a Longo Prazo </t>
  </si>
  <si>
    <t xml:space="preserve">                        1.2.1.1.4.00.00 - Créditos a Longo Prazo - Inter OFSS - Estado </t>
  </si>
  <si>
    <t xml:space="preserve">                            1.2.1.1.4.01.00 - Créditos Tributários a Receber </t>
  </si>
  <si>
    <t xml:space="preserve">                            1.2.1.1.4.02.00 - Clientes </t>
  </si>
  <si>
    <t xml:space="preserve">                            1.2.1.1.4.03.00 - Empréstimos e Financiamentos Concedidos </t>
  </si>
  <si>
    <t xml:space="preserve">                            1.2.1.1.4.04.00 - Dívida Ativa Tributaria </t>
  </si>
  <si>
    <t xml:space="preserve">                            1.2.1.1.4.05.00 - Dívida Ativa não Tributaria </t>
  </si>
  <si>
    <t xml:space="preserve">                            1.2.1.1.4.99.00 - (-) Ajuste de Perdas de Créditos a Longo Prazo </t>
  </si>
  <si>
    <t xml:space="preserve">                        1.2.1.1.5.00.00 - Créditos a Longo Prazo - Inter OFSS - Município </t>
  </si>
  <si>
    <t xml:space="preserve">                            1.2.1.1.5.01.00 - Créditos Tributários a Receber </t>
  </si>
  <si>
    <t xml:space="preserve">                            1.2.1.1.5.02.00 - Clientes </t>
  </si>
  <si>
    <t xml:space="preserve">                            1.2.1.1.5.03.00 - Empréstimos e Financiamentos Concedidos </t>
  </si>
  <si>
    <t xml:space="preserve">                            1.2.1.1.5.04.00 - Dívida Ativa Tributaria </t>
  </si>
  <si>
    <t xml:space="preserve">                            1.2.1.1.5.05.00 - Dívida Ativa não Tributaria </t>
  </si>
  <si>
    <t xml:space="preserve">                            1.2.1.1.5.99.00 - (-) Ajuste de Perdas de Créditos a Longo Prazo </t>
  </si>
  <si>
    <t xml:space="preserve">                    1.2.1.2.0.00.00 - Demais Créditos e Valores a Longo Prazo </t>
  </si>
  <si>
    <t xml:space="preserve">                        1.2.1.2.1.00.00 - Demais Créditos e Valores a Longo Prazo - 
                        Consolidação </t>
  </si>
  <si>
    <t xml:space="preserve">                            1.2.1.2.1.01.00 - Adiantamentos Concedidos a Pessoal e a Terceiros </t>
  </si>
  <si>
    <t xml:space="preserve">                            1.2.1.2.1.02.00 - Tributos a Recuperar/Compensar </t>
  </si>
  <si>
    <t xml:space="preserve">                            1.2.1.2.1.03.00 - Créditos a Receber por Descentralização da 
                            Prestação de Serviços Públicos </t>
  </si>
  <si>
    <t xml:space="preserve">                            1.2.1.2.1.04.00 - Créditos por Danos ao Patrimônio Provenientes de 
                            Créditos Administrativos </t>
  </si>
  <si>
    <t xml:space="preserve">                            1.2.1.2.1.05.00 - Créditos por Danos ao Patrimônio Apurados em 
                            Tomada de Contas Especial </t>
  </si>
  <si>
    <t xml:space="preserve">                            1.2.1.2.1.06.00 - Depósitos Restituíveis e Valores Vinculados </t>
  </si>
  <si>
    <t xml:space="preserve">                            1.2.1.2.1.98.00 - Outros Créditos a Receber e Valores a Longo Prazo </t>
  </si>
  <si>
    <t xml:space="preserve">                            1.2.1.2.1.99.00 - (-) Ajuste de Perdas de Demais Créditos e Valores 
                            a Longo Prazo </t>
  </si>
  <si>
    <t xml:space="preserve">                    1.2.1.3.0.00.00 - Investimentos e Aplicações Temporárias a Longo 
                    Prazo </t>
  </si>
  <si>
    <t xml:space="preserve">                        1.2.1.3.1.00.00 - Investimentos e Aplicações Temporárias a Longo 
                        Prazo - Consolidação </t>
  </si>
  <si>
    <t xml:space="preserve">                            1.2.1.3.1.01.00 - Títulos e Valores Mobiliários </t>
  </si>
  <si>
    <t xml:space="preserve">                            1.2.1.3.1.02.00 - Aplicação Temporária em Metais Preciosos </t>
  </si>
  <si>
    <t xml:space="preserve">                            1.2.1.3.1.03.00 - Aplicações em Segmento de Imóveis </t>
  </si>
  <si>
    <t xml:space="preserve">                            1.2.1.3.1.99.00 - (-) Ajuste de Perdas de Investimentos e 
                            Aplicações Temporárias a Longo Prazo </t>
  </si>
  <si>
    <t xml:space="preserve">                    1.2.1.4.0.00.00 - Estoques </t>
  </si>
  <si>
    <t xml:space="preserve">                        1.2.1.4.1.00.00 - Estoques - Consolidação </t>
  </si>
  <si>
    <t xml:space="preserve">                            1.2.1.4.1.01.00 - Mercadorias para Revenda </t>
  </si>
  <si>
    <t xml:space="preserve">                            1.2.1.4.1.02.00 - Produtos e Serviços Acabados </t>
  </si>
  <si>
    <t xml:space="preserve">                            1.2.1.4.1.03.00 - Produtos e Serviços em Elaboração </t>
  </si>
  <si>
    <t xml:space="preserve">                            1.2.1.4.1.04.00 - Matérias-Primas </t>
  </si>
  <si>
    <t xml:space="preserve">                            1.2.1.4.1.05.00 - Materiais em Trânsito </t>
  </si>
  <si>
    <t xml:space="preserve">                            1.2.1.4.1.06.00 - Almoxarifado </t>
  </si>
  <si>
    <t xml:space="preserve">                            1.2.1.4.1.07.00 - Adiantamentos a Fornecedores </t>
  </si>
  <si>
    <t xml:space="preserve">                            1.2.1.4.1.98.00 - Outros Estoques </t>
  </si>
  <si>
    <t xml:space="preserve">                            1.2.1.4.1.99.00 - (-) Ajuste de Perdas de Estoques </t>
  </si>
  <si>
    <t xml:space="preserve">                    1.2.1.9.0.00.00 - Variações Patrimoniais Diminutivas Pagas 
                    Antecipadamente </t>
  </si>
  <si>
    <t xml:space="preserve">                        1.2.1.9.1.00.00 - Variações Patrimoniais Diminutivas Pagas 
                        Antecipadamente - Consolidação </t>
  </si>
  <si>
    <t xml:space="preserve">                            1.2.1.9.1.01.00 - Prêmios de Seguros a Apropriar </t>
  </si>
  <si>
    <t xml:space="preserve">                            1.2.1.9.1.02.00 - VPD Financeiras a Apropriar </t>
  </si>
  <si>
    <t xml:space="preserve">                            1.2.1.9.1.03.00 - Assinaturas e Anuidades a Apropriar </t>
  </si>
  <si>
    <t xml:space="preserve">                            1.2.1.9.1.04.00 - Alugueis Pagos a Apropriar </t>
  </si>
  <si>
    <t xml:space="preserve">                            1.2.1.9.1.05.00 - Tributos Pagos a Apropriar </t>
  </si>
  <si>
    <t xml:space="preserve">                            1.2.1.9.1.06.00 - Contribuições Confederativas a Apropriar </t>
  </si>
  <si>
    <t xml:space="preserve">                            1.2.1.9.1.07.00 - Benefícios a Apropriar </t>
  </si>
  <si>
    <t xml:space="preserve">                            1.2.1.9.1.99.00 - Demais VPD a Apropriar </t>
  </si>
  <si>
    <t xml:space="preserve">                1.2.2.0.0.00.00 - Investimentos </t>
  </si>
  <si>
    <t xml:space="preserve">                    1.2.2.1.0.00.00 - Participações Permanentes </t>
  </si>
  <si>
    <t xml:space="preserve">                        1.2.2.1.1.00.00 - Participações Permanentes - Consolidação </t>
  </si>
  <si>
    <t xml:space="preserve">                            1.2.2.1.1.01.00 - Participações Avaliadas pelo Método de 
                            Equivalência Patrimonial </t>
  </si>
  <si>
    <t xml:space="preserve">                            1.2.2.1.1.02.00 - Participações Avaliadas pelo Método de Custo </t>
  </si>
  <si>
    <t xml:space="preserve">                        1.2.2.1.2.00.00 - Participações Permanentes - Intra OFSS </t>
  </si>
  <si>
    <t xml:space="preserve">                            1.2.2.1.2.01.00 - Participações Avaliadas pelo Método de 
                            Equivalência Patrimonial </t>
  </si>
  <si>
    <t xml:space="preserve">                            1.2.2.1.2.02.00 - Participações Avaliadas pelo Método de Custo </t>
  </si>
  <si>
    <t xml:space="preserve">                        1.2.2.1.3.00.00 - Participações Permanentes - Inter OFSS - União </t>
  </si>
  <si>
    <t xml:space="preserve">                            1.2.2.1.3.01.00 - Participações Avaliadas pelo Método de 
                            Equivalência Patrimonial </t>
  </si>
  <si>
    <t xml:space="preserve">                            1.2.2.1.3.02.00 - Participações Avaliadas pelo Método de Custo </t>
  </si>
  <si>
    <t xml:space="preserve">                        1.2.2.1.4.00.00 - Participações Permanentes - Inter OFSS - Estado </t>
  </si>
  <si>
    <t xml:space="preserve">                            1.2.2.1.4.01.00 - Participações Avaliadas pelo Método de 
                            Equivalência Patrimonial </t>
  </si>
  <si>
    <t xml:space="preserve">                            1.2.2.1.4.02.00 - Participações Avaliadas pelo Método de Custo </t>
  </si>
  <si>
    <t xml:space="preserve">                        1.2.2.1.5.00.00 - Participações Permanentes - Inter OFSS - Município </t>
  </si>
  <si>
    <t xml:space="preserve">                            1.2.2.1.5.01.00 - Participações Avaliadas pelo Método de 
                            Equivalência Patrimonial </t>
  </si>
  <si>
    <t xml:space="preserve">                            1.2.2.1.5.02.00 - Participações Avaliadas pelo Método de Custo </t>
  </si>
  <si>
    <t xml:space="preserve">                    1.2.2.2.0.00.00 - Propriedades para Investimento </t>
  </si>
  <si>
    <t xml:space="preserve">                        1.2.2.2.1.00.00 - Propriedades para Investimento - Consolidação </t>
  </si>
  <si>
    <t xml:space="preserve">                    1.2.2.3.0.00.00 - Investimentos do RPPS de Longo Prazo </t>
  </si>
  <si>
    <t xml:space="preserve">                        1.2.2.3.1.00.00 - Investimentos do RPPS de Longo Prazo - 
                        Consolidação </t>
  </si>
  <si>
    <t xml:space="preserve">                    1.2.2.7.0.00.00 - Demais Investimentos Permanentes </t>
  </si>
  <si>
    <t xml:space="preserve">                        1.2.2.7.1.00.00 - Demais Investimentos Permanentes - Consolidação </t>
  </si>
  <si>
    <t xml:space="preserve">                    1.2.2.8.0.00.00 - (-) Depreciação Acumulada de Investimentos </t>
  </si>
  <si>
    <t xml:space="preserve">                        1.2.2.8.1.00.00 - (-) Depreciação Acumulada de Investimentos - 
                        Consolidação </t>
  </si>
  <si>
    <t xml:space="preserve">                            1.2.2.8.1.01.00 - (-) Depreciação Acumulada de Investimentos - 
                            Consolidação - Propriedades para Investimento </t>
  </si>
  <si>
    <t xml:space="preserve">                    1.2.2.9.0.00.00 - (-) Redução ao Valor Recuperável de Investimentos </t>
  </si>
  <si>
    <t xml:space="preserve">                        1.2.2.9.1.00.00 - (-) Redução ao Valor Recuperável de Investimentos 
                        - Consolidação </t>
  </si>
  <si>
    <t xml:space="preserve">                            1.2.2.9.1.01.00 - (-) Redução ao Valor Recuperável de Investimentos 
                            - Participações Permanentes </t>
  </si>
  <si>
    <t xml:space="preserve">                            1.2.2.9.1.02.00 - (-) Redução ao Valor Recuperável de Propriedades 
                            para Investimento </t>
  </si>
  <si>
    <t xml:space="preserve">                            1.2.2.9.1.03.00 - (-) Redução ao Valor Recuperável de Investimentos 
                            do RPPS </t>
  </si>
  <si>
    <t xml:space="preserve">                            1.2.2.9.1.04.00 - (-) Redução ao Valor Recuperável de Investimentos 
                            - Demais Investimentos Permanentes </t>
  </si>
  <si>
    <t xml:space="preserve">                        1.2.2.9.2.00.00 - (-) Redução ao Valor Recuperável de Investimentos 
                        - Intra OFSS </t>
  </si>
  <si>
    <t xml:space="preserve">                            1.2.2.9.2.01.00 - (-) Redução ao Valor Recuperável de Investimentos 
                            - Participações Permanentes </t>
  </si>
  <si>
    <t xml:space="preserve">                            1.2.2.9.2.04.00 - (-) Redução ao Valor Recuperável de Investimentos 
                            - Demais Investimentos Permanentes </t>
  </si>
  <si>
    <t xml:space="preserve">                        1.2.2.9.3.00.00 - (-) Redução ao Valor Recuperável de Investimentos 
                        - Inter OFSS - União </t>
  </si>
  <si>
    <t xml:space="preserve">                            1.2.2.9.3.01.00 - (-) Redução ao Valor Recuperável de Investimentos 
                            - Participações Permanentes </t>
  </si>
  <si>
    <t xml:space="preserve">                            1.2.2.9.3.04.00 - (-) Redução ao Valor Recuperável de Investimentos 
                            - Demais Investimentos Permanentes </t>
  </si>
  <si>
    <t xml:space="preserve">                        1.2.2.9.4.00.00 - (-) Redução ao Valor Recuperável de Investimentos 
                        - Inter OFSS - Estado </t>
  </si>
  <si>
    <t xml:space="preserve">                            1.2.2.9.4.01.00 - (-) Redução ao Valor Recuperável de Investimentos 
                            - Participações Permanentes </t>
  </si>
  <si>
    <t xml:space="preserve">                            1.2.2.9.4.04.00 - (-) Redução ao Valor Recuperável de Investimentos 
                            - Demais Investimentos Permanentes </t>
  </si>
  <si>
    <t xml:space="preserve">                        1.2.2.9.5.00.00 - (-) Redução ao Valor Recuperável de Investimentos 
                        - Inter OFSS - Município </t>
  </si>
  <si>
    <t xml:space="preserve">                            1.2.2.9.5.01.00 - (-) Redução ao Valor Recuperável de Investimentos 
                            - Participações Permanentes </t>
  </si>
  <si>
    <t xml:space="preserve">                            1.2.2.9.5.04.00 - (-) Redução ao Valor Recuperável de Investimentos 
                            - Demais Investimentos Permanentes </t>
  </si>
  <si>
    <t xml:space="preserve">                1.2.3.0.0.00.00 - Imobilizado </t>
  </si>
  <si>
    <t xml:space="preserve">                    1.2.3.1.0.00.00 - Bens Moveis </t>
  </si>
  <si>
    <t xml:space="preserve">                        1.2.3.1.1.00.00 - Bens Móveis - Consolidação </t>
  </si>
  <si>
    <t xml:space="preserve">                    1.2.3.2.0.00.00 - Bens Imóveis </t>
  </si>
  <si>
    <t xml:space="preserve">                        1.2.3.2.1.00.00 - Bens Imóveis - Consolidação </t>
  </si>
  <si>
    <t xml:space="preserve">                    1.2.3.8.0.00.00 - (-) Depreciação, Exaustão e Amortização Acumuladas </t>
  </si>
  <si>
    <t xml:space="preserve">                        1.2.3.8.1.00.00 - (-) Depreciação, Exaustão e Amortização Acumuladas 
                        - Consolidação </t>
  </si>
  <si>
    <t xml:space="preserve">                            1.2.3.8.1.01.00 - (-) Depreciação Acumulada - Bens Móveis </t>
  </si>
  <si>
    <t xml:space="preserve">                            1.2.3.8.1.02.00 - (-) Depreciação Acumulada - Bens Imóveis </t>
  </si>
  <si>
    <t xml:space="preserve">                            1.2.3.8.1.03.00 - (-) Exaustão Acumulada - Bens Móveis </t>
  </si>
  <si>
    <t xml:space="preserve">                            1.2.3.8.1.04.00 - (-) Exaustão Acumulada - Bens Imóveis </t>
  </si>
  <si>
    <t xml:space="preserve">                            1.2.3.8.1.05.00 - (-) Amortização Acumulada - Bens Móveis </t>
  </si>
  <si>
    <t xml:space="preserve">                            1.2.3.8.1.06.00 - (-) Amortização Acumulada - Bens Imóveis </t>
  </si>
  <si>
    <t xml:space="preserve">                    1.2.3.9.0.00.00 - (-) Redução ao Valor Recuperável de Imobilizado </t>
  </si>
  <si>
    <t xml:space="preserve">                        1.2.3.9.1.00.00 - (-) Redução ao Valor Recuperável de Imobilizado - 
                        Consolidação </t>
  </si>
  <si>
    <t xml:space="preserve">                            1.2.3.9.1.01.00 - (-) Redução ao Valor Recuperável de Imobilizado - 
                            Bens Moveis </t>
  </si>
  <si>
    <t xml:space="preserve">                            1.2.3.9.1.02.00 - (-) Redução ao Valor Recuperável de Imobilizado - 
                            Bens Imóveis </t>
  </si>
  <si>
    <t xml:space="preserve">                1.2.4.0.0.00.00 - Intangível </t>
  </si>
  <si>
    <t xml:space="preserve">                    1.2.4.1.0.00.00 - Softwares </t>
  </si>
  <si>
    <t xml:space="preserve">                        1.2.4.1.1.00.00 - Softwares - Consolidação </t>
  </si>
  <si>
    <t xml:space="preserve">                    1.2.4.2.0.00.00 - Marcas, Direitos e Patentes Industriais </t>
  </si>
  <si>
    <t xml:space="preserve">                        1.2.4.2.1.00.00 - Marcas, Direitos e Patentes Industriais - 
                        Consolidação </t>
  </si>
  <si>
    <t xml:space="preserve">                    1.2.4.3.0.00.00 - Direito de Uso de Imóveis </t>
  </si>
  <si>
    <t xml:space="preserve">                        1.2.4.3.1.00.00 - Direito de Uso de Imóveis - Consolidação </t>
  </si>
  <si>
    <t xml:space="preserve">                    1.2.4.8.0.00.00 - (-) Amortização Acumulada </t>
  </si>
  <si>
    <t xml:space="preserve">                        1.2.4.8.1.00.00 - (-) Amortização Acumulada - Consolidação </t>
  </si>
  <si>
    <t xml:space="preserve">                            1.2.4.8.1.01.00 - (-) Amortização Acumulada - Softwares </t>
  </si>
  <si>
    <t xml:space="preserve">                            1.2.4.8.1.02.00 - (-) Amortização Acumulada - Marcas, Direitos e 
                            Patentes </t>
  </si>
  <si>
    <t xml:space="preserve">                            1.2.4.8.1.03.00 - (-) Amortização Acumulada - Direito de Uso de 
                            Imóveis </t>
  </si>
  <si>
    <t xml:space="preserve">                    1.2.4.9.0.00.00 - (-) Redução ao Valor Recuperável de Intangível </t>
  </si>
  <si>
    <t xml:space="preserve">                        1.2.4.9.1.00.00 - (-) Redução ao Valor Recuperável de Intangível - 
                        Consolidação </t>
  </si>
  <si>
    <t xml:space="preserve">                            1.2.4.9.1.01.00 - (-) Redução ao Valor Recuperável de Intangível - 
                            Softwares </t>
  </si>
  <si>
    <t xml:space="preserve">                            1.2.4.9.1.02.00 - (-) Redução ao Valor Recuperável de Intangível - 
                            Marcas, Direitos e Patentes </t>
  </si>
  <si>
    <t xml:space="preserve">                            1.2.4.9.1.03.00 - (-) Redução ao Valor Recuperável de Intangível - 
                            Direito de Uso </t>
  </si>
  <si>
    <t xml:space="preserve">        8.1.1.0.0.00.00 - Execução dos Atos Potenciais Ativos </t>
  </si>
  <si>
    <t xml:space="preserve">Passivo e Patrimônio Líquido </t>
  </si>
  <si>
    <t xml:space="preserve">    Passivo e Patrimônio Líquido </t>
  </si>
  <si>
    <t xml:space="preserve">        2.0.0.0.0.00.00 - Passivo e Patrimônio Liquido </t>
  </si>
  <si>
    <t xml:space="preserve">            2.1.0.0.0.00.00 - Passivo Circulante </t>
  </si>
  <si>
    <t xml:space="preserve">                2.1.1.0.0.00.00 - Obrigações Trabalhistas, Previdenciárias e 
                Assistenciais a Pagar a Curto Prazo </t>
  </si>
  <si>
    <t xml:space="preserve">                    2.1.1.1.0.00.00 - Pessoal a Pagar </t>
  </si>
  <si>
    <t xml:space="preserve">                        2.1.1.1.1.00.00 - Pessoal a Pagar - Consolidação </t>
  </si>
  <si>
    <t xml:space="preserve">                    2.1.1.2.0.00.00 - Benefícios Previdenciários a Pagar </t>
  </si>
  <si>
    <t xml:space="preserve">                        2.1.1.2.1.00.00 - Benefícios Previdenciários a Pagar - Consolidação </t>
  </si>
  <si>
    <t xml:space="preserve">                        2.1.1.2.2.00.00 - Benefícios Previdenciários a Pagar - Intra OFSS </t>
  </si>
  <si>
    <t xml:space="preserve">                        2.1.1.2.3.00.00 - Benefícios Previdenciários a Pagar - Inter OFSS - 
                        União </t>
  </si>
  <si>
    <t xml:space="preserve">                        2.1.1.2.4.00.00 - Benefícios Previdenciários a Pagar - Inter OFSS - 
                        Estado </t>
  </si>
  <si>
    <t xml:space="preserve">                        2.1.1.2.5.00.00 - Benefícios Previdenciários a Pagar - Inter OFSS - 
                        Município </t>
  </si>
  <si>
    <t xml:space="preserve">                    2.1.1.3.0.00.00 - Benefícios Assistenciais a Pagar </t>
  </si>
  <si>
    <t xml:space="preserve">                        2.1.1.3.1.00.00 - Benefícios Assistenciais a Pagar - Consolidação </t>
  </si>
  <si>
    <t xml:space="preserve">                    2.1.1.4.0.00.00 - Encargos Sociais a Pagar </t>
  </si>
  <si>
    <t xml:space="preserve">                        2.1.1.4.1.00.00 - Encargos Sociais a Pagar - Consolidação </t>
  </si>
  <si>
    <t xml:space="preserve">                        2.1.1.4.2.00.00 - Encargos Sociais a Pagar - Intra OFSS </t>
  </si>
  <si>
    <t xml:space="preserve">                        2.1.1.4.3.00.00 - Encargos Sociais a Pagar - Inter OFSS - União </t>
  </si>
  <si>
    <t xml:space="preserve">                        2.1.1.4.4.00.00 - Encargos Sociais a Pagar - Inter OFSS - Estado </t>
  </si>
  <si>
    <t xml:space="preserve">                        2.1.1.4.5.00.00 - Encargos Sociais a Pagar - Inter OFSS - Município </t>
  </si>
  <si>
    <t xml:space="preserve">                2.1.2.0.0.00.00 - Empréstimos e Financiamentos a Curto Prazo </t>
  </si>
  <si>
    <t xml:space="preserve">                    2.1.2.1.0.00.00 - Empréstimos a Curto Prazo - Interno </t>
  </si>
  <si>
    <t xml:space="preserve">                        2.1.2.1.1.00.00 - Empréstimos a Curto Prazo – Interno - Consolidação </t>
  </si>
  <si>
    <t xml:space="preserve">                        2.1.2.1.3.00.00 - Empréstimos a Curto Prazo – Interno - Inter OFSS - 
                        União </t>
  </si>
  <si>
    <t xml:space="preserve">                        2.1.2.1.4.00.00 - Empréstimos a Curto Prazo - Interno - Inter OFSS - 
                        Estado </t>
  </si>
  <si>
    <t xml:space="preserve">                        2.1.2.1.5.00.00 - Empréstimos a Curto Prazo - Interno - Inter OFSS - 
                        Município </t>
  </si>
  <si>
    <t xml:space="preserve">                    2.1.2.2.0.00.00 - Empréstimos a Curto Prazo - Externo </t>
  </si>
  <si>
    <t xml:space="preserve">                        2.1.2.2.1.00.00 - Empréstimos a Curto Prazo - Externo Consolidação </t>
  </si>
  <si>
    <t xml:space="preserve">                    2.1.2.3.0.00.00 - Financiamentos a Curto Prazo - Interno </t>
  </si>
  <si>
    <t xml:space="preserve">                        2.1.2.3.1.00.00 - Financiamentos a Curto Prazo- Interno - 
                        Consolidação </t>
  </si>
  <si>
    <t xml:space="preserve">                        2.1.2.3.3.00.00 - Financiamentos a Curto Prazo - Interno - Inter 
                        OFSS - União </t>
  </si>
  <si>
    <t xml:space="preserve">                        2.1.2.3.4.00.00 - Financiamentos a Curto Prazo - Interno - Inter 
                        OFSS - Estado </t>
  </si>
  <si>
    <t xml:space="preserve">                        2.1.2.3.5.00.00 - Financiamentos a Curto Prazo - Interno - Inter 
                        OFSS - Município </t>
  </si>
  <si>
    <t xml:space="preserve">                    2.1.2.4.0.00.00 - Financiamento a Curto Prazo - Externo </t>
  </si>
  <si>
    <t xml:space="preserve">                        2.1.2.4.1.00.00 - Financiamento a Curto Prazo - Externo - 
                        Consolidação </t>
  </si>
  <si>
    <t xml:space="preserve">                    2.1.2.5.0.00.00 - Juros e Encargos a Pagar de Empréstimos e 
                    Financiamentos a Curto Prazo - Interno </t>
  </si>
  <si>
    <t xml:space="preserve">                        2.1.2.5.1.00.00 - Juros e Encargos a Pagar de Empréstimos e 
                        Financiamentos a Curto Prazo - Interno - Consolidação </t>
  </si>
  <si>
    <t xml:space="preserve">                        2.1.2.5.3.00.00 - Juros e Encargos a Pagar de Empréstimos e 
                        Financiamentos a Curto Prazo - Interno - Inter OFSS - União </t>
  </si>
  <si>
    <t xml:space="preserve">                        2.1.2.5.4.00.00 - Juros e Encargos a Pagar de Empréstimos e 
                        Financiamentos a Curto Prazo - Interno - Inter OFSS - Estado </t>
  </si>
  <si>
    <t xml:space="preserve">                        2.1.2.5.5.00.00 - Juros e Encargos a Pagar de Empréstimos e 
                        Financiamentos a Curto Prazo - Interno - Inter OFSS - Município </t>
  </si>
  <si>
    <t xml:space="preserve">                    2.1.2.6.0.00.00 - Juros e Encargos a Pagar de Empréstimos e 
                    Financiamentos a Curto Prazo - Externo </t>
  </si>
  <si>
    <t xml:space="preserve">                        2.1.2.6.1.00.00 - Juros e Encargos a Pagar de Empréstimos e 
                        Financiamentos a Curto Prazo - Externo - Consolidação </t>
  </si>
  <si>
    <t xml:space="preserve">                    2.1.2.8.0.00.00 - (-) Encargos Financeiros a Apropriar - Interno </t>
  </si>
  <si>
    <t xml:space="preserve">                        2.1.2.8.1.00.00 - (-) Encargos Financeiros a Apropriar - Interno - 
                        Consolidação </t>
  </si>
  <si>
    <t xml:space="preserve">                        2.1.2.8.3.00.00 - (-) Encargos Financeiros a Apropriar - Interno - 
                        Inter OFSS - União </t>
  </si>
  <si>
    <t xml:space="preserve">                        2.1.2.8.4.00.00 - (-) Encargos Financeiros a Apropriar - Interno - 
                        Inter OFSS - Estado </t>
  </si>
  <si>
    <t xml:space="preserve">                        2.1.2.8.5.00.00 - (-) Encargos Financeiros a Apropriar - Interno - 
                        Inter OFSS - Município </t>
  </si>
  <si>
    <t xml:space="preserve">                    2.1.2.9.0.00.00 - (-) Encargos Financeiros a Apropriar - Externo </t>
  </si>
  <si>
    <t xml:space="preserve">                        2.1.2.9.1.00.00 - (-) Encargos Financeiros a Apropriar- Consolidação </t>
  </si>
  <si>
    <t xml:space="preserve">                2.1.3.0.0.00.00 - Fornecedores e Contas a Pagar a Curto Prazo </t>
  </si>
  <si>
    <t xml:space="preserve">                    2.1.3.1.0.00.00 - Fornecedores e Contas a Pagar Nacionais a Curto 
                    Prazo </t>
  </si>
  <si>
    <t xml:space="preserve">                        2.1.3.1.1.00.00 - Fornecedores e Contas a Pagar Nacionais a Curto 
                        Prazo - Consolidação </t>
  </si>
  <si>
    <t xml:space="preserve">                    2.1.3.2.0.00.00 - Fornecedores e Contas a Pagar Estrangeiros a Curto 
                    Prazo </t>
  </si>
  <si>
    <t xml:space="preserve">                        2.1.3.2.1.00.00 - Fornecedores e Contas a Pagar Estrangeiros a Curto 
                        Prazo - Consolidação </t>
  </si>
  <si>
    <t xml:space="preserve">                2.1.4.0.0.00.00 - Obrigações Fiscais a Curto Prazo </t>
  </si>
  <si>
    <t xml:space="preserve">                    2.1.4.1.0.00.00 - Obrigações Fiscais a Curto Prazo com a União </t>
  </si>
  <si>
    <t xml:space="preserve">                        2.1.4.1.1.00.00 - Obrigações Fiscais a Curto Prazo com a União - 
                        Consolidação </t>
  </si>
  <si>
    <t xml:space="preserve">                        2.1.4.1.2.00.00 - Obrigações Fiscais a Curto Prazo com a União - 
                        Intra OFSS </t>
  </si>
  <si>
    <t xml:space="preserve">                        2.1.4.1.3.00.00 - Obrigações Fiscais a Curto Prazo com a União - 
                        Inter OFSS - União </t>
  </si>
  <si>
    <t xml:space="preserve">                    2.1.4.2.0.00.00 - Obrigações Fiscais a Curto Prazo com os Estados </t>
  </si>
  <si>
    <t xml:space="preserve">                        2.1.4.2.1.00.00 - Obrigações Fiscais a Curto Prazo com os Estados - 
                        Consolidação </t>
  </si>
  <si>
    <t xml:space="preserve">                        2.1.4.2.2.00.00 - Obrigações Fiscais a Curto Prazo com os Estados - 
                        Intra OFSS </t>
  </si>
  <si>
    <t xml:space="preserve">                        2.1.4.2.4.00.00 - Obrigações Fiscais a Curto Prazo com os Estados - 
                        Inter OFSS - Estado </t>
  </si>
  <si>
    <t xml:space="preserve">                    2.1.4.3.0.00.00 - Obrigações Fiscais a Curto Prazo com os Municípios </t>
  </si>
  <si>
    <t xml:space="preserve">                        2.1.4.3.1.00.00 - Obrigações Fiscais a Curto Prazo com os Municípios 
                        - Consolidação </t>
  </si>
  <si>
    <t xml:space="preserve">                        2.1.4.3.2.00.00 - Obrigações Fiscais a Curto Prazo com os Municípios 
                        - Intra OFSS </t>
  </si>
  <si>
    <t xml:space="preserve">                        2.1.4.3.5.00.00 - Obrigações Fiscais a Curto Prazo com os Municípios 
                        - Inter OFSS - Município </t>
  </si>
  <si>
    <t xml:space="preserve">                2.1.5.0.0.00.00 - Obrigações de Repartição a Outros Entes </t>
  </si>
  <si>
    <t xml:space="preserve">                    2.1.5.0.3.00.00 - Obrigações de Repartição a Outros Entes - Inter 
                    OFSS - União </t>
  </si>
  <si>
    <t xml:space="preserve">                    2.1.5.0.4.00.00 - Obrigações de Repartição a Outros Entes - Inter 
                    OFSS - Estado </t>
  </si>
  <si>
    <t xml:space="preserve">                    2.1.5.0.5.00.00 - Obrigações de Repartição a Outros Entes - Inter 
                    OFSS - Município </t>
  </si>
  <si>
    <t xml:space="preserve">                2.1.7.0.0.00.00 - Provisões a Curto Prazo </t>
  </si>
  <si>
    <t xml:space="preserve">                    2.1.7.1.0.00.00 - Provisão para Riscos Trabalhistas a Curto Prazo </t>
  </si>
  <si>
    <t xml:space="preserve">                        2.1.7.1.1.00.00 - Provisão para Riscos Trabalhistas a Curto Prazo - 
                        Consolidação </t>
  </si>
  <si>
    <t xml:space="preserve">                    2.1.7.3.0.00.00 - Provisões para Riscos Fiscais a Curto Prazo </t>
  </si>
  <si>
    <t xml:space="preserve">                        2.1.7.3.1.00.00 - Provisões para Riscos Fiscais a Curto Prazo - 
                        Consolidação </t>
  </si>
  <si>
    <t xml:space="preserve">                    2.1.7.4.0.00.00 - Provisão para Riscos Cíveis a Curto Prazo </t>
  </si>
  <si>
    <t xml:space="preserve">                        2.1.7.4.1.00.00 - Provisão para Riscos Cíveis a Curto Prazo - 
                        Consolidação </t>
  </si>
  <si>
    <t xml:space="preserve">                    2.1.7.5.0.00.00 - Provisão para Repartição de Créditos a Curto Prazo </t>
  </si>
  <si>
    <t xml:space="preserve">                        2.1.7.5.3.00.00 - Provisão para Repartição de Créditos a Curto Prazo 
                        - Inter OFSS - União </t>
  </si>
  <si>
    <t xml:space="preserve">                        2.1.7.5.4.00.00 - Provisão para Repartição de Créditos a Curto Prazo 
                        - Inter OFSS - Estado </t>
  </si>
  <si>
    <t xml:space="preserve">                        2.1.7.5.5.00.00 - Provisão para Repartição de Créditos a Curto Prazo 
                        - Inter OFSS - Município </t>
  </si>
  <si>
    <t xml:space="preserve">                    2.1.7.6.0.00.00 - Provisão para Riscos Decorrentes de Contratos de 
                    PPP a Curto Prazo </t>
  </si>
  <si>
    <t xml:space="preserve">                        2.1.7.6.1.00.00 - Provisão para Riscos Decorrentes de Contratos de 
                        PPP a Curto Prazo - Consolidação </t>
  </si>
  <si>
    <t xml:space="preserve">                    2.1.7.9.0.00.00 - Outras Provisões a Curto Prazo </t>
  </si>
  <si>
    <t xml:space="preserve">                        2.1.7.9.1.00.00 - Outras Provisões a Curto Prazo - Consolidação </t>
  </si>
  <si>
    <t xml:space="preserve">                2.1.8.0.0.00.00 - Demais Obrigações a Curto Prazo </t>
  </si>
  <si>
    <t xml:space="preserve">                    2.1.8.1.0.00.00 - Adiantamentos de Clientes </t>
  </si>
  <si>
    <t xml:space="preserve">                        2.1.8.1.1.00.00 - Adiantamentos de Clientes - Consolidação </t>
  </si>
  <si>
    <t xml:space="preserve">                    2.1.8.2.0.00.00 - Obrigações por Danos a Terceiros </t>
  </si>
  <si>
    <t xml:space="preserve">                        2.1.8.2.1.00.00 - Obrigações por Danos a Terceiros - Consolidação </t>
  </si>
  <si>
    <t xml:space="preserve">                    2.1.8.3.0.00.00 - Arrendamento Operacional a Pagar </t>
  </si>
  <si>
    <t xml:space="preserve">                        2.1.8.3.1.00.00 - Arrendamento Operacional a Pagar - Consolidação </t>
  </si>
  <si>
    <t xml:space="preserve">                    2.1.8.4.0.00.00 - Debêntures e Outros Títulos de Dívida a Curto Prazo </t>
  </si>
  <si>
    <t xml:space="preserve">                        2.1.8.4.1.00.00 - Debêntures e Outros Títulos de Dívida a Curto 
                        Prazo - Consolidação </t>
  </si>
  <si>
    <t xml:space="preserve">                    2.1.8.5.0.00.00 - Dividendos a Pagar </t>
  </si>
  <si>
    <t xml:space="preserve">                        2.1.8.5.1.00.00 - Dividendos a Pagar - Consolidação </t>
  </si>
  <si>
    <t xml:space="preserve">                    2.1.8.8.0.00.00 - Valores Restituíveis </t>
  </si>
  <si>
    <t xml:space="preserve">                        2.1.8.8.1.00.00 - Valores Restituíveis - Consolidação </t>
  </si>
  <si>
    <t xml:space="preserve">                    2.1.8.9.0.00.00 - Outras Obrigações a Curto Prazo </t>
  </si>
  <si>
    <t xml:space="preserve">                        2.1.8.9.1.00.00 - Outras Obrigações a Curto Prazo - Consolidação </t>
  </si>
  <si>
    <t xml:space="preserve">                        2.1.8.9.2.00.00 - Outras Obrigações a Curto Prazo - Intra OFSS </t>
  </si>
  <si>
    <t xml:space="preserve">            2.2.0.0.0.00.00 - Passivo não-Circulante </t>
  </si>
  <si>
    <t xml:space="preserve">                2.2.1.0.0.00.00 - Obrigações Trabalhistas, Previdenciárias e 
                Assistenciais a Pagar a Longo Prazo </t>
  </si>
  <si>
    <t xml:space="preserve">                    2.2.1.1.0.00.00 - Pessoal a Pagar </t>
  </si>
  <si>
    <t xml:space="preserve">                        2.2.1.1.1.00.00 - Pessoal a Pagar - Consolidação </t>
  </si>
  <si>
    <t xml:space="preserve">                    2.2.1.2.0.00.00 - Benefícios Previdenciários a Pagar </t>
  </si>
  <si>
    <t xml:space="preserve">                        2.2.1.2.1.00.00 - Benefícios Previdenciários a Pagar - Consolidação </t>
  </si>
  <si>
    <t xml:space="preserve">                    2.2.1.3.0.00.00 - Benefícios Assistenciais a Pagar </t>
  </si>
  <si>
    <t xml:space="preserve">                        2.2.1.3.1.00.00 - Benefícios Assistenciais a Pagar - Consolidação </t>
  </si>
  <si>
    <t xml:space="preserve">                    2.2.1.4.0.00.00 - Encargos Sociais a Pagar </t>
  </si>
  <si>
    <t xml:space="preserve">                        2.2.1.4.1.00.00 - Encargos Sociais a Pagar - Consolidação </t>
  </si>
  <si>
    <t xml:space="preserve">                        2.2.1.4.2.00.00 - Encargos Sociais a Pagar - Intra OFSS </t>
  </si>
  <si>
    <t xml:space="preserve">                        2.2.1.4.3.00.00 - Encargos Sociais a Pagar - Inter OFSS - União </t>
  </si>
  <si>
    <t xml:space="preserve">                        2.2.1.4.4.00.00 - Encargos Sociais a Pagar - Inter OFSS - Estado </t>
  </si>
  <si>
    <t xml:space="preserve">                        2.2.1.4.5.00.00 - Encargos Sociais a Pagar - Inter OFSS - Município </t>
  </si>
  <si>
    <t xml:space="preserve">                2.2.2.0.0.00.00 - Empréstimos e Financiamentos a Longo Prazo </t>
  </si>
  <si>
    <t xml:space="preserve">                    2.2.2.1.0.00.00 - Empréstimos a Longo Prazo - Interno </t>
  </si>
  <si>
    <t xml:space="preserve">                        2.2.2.1.1.00.00 - Empréstimos a Longo Prazo - Interno - Consolidação </t>
  </si>
  <si>
    <t xml:space="preserve">                        2.2.2.1.3.00.00 - Empréstimos a Longo Prazo - Interno - Inter OFSS - 
                        União </t>
  </si>
  <si>
    <t xml:space="preserve">                        2.2.2.1.4.00.00 - Empréstimos a Longo Prazo - Interno - Inter OFSS - 
                        Estado </t>
  </si>
  <si>
    <t xml:space="preserve">                        2.2.2.1.5.00.00 - Empréstimos a Longo Prazo - Interno - Inter OFSS - 
                        Município </t>
  </si>
  <si>
    <t xml:space="preserve">                    2.2.2.2.0.00.00 - Empréstimos a Longo Prazo - Externo </t>
  </si>
  <si>
    <t xml:space="preserve">                        2.2.2.2.1.00.00 - Empréstimos a Longo Prazo - Externo Consolidação </t>
  </si>
  <si>
    <t xml:space="preserve">                    2.2.2.3.0.00.00 - Financiamentos a Longo Prazo - Interno </t>
  </si>
  <si>
    <t xml:space="preserve">                        2.2.2.3.1.00.00 - Financiamentos a Longo Prazo - Interno - 
                        Consolidação </t>
  </si>
  <si>
    <t xml:space="preserve">                        2.2.2.3.3.00.00 - Financiamentos a Longo Prazo - Interno - Inter 
                        OFSS - União </t>
  </si>
  <si>
    <t xml:space="preserve">                        2.2.2.3.4.00.00 - Financiamentos a Longo Prazo - Interno - Inter 
                        OFSS - Estado </t>
  </si>
  <si>
    <t xml:space="preserve">                        2.2.2.3.5.00.00 - Financiamentos a Longo Prazo - Interno - Inter 
                        OFSS - Município </t>
  </si>
  <si>
    <t xml:space="preserve">                    2.2.2.4.0.00.00 - Financiamento a Longo Prazo - Externo </t>
  </si>
  <si>
    <t xml:space="preserve">                        2.2.2.4.1.00.00 - Financiamento a Longo Prazo - Externo - 
                        Consolidação </t>
  </si>
  <si>
    <t xml:space="preserve">                    2.2.2.5.0.00.00 - Juros e Encargos a Pagar de Empréstimos e 
                    Financiamentos a Longo Prazo - Interno </t>
  </si>
  <si>
    <t xml:space="preserve">                        2.2.2.5.1.00.00 - Juros e Encargos a Pagar de Empréstimos e 
                        Financiamentos a Longo Prazo - Interno - Consolidação </t>
  </si>
  <si>
    <t xml:space="preserve">                        2.2.2.5.3.00.00 - Juros e Encargos a Pagar de Empréstimos e 
                        Financiamentos a Longo Prazo - Interno - Inter OFSS - União </t>
  </si>
  <si>
    <t xml:space="preserve">                        2.2.2.5.4.00.00 - Juros e Encargos a Pagar de Empréstimos e 
                        Financiamentos a Longo Prazo - Interno - Inter OFSS - Estado </t>
  </si>
  <si>
    <t xml:space="preserve">                        2.2.2.5.5.00.00 - Juros e Encargos a Pagar de Empréstimos e 
                        Financiamentos a Longo Prazo - Interno - Inter OFSS - Município </t>
  </si>
  <si>
    <t xml:space="preserve">                    2.2.2.6.0.00.00 - Juros e Encargos a Pagar de Empréstimos e 
                    Financiamentos a Longo Prazo - Externo </t>
  </si>
  <si>
    <t xml:space="preserve">                        2.2.2.6.1.00.00 - Juros e Encargos a Pagar de Empréstimos e 
                        Financiamentos a Longo Prazo - Externo - Consolidação </t>
  </si>
  <si>
    <t xml:space="preserve">                    2.2.2.8.0.00.00 - (-) Encargos Financeiros a Apropriar - Interno </t>
  </si>
  <si>
    <t xml:space="preserve">                        2.2.2.8.1.00.00 - (-) Encargos Financeiros a Apropriar - Interno - 
                        Consolidação </t>
  </si>
  <si>
    <t xml:space="preserve">                        2.2.2.8.3.00.00 - (-) Encargos Financeiros a Apropriar - Interno - 
                        Inter OFSS - União </t>
  </si>
  <si>
    <t xml:space="preserve">                        2.2.2.8.4.00.00 - (-) Encargos Financeiros a Apropriar - Interno - 
                        Inter OFSS - Estado </t>
  </si>
  <si>
    <t xml:space="preserve">                        2.2.2.8.5.00.00 - (-) Encargos Financeiros a Apropriar - Interno - 
                        Inter OFSS - Município </t>
  </si>
  <si>
    <t xml:space="preserve">                    2.2.2.9.0.00.00 - (-) Encargos Financeiros a Apropriar - Externo </t>
  </si>
  <si>
    <t xml:space="preserve">                        2.2.2.9.1.00.00 - (-) Encargos Financeiros a Apropriar - Externo - 
                        Consolidação </t>
  </si>
  <si>
    <t xml:space="preserve">                2.2.3.0.0.00.00 - Fornecedores a Longo Prazo </t>
  </si>
  <si>
    <t xml:space="preserve">                    2.2.3.1.0.00.00 - Fornecedores Nacionais a Longo Prazo </t>
  </si>
  <si>
    <t xml:space="preserve">                        2.2.3.1.1.00.00 - Fornecedores Nacionais a Longo Prazo - 
                        Consolidação </t>
  </si>
  <si>
    <t xml:space="preserve">                    2.2.3.2.0.00.00 - Fornecedores Estrangeiros a Longo Prazo </t>
  </si>
  <si>
    <t xml:space="preserve">                        2.2.3.2.1.00.00 - Fornecedores Estrangeiros a Longo Prazo - 
                        Consolidação </t>
  </si>
  <si>
    <t xml:space="preserve">                2.2.4.0.0.00.00 - Obrigações Fiscais a Longo Prazo </t>
  </si>
  <si>
    <t xml:space="preserve">                    2.2.4.1.0.00.00 - Obrigações Fiscais a Longo Prazo com a União </t>
  </si>
  <si>
    <t xml:space="preserve">                        2.2.4.1.1.00.00 - Obrigações Fiscais a Longo Prazo com a União - 
                        Consolidação </t>
  </si>
  <si>
    <t xml:space="preserve">                        2.2.4.1.2.00.00 - Obrigações Fiscais a Longo Prazo com a União - 
                        Intra OFSS </t>
  </si>
  <si>
    <t xml:space="preserve">                        2.2.4.1.3.00.00 - Obrigações Fiscais a Longo Prazo com a União - 
                        Inter OFSS - União </t>
  </si>
  <si>
    <t xml:space="preserve">                    2.2.4.2.0.00.00 - Obrigações Fiscais a Longo Prazo com os Estados </t>
  </si>
  <si>
    <t xml:space="preserve">                        2.2.4.2.1.00.00 - Obrigações Fiscais a Longo Prazo com os Estados - 
                        Consolidação </t>
  </si>
  <si>
    <t xml:space="preserve">                        2.2.4.2.2.00.00 - Obrigações Fiscais a Longo Prazo com os Estados - 
                        Intra OFSS </t>
  </si>
  <si>
    <t xml:space="preserve">                        2.2.4.2.4.00.00 - Obrigações Fiscais a Longo Prazo com os Estados - 
                        Inter OFSS - Estado </t>
  </si>
  <si>
    <t xml:space="preserve">                    2.2.4.3.0.00.00 - Obrigações Fiscais a Longo Prazo com os Municípios </t>
  </si>
  <si>
    <t xml:space="preserve">                        2.2.4.3.1.00.00 - Obrigações Fiscais a Longo Prazo com os Municípios 
                        - Consolidação </t>
  </si>
  <si>
    <t xml:space="preserve">                        2.2.4.3.2.00.00 - Obrigações Fiscais a Longo Prazo com os Municípios 
                        - Intra OFSS </t>
  </si>
  <si>
    <t xml:space="preserve">                        2.2.4.3.5.00.00 - Obrigações Fiscais a Longo Prazo com os Municípios 
                        - Inter OFSS - Município </t>
  </si>
  <si>
    <t xml:space="preserve">                2.2.7.0.0.00.00 - Provisões a Longo Prazo </t>
  </si>
  <si>
    <t xml:space="preserve">                    2.2.7.1.0.00.00 - Provisão para Riscos Trabalhistas a Longo Prazo </t>
  </si>
  <si>
    <t xml:space="preserve">                        2.2.7.1.1.00.00 - Provisão para Riscos Trabalhistas a Longo Prazo - 
                        Consolidação </t>
  </si>
  <si>
    <t xml:space="preserve">                    2.2.7.2.0.00.00 - Provisões Matemáticas Previdenciárias a Longo Prazo </t>
  </si>
  <si>
    <t xml:space="preserve">                        2.2.7.2.1.00.00 - Provisões Matemáticas Previdenciárias a Longo 
                        Prazo - Consolidação </t>
  </si>
  <si>
    <t xml:space="preserve">                            2.2.7.2.1.01.00 - Plano Financeiro - Provisões de Benefícios 
                            Concedidos </t>
  </si>
  <si>
    <t xml:space="preserve">                            2.2.7.2.1.02.00 - Plano Financeiro - Provisões de Benefícios a 
                            Conceder </t>
  </si>
  <si>
    <t xml:space="preserve">                            2.2.7.2.1.03.00 - Plano Previdenciário - Provisões de Benefícios 
                            Concedidos </t>
  </si>
  <si>
    <t xml:space="preserve">                            2.2.7.2.1.04.00 - Plano Previdenciário - Provisões de Benefícios a 
                            Conceder </t>
  </si>
  <si>
    <t xml:space="preserve">                            2.2.7.2.1.05.00 - Plano Previdenciário - Plano de Amortização </t>
  </si>
  <si>
    <t xml:space="preserve">                            2.2.7.2.1.06.00 - Provisões Atuariais para Ajustes do Plano 
                            Financeiro </t>
  </si>
  <si>
    <t xml:space="preserve">                            2.2.7.2.1.07.00 - Provisões Atuariais para Ajustes do Plano 
                            Previdenciário </t>
  </si>
  <si>
    <t xml:space="preserve">                    2.2.7.3.0.00.00 - Provisão para Riscos Fiscais a Longo Prazo </t>
  </si>
  <si>
    <t xml:space="preserve">                        2.2.7.3.1.00.00 - Provisão para Riscos Fiscais a Longo Prazo - 
                        Consolidação </t>
  </si>
  <si>
    <t xml:space="preserve">                    2.2.7.4.0.00.00 - Provisão para Riscos Cíveis a Longo Prazo </t>
  </si>
  <si>
    <t xml:space="preserve">                        2.2.7.4.1.00.00 - Provisão para Riscos Cíveis a Longo Prazo - 
                        Consolidação </t>
  </si>
  <si>
    <t xml:space="preserve">                    2.2.7.5.0.00.00 - Provisão para Repartição de Créditos a Longo Prazo </t>
  </si>
  <si>
    <t xml:space="preserve">                        2.2.7.5.3.00.00 - Provisão para Repartição de Créditos a Longo Prazo 
                        - Inter OFSS - União </t>
  </si>
  <si>
    <t xml:space="preserve">                        2.2.7.5.4.00.00 - Provisão para Repartição de Créditos a Longo Prazo 
                        - Inter OFSS - Estado </t>
  </si>
  <si>
    <t xml:space="preserve">                        2.2.7.5.5.00.00 - Provisão para Repartição de Créditos a Longo Prazo 
                        - Inter OFSS - Município </t>
  </si>
  <si>
    <t xml:space="preserve">                    2.2.7.6.0.00.00 - Provisão para Riscos Decorrentes de Contratos de 
                    PPP a Longo Prazo </t>
  </si>
  <si>
    <t xml:space="preserve">                        2.2.7.6.1.00.00 - Provisão para Riscos Decorrentes de Contratos de 
                        PPP a Longo Prazo - Consolidação OFSS </t>
  </si>
  <si>
    <t xml:space="preserve">                    2.2.7.9.0.00.00 - Outras Provisões a Longo Prazo </t>
  </si>
  <si>
    <t xml:space="preserve">                        2.2.7.9.1.00.00 - Outras Provisões a Longo Prazo - Consolidação </t>
  </si>
  <si>
    <t xml:space="preserve">                2.2.8.0.0.00.00 - Demais Obrigações a Longo Prazo </t>
  </si>
  <si>
    <t xml:space="preserve">                    2.2.8.1.0.00.00 - Adiantamentos de Clientes a Longo Prazo </t>
  </si>
  <si>
    <t xml:space="preserve">                        2.2.8.1.1.00.00 - Adiantamentos de Clientes a Longo Prazo - 
                        Consolidação </t>
  </si>
  <si>
    <t xml:space="preserve">                    2.2.8.2.0.00.00 - Obrigações por Danos a Terceiros a Longo Prazo </t>
  </si>
  <si>
    <t xml:space="preserve">                        2.2.8.2.1.00.00 - Obrigações por Danos a Terceiros a Longo Prazo - 
                        Consolidação </t>
  </si>
  <si>
    <t xml:space="preserve">                    2.2.8.3.0.00.00 - Debêntures e Outros Títulos de Dívida a Longo Prazo </t>
  </si>
  <si>
    <t xml:space="preserve">                        2.2.8.3.1.00.00 - Debêntures e Outros Títulos de Dívida a Longo 
                        Prazo - Consolidação </t>
  </si>
  <si>
    <t xml:space="preserve">                    2.2.8.4.0.00.00 - Adiantamento para Futuro Aumento de Capital </t>
  </si>
  <si>
    <t xml:space="preserve">                        2.2.8.4.1.00.00 - Adiantamento para Futuro Aumento de Capital - 
                        Consolidação </t>
  </si>
  <si>
    <t xml:space="preserve">                    2.2.8.8.0.00.00 - Valores Restituíveis </t>
  </si>
  <si>
    <t xml:space="preserve">                        2.2.8.8.1.00.00 - Valores Restituíveis - Consolidação </t>
  </si>
  <si>
    <t xml:space="preserve">                    2.2.8.9.0.00.00 - Outras Obrigações a Longo Prazo </t>
  </si>
  <si>
    <t xml:space="preserve">                        2.2.8.9.1.00.00 - Outras Obrigações a Longo Prazo - Consolidação </t>
  </si>
  <si>
    <t xml:space="preserve">                2.2.9.0.0.00.00 - Resultado Diferido </t>
  </si>
  <si>
    <t xml:space="preserve">                    2.2.9.1.0.00.00 - Variação Patrimonial Aumentativa (VPA) Diferida </t>
  </si>
  <si>
    <t xml:space="preserve">                        2.2.9.1.1.00.00 - Variação Patrimonial Aumentativa Diferida - 
                        Consolidação </t>
  </si>
  <si>
    <t xml:space="preserve">                    2.2.9.2.0.00.00 - (-) Custo Diferido </t>
  </si>
  <si>
    <t xml:space="preserve">                        2.2.9.2.1.00.00 - (-) Custo Diferido - Consolidação </t>
  </si>
  <si>
    <t xml:space="preserve">            2.3.0.0.0.00.00 - Patrimônio Liquido </t>
  </si>
  <si>
    <t xml:space="preserve">                2.3.1.0.0.00.00 - Patrimônio Social e Capital Social </t>
  </si>
  <si>
    <t xml:space="preserve">                    2.3.1.1.0.00.00 - Patrimônio Social </t>
  </si>
  <si>
    <t xml:space="preserve">                        2.3.1.1.1.00.00 - Patrimônio Social - Consolidação </t>
  </si>
  <si>
    <t xml:space="preserve">                    2.3.1.2.0.00.00 - Capital Social Realizado </t>
  </si>
  <si>
    <t xml:space="preserve">                        2.3.1.2.1.00.00 - Capital Social Realizado - Consolidação </t>
  </si>
  <si>
    <t xml:space="preserve">                        2.3.1.2.2.00.00 - Capital Social Realizado - Intra OFSS </t>
  </si>
  <si>
    <t xml:space="preserve">                        2.3.1.2.3.00.00 - Capital Social Realizado - Inter OFSS - União </t>
  </si>
  <si>
    <t xml:space="preserve">                        2.3.1.2.4.00.00 - Capital Social Realizado - Inter OFSS - Estado </t>
  </si>
  <si>
    <t xml:space="preserve">                        2.3.1.2.5.00.00 - Capital Social Realizado - Inter OFSS - Município </t>
  </si>
  <si>
    <t xml:space="preserve">                2.3.2.0.0.00.00 - Adiantamento para Futuro Aumento de Capital </t>
  </si>
  <si>
    <t xml:space="preserve">                    2.3.2.0.1.00.00 - Adiantamento para Futuro Aumento de Capital - 
                    Consolidação </t>
  </si>
  <si>
    <t xml:space="preserve">                    2.3.2.0.2.00.00 - Adiantamento para Futuro Aumento de Capital - Intra 
                    OFSS </t>
  </si>
  <si>
    <t xml:space="preserve">                    2.3.2.0.3.00.00 - Adiantamento para Futuro Aumento de Capital - Inter 
                    OFSS - União </t>
  </si>
  <si>
    <t xml:space="preserve">                    2.3.2.0.4.00.00 - Adiantamento para Futuro Aumento de Capital - Inter 
                    OFSS - Estado </t>
  </si>
  <si>
    <t xml:space="preserve">                    2.3.2.0.5.00.00 - Adiantamento para Futuro Aumento de Capital - Inter 
                    OFSS - Município </t>
  </si>
  <si>
    <t xml:space="preserve">                2.3.3.0.0.00.00 - Reservas de Capital </t>
  </si>
  <si>
    <t xml:space="preserve">                    2.3.3.1.0.00.00 - Ágio na Emissão de Ações </t>
  </si>
  <si>
    <t xml:space="preserve">                        2.3.3.1.1.00.00 - Ágio na Emissão de Ações - Consolidação </t>
  </si>
  <si>
    <t xml:space="preserve">                        2.3.3.1.2.00.00 - Ágio na Emissão de Ações - Intra OFSS </t>
  </si>
  <si>
    <t xml:space="preserve">                        2.3.3.1.3.00.00 - Ágio na Emissão de Ações - Inter OFSS - União </t>
  </si>
  <si>
    <t xml:space="preserve">                        2.3.3.1.4.00.00 - Ágio na Emissão de Ações - Inter OFSS - Estado </t>
  </si>
  <si>
    <t xml:space="preserve">                        2.3.3.1.5.00.00 - Ágio na Emissão de Ações - Inter OFSS - Município </t>
  </si>
  <si>
    <t xml:space="preserve">                    2.3.3.2.0.00.00 - Alienação de Partes Beneficiarias </t>
  </si>
  <si>
    <t xml:space="preserve">                        2.3.3.2.1.00.00 - Alienação de Partes Beneficiarias - Consolidação </t>
  </si>
  <si>
    <t xml:space="preserve">                        2.3.3.2.2.00.00 - Alienação de Partes Beneficiarias - Intra OFSS </t>
  </si>
  <si>
    <t xml:space="preserve">                        2.3.3.2.3.00.00 - Alienação de Partes Beneficiarias - Inter OFSS - 
                        União </t>
  </si>
  <si>
    <t xml:space="preserve">                        2.3.3.2.4.00.00 - Alienação de Partes Beneficiarias - Inter OFSS - 
                        Estado </t>
  </si>
  <si>
    <t xml:space="preserve">                        2.3.3.2.5.00.00 - Alienação de Partes Beneficiarias - Inter OFSS - 
                        Município </t>
  </si>
  <si>
    <t xml:space="preserve">                    2.3.3.3.0.00.00 - Alienação de Bônus de Subscrição </t>
  </si>
  <si>
    <t xml:space="preserve">                        2.3.3.3.1.00.00 - Alienação de Bônus de Subscrição - Consolidação </t>
  </si>
  <si>
    <t xml:space="preserve">                        2.3.3.3.2.00.00 - Alienação de Bônus de Subscrição - Intra OFSS </t>
  </si>
  <si>
    <t xml:space="preserve">                        2.3.3.3.3.00.00 - Alienação de Bônus de Subscrição - Inter OFSS - 
                        União </t>
  </si>
  <si>
    <t xml:space="preserve">                        2.3.3.3.4.00.00 - Alienação de Bônus de Subscrição - Inter OFSS - 
                        Estado </t>
  </si>
  <si>
    <t xml:space="preserve">                        2.3.3.3.5.00.00 - Alienação de Bônus de Subscrição - Inter OFSS - 
                        Município </t>
  </si>
  <si>
    <t xml:space="preserve">                    2.3.3.4.0.00.00 - Correção Monetária do Capital Realizado </t>
  </si>
  <si>
    <t xml:space="preserve">                        2.3.3.4.1.00.00 - Correção Monetária do Capital Realizado - 
                        Consolidação </t>
  </si>
  <si>
    <t xml:space="preserve">                        2.3.3.4.2.00.00 - Correção Monetária do Capital Realizado - Intra 
                        OFSS </t>
  </si>
  <si>
    <t xml:space="preserve">                        2.3.3.4.3.00.00 - Correção Monetária do Capital Realizado - Inter 
                        OFSS - União </t>
  </si>
  <si>
    <t xml:space="preserve">                        2.3.3.4.4.00.00 - Correção Monetária do Capital Realizado - Inter 
                        OFSS - Estado </t>
  </si>
  <si>
    <t xml:space="preserve">                        2.3.3.4.5.00.00 - Correção Monetária do Capital Realizado - Inter 
                        OFSS - Município </t>
  </si>
  <si>
    <t xml:space="preserve">                    2.3.3.9.0.00.00 - Outras Reservas de Capital </t>
  </si>
  <si>
    <t xml:space="preserve">                        2.3.3.9.1.00.00 - Outras Reservas de Capital - Consolidação </t>
  </si>
  <si>
    <t xml:space="preserve">                        2.3.3.9.2.00.00 - Outras Reservas de Capital - Intra OFSS </t>
  </si>
  <si>
    <t xml:space="preserve">                        2.3.3.9.3.00.00 - Outras Reservas de Capital - Inter OFSS - União </t>
  </si>
  <si>
    <t xml:space="preserve">                        2.3.3.9.4.00.00 - Outras Reservas de Capital - Inter OFSS - Estado </t>
  </si>
  <si>
    <t xml:space="preserve">                        2.3.3.9.5.00.00 - Outras Reservas de Capital - Inter OFSS - 
                        Município </t>
  </si>
  <si>
    <t xml:space="preserve">                2.3.4.0.0.00.00 - Ajustes de Avaliação Patrimonial </t>
  </si>
  <si>
    <t xml:space="preserve">                    2.3.4.1.0.00.00 - Ajustes de Avaliação Patrimonial de Ativos </t>
  </si>
  <si>
    <t xml:space="preserve">                        2.3.4.1.1.00.00 - Ajustes de Avaliação Patrimonial de Ativos - 
                        Consolidação </t>
  </si>
  <si>
    <t xml:space="preserve">                    2.3.4.2.0.00.00 - Ajustes de Avaliação Patrimonial de Passivos </t>
  </si>
  <si>
    <t xml:space="preserve">                        2.3.4.2.1.00.00 - Ajustes de Avaliação Patrimonial de Passivos - 
                        Consolidação </t>
  </si>
  <si>
    <t xml:space="preserve">                2.3.5.0.0.00.00 - Reservas de Lucros </t>
  </si>
  <si>
    <t xml:space="preserve">                    2.3.5.1.0.00.00 - Reserva Legal </t>
  </si>
  <si>
    <t xml:space="preserve">                        2.3.5.1.1.00.00 - Reserva Legal - Consolidação </t>
  </si>
  <si>
    <t xml:space="preserve">                        2.3.5.1.2.00.00 - Reserva Legal - Intra OFSS </t>
  </si>
  <si>
    <t xml:space="preserve">                        2.3.5.1.3.00.00 - Reserva Legal - Inter OFSS - União </t>
  </si>
  <si>
    <t xml:space="preserve">                        2.3.5.1.4.00.00 - Reserva Legal - Inter OFSS - Estado </t>
  </si>
  <si>
    <t xml:space="preserve">                        2.3.5.1.5.00.00 - Reserva Legal - Inter OFSS - Município </t>
  </si>
  <si>
    <t xml:space="preserve">                    2.3.5.2.0.00.00 - Reservas Estatutárias </t>
  </si>
  <si>
    <t xml:space="preserve">                        2.3.5.2.1.00.00 - Reservas Estatutárias - Consolidação </t>
  </si>
  <si>
    <t xml:space="preserve">                        2.3.5.2.2.00.00 - Reservas Estatutárias - Intra OFSS </t>
  </si>
  <si>
    <t xml:space="preserve">                        2.3.5.2.3.00.00 - Reservas Estatutárias - Inter OFSS - União </t>
  </si>
  <si>
    <t xml:space="preserve">                        2.3.5.2.4.00.00 - Reservas Estatutárias - Inter OFSS - Estado </t>
  </si>
  <si>
    <t xml:space="preserve">                        2.3.5.2.5.00.00 - Reservas Estatutárias - Inter OFSS - Município </t>
  </si>
  <si>
    <t xml:space="preserve">                    2.3.5.3.0.00.00 - Reserva para Contingencias </t>
  </si>
  <si>
    <t xml:space="preserve">                        2.3.5.3.1.00.00 - Reserva para Contingencias - Consolidação </t>
  </si>
  <si>
    <t xml:space="preserve">                        2.3.5.3.2.00.00 - Reserva para Contingencias - Intra OFSS </t>
  </si>
  <si>
    <t xml:space="preserve">                        2.3.5.3.3.00.00 - Reserva para Contingencias - Inter OFSS - União </t>
  </si>
  <si>
    <t xml:space="preserve">                        2.3.5.3.4.00.00 - Reserva para Contingencias - Inter OFSS - Estado </t>
  </si>
  <si>
    <t xml:space="preserve">                        2.3.5.3.5.00.00 - Reserva para Contingencias - Inter OFSS - 
                        Município </t>
  </si>
  <si>
    <t xml:space="preserve">                    2.3.5.4.0.00.00 - Reserva de Incentivos Fiscais </t>
  </si>
  <si>
    <t xml:space="preserve">                        2.3.5.4.1.00.00 - Reserva de Incentivos Fiscais - Consolidação </t>
  </si>
  <si>
    <t xml:space="preserve">                        2.3.5.4.2.00.00 - Reserva de Incentivos Fiscais - Intra OFSS </t>
  </si>
  <si>
    <t xml:space="preserve">                        2.3.5.4.3.00.00 - Reserva de Incentivos Fiscais - Inter OFSS - União </t>
  </si>
  <si>
    <t xml:space="preserve">                        2.3.5.4.4.00.00 - Reserva de Incentivos Fiscais - Inter OFSS - 
                        Estado </t>
  </si>
  <si>
    <t xml:space="preserve">                        2.3.5.4.5.00.00 - Reserva de Incentivos Fiscais - Inter OFSS - 
                        Município </t>
  </si>
  <si>
    <t xml:space="preserve">                    2.3.5.5.0.00.00 - Reservas de Lucros para Expansão </t>
  </si>
  <si>
    <t xml:space="preserve">                        2.3.5.5.1.00.00 - Reservas de Lucros para Expansão - Consolidação </t>
  </si>
  <si>
    <t xml:space="preserve">                        2.3.5.5.2.00.00 - Reservas de Lucros para Expansão - Intra OFSS </t>
  </si>
  <si>
    <t xml:space="preserve">                        2.3.5.5.3.00.00 - Reservas de Lucros para Expansão - Inter OFSS - 
                        União </t>
  </si>
  <si>
    <t xml:space="preserve">                        2.3.5.5.4.00.00 - Reservas de Lucros para Expansão - Inter OFSS 
                        –Estado </t>
  </si>
  <si>
    <t xml:space="preserve">                        2.3.5.5.5.00.00 - Reservas de Lucros para Expansão - Inter OFSS - 
                        Município </t>
  </si>
  <si>
    <t xml:space="preserve">                    2.3.5.6.0.00.00 - Reserva de Lucros a Realizar </t>
  </si>
  <si>
    <t xml:space="preserve">                        2.3.5.6.1.00.00 - Reserva de Lucros a Realizar- Consolidação </t>
  </si>
  <si>
    <t xml:space="preserve">                        2.3.5.6.2.00.00 - Reserva de Lucros a Realizar- Intra OFSS </t>
  </si>
  <si>
    <t xml:space="preserve">                        2.3.5.6.3.00.00 - Reserva de Lucros a Realizar- Inter OFSS - União </t>
  </si>
  <si>
    <t xml:space="preserve">                        2.3.5.6.4.00.00 - Reserva de Lucros a Realizar- Inter OFSS - Estado </t>
  </si>
  <si>
    <t xml:space="preserve">                        2.3.5.6.5.00.00 - Reserva de Lucros a Realizar- Inter OFSS - 
                        Município </t>
  </si>
  <si>
    <t xml:space="preserve">                    2.3.5.7.0.00.00 - Reserva de Retenção de Premio na Emissão de 
                    Debêntures </t>
  </si>
  <si>
    <t xml:space="preserve">                        2.3.5.7.1.00.00 - Reserva de Retenção de Premio na Emissão de 
                        Debêntures - Consolidação </t>
  </si>
  <si>
    <t xml:space="preserve">                        2.3.5.7.2.00.00 - Reserva de Retenção de Premio na Emissão de 
                        Debêntures - Intra OFSS </t>
  </si>
  <si>
    <t xml:space="preserve">                        2.3.5.7.3.00.00 - Reserva de Retenção de Premio na Emissão de 
                        Debêntures - Inter OFSS - União </t>
  </si>
  <si>
    <t xml:space="preserve">                        2.3.5.7.4.00.00 - Reserva de Retenção de Premio na Emissão de 
                        Debêntures - Inter OFSS - Estado </t>
  </si>
  <si>
    <t xml:space="preserve">                        2.3.5.7.5.00.00 - Reserva de Retenção de Premio na Emissão de 
                        Debêntures - Inter OFSS - Município </t>
  </si>
  <si>
    <t xml:space="preserve">                    2.3.5.9.0.00.00 - Outras Reservas de Lucro </t>
  </si>
  <si>
    <t xml:space="preserve">                        2.3.5.9.1.00.00 - Outras Reservas de Lucro - Consolidação </t>
  </si>
  <si>
    <t xml:space="preserve">                        2.3.5.9.2.00.00 - Outras Reservas de Lucro - Intra OFSS </t>
  </si>
  <si>
    <t xml:space="preserve">                        2.3.5.9.3.00.00 - Outras Reservas de Lucro - Inter OFSS - União </t>
  </si>
  <si>
    <t xml:space="preserve">                        2.3.5.9.4.00.00 - Outras Reservas de Lucro - Inter OFSS - Estado </t>
  </si>
  <si>
    <t xml:space="preserve">                        2.3.5.9.5.00.00 - Outras Reservas de Lucro - Inter OFSS - Município </t>
  </si>
  <si>
    <t xml:space="preserve">                2.3.6.0.0.00.00 - Demais Reservas </t>
  </si>
  <si>
    <t xml:space="preserve">                    2.3.6.1.0.00.00 - Reserva de Reavaliação </t>
  </si>
  <si>
    <t xml:space="preserve">                        2.3.6.1.1.00.00 - Reserva de Reavaliação - Consolidação </t>
  </si>
  <si>
    <t xml:space="preserve">                        2.3.6.1.2.00.00 - Reserva de Reavaliação - Intra OFSS </t>
  </si>
  <si>
    <t xml:space="preserve">                        2.3.6.1.3.00.00 - Reserva de Reavaliação - Inter OFSS - União </t>
  </si>
  <si>
    <t xml:space="preserve">                        2.3.6.1.4.00.00 - Reserva de Reavaliação - Inter OFSS - Estado </t>
  </si>
  <si>
    <t xml:space="preserve">                        2.3.6.1.5.00.00 - Reserva de Reavaliação - Inter OFSS - Município </t>
  </si>
  <si>
    <t xml:space="preserve">                    2.3.6.9.0.00.00 - Outras Reservas </t>
  </si>
  <si>
    <t xml:space="preserve">                        2.3.6.9.1.00.00 - Outras Reservas - Consolidação </t>
  </si>
  <si>
    <t xml:space="preserve">                        2.3.6.9.2.00.00 - Outras Reservas - Intra OFSS </t>
  </si>
  <si>
    <t xml:space="preserve">                        2.3.6.9.3.00.00 - Outras Reservas - Inter OFSS - União </t>
  </si>
  <si>
    <t xml:space="preserve">                        2.3.6.9.4.00.00 - Outras Reservas - Inter OFSS - Estado </t>
  </si>
  <si>
    <t xml:space="preserve">                        2.3.6.9.5.00.00 - Outras Reservas - Inter OFSS - Município </t>
  </si>
  <si>
    <t xml:space="preserve">                2.3.7.0.0.00.00 - Resultados Acumulados </t>
  </si>
  <si>
    <t xml:space="preserve">                    2.3.7.1.0.00.00 - Superávits ou Déficits Acumulados </t>
  </si>
  <si>
    <t xml:space="preserve">                        2.3.7.1.1.00.00 - Superávits ou Déficits Acumulados - Consolidação </t>
  </si>
  <si>
    <t xml:space="preserve">                            2.3.7.1.1.01.00 - Superávits ou Déficits do Exercício </t>
  </si>
  <si>
    <t xml:space="preserve">                            2.3.7.1.1.02.00 - Superávits ou Déficits de Exercícios Anteriores </t>
  </si>
  <si>
    <t xml:space="preserve">                            2.3.7.1.1.03.00 - Ajustes de Exercícios Anteriores </t>
  </si>
  <si>
    <t xml:space="preserve">                            2.3.7.1.1.04.00 - Superávits ou Déficits Resultantes de Extinção, 
                            Fusão e Cisão </t>
  </si>
  <si>
    <t xml:space="preserve">                        2.3.7.1.2.00.00 - Superávits ou Déficits Acumulados - Intra OFSS </t>
  </si>
  <si>
    <t xml:space="preserve">                            2.3.7.1.2.01.00 - Superávits ou Déficits do Exercício </t>
  </si>
  <si>
    <t xml:space="preserve">                            2.3.7.1.2.02.00 - Superávits ou Déficits de Exercícios Anteriores </t>
  </si>
  <si>
    <t xml:space="preserve">                            2.3.7.1.2.03.00 - Ajustes de Exercícios Anteriores </t>
  </si>
  <si>
    <t xml:space="preserve">                            2.3.7.1.2.04.00 - Superávits ou Déficits Resultantes de Extinção, 
                            Fusão e Cisão </t>
  </si>
  <si>
    <t xml:space="preserve">                        2.3.7.1.3.00.00 - Superávits ou Déficits Acumulados - Inter OFSS - 
                        União </t>
  </si>
  <si>
    <t xml:space="preserve">                            2.3.7.1.3.01.00 - Superávits ou Déficits do Exercício </t>
  </si>
  <si>
    <t xml:space="preserve">                            2.3.7.1.3.02.00 - Superávits ou Déficits de Exercícios Anteriores </t>
  </si>
  <si>
    <t xml:space="preserve">                            2.3.7.1.3.03.00 - Ajustes de Exercícios Anteriores </t>
  </si>
  <si>
    <t xml:space="preserve">                            2.3.7.1.3.04.00 - Superávits ou Déficits Resultantes de Extinção, 
                            Fusão e Cisão </t>
  </si>
  <si>
    <t xml:space="preserve">                        2.3.7.1.4.00.00 - Superávits ou Déficits Acumulados - Inter OFSS - 
                        Estado </t>
  </si>
  <si>
    <t xml:space="preserve">                            2.3.7.1.4.01.00 - Superávits ou Déficits do Exercício </t>
  </si>
  <si>
    <t xml:space="preserve">                            2.3.7.1.4.02.00 - Superávits ou Déficits de Exercícios Anteriores </t>
  </si>
  <si>
    <t xml:space="preserve">                            2.3.7.1.4.03.00 - Ajustes de Exercícios Anteriores </t>
  </si>
  <si>
    <t xml:space="preserve">                            2.3.7.1.4.04.00 - Superávits ou Déficits Resultantes de Extinção, 
                            Fusão e Cisão </t>
  </si>
  <si>
    <t xml:space="preserve">                        2.3.7.1.5.00.00 - Superávits ou Déficits Acumulados - Inter OFSS - 
                        Município </t>
  </si>
  <si>
    <t xml:space="preserve">                            2.3.7.1.5.01.00 - Superávits ou Déficits do Exercício </t>
  </si>
  <si>
    <t xml:space="preserve">                            2.3.7.1.5.02.00 - Superávits ou Déficits de Exercícios Anteriores </t>
  </si>
  <si>
    <t xml:space="preserve">                            2.3.7.1.5.03.00 - Ajustes de Exercícios Anteriores </t>
  </si>
  <si>
    <t xml:space="preserve">                            2.3.7.1.5.04.00 - Superávits ou Déficits Resultantes de Extinção, 
                            Fusão e Cisão </t>
  </si>
  <si>
    <t xml:space="preserve">                    2.3.7.2.0.00.00 - Lucros e Prejuízos Acumulados </t>
  </si>
  <si>
    <t xml:space="preserve">                        2.3.7.2.1.00.00 - Lucros e Prejuízos Acumulados - Consolidação </t>
  </si>
  <si>
    <t xml:space="preserve">                            2.3.7.2.1.01.00 - Lucros e Prejuízos do Exercício </t>
  </si>
  <si>
    <t xml:space="preserve">                            2.3.7.2.1.02.00 - Lucros e Prejuízos Acumulados de Exercícios 
                            Anteriores </t>
  </si>
  <si>
    <t xml:space="preserve">                            2.3.7.2.1.03.00 - Ajustes de Exercícios Anteriores </t>
  </si>
  <si>
    <t xml:space="preserve">                            2.3.7.2.1.04.00 - Lucros a Destinar do Exercício </t>
  </si>
  <si>
    <t xml:space="preserve">                            2.3.7.2.1.05.00 - Lucros a Destinar de Exercícios Anteriores </t>
  </si>
  <si>
    <t xml:space="preserve">                            2.3.7.2.1.06.00 - Resultados Apurados por Extinção, Fusão e Cisão </t>
  </si>
  <si>
    <t xml:space="preserve">                        2.3.7.2.2.00.00 - Lucros e Prejuízos Acumulados - Intra OFSS </t>
  </si>
  <si>
    <t xml:space="preserve">                            2.3.7.2.2.01.00 - Lucros e Prejuízos do Exercício </t>
  </si>
  <si>
    <t xml:space="preserve">                            2.3.7.2.2.02.00 - Lucros e Prejuízos Acumulados de Exercícios 
                            Anteriores </t>
  </si>
  <si>
    <t xml:space="preserve">                            2.3.7.2.2.03.00 - Ajustes de Exercícios Anteriores </t>
  </si>
  <si>
    <t xml:space="preserve">                            2.3.7.2.2.04.00 - Lucros a Destinar do Exercício </t>
  </si>
  <si>
    <t xml:space="preserve">                            2.3.7.2.2.05.00 - Lucros a Destinar de Exercícios Anteriores </t>
  </si>
  <si>
    <t xml:space="preserve">                            2.3.7.2.2.06.00 - Resultados Apurados por Extinção, Fusão e Cisão </t>
  </si>
  <si>
    <t xml:space="preserve">                        2.3.7.2.3.00.00 - Lucros e Prejuízos Acumulados - Inter OFSS - União </t>
  </si>
  <si>
    <t xml:space="preserve">                            2.3.7.2.3.01.00 - Lucros e Prejuízos do Exercício </t>
  </si>
  <si>
    <t xml:space="preserve">                            2.3.7.2.3.02.00 - Lucros e Prejuízos Acumulados de Exercícios 
                            Anteriores </t>
  </si>
  <si>
    <t xml:space="preserve">                            2.3.7.2.3.03.00 - Ajustes de Exercícios Anteriores </t>
  </si>
  <si>
    <t xml:space="preserve">                            2.3.7.2.3.04.00 - Lucros a Destinar do Exercício </t>
  </si>
  <si>
    <t xml:space="preserve">                            2.3.7.2.3.05.00 - Lucros a Destinar de Exercícios Anteriores </t>
  </si>
  <si>
    <t xml:space="preserve">                            2.3.7.2.3.06.00 - Resultados Apurados por Extinção, Fusão e Cisão </t>
  </si>
  <si>
    <t xml:space="preserve">                        2.3.7.2.4.00.00 - Lucros e Prejuízos Acumulados - Inter OFSS - 
                        Estado </t>
  </si>
  <si>
    <t xml:space="preserve">                            2.3.7.2.4.01.00 - Lucros e Prejuízos do Exercício </t>
  </si>
  <si>
    <t xml:space="preserve">                            2.3.7.2.4.02.00 - Lucros e Prejuízos Acumulados de Exercícios 
                            Anteriores </t>
  </si>
  <si>
    <t xml:space="preserve">                            2.3.7.2.4.03.00 - Ajustes de Exercícios Anteriores </t>
  </si>
  <si>
    <t xml:space="preserve">                            2.3.7.2.4.04.00 - Lucros a Destinar do Exercício </t>
  </si>
  <si>
    <t xml:space="preserve">                            2.3.7.2.4.05.00 - Lucros a Destinar de Exercícios Anteriores </t>
  </si>
  <si>
    <t xml:space="preserve">                            2.3.7.2.4.06.00 - Resultados Apurados por Extinção, Fusão e Cisão </t>
  </si>
  <si>
    <t xml:space="preserve">                        2.3.7.2.5.00.00 - Lucros e Prejuízos Acumulados - Inter OFSS - 
                        Município </t>
  </si>
  <si>
    <t xml:space="preserve">                            2.3.7.2.5.01.00 - Lucros e Prejuízos do Exercício </t>
  </si>
  <si>
    <t xml:space="preserve">                            2.3.7.2.5.02.00 - Lucros e Prejuízos Acumulados de Exercícios 
                            Anteriores </t>
  </si>
  <si>
    <t xml:space="preserve">                            2.3.7.2.5.03.00 - Ajustes de Exercícios Anteriores </t>
  </si>
  <si>
    <t xml:space="preserve">                            2.3.7.2.5.04.00 - Lucros a Destinar do Exercício </t>
  </si>
  <si>
    <t xml:space="preserve">                            2.3.7.2.5.05.00 - Lucros a Destinar de Exercícios Anteriores </t>
  </si>
  <si>
    <t xml:space="preserve">                            2.3.7.2.5.06.00 - Resultados Apurados por Extinção, Fusão e Cisão </t>
  </si>
  <si>
    <t xml:space="preserve">                2.3.9.0.0.00.00 - (-) Ações/Cotas em Tesouraria </t>
  </si>
  <si>
    <t xml:space="preserve">                    2.3.9.1.0.00.00 - (-) Ações em Tesouraria </t>
  </si>
  <si>
    <t xml:space="preserve">                        2.3.9.1.1.00.00 - (-) Ações em Tesouraria - Consolidação </t>
  </si>
  <si>
    <t xml:space="preserve">                        2.3.9.1.2.00.00 - (-) Ações em Tesouraria - Intra OFSS </t>
  </si>
  <si>
    <t xml:space="preserve">                        2.3.9.1.3.00.00 - (-) Ações em Tesouraria - Inter OFSS - União </t>
  </si>
  <si>
    <t xml:space="preserve">                        2.3.9.1.4.00.00 - (-) Ações em Tesouraria - Inter OFSS - Estado </t>
  </si>
  <si>
    <t xml:space="preserve">                        2.3.9.1.5.00.00 - (-) Ações em Tesouraria - Inter OFSS - Município </t>
  </si>
  <si>
    <t xml:space="preserve">                    2.3.9.2.0.00.00 - (-) Cotas em Tesouraria </t>
  </si>
  <si>
    <t xml:space="preserve">                        2.3.9.2.1.00.00 - (-) Cotas em Tesouraria - Consolidação </t>
  </si>
  <si>
    <t xml:space="preserve">                        2.3.9.2.2.00.00 - (-) Cotas em Tesouraria - Intra OFSS </t>
  </si>
  <si>
    <t xml:space="preserve">                        2.3.9.2.3.00.00 - (-) Cotas em Tesouraria - Inter OFSS - União </t>
  </si>
  <si>
    <t xml:space="preserve">                        2.3.9.2.4.00.00 - (-) Cotas em Tesouraria - Inter OFSS - Estado </t>
  </si>
  <si>
    <t xml:space="preserve">                        2.3.9.2.5.00.00 - (-) Cotas em Tesouraria - Inter OFSS - Município </t>
  </si>
  <si>
    <t xml:space="preserve">        8.1.2.0.0.00.00 - Execução dos Atos Potenciais Passivos </t>
  </si>
  <si>
    <t xml:space="preserve">Apuração do Saldo Patrimonial </t>
  </si>
  <si>
    <t xml:space="preserve">    Apuração do Saldo Patrimonial </t>
  </si>
  <si>
    <t xml:space="preserve">        Ativo Financeiro </t>
  </si>
  <si>
    <t xml:space="preserve">        Ativo Permanente </t>
  </si>
  <si>
    <t xml:space="preserve">        Passivo Financeiro </t>
  </si>
  <si>
    <t xml:space="preserve">        Passivo Permanente </t>
  </si>
  <si>
    <t xml:space="preserve">        Saldo Patrimonial </t>
  </si>
  <si>
    <t xml:space="preserve">conferencia </t>
  </si>
  <si>
    <t>Estados</t>
  </si>
  <si>
    <t>União</t>
  </si>
  <si>
    <t>DVP - Municípios</t>
  </si>
  <si>
    <t xml:space="preserve">        3.0.0.0.0.00.00 - Variação Patrimonial Diminutiva </t>
  </si>
  <si>
    <t xml:space="preserve">            3.1.0.0.0.00.00 - Pessoal e Encargos </t>
  </si>
  <si>
    <t xml:space="preserve">                3.1.1.0.0.00.00 - Remuneração a Pessoal </t>
  </si>
  <si>
    <t xml:space="preserve">                    3.1.1.1.0.00.00 - Remuneração a Pessoal Ativo Civil – Abrangidos pelo 
                    RPPS </t>
  </si>
  <si>
    <t xml:space="preserve">                        3.1.1.1.1.00.00 - Remuneração a Pessoal Ativo Civil – Abrangidos 
                        pelo RPPS - Consolidação </t>
  </si>
  <si>
    <t xml:space="preserve">                    3.1.1.2.0.00.00 - Remuneração a Pessoal Ativo Civil - Abrangidos pelo 
                    RGPS </t>
  </si>
  <si>
    <t xml:space="preserve">                        3.1.1.2.1.00.00 - Remuneração a Pessoal Ativo Civil - Abrangidos 
                        pelo RGPS - Consolidação </t>
  </si>
  <si>
    <t xml:space="preserve">                    3.1.1.3.0.00.00 - Remuneração a Pessoal Ativo Militar - Abrangidos 
                    pelo RPPS </t>
  </si>
  <si>
    <t xml:space="preserve">                        3.1.1.3.1.00.00 - Remuneração a Pessoal Ativo Militar - Abrangidos 
                        pelo RPPS - Consolidação </t>
  </si>
  <si>
    <t xml:space="preserve">                3.1.2.0.0.00.00 - Encargos Patronais </t>
  </si>
  <si>
    <t xml:space="preserve">                    3.1.2.1.0.00.00 - Encargos Patronais - RPPS </t>
  </si>
  <si>
    <t xml:space="preserve">                        3.1.2.1.2.00.00 - Encargos Patronais - RPPS - Intra OFSS </t>
  </si>
  <si>
    <t xml:space="preserve">                    3.1.2.2.0.00.00 - Encargos Patronais - RGPS </t>
  </si>
  <si>
    <t xml:space="preserve">                        3.1.2.2.1.00.00 - Encargos Patronais - RGPS - Consolidação </t>
  </si>
  <si>
    <t xml:space="preserve">                        3.1.2.2.2.00.00 - Encargos Patronais - RGPS - Intra OFSS </t>
  </si>
  <si>
    <t xml:space="preserve">                        3.1.2.2.3.00.00 - Encargos Patronais - RGPS - Inter OFSS - União </t>
  </si>
  <si>
    <t xml:space="preserve">                        3.1.2.2.4.00.00 - Encargos Patronais - RGPS - Inter OFSS - Estado </t>
  </si>
  <si>
    <t xml:space="preserve">                        3.1.2.2.5.00.00 - Encargos Patronais - RGPS - Inter OFSS - Município </t>
  </si>
  <si>
    <t xml:space="preserve">                    3.1.2.3.0.00.00 - Encargos Patronais - FGTS </t>
  </si>
  <si>
    <t xml:space="preserve">                        3.1.2.3.1.00.00 - Encargos Patronais - FGTS - Consolidação </t>
  </si>
  <si>
    <t xml:space="preserve">                    3.1.2.4.0.00.00 - Contribuições Sociais Gerais </t>
  </si>
  <si>
    <t xml:space="preserve">                        3.1.2.4.1.00.00 - Contribuições Sociais Gerais - Consolidação </t>
  </si>
  <si>
    <t xml:space="preserve">                    3.1.2.5.0.00.00 - Contribuições a Entidades Fechadas de Previdência </t>
  </si>
  <si>
    <t xml:space="preserve">                        3.1.2.5.1.00.00 - Contribuições a Entidades Fechadas de Previdência 
                        - Consolidação </t>
  </si>
  <si>
    <t xml:space="preserve">                    3.1.2.9.0.00.00 - Outros Encargos Patronais </t>
  </si>
  <si>
    <t xml:space="preserve">                        3.1.2.9.1.00.00 - Outros Encargos Patronais - Consolidação </t>
  </si>
  <si>
    <t xml:space="preserve">                        3.1.2.9.2.00.00 - Outros Encargos Patronais - Intra OFSS </t>
  </si>
  <si>
    <t xml:space="preserve">                        3.1.2.9.3.00.00 - Outros Encargos Patronais - Inter OFSS - União </t>
  </si>
  <si>
    <t xml:space="preserve">                        3.1.2.9.4.00.00 - Outros Encargos Patronais - Inter OFSS - Estado </t>
  </si>
  <si>
    <t xml:space="preserve">                        3.1.2.9.5.00.00 - Outros Encargos Patronais - Inter OFSS - Município </t>
  </si>
  <si>
    <t xml:space="preserve">                3.1.3.0.0.00.00 - Benefícios a Pessoal </t>
  </si>
  <si>
    <t xml:space="preserve">                    3.1.3.1.0.00.00 - Benefícios a Pessoal - RPPS </t>
  </si>
  <si>
    <t xml:space="preserve">                        3.1.3.1.1.00.00 - Benefícios a Pessoal - RPPS - Consolidação </t>
  </si>
  <si>
    <t xml:space="preserve">                    3.1.3.2.0.00.00 - Benefícios a Pessoal - RGPS </t>
  </si>
  <si>
    <t xml:space="preserve">                        3.1.3.2.1.00.00 - Benefícios a Pessoal - RGPS - Consolidação </t>
  </si>
  <si>
    <t xml:space="preserve">                    3.1.3.3.0.00.00 - Benefícios a Pessoal - Militar </t>
  </si>
  <si>
    <t xml:space="preserve">                        3.1.3.3.1.00.00 - Benefícios a Pessoal - Militar - Consolidação </t>
  </si>
  <si>
    <t xml:space="preserve">                3.1.8.0.0.00.00 - Custo de Pessoal e Encargos </t>
  </si>
  <si>
    <t xml:space="preserve">                    3.1.8.1.0.00.00 - Custo de Mercadorias Vendidas – Pessoal e Encargos </t>
  </si>
  <si>
    <t xml:space="preserve">                        3.1.8.1.1.00.00 - Custo de Mercadorias Vendidas – Pessoal e Encargos 
                        - Consolidação </t>
  </si>
  <si>
    <t xml:space="preserve">                    3.1.8.2.0.00.00 - Custo de Produtos Vendidos – Pessoal e Encargos </t>
  </si>
  <si>
    <t xml:space="preserve">                        3.1.8.2.1.00.00 - Custo de Produtos Vendidos – Pessoal e Encargos - 
                        Consolidação </t>
  </si>
  <si>
    <t xml:space="preserve">                    3.1.8.3.0.00.00 - Custo de Serviços Prestados – Pessoal e Encargos </t>
  </si>
  <si>
    <t xml:space="preserve">                        3.1.8.3.1.00.00 - Custo de Serviços Prestados – Pessoal e Encargos - 
                        Consolidação </t>
  </si>
  <si>
    <t xml:space="preserve">                3.1.9.0.0.00.00 - Outras Variações Patrimoniais Diminutivas - Pessoal 
                e Encargos </t>
  </si>
  <si>
    <t xml:space="preserve">                    3.1.9.1.0.00.00 - Indenizações e Restituições Trabalhistas </t>
  </si>
  <si>
    <t xml:space="preserve">                        3.1.9.1.1.00.00 - Indenizações e Restituições Trabalhistas - 
                        Consolidação </t>
  </si>
  <si>
    <t xml:space="preserve">                    3.1.9.2.0.00.00 - Pessoal Requisitado de Outros Órgãos </t>
  </si>
  <si>
    <t xml:space="preserve">                        3.1.9.2.1.00.00 - Pessoal Requisitado de Outros Órgãos - 
                        Consolidação </t>
  </si>
  <si>
    <t xml:space="preserve">                    3.1.9.9.0.00.00 - Outras VPD de Pessoal e Encargos </t>
  </si>
  <si>
    <t xml:space="preserve">                        3.1.9.9.1.00.00 - Outras VPD de Pessoal e Encargos - Consolidação </t>
  </si>
  <si>
    <t xml:space="preserve">            3.2.0.0.0.00.00 - Benefícios Previdenciários e Assistenciais </t>
  </si>
  <si>
    <t xml:space="preserve">                3.2.1.0.0.00.00 - Aposentadorias e Reformas </t>
  </si>
  <si>
    <t xml:space="preserve">                    3.2.1.1.0.00.00 - Aposentadorias - RPPS </t>
  </si>
  <si>
    <t xml:space="preserve">                        3.2.1.1.1.00.00 - Aposentadorias - RPPS - Consolidação </t>
  </si>
  <si>
    <t xml:space="preserve">                    3.2.1.2.0.00.00 - Aposentadorias - RGPS </t>
  </si>
  <si>
    <t xml:space="preserve">                        3.2.1.2.1.00.00 - Aposentadorias - RGPS - Consolidação </t>
  </si>
  <si>
    <t xml:space="preserve">                    3.2.1.3.0.00.00 - Reserva Remunerada e Reformas - Militar </t>
  </si>
  <si>
    <t xml:space="preserve">                        3.2.1.3.1.00.00 - Reserva Remunerada e Reformas - Militar - 
                        Consolidação </t>
  </si>
  <si>
    <t xml:space="preserve">                    3.2.1.9.0.00.00 - Outras Aposentadorias </t>
  </si>
  <si>
    <t xml:space="preserve">                        3.2.1.9.1.00.00 - Outras Aposentadorias - Consolidação </t>
  </si>
  <si>
    <t xml:space="preserve">                3.2.2.0.0.00.00 - Pensões </t>
  </si>
  <si>
    <t xml:space="preserve">                    3.2.2.1.0.00.00 - Pensões - RPPS </t>
  </si>
  <si>
    <t xml:space="preserve">                        3.2.2.1.1.00.00 - Pensões - RPPS - Consolidação </t>
  </si>
  <si>
    <t xml:space="preserve">                    3.2.2.2.0.00.00 - Pensões - RGPS </t>
  </si>
  <si>
    <t xml:space="preserve">                        3.2.2.2.1.00.00 - Pensões - RGPS - Consolidação </t>
  </si>
  <si>
    <t xml:space="preserve">                    3.2.2.3.0.00.00 - Pensões - Militar </t>
  </si>
  <si>
    <t xml:space="preserve">                        3.2.2.3.1.00.00 - Pensões - Militar - Consolidação </t>
  </si>
  <si>
    <t xml:space="preserve">                    3.2.2.9.0.00.00 - Outras Pensões </t>
  </si>
  <si>
    <t xml:space="preserve">                        3.2.2.9.1.00.00 - Outras Pensões - Consolidação </t>
  </si>
  <si>
    <t xml:space="preserve">                3.2.3.0.0.00.00 - Benefícios de Prestação Continuada </t>
  </si>
  <si>
    <t xml:space="preserve">                    3.2.3.1.0.00.00 - Benefícios de Prestação Continuada ao Idoso </t>
  </si>
  <si>
    <t xml:space="preserve">                        3.2.3.1.1.00.00 - Benefícios de Prestação Continuada ao Idoso - 
                        Consolidação </t>
  </si>
  <si>
    <t xml:space="preserve">                    3.2.3.2.0.00.00 - Benefícios de Prestação Continuada ao Portador de 
                    Deficiência </t>
  </si>
  <si>
    <t xml:space="preserve">                        3.2.3.2.1.00.00 - Benefícios de Prestação Continuada ao Portador de 
                        Deficiência - Consolidação </t>
  </si>
  <si>
    <t xml:space="preserve">                    3.2.3.9.0.00.00 - Outros Benefícios de Prestação Continuada </t>
  </si>
  <si>
    <t xml:space="preserve">                        3.2.3.9.1.00.00 - Outros Benefícios de Prestação Continuada - 
                        Consolidação </t>
  </si>
  <si>
    <t xml:space="preserve">                3.2.4.0.0.00.00 - Benefícios Eventuais </t>
  </si>
  <si>
    <t xml:space="preserve">                    3.2.4.1.0.00.00 - Auxílio por Natalidade </t>
  </si>
  <si>
    <t xml:space="preserve">                        3.2.4.1.1.00.00 - Auxílio por Natalidade - Consolidação </t>
  </si>
  <si>
    <t xml:space="preserve">                    3.2.4.2.0.00.00 - Auxílio por Morte </t>
  </si>
  <si>
    <t xml:space="preserve">                        3.2.4.2.1.00.00 - Auxílio por Morte - Consolidação </t>
  </si>
  <si>
    <t xml:space="preserve">                    3.2.4.3.0.00.00 - Benefícios Eventuais por Situações de 
                    Vulnerabilidade Temporária </t>
  </si>
  <si>
    <t xml:space="preserve">                        3.2.4.3.1.00.00 - Benefícios Eventuais por Situações de 
                        Vulnerabilidade Temporária - Consolidação </t>
  </si>
  <si>
    <t xml:space="preserve">                    3.2.4.4.0.00.00 - Benefícios Eventuais em Caso de Calamidade Pública </t>
  </si>
  <si>
    <t xml:space="preserve">                        3.2.4.4.1.00.00 - Benefícios Eventuais em Caso de Calamidade Pública 
                        - Consolidação </t>
  </si>
  <si>
    <t xml:space="preserve">                    3.2.4.9.0.00.00 - Outros Benefícios Eventuais </t>
  </si>
  <si>
    <t xml:space="preserve">                        3.2.4.9.1.00.00 - Outros Benefícios Eventuais - Consolidação </t>
  </si>
  <si>
    <t xml:space="preserve">                3.2.5.0.0.00.00 - Políticas Públicas de Transferência de Renda </t>
  </si>
  <si>
    <t xml:space="preserve">                    3.2.5.0.1.00.00 - Políticas Públicas de Transferência de Renda - 
                    Consolidação </t>
  </si>
  <si>
    <t xml:space="preserve">                3.2.9.0.0.00.00 - Outros Benefícios Previdenciários e Assistenciais </t>
  </si>
  <si>
    <t xml:space="preserve">                    3.2.9.1.0.00.00 - Outros Benefícios Previdenciários - RPPS </t>
  </si>
  <si>
    <t xml:space="preserve">                        3.2.9.1.1.00.00 - Outros Benefícios Previdenciários - RPPS - 
                        Consolidação </t>
  </si>
  <si>
    <t xml:space="preserve">                    3.2.9.2.0.00.00 - Outros Benefícios Previdenciários - RGPS </t>
  </si>
  <si>
    <t xml:space="preserve">                        3.2.9.2.1.00.00 - Outros Benefícios Previdenciários - RGPS - 
                        Consolidação </t>
  </si>
  <si>
    <t xml:space="preserve">                    3.2.9.3.0.00.00 - Outros Benefícios Previdenciários - Militar </t>
  </si>
  <si>
    <t xml:space="preserve">                        3.2.9.3.1.00.00 - Outros Benefícios Previdenciários - Militar - 
                        Consolidação </t>
  </si>
  <si>
    <t xml:space="preserve">                    3.2.9.9.0.00.00 - Outros Benefícios Previdenciários e Assistenciais </t>
  </si>
  <si>
    <t xml:space="preserve">                        3.2.9.9.1.00.00 - Outros Benefícios Previdenciários e Assistenciais 
                        - Consolidação </t>
  </si>
  <si>
    <t xml:space="preserve">            3.3.0.0.0.00.00 - Uso de Bens, Serviços e Consumo de Capital Fixo </t>
  </si>
  <si>
    <t xml:space="preserve">                3.3.1.0.0.00.00 - Uso de Material de Consumo </t>
  </si>
  <si>
    <t xml:space="preserve">                    3.3.1.1.0.00.00 - Consumo de Material </t>
  </si>
  <si>
    <t xml:space="preserve">                        3.3.1.1.1.00.00 - Consumo de Material - Consolidação </t>
  </si>
  <si>
    <t xml:space="preserve">                    3.3.1.2.0.00.00 - Distribuição de Material Gratuito </t>
  </si>
  <si>
    <t xml:space="preserve">                        3.3.1.2.1.00.00 - Distribuição de Material Gratuito - Consolidação </t>
  </si>
  <si>
    <t xml:space="preserve">                3.3.2.0.0.00.00 - Serviços </t>
  </si>
  <si>
    <t xml:space="preserve">                    3.3.2.1.0.00.00 - Diárias </t>
  </si>
  <si>
    <t xml:space="preserve">                        3.3.2.1.1.00.00 - Diárias - Consolidação </t>
  </si>
  <si>
    <t>*</t>
  </si>
  <si>
    <t xml:space="preserve">                    3.3.2.2.0.00.00 - Serviços Terceiros - PF </t>
  </si>
  <si>
    <t xml:space="preserve">                        3.3.2.2.1.00.00 - Serviços Terceiros - PF - Consolidação </t>
  </si>
  <si>
    <t xml:space="preserve">                    3.3.2.3.0.00.00 - Serviços Terceiros - PJ </t>
  </si>
  <si>
    <t xml:space="preserve">                        3.3.2.3.1.00.00 - Serviços Terceiros - PJ - Consolidação </t>
  </si>
  <si>
    <t xml:space="preserve">                    3.3.2.4.0.00.00 - Contrato de Terceirização por Substituição de mão 
                    de Obra – Art. 18 § 1, LC 101/00 </t>
  </si>
  <si>
    <t xml:space="preserve">                        3.3.2.4.1.00.00 - Contrato de Terceirização por Substituição de mão 
                        de Obra - Art. 18 § 1, LC 101/00 - Consolidação </t>
  </si>
  <si>
    <t xml:space="preserve">                3.3.3.0.0.00.00 - Depreciação, Amortização e Exaustão </t>
  </si>
  <si>
    <t xml:space="preserve">                    3.3.3.1.0.00.00 - Depreciação </t>
  </si>
  <si>
    <t xml:space="preserve">                        3.3.3.1.1.00.00 - Depreciação - Consolidação </t>
  </si>
  <si>
    <t xml:space="preserve">                    3.3.3.2.0.00.00 - Amortização </t>
  </si>
  <si>
    <t xml:space="preserve">                        3.3.3.2.1.00.00 - Amortização - Consolidação </t>
  </si>
  <si>
    <t xml:space="preserve">                    3.3.3.3.0.00.00 - Exaustão </t>
  </si>
  <si>
    <t xml:space="preserve">                        3.3.3.3.1.00.00 - Exaustão - Consolidação </t>
  </si>
  <si>
    <t xml:space="preserve">                3.3.8.0.0.00.00 - Custo de Materiais, Serviços e Consumo de Capital 
                Fixo </t>
  </si>
  <si>
    <t xml:space="preserve">                    3.3.8.1.0.00.00 - Custo de Mercadorias Vendidas - Materiais, Serviços 
                    e Consumo de Capital Fixo </t>
  </si>
  <si>
    <t xml:space="preserve">                        3.3.8.1.1.00.00 - Custo de Mercadorias Vendidas - Materiais, 
                        Serviços e Consumo de Capital Fixo - Consolidação </t>
  </si>
  <si>
    <t xml:space="preserve">                    3.3.8.2.0.00.00 - Custo de Produtos Vendidos - Materiais, Serviços e 
                    Consumo de Capital Fixo </t>
  </si>
  <si>
    <t xml:space="preserve">                        3.3.8.2.1.00.00 - Custo de Produtos Vendidos - Materiais, Serviços e 
                        Consumo de Capital Fixo - Consolidação </t>
  </si>
  <si>
    <t xml:space="preserve">                    3.3.8.3.0.00.00 - Custo de Serviços Prestados - Materiais, Serviços e 
                    Consumo de Capital Fixo </t>
  </si>
  <si>
    <t xml:space="preserve">                        3.3.8.3.1.00.00 - Custo de Serviços Prestados - Materiais, Serviços 
                        e Consumo de Capital Fixo - Consolidação </t>
  </si>
  <si>
    <t xml:space="preserve">            3.4.0.0.0.00.00 - Variações Patrimoniais Diminutivas Financeiras </t>
  </si>
  <si>
    <t xml:space="preserve">                3.4.1.0.0.00.00 - Juros e Encargos de Empréstimos e Financiamentos 
                Obtidos </t>
  </si>
  <si>
    <t xml:space="preserve">                    3.4.1.1.0.00.00 - Juros e Encargos da Dívida Contratual Interna </t>
  </si>
  <si>
    <t xml:space="preserve">                        3.4.1.1.1.00.00 - Juros e Encargos da Dívida Contratual Interna - 
                        Consolidação </t>
  </si>
  <si>
    <t xml:space="preserve">                        3.4.1.1.3.00.00 - Juros e Encargos da Dívida Contratual Interna - 
                        Inter OFSS - União </t>
  </si>
  <si>
    <t xml:space="preserve">                        3.4.1.1.4.00.00 - Juros e Encargos da Dívida Contratual Interna - 
                        Inter OFSS - Estado </t>
  </si>
  <si>
    <t xml:space="preserve">                        3.4.1.1.5.00.00 - Juros e Encargos da Dívida Contratual Interna - 
                        Inter OFSS - Município </t>
  </si>
  <si>
    <t xml:space="preserve">                    3.4.1.2.0.00.00 - Juros e Encargos da Dívida Contratual Externa </t>
  </si>
  <si>
    <t xml:space="preserve">                        3.4.1.2.1.00.00 - Juros e Encargos da Dívida Contratual Externa - 
                        Consolidação </t>
  </si>
  <si>
    <t xml:space="preserve">                    3.4.1.3.0.00.00 - Juros e Encargos da Dívida Mobiliária </t>
  </si>
  <si>
    <t xml:space="preserve">                        3.4.1.3.1.00.00 - Juros e Encargos da Dívida Mobiliária - 
                        Consolidação </t>
  </si>
  <si>
    <t xml:space="preserve">                    3.4.1.4.0.00.00 - Juros e Encargos de Empréstimos por Antecipação de 
                    Receita Orçamentária </t>
  </si>
  <si>
    <t xml:space="preserve">                        3.4.1.4.1.00.00 - Juros e Encargos de Empréstimos por Antecipação de 
                        Receita Orçamentária - Consolidação </t>
  </si>
  <si>
    <t xml:space="preserve">                    3.4.1.8.0.00.00 - Outros Juros e Encargos de Empréstimos e 
                    Financiamentos Internos </t>
  </si>
  <si>
    <t xml:space="preserve">                        3.4.1.8.1.00.00 - Outros Juros e Encargos de Empréstimos e 
                        Financiamentos Internos - Consolidação </t>
  </si>
  <si>
    <t xml:space="preserve">                        3.4.1.8.3.00.00 - Outros Juros e Encargos de Empréstimos e 
                        Financiamentos Internos - Inter OFSS - União </t>
  </si>
  <si>
    <t xml:space="preserve">                        3.4.1.8.4.00.00 - Outros Juros e Encargos de Empréstimos e 
                        Financiamentos Internos - Inter OFSS - Estado </t>
  </si>
  <si>
    <t xml:space="preserve">                        3.4.1.8.5.00.00 - Outros Juros e Encargos de Empréstimos e 
                        Financiamentos Internos - Inter OFSS - Município </t>
  </si>
  <si>
    <t xml:space="preserve">                    3.4.1.9.0.00.00 - Outros Juros e Encargos de Empréstimos e 
                    Financiamentos Externos </t>
  </si>
  <si>
    <t xml:space="preserve">                        3.4.1.9.1.00.00 - Outros Juros e Encargos de Empréstimos e 
                        Financiamentos Externos - Consolidação </t>
  </si>
  <si>
    <t xml:space="preserve">                3.4.2.0.0.00.00 - Juros e Encargos de Mora </t>
  </si>
  <si>
    <t xml:space="preserve">                    3.4.2.1.0.00.00 - Juros e Encargos de Mora de Empréstimos e 
                    Financiamentos Internos Obtidos </t>
  </si>
  <si>
    <t xml:space="preserve">                        3.4.2.1.1.00.00 - Juros e Encargos de Mora de Empréstimos e 
                        Financiamentos Internos Obtidos - Consolidação </t>
  </si>
  <si>
    <t xml:space="preserve">                        3.4.2.1.3.00.00 - Juros e Encargos de Mora de Empréstimos e 
                        Financiamentos Internos Obtidos - Inter OFSS - União </t>
  </si>
  <si>
    <t xml:space="preserve">                        3.4.2.1.4.00.00 - Juros e Encargos de Mora de Empréstimos e 
                        Financiamentos Internos Obtidos - Inter OFSS - Estado </t>
  </si>
  <si>
    <t xml:space="preserve">                        3.4.2.1.5.00.00 - Juros e Encargos de Mora de Empréstimos e 
                        Financiamentos Internos Obtidos - Inter OFSS - Município </t>
  </si>
  <si>
    <t xml:space="preserve">                    3.4.2.2.0.00.00 - Juros e Encargos de Mora de Empréstimos e 
                    Financiamentos Externos Obtidos </t>
  </si>
  <si>
    <t xml:space="preserve">                        3.4.2.2.1.00.00 - Juros e Encargos de Mora de Empréstimos e 
                        Financiamentos Externos Obtidos - Consolidação </t>
  </si>
  <si>
    <t xml:space="preserve">                    3.4.2.3.0.00.00 - Juros e Encargos de Mora de Aquisição de Bens e 
                    Serviços </t>
  </si>
  <si>
    <t xml:space="preserve">                        3.4.2.3.1.00.00 - Juros e Encargos de Mora de Aquisição de Bens e 
                        Serviços - Consolidação </t>
  </si>
  <si>
    <t xml:space="preserve">                    3.4.2.4.0.00.00 - Juros e Encargos de Mora de Obrigações Tributárias </t>
  </si>
  <si>
    <t xml:space="preserve">                        3.4.2.4.1.00.00 - Juros e Encargos de Mora de Obrigações Tributárias 
                        - Consolidação </t>
  </si>
  <si>
    <t xml:space="preserve">                    3.4.2.9.0.00.00 - Outros Juros e Encargos de Mora </t>
  </si>
  <si>
    <t xml:space="preserve">                        3.4.2.9.1.00.00 - Outros Juros e Encargos de Mora - Consolidação </t>
  </si>
  <si>
    <t xml:space="preserve">                3.4.3.0.0.00.00 - Variações Monetárias e Cambiais </t>
  </si>
  <si>
    <t xml:space="preserve">                    3.4.3.1.0.00.00 - Variações Monetárias e Cambiais de Dívida 
                    Contratual Interna </t>
  </si>
  <si>
    <t xml:space="preserve">                        3.4.3.1.1.00.00 - Variações Monetárias e Cambiais de Dívida 
                        Contratual Interna - Consolidação </t>
  </si>
  <si>
    <t xml:space="preserve">                        3.4.3.1.3.00.00 - Variações Monetárias e Cambiais de Dívida 
                        Contratual Interna - Inter OFSS - União </t>
  </si>
  <si>
    <t xml:space="preserve">                        3.4.3.1.4.00.00 - Variações Monetárias e Cambiais de Dívida 
                        Contratual Interna - Inter OFSS - Estado </t>
  </si>
  <si>
    <t xml:space="preserve">                        3.4.3.1.5.00.00 - Variações Monetárias e Cambiais de Dívida 
                        Contratual Interna - Inter OFSS - Município </t>
  </si>
  <si>
    <t xml:space="preserve">                    3.4.3.2.0.00.00 - Variações Monetárias e Cambiais de Dívida 
                    Contratual Externa </t>
  </si>
  <si>
    <t xml:space="preserve">                        3.4.3.2.1.00.00 - Variações Monetárias e Cambiais de Dívida 
                        Contratual Externa - Consolidação </t>
  </si>
  <si>
    <t xml:space="preserve">                    3.4.3.3.0.00.00 - Variações Monetárias e Cambiais de Dívida 
                    Mobiliária Interna </t>
  </si>
  <si>
    <t xml:space="preserve">                        3.4.3.3.1.00.00 - Variações Monetárias e Cambiais de Dívida 
                        Mobiliária Interna - Consolidação </t>
  </si>
  <si>
    <t xml:space="preserve">                    3.4.3.4.0.00.00 - Variações Monetárias e Cambiais de Dívida 
                    Mobiliária Externa </t>
  </si>
  <si>
    <t xml:space="preserve">                        3.4.3.4.1.00.00 - Variações Monetárias e Cambiais de Dívida 
                        Mobiliária Externa - Consolidação </t>
  </si>
  <si>
    <t xml:space="preserve">                    3.4.3.9.0.00.00 - Outras Variações Monetárias e Cambiais </t>
  </si>
  <si>
    <t xml:space="preserve">                        3.4.3.9.1.00.00 - Outras Variações Monetárias e Cambiais - 
                        Consolidação </t>
  </si>
  <si>
    <t xml:space="preserve">                        3.4.3.9.3.00.00 - Outras Variações Monetárias e Cambiais - Inter 
                        OFSS - União </t>
  </si>
  <si>
    <t xml:space="preserve">                        3.4.3.9.4.00.00 - Outras Variações Monetárias e Cambiais - Inter 
                        OFSS - Estado </t>
  </si>
  <si>
    <t xml:space="preserve">                        3.4.3.9.5.00.00 - Outras Variações Monetárias e Cambiais - Inter 
                        OFSS - Município </t>
  </si>
  <si>
    <t xml:space="preserve">                3.4.4.0.0.00.00 - Descontos Financeiros Concedidos </t>
  </si>
  <si>
    <t xml:space="preserve">                    3.4.4.0.1.00.00 - Descontos Financeiros Concedidos - Consolidação </t>
  </si>
  <si>
    <t xml:space="preserve">                3.4.9.0.0.00.00 - Outras Variações Patrimoniais Diminutivas - 
                Financeiras </t>
  </si>
  <si>
    <t xml:space="preserve">                    3.4.9.1.0.00.00 - Juros e Encargos em Sentenças Judiciais </t>
  </si>
  <si>
    <t xml:space="preserve">                        3.4.9.1.1.00.00 - Juros e Encargos em Sentenças Judiciais - 
                        Consolidação </t>
  </si>
  <si>
    <t xml:space="preserve">                    3.4.9.2.0.00.00 - Juros e Encargos em Indenizações e Restituições </t>
  </si>
  <si>
    <t xml:space="preserve">                        3.4.9.2.1.00.00 - Juros e Encargos em Indenizações e Restituições - 
                        Consolidação </t>
  </si>
  <si>
    <t xml:space="preserve">                    3.4.9.9.0.00.00 - Outras Variações Patrimoniais Diminutivas 
                    Financeiras </t>
  </si>
  <si>
    <t xml:space="preserve">                        3.4.9.9.1.00.00 - Outras Variações Patrimoniais Diminutivas 
                        Financeiras - Consolidação </t>
  </si>
  <si>
    <t xml:space="preserve">            3.5.0.0.0.00.00 - Transferências e Delegações Concedidas </t>
  </si>
  <si>
    <t xml:space="preserve">                3.5.1.0.0.00.00 - Transferências Intragovernamentais </t>
  </si>
  <si>
    <t xml:space="preserve">                    3.5.1.1.0.00.00 - Transferências Concedidas para a Execução 
                    Orçamentária </t>
  </si>
  <si>
    <t xml:space="preserve">                        3.5.1.1.2.00.00 - Transferências Concedidas para a Execução 
                        Orçamentária - Intra OFSS </t>
  </si>
  <si>
    <t xml:space="preserve">                    3.5.1.2.0.00.00 - Transferências Concedidas - Independentes de 
                    Execução Orçamentária </t>
  </si>
  <si>
    <t xml:space="preserve">                        3.5.1.2.2.00.00 - Transferências Concedidas - Independentes de 
                        Execução Orçamentária - Intra OFSS </t>
  </si>
  <si>
    <t xml:space="preserve">                    3.5.1.3.0.00.00 - Transferências Concedidas para Aportes de Recursos 
                    para o RPPS </t>
  </si>
  <si>
    <t xml:space="preserve">                        3.5.1.3.2.00.00 - Transferências Concedidas para Aportes de Recursos 
                        para o RPPS – Intra OFSS </t>
  </si>
  <si>
    <t xml:space="preserve">                    3.5.1.4.0.00.00 - Transferências Concedidas para Aportes de Recursos 
                    para o RGPS </t>
  </si>
  <si>
    <t xml:space="preserve">                        3.5.1.4.2.00.00 - Transferências Concedidas para Aportes de Recursos 
                        para o RGPS – Intra OFSS </t>
  </si>
  <si>
    <t xml:space="preserve">                3.5.2.0.0.00.00 - Transferências Inter Governamentais </t>
  </si>
  <si>
    <t xml:space="preserve">                    3.5.2.1.0.00.00 - Distribuição Constitucional ou Legal de Receitas </t>
  </si>
  <si>
    <t xml:space="preserve">                        3.5.2.1.1.00.00 - Distribuição Constitucional ou Legal de Receitas - 
                        Consolidação </t>
  </si>
  <si>
    <t xml:space="preserve">                        3.5.2.1.3.00.00 - Distribuição Constitucional ou Legal de Receitas – 
                        Inter OFSS - União </t>
  </si>
  <si>
    <t xml:space="preserve">                        3.5.2.1.4.00.00 - Distribuição Constitucional ou Legal de Receitas – 
                        Inter OFSS - Estado </t>
  </si>
  <si>
    <t xml:space="preserve">                        3.5.2.1.5.00.00 - Distribuição Constitucional ou Legal de Receitas – 
                        Inter OFSS - Município </t>
  </si>
  <si>
    <t xml:space="preserve">                    3.5.2.2.0.00.00 - Transferências ao FUNDEB </t>
  </si>
  <si>
    <t xml:space="preserve">                        3.5.2.2.4.00.00 - Transferências ao FUNDEB - Inter OFSS - Estado </t>
  </si>
  <si>
    <t xml:space="preserve">                    3.5.2.3.0.00.00 - Transferências Voluntárias </t>
  </si>
  <si>
    <t xml:space="preserve">                        3.5.2.3.1.00.00 - Transferências Voluntárias - Consolidação </t>
  </si>
  <si>
    <t xml:space="preserve">                        3.5.2.3.3.00.00 - Transferências Voluntárias - Inter OFSS - União </t>
  </si>
  <si>
    <t xml:space="preserve">                        3.5.2.3.4.00.00 - Transferências Voluntárias - Inter OFSS - Estado </t>
  </si>
  <si>
    <t xml:space="preserve">                        3.5.2.3.5.00.00 - Transferências Voluntárias - Inter OFSS - 
                        Município </t>
  </si>
  <si>
    <t xml:space="preserve">                    3.5.2.4.0.00.00 - Outras Transferências </t>
  </si>
  <si>
    <t xml:space="preserve">                        3.5.2.4.1.00.00 - Outras Transferências - Consolidação </t>
  </si>
  <si>
    <t xml:space="preserve">                        3.5.2.4.3.00.00 - Outras Transferências – Inter OFSS - União </t>
  </si>
  <si>
    <t xml:space="preserve">                        3.5.2.4.4.00.00 - Outras Transferências – Inter OFSS - Estado </t>
  </si>
  <si>
    <t xml:space="preserve">                        3.5.2.4.5.00.00 - Outras Transferências – Inter OFSS - Município </t>
  </si>
  <si>
    <t xml:space="preserve">                3.5.3.0.0.00.00 - Transferências a Instituições Privadas </t>
  </si>
  <si>
    <t xml:space="preserve">                    3.5.3.1.0.00.00 - Transferências a Instituições Privadas sem Fins 
                    Lucrativos </t>
  </si>
  <si>
    <t xml:space="preserve">                        3.5.3.1.1.00.00 - Transferências a Instituições Privadas sem Fins 
                        Lucrativos - Consolidação </t>
  </si>
  <si>
    <t xml:space="preserve">                    3.5.3.2.0.00.00 - Transferências a Instituições Privadas com Fins 
                    Lucrativos </t>
  </si>
  <si>
    <t xml:space="preserve">                        3.5.3.2.1.00.00 - Transferências a Instituições Privadas com Fins 
                        Lucrativos - Consolidação </t>
  </si>
  <si>
    <t xml:space="preserve">                3.5.4.0.0.00.00 - Transferências a Instituições Multigovernamentais </t>
  </si>
  <si>
    <t xml:space="preserve">                    3.5.4.0.1.00.00 - Transferências a Instituições Multigovernamentais - 
                    Consolidação </t>
  </si>
  <si>
    <t xml:space="preserve">                3.5.5.0.0.00.00 - Transferências a Consórcios Públicos </t>
  </si>
  <si>
    <t xml:space="preserve">                    3.5.5.0.1.00.00 - Transferências a Consórcios Públicos - Consolidação </t>
  </si>
  <si>
    <t xml:space="preserve">                3.5.6.0.0.00.00 - Transferências ao Exterior </t>
  </si>
  <si>
    <t xml:space="preserve">                    3.5.6.0.1.00.00 - Transferências ao Exterior - Consolidação </t>
  </si>
  <si>
    <t xml:space="preserve">                3.5.7.0.0.00.00 - Execução Orçamentária Delegada </t>
  </si>
  <si>
    <t xml:space="preserve">                    3.5.7.1.0.00.00 - Execução Orçamentária Delegada a Entes </t>
  </si>
  <si>
    <t xml:space="preserve">                        3.5.7.1.3.00.00 - Execução Orçamentária Delegada a Entes – Inter 
                        OFSS - União </t>
  </si>
  <si>
    <t xml:space="preserve">                        3.5.7.1.4.00.00 - Execução Orçamentária Delegada a Entes – Inter 
                        OFSS - Estado </t>
  </si>
  <si>
    <t xml:space="preserve">                        3.5.7.1.5.00.00 - Execução Orçamentária Delegada a Entes – Inter 
                        OFSS - Município </t>
  </si>
  <si>
    <t xml:space="preserve">                    3.5.7.2.0.00.00 - Execução Orçamentária Delegada a Consórcios </t>
  </si>
  <si>
    <t xml:space="preserve">                        3.5.7.2.1.00.00 - Execução Orçamentária Delegada a Consórcios - 
                        Consolidação </t>
  </si>
  <si>
    <t xml:space="preserve">            3.6.0.0.0.00.00 - Desvalorização e Perda de Ativos e Incorporação de 
            Passivos </t>
  </si>
  <si>
    <t xml:space="preserve">                3.6.1.0.0.00.00 - Reavaliação, Redução a Valor Recuperável e Ajuste 
                para Perdas </t>
  </si>
  <si>
    <t xml:space="preserve">                    3.6.1.1.0.00.00 - Reavaliação de Imobilizado </t>
  </si>
  <si>
    <t xml:space="preserve">                        3.6.1.1.1.00.00 - Reavaliação de Imobilizado - Consolidação </t>
  </si>
  <si>
    <t xml:space="preserve">                    3.6.1.2.0.00.00 - Reavaliação de Intangíveis </t>
  </si>
  <si>
    <t xml:space="preserve">                        3.6.1.2.1.00.00 - Reavaliação de Intangíveis - Consolidação </t>
  </si>
  <si>
    <t xml:space="preserve">                    3.6.1.3.0.00.00 - Reavaliação de Outros Ativos </t>
  </si>
  <si>
    <t xml:space="preserve">                        3.6.1.3.1.00.00 - Reavaliação de Outros Ativos - Consolidação </t>
  </si>
  <si>
    <t xml:space="preserve">                    3.6.1.4.0.00.00 - Redução a Valor Recuperável de Investimentos </t>
  </si>
  <si>
    <t xml:space="preserve">                        3.6.1.4.1.00.00 - Redução a Valor Recuperável de Investimentos - 
                        Consolidação </t>
  </si>
  <si>
    <t xml:space="preserve">                        3.6.1.4.2.00.00 - Redução a Valor Recuperável de Investimentos - 
                        Intra OFSS </t>
  </si>
  <si>
    <t xml:space="preserve">                        3.6.1.4.3.00.00 - Redução a Valor Recuperável de Investimentos - 
                        Inter OFSS - União </t>
  </si>
  <si>
    <t xml:space="preserve">                        3.6.1.4.4.00.00 - Redução a Valor Recuperável de Investimentos - 
                        Inter OFSS - Estado </t>
  </si>
  <si>
    <t xml:space="preserve">                        3.6.1.4.5.00.00 - Redução a Valor Recuperável de Investimentos - 
                        Inter OFSS - Município </t>
  </si>
  <si>
    <t xml:space="preserve">                    3.6.1.5.0.00.00 - Redução a Valor Recuperável de Imobilizado </t>
  </si>
  <si>
    <t xml:space="preserve">                        3.6.1.5.1.00.00 - Redução a Valor Recuperável de Imobilizado - 
                        Consolidação </t>
  </si>
  <si>
    <t xml:space="preserve">                    3.6.1.6.0.00.00 - Redução a Valor Recuperável de Intangíveis </t>
  </si>
  <si>
    <t xml:space="preserve">                        3.6.1.6.1.00.00 - Redução a Valor Recuperável de Intangíveis - 
                        Consolidação </t>
  </si>
  <si>
    <t xml:space="preserve">                    3.6.1.7.0.00.00 - Variação Patrimonial Diminutiva com Ajuste de 
                    Perdas de Créditos e de Investimentos e Aplicações Temporários </t>
  </si>
  <si>
    <t xml:space="preserve">                        3.6.1.7.1.00.00 - Variação Patrimonial Diminutiva com Ajuste de 
                        Perdas de Créditos e de Investimentos e Aplicações Temporários - 
                        Consolidação </t>
  </si>
  <si>
    <t xml:space="preserve">                        3.6.1.7.2.00.00 - Variação Patrimonial Diminutiva com Ajuste de 
                        Perdas de Créditos e de Investimentos e Aplicações Temporários- 
                        Intra OFSS </t>
  </si>
  <si>
    <t xml:space="preserve">                        3.6.1.7.3.00.00 - Variação Patrimonial Diminutiva com Ajuste de 
                        Perdas de Créditos e de Investimentos e Aplicações Temporários- 
                        Inter OFSS - União </t>
  </si>
  <si>
    <t xml:space="preserve">                        3.6.1.7.4.00.00 - Variação Patrimonial Diminutiva com Ajuste de 
                        Perdas de Créditos e de Investimentos e Aplicações Temporários- 
                        Inter OFSS - Estado </t>
  </si>
  <si>
    <t xml:space="preserve">                        3.6.1.7.5.00.00 - Variação Patrimonial Diminutiva com Ajuste de 
                        Perdas de Créditos e de Investimentos e Aplicações Temporários- 
                        Inter OFSS - Município </t>
  </si>
  <si>
    <t xml:space="preserve">                    3.6.1.8.0.00.00 - Variação Patrimonial Diminutiva com Ajuste de 
                    Perdas de Estoques </t>
  </si>
  <si>
    <t xml:space="preserve">                        3.6.1.8.1.00.00 - Variação Patrimonial Diminutiva com Ajuste de 
                        Perdas de Estoques - Consolidação </t>
  </si>
  <si>
    <t xml:space="preserve">                3.6.2.0.0.00.00 - Perdas com Alienação </t>
  </si>
  <si>
    <t xml:space="preserve">                    3.6.2.1.0.00.00 - Perdas com Alienação de Investimentos </t>
  </si>
  <si>
    <t xml:space="preserve">                        3.6.2.1.1.00.00 - Perdas com Alienação de Investimentos - 
                        Consolidação </t>
  </si>
  <si>
    <t xml:space="preserve">                    3.6.2.2.0.00.00 - Perdas com Alienação de Imobilizado </t>
  </si>
  <si>
    <t xml:space="preserve">                        3.6.2.2.1.00.00 - Perdas com Alienação de Imobilizado - Consolidação </t>
  </si>
  <si>
    <t xml:space="preserve">                    3.6.2.3.0.00.00 - Perdas com Alienação de Intangíveis </t>
  </si>
  <si>
    <t xml:space="preserve">                        3.6.2.3.1.00.00 - Perdas com Alienação de Intangíveis - Consolidação </t>
  </si>
  <si>
    <t xml:space="preserve">                3.6.3.0.0.00.00 - Perdas Involuntárias </t>
  </si>
  <si>
    <t xml:space="preserve">                    3.6.3.1.0.00.00 - Perdas Involuntárias com Imobilizado </t>
  </si>
  <si>
    <t xml:space="preserve">                        3.6.3.1.1.00.00 - Perdas Involuntárias com Imobilizado - 
                        Consolidação </t>
  </si>
  <si>
    <t xml:space="preserve">                    3.6.3.2.0.00.00 - Perdas Involuntárias com Intangíveis </t>
  </si>
  <si>
    <t xml:space="preserve">                        3.6.3.2.1.00.00 - Perdas Involuntárias com Intangíveis - 
                        Consolidação </t>
  </si>
  <si>
    <t xml:space="preserve">                    3.6.3.3.0.00.00 - Perdas Involuntárias com Estoques </t>
  </si>
  <si>
    <t xml:space="preserve">                        3.6.3.3.1.00.00 - Perdas Involuntárias com Estoques - Consolidação </t>
  </si>
  <si>
    <t xml:space="preserve">                    3.6.3.9.0.00.00 - Outras Perdas Involuntárias </t>
  </si>
  <si>
    <t xml:space="preserve">                        3.6.3.9.1.00.00 - Outras Perdas Involuntárias - Consolidação </t>
  </si>
  <si>
    <t>**</t>
  </si>
  <si>
    <t xml:space="preserve">                3.6.4.0.0.00.00 - Incorporação de Passivos </t>
  </si>
  <si>
    <t xml:space="preserve">                    3.6.4.0.1.00.00 - Incorporação de Passivos - Consolidação </t>
  </si>
  <si>
    <t xml:space="preserve">                3.6.5.0.0.00.00 - Desincorporação de Ativos </t>
  </si>
  <si>
    <t xml:space="preserve">                    3.6.5.0.1.00.00 - Desincorporação de Ativos - Consolidação </t>
  </si>
  <si>
    <t xml:space="preserve">            3.7.0.0.0.00.00 - Tributárias </t>
  </si>
  <si>
    <t xml:space="preserve">                3.7.1.0.0.00.00 - Impostos, Taxas e Contribuições de Melhoria </t>
  </si>
  <si>
    <t xml:space="preserve">                    3.7.1.1.0.00.00 - Impostos </t>
  </si>
  <si>
    <t xml:space="preserve">                        3.7.1.1.1.00.00 - Impostos- Consolidação </t>
  </si>
  <si>
    <t xml:space="preserve">                    3.7.1.2.0.00.00 - Taxas </t>
  </si>
  <si>
    <t xml:space="preserve">                        3.7.1.2.1.00.00 - Taxas - Consolidação </t>
  </si>
  <si>
    <t xml:space="preserve">                    3.7.1.3.0.00.00 - Contribuições de Melhoria </t>
  </si>
  <si>
    <t xml:space="preserve">                        3.7.1.3.1.00.00 - Contribuições de Melhoria - Consolidação </t>
  </si>
  <si>
    <t xml:space="preserve">                3.7.2.0.0.00.00 - Contribuições </t>
  </si>
  <si>
    <t xml:space="preserve">                    3.7.2.1.0.00.00 - Contribuições Sociais </t>
  </si>
  <si>
    <t xml:space="preserve">                        3.7.2.1.1.00.00 - Contribuições Sociais - Consolidação </t>
  </si>
  <si>
    <t xml:space="preserve">                        3.7.2.1.2.00.00 - Contribuições Sociais - Intra OFSS </t>
  </si>
  <si>
    <t xml:space="preserve">                        3.7.2.1.3.00.00 - Contribuições Sociais - Inter OFSS - União </t>
  </si>
  <si>
    <t xml:space="preserve">                        3.7.2.1.4.00.00 - Contribuições Sociais - Inter OFSS - Estado </t>
  </si>
  <si>
    <t xml:space="preserve">                        3.7.2.1.5.00.00 - Contribuições Sociais - Inter OFSS - Município </t>
  </si>
  <si>
    <t xml:space="preserve">                    3.7.2.2.0.00.00 - Contribuições de Intervenção no Domínio Econômico </t>
  </si>
  <si>
    <t xml:space="preserve">                        3.7.2.2.1.00.00 - Contribuições de Intervenção no Domínio Econômico 
                        - Consolidação </t>
  </si>
  <si>
    <t xml:space="preserve">                    3.7.2.3.0.00.00 - Contribuição para o Custeio do Serviço de 
                    Iluminação Pública - Cosip </t>
  </si>
  <si>
    <t xml:space="preserve">                        3.7.2.3.1.00.00 - Contribuição para o Custeio do Serviço de 
                        Iluminação Pública - Cosip - Consolidação </t>
  </si>
  <si>
    <t xml:space="preserve">                    3.7.2.9.0.00.00 - Outras Contribuições </t>
  </si>
  <si>
    <t xml:space="preserve">                        3.7.2.9.1.00.00 - Outras Contribuições - Consolidação </t>
  </si>
  <si>
    <t xml:space="preserve">                3.7.8.0.0.00.00 - Custo com Tributos </t>
  </si>
  <si>
    <t xml:space="preserve">                    3.7.8.1.0.00.00 - Custo de Mercadorias Vendidas - Tributos </t>
  </si>
  <si>
    <t xml:space="preserve">                        3.7.8.1.1.00.00 - Custo de Mercadorias Vendidas - Tributos - 
                        Consolidação </t>
  </si>
  <si>
    <t xml:space="preserve">                        3.7.8.1.2.00.00 - Custo de Mercadorias Vendidas - Tributos - Intra 
                        OFSS </t>
  </si>
  <si>
    <t xml:space="preserve">                        3.7.8.1.3.00.00 - Custo de Mercadorias Vendidas - Tributos - Inter 
                        OFSS - União </t>
  </si>
  <si>
    <t xml:space="preserve">                        3.7.8.1.4.00.00 - Custo de Mercadorias Vendidas - Tributos - Inter 
                        OFSS - Estado </t>
  </si>
  <si>
    <t xml:space="preserve">                        3.7.8.1.5.00.00 - Custo de Mercadorias Vendidas - Tributos - Inter 
                        OFSS - Município </t>
  </si>
  <si>
    <t xml:space="preserve">                    3.7.8.2.0.00.00 - Custo de Produtos Vendidos-Tributos </t>
  </si>
  <si>
    <t xml:space="preserve">                        3.7.8.2.1.00.00 - Custo de Produtos Vendidos-Tributos - Consolidação </t>
  </si>
  <si>
    <t xml:space="preserve">                        3.7.8.2.2.00.00 - Custo de Produtos Vendidos-Tributos - Intra OFSS </t>
  </si>
  <si>
    <t xml:space="preserve">                        3.7.8.2.3.00.00 - Custo de Produtos Vendidos-Tributos - Inter OFSS - 
                        União </t>
  </si>
  <si>
    <t xml:space="preserve">                        3.7.8.2.4.00.00 - Custo de Produtos Vendidos-Tributos - Inter OFSS - 
                        Estado </t>
  </si>
  <si>
    <t xml:space="preserve">                        3.7.8.2.5.00.00 - Custo de Produtos Vendidos-Tributos - Inter OFSS - 
                        Município </t>
  </si>
  <si>
    <t xml:space="preserve">                    3.7.8.3.0.00.00 - Custo de Serviços Prestados-Tributos </t>
  </si>
  <si>
    <t xml:space="preserve">                        3.7.8.3.1.00.00 - Custo de Serviços Prestados -Tributos - 
                        Consolidação </t>
  </si>
  <si>
    <t xml:space="preserve">                        3.7.8.3.2.00.00 - Custo de Serviços Prestados - Tributos - Intra 
                        OFSS </t>
  </si>
  <si>
    <t xml:space="preserve">                        3.7.8.3.3.00.00 - Custo de Serviços Prestados-Tributos - Inter OFSS 
                        - União </t>
  </si>
  <si>
    <t xml:space="preserve">                        3.7.8.3.4.00.00 - Custo de Serviços Prestados-Tributos - Inter OFSS 
                        - Estado </t>
  </si>
  <si>
    <t xml:space="preserve">                        3.7.8.3.5.00.00 - Custo de Serviços Prestados-Tributos - Inter OFSS 
                        - Município </t>
  </si>
  <si>
    <t xml:space="preserve">            3.9.0.0.0.00.00 - Outras Variações Patrimoniais Diminutivas </t>
  </si>
  <si>
    <t xml:space="preserve">                3.9.1.0.0.00.00 - Premiações </t>
  </si>
  <si>
    <t xml:space="preserve">                    3.9.1.1.0.00.00 - Premiações Culturais </t>
  </si>
  <si>
    <t xml:space="preserve">                        3.9.1.1.1.00.00 - Premiações Culturais - Consolidação </t>
  </si>
  <si>
    <t xml:space="preserve">                    3.9.1.2.0.00.00 - Premiações Artísticas </t>
  </si>
  <si>
    <t xml:space="preserve">                        3.9.1.2.1.00.00 - Premiações Artísticas - Consolidação </t>
  </si>
  <si>
    <t xml:space="preserve">                    3.9.1.3.0.00.00 - Premiações Cientificas </t>
  </si>
  <si>
    <t xml:space="preserve">                        3.9.1.3.1.00.00 - Premiações Cientificas - Consolidação </t>
  </si>
  <si>
    <t xml:space="preserve">                    3.9.1.4.0.00.00 - Premiações Desportivas </t>
  </si>
  <si>
    <t xml:space="preserve">                        3.9.1.4.1.00.00 - Premiações Desportivas - Consolidação </t>
  </si>
  <si>
    <t xml:space="preserve">                    3.9.1.5.0.00.00 - Ordens Honorificas </t>
  </si>
  <si>
    <t xml:space="preserve">                        3.9.1.5.1.00.00 - Ordens Honorificas - Consolidação </t>
  </si>
  <si>
    <t xml:space="preserve">                    3.9.1.9.0.00.00 - Outras Premiações </t>
  </si>
  <si>
    <t xml:space="preserve">                        3.9.1.9.1.00.00 - Outras Premiações - Consolidação </t>
  </si>
  <si>
    <t xml:space="preserve">                3.9.2.0.0.00.00 - Resultado Negativo de Participações </t>
  </si>
  <si>
    <t xml:space="preserve">                    3.9.2.1.0.00.00 - Resultado Negativo de Equivalência Patrimonial </t>
  </si>
  <si>
    <t xml:space="preserve">                        3.9.2.1.1.00.00 - Resultado Negativo de Equivalência Patrimonial - 
                        Consolidação </t>
  </si>
  <si>
    <t xml:space="preserve">                        3.9.2.1.2.00.00 - Resultado Negativo de Equivalência Patrimonial - 
                        Intra OFSS </t>
  </si>
  <si>
    <t xml:space="preserve">                        3.9.2.1.3.00.00 - Resultado Negativo de Equivalência Patrimonial - 
                        Inter OFSS - União </t>
  </si>
  <si>
    <t xml:space="preserve">                        3.9.2.1.4.00.00 - Resultado Negativo de Equivalência Patrimonial - 
                        Inter OFSS - Estado </t>
  </si>
  <si>
    <t xml:space="preserve">                        3.9.2.1.5.00.00 - Resultado Negativo de Equivalência Patrimonial - 
                        Inter OFSS - Município </t>
  </si>
  <si>
    <t xml:space="preserve">                3.9.4.0.0.00.00 - Incentivos </t>
  </si>
  <si>
    <t xml:space="preserve">                    3.9.4.1.0.00.00 - Incentivos a Educação </t>
  </si>
  <si>
    <t xml:space="preserve">                        3.9.4.1.1.00.00 - Incentivos a Educação - Consolidação </t>
  </si>
  <si>
    <t xml:space="preserve">                    3.9.4.2.0.00.00 - Incentivos a Ciência </t>
  </si>
  <si>
    <t xml:space="preserve">                        3.9.4.2.1.00.00 - Incentivos a Ciência - Consolidação </t>
  </si>
  <si>
    <t xml:space="preserve">                    3.9.4.3.0.00.00 - Incentivos a Cultura </t>
  </si>
  <si>
    <t xml:space="preserve">                        3.9.4.3.1.00.00 - Incentivos a Cultura - Consolidação </t>
  </si>
  <si>
    <t xml:space="preserve">                    3.9.4.4.0.00.00 - Incentivos ao Esporte </t>
  </si>
  <si>
    <t xml:space="preserve">                        3.9.4.4.1.00.00 - Incentivos ao Esporte - Consolidação </t>
  </si>
  <si>
    <t xml:space="preserve">                    3.9.4.9.0.00.00 - Outros Incentivos </t>
  </si>
  <si>
    <t xml:space="preserve">                        3.9.4.9.1.00.00 - Outros Incentivos - Consolidação </t>
  </si>
  <si>
    <t xml:space="preserve">                3.9.5.0.0.00.00 - Subvenções Econômicas </t>
  </si>
  <si>
    <t xml:space="preserve">                    3.9.5.0.1.00.00 - Subvenções Econômicas - Consolidação </t>
  </si>
  <si>
    <t xml:space="preserve">                3.9.6.0.0.00.00 - Participações e Contribuições </t>
  </si>
  <si>
    <t xml:space="preserve">                    3.9.6.1.0.00.00 - Participações de Debêntures </t>
  </si>
  <si>
    <t xml:space="preserve">                        3.9.6.1.1.00.00 - Participações de Debêntures - Consolidação </t>
  </si>
  <si>
    <t xml:space="preserve">                    3.9.6.2.0.00.00 - Participações de Empregados </t>
  </si>
  <si>
    <t xml:space="preserve">                        3.9.6.2.1.00.00 - Participações de Empregados - Consolidação </t>
  </si>
  <si>
    <t xml:space="preserve">                    3.9.6.3.0.00.00 - Participações de Administradores </t>
  </si>
  <si>
    <t xml:space="preserve">                        3.9.6.3.1.00.00 - Participações de Administradores - Consolidação </t>
  </si>
  <si>
    <t xml:space="preserve">                    3.9.6.4.0.00.00 - Participações de Partes Beneficiarias </t>
  </si>
  <si>
    <t xml:space="preserve">                        3.9.6.4.1.00.00 - Participações de Partes Beneficiarias - 
                        Consolidação </t>
  </si>
  <si>
    <t xml:space="preserve">                    3.9.6.5.0.00.00 - Participações de Instituições ou Fundos de 
                    Assistência ou Previdência de Empregados </t>
  </si>
  <si>
    <t xml:space="preserve">                        3.9.6.5.1.00.00 - Participações de Instituições ou Fundos de 
                        Assistência ou Previdência de Empregados - Consolidação </t>
  </si>
  <si>
    <t xml:space="preserve">                3.9.7.0.0.00.00 - VPD de Constituição de Provisões </t>
  </si>
  <si>
    <t xml:space="preserve">                    3.9.7.1.0.00.00 - VPD de Provisão para Riscos Trabalhistas </t>
  </si>
  <si>
    <t xml:space="preserve">                        3.9.7.1.1.00.00 - VPD de Provisão para Riscos Trabalhistas - 
                        Consolidação </t>
  </si>
  <si>
    <t xml:space="preserve">                    3.9.7.2.0.00.00 - VPD de Provisões Matemáticas Previdenciárias a 
                    Longo Prazo </t>
  </si>
  <si>
    <t xml:space="preserve">                        3.9.7.2.1.00.00 - VPD de Provisões Matemáticas Previdenciárias a 
                        Longo Prazo - Consolidação </t>
  </si>
  <si>
    <t xml:space="preserve">                    3.9.7.3.0.00.00 - VPD de Provisões para Riscos Fiscais </t>
  </si>
  <si>
    <t xml:space="preserve">                        3.9.7.3.1.00.00 - VPD de Provisões para Riscos Fiscais – 
                        Consolidação </t>
  </si>
  <si>
    <t xml:space="preserve">                    3.9.7.4.0.00.00 - VPD de Provisão para Riscos Cíveis </t>
  </si>
  <si>
    <t xml:space="preserve">                        3.9.7.4.1.00.00 - VPD de Provisão para Riscos Cíveis – Consolidação </t>
  </si>
  <si>
    <t xml:space="preserve">                    3.9.7.5.0.00.00 - VPD de Provisão para Repartição de Créditos </t>
  </si>
  <si>
    <t xml:space="preserve">                        3.9.7.5.3.00.00 - VPD de Provisão para Repartição de Créditos - 
                        Inter OFSS - União </t>
  </si>
  <si>
    <t xml:space="preserve">                        3.9.7.5.4.00.00 - VPD de Provisão para Repartição de Créditos - 
                        Inter OFSS - Estados </t>
  </si>
  <si>
    <t xml:space="preserve">                        3.9.7.5.5.00.00 - VPD de Provisão para Repartição de Créditos - 
                        Inter OFSS - Município </t>
  </si>
  <si>
    <t xml:space="preserve">                    3.9.7.6.0.00.00 - VPD de Provisão para Riscos Decorrentes de 
                    Contratos de PPP </t>
  </si>
  <si>
    <t xml:space="preserve">                        3.9.7.6.1.00.00 - VPD de Provisão para Riscos Decorrentes de 
                        Contratos de PPP - Consolidação </t>
  </si>
  <si>
    <t xml:space="preserve">                    3.9.7.9.0.00.00 - VPD de Outras Provisões </t>
  </si>
  <si>
    <t xml:space="preserve">                        3.9.7.9.1.00.00 - VPD de Outras Provisões - Consolidação </t>
  </si>
  <si>
    <t xml:space="preserve">                3.9.8.0.0.00.00 - Custo de Outras VPD </t>
  </si>
  <si>
    <t xml:space="preserve">                    3.9.8.1.0.00.00 - Custo de Mercadorias Vendidas – Outras VPD </t>
  </si>
  <si>
    <t xml:space="preserve">                        3.9.8.1.1.00.00 - Custo de Mercadorias Vendidas – Outras VPD - 
                        Consolidação </t>
  </si>
  <si>
    <t xml:space="preserve">                    3.9.8.2.0.00.00 - Custo de Produtos Vendidos – Outras VPD </t>
  </si>
  <si>
    <t xml:space="preserve">                        3.9.8.2.1.00.00 - Custo de Produtos Vendidos – Outras VPD - 
                        Consolidação </t>
  </si>
  <si>
    <t xml:space="preserve">                    3.9.8.3.0.00.00 - Custo de Serviços Prestados – Outras VPD </t>
  </si>
  <si>
    <t xml:space="preserve">                        3.9.8.3.1.00.00 - Custo de Serviços Prestados – Outras VPD - 
                        Consolidação </t>
  </si>
  <si>
    <t xml:space="preserve">                3.9.9.0.0.00.00 - Diversas Variações Patrimoniais Diminutivas </t>
  </si>
  <si>
    <t xml:space="preserve">                    3.9.9.1.0.00.00 - Compensação Financeira entre RGPS/RPPS </t>
  </si>
  <si>
    <t xml:space="preserve">                        3.9.9.1.2.00.00 - Compensação Financeira entre RGPS/RPPS - Intra 
                        OFSS </t>
  </si>
  <si>
    <t xml:space="preserve">                        3.9.9.1.3.00.00 - Compensação Financeira entre RGPS/RPPS - Inter 
                        OFSS - União </t>
  </si>
  <si>
    <t xml:space="preserve">                        3.9.9.1.4.00.00 - Compensação Financeira entre RGPS/RPPS - Inter 
                        OFSS - Estado </t>
  </si>
  <si>
    <t xml:space="preserve">                        3.9.9.1.5.00.00 - Compensação Financeira entre RGPS/RPPS - Inter 
                        OFSS - Município </t>
  </si>
  <si>
    <t xml:space="preserve">                    3.9.9.2.0.00.00 - Compensação Financeira entre Regimes Próprios </t>
  </si>
  <si>
    <t xml:space="preserve">                        3.9.9.2.3.00.00 - Compensação Financeira entre Regimes Próprios - 
                        Inter OFSS - União </t>
  </si>
  <si>
    <t xml:space="preserve">                        3.9.9.2.4.00.00 - Compensação Financeira entre Regimes Próprios - 
                        Inter OFSS - Estado </t>
  </si>
  <si>
    <t xml:space="preserve">                        3.9.9.2.5.00.00 - Compensação Financeira entre Regimes Próprios - 
                        Inter OFSS - Município </t>
  </si>
  <si>
    <t xml:space="preserve">                    3.9.9.3.0.00.00 - Variação Patrimonial Diminutiva com Bonificações </t>
  </si>
  <si>
    <t xml:space="preserve">                        3.9.9.3.1.00.00 - Variação Patrimonial Diminutiva com Bonificações - 
                        Consolidação </t>
  </si>
  <si>
    <t xml:space="preserve">                    3.9.9.4.0.00.00 - Amortização de Ágio em Investimentos </t>
  </si>
  <si>
    <t xml:space="preserve">                        3.9.9.4.1.00.00 - Amortização de Ágio em Investimentos - 
                        Consolidação </t>
  </si>
  <si>
    <t xml:space="preserve">                        3.9.9.4.2.00.00 - Amortização de Ágio em Investimentos - Intra OFSS </t>
  </si>
  <si>
    <t xml:space="preserve">                        3.9.9.4.3.00.00 - Amortização de Ágio em Investimentos - Inter OFSS 
                        - União </t>
  </si>
  <si>
    <t xml:space="preserve">                        3.9.9.4.4.00.00 - Amortização de Ágio em Investimentos - Inter OFSS 
                        - Estado </t>
  </si>
  <si>
    <t xml:space="preserve">                        3.9.9.4.5.00.00 - Amortização de Ágio em Investimentos - Inter OFSS 
                        - Município </t>
  </si>
  <si>
    <t xml:space="preserve">                    3.9.9.9.0.00.00 - Variações Patrimoniais Diminutivas Decorrentes de 
                    Fatos Geradores Diversos </t>
  </si>
  <si>
    <t xml:space="preserve">                        3.9.9.9.1.00.00 - Variações Patrimoniais Diminutivas Decorrentes de 
                        Fatos Geradores Diversos - Consolidação </t>
  </si>
  <si>
    <t xml:space="preserve">Variação Patrimonial Aumentativa </t>
  </si>
  <si>
    <t xml:space="preserve">    Variação Patrimonial Aumentativa </t>
  </si>
  <si>
    <t xml:space="preserve">        4.0.0.0.0.00.00 - Variação Patrimonial Aumentativa </t>
  </si>
  <si>
    <t xml:space="preserve">            4.1.0.0.0.00.00 - Impostos, Taxas e Contribuições de Melhoria </t>
  </si>
  <si>
    <t xml:space="preserve">                4.1.1.0.0.00.00 - Impostos </t>
  </si>
  <si>
    <t xml:space="preserve">                    4.1.1.1.0.00.00 - Impostos sobre Comercio Exterior </t>
  </si>
  <si>
    <t xml:space="preserve">                        4.1.1.1.1.00.00 - Impostos sobre Comercio Exterior - Consolidação </t>
  </si>
  <si>
    <t xml:space="preserve">                    4.1.1.2.0.00.00 - Impostos sobre Patrimônio e a Renda </t>
  </si>
  <si>
    <t xml:space="preserve">                        4.1.1.2.1.00.00 - Impostos sobre Patrimônio e a Renda - Consolidação </t>
  </si>
  <si>
    <t xml:space="preserve">                    4.1.1.3.0.00.00 - Impostos sobre a Produção e a Circulação </t>
  </si>
  <si>
    <t xml:space="preserve">                        4.1.1.3.1.00.00 - Impostos sobre a Produção e a Circulação - 
                        Consolidação </t>
  </si>
  <si>
    <t xml:space="preserve">                    4.1.1.4.0.00.00 - Impostos Extraordinários </t>
  </si>
  <si>
    <t xml:space="preserve">                        4.1.1.4.1.00.00 - Impostos Extraordinários - Consolidação </t>
  </si>
  <si>
    <t xml:space="preserve">                    4.1.1.9.0.00.00 - Outros Impostos </t>
  </si>
  <si>
    <t xml:space="preserve">                        4.1.1.9.1.00.00 - Outros Impostos - Consolidação </t>
  </si>
  <si>
    <t xml:space="preserve">                4.1.2.0.0.00.00 - Taxas </t>
  </si>
  <si>
    <t xml:space="preserve">                    4.1.2.1.0.00.00 - Taxas pelo Exercício do Poder de Policia </t>
  </si>
  <si>
    <t xml:space="preserve">                        4.1.2.1.1.00.00 - Taxas pelo Exercício do Poder de Polícia - 
                        Consolidação </t>
  </si>
  <si>
    <t xml:space="preserve">                    4.1.2.2.0.00.00 - Taxas Pela Prestação de Serviços </t>
  </si>
  <si>
    <t xml:space="preserve">                        4.1.2.2.1.00.00 - Taxas Pela Prestação de Serviços - Consolidação </t>
  </si>
  <si>
    <t xml:space="preserve">                4.1.3.0.0.00.00 - Contribuições de Melhoria </t>
  </si>
  <si>
    <t xml:space="preserve">                    4.1.3.1.0.00.00 - Contribuição de Melhoria Pela Expansão da Rede de 
                    Água Potável e Esgoto Sanitário </t>
  </si>
  <si>
    <t xml:space="preserve">                        4.1.3.1.1.00.00 - Contribuição de Melhoria Pela Expansão da Rede de 
                        Água Potável e Esgoto Sanitário - Consolidação </t>
  </si>
  <si>
    <t xml:space="preserve">                    4.1.3.2.0.00.00 - Contribuição de Melhoria Pela Expansão da Rede de 
                    Iluminação Pública na Cidade </t>
  </si>
  <si>
    <t xml:space="preserve">                        4.1.3.2.1.00.00 - Contribuição de Melhoria Pela Expansão da Rede de 
                        Iluminação Pública na Cidade - Consolidação </t>
  </si>
  <si>
    <t xml:space="preserve">                    4.1.3.3.0.00.00 - Contribuição de Melhoria Pela Expansão de Rede de 
                    Iluminação Pública Rural </t>
  </si>
  <si>
    <t xml:space="preserve">                        4.1.3.3.1.00.00 - Contribuição de Melhoria Pela Expansão de Rede de 
                        Iluminação Pública Rural - Consolidação </t>
  </si>
  <si>
    <t xml:space="preserve">                    4.1.3.4.0.00.00 - Contribuição de Melhoria Pela Pavimentação e Obras 
                    Complementares </t>
  </si>
  <si>
    <t xml:space="preserve">                        4.1.3.4.1.00.00 - Contribuição de Melhoria Pela Pavimentação e Obras 
                        Complementares - Consolidação </t>
  </si>
  <si>
    <t xml:space="preserve">                    4.1.3.9.0.00.00 - Outras Contribuições de Melhoria </t>
  </si>
  <si>
    <t xml:space="preserve">                        4.1.3.9.1.00.00 - Outras Contribuições de Melhoria - Consolidação </t>
  </si>
  <si>
    <t xml:space="preserve">            4.2.0.0.0.00.00 - Contribuições </t>
  </si>
  <si>
    <t xml:space="preserve">                4.2.1.0.0.00.00 - Contribuições Sociais </t>
  </si>
  <si>
    <t xml:space="preserve">                    4.2.1.1.0.00.00 - Contribuições Sociais - RPPS </t>
  </si>
  <si>
    <t xml:space="preserve">                        4.2.1.1.1.00.00 - Contribuições Sociais - RPPS - Consolidação </t>
  </si>
  <si>
    <t xml:space="preserve">                            4.2.1.1.1.01.00 - Contribuições Patronais ao RPPS </t>
  </si>
  <si>
    <t xml:space="preserve">                            4.2.1.1.1.02.00 - Contribuição do Segurado ao RPPS </t>
  </si>
  <si>
    <t xml:space="preserve">                            4.2.1.1.1.03.00 - Contribuição Previdenciária para Amortização do 
                            Déficit Atuarial </t>
  </si>
  <si>
    <t xml:space="preserve">                            4.2.1.1.1.04.00 - Contribuições para Custeio das Pensões Militares </t>
  </si>
  <si>
    <t xml:space="preserve">                            4.2.1.1.1.97.00 - (-) Deduções </t>
  </si>
  <si>
    <t xml:space="preserve">                            4.2.1.1.1.99.00 - Outras Contribuições Sociais - RPPS </t>
  </si>
  <si>
    <t>***</t>
  </si>
  <si>
    <t xml:space="preserve">                        4.2.1.1.2.00.00 - Contribuições Sociais - RPPS - Intra OFSS </t>
  </si>
  <si>
    <t xml:space="preserve">                        4.2.1.1.3.00.00 - Contribuições Sociais - RPPS - Inter OFSS – União </t>
  </si>
  <si>
    <t xml:space="preserve">                        4.2.1.1.4.00.00 - Contribuições Sociais - RPPS - Inter OFSS - Estado </t>
  </si>
  <si>
    <t xml:space="preserve">                        4.2.1.1.5.00.00 - Contribuições Sociais - RPPS - Inter OFSS - 
                        Município </t>
  </si>
  <si>
    <t xml:space="preserve">                    4.2.1.2.0.00.00 - Contribuições Sociais - RGPS </t>
  </si>
  <si>
    <t xml:space="preserve">                        4.2.1.2.1.00.00 - Contribuições Sociais - RGPS - Consolidação </t>
  </si>
  <si>
    <t xml:space="preserve">                        4.2.1.2.2.00.00 - Contribuições Sociais - RGPS - Intra OFSS </t>
  </si>
  <si>
    <t xml:space="preserve">                        4.2.1.2.3.00.00 - Contribuições Sociais - RGPS - Inter OFSS - União </t>
  </si>
  <si>
    <t xml:space="preserve">                        4.2.1.2.4.00.00 - Contribuições Sociais - RGPS - Inter OFSS - Estado </t>
  </si>
  <si>
    <t xml:space="preserve">                        4.2.1.2.5.00.00 - Contribuições Sociais - RGPS - Inter OFSS - 
                        Município </t>
  </si>
  <si>
    <t xml:space="preserve">                    4.2.1.3.0.00.00 - Contribuição sobre a Receita ou o Faturamento </t>
  </si>
  <si>
    <t xml:space="preserve">                        4.2.1.3.1.00.00 - Contribuição sobre a Receita ou o Faturamento - 
                        Consolidação </t>
  </si>
  <si>
    <t xml:space="preserve">                    4.2.1.4.0.00.00 - Contribuição sobre o Lucro </t>
  </si>
  <si>
    <t xml:space="preserve">                        4.2.1.4.1.00.00 - Contribuição sobre o Lucro - Consolidação </t>
  </si>
  <si>
    <t xml:space="preserve">                    4.2.1.5.0.00.00 - Contribuição sobre Receita de Concurso de 
                    Prognostico </t>
  </si>
  <si>
    <t xml:space="preserve">                        4.2.1.5.1.00.00 - Contribuição sobre Receita de Concurso de 
                        Prognostico - Consolidação </t>
  </si>
  <si>
    <t xml:space="preserve">                    4.2.1.6.0.00.00 - Contribuição do Importador de Bens ou Serviços do 
                    Exterior </t>
  </si>
  <si>
    <t xml:space="preserve">                        4.2.1.6.1.00.00 - Contribuição do Importador de Bens ou Serviços do 
                        Exterior - Consolidação </t>
  </si>
  <si>
    <t xml:space="preserve">                    4.2.1.9.0.00.00 - Outras Contribuições Sociais </t>
  </si>
  <si>
    <t xml:space="preserve">                        4.2.1.9.1.00.00 - Outras Contribuições Sociais - Consolidação </t>
  </si>
  <si>
    <t xml:space="preserve">                4.2.2.0.0.00.00 - Contribuições de Intervenção no Domínio Econômico </t>
  </si>
  <si>
    <t xml:space="preserve">                    4.2.2.0.1.00.00 - Contribuições de Intervenção no Domínio Econômico - 
                    Consolidação </t>
  </si>
  <si>
    <t xml:space="preserve">                4.2.3.0.0.00.00 - Contribuição de Iluminação Pública </t>
  </si>
  <si>
    <t xml:space="preserve">                    4.2.3.0.1.00.00 - Contribuição de Iluminação Pública - Consolidação </t>
  </si>
  <si>
    <t xml:space="preserve">                4.2.4.0.0.00.00 - Contribuições de Interesse das Categorias 
                Profissionais </t>
  </si>
  <si>
    <t xml:space="preserve">                    4.2.4.0.1.00.00 - Contribuições de Interesse das Categorias 
                    Profissionais - Consolidação </t>
  </si>
  <si>
    <t xml:space="preserve">            4.3.0.0.0.00.00 - Exploração e Venda de Bens, Serviços e Direitos </t>
  </si>
  <si>
    <t xml:space="preserve">                4.3.1.0.0.00.00 - Venda de Mercadorias </t>
  </si>
  <si>
    <t xml:space="preserve">                    4.3.1.1.0.00.00 - Venda Bruta de Mercadorias </t>
  </si>
  <si>
    <t xml:space="preserve">                        4.3.1.1.1.00.00 - Venda Bruta de Mercadorias - Consolidação </t>
  </si>
  <si>
    <t xml:space="preserve">                    4.3.1.9.0.00.00 - (-) Deduções da Venda Bruta de Mercadorias </t>
  </si>
  <si>
    <t xml:space="preserve">                        4.3.1.9.1.00.00 - (-) Deduções da Venda Bruta de Mercadorias - 
                        Consolidação </t>
  </si>
  <si>
    <t xml:space="preserve">                4.3.2.0.0.00.00 - Venda de Produtos </t>
  </si>
  <si>
    <t xml:space="preserve">                    4.3.2.1.0.00.00 - Venda Bruta de Produtos </t>
  </si>
  <si>
    <t xml:space="preserve">                        4.3.2.1.1.00.00 - Venda Bruta de Produtos - Consolidação </t>
  </si>
  <si>
    <t xml:space="preserve">                    4.3.2.9.0.00.00 - (-) Deduções de Venda Bruta de Produtos </t>
  </si>
  <si>
    <t xml:space="preserve">                        4.3.2.9.1.00.00 - (-) Deduções da Venda Bruta de Produtos - 
                        Consolidação </t>
  </si>
  <si>
    <t xml:space="preserve">                4.3.3.0.0.00.00 - Exploração de Bens e Direitos e Prestação de 
                Serviços </t>
  </si>
  <si>
    <t xml:space="preserve">                    4.3.3.1.0.00.00 - Valor Bruto de Exploração de Bens e Direitos e 
                    Prestação de Serviços </t>
  </si>
  <si>
    <t xml:space="preserve">                        4.3.3.1.1.00.00 - Valor Bruto de Exploração de Bens, Direitos e 
                        Prestação de Serviços - Consolidação </t>
  </si>
  <si>
    <t xml:space="preserve">                    4.3.3.9.0.00.00 - (-) Deduções do Valor Bruto de Exploração de Bens, 
                    Direitos e Prestação de Serviços </t>
  </si>
  <si>
    <t xml:space="preserve">                        4.3.3.9.1.00.00 - (-) Deduções do Valor Bruto de Exploração de Bens, 
                        Direitos e Prestação de Serviços - Consolidação </t>
  </si>
  <si>
    <t xml:space="preserve">            4.4.0.0.0.00.00 - Variações Patrimoniais Aumentativas Financeiras </t>
  </si>
  <si>
    <t xml:space="preserve">                4.4.1.0.0.00.00 - Juros e Encargos de Empréstimos e Financiamentos 
                Concedidos </t>
  </si>
  <si>
    <t xml:space="preserve">                    4.4.1.1.0.00.00 - Juros e Encargos de Empréstimos Internos Concedidos </t>
  </si>
  <si>
    <t xml:space="preserve">                        4.4.1.1.1.00.00 - Juros e Encargos de Empréstimos Internos 
                        Concedidos - Consolidação </t>
  </si>
  <si>
    <t xml:space="preserve">                        4.4.1.1.3.00.00 - Juros e Encargos de Empréstimos Internos 
                        Concedidos - Inter OFSS - União </t>
  </si>
  <si>
    <t xml:space="preserve">                        4.4.1.1.4.00.00 - Juros e Encargos de Empréstimos Internos 
                        Concedidos- Inter OFSS - Estado </t>
  </si>
  <si>
    <t xml:space="preserve">                        4.4.1.1.5.00.00 - Juros e Encargos de Empréstimos Internos 
                        Concedidos - Inter OFSS - Município </t>
  </si>
  <si>
    <t xml:space="preserve">                    4.4.1.2.0.00.00 - Juros e Encargos de Empréstimos Externos Concedidos </t>
  </si>
  <si>
    <t xml:space="preserve">                        4.4.1.2.1.00.00 - Juros e Encargos de Empréstimos Externos 
                        Concedidos - Consolidação </t>
  </si>
  <si>
    <t xml:space="preserve">                    4.4.1.3.0.00.00 - Juros e Encargos de Financiamentos Internos 
                    Concedidos </t>
  </si>
  <si>
    <t xml:space="preserve">                        4.4.1.3.1.00.00 - Juros e Encargos de Financiamentos Internos 
                        Concedidos - Consolidação </t>
  </si>
  <si>
    <t xml:space="preserve">                        4.4.1.3.3.00.00 - Juros e Encargos de Financiamentos Internos 
                        Concedidos - Inter OFSS - União </t>
  </si>
  <si>
    <t xml:space="preserve">                        4.4.1.3.4.00.00 - Juros e Encargos de Financiamentos Internos 
                        Concedidos - Inter OFSS - Estado </t>
  </si>
  <si>
    <t xml:space="preserve">                        4.4.1.3.5.00.00 - Juros e Encargos de Financiamentos Internos 
                        Concedidos - Inter OFSS - Município </t>
  </si>
  <si>
    <t xml:space="preserve">                    4.4.1.4.0.00.00 - Juros e Encargos de Financiamentos Externos 
                    Concedidos </t>
  </si>
  <si>
    <t xml:space="preserve">                        4.4.1.4.1.00.00 - Juros e Encargos de Financiamentos Externos 
                        Concedidos - Consolidação </t>
  </si>
  <si>
    <t xml:space="preserve">                4.4.2.0.0.00.00 - Juros e Encargos de Mora </t>
  </si>
  <si>
    <t xml:space="preserve">                    4.4.2.1.0.00.00 - Juros e Encargos de Mora sobre Empréstimos e 
                    Financiamentos Internos Concedidos </t>
  </si>
  <si>
    <t xml:space="preserve">                        4.4.2.1.1.00.00 - Juros e Encargos de Mora sobre Empréstimos e 
                        Financiamentos Internos Concedidos - Consolidação </t>
  </si>
  <si>
    <t xml:space="preserve">                        4.4.2.1.3.00.00 - Juros e Encargos de Mora sobre Empréstimos e 
                        Financiamentos Internos Concedidos - Inter OFSS - União </t>
  </si>
  <si>
    <t xml:space="preserve">                        4.4.2.1.4.00.00 - Juros e Encargos de Mora sobre Empréstimos e 
                        Financiamentos Internos Concedidos - Inter OFSS - Estado </t>
  </si>
  <si>
    <t xml:space="preserve">                        4.4.2.1.5.00.00 - Juros e Encargos de Mora sobre Empréstimos e 
                        Financiamentos Internos Concedidos - Inter OFSS - Município </t>
  </si>
  <si>
    <t xml:space="preserve">                    4.4.2.2.0.00.00 - Juros e Encargos de Mora sobre Empréstimos e 
                    Financiamentos Externos Concedidos </t>
  </si>
  <si>
    <t xml:space="preserve">                        4.4.2.2.1.00.00 - Juros e Encargos de Mora sobre Empréstimos e 
                        Financiamentos Externos Concedidos - Consolidação </t>
  </si>
  <si>
    <t xml:space="preserve">                    4.4.2.3.0.00.00 - Juros e Encargos de Mora sobre Fornecimentos de 
                    Bens e Serviços </t>
  </si>
  <si>
    <t xml:space="preserve">                        4.4.2.3.1.00.00 - Juros e Encargos de Mora sobre Fornecimentos de 
                        Bens e Serviços - Consolidação </t>
  </si>
  <si>
    <t xml:space="preserve">                    4.4.2.4.0.00.00 - Juros e Encargos de Mora sobre Créditos Tributários </t>
  </si>
  <si>
    <t xml:space="preserve">                        4.4.2.4.1.00.00 - Juros e Encargos de Mora sobre Créditos 
                        Tributários - Consolidação </t>
  </si>
  <si>
    <t xml:space="preserve">                    4.4.2.9.0.00.00 - Outros Juros e Encargos de Mora </t>
  </si>
  <si>
    <t xml:space="preserve">                        4.4.2.9.1.00.00 - Outros Juros e Encargos de Mora - Consolidação </t>
  </si>
  <si>
    <t xml:space="preserve">                4.4.3.0.0.00.00 - Variações Monetárias e Cambiais </t>
  </si>
  <si>
    <t xml:space="preserve">                    4.4.3.1.0.00.00 - Variações Monetárias e Cambiais de Empréstimos 
                    Internos Concedidos </t>
  </si>
  <si>
    <t xml:space="preserve">                        4.4.3.1.1.00.00 - Variações Monetárias e Cambiais de Empréstimos 
                        Internos Concedidos - Consolidação </t>
  </si>
  <si>
    <t xml:space="preserve">                        4.4.3.1.3.00.00 - Variações Monetárias e Cambiais de Empréstimos 
                        Internos Concedidos - Inter OFSS - União </t>
  </si>
  <si>
    <t xml:space="preserve">                        4.4.3.1.4.00.00 - Variações Monetárias e Cambiais de Empréstimos 
                        Internos Concedidos - Inter OFSS - Estado </t>
  </si>
  <si>
    <t xml:space="preserve">                        4.4.3.1.5.00.00 - Variações Monetárias e Cambiais de Empréstimos 
                        Internos Concedidos - Inter OFSS - Município </t>
  </si>
  <si>
    <t xml:space="preserve">                    4.4.3.2.0.00.00 - Variações Monetárias e Cambiais de Empréstimos 
                    Externos Concedidos </t>
  </si>
  <si>
    <t xml:space="preserve">                        4.4.3.2.1.00.00 - Variações Monetárias e Cambiais de Empréstimos 
                        Externos Concedidos - Consolidação </t>
  </si>
  <si>
    <t xml:space="preserve">                    4.4.3.3.0.00.00 - Variações Monetárias e Cambiais de Financiamentos 
                    Internos Concedidos </t>
  </si>
  <si>
    <t xml:space="preserve">                        4.4.3.3.1.00.00 - Variações Monetárias e Cambiais de Financiamentos 
                        Internos Concedidos - Consolidação </t>
  </si>
  <si>
    <t xml:space="preserve">                        4.4.3.3.3.00.00 - Variações Monetárias e Cambiais de Financiamentos 
                        Internos Concedidos - Inter OFSS - União </t>
  </si>
  <si>
    <t xml:space="preserve">                        4.4.3.3.4.00.00 - Variações Monetárias e Cambiais de Financiamentos 
                        Internos Concedidos - Inter OFSS - Estado </t>
  </si>
  <si>
    <t xml:space="preserve">                        4.4.3.3.5.00.00 - Variações Monetárias e Cambiais de Financiamentos 
                        Internos Concedidos - Inter OFSS - Município </t>
  </si>
  <si>
    <t xml:space="preserve">                    4.4.3.4.0.00.00 - Variações Monetárias e Cambiais de Financiamentos 
                    Externos Concedidos </t>
  </si>
  <si>
    <t xml:space="preserve">                        4.4.3.4.1.00.00 - Variações Monetárias e Cambiais de Financiamentos 
                        Externos Concedidos - Consolidação </t>
  </si>
  <si>
    <t xml:space="preserve">                    4.4.3.9.0.00.00 - Outras Variações Monetárias e Cambiais </t>
  </si>
  <si>
    <t xml:space="preserve">                        4.4.3.9.1.00.00 - Outras Variações Monetárias e Cambiais - 
                        Consolidação </t>
  </si>
  <si>
    <t xml:space="preserve">                        4.4.3.9.3.00.00 - Outras Variações Monetárias e Cambiais - Inter 
                        OFSS - União </t>
  </si>
  <si>
    <t xml:space="preserve">                        4.4.3.9.4.00.00 - Outras Variações Monetárias e Cambiais - Inter 
                        OFSS - Estado </t>
  </si>
  <si>
    <t xml:space="preserve">                        4.4.3.9.5.00.00 - Outras Variações Monetárias e Cambiais - Inter 
                        OFSS - Município </t>
  </si>
  <si>
    <t xml:space="preserve">                4.4.4.0.0.00.00 - Descontos Financeiros Obtidos </t>
  </si>
  <si>
    <t xml:space="preserve">                    4.4.4.0.1.00.00 - Descontos Financeiros Obtidos - Consolidação </t>
  </si>
  <si>
    <t xml:space="preserve">                4.4.5.0.0.00.00 - Remuneração de Depósitos Bancários e Aplicações 
                Financeiras </t>
  </si>
  <si>
    <t xml:space="preserve">                    4.4.5.1.0.00.00 - Remuneração de Depósitos Bancários </t>
  </si>
  <si>
    <t xml:space="preserve">                        4.4.5.1.1.00.00 - Remuneração de Depósitos Bancários - Consolidação </t>
  </si>
  <si>
    <t xml:space="preserve">                    4.4.5.2.0.00.00 - Remuneração de Aplicações Financeiras </t>
  </si>
  <si>
    <t xml:space="preserve">                        4.4.5.2.1.00.00 - Remuneração de Aplicações Financeiras - 
                        Consolidação </t>
  </si>
  <si>
    <t xml:space="preserve">                4.4.9.0.0.00.00 - Outras Variações Patrimoniais Aumentativas – 
                Financeiras </t>
  </si>
  <si>
    <t xml:space="preserve">                    4.4.9.0.1.00.00 - Outras Variações Patrimoniais Aumentativas – 
                    Financeiras - Consolidação </t>
  </si>
  <si>
    <t xml:space="preserve">            4.5.0.0.0.00.00 - Transferências e Delegações Recebidas </t>
  </si>
  <si>
    <t xml:space="preserve">                4.5.1.0.0.00.00 - Transferências Intragovernamentais </t>
  </si>
  <si>
    <t xml:space="preserve">                    4.5.1.1.0.00.00 - Transferências Recebidas para a Execução 
                    Orçamentária </t>
  </si>
  <si>
    <t xml:space="preserve">                        4.5.1.1.2.00.00 - Transferências Recebidas para a Execução 
                        Orçamentária - Intra OFSS </t>
  </si>
  <si>
    <t xml:space="preserve">                    4.5.1.2.0.00.00 - Transferências Recebidas Independentes de Execução 
                    Orçamentária </t>
  </si>
  <si>
    <t xml:space="preserve">                        4.5.1.2.2.00.00 - Transferências Recebidas Independentes de Execução 
                        Orçamentária - Intra OFSS </t>
  </si>
  <si>
    <t xml:space="preserve">                    4.5.1.3.0.00.00 - Transferencias Recebidas para Aportes de Recursos 
                    para o RPPS </t>
  </si>
  <si>
    <t xml:space="preserve">                        4.5.1.3.2.00.00 - Transferencias Recebidas para Aportes de Recursos 
                        para o RPPS – Intra OFSS </t>
  </si>
  <si>
    <t xml:space="preserve">                    4.5.1.4.0.00.00 - Transferências Recebidas para Aportes de Recursos 
                    para o RGPS </t>
  </si>
  <si>
    <t xml:space="preserve">                        4.5.1.4.2.00.00 - Transferências Recebidas para Aportes de Recursos 
                        para o RGPS – Intra OFSS </t>
  </si>
  <si>
    <t xml:space="preserve">                4.5.2.0.0.00.00 - Transferências Inter Governamentais </t>
  </si>
  <si>
    <t xml:space="preserve">                    4.5.2.1.0.00.00 - Transferências Constitucionais e Legais de Receitas </t>
  </si>
  <si>
    <t xml:space="preserve">                        4.5.2.1.1.00.00 - Transferências Constitucionais e Legais de 
                        Receitas- Consolidação </t>
  </si>
  <si>
    <t xml:space="preserve">                        4.5.2.1.3.00.00 - Transferências Constitucionais e Legais de 
                        Receitas - Inter OFSS – União </t>
  </si>
  <si>
    <t xml:space="preserve">                        4.5.2.1.4.00.00 - Transferências Constitucionais e Legais de 
                        Receitas - Inter OFSS - Estado </t>
  </si>
  <si>
    <t xml:space="preserve">                    4.5.2.2.0.00.00 - Transferências do FUNDEB </t>
  </si>
  <si>
    <t xml:space="preserve">                        4.5.2.2.3.00.00 - Transferências do FUNDEB - Inter OFSS - União </t>
  </si>
  <si>
    <t xml:space="preserve">                        4.5.2.2.4.00.00 - Transferências do FUNDEB - Inter OFSS - Estado </t>
  </si>
  <si>
    <t xml:space="preserve">                    4.5.2.3.0.00.00 - Transferências Voluntárias </t>
  </si>
  <si>
    <t xml:space="preserve">                        4.5.2.3.1.00.00 - Transferências Voluntárias - Consolidação </t>
  </si>
  <si>
    <t xml:space="preserve">                        4.5.2.3.3.00.00 - Transferências Voluntárias – Inter OFSS - União </t>
  </si>
  <si>
    <t xml:space="preserve">                        4.5.2.3.4.00.00 - Transferências Voluntárias – Inter OFSS - Estado </t>
  </si>
  <si>
    <t xml:space="preserve">                        4.5.2.3.5.00.00 - Transferências Voluntárias - Inter OFSS - 
                        Município </t>
  </si>
  <si>
    <t xml:space="preserve">                    4.5.2.4.0.00.00 - Outras Transferências </t>
  </si>
  <si>
    <t xml:space="preserve">                        4.5.2.4.1.00.00 - Outras Transferências - Consolidação </t>
  </si>
  <si>
    <t xml:space="preserve">                        4.5.2.4.3.00.00 - Outras Transferências – Inter OFSS - União </t>
  </si>
  <si>
    <t xml:space="preserve">                        4.5.2.4.4.00.00 - Outras Transferências – Inter OFSS - Estado </t>
  </si>
  <si>
    <t xml:space="preserve">                        4.5.2.4.5.00.00 - Outras Transferências – Inter OFSS - Município </t>
  </si>
  <si>
    <t xml:space="preserve">                4.5.3.0.0.00.00 - Transferências das Instituições Privadas </t>
  </si>
  <si>
    <t xml:space="preserve">                    4.5.3.1.0.00.00 - Transferências das Instituições Privadas sem Fins 
                    Lucrativos </t>
  </si>
  <si>
    <t xml:space="preserve">                        4.5.3.1.1.00.00 - Transferências das Instituições Privadas sem Fins 
                        Lucrativos - Consolidação </t>
  </si>
  <si>
    <t xml:space="preserve">                    4.5.3.2.0.00.00 - Transferências das Instituições Privadas com Fins 
                    Lucrativos </t>
  </si>
  <si>
    <t xml:space="preserve">                        4.5.3.2.1.00.00 - Transferências das Instituições Privadas com Fins 
                        Lucrativos - Consolidação </t>
  </si>
  <si>
    <t xml:space="preserve">                4.5.4.0.0.00.00 - Transferências das Instituições Multigovernamentais </t>
  </si>
  <si>
    <t xml:space="preserve">                    4.5.4.0.1.00.00 - Transferências das Instituições Multigovernamentais 
                    - Consolidação </t>
  </si>
  <si>
    <t xml:space="preserve">                4.5.5.0.0.00.00 - Transferências de Consórcios Públicos </t>
  </si>
  <si>
    <t xml:space="preserve">                    4.5.5.0.1.00.00 - Transferências de Consórcios Públicos - 
                    Consolidação </t>
  </si>
  <si>
    <t xml:space="preserve">                4.5.6.0.0.00.00 - Transferências do Exterior </t>
  </si>
  <si>
    <t xml:space="preserve">                    4.5.6.0.1.00.00 - Transferências do Exterior - Consolidação </t>
  </si>
  <si>
    <t xml:space="preserve">                4.5.7.0.0.00.00 - Execução Orçamentária Delegada </t>
  </si>
  <si>
    <t xml:space="preserve">                    4.5.7.1.0.00.00 - Execução Orçamentária Delegada de Entes </t>
  </si>
  <si>
    <t xml:space="preserve">                        4.5.7.1.3.00.00 - Execução Orçamentária Delegada de Entes – Inter 
                        OFSS - União </t>
  </si>
  <si>
    <t xml:space="preserve">                        4.5.7.1.4.00.00 - Execução Orçamentária Delegada de Entes – Inter 
                        OFSS - Estado </t>
  </si>
  <si>
    <t xml:space="preserve">                        4.5.7.1.5.00.00 - Execução Orçamentária Delegada de Entes – Inter 
                        OFSS - Município </t>
  </si>
  <si>
    <t xml:space="preserve">                    4.5.7.2.0.00.00 - Execução Orçamentária Delegada de Consórcios </t>
  </si>
  <si>
    <t xml:space="preserve">                        4.5.7.2.1.00.00 - Execução Orçamentária Delegada de Consórcios - 
                        Consolidação </t>
  </si>
  <si>
    <t xml:space="preserve">                4.5.8.0.0.00.00 - Transferências de Pessoas Físicas </t>
  </si>
  <si>
    <t xml:space="preserve">                    4.5.8.0.1.00.00 - Transferências de Pessoas Físicas - Consolidação </t>
  </si>
  <si>
    <t xml:space="preserve">            4.6.0.0.0.00.00 - Valorização e Ganhos com Ativos e Desincorporação de 
            Passivos </t>
  </si>
  <si>
    <t xml:space="preserve">                4.6.1.0.0.00.00 - Reavaliação de Ativos </t>
  </si>
  <si>
    <t xml:space="preserve">                    4.6.1.1.0.00.00 - Reavaliação de Imobilizado </t>
  </si>
  <si>
    <t xml:space="preserve">                        4.6.1.1.1.00.00 - Reavaliação de Imobilizado - Consolidação </t>
  </si>
  <si>
    <t xml:space="preserve">                    4.6.1.2.0.00.00 - Reavaliação de Intangíveis </t>
  </si>
  <si>
    <t xml:space="preserve">                        4.6.1.2.1.00.00 - Reavaliação de Intangíveis - Consolidação </t>
  </si>
  <si>
    <t xml:space="preserve">                    4.6.1.9.0.00.00 - Reavaliação de Outros Ativos </t>
  </si>
  <si>
    <t xml:space="preserve">                        4.6.1.9.1.00.00 - Reavaliação de Outros Ativos - Consolidação </t>
  </si>
  <si>
    <t xml:space="preserve">                4.6.2.0.0.00.00 - Ganhos com Alienação </t>
  </si>
  <si>
    <t xml:space="preserve">                    4.6.2.1.0.00.00 - Ganhos com Alienação de Investimentos </t>
  </si>
  <si>
    <t xml:space="preserve">                        4.6.2.1.1.00.00 - Ganhos com Alienação de Investimentos - 
                        Consolidação </t>
  </si>
  <si>
    <t xml:space="preserve">                    4.6.2.2.0.00.00 - Ganhos com Alienação de Imobilizado </t>
  </si>
  <si>
    <t xml:space="preserve">                        4.6.2.2.1.00.00 - Ganhos com Alienação de Imobilizado - Consolidação </t>
  </si>
  <si>
    <t xml:space="preserve">                    4.6.2.3.0.00.00 - Ganhos com Alienação de Intangíveis </t>
  </si>
  <si>
    <t xml:space="preserve">                        4.6.2.3.1.00.00 - Ganhos com Alienação de Intangíveis - Consolidação </t>
  </si>
  <si>
    <t xml:space="preserve">                4.6.3.0.0.00.00 - Ganhos com Incorporação de Ativos </t>
  </si>
  <si>
    <t xml:space="preserve">                    4.6.3.1.0.00.00 - Ganhos com Incorporação de Ativos por Descobertas </t>
  </si>
  <si>
    <t xml:space="preserve">                        4.6.3.1.1.00.00 - Ganhos com Incorporação de Ativos por Descobertas 
                        - Consolidação </t>
  </si>
  <si>
    <t xml:space="preserve">                    4.6.3.2.0.00.00 - Ganhos com Incorporação de Ativos por Nascimentos </t>
  </si>
  <si>
    <t xml:space="preserve">                        4.6.3.2.1.00.00 - Ganhos com Incorporação de Ativos por Nascimentos 
                        - Consolidação </t>
  </si>
  <si>
    <t xml:space="preserve">                    4.6.3.3.0.00.00 - Ganhos com Incorporação de Valores Apreendidos </t>
  </si>
  <si>
    <t xml:space="preserve">                        4.6.3.3.1.00.00 - Ganhos com Incorporação de Ativos Apreendidos - 
                        Consolidação </t>
  </si>
  <si>
    <t xml:space="preserve">                    4.6.3.9.0.00.00 - Outros Ganhos com Incorporação de Ativos </t>
  </si>
  <si>
    <t xml:space="preserve">                        4.6.3.9.1.00.00 - Outros Ganhos com Incorporação de Ativos - 
                        Consolidação </t>
  </si>
  <si>
    <t xml:space="preserve">                4.6.4.0.0.00.00 - Desincorporação de Passivos </t>
  </si>
  <si>
    <t xml:space="preserve">                    4.6.4.0.1.00.00 - Ganhos com Desincorporação de Passivos - 
                    Consolidação </t>
  </si>
  <si>
    <t xml:space="preserve">            4.9.0.0.0.00.00 - Outras Variações Patrimoniais Aumentativas </t>
  </si>
  <si>
    <t xml:space="preserve">                4.9.1.0.0.00.00 - Variação Patrimonial Aumentativa a Classificar </t>
  </si>
  <si>
    <t xml:space="preserve">                    4.9.1.0.1.00.00 - Variação Patrimonial Aumentativa a Classificar - 
                    Consolidação </t>
  </si>
  <si>
    <t xml:space="preserve">                4.9.2.0.0.00.00 - Resultado Positivo de Participações </t>
  </si>
  <si>
    <t xml:space="preserve">                    4.9.2.1.0.00.00 - Resultado Positivo de Equivalência Patrimonial </t>
  </si>
  <si>
    <t xml:space="preserve">                        4.9.2.1.1.00.00 - Resultado Positivo de Equivalência Patrimonial - 
                        Consolidação </t>
  </si>
  <si>
    <t xml:space="preserve">                        4.9.2.1.2.00.00 - Resultado Positivo de Equivalência Patrimonial - 
                        Intra OFSS </t>
  </si>
  <si>
    <t xml:space="preserve">                        4.9.2.1.3.00.00 - Resultado Positivo de Equivalência Patrimonial - 
                        Inter OFSS - União </t>
  </si>
  <si>
    <t xml:space="preserve">                        4.9.2.1.4.00.00 - Resultado Positivo de Equivalência Patrimonial - 
                        Inter OFSS - Estado </t>
  </si>
  <si>
    <t xml:space="preserve">                        4.9.2.1.5.00.00 - Resultado Positivo de Equivalência Patrimonial - 
                        Inter OFSS - Município </t>
  </si>
  <si>
    <t xml:space="preserve">                    4.9.2.2.0.00.00 - Dividendos e Rendimentos de Outros Investimentos </t>
  </si>
  <si>
    <t xml:space="preserve">                        4.9.2.2.1.00.00 - Dividendos e Rendimentos de Outros Investimentos - 
                        Consolidação </t>
  </si>
  <si>
    <t xml:space="preserve">                4.9.7.0.0.00.00 - Reversão de Provisões e Ajustes de Perdas </t>
  </si>
  <si>
    <t xml:space="preserve">                    4.9.7.1.0.00.00 - Reversão de Provisões </t>
  </si>
  <si>
    <t xml:space="preserve">                        4.9.7.1.1.00.00 - Reversão de Provisões – Consolidação </t>
  </si>
  <si>
    <t xml:space="preserve">                        4.9.7.1.3.00.00 - Reversão de Provisões – Inter OFSS - União </t>
  </si>
  <si>
    <t xml:space="preserve">                        4.9.7.1.4.00.00 - Reversão de Provisões – Inter OFSS - Estados </t>
  </si>
  <si>
    <t xml:space="preserve">                        4.9.7.1.5.00.00 - Reversão de Provisões – Inter OFSS - Municípios </t>
  </si>
  <si>
    <t xml:space="preserve">                    4.9.7.2.0.00.00 - Reversão de Ajustes de Perdas </t>
  </si>
  <si>
    <t xml:space="preserve">                        4.9.7.2.1.00.00 - Reversão de Ajustes de Perdas – Consolidação </t>
  </si>
  <si>
    <t xml:space="preserve">                        4.9.7.2.2.00.00 - Reversão de Ajustes de Perdas - Intra OFSS </t>
  </si>
  <si>
    <t xml:space="preserve">                        4.9.7.2.3.00.00 - Reversão de Ajustes de Perdas –Inter OFSS – União </t>
  </si>
  <si>
    <t xml:space="preserve">                        4.9.7.2.4.00.00 - Reversão de Ajustes de Perdas –Inter OFSS – Estado </t>
  </si>
  <si>
    <t xml:space="preserve">                        4.9.7.2.5.00.00 - Reversão de Ajustes de Perdas –Inter OFSS - 
                        Município </t>
  </si>
  <si>
    <t xml:space="preserve">                4.9.9.0.0.00.00 - Diversas Variações Patrimoniais Aumentativas </t>
  </si>
  <si>
    <t xml:space="preserve">                    4.9.9.1.0.00.00 - Compensação Financeira entre RGPS/RPPS </t>
  </si>
  <si>
    <t xml:space="preserve">                        4.9.9.1.2.00.00 - Compensação Financeira entre RGPS/RPPS - Intra 
                        OFSS </t>
  </si>
  <si>
    <t xml:space="preserve">                        4.9.9.1.3.00.00 - Compensação Financeira entre RGPS/RPPS - Inter 
                        OFSS - União </t>
  </si>
  <si>
    <t xml:space="preserve">                        4.9.9.1.4.00.00 - Compensação Financeira entre RGPS/RPPS - Inter 
                        OFSS - Estado </t>
  </si>
  <si>
    <t xml:space="preserve">                        4.9.9.1.5.00.00 - Compensação Financeira entre RGPS/RPPS - Inter 
                        OFSS - Município </t>
  </si>
  <si>
    <t xml:space="preserve">                    4.9.9.2.0.00.00 - Compensação Financeira entre Regimes Próprios </t>
  </si>
  <si>
    <t xml:space="preserve">                        4.9.9.2.3.00.00 - Compensação Financeira entre Regimes Próprios - 
                        Inter OFSS - União </t>
  </si>
  <si>
    <t xml:space="preserve">                        4.9.9.2.4.00.00 - Compensação Financeira entre Regimes Próprios - 
                        Inter OFSS - Estado </t>
  </si>
  <si>
    <t xml:space="preserve">                        4.9.9.2.5.00.00 - Compensação Financeira entre Regimes Próprios - 
                        Inter OFSS - Município </t>
  </si>
  <si>
    <t xml:space="preserve">                    4.9.9.3.0.00.00 - Variação Patrimonial Aumentativa com Bonificações </t>
  </si>
  <si>
    <t xml:space="preserve">                        4.9.9.3.1.00.00 - Variação Patrimonial Aumentativa com Bonificações 
                        - Consolidação </t>
  </si>
  <si>
    <t xml:space="preserve">                    4.9.9.4.0.00.00 - Amortização de Deságio em Investimentos </t>
  </si>
  <si>
    <t xml:space="preserve">                        4.9.9.4.1.00.00 - Amortização de Deságio em Investimentos - 
                        Consolidação </t>
  </si>
  <si>
    <t xml:space="preserve">                        4.9.9.4.2.00.00 - Amortização de Deságio em Investimentos - Intra 
                        OFSS </t>
  </si>
  <si>
    <t xml:space="preserve">                        4.9.9.4.3.00.00 - Amortização de Deságio em Investimentos - Inter 
                        OFSS - União </t>
  </si>
  <si>
    <t xml:space="preserve">                        4.9.9.4.4.00.00 - Amortização de Deságio em Investimentos - Inter 
                        OFSS - Estado </t>
  </si>
  <si>
    <t xml:space="preserve">                        4.9.9.4.5.00.00 - Amortização de Deságio em Investimentos - Inter 
                        OFSS - Município </t>
  </si>
  <si>
    <t xml:space="preserve">                    4.9.9.5.0.00.00 - Multas Administrativas </t>
  </si>
  <si>
    <t xml:space="preserve">                        4.9.9.5.1.00.00 - Multas Administrativas - Consolidação </t>
  </si>
  <si>
    <t xml:space="preserve">                    4.9.9.6.0.00.00 - Indenizações </t>
  </si>
  <si>
    <t xml:space="preserve">                        4.9.9.6.1.00.00 - Indenizações - Consolidação </t>
  </si>
  <si>
    <t xml:space="preserve">                    4.9.9.7.0.00.00 - VPA Decorrente Alienação Bens Apreendidos </t>
  </si>
  <si>
    <t xml:space="preserve">                        4.9.9.7.1.00.00 - VPA Decorrente Alienação Bens Apreendidos - 
                        Consolidação </t>
  </si>
  <si>
    <t xml:space="preserve">                    4.9.9.9.0.00.00 - Variações Patrimoniais Aumentativas Decorrentes de 
                    Fatos Geradores Diversos </t>
  </si>
  <si>
    <t xml:space="preserve">                        4.9.9.9.1.00.00 - Variações Patrimoniais Aumentativas Decorrentes de 
                        Fatos Geradores Diversos - Consolidação </t>
  </si>
  <si>
    <t xml:space="preserve">Resultado Patrimonial do Período </t>
  </si>
  <si>
    <t xml:space="preserve">    Resultado Patrimonial do Período </t>
  </si>
  <si>
    <t xml:space="preserve">        Resultado Patrimonial do Período </t>
  </si>
  <si>
    <t xml:space="preserve">        Ajuste Metodológico do Período </t>
  </si>
  <si>
    <t xml:space="preserve">        Resultado Ajustado do Período </t>
  </si>
  <si>
    <t xml:space="preserve">Variações Patrimoniais Qualitativas </t>
  </si>
  <si>
    <t xml:space="preserve">    Variações Patrimoniais Qualitativas </t>
  </si>
  <si>
    <t xml:space="preserve">        Incorporação de Ativos </t>
  </si>
  <si>
    <t xml:space="preserve">        Desincorporação de Passivos </t>
  </si>
  <si>
    <t xml:space="preserve">        Incorporação de Passivos </t>
  </si>
  <si>
    <t xml:space="preserve">        Desincorporação de Ativos </t>
  </si>
  <si>
    <t>DVP - Estados</t>
  </si>
  <si>
    <t>DVP - União</t>
  </si>
  <si>
    <t>RECEITAS - MUNICÍPIOS</t>
  </si>
  <si>
    <t>RECEITAS - ESTADOS</t>
  </si>
  <si>
    <t xml:space="preserve">Receitas Orçamentárias </t>
  </si>
  <si>
    <t xml:space="preserve">Execução da Receita </t>
  </si>
  <si>
    <t xml:space="preserve">Receitas Brutas Realizadas </t>
  </si>
  <si>
    <t xml:space="preserve">Deduções - Transferências Constitucionais </t>
  </si>
  <si>
    <t xml:space="preserve">Deduções - FUNDEB </t>
  </si>
  <si>
    <t xml:space="preserve">Outras Deduções da Receita </t>
  </si>
  <si>
    <t>Receita Líquida</t>
  </si>
  <si>
    <t xml:space="preserve">    Total Receitas </t>
  </si>
  <si>
    <t xml:space="preserve">        1.0.0.0.00.00.00 - Receitas Correntes </t>
  </si>
  <si>
    <t xml:space="preserve">            1.1.0.0.00.00.00 - Receita Tributária </t>
  </si>
  <si>
    <t xml:space="preserve">                1.1.1.0.00.00.00 - Impostos </t>
  </si>
  <si>
    <t xml:space="preserve">                    1.1.1.1.00.00.00 - Impostos sobre o Comércio Exterior </t>
  </si>
  <si>
    <t xml:space="preserve">                        1.1.1.1.01.00.00 - Imposto sobre a Importação - II </t>
  </si>
  <si>
    <t xml:space="preserve">                        1.1.1.1.02.00.00 - Imposto sobre a Exportação - IE </t>
  </si>
  <si>
    <t xml:space="preserve">                    1.1.1.2.00.00.00 - Impostos sobre o Patrimônio e a Renda </t>
  </si>
  <si>
    <t xml:space="preserve">                        1.1.1.2.01.00.00 - Imposto sobre a Propriedade Territorial Rural - 
                        ITR </t>
  </si>
  <si>
    <t xml:space="preserve">                        1.1.1.2.02.00.00 - Imposto sobre a Propriedade Predial e Territorial 
                        Urbana – IPTU </t>
  </si>
  <si>
    <t xml:space="preserve">                        1.1.1.2.04.00.00 - Imposto sobre a Renda e Proventos de Qualquer 
                        Natureza – IR </t>
  </si>
  <si>
    <t xml:space="preserve">                            1.1.1.2.04.10.00 - Pessoas Físicas </t>
  </si>
  <si>
    <t xml:space="preserve">                            1.1.1.2.04.11.00 - Receita de Parcelamentos - Imposto sobre a Renda 
                            - Pessoas Físicas </t>
  </si>
  <si>
    <t xml:space="preserve">                            1.1.1.2.04.21.00 - Pessoa Jurídica - Líquida de Incentivos </t>
  </si>
  <si>
    <t xml:space="preserve">                            1.1.1.2.04.22.00 - Receita de Parcelamentos - Imposto sobre a Renda 
                            - Pessoas Jurídicas </t>
  </si>
  <si>
    <t xml:space="preserve">                            1.1.1.2.04.23.00 - Imposto de Renda Pessoa Jurídica - Simples 
                            Federal e Nacional </t>
  </si>
  <si>
    <t xml:space="preserve">                            1.1.1.2.04.31.00 - Retido nas Fontes - Trabalho </t>
  </si>
  <si>
    <t xml:space="preserve">                            1.1.1.2.04.32.00 - Retido nas Fontes - Capital </t>
  </si>
  <si>
    <t xml:space="preserve">                            1.1.1.2.04.33.00 - Retido nas Fontes - Remessa ao Exterior </t>
  </si>
  <si>
    <t xml:space="preserve">                            1.1.1.2.04.34.00 - Retido nas Fontes - Outros Rendimentos </t>
  </si>
  <si>
    <t xml:space="preserve">                            1.1.1.2.04.35.00 - Receita de Parcelamentos – Imposto sobre a Renda 
                            - Retido na Fonte </t>
  </si>
  <si>
    <t xml:space="preserve">                        1.1.1.2.05.00.00 - Imposto sobre a Propriedade de Veículos 
                        Automotores – IPVA </t>
  </si>
  <si>
    <t xml:space="preserve">                        1.1.1.2.07.00.00 - Imposto sobre Transmissão "Causa Mortis" e Doação 
                        de Bens e Direitos – ITCD </t>
  </si>
  <si>
    <t xml:space="preserve">                        1.1.1.2.08.00.00 - Imposto sobre Transmissão "Inter Vivos" de Bens 
                        Imóveis e de Direitos Reais sobre Imóveis – ITBI </t>
  </si>
  <si>
    <t xml:space="preserve">                    1.1.1.3.00.00.00 - Impostos sobre a Produção e a Circulação </t>
  </si>
  <si>
    <t xml:space="preserve">                        1.1.1.3.01.00.00 - Imposto sobre Produtos Industrializados - IPI </t>
  </si>
  <si>
    <t xml:space="preserve">                        1.1.1.3.02.00.00 - Imposto sobre Op. Relativas à Circulação de 
                        Mercadorias e sobre Prest.de Serv.de Transp. Interest.e Interm. e de 
                        Comunicação – ICMS </t>
  </si>
  <si>
    <t xml:space="preserve">                        1.1.1.3.03.00.00 - Imposto sobre Operações de Crédito, Câmbio e 
                        Seguro, ou Relativas a Títulos ou Valores Mobiliários – IOF </t>
  </si>
  <si>
    <t xml:space="preserve">                        1.1.1.3.05.00.00 - Imposto sobre Serviços de Qualquer Natureza – 
                        ISSQN </t>
  </si>
  <si>
    <t xml:space="preserve">                    1.1.1.5.00.00.00 - Impostos Extraordinários </t>
  </si>
  <si>
    <t xml:space="preserve">                1.1.2.0.00.00.00 - Taxas </t>
  </si>
  <si>
    <t xml:space="preserve">                    1.1.2.1.00.00.00 - Taxas pelo Exercício do Poder de Polícia </t>
  </si>
  <si>
    <t xml:space="preserve">                    1.1.2.2.00.00.00 - Taxas pela Prestação de Serviços </t>
  </si>
  <si>
    <t xml:space="preserve">                1.1.3.0.00.00.00 - Contribuição de Melhoria </t>
  </si>
  <si>
    <t xml:space="preserve">            1.2.0.0.00.00.00 - Receitas de Contribuições </t>
  </si>
  <si>
    <t xml:space="preserve">                1.2.1.0.00.00.00 - Contribuições Sociais </t>
  </si>
  <si>
    <t xml:space="preserve">                    1.2.1.0.29.00.00 - Contribuições para o Regime Próprio de Previdência 
                    do Servidor Público </t>
  </si>
  <si>
    <t xml:space="preserve">                        1.2.1.0.29.01.00 - Contribuição Patronal de Servidor Ativo Civil 
                        para o Regime Próprio </t>
  </si>
  <si>
    <t xml:space="preserve">                        1.2.1.0.29.02.00 - Contribuição Patronal de Servidor Ativo Militar </t>
  </si>
  <si>
    <t xml:space="preserve">                        1.2.1.0.29.03.00 - Contribuição Patronal – Inativo Civil </t>
  </si>
  <si>
    <t xml:space="preserve">                        1.2.1.0.29.04.00 - Contribuição Patronal – Inativo Militar </t>
  </si>
  <si>
    <t xml:space="preserve">                        1.2.1.0.29.05.00 - Contribuição Patronal – Pensionista Civil </t>
  </si>
  <si>
    <t xml:space="preserve">                        1.2.1.0.29.06.00 - Contribuição Patronal – Pensionista Militar </t>
  </si>
  <si>
    <t xml:space="preserve">                        1.2.1.0.29.07.00 - Contribuição do Servidor Ativo Civil para o 
                        Regime Próprio </t>
  </si>
  <si>
    <t xml:space="preserve">                        1.2.1.0.29.08.00 - Contribuição de Servidor Ativo Militar </t>
  </si>
  <si>
    <t xml:space="preserve">                        1.2.1.0.29.09.00 - Contribuições do Servidor Inativo Civil para o 
                        Regime Próprio </t>
  </si>
  <si>
    <t xml:space="preserve">                        1.2.1.0.29.10.00 - Contribuições de Servidor Inativo Militar </t>
  </si>
  <si>
    <t xml:space="preserve">                        1.2.1.0.29.11.00 - Contribuições de Pensionista Civil para o Regime 
                        Próprio </t>
  </si>
  <si>
    <t xml:space="preserve">                        1.2.1.0.29.12.00 - Contribuições de Pensionista Militar </t>
  </si>
  <si>
    <t xml:space="preserve">                        1.2.1.0.29.13.00 - Contribuição Previdenciária para Amortização do 
                        Déficit Atuarial </t>
  </si>
  <si>
    <t xml:space="preserve">                        1.2.1.0.29.15.00 - Contribuição Previdenciária em Regime de 
                        Parcelamento de Débitos </t>
  </si>
  <si>
    <t xml:space="preserve">                        1.2.1.0.29.16.00 - Receita de Recolhimento da Contribuição Patronal, 
                        oriunda do Pagamento de Sentenças Judiciais </t>
  </si>
  <si>
    <t xml:space="preserve">                        1.2.1.0.29.17.00 - Receita de Recolhimento da Contribuição do 
                        Servidor Ativo Civil, oriunda do Pagamento de Sentenças Judiciais </t>
  </si>
  <si>
    <t xml:space="preserve">                        1.2.1.0.29.18.00 - Receita de Recolhimento da Contribuição do 
                        Servidor Inativo Civil, oriunda do Pagamento de Sentenças Judiciais </t>
  </si>
  <si>
    <t xml:space="preserve">                        1.2.1.0.29.19.00 - Receita de Recolhimento de Pensionista Civil, 
                        oriunda do Pagamento de Sentenças Judiciais </t>
  </si>
  <si>
    <t xml:space="preserve">                    1.2.1.0.99.00.00 - Outras Contribuições Sociais </t>
  </si>
  <si>
    <t xml:space="preserve">                1.2.2.0.00.00.00 - Contribuições de Intervenção no Domínio Econômico </t>
  </si>
  <si>
    <t xml:space="preserve">                1.2.3.0.00.00.00 - Contribuição para Custeio do Serviço de Iluminação 
                Pública </t>
  </si>
  <si>
    <t xml:space="preserve">            1.3.0.0.00.00.00 - Receita Patrimonial </t>
  </si>
  <si>
    <t xml:space="preserve">                1.3.1.0.00.00.00 - Receitas Imobiliárias </t>
  </si>
  <si>
    <t xml:space="preserve">                    1.3.1.1.00.00.00 - Aluguéis </t>
  </si>
  <si>
    <t xml:space="preserve">                    1.3.1.2.00.00.00 - Arrendamentos </t>
  </si>
  <si>
    <t xml:space="preserve">                    1.3.1.3.00.00.00 - Foros </t>
  </si>
  <si>
    <t xml:space="preserve">                    1.3.1.4.00.00.00 - Laudêmios </t>
  </si>
  <si>
    <t xml:space="preserve">                    1.3.1.5.00.00.00 - Taxa de Ocupação de Imóveis </t>
  </si>
  <si>
    <t xml:space="preserve">                    1.3.1.9.00.00.00 - Outras Receitas Imobiliárias </t>
  </si>
  <si>
    <t xml:space="preserve">                1.3.2.0.00.00.00 - Receitas de Valores Mobiliários </t>
  </si>
  <si>
    <t xml:space="preserve">                    1.3.2.1.00.00.00 - Juros de Títulos de Renda </t>
  </si>
  <si>
    <t xml:space="preserve">                    1.3.2.2.00.00.00 - Dividendos </t>
  </si>
  <si>
    <t xml:space="preserve">                    1.3.2.3.00.00.00 - Participações </t>
  </si>
  <si>
    <t xml:space="preserve">                    1.3.2.5.00.00.00 - Remuneração de Depósitos Bancários </t>
  </si>
  <si>
    <t xml:space="preserve">                    1.3.2.6.00.00.00 - Remuneração de Depósitos Especiais </t>
  </si>
  <si>
    <t xml:space="preserve">                    1.3.2.7.00.00.00 - Remuneração de Saldos de Recursos Não 
                    Desembolsados </t>
  </si>
  <si>
    <t xml:space="preserve">                    1.3.2.8.00.00.00 - Remuneração dos Investimentos do Regime Próprio de 
                    Previdência do Servidor </t>
  </si>
  <si>
    <t xml:space="preserve">                    1.3.2.9.00.00.00 - Outras Receitas de Valores Mobiliários </t>
  </si>
  <si>
    <t xml:space="preserve">                1.3.3.0.00.00.00 - Receitas de Concessões e Permissões </t>
  </si>
  <si>
    <t xml:space="preserve">                1.3.4.0.00.00.00 - Compensações Financeiras </t>
  </si>
  <si>
    <t xml:space="preserve">                1.3.5.0.00.00.00 - Receita Decorrente do Direito de Exploração de Bens 
                Públicos em Áreas de Domínio Público </t>
  </si>
  <si>
    <t xml:space="preserve">                1.3.6.0.00.00.00 - Receita da Cessão de Direitos </t>
  </si>
  <si>
    <t xml:space="preserve">                1.3.9.0.00.00.00 - Outras Receitas Patrimoniais </t>
  </si>
  <si>
    <t xml:space="preserve">            1.4.0.0.00.00.00 - Receita Agropecuária </t>
  </si>
  <si>
    <t xml:space="preserve">                1.4.1.0.00.00.00 - Receita da Produção Vegetal </t>
  </si>
  <si>
    <t xml:space="preserve">                1.4.2.0.00.00.00 - Receita da Produção Animal e Derivados </t>
  </si>
  <si>
    <t xml:space="preserve">                1.4.9.0.00.00.00 - Outras Receitas Agropecuárias </t>
  </si>
  <si>
    <t xml:space="preserve">            1.5.0.0.00.00.00 - Receita Industrial </t>
  </si>
  <si>
    <t xml:space="preserve">                1.5.1.0.00.00.00 - Receita da Indústria Extrativa Mineral </t>
  </si>
  <si>
    <t xml:space="preserve">                1.5.2.0.00.00.00 - Receita da Indústria de Transformação </t>
  </si>
  <si>
    <t xml:space="preserve">                1.5.3.0.00.00.00 - Receita da Indústria de Construção </t>
  </si>
  <si>
    <t xml:space="preserve">                1.5.9.0.00.00.00 - Outras Receitas Industriais </t>
  </si>
  <si>
    <t xml:space="preserve">            1.6.0.0.00.00.00 - Receita de Serviços </t>
  </si>
  <si>
    <t xml:space="preserve">                1.6.0.0.02.00.00 - Serviços Financeiros </t>
  </si>
  <si>
    <t xml:space="preserve">                1.6.0.0.03.00.00 - Serviços de Transporte </t>
  </si>
  <si>
    <t xml:space="preserve">                1.6.0.0.05.00.00 - Serviços de Saúde </t>
  </si>
  <si>
    <t xml:space="preserve">                1.6.0.0.08.00.00 - Serviços de Processamento de Dados </t>
  </si>
  <si>
    <t xml:space="preserve">                1.6.0.0.13.00.00 - Serviços Administrativos </t>
  </si>
  <si>
    <t xml:space="preserve">                1.6.0.0.16.00.00 - Serviços Educacionais </t>
  </si>
  <si>
    <t xml:space="preserve">                1.6.0.0.26.00.00 - Serviços de Fornecimento de Água </t>
  </si>
  <si>
    <t xml:space="preserve">                1.6.0.0.99.00.00 - Demais Receitas de Serviços </t>
  </si>
  <si>
    <t xml:space="preserve">            1.7.0.0.00.00.00 - Transferências Correntes </t>
  </si>
  <si>
    <t xml:space="preserve">                1.7.2.0.00.00.00 - Transferências Intergovernamentais </t>
  </si>
  <si>
    <t xml:space="preserve">                    1.7.2.1.00.00.00 - Transferências da União </t>
  </si>
  <si>
    <t xml:space="preserve">                        1.7.2.1.01.00.00 - Participação na Receita da União </t>
  </si>
  <si>
    <t xml:space="preserve">                            1.7.2.1.01.01.00 - Cota-Parte do Fundo de Participação dos Estados 
                            e do Distrito Federal </t>
  </si>
  <si>
    <t xml:space="preserve">                            1.7.2.1.01.02.00 - Cota-Parte do Fundo de Participação dos 
                            Municípios – FPM </t>
  </si>
  <si>
    <t xml:space="preserve">                            1.7.2.1.01.05.00 - Cota-Parte do Imposto Sobre a Propriedade 
                            Territorial Rural – ITR </t>
  </si>
  <si>
    <t xml:space="preserve">                            1.7.2.1.01.12.00 - Cota-Parte do Imposto Sobre Produtos 
                            Industrializados – Estados Exportadores de Produtos 
                            Industrializados </t>
  </si>
  <si>
    <t xml:space="preserve">                            1.7.2.1.01.13.00 - Cota-Parte da Contribuição de Intervenção no 
                            Domínio Econômico </t>
  </si>
  <si>
    <t xml:space="preserve">                            1.7.2.1.01.30.00 - Cota-Parte da Contribuição do Salário-Educação </t>
  </si>
  <si>
    <t xml:space="preserve">                            1.7.2.1.01.32.00 - Cota-Parte do Imposto Sobre Operações de Crédito 
                            Câmbio e Seguro ou Relativas a Títulos ou Valores Mobiliários – 
                            Comercialização do Ouro </t>
  </si>
  <si>
    <t xml:space="preserve">                        1.7.2.1.22.00.00 - Transferências da Compensação Financeira pela 
                        Exploração de Recursos Naturais </t>
  </si>
  <si>
    <t xml:space="preserve">                            1.7.2.1.22.11.00 - Cota-Parte da Compensação Financeira de Recursos 
                            Hídricos </t>
  </si>
  <si>
    <t xml:space="preserve">                            1.7.2.1.22.20.00 - Cota-Parte da Compensação Financeira de Recursos 
                            Minerais - CFEM </t>
  </si>
  <si>
    <t xml:space="preserve">                            1.7.2.1.22.30.00 - Cota-Parte Royalties – Compensação Financeira 
                            pela Produção de Petróleo – Lei nº 7.990/89 </t>
  </si>
  <si>
    <t xml:space="preserve">                            1.7.2.1.22.40.00 - Cota-Parte Royalties pelo Excedente da Produção 
                            do Petróleo - Lei nº 9.478/97 artigo 49 I e II </t>
  </si>
  <si>
    <t xml:space="preserve">                            1.7.2.1.22.50.00 - Cota-Parte Royalties pela Participação Especial 
                            - Lei nº 9.478/97 artigo 50 </t>
  </si>
  <si>
    <t xml:space="preserve">                            1.7.2.1.22.70.00 - Cota-Parte do Fundo Especial do Petróleo – FEP </t>
  </si>
  <si>
    <t xml:space="preserve">                            1.7.2.1.22.90.00 - Outras Transferências Decorrentes de Compensação 
                            Financeira pela Exploração de Recursos Naturais </t>
  </si>
  <si>
    <t xml:space="preserve">                        1.7.2.1.33.00.00 - Transferências de Recursos do Sistema Único de 
                        Saúde - SUS - Repasses Fundo a Fundo </t>
  </si>
  <si>
    <t xml:space="preserve">                        1.7.2.1.34.00.00 - Transferências de Recursos do Fundo Nacional de 
                        Assistência Social – FNAS </t>
  </si>
  <si>
    <t xml:space="preserve">                        1.7.2.1.35.00.00 - Transferências de Recursos do Fundo Nacional do 
                        Desenvolvimento da Educação – FNDE </t>
  </si>
  <si>
    <t xml:space="preserve">                        1.7.2.1.36.00.00 - Transferências Financeiras do ICMS – Desoneração 
                        – L.C. Nº 87/96 </t>
  </si>
  <si>
    <t xml:space="preserve">                        1.7.2.1.37.00.00 - Transferências a Consórcios Públicos </t>
  </si>
  <si>
    <t xml:space="preserve">                        1.7.2.1.99.00.00 - Outras Transferências da União </t>
  </si>
  <si>
    <t xml:space="preserve">                    1.7.2.2.00.00.00 - Transferências dos Estados </t>
  </si>
  <si>
    <t xml:space="preserve">                        1.7.2.2.01.00.00 - Participação na Receita dos Estados </t>
  </si>
  <si>
    <t xml:space="preserve">                            1.7.2.2.01.01.00 - Cota-Parte do ICMS </t>
  </si>
  <si>
    <t xml:space="preserve">                            1.7.2.2.01.02.00 - Cota-Parte do IPVA </t>
  </si>
  <si>
    <t xml:space="preserve">                            1.7.2.2.01.04.00 - Cota-Parte do IPI sobre Exportação </t>
  </si>
  <si>
    <t xml:space="preserve">                            1.7.2.2.01.13.00 - Cota-Parte da Contribuição de Intervenção no 
                            Domínio Econômico </t>
  </si>
  <si>
    <t xml:space="preserve">                            1.7.2.2.01.99.00 - Outras Participações na Receita dos Estados </t>
  </si>
  <si>
    <t xml:space="preserve">                        1.7.2.2.22.00.00 - Transferências da Cota-Parte da Compensação 
                        Financeira (25%) </t>
  </si>
  <si>
    <t xml:space="preserve">                            1.7.2.2.22.11.00 - Cota-Parte da Compensação Financeira de Recursos 
                            Hídricos </t>
  </si>
  <si>
    <t xml:space="preserve">                            1.7.2.2.22.20.00 - Cota-Parte da Compensação Financeira de Recursos 
                            Minerais - CFEM </t>
  </si>
  <si>
    <t xml:space="preserve">                            1.7.2.2.22.30.00 - Cota-Parte Royalties - Compensação Financeira 
                            pela Produção de Petróleo - Lei nº 7.990/89 artigo 9º </t>
  </si>
  <si>
    <t xml:space="preserve">                            1.7.2.2.22.90.00 - Outras Transferências Decorrentes de 
                            Compensações Financeiras </t>
  </si>
  <si>
    <t xml:space="preserve">                        1.7.2.2.33.00.00 - Transferências de Recursos do Estado para 
                        Programas de Saúde - Repasse Fundo a Fundo </t>
  </si>
  <si>
    <t xml:space="preserve">                        1.7.2.2.37.00.00 - Transferências a Consórcios Públicos </t>
  </si>
  <si>
    <t xml:space="preserve">                        1.7.2.2.99.00.00 - Outras Transferências dos Estados </t>
  </si>
  <si>
    <t xml:space="preserve">                    1.7.2.3.00.00.00 - Transferências dos Municípios </t>
  </si>
  <si>
    <t xml:space="preserve">                        1.7.2.3.01.00.00 - Transferências de Recursos do Sistema Único de 
                        Saúde – SUS </t>
  </si>
  <si>
    <t xml:space="preserve">                        1.7.2.3.37.00.00 - Transferências a Consórcios Públicos </t>
  </si>
  <si>
    <t xml:space="preserve">                        1.7.2.3.99.00.00 - Outras Transferências dos Municípios </t>
  </si>
  <si>
    <t xml:space="preserve">                    1.7.2.4.00.00.00 - Transferências Multigovernamentais </t>
  </si>
  <si>
    <t xml:space="preserve">                        1.7.2.4.01.00.00 - Transferências de Recursos do Fundo de Manutenção 
                        e Desenvolvimento do Ensino Fundamental e de Valorização do 
                        Magistério - FUNDEB </t>
  </si>
  <si>
    <t xml:space="preserve">                        1.7.2.4.02.00.00 - Transferências de Recursos da Complementação ao 
                        Fundo de Manutenção e Desenvolvimento do Ensino Fundamental e de 
                        Valorização do Magistério - FUNDEB </t>
  </si>
  <si>
    <t xml:space="preserve">                        1.7.2.4.99.00.00 - Outras Transferências Multigovernamentais </t>
  </si>
  <si>
    <t xml:space="preserve">                1.7.3.0.00.00.00 - Transferências de Instituições Privadas </t>
  </si>
  <si>
    <t xml:space="preserve">                1.7.4.0.00.00.00 - Transferências do Exterior </t>
  </si>
  <si>
    <t xml:space="preserve">                1.7.5.0.00.00.00 - Transferências de Pessoas </t>
  </si>
  <si>
    <t xml:space="preserve">                1.7.6.0.00.00.00 - Transferências de Convênios </t>
  </si>
  <si>
    <t xml:space="preserve">                    1.7.6.1.00.00.00 - Transferências de Convênios da União e de Suas 
                    Entidades </t>
  </si>
  <si>
    <t xml:space="preserve">                        1.7.6.1.01.00.00 - Transferências de Convênios da União para o 
                        Sistema Único de Saúde - SUS </t>
  </si>
  <si>
    <t xml:space="preserve">                        1.7.6.1.02.00.00 - Transferências de Convênios da União Destinadas a 
                        Programas de Educação </t>
  </si>
  <si>
    <t xml:space="preserve">                        1.7.6.1.03.00.00 - Transferências de Convênios da União Destinadas a 
                        Programas de Assistência Social </t>
  </si>
  <si>
    <t xml:space="preserve">                        1.7.6.1.04.00.00 - Transferências de Convênios da União Destinadas 
                        aos Programas de Combate à Fome </t>
  </si>
  <si>
    <t xml:space="preserve">                        1.7.6.1.05.00.00 - Transferências de Convênios da União Destinadas a 
                        Programas de Saneamento Básico </t>
  </si>
  <si>
    <t xml:space="preserve">                        1.7.6.1.99.00.00 - Outras Transferências de Convênios da União </t>
  </si>
  <si>
    <t xml:space="preserve">                    1.7.6.2.00.00.00 - Transferências de Convênios dos Estados e do 
                    Distrito Federal e de Suas Entidades </t>
  </si>
  <si>
    <t xml:space="preserve">                        1.7.6.2.01.00.00 - Transferências de Convênios dos Estados para o 
                        Sistema Único de Saúde - SUS </t>
  </si>
  <si>
    <t xml:space="preserve">                        1.7.6.2.02.00.00 - Transferências de Convênios dos Estados 
                        Destinadas a Programas de Educação </t>
  </si>
  <si>
    <t xml:space="preserve">                        1.7.6.2.99.00.00 - Outras Transferências de Convênios dos Estados </t>
  </si>
  <si>
    <t xml:space="preserve">                    1.7.6.3.00.00.00 - Transferências de Convênios dos Municípios e de 
                    Suas Entidades </t>
  </si>
  <si>
    <t xml:space="preserve">                        1.7.6.3.01.00.00 - Transferências de Convênios dos Municípios para o 
                        Sistema Único de Saúde - SUS </t>
  </si>
  <si>
    <t xml:space="preserve">                        1.7.6.3.02.00.00 - Transferências de Convênios dos Municípios 
                        Destinadas a Programas de Educação </t>
  </si>
  <si>
    <t xml:space="preserve">                        1.7.6.3.99.00.00 - Outras Transferências de Convênios dos Municípios </t>
  </si>
  <si>
    <t xml:space="preserve">                    1.7.6.4.00.00.00 - Transferências de Convênios de Instituições 
                    Privadas </t>
  </si>
  <si>
    <t xml:space="preserve">                    1.7.6.5.00.00.00 - Transferências de Convênios do Exterior </t>
  </si>
  <si>
    <t xml:space="preserve">                1.7.7.0.00.00.00 - Transferências para o Combate à Fome </t>
  </si>
  <si>
    <t xml:space="preserve">                    1.7.7.1.00.00.00 - Provenientes do Exterior </t>
  </si>
  <si>
    <t xml:space="preserve">                    1.7.7.2.00.00.00 - Provenientes de Pessoas Jurídicas </t>
  </si>
  <si>
    <t xml:space="preserve">                    1.7.7.3.00.00.00 - Provenientes de Pessoas Físicas </t>
  </si>
  <si>
    <t xml:space="preserve">                    1.7.7.4.00.00.00 - Provenientes de Depósitos não Identificados </t>
  </si>
  <si>
    <t xml:space="preserve">            1.9.0.0.00.00.00 - Outras Receitas Correntes </t>
  </si>
  <si>
    <t xml:space="preserve">                1.9.1.0.00.00.00 - Multas e Juros de Mora </t>
  </si>
  <si>
    <t xml:space="preserve">                    1.9.1.1.00.00.00 - Multas e Juros de Mora dos Tributos </t>
  </si>
  <si>
    <t xml:space="preserve">                    1.9.1.2.00.00.00 - Multas e Juros de Mora das Contribuições </t>
  </si>
  <si>
    <t xml:space="preserve">                    1.9.1.3.00.00.00 - Multas e Juros de Mora da Dívida Ativa dos 
                    Tributos </t>
  </si>
  <si>
    <t xml:space="preserve">                    1.9.1.4.00.00.00 - Multas e Juros de Mora da Dívida Ativa das 
                    Contribuições </t>
  </si>
  <si>
    <t xml:space="preserve">                    1.9.1.5.00.00.00 - Multas e Juros de Mora da Dívida Ativa de Outras 
                    Receitas </t>
  </si>
  <si>
    <t xml:space="preserve">                    1.9.1.8.00.00.00 - Multas e Juros de Mora de Outras Receitas </t>
  </si>
  <si>
    <t xml:space="preserve">                    1.9.1.9.00.00.00 - Multas de Outras Origens </t>
  </si>
  <si>
    <t xml:space="preserve">                1.9.2.0.00.00.00 - Indenizações e Restituições </t>
  </si>
  <si>
    <t xml:space="preserve">                    1.9.2.1.00.00.00 - Indenizações </t>
  </si>
  <si>
    <t xml:space="preserve">                    1.9.2.2.00.00.00 - Restituições </t>
  </si>
  <si>
    <t xml:space="preserve">                        1.9.2.2.10.00.00 - Compensações Financeiras entre o Regime Geral e 
                        os Regimes Próprios de Previdência dos Servidores </t>
  </si>
  <si>
    <t xml:space="preserve">                        1.9.2.2.99.00.00 - Outras Restituições </t>
  </si>
  <si>
    <t xml:space="preserve">                1.9.3.0.00.00.00 - Receita da Dívida Ativa </t>
  </si>
  <si>
    <t xml:space="preserve">                    1.9.3.1.00.00.00 - Receita da Dívida Ativa Tributária </t>
  </si>
  <si>
    <t xml:space="preserve">                    1.9.3.2.00.00.00 - Receita da Dívida Ativa Não Tributária </t>
  </si>
  <si>
    <t xml:space="preserve">                1.9.4.0.00.00.00 - Receitas Decorrentes de Aportes Periódicos para 
                Amortização de Déficit Atuarial do RPPS </t>
  </si>
  <si>
    <t xml:space="preserve">                1.9.5.0.00.00.00 - Receitas Decorrentes de Aportes Periódicos para 
                Compensação ao RGPS </t>
  </si>
  <si>
    <t xml:space="preserve">                1.9.9.0.00.00.00 - Receitas Diversas </t>
  </si>
  <si>
    <t xml:space="preserve">        2.0.0.0.00.00.00 - Receitas de Capital </t>
  </si>
  <si>
    <t xml:space="preserve">            2.1.0.0.00.00.00 - Operações de Crédito </t>
  </si>
  <si>
    <t xml:space="preserve">                2.1.1.0.00.00.00 - Operações de Crédito Internas </t>
  </si>
  <si>
    <t xml:space="preserve">                2.1.2.0.00.00.00 - Operações de Crédito Externas </t>
  </si>
  <si>
    <t xml:space="preserve">            2.2.0.0.00.00.00 - Alienação de Bens </t>
  </si>
  <si>
    <t xml:space="preserve">                2.2.1.0.00.00.00 - Alienação de Bens Móveis </t>
  </si>
  <si>
    <t xml:space="preserve">                2.2.2.0.00.00.00 - Alienação de Bens Imóveis </t>
  </si>
  <si>
    <t xml:space="preserve">            2.3.0.0.00.00.00 - Amortização de Empréstimos </t>
  </si>
  <si>
    <t xml:space="preserve">            2.4.0.0.00.00.00 - Transferências de Capital </t>
  </si>
  <si>
    <t xml:space="preserve">                2.4.2.0.00.00.00 - Transferências Intergovernamentais </t>
  </si>
  <si>
    <t xml:space="preserve">                    2.4.2.1.00.00.00 - Transferências da União </t>
  </si>
  <si>
    <t xml:space="preserve">                        2.4.2.1.01.00.00 - Participação na Receita da União </t>
  </si>
  <si>
    <t xml:space="preserve">                        2.4.2.1.02.00.00 - Transferências de Recursos Destinados a Programas 
                        de Educação </t>
  </si>
  <si>
    <t xml:space="preserve">                        2.4.2.1.37.00.00 - Transferências a Consórcios Públicos </t>
  </si>
  <si>
    <t xml:space="preserve">                        2.4.2.1.99.00.00 - Outras Transferências da União </t>
  </si>
  <si>
    <t xml:space="preserve">                    2.4.2.2.00.00.00 - Transferências dos Estados </t>
  </si>
  <si>
    <t xml:space="preserve">                        2.4.2.2.01.00.00 - Participação na Receita dos Estados </t>
  </si>
  <si>
    <t xml:space="preserve">                        2.4.2.2.02.00.00 - Transferências de Recursos Destinados a Programas 
                        de Educação </t>
  </si>
  <si>
    <t xml:space="preserve">                        2.4.2.2.37.00.00 - Transferências a Consórcios Públicos </t>
  </si>
  <si>
    <t xml:space="preserve">                        2.4.2.2.99.00.00 - Outras Transferências dos Estados </t>
  </si>
  <si>
    <t xml:space="preserve">                    2.4.2.3.00.00.00 - Transferências dos Municípios </t>
  </si>
  <si>
    <t xml:space="preserve">                        2.4.2.3.01.00.00 - Transferências de Recursos Destinados a Programas 
                        de Saúde </t>
  </si>
  <si>
    <t xml:space="preserve">                        2.4.2.3.02.00.00 - Transferências de Recursos Destinados a Programas 
                        de Educação </t>
  </si>
  <si>
    <t xml:space="preserve">                        2.4.2.3.37.00.00 - Transferências a Consórcios Públicos </t>
  </si>
  <si>
    <t xml:space="preserve">                        2.4.2.3.99.00.00 - Outras Transferências dos Municípios </t>
  </si>
  <si>
    <t xml:space="preserve">                2.4.3.0.00.00.00 - Transferências de Instituições Privadas </t>
  </si>
  <si>
    <t xml:space="preserve">                2.4.4.0.00.00.00 - Transferências do Exterior </t>
  </si>
  <si>
    <t xml:space="preserve">                2.4.5.0.00.00.00 - Transferências de Pessoas </t>
  </si>
  <si>
    <t xml:space="preserve">                2.4.6.0.00.00.00 - Transferências de Outras Instituições Públicas </t>
  </si>
  <si>
    <t xml:space="preserve">                2.4.7.0.00.00.00 - Transferências de Convênios </t>
  </si>
  <si>
    <t xml:space="preserve">                    2.4.7.1.00.00.00 - Transferências de Convênios da União e de suas 
                    Entidades </t>
  </si>
  <si>
    <t xml:space="preserve">                        2.4.7.1.01.00.00 - Transferências de Convênios da União para o 
                        Sistema Único de Saúde - SUS </t>
  </si>
  <si>
    <t xml:space="preserve">                        2.4.7.1.02.00.00 - Transferências de Convênios da União Destinadas a 
                        Programas de Educação </t>
  </si>
  <si>
    <t xml:space="preserve">                        2.4.7.1.03.00.00 - Transferências de Convênios da União Destinadas a 
                        Programas de Saneamento Básico </t>
  </si>
  <si>
    <t xml:space="preserve">                        2.4.7.1.04.00.00 - Transferências de Convênios da União Destinadas a 
                        Programas de Meio Ambiente </t>
  </si>
  <si>
    <t xml:space="preserve">                        2.4.7.1.05.00.00 - Transferências de Convênios da União Destinadas a 
                        Programas de Infraestrutura em Transporte </t>
  </si>
  <si>
    <t xml:space="preserve">                        2.4.7.1.99.00.00 - Outras Transferências de Convênios da União </t>
  </si>
  <si>
    <t xml:space="preserve">                    2.4.7.2.00.00.00 - Transferências de Convênios dos Estados e do 
                    Distrito Federal e de suas Entidades </t>
  </si>
  <si>
    <t xml:space="preserve">                        2.4.7.2.01.00.00 - Transferências de Convênios dos Estados para o 
                        Sistema Único de Saúde - SUS </t>
  </si>
  <si>
    <t xml:space="preserve">                        2.4.7.2.02.00.00 - Transferências de Convênios dos Estados 
                        Destinadas a Programas de Educação </t>
  </si>
  <si>
    <t xml:space="preserve">                        2.4.7.2.03.00.00 - Transferências de Convênios dos Estados 
                        Destinadas a Programas de Saneamento Básico </t>
  </si>
  <si>
    <t xml:space="preserve">                        2.4.7.2.04.00.00 - Transferências de Convênios dos Estados 
                        Destinadas a Programas de Meio Ambiente </t>
  </si>
  <si>
    <t xml:space="preserve">                        2.4.7.2.05.00.00 - Transferências de Convênios dos Estados 
                        Destinadas a Programas de Infraestrutura em Transporte </t>
  </si>
  <si>
    <t xml:space="preserve">                        2.4.7.2.99.00.00 - Outras Transferências de Convênios dos Estados </t>
  </si>
  <si>
    <t xml:space="preserve">                    2.4.7.3.00.00.00 - Transferências de Convênios dos Municípios e de 
                    suas Entidades </t>
  </si>
  <si>
    <t xml:space="preserve">                        2.4.7.3.01.00.00 - Transferências de Convênios dos Municípios 
                        Destinados a Programas de Saúde </t>
  </si>
  <si>
    <t xml:space="preserve">                        2.4.7.3.02.00.00 - Transferências de Convênios dos Municípios 
                        Destinadas a Programas de Educação </t>
  </si>
  <si>
    <t xml:space="preserve">                        2.4.7.3.99.00.00 - Outras Transferências de Convênios dos Municípios </t>
  </si>
  <si>
    <t xml:space="preserve">                    2.4.7.4.00.00.00 - Transferências de Convênios de Instituições 
                    Privadas </t>
  </si>
  <si>
    <t xml:space="preserve">                    2.4.7.5.00.00.00 - Transferências de Convênios do Exterior </t>
  </si>
  <si>
    <t xml:space="preserve">                2.4.8.0.00.00.00 - Transferências para o Combate à Fome </t>
  </si>
  <si>
    <t xml:space="preserve">                    2.4.8.1.00.00.00 - Provenientes do Exterior </t>
  </si>
  <si>
    <t xml:space="preserve">                    2.4.8.2.00.00.00 - Provenientes de Pessoas Jurídicas </t>
  </si>
  <si>
    <t xml:space="preserve">                    2.4.8.3.00.00.00 - Provenientes de Pessoas Físicas </t>
  </si>
  <si>
    <t xml:space="preserve">                    2.4.8.4.00.00.00 - Provenientes de Depósitos não Identificados </t>
  </si>
  <si>
    <t xml:space="preserve">            2.5.0.0.00.00.00 - Outras Receitas de Capital </t>
  </si>
  <si>
    <t xml:space="preserve">                2.5.2.0.00.00.00 - Integralização do Capital Social </t>
  </si>
  <si>
    <t xml:space="preserve">                2.5.3.0.00.00.00 - Resultado do Banco Central do Brasil </t>
  </si>
  <si>
    <t xml:space="preserve">                2.5.4.0.00.00.00 - Remuneração das Disponibilidades do Tesouro 
                Nacional </t>
  </si>
  <si>
    <t xml:space="preserve">                2.5.5.0.00.00.00 - Receita da Dívida Ativa Proveniente de Amortização 
                de Empréstimos e Financiamentos </t>
  </si>
  <si>
    <t xml:space="preserve">                2.5.6.0.00.00.00 - Receita Dívida Ativa Alienação Estoques de Café </t>
  </si>
  <si>
    <t xml:space="preserve">                2.5.7.0.00.00.00 - Receita Auferida por Detentores de Títulos do 
                Tesouro Nacional Resgatados </t>
  </si>
  <si>
    <t xml:space="preserve">                2.5.8.0.00.00.00 - Receitas de Alienação de Certificados de Potencial 
                Adicional de Construção - CEPAC </t>
  </si>
  <si>
    <t xml:space="preserve">                2.5.9.0.00.00.00 - Outras Receitas </t>
  </si>
  <si>
    <t xml:space="preserve">        7.0.0.0.00.00.00 - Receitas Correntes Intraorçamentárias </t>
  </si>
  <si>
    <t xml:space="preserve">            7.1.0.0.00.00.00 - Receita Tributária Intraorçamentária </t>
  </si>
  <si>
    <t xml:space="preserve">            7.2.0.0.00.00.00 - Receitas de Contribuições Intraorçamentárias </t>
  </si>
  <si>
    <t xml:space="preserve">                7.2.1.0.00.00.00 - Contribuições Sociais Intraorçamentárias </t>
  </si>
  <si>
    <t xml:space="preserve">                    7.2.1.0.29.00.00 - Contribuições para o Regime Próprio de Previdência 
                    do Servidor Público Intraorçamentárias </t>
  </si>
  <si>
    <t xml:space="preserve">                        7.2.1.0.29.01.00 - Contribuição Patronal de Servidor Ativo Civil 
                        para o Regime Próprio Intraorçamentária </t>
  </si>
  <si>
    <t xml:space="preserve">                        7.2.1.0.29.02.00 - Contribuição Patronal de Servidor Ativo Militar 
                        Intraorçamentária </t>
  </si>
  <si>
    <t xml:space="preserve">                        7.2.1.0.29.03.00 - Contribuição Patronal - Inativo Civil 
                        Intraorçamentária </t>
  </si>
  <si>
    <t xml:space="preserve">                        7.2.1.0.29.04.00 - Contribuição Patronal - Inativo Militar 
                        Intraorçamentária </t>
  </si>
  <si>
    <t xml:space="preserve">                        7.2.1.0.29.05.00 - Contribuição Patronal - Pensionista Civil 
                        Intraorçamentária </t>
  </si>
  <si>
    <t xml:space="preserve">                        7.2.1.0.29.06.00 - Contribuição Patronal - Pensionista Militar 
                        Intraorçamentária </t>
  </si>
  <si>
    <t xml:space="preserve">                        7.2.1.0.29.16.00 - Receita de Recolhimento da Contribuição Patronal, 
                        oriunda do Pagamento de Sentenças Judiciais Intraorçamentária </t>
  </si>
  <si>
    <t xml:space="preserve">                        7.2.1.0.29.99.00 - Outras Contribuições para o Regime Próprio de 
                        Previdência do Servidor Público Intraorçamentárias </t>
  </si>
  <si>
    <t xml:space="preserve">                    7.2.1.0.99.00.00 - Outras Contribuições Sociais Intraorçamentárias </t>
  </si>
  <si>
    <t xml:space="preserve">                7.2.2.0.00.00.00 - Contribuições Econômicas Intraorçamentárias </t>
  </si>
  <si>
    <t xml:space="preserve">                7.2.3.0.00.00.00 - Contribuição para o Custeio do Serviço de 
                Iluminação Pública Intraorçamentária </t>
  </si>
  <si>
    <t xml:space="preserve">            7.3.0.0.00.00.00 - Receita Patrimonial Intraorçamentária </t>
  </si>
  <si>
    <t xml:space="preserve">            7.4.0.0.00.00.00 - Receita Agropecuária Intraorçamentária </t>
  </si>
  <si>
    <t xml:space="preserve">            7.5.0.0.00.00.00 - Receita Industrial Intraorçamentária </t>
  </si>
  <si>
    <t xml:space="preserve">            7.6.0.0.00.00.00 - Receita de Serviços Intraorçamentária </t>
  </si>
  <si>
    <t xml:space="preserve">            7.7.0.0.00.00.00 - Transferências Correntes Intraorçamentárias </t>
  </si>
  <si>
    <t xml:space="preserve">            7.9.0.0.00.00.00 - Outras Receitas Correntes Intraorçamentárias </t>
  </si>
  <si>
    <t xml:space="preserve">                7.9.1.2.00.00.00 - Multas e Juros de Mora das Contribuições 
                Intraorçamentárias </t>
  </si>
  <si>
    <t xml:space="preserve">                    7.9.1.2.29.00.00 - Multas e Juros de Mora das Contribuições para o 
                    Regime Próprio de Previdência do Servidor Intraorçamentárias </t>
  </si>
  <si>
    <t xml:space="preserve">                    7.9.1.2.99.00.00 - Outras Multas e Juros de Mora de Contribuições 
                    Intraorçamentárias </t>
  </si>
  <si>
    <t xml:space="preserve">                7.9.9.9.00.00.00 - Demais Receitas Correntes Intraorçamentárias </t>
  </si>
  <si>
    <t xml:space="preserve">        8.0.0.0.00.00.00 - Receitas de Capital Intraorçamentárias </t>
  </si>
  <si>
    <t>RECEITAS - União</t>
  </si>
  <si>
    <t xml:space="preserve">Despesas Orçamentárias </t>
  </si>
  <si>
    <t xml:space="preserve">Despesas Empenhadas </t>
  </si>
  <si>
    <t xml:space="preserve">    Total Geral da Despesa </t>
  </si>
  <si>
    <t xml:space="preserve">        3.0.00.00.00.00 - Despesas Correntes </t>
  </si>
  <si>
    <t xml:space="preserve">            3.1.00.00.00.00 - Pessoal e Encargos Sociais </t>
  </si>
  <si>
    <t xml:space="preserve">                3.1.20.00.00.00 - Transferências à União </t>
  </si>
  <si>
    <t xml:space="preserve">                3.1.30.00.00.00 - Transferências a Estados e ao Distrito Federal </t>
  </si>
  <si>
    <t xml:space="preserve">                3.1.40.00.00.00 - Transferências a Municípios </t>
  </si>
  <si>
    <t xml:space="preserve">                3.1.50.00.00.00 - Transferências a Instituições Sem Fins Lucrativos </t>
  </si>
  <si>
    <t xml:space="preserve">                3.1.71.00.00.00 - Transferências a Consórcios Públicos mediante 
                contrato de rateio </t>
  </si>
  <si>
    <t xml:space="preserve">                3.1.73.00.00.00 -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</si>
  <si>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3.1.74.00.00.00 - Transferências a Consórcios Públicos mediante 
                contrato de rateio à conta de recursos de que trata o art. 25 da Lei 
                Complementar no 141, de 2012 </t>
  </si>
  <si>
    <t xml:space="preserve">                3.1.80.00.00.00 - Transferências ao Exterior </t>
  </si>
  <si>
    <t xml:space="preserve">                3.1.90.00.00.00 - Aplicações Diretas </t>
  </si>
  <si>
    <t xml:space="preserve">                    3.1.90.01.00.00 - Aposentadorias do RPPS, Reserva Remunerada e 
                    Reformas dos Militares </t>
  </si>
  <si>
    <t xml:space="preserve">                    3.1.90.03.00.00 - Pensões do RPPS e do Militar </t>
  </si>
  <si>
    <t xml:space="preserve">                    3.1.90.04.00.00 - Contratação por Tempo Determinado </t>
  </si>
  <si>
    <t xml:space="preserve">                    3.1.90.05.00.00 - Outros Benefícios Previdenciários do servidor ou do 
                    militar </t>
  </si>
  <si>
    <t xml:space="preserve">                    3.1.90.07.00.00 - Contribuição a Entidades Fechadas de Previdência </t>
  </si>
  <si>
    <t xml:space="preserve">                    3.1.90.08.00.00 - Outros Benefícios Assistenciais </t>
  </si>
  <si>
    <t xml:space="preserve">                    3.1.90.09.00.00 - Salário-Família </t>
  </si>
  <si>
    <t xml:space="preserve">                    3.1.90.11.00.00 - Vencimentos e Vantagens Fixas - Pessoal Civil </t>
  </si>
  <si>
    <t xml:space="preserve">                    3.1.90.12.00.00 - Vencimentos e Vantagens Fixas - Pessoal Militar </t>
  </si>
  <si>
    <t xml:space="preserve">                    3.1.90.13.00.00 - Obrigações Patronais </t>
  </si>
  <si>
    <t xml:space="preserve">                        3.1.90.13.01.00 - FGTS </t>
  </si>
  <si>
    <t xml:space="preserve">                        3.1.90.13.02.00 - Contribuições Previdenciárias - INSS </t>
  </si>
  <si>
    <t xml:space="preserve">                        3.1.90.13.08.00 - Plano de Seg. Soc. do Servidor - Pessoal Ativo </t>
  </si>
  <si>
    <t xml:space="preserve">                        3.1.90.13.99.00 - Outras Obrigações Patronais </t>
  </si>
  <si>
    <t xml:space="preserve">                    3.1.90.16.00.00 - Outras Despesas Variáveis - Pessoal Civil </t>
  </si>
  <si>
    <t xml:space="preserve">                    3.1.90.17.00.00 - Outras Despesas Variáveis - Pessoal Militar </t>
  </si>
  <si>
    <t xml:space="preserve">                    3.1.90.67.00.00 - Depósitos Compulsórios </t>
  </si>
  <si>
    <t xml:space="preserve">                    3.1.90.91.00.00 - Sentenças Judiciais </t>
  </si>
  <si>
    <t xml:space="preserve">                    3.1.90.92.00.00 - Despesas de Exercícios Anteriores </t>
  </si>
  <si>
    <t xml:space="preserve">                    3.1.90.94.00.00 - Indenizações e Restituições Trabalhistas </t>
  </si>
  <si>
    <t xml:space="preserve">                    3.1.90.96.00.00 - Ressarcimento de Despesas de Pessoal Requisitado </t>
  </si>
  <si>
    <t xml:space="preserve">                    3.1.90.99.00.00 - A Classificar </t>
  </si>
  <si>
    <t xml:space="preserve">                3.1.91.00.00.00 - Aplicação Direta Decorrente de Operação entre 
                Órgãos, Fundos e Entidades Integrantes dos Orçamentos Fiscal e da 
                Seguridade Social </t>
  </si>
  <si>
    <t xml:space="preserve">                    3.1.91.04.00.00 - Contratação por Tempo Determinado </t>
  </si>
  <si>
    <t xml:space="preserve">                    3.1.91.13.00.00 - Contribuições Patronais </t>
  </si>
  <si>
    <t xml:space="preserve">                        3.1.91.13.03.00 - Contribuição Patronal para o RPPS - 
                        Intraorçamentária </t>
  </si>
  <si>
    <t xml:space="preserve">                        3.1.91.13.99.00 - Outras Obrigações Patronais - Intraorçamentária </t>
  </si>
  <si>
    <t xml:space="preserve">                    3.1.91.91.00.00 - Sentenças Judiciais </t>
  </si>
  <si>
    <t xml:space="preserve">                    3.1.91.92.00.00 - Despesas de Exercícios Anteriores </t>
  </si>
  <si>
    <t xml:space="preserve">                    3.1.91.94.00.00 - Indenizações e Restituições Trabalhistas </t>
  </si>
  <si>
    <t xml:space="preserve">                    3.1.91.96.00.00 - Ressarcimento de Despesas de Pessoal Requisitado </t>
  </si>
  <si>
    <t xml:space="preserve">                    3.1.91.99.00.00 - A Classificar </t>
  </si>
  <si>
    <t xml:space="preserve">                3.1.95.00.00.00 - Aplicação Direta à conta de recursos de que tratam 
                os §§ 1º e 2º do art. 24 da Lei Complementar no 141, de 2012 </t>
  </si>
  <si>
    <t xml:space="preserve">                3.1.96.00.00.00 - Aplicação Direta à conta de recursos de que trata o 
                art. 25 da Lei Complementar no 141, de 2012 </t>
  </si>
  <si>
    <t xml:space="preserve">                3.1.99.00.00.00 - A Definir </t>
  </si>
  <si>
    <t xml:space="preserve">                    3.1.99.99.00.00 - A Classificar </t>
  </si>
  <si>
    <t xml:space="preserve">            3.2.00.00.00.00 - Juros e Encargos da Dívida </t>
  </si>
  <si>
    <t xml:space="preserve">                3.2.71.00.00.00 - Transferências a Consórcios Públicos mediante 
                contrato de rateio </t>
  </si>
  <si>
    <t xml:space="preserve">                3.2.73.00.00.00 -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</si>
  <si>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3.2.74.00.00.00 - Transferências a Consórcios Públicos mediante 
                contrato de rateio à conta de recursos de que trata o art. 25 da Lei 
                Complementar no 141, de 2012 </t>
  </si>
  <si>
    <t xml:space="preserve">                3.2.90.00.00.00 - Aplicações Diretas </t>
  </si>
  <si>
    <t xml:space="preserve">                    3.2.90.21.00.00 - Juros sobre a Dívida por Contrato </t>
  </si>
  <si>
    <t xml:space="preserve">                    3.2.90.22.00.00 - Outros Encargos sobre a Dívida por Contrato </t>
  </si>
  <si>
    <t xml:space="preserve">                    3.2.90.23.00.00 - Juros, Deságios e Descontos da Dívida Mobiliária </t>
  </si>
  <si>
    <t xml:space="preserve">                    3.2.90.24.00.00 - Outros Encargos sobre a Dívida Mobiliária </t>
  </si>
  <si>
    <t xml:space="preserve">                    3.2.90.25.00.00 - Encargos sobre Operações de Crédito por Antecipação 
                    da Receita </t>
  </si>
  <si>
    <t xml:space="preserve">                    3.2.90.91.00.00 - Sentenças Judiciais </t>
  </si>
  <si>
    <t xml:space="preserve">                    3.2.90.92.00.00 - Despesas de Exercícios Anteriores </t>
  </si>
  <si>
    <t xml:space="preserve">                    3.2.90.93.00.00 - Indenizações e Restituições </t>
  </si>
  <si>
    <t xml:space="preserve">                    3.2.90.99.00.00 - A Classificar </t>
  </si>
  <si>
    <t xml:space="preserve">                3.2.95.00.00.00 - Aplicação Direta à conta de recursos de que tratam 
                os §§ 1º e 2º do art. 24 da Lei Complementar no 141, de 2012 </t>
  </si>
  <si>
    <t xml:space="preserve">                3.2.96.00.00.00 - Aplicação Direta à conta de recursos de que trata o 
                art. 25 da Lei Complementar no 141, de 2012 </t>
  </si>
  <si>
    <t xml:space="preserve">                3.2.99.00.00.00 - A Definir </t>
  </si>
  <si>
    <t xml:space="preserve">            3.3.00.00.00.00 - Outras Despesas Correntes </t>
  </si>
  <si>
    <t xml:space="preserve">                3.3.20.00.00.00 - Transferências à União </t>
  </si>
  <si>
    <t xml:space="preserve">                3.3.22.00.00.00 - Execução Orçamentária Delegada à União </t>
  </si>
  <si>
    <t xml:space="preserve">                3.3.30.00.00.00 - Transferências a Estados e ao Distrito Federal </t>
  </si>
  <si>
    <t xml:space="preserve">                    3.3.30.81.00.00 - Distribuição Constitucional ou Legal de Receitas </t>
  </si>
  <si>
    <t xml:space="preserve">                    3.3.30.99.00.00 - A Classificar </t>
  </si>
  <si>
    <t xml:space="preserve">                3.3.31.00.00.00 - Transferências a Estados e ao Distrito Federal - 
                Fundo a Fundo </t>
  </si>
  <si>
    <t xml:space="preserve">                3.3.32.00.00.00 - Execução Orçamentária Delegada a Estados e ao 
                Distrito Federal </t>
  </si>
  <si>
    <t xml:space="preserve">                3.3.35.00.00.00 - Transferências Fundo a Fundo aos Estados e ao 
                Distrito Federal à conta de recursos de que tratam os §§ 1º e 2º do 
                art. 24 da Lei Complementar no 141, de 2012 </t>
  </si>
  <si>
    <t xml:space="preserve">                3.3.36.00.00.00 - Transferências Fundo a Fundo aos Estados e ao 
                Distrito Federal à conta de recursos de que trata o art. 25 da Lei 
                Complementar no 141, de 2012 </t>
  </si>
  <si>
    <t xml:space="preserve">                3.3.40.00.00.00 - Transferências a Municípios </t>
  </si>
  <si>
    <t xml:space="preserve">                    3.3.40.81.00.00 - Distribuição Constitucional ou Legal de Receitas </t>
  </si>
  <si>
    <t xml:space="preserve">                    3.3.40.99.00.00 - A Classificar </t>
  </si>
  <si>
    <t xml:space="preserve">                3.3.41.00.00.00 - Transferências a Municípios - Fundo a Fundo </t>
  </si>
  <si>
    <t xml:space="preserve">                3.3.42.00.00.00 - Execução Orçamentária Delegada a Municípios </t>
  </si>
  <si>
    <t xml:space="preserve">                3.3.45.00.00.00 - Transferências Fundo a Fundo aos Municípios à conta 
                de recursos de que tratam os §§ 1º e 2º do art. 24 da Lei Complementar 
                no 141, de 2012 </t>
  </si>
  <si>
    <t xml:space="preserve">                3.3.46.00.00.00 - Transferências Fundo a Fundo aos Municípios à conta 
                de recursos de que trata o art. 25 da Lei Complementar no 141, de 2012 </t>
  </si>
  <si>
    <t xml:space="preserve">                3.3.50.00.00.00 - Transferências a Instituições Privadas sem Fins 
                Lucrativos </t>
  </si>
  <si>
    <t xml:space="preserve">                3.3.60.00.00.00 - Transferências a Instituições Privadas com Fins 
                Lucrativos </t>
  </si>
  <si>
    <t xml:space="preserve">                3.3.70.00.00.00 - Transferências a Instituições Multigovernamentais </t>
  </si>
  <si>
    <t xml:space="preserve">                3.3.71.00.00.00 - Transferências a Consórcios Públicos mediante 
                contrato de rateio </t>
  </si>
  <si>
    <t xml:space="preserve">                3.3.72.00.00.00 - Execução Orçamentária Delegada a Consórcios Públicos </t>
  </si>
  <si>
    <t xml:space="preserve">                3.3.73.00.00.00 -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</si>
  <si>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3.3.74.00.00.00 - Transferências a Consórcios Públicos mediante 
                contrato de rateio à conta de recursos de que trata o art. 25 da Lei 
                Complementar no 141, de 2012 </t>
  </si>
  <si>
    <t xml:space="preserve">                3.3.75.00.00.00 - Transferências a Instituições Multigovernamentais à 
                conta de recursos de que tratam os §§ 1º e 2º do art. 24 da Lei 
                Complementar no 141, de 2012 </t>
  </si>
  <si>
    <t xml:space="preserve">                3.3.76.00.00.00 - Transferências a Instituições Multigovernamentais à 
                conta de recursos de que trata o art. 25 da Lei Complementar no 141, 
                de 2012 </t>
  </si>
  <si>
    <t xml:space="preserve">                3.3.80.00.00.00 - Transferências ao Exterior </t>
  </si>
  <si>
    <t xml:space="preserve">                3.3.90.00.00.00 - Aplicações Diretas </t>
  </si>
  <si>
    <t xml:space="preserve">                    3.3.90.01.00.00 - Aposentadorias e Reformas </t>
  </si>
  <si>
    <t xml:space="preserve">                    3.3.90.03.00.00 - Pensões </t>
  </si>
  <si>
    <t xml:space="preserve">                    3.3.90.04.00.00 - Contratação por Tempo Determinado </t>
  </si>
  <si>
    <t xml:space="preserve">                    3.3.90.05.00.00 - Outros Benefícios Previdenciários </t>
  </si>
  <si>
    <t xml:space="preserve">                    3.3.90.06.00.00 - Benefício Mensal ao Deficiente e ao Idoso </t>
  </si>
  <si>
    <t xml:space="preserve">                    3.3.90.08.00.00 - Outros Benefícios Assistenciais do servidor e do 
                    militar </t>
  </si>
  <si>
    <t xml:space="preserve">                    3.3.90.09.00.00 - Salário-Família </t>
  </si>
  <si>
    <t xml:space="preserve">                    3.3.90.10.00.00 - Seguro Desemprego e Abono Salarial </t>
  </si>
  <si>
    <t xml:space="preserve">                    3.3.90.14.00.00 - Diárias - Civil </t>
  </si>
  <si>
    <t xml:space="preserve">                    3.3.90.15.00.00 - Diárias - Militar </t>
  </si>
  <si>
    <t xml:space="preserve">                    3.3.90.18.00.00 - Auxílio Financeiro a Estudantes </t>
  </si>
  <si>
    <t xml:space="preserve">                    3.3.90.19.00.00 - Auxílio-Fardamento </t>
  </si>
  <si>
    <t xml:space="preserve">                    3.3.90.20.00.00 - Auxílio Financeiro a Pesquisadores </t>
  </si>
  <si>
    <t xml:space="preserve">                    3.3.90.26.00.00 - Obrigações Decorrentes de Política Monetária </t>
  </si>
  <si>
    <t xml:space="preserve">                    3.3.90.27.00.00 - Encargos pela Honra de Avais, Garantias, Seguros e 
                    Similares </t>
  </si>
  <si>
    <t xml:space="preserve">                    3.3.90.28.00.00 - Remuneração de Cotas de Fundos Autárquicos </t>
  </si>
  <si>
    <t xml:space="preserve">                    3.3.90.29.00.00 - Distribuição de Resultado de Empresas Estatais 
                    Dependentes </t>
  </si>
  <si>
    <t xml:space="preserve">                    3.3.90.30.00.00 - Material de Consumo </t>
  </si>
  <si>
    <t xml:space="preserve">                    3.3.90.31.00.00 - Premiações Culturais, Artísticas, Científicas, 
                    Desportivas e Outras </t>
  </si>
  <si>
    <t xml:space="preserve">                    3.3.90.32.00.00 - Material, Bem ou Serviço para Distribuição Gratuita </t>
  </si>
  <si>
    <t xml:space="preserve">                    3.3.90.33.00.00 - Passagens e Despesas com Locomoção </t>
  </si>
  <si>
    <t xml:space="preserve">                    3.3.90.34.00.00 - Outras Despesas de Pessoal decorrentes de Contratos 
                    de Terceirização </t>
  </si>
  <si>
    <t xml:space="preserve">                    3.3.90.35.00.00 - Serviços de Consultoria </t>
  </si>
  <si>
    <t xml:space="preserve">                    3.3.90.36.00.00 - Outros Serviços de Terceiros - Pessoa Física </t>
  </si>
  <si>
    <t xml:space="preserve">                    3.3.90.37.00.00 - Locação de Mão-de-Obra </t>
  </si>
  <si>
    <t xml:space="preserve">                    3.3.90.38.00.00 - Arrendamento Mercantil </t>
  </si>
  <si>
    <t xml:space="preserve">                    3.3.90.39.00.00 - Outros Serviços de Terceiros - Pessoa Jurídica </t>
  </si>
  <si>
    <t xml:space="preserve">                    3.3.90.41.00.00 - Contribuições </t>
  </si>
  <si>
    <t xml:space="preserve">                    3.3.90.43.00.00 - Subvenções Sociais </t>
  </si>
  <si>
    <t xml:space="preserve">                    3.3.90.45.00.00 - Subvenções Econômicas </t>
  </si>
  <si>
    <t xml:space="preserve">                    3.3.90.46.00.00 - Auxílio-Alimentação </t>
  </si>
  <si>
    <t xml:space="preserve">                    3.3.90.47.00.00 - Obrigações Tributárias e Contributivas </t>
  </si>
  <si>
    <t xml:space="preserve">                    3.3.90.48.00.00 - Outros Auxílios Financeiros a Pessoas Físicas </t>
  </si>
  <si>
    <t xml:space="preserve">                    3.3.90.49.00.00 - Auxílio-Transporte </t>
  </si>
  <si>
    <t xml:space="preserve">                    3.3.90.53.00.00 - Aposentadorias do RGPS - Área Rural </t>
  </si>
  <si>
    <t xml:space="preserve">                    3.3.90.54.00.00 - Aposentadorias do RGPS - Área Urbana </t>
  </si>
  <si>
    <t xml:space="preserve">                    3.3.90.55.00.00 - Pensões do RGPS - Área Rural </t>
  </si>
  <si>
    <t xml:space="preserve">                    3.3.90.56.00.00 - Pensões do RGPS - Área Urbana </t>
  </si>
  <si>
    <t xml:space="preserve">                    3.3.90.57.00.00 - Outros Benefícios do RGPS - Área Rural </t>
  </si>
  <si>
    <t xml:space="preserve">                    3.3.90.58.00.00 - Outros Benefícios do RGPS - Área Urbana </t>
  </si>
  <si>
    <t xml:space="preserve">                    3.3.90.59.00.00 - Pensões Especiais </t>
  </si>
  <si>
    <t xml:space="preserve">                    3.3.90.67.00.00 - Depósitos Compulsórios </t>
  </si>
  <si>
    <t xml:space="preserve">                    3.3.90.91.00.00 - Sentenças Judiciais </t>
  </si>
  <si>
    <t xml:space="preserve">                    3.3.90.92.00.00 - Despesas de Exercícios Anteriores </t>
  </si>
  <si>
    <t xml:space="preserve">                    3.3.90.93.00.00 - Indenizações e Restituições </t>
  </si>
  <si>
    <t xml:space="preserve">                    3.3.90.95.00.00 - Indenização pela Execução de Trabalhos de Campo </t>
  </si>
  <si>
    <t xml:space="preserve">                    3.3.90.96.00.00 - Ressarcimento de Despesas de Pessoal Requisitado </t>
  </si>
  <si>
    <t xml:space="preserve">                    3.3.90.98.00.00 - Compensações ao RGPS </t>
  </si>
  <si>
    <t xml:space="preserve">                    3.3.90.99.00.00 - A Classificar </t>
  </si>
  <si>
    <t xml:space="preserve">                3.3.91.00.00.00 - Aplicação Direta Decorrente de Operação entre 
                Órgãos, Fundos e Entidades Integrantes dos Orçamentos Fiscal e da 
                Seguridade Social </t>
  </si>
  <si>
    <t xml:space="preserve">                3.3.93.00.00.00 - Aplicação Direta Decorrente de Operação de Órgãos, 
                Fundos e Entidades Integrantes dos Orçamentos Fiscal e da Seguridade 
                Social com Consórcio Público do qual o Ente Participe </t>
  </si>
  <si>
    <t xml:space="preserve">                3.3.94.00.00.00 - Aplicação Direta Decorrente de Operação de Órgãos, 
                Fundos e Entidades Integrantes dos Orçamentos Fiscal e da Seguridade 
                Social com Consórcio Público do qual o Ente Não Participe </t>
  </si>
  <si>
    <t xml:space="preserve">                3.3.95.00.00.00 - Aplicação Direta à conta de recursos de que tratam 
                os §§ 1º e 2º do art. 24 da Lei Complementar no 141, de 2012 </t>
  </si>
  <si>
    <t xml:space="preserve">                3.3.96.00.00.00 - Aplicação Direta à conta de recursos de que trata o 
                art. 25 da Lei Complementar no 141, de 2012 </t>
  </si>
  <si>
    <t xml:space="preserve">                3.3.99.00.00.00 - A Definir </t>
  </si>
  <si>
    <t xml:space="preserve">        4.0.00.00.00.00 - Despesas de Capital </t>
  </si>
  <si>
    <t xml:space="preserve">            4.4.00.00.00.00 - Investimentos </t>
  </si>
  <si>
    <t xml:space="preserve">                4.4.20.00.00.00 - Transferências à União </t>
  </si>
  <si>
    <t xml:space="preserve">                4.4.22.00.00.00 - Execução Orçamentária Delegada à União </t>
  </si>
  <si>
    <t xml:space="preserve">                4.4.30.00.00.00 - Transferências a Estados e ao Distrito Federal </t>
  </si>
  <si>
    <t xml:space="preserve">                4.4.31.00.00.00 - Transferências a Estados e ao Distrito Federal - 
                Fundo a Fundo </t>
  </si>
  <si>
    <t xml:space="preserve">                4.4.32.00.00.00 - Execução Orçamentária Delegada a Estados e ao 
                Distrito Federal </t>
  </si>
  <si>
    <t xml:space="preserve">                4.4.35.00.00.00 - Transferências Fundo a Fundo aos Estados e ao 
                Distrito Federal à conta de recursos de que tratam os §§ 1º e 2º do 
                art. 24 da Lei Complementar no 141, de 2012 </t>
  </si>
  <si>
    <t xml:space="preserve">                4.4.36.00.00.00 - Transferências Fundo a Fundo aos Estados e ao 
                Distrito Federal à conta de recursos de que trata o art. 25 da Lei 
                Complementar no 141, de 2012 </t>
  </si>
  <si>
    <t xml:space="preserve">                4.4.40.00.00.00 - Transferências a Municípios </t>
  </si>
  <si>
    <t xml:space="preserve">                4.4.41.00.00.00 - Transferências a Municípios - Fundo a Fundo </t>
  </si>
  <si>
    <t xml:space="preserve">                4.4.42.00.00.00 - Execução Orçamentária Delegada a Municípios </t>
  </si>
  <si>
    <t xml:space="preserve">                4.4.45.00.00.00 - Transferências Fundo a Fundo aos Municípios à conta 
                de recursos de que tratam os §§ 1º e 2º do art. 24 da Lei Complementar 
                no 141, de 2012 </t>
  </si>
  <si>
    <t xml:space="preserve">                4.4.46.00.00.00 - Transferências Fundo a Fundo aos Municípios à conta 
                de recursos de que trata o art. 25 da Lei Complementar no 141, de 2012 </t>
  </si>
  <si>
    <t xml:space="preserve">                4.4.50.00.00.00 - Transferências a Instituições Privadas sem Fins 
                Lucrativos </t>
  </si>
  <si>
    <t xml:space="preserve">                4.4.60.00.00.00 - Transferências a Instituições Privadas com Fins 
                Lucrativos </t>
  </si>
  <si>
    <t xml:space="preserve">                4.4.70.00.00.00 - Transferências a Instituições Multigovernamentais </t>
  </si>
  <si>
    <t xml:space="preserve">                4.4.71.00.00.00 - Transferências a Consórcios Públicos mediante 
                contrato de rateio </t>
  </si>
  <si>
    <t xml:space="preserve">                4.4.72.00.00.00 - Execução Orçamentária Delegada a Consórcios Públicos </t>
  </si>
  <si>
    <t xml:space="preserve">                4.4.73.00.00.00 -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</si>
  <si>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4.4.74.00.00.00 - Transferências a Consórcios Públicos mediante 
                contrato de rateio à conta de recursos de que trata o art. 25 da Lei 
                Complementar no 141, de 2012 </t>
  </si>
  <si>
    <t xml:space="preserve">                4.4.75.00.00.00 - Transferências a Instituições Multigovernamentais à 
                conta de recursos de que tratam os §§ 1º e 2º do art. 24 da Lei 
                Complementar no 141, de 2012 </t>
  </si>
  <si>
    <t xml:space="preserve">                4.4.76.00.00.00 - Transferências a Instituições Multigovernamentais à 
                conta de recursos de que trata o art. 25 da Lei Complementar no 141, 
                de 2012 </t>
  </si>
  <si>
    <t xml:space="preserve">                4.4.80.00.00.00 - Transferências ao Exterior </t>
  </si>
  <si>
    <t xml:space="preserve">                4.4.90.00.00.00 - Aplicações Diretas </t>
  </si>
  <si>
    <t xml:space="preserve">                    4.4.90.04.00.00 - Contratação por Tempo Determinado </t>
  </si>
  <si>
    <t xml:space="preserve">                    4.4.90.14.00.00 - Diárias - Civil </t>
  </si>
  <si>
    <t xml:space="preserve">                    4.4.90.15.00.00 - Diárias - Militar </t>
  </si>
  <si>
    <t xml:space="preserve">                    4.4.90.17.00.00 - Outras Despesas Variáveis - Pessoal Militar </t>
  </si>
  <si>
    <t xml:space="preserve">                    4.4.90.18.00.00 - Auxílio Financeiro a Estudantes </t>
  </si>
  <si>
    <t xml:space="preserve">                    4.4.90.20.00.00 - Auxílio Financeiro a Pesquisadores </t>
  </si>
  <si>
    <t xml:space="preserve">                    4.4.90.30.00.00 - Material de Consumo </t>
  </si>
  <si>
    <t xml:space="preserve">                    4.4.90.33.00.00 - Passagens e Despesas com Locomoção </t>
  </si>
  <si>
    <t xml:space="preserve">                    4.4.90.35.00.00 - Serviços de Consultoria </t>
  </si>
  <si>
    <t xml:space="preserve">                    4.4.90.36.00.00 - Outros Serviços de Terceiros - Pessoa Física </t>
  </si>
  <si>
    <t xml:space="preserve">                    4.4.90.37.00.00 - Locação de Mão-de-Obra </t>
  </si>
  <si>
    <t xml:space="preserve">                    4.4.90.39.00.00 - Outros Serviços de Terceiros - Pessoa Jurídica </t>
  </si>
  <si>
    <t xml:space="preserve">                    4.4.90.47.00.00 - Obrigações Tributárias e Contributivas </t>
  </si>
  <si>
    <t xml:space="preserve">                    4.4.90.51.00.00 - Obras e Instalações </t>
  </si>
  <si>
    <t xml:space="preserve">                        4.4.90.51.91.00 - Obras em Andamento </t>
  </si>
  <si>
    <t xml:space="preserve">                        4.4.90.51.99.00 - Demais Obras e Instalações </t>
  </si>
  <si>
    <t xml:space="preserve">                    4.4.90.52.00.00 - Equipamentos e Material Permanente </t>
  </si>
  <si>
    <t xml:space="preserve">                    4.4.90.61.00.00 - Aquisição de Imóveis </t>
  </si>
  <si>
    <t xml:space="preserve">                    4.4.90.91.00.00 - Sentenças Judiciais </t>
  </si>
  <si>
    <t xml:space="preserve">                    4.4.90.92.00.00 - Despesas de Exercícios Anteriores </t>
  </si>
  <si>
    <t xml:space="preserve">                    4.4.90.93.00.00 - Indenizações e Restituições </t>
  </si>
  <si>
    <t xml:space="preserve">                    4.4.90.99.00.00 - A Classificar </t>
  </si>
  <si>
    <t xml:space="preserve">                4.4.91.00.00.00 - Aplicação Direta Decorrente de Operação entre 
                Órgãos, Fundos e Entidades Integrantes dos Orçamentos Fiscal e da 
                Seguridade Social </t>
  </si>
  <si>
    <t xml:space="preserve">                4.4.93.00.00.00 - Aplicação Direta Decorrente de Operação de Órgãos, 
                Fundos e Entidades Integrantes dos Orçamentos Fiscal e da Seguridade 
                Social com Consórcio Público do qual o Ente Participe </t>
  </si>
  <si>
    <t xml:space="preserve">                4.4.94.00.00.00 - Aplicação Direta Decorrente de Operação de Órgãos, 
                Fundos e Entidades Integrantes dos Orçamentos Fiscal e da Seguridade 
                Social com Consórcio Público do qual o Ente Não Participe </t>
  </si>
  <si>
    <t xml:space="preserve">                4.4.95.00.00.00 - Aplicação Direta à conta de recursos de que tratam 
                os §§ 1º e 2º do art. 24 da Lei Complementar no 141, de 2012 </t>
  </si>
  <si>
    <t xml:space="preserve">                4.4.96.00.00.00 - Aplicação Direta à conta de recursos de que trata o 
                art. 25 da Lei Complementar no 141, de 2012 </t>
  </si>
  <si>
    <t xml:space="preserve">                4.4.99.00.00.00 - A Definir </t>
  </si>
  <si>
    <t xml:space="preserve">            4.5.00.00.00.00 - Inversões Financeiras </t>
  </si>
  <si>
    <t xml:space="preserve">                4.5.20.00.00.00 - Transferências à União </t>
  </si>
  <si>
    <t xml:space="preserve">                4.5.30.00.00.00 - Transferências a Estados e ao Distrito Federal </t>
  </si>
  <si>
    <t xml:space="preserve">                4.5.32.00.00.00 - Execução Orçamentária Delegada a Estados e ao 
                Distrito Federal </t>
  </si>
  <si>
    <t xml:space="preserve">                4.5.40.00.00.00 - Transferências a Municípios </t>
  </si>
  <si>
    <t xml:space="preserve">                4.5.42.00.00.00 - Execução Orçamentária Delegada a Municípios </t>
  </si>
  <si>
    <t xml:space="preserve">                4.5.50.00.00.00 - Transferências a Instituições Privadas sem Fins 
                Lucrativos </t>
  </si>
  <si>
    <t xml:space="preserve">                4.5.60.00.00.00 - Transferências a Instituições Privadas com Fins 
                Lucrativos </t>
  </si>
  <si>
    <t xml:space="preserve">                4.5.71.00.00.00 - Transferências a Consórcios Públicos mediante 
                contrato de rateio </t>
  </si>
  <si>
    <t xml:space="preserve">                4.5.72.00.00.00 - Execução Orçamentária Delegada a Consórcios Públicos </t>
  </si>
  <si>
    <t xml:space="preserve">                4.5.73.00.00.00 -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</si>
  <si>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4.5.74.00.00.00 - Transferências a Consórcios Públicos mediante 
                contrato de rateio à conta de recursos de que trata o art. 25 da Lei 
                Complementar no 141, de 2012 </t>
  </si>
  <si>
    <t xml:space="preserve">                4.5.80.00.00.00 - Transferências ao Exterior </t>
  </si>
  <si>
    <t xml:space="preserve">                4.5.90.00.00.00 - Aplicações Diretas </t>
  </si>
  <si>
    <t xml:space="preserve">                    4.5.90.27.00.00 - Encargos pela Honra de Avais, Garantias, Seguros e 
                    Similares </t>
  </si>
  <si>
    <t xml:space="preserve">                    4.5.90.61.00.00 - Aquisição de Imóveis </t>
  </si>
  <si>
    <t xml:space="preserve">                    4.5.90.62.00.00 - Aquisição de Produtos para Revenda </t>
  </si>
  <si>
    <t xml:space="preserve">                    4.5.90.63.00.00 - Aquisição de Títulos de Crédito </t>
  </si>
  <si>
    <t xml:space="preserve">                    4.5.90.64.00.00 - Aquisição de Títulos Representativos de Capital já 
                    Integralizado </t>
  </si>
  <si>
    <t xml:space="preserve">                    4.5.90.65.00.00 - Constituição ou Aumento de Capital de Empresas </t>
  </si>
  <si>
    <t xml:space="preserve">                    4.5.90.66.00.00 - Concessão de Empréstimos e Financiamentos </t>
  </si>
  <si>
    <t xml:space="preserve">                    4.5.90.67.00.00 - Depósitos Compulsórios </t>
  </si>
  <si>
    <t xml:space="preserve">                    4.5.90.91.00.00 - Sentenças Judiciais </t>
  </si>
  <si>
    <t xml:space="preserve">                    4.5.90.92.00.00 - Despesas de Exercícios Anteriores </t>
  </si>
  <si>
    <t xml:space="preserve">                    4.5.90.93.00.00 - Indenizações e Restituições </t>
  </si>
  <si>
    <t xml:space="preserve">                    4.5.90.99.00.00 - A Classificar </t>
  </si>
  <si>
    <t xml:space="preserve">                4.5.91.00.00.00 - Aplicação Direta Decorrente de Operação entre 
                Órgãos, Fundos e Entidades Integrantes dos Orçamentos Fiscal e da 
                Seguridade Social </t>
  </si>
  <si>
    <t xml:space="preserve">                4.5.95.00.00.00 - Aplicação Direta à conta de recursos de que tratam 
                os §§ 1º e 2º do art. 24 da Lei Complementar no 141, de 2012 </t>
  </si>
  <si>
    <t xml:space="preserve">                4.5.96.00.00.00 - Aplicação Direta à conta de recursos de que trata o 
                art. 25 da Lei Complementar no 141, de 2012 </t>
  </si>
  <si>
    <t xml:space="preserve">                4.5.99.00.00.00 - A Definir </t>
  </si>
  <si>
    <t xml:space="preserve">            4.6.00.00.00.00 - Amortização da Dívida </t>
  </si>
  <si>
    <t xml:space="preserve">                4.6.71.00.00.00 - Transferências a Consórcios Públicos mediante 
                contrato de rateio </t>
  </si>
  <si>
    <t xml:space="preserve">                4.6.73.00.00.00 - Transferências a Consórcios Públicos mediante 
                contrato de rateio à conta de recursos de que tratam os §§ 1º e 2º do 
                art. 24 da Lei Complementar no 141, de 2012 </t>
  </si>
  <si>
    <t xml:space="preserve">                4.6.74.00.00.00 - Transferências a Consórcios Públicos mediante 
                contrato de rateio à conta de recursos de que trata o art. 25 da Lei 
                Complementar no 141, de 2012 </t>
  </si>
  <si>
    <t xml:space="preserve">                4.6.90.00.00.00 - Aplicações Diretas </t>
  </si>
  <si>
    <t xml:space="preserve">                    4.6.90.71.00.00 - Principal da Dívida Contratual Resgatado </t>
  </si>
  <si>
    <t xml:space="preserve">                    4.6.90.72.00.00 - Principal da Dívida Mobiliária Resgatado </t>
  </si>
  <si>
    <t xml:space="preserve">                    4.6.90.73.00.00 - Correção Monetária ou Cambial da Dívida Contratual 
                    Resgatada </t>
  </si>
  <si>
    <t xml:space="preserve">                    4.6.90.74.00.00 - Correção Monetária ou Cambial da Dívida Mobiliária 
                    Resgatada </t>
  </si>
  <si>
    <t xml:space="preserve">                    4.6.90.75.00.00 - Correção Monetária da Dívida de Operações de 
                    Crédito por Antecipação da Receita </t>
  </si>
  <si>
    <t xml:space="preserve">                    4.6.90.76.00.00 - Principal Corrigido da Dívida Mobiliária 
                    Refinanciado </t>
  </si>
  <si>
    <t xml:space="preserve">                    4.6.90.77.00.00 - Principal Corrigido da Dívida Contratual 
                    Refinanciado </t>
  </si>
  <si>
    <t xml:space="preserve">                    4.6.90.91.00.00 - Sentenças Judiciais </t>
  </si>
  <si>
    <t xml:space="preserve">                    4.6.90.92.00.00 - Despesas de Exercícios Anteriores </t>
  </si>
  <si>
    <t xml:space="preserve">                    4.6.90.93.00.00 - Indenizações e Restituições </t>
  </si>
  <si>
    <t xml:space="preserve">                    4.6.90.99.00.00 - A Classificar </t>
  </si>
  <si>
    <t xml:space="preserve">                4.6.95.00.00.00 - Aplicação Direta à conta de recursos de que tratam 
                os §§ 1º e 2º do art. 24 da Lei Complementar no 141, de 2012 </t>
  </si>
  <si>
    <t xml:space="preserve">                4.6.96.00.00.00 - Aplicação Direta à conta de recursos de que trata o 
                art. 25 da Lei Complementar no 141, de 2012 </t>
  </si>
  <si>
    <t xml:space="preserve">                4.6.99.00.00.00 - A Definir </t>
  </si>
  <si>
    <t xml:space="preserve">Despesas por Função </t>
  </si>
  <si>
    <t xml:space="preserve">    01 - Legislativa </t>
  </si>
  <si>
    <t xml:space="preserve">        01.031 - Ação Legislativa </t>
  </si>
  <si>
    <t xml:space="preserve">        01.032 - Controle Externo </t>
  </si>
  <si>
    <t xml:space="preserve">        01.999 - Demais Subfunções Legislativa </t>
  </si>
  <si>
    <t xml:space="preserve">    02 - Judiciária </t>
  </si>
  <si>
    <t xml:space="preserve">        02.061 - Ação Judiciária </t>
  </si>
  <si>
    <t xml:space="preserve">        02.062 - Defesa do Interesse Público no Processo Judiciário </t>
  </si>
  <si>
    <t xml:space="preserve">        02.999 - Demais Subfunções Judiciária </t>
  </si>
  <si>
    <t xml:space="preserve">    03 - Essencial à Justiça </t>
  </si>
  <si>
    <t xml:space="preserve">        03.091 - Defesa da Ordem Jurídica </t>
  </si>
  <si>
    <t xml:space="preserve">        03.092 - Representação Judicial e Extrajudicial </t>
  </si>
  <si>
    <t xml:space="preserve">        03.999 - Demais Subfunções Essencial à Justiça </t>
  </si>
  <si>
    <t xml:space="preserve">    04 - Administração </t>
  </si>
  <si>
    <t xml:space="preserve">        04.121 - Planejamento e Orçamento </t>
  </si>
  <si>
    <t xml:space="preserve">        04.122 - Administração Geral </t>
  </si>
  <si>
    <t xml:space="preserve">        04.123 - Administração Financeira </t>
  </si>
  <si>
    <t xml:space="preserve">        04.124 - Controle Interno </t>
  </si>
  <si>
    <t xml:space="preserve">        04.125 - Normatização e Fiscalização </t>
  </si>
  <si>
    <t xml:space="preserve">        04.126 - Tecnologia da Informação </t>
  </si>
  <si>
    <t xml:space="preserve">        04.127 - Ordenamento Territorial </t>
  </si>
  <si>
    <t xml:space="preserve">        04.128 - Formação de Recursos Humanos </t>
  </si>
  <si>
    <t xml:space="preserve">        04.129 - Administração de Receitas </t>
  </si>
  <si>
    <t xml:space="preserve">        04.130 - Administração de Concessões </t>
  </si>
  <si>
    <t xml:space="preserve">        04.131 - Comunicação Social </t>
  </si>
  <si>
    <t xml:space="preserve">        04.999 - Demais Subfunções Administração </t>
  </si>
  <si>
    <t xml:space="preserve">    05 - Defesa Nacional </t>
  </si>
  <si>
    <t xml:space="preserve">        05.151 - Defesa Área </t>
  </si>
  <si>
    <t xml:space="preserve">        05.152 - Defesa Naval </t>
  </si>
  <si>
    <t xml:space="preserve">        05.153 - Defesa Terrestre </t>
  </si>
  <si>
    <t xml:space="preserve">        05.999 - Demais Subfunções Defesa Nacional </t>
  </si>
  <si>
    <t xml:space="preserve">    06 - Segurança Pública </t>
  </si>
  <si>
    <t xml:space="preserve">        06.181 - Policiamento </t>
  </si>
  <si>
    <t xml:space="preserve">        06.182 - Defesa Civil </t>
  </si>
  <si>
    <t xml:space="preserve">        06.183 - Informação e Inteligência </t>
  </si>
  <si>
    <t xml:space="preserve">        06.999 - Demais Subfunções Segurança Pública </t>
  </si>
  <si>
    <t xml:space="preserve">    07 - Relações Exteriores </t>
  </si>
  <si>
    <t xml:space="preserve">        07.211 - Relações Diplomáticas </t>
  </si>
  <si>
    <t xml:space="preserve">        07.212 - Cooperação Internacional </t>
  </si>
  <si>
    <t xml:space="preserve">        07.999 - Demais Subfunções Relações Exteriores </t>
  </si>
  <si>
    <t xml:space="preserve">    08 - Assistência Social </t>
  </si>
  <si>
    <t xml:space="preserve">        08.241 - Assistência ao Idoso </t>
  </si>
  <si>
    <t xml:space="preserve">        08.242 - Assistência ao Portador de Deficiência </t>
  </si>
  <si>
    <t xml:space="preserve">        08.243 - Assistência à Criança e ao Adolescente </t>
  </si>
  <si>
    <t xml:space="preserve">        08.244 - Assistência Comunitária </t>
  </si>
  <si>
    <t xml:space="preserve">        08.999 - Demais Subfunções Assistência Social </t>
  </si>
  <si>
    <t xml:space="preserve">    09 - Previdência Social </t>
  </si>
  <si>
    <t xml:space="preserve">        09.271 - Previdência Básica </t>
  </si>
  <si>
    <t xml:space="preserve">        09.272 - Previdência do Regime Estatutário </t>
  </si>
  <si>
    <t xml:space="preserve">        09.273 - Previdência Complementar </t>
  </si>
  <si>
    <t xml:space="preserve">        09.274 - Previdência Especial </t>
  </si>
  <si>
    <t xml:space="preserve">        09.999 - Demais Subfunções Previdência Social </t>
  </si>
  <si>
    <t xml:space="preserve">    10 - Saúde </t>
  </si>
  <si>
    <t xml:space="preserve">        10.301 - Atenção Básica </t>
  </si>
  <si>
    <t xml:space="preserve">        10.302 - Assistência Hospitalar e Ambulatorial </t>
  </si>
  <si>
    <t xml:space="preserve">        10.303 - Suporte Profilático e Terapêutico </t>
  </si>
  <si>
    <t xml:space="preserve">        10.304 - Vigilância Sanitária </t>
  </si>
  <si>
    <t xml:space="preserve">        10.305 - Vigilância Epidemiológica </t>
  </si>
  <si>
    <t xml:space="preserve">        10.306 - Alimentação e Nutrição </t>
  </si>
  <si>
    <t xml:space="preserve">        10.999 - Demais Subfunções Saúde </t>
  </si>
  <si>
    <t xml:space="preserve">    11 - Trabalho </t>
  </si>
  <si>
    <t xml:space="preserve">        11.331 - Proteção e Benefícios ao Trabalhador </t>
  </si>
  <si>
    <t xml:space="preserve">        11.332 - Relações de Trabalho </t>
  </si>
  <si>
    <t xml:space="preserve">        11.333 - Empregabilidade </t>
  </si>
  <si>
    <t xml:space="preserve">        11.334 - Fomento ao Trabalho </t>
  </si>
  <si>
    <t xml:space="preserve">        11.999 - Demais Subfunções Trabalho </t>
  </si>
  <si>
    <t xml:space="preserve">    12 - Educação </t>
  </si>
  <si>
    <t xml:space="preserve">        12.361 - Ensino Fundamental </t>
  </si>
  <si>
    <t xml:space="preserve">        12.362 - Ensino Médio </t>
  </si>
  <si>
    <t xml:space="preserve">        12.363 - Ensino Profissional </t>
  </si>
  <si>
    <t xml:space="preserve">        12.364 - Ensino Superior </t>
  </si>
  <si>
    <t xml:space="preserve">        12.365 - Educação Infantil </t>
  </si>
  <si>
    <t xml:space="preserve">        12.366 - Educação de Jovens e Adultos </t>
  </si>
  <si>
    <t xml:space="preserve">        12.367 - Educação Especial </t>
  </si>
  <si>
    <t xml:space="preserve">        12.368 - Educação Básica </t>
  </si>
  <si>
    <t xml:space="preserve">        12.999 - Demais Subfunções Educação </t>
  </si>
  <si>
    <t xml:space="preserve">    13 - Cultura </t>
  </si>
  <si>
    <t xml:space="preserve">        13.391 - Patrimônio Histórico, Artístico e Arqueológico </t>
  </si>
  <si>
    <t xml:space="preserve">        13.392 - Difusão Cultural </t>
  </si>
  <si>
    <t xml:space="preserve">        13.999 - Demais Subfunções Cultura </t>
  </si>
  <si>
    <t xml:space="preserve">    14 - Direitos da Cidadania </t>
  </si>
  <si>
    <t xml:space="preserve">        14.421 - Custódia e Reintegração Social </t>
  </si>
  <si>
    <t xml:space="preserve">        14.422 - Direitos Individuais, Coletivos e Difusos </t>
  </si>
  <si>
    <t xml:space="preserve">        14.423 - Assistência aos Povos Indígenas </t>
  </si>
  <si>
    <t xml:space="preserve">        14.999 - Demais Subfunções Direitos da Cidadania </t>
  </si>
  <si>
    <t xml:space="preserve">    15 - Urbanismo </t>
  </si>
  <si>
    <t xml:space="preserve">        15.451 - Infraestrutura Urbana </t>
  </si>
  <si>
    <t xml:space="preserve">        15.452 - Serviços Urbanos </t>
  </si>
  <si>
    <t xml:space="preserve">        15.453 - Transportes Coletivos Urbanos </t>
  </si>
  <si>
    <t xml:space="preserve">        15.999 - Demais Subfunções Urbanismo </t>
  </si>
  <si>
    <t xml:space="preserve">    16 - Habitação </t>
  </si>
  <si>
    <t xml:space="preserve">        16.481 - Habitação Rural </t>
  </si>
  <si>
    <t xml:space="preserve">        16.482 - Habitação Urbana </t>
  </si>
  <si>
    <t xml:space="preserve">        16.999 - Demais Subfunções Habitação </t>
  </si>
  <si>
    <t xml:space="preserve">    17 - Saneamento </t>
  </si>
  <si>
    <t xml:space="preserve">        17.511 - Saneamento Básico Rural </t>
  </si>
  <si>
    <t xml:space="preserve">        17.512 - Saneamento Básico Urbano </t>
  </si>
  <si>
    <t xml:space="preserve">        17.999 - Demais Subfunções Saneamento </t>
  </si>
  <si>
    <t xml:space="preserve">    18 - Gestão Ambiental </t>
  </si>
  <si>
    <t xml:space="preserve">        18.541 - Preservação e Conservação Ambiental </t>
  </si>
  <si>
    <t xml:space="preserve">        18.542 - Controle Ambiental </t>
  </si>
  <si>
    <t xml:space="preserve">        18.543 - Recuperação de Áreas Degradadas </t>
  </si>
  <si>
    <t xml:space="preserve">        18.544 - Recursos Hídricos </t>
  </si>
  <si>
    <t xml:space="preserve">        18.545 - Meteorologia </t>
  </si>
  <si>
    <t xml:space="preserve">        18.999 - Demais Subfunções Gestão Ambiental </t>
  </si>
  <si>
    <t xml:space="preserve">    19 - Ciência e Tecnologia </t>
  </si>
  <si>
    <t xml:space="preserve">        19.571 - Desenvolvimento Científico </t>
  </si>
  <si>
    <t xml:space="preserve">        19.572 - Desenvolvimento Tecnológico e Engenharia </t>
  </si>
  <si>
    <t xml:space="preserve">        19.573 - Difusão do Conhecimento Científico e Tecnológico </t>
  </si>
  <si>
    <t xml:space="preserve">        19.999 - Demais Subfunções Ciência e Tecnologia </t>
  </si>
  <si>
    <t xml:space="preserve">    20 - Agricultura </t>
  </si>
  <si>
    <t xml:space="preserve">        20.605 - Abastecimento </t>
  </si>
  <si>
    <t xml:space="preserve">        20.606 - Extensão Rural </t>
  </si>
  <si>
    <t xml:space="preserve">        20.607 - Irrigação </t>
  </si>
  <si>
    <t xml:space="preserve">        20.608 - Promoção da Produção Agropecuária </t>
  </si>
  <si>
    <t xml:space="preserve">        20.609 - Defesa Agropecuária </t>
  </si>
  <si>
    <t xml:space="preserve">        20.999 - Demais Subfunções Agricultura </t>
  </si>
  <si>
    <t xml:space="preserve">    21 - Organização Agrária </t>
  </si>
  <si>
    <t xml:space="preserve">        21.631 - Reforma Agrária </t>
  </si>
  <si>
    <t xml:space="preserve">        21.632 - Colonização </t>
  </si>
  <si>
    <t xml:space="preserve">        21.999 - Demais Subfunções Organização Agrária </t>
  </si>
  <si>
    <t xml:space="preserve">    22 - Indústria </t>
  </si>
  <si>
    <t xml:space="preserve">        22.661 - Promoção Industrial </t>
  </si>
  <si>
    <t xml:space="preserve">        22.662 - Produção Industrial </t>
  </si>
  <si>
    <t xml:space="preserve">        22.663 - Mineração </t>
  </si>
  <si>
    <t xml:space="preserve">        22.664 - Propriedade Industrial </t>
  </si>
  <si>
    <t xml:space="preserve">        22.665 - Normalização e Qualidade </t>
  </si>
  <si>
    <t xml:space="preserve">        22.999 - Demais Subfunções Indústria </t>
  </si>
  <si>
    <t xml:space="preserve">    23 - Comércio e Serviços </t>
  </si>
  <si>
    <t xml:space="preserve">        23.691 - Promoção Comercial </t>
  </si>
  <si>
    <t xml:space="preserve">        23.692 - Comercialização </t>
  </si>
  <si>
    <t xml:space="preserve">        23.693 - Comércio Exterior </t>
  </si>
  <si>
    <t xml:space="preserve">        23.694 - Serviços Financeiros </t>
  </si>
  <si>
    <t xml:space="preserve">        23.695 - Turismo </t>
  </si>
  <si>
    <t xml:space="preserve">        23.999 - Demais Subfunções Comércio e Serviços </t>
  </si>
  <si>
    <t xml:space="preserve">    24 - Comunicações </t>
  </si>
  <si>
    <t xml:space="preserve">        24.721 - Comunicações Postais </t>
  </si>
  <si>
    <t xml:space="preserve">        24.722 - Telecomunicações </t>
  </si>
  <si>
    <t xml:space="preserve">        24.999 - Demais Subfunções Comunicações </t>
  </si>
  <si>
    <t xml:space="preserve">    25 - Energia </t>
  </si>
  <si>
    <t xml:space="preserve">        25.751 - Conservação de Energia </t>
  </si>
  <si>
    <t xml:space="preserve">        25.752 - Energia Elétrica </t>
  </si>
  <si>
    <t xml:space="preserve">        25.753 - Combustíveis Minerais </t>
  </si>
  <si>
    <t xml:space="preserve">        25.754 - Biocombustíveis </t>
  </si>
  <si>
    <t xml:space="preserve">        25.999 - Demais Subfunções Energia </t>
  </si>
  <si>
    <t xml:space="preserve">    26 - Transporte </t>
  </si>
  <si>
    <t xml:space="preserve">        26.781 - Transporte Aéreo </t>
  </si>
  <si>
    <t xml:space="preserve">        26.782 - Transporte Rodoviário </t>
  </si>
  <si>
    <t xml:space="preserve">        26.783 - Transporte Ferroviário </t>
  </si>
  <si>
    <t xml:space="preserve">        26.784 - Transporte Hidroviário </t>
  </si>
  <si>
    <t xml:space="preserve">        26.785 - Transportes Especiais </t>
  </si>
  <si>
    <t xml:space="preserve">        26.999 - Demais Subfunções Transporte </t>
  </si>
  <si>
    <t xml:space="preserve">    27 - Desporto e Lazer </t>
  </si>
  <si>
    <t xml:space="preserve">        27.811 - Desporto de Rendimento </t>
  </si>
  <si>
    <t xml:space="preserve">        27.812 - Desporto Comunitário </t>
  </si>
  <si>
    <t xml:space="preserve">        27.813 - Lazer </t>
  </si>
  <si>
    <t xml:space="preserve">        27.999 - Demais Subfunções Desporto e Lazer </t>
  </si>
  <si>
    <t xml:space="preserve">    28 - Encargos Especiais </t>
  </si>
  <si>
    <t xml:space="preserve">        28.841 - Refinanciamento da Dívida Interna </t>
  </si>
  <si>
    <t xml:space="preserve">        28.842 - Refinanciamento da Dívida Externa </t>
  </si>
  <si>
    <t xml:space="preserve">        28.843 - Serviço da Dívida Interna </t>
  </si>
  <si>
    <t xml:space="preserve">        28.844 - Serviço da Dívida Externa </t>
  </si>
  <si>
    <t xml:space="preserve">        28.845 - Outras Transferências </t>
  </si>
  <si>
    <t xml:space="preserve">        28.846 - Outros Encargos Especiais </t>
  </si>
  <si>
    <t xml:space="preserve">        28.847 - Transferências para a Educação Básica </t>
  </si>
  <si>
    <t xml:space="preserve">        28.999 - Demais Subfunções Encargos Especiais </t>
  </si>
  <si>
    <t xml:space="preserve">    1.0.0.0.0.00.00 - Ativo </t>
  </si>
  <si>
    <t xml:space="preserve">      1.1.0.0.0.00.00 - Ativo Circulante </t>
  </si>
  <si>
    <t xml:space="preserve">        1.1.1.0.0.00.00 - Caixa e Equivalentes de Caixa </t>
  </si>
  <si>
    <t xml:space="preserve">          1.1.1.1.0.00.00 - Caixa e Equivalentes de Caixa em Moeda Nacional </t>
  </si>
  <si>
    <t xml:space="preserve">            1.1.1.1.1.00.00 - Caixa e Equivalentes de Caixa em Moeda Nacional - 
            Consolidação </t>
  </si>
  <si>
    <t xml:space="preserve">            1.1.1.1.2.00.00 - Caixa e Equivalentes de Caixa em Moeda Nacional - 
            Intra OFSS </t>
  </si>
  <si>
    <t xml:space="preserve">          1.1.1.2.0.00.00 - Caixa e Equivalentes de Caixa em Moeda Estrangeira </t>
  </si>
  <si>
    <t xml:space="preserve">            1.1.1.2.1.00.00 - Caixa e Equivalentes de Caixa em Moeda Estrangeira 
            - Consolidação </t>
  </si>
  <si>
    <t xml:space="preserve">        1.1.2.0.0.00.00 - Créditos a Curto Prazo </t>
  </si>
  <si>
    <t xml:space="preserve">          1.1.2.1.0.00.00 - Créditos Tributários a Receber </t>
  </si>
  <si>
    <t xml:space="preserve">            1.1.2.1.1.00.00 - Créditos Tributários a Receber - Consolidação </t>
  </si>
  <si>
    <t xml:space="preserve">            1.1.2.1.2.00.00 - Créditos Tributários a Receber - Intra OFSS </t>
  </si>
  <si>
    <t xml:space="preserve">            1.1.2.1.3.00.00 - Créditos Tributários a Receber - Inter OFSS - 
            União </t>
  </si>
  <si>
    <t xml:space="preserve">            1.1.2.1.4.00.00 - Créditos Tributários a Receber - Inter OFSS – 
            Estado </t>
  </si>
  <si>
    <t xml:space="preserve">            1.1.2.1.5.00.00 - Créditos Tributários a Receber - Inter OFSS - 
            Município </t>
  </si>
  <si>
    <t xml:space="preserve">          1.1.2.2.0.00.00 - Clientes </t>
  </si>
  <si>
    <t xml:space="preserve">            1.1.2.2.1.00.00 - Clientes - Consolidação </t>
  </si>
  <si>
    <t xml:space="preserve">            1.1.2.2.2.00.00 - Clientes - Intra OFSS </t>
  </si>
  <si>
    <t xml:space="preserve">            1.1.2.2.3.00.00 - Clientes - Inter OFSS - União </t>
  </si>
  <si>
    <t xml:space="preserve">            1.1.2.2.4.00.00 - Clientes - Inter OFSS - Estado </t>
  </si>
  <si>
    <t xml:space="preserve">            1.1.2.2.5.00.00 - Clientes - Inter OFSS - Município </t>
  </si>
  <si>
    <t xml:space="preserve">          1.1.2.3.0.00.00 - Créditos de Transferências a Receber </t>
  </si>
  <si>
    <t xml:space="preserve">            1.1.2.3.1.00.00 - Créditos de Transferências a Receber - 
            Consolidação </t>
  </si>
  <si>
    <t xml:space="preserve">            1.1.2.3.3.00.00 - Créditos de Transferências a Receber - Inter OFSS 
            - União </t>
  </si>
  <si>
    <t xml:space="preserve">            1.1.2.3.4.00.00 - Créditos de Transferências a Receber - Inter OFSS 
            - Estado </t>
  </si>
  <si>
    <t xml:space="preserve">            1.1.2.3.5.00.00 - Créditos de Transferências a Receber - Inter OFSS 
            - Município </t>
  </si>
  <si>
    <t xml:space="preserve">          1.1.2.4.0.00.00 - Empréstimos e Financiamentos Concedidos </t>
  </si>
  <si>
    <t xml:space="preserve">            1.1.2.4.1.00.00 - Empréstimos e Financiamentos Concedidos - 
            Consolidação </t>
  </si>
  <si>
    <t xml:space="preserve">            1.1.2.4.2.00.00 - Empréstimos e Financiamentos Concedidos - Intra 
            OFSS </t>
  </si>
  <si>
    <t xml:space="preserve">            1.1.2.4.3.00.00 - Empréstimos e Financiamentos Concedidos - Inter 
            OFSS - União </t>
  </si>
  <si>
    <t xml:space="preserve">            1.1.2.4.4.00.00 - Empréstimos e Financiamentos Concedidos - Inter 
            OFSS - Estado </t>
  </si>
  <si>
    <t xml:space="preserve">            1.1.2.4.5.00.00 - Empréstimos e Financiamentos Concedidos - Inter 
            OFSS - Município </t>
  </si>
  <si>
    <t xml:space="preserve">          1.1.2.5.0.00.00 - Dívida Ativa Tributaria </t>
  </si>
  <si>
    <t xml:space="preserve">            1.1.2.5.1.00.00 - Dívida Ativa Tributaria - Consolidação </t>
  </si>
  <si>
    <t xml:space="preserve">            1.1.2.5.2.00.00 - Dívida Ativa Tributária - Intra OFSS </t>
  </si>
  <si>
    <t xml:space="preserve">            1.1.2.5.3.00.00 - Dívida Ativa Tributária - Inter OFSS - União </t>
  </si>
  <si>
    <t xml:space="preserve">            1.1.2.5.4.00.00 - Dívida Ativa Tributária - Inter OFSS - Estado </t>
  </si>
  <si>
    <t xml:space="preserve">            1.1.2.5.5.00.00 - Dívida Ativa Tributaria - Inter OFSS - Município </t>
  </si>
  <si>
    <t xml:space="preserve">          1.1.2.6.0.00.00 - Dívida Ativa não Tributaria </t>
  </si>
  <si>
    <t xml:space="preserve">            1.1.2.6.1.00.00 - Dívida Ativa não Tributaria - Consolidação </t>
  </si>
  <si>
    <t xml:space="preserve">            1.1.2.6.2.00.00 - Dívida Ativa Não Tributaria - Intra OFSS </t>
  </si>
  <si>
    <t xml:space="preserve">            1.1.2.6.3.00.00 - Dívida Ativa Não Tributaria - Inter OFSS - União </t>
  </si>
  <si>
    <t xml:space="preserve">            1.1.2.6.4.00.00 - Dívida Ativa Não Tributaria - Inter OFSS - Estado </t>
  </si>
  <si>
    <t xml:space="preserve">            1.1.2.6.5.00.00 - Dívida Ativa Não Tributaria - Inter OFSS - 
            Município </t>
  </si>
  <si>
    <t xml:space="preserve">          1.1.2.9.0.00.00 - (-) Ajuste de Perdas de Créditos a Curto Prazo </t>
  </si>
  <si>
    <t xml:space="preserve">            1.1.2.9.1.00.00 - (-) Ajuste de Perdas de Créditos a Curto Prazo - 
            Consolidação </t>
  </si>
  <si>
    <t xml:space="preserve">            1.1.2.9.2.00.00 - (-) Ajuste de Perdas de Créditos a Curto Prazo - 
            Intra OFSS </t>
  </si>
  <si>
    <t xml:space="preserve">            1.1.2.9.3.00.00 - (-) Ajuste de Perdas de Créditos a Curto Prazo - 
            Inter OFSS - União </t>
  </si>
  <si>
    <t xml:space="preserve">            1.1.2.9.4.00.00 - (-) Ajuste de Perdas de Créditos a Curto Prazo - 
            Inter OFSS - Estado </t>
  </si>
  <si>
    <t xml:space="preserve">            1.1.2.9.5.00.00 - (-) Ajuste de Perdas de Créditos a Curto Prazo - 
            Inter OFSS - Município </t>
  </si>
  <si>
    <t xml:space="preserve">        1.1.3.0.0.00.00 - Demais Créditos e Valores a Curto Prazo </t>
  </si>
  <si>
    <t xml:space="preserve">          1.1.3.1.0.00.00 - Adiantamentos Concedidos a Pessoal e a Terceiros </t>
  </si>
  <si>
    <t xml:space="preserve">            1.1.3.1.1.00.00 - Adiantamentos Concedidos a Pessoal e a Terceiros - 
            Consolidação </t>
  </si>
  <si>
    <t xml:space="preserve">          1.1.3.2.0.00.00 - Tributos a Recuperar/Compensar </t>
  </si>
  <si>
    <t xml:space="preserve">            1.1.3.2.1.00.00 - Tributos a Recuperar/Compensar - Consolidação </t>
  </si>
  <si>
    <t xml:space="preserve">1.1.3.2.2.00.00 - Tributos a Recuperar/Compensar - Intra OFSS </t>
  </si>
  <si>
    <t xml:space="preserve">1.1.3.2.3.00.00 - Tributos a Recuperar/Compensar - Inter OFSS - 
União </t>
  </si>
  <si>
    <t xml:space="preserve">1.1.3.2.4.00.00 - Tributos a Recuperar/Compensar - Inter OFSS - 
Estado </t>
  </si>
  <si>
    <t xml:space="preserve">1.1.3.2.5.00.00 - Tributos a Recuperar/Compensar - Inter OFSS - 
Município </t>
  </si>
  <si>
    <t xml:space="preserve">          1.1.3.3.0.00.00 - Créditos a Receber por Descentralização da 
          Prestação de Serviços Públicos </t>
  </si>
  <si>
    <t xml:space="preserve">            1.1.3.3.1.00.00 - Créditos a Receber por Descentralização da 
            Prestação de Serviços Públicos - Consolidação </t>
  </si>
  <si>
    <t xml:space="preserve">          1.1.3.4.0.00.00 - Créditos por Danos ao Patrimônio </t>
  </si>
  <si>
    <t xml:space="preserve">            1.1.3.4.1.00.00 - Créditos por Danos ao Patrimônio - Consolidação </t>
  </si>
  <si>
    <t xml:space="preserve">          1.1.3.5.0.00.00 - Depósitos Restituíveis e Valores Vinculados </t>
  </si>
  <si>
    <t xml:space="preserve">            1.1.3.5.1.00.00 - Depósitos Restituíveis e Valores Vinculados - 
            Consolidação </t>
  </si>
  <si>
    <t xml:space="preserve">1.1.3.6.0.00.00 - Créditos Previdenciários a Receber a Curto Prazo </t>
  </si>
  <si>
    <t xml:space="preserve">1.1.3.6.1.00.00 - Créditos Previdenciários a Receber a Curto Prazo - 
Consolidação </t>
  </si>
  <si>
    <t xml:space="preserve">1.1.3.6.2.00.00 - Créditos Previdenciários a Receber a Curto Prazo - 
Intra OFSS </t>
  </si>
  <si>
    <t xml:space="preserve">1.1.3.6.3.00.00 - Créditos Previdenciários a Receber a Curto Prazo - 
Inter OFSS - União </t>
  </si>
  <si>
    <t xml:space="preserve">1.1.3.6.4.00.00 - Créditos Previdenciários a Receber a Curto Prazo - 
Inter OFSS - Estado </t>
  </si>
  <si>
    <t xml:space="preserve">1.1.3.6.5.00.00 - Créditos Previdenciários a Receber a Curto Prazo - 
Inter OFSS - Município </t>
  </si>
  <si>
    <t xml:space="preserve">          1.1.3.8.0.00.00 - Outros Créditos a Receber e Valores a Curto Prazo </t>
  </si>
  <si>
    <t xml:space="preserve">            1.1.3.8.1.00.00 - Outros Créditos a Receber e Valores a Curto Prazo 
            - Consolidação </t>
  </si>
  <si>
    <t xml:space="preserve">          1.1.3.9.0.00.00 - (-) Ajuste de Perdas de Demais Créditos e Valores a 
          Curto Prazo </t>
  </si>
  <si>
    <t xml:space="preserve">            1.1.3.9.1.00.00 - (-) Ajuste de Perdas de Demais Créditos e Valores 
            a Curto Prazo - Consolidação </t>
  </si>
  <si>
    <t xml:space="preserve">        1.1.4.0.0.00.00 - Investimentos e Aplicações Temporárias a Curto Prazo </t>
  </si>
  <si>
    <t xml:space="preserve">          1.1.4.1.0.00.00 - Títulos e Valores Mobiliários </t>
  </si>
  <si>
    <t xml:space="preserve">            1.1.4.1.1.00.00 - Títulos e Valores Mobiliários - Consolidação </t>
  </si>
  <si>
    <t xml:space="preserve">          1.1.4.2.0.00.00 - Aplicação Temporária em Metais Preciosos </t>
  </si>
  <si>
    <t xml:space="preserve">            1.1.4.2.1.00.00 - Aplicação Temporária em Metais Preciosos - 
            Consolidação </t>
  </si>
  <si>
    <t xml:space="preserve">          1.1.4.3.0.00.00 - Aplicação Em Segmento de Imóveis </t>
  </si>
  <si>
    <t xml:space="preserve">            1.1.4.3.1.00.00 - Aplicação Em Segmento de Imóveis - Consolidação </t>
  </si>
  <si>
    <t xml:space="preserve">          1.1.4.9.0.00.00 - (-) Ajuste de Perdas de Investimentos e Aplicações 
          Temporárias </t>
  </si>
  <si>
    <t xml:space="preserve">            1.1.4.9.1.00.00 - (-) Ajuste de Perdas de Investimentos Temporários 
            e Aplicações Temporárias - Consolidação </t>
  </si>
  <si>
    <t xml:space="preserve">        1.1.5.0.0.00.00 - Estoques </t>
  </si>
  <si>
    <t xml:space="preserve">          1.1.5.1.0.00.00 - Mercadorias para Revenda </t>
  </si>
  <si>
    <t xml:space="preserve">            1.1.5.1.1.00.00 - Mercadorias para Revenda - Consolidação </t>
  </si>
  <si>
    <t xml:space="preserve">          1.1.5.2.0.00.00 - Produtos e Serviços Acabados </t>
  </si>
  <si>
    <t xml:space="preserve">            1.1.5.2.1.00.00 - Produtos e Serviços Acabados - Consolidação </t>
  </si>
  <si>
    <t xml:space="preserve">          1.1.5.3.0.00.00 - Produtos e Serviços em Elaboração </t>
  </si>
  <si>
    <t xml:space="preserve">            1.1.5.3.1.00.00 - Produtos e Serviços em Elaboração - Consolidação </t>
  </si>
  <si>
    <t xml:space="preserve">          1.1.5.4.0.00.00 - Matérias-Primas </t>
  </si>
  <si>
    <t xml:space="preserve">            1.1.5.4.1.00.00 - Matérias-Primas - Consolidação </t>
  </si>
  <si>
    <t xml:space="preserve">          1.1.5.5.0.00.00 - Materiais em Trânsito </t>
  </si>
  <si>
    <t xml:space="preserve">            1.1.5.5.1.00.00 - Materiais em Trânsito - Consolidação </t>
  </si>
  <si>
    <t xml:space="preserve">          1.1.5.6.0.00.00 - Almoxarifado </t>
  </si>
  <si>
    <t xml:space="preserve">            1.1.5.6.1.00.00 - Almoxarifado - Consolidação </t>
  </si>
  <si>
    <t xml:space="preserve">          1.1.5.8.0.00.00 - Outros Estoques </t>
  </si>
  <si>
    <t xml:space="preserve">            1.1.5.8.1.00.00 - Outros Estoques - Consolidação </t>
  </si>
  <si>
    <t xml:space="preserve">          1.1.5.9.0.00.00 - (-) Ajuste de Perdas de Estoques </t>
  </si>
  <si>
    <t xml:space="preserve">            1.1.5.9.1.00.00 - (-) Ajuste de Perdas de Estoques - Consolidação </t>
  </si>
  <si>
    <t>1.1.6.0.0.00.00 - Ativo Não Circulante Mantido para Venda</t>
  </si>
  <si>
    <t xml:space="preserve">  1.1.6.1.0.00.00 - Investimento Mantido para Venda </t>
  </si>
  <si>
    <t xml:space="preserve">1.1.6.1.1.00.00 - Investimento Mantido para Venda - Consolidação </t>
  </si>
  <si>
    <t xml:space="preserve">1.1.6.1.2.00.00 - Investimento Mantido para Venda - Intra OFSS </t>
  </si>
  <si>
    <t xml:space="preserve">1.1.6.1.3.00.00 - Investimento Mantido para Venda - Inter OFSS - 
União </t>
  </si>
  <si>
    <t xml:space="preserve">1.1.6.1.4.00.00 - Investimento Mantido para Venda - Inter OFSS - 
Estado </t>
  </si>
  <si>
    <t xml:space="preserve">1.1.6.1.5.00.00 - Investimento Mantido para Venda - Inter OFSS - 
Município </t>
  </si>
  <si>
    <t xml:space="preserve">  1.1.6.2.0.00.00 - Imobilizado Mantido para Venda </t>
  </si>
  <si>
    <t xml:space="preserve">1.1.6.2.1.00.00 - Imobilizado Mantido para Venda - Consolidação </t>
  </si>
  <si>
    <t xml:space="preserve">  1.1.6.3.0.00.00 - Intangível Mantido para Venda </t>
  </si>
  <si>
    <t xml:space="preserve">1.1.6.3.1.00.00 - Intangível Mantido para Venda - Consolidação </t>
  </si>
  <si>
    <t xml:space="preserve">  1.1.6.9.0.00.00 - (-) Redução a Valor Recuperável de Ativos Mantidos 
  para Venda </t>
  </si>
  <si>
    <t xml:space="preserve">1.1.6.9.1.00.00 - (-) Redução a Valor Recuperável de Ativos Mantidos 
para Venda - Consolidação </t>
  </si>
  <si>
    <t xml:space="preserve">1.1.6.9.2.00.00 - (-) Redução a Valor Recuperável de Ativos Mantidos 
para Venda - Intra OFSS </t>
  </si>
  <si>
    <t xml:space="preserve">1.1.6.9.3.00.00 - (-) Redução a Valor Recuperável de Ativos Mantidos 
para Venda - Inter OFSS - União </t>
  </si>
  <si>
    <t xml:space="preserve">1.1.6.9.4.00.00 - (-) Redução a Valor Recuperável de Ativos Mantidos 
para Venda - Inter OFSS - Estado </t>
  </si>
  <si>
    <t xml:space="preserve">1.1.6.9.5.00.00 - (-) Redução a Valor Recuperável de Ativos Mantidos 
para Venda - Inter OFSS - Município </t>
  </si>
  <si>
    <t xml:space="preserve">        1.1.9.0.0.00.00 - Variações Patrimoniais Diminutivas Pagas 
        Antecipadamente </t>
  </si>
  <si>
    <t xml:space="preserve">          1.1.9.1.0.00.00 - Prêmios de Seguros a Apropriar </t>
  </si>
  <si>
    <t xml:space="preserve">            1.1.9.1.1.00.00 - Prêmios de Seguros a Apropriar - Consolidação </t>
  </si>
  <si>
    <t xml:space="preserve">          1.1.9.2.0.00.00 - VPD Financeiras a Apropriar </t>
  </si>
  <si>
    <t xml:space="preserve">            1.1.9.2.1.00.00 - VPD Financeiras a Apropriar - Consolidação </t>
  </si>
  <si>
    <t xml:space="preserve">          1.1.9.3.0.00.00 - Assinaturas e Anuidades a Apropriar </t>
  </si>
  <si>
    <t xml:space="preserve">            1.1.9.3.1.00.00 - Assinaturas e Anuidades a Apropriar - Consolidação </t>
  </si>
  <si>
    <t xml:space="preserve">          1.1.9.4.0.00.00 - Alugueis Pagos a Apropriar </t>
  </si>
  <si>
    <t xml:space="preserve">            1.1.9.4.1.00.00 - Alugueis Pagos a Apropriar - Consolidação </t>
  </si>
  <si>
    <t xml:space="preserve">          1.1.9.5.0.00.00 - Tributos Pagos a Apropriar </t>
  </si>
  <si>
    <t xml:space="preserve">            1.1.9.5.1.00.00 - Tributos Pagos a Apropriar - Consolidação </t>
  </si>
  <si>
    <t xml:space="preserve">          1.1.9.6.0.00.00 - Contribuições Confederativas a Apropriar </t>
  </si>
  <si>
    <t xml:space="preserve">            1.1.9.6.1.00.00 - Contribuições Confederativas a Apropriar - 
            Consolidação </t>
  </si>
  <si>
    <t xml:space="preserve">          1.1.9.7.0.00.00 - Benefícios a Pessoal a Apropriar </t>
  </si>
  <si>
    <t xml:space="preserve">            1.1.9.7.1.00.00 - Benefícios a Pessoal a Apropriar - Consolidação </t>
  </si>
  <si>
    <t xml:space="preserve">          1.1.9.8.0.00.00 - Demais VPD a Apropriar </t>
  </si>
  <si>
    <t xml:space="preserve">            1.1.9.8.1.00.00 - Demais VPD a Apropriar - Consolidação </t>
  </si>
  <si>
    <t xml:space="preserve">      1.2.0.0.0.00.00 - Ativo não Circulante </t>
  </si>
  <si>
    <t xml:space="preserve">        1.2.1.0.0.00.00 - Ativo Realizável a Longo Prazo </t>
  </si>
  <si>
    <t xml:space="preserve">          1.2.1.1.0.00.00 - Créditos a Longo Prazo </t>
  </si>
  <si>
    <t xml:space="preserve">            1.2.1.1.1.00.00 - Créditos a Longo Prazo - Consolidação </t>
  </si>
  <si>
    <t xml:space="preserve">              1.2.1.1.1.01.00 - Créditos Tributários a Receber </t>
  </si>
  <si>
    <t xml:space="preserve">              1.2.1.1.1.02.00 - Clientes </t>
  </si>
  <si>
    <t xml:space="preserve">              1.2.1.1.1.03.00 - Empréstimos e Financiamentos Concedidos </t>
  </si>
  <si>
    <t xml:space="preserve">              1.2.1.1.1.04.00 - Dívida Ativa Tributaria </t>
  </si>
  <si>
    <t xml:space="preserve">              1.2.1.1.1.05.00 - Dívida Ativa não Tributaria </t>
  </si>
  <si>
    <t xml:space="preserve">              1.2.1.1.1.99.00 - (-) Ajuste de Perdas de Créditos a Longo Prazo </t>
  </si>
  <si>
    <t xml:space="preserve">            1.2.1.1.2.00.00 - Créditos a Longo Prazo - Intra OFSS </t>
  </si>
  <si>
    <t xml:space="preserve">              1.2.1.1.2.01.00 - Créditos Tributários a Receber </t>
  </si>
  <si>
    <t xml:space="preserve">              1.2.1.1.2.02.00 - Clientes </t>
  </si>
  <si>
    <t xml:space="preserve">              1.2.1.1.2.03.00 - Empréstimos e Financiamentos Concedidos </t>
  </si>
  <si>
    <t xml:space="preserve">              1.2.1.1.2.04.00 - Dívida Ativa Tributaria </t>
  </si>
  <si>
    <t xml:space="preserve">              1.2.1.1.2.05.00 - Dívida Ativa não Tributaria </t>
  </si>
  <si>
    <t xml:space="preserve">              1.2.1.1.2.99.00 - (-) Ajuste de Perdas de Créditos a Longo Prazo </t>
  </si>
  <si>
    <t xml:space="preserve">            1.2.1.1.3.00.00 - Créditos a Longo Prazo - Inter OFSS - União </t>
  </si>
  <si>
    <t xml:space="preserve">              1.2.1.1.3.01.00 - Créditos Tributários a Receber </t>
  </si>
  <si>
    <t xml:space="preserve">              1.2.1.1.3.02.00 - Clientes </t>
  </si>
  <si>
    <t xml:space="preserve">              1.2.1.1.3.03.00 - Empréstimos e Financiamentos Concedidos </t>
  </si>
  <si>
    <t xml:space="preserve">              1.2.1.1.3.04.00 - Dívida Ativa Tributaria </t>
  </si>
  <si>
    <t xml:space="preserve">              1.2.1.1.3.05.00 - Dívida Ativa não Tributaria </t>
  </si>
  <si>
    <t xml:space="preserve">              1.2.1.1.3.99.00 - (-) Ajuste de Perdas de Créditos a Longo Prazo </t>
  </si>
  <si>
    <t xml:space="preserve">            1.2.1.1.4.00.00 - Créditos a Longo Prazo - Inter OFSS - Estado </t>
  </si>
  <si>
    <t xml:space="preserve">              1.2.1.1.4.01.00 - Créditos Tributários a Receber </t>
  </si>
  <si>
    <t xml:space="preserve">              1.2.1.1.4.02.00 - Clientes </t>
  </si>
  <si>
    <t xml:space="preserve">              1.2.1.1.4.03.00 - Empréstimos e Financiamentos Concedidos </t>
  </si>
  <si>
    <t xml:space="preserve">              1.2.1.1.4.04.00 - Dívida Ativa Tributaria </t>
  </si>
  <si>
    <t xml:space="preserve">              1.2.1.1.4.05.00 - Dívida Ativa não Tributaria </t>
  </si>
  <si>
    <t xml:space="preserve">              1.2.1.1.4.99.00 - (-) Ajuste de Perdas de Créditos a Longo Prazo </t>
  </si>
  <si>
    <t xml:space="preserve">            1.2.1.1.5.00.00 - Créditos a Longo Prazo - Inter OFSS - Município </t>
  </si>
  <si>
    <t xml:space="preserve">              1.2.1.1.5.01.00 - Créditos Tributários a Receber </t>
  </si>
  <si>
    <t xml:space="preserve">              1.2.1.1.5.02.00 - Clientes </t>
  </si>
  <si>
    <t xml:space="preserve">              1.2.1.1.5.03.00 - Empréstimos e Financiamentos Concedidos </t>
  </si>
  <si>
    <t xml:space="preserve">              1.2.1.1.5.04.00 - Dívida Ativa Tributaria </t>
  </si>
  <si>
    <t xml:space="preserve">              1.2.1.1.5.05.00 - Dívida Ativa não Tributaria </t>
  </si>
  <si>
    <t xml:space="preserve">              1.2.1.1.5.99.00 - (-) Ajuste de Perdas de Créditos a Longo Prazo </t>
  </si>
  <si>
    <t xml:space="preserve">          1.2.1.2.0.00.00 - Demais Créditos e Valores a Longo Prazo </t>
  </si>
  <si>
    <t xml:space="preserve">            1.2.1.2.1.00.00 - Demais Créditos e Valores a Longo Prazo - 
            Consolidação </t>
  </si>
  <si>
    <t xml:space="preserve">              1.2.1.2.1.01.00 - Adiantamentos Concedidos a Pessoal e a Terceiros </t>
  </si>
  <si>
    <t xml:space="preserve">              1.2.1.2.1.02.00 - Tributos a Recuperar/Compensar </t>
  </si>
  <si>
    <t xml:space="preserve">              1.2.1.2.1.03.00 - Créditos a Receber por Descentralização da 
              Prestação de Serviços Públicos </t>
  </si>
  <si>
    <t xml:space="preserve">              1.2.1.2.1.04.00 - Créditos por Danos ao Patrimônio Provenientes de 
              Créditos Administrativos </t>
  </si>
  <si>
    <t xml:space="preserve">              1.2.1.2.1.05.00 - Créditos por Danos ao Patrimônio Apurados em 
              Tomada de Contas Especial </t>
  </si>
  <si>
    <t xml:space="preserve">              1.2.1.2.1.06.00 - Depósitos Restituíveis e Valores Vinculados </t>
  </si>
  <si>
    <t xml:space="preserve">              1.2.1.2.1.98.00 - Outros Créditos a Receber e Valores a Longo Prazo </t>
  </si>
  <si>
    <t xml:space="preserve">              1.2.1.2.1.99.00 - (-) Ajuste de Perdas de Demais Créditos e Valores 
              a Longo Prazo </t>
  </si>
  <si>
    <t xml:space="preserve">          1.2.1.3.0.00.00 - Investimentos e Aplicações Temporárias a Longo 
          Prazo </t>
  </si>
  <si>
    <t xml:space="preserve">            1.2.1.3.1.00.00 - Investimentos e Aplicações Temporárias a Longo 
            Prazo - Consolidação </t>
  </si>
  <si>
    <t xml:space="preserve">              1.2.1.3.1.01.00 - Títulos e Valores Mobiliários </t>
  </si>
  <si>
    <t xml:space="preserve">              1.2.1.3.1.02.00 - Aplicação Temporária em Metais Preciosos </t>
  </si>
  <si>
    <t xml:space="preserve">              1.2.1.3.1.03.00 - Aplicações em Segmento de Imóveis </t>
  </si>
  <si>
    <t xml:space="preserve">1.2.1.3.1.04.00 - Fundos Avaliados a Valor de Mercado </t>
  </si>
  <si>
    <t xml:space="preserve">              1.2.1.3.1.99.00 - (-) Ajuste de Perdas de Investimentos e 
              Aplicações Temporárias a Longo Prazo </t>
  </si>
  <si>
    <t xml:space="preserve">          1.2.1.4.0.00.00 - Estoques </t>
  </si>
  <si>
    <t xml:space="preserve">            1.2.1.4.1.00.00 - Estoques - Consolidação </t>
  </si>
  <si>
    <t xml:space="preserve">              1.2.1.4.1.01.00 - Mercadorias para Revenda </t>
  </si>
  <si>
    <t xml:space="preserve">              1.2.1.4.1.02.00 - Produtos e Serviços Acabados </t>
  </si>
  <si>
    <t xml:space="preserve">              1.2.1.4.1.03.00 - Produtos e Serviços em Elaboração </t>
  </si>
  <si>
    <t xml:space="preserve">              1.2.1.4.1.04.00 - Matérias-Primas </t>
  </si>
  <si>
    <t xml:space="preserve">              1.2.1.4.1.05.00 - Materiais em Trânsito </t>
  </si>
  <si>
    <t xml:space="preserve">              1.2.1.4.1.06.00 - Almoxarifado </t>
  </si>
  <si>
    <t xml:space="preserve">              1.2.1.4.1.07.00 - Adiantamentos a Fornecedores </t>
  </si>
  <si>
    <t xml:space="preserve">              1.2.1.4.1.98.00 - Outros Estoques </t>
  </si>
  <si>
    <t xml:space="preserve">              1.2.1.4.1.99.00 - (-) Ajuste de Perdas de Estoques </t>
  </si>
  <si>
    <t xml:space="preserve">          1.2.1.9.0.00.00 - Variações Patrimoniais Diminutivas Pagas 
          Antecipadamente </t>
  </si>
  <si>
    <t xml:space="preserve">            1.2.1.9.1.00.00 - Variações Patrimoniais Diminutivas Pagas 
            Antecipadamente - Consolidação </t>
  </si>
  <si>
    <t xml:space="preserve">              1.2.1.9.1.01.00 - Prêmios de Seguros a Apropriar </t>
  </si>
  <si>
    <t xml:space="preserve">              1.2.1.9.1.02.00 - VPD Financeiras a Apropriar </t>
  </si>
  <si>
    <t xml:space="preserve">              1.2.1.9.1.03.00 - Assinaturas e Anuidades a Apropriar </t>
  </si>
  <si>
    <t xml:space="preserve">              1.2.1.9.1.04.00 - Alugueis Pagos a Apropriar </t>
  </si>
  <si>
    <t xml:space="preserve">              1.2.1.9.1.05.00 - Tributos Pagos a Apropriar </t>
  </si>
  <si>
    <t xml:space="preserve">              1.2.1.9.1.06.00 - Contribuições Confederativas a Apropriar </t>
  </si>
  <si>
    <t xml:space="preserve">              1.2.1.9.1.07.00 - Benefícios a Apropriar </t>
  </si>
  <si>
    <t xml:space="preserve">              1.2.1.9.1.99.00 - Demais VPD a Apropriar </t>
  </si>
  <si>
    <t xml:space="preserve">        1.2.2.0.0.00.00 - Investimentos </t>
  </si>
  <si>
    <t xml:space="preserve">          1.2.2.1.0.00.00 - Participações Permanentes </t>
  </si>
  <si>
    <t xml:space="preserve">            1.2.2.1.1.00.00 - Participações Permanentes - Consolidação </t>
  </si>
  <si>
    <t xml:space="preserve">              1.2.2.1.1.01.00 - Participações Avaliadas pelo Método de 
              Equivalência Patrimonial </t>
  </si>
  <si>
    <t xml:space="preserve">              1.2.2.1.1.02.00 - Participações Avaliadas pelo Método de Custo </t>
  </si>
  <si>
    <t xml:space="preserve">            1.2.2.1.2.00.00 - Participações Permanentes - Intra OFSS </t>
  </si>
  <si>
    <t xml:space="preserve">              1.2.2.1.2.01.00 - Participações Avaliadas pelo Método de 
              Equivalência Patrimonial </t>
  </si>
  <si>
    <t xml:space="preserve">              1.2.2.1.2.02.00 - Participações Avaliadas pelo Método de Custo </t>
  </si>
  <si>
    <t xml:space="preserve">            1.2.2.1.3.00.00 - Participações Permanentes - Inter OFSS - União </t>
  </si>
  <si>
    <t xml:space="preserve">              1.2.2.1.3.01.00 - Participações Avaliadas pelo Método de 
              Equivalência Patrimonial </t>
  </si>
  <si>
    <t xml:space="preserve">              1.2.2.1.3.02.00 - Participações Avaliadas pelo Método de Custo </t>
  </si>
  <si>
    <t xml:space="preserve">            1.2.2.1.4.00.00 - Participações Permanentes - Inter OFSS - Estado </t>
  </si>
  <si>
    <t xml:space="preserve">              1.2.2.1.4.01.00 - Participações Avaliadas pelo Método de 
              Equivalência Patrimonial </t>
  </si>
  <si>
    <t xml:space="preserve">              1.2.2.1.4.02.00 - Participações Avaliadas pelo Método de Custo </t>
  </si>
  <si>
    <t xml:space="preserve">            1.2.2.1.5.00.00 - Participações Permanentes - Inter OFSS - Município </t>
  </si>
  <si>
    <t xml:space="preserve">              1.2.2.1.5.01.00 - Participações Avaliadas pelo Método de 
              Equivalência Patrimonial </t>
  </si>
  <si>
    <t xml:space="preserve">              1.2.2.1.5.02.00 - Participações Avaliadas pelo Método de Custo </t>
  </si>
  <si>
    <t xml:space="preserve">          1.2.2.2.0.00.00 - Propriedades para Investimento </t>
  </si>
  <si>
    <t xml:space="preserve">            1.2.2.2.1.00.00 - Propriedades para Investimento - Consolidação </t>
  </si>
  <si>
    <t xml:space="preserve">          1.2.2.3.0.00.00 - Investimentos do RPPS de Longo Prazo </t>
  </si>
  <si>
    <t xml:space="preserve">            1.2.2.3.1.00.00 - Investimentos do RPPS de Longo Prazo - 
            Consolidação </t>
  </si>
  <si>
    <t xml:space="preserve">          1.2.2.7.0.00.00 - Demais Investimentos Permanentes </t>
  </si>
  <si>
    <t xml:space="preserve">            1.2.2.7.1.00.00 - Demais Investimentos Permanentes - Consolidação </t>
  </si>
  <si>
    <t xml:space="preserve">          1.2.2.8.0.00.00 - (-) Depreciação Acumulada de Investimentos </t>
  </si>
  <si>
    <t xml:space="preserve">            1.2.2.8.1.00.00 - (-) Depreciação Acumulada de Investimentos - 
            Consolidação </t>
  </si>
  <si>
    <t xml:space="preserve">              1.2.2.8.1.01.00 - (-) Depreciação Acumulada de Investimentos - 
              Consolidação - Propriedades para Investimento </t>
  </si>
  <si>
    <t xml:space="preserve">          1.2.2.9.0.00.00 - (-) Redução ao Valor Recuperável de Investimentos </t>
  </si>
  <si>
    <t xml:space="preserve">            1.2.2.9.1.00.00 - (-) Redução ao Valor Recuperável de Investimentos 
            - Consolidação </t>
  </si>
  <si>
    <t xml:space="preserve">              1.2.2.9.1.01.00 - (-) Redução ao Valor Recuperável de Investimentos 
              - Participações Permanentes </t>
  </si>
  <si>
    <t xml:space="preserve">              1.2.2.9.1.02.00 - (-) Redução ao Valor Recuperável de Propriedades 
              para Investimento </t>
  </si>
  <si>
    <t xml:space="preserve">              1.2.2.9.1.03.00 - (-) Redução ao Valor Recuperável de Investimentos 
              do RPPS </t>
  </si>
  <si>
    <t xml:space="preserve">              1.2.2.9.1.04.00 - (-) Redução ao Valor Recuperável de Investimentos 
              - Demais Investimentos Permanentes </t>
  </si>
  <si>
    <t xml:space="preserve">            1.2.2.9.2.00.00 - (-) Redução ao Valor Recuperável de Investimentos 
            - Intra OFSS </t>
  </si>
  <si>
    <t xml:space="preserve">              1.2.2.9.2.01.00 - (-) Redução ao Valor Recuperável de Investimentos 
              - Participações Permanentes </t>
  </si>
  <si>
    <t xml:space="preserve">              1.2.2.9.2.04.00 - (-) Redução ao Valor Recuperável de Investimentos 
              - Demais Investimentos Permanentes </t>
  </si>
  <si>
    <t xml:space="preserve">            1.2.2.9.3.00.00 - (-) Redução ao Valor Recuperável de Investimentos 
            - Inter OFSS - União </t>
  </si>
  <si>
    <t xml:space="preserve">              1.2.2.9.3.01.00 - (-) Redução ao Valor Recuperável de Investimentos 
              - Participações Permanentes </t>
  </si>
  <si>
    <t xml:space="preserve">              1.2.2.9.3.04.00 - (-) Redução ao Valor Recuperável de Investimentos 
              - Demais Investimentos Permanentes </t>
  </si>
  <si>
    <t xml:space="preserve">            1.2.2.9.4.00.00 - (-) Redução ao Valor Recuperável de Investimentos 
            - Inter OFSS - Estado </t>
  </si>
  <si>
    <t xml:space="preserve">              1.2.2.9.4.01.00 - (-) Redução ao Valor Recuperável de Investimentos 
              - Participações Permanentes </t>
  </si>
  <si>
    <t xml:space="preserve">              1.2.2.9.4.04.00 - (-) Redução ao Valor Recuperável de Investimentos 
              - Demais Investimentos Permanentes </t>
  </si>
  <si>
    <t xml:space="preserve">            1.2.2.9.5.00.00 - (-) Redução ao Valor Recuperável de Investimentos 
            - Inter OFSS - Município </t>
  </si>
  <si>
    <t xml:space="preserve">              1.2.2.9.5.01.00 - (-) Redução ao Valor Recuperável de Investimentos 
              - Participações Permanentes </t>
  </si>
  <si>
    <t xml:space="preserve">              1.2.2.9.5.04.00 - (-) Redução ao Valor Recuperável de Investimentos 
              - Demais Investimentos Permanentes </t>
  </si>
  <si>
    <t xml:space="preserve">        1.2.3.0.0.00.00 - Imobilizado </t>
  </si>
  <si>
    <t xml:space="preserve">          1.2.3.1.0.00.00 - Bens Moveis </t>
  </si>
  <si>
    <t xml:space="preserve">            1.2.3.1.1.00.00 - Bens Móveis - Consolidação </t>
  </si>
  <si>
    <t xml:space="preserve">          1.2.3.2.0.00.00 - Bens Imóveis </t>
  </si>
  <si>
    <t xml:space="preserve">            1.2.3.2.1.00.00 - Bens Imóveis - Consolidação </t>
  </si>
  <si>
    <t xml:space="preserve">          1.2.3.8.0.00.00 - (-) Depreciação, Exaustão e Amortização Acumuladas </t>
  </si>
  <si>
    <t xml:space="preserve">            1.2.3.8.1.00.00 - (-) Depreciação, Exaustão e Amortização Acumuladas 
            - Consolidação </t>
  </si>
  <si>
    <t xml:space="preserve">              1.2.3.8.1.01.00 - (-) Depreciação Acumulada - Bens Móveis </t>
  </si>
  <si>
    <t xml:space="preserve">              1.2.3.8.1.02.00 - (-) Depreciação Acumulada - Bens Imóveis </t>
  </si>
  <si>
    <t xml:space="preserve">              1.2.3.8.1.03.00 - (-) Exaustão Acumulada - Bens Móveis </t>
  </si>
  <si>
    <t xml:space="preserve">              1.2.3.8.1.04.00 - (-) Exaustão Acumulada - Bens Imóveis </t>
  </si>
  <si>
    <t xml:space="preserve">              1.2.3.8.1.05.00 - (-) Amortização Acumulada - Bens Móveis </t>
  </si>
  <si>
    <t xml:space="preserve">              1.2.3.8.1.06.00 - (-) Amortização Acumulada - Bens Imóveis </t>
  </si>
  <si>
    <t xml:space="preserve">          1.2.3.9.0.00.00 - (-) Redução ao Valor Recuperável de Imobilizado </t>
  </si>
  <si>
    <t xml:space="preserve">            1.2.3.9.1.00.00 - (-) Redução ao Valor Recuperável de Imobilizado - 
            Consolidação </t>
  </si>
  <si>
    <t xml:space="preserve">              1.2.3.9.1.01.00 - (-) Redução ao Valor Recuperável de Imobilizado - 
              Bens Moveis </t>
  </si>
  <si>
    <t xml:space="preserve">              1.2.3.9.1.02.00 - (-) Redução ao Valor Recuperável de Imobilizado - 
              Bens Imóveis </t>
  </si>
  <si>
    <t xml:space="preserve">        1.2.4.0.0.00.00 - Intangível </t>
  </si>
  <si>
    <t xml:space="preserve">          1.2.4.1.0.00.00 - Softwares </t>
  </si>
  <si>
    <t xml:space="preserve">            1.2.4.1.1.00.00 - Softwares - Consolidação </t>
  </si>
  <si>
    <t xml:space="preserve">          1.2.4.2.0.00.00 - Marcas, Direitos e Patentes Industriais </t>
  </si>
  <si>
    <t xml:space="preserve">            1.2.4.2.1.00.00 - Marcas, Direitos e Patentes Industriais - 
            Consolidação </t>
  </si>
  <si>
    <t xml:space="preserve">          1.2.4.3.0.00.00 - Direito de Uso de Imóveis </t>
  </si>
  <si>
    <t xml:space="preserve">            1.2.4.3.1.00.00 - Direito de Uso de Imóveis - Consolidação </t>
  </si>
  <si>
    <t xml:space="preserve">          1.2.4.8.0.00.00 - (-) Amortização Acumulada </t>
  </si>
  <si>
    <t xml:space="preserve">            1.2.4.8.1.00.00 - (-) Amortização Acumulada - Consolidação </t>
  </si>
  <si>
    <t xml:space="preserve">              1.2.4.8.1.01.00 - (-) Amortização Acumulada - Softwares </t>
  </si>
  <si>
    <t xml:space="preserve">              1.2.4.8.1.02.00 - (-) Amortização Acumulada - Marcas, Direitos e 
              Patentes </t>
  </si>
  <si>
    <t xml:space="preserve">              1.2.4.8.1.03.00 - (-) Amortização Acumulada - Direito de Uso de 
              Imóveis </t>
  </si>
  <si>
    <t xml:space="preserve">          1.2.4.9.0.00.00 - (-) Redução ao Valor Recuperável de Intangível </t>
  </si>
  <si>
    <t xml:space="preserve">            1.2.4.9.1.00.00 - (-) Redução ao Valor Recuperável de Intangível - 
            Consolidação </t>
  </si>
  <si>
    <t xml:space="preserve">              1.2.4.9.1.01.00 - (-) Redução ao Valor Recuperável de Intangível - 
              Softwares </t>
  </si>
  <si>
    <t xml:space="preserve">              1.2.4.9.1.02.00 - (-) Redução ao Valor Recuperável de Intangível - 
              Marcas, Direitos e Patentes </t>
  </si>
  <si>
    <t xml:space="preserve">              1.2.4.9.1.03.00 - (-) Redução ao Valor Recuperável de Intangível - 
              Direito de Uso </t>
  </si>
  <si>
    <t xml:space="preserve">        1.2.5.0.0.00.00 - Diferido </t>
  </si>
  <si>
    <t xml:space="preserve">          1.2.5.1.0.00.00 - Gastos de Implantação e Pré-Operacionais </t>
  </si>
  <si>
    <t xml:space="preserve">            1.2.5.1.1.00.00 - Gastos de Implantação e Pré-Operacionais - 
            Consolidação </t>
  </si>
  <si>
    <t xml:space="preserve">          1.2.5.2.0.00.00 - Gastos de Reorganização </t>
  </si>
  <si>
    <t xml:space="preserve">            1.2.5.2.1.00.00 - Gastos de Reorganização - Consolidação </t>
  </si>
  <si>
    <t xml:space="preserve">          1.2.5.9.0.00.00 - (-) Amortização Acumulada </t>
  </si>
  <si>
    <t xml:space="preserve">            1.2.5.9.1.00.00 - (-) Amortização Acumulada - Consolidação </t>
  </si>
  <si>
    <t xml:space="preserve">              1.2.5.9.1.01.00 - (-) Amortização Acumulada - Gastos de Implantação 
              e Pré-Operacionais </t>
  </si>
  <si>
    <t xml:space="preserve">              1.2.5.9.1.02.00 - (-) Amortização Acumulada - Gastos de 
              Reorganização </t>
  </si>
  <si>
    <t xml:space="preserve">  Passivo e Patrimônio Líquido </t>
  </si>
  <si>
    <t xml:space="preserve">    2.0.0.0.0.00.00 - Passivo e Patrimônio Liquido </t>
  </si>
  <si>
    <t xml:space="preserve">      2.1.0.0.0.00.00 - Passivo Circulante </t>
  </si>
  <si>
    <t xml:space="preserve">        2.1.1.0.0.00.00 - Obrigações Trabalhistas, Previdenciárias e 
        Assistenciais a Pagar a Curto Prazo </t>
  </si>
  <si>
    <t xml:space="preserve">          2.1.1.1.0.00.00 - Pessoal a Pagar </t>
  </si>
  <si>
    <t xml:space="preserve">            2.1.1.1.1.00.00 - Pessoal a Pagar - Consolidação </t>
  </si>
  <si>
    <t xml:space="preserve">          2.1.1.2.0.00.00 - Benefícios Previdenciários a Pagar </t>
  </si>
  <si>
    <t xml:space="preserve">            2.1.1.2.1.00.00 - Benefícios Previdenciários a Pagar - Consolidação </t>
  </si>
  <si>
    <t xml:space="preserve">            2.1.1.2.2.00.00 - Benefícios Previdenciários a Pagar - Intra OFSS </t>
  </si>
  <si>
    <t xml:space="preserve">            2.1.1.2.3.00.00 - Benefícios Previdenciários a Pagar - Inter OFSS - 
            União </t>
  </si>
  <si>
    <t xml:space="preserve">            2.1.1.2.4.00.00 - Benefícios Previdenciários a Pagar - Inter OFSS - 
            Estado </t>
  </si>
  <si>
    <t xml:space="preserve">            2.1.1.2.5.00.00 - Benefícios Previdenciários a Pagar - Inter OFSS - 
            Município </t>
  </si>
  <si>
    <t xml:space="preserve">          2.1.1.3.0.00.00 - Benefícios Assistenciais a Pagar </t>
  </si>
  <si>
    <t xml:space="preserve">            2.1.1.3.1.00.00 - Benefícios Assistenciais a Pagar - Consolidação </t>
  </si>
  <si>
    <t xml:space="preserve">          2.1.1.4.0.00.00 - Encargos Sociais a Pagar </t>
  </si>
  <si>
    <t xml:space="preserve">            2.1.1.4.1.00.00 - Encargos Sociais a Pagar-Consolidação </t>
  </si>
  <si>
    <t xml:space="preserve">            2.1.1.4.2.00.00 - Encargos Sociais a Pagar - Intra OFSS </t>
  </si>
  <si>
    <t xml:space="preserve">            2.1.1.4.3.00.00 - Encargos Sociais a Pagar - Inter OFSS - União </t>
  </si>
  <si>
    <t xml:space="preserve">            2.1.1.4.4.00.00 - Encargos Sociais a Pagar - Inter OFSS - Estado </t>
  </si>
  <si>
    <t xml:space="preserve">            2.1.1.4.5.00.00 - Encargos Sociais a Pagar - Inter OFSS - Município </t>
  </si>
  <si>
    <t xml:space="preserve">          2.1.2.0.0.00.00 - Empréstimos e Financiamentos a Curto Prazo </t>
  </si>
  <si>
    <t xml:space="preserve">            2.1.2.1.0.00.00 - Empréstimos a Curto Prazo - Interno </t>
  </si>
  <si>
    <t xml:space="preserve">              2.1.2.1.1.00.00 - Empréstimos a Curto Prazo – Interno - 
              Consolidação </t>
  </si>
  <si>
    <t xml:space="preserve">              2.1.2.1.2.00.00 - Empréstimos a Curto Prazo – Interno - Intra OFSS </t>
  </si>
  <si>
    <t xml:space="preserve">              2.1.2.1.3.00.00 - Empréstimos a Curto Prazo – Interno - Inter OFSS 
              - União </t>
  </si>
  <si>
    <t xml:space="preserve">              2.1.2.1.4.00.00 - Empréstimos a Curto Prazo - Interno - Inter OFSS 
              - Estado </t>
  </si>
  <si>
    <t xml:space="preserve">              2.1.2.1.5.00.00 - Empréstimos a Curto Prazo - Interno - Inter OFSS 
              - Município </t>
  </si>
  <si>
    <t xml:space="preserve">            2.1.2.2.0.00.00 - Empréstimos a Curto Prazo - Externo </t>
  </si>
  <si>
    <t xml:space="preserve">              2.1.2.2.1.00.00 - Empréstimos a Curto Prazo - Externo Consolidação </t>
  </si>
  <si>
    <t xml:space="preserve">            2.1.2.3.0.00.00 - Financiamentos a Curto Prazo - Interno </t>
  </si>
  <si>
    <t xml:space="preserve">              2.1.2.3.1.00.00 - Financiamentos a Curto Prazo- Interno - 
              Consolidação </t>
  </si>
  <si>
    <t xml:space="preserve">              2.1.2.3.3.00.00 - Financiamentos a Curto Prazo - Interno - Inter 
              OFSS - União </t>
  </si>
  <si>
    <t xml:space="preserve">              2.1.2.3.4.00.00 - Financiamentos a Curto Prazo - Interno - Inter 
              OFSS - Estado </t>
  </si>
  <si>
    <t xml:space="preserve">              2.1.2.3.5.00.00 - Financiamentos a Curto Prazo - Interno - Inter 
              OFSS - Município </t>
  </si>
  <si>
    <t xml:space="preserve">            2.1.2.4.0.00.00 - Financiamento a Curto Prazo - Externo </t>
  </si>
  <si>
    <t xml:space="preserve">              2.1.2.4.1.00.00 - Financiamento a Curto Prazo - Externo - 
              Consolidação </t>
  </si>
  <si>
    <t xml:space="preserve">            2.1.2.5.0.00.00 - Juros e Encargos a Pagar de Empréstimos e 
            Financiamentos a Curto Prazo - Interno </t>
  </si>
  <si>
    <t xml:space="preserve">              2.1.2.5.1.00.00 - Juros e Encargos a Pagar de Empréstimos e 
              Financiamentos a Curto Prazo - Interno - Consolidação </t>
  </si>
  <si>
    <t xml:space="preserve">              2.1.2.5.3.00.00 - Juros e Encargos a Pagar de Empréstimos e 
              Financiamentos a Curto Prazo - Interno - Inter OFSS - União </t>
  </si>
  <si>
    <t xml:space="preserve">              2.1.2.5.4.00.00 - Juros e Encargos a Pagar de Empréstimos e 
              Financiamentos a Curto Prazo - Interno - Inter OFSS - Estado </t>
  </si>
  <si>
    <t xml:space="preserve">              2.1.2.5.5.00.00 - Juros e Encargos a Pagar de Empréstimos e 
              Financiamentos a Curto Prazo - Interno - Inter OFSS - Município </t>
  </si>
  <si>
    <t xml:space="preserve">            2.1.2.6.0.00.00 - Juros e Encargos a Pagar de Empréstimos e 
            Financiamentos a Curto Prazo - Externo </t>
  </si>
  <si>
    <t xml:space="preserve">              2.1.2.6.1.00.00 - Juros e Encargos a Pagar de Empréstimos e 
              Financiamentos a Curto Prazo - Externo - Consolidação </t>
  </si>
  <si>
    <t xml:space="preserve">            2.1.2.8.0.00.00 - (-) Encargos Financeiros a Apropriar - Interno </t>
  </si>
  <si>
    <t xml:space="preserve">              2.1.2.8.1.00.00 - (-) Encargos Financeiros a Apropriar - Interno - 
              Consolidação </t>
  </si>
  <si>
    <t xml:space="preserve">              2.1.2.8.3.00.00 - (-) Encargos Financeiros a Apropriar - Interno - 
              Inter OFSS - União </t>
  </si>
  <si>
    <t xml:space="preserve">              2.1.2.8.4.00.00 - (-) Encargos Financeiros a Apropriar - Interno - 
              Inter OFSS - Estado </t>
  </si>
  <si>
    <t xml:space="preserve">              2.1.2.8.5.00.00 - (-) Encargos Financeiros a Apropriar - Interno - 
              Inter OFSS - Município </t>
  </si>
  <si>
    <t xml:space="preserve">            2.1.2.9.0.00.00 - (-) Encargos Financeiros a Apropriar - Externo </t>
  </si>
  <si>
    <t xml:space="preserve">              2.1.2.9.1.00.00 - (-) Encargos Financeiros a Apropriar- 
              Consolidação </t>
  </si>
  <si>
    <t xml:space="preserve">        2.1.3.0.0.00.00 - Fornecedores e Contas a Pagar a Curto Prazo </t>
  </si>
  <si>
    <t xml:space="preserve">          2.1.3.1.0.00.00 - Fornecedores e Contas a Pagar Nacionais a Curto 
          Prazo </t>
  </si>
  <si>
    <t xml:space="preserve">            2.1.3.1.1.00.00 - Fornecedores e Contas a Pagar Nacionais a Curto 
            Prazo - Consolidação </t>
  </si>
  <si>
    <t xml:space="preserve">          2.1.3.2.0.00.00 - Fornecedores e Contas a Pagar Estrangeiros a Curto 
          Prazo </t>
  </si>
  <si>
    <t xml:space="preserve">            2.1.3.2.1.00.00 - Fornecedores e Contas a Pagar Estrangeiros a Curto 
            Prazo - Consolidação </t>
  </si>
  <si>
    <t xml:space="preserve">        2.1.4.0.0.00.00 - Obrigações Fiscais a Curto Prazo </t>
  </si>
  <si>
    <t xml:space="preserve">          2.1.4.1.0.00.00 - Obrigações Fiscais a Curto Prazo com a União </t>
  </si>
  <si>
    <t xml:space="preserve">            2.1.4.1.1.00.00 - Obrigações Fiscais a Curto Prazo com a União - 
            Consolidação </t>
  </si>
  <si>
    <t xml:space="preserve">            2.1.4.1.2.00.00 - Obrigações Fiscais a Curto Prazo com a União - 
            Intra OFSS </t>
  </si>
  <si>
    <t xml:space="preserve">            2.1.4.1.3.00.00 - Obrigações Fiscais a Curto Prazo com a União - 
            Inter OFSS - União </t>
  </si>
  <si>
    <t xml:space="preserve">          2.1.4.2.0.00.00 - Obrigações Fiscais a Curto Prazo com os Estados </t>
  </si>
  <si>
    <t xml:space="preserve">            2.1.4.2.1.00.00 - Obrigações Fiscais a Curto Prazo com os Estados - 
            Consolidação </t>
  </si>
  <si>
    <t xml:space="preserve">            2.1.4.2.2.00.00 - Obrigações Fiscais a Curto Prazo com os Estados - 
            Intra OFSS </t>
  </si>
  <si>
    <t xml:space="preserve">            2.1.4.2.4.00.00 - Obrigações Fiscais a Curto Prazo com os Estados - 
            Inter OFSS - Estado </t>
  </si>
  <si>
    <t xml:space="preserve">          2.1.4.3.0.00.00 - Obrigações Fiscais a Curto Prazo com os Municípios </t>
  </si>
  <si>
    <t xml:space="preserve">            2.1.4.3.1.00.00 - Obrigações Fiscais a Curto Prazo com os Municípios 
            - Consolidação </t>
  </si>
  <si>
    <t xml:space="preserve">            2.1.4.3.2.00.00 - Obrigações Fiscais a Curto Prazo com os Municípios 
            - Intra OFSS </t>
  </si>
  <si>
    <t xml:space="preserve">            2.1.4.3.5.00.00 - Obrigações Fiscais a Curto Prazo com os Municípios 
            - Inter OFSS - Município </t>
  </si>
  <si>
    <t xml:space="preserve">        2.1.5.0.0.00.00 - Obrigações de Repartição a Outros Entes </t>
  </si>
  <si>
    <t xml:space="preserve">          2.1.5.0.3.00.00 - Obrigações de Repartição a Outros Entes - Inter 
          OFSS - União </t>
  </si>
  <si>
    <t xml:space="preserve">          2.1.5.0.4.00.00 - Obrigações de Repartição a Outros Entes - Inter 
          OFSS - Estado </t>
  </si>
  <si>
    <t xml:space="preserve">          2.1.5.0.5.00.00 - Obrigações de Repartição a Outros Entes - Inter 
          OFSS - Município </t>
  </si>
  <si>
    <t xml:space="preserve">        2.1.7.0.0.00.00 - Provisões a Curto Prazo </t>
  </si>
  <si>
    <t xml:space="preserve">          2.1.7.1.0.00.00 - Provisão para Riscos Trabalhistas a Curto Prazo </t>
  </si>
  <si>
    <t xml:space="preserve">            2.1.7.1.1.00.00 - Provisão para Riscos Trabalhistas a Curto Prazo - 
            Consolidação </t>
  </si>
  <si>
    <t xml:space="preserve">          2.1.7.3.0.00.00 - Provisões para Riscos Fiscais a Curto Prazo </t>
  </si>
  <si>
    <t xml:space="preserve">            2.1.7.3.1.00.00 - Provisões para Riscos Fiscais a Curto Prazo - 
            Consolidação </t>
  </si>
  <si>
    <t xml:space="preserve">          2.1.7.4.0.00.00 - Provisão para Riscos Cíveis a Curto Prazo </t>
  </si>
  <si>
    <t xml:space="preserve">            2.1.7.4.1.00.00 - Provisão para Riscos Cíveis a Curto Prazo - 
            Consolidação </t>
  </si>
  <si>
    <t xml:space="preserve">          2.1.7.5.0.00.00 - Provisão para Repartição de Créditos a Curto Prazo </t>
  </si>
  <si>
    <t xml:space="preserve">2.1.7.5.1.00.00 - Provisão para Repartição de Créditos a Curto Prazo 
- Consolidação </t>
  </si>
  <si>
    <t xml:space="preserve">            2.1.7.5.3.00.00 - Provisão para Repartição de Créditos a Curto Prazo 
            - Inter OFSS - União </t>
  </si>
  <si>
    <t xml:space="preserve">            2.1.7.5.4.00.00 - Provisão para Repartição de Créditos a Curto Prazo 
            - Inter OFSS - Estado </t>
  </si>
  <si>
    <t xml:space="preserve">            2.1.7.5.5.00.00 - Provisão para Repartição de Créditos a Curto Prazo 
            - Inter OFSS - Município </t>
  </si>
  <si>
    <t xml:space="preserve">          2.1.7.6.0.00.00 - Provisão para Riscos Decorrentes de Contratos de 
          PPP a Curto Prazo </t>
  </si>
  <si>
    <t xml:space="preserve">            2.1.7.6.1.00.00 - Provisão para Riscos Decorrentes de Contratos de 
            PPP a Curto Prazo - Consolidação </t>
  </si>
  <si>
    <t xml:space="preserve">2.1.7.7.1.00.00 - Provisão para Obrigações Decorrentes da Atuação 
Governamental a Curto Prazo - Consolidação </t>
  </si>
  <si>
    <t xml:space="preserve">          2.1.7.9.0.00.00 - Outras Provisões a Curto Prazo </t>
  </si>
  <si>
    <t xml:space="preserve">            2.1.7.9.1.00.00 - Outras Provisões a Curto Prazo - Consolidação </t>
  </si>
  <si>
    <t xml:space="preserve">        2.1.8.0.0.00.00 - Demais Obrigações a Curto Prazo </t>
  </si>
  <si>
    <t xml:space="preserve">          2.1.8.1.0.00.00 - Adiantamentos de Clientes </t>
  </si>
  <si>
    <t xml:space="preserve">            2.1.8.1.1.00.00 - Adiantamentos de Clientes - Consolidação </t>
  </si>
  <si>
    <t xml:space="preserve">          2.1.8.2.0.00.00 - Obrigações por Danos a Terceiros </t>
  </si>
  <si>
    <t xml:space="preserve">            2.1.8.2.1.00.00 - Obrigações por Danos a Terceiros - Consolidação </t>
  </si>
  <si>
    <t xml:space="preserve">          2.1.8.3.0.00.00 - Arrendamento Operacional a Pagar </t>
  </si>
  <si>
    <t xml:space="preserve">            2.1.8.3.1.00.00 - Arrendamento Operacional a Pagar - Consolidação </t>
  </si>
  <si>
    <t xml:space="preserve">          2.1.8.4.0.00.00 - Debêntures e Outros Títulos de Dívida a Curto Prazo </t>
  </si>
  <si>
    <t xml:space="preserve">            2.1.8.4.1.00.00 - Debêntures e Outros Títulos de Dívida a Curto 
            Prazo - Consolidação </t>
  </si>
  <si>
    <t xml:space="preserve">          2.1.8.5.0.00.00 - Dividendos e Juros sobre Capital Próprio a Pagar </t>
  </si>
  <si>
    <t xml:space="preserve">            2.1.8.5.1.00.00 - Dividendos e Juros sobre Capital Próprio a Pagar - 
            Consolidação </t>
  </si>
  <si>
    <t xml:space="preserve">2.1.8.6.0.00.00 - Obrigações Decorrentes de Contratos De PPP </t>
  </si>
  <si>
    <t xml:space="preserve">2.1.8.6.1.00.00 - Obrigações Decorrentes de Contratos De PPP - 
Consolidação </t>
  </si>
  <si>
    <t xml:space="preserve">          2.1.8.7.0.00.00 - Depósitos de Instituições Autorizadas a Operar pelo 
          BACEN </t>
  </si>
  <si>
    <t xml:space="preserve">            2.1.8.7.1.00.00 - Depósitos de Instituições Autorizadas a Operar 
            pelo BACEN - Consolidação </t>
  </si>
  <si>
    <t xml:space="preserve">          2.1.8.8.0.00.00 - Valores Restituíveis </t>
  </si>
  <si>
    <t xml:space="preserve">            2.1.8.8.1.00.00 - Valores Restituíveis - Consolidação </t>
  </si>
  <si>
    <t xml:space="preserve">          2.1.8.9.0.00.00 - Outras Obrigações a Curto Prazo </t>
  </si>
  <si>
    <t xml:space="preserve">            2.1.8.9.1.00.00 - Outras Obrigações a Curto Prazo - Consolidação </t>
  </si>
  <si>
    <t xml:space="preserve">            2.1.8.9.2.00.00 - Outras Obrigações a Curto Prazo - Intra OFSS </t>
  </si>
  <si>
    <t xml:space="preserve">      2.2.0.0.0.00.00 - Passivo não-Circulante </t>
  </si>
  <si>
    <t xml:space="preserve">        2.2.1.0.0.00.00 - Obrigações Trabalhistas, Previdenciárias e 
        Assistenciais a Pagar a Longo Prazo </t>
  </si>
  <si>
    <t xml:space="preserve">          2.2.1.1.0.00.00 - Pessoal a Pagar </t>
  </si>
  <si>
    <t xml:space="preserve">            2.2.1.1.1.00.00 - Pessoal a Pagar - Consolidação </t>
  </si>
  <si>
    <t xml:space="preserve">          2.2.1.2.0.00.00 - Benefícios Previdenciários a Pagar </t>
  </si>
  <si>
    <t xml:space="preserve">            2.2.1.2.1.00.00 - Benefícios Previdenciários a Pagar - Consolidação </t>
  </si>
  <si>
    <t xml:space="preserve">          2.2.1.3.0.00.00 - Benefícios Assistenciais a Pagar </t>
  </si>
  <si>
    <t xml:space="preserve">            2.2.1.3.1.00.00 - Benefícios Assistenciais a Pagar - Consolidação </t>
  </si>
  <si>
    <t xml:space="preserve">          2.2.1.4.0.00.00 - Encargos Sociais a Pagar </t>
  </si>
  <si>
    <t xml:space="preserve">            2.2.1.4.1.00.00 - Encargos Sociais a Pagar - Consolidação </t>
  </si>
  <si>
    <t xml:space="preserve">            2.2.1.4.2.00.00 - Encargos Sociais a Pagar - Intra OFSS </t>
  </si>
  <si>
    <t xml:space="preserve">            2.2.1.4.3.00.00 - Encargos Sociais a Pagar - Inter OFSS - União </t>
  </si>
  <si>
    <t xml:space="preserve">            2.2.1.4.4.00.00 - Encargos Sociais a Pagar - Inter OFSS - Estado </t>
  </si>
  <si>
    <t xml:space="preserve">            2.2.1.4.5.00.00 - Encargos Sociais a Pagar - Inter OFSS - Município </t>
  </si>
  <si>
    <t xml:space="preserve">        2.2.2.0.0.00.00 - Empréstimos e Financiamentos a Longo Prazo </t>
  </si>
  <si>
    <t xml:space="preserve">          2.2.2.1.0.00.00 - Empréstimos a Longo Prazo - Interno </t>
  </si>
  <si>
    <t xml:space="preserve">            2.2.2.1.1.00.00 - Empréstimos a Longo Prazo - Interno - Consolidação </t>
  </si>
  <si>
    <t xml:space="preserve">            2.2.2.1.2.00.00 - Empréstimos a Longo Prazo – Interno - Intra OFSS </t>
  </si>
  <si>
    <t xml:space="preserve">            2.2.2.1.3.00.00 - Empréstimos a Longo Prazo - Interno - Inter OFSS - 
            União </t>
  </si>
  <si>
    <t xml:space="preserve">            2.2.2.1.4.00.00 - Empréstimos a Longo Prazo - Interno - Inter OFSS - 
            Estado </t>
  </si>
  <si>
    <t xml:space="preserve">            2.2.2.1.5.00.00 - Empréstimos a Longo Prazo - Interno - Inter OFSS - 
            Município </t>
  </si>
  <si>
    <t xml:space="preserve">          2.2.2.2.0.00.00 - Empréstimos a Longo Prazo - Externo </t>
  </si>
  <si>
    <t xml:space="preserve">            2.2.2.2.1.00.00 - Empréstimos a Longo Prazo - Externo Consolidação </t>
  </si>
  <si>
    <t xml:space="preserve">          2.2.2.3.0.00.00 - Financiamentos a Longo Prazo - Interno </t>
  </si>
  <si>
    <t xml:space="preserve">            2.2.2.3.1.00.00 - Financiamentos a Longo Prazo - Interno - 
            Consolidação </t>
  </si>
  <si>
    <t xml:space="preserve">            2.2.2.3.3.00.00 - Financiamentos a Longo Prazo - Interno - Inter 
            OFSS - União </t>
  </si>
  <si>
    <t xml:space="preserve">            2.2.2.3.4.00.00 - Financiamentos a Longo Prazo - Interno - Inter 
            OFSS - Estado </t>
  </si>
  <si>
    <t xml:space="preserve">            2.2.2.3.5.00.00 - Financiamentos a Longo Prazo - Interno - Inter 
            OFSS - Município </t>
  </si>
  <si>
    <t xml:space="preserve">          2.2.2.4.0.00.00 - Financiamento a Longo Prazo - Externo </t>
  </si>
  <si>
    <t xml:space="preserve">            2.2.2.4.1.00.00 - Financiamento a Longo Prazo - Externo - 
            Consolidação </t>
  </si>
  <si>
    <t xml:space="preserve">          2.2.2.5.0.00.00 - Juros e Encargos a Pagar de Empréstimos e 
          Financiamentos a Longo Prazo - Interno </t>
  </si>
  <si>
    <t xml:space="preserve">            2.2.2.5.1.00.00 - Juros e Encargos a Pagar de Empréstimos e 
            Financiamentos a Longo Prazo - Interno - Consolidação </t>
  </si>
  <si>
    <t xml:space="preserve">            2.2.2.5.3.00.00 - Juros e Encargos a Pagar de Empréstimos e 
            Financiamentos a Longo Prazo - Interno - Inter OFSS - União </t>
  </si>
  <si>
    <t xml:space="preserve">            2.2.2.5.4.00.00 - Juros e Encargos a Pagar de Empréstimos e 
            Financiamentos a Longo Prazo - Interno - Inter OFSS - Estado </t>
  </si>
  <si>
    <t xml:space="preserve">            2.2.2.5.5.00.00 - Juros e Encargos a Pagar de Empréstimos e 
            Financiamentos a Longo Prazo - Interno - Inter OFSS - Município </t>
  </si>
  <si>
    <t xml:space="preserve">          2.2.2.6.0.00.00 - Juros e Encargos a Pagar de Empréstimos e 
          Financiamentos a Longo Prazo - Externo </t>
  </si>
  <si>
    <t xml:space="preserve">            2.2.2.6.1.00.00 - Juros e Encargos a Pagar de Empréstimos e 
            Financiamentos a Longo Prazo - Externo - Consolidação </t>
  </si>
  <si>
    <t xml:space="preserve">          2.2.2.8.0.00.00 - (-) Encargos Financeiros a Apropriar - Interno </t>
  </si>
  <si>
    <t xml:space="preserve">            2.2.2.8.1.00.00 - (-) Encargos Financeiros a Apropriar - Interno - 
            Consolidação </t>
  </si>
  <si>
    <t xml:space="preserve">            2.2.2.8.3.00.00 - (-) Encargos Financeiros a Apropriar - Interno - 
            Inter OFSS - União </t>
  </si>
  <si>
    <t xml:space="preserve">            2.2.2.8.4.00.00 - (-) Encargos Financeiros a Apropriar - Interno - 
            Inter OFSS - Estado </t>
  </si>
  <si>
    <t xml:space="preserve">            2.2.2.8.5.00.00 - (-) Encargos Financeiros a Apropriar - Interno - 
            Inter OFSS - Município </t>
  </si>
  <si>
    <t xml:space="preserve">          2.2.2.9.0.00.00 - (-) Encargos Financeiros a Apropriar - Externo </t>
  </si>
  <si>
    <t xml:space="preserve">            2.2.2.9.1.00.00 - (-) Encargos Financeiros a Apropriar - Externo - 
            Consolidação </t>
  </si>
  <si>
    <t xml:space="preserve">        2.2.3.0.0.00.00 - Fornecedores a Longo Prazo </t>
  </si>
  <si>
    <t xml:space="preserve">          2.2.3.1.0.00.00 - Fornecedores Nacionais a Longo Prazo </t>
  </si>
  <si>
    <t xml:space="preserve">            2.2.3.1.1.00.00 - Fornecedores Nacionais a Longo Prazo - 
            Consolidação </t>
  </si>
  <si>
    <t xml:space="preserve">          2.2.3.2.0.00.00 - Fornecedores Estrangeiros a Longo Prazo </t>
  </si>
  <si>
    <t xml:space="preserve">            2.2.3.2.1.00.00 - Fornecedores Estrangeiros a Longo Prazo - 
            Consolidação </t>
  </si>
  <si>
    <t xml:space="preserve">        2.2.4.0.0.00.00 - Obrigações Fiscais a Longo Prazo </t>
  </si>
  <si>
    <t xml:space="preserve">          2.2.4.1.0.00.00 - Obrigações Fiscais a Longo Prazo com a União </t>
  </si>
  <si>
    <t xml:space="preserve">            2.2.4.1.1.00.00 - Obrigações Fiscais a Longo Prazo com a União - 
            Consolidação </t>
  </si>
  <si>
    <t xml:space="preserve">            2.2.4.1.2.00.00 - Obrigações Fiscais a Longo Prazo com a União - 
            Intra OFSS </t>
  </si>
  <si>
    <t xml:space="preserve">            2.2.4.1.3.00.00 - Obrigações Fiscais a Longo Prazo com a União - 
            Inter OFSS - União </t>
  </si>
  <si>
    <t xml:space="preserve">          2.2.4.2.0.00.00 - Obrigações Fiscais a Longo Prazo com os Estados </t>
  </si>
  <si>
    <t xml:space="preserve">            2.2.4.2.1.00.00 - Obrigações Fiscais a Longo Prazo com os Estados - 
            Consolidação </t>
  </si>
  <si>
    <t xml:space="preserve">            2.2.4.2.2.00.00 - Obrigações Fiscais a Longo Prazo com os Estados - 
            Intra OFSS </t>
  </si>
  <si>
    <t xml:space="preserve">            2.2.4.2.4.00.00 - Obrigações Fiscais a Longo Prazo com os Estados - 
            Inter OFSS - Estado </t>
  </si>
  <si>
    <t xml:space="preserve">          2.2.4.3.0.00.00 - Obrigações Fiscais a Longo Prazo com os Municípios </t>
  </si>
  <si>
    <t xml:space="preserve">            2.2.4.3.1.00.00 - Obrigações Fiscais a Longo Prazo com os Municípios 
            - Consolidação </t>
  </si>
  <si>
    <t xml:space="preserve">            2.2.4.3.2.00.00 - Obrigações Fiscais a Longo Prazo com os Municípios 
            - Intra OFSS </t>
  </si>
  <si>
    <t xml:space="preserve">            2.2.4.3.5.00.00 - Obrigações Fiscais a Longo Prazo com os Municípios 
            - Inter OFSS - Município </t>
  </si>
  <si>
    <t xml:space="preserve">        2.2.7.0.0.00.00 - Provisões a Longo Prazo </t>
  </si>
  <si>
    <t xml:space="preserve">          2.2.7.1.0.00.00 - Provisão para Riscos Trabalhistas a Longo Prazo </t>
  </si>
  <si>
    <t xml:space="preserve">            2.2.7.1.1.00.00 - Provisão para Riscos Trabalhistas a Longo Prazo - 
            Consolidação </t>
  </si>
  <si>
    <t xml:space="preserve">          2.2.7.2.0.00.00 - Provisões Matemáticas Previdenciárias a Longo Prazo </t>
  </si>
  <si>
    <t xml:space="preserve">            2.2.7.2.1.00.00 - Provisões Matemáticas Previdenciárias a Longo 
            Prazo - Consolidação </t>
  </si>
  <si>
    <t xml:space="preserve">              2.2.7.2.1.01.00 - Plano Financeiro - Provisões de Benefícios 
              Concedidos </t>
  </si>
  <si>
    <t xml:space="preserve">              2.2.7.2.1.02.00 - Plano Financeiro - Provisões de Benefícios a 
              Conceder </t>
  </si>
  <si>
    <t xml:space="preserve">              2.2.7.2.1.03.00 - Plano Previdenciário - Provisões de Benefícios 
              Concedidos </t>
  </si>
  <si>
    <t xml:space="preserve">              2.2.7.2.1.04.00 - Plano Previdenciário - Provisões de Benefícios a 
              Conceder </t>
  </si>
  <si>
    <t xml:space="preserve">              2.2.7.2.1.05.00 - Plano Previdenciário - Plano de Amortização </t>
  </si>
  <si>
    <t xml:space="preserve">              2.2.7.2.1.06.00 - Provisões Atuariais para Ajustes do Plano 
              Financeiro </t>
  </si>
  <si>
    <t xml:space="preserve">              2.2.7.2.1.07.00 - Provisões Atuariais para Ajustes do Plano 
              Previdenciário </t>
  </si>
  <si>
    <t xml:space="preserve">          2.2.7.3.0.00.00 - Provisão para Riscos Fiscais a Longo Prazo </t>
  </si>
  <si>
    <t xml:space="preserve">            2.2.7.3.1.00.00 - Provisão para Riscos Fiscais a Longo Prazo - 
            Consolidação </t>
  </si>
  <si>
    <t xml:space="preserve">          2.2.7.4.0.00.00 - Provisão para Riscos Cíveis a Longo Prazo </t>
  </si>
  <si>
    <t xml:space="preserve">            2.2.7.4.1.00.00 - Provisão para Riscos Cíveis a Longo Prazo - 
            Consolidação </t>
  </si>
  <si>
    <t xml:space="preserve">          2.2.7.5.0.00.00 - Provisão para Repartição de Créditos a Longo Prazo </t>
  </si>
  <si>
    <t xml:space="preserve">            2.2.7.5.3.00.00 - Provisão para Repartição de Créditos a Longo Prazo 
            - Inter OFSS - União </t>
  </si>
  <si>
    <t xml:space="preserve">            2.2.7.5.4.00.00 - Provisão para Repartição de Créditos a Longo Prazo 
            - Inter OFSS - Estado </t>
  </si>
  <si>
    <t xml:space="preserve">            2.2.7.5.5.00.00 - Provisão para Repartição de Créditos a Longo Prazo 
            - Inter OFSS - Município </t>
  </si>
  <si>
    <t xml:space="preserve">          2.2.7.6.0.00.00 - Provisão para Riscos Decorrentes de Contratos de 
          PPP a Longo Prazo </t>
  </si>
  <si>
    <t xml:space="preserve">            2.2.7.6.1.00.00 - Provisão para Riscos Decorrentes de Contratos de 
            PPP a Longo Prazo - Consolidação OFSS </t>
  </si>
  <si>
    <t xml:space="preserve">2.2.7.7.1.00.00 - Provisão para Obrigações Decorrentes da Atuação 
Governamental a Longo Prazo - Consolidação </t>
  </si>
  <si>
    <t xml:space="preserve">          2.2.7.9.0.00.00 - Outras Provisões a Longo Prazo </t>
  </si>
  <si>
    <t xml:space="preserve">            2.2.7.9.1.00.00 - Outras Provisões a Longo Prazo - Consolidação </t>
  </si>
  <si>
    <t xml:space="preserve">        2.2.8.0.0.00.00 - Demais Obrigações a Longo Prazo </t>
  </si>
  <si>
    <t xml:space="preserve">          2.2.8.1.0.00.00 - Adiantamentos de Clientes a Longo Prazo </t>
  </si>
  <si>
    <t xml:space="preserve">            2.2.8.1.1.00.00 - Adiantamentos de Clientes a Longo Prazo - 
            Consolidação </t>
  </si>
  <si>
    <t xml:space="preserve">          2.2.8.2.0.00.00 - Obrigações por Danos a Terceiros a Longo Prazo </t>
  </si>
  <si>
    <t xml:space="preserve">            2.2.8.2.1.00.00 - Obrigações por Danos a Terceiros a Longo Prazo - 
            Consolidação </t>
  </si>
  <si>
    <t xml:space="preserve">          2.2.8.3.0.00.00 - Debêntures e Outros Títulos de Dívida a Longo Prazo </t>
  </si>
  <si>
    <t xml:space="preserve">            2.2.8.3.1.00.00 - Debêntures e Outros Títulos de Dívida a Longo 
            Prazo - Consolidação </t>
  </si>
  <si>
    <t xml:space="preserve">          2.2.8.4.0.00.00 - Adiantamento para Futuro Aumento de Capital </t>
  </si>
  <si>
    <t xml:space="preserve">            2.2.8.4.1.00.00 - Adiantamento para Futuro Aumento de Capital - 
            Consolidação </t>
  </si>
  <si>
    <t xml:space="preserve">2.2.8.6.1.00.00 - Obrigações Decorrentes de Contratos de PPP - Longo 
Prazo - Consolidação </t>
  </si>
  <si>
    <t xml:space="preserve">          2.2.8.8.0.00.00 - Valores Restituíveis </t>
  </si>
  <si>
    <t xml:space="preserve">            2.2.8.8.1.00.00 - Valores Restituíveis - Consolidação </t>
  </si>
  <si>
    <t xml:space="preserve">          2.2.8.9.0.00.00 - Outras Obrigações a Longo Prazo </t>
  </si>
  <si>
    <t xml:space="preserve">            2.2.8.9.1.00.00 - Outras Obrigações a Longo Prazo - Consolidação </t>
  </si>
  <si>
    <t xml:space="preserve">        2.2.9.0.0.00.00 - Resultado Diferido </t>
  </si>
  <si>
    <t xml:space="preserve">          2.2.9.1.0.00.00 - Variação Patrimonial Aumentativa (VPA) Diferida </t>
  </si>
  <si>
    <t xml:space="preserve">            2.2.9.1.1.00.00 - Variação Patrimonial Aumentativa Diferida - 
            Consolidação </t>
  </si>
  <si>
    <t xml:space="preserve">          2.2.9.2.0.00.00 - (-) Custo Diferido </t>
  </si>
  <si>
    <t xml:space="preserve">            2.2.9.2.1.00.00 - (-) Custo Diferido - Consolidação </t>
  </si>
  <si>
    <t xml:space="preserve">      2.3.0.0.0.00.00 - Patrimônio Liquido </t>
  </si>
  <si>
    <t xml:space="preserve">        2.3.1.0.0.00.00 - Patrimônio Social e Capital Social </t>
  </si>
  <si>
    <t xml:space="preserve">          2.3.1.1.0.00.00 - Patrimônio Social </t>
  </si>
  <si>
    <t xml:space="preserve">            2.3.1.1.1.00.00 - Patrimônio Social - Consolidação </t>
  </si>
  <si>
    <t xml:space="preserve">          2.3.1.2.0.00.00 - Capital Social Realizado </t>
  </si>
  <si>
    <t xml:space="preserve">            2.3.1.2.1.00.00 - Capital Social Realizado - Consolidação </t>
  </si>
  <si>
    <t xml:space="preserve">            2.3.1.2.2.00.00 - Capital Social Realizado - Intra OFSS </t>
  </si>
  <si>
    <t xml:space="preserve">            2.3.1.2.3.00.00 - Capital Social Realizado - Inter OFSS - União </t>
  </si>
  <si>
    <t xml:space="preserve">            2.3.1.2.4.00.00 - Capital Social Realizado - Inter OFSS - Estado </t>
  </si>
  <si>
    <t xml:space="preserve">            2.3.1.2.5.00.00 - Capital Social Realizado - Inter OFSS - Município </t>
  </si>
  <si>
    <t xml:space="preserve">        2.3.2.0.0.00.00 - Adiantamento para Futuro Aumento de Capital </t>
  </si>
  <si>
    <t xml:space="preserve">          2.3.2.0.1.00.00 - Adiantamento para Futuro Aumento de Capital - 
          Consolidação </t>
  </si>
  <si>
    <t xml:space="preserve">          2.3.2.0.2.00.00 - Adiantamento para Futuro Aumento de Capital - Intra 
          OFSS </t>
  </si>
  <si>
    <t xml:space="preserve">          2.3.2.0.3.00.00 - Adiantamento para Futuro Aumento de Capital - Inter 
          OFSS - União </t>
  </si>
  <si>
    <t xml:space="preserve">          2.3.2.0.4.00.00 - Adiantamento para Futuro Aumento de Capital - Inter 
          OFSS - Estado </t>
  </si>
  <si>
    <t xml:space="preserve">          2.3.2.0.5.00.00 - Adiantamento para Futuro Aumento de Capital - Inter 
          OFSS - Município </t>
  </si>
  <si>
    <t xml:space="preserve">        2.3.3.0.0.00.00 - Reservas de Capital </t>
  </si>
  <si>
    <t xml:space="preserve">          2.3.3.1.0.00.00 - Ágio na Emissão de Ações </t>
  </si>
  <si>
    <t xml:space="preserve">            2.3.3.1.1.00.00 - Ágio na Emissão de Ações - Consolidação </t>
  </si>
  <si>
    <t xml:space="preserve">            2.3.3.1.2.00.00 - Ágio na Emissão de Ações - Intra OFSS </t>
  </si>
  <si>
    <t xml:space="preserve">            2.3.3.1.3.00.00 - Ágio na Emissão de Ações - Inter OFSS - União </t>
  </si>
  <si>
    <t xml:space="preserve">            2.3.3.1.4.00.00 - Ágio na Emissão de Ações - Inter OFSS - Estado </t>
  </si>
  <si>
    <t xml:space="preserve">            2.3.3.1.5.00.00 - Ágio na Emissão de Ações - Inter OFSS - Município </t>
  </si>
  <si>
    <t xml:space="preserve">          2.3.3.2.0.00.00 - Alienação de Partes Beneficiarias </t>
  </si>
  <si>
    <t xml:space="preserve">            2.3.3.2.1.00.00 - Alienação de Partes Beneficiarias - Consolidação </t>
  </si>
  <si>
    <t xml:space="preserve">            2.3.3.2.2.00.00 - Alienação de Partes Beneficiarias - Intra OFSS </t>
  </si>
  <si>
    <t xml:space="preserve">            2.3.3.2.3.00.00 - Alienação de Partes Beneficiarias - Inter OFSS - 
            União </t>
  </si>
  <si>
    <t xml:space="preserve">            2.3.3.2.4.00.00 - Alienação de Partes Beneficiarias - Inter OFSS - 
            Estado </t>
  </si>
  <si>
    <t xml:space="preserve">            2.3.3.2.5.00.00 - Alienação de Partes Beneficiarias - Inter OFSS - 
            Município </t>
  </si>
  <si>
    <t xml:space="preserve">          2.3.3.3.0.00.00 - Alienação de Bônus de Subscrição </t>
  </si>
  <si>
    <t xml:space="preserve">            2.3.3.3.1.00.00 - Alienação de Bônus de Subscrição - Consolidação </t>
  </si>
  <si>
    <t xml:space="preserve">            2.3.3.3.2.00.00 - Alienação de Bônus de Subscrição - Intra OFSS </t>
  </si>
  <si>
    <t xml:space="preserve">            2.3.3.3.3.00.00 - Alienação de Bônus de Subscrição - Inter OFSS - 
            União </t>
  </si>
  <si>
    <t xml:space="preserve">            2.3.3.3.4.00.00 - Alienação de Bônus de Subscrição - Inter OFSS - 
            Estado </t>
  </si>
  <si>
    <t xml:space="preserve">            2.3.3.3.5.00.00 - Alienação de Bônus de Subscrição - Inter OFSS - 
            Município </t>
  </si>
  <si>
    <t xml:space="preserve">          2.3.3.4.0.00.00 - Correção Monetária do Capital Realizado </t>
  </si>
  <si>
    <t xml:space="preserve">            2.3.3.4.1.00.00 - Correção Monetária do Capital Realizado - 
            Consolidação </t>
  </si>
  <si>
    <t xml:space="preserve">            2.3.3.4.2.00.00 - Correção Monetária do Capital Realizado - Intra 
            OFSS </t>
  </si>
  <si>
    <t xml:space="preserve">            2.3.3.4.3.00.00 - Correção Monetária do Capital Realizado - Inter 
            OFSS - União </t>
  </si>
  <si>
    <t xml:space="preserve">            2.3.3.4.4.00.00 - Correção Monetária do Capital Realizado - Inter 
            OFSS - Estado </t>
  </si>
  <si>
    <t xml:space="preserve">            2.3.3.4.5.00.00 - Correção Monetária do Capital Realizado - Inter 
            OFSS - Município </t>
  </si>
  <si>
    <t xml:space="preserve">          2.3.3.9.0.00.00 - Outras Reservas de Capital </t>
  </si>
  <si>
    <t xml:space="preserve">            2.3.3.9.1.00.00 - Outras Reservas de Capital - Consolidação </t>
  </si>
  <si>
    <t xml:space="preserve">            2.3.3.9.2.00.00 - Outras Reservas de Capital - Intra OFSS </t>
  </si>
  <si>
    <t xml:space="preserve">            2.3.3.9.3.00.00 - Outras Reservas de Capital - Inter OFSS - União </t>
  </si>
  <si>
    <t xml:space="preserve">            2.3.3.9.4.00.00 - Outras Reservas de Capital - Inter OFSS - Estado </t>
  </si>
  <si>
    <t xml:space="preserve">            2.3.3.9.5.00.00 - Outras Reservas de Capital - Inter OFSS - 
            Município </t>
  </si>
  <si>
    <t xml:space="preserve">        2.3.4.0.0.00.00 - Ajustes de Avaliação Patrimonial </t>
  </si>
  <si>
    <t xml:space="preserve">          2.3.4.1.0.00.00 - Ajustes de Avaliação Patrimonial de Ativos </t>
  </si>
  <si>
    <t xml:space="preserve">            2.3.4.1.1.00.00 - Ajustes de Avaliação Patrimonial de Ativos - 
            Consolidação </t>
  </si>
  <si>
    <t xml:space="preserve">          2.3.4.2.0.00.00 - Ajustes de Avaliação Patrimonial de Passivos </t>
  </si>
  <si>
    <t xml:space="preserve">            2.3.4.2.1.00.00 - Ajustes de Avaliação Patrimonial de Passivos - 
            Consolidação </t>
  </si>
  <si>
    <t xml:space="preserve">        2.3.5.0.0.00.00 - Reservas de Lucros </t>
  </si>
  <si>
    <t xml:space="preserve">          2.3.5.1.0.00.00 - Reserva Legal </t>
  </si>
  <si>
    <t xml:space="preserve">            2.3.5.1.1.00.00 - Reserva Legal - Consolidação </t>
  </si>
  <si>
    <t xml:space="preserve">            2.3.5.1.2.00.00 - Reserva Legal - Intra OFSS </t>
  </si>
  <si>
    <t xml:space="preserve">            2.3.5.1.3.00.00 - Reserva Legal - Inter OFSS - União </t>
  </si>
  <si>
    <t xml:space="preserve">            2.3.5.1.4.00.00 - Reserva Legal - Inter OFSS - Estado </t>
  </si>
  <si>
    <t xml:space="preserve">            2.3.5.1.5.00.00 - Reserva Legal - Inter OFSS - Município </t>
  </si>
  <si>
    <t xml:space="preserve">          2.3.5.2.0.00.00 - Reservas Estatutárias </t>
  </si>
  <si>
    <t xml:space="preserve">            2.3.5.2.1.00.00 - Reservas Estatutárias - Consolidação </t>
  </si>
  <si>
    <t xml:space="preserve">            2.3.5.2.2.00.00 - Reservas Estatutárias - Intra OFSS </t>
  </si>
  <si>
    <t xml:space="preserve">            2.3.5.2.3.00.00 - Reservas Estatutárias - Inter OFSS - União </t>
  </si>
  <si>
    <t xml:space="preserve">            2.3.5.2.4.00.00 - Reservas Estatutárias - Inter OFSS - Estado </t>
  </si>
  <si>
    <t xml:space="preserve">            2.3.5.2.5.00.00 - Reservas Estatutárias - Inter OFSS - Município </t>
  </si>
  <si>
    <t xml:space="preserve">          2.3.5.3.0.00.00 - Reserva para Contingencias </t>
  </si>
  <si>
    <t xml:space="preserve">            2.3.5.3.1.00.00 - Reserva para Contingencias - Consolidação </t>
  </si>
  <si>
    <t xml:space="preserve">            2.3.5.3.2.00.00 - Reserva para Contingencias - Intra OFSS </t>
  </si>
  <si>
    <t xml:space="preserve">            2.3.5.3.3.00.00 - Reserva para Contingencias - Inter OFSS - União </t>
  </si>
  <si>
    <t xml:space="preserve">            2.3.5.3.4.00.00 - Reserva para Contingencias - Inter OFSS - Estado </t>
  </si>
  <si>
    <t xml:space="preserve">            2.3.5.3.5.00.00 - Reserva para Contingencias - Inter OFSS - 
            Município </t>
  </si>
  <si>
    <t xml:space="preserve">          2.3.5.4.0.00.00 - Reserva de Incentivos Fiscais </t>
  </si>
  <si>
    <t xml:space="preserve">            2.3.5.4.1.00.00 - Reserva de Incentivos Fiscais - Consolidação </t>
  </si>
  <si>
    <t xml:space="preserve">            2.3.5.4.2.00.00 - Reserva de Incentivos Fiscais - Intra OFSS </t>
  </si>
  <si>
    <t xml:space="preserve">            2.3.5.4.3.00.00 - Reserva de Incentivos Fiscais - Inter OFSS - União </t>
  </si>
  <si>
    <t xml:space="preserve">            2.3.5.4.4.00.00 - Reserva de Incentivos Fiscais - Inter OFSS - 
            Estado </t>
  </si>
  <si>
    <t xml:space="preserve">            2.3.5.4.5.00.00 - Reserva de Incentivos Fiscais - Inter OFSS - 
            Município </t>
  </si>
  <si>
    <t xml:space="preserve">          2.3.5.5.0.00.00 - Reservas de Lucros para Expansão </t>
  </si>
  <si>
    <t xml:space="preserve">            2.3.5.5.1.00.00 - Reservas de Lucros para Expansão - Consolidação </t>
  </si>
  <si>
    <t xml:space="preserve">            2.3.5.5.2.00.00 - Reservas de Lucros para Expansão - Intra OFSS </t>
  </si>
  <si>
    <t xml:space="preserve">            2.3.5.5.3.00.00 - Reservas de Lucros para Expansão - Inter OFSS - 
            União </t>
  </si>
  <si>
    <t xml:space="preserve">            2.3.5.5.4.00.00 - Reservas de Lucros para Expansão - Inter OFSS 
            –Estado </t>
  </si>
  <si>
    <t xml:space="preserve">            2.3.5.5.5.00.00 - Reservas de Lucros para Expansão - Inter OFSS - 
            Município </t>
  </si>
  <si>
    <t xml:space="preserve">          2.3.5.6.0.00.00 - Reserva de Lucros a Realizar </t>
  </si>
  <si>
    <t xml:space="preserve">            2.3.5.6.1.00.00 - Reserva de Lucros a Realizar- Consolidação </t>
  </si>
  <si>
    <t xml:space="preserve">            2.3.5.6.2.00.00 - Reserva de Lucros a Realizar- Intra OFSS </t>
  </si>
  <si>
    <t xml:space="preserve">            2.3.5.6.3.00.00 - Reserva de Lucros a Realizar- Inter OFSS - União </t>
  </si>
  <si>
    <t xml:space="preserve">            2.3.5.6.4.00.00 - Reserva de Lucros a Realizar- Inter OFSS - Estado </t>
  </si>
  <si>
    <t xml:space="preserve">            2.3.5.6.5.00.00 - Reserva de Lucros a Realizar- Inter OFSS - 
            Município </t>
  </si>
  <si>
    <t xml:space="preserve">          2.3.5.7.0.00.00 - Reserva de Retenção de Premio na Emissão de 
          Debêntures </t>
  </si>
  <si>
    <t xml:space="preserve">            2.3.5.7.1.00.00 - Reserva de Retenção de Premio na Emissão de 
            Debêntures - Consolidação </t>
  </si>
  <si>
    <t xml:space="preserve">            2.3.5.7.2.00.00 - Reserva de Retenção de Premio na Emissão de 
            Debêntures - Intra OFSS </t>
  </si>
  <si>
    <t xml:space="preserve">            2.3.5.7.3.00.00 - Reserva de Retenção de Premio na Emissão de 
            Debêntures - Inter OFSS - União </t>
  </si>
  <si>
    <t xml:space="preserve">            2.3.5.7.4.00.00 - Reserva de Retenção de Premio na Emissão de 
            Debêntures - Inter OFSS - Estado </t>
  </si>
  <si>
    <t xml:space="preserve">            2.3.5.7.5.00.00 - Reserva de Retenção de Premio na Emissão de 
            Debêntures - Inter OFSS - Município </t>
  </si>
  <si>
    <t>2.3.5.8.0.00.00 - Reserva Especial para Dividendo Obrigatório Não Distribuído</t>
  </si>
  <si>
    <t xml:space="preserve">            2.3.5.8.1.00.00 - Reserva Especial para Dividendo Obrigatório Não 
            Distribuído - Consolidação </t>
  </si>
  <si>
    <t xml:space="preserve">            2.3.5.8.2.00.00 - Reserva Especial para Dividendo Obrigatório Não 
            Distribuído - Intra OFSS </t>
  </si>
  <si>
    <t xml:space="preserve">            2.3.5.8.3.00.00 - Reserva Especial para Dividendo Obrigatório Não 
            Distribuído - Inter OFSS - União </t>
  </si>
  <si>
    <t xml:space="preserve">            2.3.5.8.4.00.00 - Reserva Especial para Dividendo Obrigatório Não 
            Distribuído - Inter OFSS - Estado </t>
  </si>
  <si>
    <t xml:space="preserve">            2.3.5.8.5.00.00 - Reserva Especial para Dividendo Obrigatório Não 
            Distribuído - Inter OFSS - Município </t>
  </si>
  <si>
    <t xml:space="preserve">          2.3.5.9.0.00.00 - Outras Reservas de Lucro </t>
  </si>
  <si>
    <t xml:space="preserve">            2.3.5.9.1.00.00 - Outras Reservas de Lucro - Consolidação </t>
  </si>
  <si>
    <t xml:space="preserve">            2.3.5.9.2.00.00 - Outras Reservas de Lucro - Intra OFSS </t>
  </si>
  <si>
    <t xml:space="preserve">            2.3.5.9.3.00.00 - Outras Reservas de Lucro - Inter OFSS - União </t>
  </si>
  <si>
    <t xml:space="preserve">            2.3.5.9.4.00.00 - Outras Reservas de Lucro - Inter OFSS - Estado </t>
  </si>
  <si>
    <t xml:space="preserve">            2.3.5.9.5.00.00 - Outras Reservas de Lucro - Inter OFSS - Município </t>
  </si>
  <si>
    <t xml:space="preserve">        2.3.6.0.0.00.00 - Demais Reservas </t>
  </si>
  <si>
    <t xml:space="preserve">          2.3.6.1.0.00.00 - Reserva de Reavaliação </t>
  </si>
  <si>
    <t xml:space="preserve">            2.3.6.1.1.00.00 - Reserva de Reavaliação - Consolidação </t>
  </si>
  <si>
    <t xml:space="preserve">            2.3.6.1.2.00.00 - Reserva de Reavaliação - Intra OFSS </t>
  </si>
  <si>
    <t xml:space="preserve">            2.3.6.1.3.00.00 - Reserva de Reavaliação - Inter OFSS - União </t>
  </si>
  <si>
    <t xml:space="preserve">            2.3.6.1.4.00.00 - Reserva de Reavaliação - Inter OFSS - Estado </t>
  </si>
  <si>
    <t xml:space="preserve">            2.3.6.1.5.00.00 - Reserva de Reavaliação - Inter OFSS - Município </t>
  </si>
  <si>
    <t xml:space="preserve">          2.3.6.9.0.00.00 - Outras Reservas </t>
  </si>
  <si>
    <t xml:space="preserve">            2.3.6.9.1.00.00 - Outras Reservas - Consolidação </t>
  </si>
  <si>
    <t xml:space="preserve">            2.3.6.9.2.00.00 - Outras Reservas - Intra OFSS </t>
  </si>
  <si>
    <t xml:space="preserve">            2.3.6.9.3.00.00 - Outras Reservas - Inter OFSS - União </t>
  </si>
  <si>
    <t xml:space="preserve">            2.3.6.9.4.00.00 - Outras Reservas - Inter OFSS - Estado </t>
  </si>
  <si>
    <t xml:space="preserve">            2.3.6.9.5.00.00 - Outras Reservas - Inter OFSS - Município </t>
  </si>
  <si>
    <t xml:space="preserve">        2.3.7.0.0.00.00 - Resultados Acumulados </t>
  </si>
  <si>
    <t xml:space="preserve">          2.3.7.1.0.00.00 - Superávits ou Déficits Acumulados </t>
  </si>
  <si>
    <t xml:space="preserve">            2.3.7.1.1.00.00 - Superávits ou Déficits Acumulados - Consolidação </t>
  </si>
  <si>
    <t xml:space="preserve">              2.3.7.1.1.01.00 - Superávits ou Déficits do Exercício </t>
  </si>
  <si>
    <t xml:space="preserve">              2.3.7.1.1.02.00 - Superávits ou Déficits de Exercícios Anteriores </t>
  </si>
  <si>
    <t xml:space="preserve">              2.3.7.1.1.03.00 - Ajustes de Exercícios Anteriores </t>
  </si>
  <si>
    <t xml:space="preserve">              2.3.7.1.1.04.00 - Superávits ou Déficits Resultantes de Extinção, 
              Fusão e Cisão </t>
  </si>
  <si>
    <t xml:space="preserve">            2.3.7.1.2.00.00 - Superávits ou Déficits Acumulados - Intra OFSS </t>
  </si>
  <si>
    <t xml:space="preserve">              2.3.7.1.2.01.00 - Superávits ou Déficits do Exercício </t>
  </si>
  <si>
    <t xml:space="preserve">              2.3.7.1.2.02.00 - Superávits ou Déficits de Exercícios Anteriores </t>
  </si>
  <si>
    <t xml:space="preserve">              2.3.7.1.2.03.00 - Ajustes de Exercícios Anteriores </t>
  </si>
  <si>
    <t xml:space="preserve">              2.3.7.1.2.04.00 - Superávits ou Déficits Resultantes de Extinção, 
              Fusão e Cisão </t>
  </si>
  <si>
    <t xml:space="preserve">            2.3.7.1.3.00.00 - Superávits ou Déficits Acumulados - Inter OFSS - 
            União </t>
  </si>
  <si>
    <t xml:space="preserve">              2.3.7.1.3.01.00 - Superávits ou Déficits do Exercício </t>
  </si>
  <si>
    <t xml:space="preserve">              2.3.7.1.3.02.00 - Superávits ou Déficits de Exercícios Anteriores </t>
  </si>
  <si>
    <t xml:space="preserve">              2.3.7.1.3.03.00 - Ajustes de Exercícios Anteriores </t>
  </si>
  <si>
    <t xml:space="preserve">              2.3.7.1.3.04.00 - Superávits ou Déficits Resultantes de Extinção, 
              Fusão e Cisão </t>
  </si>
  <si>
    <t xml:space="preserve">            2.3.7.1.4.00.00 - Superávits ou Déficits Acumulados - Inter OFSS - 
            Estado </t>
  </si>
  <si>
    <t xml:space="preserve">              2.3.7.1.4.01.00 - Superávits ou Déficits do Exercício </t>
  </si>
  <si>
    <t xml:space="preserve">              2.3.7.1.4.02.00 - Superávits ou Déficits de Exercícios Anteriores </t>
  </si>
  <si>
    <t xml:space="preserve">              2.3.7.1.4.03.00 - Ajustes de Exercícios Anteriores </t>
  </si>
  <si>
    <t xml:space="preserve">              2.3.7.1.4.04.00 - Superávits ou Déficits Resultantes de Extinção, 
              Fusão e Cisão </t>
  </si>
  <si>
    <t xml:space="preserve">            2.3.7.1.5.00.00 - Superávits ou Déficits Acumulados - Inter OFSS - 
            Município </t>
  </si>
  <si>
    <t xml:space="preserve">              2.3.7.1.5.01.00 - Superávits ou Déficits do Exercício </t>
  </si>
  <si>
    <t xml:space="preserve">              2.3.7.1.5.02.00 - Superávits ou Déficits de Exercícios Anteriores </t>
  </si>
  <si>
    <t xml:space="preserve">              2.3.7.1.5.03.00 - Ajustes de Exercícios Anteriores </t>
  </si>
  <si>
    <t xml:space="preserve">              2.3.7.1.5.04.00 - Superávits ou Déficits Resultantes de Extinção, 
              Fusão e Cisão </t>
  </si>
  <si>
    <t xml:space="preserve">          2.3.7.2.0.00.00 - Lucros e Prejuízos Acumulados </t>
  </si>
  <si>
    <t xml:space="preserve">            2.3.7.2.1.00.00 - Lucros e Prejuízos Acumulados - Consolidação </t>
  </si>
  <si>
    <t xml:space="preserve">              2.3.7.2.1.01.00 - Lucros e Prejuízos do Exercício </t>
  </si>
  <si>
    <t xml:space="preserve">              2.3.7.2.1.02.00 - Lucros e Prejuízos Acumulados de Exercícios 
              Anteriores </t>
  </si>
  <si>
    <t xml:space="preserve">              2.3.7.2.1.03.00 - Ajustes de Exercícios Anteriores </t>
  </si>
  <si>
    <t xml:space="preserve">              2.3.7.2.1.04.00 - Lucros a Destinar do Exercício </t>
  </si>
  <si>
    <t xml:space="preserve">              2.3.7.2.1.05.00 - Lucros a Destinar de Exercícios Anteriores </t>
  </si>
  <si>
    <t xml:space="preserve">              2.3.7.2.1.06.00 - Resultados Apurados por Extinção, Fusão e Cisão </t>
  </si>
  <si>
    <t xml:space="preserve">            2.3.7.2.2.00.00 - Lucros e Prejuízos Acumulados - Intra OFSS </t>
  </si>
  <si>
    <t xml:space="preserve">              2.3.7.2.2.01.00 - Lucros e Prejuízos do Exercício </t>
  </si>
  <si>
    <t xml:space="preserve">              2.3.7.2.2.02.00 - Lucros e Prejuízos Acumulados de Exercícios 
              Anteriores </t>
  </si>
  <si>
    <t xml:space="preserve">              2.3.7.2.2.03.00 - Ajustes de Exercícios Anteriores </t>
  </si>
  <si>
    <t xml:space="preserve">              2.3.7.2.2.04.00 - Lucros a Destinar do Exercício </t>
  </si>
  <si>
    <t xml:space="preserve">              2.3.7.2.2.05.00 - Lucros a Destinar de Exercícios Anteriores </t>
  </si>
  <si>
    <t xml:space="preserve">              2.3.7.2.2.06.00 - Resultados Apurados por Extinção, Fusão e Cisão </t>
  </si>
  <si>
    <t xml:space="preserve">            2.3.7.2.3.00.00 - Lucros e Prejuízos Acumulados - Inter OFSS - União </t>
  </si>
  <si>
    <t xml:space="preserve">              2.3.7.2.3.01.00 - Lucros e Prejuízos do Exercício </t>
  </si>
  <si>
    <t xml:space="preserve">              2.3.7.2.3.02.00 - Lucros e Prejuízos Acumulados de Exercícios 
              Anteriores </t>
  </si>
  <si>
    <t xml:space="preserve">              2.3.7.2.3.03.00 - Ajustes de Exercícios Anteriores </t>
  </si>
  <si>
    <t xml:space="preserve">              2.3.7.2.3.04.00 - Lucros a Destinar do Exercício </t>
  </si>
  <si>
    <t xml:space="preserve">              2.3.7.2.3.05.00 - Lucros a Destinar de Exercícios Anteriores </t>
  </si>
  <si>
    <t xml:space="preserve">              2.3.7.2.3.06.00 - Resultados Apurados por Extinção, Fusão e Cisão </t>
  </si>
  <si>
    <t xml:space="preserve">            2.3.7.2.4.00.00 - Lucros e Prejuízos Acumulados - Inter OFSS - 
            Estado </t>
  </si>
  <si>
    <t xml:space="preserve">              2.3.7.2.4.01.00 - Lucros e Prejuízos do Exercício </t>
  </si>
  <si>
    <t xml:space="preserve">              2.3.7.2.4.02.00 - Lucros e Prejuízos Acumulados de Exercícios 
              Anteriores </t>
  </si>
  <si>
    <t xml:space="preserve">              2.3.7.2.4.03.00 - Ajustes de Exercícios Anteriores </t>
  </si>
  <si>
    <t xml:space="preserve">              2.3.7.2.4.04.00 - Lucros a Destinar do Exercício </t>
  </si>
  <si>
    <t xml:space="preserve">              2.3.7.2.4.05.00 - Lucros a Destinar de Exercícios Anteriores </t>
  </si>
  <si>
    <t xml:space="preserve">              2.3.7.2.4.06.00 - Resultados Apurados por Extinção, Fusão e Cisão </t>
  </si>
  <si>
    <t xml:space="preserve">            2.3.7.2.5.00.00 - Lucros e Prejuízos Acumulados - Inter OFSS - 
            Município </t>
  </si>
  <si>
    <t xml:space="preserve">              2.3.7.2.5.01.00 - Lucros e Prejuízos do Exercício </t>
  </si>
  <si>
    <t xml:space="preserve">              2.3.7.2.5.02.00 - Lucros e Prejuízos Acumulados de Exercícios 
              Anteriores </t>
  </si>
  <si>
    <t xml:space="preserve">              2.3.7.2.5.03.00 - Ajustes de Exercícios Anteriores </t>
  </si>
  <si>
    <t xml:space="preserve">              2.3.7.2.5.04.00 - Lucros a Destinar do Exercício </t>
  </si>
  <si>
    <t xml:space="preserve">              2.3.7.2.5.05.00 - Lucros a Destinar de Exercícios Anteriores </t>
  </si>
  <si>
    <t xml:space="preserve">              2.3.7.2.5.06.00 - Resultados Apurados por Extinção, Fusão e Cisão </t>
  </si>
  <si>
    <t xml:space="preserve">        2.3.9.0.0.00.00 - (-) Ações/Cotas em Tesouraria </t>
  </si>
  <si>
    <t xml:space="preserve">          2.3.9.1.0.00.00 - (-) Ações em Tesouraria </t>
  </si>
  <si>
    <t xml:space="preserve">            2.3.9.1.1.00.00 - (-) Ações em Tesouraria - Consolidação </t>
  </si>
  <si>
    <t xml:space="preserve">            2.3.9.1.2.00.00 - (-) Ações em Tesouraria - Intra OFSS </t>
  </si>
  <si>
    <t xml:space="preserve">            2.3.9.1.3.00.00 - (-) Ações em Tesouraria - Inter OFSS - União </t>
  </si>
  <si>
    <t xml:space="preserve">            2.3.9.1.4.00.00 - (-) Ações em Tesouraria - Inter OFSS - Estado </t>
  </si>
  <si>
    <t xml:space="preserve">            2.3.9.1.5.00.00 - (-) Ações em Tesouraria - Inter OFSS - Município </t>
  </si>
  <si>
    <t xml:space="preserve">          2.3.9.2.0.00.00 - (-) Cotas em Tesouraria </t>
  </si>
  <si>
    <t xml:space="preserve">            2.3.9.2.1.00.00 - (-) Cotas em Tesouraria - Consolidação </t>
  </si>
  <si>
    <t xml:space="preserve">            2.3.9.2.2.00.00 - (-) Cotas em Tesouraria - Intra OFSS </t>
  </si>
  <si>
    <t xml:space="preserve">            2.3.9.2.3.00.00 - (-) Cotas em Tesouraria - Inter OFSS - União </t>
  </si>
  <si>
    <t xml:space="preserve">            2.3.9.2.4.00.00 - (-) Cotas em Tesouraria - Inter OFSS - Estado </t>
  </si>
  <si>
    <t xml:space="preserve">            2.3.9.2.5.00.00 - (-) Cotas em Tesouraria - Inter OFSS - Município </t>
  </si>
  <si>
    <t xml:space="preserve">  Apuração do Saldo Patrimonial </t>
  </si>
  <si>
    <t xml:space="preserve">    Ativo Financeiro </t>
  </si>
  <si>
    <t xml:space="preserve">    Ativo Permanente </t>
  </si>
  <si>
    <t xml:space="preserve">    Passivo Financeiro </t>
  </si>
  <si>
    <t xml:space="preserve">2.1.0.0.0.00.00 - Passivo Circulante - Financeiro </t>
  </si>
  <si>
    <t xml:space="preserve">2.2.0.0.0.00.00 - Passivo Não Circulante - Financeiro </t>
  </si>
  <si>
    <t xml:space="preserve">6.3.1.1.0.00.00 - RP Não Processados a Liquidar </t>
  </si>
  <si>
    <t xml:space="preserve">6.3.1.7.1.00.00 - RP Não Processados a Liquidar- Inscrição no Exercício </t>
  </si>
  <si>
    <t xml:space="preserve">    Passivo Permanente </t>
  </si>
  <si>
    <t xml:space="preserve">    Saldo Patrimonial </t>
  </si>
  <si>
    <t xml:space="preserve">Contas de Compensação </t>
  </si>
  <si>
    <t xml:space="preserve">  Contas de Compensação </t>
  </si>
  <si>
    <t>8.1.1.0.0.00.00 - Execução dos Atos Potenciais Ativos</t>
  </si>
  <si>
    <t>8.1.1.1.0.00.00 - Execução de Garantias e Contragarantias Recebidas</t>
  </si>
  <si>
    <t>8.1.1.3.0.00.00 - Execução de Direitos Contratuais</t>
  </si>
  <si>
    <t>8.1.1.9.0.00.00 - Execução de Outros Atos Potenciais Ativos</t>
  </si>
  <si>
    <t>8.1.2.0.0.00.00 - Execução dos Atos Potenciais Passivos</t>
  </si>
  <si>
    <t>8.1.2.1.0.00.00 - Execução de Garantias e Contragarantias Concedidas</t>
  </si>
  <si>
    <t>8.1.2.3.0.00.00 - Execução de Obrigações Contratuais</t>
  </si>
  <si>
    <t>8.1.2.9.0.00.00 - Execução de Outros Atos Potenciais Passivos</t>
  </si>
  <si>
    <t xml:space="preserve">    3.0.0.0.0.00.00 - Variação Patrimonial Diminutiva </t>
  </si>
  <si>
    <t xml:space="preserve">      3.1.0.0.0.00.00 - Pessoal e Encargos </t>
  </si>
  <si>
    <t xml:space="preserve">        3.1.1.0.0.00.00 - Remuneração a Pessoal </t>
  </si>
  <si>
    <t xml:space="preserve">          3.1.1.1.0.00.00 - Remuneração a Pessoal Ativo Civil – Abrangidos pelo 
          RPPS </t>
  </si>
  <si>
    <t xml:space="preserve">            3.1.1.1.1.00.00 - Remuneração a Pessoal Ativo Civil – Abrangidos 
            pelo RPPS - Consolidação </t>
  </si>
  <si>
    <t xml:space="preserve">          3.1.1.2.0.00.00 - Remuneração a Pessoal Ativo Civil - Abrangidos pelo 
          RGPS </t>
  </si>
  <si>
    <t xml:space="preserve">            3.1.1.2.1.00.00 - Remuneração a Pessoal Ativo Civil - Abrangidos 
            pelo RGPS - Consolidação </t>
  </si>
  <si>
    <t xml:space="preserve">          3.1.1.3.0.00.00 - Remuneração a Pessoal Ativo Militar - Abrangidos 
          pelo RPPS </t>
  </si>
  <si>
    <t xml:space="preserve">            3.1.1.3.1.00.00 - Remuneração a Pessoal Ativo Militar - Abrangidos 
            pelo RPPS - Consolidação </t>
  </si>
  <si>
    <t xml:space="preserve">        3.1.2.0.0.00.00 - Encargos Patronais </t>
  </si>
  <si>
    <t xml:space="preserve">          3.1.2.1.0.00.00 - Encargos Patronais - RPPS </t>
  </si>
  <si>
    <t xml:space="preserve">            3.1.2.1.1.00.00 - Encargos Patronais - RPPS - Consolidação </t>
  </si>
  <si>
    <t xml:space="preserve">            3.1.2.1.2.00.00 - Encargos Patronais - RPPS - Intra OFSS </t>
  </si>
  <si>
    <t xml:space="preserve">            3.1.2.1.3.00.00 - Encargos Patronais - RPPS - Inter OFSS - União </t>
  </si>
  <si>
    <t xml:space="preserve">            3.1.2.1.4.00.00 - Encargos Patronais - RPPS - Inter OFSS - Estado </t>
  </si>
  <si>
    <t xml:space="preserve">            3.1.2.1.5.00.00 - Encargos Patronais - RPPS - Inter OFSS - Município </t>
  </si>
  <si>
    <t xml:space="preserve">          3.1.2.2.0.00.00 - Encargos Patronais - RGPS </t>
  </si>
  <si>
    <t xml:space="preserve">            3.1.2.2.1.00.00 - Encargos Patronais - RGPS - Consolidação </t>
  </si>
  <si>
    <t xml:space="preserve">            3.1.2.2.2.00.00 - Encargos Patronais - RGPS - Intra OFSS </t>
  </si>
  <si>
    <t xml:space="preserve">            3.1.2.2.3.00.00 - Encargos Patronais - RGPS - Inter OFSS - União </t>
  </si>
  <si>
    <t xml:space="preserve">          3.1.2.3.0.00.00 - Encargos Patronais - FGTS </t>
  </si>
  <si>
    <t xml:space="preserve">            3.1.2.3.1.00.00 - Encargos Patronais - FGTS - Consolidação </t>
  </si>
  <si>
    <t xml:space="preserve">          3.1.2.4.0.00.00 - Contribuições Sociais Gerais </t>
  </si>
  <si>
    <t xml:space="preserve">            3.1.2.4.1.00.00 - Contribuições Sociais Gerais - Consolidação </t>
  </si>
  <si>
    <t xml:space="preserve">          3.1.2.5.0.00.00 - Contribuições a Entidades Fechadas de Previdência </t>
  </si>
  <si>
    <t xml:space="preserve">            3.1.2.5.1.00.00 - Contribuições a Entidades Fechadas de Previdência 
            - Consolidação </t>
  </si>
  <si>
    <t xml:space="preserve">          3.1.2.9.0.00.00 - Outros Encargos Patronais </t>
  </si>
  <si>
    <t xml:space="preserve">            3.1.2.9.1.00.00 - Outros Encargos Patronais - Consolidação </t>
  </si>
  <si>
    <t xml:space="preserve">            3.1.2.9.2.00.00 - Outros Encargos Patronais - Intra OFSS </t>
  </si>
  <si>
    <t xml:space="preserve">            3.1.2.9.3.00.00 - Outros Encargos Patronais - Inter OFSS - União </t>
  </si>
  <si>
    <t xml:space="preserve">            3.1.2.9.4.00.00 - Outros Encargos Patronais - Inter OFSS - Estado </t>
  </si>
  <si>
    <t xml:space="preserve">            3.1.2.9.5.00.00 - Outros Encargos Patronais - Inter OFSS - Município </t>
  </si>
  <si>
    <t xml:space="preserve">        3.1.3.0.0.00.00 - Benefícios a Pessoal </t>
  </si>
  <si>
    <t xml:space="preserve">          3.1.3.1.0.00.00 - Benefícios a Pessoal - RPPS </t>
  </si>
  <si>
    <t xml:space="preserve">            3.1.3.1.1.00.00 - Benefícios a Pessoal - RPPS - Consolidação </t>
  </si>
  <si>
    <t xml:space="preserve">          3.1.3.2.0.00.00 - Benefícios a Pessoal - RGPS </t>
  </si>
  <si>
    <t xml:space="preserve">            3.1.3.2.1.00.00 - Benefícios a Pessoal - RGPS - Consolidação </t>
  </si>
  <si>
    <t xml:space="preserve">          3.1.3.3.0.00.00 - Benefícios a Pessoal - Militar </t>
  </si>
  <si>
    <t xml:space="preserve">            3.1.3.3.1.00.00 - Benefícios a Pessoal - Militar - Consolidação </t>
  </si>
  <si>
    <t xml:space="preserve">        3.1.9.0.0.00.00 - Outras Variações Patrimoniais Diminutivas - Pessoal 
        e Encargos </t>
  </si>
  <si>
    <t xml:space="preserve">          3.1.9.1.0.00.00 - Indenizações e Restituições Trabalhistas </t>
  </si>
  <si>
    <t xml:space="preserve">            3.1.9.1.1.00.00 - Indenizações e Restituições Trabalhistas - 
            Consolidação </t>
  </si>
  <si>
    <t xml:space="preserve">          3.1.9.2.0.00.00 - Pessoal Requisitado de Outros Órgãos </t>
  </si>
  <si>
    <t xml:space="preserve">            3.1.9.2.1.00.00 - Pessoal Requisitado de Outros Órgãos - 
            Consolidação </t>
  </si>
  <si>
    <t xml:space="preserve">          3.1.9.9.0.00.00 - Outras VPD de Pessoal e Encargos </t>
  </si>
  <si>
    <t xml:space="preserve">            3.1.9.9.1.00.00 - Outras VPD de Pessoal e Encargos - Consolidação </t>
  </si>
  <si>
    <t xml:space="preserve">      3.2.0.0.0.00.00 - Benefícios Previdenciários e Assistenciais </t>
  </si>
  <si>
    <t xml:space="preserve">        3.2.1.0.0.00.00 - Aposentadorias e Reformas </t>
  </si>
  <si>
    <t xml:space="preserve">          3.2.1.1.0.00.00 - Aposentadorias - RPPS </t>
  </si>
  <si>
    <t xml:space="preserve">            3.2.1.1.1.00.00 - Aposentadorias - RPPS - Consolidação </t>
  </si>
  <si>
    <t xml:space="preserve">          3.2.1.2.0.00.00 - Aposentadorias - RGPS </t>
  </si>
  <si>
    <t xml:space="preserve">            3.2.1.2.1.00.00 - Aposentadorias - RGPS - Consolidação </t>
  </si>
  <si>
    <t xml:space="preserve">          3.2.1.3.0.00.00 - Reserva Remunerada e Reformas - Militar </t>
  </si>
  <si>
    <t xml:space="preserve">            3.2.1.3.1.00.00 - Reserva Remunerada e Reformas - Militar - 
            Consolidação </t>
  </si>
  <si>
    <t>3.2.1.4.0.00.00 - Reforma - Pessoal Militar</t>
  </si>
  <si>
    <t xml:space="preserve">3.2.1.4.1.00.00 - Reforma - Pessoal Militar - Consolidação </t>
  </si>
  <si>
    <t xml:space="preserve">          3.2.1.9.0.00.00 - Outras Aposentadorias </t>
  </si>
  <si>
    <t xml:space="preserve">            3.2.1.9.1.00.00 - Outras Aposentadorias - Consolidação </t>
  </si>
  <si>
    <t xml:space="preserve">        3.2.2.0.0.00.00 - Pensões </t>
  </si>
  <si>
    <t xml:space="preserve">          3.2.2.1.0.00.00 - Pensões - RPPS </t>
  </si>
  <si>
    <t xml:space="preserve">            3.2.2.1.1.00.00 - Pensões - RPPS - Consolidação </t>
  </si>
  <si>
    <t xml:space="preserve">          3.2.2.2.0.00.00 - Pensões - RGPS </t>
  </si>
  <si>
    <t xml:space="preserve">            3.2.2.2.1.00.00 - Pensões - RGPS - Consolidação </t>
  </si>
  <si>
    <t xml:space="preserve">          3.2.2.3.0.00.00 - Pensões - Militar </t>
  </si>
  <si>
    <t xml:space="preserve">            3.2.2.3.1.00.00 - Pensões - Militar - Consolidação </t>
  </si>
  <si>
    <t xml:space="preserve">          3.2.2.9.0.00.00 - Outras Pensões </t>
  </si>
  <si>
    <t xml:space="preserve">            3.2.2.9.1.00.00 - Outras Pensões - Consolidação </t>
  </si>
  <si>
    <t xml:space="preserve">        3.2.3.0.0.00.00 - Benefícios de Prestação Continuada </t>
  </si>
  <si>
    <t xml:space="preserve">          3.2.3.1.0.00.00 - Benefícios de Prestação Continuada ao Idoso </t>
  </si>
  <si>
    <t xml:space="preserve">            3.2.3.1.1.00.00 - Benefícios de Prestação Continuada ao Idoso - 
            Consolidação </t>
  </si>
  <si>
    <t xml:space="preserve">          3.2.3.2.0.00.00 - Benefícios de Prestação Continuada ao Portador de 
          Deficiência </t>
  </si>
  <si>
    <t xml:space="preserve">            3.2.3.2.1.00.00 - Benefícios de Prestação Continuada ao Portador de 
            Deficiência - Consolidação </t>
  </si>
  <si>
    <t xml:space="preserve">          3.2.3.9.0.00.00 - Outros Benefícios de Prestação Continuada </t>
  </si>
  <si>
    <t xml:space="preserve">            3.2.3.9.1.00.00 - Outros Benefícios de Prestação Continuada - 
            Consolidação </t>
  </si>
  <si>
    <t xml:space="preserve">        3.2.4.0.0.00.00 - Benefícios Eventuais </t>
  </si>
  <si>
    <t xml:space="preserve">          3.2.4.1.0.00.00 - Auxílio por Natalidade </t>
  </si>
  <si>
    <t xml:space="preserve">            3.2.4.1.1.00.00 - Auxílio por Natalidade - Consolidação </t>
  </si>
  <si>
    <t xml:space="preserve">          3.2.4.2.0.00.00 - Auxílio por Morte </t>
  </si>
  <si>
    <t xml:space="preserve">            3.2.4.2.1.00.00 - Auxílio por Morte - Consolidação </t>
  </si>
  <si>
    <t xml:space="preserve">          3.2.4.3.0.00.00 - Benefícios Eventuais por Situações de 
          Vulnerabilidade Temporária </t>
  </si>
  <si>
    <t xml:space="preserve">            3.2.4.3.1.00.00 - Benefícios Eventuais por Situações de 
            Vulnerabilidade Temporária - Consolidação </t>
  </si>
  <si>
    <t xml:space="preserve">          3.2.4.4.0.00.00 - Benefícios Eventuais em Caso de Calamidade Pública </t>
  </si>
  <si>
    <t xml:space="preserve">            3.2.4.4.1.00.00 - Benefícios Eventuais em Caso de Calamidade Pública 
            - Consolidação </t>
  </si>
  <si>
    <t xml:space="preserve">          3.2.4.9.0.00.00 - Outros Benefícios Eventuais </t>
  </si>
  <si>
    <t xml:space="preserve">            3.2.4.9.1.00.00 - Outros Benefícios Eventuais - Consolidação </t>
  </si>
  <si>
    <t xml:space="preserve">        3.2.5.0.0.00.00 - Políticas Públicas de Transferência de Renda </t>
  </si>
  <si>
    <t xml:space="preserve">          3.2.5.0.1.00.00 - Políticas Públicas de Transferência de Renda - 
          Consolidação </t>
  </si>
  <si>
    <t xml:space="preserve">        3.2.9.0.0.00.00 - Outros Benefícios Previdenciários e Assistenciais </t>
  </si>
  <si>
    <t xml:space="preserve">          3.2.9.1.0.00.00 - Outros Benefícios Previdenciários - RPPS </t>
  </si>
  <si>
    <t xml:space="preserve">            3.2.9.1.1.00.00 - Outros Benefícios Previdenciários - RPPS - 
            Consolidação </t>
  </si>
  <si>
    <t xml:space="preserve">          3.2.9.2.0.00.00 - Outros Benefícios Previdenciários - RGPS </t>
  </si>
  <si>
    <t xml:space="preserve">            3.2.9.2.1.00.00 - Outros Benefícios Previdenciários - RGPS - 
            Consolidação </t>
  </si>
  <si>
    <t xml:space="preserve">          3.2.9.3.0.00.00 - Outros Benefícios Previdenciários - Militar </t>
  </si>
  <si>
    <t xml:space="preserve">            3.2.9.3.1.00.00 - Outros Benefícios Previdenciários - Militar - 
            Consolidação </t>
  </si>
  <si>
    <t xml:space="preserve">          3.2.9.9.0.00.00 - Outros Benefícios Previdenciários e Assistenciais </t>
  </si>
  <si>
    <t xml:space="preserve">            3.2.9.9.1.00.00 - Outros Benefícios Previdenciários e Assistenciais 
            - Consolidação </t>
  </si>
  <si>
    <t xml:space="preserve">      3.3.0.0.0.00.00 - Uso de Bens, Serviços e Consumo de Capital Fixo </t>
  </si>
  <si>
    <t xml:space="preserve">        3.3.1.0.0.00.00 - Uso de Material de Consumo </t>
  </si>
  <si>
    <t xml:space="preserve">          3.3.1.1.0.00.00 - Consumo de Material </t>
  </si>
  <si>
    <t xml:space="preserve">            3.3.1.1.1.00.00 - Consumo de Material - Consolidação </t>
  </si>
  <si>
    <t xml:space="preserve">          3.3.1.2.0.00.00 - Distribuição de Material Gratuito </t>
  </si>
  <si>
    <t xml:space="preserve">            3.3.1.2.1.00.00 - Distribuição de Material Gratuito - Consolidação </t>
  </si>
  <si>
    <t xml:space="preserve">        3.3.2.0.0.00.00 - Serviços </t>
  </si>
  <si>
    <t xml:space="preserve">          3.3.2.1.0.00.00 - Diárias </t>
  </si>
  <si>
    <t xml:space="preserve">            3.3.2.1.1.00.00 - Diárias - Consolidação </t>
  </si>
  <si>
    <t xml:space="preserve">          3.3.2.2.0.00.00 - Serviços Terceiros - PF </t>
  </si>
  <si>
    <t xml:space="preserve">            3.3.2.2.1.00.00 - Serviços Terceiros - PF - Consolidação </t>
  </si>
  <si>
    <t xml:space="preserve">          3.3.2.3.0.00.00 - Serviços Terceiros - PJ </t>
  </si>
  <si>
    <t xml:space="preserve">            3.3.2.3.1.00.00 - Serviços Terceiros - PJ - Consolidação </t>
  </si>
  <si>
    <t xml:space="preserve">          3.3.2.4.0.00.00 - Contrato de Terceirização por Substituição de mão 
          de Obra – Art. 18 § 1, LC 101/00 </t>
  </si>
  <si>
    <t xml:space="preserve">            3.3.2.4.1.00.00 - Contrato de Terceirização por Substituição de mão 
            de Obra - Art. 18 § 1, LC 101/00 - Consolidação </t>
  </si>
  <si>
    <t xml:space="preserve">        3.3.3.0.0.00.00 - Depreciação, Amortização e Exaustão </t>
  </si>
  <si>
    <t xml:space="preserve">          3.3.3.1.0.00.00 - Depreciação </t>
  </si>
  <si>
    <t xml:space="preserve">            3.3.3.1.1.00.00 - Depreciação - Consolidação </t>
  </si>
  <si>
    <t xml:space="preserve">          3.3.3.2.0.00.00 - Amortização </t>
  </si>
  <si>
    <t xml:space="preserve">            3.3.3.2.1.00.00 - Amortização - Consolidação </t>
  </si>
  <si>
    <t xml:space="preserve">          3.3.3.3.0.00.00 - Exaustão </t>
  </si>
  <si>
    <t xml:space="preserve">            3.3.3.3.1.00.00 - Exaustão - Consolidação </t>
  </si>
  <si>
    <t xml:space="preserve">      3.4.0.0.0.00.00 - Variações Patrimoniais Diminutivas Financeiras </t>
  </si>
  <si>
    <t xml:space="preserve">        3.4.1.0.0.00.00 - Juros e Encargos de Empréstimos e Financiamentos 
        Obtidos </t>
  </si>
  <si>
    <t xml:space="preserve">          3.4.1.1.0.00.00 - Juros e Encargos da Dívida Contratual Interna </t>
  </si>
  <si>
    <t xml:space="preserve">            3.4.1.1.1.00.00 - Juros e Encargos da Dívida Contratual Interna - 
            Consolidação </t>
  </si>
  <si>
    <t xml:space="preserve">            3.4.1.1.3.00.00 - Juros e Encargos da Dívida Contratual Interna - 
            Inter OFSS - União </t>
  </si>
  <si>
    <t xml:space="preserve">            3.4.1.1.4.00.00 - Juros e Encargos da Dívida Contratual Interna - 
            Inter OFSS - Estado </t>
  </si>
  <si>
    <t xml:space="preserve">            3.4.1.1.5.00.00 - Juros e Encargos da Dívida Contratual Interna - 
            Inter OFSS - Município </t>
  </si>
  <si>
    <t xml:space="preserve">          3.4.1.2.0.00.00 - Juros e Encargos da Dívida Contratual Externa </t>
  </si>
  <si>
    <t xml:space="preserve">            3.4.1.2.1.00.00 - Juros e Encargos da Dívida Contratual Externa - 
            Consolidação </t>
  </si>
  <si>
    <t xml:space="preserve">          3.4.1.3.0.00.00 - Juros e Encargos da Dívida Mobiliária </t>
  </si>
  <si>
    <t xml:space="preserve">            3.4.1.3.1.00.00 - Juros e Encargos da Dívida Mobiliária - 
            Consolidação </t>
  </si>
  <si>
    <t xml:space="preserve">          3.4.1.4.0.00.00 - Juros e Encargos de Empréstimos por Antecipação de 
          Receita Orçamentária </t>
  </si>
  <si>
    <t xml:space="preserve">            3.4.1.4.1.00.00 - Juros e Encargos de Empréstimos por Antecipação de 
            Receita Orçamentária - Consolidação </t>
  </si>
  <si>
    <t xml:space="preserve">          3.4.1.8.0.00.00 - Outros Juros e Encargos de Empréstimos e 
          Financiamentos Internos </t>
  </si>
  <si>
    <t xml:space="preserve">            3.4.1.8.1.00.00 - Outros Juros e Encargos de Empréstimos e 
            Financiamentos Internos - Consolidação </t>
  </si>
  <si>
    <t xml:space="preserve">            3.4.1.8.3.00.00 - Outros Juros e Encargos de Empréstimos e 
            Financiamentos Internos - Inter OFSS - União </t>
  </si>
  <si>
    <t xml:space="preserve">            3.4.1.8.4.00.00 - Outros Juros e Encargos de Empréstimos e 
            Financiamentos Internos - Inter OFSS - Estado </t>
  </si>
  <si>
    <t xml:space="preserve">            3.4.1.8.5.00.00 - Outros Juros e Encargos de Empréstimos e 
            Financiamentos Internos - Inter OFSS - Município </t>
  </si>
  <si>
    <t xml:space="preserve">          3.4.1.9.0.00.00 - Outros Juros e Encargos de Empréstimos e 
          Financiamentos Externos </t>
  </si>
  <si>
    <t xml:space="preserve">            3.4.1.9.1.00.00 - Outros Juros e Encargos de Empréstimos e 
            Financiamentos Externos - Consolidação </t>
  </si>
  <si>
    <t xml:space="preserve">        3.4.2.0.0.00.00 - Juros e Encargos de Mora </t>
  </si>
  <si>
    <t xml:space="preserve">          3.4.2.1.0.00.00 - Juros e Encargos de Mora de Empréstimos e 
          Financiamentos Internos Obtidos </t>
  </si>
  <si>
    <t xml:space="preserve">            3.4.2.1.1.00.00 - Juros e Encargos de Mora de Empréstimos e 
            Financiamentos Internos Obtidos - Consolidação </t>
  </si>
  <si>
    <t xml:space="preserve">            3.4.2.1.3.00.00 - Juros e Encargos de Mora de Empréstimos e 
            Financiamentos Internos Obtidos - Inter OFSS - União </t>
  </si>
  <si>
    <t xml:space="preserve">            3.4.2.1.4.00.00 - Juros e Encargos de Mora de Empréstimos e 
            Financiamentos Internos Obtidos - Inter OFSS - Estado </t>
  </si>
  <si>
    <t xml:space="preserve">            3.4.2.1.5.00.00 - Juros e Encargos de Mora de Empréstimos e 
            Financiamentos Internos Obtidos - Inter OFSS - Município </t>
  </si>
  <si>
    <t xml:space="preserve">          3.4.2.2.0.00.00 - Juros e Encargos de Mora de Empréstimos e 
          Financiamentos Externos Obtidos </t>
  </si>
  <si>
    <t xml:space="preserve">            3.4.2.2.1.00.00 - Juros e Encargos de Mora de Empréstimos e 
            Financiamentos Externos Obtidos - Consolidação </t>
  </si>
  <si>
    <t xml:space="preserve">          3.4.2.3.0.00.00 - Juros e Encargos de Mora de Aquisição de Bens e 
          Serviços </t>
  </si>
  <si>
    <t xml:space="preserve">            3.4.2.3.1.00.00 - Juros e Encargos de Mora de Aquisição de Bens e 
            Serviços - Consolidação </t>
  </si>
  <si>
    <t xml:space="preserve">          3.4.2.4.0.00.00 - Juros e Encargos de Mora de Obrigações Tributárias </t>
  </si>
  <si>
    <t xml:space="preserve">            3.4.2.4.1.00.00 - Juros e Encargos de Mora de Obrigações Tributárias 
            - Consolidação </t>
  </si>
  <si>
    <t xml:space="preserve">          3.4.2.9.0.00.00 - Outros Juros e Encargos de Mora </t>
  </si>
  <si>
    <t xml:space="preserve">            3.4.2.9.1.00.00 - Outros Juros e Encargos de Mora - Consolidação </t>
  </si>
  <si>
    <t xml:space="preserve">        3.4.3.0.0.00.00 - Variações Monetárias e Cambiais </t>
  </si>
  <si>
    <t xml:space="preserve">          3.4.3.1.0.00.00 - Variações Monetárias e Cambiais de Dívida 
          Contratual Interna </t>
  </si>
  <si>
    <t xml:space="preserve">            3.4.3.1.1.00.00 - Variações Monetárias e Cambiais de Dívida 
            Contratual Interna - Consolidação </t>
  </si>
  <si>
    <t xml:space="preserve">            3.4.3.1.3.00.00 - Variações Monetárias e Cambiais de Dívida 
            Contratual Interna - Inter OFSS - União </t>
  </si>
  <si>
    <t xml:space="preserve">            3.4.3.1.4.00.00 - Variações Monetárias e Cambiais de Dívida 
            Contratual Interna - Inter OFSS - Estado </t>
  </si>
  <si>
    <t xml:space="preserve">            3.4.3.1.5.00.00 - Variações Monetárias e Cambiais de Dívida 
            Contratual Interna - Inter OFSS - Município </t>
  </si>
  <si>
    <t xml:space="preserve">          3.4.3.2.0.00.00 - Variações Monetárias e Cambiais de Dívida 
          Contratual Externa </t>
  </si>
  <si>
    <t xml:space="preserve">            3.4.3.2.1.00.00 - Variações Monetárias e Cambiais de Dívida 
            Contratual Externa - Consolidação </t>
  </si>
  <si>
    <t xml:space="preserve">          3.4.3.3.0.00.00 - Variações Monetárias e Cambiais de Dívida 
          Mobiliária Interna </t>
  </si>
  <si>
    <t xml:space="preserve">            3.4.3.3.1.00.00 - Variações Monetárias e Cambiais de Dívida 
            Mobiliária Interna - Consolidação </t>
  </si>
  <si>
    <t xml:space="preserve">          3.4.3.4.0.00.00 - Variações Monetárias e Cambiais de Dívida 
          Mobiliária Externa </t>
  </si>
  <si>
    <t xml:space="preserve">            3.4.3.4.1.00.00 - Variações Monetárias e Cambiais de Dívida 
            Mobiliária Externa - Consolidação </t>
  </si>
  <si>
    <t xml:space="preserve">          3.4.3.9.0.00.00 - Outras Variações Monetárias e Cambiais </t>
  </si>
  <si>
    <t xml:space="preserve">            3.4.3.9.1.00.00 - Outras Variações Monetárias e Cambiais - 
            Consolidação </t>
  </si>
  <si>
    <t xml:space="preserve">            3.4.3.9.3.00.00 - Outras Variações Monetárias e Cambiais - Inter 
            OFSS - União </t>
  </si>
  <si>
    <t xml:space="preserve">            3.4.3.9.4.00.00 - Outras Variações Monetárias e Cambiais - Inter 
            OFSS - Estado </t>
  </si>
  <si>
    <t xml:space="preserve">            3.4.3.9.5.00.00 - Outras Variações Monetárias e Cambiais - Inter 
            OFSS - Município </t>
  </si>
  <si>
    <t xml:space="preserve">        3.4.4.0.0.00.00 - Descontos Financeiros Concedidos </t>
  </si>
  <si>
    <t xml:space="preserve">          3.4.4.0.1.00.00 - Descontos Financeiros Concedidos - Consolidação </t>
  </si>
  <si>
    <t xml:space="preserve">        3.4.8.0.0.00.00 - Aportes ao Banco Central </t>
  </si>
  <si>
    <t xml:space="preserve">          3.4.8.1.0.00.00 - Resultado Negativo do Banco Central </t>
  </si>
  <si>
    <t xml:space="preserve">            3.4.8.1.1.00.00 - Resultado Negativo do Banco Central - Consolidação </t>
  </si>
  <si>
    <t xml:space="preserve">          3.4.8.2.0.00.00 - Manutenção da Carteira de Títulos </t>
  </si>
  <si>
    <t xml:space="preserve">            3.4.8.2.1.00.00 - Manutenção da Carteira de Títulos - Consolidação </t>
  </si>
  <si>
    <t xml:space="preserve">        3.4.9.0.0.00.00 - Outras Variações Patrimoniais Diminutivas - 
        Financeiras </t>
  </si>
  <si>
    <t xml:space="preserve">          3.4.9.1.0.00.00 - Juros e Encargos em Sentenças Judiciais </t>
  </si>
  <si>
    <t xml:space="preserve">            3.4.9.1.1.00.00 - Juros e Encargos em Sentenças Judiciais - 
            Consolidação </t>
  </si>
  <si>
    <t xml:space="preserve">          3.4.9.2.0.00.00 - Juros e Encargos em Indenizações e Restituições </t>
  </si>
  <si>
    <t xml:space="preserve">            3.4.9.2.1.00.00 - Juros e Encargos em Indenizações e Restituições - 
            Consolidação </t>
  </si>
  <si>
    <t xml:space="preserve">          3.4.9.9.0.00.00 - Outras Variações Patrimoniais Diminutivas 
          Financeiras </t>
  </si>
  <si>
    <t xml:space="preserve">            3.4.9.9.1.00.00 - Outras Variações Patrimoniais Diminutivas 
            Financeiras - Consolidação </t>
  </si>
  <si>
    <t xml:space="preserve">      3.5.0.0.0.00.00 - Transferências e Delegações Concedidas </t>
  </si>
  <si>
    <t xml:space="preserve">        3.5.1.0.0.00.00 - Transferências Intragovernamentais </t>
  </si>
  <si>
    <t xml:space="preserve">          3.5.1.1.0.00.00 - Transferências Concedidas para a Execução 
          Orçamentária </t>
  </si>
  <si>
    <t xml:space="preserve">            3.5.1.1.2.00.00 - Transferências Concedidas para a Execução 
            Orçamentária - Intra OFSS </t>
  </si>
  <si>
    <t xml:space="preserve">          3.5.1.2.0.00.00 - Transferências Concedidas - Independentes de 
          Execução Orçamentária </t>
  </si>
  <si>
    <t xml:space="preserve">            3.5.1.2.2.00.00 - Transferências Concedidas - Independentes de 
            Execução Orçamentária - Intra OFSS </t>
  </si>
  <si>
    <t xml:space="preserve">          3.5.1.3.0.00.00 - Transferências Concedidas para Aportes de Recursos 
          para o RPPS </t>
  </si>
  <si>
    <t xml:space="preserve">            3.5.1.3.2.00.00 - Transferências Concedidas para Aportes de Recursos 
            para o RPPS – Intra OFSS </t>
  </si>
  <si>
    <t xml:space="preserve">          3.5.1.4.0.00.00 - Transferências Concedidas para Aportes de Recursos 
          para o RGPS </t>
  </si>
  <si>
    <t xml:space="preserve">            3.5.1.4.2.00.00 - Transferências Concedidas para Aportes de Recursos 
            para o RGPS – Intra OFSS </t>
  </si>
  <si>
    <t>3.5.1.5.0.00.00 - Transferências Concedidas para Aportes de Recursos 
 para o Sistema de Pagamento de Pensões Militares</t>
  </si>
  <si>
    <t xml:space="preserve">3.5.1.5.2.00.00 - Transferências Concedidas para Aportes de Recursos 
para o Sistema de Pagamento de Pensões Militares - Intra OFSS </t>
  </si>
  <si>
    <t xml:space="preserve">        3.5.2.0.0.00.00 - Transferências Inter Governamentais </t>
  </si>
  <si>
    <t xml:space="preserve">          3.5.2.1.0.00.00 - Distribuição Constitucional ou Legal de Receitas </t>
  </si>
  <si>
    <t xml:space="preserve">            3.5.2.1.1.00.00 - Distribuição Constitucional ou Legal de Receitas - 
            Consolidação </t>
  </si>
  <si>
    <t xml:space="preserve">            3.5.2.1.3.00.00 - Distribuição Constitucional ou Legal de Receitas – 
            Inter OFSS - União </t>
  </si>
  <si>
    <t xml:space="preserve">            3.5.2.1.4.00.00 - Distribuição Constitucional ou Legal de Receitas – 
            Inter OFSS - Estado </t>
  </si>
  <si>
    <t xml:space="preserve">            3.5.2.1.5.00.00 - Distribuição Constitucional ou Legal de Receitas – 
            Inter OFSS - Município </t>
  </si>
  <si>
    <t xml:space="preserve">          3.5.2.2.0.00.00 - Transferências ao FUNDEB </t>
  </si>
  <si>
    <t xml:space="preserve">            3.5.2.2.4.00.00 - Transferências ao FUNDEB - Inter OFSS - Estado </t>
  </si>
  <si>
    <t xml:space="preserve">          3.5.2.3.0.00.00 - Transferências Voluntárias </t>
  </si>
  <si>
    <t xml:space="preserve">            3.5.2.3.1.00.00 - Transferências Voluntárias - Consolidação </t>
  </si>
  <si>
    <t xml:space="preserve">            3.5.2.3.3.00.00 - Transferências Voluntárias - Inter OFSS - União </t>
  </si>
  <si>
    <t xml:space="preserve">            3.5.2.3.4.00.00 - Transferências Voluntárias - Inter OFSS - Estado </t>
  </si>
  <si>
    <t xml:space="preserve">            3.5.2.3.5.00.00 - Transferências Voluntárias - Inter OFSS - 
            Município </t>
  </si>
  <si>
    <t xml:space="preserve">          3.5.2.4.0.00.00 - Outras Transferências </t>
  </si>
  <si>
    <t xml:space="preserve">            3.5.2.4.1.00.00 - Outras Transferências - Consolidação </t>
  </si>
  <si>
    <t xml:space="preserve">            3.5.2.4.3.00.00 - Outras Transferências – Inter OFSS - União </t>
  </si>
  <si>
    <t xml:space="preserve">            3.5.2.4.4.00.00 - Outras Transferências – Inter OFSS - Estado </t>
  </si>
  <si>
    <t xml:space="preserve">            3.5.2.4.5.00.00 - Outras Transferências – Inter OFSS - Município </t>
  </si>
  <si>
    <t xml:space="preserve">        3.5.3.0.0.00.00 - Transferências a Instituições Privadas </t>
  </si>
  <si>
    <t xml:space="preserve">          3.5.3.1.0.00.00 - Transferências a Instituições Privadas sem Fins 
          Lucrativos </t>
  </si>
  <si>
    <t xml:space="preserve">            3.5.3.1.1.00.00 - Transferências a Instituições Privadas sem Fins 
            Lucrativos - Consolidação </t>
  </si>
  <si>
    <t xml:space="preserve">          3.5.3.2.0.00.00 - Transferências a Instituições Privadas com Fins 
          Lucrativos </t>
  </si>
  <si>
    <t xml:space="preserve">            3.5.3.2.1.00.00 - Transferências a Instituições Privadas com Fins 
            Lucrativos - Consolidação </t>
  </si>
  <si>
    <t xml:space="preserve">        3.5.4.0.0.00.00 - Transferências a Instituições Multigovernamentais </t>
  </si>
  <si>
    <t xml:space="preserve">          3.5.4.0.1.00.00 - Transferências a Instituições Multigovernamentais - 
          Consolidação </t>
  </si>
  <si>
    <t xml:space="preserve">        3.5.5.0.0.00.00 - Transferências a Consórcios Públicos </t>
  </si>
  <si>
    <t xml:space="preserve">          3.5.5.0.1.00.00 - Transferências a Consórcios Públicos - Consolidação </t>
  </si>
  <si>
    <t xml:space="preserve">        3.5.6.0.0.00.00 - Transferências ao Exterior </t>
  </si>
  <si>
    <t xml:space="preserve">          3.5.6.0.1.00.00 - Transferências ao Exterior - Consolidação </t>
  </si>
  <si>
    <t xml:space="preserve">        3.5.7.0.0.00.00 - Execução Orçamentária Delegada </t>
  </si>
  <si>
    <t xml:space="preserve">          3.5.7.1.0.00.00 - Execução Orçamentária Delegada a Entes </t>
  </si>
  <si>
    <t xml:space="preserve">            3.5.7.1.3.00.00 - Execução Orçamentária Delegada a Entes – Inter 
            OFSS - União </t>
  </si>
  <si>
    <t xml:space="preserve">            3.5.7.1.4.00.00 - Execução Orçamentária Delegada a Entes – Inter 
            OFSS - Estado </t>
  </si>
  <si>
    <t xml:space="preserve">            3.5.7.1.5.00.00 - Execução Orçamentária Delegada a Entes – Inter 
            OFSS - Município </t>
  </si>
  <si>
    <t xml:space="preserve">          3.5.7.2.0.00.00 - Execução Orçamentária Delegada a Consórcios </t>
  </si>
  <si>
    <t xml:space="preserve">            3.5.7.2.1.00.00 - Execução Orçamentária Delegada a Consórcios - 
            Consolidação </t>
  </si>
  <si>
    <t xml:space="preserve">        3.5.9.0.0.00.00 - Outras Transferências e Delegações Concedidas </t>
  </si>
  <si>
    <t xml:space="preserve">          3.5.9.0.1.00.00 - Outras Transferências Concedidas - Consolidação </t>
  </si>
  <si>
    <t xml:space="preserve">      3.6.0.0.0.00.00 - Desvalorização e Perda de Ativos e Incorporação de 
      Passivos </t>
  </si>
  <si>
    <t xml:space="preserve">        3.6.1.0.0.00.00 - Reavaliação, Redução a Valor Recuperável e Ajuste 
        para Perdas </t>
  </si>
  <si>
    <t xml:space="preserve">          3.6.1.1.0.00.00 - Reavaliação de Imobilizado </t>
  </si>
  <si>
    <t xml:space="preserve">            3.6.1.1.1.00.00 - Reavaliação de Imobilizado - Consolidação </t>
  </si>
  <si>
    <t xml:space="preserve">          3.6.1.2.0.00.00 - Reavaliação de Intangíveis </t>
  </si>
  <si>
    <t xml:space="preserve">            3.6.1.2.1.00.00 - Reavaliação de Intangíveis - Consolidação </t>
  </si>
  <si>
    <t xml:space="preserve">          3.6.1.3.0.00.00 - Reavaliação de Outros Ativos </t>
  </si>
  <si>
    <t xml:space="preserve">            3.6.1.3.1.00.00 - Reavaliação de Outros Ativos - Consolidação </t>
  </si>
  <si>
    <t xml:space="preserve">          3.6.1.4.0.00.00 - Redução a Valor Recuperável de Investimentos </t>
  </si>
  <si>
    <t xml:space="preserve">            3.6.1.4.1.00.00 - Redução a Valor Recuperável de Investimentos - 
            Consolidação </t>
  </si>
  <si>
    <t xml:space="preserve">            3.6.1.4.2.00.00 - Redução a Valor Recuperável de Investimentos - 
            Intra OFSS </t>
  </si>
  <si>
    <t xml:space="preserve">            3.6.1.4.3.00.00 - Redução a Valor Recuperável de Investimentos - 
            Inter OFSS - União </t>
  </si>
  <si>
    <t xml:space="preserve">            3.6.1.4.4.00.00 - Redução a Valor Recuperável de Investimentos - 
            Inter OFSS - Estado </t>
  </si>
  <si>
    <t xml:space="preserve">            3.6.1.4.5.00.00 - Redução a Valor Recuperável de Investimentos - 
            Inter OFSS - Município </t>
  </si>
  <si>
    <t xml:space="preserve">          3.6.1.5.0.00.00 - Redução a Valor Recuperável de Imobilizado </t>
  </si>
  <si>
    <t xml:space="preserve">            3.6.1.5.1.00.00 - Redução a Valor Recuperável de Imobilizado - 
            Consolidação </t>
  </si>
  <si>
    <t xml:space="preserve">          3.6.1.6.0.00.00 - Redução a Valor Recuperável de Intangíveis </t>
  </si>
  <si>
    <t xml:space="preserve">            3.6.1.6.1.00.00 - Redução a Valor Recuperável de Intangíveis - 
            Consolidação </t>
  </si>
  <si>
    <t xml:space="preserve">          3.6.1.7.0.00.00 - Variação Patrimonial Diminutiva com Ajuste de 
          Perdas de Créditos e de Investimentos e Aplicações Temporários </t>
  </si>
  <si>
    <t xml:space="preserve">            3.6.1.7.1.00.00 - Variação Patrimonial Diminutiva com Ajuste de 
            Perdas de Créditos e de Investimentos e Aplicações Temporários - 
            Consolidação </t>
  </si>
  <si>
    <t xml:space="preserve">            3.6.1.7.2.00.00 - Variação Patrimonial Diminutiva com Ajuste de 
            Perdas de Créditos e de Investimentos e Aplicações Temporários- 
            Intra OFSS </t>
  </si>
  <si>
    <t xml:space="preserve">            3.6.1.7.3.00.00 - Variação Patrimonial Diminutiva com Ajuste de 
            Perdas de Créditos e de Investimentos e Aplicações Temporários- 
            Inter OFSS - União </t>
  </si>
  <si>
    <t xml:space="preserve">            3.6.1.7.4.00.00 - Variação Patrimonial Diminutiva com Ajuste de 
            Perdas de Créditos e de Investimentos e Aplicações Temporários- 
            Inter OFSS - Estado </t>
  </si>
  <si>
    <t xml:space="preserve">            3.6.1.7.5.00.00 - Variação Patrimonial Diminutiva com Ajuste de 
            Perdas de Créditos e de Investimentos e Aplicações Temporários- 
            Inter OFSS - Município </t>
  </si>
  <si>
    <t xml:space="preserve">          3.6.1.8.0.00.00 - Variação Patrimonial Diminutiva com Ajuste de 
          Perdas de Estoques </t>
  </si>
  <si>
    <t xml:space="preserve">            3.6.1.8.1.00.00 - Variação Patrimonial Diminutiva com Ajuste de 
            Perdas de Estoques - Consolidação </t>
  </si>
  <si>
    <t xml:space="preserve">        3.6.2.0.0.00.00 - Perdas com Alienação </t>
  </si>
  <si>
    <t xml:space="preserve">          3.6.2.1.0.00.00 - Perdas com Alienação de Investimentos </t>
  </si>
  <si>
    <t xml:space="preserve">            3.6.2.1.1.00.00 - Perdas com Alienação de Investimentos - 
            Consolidação </t>
  </si>
  <si>
    <t xml:space="preserve">          3.6.2.2.0.00.00 - Perdas com Alienação de Imobilizado </t>
  </si>
  <si>
    <t xml:space="preserve">            3.6.2.2.1.00.00 - Perdas com Alienação de Imobilizado - Consolidação </t>
  </si>
  <si>
    <t xml:space="preserve">          3.6.2.3.0.00.00 - Perdas com Alienação de Intangíveis </t>
  </si>
  <si>
    <t xml:space="preserve">            3.6.2.3.1.00.00 - Perdas com Alienação de Intangíveis - Consolidação </t>
  </si>
  <si>
    <t xml:space="preserve">          3.6.2.9.0.00.00 - Perdas com Alienação de Demais Ativos </t>
  </si>
  <si>
    <t xml:space="preserve">            3.6.2.9.1.00.00 - Perdas com Alienação de Demais Ativos - 
            Consolidação </t>
  </si>
  <si>
    <t xml:space="preserve">        3.6.3.0.0.00.00 - Perdas Involuntárias </t>
  </si>
  <si>
    <t xml:space="preserve">          3.6.3.1.0.00.00 - Perdas Involuntárias com Imobilizado </t>
  </si>
  <si>
    <t xml:space="preserve">            3.6.3.1.1.00.00 - Perdas Involuntárias com Imobilizado - 
            Consolidação </t>
  </si>
  <si>
    <t xml:space="preserve">          3.6.3.2.0.00.00 - Perdas Involuntárias com Intangíveis </t>
  </si>
  <si>
    <t xml:space="preserve">            3.6.3.2.1.00.00 - Perdas Involuntárias com Intangíveis - 
            Consolidação </t>
  </si>
  <si>
    <t xml:space="preserve">          3.6.3.3.0.00.00 - Perdas Involuntárias com Estoques </t>
  </si>
  <si>
    <t xml:space="preserve">            3.6.3.3.1.00.00 - Perdas Involuntárias com Estoques - Consolidação </t>
  </si>
  <si>
    <t xml:space="preserve">          3.6.3.9.0.00.00 - Outras Perdas Involuntárias </t>
  </si>
  <si>
    <t xml:space="preserve">            3.6.3.9.1.00.00 - Outras Perdas Involuntárias - Consolidação </t>
  </si>
  <si>
    <t xml:space="preserve">        3.6.4.0.0.00.00 - Incorporação de Passivos </t>
  </si>
  <si>
    <t xml:space="preserve">          3.6.4.0.1.00.00 - Incorporação de Passivos - Consolidação </t>
  </si>
  <si>
    <t xml:space="preserve">        3.6.5.0.0.00.00 - Desincorporação de Ativos </t>
  </si>
  <si>
    <t xml:space="preserve">          3.6.5.0.1.00.00 - Desincorporação de Ativos - Consolidação </t>
  </si>
  <si>
    <t xml:space="preserve">      3.7.0.0.0.00.00 - Tributárias </t>
  </si>
  <si>
    <t xml:space="preserve">        3.7.1.0.0.00.00 - Impostos, Taxas e Contribuições de Melhoria </t>
  </si>
  <si>
    <t xml:space="preserve">          3.7.1.1.0.00.00 - Impostos </t>
  </si>
  <si>
    <t xml:space="preserve">            3.7.1.1.1.00.00 - Impostos- Consolidação </t>
  </si>
  <si>
    <t xml:space="preserve">          3.7.1.2.0.00.00 - Taxas </t>
  </si>
  <si>
    <t xml:space="preserve">            3.7.1.2.1.00.00 - Taxas - Consolidação </t>
  </si>
  <si>
    <t xml:space="preserve">          3.7.1.3.0.00.00 - Contribuições de Melhoria </t>
  </si>
  <si>
    <t xml:space="preserve">            3.7.1.3.1.00.00 - Contribuições de Melhoria - Consolidação </t>
  </si>
  <si>
    <t xml:space="preserve">        3.7.2.0.0.00.00 - Contribuições </t>
  </si>
  <si>
    <t xml:space="preserve">          3.7.2.1.0.00.00 - Contribuições Sociais </t>
  </si>
  <si>
    <t xml:space="preserve">            3.7.2.1.1.00.00 - Contribuições Sociais - Consolidação </t>
  </si>
  <si>
    <t xml:space="preserve">            3.7.2.1.2.00.00 - Contribuições Sociais - Intra OFSS </t>
  </si>
  <si>
    <t xml:space="preserve">            3.7.2.1.3.00.00 - Contribuições Sociais - Inter OFSS - União </t>
  </si>
  <si>
    <t xml:space="preserve">            3.7.2.1.4.00.00 - Contribuições Sociais - Inter OFSS - Estado </t>
  </si>
  <si>
    <t xml:space="preserve">            3.7.2.1.5.00.00 - Contribuições Sociais - Inter OFSS - Município </t>
  </si>
  <si>
    <t xml:space="preserve">          3.7.2.2.0.00.00 - Contribuições de Intervenção no Domínio Econômico </t>
  </si>
  <si>
    <t xml:space="preserve">            3.7.2.2.1.00.00 - Contribuições de Intervenção no Domínio Econômico 
            - Consolidação </t>
  </si>
  <si>
    <t xml:space="preserve">          3.7.2.3.0.00.00 - Contribuição para o Custeio do Serviço de 
          Iluminação Pública - Cosip </t>
  </si>
  <si>
    <t xml:space="preserve">            3.7.2.3.1.00.00 - Contribuição para o Custeio do Serviço de 
            Iluminação Pública - Cosip - Consolidação </t>
  </si>
  <si>
    <t xml:space="preserve">          3.7.2.9.0.00.00 - Outras Contribuições </t>
  </si>
  <si>
    <t xml:space="preserve">            3.7.2.9.1.00.00 - Outras Contribuições - Consolidação </t>
  </si>
  <si>
    <t xml:space="preserve">      3.8.0.0.0.00.00 - Custo das Mercadorias Vendidas, dos Produtos Vendidos 
      e dos Serviços Prestados </t>
  </si>
  <si>
    <t xml:space="preserve">        3.8.1.0.0.00.00 - Custo de Mercadorias Vendidas </t>
  </si>
  <si>
    <t xml:space="preserve">          3.8.1.0.1.00.00 - Custo de Mercadorias Vendidas - Consolidação </t>
  </si>
  <si>
    <t xml:space="preserve">          3.8.1.0.2.00.00 - Custo de Mercadorias Vendidas - Intra OFSS </t>
  </si>
  <si>
    <t xml:space="preserve">          3.8.1.0.3.00.00 - Custo de Mercadorias Vendidas - Inter OFSS - União </t>
  </si>
  <si>
    <t xml:space="preserve">          3.8.1.0.4.00.00 - Custo de Mercadorias Vendidas - Inter OFSS - Estado </t>
  </si>
  <si>
    <t xml:space="preserve">          3.8.1.0.5.00.00 - Custo de Mercadorias Vendidas - Inter OFSS - 
          Município </t>
  </si>
  <si>
    <t xml:space="preserve">        3.8.2.0.0.00.00 - Custos dos Produtos Vendidos </t>
  </si>
  <si>
    <t xml:space="preserve">          3.8.2.0.1.00.00 - Custos dos Produtos Vendidos - Consolidação </t>
  </si>
  <si>
    <t xml:space="preserve">          3.8.2.0.2.00.00 - Custos dos Produtos Vendidos - Intra OFSS </t>
  </si>
  <si>
    <t xml:space="preserve">          3.8.2.0.3.00.00 - Custos dos Produtos Vendidos - Inter OFSS - União </t>
  </si>
  <si>
    <t xml:space="preserve">          3.8.2.0.4.00.00 - Custos dos Produtos Vendidos - Inter OFSS - Estado </t>
  </si>
  <si>
    <r>
      <t xml:space="preserve">          3.8.2.0.5.00.00 - Custos dos Produtos Vendidos - </t>
    </r>
    <r>
      <rPr>
        <sz val="10"/>
        <color rgb="FFFF0000"/>
        <rFont val="LucidaSansRegular"/>
      </rPr>
      <t>Inter</t>
    </r>
    <r>
      <rPr>
        <sz val="10"/>
        <color indexed="8"/>
        <rFont val="LucidaSansRegular"/>
      </rPr>
      <t xml:space="preserve"> Município </t>
    </r>
  </si>
  <si>
    <t xml:space="preserve">        3.8.3.0.0.00.00 - Custo dos Serviços Prestados </t>
  </si>
  <si>
    <t xml:space="preserve">          3.8.3.0.1.00.00 - Custo dos Serviços Prestados - Consolidação </t>
  </si>
  <si>
    <t xml:space="preserve">          3.8.3.0.2.00.00 - Custo dos Serviços Prestados - Intra OFSS </t>
  </si>
  <si>
    <t xml:space="preserve">          3.8.3.0.3.00.00 - Custo dos Serviços Prestados - Inter OFSS - União </t>
  </si>
  <si>
    <t xml:space="preserve">          3.8.3.0.4.00.00 - Custo dos Serviços Prestados - Inter OFSS - Estado </t>
  </si>
  <si>
    <t xml:space="preserve">          3.8.3.0.5.00.00 - Custo dos Serviços Prestados - Inter OFSS - 
          Município </t>
  </si>
  <si>
    <t xml:space="preserve">      3.9.0.0.0.00.00 - Outras Variações Patrimoniais Diminutivas </t>
  </si>
  <si>
    <t xml:space="preserve">        3.9.1.0.0.00.00 - Premiações </t>
  </si>
  <si>
    <t xml:space="preserve">          3.9.1.1.0.00.00 - Premiações Culturais </t>
  </si>
  <si>
    <t xml:space="preserve">            3.9.1.1.1.00.00 - Premiações Culturais - Consolidação </t>
  </si>
  <si>
    <t xml:space="preserve">          3.9.1.2.0.00.00 - Premiações Artísticas </t>
  </si>
  <si>
    <t xml:space="preserve">            3.9.1.2.1.00.00 - Premiações Artísticas - Consolidação </t>
  </si>
  <si>
    <t xml:space="preserve">          3.9.1.3.0.00.00 - Premiações Cientificas </t>
  </si>
  <si>
    <t xml:space="preserve">            3.9.1.3.1.00.00 - Premiações Cientificas - Consolidação </t>
  </si>
  <si>
    <t xml:space="preserve">          3.9.1.4.0.00.00 - Premiações Desportivas </t>
  </si>
  <si>
    <t xml:space="preserve">            3.9.1.4.1.00.00 - Premiações Desportivas - Consolidação </t>
  </si>
  <si>
    <t xml:space="preserve">          3.9.1.5.0.00.00 - Ordens Honorificas </t>
  </si>
  <si>
    <t xml:space="preserve">            3.9.1.5.1.00.00 - Ordens Honorificas - Consolidação </t>
  </si>
  <si>
    <t xml:space="preserve">          3.9.1.9.0.00.00 - Outras Premiações </t>
  </si>
  <si>
    <t xml:space="preserve">            3.9.1.9.1.00.00 - Outras Premiações - Consolidação </t>
  </si>
  <si>
    <t xml:space="preserve">        3.9.2.0.0.00.00 - Resultado Negativo de Participações </t>
  </si>
  <si>
    <t xml:space="preserve">          3.9.2.1.0.00.00 - Resultado Negativo de Equivalência Patrimonial </t>
  </si>
  <si>
    <t xml:space="preserve">            3.9.2.1.1.00.00 - Resultado Negativo de Equivalência Patrimonial - 
            Consolidação </t>
  </si>
  <si>
    <t xml:space="preserve">            3.9.2.1.2.00.00 - Resultado Negativo de Equivalência Patrimonial - 
            Intra OFSS </t>
  </si>
  <si>
    <t xml:space="preserve">            3.9.2.1.3.00.00 - Resultado Negativo de Equivalência Patrimonial - 
            Inter OFSS - União </t>
  </si>
  <si>
    <t xml:space="preserve">            3.9.2.1.4.00.00 - Resultado Negativo de Equivalência Patrimonial - 
            Inter OFSS - Estado </t>
  </si>
  <si>
    <t xml:space="preserve">            3.9.2.1.5.00.00 - Resultado Negativo de Equivalência Patrimonial - 
            Inter OFSS - Município </t>
  </si>
  <si>
    <t xml:space="preserve">        3.9.3.0.0.00.00 - Operações da Autoridade Monetária </t>
  </si>
  <si>
    <t xml:space="preserve">          3.9.3.1.0.00.00 - Juros </t>
  </si>
  <si>
    <t xml:space="preserve">            3.9.3.1.1.00.00 - Juros - Consolidação </t>
  </si>
  <si>
    <t xml:space="preserve">          3.9.3.2.0.00.00 - Posição de Negociação </t>
  </si>
  <si>
    <t xml:space="preserve">            3.9.3.2.1.00.00 - Posição de Negociação - Consolidação </t>
  </si>
  <si>
    <t xml:space="preserve">          3.9.3.3.0.00.00 - Posição de Investimentos </t>
  </si>
  <si>
    <t xml:space="preserve">            3.9.3.3.1.00.00 - Posição de Investimentos - Consolidação </t>
  </si>
  <si>
    <t xml:space="preserve">          3.9.3.4.0.00.00 - Correção Cambial </t>
  </si>
  <si>
    <t xml:space="preserve">            3.9.3.4.1.00.00 - Correção Cambial - Consolidação </t>
  </si>
  <si>
    <t xml:space="preserve">          3.9.3.9.0.00.00 - Outras VPD de Operações da Autoridade Monetária </t>
  </si>
  <si>
    <t xml:space="preserve">            3.9.3.9.1.00.00 - Outras VPD de Operações da Autoridade Monetária - 
            Consolidação </t>
  </si>
  <si>
    <t xml:space="preserve">        3.9.4.0.0.00.00 - Incentivos </t>
  </si>
  <si>
    <t xml:space="preserve">          3.9.4.1.0.00.00 - Incentivos a Educação </t>
  </si>
  <si>
    <t xml:space="preserve">            3.9.4.1.1.00.00 - Incentivos a Educação - Consolidação </t>
  </si>
  <si>
    <t xml:space="preserve">          3.9.4.2.0.00.00 - Incentivos a Ciência </t>
  </si>
  <si>
    <t xml:space="preserve">            3.9.4.2.1.00.00 - Incentivos a Ciência - Consolidação </t>
  </si>
  <si>
    <t xml:space="preserve">          3.9.4.3.0.00.00 - Incentivos a Cultura </t>
  </si>
  <si>
    <t xml:space="preserve">            3.9.4.3.1.00.00 - Incentivos a Cultura - Consolidação </t>
  </si>
  <si>
    <t xml:space="preserve">          3.9.4.4.0.00.00 - Incentivos ao Esporte </t>
  </si>
  <si>
    <t xml:space="preserve">            3.9.4.4.1.00.00 - Incentivos ao Esporte - Consolidação </t>
  </si>
  <si>
    <t xml:space="preserve">          3.9.4.9.0.00.00 - Outros Incentivos </t>
  </si>
  <si>
    <t xml:space="preserve">            3.9.4.9.1.00.00 - Outros Incentivos - Consolidação </t>
  </si>
  <si>
    <t xml:space="preserve">        3.9.5.0.0.00.00 - Subvenções Econômicas </t>
  </si>
  <si>
    <t xml:space="preserve">          3.9.5.0.1.00.00 - Subvenções Econômicas - Consolidação </t>
  </si>
  <si>
    <t xml:space="preserve">        3.9.6.0.0.00.00 - Participações e Contribuições </t>
  </si>
  <si>
    <t xml:space="preserve">          3.9.6.1.0.00.00 - Participações de Debêntures </t>
  </si>
  <si>
    <t xml:space="preserve">            3.9.6.1.1.00.00 - Participações de Debêntures - Consolidação </t>
  </si>
  <si>
    <t xml:space="preserve">          3.9.6.2.0.00.00 - Participações de Empregados </t>
  </si>
  <si>
    <t xml:space="preserve">            3.9.6.2.1.00.00 - Participações de Empregados - Consolidação </t>
  </si>
  <si>
    <t xml:space="preserve">          3.9.6.3.0.00.00 - Participações de Administradores </t>
  </si>
  <si>
    <t xml:space="preserve">            3.9.6.3.1.00.00 - Participações de Administradores - Consolidação </t>
  </si>
  <si>
    <t xml:space="preserve">          3.9.6.4.0.00.00 - Participações de Partes Beneficiarias </t>
  </si>
  <si>
    <t xml:space="preserve">            3.9.6.4.1.00.00 - Participações de Partes Beneficiarias - 
            Consolidação </t>
  </si>
  <si>
    <t xml:space="preserve">          3.9.6.5.0.00.00 - Participações de Instituições ou Fundos de 
          Assistência ou Previdência de Empregados </t>
  </si>
  <si>
    <t xml:space="preserve">            3.9.6.5.1.00.00 - Participações de Instituições ou Fundos de 
            Assistência ou Previdência de Empregados - Consolidação </t>
  </si>
  <si>
    <t xml:space="preserve">        3.9.7.0.0.00.00 - VPD de Constituição de Provisões </t>
  </si>
  <si>
    <t xml:space="preserve">          3.9.7.1.0.00.00 - VPD de Provisão para Riscos Trabalhistas </t>
  </si>
  <si>
    <t xml:space="preserve">            3.9.7.1.1.00.00 - VPD de Provisão para Riscos Trabalhistas - 
            Consolidação </t>
  </si>
  <si>
    <t xml:space="preserve">          3.9.7.2.0.00.00 - VPD de Provisões Matemáticas Previdenciárias a 
          Longo Prazo </t>
  </si>
  <si>
    <t xml:space="preserve">            3.9.7.2.1.00.00 - VPD de Provisões Matemáticas Previdenciárias a 
            Longo Prazo - Consolidação </t>
  </si>
  <si>
    <t xml:space="preserve">          3.9.7.3.0.00.00 - VPD de Provisões para Riscos Fiscais </t>
  </si>
  <si>
    <t xml:space="preserve">            3.9.7.3.1.00.00 - VPD de Provisões para Riscos Fiscais – 
            Consolidação </t>
  </si>
  <si>
    <t xml:space="preserve">          3.9.7.4.0.00.00 - VPD de Provisão para Riscos Cíveis </t>
  </si>
  <si>
    <t xml:space="preserve">            3.9.7.4.1.00.00 - VPD de Provisão para Riscos Cíveis – Consolidação </t>
  </si>
  <si>
    <t xml:space="preserve">          3.9.7.5.0.00.00 - VPD de Provisão para Repartição de Créditos </t>
  </si>
  <si>
    <t xml:space="preserve">            3.9.7.5.3.00.00 - VPD de Provisão para Repartição de Créditos - 
            Inter OFSS União </t>
  </si>
  <si>
    <t xml:space="preserve">            3.9.7.5.4.00.00 - VPD de Provisão para Repartição de Créditos - 
            Inter OFSS Estados </t>
  </si>
  <si>
    <t xml:space="preserve">            3.9.7.5.5.00.00 - VPD de Provisão para Repartição de Créditos - 
            Inter OFSS - Município </t>
  </si>
  <si>
    <t xml:space="preserve">          3.9.7.6.0.00.00 - VPD de Provisão para Riscos Decorrentes de 
          Contratos de PPP </t>
  </si>
  <si>
    <t xml:space="preserve">            3.9.7.6.1.00.00 - VPD de Provisão para Riscos Decorrentes de 
            Contratos de PPP - Consolidação </t>
  </si>
  <si>
    <t xml:space="preserve">          3.9.7.9.0.00.00 - VPD de Outras Provisões </t>
  </si>
  <si>
    <t xml:space="preserve">            3.9.7.9.1.00.00 - VPD de Outras Provisões - Consolidação </t>
  </si>
  <si>
    <t xml:space="preserve">        3.9.9.0.0.00.00 - Diversas Variações Patrimoniais Diminutivas </t>
  </si>
  <si>
    <t xml:space="preserve">          3.9.9.1.0.00.00 - Compensação Financeira entre RGPS/RPPS </t>
  </si>
  <si>
    <t xml:space="preserve">            3.9.9.1.2.00.00 - Compensação Financeira entre RGPS/RPPS - Intra 
            OFSS </t>
  </si>
  <si>
    <t xml:space="preserve">            3.9.9.1.3.00.00 - Compensação Financeira entre RGPS/RPPS - Inter 
            OFSS - União </t>
  </si>
  <si>
    <t xml:space="preserve">            3.9.9.1.4.00.00 - Compensação Financeira entre RGPS/RPPS - Inter 
            OFSS - Estado </t>
  </si>
  <si>
    <t xml:space="preserve">            3.9.9.1.5.00.00 - Compensação Financeira entre RGPS/RPPS - Inter 
            OFSS - Município </t>
  </si>
  <si>
    <t xml:space="preserve">          3.9.9.2.0.00.00 - Compensação Financeira entre Regimes Próprios </t>
  </si>
  <si>
    <t xml:space="preserve">            3.9.9.2.3.00.00 - Compensação Financeira entre Regimes Próprios - 
            Inter OFSS - União </t>
  </si>
  <si>
    <t xml:space="preserve">            3.9.9.2.4.00.00 - Compensação Financeira entre Regimes Próprios - 
            Inter OFSS - Estado </t>
  </si>
  <si>
    <t xml:space="preserve">            3.9.9.2.5.00.00 - Compensação Financeira entre Regimes Próprios - 
            Inter OFSS - Município </t>
  </si>
  <si>
    <t xml:space="preserve">          3.9.9.3.0.00.00 - Variação Patrimonial Diminutiva com Bonificações </t>
  </si>
  <si>
    <t xml:space="preserve">            3.9.9.3.1.00.00 - Variação Patrimonial Diminutiva com Bonificações - 
            Consolidação </t>
  </si>
  <si>
    <t xml:space="preserve">          3.9.9.4.0.00.00 - Amortização de Ágio em Investimentos </t>
  </si>
  <si>
    <t xml:space="preserve">            3.9.9.4.1.00.00 - Amortização de Ágio em Investimentos - 
            Consolidação </t>
  </si>
  <si>
    <t xml:space="preserve">            3.9.9.4.2.00.00 - Amortização de Ágio em Investimentos - Intra OFSS </t>
  </si>
  <si>
    <t xml:space="preserve">            3.9.9.4.3.00.00 - Amortização de Ágio em Investimentos - Inter OFSS 
            - União </t>
  </si>
  <si>
    <t xml:space="preserve">            3.9.9.4.4.00.00 - Amortização de Ágio em Investimentos - Inter OFSS 
            - Estado </t>
  </si>
  <si>
    <t xml:space="preserve">            3.9.9.4.5.00.00 - Amortização de Ágio em Investimentos - Inter OFSS 
            - Município </t>
  </si>
  <si>
    <t xml:space="preserve">          3.9.9.5.0.00.00 - Multas Administrativas </t>
  </si>
  <si>
    <t xml:space="preserve">            3.9.9.5.1.00.00 - Multas Administrativas - Consolidação </t>
  </si>
  <si>
    <t xml:space="preserve">          3.9.9.6.0.00.00 - Indenizações e Restituições </t>
  </si>
  <si>
    <t xml:space="preserve">            3.9.9.6.1.00.00 - Indenizações e Restituições - Consolidação </t>
  </si>
  <si>
    <t xml:space="preserve">          3.9.9.7.0.00.00 - Compensações ao RGPS </t>
  </si>
  <si>
    <t xml:space="preserve">            3.9.9.7.1.00.00 - Compensações ao RGPS - Consolidação </t>
  </si>
  <si>
    <t xml:space="preserve">            3.9.9.7.3.00.00 - Compensações ao RGPS - Inter OFSS - União </t>
  </si>
  <si>
    <t xml:space="preserve">          3.9.9.9.0.00.00 - Variações Patrimoniais Diminutivas Decorrentes de 
          Fatos Geradores Diversos </t>
  </si>
  <si>
    <t xml:space="preserve">            3.9.9.9.1.00.00 - Variações Patrimoniais Diminutivas Decorrentes de 
            Fatos Geradores Diversos - Consolidação </t>
  </si>
  <si>
    <t xml:space="preserve">  Variação Patrimonial Aumentativa </t>
  </si>
  <si>
    <t xml:space="preserve">    4.0.0.0.0.00.00 - Variação Patrimonial Aumentativa </t>
  </si>
  <si>
    <t xml:space="preserve">      4.1.0.0.0.00.00 - Impostos, Taxas e Contribuições de Melhoria </t>
  </si>
  <si>
    <t xml:space="preserve">        4.1.1.0.0.00.00 - Impostos </t>
  </si>
  <si>
    <t xml:space="preserve">          4.1.1.1.0.00.00 - Impostos sobre Comercio Exterior </t>
  </si>
  <si>
    <t xml:space="preserve">            4.1.1.1.1.00.00 - Impostos sobre Comercio Exterior - Consolidação </t>
  </si>
  <si>
    <t xml:space="preserve">          4.1.1.2.0.00.00 - Impostos sobre Patrimônio e a Renda </t>
  </si>
  <si>
    <t xml:space="preserve">            4.1.1.2.1.00.00 - Impostos sobre Patrimônio e a Renda - Consolidação </t>
  </si>
  <si>
    <t xml:space="preserve">          4.1.1.3.0.00.00 - Impostos sobre a Produção e a Circulação </t>
  </si>
  <si>
    <t xml:space="preserve">            4.1.1.3.1.00.00 - Impostos sobre a Produção e a Circulação - 
            Consolidação </t>
  </si>
  <si>
    <t xml:space="preserve">          4.1.1.4.0.00.00 - Impostos Extraordinários </t>
  </si>
  <si>
    <t xml:space="preserve">            4.1.1.4.1.00.00 - Impostos Extraordinários - Consolidação </t>
  </si>
  <si>
    <t xml:space="preserve">          4.1.1.9.0.00.00 - Outros Impostos </t>
  </si>
  <si>
    <t xml:space="preserve">            4.1.1.9.1.00.00 - Outros Impostos - Consolidação </t>
  </si>
  <si>
    <t xml:space="preserve">        4.1.2.0.0.00.00 - Taxas </t>
  </si>
  <si>
    <t xml:space="preserve">          4.1.2.1.0.00.00 - Taxas pelo Exercício do Poder de Policia </t>
  </si>
  <si>
    <t xml:space="preserve">            4.1.2.1.1.00.00 - Taxas pelo Exercício do Poder de Polícia - 
            Consolidação </t>
  </si>
  <si>
    <t xml:space="preserve">          4.1.2.2.0.00.00 - Taxas Pela Prestação de Serviços </t>
  </si>
  <si>
    <t xml:space="preserve">            4.1.2.2.1.00.00 - Taxas Pela Prestação de Serviços - Consolidação </t>
  </si>
  <si>
    <t xml:space="preserve">        4.1.3.0.0.00.00 - Contribuições de Melhoria </t>
  </si>
  <si>
    <t xml:space="preserve">          4.1.3.1.0.00.00 - Contribuição de Melhoria Pela Expansão da Rede de 
          Água Potável e Esgoto Sanitário </t>
  </si>
  <si>
    <t xml:space="preserve">            4.1.3.1.1.00.00 - Contribuição de Melhoria Pela Expansão da Rede de 
            Água Potável e Esgoto Sanitário - Consolidação </t>
  </si>
  <si>
    <t xml:space="preserve">          4.1.3.2.0.00.00 - Contribuição de Melhoria Pela Expansão da Rede de 
          Iluminação Pública na Cidade </t>
  </si>
  <si>
    <t xml:space="preserve">            4.1.3.2.1.00.00 - Contribuição de Melhoria Pela Expansão da Rede de 
            Iluminação Pública na Cidade - Consolidação </t>
  </si>
  <si>
    <t xml:space="preserve">          4.1.3.3.0.00.00 - Contribuição de Melhoria Pela Expansão de Rede de 
          Iluminação Pública Rural </t>
  </si>
  <si>
    <t xml:space="preserve">            4.1.3.3.1.00.00 - Contribuição de Melhoria Pela Expansão de Rede de 
            Iluminação Pública Rural - Consolidação </t>
  </si>
  <si>
    <t xml:space="preserve">          4.1.3.4.0.00.00 - Contribuição de Melhoria Pela Pavimentação e Obras 
          Complementares </t>
  </si>
  <si>
    <t xml:space="preserve">            4.1.3.4.1.00.00 - Contribuição de Melhoria Pela Pavimentação e Obras 
            Complementares - Consolidação </t>
  </si>
  <si>
    <t xml:space="preserve">          4.1.3.9.0.00.00 - Outras Contribuições de Melhoria </t>
  </si>
  <si>
    <t xml:space="preserve">            4.1.3.9.1.00.00 - Outras Contribuições de Melhoria - Consolidação </t>
  </si>
  <si>
    <t xml:space="preserve">      4.2.0.0.0.00.00 - Contribuições </t>
  </si>
  <si>
    <t xml:space="preserve">        4.2.1.0.0.00.00 - Contribuições Sociais </t>
  </si>
  <si>
    <t xml:space="preserve">          4.2.1.1.0.00.00 - Contribuições Sociais - RPPS </t>
  </si>
  <si>
    <t xml:space="preserve">            4.2.1.1.1.00.00 - Contribuições Sociais - RPPS - Consolidação </t>
  </si>
  <si>
    <t xml:space="preserve">              4.2.1.1.1.01.00 - Contribuições Patronais ao RPPS </t>
  </si>
  <si>
    <t xml:space="preserve">              4.2.1.1.1.02.00 - Contribuição do Segurado ao RPPS </t>
  </si>
  <si>
    <t xml:space="preserve">              4.2.1.1.1.03.00 - Contribuição Previdenciária para Amortização do 
              Déficit Atuarial </t>
  </si>
  <si>
    <t xml:space="preserve">              4.2.1.1.1.04.00 - Contribuições para Custeio das Pensões Militares </t>
  </si>
  <si>
    <t xml:space="preserve">              4.2.1.1.1.97.00 - (-) Deduções </t>
  </si>
  <si>
    <t xml:space="preserve">              4.2.1.1.1.99.00 - Outras Contribuições Sociais - RPPS </t>
  </si>
  <si>
    <t xml:space="preserve">            4.2.1.1.2.00.00 - Contribuições Sociais - RPPS - Intra OFSS </t>
  </si>
  <si>
    <t xml:space="preserve">            4.2.1.1.3.00.00 - Contribuições Sociais - RPPS - Inter OFSS – União </t>
  </si>
  <si>
    <t xml:space="preserve">            4.2.1.1.4.00.00 - Contribuições Sociais - RPPS - Inter OFSS - Estado </t>
  </si>
  <si>
    <t xml:space="preserve">            4.2.1.1.5.00.00 - Contribuições Sociais - RPPS - Inter OFSS - 
            Município </t>
  </si>
  <si>
    <t xml:space="preserve">          4.2.1.2.0.00.00 - Contribuições Sociais - RGPS </t>
  </si>
  <si>
    <t xml:space="preserve">            4.2.1.2.1.00.00 - Contribuições Sociais - RGPS - Consolidação </t>
  </si>
  <si>
    <t xml:space="preserve">            4.2.1.2.2.00.00 - Contribuições Sociais - RGPS - Intra OFSS </t>
  </si>
  <si>
    <t xml:space="preserve">            4.2.1.2.3.00.00 - Contribuições Sociais - RGPS - Inter OFSS - União </t>
  </si>
  <si>
    <t xml:space="preserve">            4.2.1.2.4.00.00 - Contribuições Sociais - RGPS - Inter OFSS - Estado </t>
  </si>
  <si>
    <t xml:space="preserve">            4.2.1.2.5.00.00 - Contribuições Sociais - RGPS - Inter OFSS - 
            Município </t>
  </si>
  <si>
    <t xml:space="preserve">          4.2.1.3.0.00.00 - Contribuição sobre a Receita ou o Faturamento </t>
  </si>
  <si>
    <t xml:space="preserve">            4.2.1.3.1.00.00 - Contribuição sobre a Receita ou o Faturamento - 
            Consolidação </t>
  </si>
  <si>
    <t xml:space="preserve">          4.2.1.4.0.00.00 - Contribuição sobre o Lucro </t>
  </si>
  <si>
    <t xml:space="preserve">            4.2.1.4.1.00.00 - Contribuição sobre o Lucro - Consolidação </t>
  </si>
  <si>
    <t xml:space="preserve">          4.2.1.5.0.00.00 - Contribuição sobre Receita de Concurso de 
          Prognostico </t>
  </si>
  <si>
    <t xml:space="preserve">            4.2.1.5.1.00.00 - Contribuição sobre Receita de Concurso de 
            Prognostico - Consolidação </t>
  </si>
  <si>
    <t xml:space="preserve">          4.2.1.6.0.00.00 - Contribuição do Importador de Bens ou Serviços do 
          Exterior </t>
  </si>
  <si>
    <t xml:space="preserve">            4.2.1.6.1.00.00 - Contribuição do Importador de Bens ou Serviços do 
            Exterior - Consolidação </t>
  </si>
  <si>
    <t>4.2.1.7.0.00.00 - Contribuição Social para o Sistema de Pagamento de 
 Pensões Militares</t>
  </si>
  <si>
    <t xml:space="preserve">4.2.1.7.2.00.00 - Contribuição Social para o Sistema de Pagamento de 
Pensões Militares - Intra OFSS </t>
  </si>
  <si>
    <t xml:space="preserve">          4.2.1.9.0.00.00 - Outras Contribuições Sociais </t>
  </si>
  <si>
    <t xml:space="preserve">            4.2.1.9.1.00.00 - Outras Contribuições Sociais - Consolidação </t>
  </si>
  <si>
    <t xml:space="preserve">        4.2.2.0.0.00.00 - Contribuições de Intervenção no Domínio Econômico </t>
  </si>
  <si>
    <t xml:space="preserve">          4.2.2.0.1.00.00 - Contribuições de Intervenção no Domínio Econômico - 
          Consolidação </t>
  </si>
  <si>
    <t xml:space="preserve">        4.2.3.0.0.00.00 - Contribuição de Iluminação Pública </t>
  </si>
  <si>
    <t xml:space="preserve">          4.2.3.0.1.00.00 - Contribuição de Iluminação Pública - Consolidação </t>
  </si>
  <si>
    <t xml:space="preserve">        4.2.4.0.0.00.00 - Contribuições de Interesse das Categorias 
        Profissionais </t>
  </si>
  <si>
    <t xml:space="preserve">          4.2.4.0.1.00.00 - Contribuições de Interesse das Categorias 
          Profissionais - Consolidação </t>
  </si>
  <si>
    <t xml:space="preserve">      4.3.0.0.0.00.00 - Exploração e Venda de Bens, Serviços e Direitos </t>
  </si>
  <si>
    <t xml:space="preserve">        4.3.1.0.0.00.00 - Venda de Mercadorias </t>
  </si>
  <si>
    <t xml:space="preserve">          4.3.1.1.0.00.00 - Venda Bruta de Mercadorias </t>
  </si>
  <si>
    <t xml:space="preserve">            4.3.1.1.1.00.00 - Venda Bruta de Mercadorias - Consolidação </t>
  </si>
  <si>
    <t xml:space="preserve">          4.3.1.9.0.00.00 - (-) Deduções da Venda Bruta de Mercadorias </t>
  </si>
  <si>
    <t xml:space="preserve">            4.3.1.9.1.00.00 - (-) Deduções da Venda Bruta de Mercadorias - 
            Consolidação </t>
  </si>
  <si>
    <t xml:space="preserve">        4.3.2.0.0.00.00 - Venda de Produtos </t>
  </si>
  <si>
    <t xml:space="preserve">          4.3.2.1.0.00.00 - Venda Bruta de Produtos </t>
  </si>
  <si>
    <t xml:space="preserve">            4.3.2.1.1.00.00 - Venda Bruta de Produtos - Consolidação </t>
  </si>
  <si>
    <t xml:space="preserve">          4.3.2.9.0.00.00 - (-) Deduções de Venda Bruta de Produtos </t>
  </si>
  <si>
    <t xml:space="preserve">            4.3.2.9.1.00.00 - (-) Deduções da Venda Bruta de Produtos - 
            Consolidação </t>
  </si>
  <si>
    <t xml:space="preserve">        4.3.3.0.0.00.00 - Exploração de Bens e Direitos e Prestação de 
        Serviços </t>
  </si>
  <si>
    <t xml:space="preserve">          4.3.3.1.0.00.00 - Valor Bruto de Exploração de Bens e Direitos e 
          Prestação de Serviços </t>
  </si>
  <si>
    <t xml:space="preserve">            4.3.3.1.1.00.00 - Valor Bruto de Exploração de Bens, Direitos e 
            Prestação de Serviços - Consolidação </t>
  </si>
  <si>
    <t xml:space="preserve">          4.3.3.9.0.00.00 - (-) Deduções do Valor Bruto de Exploração de Bens, 
          Direitos e Prestação de Serviços </t>
  </si>
  <si>
    <t xml:space="preserve">            4.3.3.9.1.00.00 - (-) Deduções do Valor Bruto de Exploração de Bens, 
            Direitos e Prestação de Serviços - Consolidação </t>
  </si>
  <si>
    <t xml:space="preserve">      4.4.0.0.0.00.00 - Variações Patrimoniais Aumentativas Financeiras </t>
  </si>
  <si>
    <t xml:space="preserve">        4.4.1.0.0.00.00 - Juros e Encargos de Empréstimos e Financiamentos 
        Concedidos </t>
  </si>
  <si>
    <t xml:space="preserve">          4.4.1.1.0.00.00 - Juros e Encargos de Empréstimos Internos Concedidos </t>
  </si>
  <si>
    <t xml:space="preserve">            4.4.1.1.1.00.00 - Juros e Encargos de Empréstimos Internos 
            Concedidos - Consolidação </t>
  </si>
  <si>
    <t xml:space="preserve">            4.4.1.1.3.00.00 - Juros e Encargos de Empréstimos Internos 
            Concedidos - Inter OFSS - União </t>
  </si>
  <si>
    <t xml:space="preserve">            4.4.1.1.4.00.00 - Juros e Encargos de Empréstimos Internos 
            Concedidos- Inter OFSS - Estado </t>
  </si>
  <si>
    <t xml:space="preserve">            4.4.1.1.5.00.00 - Juros e Encargos de Empréstimos Internos 
            Concedidos - Inter OFSS - Município </t>
  </si>
  <si>
    <t xml:space="preserve">          4.4.1.2.0.00.00 - Juros e Encargos de Empréstimos Externos Concedidos </t>
  </si>
  <si>
    <t xml:space="preserve">            4.4.1.2.1.00.00 - Juros e Encargos de Empréstimos Externos 
            Concedidos - Consolidação </t>
  </si>
  <si>
    <t xml:space="preserve">          4.4.1.3.0.00.00 - Juros e Encargos de Financiamentos Internos 
          Concedidos </t>
  </si>
  <si>
    <t xml:space="preserve">            4.4.1.3.1.00.00 - Juros e Encargos de Financiamentos Internos 
            Concedidos - Consolidação </t>
  </si>
  <si>
    <t xml:space="preserve">            4.4.1.3.3.00.00 - Juros e Encargos de Financiamentos Internos 
            Concedidos - Inter OFSS - União </t>
  </si>
  <si>
    <t xml:space="preserve">            4.4.1.3.4.00.00 - Juros e Encargos de Financiamentos Internos 
            Concedidos - Inter OFSS - Estado </t>
  </si>
  <si>
    <t xml:space="preserve">            4.4.1.3.5.00.00 - Juros e Encargos de Financiamentos Internos 
            Concedidos - Inter OFSS - Município </t>
  </si>
  <si>
    <t xml:space="preserve">          4.4.1.4.0.00.00 - Juros e Encargos de Financiamentos Externos 
          Concedidos </t>
  </si>
  <si>
    <t xml:space="preserve">            4.4.1.4.1.00.00 - Juros e Encargos de Financiamentos Externos 
            Concedidos - Consolidação </t>
  </si>
  <si>
    <t xml:space="preserve">        4.4.2.0.0.00.00 - Juros e Encargos de Mora </t>
  </si>
  <si>
    <t xml:space="preserve">          4.4.2.1.0.00.00 - Juros e Encargos de Mora sobre Empréstimos e 
          Financiamentos Internos Concedidos </t>
  </si>
  <si>
    <t xml:space="preserve">            4.4.2.1.1.00.00 - Juros e Encargos de Mora sobre Empréstimos e 
            Financiamentos Internos Concedidos - Consolidação </t>
  </si>
  <si>
    <t xml:space="preserve">            4.4.2.1.3.00.00 - Juros e Encargos de Mora sobre Empréstimos e 
            Financiamentos Internos Concedidos - Inter OFSS - União </t>
  </si>
  <si>
    <t xml:space="preserve">            4.4.2.1.4.00.00 - Juros e Encargos de Mora sobre Empréstimos e 
            Financiamentos Internos Concedidos - Inter OFSS - Estado </t>
  </si>
  <si>
    <t xml:space="preserve">            4.4.2.1.5.00.00 - Juros e Encargos de Mora sobre Empréstimos e 
            Financiamentos Internos Concedidos - Inter OFSS - Município </t>
  </si>
  <si>
    <t xml:space="preserve">          4.4.2.2.0.00.00 - Juros e Encargos de Mora sobre Empréstimos e 
          Financiamentos Externos Concedidos </t>
  </si>
  <si>
    <t xml:space="preserve">            4.4.2.2.1.00.00 - Juros e Encargos de Mora sobre Empréstimos e 
            Financiamentos Externos Concedidos - Consolidação </t>
  </si>
  <si>
    <t xml:space="preserve">          4.4.2.3.0.00.00 - Juros e Encargos de Mora sobre Fornecimentos de 
          Bens e Serviços </t>
  </si>
  <si>
    <t xml:space="preserve">            4.4.2.3.1.00.00 - Juros e Encargos de Mora sobre Fornecimentos de 
            Bens e Serviços - Consolidação </t>
  </si>
  <si>
    <t xml:space="preserve">          4.4.2.4.0.00.00 - Juros e Encargos de Mora sobre Créditos Tributários </t>
  </si>
  <si>
    <t xml:space="preserve">            4.4.2.4.1.00.00 - Juros e Encargos de Mora sobre Créditos 
            Tributários - Consolidação </t>
  </si>
  <si>
    <t xml:space="preserve">          4.4.2.9.0.00.00 - Outros Juros e Encargos de Mora </t>
  </si>
  <si>
    <t xml:space="preserve">            4.4.2.9.1.00.00 - Outros Juros e Encargos de Mora - Consolidação </t>
  </si>
  <si>
    <t xml:space="preserve">        4.4.3.0.0.00.00 - Variações Monetárias e Cambiais </t>
  </si>
  <si>
    <t xml:space="preserve">          4.4.3.1.0.00.00 - Variações Monetárias e Cambiais de Empréstimos 
          Internos Concedidos </t>
  </si>
  <si>
    <t xml:space="preserve">            4.4.3.1.1.00.00 - Variações Monetárias e Cambiais de Empréstimos 
            Internos Concedidos - Consolidação </t>
  </si>
  <si>
    <t xml:space="preserve">            4.4.3.1.3.00.00 - Variações Monetárias e Cambiais de Empréstimos 
            Internos Concedidos - Inter OFSS - União </t>
  </si>
  <si>
    <t xml:space="preserve">            4.4.3.1.4.00.00 - Variações Monetárias e Cambiais de Empréstimos 
            Internos Concedidos - Inter OFSS - Estado </t>
  </si>
  <si>
    <t xml:space="preserve">            4.4.3.1.5.00.00 - Variações Monetárias e Cambiais de Empréstimos 
            Internos Concedidos - Inter OFSS - Município </t>
  </si>
  <si>
    <t xml:space="preserve">          4.4.3.2.0.00.00 - Variações Monetárias e Cambiais de Empréstimos 
          Externos Concedidos </t>
  </si>
  <si>
    <t xml:space="preserve">            4.4.3.2.1.00.00 - Variações Monetárias e Cambiais de Empréstimos 
            Externos Concedidos - Consolidação </t>
  </si>
  <si>
    <t xml:space="preserve">          4.4.3.3.0.00.00 - Variações Monetárias e Cambiais de Financiamentos 
          Internos Concedidos </t>
  </si>
  <si>
    <t xml:space="preserve">            4.4.3.3.1.00.00 - Variações Monetárias e Cambiais de Financiamentos 
            Internos Concedidos - Consolidação </t>
  </si>
  <si>
    <t xml:space="preserve">            4.4.3.3.3.00.00 - Variações Monetárias e Cambiais de Financiamentos 
            Internos Concedidos - Inter OFSS - União </t>
  </si>
  <si>
    <t xml:space="preserve">            4.4.3.3.4.00.00 - Variações Monetárias e Cambiais de Financiamentos 
            Internos Concedidos - Inter OFSS - Estado </t>
  </si>
  <si>
    <t xml:space="preserve">            4.4.3.3.5.00.00 - Variações Monetárias e Cambiais de Financiamentos 
            Internos Concedidos - Inter OFSS - Município </t>
  </si>
  <si>
    <t xml:space="preserve">          4.4.3.4.0.00.00 - Variações Monetárias e Cambiais de Financiamentos 
          Externos Concedidos </t>
  </si>
  <si>
    <t xml:space="preserve">            4.4.3.4.1.00.00 - Variações Monetárias e Cambiais de Financiamentos 
            Externos Concedidos - Consolidação </t>
  </si>
  <si>
    <t xml:space="preserve">          4.4.3.9.0.00.00 - Outras Variações Monetárias e Cambiais </t>
  </si>
  <si>
    <t xml:space="preserve">            4.4.3.9.1.00.00 - Outras Variações Monetárias e Cambiais - 
            Consolidação </t>
  </si>
  <si>
    <t xml:space="preserve">            4.4.3.9.3.00.00 - Outras Variações Monetárias e Cambiais - Inter 
            OFSS - União </t>
  </si>
  <si>
    <t xml:space="preserve">            4.4.3.9.4.00.00 - Outras Variações Monetárias e Cambiais - Inter 
            OFSS - Estado </t>
  </si>
  <si>
    <t xml:space="preserve">            4.4.3.9.5.00.00 - Outras Variações Monetárias e Cambiais - Inter 
            OFSS - Município </t>
  </si>
  <si>
    <t xml:space="preserve">        4.4.4.0.0.00.00 - Descontos Financeiros Obtidos </t>
  </si>
  <si>
    <t xml:space="preserve">          4.4.4.0.1.00.00 - Descontos Financeiros Obtidos - Consolidação </t>
  </si>
  <si>
    <t xml:space="preserve">        4.4.5.0.0.00.00 - Remuneração de Depósitos Bancários e Aplicações 
        Financeiras </t>
  </si>
  <si>
    <t xml:space="preserve">          4.4.5.1.0.00.00 - Remuneração de Depósitos Bancários </t>
  </si>
  <si>
    <t xml:space="preserve">            4.4.5.1.1.00.00 - Remuneração de Depósitos Bancários - Consolidação </t>
  </si>
  <si>
    <t xml:space="preserve">          4.4.5.2.0.00.00 - Remuneração de Aplicações Financeiras </t>
  </si>
  <si>
    <t xml:space="preserve">            4.4.5.2.1.00.00 - Remuneração de Aplicações Financeiras - 
            Consolidação </t>
  </si>
  <si>
    <t xml:space="preserve">        4.4.8.0.0.00.00 - Aportes do Banco Central </t>
  </si>
  <si>
    <t xml:space="preserve">          4.4.8.1.0.00.00 - Resultado Positivo do Banco Central </t>
  </si>
  <si>
    <t xml:space="preserve">            4.4.8.1.1.00.00 - Resultado Positivo do Banco Central - Consolidação </t>
  </si>
  <si>
    <t xml:space="preserve">        4.4.9.0.0.00.00 - Outras Variações Patrimoniais Aumentativas – 
        Financeiras </t>
  </si>
  <si>
    <t xml:space="preserve">          4.4.9.0.1.00.00 - Outras Variações Patrimoniais Aumentativas – 
          Financeiras - Consolidação </t>
  </si>
  <si>
    <t xml:space="preserve">      4.5.0.0.0.00.00 - Transferências e Delegações Recebidas </t>
  </si>
  <si>
    <t xml:space="preserve">        4.5.1.0.0.00.00 - Transferências Intragovernamentais </t>
  </si>
  <si>
    <t xml:space="preserve">          4.5.1.1.0.00.00 - Transferências Recebidas para a Execução 
          Orçamentária </t>
  </si>
  <si>
    <t xml:space="preserve">            4.5.1.1.2.00.00 - Transferências Recebidas para a Execução 
            Orçamentária - Intra OFSS </t>
  </si>
  <si>
    <t xml:space="preserve">          4.5.1.2.0.00.00 - Transferências Recebidas Independentes de Execução 
          Orçamentária </t>
  </si>
  <si>
    <t xml:space="preserve">            4.5.1.2.2.00.00 - Transferências Recebidas Independentes de Execução 
            Orçamentária - Intra OFSS </t>
  </si>
  <si>
    <t xml:space="preserve">          4.5.1.3.0.00.00 - Transferencias Recebidas para Aportes de Recursos 
          para o RPPS </t>
  </si>
  <si>
    <t xml:space="preserve">            4.5.1.3.2.00.00 - Transferencias Recebidas para Aportes de Recursos 
            para o RPPS – Intra OFSS </t>
  </si>
  <si>
    <t xml:space="preserve">          4.5.1.4.0.00.00 - Transferências Recebidas para Aportes de Recursos 
          para o RGPS </t>
  </si>
  <si>
    <t xml:space="preserve">            4.5.1.4.2.00.00 - Transferências Recebidas para Aportes de Recursos 
            para o RGPS – Intra OFSS </t>
  </si>
  <si>
    <t>4.5.1.5.0.00.00 - Transferências Recebidas para Aportes de Recursos 
 para o Sistema de Pagamento de Pensões Militares</t>
  </si>
  <si>
    <t xml:space="preserve">4.5.1.5.2.00.00 - Transferências Recebidas para Aportes de Recursos 
para o Sistema de Pagamento de Pensões Militares - Intra OFSS </t>
  </si>
  <si>
    <t xml:space="preserve">        4.5.2.0.0.00.00 - Transferências Inter Governamentais </t>
  </si>
  <si>
    <t xml:space="preserve">          4.5.2.1.0.00.00 - Transferências Constitucionais e Legais de Receitas </t>
  </si>
  <si>
    <t xml:space="preserve">            4.5.2.1.1.00.00 - Transferências Constitucionais e Legais de 
            Receitas- Consolidação </t>
  </si>
  <si>
    <t xml:space="preserve">            4.5.2.1.3.00.00 - Transferências Constitucionais e Legais de 
            Receitas - Inter OFSS – União </t>
  </si>
  <si>
    <t xml:space="preserve">            4.5.2.1.4.00.00 - Transferências Constitucionais e Legais de 
            Receitas - Inter OFSS - Estado </t>
  </si>
  <si>
    <t xml:space="preserve">          4.5.2.2.0.00.00 - Transferências do FUNDEB </t>
  </si>
  <si>
    <t xml:space="preserve">            4.5.2.2.3.00.00 - Transferências do FUNDEB - Inter OFSS - União </t>
  </si>
  <si>
    <t xml:space="preserve">            4.5.2.2.4.00.00 - Transferências do FUNDEB - Inter OFSS - Estado </t>
  </si>
  <si>
    <t xml:space="preserve">          4.5.2.3.0.00.00 - Transferências Voluntárias </t>
  </si>
  <si>
    <t xml:space="preserve">            4.5.2.3.1.00.00 - Transferências Voluntárias - Consolidação </t>
  </si>
  <si>
    <t xml:space="preserve">            4.5.2.3.3.00.00 - Transferências Voluntárias – Inter OFSS - União </t>
  </si>
  <si>
    <t xml:space="preserve">            4.5.2.3.4.00.00 - Transferências Voluntárias – Inter OFSS - Estado </t>
  </si>
  <si>
    <t xml:space="preserve">            4.5.2.3.5.00.00 - Transferências Voluntárias - Inter OFSS - 
            Município </t>
  </si>
  <si>
    <t xml:space="preserve">          4.5.2.4.0.00.00 - Outras Transferências </t>
  </si>
  <si>
    <t xml:space="preserve">            4.5.2.4.1.00.00 - Outras Transferências - Consolidação </t>
  </si>
  <si>
    <t xml:space="preserve">            4.5.2.4.3.00.00 - Outras Transferências – Inter OFSS - União </t>
  </si>
  <si>
    <t xml:space="preserve">            4.5.2.4.4.00.00 - Outras Transferências – Inter OFSS - Estado </t>
  </si>
  <si>
    <t xml:space="preserve">            4.5.2.4.5.00.00 - Outras Transferências – Inter OFSS - Município </t>
  </si>
  <si>
    <t xml:space="preserve">        4.5.3.0.0.00.00 - Transferências das Instituições Privadas </t>
  </si>
  <si>
    <t xml:space="preserve">          4.5.3.1.0.00.00 - Transferências das Instituições Privadas sem Fins 
          Lucrativos </t>
  </si>
  <si>
    <t xml:space="preserve">            4.5.3.1.1.00.00 - Transferências das Instituições Privadas sem Fins 
            Lucrativos - Consolidação </t>
  </si>
  <si>
    <t xml:space="preserve">          4.5.3.2.0.00.00 - Transferências das Instituições Privadas com Fins 
          Lucrativos </t>
  </si>
  <si>
    <t xml:space="preserve">            4.5.3.2.1.00.00 - Transferências das Instituições Privadas com Fins 
            Lucrativos - Consolidação </t>
  </si>
  <si>
    <t xml:space="preserve">        4.5.4.0.0.00.00 - Transferências das Instituições Multigovernamentais </t>
  </si>
  <si>
    <t xml:space="preserve">          4.5.4.0.1.00.00 - Transferências das Instituições Multigovernamentais 
          - Consolidação </t>
  </si>
  <si>
    <t xml:space="preserve">        4.5.5.0.0.00.00 - Transferências de Consórcios Públicos </t>
  </si>
  <si>
    <t xml:space="preserve">          4.5.5.0.1.00.00 - Transferências de Consórcios Públicos - 
          Consolidação </t>
  </si>
  <si>
    <t xml:space="preserve">        4.5.6.0.0.00.00 - Transferências do Exterior </t>
  </si>
  <si>
    <t xml:space="preserve">          4.5.6.0.1.00.00 - Transferências do Exterior - Consolidação </t>
  </si>
  <si>
    <t xml:space="preserve">        4.5.7.0.0.00.00 - Execução Orçamentária Delegada </t>
  </si>
  <si>
    <t xml:space="preserve">          4.5.7.1.0.00.00 - Execução Orçamentária Delegada de Entes </t>
  </si>
  <si>
    <t xml:space="preserve">            4.5.7.1.3.00.00 - Execução Orçamentária Delegada de Entes – Inter 
            OFSS - União </t>
  </si>
  <si>
    <t xml:space="preserve">            4.5.7.1.4.00.00 - Execução Orçamentária Delegada de Entes – Inter 
            OFSS - Estado </t>
  </si>
  <si>
    <t xml:space="preserve">            4.5.7.1.5.00.00 - Execução Orçamentária Delegada de Entes – Inter 
            OFSS - Município </t>
  </si>
  <si>
    <t xml:space="preserve">          4.5.7.2.0.00.00 - Execução Orçamentária Delegada de Consórcios </t>
  </si>
  <si>
    <t xml:space="preserve">            4.5.7.2.1.00.00 - Execução Orçamentária Delegada de Consórcios - 
            Consolidação </t>
  </si>
  <si>
    <t xml:space="preserve">        4.5.8.0.0.00.00 - Transferências de Pessoas Físicas </t>
  </si>
  <si>
    <t xml:space="preserve">          4.5.8.0.1.00.00 - Transferências de Pessoas Físicas - Consolidação </t>
  </si>
  <si>
    <t xml:space="preserve">        4.5.9.0.0.00.00 - Outras Transferências e Delegações Recebidas </t>
  </si>
  <si>
    <t xml:space="preserve">          4.5.9.0.1.00.00 - Outras Transferências e Delegações Recebidas - 
          Consolidação </t>
  </si>
  <si>
    <t xml:space="preserve">      4.6.0.0.0.00.00 - Valorização e Ganhos com Ativos e Desincorporação de 
      Passivos </t>
  </si>
  <si>
    <t xml:space="preserve">        4.6.1.0.0.00.00 - Reavaliação de Ativos </t>
  </si>
  <si>
    <t xml:space="preserve">          4.6.1.1.0.00.00 - Reavaliação de Imobilizado </t>
  </si>
  <si>
    <t xml:space="preserve">            4.6.1.1.1.00.00 - Reavaliação de Imobilizado - Consolidação </t>
  </si>
  <si>
    <t xml:space="preserve">          4.6.1.2.0.00.00 - Reavaliação de Intangíveis </t>
  </si>
  <si>
    <t xml:space="preserve">            4.6.1.2.1.00.00 - Reavaliação de Intangíveis - Consolidação </t>
  </si>
  <si>
    <t xml:space="preserve">          4.6.1.9.0.00.00 - Reavaliação de Outros Ativos </t>
  </si>
  <si>
    <t xml:space="preserve">            4.6.1.9.1.00.00 - Reavaliação de Outros Ativos - Consolidação </t>
  </si>
  <si>
    <t xml:space="preserve">        4.6.2.0.0.00.00 - Ganhos com Alienação </t>
  </si>
  <si>
    <t xml:space="preserve">          4.6.2.1.0.00.00 - Ganhos com Alienação de Investimentos </t>
  </si>
  <si>
    <t xml:space="preserve">            4.6.2.1.1.00.00 - Ganhos com Alienação de Investimentos - 
            Consolidação </t>
  </si>
  <si>
    <t xml:space="preserve">          4.6.2.2.0.00.00 - Ganhos com Alienação de Imobilizado </t>
  </si>
  <si>
    <t xml:space="preserve">            4.6.2.2.1.00.00 - Ganhos com Alienação de Imobilizado - Consolidação </t>
  </si>
  <si>
    <t xml:space="preserve">          4.6.2.3.0.00.00 - Ganhos com Alienação de Intangíveis </t>
  </si>
  <si>
    <t xml:space="preserve">            4.6.2.3.1.00.00 - Ganhos com Alienação de Intangíveis - Consolidação </t>
  </si>
  <si>
    <t xml:space="preserve">          4.6.2.9.0.00.00 - Ganhos com Alienação de Demais Ativos </t>
  </si>
  <si>
    <t xml:space="preserve">            4.6.2.9.1.00.00 - Ganhos com Alienação de Demais Ativos - 
            Consolidação </t>
  </si>
  <si>
    <t xml:space="preserve">        4.6.3.0.0.00.00 - Ganhos com Incorporação de Ativos </t>
  </si>
  <si>
    <t xml:space="preserve">          4.6.3.1.0.00.00 - Ganhos com Incorporação de Ativos por Descobertas </t>
  </si>
  <si>
    <t xml:space="preserve">            4.6.3.1.1.00.00 - Ganhos com Incorporação de Ativos por Descobertas 
            - Consolidação </t>
  </si>
  <si>
    <t xml:space="preserve">          4.6.3.2.0.00.00 - Ganhos com Incorporação de Ativos por Nascimentos </t>
  </si>
  <si>
    <t xml:space="preserve">            4.6.3.2.1.00.00 - Ganhos com Incorporação de Ativos por Nascimentos 
            - Consolidação </t>
  </si>
  <si>
    <t xml:space="preserve">          4.6.3.3.0.00.00 - Ganhos com Incorporação de Valores Apreendidos </t>
  </si>
  <si>
    <t xml:space="preserve">            4.6.3.3.1.00.00 - Ganhos com Incorporação de Ativos Apreendidos - 
            Consolidação </t>
  </si>
  <si>
    <t xml:space="preserve">          4.6.3.4.0.00.00 - Ganhos com Incorporação de Ativos Por Produção </t>
  </si>
  <si>
    <t xml:space="preserve">            4.6.3.4.1.00.00 - Ganhos com Incorporação de Ativos Por Produção - 
            Consolidação </t>
  </si>
  <si>
    <t xml:space="preserve">          4.6.3.9.0.00.00 - Outros Ganhos com Incorporação de Ativos </t>
  </si>
  <si>
    <t xml:space="preserve">            4.6.3.9.1.00.00 - Outros Ganhos com Incorporação de Ativos - 
            Consolidação </t>
  </si>
  <si>
    <t xml:space="preserve">        4.6.4.0.0.00.00 - Ganhos com Desincorporação de Passivos </t>
  </si>
  <si>
    <t xml:space="preserve">          4.6.4.0.1.00.00 - Ganhos com Desincorporação de Passivos - 
          Consolidação </t>
  </si>
  <si>
    <t xml:space="preserve">        4.6.5.0.0.00.00 - Reversão de Redução a Valor Recuperável </t>
  </si>
  <si>
    <t xml:space="preserve">          4.6.5.1.0.00.00 - Reversão de Redução a Valor Recuperável de 
          Investimentos </t>
  </si>
  <si>
    <t xml:space="preserve">            4.6.5.1.1.00.00 - Reversão de Redução a Valor Recuperável de 
            Investimentos - Consolidação </t>
  </si>
  <si>
    <t xml:space="preserve">            4.6.5.1.2.00.00 - Reversão de Redução a Valor Recuperável de 
            Investimentos - Intra OFSS </t>
  </si>
  <si>
    <t xml:space="preserve">            4.6.5.1.3.00.00 - Reversão de Redução a Valor Recuperável de 
            Investimentos - Inter OFSS - União </t>
  </si>
  <si>
    <t xml:space="preserve">            4.6.5.1.4.00.00 - Reversão de Redução a Valor Recuperável de 
            Investimentos - Inter OFSS - Estado </t>
  </si>
  <si>
    <t xml:space="preserve">            4.6.5.1.5.00.00 - Reversão de Redução a Valor Recuperável de 
            Investimentos - Inter OFSS - Município </t>
  </si>
  <si>
    <t xml:space="preserve">          4.6.5.2.0.00.00 - Reversão de Redução a Valor Recuperável de 
          Imobilizado </t>
  </si>
  <si>
    <t xml:space="preserve">            4.6.5.2.1.00.00 - Reversão de Redução a Valor Recuperável de 
            Imobilizado - Consolidação </t>
  </si>
  <si>
    <t xml:space="preserve">          4.6.5.3.0.00.00 - Reversão de Redução a Valor Recuperável de 
          Intangíveis </t>
  </si>
  <si>
    <t xml:space="preserve">            4.6.5.3.1.00.00 - Reversão de Redução a Valor Recuperável de 
            Intangíveis - Consolidação </t>
  </si>
  <si>
    <t xml:space="preserve">      4.9.0.0.0.00.00 - Outras Variações Patrimoniais Aumentativas </t>
  </si>
  <si>
    <t xml:space="preserve">        4.9.1.0.0.00.00 - Variação Patrimonial Aumentativa a Classificar </t>
  </si>
  <si>
    <t xml:space="preserve">          4.9.1.0.1.00.00 - Variação Patrimonial Aumentativa a Classificar - 
          Consolidação </t>
  </si>
  <si>
    <t xml:space="preserve">        4.9.2.0.0.00.00 - Resultado Positivo de Participações </t>
  </si>
  <si>
    <t xml:space="preserve">          4.9.2.1.0.00.00 - Resultado Positivo de Equivalência Patrimonial </t>
  </si>
  <si>
    <t xml:space="preserve">            4.9.2.1.1.00.00 - Resultado Positivo de Equivalência Patrimonial - 
            Consolidação </t>
  </si>
  <si>
    <t xml:space="preserve">            4.9.2.1.2.00.00 - Resultado Positivo de Equivalência Patrimonial - 
            Intra OFSS </t>
  </si>
  <si>
    <t xml:space="preserve">            4.9.2.1.3.00.00 - Resultado Positivo de Equivalência Patrimonial - 
            Inter OFSS - União </t>
  </si>
  <si>
    <t xml:space="preserve">            4.9.2.1.4.00.00 - Resultado Positivo de Equivalência Patrimonial - 
            Inter OFSS - Estado </t>
  </si>
  <si>
    <t xml:space="preserve">            4.9.2.1.5.00.00 - Resultado Positivo de Equivalência Patrimonial - 
            Inter OFSS - Município </t>
  </si>
  <si>
    <t xml:space="preserve">          4.9.2.2.0.00.00 - Dividendos e Rendimentos de Outros Investimentos </t>
  </si>
  <si>
    <t xml:space="preserve">            4.9.2.2.1.00.00 - Dividendos e Rendimentos de Outros Investimentos - 
            Consolidação </t>
  </si>
  <si>
    <t xml:space="preserve">        4.9.3.0.0.00.00 - Operações da Autoridade Monetária </t>
  </si>
  <si>
    <t xml:space="preserve">          4.9.3.1.0.00.00 - Juros </t>
  </si>
  <si>
    <t xml:space="preserve">            4.9.3.1.1.00.00 - Juros - Consolidação </t>
  </si>
  <si>
    <t xml:space="preserve">          4.9.3.2.0.00.00 - Posição de Negociação </t>
  </si>
  <si>
    <t xml:space="preserve">            4.9.3.2.1.00.00 - Posição de Negociação - Consolidação </t>
  </si>
  <si>
    <t xml:space="preserve">          4.9.3.3.0.00.00 - Posição de Investimentos </t>
  </si>
  <si>
    <t xml:space="preserve">            4.9.3.3.1.00.00 - Posição de Investimentos - Consolidação </t>
  </si>
  <si>
    <t xml:space="preserve">          4.9.3.4.0.00.00 - Correção Cambial </t>
  </si>
  <si>
    <t xml:space="preserve">            4.9.3.4.1.00.00 - Correção Cambial - Consolidação </t>
  </si>
  <si>
    <t xml:space="preserve">          4.9.3.9.0.00.00 - Outras VPD de Operações da Autoridade Monetária </t>
  </si>
  <si>
    <t xml:space="preserve">            4.9.3.9.1.00.00 - Outras VPD de Operações da Autoridade Monetária - 
            Consolidação </t>
  </si>
  <si>
    <t xml:space="preserve">        4.9.7.0.0.00.00 - Reversão de Provisões e Ajustes de Perdas </t>
  </si>
  <si>
    <t xml:space="preserve">          4.9.7.1.0.00.00 - Reversão de Provisões </t>
  </si>
  <si>
    <t xml:space="preserve">            4.9.7.1.1.00.00 - Reversão de Provisões – Consolidação </t>
  </si>
  <si>
    <t xml:space="preserve">            4.9.7.1.3.00.00 - Reversão de Provisões – Inter OFSS - União </t>
  </si>
  <si>
    <t xml:space="preserve">            4.9.7.1.4.00.00 - Reversão de Provisões – Inter OFSS - Estados </t>
  </si>
  <si>
    <t xml:space="preserve">            4.9.7.1.5.00.00 - Reversão de Provisões – Inter OFSS - Municípios </t>
  </si>
  <si>
    <t xml:space="preserve">          4.9.7.2.0.00.00 - Reversão de Ajustes de Perdas </t>
  </si>
  <si>
    <t xml:space="preserve">            4.9.7.2.1.00.00 - Reversão de Ajustes de Perdas – Consolidação </t>
  </si>
  <si>
    <t xml:space="preserve">            4.9.7.2.2.00.00 - Reversão de Ajustes de Perdas - Intra OFSS </t>
  </si>
  <si>
    <t xml:space="preserve">            4.9.7.2.3.00.00 - Reversão de Ajustes de Perdas –Inter OFSS – União </t>
  </si>
  <si>
    <t xml:space="preserve">            4.9.7.2.4.00.00 - Reversão de Ajustes de Perdas –Inter OFSS – Estado </t>
  </si>
  <si>
    <t xml:space="preserve">            4.9.7.2.5.00.00 - Reversão de Ajustes de Perdas –Inter OFSS - 
            Município </t>
  </si>
  <si>
    <t xml:space="preserve">        4.9.9.0.0.00.00 - Diversas Variações Patrimoniais Aumentativas </t>
  </si>
  <si>
    <t xml:space="preserve">          4.9.9.1.0.00.00 - Compensação Financeira entre RGPS/RPPS </t>
  </si>
  <si>
    <t xml:space="preserve">            4.9.9.1.2.00.00 - Compensação Financeira entre RGPS/RPPS - Intra 
            OFSS </t>
  </si>
  <si>
    <t xml:space="preserve">            4.9.9.1.3.00.00 - Compensação Financeira entre RGPS/RPPS - Inter 
            OFSS - União </t>
  </si>
  <si>
    <t xml:space="preserve">            4.9.9.1.4.00.00 - Compensação Financeira entre RGPS/RPPS - Inter 
            OFSS - Estado </t>
  </si>
  <si>
    <t xml:space="preserve">            4.9.9.1.5.00.00 - Compensação Financeira entre RGPS/RPPS - Inter 
            OFSS - Município </t>
  </si>
  <si>
    <t xml:space="preserve">          4.9.9.2.0.00.00 - Compensação Financeira entre Regimes Próprios </t>
  </si>
  <si>
    <t xml:space="preserve">            4.9.9.2.3.00.00 - Compensação Financeira entre Regimes Próprios - 
            Inter OFSS - União </t>
  </si>
  <si>
    <t xml:space="preserve">            4.9.9.2.4.00.00 - Compensação Financeira entre Regimes Próprios - 
            Inter OFSS - Estado </t>
  </si>
  <si>
    <t xml:space="preserve">            4.9.9.2.5.00.00 - Compensação Financeira entre Regimes Próprios - 
            Inter OFSS - Município </t>
  </si>
  <si>
    <t xml:space="preserve">          4.9.9.3.0.00.00 - Variação Patrimonial Aumentativa com Bonificações </t>
  </si>
  <si>
    <t xml:space="preserve">            4.9.9.3.1.00.00 - Variação Patrimonial Aumentativa com Bonificações 
            - Consolidação </t>
  </si>
  <si>
    <t xml:space="preserve">          4.9.9.4.0.00.00 - Amortização de Deságio em Investimentos </t>
  </si>
  <si>
    <t xml:space="preserve">            4.9.9.4.1.00.00 - Amortização de Deságio em Investimentos - 
            Consolidação </t>
  </si>
  <si>
    <t xml:space="preserve">            4.9.9.4.2.00.00 - Amortização de Deságio em Investimentos - Intra 
            OFSS </t>
  </si>
  <si>
    <t xml:space="preserve">            4.9.9.4.3.00.00 - Amortização de Deságio em Investimentos - Inter 
            OFSS - União </t>
  </si>
  <si>
    <t xml:space="preserve">            4.9.9.4.4.00.00 - Amortização de Deságio em Investimentos - Inter 
            OFSS - Estado </t>
  </si>
  <si>
    <t xml:space="preserve">            4.9.9.4.5.00.00 - Amortização de Deságio em Investimentos - Inter 
            OFSS - Município </t>
  </si>
  <si>
    <t xml:space="preserve">          4.9.9.5.0.00.00 - Multas Administrativas </t>
  </si>
  <si>
    <t xml:space="preserve">            4.9.9.5.1.00.00 - Multas Administrativas - Consolidação </t>
  </si>
  <si>
    <t xml:space="preserve">          4.9.9.6.0.00.00 - Indenizações </t>
  </si>
  <si>
    <t xml:space="preserve">            4.9.9.6.1.00.00 - Indenizações - Consolidação </t>
  </si>
  <si>
    <t xml:space="preserve">          4.9.9.9.0.00.00 - Variações Patrimoniais Aumentativas Decorrentes de 
          Fatos Geradores Diversos </t>
  </si>
  <si>
    <t xml:space="preserve">            4.9.9.9.1.00.00 - Variações Patrimoniais Aumentativas Decorrentes de 
            Fatos Geradores Diversos - Consolidação </t>
  </si>
  <si>
    <t>-</t>
  </si>
  <si>
    <t xml:space="preserve">  Resultado Patrimonial do Período </t>
  </si>
  <si>
    <t xml:space="preserve">  Total Receitas </t>
  </si>
  <si>
    <t xml:space="preserve">    1.0.0.0.00.00.00 - Receitas Correntes </t>
  </si>
  <si>
    <t xml:space="preserve">      1.1.0.0.00.00.00 - Receita Tributária </t>
  </si>
  <si>
    <t xml:space="preserve">        1.1.1.0.00.00.00 - Impostos </t>
  </si>
  <si>
    <t xml:space="preserve">          1.1.1.1.00.00.00 - Impostos sobre o Comércio Exterior </t>
  </si>
  <si>
    <t xml:space="preserve">            1.1.1.1.01.00.00 - Imposto sobre a Importação - II </t>
  </si>
  <si>
    <t xml:space="preserve">            1.1.1.1.02.00.00 - Imposto sobre a Exportação - IE </t>
  </si>
  <si>
    <t xml:space="preserve">          1.1.1.2.00.00.00 - Impostos sobre o Patrimônio e a Renda </t>
  </si>
  <si>
    <t xml:space="preserve">            1.1.1.2.01.00.00 - Imposto sobre a Propriedade Territorial Rural - 
            ITR </t>
  </si>
  <si>
    <t xml:space="preserve">            1.1.1.2.02.00.00 - Imposto sobre a Propriedade Predial e Territorial 
            Urbana – IPTU </t>
  </si>
  <si>
    <t xml:space="preserve">            1.1.1.2.04.00.00 - Imposto sobre a Renda e Proventos de Qualquer 
            Natureza – IR </t>
  </si>
  <si>
    <t xml:space="preserve">              1.1.1.2.04.10.00 - Pessoas Físicas </t>
  </si>
  <si>
    <t xml:space="preserve">              1.1.1.2.04.11.00 - Receita de Parcelamentos - Imposto sobre a Renda 
              - Pessoas Físicas </t>
  </si>
  <si>
    <t xml:space="preserve">              1.1.1.2.04.21.00 - Pessoa Jurídica - Líquida de Incentivos </t>
  </si>
  <si>
    <t xml:space="preserve">              1.1.1.2.04.22.00 - Receita de Parcelamentos - Imposto sobre a Renda 
              - Pessoas Jurídicas </t>
  </si>
  <si>
    <t xml:space="preserve">              1.1.1.2.04.23.00 - Imposto de Renda Pessoa Jurídica - Simples 
              Federal e Nacional </t>
  </si>
  <si>
    <t xml:space="preserve">              1.1.1.2.04.31.00 - Retido nas Fontes - Trabalho </t>
  </si>
  <si>
    <t xml:space="preserve">              1.1.1.2.04.32.00 - Retido nas Fontes - Capital </t>
  </si>
  <si>
    <t xml:space="preserve">              1.1.1.2.04.33.00 - Retido nas Fontes - Remessa ao Exterior </t>
  </si>
  <si>
    <t xml:space="preserve">              1.1.1.2.04.34.00 - Retido nas Fontes - Outros Rendimentos </t>
  </si>
  <si>
    <t xml:space="preserve">              1.1.1.2.04.35.00 - Receita de Parcelamentos – Imposto sobre a Renda 
              - Retido na Fonte </t>
  </si>
  <si>
    <t xml:space="preserve">            1.1.1.2.05.00.00 - Imposto sobre a Propriedade de Veículos 
            Automotores – IPVA </t>
  </si>
  <si>
    <t xml:space="preserve">            1.1.1.2.07.00.00 - Imposto sobre Transmissão "Causa Mortis" e Doação 
            de Bens e Direitos – ITCD </t>
  </si>
  <si>
    <t xml:space="preserve">            1.1.1.2.08.00.00 - Imposto sobre Transmissão "Inter Vivos" de Bens 
            Imóveis e de Direitos Reais sobre Imóveis – ITBI </t>
  </si>
  <si>
    <t xml:space="preserve">          1.1.1.3.00.00.00 - Impostos sobre a Produção e a Circulação </t>
  </si>
  <si>
    <t xml:space="preserve">            1.1.1.3.01.00.00 - Imposto sobre Produtos Industrializados - IPI </t>
  </si>
  <si>
    <t xml:space="preserve">            1.1.1.3.02.00.00 - Imposto sobre Op. Relativas à Circulação de 
            Mercadorias e sobre Prest.de Serv.de Transp. Interest.e Interm. e de 
            Comunicação – ICMS </t>
  </si>
  <si>
    <t xml:space="preserve">            1.1.1.3.03.00.00 - Imposto sobre Operações de Crédito, Câmbio e 
            Seguro, ou Relativas a Títulos ou Valores Mobiliários – IOF </t>
  </si>
  <si>
    <t xml:space="preserve">            1.1.1.3.05.00.00 - Imposto sobre Serviços de Qualquer Natureza – 
            ISSQN </t>
  </si>
  <si>
    <t xml:space="preserve">          1.1.1.5.00.00.00 - Impostos Extraordinários </t>
  </si>
  <si>
    <t xml:space="preserve">        1.1.2.0.00.00.00 - Taxas </t>
  </si>
  <si>
    <t xml:space="preserve">          1.1.2.1.00.00.00 - Taxas pelo Exercício do Poder de Polícia </t>
  </si>
  <si>
    <t xml:space="preserve">          1.1.2.2.00.00.00 - Taxas pela Prestação de Serviços </t>
  </si>
  <si>
    <t xml:space="preserve">            1.1.2.2.01.00.00 - Emolumentos Consulares </t>
  </si>
  <si>
    <t xml:space="preserve">            1.1.2.2.02.00.00 - Taxa de Pedido de Visto em Contrato de Trabalho 
            de Estrangeiro </t>
  </si>
  <si>
    <t xml:space="preserve">            1.1.2.2.03.00.00 - Taxa Utilização do Sistema Eletrônico de Controle 
            de Arrecadação do Adicional ao Frete para a Renovação da Marinha 
            Mercante </t>
  </si>
  <si>
    <t xml:space="preserve">            1.1.2.2.04.00.00 - Taxa de Avaliação do Ensino Superior </t>
  </si>
  <si>
    <t xml:space="preserve">            1.1.2.2.06.00.00 - Taxa Judiciária da Justiça do Distrito Federal </t>
  </si>
  <si>
    <t xml:space="preserve">            1.1.2.2.07.00.00 - Emolumentos e Custas da Justiça do Distrito 
            Federal </t>
  </si>
  <si>
    <t xml:space="preserve">            1.1.2.2.08.00.00 - Emolumentos e Custas Judiciais </t>
  </si>
  <si>
    <t xml:space="preserve">            1.1.2.2.11.00.00 - Taxa de Utilização do Sistema Integrado de 
            Comércio Exterior – SISCOMEX </t>
  </si>
  <si>
    <t xml:space="preserve">            1.1.2.2.12.00.00 - Emolumentos e Custas Processuais Administrativas </t>
  </si>
  <si>
    <t xml:space="preserve">            1.1.2.2.15.00.00 - Taxa Militar </t>
  </si>
  <si>
    <t xml:space="preserve">            1.1.2.2.19.00.00 - Taxa de Classificação de Produtos Vegetais </t>
  </si>
  <si>
    <t xml:space="preserve">            1.1.2.2.21.00.00 - Taxas de Serviços Cadastrais </t>
  </si>
  <si>
    <t xml:space="preserve">            1.1.2.2.22.00.00 - Taxa de Serviços de Pesca e Aquicultura </t>
  </si>
  <si>
    <t xml:space="preserve">            1.1.2.2.28.00.00 - Taxa de Cemitérios </t>
  </si>
  <si>
    <t xml:space="preserve">            1.1.2.2.29.00.00 - Emolumentos e Custas Extrajudiciais </t>
  </si>
  <si>
    <t xml:space="preserve">            1.1.2.2.90.00.00 - Taxa de Limpeza Pública </t>
  </si>
  <si>
    <t xml:space="preserve">            1.1.2.2.99.00.00 - Outras Taxas pela Prestação de Serviços </t>
  </si>
  <si>
    <t xml:space="preserve">        1.1.3.0.00.00.00 - Contribuição de Melhoria </t>
  </si>
  <si>
    <t xml:space="preserve">          1.1.3.0.01.00.00 - Contribuição de Melhoria para Expansão da Rede de 
          Água Potável e Esgoto Sanitário </t>
  </si>
  <si>
    <t xml:space="preserve">          1.1.3.0.02.00.00 - Contribuição de Melhoria para Expansão da Rede de 
          Iluminação Pública na Cidade </t>
  </si>
  <si>
    <t xml:space="preserve">          1.1.3.0.03.00.00 - Contribuição de Melhoria para Expansão de Rede de 
          Iluminação Pública Rural </t>
  </si>
  <si>
    <t xml:space="preserve">          1.1.3.0.04.00.00 - Contribuição de Melhoria para Pavimentação e Obras 
          Complementares </t>
  </si>
  <si>
    <t xml:space="preserve">          1.1.3.0.99.00.00 - Outras Contribuições de Melhoria </t>
  </si>
  <si>
    <t xml:space="preserve">          1.1.3.1.02.05.00 - Receita de Transferência de Concessão, de 
          Permissão ou de Autorização de Rodovias ou de Obras Rodoviárias 
          Federais </t>
  </si>
  <si>
    <t xml:space="preserve">      1.2.0.0.00.00.00 - Receitas de Contribuições </t>
  </si>
  <si>
    <t xml:space="preserve">        1.2.1.0.00.00.00 - Contribuições Sociais </t>
  </si>
  <si>
    <t xml:space="preserve">          1.2.1.0.01.00.00 - Contribuição Social para o Financiamento da 
          Seguridade Social </t>
  </si>
  <si>
    <t xml:space="preserve">          1.2.1.0.02.00.00 - Contribuição Social do Saláro-Educação </t>
  </si>
  <si>
    <t xml:space="preserve">          1.2.1.0.04.00.00 - Cota-Parte da Contribuição Sindical </t>
  </si>
  <si>
    <t xml:space="preserve">          1.2.1.0.05.00.00 - Contribuição para o Ensino Aeroviário </t>
  </si>
  <si>
    <t xml:space="preserve">          1.2.1.0.06.00.00 - Contribuição para o Desenvolvimento do Ensino 
          Profissional Marítimo </t>
  </si>
  <si>
    <t xml:space="preserve">          1.2.1.0.07.00.00 - Contribuição para o Fundo de Saúde das Forças 
          Armadas </t>
  </si>
  <si>
    <t xml:space="preserve">          1.2.1.0.09.00.00 - Contribuição sobre a Arrecadação dos Fundos de 
          Investimentos </t>
  </si>
  <si>
    <t xml:space="preserve">          1.2.1.0.13.00.00 - Contribuição sobre a Arrecadação dos Fundos de 
          Investimentos </t>
  </si>
  <si>
    <t xml:space="preserve">          1.2.1.0.15.00.00 - Contribuição para Custeio das Pensões Militares </t>
  </si>
  <si>
    <t xml:space="preserve">          1.2.1.0.17.00.00 - Contribuição sobre a Receita de Sorteios 
          Realizados por Entidades </t>
  </si>
  <si>
    <t xml:space="preserve">          1.2.1.0.18.00.00 - Contribuição sobre a Receita de Concursos de 
          Prognósticos </t>
  </si>
  <si>
    <t xml:space="preserve">            1.2.1.0.18.01.00 - Contribuição sobre a Receita da Loteria Federal </t>
  </si>
  <si>
    <t xml:space="preserve">            1.2.1.0.18.02.00 - Contribuição sobre a Receita de Loterias 
            Esportivas </t>
  </si>
  <si>
    <t xml:space="preserve">            1.2.1.0.18.03.00 - Contribuição sobre a Receita de Concursos 
            Especiais de Loterias Esportivas </t>
  </si>
  <si>
    <t xml:space="preserve">            1.2.1.0.18.04.00 - Contribuição sobre a Receita de Loterias de 
            Números </t>
  </si>
  <si>
    <t xml:space="preserve">            1.2.1.0.18.05.00 - Contribuição sobre a Receita da Loteria 
            Instantânea </t>
  </si>
  <si>
    <t xml:space="preserve">            1.2.1.0.18.06.00 - Prêmios Prescritos da Loteria Federal </t>
  </si>
  <si>
    <t xml:space="preserve">            1.2.1.0.18.07.00 - Contribuição sobre a Receita de Outros Concursos 
            de Prognósticos </t>
  </si>
  <si>
    <t xml:space="preserve">            1.2.1.0.18.08.00 - Contribuição Sobre a Receita de Concurso de 
            Prognóstico Específico Destinado ao Desenvolvimento da Prática 
            Desportiva – Modalidade Futebol (“Timemania”) </t>
  </si>
  <si>
    <t xml:space="preserve">            1.2.1.0.18.09.00 - Outros Prêmios Prescritos </t>
  </si>
  <si>
    <t xml:space="preserve">          1.2.1.0.29.00.00 - Contribuições para o Regime Próprio de Previdência 
          do Servidor Público </t>
  </si>
  <si>
    <t xml:space="preserve">            1.2.1.0.29.01.00 - Contribuição Patronal de Servidor Ativo Civil 
            para o Regime Próprio </t>
  </si>
  <si>
    <t xml:space="preserve">            1.2.1.0.29.02.00 - Contribuição Patronal de Servidor Ativo Militar </t>
  </si>
  <si>
    <t xml:space="preserve">            1.2.1.0.29.03.00 - Contribuição Patronal – Inativo Civil </t>
  </si>
  <si>
    <t xml:space="preserve">            1.2.1.0.29.04.00 - Contribuição Patronal – Inativo Militar </t>
  </si>
  <si>
    <t xml:space="preserve">            1.2.1.0.29.05.00 - Contribuição Patronal – Pensionista Civil </t>
  </si>
  <si>
    <t xml:space="preserve">            1.2.1.0.29.06.00 - Contribuição Patronal – Pensionista Militar </t>
  </si>
  <si>
    <t xml:space="preserve">            1.2.1.0.29.07.00 - Contribuição do Servidor Ativo Civil para o 
            Regime Próprio </t>
  </si>
  <si>
    <t xml:space="preserve">            1.2.1.0.29.08.00 - Contribuição de Servidor Ativo Militar </t>
  </si>
  <si>
    <t xml:space="preserve">            1.2.1.0.29.09.00 - Contribuições do Servidor Inativo Civil para o 
            Regime Próprio </t>
  </si>
  <si>
    <t xml:space="preserve">            1.2.1.0.29.10.00 - Contribuições de Servidor Inativo Militar </t>
  </si>
  <si>
    <t xml:space="preserve">            1.2.1.0.29.11.00 - Contribuições de Pensionista Civil para o Regime 
            Próprio </t>
  </si>
  <si>
    <t xml:space="preserve">            1.2.1.0.29.12.00 - Contribuições de Pensionista Militar </t>
  </si>
  <si>
    <t xml:space="preserve">            1.2.1.0.29.13.00 - Contribuição Previdenciária para Amortização do 
            Déficit Atuarial </t>
  </si>
  <si>
    <t xml:space="preserve">            1.2.1.0.29.15.00 - Contribuição Previdenciária em Regime de 
            Parcelamento de Débitos </t>
  </si>
  <si>
    <t xml:space="preserve">            1.2.1.0.29.16.00 - Receita de Recolhimento da Contribuição Patronal, 
            oriunda do Pagamento de Sentenças Judiciais </t>
  </si>
  <si>
    <t xml:space="preserve">            1.2.1.0.29.17.00 - Receita de Recolhimento da Contribuição do 
            Servidor Ativo Civil, oriunda do Pagamento de Sentenças Judiciais </t>
  </si>
  <si>
    <t xml:space="preserve">            1.2.1.0.29.18.00 - Receita de Recolhimento da Contribuição do 
            Servidor Inativo Civil, oriunda do Pagamento de Sentenças Judiciais </t>
  </si>
  <si>
    <t xml:space="preserve">            1.2.1.0.29.19.00 - Receita de Recolhimento de Pensionista Civil, 
            oriunda do Pagamento de Sentenças Judiciais </t>
  </si>
  <si>
    <t xml:space="preserve">          1.2.1.0.30.00.00 - Contribuições Previdenciárias para o Regime Geral 
          de Previdência Social </t>
  </si>
  <si>
    <t xml:space="preserve">          1.2.1.0.31.00.00 - Contribuição para o Fundo de Saúde dos Policiais 
          Militares e Bombeiros Militares do Distrito Federal </t>
  </si>
  <si>
    <t xml:space="preserve">          1.2.1.0.32.00.00 - Contribuições Rurais </t>
  </si>
  <si>
    <t xml:space="preserve">          1.2.1.0.33.00.00 - Contribuição e Adicional para o Serviço Nacional 
          de Aprendizagem Comercial - SENAC </t>
  </si>
  <si>
    <t xml:space="preserve">          1.2.1.0.34.00.00 - Contribuição e Adicional para o Serviço Nacional 
          de Aprendizagem Industrial - SENAI </t>
  </si>
  <si>
    <t xml:space="preserve">          1.2.1.0.35.00.00 - Contribuição e Adicional para o Serviço Social do 
          Comércio - SESC </t>
  </si>
  <si>
    <t xml:space="preserve">          1.2.1.0.36.00.00 - Contribuição e Adicional para o Serviço Social da 
          Indústria - SESI </t>
  </si>
  <si>
    <t xml:space="preserve">          1.2.1.0.37.00.00 - Contribuições para o Programa de Integração Social 
          e de Formação do Patrimônio do Servidor Público - PIS/PASEP </t>
  </si>
  <si>
    <t xml:space="preserve">          1.2.1.0.38.00.00 - Contribuição Social sobre o Lucro das Pessoas 
          Jurídicas </t>
  </si>
  <si>
    <t xml:space="preserve">          1.2.1.0.39.00.00 - Contribuição para o Serviço Nacional de 
          Aprendizagem Rural - SENAR </t>
  </si>
  <si>
    <t xml:space="preserve">          1.2.1.0.41.00.00 - Contribuição para o Serviço Social do Transporte - 
          SEST </t>
  </si>
  <si>
    <t xml:space="preserve">          1.2.1.0.42.00.00 - Contribuição para o Serviço Nacional de 
          Aprendizagem do Transporte - SENAT </t>
  </si>
  <si>
    <t xml:space="preserve">          1.2.1.0.43.00.00 - Contribuição para o Serviço Brasileiro de Apoio às 
          Micro e Pequenas Empresas - SEBRAE </t>
  </si>
  <si>
    <t xml:space="preserve">          1.2.1.0.44.00.00 - Contribuição para o Serviço Nacional de 
          Aprendizagem do Cooperativismo - SESCOOP </t>
  </si>
  <si>
    <t xml:space="preserve">          1.2.1.0.45.00.00 - Contribuição sobre Jogos de Bingo </t>
  </si>
  <si>
    <t xml:space="preserve">          1.2.1.0.47.00.00 - Contribuição Relativa à Despedida de Empregado sem 
          Justa Causa </t>
  </si>
  <si>
    <t xml:space="preserve">          1.2.1.0.48.00.00 - Contribuição sobre a Remuneração Devida ao 
          Trabalhador </t>
  </si>
  <si>
    <t xml:space="preserve">          1.2.1.0.99.00.00 - Outras Contribuições Sociais </t>
  </si>
  <si>
    <t xml:space="preserve">        1.2.2.0.00.00.00 - Contribuições de Intervenção no Domínio Econômico </t>
  </si>
  <si>
    <t xml:space="preserve">          1.2.2.0.01.00.00 - Contribuição para o Programa de Integração 
          Nacional – PIN </t>
  </si>
  <si>
    <t xml:space="preserve">          1.2.2.0.02.00.00 - Contribuição para o Programa de Redistribuição de 
          Terras e de Estímulo à Agroindústria do Norte e do Nordeste – 
          PROTERRA </t>
  </si>
  <si>
    <t xml:space="preserve">          1.2.2.0.03.00.00 - Contribuições para o Desenvolvimento e 
          Aperfeiçoamento das Atividades de Fiscalização </t>
  </si>
  <si>
    <t xml:space="preserve">          1.2.2.0.05.00.00 - Contribuição sobre Apostas em Competições Hípicas </t>
  </si>
  <si>
    <t xml:space="preserve">          1.2.2.0.06.00.00 - Contribuição para o Desenvolvimento da Indústria 
          Cinematográfica Nacional – CONDECINE </t>
  </si>
  <si>
    <t xml:space="preserve">          1.2.2.0.16.00.00 - Adicional sobre as Tarifas de Passagens Aéreas 
          Domésticas </t>
  </si>
  <si>
    <t xml:space="preserve">          1.2.2.0.18.00.00 - Cota-parte do Adicional ao Frete para Renovação da 
          Marinha Mercante </t>
  </si>
  <si>
    <t xml:space="preserve">          1.2.2.0.24.00.00 - Contribuição sobre a Receita das Concessionárias e 
          Permissionárias de Energia Elétrica </t>
  </si>
  <si>
    <t xml:space="preserve">          1.2.2.0.25.00.00 - Contribuição pela Licença de Uso, Aquisição ou 
          Transferência de Tecnologia </t>
  </si>
  <si>
    <t xml:space="preserve">          1.2.2.0.26.00.00 - Contribuição sobre a Receita das Empresas 
          Prestadoras de Serviços de Telecomunicações </t>
  </si>
  <si>
    <t xml:space="preserve">          1.2.2.0.28.00.00 - Contribuição Relativa às Atividades de Importação 
          e Comercialização de Petróleo e seus Derivados, Gás Natural e Álcool 
          Carburante </t>
  </si>
  <si>
    <t xml:space="preserve">          1.2.2.0.30.00.00 - Contribuição para o Fomento da Radiodifusão 
          Pública </t>
  </si>
  <si>
    <t xml:space="preserve">          1.2.2.0.40.00.00 - Contribuição sobre o Faturamento das Empresas de 
          Informática </t>
  </si>
  <si>
    <t xml:space="preserve">          1.2.2.0.41.00.00 - Contribuição sobre o Faturamento das Empresas de 
          Informática Instaladas na Amazônia </t>
  </si>
  <si>
    <t xml:space="preserve">          1.2.2.0.42.00.00 - Contribuição sobre o Faturamento das Empresas de 
          Informática Instaladas nas Demais Regiões </t>
  </si>
  <si>
    <t xml:space="preserve">          1.2.2.0.99.00.00 - Outras Contribuições Econômicas </t>
  </si>
  <si>
    <t xml:space="preserve">        1.2.3.0.00.00.00 - Contribuição para Custeio do Serviço de Iluminação 
        Pública </t>
  </si>
  <si>
    <t xml:space="preserve">      1.3.0.0.00.00.00 - Receita Patrimonial </t>
  </si>
  <si>
    <t xml:space="preserve">        1.3.1.0.00.00.00 - Receitas Imobiliárias </t>
  </si>
  <si>
    <t xml:space="preserve">          1.3.1.1.00.00.00 - Aluguéis </t>
  </si>
  <si>
    <t xml:space="preserve">          1.3.1.2.00.00.00 - Arrendamentos </t>
  </si>
  <si>
    <t xml:space="preserve">          1.3.1.3.00.00.00 - Foros </t>
  </si>
  <si>
    <t xml:space="preserve">          1.3.1.4.00.00.00 - Laudêmios </t>
  </si>
  <si>
    <t xml:space="preserve">          1.3.1.5.00.00.00 - Taxa de Ocupação de Imóveis </t>
  </si>
  <si>
    <t xml:space="preserve">          1.3.1.9.00.00.00 - Outras Receitas Imobiliárias </t>
  </si>
  <si>
    <t xml:space="preserve">        1.3.2.0.00.00.00 - Receitas de Valores Mobiliários </t>
  </si>
  <si>
    <t xml:space="preserve">          1.3.2.1.00.00.00 - Juros de Títulos de Renda </t>
  </si>
  <si>
    <t xml:space="preserve">          1.3.2.2.00.00.00 - Dividendos </t>
  </si>
  <si>
    <t xml:space="preserve">          1.3.2.5.00.00.00 - Remuneração de Depósitos Bancários </t>
  </si>
  <si>
    <t xml:space="preserve">          1.3.2.6.00.00.00 - Remuneração de Depósitos Especiais </t>
  </si>
  <si>
    <t xml:space="preserve">          1.3.2.7.00.00.00 - Remuneração de Saldos de Recursos Não 
          Desembolsados </t>
  </si>
  <si>
    <t xml:space="preserve">          1.3.2.8.00.00.00 - Remuneração dos Investimentos do Regime Próprio de 
          Previdência do Servidor </t>
  </si>
  <si>
    <t xml:space="preserve">          1.3.2.9.00.00.00 - Outras Receitas de Valores Mobiliários </t>
  </si>
  <si>
    <t xml:space="preserve">        1.3.3.0.00.00.00 - Receitas de Concessões e Permissões </t>
  </si>
  <si>
    <t xml:space="preserve">        1.3.4.0.00.00.00 - Compensações Financeiras </t>
  </si>
  <si>
    <t xml:space="preserve">        1.3.5.0.00.00.00 - Receita Decorrente do Direito de Exploração de Bens 
        Públicos em Áreas de Domínio Público </t>
  </si>
  <si>
    <t xml:space="preserve">        1.3.6.0.00.00.00 - Receita da Cessão de Direitos </t>
  </si>
  <si>
    <t xml:space="preserve">        1.3.9.0.00.00.00 - Outras Receitas Patrimoniais </t>
  </si>
  <si>
    <t xml:space="preserve">      1.4.0.0.00.00.00 - Receita Agropecuária </t>
  </si>
  <si>
    <t xml:space="preserve">        1.4.1.0.00.00.00 - Receita da Produção Vegetal </t>
  </si>
  <si>
    <t xml:space="preserve">        1.4.2.0.00.00.00 - Receita da Produção Animal e Derivados </t>
  </si>
  <si>
    <t xml:space="preserve">        1.4.9.0.00.00.00 - Outras Receitas Agropecuárias </t>
  </si>
  <si>
    <t xml:space="preserve">      1.5.0.0.00.00.00 - Receita Industrial </t>
  </si>
  <si>
    <t xml:space="preserve">        1.5.1.0.00.00.00 - Receita da Indústria Extrativa Mineral </t>
  </si>
  <si>
    <t xml:space="preserve">        1.5.2.0.00.00.00 - Receita da Indústria de Transformação </t>
  </si>
  <si>
    <t xml:space="preserve">        1.5.3.0.00.00.00 - Receita da Indústria de Construção </t>
  </si>
  <si>
    <t xml:space="preserve">        1.5.9.0.00.00.00 - Outras Receitas Industriais </t>
  </si>
  <si>
    <t xml:space="preserve">      1.6.0.0.00.00.00 - Receita de Serviços </t>
  </si>
  <si>
    <t xml:space="preserve">        1.6.0.0.01.00.00 - Serviços Comerciais </t>
  </si>
  <si>
    <t xml:space="preserve">        1.6.0.0.02.00.00 - Serviços Financeiros </t>
  </si>
  <si>
    <t xml:space="preserve">        1.6.0.0.03.00.00 - Serviços de Transporte </t>
  </si>
  <si>
    <t xml:space="preserve">        1.6.0.0.04.00.00 - Serviços de Comunicação </t>
  </si>
  <si>
    <t xml:space="preserve">        1.6.0.0.05.00.00 - Serviços de Saúde </t>
  </si>
  <si>
    <t xml:space="preserve">        1.6.0.0.06.00.00 - Serviços Portuários </t>
  </si>
  <si>
    <t xml:space="preserve">        1.6.0.0.07.00.00 - Serviços de Armazenagem </t>
  </si>
  <si>
    <t xml:space="preserve">        1.6.0.0.08.00.00 - Serviços de Processamento de Dados </t>
  </si>
  <si>
    <t xml:space="preserve">        1.6.0.0.09.00.00 - Serviço de Socorro Marítimo </t>
  </si>
  <si>
    <t xml:space="preserve">        1.6.0.0.10.00.00 - Serviços de Informações Estatísticas </t>
  </si>
  <si>
    <t xml:space="preserve">        1.6.0.0.11.00.00 - Serviços de Metrologia e Certificação </t>
  </si>
  <si>
    <t xml:space="preserve">        1.6.0.0.12.00.00 - Serviços Tecnológicos </t>
  </si>
  <si>
    <t xml:space="preserve">        1.6.0.0.13.00.00 - Serviços Administrativos </t>
  </si>
  <si>
    <t xml:space="preserve">        1.6.0.0.14.00.00 - Serviços de Inspeção e Fiscalização </t>
  </si>
  <si>
    <t xml:space="preserve">        1.6.0.0.15.00.00 - Serviços de Meteorologia </t>
  </si>
  <si>
    <t xml:space="preserve">        1.6.0.0.16.00.00 - Serviços Educacionais </t>
  </si>
  <si>
    <t xml:space="preserve">        1.6.0.0.17.00.00 - Serviços Agropecuários </t>
  </si>
  <si>
    <t xml:space="preserve">        1.6.0.0.18.00.00 - Serviços de Reparação, Manutenção e Instalação </t>
  </si>
  <si>
    <t xml:space="preserve">        1.6.0.0.19.00.00 - Serviços Recreativos e Culturais </t>
  </si>
  <si>
    <t xml:space="preserve">        1.6.0.0.20.00.00 - Serviços de Consultoria, Assistência Técnica e 
        Análise de Projetos </t>
  </si>
  <si>
    <t xml:space="preserve">        1.6.0.0.21.00.00 - Serviços de Hospedagem e Alimentação </t>
  </si>
  <si>
    <t xml:space="preserve">        1.6.0.0.22.00.00 - Serviços de Estudos e Pesquisas </t>
  </si>
  <si>
    <t xml:space="preserve">        1.6.0.0.23.00.00 - Serviços de Registro de Marcas, de Patentes e de 
        Transferências de Tecnologia </t>
  </si>
  <si>
    <t xml:space="preserve">        1.6.0.0.24.00.00 - Serviços de Registro do Comércio </t>
  </si>
  <si>
    <t xml:space="preserve">        1.6.0.0.25.00.00 - Serviços de Informações Científicas e Tecnológicas </t>
  </si>
  <si>
    <t xml:space="preserve">        1.6.0.0.26.00.00 - Serviços de Fornecimento de Água </t>
  </si>
  <si>
    <t xml:space="preserve">        1.6.0.0.27.00.00 - Serviços de Perfuração e Instalação de Poços </t>
  </si>
  <si>
    <t xml:space="preserve">        1.6.0.0.28.00.00 - Serviços de Geoprocessamento </t>
  </si>
  <si>
    <t xml:space="preserve">        1.6.0.0.29.00.00 - Serviços de Cadastramento de Fornecedores </t>
  </si>
  <si>
    <t xml:space="preserve">        1.6.0.0.30.00.00 - Tarifa de Utilização de Faróis </t>
  </si>
  <si>
    <t xml:space="preserve">        1.6.0.0.31.00.00 - Tarifa e Adicional sobre Tarifa Aeroportuária </t>
  </si>
  <si>
    <t xml:space="preserve">        1.6.0.0.32.00.00 - Serviços de Cadastro da Atividade Mineral </t>
  </si>
  <si>
    <t xml:space="preserve">        1.6.0.0.33.00.00 - Tarifas e Adicional sobre Tarifas de Uso das 
        Comunicações e dos Auxílios à Navegação Aérea em Rota </t>
  </si>
  <si>
    <t xml:space="preserve">        1.6.0.0.34.00.00 - Serviços de Regulamentação da Exploração dos 
        Serviços de Telecomunicações - Regime Privado </t>
  </si>
  <si>
    <t xml:space="preserve">        1.6.0.0.35.00.00 - Serviços de Compensações de Variações Salariais </t>
  </si>
  <si>
    <t xml:space="preserve">        1.6.0.0.36.00.00 - Prestação de Serviços pelo Banco Central do Brasil </t>
  </si>
  <si>
    <t xml:space="preserve">        1.6.0.0.37.00.00 - Garantias e Avais </t>
  </si>
  <si>
    <t xml:space="preserve">        1.6.0.0.38.00.00 - Receita de Credenciamento de Empresas Prestadoras 
        de Serviços de Vistoria </t>
  </si>
  <si>
    <t xml:space="preserve">        1.6.0.0.39.00.00 - Serviços Veterinários </t>
  </si>
  <si>
    <t xml:space="preserve">        1.6.0.0.40.00.00 - Serviços de Certificação e Homologação de Produtos 
        de Telecomunicações </t>
  </si>
  <si>
    <t xml:space="preserve">        1.6.0.0.41.00.00 - Serviços de Captação, Adução, Tratamento, Reserva e 
        Distribuição de Água </t>
  </si>
  <si>
    <t xml:space="preserve">        1.6.0.0.42.00.00 - Serviços de Coleta, Transporte, Tratamento e 
        Destino Final de Esgotos </t>
  </si>
  <si>
    <t xml:space="preserve">        1.6.0.0.43.00.00 - Serviços de Coleta, Transporte, Tratamento e 
        Destino Final de Resíduos Sólidos </t>
  </si>
  <si>
    <t xml:space="preserve">        1.6.0.0.44.00.00 - Serviços de Abate de Animais </t>
  </si>
  <si>
    <t xml:space="preserve">        1.6.0.0.45.00.00 - Serviços de Preparação da Terra em Propriedades 
        Particulares </t>
  </si>
  <si>
    <t xml:space="preserve">        1.6.0.0.46.00.00 - Serviços de Cemitério </t>
  </si>
  <si>
    <t xml:space="preserve">        1.6.0.0.47.00.00 - Serviços de Iluminação Pública </t>
  </si>
  <si>
    <t xml:space="preserve">        1.6.0.0.48.00.00 - Serviços de Religamento de Água </t>
  </si>
  <si>
    <t xml:space="preserve">        1.6.0.0.50.00.00 - Tarifas de Inscrição em Concursos e Processos 
        Seletivos </t>
  </si>
  <si>
    <t xml:space="preserve">        1.6.0.0.51.00.00 - Receitas de Emissão de Certificado de Origem e de 
        Emissão de Licença e Exportação </t>
  </si>
  <si>
    <t xml:space="preserve">        1.6.0.0.56.00.00 - Certificação e Homologação da Atividade Mineral </t>
  </si>
  <si>
    <t xml:space="preserve">        1.6.0.0.60.00.00 - Serviços Voltados à Inovação e à Pesquisa no 
        Ambiente Produtivo - Instituição Científica e Tecnológica </t>
  </si>
  <si>
    <t xml:space="preserve">        1.6.0.0.70.00.00 - Tarifa de Compartilhamento e Utilização em 
        Atividades de Pesquisa e Inovação - Instituição Científica e 
        Tecnológica </t>
  </si>
  <si>
    <t xml:space="preserve">        1.6.0.0.99.00.00 - Outros Serviços </t>
  </si>
  <si>
    <t xml:space="preserve">      1.7.0.0.00.00.00 - Transferências Correntes </t>
  </si>
  <si>
    <t xml:space="preserve">        1.7.2.0.00.00.00 - Transferências Intergovernamentais </t>
  </si>
  <si>
    <t xml:space="preserve">          1.7.2.1.00.00.00 - Transferências da União </t>
  </si>
  <si>
    <t xml:space="preserve">            1.7.2.1.01.00.00 - Participação na Receita da União </t>
  </si>
  <si>
    <t xml:space="preserve">              1.7.2.1.01.01.00 - Cota-Parte do Fundo de Participação dos Estados 
              e do Distrito Federal </t>
  </si>
  <si>
    <t xml:space="preserve">              1.7.2.1.01.02.00 - Cota-Parte do Fundo de Participação dos 
              Municípios – FPM </t>
  </si>
  <si>
    <t xml:space="preserve">              1.7.2.1.01.03.00 - Cota-Parte do Fundo de Participação dos 
              Municípios - 1% Cota Anual </t>
  </si>
  <si>
    <t xml:space="preserve">              1.7.2.1.01.04.00 - Cota-Parte do Fundo de Participação dos 
              Municípios - 1% Cota entregue no mês de julho (67)(I) </t>
  </si>
  <si>
    <t xml:space="preserve">              1.7.2.1.01.05.00 - Cota-Parte do Imposto Sobre a Propriedade 
              Territorial Rural – ITR </t>
  </si>
  <si>
    <t xml:space="preserve">              1.7.2.1.01.12.00 - Cota-Parte do Imposto Sobre Produtos 
              Industrializados – Estados Exportadores de Produtos 
              Industrializados </t>
  </si>
  <si>
    <t xml:space="preserve">              1.7.2.1.01.13.00 - Cota-Parte da Contribuição de Intervenção no 
              Domínio Econômico </t>
  </si>
  <si>
    <t xml:space="preserve">              1.7.2.1.01.32.00 - Cota-Parte do Imposto Sobre Operações de Crédito 
              Câmbio e Seguro ou Relativas a Títulos ou Valores Mobiliários – 
              Comercialização do Ouro </t>
  </si>
  <si>
    <t xml:space="preserve">            1.7.2.1.22.00.00 - Transferências da Compensação Financeira pela 
            Exploração de Recursos Naturais </t>
  </si>
  <si>
    <t xml:space="preserve">              1.7.2.1.22.11.00 - Cota-Parte da Compensação Financeira de Recursos 
              Hídricos </t>
  </si>
  <si>
    <t xml:space="preserve">              1.7.2.1.22.20.00 - Cota-Parte da Compensação Financeira de Recursos 
              Minerais - CFEM </t>
  </si>
  <si>
    <t xml:space="preserve">              1.7.2.1.22.30.00 - Cota-Parte Royalties – Compensação Financeira 
              pela Produção de Petróleo – Lei nº 7.990/89 </t>
  </si>
  <si>
    <t xml:space="preserve">              1.7.2.1.22.40.00 - Cota-Parte Royalties pelo Excedente da Produção 
              do Petróleo - Lei nº 9.478/97 artigo 49 I e II </t>
  </si>
  <si>
    <t xml:space="preserve">              1.7.2.1.22.50.00 - Cota-Parte Royalties pela Participação Especial 
              - Lei nº 9.478/97 artigo 50 </t>
  </si>
  <si>
    <t xml:space="preserve">              1.7.2.1.22.70.00 - Cota-Parte do Fundo Especial do Petróleo – FEP </t>
  </si>
  <si>
    <t xml:space="preserve">              1.7.2.1.22.90.00 - Outras Transferências Decorrentes de Compensação 
              Financeira pela Exploração de Recursos Naturais </t>
  </si>
  <si>
    <t xml:space="preserve">            1.7.2.1.33.00.00 - Transferências de Recursos do Sistema Único de 
            Saúde - SUS - Repasses Fundo a Fundo </t>
  </si>
  <si>
    <t xml:space="preserve">            1.7.2.1.34.00.00 - Transferências de Recursos do Fundo Nacional de 
            Assistência Social – FNAS </t>
  </si>
  <si>
    <t xml:space="preserve">            1.7.2.1.35.00.00 - Transferências de Recursos do Fundo Nacional do 
            Desenvolvimento da Educação – FNDE </t>
  </si>
  <si>
    <t xml:space="preserve">            1.7.2.1.36.00.00 - Transferências Financeiras do ICMS – Desoneração 
            – L.C. Nº 87/96 </t>
  </si>
  <si>
    <t xml:space="preserve">            1.7.2.1.37.00.00 - Transferências da União a Consórcios Públicos </t>
  </si>
  <si>
    <t xml:space="preserve">            1.7.2.1.99.00.00 - Outras Transferências da União </t>
  </si>
  <si>
    <t xml:space="preserve">          1.7.2.2.00.00.00 - Transferências dos Estados </t>
  </si>
  <si>
    <t xml:space="preserve">            1.7.2.2.01.00.00 - Participação na Receita dos Estados </t>
  </si>
  <si>
    <t xml:space="preserve">              1.7.2.2.01.01.00 - Cota-Parte do ICMS </t>
  </si>
  <si>
    <t xml:space="preserve">              1.7.2.2.01.02.00 - Cota-Parte do IPVA </t>
  </si>
  <si>
    <t xml:space="preserve">              1.7.2.2.01.04.00 - Cota-Parte do IPI - Municípios </t>
  </si>
  <si>
    <t xml:space="preserve">              1.7.2.2.01.13.00 - Cota-Parte da Contribuição de Intervenção no 
              Domínio Econômico </t>
  </si>
  <si>
    <t xml:space="preserve">              1.7.2.2.01.99.00 - Outras Participações na Receita dos Estados </t>
  </si>
  <si>
    <t xml:space="preserve">            1.7.2.2.22.00.00 - Transferências da Cota-Parte da Compensação 
            Financeira (25%) </t>
  </si>
  <si>
    <t xml:space="preserve">              1.7.2.2.22.11.00 - Cota-Parte da Compensação Financeira de Recursos 
              Hídricos </t>
  </si>
  <si>
    <t xml:space="preserve">              1.7.2.2.22.20.00 - Cota-Parte da Compensação Financeira de Recursos 
              Minerais - CFEM </t>
  </si>
  <si>
    <t xml:space="preserve">              1.7.2.2.22.30.00 - Cota-Parte Royalties - Compensação Financeira 
              pela Produção de Petróleo - Lei nº 7.990/89 artigo 9º </t>
  </si>
  <si>
    <t xml:space="preserve">              1.7.2.2.22.90.00 - Outras Transferências Decorrentes de 
              Compensações Financeiras </t>
  </si>
  <si>
    <t xml:space="preserve">            1.7.2.2.33.00.00 - Transferências de Recursos do Estado para 
            Programas de Saúde - Repasse Fundo a Fundo </t>
  </si>
  <si>
    <t xml:space="preserve">            1.7.2.2.37.00.00 - Transferências de Estados a Consórcios Públicos </t>
  </si>
  <si>
    <t xml:space="preserve">            1.7.2.2.99.00.00 - Outras Transferências dos Estados </t>
  </si>
  <si>
    <t xml:space="preserve">          1.7.2.3.00.00.00 - Transferências dos Municípios </t>
  </si>
  <si>
    <t xml:space="preserve">            1.7.2.3.01.00.00 - Transferências de Recursos do Sistema Único de 
            Saúde – SUS </t>
  </si>
  <si>
    <t xml:space="preserve">            1.7.2.3.37.00.00 - Transferências de Municípios a Consórcios 
            Públicos </t>
  </si>
  <si>
    <t xml:space="preserve">            1.7.2.3.99.00.00 - Outras Transferências dos Municípios </t>
  </si>
  <si>
    <t xml:space="preserve">          1.7.2.4.00.00.00 - Transferências Multigovernamentais </t>
  </si>
  <si>
    <t xml:space="preserve">            1.7.2.4.01.00.00 - Transferências de Recursos do Fundo de Manutenção 
            e Desenvolvimento do Ensino Fundamental e de Valorização do 
            Magistério - FUNDEB </t>
  </si>
  <si>
    <t xml:space="preserve">            1.7.2.4.02.00.00 - Transferências de Recursos da Complementação ao 
            Fundo de Manutenção e Desenvolvimento do Ensino Fundamental e de 
            Valorização do Magistério - FUNDEB </t>
  </si>
  <si>
    <t xml:space="preserve">            1.7.2.4.99.00.00 - Outras Transferências Multigovernamentais </t>
  </si>
  <si>
    <t xml:space="preserve">        1.7.3.0.00.00.00 - Transferências de Instituições Privadas </t>
  </si>
  <si>
    <t xml:space="preserve">        1.7.4.0.00.00.00 - Transferências do Exterior </t>
  </si>
  <si>
    <t xml:space="preserve">        1.7.5.0.00.00.00 - Transferências de Pessoas </t>
  </si>
  <si>
    <t xml:space="preserve">        1.7.6.0.00.00.00 - Transferências de Convênios </t>
  </si>
  <si>
    <t xml:space="preserve">          1.7.6.1.00.00.00 - Transferências de Convênios da União e de Suas 
          Entidades </t>
  </si>
  <si>
    <t xml:space="preserve">            1.7.6.1.01.00.00 - Transferências de Convênios da União para o 
            Sistema Único de Saúde - SUS </t>
  </si>
  <si>
    <t xml:space="preserve">            1.7.6.1.02.00.00 - Transferências de Convênios da União Destinadas a 
            Programas de Educação </t>
  </si>
  <si>
    <t xml:space="preserve">            1.7.6.1.03.00.00 - Transferências de Convênios da União Destinadas a 
            Programas de Assistência Social </t>
  </si>
  <si>
    <t xml:space="preserve">            1.7.6.1.04.00.00 - Transferências de Convênios da União Destinadas 
            aos Programas de Combate à Fome </t>
  </si>
  <si>
    <t xml:space="preserve">            1.7.6.1.05.00.00 - Transferências de Convênios da União Destinadas a 
            Programas de Saneamento Básico </t>
  </si>
  <si>
    <t xml:space="preserve">            1.7.6.1.99.00.00 - Outras Transferências de Convênios da União </t>
  </si>
  <si>
    <t xml:space="preserve">          1.7.6.2.00.00.00 - Transferências de Convênios dos Estados e do 
          Distrito Federal e de Suas Entidades </t>
  </si>
  <si>
    <t xml:space="preserve">            1.7.6.2.01.00.00 - Transferências de Convênios dos Estados para o 
            Sistema Único de Saúde - SUS </t>
  </si>
  <si>
    <t xml:space="preserve">            1.7.6.2.02.00.00 - Transferências de Convênios dos Estados 
            Destinadas a Programas de Educação </t>
  </si>
  <si>
    <t xml:space="preserve">            1.7.6.2.99.00.00 - Outras Transferências de Convênios dos Estados </t>
  </si>
  <si>
    <t xml:space="preserve">          1.7.6.3.00.00.00 - Transferências de Convênios dos Municípios e de 
          Suas Entidades </t>
  </si>
  <si>
    <t xml:space="preserve">            1.7.6.3.01.00.00 - Transferências de Convênios dos Municípios para o 
            Sistema Único de Saúde - SUS </t>
  </si>
  <si>
    <t xml:space="preserve">            1.7.6.3.02.00.00 - Transferências de Convênios dos Municípios 
            Destinadas a Programas de Educação </t>
  </si>
  <si>
    <t xml:space="preserve">            1.7.6.3.99.00.00 - Outras Transferências de Convênios dos Municípios </t>
  </si>
  <si>
    <t xml:space="preserve">          1.7.6.4.00.00.00 - Transferências de Convênios de Instituições 
          Privadas </t>
  </si>
  <si>
    <t xml:space="preserve">          1.7.6.5.00.00.00 - Transferências de Convênios do Exterior </t>
  </si>
  <si>
    <t xml:space="preserve">        1.7.7.0.00.00.00 - Transferências para o Combate à Fome </t>
  </si>
  <si>
    <t xml:space="preserve">          1.7.7.1.00.00.00 - Provenientes do Exterior </t>
  </si>
  <si>
    <t xml:space="preserve">          1.7.7.2.00.00.00 - Provenientes de Pessoas Jurídicas </t>
  </si>
  <si>
    <t xml:space="preserve">          1.7.7.3.00.00.00 - Provenientes de Pessoas Físicas </t>
  </si>
  <si>
    <t xml:space="preserve">          1.7.7.4.00.00.00 - Provenientes de Depósitos não Identificados </t>
  </si>
  <si>
    <t xml:space="preserve">      1.9.0.0.00.00.00 - Outras Receitas Correntes </t>
  </si>
  <si>
    <t xml:space="preserve">        1.9.1.0.00.00.00 - Multas e Juros de Mora </t>
  </si>
  <si>
    <t xml:space="preserve">          1.9.1.1.00.00.00 - Multas e Juros de Mora dos Tributos </t>
  </si>
  <si>
    <t xml:space="preserve">            1.9.1.1.01.00.00 - Multa e Juros de Mora do Imposto sobre a 
            Importação </t>
  </si>
  <si>
    <t xml:space="preserve">            1.9.1.1.02.00.00 - Multas e Juros de Mora – Imposto de Renda e 
            Proventos Qualquer Natureza </t>
  </si>
  <si>
    <t xml:space="preserve">            1.9.1.1.03.00.00 - Multas e Juros de Mora do Imposto sobre Produtos 
            Industrializados </t>
  </si>
  <si>
    <t xml:space="preserve">            1.9.1.1.04.00.00 - Multa e Juros de Mora do Imposto sobre Operações 
            de Crédito, Câmbio e Seguro ou Relativas a Títulos ou Valores 
            Mobiliários </t>
  </si>
  <si>
    <t xml:space="preserve">            1.9.1.1.07.00.00 - Multas e Juros de Mora do Imposto sobre a 
            Exportação </t>
  </si>
  <si>
    <t xml:space="preserve">            1.9.1.1.08.00.00 - Multas e Juros de Mora do Imposto sobre a 
            Propriedade Territorial Rural </t>
  </si>
  <si>
    <t xml:space="preserve">            1.9.1.1.20.00.00 - Multas e Juros de Mora do Imposto sobre 
            Transmissão “Causa Mortis” e Doação de Bens e Direitos </t>
  </si>
  <si>
    <t xml:space="preserve">            1.9.1.1.31.00.00 - Multas e Juros de Mora das Taxas de Fiscalização 
            das Telecomunicações </t>
  </si>
  <si>
    <t xml:space="preserve">            1.9.1.1.32.00.00 - Multas e Juros de Mora da Taxa de Fiscalização 
            dos Produtos controlados pelo Ministério do Exército </t>
  </si>
  <si>
    <t xml:space="preserve">            1.9.1.1.33.00.00 - Multas e Juros de Mora da Taxa de Fiscalização 
            dos Serviços de Irrigação </t>
  </si>
  <si>
    <t xml:space="preserve">            1.9.1.1.34.00.00 - Multas e Juros de Mora da Taxa de Fiscalização 
            dos Mercados de Seguro, da Capitalização e da Previdência 
            Complementar Aberta e Fechada </t>
  </si>
  <si>
    <t xml:space="preserve">            1.9.1.1.35.00.00 - Multas e Juros de Mora da Taxa de Fiscalização e 
            Vigilância Sanitária </t>
  </si>
  <si>
    <t xml:space="preserve">            1.9.1.1.36.00.00 - Multas e Juros de Mora da Taxa de Saúde 
            Suplementar </t>
  </si>
  <si>
    <t xml:space="preserve">            1.9.1.1.37.00.00 - Multas e Juros de Mora da Taxa de Fiscalização 
            dos Mercados de Títulos e Valores Mobiliários </t>
  </si>
  <si>
    <t xml:space="preserve">            1.9.1.1.38.00.00 - Multas e Juros de Mora do Imposto sobre a 
            Propriedade Predial e Territorial Urbana – IPTU </t>
  </si>
  <si>
    <t xml:space="preserve">            1.9.1.1.39.00.00 - Multas e Juros de Mora do Imposto sobre a 
            Transmissão Inter Vivos de Bens Imóveis - ITBI </t>
  </si>
  <si>
    <t xml:space="preserve">            1.9.1.1.40.00.00 - Multas e Juros de Mora do Imposto sobre Serviços 
            de Qualquer Natureza – ISS </t>
  </si>
  <si>
    <t xml:space="preserve">            1.9.1.1.41.00.00 - Multas e Juros de Mora do Imposto sobre a 
            Propriedade de Veículos Automotores – IPVA </t>
  </si>
  <si>
    <t xml:space="preserve">            1.9.1.1.42.00.00 - Multas e Juros de Mora do Imposto sobre 
            Circulação de Mercadorias e Serviços – ICMS </t>
  </si>
  <si>
    <t xml:space="preserve">            1.9.1.1.98.00.00 - Multas e Juros de Mora das Contribuições de 
            Melhoria </t>
  </si>
  <si>
    <t xml:space="preserve">            1.9.1.1.99.00.00 - Multas e Juros de Mora de Outros Tributos </t>
  </si>
  <si>
    <t xml:space="preserve">          1.9.1.2.00.00.00 - Multas e Juros de Mora das Contribuições </t>
  </si>
  <si>
    <t xml:space="preserve">            1.9.1.2.01.00.00 - Multas e Juros de Mora da Contribuição para o 
            Financiamento da Seguridade Social </t>
  </si>
  <si>
    <t xml:space="preserve">            1.9.1.2.02.00.00 - Multas e Juros de Mora da Contribuição do 
            Salário-Educação </t>
  </si>
  <si>
    <t xml:space="preserve">            1.9.1.2.03.00.00 - Multas e Juros de Mora da Contribuição Relativa 
            às Atividades de Comercialização de Petróleo e seus Derivados, Gás 
            Natural e Álcool Carburante </t>
  </si>
  <si>
    <t xml:space="preserve">            1.9.1.2.07.00.00 - Multas e Juros de Mora da Contribuição sobre 
            Movimentação Financeira </t>
  </si>
  <si>
    <t xml:space="preserve">            1.9.1.2.10.00.00 - Multas e Juros de Mora das Contribuições sobre a 
            Prestação dos Serviços de Telecomunicações </t>
  </si>
  <si>
    <t xml:space="preserve">            1.9.1.2.29.00.00 - Multas e Juros de Mora das Contribuições para o 
            Regime Próprio de Previdência do Servidor </t>
  </si>
  <si>
    <t xml:space="preserve">            1.9.1.2.30.00.00 - Multas e Juros de Mora das Contribuições 
            Previdenciárias para o Regime Geral de Previdência Social </t>
  </si>
  <si>
    <t xml:space="preserve">            1.9.1.2.31.00.00 - Multas e Juros de Mora das Contribuições para os 
            Programas de Integração Social e de Formação do Patrimônio do 
            Servidor Público – PIS/PASEP </t>
  </si>
  <si>
    <t xml:space="preserve">            1.9.1.2.32.00.00 - Multas e juros de mora da Contribuição Social 
            sobre o Lucro das Pessoas Jurídicas </t>
  </si>
  <si>
    <t xml:space="preserve">            1.9.1.2.33.00.00 - Multas e juros de mora sobre a Contribuição dos 
            Concursos de Prognósticos </t>
  </si>
  <si>
    <t xml:space="preserve">            1.9.1.2.34.00.00 - Multas e Juros de Mora da Contribuição sobre a 
            Receita das Concessionárias de Energia Elétrica </t>
  </si>
  <si>
    <t xml:space="preserve">            1.9.1.2.35.00.00 - Multas e Juros de Mora da Cota-Parte da 
            Contribuição Sindical </t>
  </si>
  <si>
    <t xml:space="preserve">            1.9.1.2.36.00.00 - Multas e Juros de Mora da Contribuição sobre a 
            Receita de Sorteios Realizados por Entidades Filantrópicas </t>
  </si>
  <si>
    <t xml:space="preserve">            1.9.1.2.51.00.00 - Multas e Juros de Mora da Contribuição sobre a 
            Aposta em Competições Hípicas </t>
  </si>
  <si>
    <t xml:space="preserve">            1.9.1.2.52.00.00 - Multas e Juros de Mora da Cota-Parte do Adicional 
            ao Frete para Renovação da Marinha Mercante </t>
  </si>
  <si>
    <t xml:space="preserve">            1.9.1.2.53.00.00 - Multas e Juros de Mora da Contribuição Relativa à 
            Despedida de Empregado sem Justa Causa </t>
  </si>
  <si>
    <t xml:space="preserve">            1.9.1.2.54.00.00 - Multas e Juros de Mora da Contribuição sobre a 
            Remuneração Devida ao Trabalhador </t>
  </si>
  <si>
    <t xml:space="preserve">            1.9.1.2.55.00.00 - Juros de Mora do FUNDAF – Receita de 
            Contribuições </t>
  </si>
  <si>
    <t xml:space="preserve">            1.9.1.2.56.00.00 - Multas e Juros de Mora das Compensações 
            Financeiras entre o Regime Geral e os Regimes Próprios de 
            Previdência dos Servidores </t>
  </si>
  <si>
    <t xml:space="preserve">            1.9.1.2.99.00.00 - Multas e Juros de Mora de Outras Contribuições </t>
  </si>
  <si>
    <t xml:space="preserve">          1.9.1.3.00.00.00 - Multas e Juros de Mora da Dívida Ativa dos 
          Tributos </t>
  </si>
  <si>
    <t xml:space="preserve">            1.9.1.3.01.00.00 - Multas e Juros de Mora da Dívida Ativa do Imposto 
            sobre a Importação </t>
  </si>
  <si>
    <t xml:space="preserve">            1.9.1.3.02.00.00 - Multas e Juros de Mora da Dívida Ativa do Imposto 
            sobre a Renda e Proventos de Qualquer Natureza </t>
  </si>
  <si>
    <t xml:space="preserve">            1.9.1.3.03.00.00 - Multas e Juros de Mora da Dívida Ativa do Imposto 
            sobre Produtos Industrializados </t>
  </si>
  <si>
    <t xml:space="preserve">            1.9.1.3.04.00.00 - Multas e Juros de Mora da Dívida Ativa do Imposto 
            sobre Operações de Crédito, Câmbio e Seguro ou Relativas a Títulos 
            ou Valores Mobiliários </t>
  </si>
  <si>
    <t xml:space="preserve">            1.9.1.3.07.00.00 - Multas e Juros de Mora da Dívida Ativa do Imposto 
            sobre a Exportação </t>
  </si>
  <si>
    <t xml:space="preserve">            1.9.1.3.08.00.00 - Multas e Juros de Mora da Dívida Ativa do Imposto 
            sobre a Propriedade Territorial Rural </t>
  </si>
  <si>
    <t xml:space="preserve">            1.9.1.3.09.00.00 - Multas e Juros de Mora da Dívida Ativa da Taxa de 
            Fiscalização das Telecomunicações </t>
  </si>
  <si>
    <t xml:space="preserve">            1.9.1.3.10.00.00 - Multas e Juros de Mora da Dívida Ativa da Taxa de 
            Fiscalização dos Produtos Controlados pelo Ministério do Exército </t>
  </si>
  <si>
    <t xml:space="preserve">            1.9.1.3.11.00.00 - Multas e Juros de Mora da Dívida Ativa do Imposto 
            sobre a Propriedade Predial e Territorial Urbana – IPTU </t>
  </si>
  <si>
    <t xml:space="preserve">            1.9.1.3.12.00.00 - Multas e Juros de Mora da Dívida Ativa do Imposto 
            sobre a Transmissão Inter Vivos de Bens Imóveis - ITBI </t>
  </si>
  <si>
    <t xml:space="preserve">            1.9.1.3.13.00.00 - Multas e Juros de Mora da Dívida Ativa do Imposto 
            sobre Serviços de Qualquer Natureza – ISS </t>
  </si>
  <si>
    <t xml:space="preserve">            1.9.1.3.14.00.00 - Multas e Juros de Mora da Dívida Ativa do Imposto 
            sobre a Propriedade de Veículos Automotores – IPVA </t>
  </si>
  <si>
    <t xml:space="preserve">            1.9.1.3.15.00.00 - Multas e Juros de Mora da Dívida Ativa do Imposto 
            sobre Circulação de Mercadorias e Prestação de Serviços – ICMS </t>
  </si>
  <si>
    <t xml:space="preserve">            1.9.1.3.16.00.00 - Multa e Juros de Mora da Dívida Ativa de Custas 
            Judiciais </t>
  </si>
  <si>
    <t xml:space="preserve">            1.9.1.3.20.00.00 - Multa e Juros de Mora da Dívida Ativa do Imposto 
            sobre Transmissão “Causa Mortis” e Doação de Bens e Direitos </t>
  </si>
  <si>
    <t xml:space="preserve">            1.9.1.3.35.00.00 - Multas e Juros de Mora da Dívida Ativa da Taxa de 
            Fiscalização e Vigilância Sanitária </t>
  </si>
  <si>
    <t xml:space="preserve">            1.9.1.3.98.00.00 - Multas e Juros de mora da Dívida Ativa das 
            Contribuições de Melhoria </t>
  </si>
  <si>
    <t xml:space="preserve">            1.9.1.3.99.00.00 - Multas e Juros de Mora da Dívida Ativa de Outros 
            Tributos </t>
  </si>
  <si>
    <t xml:space="preserve">          1.9.1.4.00.00.00 - Multas e Juros de Mora da Dívida Ativa das 
          Contribuições </t>
  </si>
  <si>
    <t xml:space="preserve">            1.9.1.4.01.00.00 - Multas e Juros de Mora da Dívida Ativa da 
            Contribuição para Financiamento da Seguridade Social </t>
  </si>
  <si>
    <t xml:space="preserve">            1.9.1.4.02.00.00 - Multas e Juros de Mora da Dívida Ativa da 
            Contribuição do Salário-Educação </t>
  </si>
  <si>
    <t xml:space="preserve">            1.9.1.4.03.00.00 - Multas e Juros de Mora da Dívida Ativa da 
            Contribuição sobre Movimentação ou Transmissão de Valores e de 
            Créditos e Direitos de natureza Financeira </t>
  </si>
  <si>
    <t xml:space="preserve">            1.9.1.4.04.00.00 - Multas e Juros de Mora da Dívida Ativa das 
            Contribuições Previdenciárias para o Regime Geral de Previdência 
            Social. </t>
  </si>
  <si>
    <t xml:space="preserve">            1.9.1.4.05.00.00 - Multas e Juros de Mora da Dívida Ativa das 
            Contribuições para o PIS/PASEP </t>
  </si>
  <si>
    <t xml:space="preserve">            1.9.1.4.06.00.00 - Multas e Juros de Mora da Dívida Ativa da 
            Contribuição Social sobre o Lucro das Pessoas Jurídicas </t>
  </si>
  <si>
    <t xml:space="preserve">            1.9.1.4.07.00.00 - Multas e Juros de Mora da Dívida Ativa sobre a 
            Contribuição dos Concursos e Prognósticos </t>
  </si>
  <si>
    <t xml:space="preserve">            1.9.1.4.08.00.00 - Multas e Juros de Mora da Dívida Ativa sobre a 
            Contribuição Relativa à Despedida de Empregado sem Justa Causa </t>
  </si>
  <si>
    <t xml:space="preserve">            1.9.1.4.09.00.00 - Multas e Juros de Mora da Dívida Ativa sobre a 
            Contribuição sobre a Remuneração Devida ao Trabalhador </t>
  </si>
  <si>
    <t xml:space="preserve">            1.9.1.4.10.00.00 - Multas e Juros de Mora da Dívida Ativa da 
            Cota-Parte do Adicional ao Frete para Renovação da Marinha Mercante </t>
  </si>
  <si>
    <t xml:space="preserve">            1.9.1.4.11.00.00 - Multas e Juros de Mora da Dívida Ativa da 
            Contribuição Relativa às Atividades de Comercialização de Petróleo e 
            seus Derivados, Gás Natural e Álcool Carburante </t>
  </si>
  <si>
    <t xml:space="preserve">            1.9.1.4.12.00.00 - Juros de Mora do FUNDAF – Dívida Ativa das 
            Contribuições </t>
  </si>
  <si>
    <t xml:space="preserve">            1.9.1.4.13.00.00 - Multas e Juros de Mora da Dívida Ativa das 
            Contribuições sobre os Serviços de Telecomunicações </t>
  </si>
  <si>
    <t xml:space="preserve">            1.9.1.4.99.00.00 - Multas e Juros de Mora da Dívida Ativa de Outras 
            Contribuições </t>
  </si>
  <si>
    <t xml:space="preserve">          1.9.1.5.00.00.00 - Multas e Juros de Mora da Dívida Ativa de Outras 
          Receitas </t>
  </si>
  <si>
    <t xml:space="preserve">            1.9.1.5.01.00.00 - Multas e Juros de Mora da Dívida Ativa das Multas 
            por Infração à Legislação Trabalhista </t>
  </si>
  <si>
    <t xml:space="preserve">            1.9.1.5.02.00.00 - Multas e Juros de Mora da Dívida Ativa da Receita 
            de Exploração de Recursos Minerais </t>
  </si>
  <si>
    <t xml:space="preserve">            1.9.1.5.03.00.00 - Multas e Juros de Mora da Dívida Ativa da Receita 
            de Outorga de Direitos de Exploração e Pesquisa Mineral </t>
  </si>
  <si>
    <t xml:space="preserve">            1.9.1.5.04.00.00 - Multas e Juros de Mora da Receita da Dívida Ativa 
            das Multas Previstas na Legislação Minerária </t>
  </si>
  <si>
    <t xml:space="preserve">            1.9.1.5.05.00.00 - Multas e Juros de Mora da Receita da Dívida Ativa 
            dos Serviços de Inspeção e Fiscalização da Atividade Mineral </t>
  </si>
  <si>
    <t xml:space="preserve">            1.9.1.5.06.00.00 - Multas e Juros de Mora da Receita da Dívida Ativa 
            da Multa de Poluição de Águas </t>
  </si>
  <si>
    <t xml:space="preserve">            1.9.1.5.07.00.00 - Multas e Juros de Mora da Receita da Dívida Ativa 
            da Outorga de Direitos de Uso de Recursos Hídricos </t>
  </si>
  <si>
    <t xml:space="preserve">            1.9.1.5.08.00.00 - Multas e Juros de Mora da Receita da Dívida Ativa 
            da Multa Prevista no Código Brasileiro de Aeronáutica </t>
  </si>
  <si>
    <t xml:space="preserve">            1.9.1.5.09.00.00 - Multas e Juros de Mora da Receita da Dívida Ativa 
            dos Serviços de Inspeção e Fiscalização </t>
  </si>
  <si>
    <t xml:space="preserve">            1.9.1.5.10.00.00 - Multas e Juros de Mora da Receita da Dívida Ativa 
            das Multas Previstas na Lei Geral das Telecomunicações </t>
  </si>
  <si>
    <t xml:space="preserve">            1.9.1.5.11.00.00 - Multas e Juros de Mora da Receita da Dívida Ativa 
            de Concessões e Permissões – Serviços de Comunicação </t>
  </si>
  <si>
    <t xml:space="preserve">            1.9.1.5.12.00.00 - Multas e Juros de Mora da Receita da Dívida Ativa 
            da Contribuição para o Desenvolvimento da Indústria Cinematográfica 
            Nacional </t>
  </si>
  <si>
    <t xml:space="preserve">            1.9.1.5.13.00.00 - Multas e Juros de Mora da Receita da Dívida Ativa 
            decorrente da Não-Aplicação de Incentivos Fiscais em Projetos 
            Culturais e Indústria Cinematográfica </t>
  </si>
  <si>
    <t xml:space="preserve">            1.9.1.5.14.00.00 - Multas e Juros de Mora da Receita da Dívida Ativa 
            das Multas por Infrações à Legislação Cinematográfica </t>
  </si>
  <si>
    <t xml:space="preserve">            1.9.1.5.15.00.00 - Multas e Juros de Mora da Receita da Dívida Ativa 
            da Utilização de Recursos Hídricos – Demais Empresas </t>
  </si>
  <si>
    <t xml:space="preserve">            1.9.1.5.16.00.00 - Multas e Juros de Mora da Receita da Dívida Ativa 
            das Multas Previstas em Lei por Infrações no Setor de Energia 
            Elétrica </t>
  </si>
  <si>
    <t xml:space="preserve">            1.9.1.5.17.00.00 - Multas e Juros de Mora da Receita da Dívida Ativa 
            da Taxa de Fiscalização de Serviços de Energia Elétrica </t>
  </si>
  <si>
    <t xml:space="preserve">            1.9.1.5.18.00.00 - Multas e Juros de Mora da Receita da Dívida 
            Ativadas Multas Previstas na Legislação sobre Lubrificantes e 
            Combustíveis </t>
  </si>
  <si>
    <t xml:space="preserve">            1.9.1.5.19.00.00 - Multas e Juros de Mora da Dívida Ativa das 
            Compensações Financeiras entre o Regime Geral e os Regimes Próprios 
            de Previdência dos Servidores </t>
  </si>
  <si>
    <t xml:space="preserve">            1.9.1.5.20.00.00 - Multas e Juros de Mora da Receita da Dívida Ativa 
            da Taxa de Fiscalização e Autos de Infração no âmbito do Regime de 
            Previdência Complementar Fechada </t>
  </si>
  <si>
    <t xml:space="preserve">            1.9.1.5.99.00.00 - Outras Multas e Juros de Mora da Dívida Ativa de 
            Outras Receitas </t>
  </si>
  <si>
    <t xml:space="preserve">          1.9.1.8.00.00.00 - Multas e Juros de Mora de Outras Receitas </t>
  </si>
  <si>
    <t xml:space="preserve">            1.9.1.8.01.00.00 - Multas e Juros de Mora de Aluguel </t>
  </si>
  <si>
    <t xml:space="preserve">            1.9.1.8.02.00.00 - Multas e Juros de Mora de Arrendamentos </t>
  </si>
  <si>
    <t xml:space="preserve">            1.9.1.8.03.00.00 - Multas e Juros de Mora de Laudêmios </t>
  </si>
  <si>
    <t xml:space="preserve">            1.9.1.8.04.00.00 - Multa e Juros de Mora da Alienação de Bens 
            Imóveis de Domínio da União </t>
  </si>
  <si>
    <t xml:space="preserve">            1.9.1.8.05.00.00 - Multas e Juros de Mora da Alienação de Outros 
            Bens Imóveis </t>
  </si>
  <si>
    <t xml:space="preserve">            1.9.1.8.06.00.00 - Multas e Juros de Mora do Parcelamento </t>
  </si>
  <si>
    <t xml:space="preserve">            1.9.1.8.07.00.00 - Multas e Juros de Mora de Foros </t>
  </si>
  <si>
    <t xml:space="preserve">            1.9.1.8.08.00.00 - Multas e Juros de Mora da Taxa de Ocupação </t>
  </si>
  <si>
    <t xml:space="preserve">            1.9.1.8.09.00.00 - Multas e Juros de Mora de Dividendos </t>
  </si>
  <si>
    <t xml:space="preserve">            1.9.1.8.10.00.00 - Multas e Juros de Mora de Participações </t>
  </si>
  <si>
    <t xml:space="preserve">            1.9.1.8.11.00.00 - Multas e Juros de Mora da Receita dos Direitos 
            “Antidumping” e dos Direitos Compensatórios </t>
  </si>
  <si>
    <t xml:space="preserve">            1.9.1.8.12.00.00 - Multas e Juros de Mora da Receita Decorrente de 
            Bens Apreendidos </t>
  </si>
  <si>
    <t xml:space="preserve">            1.9.1.8.14.00.00 - Multas e Juros de Mora da Receita de Exploração 
            de Recursos Minerais </t>
  </si>
  <si>
    <t xml:space="preserve">            1.9.1.8.15.00.00 - Multas e Juros de Mora da Receita de Outorga de 
            Direitos de Exploração e Pesquisa Mineral </t>
  </si>
  <si>
    <t xml:space="preserve">            1.9.1.8.16.00.00 - Multas e Juros de Mora da Receita de Concessão 
            Florestal </t>
  </si>
  <si>
    <t xml:space="preserve">            1.9.1.8.17.00.00 - Multa e Juros de Mora pela Cessão de Uso de Bens 
            da União </t>
  </si>
  <si>
    <t xml:space="preserve">            1.9.1.8.18.00.00 - Multa e Juros de Mora de Indenização por Posse ou 
            Ocupação Ilícita de Bens da União </t>
  </si>
  <si>
    <t xml:space="preserve">            1.9.1.8.19.00.00 - Multas e Juros de Mora do Auto de Infração no 
            âmbito do Regime de Previdência Complementar Fechada </t>
  </si>
  <si>
    <t xml:space="preserve">            1.9.1.8.20.00.00 - Multas e Juros de Mora da Receita Decorrente de 
            Medidas de Suspensão de Concessões dos Direitos de Propriedade 
            Intelectual </t>
  </si>
  <si>
    <t xml:space="preserve">            1.9.1.8.21.00.00 - Multas e Juros de Mora do Ressarcimento 
            Decorrente de Ações Regressivas Oriundas da Relação de Trabalho </t>
  </si>
  <si>
    <t xml:space="preserve">            1.9.1.8.23.00.00 - Multa e Juros de Mora Decorrentes da Restituição 
            de Recursos de Fomento </t>
  </si>
  <si>
    <t xml:space="preserve">            1.9.1.8.24.00.00 - Multas e Juros de Mora das Receitas de Concessão 
            e Outorga na Área de Telecomunicações </t>
  </si>
  <si>
    <t xml:space="preserve">            1.9.1.8.25.00.00 - Multas e Juros de Mora Incidentes sobre as Multas 
            Previstas na Lei Geral das Telecomunicações </t>
  </si>
  <si>
    <t xml:space="preserve">            1.9.1.8.26.00.00 - Multas e Juros de Mora Decorrentes de Multas por 
            Auto de Infração </t>
  </si>
  <si>
    <t xml:space="preserve">            1.9.1.8.27.00.00 - Multas e Juros de Mora dos Serviços de 
            Certificação e Homologação de Produtos de Telecomunicações </t>
  </si>
  <si>
    <t xml:space="preserve">            1.9.1.8.99.00.00 - Outras Multas e Juros de Mora </t>
  </si>
  <si>
    <t xml:space="preserve">          1.9.1.9.00.00.00 - Multas de Outras Origens </t>
  </si>
  <si>
    <t xml:space="preserve">        1.9.2.0.00.00.00 - Indenizações e Restituições </t>
  </si>
  <si>
    <t xml:space="preserve">          1.9.2.1.00.00.00 - Indenizações </t>
  </si>
  <si>
    <t xml:space="preserve">          1.9.2.2.00.00.00 - Restituições </t>
  </si>
  <si>
    <t xml:space="preserve">            1.9.2.2.01.00.00 - Restituições de Convênios </t>
  </si>
  <si>
    <t xml:space="preserve">            1.9.2.2.02.00.00 - Restituições de Benefícios não Desembolsados </t>
  </si>
  <si>
    <t xml:space="preserve">            1.9.2.2.03.00.00 - Restituições de Constribuições Previdenciárias 
            Complementares </t>
  </si>
  <si>
    <t xml:space="preserve">            1.9.2.2.04.00.00 - Restituições não Reclamadas das Condenações 
            Judiciais </t>
  </si>
  <si>
    <t xml:space="preserve">            1.9.2.2.05.00.00 - Ressarcimento por Operadoras de Seguros Privados 
            de Assistência à Saúde </t>
  </si>
  <si>
    <t xml:space="preserve">            1.9.2.2.06.00.00 - Ressarcimento do Custo de Disponibilização de 
            Medicamentos </t>
  </si>
  <si>
    <t xml:space="preserve">            1.9.2.2.07.00.00 - Recuperação de Despesas de Exercícios Anteriores </t>
  </si>
  <si>
    <t xml:space="preserve">            1.9.2.2.08.00.00 - Ressarcimento de Pagamentos de Honorários 
            Técnicos-Periciais </t>
  </si>
  <si>
    <t xml:space="preserve">            1.9.2.2.09.00.00 - Ressarcimento de Despesas do Porte de Remessa e 
            Retorno dos Autos </t>
  </si>
  <si>
    <t xml:space="preserve">            1.9.2.2.10.00.00 - Compensações Financeiras entre o Regime Geral e 
            os Regimes Próprios de Previdência dos Servidores </t>
  </si>
  <si>
    <t xml:space="preserve">            1.9.2.2.11.00.00 - Restituição de Parcelas do Seguro Desemprego 
            Recebidas Indevidamente </t>
  </si>
  <si>
    <t xml:space="preserve">            1.9.2.2.20.00.00 - Recuperação de Sinistros </t>
  </si>
  <si>
    <t xml:space="preserve">            1.9.2.2.21.00.00 - Ressarcimentos de Pagamentos de Despesas pela 
            Deportação </t>
  </si>
  <si>
    <t xml:space="preserve">            1.9.2.2.22.00.00 - Ressarcimento Decorrente de Ações Regressivas 
            Oriundas da Relação de Trabalho </t>
  </si>
  <si>
    <t xml:space="preserve">            1.9.2.2.23.00.00 - Restituição de Recursos de Fomento </t>
  </si>
  <si>
    <t xml:space="preserve">            1.9.2.2.24.00.00 - Restituição de Recursos de Subvenções ou 
            Subsídios </t>
  </si>
  <si>
    <t xml:space="preserve">            1.9.2.2.30.00.00 - Devoluções de Recursos Decorrentes de 
            Restituições Indevidas do Imposto de Renda </t>
  </si>
  <si>
    <t xml:space="preserve">            1.9.2.2.99.00.00 - Outras Restituições </t>
  </si>
  <si>
    <t xml:space="preserve">            1.9.2.3.01.00.00 - Retorno de Investimentos Mediante Participação em 
            Empresas e Projetos </t>
  </si>
  <si>
    <t xml:space="preserve">        1.9.3.0.00.00.00 - Receita da Dívida Ativa </t>
  </si>
  <si>
    <t xml:space="preserve">          1.9.3.1.00.00.00 - Receita da Dívida Ativa Tributária </t>
  </si>
  <si>
    <t xml:space="preserve">            1.9.3.1.01.00.00 - Receita da Dívida Ativa do Imposto sobre a Renda 
            e Proventos de Qualquer Natureza </t>
  </si>
  <si>
    <t xml:space="preserve">            1.9.3.1.02.00.00 - Receita da Dívida Ativa do Imposto sobre Produtos 
            Industrializados </t>
  </si>
  <si>
    <t xml:space="preserve">            1.9.3.1.03.00.00 - Receita da Dívida Ativa do Imposto sobre 
            Operações de Crédito, Câmbio e Seguro, ou Relativas a Títulos ou 
            Valores Mobiliários </t>
  </si>
  <si>
    <t xml:space="preserve">            1.9.3.1.04.00.00 - Receita da Dívida Ativa do Imposto sobre a 
            Propriedade Territorial Rural </t>
  </si>
  <si>
    <t xml:space="preserve">            1.9.3.1.05.00.00 - Receita da Dívida Ativa do Imposto sobre a 
            Importação </t>
  </si>
  <si>
    <t xml:space="preserve">            1.9.3.1.06.00.00 - Receita da Dívida Ativa do Imposto sobre a 
            Exportação </t>
  </si>
  <si>
    <t xml:space="preserve">            1.9.3.1.07.00.00 - Receita da Dívida Ativa de Custas Judiciais </t>
  </si>
  <si>
    <t xml:space="preserve">            1.9.3.1.08.00.00 - Receita da Dívida Ativa da Taxa de Fiscalização 
            de Telecomunicações </t>
  </si>
  <si>
    <t xml:space="preserve">            1.9.3.1.09.00.00 - Receita da Dívida Ativa decorrente da Taxa de 
            Fiscalização – TAFIC </t>
  </si>
  <si>
    <t xml:space="preserve">            1.9.3.1.11.00.00 - Receita da Dívida Ativa do Imposto sobre a 
            Propriedade Predial e Territorial Urbana – IPTU </t>
  </si>
  <si>
    <t xml:space="preserve">            1.9.3.1.12.00.00 - Receita da Dívida Ativa do Imposto sobre a 
            Transmissão Inter Vivos de Bens Imóveis - ITBI </t>
  </si>
  <si>
    <t xml:space="preserve">            1.9.3.1.13.00.00 - Receita da Dívida Ativa do Imposto sobre Serviços 
            de Qualquer Natureza – ISS </t>
  </si>
  <si>
    <t xml:space="preserve">            1.9.3.1.14.00.00 - Receita da Dívida Ativa do Imposto sobre a 
            Propriedade de Veículos Automotores – IPVA </t>
  </si>
  <si>
    <t xml:space="preserve">            1.9.3.1.15.00.00 - Receita da Dívida Ativa do Imposto sobre 
            Circulação de Mercadorias e Prestação de Serviços – ICMS </t>
  </si>
  <si>
    <t xml:space="preserve">            1.9.3.1.20.00.00 - Receita da Dívida Ativa do Imposto sobre 
            Transmissão “Causa Mortis” e Doação de Bens e Direitos </t>
  </si>
  <si>
    <t xml:space="preserve">            1.9.3.1.35.00.00 - Receita da Dívida Ativa da Taxa de Fiscalização e 
            Vigilância Sanitária </t>
  </si>
  <si>
    <t xml:space="preserve">            1.9.3.1.36.00.00 - Receita da Dívida Ativa da Taxa de Saúde 
            Suplementar </t>
  </si>
  <si>
    <t xml:space="preserve">            1.9.3.1.98.00.00 - Receita da Dívida Ativa das Contribuições de 
            Melhoria </t>
  </si>
  <si>
    <t xml:space="preserve">            1.9.3.1.99.00.00 - Receita da Dívida Ativa de Outros Tributos </t>
  </si>
  <si>
    <t xml:space="preserve">          1.9.3.2.00.00.00 - Receita da Dívida Ativa Não Tributária </t>
  </si>
  <si>
    <t xml:space="preserve">            1.9.3.2.01.00.00 - Receita da Dívida Ativa das Contribuições 
            Previdenciárias para o Regime Geral de Previdência Social </t>
  </si>
  <si>
    <t xml:space="preserve">            1.9.3.2.02.00.00 - Receita da Dívida Ativa da Contribuição para o 
            Financiamento da Seguridade Social </t>
  </si>
  <si>
    <t xml:space="preserve">            1.9.3.2.03.00.00 - Receita da Dívida Ativa da Contribuição do 
            Salário-Educação </t>
  </si>
  <si>
    <t xml:space="preserve">            1.9.3.2.04.00.00 - Receita da Dívida Ativa da Contribuição sobre 
            Movimentação ou Transmissão de Valores e de Créditos e Direitos de 
            Natureza Financeira </t>
  </si>
  <si>
    <t xml:space="preserve">            1.9.3.2.05.00.00 - Receita da Dívida Ativa da Contribuição para o 
            PIS/PASEP </t>
  </si>
  <si>
    <t xml:space="preserve">            1.9.3.2.06.00.00 - Receita da Dívida Ativa da Contribuição Social 
            sobre o Lucro Líquido das Pessoas Jurídicas </t>
  </si>
  <si>
    <t xml:space="preserve">            1.9.3.2.07.00.00 - Receita da Dívida Ativa da Contribuição dos 
            Concursos e Prognósticos </t>
  </si>
  <si>
    <t xml:space="preserve">            1.9.3.2.08.00.00 - Receita da Dívida Ativa das Multas do Código 
            Eleitoral e Leis Conexas </t>
  </si>
  <si>
    <t xml:space="preserve">            1.9.3.2.09.00.00 - Receita da Dívida Ativa da Cota-Parte do 
            Adicional ao Frete para a Renovação da Marinha Mercante </t>
  </si>
  <si>
    <t xml:space="preserve">            1.9.3.2.10.00.00 - Receita da Dívida Ativa da Contribuição sobre 
            Aposta em Competições Hípicas </t>
  </si>
  <si>
    <t xml:space="preserve">            1.9.3.2.11.00.00 - Receita da Dívida Ativa de Aluguéis </t>
  </si>
  <si>
    <t xml:space="preserve">            1.9.3.2.12.00.00 - Receita da Dívida Ativa de Foros </t>
  </si>
  <si>
    <t xml:space="preserve">            1.9.3.2.13.00.00 - Receita da Dívida Ativa de Taxa de Ocupação </t>
  </si>
  <si>
    <t xml:space="preserve">            1.9.3.2.14.00.00 - Receita da Dívida Ativa de Arrendamento </t>
  </si>
  <si>
    <t xml:space="preserve">            1.9.3.2.15.00.00 - Receita da Dívida Ativa de Laudêmios </t>
  </si>
  <si>
    <t xml:space="preserve">            1.9.3.2.16.00.00 - Receita da Dívida Ativa de Outras Contribuições </t>
  </si>
  <si>
    <t xml:space="preserve">            1.9.3.2.17.00.00 - Receita da Dívida Ativa das Multas por Infração à 
            Legislação Trabalhista </t>
  </si>
  <si>
    <t xml:space="preserve">            1.9.3.2.18.00.00 - Receita da Dívida Ativa da Contribuição Relativa 
            à Despedida de Empregado sem Justa Causa </t>
  </si>
  <si>
    <t xml:space="preserve">            1.9.3.2.19.00.00 - Receita da Dívida Ativa da Contribuição sobre a 
            Remuneração Devida ao Trabalhador </t>
  </si>
  <si>
    <t xml:space="preserve">            1.9.3.2.20.00.00 - Receita da Dívida Ativa da Contribuição Relativa 
            às Atividades de Comercialização de Petróleo e seus Derivados, Gás 
            Natural e Álcool Carburante </t>
  </si>
  <si>
    <t xml:space="preserve">            1.9.3.2.21.00.00 - Receita da Dívida Ativa da Atividade Mineral </t>
  </si>
  <si>
    <t xml:space="preserve">            1.9.3.2.22.00.00 - Receita da Dívida Ativa da Multa de Poluição de 
            Águas </t>
  </si>
  <si>
    <t xml:space="preserve">            1.9.3.2.23.00.00 - Receita da Dívida Ativa da Outorga de Direitos de 
            Uso de Recursos Hídricos </t>
  </si>
  <si>
    <t xml:space="preserve">            1.9.3.2.24.00.00 - Receita da Dívida Ativa da Multa Prevista no 
            Código Brasileiro de Aeronáutica </t>
  </si>
  <si>
    <t xml:space="preserve">            1.9.3.2.25.00.00 - Receita da Dívida Ativa dos Serviços de Inspeção 
            e Fiscalização </t>
  </si>
  <si>
    <t xml:space="preserve">            1.9.3.2.26.00.00 - Receita da Dívida Ativa das Multas Previstas na 
            Lei Geral das Telecomunicações </t>
  </si>
  <si>
    <t xml:space="preserve">            1.9.3.2.27.00.00 - Receita da Dívida Ativa de Concessões e 
            Permissões – Serviços de Comunicação </t>
  </si>
  <si>
    <t xml:space="preserve">            1.9.3.2.28.00.00 - Receita da Dívida Ativa da Contribuição para o 
            Desenvolvimento da Indústria Cinematográfica Nacional </t>
  </si>
  <si>
    <t xml:space="preserve">            1.9.3.2.29.00.00 - Receita da Dívida Ativa da Receita decorrente da 
            Não-Aplicação de Incentivos Fiscais em Projetos Culturais e 
            Indústria Cinematográfica </t>
  </si>
  <si>
    <t xml:space="preserve">            1.9.3.2.30.00.00 - Dívida Ativa das Multas por Infrações à 
            Legislação Cinematográfica </t>
  </si>
  <si>
    <t xml:space="preserve">            1.9.3.2.31.00.00 - Receita da Dívida Ativa da Utilização de Recursos 
            Hídricos – Demais Empresas </t>
  </si>
  <si>
    <t xml:space="preserve">            1.9.3.2.32.00.00 - Receita da Dívida Ativa das Multas Previstas em 
            Lei por Infrações no Setor de Energia Elétrica </t>
  </si>
  <si>
    <t xml:space="preserve">            1.9.3.2.33.00.00 - Receita da Dívida Ativa da Taxa de Fiscalização 
            de Serviços de Energia Elétrica </t>
  </si>
  <si>
    <t xml:space="preserve">            1.9.3.2.34.00.00 - Receita da Dívida Ativa das Multas Previstas na 
            Legislação sobre Lubrificantes e Combustíveis </t>
  </si>
  <si>
    <t xml:space="preserve">            1.9.3.2.35.00.00 - Receita da Dívida Ativa das Compensações 
            Financeiras entre o Regime Geral e os Regimes Próprios de 
            Previdência dos Servidores </t>
  </si>
  <si>
    <t xml:space="preserve">            1.9.3.2.36.00.00 - Receita da Dívida Ativa de Multas por Infração - 
            Contrato Administrativo </t>
  </si>
  <si>
    <t xml:space="preserve">            1.9.3.2.37.00.00 - Receita da Dívida Ativa de Reposição ou 
            Indenização de Servidor </t>
  </si>
  <si>
    <t xml:space="preserve">            1.9.3.2.38.00.00 - Receita da Dívida Ativa de Ressarcimento ao 
            Erário </t>
  </si>
  <si>
    <t xml:space="preserve">            1.9.3.2.39.00.00 - Receita da Dívida Ativa do Ressarcimento ao 
            Erário Decorrente de Decisão do Tribunal de Contas da União </t>
  </si>
  <si>
    <t xml:space="preserve">            1.9.3.2.40.00.00 - Receita da Dívida Ativa de Ressarcimento ao 
            Sistema Único de Saúde </t>
  </si>
  <si>
    <t xml:space="preserve">            1.9.3.2.41.00.00 - Receita da Dívida Ativa de Multas por Infração da 
            Ordem Econômica </t>
  </si>
  <si>
    <t xml:space="preserve">            1.9.3.2.42.00.00 - Receita da Dívida Ativa por Multa de Trânsito </t>
  </si>
  <si>
    <t xml:space="preserve">            1.9.3.2.43.00.00 - Receita da Dívida Ativa de Multas por Infração à 
            Lei Complementar nº 109/01 – Previdência Privada </t>
  </si>
  <si>
    <t xml:space="preserve">            1.9.3.2.44.00.00 - Receita da Dívida Ativa por Infração 
            Administrativa </t>
  </si>
  <si>
    <t xml:space="preserve">            1.9.3.2.45.00.00 - Receita da Dívida Ativa de Outros Serviços </t>
  </si>
  <si>
    <t xml:space="preserve">            1.9.3.2.46.00.00 - Receita da Dívida Ativa das Multas Previstas na 
            Legislação sobre Regime de Previdência Privada Complementar </t>
  </si>
  <si>
    <t xml:space="preserve">            1.9.3.2.47.00.00 - Receita da Dívida Ativa de Multas Aplicadas no 
            Âmbito de Processo Judicial </t>
  </si>
  <si>
    <t xml:space="preserve">            1.9.3.2.99.00.00 - Receita da Dívida Ativa Não Tributária de Outras 
            Receitas </t>
  </si>
  <si>
    <t xml:space="preserve">        1.9.4.0.00.00.00 - Receitas Decorrentes de Aportes Periódicos para 
        Amortização de Déficit Atuarial do RPPS </t>
  </si>
  <si>
    <t xml:space="preserve">        1.9.5.0.00.00.00 - Receitas Decorrentes de Aportes Periódicos para 
        Compensação ao RGPS </t>
  </si>
  <si>
    <t xml:space="preserve">        1.9.9.0.00.00.00 - Receitas Diversas </t>
  </si>
  <si>
    <t xml:space="preserve">          1.9.9.0.01.00.00 - Receita de Parcelamentos – Outras Receitas </t>
  </si>
  <si>
    <t xml:space="preserve">          1.9.9.0.02.00.00 - Encargos Legais pela Inscrição em Dívida Ativa e 
          Receitas de Ônus de Sucumbência </t>
  </si>
  <si>
    <t xml:space="preserve">          1.9.9.0.03.00.00 - Receita Decorrente de Alienação de Bens 
          Apreendidos </t>
  </si>
  <si>
    <t xml:space="preserve">          1.9.9.0.04.00.00 - Produtos de Depósitos Abandonados (Dinheiro ou 
          Objetos de Valor) </t>
  </si>
  <si>
    <t xml:space="preserve">          1.9.9.0.05.00.00 - Receita de Bens e Valores Perdidos em Favor da 
          União </t>
  </si>
  <si>
    <t xml:space="preserve">          1.9.9.0.06.00.00 - Receita Decorrente da Não Aplicação de Incentivos 
          Fiscais em Projetos Culturais e pela Indústria Cinematográfica </t>
  </si>
  <si>
    <t xml:space="preserve">          1.9.9.0.07.00.00 - Receita de Direitos “Antidumping” e dos Direitos 
          Compensatórios </t>
  </si>
  <si>
    <t xml:space="preserve">          1.9.9.0.08.00.00 - Demais Receitas para o Desenvolvimento do Desporto </t>
  </si>
  <si>
    <t xml:space="preserve">          1.9.9.0.10.00.00 - Receita Decorrente de Medidas de Suspensão de 
          Concessões dos Direitos de Propriedade Intelectual </t>
  </si>
  <si>
    <t xml:space="preserve">          1.9.9.0.16.00.00 - Receita de Participação do Seguro – DPVAT – 
          Sistema Nacional de Trânsito </t>
  </si>
  <si>
    <t xml:space="preserve">          1.9.9.0.18.00.00 - Receita de Reserva Global de Reversão </t>
  </si>
  <si>
    <t xml:space="preserve">          1.9.9.0.19.00.00 - Recolhimento do Beneficiário ao Fundo de Saúde 
          Militar </t>
  </si>
  <si>
    <t xml:space="preserve">          1.9.9.0.20.00.00 - Contribuição Voluntária – Montepio Civil </t>
  </si>
  <si>
    <t xml:space="preserve">          1.9.9.0.21.00.00 - Receita de Seguros decorrente da Indenização por 
          Sinistro </t>
  </si>
  <si>
    <t xml:space="preserve">          1.9.9.0.24.00.00 - Receita de Leilão de Cotas de Importação </t>
  </si>
  <si>
    <t xml:space="preserve">          1.9.9.0.25.00.00 - Recolhimento e Transferência de Depósitos 
          Judiciais e Extrajudiciais </t>
  </si>
  <si>
    <t xml:space="preserve">          1.9.9.0.26.00.00 - Recursos Decorrentes da Prestação de Contas de 
          Campanha Eleitoral </t>
  </si>
  <si>
    <t xml:space="preserve">          1.9.9.0.27.00.00 - Disponibilidades de Recursos do Fundo Social </t>
  </si>
  <si>
    <t xml:space="preserve">          1.9.9.0.28.00.00 - Receita de Contrapartida de Subvenções ou 
          Subsídios </t>
  </si>
  <si>
    <t xml:space="preserve">          1.9.9.0.96.00.00 - Receita de Variação Cambial </t>
  </si>
  <si>
    <t xml:space="preserve">          1.9.9.0.98.00.00 - Outras Receitas Eventuais </t>
  </si>
  <si>
    <t xml:space="preserve">          1.9.9.0.99.00.00 - Outras Receitas </t>
  </si>
  <si>
    <t xml:space="preserve">    2.0.0.0.00.00.00 - Receitas de Capital </t>
  </si>
  <si>
    <t xml:space="preserve">      2.1.0.0.00.00.00 - Operações de Crédito </t>
  </si>
  <si>
    <t xml:space="preserve">        2.1.1.0.00.00.00 - Operações de Crédito Internas </t>
  </si>
  <si>
    <t xml:space="preserve">        2.1.2.0.00.00.00 - Operações de Crédito Externas </t>
  </si>
  <si>
    <t xml:space="preserve">      2.2.0.0.00.00.00 - Alienação de Bens </t>
  </si>
  <si>
    <t xml:space="preserve">        2.2.1.0.00.00.00 - Alienação de Bens Móveis </t>
  </si>
  <si>
    <t xml:space="preserve">        2.2.2.0.00.00.00 - Alienação de Bens Imóveis </t>
  </si>
  <si>
    <t xml:space="preserve">      2.3.0.0.00.00.00 - Amortização de Empréstimos </t>
  </si>
  <si>
    <t xml:space="preserve">      2.4.0.0.00.00.00 - Transferências de Capital </t>
  </si>
  <si>
    <t xml:space="preserve">        2.4.2.0.00.00.00 - Transferências Intergovernamentais </t>
  </si>
  <si>
    <t xml:space="preserve">          2.4.2.1.00.00.00 - Transferências da União </t>
  </si>
  <si>
    <t xml:space="preserve">            2.4.2.1.01.00.00 - Participação na Receita da União </t>
  </si>
  <si>
    <t xml:space="preserve">            2.4.2.1.02.00.00 - Transferências de Recursos Destinados a Programas 
            de Educação </t>
  </si>
  <si>
    <t xml:space="preserve">            2.4.2.1.37.00.00 - Transferências da União a Consórcios Públicos </t>
  </si>
  <si>
    <t xml:space="preserve">            2.4.2.1.99.00.00 - Outras Transferências da União </t>
  </si>
  <si>
    <t xml:space="preserve">          2.4.2.2.00.00.00 - Transferências dos Estados </t>
  </si>
  <si>
    <t xml:space="preserve">            2.4.2.2.01.00.00 - Participação na Receita dos Estados </t>
  </si>
  <si>
    <t xml:space="preserve">            2.4.2.2.02.00.00 - Transferências de Recursos Destinados a Programas 
            de Educação </t>
  </si>
  <si>
    <t xml:space="preserve">            2.4.2.2.37.00.00 - Transferências de Estados a Consórcios Públicos </t>
  </si>
  <si>
    <t xml:space="preserve">            2.4.2.2.99.00.00 - Outras Transferências dos Estados </t>
  </si>
  <si>
    <t xml:space="preserve">          2.4.2.3.00.00.00 - Transferências dos Municípios </t>
  </si>
  <si>
    <t xml:space="preserve">            2.4.2.3.01.00.00 - Transferências de Recursos Destinados a Programas 
            de Saúde </t>
  </si>
  <si>
    <t xml:space="preserve">            2.4.2.3.02.00.00 - Transferências de Recursos Destinados a Programas 
            de Educação </t>
  </si>
  <si>
    <t xml:space="preserve">            2.4.2.3.37.00.00 - Transferências de Municípios a Consórcios 
            Públicos </t>
  </si>
  <si>
    <t xml:space="preserve">            2.4.2.3.99.00.00 - Outras Transferências dos Municípios </t>
  </si>
  <si>
    <t xml:space="preserve">        2.4.3.0.00.00.00 - Transferências de Instituições Privadas </t>
  </si>
  <si>
    <t xml:space="preserve">        2.4.4.0.00.00.00 - Transferências do Exterior </t>
  </si>
  <si>
    <t xml:space="preserve">        2.4.5.0.00.00.00 - Transferências de Pessoas </t>
  </si>
  <si>
    <t xml:space="preserve">        2.4.6.0.00.00.00 - Transferências de Outras Instituições Públicas </t>
  </si>
  <si>
    <t xml:space="preserve">        2.4.7.0.00.00.00 - Transferências de Convênios </t>
  </si>
  <si>
    <t xml:space="preserve">          2.4.7.1.00.00.00 - Transferências de Convênios da União e de suas 
          Entidades </t>
  </si>
  <si>
    <t xml:space="preserve">            2.4.7.1.01.00.00 - Transferências de Convênios da União para o 
            Sistema Único de Saúde - SUS </t>
  </si>
  <si>
    <t xml:space="preserve">            2.4.7.1.02.00.00 - Transferências de Convênios da União Destinadas a 
            Programas de Educação </t>
  </si>
  <si>
    <t xml:space="preserve">            2.4.7.1.03.00.00 - Transferências de Convênios da União Destinadas a 
            Programas de Saneamento Básico </t>
  </si>
  <si>
    <t xml:space="preserve">            2.4.7.1.04.00.00 - Transferências de Convênios da União Destinadas a 
            Programas de Meio Ambiente </t>
  </si>
  <si>
    <t xml:space="preserve">            2.4.7.1.05.00.00 - Transferências de Convênios da União Destinadas a 
            Programas de Infraestrutura em Transporte </t>
  </si>
  <si>
    <t xml:space="preserve">            2.4.7.1.99.00.00 - Outras Transferências de Convênios da União </t>
  </si>
  <si>
    <t xml:space="preserve">          2.4.7.2.00.00.00 - Transferências de Convênios dos Estados e do 
          Distrito Federal e de suas Entidades </t>
  </si>
  <si>
    <t xml:space="preserve">            2.4.7.2.01.00.00 - Transferências de Convênios dos Estados para o 
            Sistema Único de Saúde - SUS </t>
  </si>
  <si>
    <t xml:space="preserve">            2.4.7.2.02.00.00 - Transferências de Convênios dos Estados 
            Destinadas a Programas de Educação </t>
  </si>
  <si>
    <t xml:space="preserve">            2.4.7.2.03.00.00 - Transferências de Convênios dos Estados 
            Destinadas a Programas de Saneamento Básico </t>
  </si>
  <si>
    <t xml:space="preserve">            2.4.7.2.04.00.00 - Transferências de Convênios dos Estados 
            Destinadas a Programas de Meio Ambiente </t>
  </si>
  <si>
    <t xml:space="preserve">            2.4.7.2.05.00.00 - Transferências de Convênios dos Estados 
            Destinadas a Programas de Infraestrutura em Transporte </t>
  </si>
  <si>
    <t xml:space="preserve">            2.4.7.2.99.00.00 - Outras Transferências de Convênios dos Estados </t>
  </si>
  <si>
    <t xml:space="preserve">          2.4.7.3.00.00.00 - Transferências de Convênios dos Municípios e de 
          suas Entidades </t>
  </si>
  <si>
    <t xml:space="preserve">            2.4.7.3.01.00.00 - Transferências de Convênios dos Municípios 
            Destinados a Programas de Saúde </t>
  </si>
  <si>
    <t xml:space="preserve">            2.4.7.3.02.00.00 - Transferências de Convênios dos Municípios 
            Destinadas a Programas de Educação </t>
  </si>
  <si>
    <t xml:space="preserve">            2.4.7.3.99.00.00 - Outras Transferências de Convênios dos Municípios </t>
  </si>
  <si>
    <t xml:space="preserve">          2.4.7.4.00.00.00 - Transferências de Convênios de Instituições 
          Privadas </t>
  </si>
  <si>
    <t xml:space="preserve">          2.4.7.5.00.00.00 - Transferências de Convênios do Exterior </t>
  </si>
  <si>
    <t xml:space="preserve">        2.4.8.0.00.00.00 - Transferências para o Combate à Fome </t>
  </si>
  <si>
    <t xml:space="preserve">          2.4.8.1.00.00.00 - Provenientes do Exterior </t>
  </si>
  <si>
    <t xml:space="preserve">          2.4.8.2.00.00.00 - Provenientes de Pessoas Jurídicas </t>
  </si>
  <si>
    <t xml:space="preserve">          2.4.8.3.00.00.00 - Provenientes de Pessoas Físicas </t>
  </si>
  <si>
    <t xml:space="preserve">          2.4.8.4.00.00.00 - Provenientes de Depósitos não Identificados </t>
  </si>
  <si>
    <t xml:space="preserve">      2.5.0.0.00.00.00 - Outras Receitas de Capital </t>
  </si>
  <si>
    <t xml:space="preserve">        2.5.2.0.00.00.00 - Integralização do Capital Social </t>
  </si>
  <si>
    <t xml:space="preserve">        2.5.3.0.00.00.00 - Resultado do Banco Central do Brasil </t>
  </si>
  <si>
    <t xml:space="preserve">        2.5.4.0.00.00.00 - Remuneração das Disponibilidades do Tesouro 
        Nacional </t>
  </si>
  <si>
    <t xml:space="preserve">        2.5.5.0.00.00.00 - Receita da Dívida Ativa Proveniente de Amortização 
        de Empréstimos e Financiamentos </t>
  </si>
  <si>
    <t xml:space="preserve">        2.5.6.0.00.00.00 - Receita Dívida Ativa Alienação Estoques de Café </t>
  </si>
  <si>
    <t xml:space="preserve">        2.5.7.0.00.00.00 - Receita Auferida por Detentores de Títulos do 
        Tesouro Nacional Resgatados </t>
  </si>
  <si>
    <t xml:space="preserve">        2.5.8.0.00.00.00 - Receitas de Alienação de Certificados de Potencial 
        Adicional de Construção - CEPAC </t>
  </si>
  <si>
    <t xml:space="preserve">        2.5.9.0.00.00.00 - Outras Receitas </t>
  </si>
  <si>
    <t xml:space="preserve">    7.0.0.0.00.00.00 - Receitas Correntes Intraorçamentárias </t>
  </si>
  <si>
    <t xml:space="preserve">      7.1.0.0.00.00.00 - Receita Tributária Intraorçamentária </t>
  </si>
  <si>
    <t xml:space="preserve">      7.2.0.0.00.00.00 - Receitas de Contribuições Intraorçamentárias </t>
  </si>
  <si>
    <t xml:space="preserve">        7.2.1.0.00.00.00 - Contribuições Sociais Intraorçamentárias </t>
  </si>
  <si>
    <t xml:space="preserve">          7.2.1.0.29.00.00 - Contribuições para o Regime Próprio de Previdência 
          do Servidor Público Intraorçamentárias </t>
  </si>
  <si>
    <t xml:space="preserve">            7.2.1.0.29.01.00 - Contribuição Patronal de Servidor Ativo Civil 
            para o Regime Próprio Intraorçamentária </t>
  </si>
  <si>
    <t xml:space="preserve">            7.2.1.0.29.02.00 - Contribuição Patronal de Servidor Ativo Militar 
            Intraorçamentária </t>
  </si>
  <si>
    <t xml:space="preserve">            7.2.1.0.29.03.00 - Contribuição Patronal - Inativo Civil 
            Intraorçamentária </t>
  </si>
  <si>
    <t xml:space="preserve">            7.2.1.0.29.04.00 - Contribuição Patronal - Inativo Militar 
            Intraorçamentária </t>
  </si>
  <si>
    <t xml:space="preserve">            7.2.1.0.29.05.00 - Contribuição Patronal - Pensionista Civil 
            Intraorçamentária </t>
  </si>
  <si>
    <t xml:space="preserve">            7.2.1.0.29.06.00 - Contribuição Patronal - Pensionista Militar 
            Intraorçamentária </t>
  </si>
  <si>
    <t xml:space="preserve">            7.2.1.0.29.16.00 - Receita de Recolhimento da Contribuição Patronal, 
            oriunda do Pagamento de Sentenças Judiciais Intraorçamentária </t>
  </si>
  <si>
    <t xml:space="preserve">            7.2.1.0.29.99.00 - Outras Contribuições para o Regime Próprio de 
            Previdência do Servidor Público Intraorçamentárias </t>
  </si>
  <si>
    <t xml:space="preserve">          7.2.1.0.99.00.00 - Outras Contribuições Sociais Intraorçamentárias </t>
  </si>
  <si>
    <t xml:space="preserve">        7.2.2.0.00.00.00 - Contribuições Econômicas Intraorçamentárias </t>
  </si>
  <si>
    <t xml:space="preserve">        7.2.3.0.00.00.00 - Contribuição para o Custeio do Serviço de 
        Iluminação Pública Intraorçamentária </t>
  </si>
  <si>
    <t xml:space="preserve">      7.3.0.0.00.00.00 - Receita Patrimonial Intraorçamentária </t>
  </si>
  <si>
    <t xml:space="preserve">      7.4.0.0.00.00.00 - Receita Agropecuária Intraorçamentária </t>
  </si>
  <si>
    <t xml:space="preserve">      7.5.0.0.00.00.00 - Receita Industrial Intraorçamentária </t>
  </si>
  <si>
    <t xml:space="preserve">      7.6.0.0.00.00.00 - Receita de Serviços Intraorçamentária </t>
  </si>
  <si>
    <t xml:space="preserve">      7.7.0.0.00.00.00 - Transferências Correntes Intraorçamentárias </t>
  </si>
  <si>
    <t xml:space="preserve">      7.9.0.0.00.00.00 - Outras Receitas Correntes Intraorçamentárias </t>
  </si>
  <si>
    <t xml:space="preserve">        7.9.1.2.00.00.00 - Multas e Juros de Mora das Contribuições 
        Intraorçamentárias </t>
  </si>
  <si>
    <t xml:space="preserve">          7.9.1.2.29.00.00 - Multas e Juros de Mora das Contribuições para o 
          Regime Próprio de Previdência do Servidor Intraorçamentárias </t>
  </si>
  <si>
    <t xml:space="preserve">          7.9.1.2.99.00.00 - Outras Multas e Juros de Mora de Contribuições 
          Intraorçamentárias </t>
  </si>
  <si>
    <t xml:space="preserve">        7.9.9.9.00.00.00 - Demais Receitas Correntes Intraorçamentárias </t>
  </si>
  <si>
    <t xml:space="preserve">    8.0.0.0.00.00.00 - Receitas de Capital Intraorçamentárias </t>
  </si>
  <si>
    <t xml:space="preserve">    1.0.0.0.00.0.0 - Receitas Correntes </t>
  </si>
  <si>
    <t xml:space="preserve">      1.1.0.0.00.0.0 - Impostos, Taxas e Contribuições de Melhoria </t>
  </si>
  <si>
    <t xml:space="preserve">        1.1.1.0.00.0.0 - Impostos </t>
  </si>
  <si>
    <t xml:space="preserve">          1.1.1.1.00.0.0 - Impostos sobre o Comércio Exterior </t>
  </si>
  <si>
    <t xml:space="preserve">            1.1.1.1.01.0.0 - Imposto sobre a Importação </t>
  </si>
  <si>
    <t xml:space="preserve">            1.1.1.1.02.0.0 - Imposto sobre a Exportação </t>
  </si>
  <si>
    <t xml:space="preserve">          1.1.1.2.00.0.0 - Impostos sobre o Patrimônio </t>
  </si>
  <si>
    <t xml:space="preserve">            1.1.1.2.01.0.0 - Imposto sobre a Propriedade Territorial Rural </t>
  </si>
  <si>
    <t xml:space="preserve">          1.1.1.3.00.0.0 - Impostos sobre a Renda e Proventos de Qualquer 
          Natureza </t>
  </si>
  <si>
    <t xml:space="preserve">            1.1.1.3.01.0.0 - Imposto sobre a Renda de Pessoa Física - IRPF </t>
  </si>
  <si>
    <t xml:space="preserve">            1.1.1.3.02.0.0 - Imposto sobre a Renda de Pessoa Jurídica - IRPJ - 
            Líquida de Incentivos </t>
  </si>
  <si>
    <t xml:space="preserve">            1.1.1.3.03.0.0 - Imposto sobre a Renda - Retido na Fonte </t>
  </si>
  <si>
    <t xml:space="preserve">              1.1.1.3.03.1.0 - Imposto sobre a Renda - Retido na Fonte - Trabalho </t>
  </si>
  <si>
    <t xml:space="preserve">              1.1.1.3.03.2.0 - Imposto sobre a Renda - Retido na Fonte - Capital </t>
  </si>
  <si>
    <t xml:space="preserve">              1.1.1.3.03.3.0 - Imposto sobre a Renda - Retido na Fonte - Remessa 
              ao Exterior </t>
  </si>
  <si>
    <t xml:space="preserve">              1.1.1.3.03.4.0 - Imposto sobre a Renda - Retido na Fonte - Outros 
              Rendimentos </t>
  </si>
  <si>
    <t xml:space="preserve">          1.1.1.4.00.0.0 - Impostos sobre a Produção </t>
  </si>
  <si>
    <t xml:space="preserve">            1.1.1.4.01.0.0 - Imposto sobre Produtos Industrializados - IPI </t>
  </si>
  <si>
    <t xml:space="preserve">              1.1.1.4.01.1.0 - Imposto sobre Produtos Industrializados - IPI - 
              Fumo </t>
  </si>
  <si>
    <t xml:space="preserve">              1.1.1.4.01.2.0 - Imposto sobre Produtos Industrializados - IPI- 
              Bebidas </t>
  </si>
  <si>
    <t xml:space="preserve">              1.1.1.4.01.3.0 - Imposto sobre Produtos Industrializados - IPI - 
              Automóveis </t>
  </si>
  <si>
    <t xml:space="preserve">              1.1.1.4.01.4.0 - Imposto sobre Produtos Industrializados - IPI - 
              Vinculados à Importação </t>
  </si>
  <si>
    <t xml:space="preserve">              1.1.1.4.01.5.0 - Imposto sobre Produtos Industrializados - IPI - 
              Outros Produtos </t>
  </si>
  <si>
    <t xml:space="preserve">          1.1.1.5.00.0.0 - Impostos sobre Operações de Crédito, Câmbio e 
          Seguro, ou Relativas a Títulos ou Valores Mobiliários </t>
  </si>
  <si>
    <t xml:space="preserve">            1.1.1.5.01.0.0 - Imposto sobre Operações Financeiras - IOF </t>
  </si>
  <si>
    <t xml:space="preserve">              1.1.1.5.01.1.0 - Imposto sobre Operações Financeiras - IOF - Ouro </t>
  </si>
  <si>
    <t xml:space="preserve">              1.1.1.5.01.2.0 - Imposto sobre Operações Financeiras - IOF - Demais 
              Operações </t>
  </si>
  <si>
    <t xml:space="preserve">          1.1.1.9.00.0.0 - Outros Impostos </t>
  </si>
  <si>
    <t xml:space="preserve">        1.1.2.0.00.0.0 - Taxas </t>
  </si>
  <si>
    <t xml:space="preserve">          1.1.2.1.00.0.0 - Taxas pelo Exercício do Poder de Polícia </t>
  </si>
  <si>
    <t xml:space="preserve">            1.1.2.1.01.0.0 - Taxas de Inspeção, Controle e Fiscalização </t>
  </si>
  <si>
    <t xml:space="preserve">            1.1.2.1.02.0.0 - Taxas de Fiscalização das Telecomunicações </t>
  </si>
  <si>
    <t xml:space="preserve">            1.1.2.1.03.0.0 - Taxa de Controle e Fiscalização de Produtos 
            Químicos </t>
  </si>
  <si>
    <t xml:space="preserve">            1.1.2.1.04.0.0 - Taxa de Controle e Fiscalização Ambiental </t>
  </si>
  <si>
    <t xml:space="preserve">            1.1.2.1.05.0.0 - Taxa de Controle e Fiscalização da Pesca e 
            Aquicultura </t>
  </si>
  <si>
    <t xml:space="preserve">          1.1.2.2.00.0.0 - Taxas pela Prestação de Serviços </t>
  </si>
  <si>
    <t xml:space="preserve">            1.1.2.2.01.0.0 - Taxas pela Prestação de Serviços </t>
  </si>
  <si>
    <t xml:space="preserve">        1.1.3.0.00.0.0 - Contribuição de Melhoria </t>
  </si>
  <si>
    <t xml:space="preserve">      1.2.0.0.00.0.0 - Contribuições </t>
  </si>
  <si>
    <t xml:space="preserve">        1.2.1.0.00.0.0 - Contribuições Sociais </t>
  </si>
  <si>
    <t xml:space="preserve">          1.2.1.0.01.0.0 - Contribuição para o Financiamento da Seguridade 
          Social - COFINS </t>
  </si>
  <si>
    <t xml:space="preserve">          1.2.1.0.02.0.0 - Contribuição Social sobre o Lucro Líquido - CSLL </t>
  </si>
  <si>
    <t xml:space="preserve">          1.2.1.0.03.0.0 - Contribuições para o Regime Geral de Previdência 
          Social - RGPS </t>
  </si>
  <si>
    <t xml:space="preserve">          1.2.1.0.04.0.0 - Contribuição Patronal para o Regime Próprio de 
          Previdência Social - RPPS </t>
  </si>
  <si>
    <t xml:space="preserve">            1.2.1.0.04.1.0 - Contribuição Patronal de Servidor Ativo Civil para 
            o RPPS </t>
  </si>
  <si>
    <t xml:space="preserve">            1.2.1.0.04.2.0 - Contribuição do Servidor Ativo Civil para o RPPS </t>
  </si>
  <si>
    <t xml:space="preserve">            1.2.1.0.04.3.0 - Contribuição do Servidores Inativos e Pensionistas 
            Civis para o RPPS </t>
  </si>
  <si>
    <t xml:space="preserve">            1.2.1.0.04.4.0 - Contribuição Patronal para o RPPS Oriunda de 
            Sentenças Judiciais </t>
  </si>
  <si>
    <t xml:space="preserve">            1.2.1.0.04.5.0 - Contribuição do Servidor Ativo Civil ao RPPS 
            Oriunda de Sentenças Judiciais </t>
  </si>
  <si>
    <t xml:space="preserve">            1.2.1.0.04.6.0 - Contribuição do Servidor Inativo Civil e do 
            Pensionista Civil ao RPPS Oriunda de Sentenças Judiciais </t>
  </si>
  <si>
    <t xml:space="preserve">          1.2.1.0.05.0.0 - Contribuição para o Custeio das Pensões Militares </t>
  </si>
  <si>
    <t xml:space="preserve">          1.2.1.0.06.0.0 - Contribuição para a Assistência Médico-Hospitalar 
          dos Policiais e Bombeiros Militares do Distrito Federal </t>
  </si>
  <si>
    <t xml:space="preserve">          1.2.1.0.07.0.0 - Contribuições sobre Concursos de Prognósticos e 
          Sorteios </t>
  </si>
  <si>
    <t xml:space="preserve">          1.2.1.0.08.0.0 - Contribuição sobre Sorteios Realizados por Entidades 
          Filantrópicas </t>
  </si>
  <si>
    <t xml:space="preserve">          1.2.1.0.09.0.0 - Contribuição para os Programas de Integração Social 
          e de Formação do Patrimônio do Servidor Público - PIS e PASEP </t>
  </si>
  <si>
    <t xml:space="preserve">          1.2.1.0.10.0.0 - Cota-Parte da Contribuição Sindical </t>
  </si>
  <si>
    <t xml:space="preserve">          1.2.1.0.11.0.0 - Contribuições Referentes ao Fundo de Garantia do 
          Tempo de Serviço - FGTS </t>
  </si>
  <si>
    <t xml:space="preserve">            1.2.1.0.11.1.0 - Contribuição Relativa à Despedida de Empregado sem 
            Justa Causa </t>
  </si>
  <si>
    <t xml:space="preserve">            1.2.1.0.11.2.0 - Contribuição sobre a Remuneração Devida ao 
            Trabalhador </t>
  </si>
  <si>
    <t xml:space="preserve">          1.2.1.0.12.0.0 - Contribuição Social do Salário-Educação </t>
  </si>
  <si>
    <t xml:space="preserve">          1.2.1.0.13.0.0 - Contribuição para o Ensino Aeroviário </t>
  </si>
  <si>
    <t xml:space="preserve">          1.2.1.0.14.0.0 - Contribuição para o Desenvolvimento do Ensino 
          Profissional Marítimo </t>
  </si>
  <si>
    <t xml:space="preserve">          1.2.1.0.15.0.0 - Contribuição sobre a Arrecadação dos Fundos de 
          Investimentos Regionais </t>
  </si>
  <si>
    <t xml:space="preserve">          1.2.1.0.16.0.0 - Contribuição Industrial Rural </t>
  </si>
  <si>
    <t xml:space="preserve">          1.2.1.0.17.0.0 - Adicional à Contribuição Previdenciária Rural </t>
  </si>
  <si>
    <t xml:space="preserve">          1.2.1.0.18.0.0 - Contribuição sobre Movimentação ou Transmissão de 
          Valores e de Créditos e Direitos de Natureza Financeira </t>
  </si>
  <si>
    <t xml:space="preserve">          1.2.1.0.99.0.0 - Outras Contribuições Sociais </t>
  </si>
  <si>
    <t xml:space="preserve">        1.2.2.0.00.0.0 - Contribuições Econômicas </t>
  </si>
  <si>
    <t xml:space="preserve">        1.2.3.0.00.0.0 - Contribuições para Entidades Privadas de Serviço 
        Social e de Formação Profissional </t>
  </si>
  <si>
    <t xml:space="preserve">          1.2.3.0.01.0.0 - Contribuições para Entidades Privadas de Serviço 
          Social e de Formação Profissional </t>
  </si>
  <si>
    <t xml:space="preserve">      1.3.0.0.00.0.0 - Receita Patrimonial </t>
  </si>
  <si>
    <t xml:space="preserve">        1.3.1.0.00.0.0 - Exploração do Patrimônio Imobiliário do Estado </t>
  </si>
  <si>
    <t xml:space="preserve">          1.3.1.0.01.0.0 - Aluguéis, Arrendamentos, Foros, Laudêmios, Tarifas 
          de Ocupação </t>
  </si>
  <si>
    <t xml:space="preserve">            1.3.1.0.01.1.0 - Aluguéis e Arrendamentos </t>
  </si>
  <si>
    <t xml:space="preserve">            1.3.1.0.01.2.0 - Foros, Laudêmios e Tarifas de Ocupação </t>
  </si>
  <si>
    <t xml:space="preserve">          1.3.1.0.02.0.0 - Concessão, Permissão, Autorização ou Cessão do 
          Direito de Uso de Bens Imóveis Públicos </t>
  </si>
  <si>
    <t xml:space="preserve">          1.3.1.0.99.0.0 - Outras Receitas Imobiliárias </t>
  </si>
  <si>
    <t xml:space="preserve">        1.3.2.0.00.0.0 - Valores Mobiliários </t>
  </si>
  <si>
    <t xml:space="preserve">          1.3.2.1.00.0.0 - Juros e Correções Monetárias </t>
  </si>
  <si>
    <t xml:space="preserve">            1.3.2.1.00.1.0 - Remuneração de Depósitos Bancários </t>
  </si>
  <si>
    <t xml:space="preserve">            1.3.2.1.00.2.0 - Remuneração de Depósitos Especiais </t>
  </si>
  <si>
    <t xml:space="preserve">            1.3.2.1.00.3.0 - Remuneração de Saldos de Recursos Não-Desembolsados </t>
  </si>
  <si>
    <t xml:space="preserve">            1.3.2.1.00.4.0 - Remuneração dos Recursos do Regime Próprio de 
            Previdência Social - RPPS </t>
  </si>
  <si>
    <t xml:space="preserve">            1.3.2.1.00.5.0 - Juros de Títulos de Renda </t>
  </si>
  <si>
    <t xml:space="preserve">            1.3.2.1.00.6.0 - Juros sobre o Capital Próprio </t>
  </si>
  <si>
    <t xml:space="preserve">          1.3.2.2.00.0.0 - Dividendos </t>
  </si>
  <si>
    <t xml:space="preserve">          1.3.2.3.00.0.0 - Participações </t>
  </si>
  <si>
    <t xml:space="preserve">          1.3.2.9.00.0.0 - Outros Valores Mobiliários </t>
  </si>
  <si>
    <t xml:space="preserve">        1.3.3.0.00.0.0 - Delegação de Serviços Públicos Mediante Concessão, 
        Permissão, Autorização ou Licença </t>
  </si>
  <si>
    <t xml:space="preserve">        1.3.4.0.00.0.0 - Exploração de Recursos Naturais </t>
  </si>
  <si>
    <t xml:space="preserve">        1.3.5.0.00.0.0 - Exploração do Patrimônio Intangível </t>
  </si>
  <si>
    <t xml:space="preserve">        1.3.6.0.00.0.0 - Cessão de Direitos </t>
  </si>
  <si>
    <t xml:space="preserve">        1.3.9.0.00.0.0 - Demais Receitas Patrimoniais </t>
  </si>
  <si>
    <t xml:space="preserve">      1.4.0.0.00.0.0 - Receita Agropecuária </t>
  </si>
  <si>
    <t xml:space="preserve">      1.5.0.0.00.0.0 - Receita Industrial </t>
  </si>
  <si>
    <t xml:space="preserve">      1.6.0.0.00.0.0 - Receita de Serviços </t>
  </si>
  <si>
    <t xml:space="preserve">        1.6.1.0.00.0.0 - Serviços Administrativos e Comerciais Gerais </t>
  </si>
  <si>
    <t xml:space="preserve">          1.6.1.0.01.0.0 - Serviços Administrativos e Comerciais Gerais </t>
  </si>
  <si>
    <t xml:space="preserve">          1.6.1.0.02.0.0 - Inscrição em Concursos e Processos Seletivos </t>
  </si>
  <si>
    <t xml:space="preserve">          1.6.1.0.03.0.0 - Serviços de Registro, Certificação e Fiscalização </t>
  </si>
  <si>
    <t xml:space="preserve">          1.6.1.0.04.0.0 - Serviços de Informação e Tecnologia </t>
  </si>
  <si>
    <t xml:space="preserve">        1.6.2.0.00.0.0 - Serviços e Atividades Referentes à Navegação e ao 
        Transporte </t>
  </si>
  <si>
    <t xml:space="preserve">          1.6.2.0.01.0.0 - Serviços de Navegação </t>
  </si>
  <si>
    <t xml:space="preserve">          1.6.2.0.02.0.0 - Serviços de Transporte </t>
  </si>
  <si>
    <t xml:space="preserve">          1.6.2.0.03.0.0 - Serviços Portuários </t>
  </si>
  <si>
    <t xml:space="preserve">          1.6.2.0.04.0.0 - Serviços Aeroportuários </t>
  </si>
  <si>
    <t xml:space="preserve">        1.6.3.0.00.0.0 - Serviços e Atividades Referentes à Saúde </t>
  </si>
  <si>
    <t xml:space="preserve">          1.6.3.0.01.0.0 - Serviços de Atendimento à Saúde </t>
  </si>
  <si>
    <t xml:space="preserve">          1.6.3.0.02.0.0 - Serviços de Assistência à Saúde de Servidores Civis 
          e Militares </t>
  </si>
  <si>
    <t xml:space="preserve">        1.6.4.0.00.0.0 - Serviços e Atividades Financeiras </t>
  </si>
  <si>
    <t xml:space="preserve">          1.6.4.0.01.0.0 - Retorno de Operações, Juros e Encargos Financeiros </t>
  </si>
  <si>
    <t xml:space="preserve">          1.6.4.0.02.0.0 - Concessão de Avais, Garantias e Seguros </t>
  </si>
  <si>
    <t xml:space="preserve">          1.6.4.0.03.0.0 - Remuneração sobre Repasse para Programas de 
          Desenvolvimento Econômico </t>
  </si>
  <si>
    <t xml:space="preserve">        1.6.9.0.00.0.0 - Outros Serviços </t>
  </si>
  <si>
    <t xml:space="preserve">          1.6.9.0.99.0.0 - Outros Serviços </t>
  </si>
  <si>
    <t xml:space="preserve">      1.7.0.0.00.0.0 - Transferências Correntes </t>
  </si>
  <si>
    <t xml:space="preserve">        1.7.1.0.00.0.0 - Transferências da União e de suas Entidades </t>
  </si>
  <si>
    <t xml:space="preserve">        1.7.2.0.00.0.0 - Transferências dos Estados e do Distrito Federal e de 
        suas Entidades </t>
  </si>
  <si>
    <t xml:space="preserve">        1.7.3.0.00.0.0 - Transferências dos Municípios e de suas Entidades </t>
  </si>
  <si>
    <t xml:space="preserve">        1.7.4.0.00.0.0 - Transferências de Instituições Privadas </t>
  </si>
  <si>
    <t xml:space="preserve">        1.7.5.0.00.0.0 - Transferências de Outras Instituições Públicas </t>
  </si>
  <si>
    <t xml:space="preserve">        1.7.6.0.00.0.0 - Transferências do Exterior </t>
  </si>
  <si>
    <t xml:space="preserve">        1.7.7.0.00.0.0 - Transferências de Pessoas Físicas </t>
  </si>
  <si>
    <t xml:space="preserve">        1.7.8.0.00.0.0 - Transferências Provenientes de Depósitos Não 
        Identificados </t>
  </si>
  <si>
    <t xml:space="preserve">      1.9.0.0.00.0.0 - Outras Receitas Correntes </t>
  </si>
  <si>
    <t xml:space="preserve">        1.9.1.0.00.0.0 - Multas Administrativas, Contratuais e Judiciais </t>
  </si>
  <si>
    <t xml:space="preserve">        1.9.2.0.00.0.0 - Indenizações, Restituições e Ressarcimentos </t>
  </si>
  <si>
    <t xml:space="preserve">          1.9.2.1.00.0.0 - Indenizações </t>
  </si>
  <si>
    <t xml:space="preserve">          1.9.2.2.00.0.0 - Restituições </t>
  </si>
  <si>
    <t xml:space="preserve">            1.9.2.2.01.0.0 - Restituição de Convênios </t>
  </si>
  <si>
    <t xml:space="preserve">            1.9.2.2.02.0.0 - Restituição de Benefícios Não Desembolsados </t>
  </si>
  <si>
    <t xml:space="preserve">            1.9.2.2.03.0.0 - Restituição de Benefícios Previdenciários </t>
  </si>
  <si>
    <t xml:space="preserve">            1.9.2.2.04.0.0 - Restituição de Benefícios Assistenciais </t>
  </si>
  <si>
    <t xml:space="preserve">            1.9.2.2.05.0.0 - Restituição de Contribuições Previdenciárias 
            Complementares </t>
  </si>
  <si>
    <t xml:space="preserve">            1.9.2.2.06.0.0 - Restituição de Despesas de Exercícios Anteriores </t>
  </si>
  <si>
    <t xml:space="preserve">            1.9.2.2.07.0.0 - Restituição de Parcelas do Seguro Desemprego 
            Recebidas Indevidamente </t>
  </si>
  <si>
    <t xml:space="preserve">            1.9.2.2.08.0.0 - Restituição de Garantias Prestadas </t>
  </si>
  <si>
    <t xml:space="preserve">            1.9.2.2.09.0.0 - Restituição de Recursos de Fomento </t>
  </si>
  <si>
    <t xml:space="preserve">            1.9.2.2.10.0.0 - Restituição Decorrente da Não Aplicação de 
            Incentivos Fiscais </t>
  </si>
  <si>
    <t xml:space="preserve">            1.9.2.2.11.0.0 - Restituição Decorrente da Aplicação Irregular de 
            Recursos Eleitorais </t>
  </si>
  <si>
    <t xml:space="preserve">            1.9.2.2.99.0.0 - Outras Restituições </t>
  </si>
  <si>
    <t xml:space="preserve">          1.9.2.3.00.0.0 - Ressarcimentos </t>
  </si>
  <si>
    <t xml:space="preserve">            1.9.2.3.01.0.0 - Ressarcimento por Operadoras de Seguros Privados de 
            Assistência a Saúde </t>
  </si>
  <si>
    <t xml:space="preserve">            1.9.2.3.02.0.0 - Ressarcimento de Custos </t>
  </si>
  <si>
    <t xml:space="preserve">            1.9.2.3.03.0.0 - Reversão de Garantias </t>
  </si>
  <si>
    <t xml:space="preserve">            1.9.2.3.04.0.0 - Ressarcimento ao Regime Geral de Previdência Social 
            - RGPS </t>
  </si>
  <si>
    <t xml:space="preserve">            1.9.2.3.99.0.0 - Outros Ressarcimentos </t>
  </si>
  <si>
    <t xml:space="preserve">        1.9.3.0.00.0.0 - Bens, Direitos e Valores Incorporados ao Patrimônio 
        Público </t>
  </si>
  <si>
    <t xml:space="preserve">        1.9.9.0.00.0.0 - Demais Receitas Correntes </t>
  </si>
  <si>
    <t xml:space="preserve">          1.9.9.0.01.0.0 - Aportes Periódicos para Amortização de Déficit 
          Atuarial do RPPS </t>
  </si>
  <si>
    <t xml:space="preserve">          1.9.9.0.02.0.0 - Aportes Periódicos para Compensações ao RGPS </t>
  </si>
  <si>
    <t xml:space="preserve">          1.9.9.0.03.0.0 - Compensações Financeiras entre o Regime Geral e os 
          Regimes Próprios de Previdência dos Servidores </t>
  </si>
  <si>
    <t xml:space="preserve">          1.9.9.0.04.0.0 - Contribuição ao Montepio Civil </t>
  </si>
  <si>
    <t xml:space="preserve">          1.9.9.0.05.0.0 - Barreiras Técnicas ao Comércio Exterior </t>
  </si>
  <si>
    <t xml:space="preserve">          1.9.9.0.06.0.0 - Contrapartida de Subvenções ou Subsídios </t>
  </si>
  <si>
    <t xml:space="preserve">          1.9.9.0.07.0.0 - Disponibilidades de Recursos do Fundo Social </t>
  </si>
  <si>
    <t xml:space="preserve">          1.9.9.0.08.0.0 - Prêmio do Seguro Obrigatório de Danos Pessoais 
          causados por Veículos Automotores de Via Terrestre - DPVAT </t>
  </si>
  <si>
    <t xml:space="preserve">          1.9.9.0.09.0.0 - Prestação de Contas Eleitorais </t>
  </si>
  <si>
    <t xml:space="preserve">          1.9.9.0.10.0.0 - Reserva Global de Reversão </t>
  </si>
  <si>
    <t xml:space="preserve">          1.9.9.0.11.0.0 - Variação Cambial </t>
  </si>
  <si>
    <t xml:space="preserve">          1.9.9.0.12.0.0 - Encargos Legais pela Inscrição em Dívida Ativa e 
          Receitas de Ônus de Sucumbência </t>
  </si>
  <si>
    <t xml:space="preserve">          1.9.9.0.99.0.0 - Outras Receitas </t>
  </si>
  <si>
    <t xml:space="preserve">            1.9.9.0.99.1.0 - Outras Receitas - Primárias </t>
  </si>
  <si>
    <t xml:space="preserve">            1.9.9.0.99.2.0 - Outras Receitas - Financeiras </t>
  </si>
  <si>
    <t xml:space="preserve">    2.0.0.0.00.0.0 - Receitas de Capital </t>
  </si>
  <si>
    <t xml:space="preserve">      2.1.0.0.00.0.0 - Operações de Crédito </t>
  </si>
  <si>
    <t xml:space="preserve">        2.1.1.0.00.0.0 - Operações de Crédito - Mercado Interno </t>
  </si>
  <si>
    <t xml:space="preserve">        2.1.2.0.00.0.0 - Operações de Crédito - Mercado Externo </t>
  </si>
  <si>
    <t xml:space="preserve">      2.2.0.0.00.0.0 - Alienação de Bens </t>
  </si>
  <si>
    <t xml:space="preserve">        2.2.1.0.00.0.0 - Alienação de Bens Móveis </t>
  </si>
  <si>
    <t xml:space="preserve">        2.2.2.0.00.0.0 - Alienação de Bens Imóveis </t>
  </si>
  <si>
    <t xml:space="preserve">        2.2.3.0.00.0.0 - Alienação de Bens Intangíveis </t>
  </si>
  <si>
    <t xml:space="preserve">      2.3.0.0.00.0.0 - Amortização de Empréstimos </t>
  </si>
  <si>
    <t xml:space="preserve">      2.4.0.0.00.0.0 - Transferências de Capital </t>
  </si>
  <si>
    <t xml:space="preserve">        2.4.1.0.00.0.0 - Transferências da União e de suas Entidades </t>
  </si>
  <si>
    <t xml:space="preserve">        2.4.2.0.00.0.0 - Transferências dos Estados e do Distrito Federal e de 
        suas Entidades </t>
  </si>
  <si>
    <t xml:space="preserve">        2.4.3.0.00.0.0 - Transferências dos Municípios e de suas Entidades </t>
  </si>
  <si>
    <t xml:space="preserve">        2.4.4.0.00.0.0 - Transferências de Instituições Privadas </t>
  </si>
  <si>
    <t xml:space="preserve">        2.4.5.0.00.0.0 - Transferências de Outras Instituições Públicas </t>
  </si>
  <si>
    <t xml:space="preserve">        2.4.6.0.00.0.0 - Transferências do Exterior </t>
  </si>
  <si>
    <t xml:space="preserve">        2.4.7.0.00.0.0 - Transferências de Pessoas Físicas </t>
  </si>
  <si>
    <t xml:space="preserve">        2.4.8.0.00.0.0 - Transferências Provenientes de Depósito Não 
        Identificados </t>
  </si>
  <si>
    <t xml:space="preserve">      2.9.0.0.00.0.0 - Outras Receitas de Capital </t>
  </si>
  <si>
    <t xml:space="preserve">        2.9.1.0.00.0.0 - Integralização de Capital Social </t>
  </si>
  <si>
    <t xml:space="preserve">        2.9.2.0.00.0.0 - Resultado do Banco Central </t>
  </si>
  <si>
    <t xml:space="preserve">        2.9.3.0.00.0.0 - Remuneração das Disponibilidades do Tesouro </t>
  </si>
  <si>
    <t xml:space="preserve">        2.9.4.0.00.0.0 - Resgate de Títulos do Tesouro </t>
  </si>
  <si>
    <t xml:space="preserve">        2.9.9.0.00.0.0 - Demais Receitas de Capital </t>
  </si>
  <si>
    <t xml:space="preserve">    7.0.0.0.00.0.0 - Receitas Correntes - Intraorçamentárias </t>
  </si>
  <si>
    <t xml:space="preserve">      7.1.0.0.00.0.0 - Impostos, Taxas e Contribuições de Melhoria - 
      Intraorçamentárias </t>
  </si>
  <si>
    <t xml:space="preserve">      7.2.0.0.00.0.0 - Contribuições - Intraorçamentárias </t>
  </si>
  <si>
    <t xml:space="preserve">        7.2.1.0.00.0.0 - Contribuições Sociais - Intraorçamentárias </t>
  </si>
  <si>
    <t xml:space="preserve">          7.2.1.0.04.0.0 - Contribuição Patronal para o Regime Próprio de 
          Previdência Social - RPPS - Intraorçamentárias </t>
  </si>
  <si>
    <t xml:space="preserve">            7.2.1.0.04.1.0 - Contribuição Patronal de Servidor Ativo Civil para 
            o RPPS - Intraorçamentárias </t>
  </si>
  <si>
    <t xml:space="preserve">            7.2.1.0.04.2.0 - Contribuição do Servidor Ativo Civil para o RPPS - 
            Intraorçamentárias </t>
  </si>
  <si>
    <t xml:space="preserve">            7.2.1.0.04.3.0 - Contribuição do Servidores Inativos e Pensionistas 
            Civis para o RPPS - Intraorçamentárias </t>
  </si>
  <si>
    <t xml:space="preserve">            7.2.1.0.04.4.0 - Contribuição Patronal para o RPPS Oriunda de 
            Sentenças Judiciais - Intraorçamentárias </t>
  </si>
  <si>
    <t xml:space="preserve">            7.2.1.0.04.5.0 - Contribuição do Servidor Ativo Civil ao RPPS 
            Oriunda de Sentenças Judiciais - Intraorçamentárias </t>
  </si>
  <si>
    <t xml:space="preserve">            7.2.1.0.04.6.0 - Contribuição do Servidor Inativo Civil e do 
            Pensionista Civil ao RPPS Oriunda de Sentenças Judiciais - 
            Intraorçamentárias </t>
  </si>
  <si>
    <t xml:space="preserve">            7.2.1.0.04.9.0 - Outras Contribuições para o Regime Próprio de 
            Previdência do Servidor Público Intraorçamentárias - 
            Intraorçamentárias </t>
  </si>
  <si>
    <t xml:space="preserve">          7.2.1.0.05.0.0 - Contribuição para o Custeio das Pensões Militares - 
          Intraorçamentárias </t>
  </si>
  <si>
    <t xml:space="preserve">          7.2.1.0.99.0.0 - Outras Contribuições Sociais - Intraorçamentárias </t>
  </si>
  <si>
    <t xml:space="preserve">        7.2.2.0.00.0.0 - Contribuições Econômicas - Intraorçamentárias </t>
  </si>
  <si>
    <t xml:space="preserve">        7.2.4.0.00.0.0 - Contribuição para o Custeio do Serviço de Iluminação 
        Pública - Intraorçamentárias </t>
  </si>
  <si>
    <t xml:space="preserve">      7.3.0.0.00.0.0 - Receita Patrimonial - Intraorçamentárias </t>
  </si>
  <si>
    <t xml:space="preserve">      7.4.0.0.00.0.0 - Receita Agropecuária - Intraorçamentárias </t>
  </si>
  <si>
    <t xml:space="preserve">      7.5.0.0.00.0.0 - Receita Industrial - Intraorçamentárias </t>
  </si>
  <si>
    <t xml:space="preserve">      7.6.0.0.00.0.0 - Receita de Serviços - Intraorçamentárias </t>
  </si>
  <si>
    <t xml:space="preserve">      7.7.0.0.00.0.0 - Transferências Correntes - Intraorçamentárias </t>
  </si>
  <si>
    <t xml:space="preserve">      7.9.0.0.00.0.0 - Outras Receitas Correntes - Intraorçamentárias </t>
  </si>
  <si>
    <t xml:space="preserve">    8.0.0.0.00.0.0 - Receitas de Capital - Intraorçamentárias </t>
  </si>
  <si>
    <t xml:space="preserve">  Total Geral da Despesa </t>
  </si>
  <si>
    <t xml:space="preserve">    3.0.00.00.00.00 - Despesas Correntes </t>
  </si>
  <si>
    <t xml:space="preserve">      3.1.00.00.00.00 - Pessoal e Encargos Sociais </t>
  </si>
  <si>
    <t xml:space="preserve">        3.1.20.00.00.00 - Transferências à União </t>
  </si>
  <si>
    <t xml:space="preserve">        3.1.30.00.00.00 - Transferências a Estados e ao Distrito Federal </t>
  </si>
  <si>
    <t xml:space="preserve">        3.1.40.00.00.00 - Transferências a Municípios </t>
  </si>
  <si>
    <t xml:space="preserve">        3.1.50.00.00.00 - Transferências a Instituições Sem Fins Lucrativos </t>
  </si>
  <si>
    <t xml:space="preserve">        3.1.71.00.00.00 - Transferências a Consórcios Públicos mediante 
        contrato de rateio </t>
  </si>
  <si>
    <t xml:space="preserve">        3.1.73.00.00.00 - Transferências a Consórcios Públicos mediante 
        contrato de rateio à conta de recursos de que tratam os §§ 1º e 2º do 
        art. 24 da Lei Complementar no 141, de 2012 </t>
  </si>
  <si>
    <t xml:space="preserve">        3.1.74.00.00.00 - Transferências a Consórcios Públicos mediante 
        contrato de rateio à conta de recursos de que trata o art. 25 da Lei 
        Complementar no 141, de 2012 </t>
  </si>
  <si>
    <t xml:space="preserve">        3.1.80.00.00.00 - Transferências ao Exterior </t>
  </si>
  <si>
    <t xml:space="preserve">        3.1.90.00.00.00 - Aplicações Diretas </t>
  </si>
  <si>
    <t xml:space="preserve">          3.1.90.01.00.00 - Aposentadorias do RPPS, Reserva Remunerada e 
          Reformas dos Militares </t>
  </si>
  <si>
    <t xml:space="preserve">          3.1.90.03.00.00 - Pensões do RPPS e do Militar </t>
  </si>
  <si>
    <t xml:space="preserve">          3.1.90.04.00.00 - Contratação por Tempo Determinado </t>
  </si>
  <si>
    <t xml:space="preserve">          3.1.90.05.00.00 - Outros Benefícios Previdenciários do Servidor ou do 
          Militar </t>
  </si>
  <si>
    <t xml:space="preserve">          3.1.90.07.00.00 - Contribuição a Entidades Fechadas de Previdência </t>
  </si>
  <si>
    <t xml:space="preserve">          3.1.90.08.00.00 - Outros Benefícios Assistenciais do Servidor ou do 
          Militar </t>
  </si>
  <si>
    <t xml:space="preserve">          3.1.90.11.00.00 - Vencimentos e Vantagens Fixas - Pessoal Civil </t>
  </si>
  <si>
    <t xml:space="preserve">          3.1.90.12.00.00 - Vencimentos e Vantagens Fixas - Pessoal Militar </t>
  </si>
  <si>
    <t xml:space="preserve">          3.1.90.13.00.00 - Obrigações Patronais </t>
  </si>
  <si>
    <t xml:space="preserve">            3.1.90.13.01.00 - FGTS </t>
  </si>
  <si>
    <t xml:space="preserve">            3.1.90.13.02.00 - Contribuições Previdenciárias - INSS </t>
  </si>
  <si>
    <t xml:space="preserve">            3.1.90.13.08.00 - Plano de Seg. Soc. do Servidor - Pessoal Ativo </t>
  </si>
  <si>
    <t xml:space="preserve">            3.1.90.13.99.00 - Outras Obrigações Patronais </t>
  </si>
  <si>
    <t xml:space="preserve">          3.1.90.16.00.00 - Outras Despesas Variáveis - Pessoal Civil </t>
  </si>
  <si>
    <t xml:space="preserve">          3.1.90.17.00.00 - Outras Despesas Variáveis - Pessoal Militar </t>
  </si>
  <si>
    <t xml:space="preserve">          3.1.90.67.00.00 - Depósitos Compulsórios </t>
  </si>
  <si>
    <t xml:space="preserve">          3.1.90.91.00.00 - Sentenças Judiciais </t>
  </si>
  <si>
    <t xml:space="preserve">          3.1.90.92.00.00 - Despesas de Exercícios Anteriores </t>
  </si>
  <si>
    <t xml:space="preserve">          3.1.90.94.00.00 - Indenizações e Restituições Trabalhistas </t>
  </si>
  <si>
    <t xml:space="preserve">          3.1.90.96.00.00 - Ressarcimento de Despesas de Pessoal Requisitado </t>
  </si>
  <si>
    <t xml:space="preserve">          3.1.90.99.00.00 - A Classificar </t>
  </si>
  <si>
    <t xml:space="preserve">        3.1.91.00.00.00 - Aplicação Direta Decorrente de Operação entre 
        Órgãos, Fundos e Entidades Integrantes dos Orçamentos Fiscal e da 
        Seguridade Social </t>
  </si>
  <si>
    <t xml:space="preserve">          3.1.91.04.00.00 - Contratação por Tempo Determinado </t>
  </si>
  <si>
    <t xml:space="preserve">          3.1.91.13.00.00 - Contribuições Patronais </t>
  </si>
  <si>
    <t xml:space="preserve">            3.1.91.13.03.00 - Contribuição Patronal para o RPPS - 
            Intraorçamentária </t>
  </si>
  <si>
    <t xml:space="preserve">            3.1.91.13.99.00 - Outras Obrigações Patronais - Intraorçamentária </t>
  </si>
  <si>
    <t xml:space="preserve">          3.1.91.91.00.00 - Sentenças Judiciais </t>
  </si>
  <si>
    <t xml:space="preserve">          3.1.91.92.00.00 - Despesas de Exercícios Anteriores </t>
  </si>
  <si>
    <t xml:space="preserve">          3.1.91.94.00.00 - Indenizações e Restituições Trabalhistas </t>
  </si>
  <si>
    <t xml:space="preserve">          3.1.91.96.00.00 - Ressarcimento de Despesas de Pessoal Requisitado </t>
  </si>
  <si>
    <t xml:space="preserve">          3.1.91.99.00.00 - A Classificar </t>
  </si>
  <si>
    <t xml:space="preserve">        3.1.95.00.00.00 - Aplicação Direta à conta de recursos de que tratam 
        os §§ 1º e 2º do art. 24 da Lei Complementar no 141, de 2012 </t>
  </si>
  <si>
    <t xml:space="preserve">        3.1.96.00.00.00 - Aplicação Direta à conta de recursos de que trata o 
        art. 25 da Lei Complementar no 141, de 2012 </t>
  </si>
  <si>
    <t xml:space="preserve">        3.1.99.00.00.00 - A Definir </t>
  </si>
  <si>
    <t xml:space="preserve">          3.1.99.99.00.00 - A Classificar </t>
  </si>
  <si>
    <t xml:space="preserve">      3.2.00.00.00.00 - Juros e Encargos da Dívida </t>
  </si>
  <si>
    <t xml:space="preserve">3.2.71.00.00.00 - Transferências a Consórcios Públicos mediante 
contrato de rateio </t>
  </si>
  <si>
    <t xml:space="preserve">3.2.73.00.00.00 - Transferências a Consórcios Públicos mediante 
contrato de rateio à conta de recursos de que tratam os §§ 1º e 2º do 
art. 24 da Lei Complementar nº 141, de 2012 </t>
  </si>
  <si>
    <t xml:space="preserve">3.2.74.00.00.00 - Transferências a Consórcios Públicos mediante 
contrato de rateio à conta de recursos de que trata o art. 25 da Lei 
Complementar nº 141, de 2012 </t>
  </si>
  <si>
    <t xml:space="preserve">        3.2.90.00.00.00 - Aplicações Diretas </t>
  </si>
  <si>
    <t xml:space="preserve">          3.2.90.21.00.00 - Juros sobre a Dívida por Contrato </t>
  </si>
  <si>
    <t xml:space="preserve">          3.2.90.22.00.00 - Outros Encargos sobre a Dívida por Contrato </t>
  </si>
  <si>
    <t xml:space="preserve">          3.2.90.23.00.00 - Juros, Deságios e Descontos da Dívida Mobiliária </t>
  </si>
  <si>
    <t xml:space="preserve">          3.2.90.24.00.00 - Outros Encargos sobre a Dívida Mobiliária </t>
  </si>
  <si>
    <t xml:space="preserve">          3.2.90.25.00.00 - Encargos sobre Operações de Crédito por Antecipação 
          da Receita </t>
  </si>
  <si>
    <t xml:space="preserve">          3.2.90.91.00.00 - Sentenças Judiciais </t>
  </si>
  <si>
    <t xml:space="preserve">          3.2.90.92.00.00 - Despesas de Exercícios Anteriores </t>
  </si>
  <si>
    <t xml:space="preserve">          3.2.90.93.00.00 - Indenizações e Restituições </t>
  </si>
  <si>
    <t xml:space="preserve">          3.2.90.99.00.00 - A Classificar </t>
  </si>
  <si>
    <t xml:space="preserve">        3.2.95.00.00.00 - Aplicação Direta à conta de recursos de que tratam 
        os §§ 1º e 2º do art. 24 da Lei Complementar no 141, de 2012 </t>
  </si>
  <si>
    <t xml:space="preserve">        3.2.96.00.00.00 - Aplicação Direta à conta de recursos de que trata o 
        art. 25 da Lei Complementar no 141, de 2012 </t>
  </si>
  <si>
    <t xml:space="preserve">        3.2.99.00.00.00 - A Definir </t>
  </si>
  <si>
    <t xml:space="preserve">      3.3.00.00.00.00 - Outras Despesas Correntes </t>
  </si>
  <si>
    <t xml:space="preserve">        3.3.20.00.00.00 - Transferências à União </t>
  </si>
  <si>
    <t xml:space="preserve">        3.3.22.00.00.00 - Execução Orçamentária Delegada à União </t>
  </si>
  <si>
    <t xml:space="preserve">        3.3.30.00.00.00 - Transferências a Estados e ao Distrito Federal </t>
  </si>
  <si>
    <t xml:space="preserve">          3.3.30.41.00.00 - Contribuições </t>
  </si>
  <si>
    <t xml:space="preserve">          3.3.30.81.00.00 - Distribuição Constitucional ou Legal de Receitas </t>
  </si>
  <si>
    <t xml:space="preserve">          3.3.30.99.00.00 - A Classificar </t>
  </si>
  <si>
    <t xml:space="preserve">        3.3.31.00.00.00 - Transferências a Estados e ao Distrito Federal - 
        Fundo a Fundo </t>
  </si>
  <si>
    <t xml:space="preserve">        3.3.32.00.00.00 - Execução Orçamentária Delegada a Estados e ao 
        Distrito Federal </t>
  </si>
  <si>
    <t xml:space="preserve">        3.3.35.00.00.00 - Transferências Fundo a Fundo aos Estados e ao 
        Distrito Federal à conta de recursos de que tratam os §§ 1º e 2º do 
        art. 24 da Lei Complementar no 141, de 2012 </t>
  </si>
  <si>
    <t xml:space="preserve">        3.3.36.00.00.00 - Transferências Fundo a Fundo aos Estados e ao 
        Distrito Federal à conta de recursos de que trata o art. 25 da Lei 
        Complementar no 141, de 2012 </t>
  </si>
  <si>
    <t xml:space="preserve">        3.3.40.00.00.00 - Transferências a Municípios </t>
  </si>
  <si>
    <t xml:space="preserve">          3.3.40.41.00.00 - Contribuições </t>
  </si>
  <si>
    <t xml:space="preserve">          3.3.40.81.00.00 - Distribuição Constitucional ou Legal de Receitas </t>
  </si>
  <si>
    <t xml:space="preserve">          3.3.40.99.00.00 - A Classificar </t>
  </si>
  <si>
    <t xml:space="preserve">        3.3.41.00.00.00 - Transferências a Municípios - Fundo a Fundo </t>
  </si>
  <si>
    <t xml:space="preserve">        3.3.42.00.00.00 - Execução Orçamentária Delegada a Municípios </t>
  </si>
  <si>
    <t xml:space="preserve">        3.3.45.00.00.00 - Transferências Fundo a Fundo aos Municípios à conta 
        de recursos de que tratam os §§ 1º e 2º do art. 24 da Lei Complementar 
        no 141, de 2012 </t>
  </si>
  <si>
    <t xml:space="preserve">        3.3.46.00.00.00 - Transferências Fundo a Fundo aos Municípios à conta 
        de recursos de que trata o art. 25 da Lei Complementar no 141, de 2012 </t>
  </si>
  <si>
    <t xml:space="preserve">        3.3.50.00.00.00 - Transferências a Instituições Privadas sem Fins 
        Lucrativos </t>
  </si>
  <si>
    <t xml:space="preserve">        3.3.60.00.00.00 - Transferências a Instituições Privadas com Fins 
        Lucrativos </t>
  </si>
  <si>
    <t xml:space="preserve">        3.3.67.00.00.00 - Execução de Contrato de Parceria Público-Privada - 
        PPP </t>
  </si>
  <si>
    <t xml:space="preserve">        3.3.70.00.00.00 - Transferências a Instituições Multigovernamentais </t>
  </si>
  <si>
    <t xml:space="preserve">        3.3.71.00.00.00 - Transferências a Consórcios Públicos mediante 
        contrato de rateio </t>
  </si>
  <si>
    <t xml:space="preserve">        3.3.72.00.00.00 - Execução Orçamentária Delegada a Consórcios Públicos </t>
  </si>
  <si>
    <t xml:space="preserve">        3.3.73.00.00.00 - Transferências a Consórcios Públicos mediante 
        contrato de rateio à conta de recursos de que tratam os §§ 1º e 2º do 
        art. 24 da Lei Complementar no 141, de 2012 </t>
  </si>
  <si>
    <t xml:space="preserve">        3.3.74.00.00.00 - Transferências a Consórcios Públicos mediante 
        contrato de rateio à conta de recursos de que trata o art. 25 da Lei 
        Complementar no 141, de 2012 </t>
  </si>
  <si>
    <t xml:space="preserve">        3.3.75.00.00.00 - Transferências a Instituições Multigovernamentais à 
        conta de recursos de que tratam os §§ 1º e 2º do art. 24 da Lei 
        Complementar no 141, de 2012 </t>
  </si>
  <si>
    <t xml:space="preserve">        3.3.76.00.00.00 - Transferências a Instituições Multigovernamentais à 
        conta de recursos de que trata o art. 25 da Lei Complementar no 141, 
        de 2012 </t>
  </si>
  <si>
    <t xml:space="preserve">        3.3.80.00.00.00 - Transferências ao Exterior </t>
  </si>
  <si>
    <t xml:space="preserve">        3.3.90.00.00.00 - Aplicações Diretas </t>
  </si>
  <si>
    <t xml:space="preserve">          3.3.90.04.00.00 - Contratação por Tempo Determinado </t>
  </si>
  <si>
    <t xml:space="preserve">          3.3.90.06.00.00 - Benefício Mensal ao Deficiente e ao Idoso </t>
  </si>
  <si>
    <t xml:space="preserve">          3.3.90.08.00.00 - Outros Benefícios Assistenciais do servidor e do 
          militar </t>
  </si>
  <si>
    <t xml:space="preserve">          3.3.90.10.00.00 - Seguro Desemprego e Abono Salarial </t>
  </si>
  <si>
    <t xml:space="preserve">          3.3.90.14.00.00 - Diárias - Civil </t>
  </si>
  <si>
    <t xml:space="preserve">          3.3.90.15.00.00 - Diárias - Militar </t>
  </si>
  <si>
    <t xml:space="preserve">          3.3.90.18.00.00 - Auxílio Financeiro a Estudantes </t>
  </si>
  <si>
    <t xml:space="preserve">          3.3.90.19.00.00 - Auxílio-Fardamento </t>
  </si>
  <si>
    <t xml:space="preserve">          3.3.90.20.00.00 - Auxílio Financeiro a Pesquisadores </t>
  </si>
  <si>
    <t xml:space="preserve">          3.3.90.26.00.00 - Obrigações Decorrentes de Política Monetária </t>
  </si>
  <si>
    <t xml:space="preserve">          3.3.90.27.00.00 - Encargos pela Honra de Avais, Garantias, Seguros e 
          Similares </t>
  </si>
  <si>
    <t xml:space="preserve">          3.3.90.28.00.00 - Remuneração de Cotas de Fundos Autárquicos </t>
  </si>
  <si>
    <t xml:space="preserve">          3.3.90.29.00.00 - Distribuição de Resultado de Empresas Estatais 
          Dependentes </t>
  </si>
  <si>
    <t xml:space="preserve">          3.3.90.30.00.00 - Material de Consumo </t>
  </si>
  <si>
    <t xml:space="preserve">          3.3.90.31.00.00 - Premiações Culturais, Artísticas, Científicas, 
          Desportivas e Outras </t>
  </si>
  <si>
    <t xml:space="preserve">          3.3.90.32.00.00 - Material, Bem ou Serviço para Distribuição Gratuita </t>
  </si>
  <si>
    <t xml:space="preserve">          3.3.90.33.00.00 - Passagens e Despesas com Locomoção </t>
  </si>
  <si>
    <t xml:space="preserve">          3.3.90.34.00.00 - Outras Despesas de Pessoal decorrentes de Contratos 
          de Terceirização </t>
  </si>
  <si>
    <t xml:space="preserve">          3.3.90.35.00.00 - Serviços de Consultoria </t>
  </si>
  <si>
    <t xml:space="preserve">          3.3.90.36.00.00 - Outros Serviços de Terceiros - Pessoa Física </t>
  </si>
  <si>
    <t xml:space="preserve">          3.3.90.37.00.00 - Locação de Mão-de-Obra </t>
  </si>
  <si>
    <t xml:space="preserve">          3.3.90.38.00.00 - Arrendamento Mercantil </t>
  </si>
  <si>
    <t xml:space="preserve">          3.3.90.39.00.00 - Outros Serviços de Terceiros - Pessoa Jurídica </t>
  </si>
  <si>
    <t xml:space="preserve">          3.3.90.41.00.00 - Contribuições </t>
  </si>
  <si>
    <t xml:space="preserve">          3.3.90.43.00.00 - Subvenções Sociais </t>
  </si>
  <si>
    <t xml:space="preserve">          3.3.90.45.00.00 - Subvenções Econômicas </t>
  </si>
  <si>
    <t xml:space="preserve">          3.3.90.46.00.00 - Auxílio-Alimentação </t>
  </si>
  <si>
    <t xml:space="preserve">          3.3.90.47.00.00 - Obrigações Tributárias e Contributivas </t>
  </si>
  <si>
    <t xml:space="preserve">          3.3.90.48.00.00 - Outros Auxílios Financeiros a Pessoas Físicas </t>
  </si>
  <si>
    <t xml:space="preserve">          3.3.90.49.00.00 - Auxílio-Transporte </t>
  </si>
  <si>
    <t xml:space="preserve">          3.3.90.53.00.00 - Aposentadorias do RGPS - Área Rural </t>
  </si>
  <si>
    <t xml:space="preserve">          3.3.90.54.00.00 - Aposentadorias do RGPS - Área Urbana </t>
  </si>
  <si>
    <t xml:space="preserve">          3.3.90.55.00.00 - Pensões do RGPS - Área Rural </t>
  </si>
  <si>
    <t xml:space="preserve">          3.3.90.56.00.00 - Pensões do RGPS - Área Urbana </t>
  </si>
  <si>
    <t xml:space="preserve">          3.3.90.57.00.00 - Outros Benefícios do RGPS - Área Rural </t>
  </si>
  <si>
    <t xml:space="preserve">          3.3.90.58.00.00 - Outros Benefícios do RGPS - Área Urbana </t>
  </si>
  <si>
    <t xml:space="preserve">          3.3.90.59.00.00 - Pensões Especiais </t>
  </si>
  <si>
    <t xml:space="preserve">          3.3.90.67.00.00 - Depósitos Compulsórios </t>
  </si>
  <si>
    <t xml:space="preserve">          3.3.90.81.00.00 - Distribuição Constitucional ou Legal de Receitas </t>
  </si>
  <si>
    <t xml:space="preserve">3.3.90.83.00.00 - Despesas Decorrentes de Contrato de PPP, Exceto 
Subvenções Econômicas e Aporte </t>
  </si>
  <si>
    <t xml:space="preserve">          3.3.90.91.00.00 - Sentenças Judiciais </t>
  </si>
  <si>
    <t xml:space="preserve">          3.3.90.92.00.00 - Despesas de Exercícios Anteriores </t>
  </si>
  <si>
    <t xml:space="preserve">          3.3.90.93.00.00 - Indenizações e Restituições </t>
  </si>
  <si>
    <t xml:space="preserve">          3.3.90.95.00.00 - Indenização pela Execução de Trabalhos de Campo </t>
  </si>
  <si>
    <t xml:space="preserve">          3.3.90.96.00.00 - Ressarcimento de Despesas de Pessoal Requisitado </t>
  </si>
  <si>
    <t xml:space="preserve">          3.3.90.98.00.00 - Compensações ao RGPS </t>
  </si>
  <si>
    <t xml:space="preserve">          3.3.90.99.00.00 - A Classificar </t>
  </si>
  <si>
    <t xml:space="preserve">        3.3.91.00.00.00 - Aplicação Direta Decorrente de Operação entre 
        Órgãos, Fundos e Entidades Integrantes dos Orçamentos Fiscal e da 
        Seguridade Social </t>
  </si>
  <si>
    <t xml:space="preserve">        3.3.93.00.00.00 - Aplicação Direta Decorrente de Operação de Órgãos, 
        Fundos e Entidades Integrantes dos Orçamentos Fiscal e da Seguridade 
        Social com Consórcio Público do qual o Ente Participe </t>
  </si>
  <si>
    <t xml:space="preserve">        3.3.94.00.00.00 - Aplicação Direta Decorrente de Operação de Órgãos, 
        Fundos e Entidades Integrantes dos Orçamentos Fiscal e da Seguridade 
        Social com Consórcio Público do qual o Ente Não Participe </t>
  </si>
  <si>
    <t xml:space="preserve">        3.3.95.00.00.00 - Aplicação Direta à conta de recursos de que tratam 
        os §§ 1º e 2º do art. 24 da Lei Complementar no 141, de 2012 </t>
  </si>
  <si>
    <t xml:space="preserve">        3.3.96.00.00.00 - Aplicação Direta à conta de recursos de que trata o 
        art. 25 da Lei Complementar no 141, de 2012 </t>
  </si>
  <si>
    <t xml:space="preserve">        3.3.99.00.00.00 - A Definir </t>
  </si>
  <si>
    <t xml:space="preserve">    4.0.00.00.00.00 - Despesas de Capital </t>
  </si>
  <si>
    <t xml:space="preserve">      4.4.00.00.00.00 - Investimentos </t>
  </si>
  <si>
    <t xml:space="preserve">        4.4.20.00.00.00 - Transferências à União </t>
  </si>
  <si>
    <t xml:space="preserve">        4.4.22.00.00.00 - Execução Orçamentária Delegada à União </t>
  </si>
  <si>
    <t xml:space="preserve">        4.4.30.00.00.00 - Transferências a Estados e ao Distrito Federal </t>
  </si>
  <si>
    <t xml:space="preserve">        4.4.31.00.00.00 - Transferências a Estados e ao Distrito Federal - 
        Fundo a Fundo </t>
  </si>
  <si>
    <t xml:space="preserve">        4.4.32.00.00.00 - Execução Orçamentária Delegada a Estados e ao 
        Distrito Federal </t>
  </si>
  <si>
    <t xml:space="preserve">        4.4.35.00.00.00 - Transferências Fundo a Fundo aos Estados e ao 
        Distrito Federal à conta de recursos de que tratam os §§ 1º e 2º do 
        art. 24 da Lei Complementar no 141, de 2012 </t>
  </si>
  <si>
    <t xml:space="preserve">        4.4.36.00.00.00 - Transferências Fundo a Fundo aos Estados e ao 
        Distrito Federal à conta de recursos de que trata o art. 25 da Lei 
        Complementar no 141, de 2012 </t>
  </si>
  <si>
    <t xml:space="preserve">        4.4.40.00.00.00 - Transferências a Municípios </t>
  </si>
  <si>
    <t xml:space="preserve">        4.4.41.00.00.00 - Transferências a Municípios - Fundo a Fundo </t>
  </si>
  <si>
    <t xml:space="preserve">        4.4.42.00.00.00 - Execução Orçamentária Delegada a Municípios </t>
  </si>
  <si>
    <t xml:space="preserve">        4.4.45.00.00.00 - Transferências Fundo a Fundo aos Municípios à conta 
        de recursos de que tratam os §§ 1º e 2º do art. 24 da Lei Complementar 
        no 141, de 2012 </t>
  </si>
  <si>
    <t xml:space="preserve">        4.4.46.00.00.00 - Transferências Fundo a Fundo aos Municípios à conta 
        de recursos de que trata o art. 25 da Lei Complementar no 141, de 2012 </t>
  </si>
  <si>
    <t xml:space="preserve">        4.4.50.00.00.00 - Transferências a Instituições Privadas sem Fins 
        Lucrativos </t>
  </si>
  <si>
    <t xml:space="preserve">        4.4.60.00.00.00 - Transferências a Instituições Privadas com Fins 
        Lucrativos </t>
  </si>
  <si>
    <t xml:space="preserve">        4.4.70.00.00.00 - Transferências a Instituições Multigovernamentais </t>
  </si>
  <si>
    <t xml:space="preserve">        4.4.71.00.00.00 - Transferências a Consórcios Públicos mediante 
        contrato de rateio </t>
  </si>
  <si>
    <t xml:space="preserve">        4.4.72.00.00.00 - Execução Orçamentária Delegada a Consórcios Públicos </t>
  </si>
  <si>
    <t xml:space="preserve">        4.4.73.00.00.00 - Transferências a Consórcios Públicos mediante 
        contrato de rateio à conta de recursos de que tratam os §§ 1º e 2º do 
        art. 24 da Lei Complementar no 141, de 2012 </t>
  </si>
  <si>
    <t xml:space="preserve">        4.4.74.00.00.00 - Transferências a Consórcios Públicos mediante 
        contrato de rateio à conta de recursos de que trata o art. 25 da Lei 
        Complementar no 141, de 2012 </t>
  </si>
  <si>
    <t xml:space="preserve">        4.4.75.00.00.00 - Transferências a Instituições Multigovernamentais à 
        conta de recursos de que tratam os §§ 1º e 2º do art. 24 da Lei 
        Complementar no 141, de 2012 </t>
  </si>
  <si>
    <t xml:space="preserve">        4.4.76.00.00.00 - Transferências a Instituições Multigovernamentais à 
        conta de recursos de que trata o art. 25 da Lei Complementar no 141, 
        de 2012 </t>
  </si>
  <si>
    <t xml:space="preserve">        4.4.80.00.00.00 - Transferências ao Exterior </t>
  </si>
  <si>
    <t xml:space="preserve">        4.4.90.00.00.00 - Aplicações Diretas </t>
  </si>
  <si>
    <t xml:space="preserve">          4.4.90.04.00.00 - Contratação por Tempo Determinado </t>
  </si>
  <si>
    <t xml:space="preserve">          4.4.90.14.00.00 - Diárias - Civil </t>
  </si>
  <si>
    <t xml:space="preserve">          4.4.90.15.00.00 - Diárias - Militar </t>
  </si>
  <si>
    <t xml:space="preserve">          4.4.90.17.00.00 - Outras Despesas Variáveis - Pessoal Militar </t>
  </si>
  <si>
    <t xml:space="preserve">          4.4.90.18.00.00 - Auxílio Financeiro a Estudantes </t>
  </si>
  <si>
    <t xml:space="preserve">          4.4.90.20.00.00 - Auxílio Financeiro a Pesquisadores </t>
  </si>
  <si>
    <t xml:space="preserve">          4.4.90.30.00.00 - Material de Consumo </t>
  </si>
  <si>
    <t xml:space="preserve">          4.4.90.33.00.00 - Passagens e Despesas com Locomoção </t>
  </si>
  <si>
    <t xml:space="preserve">          4.4.90.35.00.00 - Serviços de Consultoria </t>
  </si>
  <si>
    <t xml:space="preserve">          4.4.90.36.00.00 - Outros Serviços de Terceiros - Pessoa Física </t>
  </si>
  <si>
    <t xml:space="preserve">          4.4.90.37.00.00 - Locação de Mão-de-Obra </t>
  </si>
  <si>
    <t xml:space="preserve">          4.4.90.39.00.00 - Outros Serviços de Terceiros - Pessoa Jurídica </t>
  </si>
  <si>
    <t xml:space="preserve">          4.4.90.47.00.00 - Obrigações Tributárias e Contributivas </t>
  </si>
  <si>
    <t xml:space="preserve">          4.4.90.51.00.00 - Obras e Instalações </t>
  </si>
  <si>
    <t xml:space="preserve">            4.4.90.51.91.00 - Obras em Andamento </t>
  </si>
  <si>
    <t xml:space="preserve">            4.4.90.51.99.00 - Demais Obras e Instalações </t>
  </si>
  <si>
    <t xml:space="preserve">          4.4.90.52.00.00 - Equipamentos e Material Permanente </t>
  </si>
  <si>
    <t xml:space="preserve">          4.4.90.61.00.00 - Aquisição de Imóveis </t>
  </si>
  <si>
    <t xml:space="preserve">          4.4.90.91.00.00 - Sentenças Judiciais </t>
  </si>
  <si>
    <t xml:space="preserve">          4.4.90.92.00.00 - Despesas de Exercícios Anteriores </t>
  </si>
  <si>
    <t xml:space="preserve">          4.4.90.93.00.00 - Indenizações e Restituições </t>
  </si>
  <si>
    <t xml:space="preserve">          4.4.90.99.00.00 - A Classificar </t>
  </si>
  <si>
    <t xml:space="preserve">        4.4.91.00.00.00 - Aplicação Direta Decorrente de Operação entre 
        Órgãos, Fundos e Entidades Integrantes dos Orçamentos Fiscal e da 
        Seguridade Social </t>
  </si>
  <si>
    <t xml:space="preserve">        4.4.93.00.00.00 - Aplicação Direta Decorrente de Operação de Órgãos, 
        Fundos e Entidades Integrantes dos Orçamentos Fiscal e da Seguridade 
        Social com Consórcio Público do qual o Ente Participe </t>
  </si>
  <si>
    <t xml:space="preserve">        4.4.94.00.00.00 - Aplicação Direta Decorrente de Operação de Órgãos, 
        Fundos e Entidades Integrantes dos Orçamentos Fiscal e da Seguridade 
        Social com Consórcio Público do qual o Ente Não Participe </t>
  </si>
  <si>
    <t xml:space="preserve">        4.4.95.00.00.00 - Aplicação Direta à conta de recursos de que tratam 
        os §§ 1º e 2º do art. 24 da Lei Complementar no 141, de 2012 </t>
  </si>
  <si>
    <t xml:space="preserve">        4.4.96.00.00.00 - Aplicação Direta à conta de recursos de que trata o 
        art. 25 da Lei Complementar no 141, de 2012 </t>
  </si>
  <si>
    <t xml:space="preserve">        4.4.99.00.00.00 - A Definir </t>
  </si>
  <si>
    <t xml:space="preserve">      4.5.00.00.00.00 - Inversões Financeiras </t>
  </si>
  <si>
    <t xml:space="preserve">        4.5.20.00.00.00 - Transferências à União </t>
  </si>
  <si>
    <t xml:space="preserve">        4.5.30.00.00.00 - Transferências a Estados e ao Distrito Federal </t>
  </si>
  <si>
    <t xml:space="preserve">4.5.31.00.00.00 - Transferências a Estados e DF - Fundo a Fundo </t>
  </si>
  <si>
    <t xml:space="preserve">        4.5.32.00.00.00 - Execução Orçamentária Delegada a Estados e ao 
        Distrito Federal </t>
  </si>
  <si>
    <t xml:space="preserve">        4.5.40.00.00.00 - Transferências a Municípios </t>
  </si>
  <si>
    <t xml:space="preserve">        4.5.42.00.00.00 - Execução Orçamentária Delegada a Municípios </t>
  </si>
  <si>
    <t xml:space="preserve">        4.5.50.00.00.00 - Transferências a Instituições Privadas sem Fins 
        Lucrativos </t>
  </si>
  <si>
    <t xml:space="preserve">        4.5.60.00.00.00 - Transferências a Instituições Privadas com Fins 
        Lucrativos </t>
  </si>
  <si>
    <t xml:space="preserve">        4.5.67.00.00.00 - Execução de Contrato de Parceria Público-Privada - 
        PPP </t>
  </si>
  <si>
    <t xml:space="preserve">4.5.70.00.00.00 - Transferências a Instituições Multigovernamentais </t>
  </si>
  <si>
    <t xml:space="preserve">        4.5.71.00.00.00 - Transferências a Consórcios Públicos mediante 
        contrato de rateio </t>
  </si>
  <si>
    <t xml:space="preserve">        4.5.72.00.00.00 - Execução Orçamentária Delegada a Consórcios Públicos </t>
  </si>
  <si>
    <t xml:space="preserve">        4.5.73.00.00.00 - Transferências a Consórcios Públicos mediante 
        contrato de rateio à conta de recursos de que tratam os §§ 1º e 2º do 
        art. 24 da Lei Complementar no 141, de 2012 </t>
  </si>
  <si>
    <t xml:space="preserve">        4.5.74.00.00.00 - Transferências a Consórcios Públicos mediante 
        contrato de rateio à conta de recursos de que trata o art. 25 da Lei 
        Complementar no 141, de 2012 </t>
  </si>
  <si>
    <t xml:space="preserve">        4.5.80.00.00.00 - Transferências ao Exterior </t>
  </si>
  <si>
    <t xml:space="preserve">        4.5.90.00.00.00 - Aplicações Diretas </t>
  </si>
  <si>
    <t xml:space="preserve">          4.5.90.27.00.00 - Encargos pela Honra de Avais, Garantias, Seguros e 
          Similares </t>
  </si>
  <si>
    <t xml:space="preserve">          4.5.90.61.00.00 - Aquisição de Imóveis </t>
  </si>
  <si>
    <t xml:space="preserve">          4.5.90.62.00.00 - Aquisição de Produtos para Revenda </t>
  </si>
  <si>
    <t xml:space="preserve">          4.5.90.63.00.00 - Aquisição de Títulos de Crédito </t>
  </si>
  <si>
    <t xml:space="preserve">          4.5.90.64.00.00 - Aquisição de Títulos Representativos de Capital já 
          Integralizado </t>
  </si>
  <si>
    <t xml:space="preserve">          4.5.90.65.00.00 - Constituição ou Aumento de Capital de Empresas </t>
  </si>
  <si>
    <t xml:space="preserve">          4.5.90.66.00.00 - Concessão de Empréstimos e Financiamentos </t>
  </si>
  <si>
    <t xml:space="preserve">          4.5.90.67.00.00 - Depósitos Compulsórios </t>
  </si>
  <si>
    <t xml:space="preserve">4.5.90.82.00.00 - Aporte de Recursos pelo Parceiro Público em Favor 
do Parceiro Privado Decorrente de Contrato de PPP </t>
  </si>
  <si>
    <t xml:space="preserve">4.5.90.83.00.00 - Despesas Decorrentes de Contrato de PPP, exceto 
Subvenções Econômicas e Aporte </t>
  </si>
  <si>
    <t xml:space="preserve">4.5.90.84.00.00 - Despesas Decorrentes da Participação em Fundos, 
Organismos ou Entidades Assemelhadas, Nacionais e Internacionais </t>
  </si>
  <si>
    <t xml:space="preserve">          4.5.90.91.00.00 - Sentenças Judiciais </t>
  </si>
  <si>
    <t xml:space="preserve">          4.5.90.92.00.00 - Despesas de Exercícios Anteriores </t>
  </si>
  <si>
    <t xml:space="preserve">          4.5.90.93.00.00 - Indenizações e Restituições </t>
  </si>
  <si>
    <t xml:space="preserve">          4.5.90.99.00.00 - A Classificar </t>
  </si>
  <si>
    <t xml:space="preserve">        4.5.91.00.00.00 - Aplicação Direta Decorrente de Operação entre 
        Órgãos, Fundos e Entidades Integrantes dos Orçamentos Fiscal e da 
        Seguridade Social </t>
  </si>
  <si>
    <t xml:space="preserve">        4.5.95.00.00.00 - Aplicação Direta à conta de recursos de que tratam 
        os §§ 1º e 2º do art. 24 da Lei Complementar no 141, de 2012 </t>
  </si>
  <si>
    <t xml:space="preserve">        4.5.96.00.00.00 - Aplicação Direta à conta de recursos de que trata o 
        art. 25 da Lei Complementar no 141, de 2012 </t>
  </si>
  <si>
    <t xml:space="preserve">        4.5.99.00.00.00 - A Definir </t>
  </si>
  <si>
    <t xml:space="preserve">      4.6.00.00.00.00 - Amortização da Dívida </t>
  </si>
  <si>
    <t xml:space="preserve">4.6.71.00.00.00 - Transferências a Consórcios Públicos mediante 
contrato de rateio </t>
  </si>
  <si>
    <t xml:space="preserve">4.6.73.00.00.00 - Transferências a Consórcios Públicos mediante 
contrato de rateio à conta de recursos de que tratam os §§ 1º e 2º do 
art. 24 da Lei Complementar nº 141, de 2012 </t>
  </si>
  <si>
    <t xml:space="preserve">4.6.74.00.00.00 - Transferências a Consórcios Públicos mediante 
contrato de rateio à conta de recursos de que trata o art. 25 da Lei 
Complementar nº 141, de 2012 </t>
  </si>
  <si>
    <t xml:space="preserve">        4.6.90.00.00.00 - Aplicações Diretas </t>
  </si>
  <si>
    <t xml:space="preserve">          4.6.90.71.00.00 - Principal da Dívida Contratual Resgatado </t>
  </si>
  <si>
    <t xml:space="preserve">          4.6.90.72.00.00 - Principal da Dívida Mobiliária Resgatado </t>
  </si>
  <si>
    <t xml:space="preserve">          4.6.90.73.00.00 - Correção Monetária ou Cambial da Dívida Contratual 
          Resgatada </t>
  </si>
  <si>
    <t xml:space="preserve">          4.6.90.74.00.00 - Correção Monetária ou Cambial da Dívida Mobiliária 
          Resgatada </t>
  </si>
  <si>
    <t xml:space="preserve">          4.6.90.75.00.00 - Correção Monetária da Dívida de Operações de 
          Crédito por Antecipação da Receita </t>
  </si>
  <si>
    <t xml:space="preserve">          4.6.90.76.00.00 - Principal Corrigido da Dívida Mobiliária 
          Refinanciado </t>
  </si>
  <si>
    <t xml:space="preserve">          4.6.90.77.00.00 - Principal Corrigido da Dívida Contratual 
          Refinanciado </t>
  </si>
  <si>
    <t xml:space="preserve">          4.6.90.91.00.00 - Sentenças Judiciais </t>
  </si>
  <si>
    <t xml:space="preserve">          4.6.90.92.00.00 - Despesas de Exercícios Anteriores </t>
  </si>
  <si>
    <t xml:space="preserve">          4.6.90.93.00.00 - Indenizações e Restituições </t>
  </si>
  <si>
    <t xml:space="preserve">          4.6.90.99.00.00 - A Classificar </t>
  </si>
  <si>
    <t xml:space="preserve">        4.6.95.00.00.00 - Aplicação Direta à conta de recursos de que tratam 
        os §§ 1º e 2º do art. 24 da Lei Complementar no 141, de 2012 </t>
  </si>
  <si>
    <t xml:space="preserve">        4.6.96.00.00.00 - Aplicação Direta à conta de recursos de que trata o 
        art. 25 da Lei Complementar no 141, de 2012 </t>
  </si>
  <si>
    <t xml:space="preserve">        4.6.99.00.00.00 - A Definir </t>
  </si>
  <si>
    <t xml:space="preserve">  01 - Legislativa </t>
  </si>
  <si>
    <t xml:space="preserve">    01.031 - Ação Legislativa </t>
  </si>
  <si>
    <t xml:space="preserve">    01.032 - Controle Externo </t>
  </si>
  <si>
    <t xml:space="preserve">    01.122 - Administração Geral </t>
  </si>
  <si>
    <t xml:space="preserve">    FU01 - Demais Subfunções </t>
  </si>
  <si>
    <t xml:space="preserve">  02 - Judiciária </t>
  </si>
  <si>
    <t xml:space="preserve">    02.061 - Ação Judiciária </t>
  </si>
  <si>
    <t xml:space="preserve">    02.062 - Defesa do Interesse Público no Processo Judiciário </t>
  </si>
  <si>
    <t xml:space="preserve">    02.122 - Administração Geral </t>
  </si>
  <si>
    <t xml:space="preserve">    FU02 - Demais Subfunções </t>
  </si>
  <si>
    <t xml:space="preserve">  03 - Essencial à Justiça </t>
  </si>
  <si>
    <t xml:space="preserve">    03.091 - Defesa da Ordem Jurídica </t>
  </si>
  <si>
    <t xml:space="preserve">    03.092 - Representação Judicial e Extrajudicial </t>
  </si>
  <si>
    <t xml:space="preserve">    03.122 - Administração Geral </t>
  </si>
  <si>
    <t xml:space="preserve">    FU03 - Demais Subfunções </t>
  </si>
  <si>
    <t xml:space="preserve">  04 - Administração </t>
  </si>
  <si>
    <t xml:space="preserve">    04.121 - Planejamento e Orçamento </t>
  </si>
  <si>
    <t xml:space="preserve">    04.122 - Administração Geral </t>
  </si>
  <si>
    <t xml:space="preserve">    04.123 - Administração Financeira </t>
  </si>
  <si>
    <t xml:space="preserve">    04.124 - Controle Interno </t>
  </si>
  <si>
    <t xml:space="preserve">    04.125 - Normatização e Fiscalização </t>
  </si>
  <si>
    <t xml:space="preserve">    04.126 - Tecnologia da Informação </t>
  </si>
  <si>
    <t xml:space="preserve">    04.127 - Ordenamento Territorial </t>
  </si>
  <si>
    <t xml:space="preserve">    04.128 - Formação de Recursos Humanos </t>
  </si>
  <si>
    <t xml:space="preserve">    04.129 - Administração de Receitas </t>
  </si>
  <si>
    <t xml:space="preserve">    04.130 - Administração de Concessões </t>
  </si>
  <si>
    <t xml:space="preserve">    04.131 - Comunicação Social </t>
  </si>
  <si>
    <t xml:space="preserve">    FU04 - Demais Subfunções </t>
  </si>
  <si>
    <t xml:space="preserve">  05 - Defesa Nacional </t>
  </si>
  <si>
    <t xml:space="preserve">    05.151 - Defesa Área </t>
  </si>
  <si>
    <t xml:space="preserve">    05.152 - Defesa Naval </t>
  </si>
  <si>
    <t xml:space="preserve">    05.153 - Defesa Terrestre </t>
  </si>
  <si>
    <t xml:space="preserve">    05.122 - Administração Geral </t>
  </si>
  <si>
    <t xml:space="preserve">    FU05 - Demais Subfunções </t>
  </si>
  <si>
    <t xml:space="preserve">  06 - Segurança Pública </t>
  </si>
  <si>
    <t xml:space="preserve">    06.181 - Policiamento </t>
  </si>
  <si>
    <t xml:space="preserve">    06.182 - Defesa Civil </t>
  </si>
  <si>
    <t xml:space="preserve">    06.183 - Informação e Inteligência </t>
  </si>
  <si>
    <t xml:space="preserve">    06.122 - Administração Geral </t>
  </si>
  <si>
    <t xml:space="preserve">    FU06 - Demais Subfunções </t>
  </si>
  <si>
    <t xml:space="preserve">  07 - Relações Exteriores </t>
  </si>
  <si>
    <t xml:space="preserve">    07.211 - Relações Diplomáticas </t>
  </si>
  <si>
    <t xml:space="preserve">    07.212 - Cooperação Internacional </t>
  </si>
  <si>
    <t xml:space="preserve">    07.122 - Administração Geral </t>
  </si>
  <si>
    <t xml:space="preserve">    FU07 - Demais Subfunções </t>
  </si>
  <si>
    <t xml:space="preserve">  08 - Assistência Social </t>
  </si>
  <si>
    <t xml:space="preserve">    08.241 - Assistência ao Idoso </t>
  </si>
  <si>
    <t xml:space="preserve">    08.242 - Assistência ao Portador de Deficiência </t>
  </si>
  <si>
    <t xml:space="preserve">    08.243 - Assistência à Criança e ao Adolescente </t>
  </si>
  <si>
    <t xml:space="preserve">    08.244 - Assistência Comunitária </t>
  </si>
  <si>
    <t xml:space="preserve">    08.122 - Administração Geral </t>
  </si>
  <si>
    <t xml:space="preserve">    FU08 - Demais Subfunções </t>
  </si>
  <si>
    <t xml:space="preserve">  09 - Previdência Social </t>
  </si>
  <si>
    <t xml:space="preserve">    09.271 - Previdência Básica </t>
  </si>
  <si>
    <t xml:space="preserve">    09.272 - Previdência do Regime Estatutário </t>
  </si>
  <si>
    <t xml:space="preserve">    09.273 - Previdência Complementar </t>
  </si>
  <si>
    <t xml:space="preserve">    09.274 - Previdência Especial </t>
  </si>
  <si>
    <t xml:space="preserve">    09.122 - Administração Geral </t>
  </si>
  <si>
    <t xml:space="preserve">    FU09 - Demais Subfunções </t>
  </si>
  <si>
    <t xml:space="preserve">  10 - Saúde </t>
  </si>
  <si>
    <t xml:space="preserve">    10.301 - Atenção Básica </t>
  </si>
  <si>
    <t xml:space="preserve">    10.302 - Assistência Hospitalar e Ambulatorial </t>
  </si>
  <si>
    <t xml:space="preserve">    10.303 - Suporte Profilático e Terapêutico </t>
  </si>
  <si>
    <t xml:space="preserve">    10.304 - Vigilância Sanitária </t>
  </si>
  <si>
    <t xml:space="preserve">    10.305 - Vigilância Epidemiológica </t>
  </si>
  <si>
    <t xml:space="preserve">    10.306 - Alimentação e Nutrição </t>
  </si>
  <si>
    <t xml:space="preserve">    10.122 - Administração Geral </t>
  </si>
  <si>
    <t xml:space="preserve">    FU10 - Demais Subfunções </t>
  </si>
  <si>
    <t xml:space="preserve">  11 - Trabalho </t>
  </si>
  <si>
    <t xml:space="preserve">    11.331 - Proteção e Benefícios ao Trabalhador </t>
  </si>
  <si>
    <t xml:space="preserve">    11.332 - Relações de Trabalho </t>
  </si>
  <si>
    <t xml:space="preserve">    11.333 - Empregabilidade </t>
  </si>
  <si>
    <t xml:space="preserve">    11.334 - Fomento ao Trabalho </t>
  </si>
  <si>
    <t xml:space="preserve">    11.122 - Administração Geral </t>
  </si>
  <si>
    <t xml:space="preserve">    FU11 - Demais Subfunções </t>
  </si>
  <si>
    <t xml:space="preserve">  12 - Educação </t>
  </si>
  <si>
    <t xml:space="preserve">    12.361 - Ensino Fundamental </t>
  </si>
  <si>
    <t xml:space="preserve">    12.362 - Ensino Médio </t>
  </si>
  <si>
    <t xml:space="preserve">    12.363 - Ensino Profissional </t>
  </si>
  <si>
    <t xml:space="preserve">    12.364 - Ensino Superior </t>
  </si>
  <si>
    <t xml:space="preserve">    12.365 - Educação Infantil </t>
  </si>
  <si>
    <t xml:space="preserve">    12.366 - Educação de Jovens e Adultos </t>
  </si>
  <si>
    <t xml:space="preserve">    12.367 - Educação Especial </t>
  </si>
  <si>
    <t xml:space="preserve">    12.368 - Educação Básica </t>
  </si>
  <si>
    <t xml:space="preserve">    12.122 - Administração Geral </t>
  </si>
  <si>
    <t xml:space="preserve">    FU12 - Demais Subfunções </t>
  </si>
  <si>
    <t xml:space="preserve">  13 - Cultura </t>
  </si>
  <si>
    <t xml:space="preserve">    13.391 - Patrimônio Histórico, Artístico e Arqueológico </t>
  </si>
  <si>
    <t xml:space="preserve">    13.392 - Difusão Cultural </t>
  </si>
  <si>
    <t xml:space="preserve">    13.122 - Administração Geral </t>
  </si>
  <si>
    <t xml:space="preserve">    FU13 - Demais Subfunções </t>
  </si>
  <si>
    <t xml:space="preserve">  14 - Direitos da Cidadania </t>
  </si>
  <si>
    <t xml:space="preserve">    14.421 - Custódia e Reintegração Social </t>
  </si>
  <si>
    <t xml:space="preserve">    14.422 - Direitos Individuais, Coletivos e Difusos </t>
  </si>
  <si>
    <t xml:space="preserve">    14.423 - Assistência aos Povos Indígenas </t>
  </si>
  <si>
    <t xml:space="preserve">    14.122 - Administração Geral </t>
  </si>
  <si>
    <t xml:space="preserve">    FU14 - Demais Subfunções </t>
  </si>
  <si>
    <t xml:space="preserve">  15 - Urbanismo </t>
  </si>
  <si>
    <t xml:space="preserve">    15.451 - Infraestrutura Urbana </t>
  </si>
  <si>
    <t xml:space="preserve">    15.452 - Serviços Urbanos </t>
  </si>
  <si>
    <t xml:space="preserve">    15.453 - Transportes Coletivos Urbanos </t>
  </si>
  <si>
    <t xml:space="preserve">    15.122 - Administração Geral </t>
  </si>
  <si>
    <t xml:space="preserve">    FU15 - Demais Subfunções </t>
  </si>
  <si>
    <t xml:space="preserve">  16 - Habitação </t>
  </si>
  <si>
    <t xml:space="preserve">    16.481 - Habitação Rural </t>
  </si>
  <si>
    <t xml:space="preserve">    16.482 - Habitação Urbana </t>
  </si>
  <si>
    <t xml:space="preserve">    16.122 - Administração Geral </t>
  </si>
  <si>
    <t xml:space="preserve">    FU16 - Demais Subfunções </t>
  </si>
  <si>
    <t xml:space="preserve">  17 - Saneamento </t>
  </si>
  <si>
    <t xml:space="preserve">    17.511 - Saneamento Básico Rural </t>
  </si>
  <si>
    <t xml:space="preserve">    17.512 - Saneamento Básico Urbano </t>
  </si>
  <si>
    <t xml:space="preserve">    17.122 - Administração Geral </t>
  </si>
  <si>
    <t xml:space="preserve">    FU17 - Demais Subfunções </t>
  </si>
  <si>
    <t xml:space="preserve">  18 - Gestão Ambiental </t>
  </si>
  <si>
    <t xml:space="preserve">    18.541 - Preservação e Conservação Ambiental </t>
  </si>
  <si>
    <t xml:space="preserve">    18.542 - Controle Ambiental </t>
  </si>
  <si>
    <t xml:space="preserve">    18.543 - Recuperação de Áreas Degradadas </t>
  </si>
  <si>
    <t xml:space="preserve">    18.544 - Recursos Hídricos </t>
  </si>
  <si>
    <t xml:space="preserve">    18.545 - Meteorologia </t>
  </si>
  <si>
    <t xml:space="preserve">    18.122 - Administração Geral </t>
  </si>
  <si>
    <t xml:space="preserve">    FU18 - Demais Subfunções </t>
  </si>
  <si>
    <t xml:space="preserve">  19 - Ciência e Tecnologia </t>
  </si>
  <si>
    <t xml:space="preserve">    19.571 - Desenvolvimento Científico </t>
  </si>
  <si>
    <t xml:space="preserve">    19.572 - Desenvolvimento Tecnológico e Engenharia </t>
  </si>
  <si>
    <t xml:space="preserve">    19.573 - Difusão do Conhecimento Científico e Tecnológico </t>
  </si>
  <si>
    <t xml:space="preserve">    19.122 - Administração Geral </t>
  </si>
  <si>
    <t xml:space="preserve">    FU19 - Demais Subfunções </t>
  </si>
  <si>
    <t xml:space="preserve">  20 - Agricultura </t>
  </si>
  <si>
    <t xml:space="preserve">    20.605 - Abastecimento </t>
  </si>
  <si>
    <t xml:space="preserve">    20.606 - Extensão Rural </t>
  </si>
  <si>
    <t xml:space="preserve">    20.607 - Irrigação </t>
  </si>
  <si>
    <t xml:space="preserve">    20.608 - Promoção da Produção Agropecuária </t>
  </si>
  <si>
    <t xml:space="preserve">    20.609 - Defesa Agropecuária </t>
  </si>
  <si>
    <t xml:space="preserve">    20.122 - Administração Geral </t>
  </si>
  <si>
    <t xml:space="preserve">    FU20 - Demais Subfunções </t>
  </si>
  <si>
    <t xml:space="preserve">  21 - Organização Agrária </t>
  </si>
  <si>
    <t xml:space="preserve">    21.631 - Reforma Agrária </t>
  </si>
  <si>
    <t xml:space="preserve">    21.632 - Colonização </t>
  </si>
  <si>
    <t xml:space="preserve">    21.122 - Administração Geral </t>
  </si>
  <si>
    <t xml:space="preserve">    FU21 - Demais Subfunções </t>
  </si>
  <si>
    <t xml:space="preserve">  22 - Indústria </t>
  </si>
  <si>
    <t xml:space="preserve">    22.661 - Promoção Industrial </t>
  </si>
  <si>
    <t xml:space="preserve">    22.662 - Produção Industrial </t>
  </si>
  <si>
    <t xml:space="preserve">    22.663 - Mineração </t>
  </si>
  <si>
    <t xml:space="preserve">    22.664 - Propriedade Industrial </t>
  </si>
  <si>
    <t xml:space="preserve">    22.665 - Normalização e Qualidade </t>
  </si>
  <si>
    <t xml:space="preserve">    22.122 - Administração Geral </t>
  </si>
  <si>
    <t xml:space="preserve">    FU22 - Demais Subfunções </t>
  </si>
  <si>
    <t xml:space="preserve">  23 - Comércio e Serviços </t>
  </si>
  <si>
    <t xml:space="preserve">    23.691 - Promoção Comercial </t>
  </si>
  <si>
    <t xml:space="preserve">    23.692 - Comercialização </t>
  </si>
  <si>
    <t xml:space="preserve">    23.693 - Comércio Exterior </t>
  </si>
  <si>
    <t xml:space="preserve">    23.694 - Serviços Financeiros </t>
  </si>
  <si>
    <t xml:space="preserve">    23.695 - Turismo </t>
  </si>
  <si>
    <t xml:space="preserve">    23.122 - Administração Geral </t>
  </si>
  <si>
    <t xml:space="preserve">    FU23 - Demais Subfunções </t>
  </si>
  <si>
    <t xml:space="preserve">  24 - Comunicações </t>
  </si>
  <si>
    <t xml:space="preserve">    24.721 - Comunicações Postais </t>
  </si>
  <si>
    <t xml:space="preserve">    24.722 - Telecomunicações </t>
  </si>
  <si>
    <t xml:space="preserve">    24.122 - Administração Geral </t>
  </si>
  <si>
    <t xml:space="preserve">    FU24 - Demais Subfunções </t>
  </si>
  <si>
    <t xml:space="preserve">  25 - Energia </t>
  </si>
  <si>
    <t xml:space="preserve">    25.751 - Conservação de Energia </t>
  </si>
  <si>
    <t xml:space="preserve">    25.752 - Energia Elétrica </t>
  </si>
  <si>
    <t xml:space="preserve">    25.753 - Combustíveis Minerais </t>
  </si>
  <si>
    <t xml:space="preserve">    25.754 - Biocombustíveis </t>
  </si>
  <si>
    <t xml:space="preserve">    25.122 - Administração Geral </t>
  </si>
  <si>
    <t xml:space="preserve">    FU25 - Demais Subfunções </t>
  </si>
  <si>
    <t xml:space="preserve">  26 - Transporte </t>
  </si>
  <si>
    <t xml:space="preserve">    26.781 - Transporte Aéreo </t>
  </si>
  <si>
    <t xml:space="preserve">    26.782 - Transporte Rodoviário </t>
  </si>
  <si>
    <t xml:space="preserve">    26.783 - Transporte Ferroviário </t>
  </si>
  <si>
    <t xml:space="preserve">    26.784 - Transporte Hidroviário </t>
  </si>
  <si>
    <t xml:space="preserve">    26.785 - Transportes Especiais </t>
  </si>
  <si>
    <t xml:space="preserve">    26.122 - Administração Geral </t>
  </si>
  <si>
    <t xml:space="preserve">    FU26 - Demais Subfunções </t>
  </si>
  <si>
    <t xml:space="preserve">  27 - Desporto e Lazer </t>
  </si>
  <si>
    <t xml:space="preserve">    27.811 - Desporto de Rendimento </t>
  </si>
  <si>
    <t xml:space="preserve">    27.812 - Desporto Comunitário </t>
  </si>
  <si>
    <t xml:space="preserve">    27.813 - Lazer </t>
  </si>
  <si>
    <t xml:space="preserve">    27.122 - Administração Geral </t>
  </si>
  <si>
    <t xml:space="preserve">    FU27 - Demais Subfunções </t>
  </si>
  <si>
    <t xml:space="preserve">  28 - Encargos Especiais </t>
  </si>
  <si>
    <t xml:space="preserve">    28.841 - Refinanciamento da Dívida Interna </t>
  </si>
  <si>
    <t xml:space="preserve">    28.842 - Refinanciamento da Dívida Externa </t>
  </si>
  <si>
    <t xml:space="preserve">    28.843 - Serviço da Dívida Interna </t>
  </si>
  <si>
    <t xml:space="preserve">    28.844 - Serviço da Dívida Externa </t>
  </si>
  <si>
    <t xml:space="preserve">    28.845 - Outras Transferências </t>
  </si>
  <si>
    <t xml:space="preserve">    28.846 - Outros Encargos Especiais </t>
  </si>
  <si>
    <t xml:space="preserve">    28.847 - Transferências para a Educação Básica </t>
  </si>
  <si>
    <t xml:space="preserve">    FU28 - Demais Subfunções </t>
  </si>
  <si>
    <t xml:space="preserve">            2.2.7.5.1.00.00 - Provisão para Repartição de Créditos a Longo Prazo 
            - Consolidação </t>
  </si>
  <si>
    <t xml:space="preserve">    8.1.1.0.0.00.00 - Execução dos Atos Potenciais Ativos </t>
  </si>
  <si>
    <t xml:space="preserve">      8.1.1.1.0.00.00 - Execução de Garantias e Contragarantias Recebidas </t>
  </si>
  <si>
    <t xml:space="preserve">      8.1.1.2.0.00.00 - Execução de Direitos Conveniados e Outros 
      Instrumentos Congêneres </t>
  </si>
  <si>
    <t xml:space="preserve">      8.1.1.3.0.00.00 - Execução de Direitos Contratuais </t>
  </si>
  <si>
    <t xml:space="preserve">      8.1.1.9.0.00.00 - Execução de Outros Atos Potenciais Ativos </t>
  </si>
  <si>
    <t xml:space="preserve">    8.1.2.0.0.00.00 - Execução dos Atos Potenciais Passivos </t>
  </si>
  <si>
    <t xml:space="preserve">      8.1.2.1.0.00.00 - Execução de Garantias e Contragarantias Concedidas </t>
  </si>
  <si>
    <t xml:space="preserve">      8.1.2.2.0.00.00 - Execução de Obrigações Conveniadas e Outros 
      Instrumentos Congêneres </t>
  </si>
  <si>
    <t xml:space="preserve">      8.1.2.3.0.00.00 - Execução de Obrigações Contratuais </t>
  </si>
  <si>
    <t xml:space="preserve">      8.1.2.9.0.00.00 - Execução de Outros Atos Potenciais Passivos </t>
  </si>
  <si>
    <t>3.0.00.00.00.00 - Despesas Correntes</t>
  </si>
  <si>
    <t>3.1.00.00.00.00 - Pessoal e Encargos Sociais</t>
  </si>
  <si>
    <t xml:space="preserve">    01.999 - Demais Subfunções Legislativa </t>
  </si>
  <si>
    <t xml:space="preserve">    02.999 - Demais Subfunções Judiciária </t>
  </si>
  <si>
    <t xml:space="preserve">    03.999 - Demais Subfunções Essencial à Justiça </t>
  </si>
  <si>
    <t xml:space="preserve">    04.999 - Demais Subfunções Administração </t>
  </si>
  <si>
    <t xml:space="preserve">    05.999 - Demais Subfunções Defesa Nacional </t>
  </si>
  <si>
    <t xml:space="preserve">    06.999 - Demais Subfunções Segurança Pública </t>
  </si>
  <si>
    <t xml:space="preserve">    07.999 - Demais Subfunções Relações Exteriores </t>
  </si>
  <si>
    <t xml:space="preserve">    08.999 - Demais Subfunções Assistência Social </t>
  </si>
  <si>
    <t xml:space="preserve">    09.999 - Demais Subfunções Previdência Social </t>
  </si>
  <si>
    <t xml:space="preserve">    10.999 - Demais Subfunções Saúde </t>
  </si>
  <si>
    <t xml:space="preserve">    11.999 - Demais Subfunções Trabalho </t>
  </si>
  <si>
    <t xml:space="preserve">    12.999 - Demais Subfunções Educação </t>
  </si>
  <si>
    <t xml:space="preserve">    13.999 - Demais Subfunções Cultura </t>
  </si>
  <si>
    <t xml:space="preserve">    14.999 - Demais Subfunções Direitos da Cidadania </t>
  </si>
  <si>
    <t xml:space="preserve">    15.999 - Demais Subfunções Urbanismo </t>
  </si>
  <si>
    <t xml:space="preserve">    16.999 - Demais Subfunções Habitação </t>
  </si>
  <si>
    <t xml:space="preserve">    17.999 - Demais Subfunções Saneamento </t>
  </si>
  <si>
    <t xml:space="preserve">    18.999 - Demais Subfunções Gestão Ambiental </t>
  </si>
  <si>
    <t xml:space="preserve">    19.999 - Demais Subfunções Ciência e Tecnologia </t>
  </si>
  <si>
    <t xml:space="preserve">    20.999 - Demais Subfunções Agricultura </t>
  </si>
  <si>
    <t xml:space="preserve">    21.999 - Demais Subfunções Organização Agrária </t>
  </si>
  <si>
    <t xml:space="preserve">    22.999 - Demais Subfunções Indústria </t>
  </si>
  <si>
    <t xml:space="preserve">    23.999 - Demais Subfunções Comércio e Serviços </t>
  </si>
  <si>
    <t xml:space="preserve">    24.999 - Demais Subfunções Comunicações </t>
  </si>
  <si>
    <t xml:space="preserve">    25.999 - Demais Subfunções Energia </t>
  </si>
  <si>
    <t xml:space="preserve">    26.999 - Demais Subfunções Transporte </t>
  </si>
  <si>
    <t xml:space="preserve">    27.999 - Demais Subfunções Desporto e Lazer </t>
  </si>
  <si>
    <t xml:space="preserve">    28.999 - Demais Subfunções Encargos Especiais </t>
  </si>
  <si>
    <t xml:space="preserve">                1.2.5.0.0.00.00 - Diferido </t>
  </si>
  <si>
    <t xml:space="preserve">                    1.2.5.1.0.00.00 - Gastos de Implantação e Pré-Operacionais </t>
  </si>
  <si>
    <t xml:space="preserve">                        1.2.5.1.1.00.00 - Gastos de Implantação e Pré-Operacionais - 
                        Consolidação </t>
  </si>
  <si>
    <t xml:space="preserve">                    1.2.5.2.0.00.00 - Gastos de Reorganização </t>
  </si>
  <si>
    <t xml:space="preserve">                        1.2.5.2.1.00.00 - Gastos de Reorganização - Consolidação </t>
  </si>
  <si>
    <t xml:space="preserve">                    1.2.5.9.0.00.00 - (-) Amortização Acumulada </t>
  </si>
  <si>
    <t xml:space="preserve">                        1.2.5.9.1.00.00 - (-) Amortização Acumulada - Consolidação </t>
  </si>
  <si>
    <t xml:space="preserve">                            1.2.5.9.1.01.00 - (-) Amortização Acumulada - Gastos de Implantação 
                            e Pré-Operacionais </t>
  </si>
  <si>
    <t xml:space="preserve">                            1.2.5.9.1.02.00 - (-) Amortização Acumulada - Gastos de 
                            Reorganização </t>
  </si>
  <si>
    <t xml:space="preserve">                        2.1.1.4.1.00.00 - Encargos Sociais a Pagar-Consolidação </t>
  </si>
  <si>
    <t xml:space="preserve">                        2.3.5.8.1.00.00 - Reserva Especial para Dividendo Obrigatório Não 
                        Distribuído - Consolidação </t>
  </si>
  <si>
    <t xml:space="preserve">                        2.3.5.8.2.00.00 - Reserva Especial para Dividendo Obrigatório Não 
                        Distribuído - Intra OFSS </t>
  </si>
  <si>
    <t xml:space="preserve">                        2.3.5.8.3.00.00 - Reserva Especial para Dividendo Obrigatório Não 
                        Distribuído - Inter OFSS - União </t>
  </si>
  <si>
    <t xml:space="preserve">                        2.3.5.8.4.00.00 - Reserva Especial para Dividendo Obrigatório Não 
                        Distribuído - Inter OFSS - Estado </t>
  </si>
  <si>
    <t xml:space="preserve">                        2.3.5.8.5.00.00 - Reserva Especial para Dividendo Obrigatório Não 
                        Distribuído - Inter OFSS - Município </t>
  </si>
  <si>
    <t xml:space="preserve">    Contas de Compensação </t>
  </si>
  <si>
    <t xml:space="preserve">            8.1.1.1.0.00.00 - Execução de Garantias e Contragarantias Recebidas </t>
  </si>
  <si>
    <t xml:space="preserve">            8.1.1.2.0.00.00 - Execução de Direitos Conveniados e Outros 
            Instrumentos Congêneres </t>
  </si>
  <si>
    <t xml:space="preserve">            8.1.1.3.0.00.00 - Execução de Direitos Contratuais </t>
  </si>
  <si>
    <t xml:space="preserve">            8.1.1.9.0.00.00 - Execução de Outros Atos Potenciais Ativos </t>
  </si>
  <si>
    <t xml:space="preserve">            8.1.2.1.0.00.00 - Execução de Garantias e Contragarantias Concedidas </t>
  </si>
  <si>
    <t xml:space="preserve">            8.1.2.2.0.00.00 - Execução de Obrigações Conveniadas e Outros 
            Instrumentos Congêneres </t>
  </si>
  <si>
    <t xml:space="preserve">            8.1.2.3.0.00.00 - Execução de Obrigações Contratuais </t>
  </si>
  <si>
    <t xml:space="preserve">            8.1.2.9.0.00.00 - Execução de Outros Atos Potenciais Passivos </t>
  </si>
  <si>
    <t xml:space="preserve">          1.1.5.7.0.00.00 - Adiantamentos a Fornecedores </t>
  </si>
  <si>
    <t xml:space="preserve">            1.1.5.7.1.00.00 - Adiantamentos a Fornecedores - Consolidação </t>
  </si>
  <si>
    <t xml:space="preserve">        2.1.2.0.0.00.00 - Empréstimos e Financiamentos a Curto Prazo </t>
  </si>
  <si>
    <t xml:space="preserve">          2.1.2.1.0.00.00 - Empréstimos a Curto Prazo - Interno </t>
  </si>
  <si>
    <t xml:space="preserve">            2.1.2.1.1.00.00 - Empréstimos a Curto Prazo – Interno - Consolidação </t>
  </si>
  <si>
    <t xml:space="preserve">            2.1.2.1.3.00.00 - Empréstimos a Curto Prazo – Interno - Inter OFSS - 
            União </t>
  </si>
  <si>
    <t xml:space="preserve">            2.1.2.1.4.00.00 - Empréstimos a Curto Prazo - Interno - Inter OFSS - 
            Estado </t>
  </si>
  <si>
    <t xml:space="preserve">            2.1.2.1.5.00.00 - Empréstimos a Curto Prazo - Interno - Inter OFSS - 
            Município </t>
  </si>
  <si>
    <t xml:space="preserve">          2.1.2.2.0.00.00 - Empréstimos a Curto Prazo - Externo </t>
  </si>
  <si>
    <t xml:space="preserve">            2.1.2.2.1.00.00 - Empréstimos a Curto Prazo - Externo Consolidação </t>
  </si>
  <si>
    <t xml:space="preserve">          2.1.2.3.0.00.00 - Financiamentos a Curto Prazo - Interno </t>
  </si>
  <si>
    <t xml:space="preserve">            2.1.2.3.1.00.00 - Financiamentos a Curto Prazo- Interno - 
            Consolidação </t>
  </si>
  <si>
    <t xml:space="preserve">            2.1.2.3.3.00.00 - Financiamentos a Curto Prazo - Interno - Inter 
            OFSS - União </t>
  </si>
  <si>
    <t xml:space="preserve">            2.1.2.3.4.00.00 - Financiamentos a Curto Prazo - Interno - Inter 
            OFSS - Estado </t>
  </si>
  <si>
    <t xml:space="preserve">            2.1.2.3.5.00.00 - Financiamentos a Curto Prazo - Interno - Inter 
            OFSS - Município </t>
  </si>
  <si>
    <t xml:space="preserve">          2.1.2.4.0.00.00 - Financiamento a Curto Prazo - Externo </t>
  </si>
  <si>
    <t xml:space="preserve">            2.1.2.4.1.00.00 - Financiamento a Curto Prazo - Externo - 
            Consolidação </t>
  </si>
  <si>
    <t xml:space="preserve">          2.1.2.5.0.00.00 - Juros e Encargos a Pagar de Empréstimos e 
          Financiamentos a Curto Prazo - Interno </t>
  </si>
  <si>
    <t xml:space="preserve">            2.1.2.5.1.00.00 - Juros e Encargos a Pagar de Empréstimos e 
            Financiamentos a Curto Prazo - Interno - Consolidação </t>
  </si>
  <si>
    <t xml:space="preserve">            2.1.2.5.3.00.00 - Juros e Encargos a Pagar de Empréstimos e 
            Financiamentos a Curto Prazo - Interno - Inter OFSS - União </t>
  </si>
  <si>
    <t xml:space="preserve">            2.1.2.5.4.00.00 - Juros e Encargos a Pagar de Empréstimos e 
            Financiamentos a Curto Prazo - Interno - Inter OFSS - Estado </t>
  </si>
  <si>
    <t xml:space="preserve">            2.1.2.5.5.00.00 - Juros e Encargos a Pagar de Empréstimos e 
            Financiamentos a Curto Prazo - Interno - Inter OFSS - Município </t>
  </si>
  <si>
    <t xml:space="preserve">          2.1.2.6.0.00.00 - Juros e Encargos a Pagar de Empréstimos e 
          Financiamentos a Curto Prazo - Externo </t>
  </si>
  <si>
    <t xml:space="preserve">            2.1.2.6.1.00.00 - Juros e Encargos a Pagar de Empréstimos e 
            Financiamentos a Curto Prazo - Externo - Consolidação </t>
  </si>
  <si>
    <t xml:space="preserve">          2.1.2.8.0.00.00 - (-) Encargos Financeiros a Apropriar - Interno </t>
  </si>
  <si>
    <t xml:space="preserve">            2.1.2.8.1.00.00 - (-) Encargos Financeiros a Apropriar - Interno - 
            Consolidação </t>
  </si>
  <si>
    <t xml:space="preserve">            2.1.2.8.3.00.00 - (-) Encargos Financeiros a Apropriar - Interno - 
            Inter OFSS - União </t>
  </si>
  <si>
    <t xml:space="preserve">            2.1.2.8.4.00.00 - (-) Encargos Financeiros a Apropriar - Interno - 
            Inter OFSS - Estado </t>
  </si>
  <si>
    <t xml:space="preserve">            2.1.2.8.5.00.00 - (-) Encargos Financeiros a Apropriar - Interno - 
            Inter OFSS - Município </t>
  </si>
  <si>
    <t xml:space="preserve">          2.1.2.9.0.00.00 - (-) Encargos Financeiros a Apropriar - Externo </t>
  </si>
  <si>
    <t xml:space="preserve">            2.1.2.9.1.00.00 - (-) Encargos Financeiros a Apropriar- Consolidação </t>
  </si>
  <si>
    <t xml:space="preserve">          2.1.8.5.0.00.00 - Dividendos a Pagar </t>
  </si>
  <si>
    <t xml:space="preserve">            2.1.8.5.1.00.00 - Dividendos a Pagar - Consolidação </t>
  </si>
  <si>
    <t xml:space="preserve">ATIVO </t>
  </si>
  <si>
    <t>ATIVO CIRCULANTE</t>
  </si>
  <si>
    <t xml:space="preserve">Caixa e Equivalentes de Caixa                                                              </t>
  </si>
  <si>
    <t>Créditos a Curto Prazo</t>
  </si>
  <si>
    <t>Demais Créditos e Valores a Curto Prazo</t>
  </si>
  <si>
    <t>Investimentos e Aplicações Temporárias a CP</t>
  </si>
  <si>
    <t>Estoques</t>
  </si>
  <si>
    <t>VPD Pagas Antecipadamente</t>
  </si>
  <si>
    <t>ATIVO NÃO CIRCULANTE</t>
  </si>
  <si>
    <t xml:space="preserve">ATIVO REALIZÁVEL A LONGO PRAZO    </t>
  </si>
  <si>
    <t>INVESTIMENTOS</t>
  </si>
  <si>
    <t>IMOBILIZADO</t>
  </si>
  <si>
    <t>INTANGÍVEL</t>
  </si>
  <si>
    <t>ATIVO DIFERIDO</t>
  </si>
  <si>
    <t>TOTAL</t>
  </si>
  <si>
    <t>PASSIVO CIRCULANTE</t>
  </si>
  <si>
    <t xml:space="preserve">Obrigações Trabalhistas, Previdenciárias e Assistenciais a pagar a Curto Prazo </t>
  </si>
  <si>
    <t>Empréstimos e Financiamentos a Curto Prazo</t>
  </si>
  <si>
    <t>Fornecedores e Contas a Pagar Prazo</t>
  </si>
  <si>
    <t>Obrigações Fiscais a Curto Prazo</t>
  </si>
  <si>
    <t>Obrigações de repartição a outros entes</t>
  </si>
  <si>
    <t>Provisões a Curto Prazo</t>
  </si>
  <si>
    <t>Demais Obrigações a Curto Prazo</t>
  </si>
  <si>
    <t>Restos a pagar não processados a liquidar</t>
  </si>
  <si>
    <t>(-) Restos a pagar não processados a liquidar</t>
  </si>
  <si>
    <t>PASSIVO NÃO CIRCULANTE</t>
  </si>
  <si>
    <t>Obrigações Trabalhistas, Previdenciárias e Assistenciais a Longo Prazo</t>
  </si>
  <si>
    <t>Empréstimos e Financiamentos a Longo Prazo</t>
  </si>
  <si>
    <t>Fornecedores e Contas a Pagar  a Longo Prazo</t>
  </si>
  <si>
    <t>Obrigações Fiscais a Longo Prazo</t>
  </si>
  <si>
    <t>Provisões a Longo Prazo</t>
  </si>
  <si>
    <t>Demais Obrigações a Longo Prazo</t>
  </si>
  <si>
    <t>Resultado Diferido</t>
  </si>
  <si>
    <t>PATRIMÔNIO LÍQUIDO</t>
  </si>
  <si>
    <t>Impostos, Taxas e Contribuições de Melhoria</t>
  </si>
  <si>
    <t>Contribuições</t>
  </si>
  <si>
    <t>Exploração e Venda de Bens, Serviços e Direitos</t>
  </si>
  <si>
    <t>Variações Patrimoniais Aumentativas Financeiras</t>
  </si>
  <si>
    <t>Transferências e Delegações Recebidas</t>
  </si>
  <si>
    <t>Deduções para FUNDEB</t>
  </si>
  <si>
    <t>Deduções das Variações Aumentativas</t>
  </si>
  <si>
    <t>Valorização e Ganhos com Ativos</t>
  </si>
  <si>
    <t>Ajustes Patrimoniais</t>
  </si>
  <si>
    <t>Resultado da Equivalência Patrimonial</t>
  </si>
  <si>
    <t>Outras Variações Aumentativas</t>
  </si>
  <si>
    <t>TOTAL DAS VARIAÇÕES AUMENTATIVAS</t>
  </si>
  <si>
    <t>RESULTADO PATRIMONIAL DEFICITÁRIO</t>
  </si>
  <si>
    <t>DVP</t>
  </si>
  <si>
    <t>Balanço Patrimonial</t>
  </si>
  <si>
    <t>VARIAÇÕES DIMINUTIVAS</t>
  </si>
  <si>
    <t>Pessoal e Encargos Sociais</t>
  </si>
  <si>
    <t xml:space="preserve">Benefícios Previdenciários e Assistenciais </t>
  </si>
  <si>
    <t>Uso de Bens, Serviços e Consumo de Capital Fixo</t>
  </si>
  <si>
    <t>Variações Diminutivas Financeiras</t>
  </si>
  <si>
    <t xml:space="preserve">Transferências Concedidas </t>
  </si>
  <si>
    <t>Desvalorização e Perda de Ativos</t>
  </si>
  <si>
    <t>Tributárias</t>
  </si>
  <si>
    <t>Outras Variações Diminutivas</t>
  </si>
  <si>
    <t>TOTAL DAS VARIAÇÕES DIMINUTIVAS</t>
  </si>
  <si>
    <t>RESULTADO PATRIMONIAL SUPERAVITÁRIO</t>
  </si>
  <si>
    <t>TOTAL GERAL</t>
  </si>
  <si>
    <t>RECEITA
(VALORES REALIZADOS)</t>
  </si>
  <si>
    <t xml:space="preserve">RECEITAS CORRENTES  </t>
  </si>
  <si>
    <t xml:space="preserve">    RECEITA TRIBUTÁRIA</t>
  </si>
  <si>
    <t xml:space="preserve">        Impostos</t>
  </si>
  <si>
    <t xml:space="preserve">        Taxas </t>
  </si>
  <si>
    <t xml:space="preserve">        Contribuições de Melhoria</t>
  </si>
  <si>
    <t xml:space="preserve">    RECEITA DE CONTRIBUIÇÕES</t>
  </si>
  <si>
    <t xml:space="preserve">        Contribuições Sociais</t>
  </si>
  <si>
    <t xml:space="preserve">        Contribuições Econômicas</t>
  </si>
  <si>
    <t xml:space="preserve">        Contribuição para Custeio do Serviço de Iluminação Pública</t>
  </si>
  <si>
    <t xml:space="preserve">    RECEITA PATRIMONIAL</t>
  </si>
  <si>
    <t xml:space="preserve">    RECEITA AGROPECUÁRIA</t>
  </si>
  <si>
    <t xml:space="preserve">    RECEITA INDUSTRIAL</t>
  </si>
  <si>
    <t xml:space="preserve">    RECEITA DE SERVIÇOS</t>
  </si>
  <si>
    <t xml:space="preserve">    TRANSFERÊNCIAS CORRENTES </t>
  </si>
  <si>
    <t xml:space="preserve">    OUTRAS RECEITAS CORRENTES</t>
  </si>
  <si>
    <t xml:space="preserve">RECEITAS DE CAPITAL </t>
  </si>
  <si>
    <t xml:space="preserve">    OPERAÇÕES DE CRÉDITO</t>
  </si>
  <si>
    <t xml:space="preserve">        Operações de Crédito Internas</t>
  </si>
  <si>
    <t xml:space="preserve">        Operações de Crédito Externas</t>
  </si>
  <si>
    <t xml:space="preserve">    ALIENAÇÃO DE BENS</t>
  </si>
  <si>
    <t xml:space="preserve">    AMORTIZAÇÃO DE EMPRÉSTIMOS</t>
  </si>
  <si>
    <t xml:space="preserve">    TRANSFERÊNCIAS DE CAPITAL</t>
  </si>
  <si>
    <t xml:space="preserve">    OUTRAS RECEITAS DE CAPITAL</t>
  </si>
  <si>
    <t xml:space="preserve">        Resultado do Banco Central do Brasil</t>
  </si>
  <si>
    <t>RECEITAS CORRENTES INTRA-ORÇAMENTÁRIAS</t>
  </si>
  <si>
    <t>RECEITAS DE CAPITAL INTRA-ORÇAMENTÁRIAS</t>
  </si>
  <si>
    <t>DÉFICIT</t>
  </si>
  <si>
    <t>DESPESAS CORRENTES</t>
  </si>
  <si>
    <t xml:space="preserve">    PESSOAL E ENCARGOS SOCIAIS</t>
  </si>
  <si>
    <t xml:space="preserve">    JUROS E ENCARGOS DA DÍVIDA</t>
  </si>
  <si>
    <t xml:space="preserve">    OUTRAS DESPESAS CORRENTES</t>
  </si>
  <si>
    <t>DESPESAS DE CAPITAL</t>
  </si>
  <si>
    <t xml:space="preserve">    INVESTIMENTOS</t>
  </si>
  <si>
    <t xml:space="preserve">    INVERSÕES FINANCEIRAS</t>
  </si>
  <si>
    <t>FUNÇÃO</t>
  </si>
  <si>
    <t>UNIÃO</t>
  </si>
  <si>
    <t>ESTADOS</t>
  </si>
  <si>
    <t>MUNICÍPIOS</t>
  </si>
  <si>
    <t>CONSOLIDADO</t>
  </si>
  <si>
    <t xml:space="preserve">Legislativa </t>
  </si>
  <si>
    <t xml:space="preserve">Judiciária </t>
  </si>
  <si>
    <t xml:space="preserve">Essencial à Justiça </t>
  </si>
  <si>
    <t xml:space="preserve">Administração </t>
  </si>
  <si>
    <t xml:space="preserve">Defesa Nacional </t>
  </si>
  <si>
    <t xml:space="preserve">Segurança Pública </t>
  </si>
  <si>
    <t xml:space="preserve">Relações Exteriores </t>
  </si>
  <si>
    <t xml:space="preserve">Assistência Social </t>
  </si>
  <si>
    <t xml:space="preserve">Previdência Social </t>
  </si>
  <si>
    <t xml:space="preserve">Saúde </t>
  </si>
  <si>
    <t xml:space="preserve">Trabalho </t>
  </si>
  <si>
    <t xml:space="preserve">Educação </t>
  </si>
  <si>
    <t xml:space="preserve">Cultura </t>
  </si>
  <si>
    <t xml:space="preserve">Direitos da Cidadania </t>
  </si>
  <si>
    <t xml:space="preserve">Urbanismo </t>
  </si>
  <si>
    <t xml:space="preserve">Habitação </t>
  </si>
  <si>
    <t xml:space="preserve">Saneamento </t>
  </si>
  <si>
    <t xml:space="preserve">Gestão Ambiental </t>
  </si>
  <si>
    <t xml:space="preserve">Ciência e Tecnologia </t>
  </si>
  <si>
    <t xml:space="preserve">Agricultura </t>
  </si>
  <si>
    <t xml:space="preserve">Organização Agrária </t>
  </si>
  <si>
    <t xml:space="preserve">Indústria </t>
  </si>
  <si>
    <t xml:space="preserve">Comércio e Serviços </t>
  </si>
  <si>
    <t xml:space="preserve">Comunicações </t>
  </si>
  <si>
    <t xml:space="preserve">Energia </t>
  </si>
  <si>
    <t xml:space="preserve">Transporte </t>
  </si>
  <si>
    <t xml:space="preserve">Desporto e Lazer </t>
  </si>
  <si>
    <t xml:space="preserve">Encargos Especiais </t>
  </si>
  <si>
    <t>TOTAL DA DESPESA POR FUNÇÃO (EXCETO INTRA-ORÇAMENTÁRIA)</t>
  </si>
  <si>
    <t>TOTAL DA DESPESA POR FUNÇÃO (INTRA-ORÇAMENTÁRIA)</t>
  </si>
  <si>
    <t>TOTAL GERAL DA DESPESA POR FUNÇÃO</t>
  </si>
  <si>
    <t>PASSIVO</t>
  </si>
  <si>
    <t xml:space="preserve">VARIAÇÕES  AUMENTATIVAS </t>
  </si>
  <si>
    <t>2013</t>
  </si>
  <si>
    <t>DEMONSTRAÇÃO DAS VARIAÇÕES PATRIMONIAIS QUALITATIVAS</t>
  </si>
  <si>
    <t>VARIAÇÕES ATIVAS</t>
  </si>
  <si>
    <t>Incorporação de Ativos</t>
  </si>
  <si>
    <t>Desincorporação de Passivos</t>
  </si>
  <si>
    <t>VARIAÇÕES PASSIVAS</t>
  </si>
  <si>
    <t>Incorporação de Passivos</t>
  </si>
  <si>
    <t xml:space="preserve">Desincorporação de Ativos </t>
  </si>
  <si>
    <t>CONSOLIDAÇÃO</t>
  </si>
  <si>
    <t xml:space="preserve"> DESPESA
(VALORES EMPENHADOS)</t>
  </si>
  <si>
    <t xml:space="preserve"> AMORTIZAÇÃO/REFINANCIAMENTO DA DÍVIDA</t>
  </si>
  <si>
    <t>SUPERÁVIT</t>
  </si>
  <si>
    <t>1.1.1.0.0.00.00 - Caixa e Equivalentes de Caixa</t>
  </si>
  <si>
    <t>1.1.2.0.0.00.00 - Créditos a Curto Prazo</t>
  </si>
  <si>
    <t>1.1.3.0.0.00.00 - Demais Créditos e Valores a Curto Prazo</t>
  </si>
  <si>
    <t>1.1.4.0.0.00.00 - Investimentos e Aplicações Temporárias a Curto Prazo</t>
  </si>
  <si>
    <t>1.1.5.0.0.00.00 - Estoques</t>
  </si>
  <si>
    <t>1.1.9.0.0.00.00 - Variações Patrimoniais Diminutivas Pagas 
 Antecipadamente</t>
  </si>
  <si>
    <t>1.2.2.0.0.00.00 - Investimentos</t>
  </si>
  <si>
    <t>1.2.3.0.0.00.00 - Imobilizado</t>
  </si>
  <si>
    <t>1.2.4.0.0.00.00 - Intangível</t>
  </si>
  <si>
    <t>1.2.5.0.0.00.00 - Diferido</t>
  </si>
  <si>
    <t>1.2.1.0.0.00.00 - Ativo Realizável a Longo Prazo</t>
  </si>
  <si>
    <t>2.1.1.0.0.00.00 - Obrigações Trabalhistas, Previdenciárias e 
 Assistenciais a Pagar a Curto Prazo</t>
  </si>
  <si>
    <t>2.1.2.0.0.00.00 - Empréstimos e Financiamentos a Curto Prazo</t>
  </si>
  <si>
    <t>2.1.3.0.0.00.00 - Fornecedores e Contas a Pagar a Curto Prazo</t>
  </si>
  <si>
    <t>2.1.4.0.0.00.00 - Obrigações Fiscais a Curto Prazo</t>
  </si>
  <si>
    <t>2.1.5.0.0.00.00 - Obrigações de Repartição a Outros Entes</t>
  </si>
  <si>
    <t>2.1.7.0.0.00.00 - Provisões a Curto Prazo</t>
  </si>
  <si>
    <t>2.1.8.0.0.00.00 - Demais Obrigações a Curto Prazo</t>
  </si>
  <si>
    <t>2.2.1.0.0.00.00 - Obrigações Trabalhistas, Previdenciárias e 
 Assistenciais a Pagar a Longo Prazo</t>
  </si>
  <si>
    <t>2.2.2.0.0.00.00 - Empréstimos e Financiamentos a Longo Prazo</t>
  </si>
  <si>
    <t>2.2.3.0.0.00.00 - Fornecedores a Longo Prazo</t>
  </si>
  <si>
    <t>2.2.4.0.0.00.00 - Obrigações Fiscais a Longo Prazo</t>
  </si>
  <si>
    <t>2.2.7.0.0.00.00 - Provisões a Longo Prazo</t>
  </si>
  <si>
    <t>2.2.8.0.0.00.00 - Demais Obrigações a Longo Prazo</t>
  </si>
  <si>
    <t>2.2.9.0.0.00.00 - Resultado Diferido</t>
  </si>
  <si>
    <t>4.1.0.0.0.00.00 - Impostos, Taxas e Contribuições de Melhoria</t>
  </si>
  <si>
    <t>4.2.0.0.0.00.00 - Contribuições</t>
  </si>
  <si>
    <t>4.3.0.0.0.00.00 - Exploração e Venda de Bens, Serviços e Direitos</t>
  </si>
  <si>
    <t>4.4.0.0.0.00.00 - Variações Patrimoniais Aumentativas Financeiras</t>
  </si>
  <si>
    <t>4.5.0.0.0.00.00 - Transferências e Delegações Recebidas</t>
  </si>
  <si>
    <t>4.6.0.0.0.00.00 - Valorização e Ganhos com Ativos e Desincorporação de 
 Passivos</t>
  </si>
  <si>
    <t>3.1.0.0.0.00.00 - Pessoal e Encargos</t>
  </si>
  <si>
    <t>3.2.0.0.0.00.00 - Benefícios Previdenciários e Assistenciais</t>
  </si>
  <si>
    <t>3.3.0.0.0.00.00 - Uso de Bens, Serviços e Consumo de Capital Fixo</t>
  </si>
  <si>
    <t>3.4.0.0.0.00.00 - Variações Patrimoniais Diminutivas Financeiras</t>
  </si>
  <si>
    <t>3.5.0.0.0.00.00 - Transferências e Delegações Concedidas</t>
  </si>
  <si>
    <t>3.6.0.0.0.00.00 - Desvalorização e Perda de Ativos e Incorporação de 
 Passivos</t>
  </si>
  <si>
    <t>3.7.0.0.0.00.00 - Tributárias</t>
  </si>
  <si>
    <t>3.8.0.0.0.00.00 - Custo das Mercadorias Vendidas, dos Produtos Vendidos 
 e dos Serviços Prestados</t>
  </si>
  <si>
    <t>3.9.0.0.0.00.00 - Outras Variações Patrimoniais Diminutivas</t>
  </si>
  <si>
    <t>1.1.0.0.00.00.00 - Receita Tributária</t>
  </si>
  <si>
    <t>1.1.1.0.00.00.00 - Impostos</t>
  </si>
  <si>
    <t>1.1.2.0.00.00.00 - Taxas</t>
  </si>
  <si>
    <t>1.1.3.0.00.00.00 - Contribuição de Melhoria</t>
  </si>
  <si>
    <t>1.2.0.0.00.00.00 - Receitas de Contribuições</t>
  </si>
  <si>
    <t>1.2.1.0.00.00.00 - Contribuições Sociais</t>
  </si>
  <si>
    <t>1.2.2.0.00.00.00 - Contribuições de Intervenção no Domínio Econômico</t>
  </si>
  <si>
    <t>1.2.3.0.00.00.00 - Contribuição para Custeio do Serviço de Iluminação 
 Pública</t>
  </si>
  <si>
    <t>1.3.0.0.00.00.00 - Receita Patrimonial</t>
  </si>
  <si>
    <t>1.4.0.0.00.00.00 - Receita Agropecuária</t>
  </si>
  <si>
    <t>1.5.0.0.00.00.00 - Receita Industrial</t>
  </si>
  <si>
    <t>1.6.0.0.00.00.00 - Receita de Serviços</t>
  </si>
  <si>
    <t>1.7.0.0.00.00.00 - Transferências Correntes</t>
  </si>
  <si>
    <t>1.9.0.0.00.00.00 - Outras Receitas Correntes</t>
  </si>
  <si>
    <t>2.1.0.0.00.00.00 - Operações de Crédito</t>
  </si>
  <si>
    <t>2.1.1.0.00.00.00 - Operações de Crédito Internas</t>
  </si>
  <si>
    <t>2.1.2.0.00.00.00 - Operações de Crédito Externas</t>
  </si>
  <si>
    <t>2.2.0.0.00.00.00 - Alienação de Bens</t>
  </si>
  <si>
    <t>2.3.0.0.00.00.00 - Amortização de Empréstimos</t>
  </si>
  <si>
    <t>2.4.0.0.00.00.00 - Transferências de Capital</t>
  </si>
  <si>
    <t>2.5.0.0.00.00.00 - Outras Receitas de Capital</t>
  </si>
  <si>
    <t>2.5.3.0.00.00.00 - Resultado do Banco Central do Brasil</t>
  </si>
  <si>
    <t>7.0.0.0.00.00.00 - Receitas Correntes Intraorçamentárias</t>
  </si>
  <si>
    <t>8.0.0.0.00.00.00 - Receitas de Capital Intraorçamentárias</t>
  </si>
  <si>
    <t>3.2.00.00.00.00 - Juros e Encargos da Dívida</t>
  </si>
  <si>
    <t>3.3.00.00.00.00 - Outras Despesas Correntes</t>
  </si>
  <si>
    <t>4.4.00.00.00.00 - Investimentos</t>
  </si>
  <si>
    <t>4.5.00.00.00.00 - Inversões Financeiras</t>
  </si>
  <si>
    <t>4.6.00.00.00.00 - Amortização da Dívida</t>
  </si>
  <si>
    <t>1.0.0.0.0.00.00 - Ativo</t>
  </si>
  <si>
    <t>1.1.0.0.0.00.00 - Ativo Circulante</t>
  </si>
  <si>
    <t>1.2.0.0.0.00.00 - Ativo não Circulante</t>
  </si>
  <si>
    <t>2.0.0.0.0.00.00 - Passivo e Patrimônio Liquido</t>
  </si>
  <si>
    <t>2.1.0.0.0.00.00 - Passivo Circulante</t>
  </si>
  <si>
    <t>2.2.0.0.0.00.00 - Passivo não-Circulante</t>
  </si>
  <si>
    <t>2.3.0.0.0.00.00 - Patrimônio Liquido</t>
  </si>
  <si>
    <t>3.0.0.0.0.00.00 - Variação Patrimonial Diminutiva</t>
  </si>
  <si>
    <t>4.0.0.0.0.00.00 - Variação Patrimonial Aumentativa</t>
  </si>
  <si>
    <t>4.9.0.0.0.00.00 - Outras Variações Patrimoniais Aumentativas</t>
  </si>
  <si>
    <t>1.0.0.0.00.00.00 - Receitas Correntes</t>
  </si>
  <si>
    <t>2.0.0.0.00.00.00 - Receitas de Capital</t>
  </si>
  <si>
    <t>4.0.00.00.00.00 - Despesas de Capital</t>
  </si>
  <si>
    <t>Despesas Orçamentárias</t>
  </si>
  <si>
    <t>Total Geral da Despesa</t>
  </si>
  <si>
    <t>1.1.0.0.00.0.0 - Impostos, Taxas e Contribuições de Melhoria</t>
  </si>
  <si>
    <t>1.1.1.0.00.0.0 - Impostos</t>
  </si>
  <si>
    <t>1.1.2.0.00.0.0 - Taxas</t>
  </si>
  <si>
    <t>1.1.3.0.00.0.0 - Contribuição de Melhoria</t>
  </si>
  <si>
    <t>1.2.0.0.00.0.0 - Contribuições</t>
  </si>
  <si>
    <t>1.2.1.0.00.0.0 - Contribuições Sociais</t>
  </si>
  <si>
    <t>1.2.2.0.00.0.0 - Contribuições Econômicas</t>
  </si>
  <si>
    <t>1.2.3.0.00.0.0 - Contribuições para Entidades Privadas de Serviço 
 Social e de Formação Profissional</t>
  </si>
  <si>
    <t>1.3.0.0.00.0.0 - Receita Patrimonial</t>
  </si>
  <si>
    <t>1.4.0.0.00.0.0 - Receita Agropecuária</t>
  </si>
  <si>
    <t>1.5.0.0.00.0.0 - Receita Industrial</t>
  </si>
  <si>
    <t>1.6.0.0.00.0.0 - Receita de Serviços</t>
  </si>
  <si>
    <t>1.7.0.0.00.0.0 - Transferências Correntes</t>
  </si>
  <si>
    <t>1.9.0.0.00.0.0 - Outras Receitas Correntes</t>
  </si>
  <si>
    <t>2.0.0.0.00.0.0 - Receitas de Capital</t>
  </si>
  <si>
    <t>2.1.0.0.00.0.0 - Operações de Crédito</t>
  </si>
  <si>
    <t>2.1.1.0.00.0.0 - Operações de Crédito - Mercado Interno</t>
  </si>
  <si>
    <t>2.1.2.0.00.0.0 - Operações de Crédito - Mercado Externo</t>
  </si>
  <si>
    <t>2.2.0.0.00.0.0 - Alienação de Bens</t>
  </si>
  <si>
    <t>2.3.0.0.00.0.0 - Amortização de Empréstimos</t>
  </si>
  <si>
    <t>2.4.0.0.00.0.0 - Transferências de Capital</t>
  </si>
  <si>
    <t>2.9.0.0.00.0.0 - Outras Receitas de Capital</t>
  </si>
  <si>
    <t>2.9.2.0.00.0.0 - Resultado do Banco Central</t>
  </si>
  <si>
    <t>7.0.0.0.00.0.0 - Receitas Correntes - Intraorçamentárias</t>
  </si>
  <si>
    <t>8.0.0.0.00.0.0 - Receitas de Capital - Intraorçamentárias</t>
  </si>
  <si>
    <t>3.1.1.0.0.00.00 - Remuneração a Pessoal</t>
  </si>
  <si>
    <t>3.1.1.1.0.00.00 - Remuneração a Pessoal Ativo Civil – Abrangidos pelo 
 RPPS</t>
  </si>
  <si>
    <t>3.1.1.2.0.00.00 - Remuneração a Pessoal Ativo Civil - Abrangidos pelo 
 RGPS</t>
  </si>
  <si>
    <t>3.1.1.3.0.00.00 - Remuneração a Pessoal Ativo Militar - Abrangidos 
 pelo RPPS</t>
  </si>
  <si>
    <t>3.1.2.0.0.00.00 - Encargos Patronais</t>
  </si>
  <si>
    <t>3.1.2.1.0.00.00 - Encargos Patronais - RPPS</t>
  </si>
  <si>
    <t>3.1.2.2.0.00.00 - Encargos Patronais - RGPS</t>
  </si>
  <si>
    <t>3.1.2.3.0.00.00 - Encargos Patronais - FGTS</t>
  </si>
  <si>
    <t>3.1.2.4.0.00.00 - Contribuições Sociais Gerais</t>
  </si>
  <si>
    <t>3.1.2.5.0.00.00 - Contribuições a Entidades Fechadas de Previdência</t>
  </si>
  <si>
    <t>3.1.2.9.0.00.00 - Outros Encargos Patronais</t>
  </si>
  <si>
    <t>3.1.3.0.0.00.00 - Benefícios a Pessoal</t>
  </si>
  <si>
    <t>3.1.3.1.0.00.00 - Benefícios a Pessoal - RPPS</t>
  </si>
  <si>
    <t>3.1.3.2.0.00.00 - Benefícios a Pessoal - RGPS</t>
  </si>
  <si>
    <t>3.1.3.3.0.00.00 - Benefícios a Pessoal - Militar</t>
  </si>
  <si>
    <t>3.1.8.1.0.00.00 - Custo de Mercadorias Vendidas – Pessoal e Encargos</t>
  </si>
  <si>
    <t>3.1.8.2.0.00.00 - Custo de Produtos Vendidos – Pessoal e Encargos</t>
  </si>
  <si>
    <t>3.1.8.3.0.00.00 - Custo de Serviços Prestados – Pessoal e Encargos</t>
  </si>
  <si>
    <t>3.1.9.0.0.00.00 - Outras Variações Patrimoniais Diminutivas - Pessoal 
 e Encargos</t>
  </si>
  <si>
    <t>3.1.9.1.0.00.00 - Indenizações e Restituições Trabalhistas</t>
  </si>
  <si>
    <t>3.1.9.2.0.00.00 - Pessoal Requisitado de Outros Órgãos</t>
  </si>
  <si>
    <t>3.1.9.9.0.00.00 - Outras VPD de Pessoal e Encargos</t>
  </si>
  <si>
    <t>3.2.1.0.0.00.00 - Aposentadorias e Reformas</t>
  </si>
  <si>
    <t>3.2.1.1.0.00.00 - Aposentadorias - RPPS</t>
  </si>
  <si>
    <t>3.2.1.2.0.00.00 - Aposentadorias - RGPS</t>
  </si>
  <si>
    <t>3.2.1.3.0.00.00 - Reserva Remunerada e Reformas - Militar</t>
  </si>
  <si>
    <t>3.2.1.9.0.00.00 - Outras Aposentadorias</t>
  </si>
  <si>
    <t>3.2.2.0.0.00.00 - Pensões</t>
  </si>
  <si>
    <t>3.2.2.1.0.00.00 - Pensões - RPPS</t>
  </si>
  <si>
    <t>3.2.2.2.0.00.00 - Pensões - RGPS</t>
  </si>
  <si>
    <t>3.2.2.3.0.00.00 - Pensões - Militar</t>
  </si>
  <si>
    <t>3.2.2.9.0.00.00 - Outras Pensões</t>
  </si>
  <si>
    <t>3.2.3.0.0.00.00 - Benefícios de Prestação Continuada</t>
  </si>
  <si>
    <t>3.2.3.1.0.00.00 - Benefícios de Prestação Continuada ao Idoso</t>
  </si>
  <si>
    <t>3.2.3.2.0.00.00 - Benefícios de Prestação Continuada ao Portador de 
 Deficiência</t>
  </si>
  <si>
    <t>3.2.3.9.0.00.00 - Outros Benefícios de Prestação Continuada</t>
  </si>
  <si>
    <t>3.2.4.0.0.00.00 - Benefícios Eventuais</t>
  </si>
  <si>
    <t>3.2.4.1.0.00.00 - Auxílio por Natalidade</t>
  </si>
  <si>
    <t>3.2.4.2.0.00.00 - Auxílio por Morte</t>
  </si>
  <si>
    <t>3.2.4.3.0.00.00 - Benefícios Eventuais por Situações de 
 Vulnerabilidade Temporária</t>
  </si>
  <si>
    <t>3.2.4.4.0.00.00 - Benefícios Eventuais em Caso de Calamidade Pública</t>
  </si>
  <si>
    <t>3.2.4.9.0.00.00 - Outros Benefícios Eventuais</t>
  </si>
  <si>
    <t>3.2.5.0.0.00.00 - Políticas Públicas de Transferência de Renda</t>
  </si>
  <si>
    <t>3.2.9.0.0.00.00 - Outros Benefícios Previdenciários e Assistenciais</t>
  </si>
  <si>
    <t>3.2.9.1.0.00.00 - Outros Benefícios Previdenciários - RPPS</t>
  </si>
  <si>
    <t>3.2.9.2.0.00.00 - Outros Benefícios Previdenciários - RGPS</t>
  </si>
  <si>
    <t>3.2.9.3.0.00.00 - Outros Benefícios Previdenciários - Militar</t>
  </si>
  <si>
    <t>3.2.9.9.0.00.00 - Outros Benefícios Previdenciários e Assistenciais</t>
  </si>
  <si>
    <t>3.3.1.0.0.00.00 - Uso de Material de Consumo</t>
  </si>
  <si>
    <t>3.3.1.1.0.00.00 - Consumo de Material</t>
  </si>
  <si>
    <t>3.3.1.2.0.00.00 - Distribuição de Material Gratuito</t>
  </si>
  <si>
    <t>3.3.2.0.0.00.00 - Serviços</t>
  </si>
  <si>
    <t>3.3.2.1.0.00.00 - Diárias</t>
  </si>
  <si>
    <t>3.3.2.2.0.00.00 - Serviços Terceiros - PF</t>
  </si>
  <si>
    <t>3.3.2.3.0.00.00 - Serviços Terceiros - PJ</t>
  </si>
  <si>
    <t>3.3.2.4.0.00.00 - Contrato de Terceirização por Substituição de mão 
 de Obra – Art. 18 § 1, LC 101/00</t>
  </si>
  <si>
    <t>3.3.3.0.0.00.00 - Depreciação, Amortização e Exaustão</t>
  </si>
  <si>
    <t>3.3.3.1.0.00.00 - Depreciação</t>
  </si>
  <si>
    <t>3.3.3.2.0.00.00 - Amortização</t>
  </si>
  <si>
    <t>3.3.3.3.0.00.00 - Exaustão</t>
  </si>
  <si>
    <t>3.3.8.1.0.00.00 - Custo de Mercadorias Vendidas - Materiais, Serviços 
 e Consumo de Capital Fixo</t>
  </si>
  <si>
    <t>3.3.8.2.0.00.00 - Custo de Produtos Vendidos - Materiais, Serviços e 
 Consumo de Capital Fixo</t>
  </si>
  <si>
    <t>3.3.8.3.0.00.00 - Custo de Serviços Prestados - Materiais, Serviços e 
 Consumo de Capital Fixo</t>
  </si>
  <si>
    <t>3.4.1.0.0.00.00 - Juros e Encargos de Empréstimos e Financiamentos 
 Obtidos</t>
  </si>
  <si>
    <t>3.4.1.1.0.00.00 - Juros e Encargos da Dívida Contratual Interna</t>
  </si>
  <si>
    <t>3.4.1.2.0.00.00 - Juros e Encargos da Dívida Contratual Externa</t>
  </si>
  <si>
    <t>3.4.1.3.0.00.00 - Juros e Encargos da Dívida Mobiliária</t>
  </si>
  <si>
    <t>3.4.1.4.0.00.00 - Juros e Encargos de Empréstimos por Antecipação de 
 Receita Orçamentária</t>
  </si>
  <si>
    <t>3.4.1.8.0.00.00 - Outros Juros e Encargos de Empréstimos e 
 Financiamentos Internos</t>
  </si>
  <si>
    <t>3.4.1.9.0.00.00 - Outros Juros e Encargos de Empréstimos e 
 Financiamentos Externos</t>
  </si>
  <si>
    <t>3.4.2.0.0.00.00 - Juros e Encargos de Mora</t>
  </si>
  <si>
    <t>3.4.2.1.0.00.00 - Juros e Encargos de Mora de Empréstimos e 
 Financiamentos Internos Obtidos</t>
  </si>
  <si>
    <t>3.4.2.2.0.00.00 - Juros e Encargos de Mora de Empréstimos e 
 Financiamentos Externos Obtidos</t>
  </si>
  <si>
    <t>3.4.2.3.0.00.00 - Juros e Encargos de Mora de Aquisição de Bens e 
 Serviços</t>
  </si>
  <si>
    <t>3.4.2.4.0.00.00 - Juros e Encargos de Mora de Obrigações Tributárias</t>
  </si>
  <si>
    <t>3.4.2.9.0.00.00 - Outros Juros e Encargos de Mora</t>
  </si>
  <si>
    <t>3.4.3.0.0.00.00 - Variações Monetárias e Cambiais</t>
  </si>
  <si>
    <t>3.4.3.1.0.00.00 - Variações Monetárias e Cambiais de Dívida 
 Contratual Interna</t>
  </si>
  <si>
    <t>3.4.3.2.0.00.00 - Variações Monetárias e Cambiais de Dívida 
 Contratual Externa</t>
  </si>
  <si>
    <t>3.4.3.3.0.00.00 - Variações Monetárias e Cambiais de Dívida 
 Mobiliária Interna</t>
  </si>
  <si>
    <t>3.4.3.4.0.00.00 - Variações Monetárias e Cambiais de Dívida 
 Mobiliária Externa</t>
  </si>
  <si>
    <t>3.4.3.9.0.00.00 - Outras Variações Monetárias e Cambiais</t>
  </si>
  <si>
    <t>3.4.4.0.0.00.00 - Descontos Financeiros Concedidos</t>
  </si>
  <si>
    <t>3.4.8.0.0.00.00 - Aportes ao Banco Central</t>
  </si>
  <si>
    <t>3.4.8.1.0.00.00 - Resultado Negativo do Banco Central</t>
  </si>
  <si>
    <t>3.4.8.2.0.00.00 - Manutenção da Carteira de Títulos</t>
  </si>
  <si>
    <t>3.4.9.0.0.00.00 - Outras Variações Patrimoniais Diminutivas - 
 Financeiras</t>
  </si>
  <si>
    <t>3.4.9.1.0.00.00 - Juros e Encargos em Sentenças Judiciais</t>
  </si>
  <si>
    <t>3.4.9.2.0.00.00 - Juros e Encargos em Indenizações e Restituições</t>
  </si>
  <si>
    <t>3.4.9.9.0.00.00 - Outras Variações Patrimoniais Diminutivas 
 Financeiras</t>
  </si>
  <si>
    <t>3.5.1.0.0.00.00 - Transferências Intragovernamentais</t>
  </si>
  <si>
    <t>3.5.1.1.0.00.00 - Transferências Concedidas para a Execução 
 Orçamentária</t>
  </si>
  <si>
    <t>3.5.1.2.0.00.00 - Transferências Concedidas - Independentes de 
 Execução Orçamentária</t>
  </si>
  <si>
    <t>3.5.1.3.0.00.00 - Transferências Concedidas para Aportes de Recursos 
 para o RPPS</t>
  </si>
  <si>
    <t>3.5.1.4.0.00.00 - Transferências Concedidas para Aportes de Recursos 
 para o RGPS</t>
  </si>
  <si>
    <t>3.5.2.0.0.00.00 - Transferências Inter Governamentais</t>
  </si>
  <si>
    <t>3.5.2.1.0.00.00 - Distribuição Constitucional ou Legal de Receitas</t>
  </si>
  <si>
    <t>3.5.2.2.0.00.00 - Transferências ao FUNDEB</t>
  </si>
  <si>
    <t>3.5.2.3.0.00.00 - Transferências Voluntárias</t>
  </si>
  <si>
    <t>3.5.2.4.0.00.00 - Outras Transferências</t>
  </si>
  <si>
    <t>3.5.3.0.0.00.00 - Transferências a Instituições Privadas</t>
  </si>
  <si>
    <t>3.5.3.1.0.00.00 - Transferências a Instituições Privadas sem Fins 
 Lucrativos</t>
  </si>
  <si>
    <t>3.5.3.2.0.00.00 - Transferências a Instituições Privadas com Fins 
 Lucrativos</t>
  </si>
  <si>
    <t>3.5.4.0.0.00.00 - Transferências a Instituições Multigovernamentais</t>
  </si>
  <si>
    <t>3.5.5.0.0.00.00 - Transferências a Consórcios Públicos</t>
  </si>
  <si>
    <t>3.5.6.0.0.00.00 - Transferências ao Exterior</t>
  </si>
  <si>
    <t>3.5.7.0.0.00.00 - Execução Orçamentária Delegada</t>
  </si>
  <si>
    <t>3.5.7.1.0.00.00 - Execução Orçamentária Delegada a Entes</t>
  </si>
  <si>
    <t>3.5.7.2.0.00.00 - Execução Orçamentária Delegada a Consórcios</t>
  </si>
  <si>
    <t>3.5.9.0.0.00.00 - Outras Transferências e Delegações Concedidas</t>
  </si>
  <si>
    <t>3.6.1.0.0.00.00 - Reavaliação, Redução a Valor Recuperável e Ajuste 
 para Perdas</t>
  </si>
  <si>
    <t>3.6.1.1.0.00.00 - Reavaliação de Imobilizado</t>
  </si>
  <si>
    <t>3.6.1.2.0.00.00 - Reavaliação de Intangíveis</t>
  </si>
  <si>
    <t>3.6.1.3.0.00.00 - Reavaliação de Outros Ativos</t>
  </si>
  <si>
    <t>3.6.1.4.0.00.00 - Redução a Valor Recuperável de Investimentos</t>
  </si>
  <si>
    <t>3.6.1.5.0.00.00 - Redução a Valor Recuperável de Imobilizado</t>
  </si>
  <si>
    <t>3.6.1.6.0.00.00 - Redução a Valor Recuperável de Intangíveis</t>
  </si>
  <si>
    <t>3.6.1.7.0.00.00 - Variação Patrimonial Diminutiva com Ajuste de 
 Perdas de Créditos e de Investimentos e Aplicações Temporários</t>
  </si>
  <si>
    <t>3.6.1.8.0.00.00 - Variação Patrimonial Diminutiva com Ajuste de 
 Perdas de Estoques</t>
  </si>
  <si>
    <t>3.6.2.0.0.00.00 - Perdas com Alienação</t>
  </si>
  <si>
    <t>3.6.2.1.0.00.00 - Perdas com Alienação de Investimentos</t>
  </si>
  <si>
    <t>3.6.2.2.0.00.00 - Perdas com Alienação de Imobilizado</t>
  </si>
  <si>
    <t>3.6.2.3.0.00.00 - Perdas com Alienação de Intangíveis</t>
  </si>
  <si>
    <t>3.6.2.9.0.00.00 - Perdas com Alienação de Demais Ativos</t>
  </si>
  <si>
    <t>3.6.3.0.0.00.00 - Perdas Involuntárias</t>
  </si>
  <si>
    <t>3.6.3.1.0.00.00 - Perdas Involuntárias com Imobilizado</t>
  </si>
  <si>
    <t>3.6.3.2.0.00.00 - Perdas Involuntárias com Intangíveis</t>
  </si>
  <si>
    <t>3.6.3.3.0.00.00 - Perdas Involuntárias com Estoques</t>
  </si>
  <si>
    <t>3.6.3.9.0.00.00 - Outras Perdas Involuntárias</t>
  </si>
  <si>
    <t>3.6.4.0.0.00.00 - Incorporação de Passivos</t>
  </si>
  <si>
    <t>3.6.5.0.0.00.00 - Desincorporação de Ativos</t>
  </si>
  <si>
    <t>3.7.1.0.0.00.00 - Impostos, Taxas e Contribuições de Melhoria</t>
  </si>
  <si>
    <t>3.7.1.1.0.00.00 - Impostos</t>
  </si>
  <si>
    <t>3.7.1.2.0.00.00 - Taxas</t>
  </si>
  <si>
    <t>3.7.1.3.0.00.00 - Contribuições de Melhoria</t>
  </si>
  <si>
    <t>3.7.2.0.0.00.00 - Contribuições</t>
  </si>
  <si>
    <t>3.7.2.1.0.00.00 - Contribuições Sociais</t>
  </si>
  <si>
    <t>3.7.2.2.0.00.00 - Contribuições de Intervenção no Domínio Econômico</t>
  </si>
  <si>
    <t>3.7.2.3.0.00.00 - Contribuição para o Custeio do Serviço de 
 Iluminação Pública - Cosip</t>
  </si>
  <si>
    <t>3.7.2.9.0.00.00 - Outras Contribuições</t>
  </si>
  <si>
    <t>3.7.8.1.0.00.00 - Custo de Mercadorias Vendidas - Tributos</t>
  </si>
  <si>
    <t>3.7.8.2.0.00.00 - Custo de Produtos Vendidos-Tributos</t>
  </si>
  <si>
    <t>3.7.8.3.0.00.00 - Custo de Serviços Prestados-Tributos</t>
  </si>
  <si>
    <t>3.8.1.0.0.00.00 - Custo de Mercadorias Vendidas</t>
  </si>
  <si>
    <t>3.8.2.0.0.00.00 - Custos dos Produtos Vendidos</t>
  </si>
  <si>
    <t>3.8.3.0.0.00.00 - Custo dos Serviços Prestados</t>
  </si>
  <si>
    <t>3.9.1.0.0.00.00 - Premiações</t>
  </si>
  <si>
    <t>3.9.1.1.0.00.00 - Premiações Culturais</t>
  </si>
  <si>
    <t>3.9.1.2.0.00.00 - Premiações Artísticas</t>
  </si>
  <si>
    <t>3.9.1.3.0.00.00 - Premiações Cientificas</t>
  </si>
  <si>
    <t>3.9.1.4.0.00.00 - Premiações Desportivas</t>
  </si>
  <si>
    <t>3.9.1.5.0.00.00 - Ordens Honorificas</t>
  </si>
  <si>
    <t>3.9.1.9.0.00.00 - Outras Premiações</t>
  </si>
  <si>
    <t>3.9.2.0.0.00.00 - Resultado Negativo de Participações</t>
  </si>
  <si>
    <t>3.9.2.1.0.00.00 - Resultado Negativo de Equivalência Patrimonial</t>
  </si>
  <si>
    <t>3.9.3.0.0.00.00 - Operações da Autoridade Monetária</t>
  </si>
  <si>
    <t>3.9.3.1.0.00.00 - Juros</t>
  </si>
  <si>
    <t>3.9.3.2.0.00.00 - Posição de Negociação</t>
  </si>
  <si>
    <t>3.9.3.3.0.00.00 - Posição de Investimentos</t>
  </si>
  <si>
    <t>3.9.3.4.0.00.00 - Correção Cambial</t>
  </si>
  <si>
    <t>3.9.3.9.0.00.00 - Outras VPD de Operações da Autoridade Monetária</t>
  </si>
  <si>
    <t>3.9.4.0.0.00.00 - Incentivos</t>
  </si>
  <si>
    <t>3.9.4.1.0.00.00 - Incentivos a Educação</t>
  </si>
  <si>
    <t>3.9.4.2.0.00.00 - Incentivos a Ciência</t>
  </si>
  <si>
    <t>3.9.4.3.0.00.00 - Incentivos a Cultura</t>
  </si>
  <si>
    <t>3.9.4.4.0.00.00 - Incentivos ao Esporte</t>
  </si>
  <si>
    <t>3.9.4.9.0.00.00 - Outros Incentivos</t>
  </si>
  <si>
    <t>3.9.5.0.0.00.00 - Subvenções Econômicas</t>
  </si>
  <si>
    <t>3.9.6.0.0.00.00 - Participações e Contribuições</t>
  </si>
  <si>
    <t>3.9.6.1.0.00.00 - Participações de Debêntures</t>
  </si>
  <si>
    <t>3.9.6.2.0.00.00 - Participações de Empregados</t>
  </si>
  <si>
    <t>3.9.6.3.0.00.00 - Participações de Administradores</t>
  </si>
  <si>
    <t>3.9.6.4.0.00.00 - Participações de Partes Beneficiarias</t>
  </si>
  <si>
    <t>3.9.6.5.0.00.00 - Participações de Instituições ou Fundos de 
 Assistência ou Previdência de Empregados</t>
  </si>
  <si>
    <t>3.9.7.0.0.00.00 - VPD de Constituição de Provisões</t>
  </si>
  <si>
    <t>3.9.7.1.0.00.00 - VPD de Provisão para Riscos Trabalhistas</t>
  </si>
  <si>
    <t>3.9.7.2.0.00.00 - VPD de Provisões Matemáticas Previdenciárias a 
 Longo Prazo</t>
  </si>
  <si>
    <t>3.9.7.3.0.00.00 - VPD de Provisões para Riscos Fiscais</t>
  </si>
  <si>
    <t>3.9.7.4.0.00.00 - VPD de Provisão para Riscos Cíveis</t>
  </si>
  <si>
    <t>3.9.7.5.0.00.00 - VPD de Provisão para Repartição de Créditos</t>
  </si>
  <si>
    <t>3.9.7.6.0.00.00 - VPD de Provisão para Riscos Decorrentes de 
 Contratos de PPP</t>
  </si>
  <si>
    <t>3.9.7.9.0.00.00 - VPD de Outras Provisões</t>
  </si>
  <si>
    <t>3.9.8.1.0.00.00 - Custo de Mercadorias Vendidas – Outras VPD</t>
  </si>
  <si>
    <t>3.9.8.2.0.00.00 - Custo de Produtos Vendidos – Outras VPD</t>
  </si>
  <si>
    <t>3.9.8.3.0.00.00 - Custo de Serviços Prestados – Outras VPD</t>
  </si>
  <si>
    <t>3.9.9.0.0.00.00 - Diversas Variações Patrimoniais Diminutivas</t>
  </si>
  <si>
    <t>3.9.9.1.0.00.00 - Compensação Financeira entre RGPS/RPPS</t>
  </si>
  <si>
    <t>3.9.9.2.0.00.00 - Compensação Financeira entre Regimes Próprios</t>
  </si>
  <si>
    <t>3.9.9.3.0.00.00 - Variação Patrimonial Diminutiva com Bonificações</t>
  </si>
  <si>
    <t>3.9.9.4.0.00.00 - Amortização de Ágio em Investimentos</t>
  </si>
  <si>
    <t>3.9.9.5.0.00.00 - Multas Administrativas</t>
  </si>
  <si>
    <t>3.9.9.6.0.00.00 - Indenizações e Restituições</t>
  </si>
  <si>
    <t>3.9.9.7.0.00.00 - Compensações ao RGPS</t>
  </si>
  <si>
    <t>3.9.9.9.0.00.00 - Variações Patrimoniais Diminutivas Decorrentes de 
 Fatos Geradores Diversos</t>
  </si>
  <si>
    <t>4.1.1.0.0.00.00 - Impostos</t>
  </si>
  <si>
    <t>4.1.1.1.0.00.00 - Impostos sobre Comercio Exterior</t>
  </si>
  <si>
    <t>4.1.1.2.0.00.00 - Impostos sobre Patrimônio e a Renda</t>
  </si>
  <si>
    <t>4.1.1.3.0.00.00 - Impostos sobre a Produção e a Circulação</t>
  </si>
  <si>
    <t>4.1.1.4.0.00.00 - Impostos Extraordinários</t>
  </si>
  <si>
    <t>4.1.1.9.0.00.00 - Outros Impostos</t>
  </si>
  <si>
    <t>4.1.2.0.0.00.00 - Taxas</t>
  </si>
  <si>
    <t>4.1.2.1.0.00.00 - Taxas pelo Exercício do Poder de Policia</t>
  </si>
  <si>
    <t>4.1.2.2.0.00.00 - Taxas Pela Prestação de Serviços</t>
  </si>
  <si>
    <t>4.1.3.0.0.00.00 - Contribuições de Melhoria</t>
  </si>
  <si>
    <t>4.1.3.1.0.00.00 - Contribuição de Melhoria Pela Expansão da Rede de 
 Água Potável e Esgoto Sanitário</t>
  </si>
  <si>
    <t>4.1.3.2.0.00.00 - Contribuição de Melhoria Pela Expansão da Rede de 
 Iluminação Pública na Cidade</t>
  </si>
  <si>
    <t>4.1.3.3.0.00.00 - Contribuição de Melhoria Pela Expansão de Rede de 
 Iluminação Pública Rural</t>
  </si>
  <si>
    <t>4.1.3.4.0.00.00 - Contribuição de Melhoria Pela Pavimentação e Obras 
 Complementares</t>
  </si>
  <si>
    <t>4.1.3.9.0.00.00 - Outras Contribuições de Melhoria</t>
  </si>
  <si>
    <t>4.2.1.0.0.00.00 - Contribuições Sociais</t>
  </si>
  <si>
    <t>4.2.1.1.0.00.00 - Contribuições Sociais - RPPS</t>
  </si>
  <si>
    <t>4.2.1.2.0.00.00 - Contribuições Sociais - RGPS</t>
  </si>
  <si>
    <t>4.2.1.3.0.00.00 - Contribuição sobre a Receita ou o Faturamento</t>
  </si>
  <si>
    <t>4.2.1.4.0.00.00 - Contribuição sobre o Lucro</t>
  </si>
  <si>
    <t>4.2.1.5.0.00.00 - Contribuição sobre Receita de Concurso de 
 Prognostico</t>
  </si>
  <si>
    <t>4.2.1.6.0.00.00 - Contribuição do Importador de Bens ou Serviços do 
 Exterior</t>
  </si>
  <si>
    <t>4.2.1.9.0.00.00 - Outras Contribuições Sociais</t>
  </si>
  <si>
    <t>4.2.2.0.0.00.00 - Contribuições de Intervenção no Domínio Econômico</t>
  </si>
  <si>
    <t>4.2.3.0.0.00.00 - Contribuição de Iluminação Pública</t>
  </si>
  <si>
    <t>4.2.4.0.0.00.00 - Contribuições de Interesse das Categorias 
 Profissionais</t>
  </si>
  <si>
    <t>4.3.1.0.0.00.00 - Venda de Mercadorias</t>
  </si>
  <si>
    <t>4.3.1.1.0.00.00 - Venda Bruta de Mercadorias</t>
  </si>
  <si>
    <t>4.3.1.9.0.00.00 - (-) Deduções da Venda Bruta de Mercadorias</t>
  </si>
  <si>
    <t>4.3.2.0.0.00.00 - Venda de Produtos</t>
  </si>
  <si>
    <t>4.3.2.1.0.00.00 - Venda Bruta de Produtos</t>
  </si>
  <si>
    <t>4.3.2.9.0.00.00 - (-) Deduções de Venda Bruta de Produtos</t>
  </si>
  <si>
    <t>4.3.3.0.0.00.00 - Exploração de Bens e Direitos e Prestação de 
 Serviços</t>
  </si>
  <si>
    <t>4.3.3.1.0.00.00 - Valor Bruto de Exploração de Bens e Direitos e 
 Prestação de Serviços</t>
  </si>
  <si>
    <t>4.3.3.9.0.00.00 - (-) Deduções do Valor Bruto de Exploração de Bens, 
 Direitos e Prestação de Serviços</t>
  </si>
  <si>
    <t>4.4.1.0.0.00.00 - Juros e Encargos de Empréstimos e Financiamentos 
 Concedidos</t>
  </si>
  <si>
    <t>4.4.1.1.0.00.00 - Juros e Encargos de Empréstimos Internos Concedidos</t>
  </si>
  <si>
    <t>4.4.1.2.0.00.00 - Juros e Encargos de Empréstimos Externos Concedidos</t>
  </si>
  <si>
    <t>4.4.1.3.0.00.00 - Juros e Encargos de Financiamentos Internos 
 Concedidos</t>
  </si>
  <si>
    <t>4.4.1.4.0.00.00 - Juros e Encargos de Financiamentos Externos 
 Concedidos</t>
  </si>
  <si>
    <t>4.4.2.0.0.00.00 - Juros e Encargos de Mora</t>
  </si>
  <si>
    <t>4.4.2.1.0.00.00 - Juros e Encargos de Mora sobre Empréstimos e 
 Financiamentos Internos Concedidos</t>
  </si>
  <si>
    <t>4.4.2.2.0.00.00 - Juros e Encargos de Mora sobre Empréstimos e 
 Financiamentos Externos Concedidos</t>
  </si>
  <si>
    <t>4.4.2.3.0.00.00 - Juros e Encargos de Mora sobre Fornecimentos de 
 Bens e Serviços</t>
  </si>
  <si>
    <t>4.4.2.4.0.00.00 - Juros e Encargos de Mora sobre Créditos Tributários</t>
  </si>
  <si>
    <t>4.4.2.9.0.00.00 - Outros Juros e Encargos de Mora</t>
  </si>
  <si>
    <t>4.4.3.0.0.00.00 - Variações Monetárias e Cambiais</t>
  </si>
  <si>
    <t>4.4.3.1.0.00.00 - Variações Monetárias e Cambiais de Empréstimos 
 Internos Concedidos</t>
  </si>
  <si>
    <t>4.4.3.2.0.00.00 - Variações Monetárias e Cambiais de Empréstimos 
 Externos Concedidos</t>
  </si>
  <si>
    <t>4.4.3.3.0.00.00 - Variações Monetárias e Cambiais de Financiamentos 
 Internos Concedidos</t>
  </si>
  <si>
    <t>4.4.3.4.0.00.00 - Variações Monetárias e Cambiais de Financiamentos 
 Externos Concedidos</t>
  </si>
  <si>
    <t>4.4.3.9.0.00.00 - Outras Variações Monetárias e Cambiais</t>
  </si>
  <si>
    <t>4.4.4.0.0.00.00 - Descontos Financeiros Obtidos</t>
  </si>
  <si>
    <t>4.4.5.0.0.00.00 - Remuneração de Depósitos Bancários e Aplicações 
 Financeiras</t>
  </si>
  <si>
    <t>4.4.5.1.0.00.00 - Remuneração de Depósitos Bancários</t>
  </si>
  <si>
    <t>4.4.5.2.0.00.00 - Remuneração de Aplicações Financeiras</t>
  </si>
  <si>
    <t>4.4.8.0.0.00.00 - Aportes do Banco Central</t>
  </si>
  <si>
    <t>4.4.8.1.0.00.00 - Resultado Positivo do Banco Central</t>
  </si>
  <si>
    <t>4.4.9.0.0.00.00 - Outras Variações Patrimoniais Aumentativas – 
 Financeiras</t>
  </si>
  <si>
    <t>4.5.1.0.0.00.00 - Transferências Intragovernamentais</t>
  </si>
  <si>
    <t>4.5.1.1.0.00.00 - Transferências Recebidas para a Execução 
 Orçamentária</t>
  </si>
  <si>
    <t>4.5.1.2.0.00.00 - Transferências Recebidas Independentes de Execução 
 Orçamentária</t>
  </si>
  <si>
    <t>4.5.1.3.0.00.00 - Transferencias Recebidas para Aportes de Recursos 
 para o RPPS</t>
  </si>
  <si>
    <t>4.5.1.4.0.00.00 - Transferências Recebidas para Aportes de Recursos 
 para o RGPS</t>
  </si>
  <si>
    <t>4.5.2.0.0.00.00 - Transferências Inter Governamentais</t>
  </si>
  <si>
    <t>4.5.2.1.0.00.00 - Transferências Constitucionais e Legais de Receitas</t>
  </si>
  <si>
    <t>4.5.2.2.0.00.00 - Transferências do FUNDEB</t>
  </si>
  <si>
    <t>4.5.2.3.0.00.00 - Transferências Voluntárias</t>
  </si>
  <si>
    <t>4.5.2.4.0.00.00 - Outras Transferências</t>
  </si>
  <si>
    <t>4.5.3.0.0.00.00 - Transferências das Instituições Privadas</t>
  </si>
  <si>
    <t>4.5.3.1.0.00.00 - Transferências das Instituições Privadas sem Fins 
 Lucrativos</t>
  </si>
  <si>
    <t>4.5.3.2.0.00.00 - Transferências das Instituições Privadas com Fins 
 Lucrativos</t>
  </si>
  <si>
    <t>4.5.4.0.0.00.00 - Transferências das Instituições Multigovernamentais</t>
  </si>
  <si>
    <t>4.5.5.0.0.00.00 - Transferências de Consórcios Públicos</t>
  </si>
  <si>
    <t>4.5.6.0.0.00.00 - Transferências do Exterior</t>
  </si>
  <si>
    <t>4.5.7.0.0.00.00 - Execução Orçamentária Delegada</t>
  </si>
  <si>
    <t>4.5.7.1.0.00.00 - Execução Orçamentária Delegada de Entes</t>
  </si>
  <si>
    <t>4.5.7.2.0.00.00 - Execução Orçamentária Delegada de Consórcios</t>
  </si>
  <si>
    <t>4.5.8.0.0.00.00 - Transferências de Pessoas Físicas</t>
  </si>
  <si>
    <t>4.5.9.0.0.00.00 - Outras Transferências e Delegações Recebidas</t>
  </si>
  <si>
    <t>4.6.1.0.0.00.00 - Reavaliação de Ativos</t>
  </si>
  <si>
    <t>4.6.1.1.0.00.00 - Reavaliação de Imobilizado</t>
  </si>
  <si>
    <t>4.6.1.2.0.00.00 - Reavaliação de Intangíveis</t>
  </si>
  <si>
    <t>4.6.1.9.0.00.00 - Reavaliação de Outros Ativos</t>
  </si>
  <si>
    <t>4.6.2.0.0.00.00 - Ganhos com Alienação</t>
  </si>
  <si>
    <t>4.6.2.1.0.00.00 - Ganhos com Alienação de Investimentos</t>
  </si>
  <si>
    <t>4.6.2.2.0.00.00 - Ganhos com Alienação de Imobilizado</t>
  </si>
  <si>
    <t>4.6.2.3.0.00.00 - Ganhos com Alienação de Intangíveis</t>
  </si>
  <si>
    <t>4.6.2.9.0.00.00 - Ganhos com Alienação de Demais Ativos</t>
  </si>
  <si>
    <t>4.6.3.0.0.00.00 - Ganhos com Incorporação de Ativos</t>
  </si>
  <si>
    <t>4.6.3.1.0.00.00 - Ganhos com Incorporação de Ativos por Descobertas</t>
  </si>
  <si>
    <t>4.6.3.2.0.00.00 - Ganhos com Incorporação de Ativos por Nascimentos</t>
  </si>
  <si>
    <t>4.6.3.3.0.00.00 - Ganhos com Incorporação de Valores Apreendidos</t>
  </si>
  <si>
    <t>4.6.3.4.0.00.00 - Ganhos com Incorporação de Ativos Por Produção</t>
  </si>
  <si>
    <t>4.6.3.9.0.00.00 - Outros Ganhos com Incorporação de Ativos</t>
  </si>
  <si>
    <t>4.6.4.0.0.00.00 - Ganhos com Desincorporação de Passivos</t>
  </si>
  <si>
    <t>4.6.5.0.0.00.00 - Reversão de Redução a Valor Recuperável</t>
  </si>
  <si>
    <t>4.6.5.1.0.00.00 - Reversão de Redução a Valor Recuperável de 
 Investimentos</t>
  </si>
  <si>
    <t>4.6.5.2.0.00.00 - Reversão de Redução a Valor Recuperável de 
 Imobilizado</t>
  </si>
  <si>
    <t>4.6.5.3.0.00.00 - Reversão de Redução a Valor Recuperável de 
 Intangíveis</t>
  </si>
  <si>
    <t>4.9.1.0.0.00.00 - Variação Patrimonial Aumentativa a Classificar</t>
  </si>
  <si>
    <t>4.9.2.0.0.00.00 - Resultado Positivo de Participações</t>
  </si>
  <si>
    <t>4.9.2.1.0.00.00 - Resultado Positivo de Equivalência Patrimonial</t>
  </si>
  <si>
    <t>4.9.2.2.0.00.00 - Dividendos e Rendimentos de Outros Investimentos</t>
  </si>
  <si>
    <t>4.9.3.0.0.00.00 - Operações da Autoridade Monetária</t>
  </si>
  <si>
    <t>4.9.3.1.0.00.00 - Juros</t>
  </si>
  <si>
    <t>4.9.3.2.0.00.00 - Posição de Negociação</t>
  </si>
  <si>
    <t>4.9.3.3.0.00.00 - Posição de Investimentos</t>
  </si>
  <si>
    <t>4.9.3.4.0.00.00 - Correção Cambial</t>
  </si>
  <si>
    <t>4.9.3.9.0.00.00 - Outras VPD de Operações da Autoridade Monetária</t>
  </si>
  <si>
    <t>4.9.7.0.0.00.00 - Reversão de Provisões e Ajustes de Perdas</t>
  </si>
  <si>
    <t>4.9.7.1.0.00.00 - Reversão de Provisões</t>
  </si>
  <si>
    <t>4.9.7.2.0.00.00 - Reversão de Ajustes de Perdas</t>
  </si>
  <si>
    <t>4.9.9.0.0.00.00 - Diversas Variações Patrimoniais Aumentativas</t>
  </si>
  <si>
    <t>4.9.9.1.0.00.00 - Compensação Financeira entre RGPS/RPPS</t>
  </si>
  <si>
    <t>4.9.9.2.0.00.00 - Compensação Financeira entre Regimes Próprios</t>
  </si>
  <si>
    <t>4.9.9.3.0.00.00 - Variação Patrimonial Aumentativa com Bonificações</t>
  </si>
  <si>
    <t>4.9.9.4.0.00.00 - Amortização de Deságio em Investimentos</t>
  </si>
  <si>
    <t>4.9.9.5.0.00.00 - Multas Administrativas</t>
  </si>
  <si>
    <t>4.9.9.6.0.00.00 - Indenizações</t>
  </si>
  <si>
    <t>4.9.9.9.0.00.00 - Variações Patrimoniais Aumentativas Decorrentes de 
 Fatos Geradores Diversos</t>
  </si>
  <si>
    <t>Resultado Patrimonial do Período</t>
  </si>
  <si>
    <t>1.1.1.1.0.00.00 - Caixa e Equivalentes de Caixa em Moeda Nacional</t>
  </si>
  <si>
    <t>1.1.1.2.0.00.00 - Caixa e Equivalentes de Caixa em Moeda Estrangeira</t>
  </si>
  <si>
    <t>1.1.2.1.0.00.00 - Créditos Tributários a Receber</t>
  </si>
  <si>
    <t>1.1.2.2.0.00.00 - Clientes</t>
  </si>
  <si>
    <t>1.1.2.3.0.00.00 - Créditos de Transferências a Receber</t>
  </si>
  <si>
    <t>1.1.2.4.0.00.00 - Empréstimos e Financiamentos Concedidos</t>
  </si>
  <si>
    <t>1.1.2.5.0.00.00 - Dívida Ativa Tributaria</t>
  </si>
  <si>
    <t>1.1.2.6.0.00.00 - Dívida Ativa não Tributaria</t>
  </si>
  <si>
    <t>1.1.2.9.0.00.00 - (-) Ajuste de Perdas de Créditos a Curto Prazo</t>
  </si>
  <si>
    <t>1.1.3.1.0.00.00 - Adiantamentos Concedidos a Pessoal e a Terceiros</t>
  </si>
  <si>
    <t>1.1.3.2.0.00.00 - Tributos a Recuperar/Compensar</t>
  </si>
  <si>
    <t>1.1.3.3.0.00.00 - Créditos a Receber por Descentralização da 
 Prestação de Serviços Públicos</t>
  </si>
  <si>
    <t>1.1.3.4.0.00.00 - Créditos por Danos ao Patrimônio</t>
  </si>
  <si>
    <t>1.1.3.5.0.00.00 - Depósitos Restituíveis e Valores Vinculados</t>
  </si>
  <si>
    <t>1.1.3.6.0.00.00 - Créditos Previdenciários a Receber a Curto Prazo</t>
  </si>
  <si>
    <t>1.1.3.8.0.00.00 - Outros Créditos a Receber e Valores a Curto Prazo</t>
  </si>
  <si>
    <t>1.1.3.9.0.00.00 - (-) Ajuste de Perdas de Demais Créditos e Valores a 
 Curto Prazo</t>
  </si>
  <si>
    <t>1.1.4.1.0.00.00 - Títulos e Valores Mobiliários</t>
  </si>
  <si>
    <t>1.1.4.2.0.00.00 - Aplicação Temporária em Metais Preciosos</t>
  </si>
  <si>
    <t>1.1.4.3.0.00.00 - Aplicação Em Segmento de Imóveis</t>
  </si>
  <si>
    <t>1.1.4.9.0.00.00 - (-) Ajuste de Perdas de Investimentos e Aplicações 
 Temporárias</t>
  </si>
  <si>
    <t>1.1.5.1.0.00.00 - Mercadorias para Revenda</t>
  </si>
  <si>
    <t>1.1.5.2.0.00.00 - Produtos e Serviços Acabados</t>
  </si>
  <si>
    <t>1.1.5.3.0.00.00 - Produtos e Serviços em Elaboração</t>
  </si>
  <si>
    <t>1.1.5.4.0.00.00 - Matérias-Primas</t>
  </si>
  <si>
    <t>1.1.5.5.0.00.00 - Materiais em Trânsito</t>
  </si>
  <si>
    <t>1.1.5.6.0.00.00 - Almoxarifado</t>
  </si>
  <si>
    <t>1.1.5.8.0.00.00 - Outros Estoques</t>
  </si>
  <si>
    <t>1.1.5.9.0.00.00 - (-) Ajuste de Perdas de Estoques</t>
  </si>
  <si>
    <t>1.1.6.1.0.00.00 - Investimento Mantido para Venda</t>
  </si>
  <si>
    <t>1.1.6.2.0.00.00 - Imobilizado Mantido para Venda</t>
  </si>
  <si>
    <t>1.1.6.3.0.00.00 - Intangível Mantido para Venda</t>
  </si>
  <si>
    <t>1.1.6.9.0.00.00 - (-) Redução a Valor Recuperável de Ativos Mantidos 
 para Venda</t>
  </si>
  <si>
    <t>1.1.9.1.0.00.00 - Prêmios de Seguros a Apropriar</t>
  </si>
  <si>
    <t>1.1.9.2.0.00.00 - VPD Financeiras a Apropriar</t>
  </si>
  <si>
    <t>1.1.9.3.0.00.00 - Assinaturas e Anuidades a Apropriar</t>
  </si>
  <si>
    <t>1.1.9.4.0.00.00 - Alugueis Pagos a Apropriar</t>
  </si>
  <si>
    <t>1.1.9.5.0.00.00 - Tributos Pagos a Apropriar</t>
  </si>
  <si>
    <t>1.1.9.6.0.00.00 - Contribuições Confederativas a Apropriar</t>
  </si>
  <si>
    <t>1.1.9.7.0.00.00 - Benefícios a Pessoal a Apropriar</t>
  </si>
  <si>
    <t>1.1.9.8.0.00.00 - Demais VPD a Apropriar</t>
  </si>
  <si>
    <t>1.2.1.1.0.00.00 - Créditos a Longo Prazo</t>
  </si>
  <si>
    <t>1.2.1.2.0.00.00 - Demais Créditos e Valores a Longo Prazo</t>
  </si>
  <si>
    <t>1.2.1.3.0.00.00 - Investimentos e Aplicações Temporárias a Longo 
 Prazo</t>
  </si>
  <si>
    <t>1.2.1.4.0.00.00 - Estoques</t>
  </si>
  <si>
    <t>1.2.1.9.0.00.00 - Variações Patrimoniais Diminutivas Pagas 
 Antecipadamente</t>
  </si>
  <si>
    <t>1.2.2.1.0.00.00 - Participações Permanentes</t>
  </si>
  <si>
    <t>1.2.2.2.0.00.00 - Propriedades para Investimento</t>
  </si>
  <si>
    <t>1.2.2.3.0.00.00 - Investimentos do RPPS de Longo Prazo</t>
  </si>
  <si>
    <t>1.2.2.7.0.00.00 - Demais Investimentos Permanentes</t>
  </si>
  <si>
    <t>1.2.2.8.0.00.00 - (-) Depreciação Acumulada de Investimentos</t>
  </si>
  <si>
    <t>1.2.2.9.0.00.00 - (-) Redução ao Valor Recuperável de Investimentos</t>
  </si>
  <si>
    <t>1.2.3.1.0.00.00 - Bens Moveis</t>
  </si>
  <si>
    <t>1.2.3.2.0.00.00 - Bens Imóveis</t>
  </si>
  <si>
    <t>1.2.3.8.0.00.00 - (-) Depreciação, Exaustão e Amortização Acumuladas</t>
  </si>
  <si>
    <t>1.2.3.9.0.00.00 - (-) Redução ao Valor Recuperável de Imobilizado</t>
  </si>
  <si>
    <t>1.2.4.1.0.00.00 - Softwares</t>
  </si>
  <si>
    <t>1.2.4.2.0.00.00 - Marcas, Direitos e Patentes Industriais</t>
  </si>
  <si>
    <t>1.2.4.3.0.00.00 - Direito de Uso de Imóveis</t>
  </si>
  <si>
    <t>1.2.4.8.0.00.00 - (-) Amortização Acumulada</t>
  </si>
  <si>
    <t>1.2.4.9.0.00.00 - (-) Redução ao Valor Recuperável de Intangível</t>
  </si>
  <si>
    <t>1.2.5.1.0.00.00 - Gastos de Implantação e Pré-Operacionais</t>
  </si>
  <si>
    <t>1.2.5.2.0.00.00 - Gastos de Reorganização</t>
  </si>
  <si>
    <t>1.2.5.9.0.00.00 - (-) Amortização Acumulada</t>
  </si>
  <si>
    <t>2.1.1.1.0.00.00 - Pessoal a Pagar</t>
  </si>
  <si>
    <t>2.1.1.2.0.00.00 - Benefícios Previdenciários a Pagar</t>
  </si>
  <si>
    <t>2.1.1.3.0.00.00 - Benefícios Assistenciais a Pagar</t>
  </si>
  <si>
    <t>2.1.1.4.0.00.00 - Encargos Sociais a Pagar</t>
  </si>
  <si>
    <t>2.1.2.1.0.00.00 - Empréstimos a Curto Prazo - Interno</t>
  </si>
  <si>
    <t>2.1.2.2.0.00.00 - Empréstimos a Curto Prazo - Externo</t>
  </si>
  <si>
    <t>2.1.2.3.0.00.00 - Financiamentos a Curto Prazo - Interno</t>
  </si>
  <si>
    <t>2.1.2.4.0.00.00 - Financiamento a Curto Prazo - Externo</t>
  </si>
  <si>
    <t>2.1.2.5.0.00.00 - Juros e Encargos a Pagar de Empréstimos e 
 Financiamentos a Curto Prazo - Interno</t>
  </si>
  <si>
    <t>2.1.2.6.0.00.00 - Juros e Encargos a Pagar de Empréstimos e 
 Financiamentos a Curto Prazo - Externo</t>
  </si>
  <si>
    <t>2.1.2.8.0.00.00 - (-) Encargos Financeiros a Apropriar - Interno</t>
  </si>
  <si>
    <t>2.1.2.9.0.00.00 - (-) Encargos Financeiros a Apropriar - Externo</t>
  </si>
  <si>
    <t>2.1.3.1.0.00.00 - Fornecedores e Contas a Pagar Nacionais a Curto 
 Prazo</t>
  </si>
  <si>
    <t>2.1.3.2.0.00.00 - Fornecedores e Contas a Pagar Estrangeiros a Curto 
 Prazo</t>
  </si>
  <si>
    <t>2.1.4.1.0.00.00 - Obrigações Fiscais a Curto Prazo com a União</t>
  </si>
  <si>
    <t>2.1.4.2.0.00.00 - Obrigações Fiscais a Curto Prazo com os Estados</t>
  </si>
  <si>
    <t>2.1.4.3.0.00.00 - Obrigações Fiscais a Curto Prazo com os Municípios</t>
  </si>
  <si>
    <t>2.1.7.1.0.00.00 - Provisão para Riscos Trabalhistas a Curto Prazo</t>
  </si>
  <si>
    <t>2.1.7.3.0.00.00 - Provisões para Riscos Fiscais a Curto Prazo</t>
  </si>
  <si>
    <t>2.1.7.4.0.00.00 - Provisão para Riscos Cíveis a Curto Prazo</t>
  </si>
  <si>
    <t>2.1.7.5.0.00.00 - Provisão para Repartição de Créditos a Curto Prazo</t>
  </si>
  <si>
    <t>2.1.7.6.0.00.00 - Provisão para Riscos Decorrentes de Contratos de 
 PPP a Curto Prazo</t>
  </si>
  <si>
    <t>2.1.7.7.0.00.00 - Provisão para Obrigações Decorrentes da Atuação 
 Governamental a Curto Prazo</t>
  </si>
  <si>
    <t>2.1.7.9.0.00.00 - Outras Provisões a Curto Prazo</t>
  </si>
  <si>
    <t>2.1.8.1.0.00.00 - Adiantamentos de Clientes</t>
  </si>
  <si>
    <t>2.1.8.2.0.00.00 - Obrigações por Danos a Terceiros</t>
  </si>
  <si>
    <t>2.1.8.3.0.00.00 - Arrendamento Operacional a Pagar</t>
  </si>
  <si>
    <t>2.1.8.4.0.00.00 - Debêntures e Outros Títulos de Dívida a Curto Prazo</t>
  </si>
  <si>
    <t>2.1.8.5.0.00.00 - Dividendos e Juros sobre Capital Próprio a Pagar</t>
  </si>
  <si>
    <t>2.1.8.6.0.00.00 - Obrigações Decorrentes de Contratos De PPP</t>
  </si>
  <si>
    <t>2.1.8.7.0.00.00 - Depósitos de Instituições Autorizadas a Operar pelo 
 BACEN</t>
  </si>
  <si>
    <t>2.1.8.8.0.00.00 - Valores Restituíveis</t>
  </si>
  <si>
    <t>2.1.8.9.0.00.00 - Outras Obrigações a Curto Prazo</t>
  </si>
  <si>
    <t>2.2.1.1.0.00.00 - Pessoal a Pagar</t>
  </si>
  <si>
    <t>2.2.1.2.0.00.00 - Benefícios Previdenciários a Pagar</t>
  </si>
  <si>
    <t>2.2.1.3.0.00.00 - Benefícios Assistenciais a Pagar</t>
  </si>
  <si>
    <t>2.2.1.4.0.00.00 - Encargos Sociais a Pagar</t>
  </si>
  <si>
    <t>2.2.2.1.0.00.00 - Empréstimos a Longo Prazo - Interno</t>
  </si>
  <si>
    <t>2.2.2.2.0.00.00 - Empréstimos a Longo Prazo - Externo</t>
  </si>
  <si>
    <t>2.2.2.3.0.00.00 - Financiamentos a Longo Prazo - Interno</t>
  </si>
  <si>
    <t>2.2.2.4.0.00.00 - Financiamento a Longo Prazo - Externo</t>
  </si>
  <si>
    <t>2.2.2.5.0.00.00 - Juros e Encargos a Pagar de Empréstimos e 
 Financiamentos a Longo Prazo - Interno</t>
  </si>
  <si>
    <t>2.2.2.6.0.00.00 - Juros e Encargos a Pagar de Empréstimos e 
 Financiamentos a Longo Prazo - Externo</t>
  </si>
  <si>
    <t>2.2.2.8.0.00.00 - (-) Encargos Financeiros a Apropriar - Interno</t>
  </si>
  <si>
    <t>2.2.2.9.0.00.00 - (-) Encargos Financeiros a Apropriar - Externo</t>
  </si>
  <si>
    <t>2.2.3.1.0.00.00 - Fornecedores Nacionais a Longo Prazo</t>
  </si>
  <si>
    <t>2.2.3.2.0.00.00 - Fornecedores Estrangeiros a Longo Prazo</t>
  </si>
  <si>
    <t>2.2.4.1.0.00.00 - Obrigações Fiscais a Longo Prazo com a União</t>
  </si>
  <si>
    <t>2.2.4.2.0.00.00 - Obrigações Fiscais a Longo Prazo com os Estados</t>
  </si>
  <si>
    <t>2.2.4.3.0.00.00 - Obrigações Fiscais a Longo Prazo com os Municípios</t>
  </si>
  <si>
    <t>2.2.7.1.0.00.00 - Provisão para Riscos Trabalhistas a Longo Prazo</t>
  </si>
  <si>
    <t>2.2.7.2.0.00.00 - Provisões Matemáticas Previdenciárias a Longo Prazo</t>
  </si>
  <si>
    <t>2.2.7.3.0.00.00 - Provisão para Riscos Fiscais a Longo Prazo</t>
  </si>
  <si>
    <t>2.2.7.4.0.00.00 - Provisão para Riscos Cíveis a Longo Prazo</t>
  </si>
  <si>
    <t>2.2.7.5.0.00.00 - Provisão para Repartição de Créditos a Longo Prazo</t>
  </si>
  <si>
    <t>2.2.7.6.0.00.00 - Provisão para Riscos Decorrentes de Contratos de 
 PPP a Longo Prazo</t>
  </si>
  <si>
    <t>2.2.7.7.0.00.00 - Provisão para Obrigações Decorrentes da Atuação 
 Governamental a Longo Prazo</t>
  </si>
  <si>
    <t>2.2.7.9.0.00.00 - Outras Provisões a Longo Prazo</t>
  </si>
  <si>
    <t>2.2.8.1.0.00.00 - Adiantamentos de Clientes a Longo Prazo</t>
  </si>
  <si>
    <t>2.2.8.2.0.00.00 - Obrigações por Danos a Terceiros a Longo Prazo</t>
  </si>
  <si>
    <t>2.2.8.3.0.00.00 - Debêntures e Outros Títulos de Dívida a Longo Prazo</t>
  </si>
  <si>
    <t>2.2.8.4.0.00.00 - Adiantamento para Futuro Aumento de Capital</t>
  </si>
  <si>
    <t>2.2.8.6.0.00.00 - Obrigações Decorrentes de Contratos de PPP - Longo 
 Prazo</t>
  </si>
  <si>
    <t>2.2.8.8.0.00.00 - Valores Restituíveis</t>
  </si>
  <si>
    <t>2.2.8.9.0.00.00 - Outras Obrigações a Longo Prazo</t>
  </si>
  <si>
    <t>2.2.9.1.0.00.00 - Variação Patrimonial Aumentativa (VPA) Diferida</t>
  </si>
  <si>
    <t>2.2.9.2.0.00.00 - (-) Custo Diferido</t>
  </si>
  <si>
    <t>2.3.1.0.0.00.00 - Patrimônio Social e Capital Social</t>
  </si>
  <si>
    <t>2.3.1.1.0.00.00 - Patrimônio Social</t>
  </si>
  <si>
    <t>2.3.1.2.0.00.00 - Capital Social Realizado</t>
  </si>
  <si>
    <t>2.3.2.0.0.00.00 - Adiantamento para Futuro Aumento de Capital</t>
  </si>
  <si>
    <t>2.3.3.0.0.00.00 - Reservas de Capital</t>
  </si>
  <si>
    <t>2.3.3.1.0.00.00 - Ágio na Emissão de Ações</t>
  </si>
  <si>
    <t>2.3.3.2.0.00.00 - Alienação de Partes Beneficiarias</t>
  </si>
  <si>
    <t>2.3.3.3.0.00.00 - Alienação de Bônus de Subscrição</t>
  </si>
  <si>
    <t>2.3.3.4.0.00.00 - Correção Monetária do Capital Realizado</t>
  </si>
  <si>
    <t>2.3.3.9.0.00.00 - Outras Reservas de Capital</t>
  </si>
  <si>
    <t>2.3.4.0.0.00.00 - Ajustes de Avaliação Patrimonial</t>
  </si>
  <si>
    <t>2.3.4.1.0.00.00 - Ajustes de Avaliação Patrimonial de Ativos</t>
  </si>
  <si>
    <t>2.3.4.2.0.00.00 - Ajustes de Avaliação Patrimonial de Passivos</t>
  </si>
  <si>
    <t>2.3.5.0.0.00.00 - Reservas de Lucros</t>
  </si>
  <si>
    <t>2.3.5.1.0.00.00 - Reserva Legal</t>
  </si>
  <si>
    <t>2.3.5.2.0.00.00 - Reservas Estatutárias</t>
  </si>
  <si>
    <t>2.3.5.3.0.00.00 - Reserva para Contingencias</t>
  </si>
  <si>
    <t>2.3.5.4.0.00.00 - Reserva de Incentivos Fiscais</t>
  </si>
  <si>
    <t>2.3.5.5.0.00.00 - Reservas de Lucros para Expansão</t>
  </si>
  <si>
    <t>2.3.5.6.0.00.00 - Reserva de Lucros a Realizar</t>
  </si>
  <si>
    <t>2.3.5.7.0.00.00 - Reserva de Retenção de Premio na Emissão de 
 Debêntures</t>
  </si>
  <si>
    <t>2.3.5.9.0.00.00 - Outras Reservas de Lucro</t>
  </si>
  <si>
    <t>2.3.6.0.0.00.00 - Demais Reservas</t>
  </si>
  <si>
    <t>2.3.6.1.0.00.00 - Reserva de Reavaliação</t>
  </si>
  <si>
    <t>2.3.6.9.0.00.00 - Outras Reservas</t>
  </si>
  <si>
    <t>2.3.7.0.0.00.00 - Resultados Acumulados</t>
  </si>
  <si>
    <t>2.3.9.0.0.00.00 - (-) Ações/Cotas em Tesouraria</t>
  </si>
  <si>
    <t>2.3.9.1.0.00.00 - (-) Ações em Tesouraria</t>
  </si>
  <si>
    <t>2.3.9.2.0.00.00 - (-) Cotas em Tesouraria</t>
  </si>
  <si>
    <t>Ativo Financeiro</t>
  </si>
  <si>
    <t>Passivo Financeiro</t>
  </si>
  <si>
    <t>2.1.0.0.0.00.00 - Passivo Circulante - Financeiro</t>
  </si>
  <si>
    <t>6.3.1.1.0.00.00 - RP Não Processados a Liquidar</t>
  </si>
  <si>
    <t>6.3.1.7.1.00.00 - RP Não Processados a Liquidar- Inscrição no Exercício</t>
  </si>
  <si>
    <t>Passivo Permanente</t>
  </si>
  <si>
    <t>Saldo Patrimonial</t>
  </si>
  <si>
    <t>8.1.1.2.0.00.00 - Execução de Direitos Conveniados e Outros 
 Instrumentos Congêneres</t>
  </si>
  <si>
    <t>8.1.2.2.0.00.00 - Execução de Obrigações Conveniadas e Outros 
 Instrumentos Congêneres</t>
  </si>
  <si>
    <t>NOVA CODIFICAÇÃO (UNIÃO 2016 e 2017)</t>
  </si>
  <si>
    <t>CODIFICAÇÃO ANTIGA</t>
  </si>
  <si>
    <t xml:space="preserve">                3.5.9.0.0.00.00 - Outras Transferências e Delegações Concedidas </t>
  </si>
  <si>
    <t xml:space="preserve">                    3.5.9.0.1.00.00 - Outras Transferências Concedidas - Consolidação </t>
  </si>
  <si>
    <t xml:space="preserve">                    3.6.2.9.0.00.00 - Perdas com Alienação de Demais Ativos </t>
  </si>
  <si>
    <t xml:space="preserve">                        3.6.2.9.1.00.00 - Perdas com Alienação de Demais Ativos - 
                        Consolidação </t>
  </si>
  <si>
    <t xml:space="preserve">            3.8.0.0.0.00.00 - Custo das Mercadorias Vendidas, dos Produtos Vendidos 
            e dos Serviços Prestados </t>
  </si>
  <si>
    <t xml:space="preserve">                3.8.1.0.0.00.00 - Custo de Mercadorias Vendidas </t>
  </si>
  <si>
    <t xml:space="preserve">                    3.8.1.0.1.00.00 - Custo de Mercadorias Vendidas - Consolidação </t>
  </si>
  <si>
    <t xml:space="preserve">                    3.8.1.0.2.00.00 - Custo de Mercadorias Vendidas - Intra OFSS </t>
  </si>
  <si>
    <t xml:space="preserve">                    3.8.1.0.3.00.00 - Custo de Mercadorias Vendidas - Inter OFSS - União </t>
  </si>
  <si>
    <t xml:space="preserve">                    3.8.1.0.4.00.00 - Custo de Mercadorias Vendidas - Inter OFSS - Estado </t>
  </si>
  <si>
    <t xml:space="preserve">                    3.8.1.0.5.00.00 - Custo de Mercadorias Vendidas - Inter OFSS - 
                    Município </t>
  </si>
  <si>
    <t xml:space="preserve">                3.8.2.0.0.00.00 - Custos dos Produtos Vendidos </t>
  </si>
  <si>
    <t xml:space="preserve">                    3.8.2.0.1.00.00 - Custos dos Produtos Vendidos - Consolidação </t>
  </si>
  <si>
    <t xml:space="preserve">                    3.8.2.0.2.00.00 - Custos dos Produtos Vendidos - Intra OFSS </t>
  </si>
  <si>
    <t xml:space="preserve">                    3.8.2.0.3.00.00 - Custos dos Produtos Vendidos - Inter OFSS - União </t>
  </si>
  <si>
    <t xml:space="preserve">                    3.8.2.0.4.00.00 - Custos dos Produtos Vendidos - Inter OFSS - Estado </t>
  </si>
  <si>
    <t xml:space="preserve">                    3.8.2.0.5.00.00 - Custos dos Produtos Vendidos - Município </t>
  </si>
  <si>
    <t xml:space="preserve">                3.8.3.0.0.00.00 - Custo dos Serviços Prestados </t>
  </si>
  <si>
    <t xml:space="preserve">                    3.8.3.0.1.00.00 - Custo dos Serviços Prestados - Consolidação </t>
  </si>
  <si>
    <t xml:space="preserve">                    3.8.3.0.2.00.00 - Custo dos Serviços Prestados - Intra OFSS </t>
  </si>
  <si>
    <t xml:space="preserve">                    3.8.3.0.3.00.00 - Custo dos Serviços Prestados - Inter OFSS - União </t>
  </si>
  <si>
    <t xml:space="preserve">                    3.8.3.0.4.00.00 - Custo dos Serviços Prestados - Inter OFSS - Estado </t>
  </si>
  <si>
    <t xml:space="preserve">                    3.8.3.0.5.00.00 - Custo dos Serviços Prestados - Inter OFSS - 
                    Município </t>
  </si>
  <si>
    <t xml:space="preserve">                        3.9.7.5.3.00.00 - VPD de Provisão para Repartição de Créditos - 
                        Inter OFSS União </t>
  </si>
  <si>
    <t xml:space="preserve">                        3.9.7.5.4.00.00 - VPD de Provisão para Repartição de Créditos - 
                        Inter OFSS Estados </t>
  </si>
  <si>
    <t xml:space="preserve">                    3.9.9.6.0.00.00 - Indenizações e Restituições </t>
  </si>
  <si>
    <t xml:space="preserve">                        3.9.9.6.1.00.00 - Indenizações e Restituições - Consolidação </t>
  </si>
  <si>
    <t xml:space="preserve">                4.5.9.0.0.00.00 - Outras Transferências e Delegações Recebidas </t>
  </si>
  <si>
    <t xml:space="preserve">                    4.5.9.0.1.00.00 - Outras Transferências e Delegações Recebidas - 
                    Consolidação </t>
  </si>
  <si>
    <t xml:space="preserve">                    4.6.2.9.0.00.00 - Ganhos com Alienação de Demais Ativos </t>
  </si>
  <si>
    <t xml:space="preserve">                        4.6.2.9.1.00.00 - Ganhos com Alienação de Demais Ativos - 
                        Consolidação </t>
  </si>
  <si>
    <t xml:space="preserve">                4.6.5.0.0.00.00 - Reversão de Redução a Valor Recuperável </t>
  </si>
  <si>
    <t xml:space="preserve">                    4.6.5.1.0.00.00 - Reversão de Redução a Valor Recuperável de 
                    Investimentos </t>
  </si>
  <si>
    <t xml:space="preserve">                        4.6.5.1.1.00.00 - Reversão de Redução a Valor Recuperável de 
                        Investimentos - Consolidação </t>
  </si>
  <si>
    <t xml:space="preserve">                        4.6.5.1.2.00.00 - Reversão de Redução a Valor Recuperável de 
                        Investimentos - Intra OFSS </t>
  </si>
  <si>
    <t xml:space="preserve">                        4.6.5.1.3.00.00 - Reversão de Redução a Valor Recuperável de 
                        Investimentos - Inter OFSS - União </t>
  </si>
  <si>
    <t xml:space="preserve">                        4.6.5.1.4.00.00 - Reversão de Redução a Valor Recuperável de 
                        Investimentos - Inter OFSS - Estado </t>
  </si>
  <si>
    <t xml:space="preserve">                        4.6.5.1.5.00.00 - Reversão de Redução a Valor Recuperável de 
                        Investimentos - Inter OFSS - Município </t>
  </si>
  <si>
    <t xml:space="preserve">                    4.6.5.2.0.00.00 - Reversão de Redução a Valor Recuperável de 
                    Imobilizado </t>
  </si>
  <si>
    <t xml:space="preserve">                        4.6.5.2.1.00.00 - Reversão de Redução a Valor Recuperável de 
                        Imobilizado - Consolidação </t>
  </si>
  <si>
    <t xml:space="preserve">                    4.6.5.3.0.00.00 - Reversão de Redução a Valor Recuperável de 
                    Intangíveis </t>
  </si>
  <si>
    <t xml:space="preserve">                        4.6.5.3.1.00.00 - Reversão de Redução a Valor Recuperável de 
                        Intangíveis - Consolidação </t>
  </si>
  <si>
    <t>RECEITAS - UNIÃO</t>
  </si>
  <si>
    <t xml:space="preserve">                            1.1.1.2.04.20.00 - Pessoas Jurídicas </t>
  </si>
  <si>
    <t xml:space="preserve">                            1.1.1.2.04.30.00 - Retido nas Fontes </t>
  </si>
  <si>
    <t xml:space="preserve">                    1.2.1.0.01.00.00 - Contribuição Social para o Financiamento da 
                    Seguridade Social </t>
  </si>
  <si>
    <t xml:space="preserve">                    1.2.1.0.02.00.00 - Contribuição Social do Saláro-Educação </t>
  </si>
  <si>
    <t xml:space="preserve">                    1.2.1.0.04.00.00 - Cota-Parte da Contribuição Sindical </t>
  </si>
  <si>
    <t xml:space="preserve">                    1.2.1.0.05.00.00 - Contribuição para o Ensino Aeroviário </t>
  </si>
  <si>
    <t xml:space="preserve">                    1.2.1.0.06.00.00 - Contribuição para o Desenvolvimento do Ensino 
                    Profissional Marítimo </t>
  </si>
  <si>
    <t xml:space="preserve">                    1.2.1.0.07.00.00 - Contribuição para o Fundo de Saúde das Forças 
                    Armadas </t>
  </si>
  <si>
    <t xml:space="preserve">                    1.2.1.0.09.00.00 - Contribuição sobre a Arrecadação dos Fundos de 
                    Investimentos </t>
  </si>
  <si>
    <t xml:space="preserve">                    1.2.1.0.13.00.00 - Contribuição sobre a Arrecadação dos Fundos de 
                    Investimentos </t>
  </si>
  <si>
    <t xml:space="preserve">                    1.2.1.0.15.00.00 - Contribuição para Custeio das Pensões Militares </t>
  </si>
  <si>
    <t xml:space="preserve">                    1.2.1.0.17.00.00 - Contribuição sobre a Receita de Sorteios 
                    Realizados por Entidades </t>
  </si>
  <si>
    <t xml:space="preserve">                    1.2.1.0.18.00.00 - Contribuição sobre a Receita de Concursos de 
                    Prognósticos </t>
  </si>
  <si>
    <t xml:space="preserve">                    1.2.1.0.30.00.00 - Contribuições Previdenciárias para o Regime Geral 
                    de Previdência Social </t>
  </si>
  <si>
    <t xml:space="preserve">                    1.2.1.0.31.00.00 - Contribuição para o Fundo de Saúde dos Policiais 
                    Militares e Bombeiros Militares do Distrito Federal </t>
  </si>
  <si>
    <t xml:space="preserve">                    1.2.1.0.32.00.00 - Contribuições Rurais </t>
  </si>
  <si>
    <t xml:space="preserve">                    1.2.1.0.33.00.00 - Contribuição e Adicional para o Serviço Nacional 
                    de Aprendizagem Comercial - SENAC </t>
  </si>
  <si>
    <t xml:space="preserve">                    1.2.1.0.34.00.00 - Contribuição e Adicional para o Serviço Nacional 
                    de Aprendizagem Industrial - SENAI </t>
  </si>
  <si>
    <t xml:space="preserve">                    1.2.1.0.35.00.00 - Contribuição e Adicional para o Serviço Social do 
                    Comércio - SESC </t>
  </si>
  <si>
    <t xml:space="preserve">                    1.2.1.0.36.00.00 - Contribuição e Adicional para o Serviço Social da 
                    Indústria - SESI </t>
  </si>
  <si>
    <t xml:space="preserve">                    1.2.1.0.37.00.00 - Contribuições para o Programa de Integração Social 
                    e de Formação do Patrimônio do Servidor Público - PIS/PASEP </t>
  </si>
  <si>
    <t xml:space="preserve">                    1.2.1.0.38.00.00 - Contribuição Social sobre o Lucro das Pessoas 
                    Jurídicas </t>
  </si>
  <si>
    <t xml:space="preserve">                    1.2.1.0.39.00.00 - Contribuição para o Serviço Nacional de 
                    Aprendizagem Rural - SENAR </t>
  </si>
  <si>
    <t xml:space="preserve">                    1.2.1.0.41.00.00 - Contribuição para o Serviço Social do Transporte - 
                    SEST </t>
  </si>
  <si>
    <t xml:space="preserve">                    1.2.1.0.42.00.00 - Contribuição para o Serviço Nacional de 
                    Aprendizagem do Transporte - SENAT </t>
  </si>
  <si>
    <t xml:space="preserve">                    1.2.1.0.43.00.00 - Contribuição para o Serviço Brasileiro de Apoio às 
                    Micro e Pequenas Empresas - SEBRAE </t>
  </si>
  <si>
    <t xml:space="preserve">                    1.2.1.0.44.00.00 - Contribuição para o Serviço Nacional de 
                    Aprendizagem do Cooperativismo - SESCOOP </t>
  </si>
  <si>
    <t xml:space="preserve">                    1.2.1.0.45.00.00 - Contribuição sobre Jogos de Bingo </t>
  </si>
  <si>
    <t xml:space="preserve">                    1.2.1.0.47.00.00 - Contribuição Relativa à Despedida de Empregado sem 
                    Justa Causa </t>
  </si>
  <si>
    <t xml:space="preserve">                    1.2.1.0.48.00.00 - Contribuição sobre a Remuneração Devida ao 
                    Trabalhador </t>
  </si>
  <si>
    <t xml:space="preserve">                1.6.0.0.01.00.00 - Serviços Comerciais </t>
  </si>
  <si>
    <t xml:space="preserve">                1.6.0.0.04.00.00 - Serviços de Comunicação </t>
  </si>
  <si>
    <t xml:space="preserve">                1.6.0.0.06.00.00 - Serviços Portuários </t>
  </si>
  <si>
    <t xml:space="preserve">                1.6.0.0.07.00.00 - Serviços de Armazenagem </t>
  </si>
  <si>
    <t xml:space="preserve">                1.6.0.0.09.00.00 - Serviço de Socorro Marítimo </t>
  </si>
  <si>
    <t xml:space="preserve">                1.6.0.0.10.00.00 - Serviços de Informações Estatísticas </t>
  </si>
  <si>
    <t xml:space="preserve">                1.6.0.0.11.00.00 - Serviços de Metrologia e Certificação </t>
  </si>
  <si>
    <t xml:space="preserve">                1.6.0.0.12.00.00 - Serviços Tecnológicos </t>
  </si>
  <si>
    <t xml:space="preserve">                1.6.0.0.14.00.00 - Serviços de Inspeção e Fiscalização </t>
  </si>
  <si>
    <t xml:space="preserve">                1.6.0.0.15.00.00 - Serviços de Meteorologia </t>
  </si>
  <si>
    <t xml:space="preserve">                1.6.0.0.17.00.00 - Serviços Agropecuários </t>
  </si>
  <si>
    <t xml:space="preserve">                1.6.0.0.18.00.00 - Serviços de Reparação, Manutenção e Instalação </t>
  </si>
  <si>
    <t xml:space="preserve">                1.6.0.0.19.00.00 - Serviços Recreativos e Culturais </t>
  </si>
  <si>
    <t xml:space="preserve">                1.6.0.0.20.00.00 - Serviços de Consultoria, Assistência Técnica e 
                Análise de Projetos </t>
  </si>
  <si>
    <t xml:space="preserve">                1.6.0.0.21.00.00 - Serviços de Hospedagem e Alimentação </t>
  </si>
  <si>
    <t xml:space="preserve">                1.6.0.0.22.00.00 - Serviços de Estudos e Pesquisas </t>
  </si>
  <si>
    <t xml:space="preserve">                1.6.0.0.23.00.00 - Serviços de Registro de Marcas, de Patentes e de 
                Transferências de Tecnologia </t>
  </si>
  <si>
    <t xml:space="preserve">                1.6.0.0.24.00.00 - Serviços de Registro do Comércio </t>
  </si>
  <si>
    <t xml:space="preserve">                1.6.0.0.25.00.00 - Serviços de Informações Científicas e Tecnológicas </t>
  </si>
  <si>
    <t xml:space="preserve">                1.6.0.0.27.00.00 - Serviços de Perfuração e Instalação de Poços </t>
  </si>
  <si>
    <t xml:space="preserve">                1.6.0.0.28.00.00 - Serviços de Geoprocessamento </t>
  </si>
  <si>
    <t xml:space="preserve">                1.6.0.0.29.00.00 - Serviços de Cadastramento de Fornecedores </t>
  </si>
  <si>
    <t xml:space="preserve">                1.6.0.0.30.00.00 - Tarifa de Utilização de Faróis </t>
  </si>
  <si>
    <t xml:space="preserve">                1.6.0.0.31.00.00 - Tarifa e Adicional sobre Tarifa Aeroportuária </t>
  </si>
  <si>
    <t xml:space="preserve">                1.6.0.0.32.00.00 - Serviços de Cadastro da Atividade Mineral </t>
  </si>
  <si>
    <t xml:space="preserve">                1.6.0.0.33.00.00 - Tarifas e Adicional sobre Tarifas de Uso das 
                Comunicações e dos Auxílios à Navegação Aérea em Rota </t>
  </si>
  <si>
    <t xml:space="preserve">                1.6.0.0.34.00.00 - Serviços de Regulamentação da Exploração dos 
                Serviços de Telecomunicações - Regime Privado </t>
  </si>
  <si>
    <t xml:space="preserve">                1.6.0.0.35.00.00 - Serviços de Compensações de Variações Salariais </t>
  </si>
  <si>
    <t xml:space="preserve">                1.6.0.0.36.00.00 - Prestação de Serviços pelo Banco Central do Brasil </t>
  </si>
  <si>
    <t xml:space="preserve">                1.6.0.0.37.00.00 - Garantias e Avais </t>
  </si>
  <si>
    <t xml:space="preserve">                1.6.0.0.38.00.00 - Receita de Credenciamento de Empresas Prestadoras 
                de Serviços de Vistoria </t>
  </si>
  <si>
    <t xml:space="preserve">                1.6.0.0.39.00.00 - Serviços Veterinários </t>
  </si>
  <si>
    <t xml:space="preserve">                1.6.0.0.40.00.00 - Serviços de Certificação e Homologação de Produtos 
                de Telecomunicações </t>
  </si>
  <si>
    <t xml:space="preserve">                1.6.0.0.41.00.00 - Serviços de Captação, Adução, Tratamento, Reserva e 
                Distribuição de Água </t>
  </si>
  <si>
    <t xml:space="preserve">                1.6.0.0.42.00.00 - Serviços de Coleta, Transporte, Tratamento e 
                Destino Final de Esgotos </t>
  </si>
  <si>
    <t xml:space="preserve">                1.6.0.0.43.00.00 - Serviços de Coleta, Transporte, Tratamento e 
                Destino Final de Resíduos Sólidos </t>
  </si>
  <si>
    <t xml:space="preserve">                1.6.0.0.44.00.00 - Serviços de Abate de Animais </t>
  </si>
  <si>
    <t xml:space="preserve">                1.6.0.0.45.00.00 - Serviços de Preparação da Terra em Propriedades 
                Particulares </t>
  </si>
  <si>
    <t xml:space="preserve">                1.6.0.0.46.00.00 - Serviços de Cemitério </t>
  </si>
  <si>
    <t xml:space="preserve">                1.6.0.0.47.00.00 - Serviços de Iluminação Pública </t>
  </si>
  <si>
    <t xml:space="preserve">                1.6.0.0.48.00.00 - Serviços de Religamento de Água </t>
  </si>
  <si>
    <t xml:space="preserve">                1.6.0.0.50.00.00 - Tarifas de Inscrição em Concursos e Processos 
                Seletivos </t>
  </si>
  <si>
    <t xml:space="preserve">                1.6.0.0.51.00.00 - Receitas de Emissão de Certificado de Origem e de 
                Emissão de Licença e Exportação </t>
  </si>
  <si>
    <t xml:space="preserve">                1.6.0.0.56.00.00 - Certificação e Homologação da Atividade Mineral </t>
  </si>
  <si>
    <t xml:space="preserve">                1.6.0.0.60.00.00 - Serviços Voltados à Inovação e à Pesquisa no 
                Ambiente Produtivo - Instituição Científica e Tecnológica </t>
  </si>
  <si>
    <t xml:space="preserve">                1.6.0.0.70.00.00 - Tarifa de Compartilhamento e Utilização em 
                Atividades de Pesquisa e Inovação - Instituição Científica e 
                Tecnológica </t>
  </si>
  <si>
    <t xml:space="preserve">                1.6.0.0.99.00.00 - Outros Serviços </t>
  </si>
  <si>
    <t xml:space="preserve">                            1.7.2.1.01.03.00 - Cota-Parte do Fundo de Participação dos 
                            Municípios - 1% Cota Anual </t>
  </si>
  <si>
    <t xml:space="preserve">                            1.7.2.1.01.04.00 - Cota-Parte do Fundo de Participação dos 
                            Municípios - 1% Cota entregue no mês de julho (67)(I) </t>
  </si>
  <si>
    <t xml:space="preserve">                        1.7.2.1.09.00.00 - Outras Transferências da União </t>
  </si>
  <si>
    <t xml:space="preserve">                            1.7.2.1.09.01.00 - Transferência Financeira - L.C. nº 87/96 </t>
  </si>
  <si>
    <t xml:space="preserve">                            1.7.2.1.09.99.00 - Demais Transferências da União </t>
  </si>
  <si>
    <t xml:space="preserve">                        1.9.1.1.01.00.00 - Multa e Juros de Mora do Imposto sobre a 
                        Importação </t>
  </si>
  <si>
    <t xml:space="preserve">                        1.9.1.1.02.00.00 - Multas e Juros de Mora – Imposto de Renda e 
                        Proventos Qualquer Natureza </t>
  </si>
  <si>
    <t xml:space="preserve">                        1.9.1.1.03.00.00 - Multas e Juros de Mora do Imposto sobre Produtos 
                        Industrializados </t>
  </si>
  <si>
    <t xml:space="preserve">                        1.9.1.1.04.00.00 - Multa e Juros de Mora do Imposto sobre Operações 
                        de Crédito; Câmbio e Seguro; ou Relativas a Títulos ou Valores 
                        Mobiliários </t>
  </si>
  <si>
    <t xml:space="preserve">                        1.9.1.1.07.00.00 - Multas e Juros de Mora do Imposto sobre a 
                        Exportação </t>
  </si>
  <si>
    <t xml:space="preserve">                        1.9.1.1.08.00.00 - Multas e Juros de Mora do Imposto sobre a 
                        Propriedade Territorial Rural </t>
  </si>
  <si>
    <t xml:space="preserve">                        1.9.1.1.20.00.00 - Multas e Juros de Mora do Imposto sobre 
                        Transmissão “Causa Mortis” e Doação de Bens e Direitos </t>
  </si>
  <si>
    <t xml:space="preserve">                        1.9.1.1.31.00.00 - Multas e Juros de Mora das Taxas de Fiscalização 
                        das Telecomunicações </t>
  </si>
  <si>
    <t xml:space="preserve">                        1.9.1.1.32.00.00 - Multas e Juros de Mora da Taxa de Fiscalização 
                        dos Produtos controlados pelo Ministério do Exército </t>
  </si>
  <si>
    <t xml:space="preserve">                        1.9.1.1.33.00.00 - Multas e Juros de Mora da Taxa de Fiscalização 
                        dos Serviços de Irrigação </t>
  </si>
  <si>
    <t xml:space="preserve">                        1.9.1.1.34.00.00 - Multas e Juros de Mora da Taxa de Fiscalização 
                        dos Mercados de Seguro; da Capitalização e da Previdência 
                        Complementar Aberta e Fechada </t>
  </si>
  <si>
    <t xml:space="preserve">                        1.9.1.1.35.00.00 - Multas e Juros de Mora da Taxa de Fiscalização e 
                        Vigilância Sanitária </t>
  </si>
  <si>
    <t xml:space="preserve">                        1.9.1.1.36.00.00 - Multas e Juros de Mora da Taxa de Saúde 
                        Suplementar </t>
  </si>
  <si>
    <t xml:space="preserve">                        1.9.1.1.37.00.00 - Multas e Juros de Mora da Taxa de Fiscalização 
                        dos Mercados de Títulos e Valores Mobiliários </t>
  </si>
  <si>
    <t xml:space="preserve">                        1.9.1.1.38.00.00 - Multas e Juros de Mora do Imposto sobre a 
                        Propriedade Predial e Territorial Urbana – IPTU </t>
  </si>
  <si>
    <t xml:space="preserve">                        1.9.1.1.39.00.00 - Multas e Juros de Mora do Imposto sobre a 
                        Transmissão Inter Vivos de Bens Imóveis - ITBI </t>
  </si>
  <si>
    <t xml:space="preserve">                        1.9.1.1.40.00.00 - Multas e Juros de Mora do Imposto sobre Serviços 
                        de Qualquer Natureza – ISS </t>
  </si>
  <si>
    <t xml:space="preserve">                        1.9.1.1.41.00.00 - Multas e Juros de Mora do Imposto sobre a 
                        Propriedade de Veículos Automotores – IPVA </t>
  </si>
  <si>
    <t xml:space="preserve">                        1.9.1.1.42.00.00 - Multas e Juros de Mora do Imposto sobre 
                        Circulação de Mercadorias e Serviços – ICMS </t>
  </si>
  <si>
    <t xml:space="preserve">                        1.9.1.1.98.00.00 - Multas e Juros de Mora das Contribuições de 
                        Melhoria </t>
  </si>
  <si>
    <t xml:space="preserve">                        1.9.1.1.99.00.00 - Multas e Juros de Mora de Outros Tributos </t>
  </si>
  <si>
    <t xml:space="preserve">                        1.9.1.3.01.00.00 - Multas e Juros de Mora da Dívida Ativa do Imposto 
                        sobre a Importação </t>
  </si>
  <si>
    <t xml:space="preserve">                        1.9.1.3.02.00.00 - Multas e Juros de Mora da Dívida Ativa do Imposto 
                        sobre a Renda e Proventos de Qualquer Natureza </t>
  </si>
  <si>
    <t xml:space="preserve">                        1.9.1.3.03.00.00 - Multas e Juros de Mora da Dívida Ativa do Imposto 
                        sobre Produtos Industrializados </t>
  </si>
  <si>
    <t xml:space="preserve">                        1.9.1.3.04.00.00 - Multas e Juros de Mora da Dívida Ativa do Imposto 
                        sobre Operações de Crédito; Câmbio e Seguro ou Relativas a Títulos 
                        ou Valores Mobiliários </t>
  </si>
  <si>
    <t xml:space="preserve">                        1.9.1.3.07.00.00 - Multas e Juros de Mora da Dívida Ativa do Imposto 
                        sobre a Exportação </t>
  </si>
  <si>
    <t xml:space="preserve">                        1.9.1.3.08.00.00 - Multas e Juros de Mora da Dívida Ativa do Imposto 
                        sobre a Propriedade Territorial Rural </t>
  </si>
  <si>
    <t xml:space="preserve">                        1.9.1.3.09.00.00 - Multas e Juros de Mora da Dívida Ativa da Taxa de 
                        Fiscalização das Telecomunicações </t>
  </si>
  <si>
    <t xml:space="preserve">                        1.9.1.3.10.00.00 - Multas e Juros de Mora da Dívida Ativa da Taxa de 
                        Fiscalização dos Produtos Controlados pelo Ministério do Exército </t>
  </si>
  <si>
    <t xml:space="preserve">                        1.9.1.3.11.00.00 - Multas e Juros de Mora da Dívida Ativa do Imposto 
                        sobre a Propriedade Predial e Territorial Urbana – IPTU </t>
  </si>
  <si>
    <t xml:space="preserve">                        1.9.1.3.12.00.00 - Multas e Juros de Mora da Dívida Ativa do Imposto 
                        sobre a Transmissão Inter Vivos de Bens Imóveis - ITBI </t>
  </si>
  <si>
    <t xml:space="preserve">                        1.9.1.3.13.00.00 - Multas e Juros de Mora da Dívida Ativa do Imposto 
                        sobre Serviços de Qualquer Natureza – ISS </t>
  </si>
  <si>
    <t xml:space="preserve">                        1.9.1.3.14.00.00 - Multas e Juros de Mora da Dívida Ativa do Imposto 
                        sobre a Propriedade de Veículos Automotores – IPVA </t>
  </si>
  <si>
    <t xml:space="preserve">                        1.9.1.3.15.00.00 - Multas e Juros de Mora da Dívida Ativa do Imposto 
                        sobre Circulação de Mercadorias e Prestação de Serviços – ICMS </t>
  </si>
  <si>
    <t xml:space="preserve">                        1.9.1.3.16.00.00 - Multa e Juros de Mora da Dívida Ativa de Custas 
                        Judiciais </t>
  </si>
  <si>
    <t xml:space="preserve">                        1.9.1.3.20.00.00 - Multa e Juros de Mora da Dívida Ativa do Imposto 
                        sobre Transmissão “Causa Mortis” e Doação de Bens e Direitos </t>
  </si>
  <si>
    <t xml:space="preserve">                        1.9.1.3.35.00.00 - Multas e Juros de Mora da Dívida Ativa da Taxa de 
                        Fiscalização e Vigilância Sanitária </t>
  </si>
  <si>
    <t xml:space="preserve">                        1.9.1.3.98.00.00 - Multas e Juros de mora da Dívida Ativa das 
                        Contribuições de Melhoria </t>
  </si>
  <si>
    <t xml:space="preserve">                        1.9.1.3.99.00.00 - Multas e Juros de Mora da Dívida Ativa de Outros 
                        Tributos </t>
  </si>
  <si>
    <t xml:space="preserve">                        1.9.2.2.01.00.00 - Restituições de Convênios </t>
  </si>
  <si>
    <t xml:space="preserve">                        1.9.2.2.02.00.00 - Restituições de Benefícios não Desembolsados </t>
  </si>
  <si>
    <t xml:space="preserve">                        1.9.2.2.03.00.00 - Restituições de Constribuições Previdenciárias 
                        Complementares </t>
  </si>
  <si>
    <t xml:space="preserve">                        1.9.2.2.04.00.00 - Restituições não Reclamadas das Condenações 
                        Judiciais </t>
  </si>
  <si>
    <t xml:space="preserve">                        1.9.2.2.05.00.00 - Ressarcimento por Operadoras de Seguros Privados 
                        de Assistência à Saúde </t>
  </si>
  <si>
    <t xml:space="preserve">                        1.9.2.2.06.00.00 - Ressarcimento do Custo de Disponibilização de 
                        Medicamentos </t>
  </si>
  <si>
    <t xml:space="preserve">                        1.9.2.2.07.00.00 - Recuperação de Despesas de Exercícios Anteriores </t>
  </si>
  <si>
    <t xml:space="preserve">                        1.9.2.2.08.00.00 - Ressarcimento de Pagamentos de Honorários 
                        Técnicos-Periciais </t>
  </si>
  <si>
    <t xml:space="preserve">                        1.9.2.2.09.00.00 - Ressarcimento de Despesas do Porte de Remessa e 
                        Retorno dos Autos </t>
  </si>
  <si>
    <t xml:space="preserve">                        1.9.2.2.11.00.00 - Restituição de Parcelas do Seguro Desemprego 
                        Recebidas Indevidamente </t>
  </si>
  <si>
    <t xml:space="preserve">                        1.9.2.2.20.00.00 - Recuperação de Sinistros </t>
  </si>
  <si>
    <t xml:space="preserve">                        1.9.2.2.21.00.00 - Ressarcimentos de Pagamentos de Despesas pela 
                        Deportação </t>
  </si>
  <si>
    <t xml:space="preserve">                        1.9.2.2.22.00.00 - Ressarcimento Decorrente de Ações Regressivas 
                        Oriundas da Relação de Trabalho </t>
  </si>
  <si>
    <t xml:space="preserve">                        1.9.2.2.23.00.00 - Restituição de Recursos de Fomento </t>
  </si>
  <si>
    <t xml:space="preserve">                        1.9.2.2.24.00.00 - Restituição de Recursos de Subvenções ou 
                        Subsídios </t>
  </si>
  <si>
    <t xml:space="preserve">                        1.9.2.2.30.00.00 - Devoluções de Recursos Decorrentes de 
                        Restituições Indevidas do Imposto de Renda </t>
  </si>
  <si>
    <t xml:space="preserve">                        1.9.2.3.01.00.00 - Retorno de Investimentos Mediante Participação em 
                        Empresas e Projetos </t>
  </si>
  <si>
    <t xml:space="preserve">                        1.9.3.1.01.00.00 - Receita da Dívida Ativa do Imposto sobre a Renda 
                        e Proventos de Qualquer Natureza </t>
  </si>
  <si>
    <t xml:space="preserve">                        1.9.3.1.02.00.00 - Receita da Dívida Ativa do Imposto sobre Produtos 
                        Industrializados </t>
  </si>
  <si>
    <t xml:space="preserve">                        1.9.3.1.03.00.00 - Receita da Dívida Ativa do Imposto sobre 
                        Operações de Crédito; Câmbio e Seguro; ou Relativas a Títulos ou 
                        Valores Mobiliários </t>
  </si>
  <si>
    <t xml:space="preserve">                        1.9.3.1.04.00.00 - Receita da Dívida Ativa do Imposto sobre a 
                        Propriedade Territorial Rural </t>
  </si>
  <si>
    <t xml:space="preserve">                        1.9.3.1.05.00.00 - Receita da Dívida Ativa do Imposto sobre a 
                        Importação </t>
  </si>
  <si>
    <t xml:space="preserve">                        1.9.3.1.06.00.00 - Receita da Dívida Ativa do Imposto sobre a 
                        Exportação </t>
  </si>
  <si>
    <t xml:space="preserve">                        1.9.3.1.07.00.00 - Receita da Dívida Ativa de Custas Judiciais </t>
  </si>
  <si>
    <t xml:space="preserve">                        1.9.3.1.08.00.00 - Receita da Dívida Ativa da Taxa de Fiscalização 
                        de Telecomunicações </t>
  </si>
  <si>
    <t xml:space="preserve">                        1.9.3.1.09.00.00 - Receita da Dívida Ativa decorrente da Taxa de 
                        Fiscalização – TAFIC </t>
  </si>
  <si>
    <t xml:space="preserve">                        1.9.3.1.11.00.00 - Receita da Dívida Ativa do Imposto sobre a 
                        Propriedade Predial e Territorial Urbana – IPTU </t>
  </si>
  <si>
    <t xml:space="preserve">                        1.9.3.1.12.00.00 - Receita da Dívida Ativa do Imposto sobre a 
                        Transmissão Inter Vivos de Bens Imóveis - ITBI </t>
  </si>
  <si>
    <t xml:space="preserve">                        1.9.3.1.13.00.00 - Receita da Dívida Ativa do Imposto sobre Serviços 
                        de Qualquer Natureza – ISS </t>
  </si>
  <si>
    <t xml:space="preserve">                        1.9.3.1.14.00.00 - Receita da Dívida Ativa do Imposto sobre a 
                        Propriedade de Veículos Automotores – IPVA </t>
  </si>
  <si>
    <t xml:space="preserve">                        1.9.3.1.15.00.00 - Receita da Dívida Ativa do Imposto sobre 
                        Circulação de Mercadorias e Prestação de Serviços – ICMS </t>
  </si>
  <si>
    <t xml:space="preserve">                        1.9.3.1.20.00.00 - Receita da Dívida Ativa do Imposto sobre 
                        Transmissão “Causa Mortis” e Doação de Bens e Direitos </t>
  </si>
  <si>
    <t xml:space="preserve">                        1.9.3.1.35.00.00 - Receita da Dívida Ativa da Taxa de Fiscalização e 
                        Vigilância Sanitária </t>
  </si>
  <si>
    <t xml:space="preserve">                        1.9.3.1.36.00.00 - Receita da Dívida Ativa da Taxa de Saúde 
                        Suplementar </t>
  </si>
  <si>
    <t xml:space="preserve">                        1.9.3.1.98.00.00 - Receita da Dívida Ativa das Contribuições de 
                        Melhoria </t>
  </si>
  <si>
    <t xml:space="preserve">                        1.9.3.1.99.00.00 - Receita da Dívida Ativa de Outros Tributos </t>
  </si>
  <si>
    <t xml:space="preserve">                    3.3.30.41.00.00 - Contribuições </t>
  </si>
  <si>
    <t xml:space="preserve">                    3.3.40.41.00.00 - Contribuições </t>
  </si>
  <si>
    <t xml:space="preserve">                3.3.67.00.00.00 - Execução de Contrato de Parceria Público-Privada - 
                PPP </t>
  </si>
  <si>
    <t xml:space="preserve">                    3.3.90.81.00.00 - Distribuição Constitucional ou Legal de Receitas </t>
  </si>
  <si>
    <t xml:space="preserve">                4.5.67.00.00.00 - Execução de Contrato de Parceria Público-Privada - 
                PPP </t>
  </si>
  <si>
    <t xml:space="preserve">Despesas Exceto Intraorçamentárias </t>
  </si>
  <si>
    <t xml:space="preserve">Despesas Intraorçamentárias </t>
  </si>
  <si>
    <t>1.1.5.7.0.00.00 - Adiantamentos a Fornecedores</t>
  </si>
  <si>
    <t>3.1.8.0.0.00.00 - Custo de Pessoal e Encargos</t>
  </si>
  <si>
    <t>3.3.8.0.0.00.00 - Custo de Materiais, Serviços e Consumo de Capital 
 Fixo</t>
  </si>
  <si>
    <t>3.7.8.0.0.00.00 - Custo com Tributos</t>
  </si>
  <si>
    <t>3.9.8.0.0.00.00 - Custo de Outras VPD</t>
  </si>
  <si>
    <t>4.9.9.7.0.00.00 - VPA Decorrente Alienação Bens Apreendidos</t>
  </si>
  <si>
    <t>Ativo Permanente</t>
  </si>
  <si>
    <t>1.0.0.0.00.0.0 - Receitas Correntes</t>
  </si>
  <si>
    <t xml:space="preserve">Observações:
Com objetivo de espelhar o que foi publicado no BSPN de 2014 foi necessário corrigir a inconsistência no saldo patrimonial no BP dos municípios. O valor 244129180085,43, declarado pelos entes na DCA foi alterado para 243701106262,45. </t>
  </si>
  <si>
    <t xml:space="preserve">Observações:
Com objetivo de espelhar o que foi publicado no BSPN de 2015 foi necessário desconsiderar a coluna "outras deduções da receita" na apuração da natureza de receita dos Estados.
A conta 2.3.7.0.0.00.00 - Resultados Acumulados nos BP da União, Estados e Municípios foi ajustada para espelhar a publicação no BSPN. Segue justificativa apresentada nos dados divulgados no BSPN do ano de 2017: "Apuração da equação contábil (Ativo Total - Passivo Total) demonstrando resultado inicial pós-consolidação (COM exclusões) diferente de zero. Essa situação é decorrente da diferença de metodologia de registro contábil nos entes. Para equilibrar a equação contábil em questão, apropriou-se a diferença verificada em "Resultados Acumulados"."
</t>
  </si>
  <si>
    <t>Observação: Para que os valores da série histórica espelhem o que foi publicado no BSPN de 2016 foram necessários ajustes no quadro de Receitas Orçamentárias. Os valores ajustados estão em amarelo.
A conta 2.3.7.0.0.00.00 - Resultados Acumulados nos BP da União, Estados e Municípios foi ajustada para espelhar a publicação no BSPN. Segue justificativa apresentada nos dados divulgados no BSPN do ano de 2017: "Apuração da equação contábil (Ativo Total - Passivo Total) demonstrando resultado inicial pós-consolidação (COM exclusões) diferente de zero. Essa situação é decorrente da diferença de metodologia de registro contábil nos entes. Para equilibrar a equação contábil em questão, apropriou-se a diferença verificada em "Resultados Acumulados"."</t>
  </si>
  <si>
    <t>Observação:
A conta 2.3.7.0.0.00.00 - Resultados Acumulados nos BP da União, Estados e Municípios foi ajustada para espelhar a publicação no BSPN. Segue justificativa apresentada nos dados divulgados no BSPN do ano de 2017: "Apuração da equação contábil (Ativo Total - Passivo Total) demonstrando resultado inicial pós-consolidação (COM exclusões) diferente de zero. Essa situação é decorrente da diferença de metodologia de registro contábil nos entes. Para equilibrar a equação contábil em questão, apropriou-se a diferença verificada em "Resultados Acumulados"."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</si>
</sst>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000000000"/>
    <numFmt numFmtId="165" formatCode="#,##0.00000000000"/>
    <numFmt numFmtId="166" formatCode="#,##0.00000000000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9"/>
      <name val="LucidaSansRegular"/>
    </font>
    <font>
      <sz val="10"/>
      <color indexed="8"/>
      <name val="LucidaSansRegular"/>
    </font>
    <font>
      <sz val="10"/>
      <color rgb="FFFF0000"/>
      <name val="LucidaSansRegular"/>
    </font>
    <font>
      <sz val="10"/>
      <color theme="1"/>
      <name val="LucidaSansRegular"/>
    </font>
    <font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darkDown">
        <bgColor indexed="44"/>
      </patternFill>
    </fill>
    <fill>
      <patternFill patternType="darkDown">
        <bgColor indexed="40"/>
      </patternFill>
    </fill>
    <fill>
      <patternFill patternType="lightDown">
        <bgColor indexed="40"/>
      </patternFill>
    </fill>
    <fill>
      <patternFill patternType="lightDown">
        <bgColor indexed="44"/>
      </patternFill>
    </fill>
    <fill>
      <patternFill patternType="darkUp">
        <bgColor indexed="44"/>
      </patternFill>
    </fill>
    <fill>
      <patternFill patternType="darkUp">
        <bgColor indexed="40"/>
      </patternFill>
    </fill>
    <fill>
      <patternFill patternType="lightDown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lightDown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thin">
        <color indexed="9"/>
      </bottom>
      <diagonal/>
    </border>
    <border>
      <left/>
      <right/>
      <top style="medium">
        <color indexed="64"/>
      </top>
      <bottom style="thin">
        <color indexed="9"/>
      </bottom>
      <diagonal/>
    </border>
    <border>
      <left/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4" fontId="0" fillId="0" borderId="0" xfId="0" applyNumberFormat="1"/>
    <xf numFmtId="0" fontId="3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4" fontId="4" fillId="4" borderId="2" xfId="0" applyNumberFormat="1" applyFont="1" applyFill="1" applyBorder="1" applyAlignment="1" applyProtection="1">
      <alignment vertical="center"/>
      <protection locked="0"/>
    </xf>
    <xf numFmtId="0" fontId="4" fillId="5" borderId="2" xfId="0" applyFont="1" applyFill="1" applyBorder="1" applyAlignment="1">
      <alignment vertical="center" wrapText="1"/>
    </xf>
    <xf numFmtId="4" fontId="4" fillId="5" borderId="2" xfId="0" applyNumberFormat="1" applyFont="1" applyFill="1" applyBorder="1" applyAlignment="1" applyProtection="1">
      <alignment vertical="center"/>
      <protection locked="0"/>
    </xf>
    <xf numFmtId="0" fontId="0" fillId="0" borderId="0" xfId="0" applyFill="1"/>
    <xf numFmtId="4" fontId="0" fillId="0" borderId="0" xfId="0" applyNumberFormat="1" applyFill="1"/>
    <xf numFmtId="4" fontId="4" fillId="6" borderId="2" xfId="0" applyNumberFormat="1" applyFont="1" applyFill="1" applyBorder="1" applyAlignment="1" applyProtection="1">
      <alignment vertical="center"/>
    </xf>
    <xf numFmtId="4" fontId="4" fillId="7" borderId="2" xfId="0" applyNumberFormat="1" applyFont="1" applyFill="1" applyBorder="1" applyAlignment="1" applyProtection="1">
      <alignment vertical="center"/>
    </xf>
    <xf numFmtId="4" fontId="4" fillId="8" borderId="2" xfId="0" applyNumberFormat="1" applyFont="1" applyFill="1" applyBorder="1" applyAlignment="1" applyProtection="1">
      <alignment vertical="center"/>
    </xf>
    <xf numFmtId="4" fontId="4" fillId="9" borderId="2" xfId="0" applyNumberFormat="1" applyFont="1" applyFill="1" applyBorder="1" applyAlignment="1" applyProtection="1">
      <alignment vertical="center"/>
    </xf>
    <xf numFmtId="4" fontId="0" fillId="2" borderId="0" xfId="0" applyNumberFormat="1" applyFill="1"/>
    <xf numFmtId="0" fontId="0" fillId="2" borderId="0" xfId="0" applyFill="1"/>
    <xf numFmtId="4" fontId="4" fillId="10" borderId="2" xfId="0" applyNumberFormat="1" applyFont="1" applyFill="1" applyBorder="1" applyAlignment="1" applyProtection="1">
      <alignment vertical="center"/>
    </xf>
    <xf numFmtId="4" fontId="4" fillId="11" borderId="2" xfId="0" applyNumberFormat="1" applyFont="1" applyFill="1" applyBorder="1" applyAlignment="1" applyProtection="1">
      <alignment vertical="center"/>
    </xf>
    <xf numFmtId="4" fontId="4" fillId="5" borderId="2" xfId="0" applyNumberFormat="1" applyFont="1" applyFill="1" applyBorder="1" applyAlignment="1">
      <alignment vertical="center" wrapText="1"/>
    </xf>
    <xf numFmtId="4" fontId="4" fillId="4" borderId="2" xfId="0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0" fillId="0" borderId="0" xfId="0"/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vertical="center" wrapText="1"/>
    </xf>
    <xf numFmtId="0" fontId="4" fillId="12" borderId="7" xfId="0" applyFont="1" applyFill="1" applyBorder="1"/>
    <xf numFmtId="0" fontId="4" fillId="12" borderId="2" xfId="0" applyFont="1" applyFill="1" applyBorder="1"/>
    <xf numFmtId="0" fontId="4" fillId="12" borderId="8" xfId="0" applyFont="1" applyFill="1" applyBorder="1"/>
    <xf numFmtId="0" fontId="4" fillId="5" borderId="6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3" fillId="3" borderId="11" xfId="0" applyFont="1" applyFill="1" applyBorder="1" applyAlignment="1">
      <alignment vertical="center" wrapText="1"/>
    </xf>
    <xf numFmtId="0" fontId="4" fillId="13" borderId="0" xfId="0" applyFont="1" applyFill="1" applyBorder="1" applyAlignment="1">
      <alignment vertical="center" wrapText="1"/>
    </xf>
    <xf numFmtId="0" fontId="2" fillId="2" borderId="1" xfId="0" applyFont="1" applyFill="1" applyBorder="1" applyAlignment="1"/>
    <xf numFmtId="0" fontId="3" fillId="3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 indent="5"/>
    </xf>
    <xf numFmtId="0" fontId="4" fillId="0" borderId="2" xfId="0" applyFont="1" applyFill="1" applyBorder="1" applyAlignment="1">
      <alignment horizontal="left" vertical="center" wrapText="1" indent="4"/>
    </xf>
    <xf numFmtId="0" fontId="4" fillId="0" borderId="2" xfId="0" applyFont="1" applyFill="1" applyBorder="1" applyAlignment="1">
      <alignment horizontal="left" vertical="center" wrapText="1" indent="6"/>
    </xf>
    <xf numFmtId="0" fontId="4" fillId="14" borderId="2" xfId="0" applyFont="1" applyFill="1" applyBorder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 indent="3"/>
    </xf>
    <xf numFmtId="4" fontId="4" fillId="0" borderId="2" xfId="0" applyNumberFormat="1" applyFont="1" applyFill="1" applyBorder="1" applyAlignment="1" applyProtection="1">
      <alignment vertical="center"/>
      <protection locked="0"/>
    </xf>
    <xf numFmtId="4" fontId="4" fillId="0" borderId="2" xfId="0" applyNumberFormat="1" applyFont="1" applyFill="1" applyBorder="1" applyAlignment="1" applyProtection="1">
      <alignment horizontal="left" vertical="center" indent="4"/>
      <protection locked="0"/>
    </xf>
    <xf numFmtId="164" fontId="0" fillId="2" borderId="0" xfId="0" applyNumberFormat="1" applyFill="1"/>
    <xf numFmtId="165" fontId="0" fillId="0" borderId="0" xfId="0" applyNumberFormat="1"/>
    <xf numFmtId="43" fontId="0" fillId="2" borderId="0" xfId="1" applyFont="1" applyFill="1"/>
    <xf numFmtId="166" fontId="0" fillId="2" borderId="0" xfId="0" applyNumberFormat="1" applyFill="1"/>
    <xf numFmtId="0" fontId="4" fillId="0" borderId="12" xfId="0" applyFont="1" applyFill="1" applyBorder="1" applyAlignment="1">
      <alignment horizontal="left" vertical="center" wrapText="1" indent="3"/>
    </xf>
    <xf numFmtId="4" fontId="4" fillId="2" borderId="2" xfId="0" applyNumberFormat="1" applyFont="1" applyFill="1" applyBorder="1" applyAlignment="1" applyProtection="1">
      <alignment vertical="center"/>
      <protection locked="0"/>
    </xf>
    <xf numFmtId="0" fontId="6" fillId="2" borderId="2" xfId="0" applyFont="1" applyFill="1" applyBorder="1" applyAlignment="1">
      <alignment vertical="center" wrapText="1"/>
    </xf>
    <xf numFmtId="4" fontId="6" fillId="2" borderId="2" xfId="0" applyNumberFormat="1" applyFont="1" applyFill="1" applyBorder="1" applyAlignment="1" applyProtection="1">
      <alignment vertical="center"/>
      <protection locked="0"/>
    </xf>
    <xf numFmtId="0" fontId="0" fillId="2" borderId="0" xfId="0" applyFont="1" applyFill="1"/>
    <xf numFmtId="4" fontId="0" fillId="2" borderId="0" xfId="0" applyNumberFormat="1" applyFont="1" applyFill="1"/>
    <xf numFmtId="165" fontId="0" fillId="2" borderId="0" xfId="0" applyNumberFormat="1" applyFont="1" applyFill="1"/>
    <xf numFmtId="165" fontId="0" fillId="2" borderId="0" xfId="0" applyNumberFormat="1" applyFill="1"/>
    <xf numFmtId="0" fontId="0" fillId="0" borderId="0" xfId="0"/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0" fillId="15" borderId="0" xfId="0" applyFill="1"/>
    <xf numFmtId="4" fontId="0" fillId="15" borderId="0" xfId="0" applyNumberFormat="1" applyFill="1"/>
    <xf numFmtId="0" fontId="0" fillId="0" borderId="0" xfId="0"/>
    <xf numFmtId="3" fontId="0" fillId="0" borderId="0" xfId="0" applyNumberFormat="1"/>
    <xf numFmtId="43" fontId="0" fillId="2" borderId="0" xfId="0" applyNumberFormat="1" applyFill="1"/>
    <xf numFmtId="0" fontId="7" fillId="0" borderId="0" xfId="0" applyFont="1"/>
    <xf numFmtId="0" fontId="7" fillId="0" borderId="0" xfId="0" applyFont="1" applyAlignment="1">
      <alignment wrapText="1"/>
    </xf>
    <xf numFmtId="4" fontId="4" fillId="0" borderId="9" xfId="0" applyNumberFormat="1" applyFont="1" applyFill="1" applyBorder="1" applyAlignment="1" applyProtection="1">
      <alignment vertical="center"/>
      <protection locked="0"/>
    </xf>
    <xf numFmtId="0" fontId="0" fillId="0" borderId="0" xfId="0"/>
    <xf numFmtId="0" fontId="0" fillId="0" borderId="0" xfId="0"/>
    <xf numFmtId="0" fontId="0" fillId="0" borderId="0" xfId="0"/>
    <xf numFmtId="4" fontId="0" fillId="16" borderId="0" xfId="0" applyNumberFormat="1" applyFill="1"/>
    <xf numFmtId="4" fontId="0" fillId="17" borderId="0" xfId="0" applyNumberFormat="1" applyFill="1"/>
    <xf numFmtId="4" fontId="2" fillId="15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left" wrapText="1"/>
    </xf>
    <xf numFmtId="0" fontId="3" fillId="3" borderId="6" xfId="0" applyFont="1" applyFill="1" applyBorder="1" applyAlignment="1">
      <alignment horizontal="center" vertical="center" wrapText="1"/>
    </xf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82"/>
  <sheetViews>
    <sheetView topLeftCell="A62" zoomScaleNormal="100" workbookViewId="0">
      <selection activeCell="A83" sqref="A83"/>
    </sheetView>
  </sheetViews>
  <sheetFormatPr defaultRowHeight="15"/>
  <cols>
    <col min="1" max="1" width="85.28515625" bestFit="1" customWidth="1"/>
    <col min="2" max="2" width="55.140625" bestFit="1" customWidth="1"/>
    <col min="3" max="3" width="19.5703125" style="1" bestFit="1" customWidth="1"/>
    <col min="4" max="4" width="19.140625" bestFit="1" customWidth="1"/>
    <col min="5" max="5" width="17.85546875" bestFit="1" customWidth="1"/>
    <col min="6" max="6" width="19.42578125" bestFit="1" customWidth="1"/>
  </cols>
  <sheetData>
    <row r="1" spans="1:6">
      <c r="B1" s="82" t="s">
        <v>4994</v>
      </c>
      <c r="C1" s="82"/>
    </row>
    <row r="3" spans="1:6">
      <c r="B3" s="68" t="s">
        <v>4946</v>
      </c>
      <c r="C3" s="69"/>
      <c r="D3" s="68"/>
      <c r="E3" s="68"/>
      <c r="F3" s="68"/>
    </row>
    <row r="4" spans="1:6">
      <c r="B4" s="69"/>
      <c r="C4" s="69" t="s">
        <v>5043</v>
      </c>
      <c r="D4" s="69" t="s">
        <v>5044</v>
      </c>
      <c r="E4" s="69" t="s">
        <v>5045</v>
      </c>
      <c r="F4" s="69" t="s">
        <v>5046</v>
      </c>
    </row>
    <row r="5" spans="1:6">
      <c r="A5" s="59" t="s">
        <v>5162</v>
      </c>
      <c r="B5" s="69" t="s">
        <v>4947</v>
      </c>
      <c r="C5" s="69">
        <v>1033604908486.2699</v>
      </c>
      <c r="D5" s="69">
        <v>225525194881.97</v>
      </c>
      <c r="E5" s="69">
        <v>143031552776.39005</v>
      </c>
      <c r="F5" s="69">
        <v>1402161656144.6301</v>
      </c>
    </row>
    <row r="6" spans="1:6">
      <c r="A6" t="s">
        <v>5092</v>
      </c>
      <c r="B6" s="69" t="s">
        <v>4948</v>
      </c>
      <c r="C6" s="69">
        <v>690952547634.28992</v>
      </c>
      <c r="D6" s="69">
        <v>100521935625.06</v>
      </c>
      <c r="E6" s="69">
        <v>75049334389.680008</v>
      </c>
      <c r="F6" s="69">
        <v>866523817649.02991</v>
      </c>
    </row>
    <row r="7" spans="1:6">
      <c r="A7" t="s">
        <v>5093</v>
      </c>
      <c r="B7" s="69" t="s">
        <v>4949</v>
      </c>
      <c r="C7" s="69">
        <v>255075364206.20001</v>
      </c>
      <c r="D7" s="69">
        <v>61850192575.57</v>
      </c>
      <c r="E7" s="69">
        <v>20637460789.77</v>
      </c>
      <c r="F7" s="69">
        <v>337563017571.54004</v>
      </c>
    </row>
    <row r="8" spans="1:6">
      <c r="A8" t="s">
        <v>5094</v>
      </c>
      <c r="B8" s="69" t="s">
        <v>4950</v>
      </c>
      <c r="C8" s="69">
        <v>67836842415.429993</v>
      </c>
      <c r="D8" s="69">
        <v>35583398567.489998</v>
      </c>
      <c r="E8" s="69">
        <v>10902452249.300001</v>
      </c>
      <c r="F8" s="69">
        <v>114322693232.21999</v>
      </c>
    </row>
    <row r="9" spans="1:6">
      <c r="A9" t="s">
        <v>5095</v>
      </c>
      <c r="B9" s="69" t="s">
        <v>4951</v>
      </c>
      <c r="C9" s="69"/>
      <c r="D9" s="69">
        <v>11234220373.870001</v>
      </c>
      <c r="E9" s="69">
        <v>31784506586.43</v>
      </c>
      <c r="F9" s="69">
        <v>43018726960.300003</v>
      </c>
    </row>
    <row r="10" spans="1:6">
      <c r="A10" t="s">
        <v>5096</v>
      </c>
      <c r="B10" s="69" t="s">
        <v>4952</v>
      </c>
      <c r="C10" s="69">
        <v>19731117718.580002</v>
      </c>
      <c r="D10" s="69">
        <v>15652774918.059999</v>
      </c>
      <c r="E10" s="69">
        <v>4156002845.1999998</v>
      </c>
      <c r="F10" s="69">
        <v>39539895481.839996</v>
      </c>
    </row>
    <row r="11" spans="1:6">
      <c r="A11" t="s">
        <v>5097</v>
      </c>
      <c r="B11" s="69" t="s">
        <v>4953</v>
      </c>
      <c r="C11" s="69">
        <v>9036511.7699999996</v>
      </c>
      <c r="D11" s="69">
        <v>682672821.91999996</v>
      </c>
      <c r="E11" s="69">
        <v>501795916.00999999</v>
      </c>
      <c r="F11" s="69">
        <v>1193505249.6999998</v>
      </c>
    </row>
    <row r="12" spans="1:6">
      <c r="A12" s="59" t="s">
        <v>5163</v>
      </c>
      <c r="B12" s="69" t="s">
        <v>4954</v>
      </c>
      <c r="C12" s="69">
        <v>3547830297394.8203</v>
      </c>
      <c r="D12" s="69">
        <v>688332433271.5</v>
      </c>
      <c r="E12" s="69">
        <v>405599573810.77997</v>
      </c>
      <c r="F12" s="69">
        <v>4641762304477.1006</v>
      </c>
    </row>
    <row r="13" spans="1:6">
      <c r="A13" t="s">
        <v>5102</v>
      </c>
      <c r="B13" s="69" t="s">
        <v>4955</v>
      </c>
      <c r="C13" s="69">
        <v>2589324730261.3896</v>
      </c>
      <c r="D13" s="69">
        <v>329846305063.76996</v>
      </c>
      <c r="E13" s="69">
        <v>195961762775.67999</v>
      </c>
      <c r="F13" s="69">
        <v>3115132798100.8398</v>
      </c>
    </row>
    <row r="14" spans="1:6">
      <c r="A14" t="s">
        <v>5098</v>
      </c>
      <c r="B14" s="69" t="s">
        <v>4956</v>
      </c>
      <c r="C14" s="69">
        <v>295171304792.39001</v>
      </c>
      <c r="D14" s="69">
        <v>150288644894.07999</v>
      </c>
      <c r="E14" s="69">
        <v>12436494327.789999</v>
      </c>
      <c r="F14" s="69">
        <v>457896444014.25995</v>
      </c>
    </row>
    <row r="15" spans="1:6">
      <c r="A15" t="s">
        <v>5099</v>
      </c>
      <c r="B15" s="69" t="s">
        <v>4957</v>
      </c>
      <c r="C15" s="69">
        <v>661787935152.90039</v>
      </c>
      <c r="D15" s="69">
        <v>207653126343.65002</v>
      </c>
      <c r="E15" s="69">
        <v>196117869928.23999</v>
      </c>
      <c r="F15" s="69">
        <v>1065558931424.7904</v>
      </c>
    </row>
    <row r="16" spans="1:6">
      <c r="A16" t="s">
        <v>5100</v>
      </c>
      <c r="B16" s="69" t="s">
        <v>4958</v>
      </c>
      <c r="C16" s="69">
        <v>1528756112.9499998</v>
      </c>
      <c r="D16" s="69">
        <v>544141660.8499999</v>
      </c>
      <c r="E16" s="69">
        <v>109270788.92999999</v>
      </c>
      <c r="F16" s="69">
        <v>2182168562.7299995</v>
      </c>
    </row>
    <row r="17" spans="1:6">
      <c r="A17" t="s">
        <v>5101</v>
      </c>
      <c r="B17" s="69" t="s">
        <v>4959</v>
      </c>
      <c r="C17" s="69">
        <v>17571075.190000027</v>
      </c>
      <c r="D17" s="69">
        <v>215309.15</v>
      </c>
      <c r="E17" s="69">
        <v>974175990.1400001</v>
      </c>
      <c r="F17" s="69">
        <v>991962374.48000014</v>
      </c>
    </row>
    <row r="18" spans="1:6">
      <c r="A18" t="s">
        <v>5161</v>
      </c>
      <c r="B18" s="69" t="s">
        <v>4960</v>
      </c>
      <c r="C18" s="69">
        <v>4581435205881.0898</v>
      </c>
      <c r="D18" s="69">
        <v>913857628153.46997</v>
      </c>
      <c r="E18" s="69">
        <v>548631126587.17004</v>
      </c>
      <c r="F18" s="69">
        <v>6043923960621.7295</v>
      </c>
    </row>
    <row r="19" spans="1:6">
      <c r="B19" s="69"/>
      <c r="C19" s="69"/>
      <c r="D19" s="69"/>
      <c r="E19" s="69"/>
      <c r="F19" s="69"/>
    </row>
    <row r="20" spans="1:6">
      <c r="B20" s="69" t="s">
        <v>5078</v>
      </c>
      <c r="C20" s="69"/>
      <c r="D20" s="69"/>
      <c r="E20" s="69"/>
      <c r="F20" s="69"/>
    </row>
    <row r="21" spans="1:6">
      <c r="B21" s="69"/>
      <c r="C21" s="69" t="s">
        <v>5043</v>
      </c>
      <c r="D21" s="69" t="s">
        <v>5044</v>
      </c>
      <c r="E21" s="69" t="s">
        <v>5045</v>
      </c>
      <c r="F21" s="69" t="s">
        <v>5046</v>
      </c>
    </row>
    <row r="22" spans="1:6">
      <c r="A22" s="59" t="s">
        <v>5165</v>
      </c>
      <c r="B22" s="69" t="s">
        <v>4961</v>
      </c>
      <c r="C22" s="69">
        <v>817785420642.60986</v>
      </c>
      <c r="D22" s="69">
        <v>156296576781.27002</v>
      </c>
      <c r="E22" s="69">
        <v>57066618709.93</v>
      </c>
      <c r="F22" s="69">
        <v>1031148616133.8099</v>
      </c>
    </row>
    <row r="23" spans="1:6">
      <c r="A23" t="s">
        <v>5103</v>
      </c>
      <c r="B23" s="69" t="s">
        <v>4962</v>
      </c>
      <c r="C23" s="69">
        <v>16768148216.74</v>
      </c>
      <c r="D23" s="69">
        <v>10980812030.02</v>
      </c>
      <c r="E23" s="69">
        <v>5155255816.9200001</v>
      </c>
      <c r="F23" s="69">
        <v>32904216063.68</v>
      </c>
    </row>
    <row r="24" spans="1:6">
      <c r="A24" t="s">
        <v>5104</v>
      </c>
      <c r="B24" s="69" t="s">
        <v>4963</v>
      </c>
      <c r="C24" s="69">
        <v>734691837652.19995</v>
      </c>
      <c r="D24" s="69">
        <v>51387986119.230003</v>
      </c>
      <c r="E24" s="69">
        <v>4624041970.8700008</v>
      </c>
      <c r="F24" s="69">
        <v>790703865742.29993</v>
      </c>
    </row>
    <row r="25" spans="1:6">
      <c r="A25" t="s">
        <v>5105</v>
      </c>
      <c r="B25" s="69" t="s">
        <v>4964</v>
      </c>
      <c r="C25" s="69">
        <v>9712899807.8299999</v>
      </c>
      <c r="D25" s="69">
        <v>14194688507.75</v>
      </c>
      <c r="E25" s="69">
        <v>15247504421.200001</v>
      </c>
      <c r="F25" s="69">
        <v>39155092736.779999</v>
      </c>
    </row>
    <row r="26" spans="1:6">
      <c r="A26" t="s">
        <v>5106</v>
      </c>
      <c r="B26" s="69" t="s">
        <v>4965</v>
      </c>
      <c r="C26" s="69">
        <v>2136511.61</v>
      </c>
      <c r="D26" s="69">
        <v>211489386.98999998</v>
      </c>
      <c r="E26" s="69">
        <v>274776795.92000002</v>
      </c>
      <c r="F26" s="69">
        <v>488402694.51999998</v>
      </c>
    </row>
    <row r="27" spans="1:6">
      <c r="A27" t="s">
        <v>5107</v>
      </c>
      <c r="B27" s="69" t="s">
        <v>4966</v>
      </c>
      <c r="C27" s="69">
        <v>0</v>
      </c>
      <c r="D27" s="69">
        <v>121293821.62</v>
      </c>
      <c r="E27" s="69">
        <v>3571400.56</v>
      </c>
      <c r="F27" s="69">
        <v>124865222.18000001</v>
      </c>
    </row>
    <row r="28" spans="1:6">
      <c r="A28" t="s">
        <v>5108</v>
      </c>
      <c r="B28" s="69" t="s">
        <v>4967</v>
      </c>
      <c r="C28" s="69">
        <v>9423785877.3899994</v>
      </c>
      <c r="D28" s="69">
        <v>1286366045.9100001</v>
      </c>
      <c r="E28" s="69">
        <v>2848993851.1799998</v>
      </c>
      <c r="F28" s="69">
        <v>13559145774.48</v>
      </c>
    </row>
    <row r="29" spans="1:6">
      <c r="A29" t="s">
        <v>5109</v>
      </c>
      <c r="B29" s="69" t="s">
        <v>4968</v>
      </c>
      <c r="C29" s="69">
        <v>41910938093.300003</v>
      </c>
      <c r="D29" s="69">
        <v>58076476585.279999</v>
      </c>
      <c r="E29" s="69">
        <v>18439621887.709999</v>
      </c>
      <c r="F29" s="69">
        <v>118427036566.29001</v>
      </c>
    </row>
    <row r="30" spans="1:6">
      <c r="A30" s="14"/>
      <c r="B30" s="69" t="s">
        <v>4969</v>
      </c>
      <c r="C30" s="69">
        <v>185131715286.47</v>
      </c>
      <c r="D30" s="69">
        <v>20037464284.470001</v>
      </c>
      <c r="E30" s="69">
        <v>10472852565.57</v>
      </c>
      <c r="F30" s="69">
        <v>215642032136.51001</v>
      </c>
    </row>
    <row r="31" spans="1:6">
      <c r="A31" s="14"/>
      <c r="B31" s="69" t="s">
        <v>4970</v>
      </c>
      <c r="C31" s="69">
        <v>-179856040802.92999</v>
      </c>
      <c r="D31" s="69"/>
      <c r="E31" s="69"/>
      <c r="F31" s="69">
        <v>-179856040802.92999</v>
      </c>
    </row>
    <row r="32" spans="1:6">
      <c r="A32" t="s">
        <v>5166</v>
      </c>
      <c r="B32" s="69" t="s">
        <v>4971</v>
      </c>
      <c r="C32" s="69">
        <v>2581180729300.71</v>
      </c>
      <c r="D32" s="69">
        <v>907405993523.71021</v>
      </c>
      <c r="E32" s="69">
        <v>259993142412.92999</v>
      </c>
      <c r="F32" s="69">
        <v>3748579865237.3501</v>
      </c>
    </row>
    <row r="33" spans="1:6">
      <c r="A33" t="s">
        <v>5110</v>
      </c>
      <c r="B33" s="69" t="s">
        <v>4972</v>
      </c>
      <c r="C33" s="69">
        <v>130858610.75</v>
      </c>
      <c r="D33" s="69">
        <v>11154647651.559999</v>
      </c>
      <c r="E33" s="69">
        <v>23328843244.130001</v>
      </c>
      <c r="F33" s="69">
        <v>34614349506.440002</v>
      </c>
    </row>
    <row r="34" spans="1:6">
      <c r="A34" t="s">
        <v>5111</v>
      </c>
      <c r="B34" s="69" t="s">
        <v>4973</v>
      </c>
      <c r="C34" s="69">
        <v>2408991844386.9897</v>
      </c>
      <c r="D34" s="69">
        <v>420172673957.29004</v>
      </c>
      <c r="E34" s="69">
        <v>98044335601.139999</v>
      </c>
      <c r="F34" s="69">
        <v>2927208853945.4199</v>
      </c>
    </row>
    <row r="35" spans="1:6">
      <c r="A35" t="s">
        <v>5112</v>
      </c>
      <c r="B35" s="69" t="s">
        <v>4974</v>
      </c>
      <c r="C35" s="69">
        <v>6840023682.9799995</v>
      </c>
      <c r="D35" s="69">
        <v>2998324732.3300004</v>
      </c>
      <c r="E35" s="69">
        <v>5141175821.04</v>
      </c>
      <c r="F35" s="69">
        <v>14979524236.349998</v>
      </c>
    </row>
    <row r="36" spans="1:6">
      <c r="A36" t="s">
        <v>5113</v>
      </c>
      <c r="B36" s="69" t="s">
        <v>4975</v>
      </c>
      <c r="C36" s="69">
        <v>8628775689.2700005</v>
      </c>
      <c r="D36" s="69">
        <v>1264920508.1100001</v>
      </c>
      <c r="E36" s="69">
        <v>1345131938.04</v>
      </c>
      <c r="F36" s="69">
        <v>11238828135.420002</v>
      </c>
    </row>
    <row r="37" spans="1:6">
      <c r="A37" t="s">
        <v>5114</v>
      </c>
      <c r="B37" s="69" t="s">
        <v>4976</v>
      </c>
      <c r="C37" s="69">
        <v>0</v>
      </c>
      <c r="D37" s="69">
        <v>421388725476.65009</v>
      </c>
      <c r="E37" s="69">
        <v>89532467275.890015</v>
      </c>
      <c r="F37" s="69">
        <v>510921192752.5401</v>
      </c>
    </row>
    <row r="38" spans="1:6">
      <c r="A38" t="s">
        <v>5115</v>
      </c>
      <c r="B38" s="69" t="s">
        <v>4977</v>
      </c>
      <c r="C38" s="69">
        <v>153337243266.06</v>
      </c>
      <c r="D38" s="69">
        <v>45906147265.619995</v>
      </c>
      <c r="E38" s="69">
        <v>41897477272.240005</v>
      </c>
      <c r="F38" s="69">
        <v>241140867803.91998</v>
      </c>
    </row>
    <row r="39" spans="1:6">
      <c r="A39" t="s">
        <v>5116</v>
      </c>
      <c r="B39" s="69" t="s">
        <v>4978</v>
      </c>
      <c r="C39" s="69">
        <v>3251983664.6600003</v>
      </c>
      <c r="D39" s="69">
        <v>4520553932.1499996</v>
      </c>
      <c r="E39" s="69">
        <v>703711260.45000005</v>
      </c>
      <c r="F39" s="69">
        <v>8476248857.2599993</v>
      </c>
    </row>
    <row r="40" spans="1:6">
      <c r="A40" t="s">
        <v>5167</v>
      </c>
      <c r="B40" s="69" t="s">
        <v>4979</v>
      </c>
      <c r="C40" s="69">
        <v>1182469055937.77</v>
      </c>
      <c r="D40" s="69">
        <v>-149844942151.10999</v>
      </c>
      <c r="E40" s="69">
        <v>231571365464.31998</v>
      </c>
      <c r="F40" s="69">
        <v>1264195479250.98</v>
      </c>
    </row>
    <row r="41" spans="1:6">
      <c r="A41" t="s">
        <v>5164</v>
      </c>
      <c r="B41" s="69" t="s">
        <v>4960</v>
      </c>
      <c r="C41" s="69">
        <v>4581435205881.0898</v>
      </c>
      <c r="D41" s="69">
        <v>913857628153.87024</v>
      </c>
      <c r="E41" s="69">
        <v>548631126587.17993</v>
      </c>
      <c r="F41" s="69">
        <v>6043923960622.1396</v>
      </c>
    </row>
    <row r="42" spans="1:6">
      <c r="B42" s="69"/>
      <c r="C42" s="69"/>
      <c r="D42" s="69"/>
      <c r="E42" s="69"/>
      <c r="F42" s="69"/>
    </row>
    <row r="43" spans="1:6">
      <c r="B43" s="69"/>
      <c r="C43" s="69"/>
      <c r="D43" s="69"/>
      <c r="E43" s="69"/>
      <c r="F43" s="69"/>
    </row>
    <row r="44" spans="1:6">
      <c r="B44" s="69"/>
      <c r="C44" s="69"/>
      <c r="D44" s="69"/>
      <c r="E44" s="69"/>
      <c r="F44" s="69"/>
    </row>
    <row r="45" spans="1:6">
      <c r="B45" s="69"/>
      <c r="C45" s="69"/>
      <c r="D45" s="69"/>
      <c r="E45" s="69"/>
      <c r="F45" s="69"/>
    </row>
    <row r="46" spans="1:6">
      <c r="B46" s="69"/>
      <c r="C46" s="69"/>
      <c r="D46" s="69"/>
      <c r="E46" s="69"/>
      <c r="F46" s="69"/>
    </row>
    <row r="47" spans="1:6">
      <c r="B47" s="69"/>
      <c r="C47" s="69"/>
      <c r="D47" s="69"/>
      <c r="E47" s="69"/>
      <c r="F47" s="69"/>
    </row>
    <row r="48" spans="1:6">
      <c r="B48" s="69"/>
      <c r="C48" s="69"/>
      <c r="D48" s="69"/>
      <c r="E48" s="69"/>
      <c r="F48" s="69"/>
    </row>
    <row r="49" spans="1:6">
      <c r="B49" s="81" t="s">
        <v>4993</v>
      </c>
      <c r="C49" s="81"/>
      <c r="D49" s="69"/>
      <c r="E49" s="69"/>
      <c r="F49" s="69"/>
    </row>
    <row r="50" spans="1:6">
      <c r="B50" s="69" t="s">
        <v>5079</v>
      </c>
      <c r="C50" s="69" t="s">
        <v>5080</v>
      </c>
      <c r="D50" s="69"/>
      <c r="E50" s="69"/>
      <c r="F50" s="69"/>
    </row>
    <row r="51" spans="1:6">
      <c r="B51" s="69"/>
      <c r="C51" s="69" t="s">
        <v>5043</v>
      </c>
      <c r="D51" s="69" t="s">
        <v>5044</v>
      </c>
      <c r="E51" s="69" t="s">
        <v>5045</v>
      </c>
      <c r="F51" s="69" t="s">
        <v>5046</v>
      </c>
    </row>
    <row r="52" spans="1:6">
      <c r="A52" t="s">
        <v>5117</v>
      </c>
      <c r="B52" s="69" t="s">
        <v>4980</v>
      </c>
      <c r="C52" s="69">
        <v>398154602886.26001</v>
      </c>
      <c r="D52" s="69">
        <v>377604172009.21997</v>
      </c>
      <c r="E52" s="69">
        <v>97829707902.509995</v>
      </c>
      <c r="F52" s="69">
        <v>873588482797.98999</v>
      </c>
    </row>
    <row r="53" spans="1:6">
      <c r="A53" t="s">
        <v>5118</v>
      </c>
      <c r="B53" s="69" t="s">
        <v>4981</v>
      </c>
      <c r="C53" s="69">
        <v>635640172749.25</v>
      </c>
      <c r="D53" s="69">
        <v>36890408200.629997</v>
      </c>
      <c r="E53" s="69">
        <v>17667907757.869999</v>
      </c>
      <c r="F53" s="69">
        <v>690198488707.75</v>
      </c>
    </row>
    <row r="54" spans="1:6">
      <c r="A54" t="s">
        <v>5119</v>
      </c>
      <c r="B54" s="69" t="s">
        <v>4982</v>
      </c>
      <c r="C54" s="69">
        <v>139803212730.90997</v>
      </c>
      <c r="D54" s="69">
        <v>24280176656.310001</v>
      </c>
      <c r="E54" s="69">
        <v>13913965126.889999</v>
      </c>
      <c r="F54" s="69">
        <v>177997354514.10999</v>
      </c>
    </row>
    <row r="55" spans="1:6">
      <c r="A55" t="s">
        <v>5120</v>
      </c>
      <c r="B55" s="69" t="s">
        <v>4983</v>
      </c>
      <c r="C55" s="69">
        <v>0</v>
      </c>
      <c r="D55" s="69">
        <v>20436395162.550003</v>
      </c>
      <c r="E55" s="69">
        <v>11520324492.190001</v>
      </c>
      <c r="F55" s="69">
        <v>31956719654.740005</v>
      </c>
    </row>
    <row r="56" spans="1:6">
      <c r="A56" t="s">
        <v>5121</v>
      </c>
      <c r="B56" s="69" t="s">
        <v>4984</v>
      </c>
      <c r="C56" s="69">
        <v>891781327.88999999</v>
      </c>
      <c r="D56" s="69">
        <v>417384450609.90002</v>
      </c>
      <c r="E56" s="69">
        <v>315594326163.25</v>
      </c>
      <c r="F56" s="69">
        <v>733870558101.04004</v>
      </c>
    </row>
    <row r="57" spans="1:6">
      <c r="A57" s="14"/>
      <c r="B57" s="69" t="s">
        <v>4985</v>
      </c>
      <c r="C57" s="69">
        <v>0</v>
      </c>
      <c r="D57" s="69">
        <v>-21592424792.459999</v>
      </c>
      <c r="E57" s="69">
        <v>-14380471644.68</v>
      </c>
      <c r="F57" s="69">
        <v>-35972896437.139999</v>
      </c>
    </row>
    <row r="58" spans="1:6">
      <c r="A58" s="14"/>
      <c r="B58" s="69" t="s">
        <v>4986</v>
      </c>
      <c r="C58" s="69">
        <v>-14085465817.120001</v>
      </c>
      <c r="D58" s="69">
        <v>-7005553603.8000002</v>
      </c>
      <c r="E58" s="69">
        <v>-3288240187.5900002</v>
      </c>
      <c r="F58" s="69">
        <v>-24379259608.510002</v>
      </c>
    </row>
    <row r="59" spans="1:6">
      <c r="A59" t="s">
        <v>5122</v>
      </c>
      <c r="B59" s="69" t="s">
        <v>4987</v>
      </c>
      <c r="C59" s="69">
        <v>118916632567.44</v>
      </c>
      <c r="D59" s="69">
        <v>10578725696.16</v>
      </c>
      <c r="E59" s="69">
        <v>4433672043.7000008</v>
      </c>
      <c r="F59" s="69">
        <v>133929030307.3</v>
      </c>
    </row>
    <row r="60" spans="1:6">
      <c r="A60" s="14"/>
      <c r="B60" s="69" t="s">
        <v>4988</v>
      </c>
      <c r="C60" s="69">
        <v>557199715561.86011</v>
      </c>
      <c r="D60" s="69">
        <v>137487284795.77002</v>
      </c>
      <c r="E60" s="69">
        <v>46595490098</v>
      </c>
      <c r="F60" s="69">
        <v>741282490455.63013</v>
      </c>
    </row>
    <row r="61" spans="1:6">
      <c r="A61" s="14"/>
      <c r="B61" s="69" t="s">
        <v>4989</v>
      </c>
      <c r="C61" s="69">
        <v>25273154511.439999</v>
      </c>
      <c r="D61" s="69">
        <v>10001357089.790001</v>
      </c>
      <c r="E61" s="69">
        <v>711390672.50999999</v>
      </c>
      <c r="F61" s="69">
        <v>35985902273.739998</v>
      </c>
    </row>
    <row r="62" spans="1:6">
      <c r="A62" t="s">
        <v>5170</v>
      </c>
      <c r="B62" s="69" t="s">
        <v>4990</v>
      </c>
      <c r="C62" s="69">
        <v>87638848957.330002</v>
      </c>
      <c r="D62" s="69">
        <v>1065295077091.08</v>
      </c>
      <c r="E62" s="69">
        <v>98922321305.240005</v>
      </c>
      <c r="F62" s="69">
        <v>1251856247353.6499</v>
      </c>
    </row>
    <row r="63" spans="1:6">
      <c r="A63" t="s">
        <v>5169</v>
      </c>
      <c r="B63" s="69" t="s">
        <v>4991</v>
      </c>
      <c r="C63" s="69">
        <v>1949432655475.2598</v>
      </c>
      <c r="D63" s="69">
        <v>2071360068915.1499</v>
      </c>
      <c r="E63" s="69">
        <v>589520393729.89001</v>
      </c>
      <c r="F63" s="69">
        <v>4610313118120.2998</v>
      </c>
    </row>
    <row r="64" spans="1:6">
      <c r="B64" s="69" t="s">
        <v>4992</v>
      </c>
      <c r="C64" s="69">
        <v>229682219333.41016</v>
      </c>
      <c r="D64" s="69"/>
      <c r="E64" s="69"/>
      <c r="F64" s="69">
        <v>229682219333.41016</v>
      </c>
    </row>
    <row r="65" spans="1:6">
      <c r="B65" s="69" t="s">
        <v>5006</v>
      </c>
      <c r="C65" s="69">
        <v>2179114874808.6699</v>
      </c>
      <c r="D65" s="69">
        <v>2071360068915.1499</v>
      </c>
      <c r="E65" s="69">
        <v>589520393729.89001</v>
      </c>
      <c r="F65" s="69">
        <v>4839995337453.71</v>
      </c>
    </row>
    <row r="66" spans="1:6">
      <c r="B66" s="69"/>
      <c r="C66" s="69"/>
      <c r="D66" s="69"/>
      <c r="E66" s="69"/>
      <c r="F66" s="69"/>
    </row>
    <row r="67" spans="1:6">
      <c r="B67" s="69" t="s">
        <v>4995</v>
      </c>
      <c r="C67" s="69" t="s">
        <v>5080</v>
      </c>
      <c r="D67" s="69"/>
      <c r="E67" s="69"/>
      <c r="F67" s="69"/>
    </row>
    <row r="68" spans="1:6">
      <c r="B68" s="69"/>
      <c r="C68" s="69" t="s">
        <v>5043</v>
      </c>
      <c r="D68" s="69" t="s">
        <v>5044</v>
      </c>
      <c r="E68" s="69" t="s">
        <v>5045</v>
      </c>
      <c r="F68" s="69" t="s">
        <v>5046</v>
      </c>
    </row>
    <row r="69" spans="1:6">
      <c r="A69" t="s">
        <v>5123</v>
      </c>
      <c r="B69" s="69" t="s">
        <v>4996</v>
      </c>
      <c r="C69" s="69">
        <v>205299154851.67999</v>
      </c>
      <c r="D69" s="69">
        <v>263803549390.11002</v>
      </c>
      <c r="E69" s="69">
        <v>192486236713.09</v>
      </c>
      <c r="F69" s="69">
        <v>661588940954.88</v>
      </c>
    </row>
    <row r="70" spans="1:6">
      <c r="A70" t="s">
        <v>5124</v>
      </c>
      <c r="B70" s="69" t="s">
        <v>4997</v>
      </c>
      <c r="C70" s="69">
        <v>0</v>
      </c>
      <c r="D70" s="69">
        <v>34550519962.75</v>
      </c>
      <c r="E70" s="69">
        <v>7757424508.5599995</v>
      </c>
      <c r="F70" s="69">
        <v>42307944471.309998</v>
      </c>
    </row>
    <row r="71" spans="1:6">
      <c r="A71" t="s">
        <v>5125</v>
      </c>
      <c r="B71" s="69" t="s">
        <v>4998</v>
      </c>
      <c r="C71" s="69">
        <v>0</v>
      </c>
      <c r="D71" s="69">
        <v>36098136720.130005</v>
      </c>
      <c r="E71" s="69">
        <v>61533017163.550003</v>
      </c>
      <c r="F71" s="69">
        <v>97631153883.680008</v>
      </c>
    </row>
    <row r="72" spans="1:6">
      <c r="A72" t="s">
        <v>5126</v>
      </c>
      <c r="B72" s="69" t="s">
        <v>4999</v>
      </c>
      <c r="C72" s="69">
        <v>141705984850.19</v>
      </c>
      <c r="D72" s="69">
        <v>50902287587.510002</v>
      </c>
      <c r="E72" s="69">
        <v>12125827791.690001</v>
      </c>
      <c r="F72" s="69">
        <v>204734100229.39001</v>
      </c>
    </row>
    <row r="73" spans="1:6">
      <c r="A73" t="s">
        <v>5127</v>
      </c>
      <c r="B73" s="69" t="s">
        <v>5000</v>
      </c>
      <c r="C73" s="69">
        <v>0</v>
      </c>
      <c r="D73" s="69">
        <v>330219184655.86005</v>
      </c>
      <c r="E73" s="69">
        <v>34054226998.259998</v>
      </c>
      <c r="F73" s="69">
        <v>364273411654.12006</v>
      </c>
    </row>
    <row r="74" spans="1:6">
      <c r="A74" t="s">
        <v>5128</v>
      </c>
      <c r="B74" s="69" t="s">
        <v>5001</v>
      </c>
      <c r="C74" s="69">
        <v>211087854927.17999</v>
      </c>
      <c r="D74" s="69">
        <v>24117110241.419998</v>
      </c>
      <c r="E74" s="69">
        <v>9710983370.6800003</v>
      </c>
      <c r="F74" s="69">
        <v>244915948539.27997</v>
      </c>
    </row>
    <row r="75" spans="1:6">
      <c r="A75" t="s">
        <v>5129</v>
      </c>
      <c r="B75" s="69" t="s">
        <v>5002</v>
      </c>
      <c r="C75" s="69">
        <v>0</v>
      </c>
      <c r="D75" s="69">
        <v>2366733488.3899999</v>
      </c>
      <c r="E75" s="69">
        <v>1923364197.2999997</v>
      </c>
      <c r="F75" s="69">
        <v>4290097685.6899996</v>
      </c>
    </row>
    <row r="76" spans="1:6">
      <c r="A76" s="14"/>
      <c r="B76" s="69" t="s">
        <v>4988</v>
      </c>
      <c r="C76" s="69">
        <v>717295373706.72998</v>
      </c>
      <c r="D76" s="69">
        <v>50354306819.899994</v>
      </c>
      <c r="E76" s="69">
        <v>19418696656.360001</v>
      </c>
      <c r="F76" s="69">
        <v>787068377182.98999</v>
      </c>
    </row>
    <row r="77" spans="1:6">
      <c r="A77" s="14"/>
      <c r="B77" s="69" t="s">
        <v>4989</v>
      </c>
      <c r="C77" s="69">
        <v>30879349522.950001</v>
      </c>
      <c r="D77" s="69">
        <v>332864884.61000001</v>
      </c>
      <c r="E77" s="69">
        <v>1060500918.29</v>
      </c>
      <c r="F77" s="69">
        <v>32272715325.850002</v>
      </c>
    </row>
    <row r="78" spans="1:6">
      <c r="A78" t="s">
        <v>5131</v>
      </c>
      <c r="B78" s="69" t="s">
        <v>5003</v>
      </c>
      <c r="C78" s="69">
        <v>872847156949.93994</v>
      </c>
      <c r="D78" s="69">
        <v>90302600721.550003</v>
      </c>
      <c r="E78" s="69">
        <v>169343378745.44</v>
      </c>
      <c r="F78" s="69">
        <v>1132493136416.9299</v>
      </c>
    </row>
    <row r="79" spans="1:6">
      <c r="A79" t="s">
        <v>5168</v>
      </c>
      <c r="B79" s="69" t="s">
        <v>5004</v>
      </c>
      <c r="C79" s="69">
        <v>2179114874808.6699</v>
      </c>
      <c r="D79" s="69">
        <v>883047294472.23022</v>
      </c>
      <c r="E79" s="69">
        <v>509413657063.21997</v>
      </c>
      <c r="F79" s="69">
        <v>3571575826344.1201</v>
      </c>
    </row>
    <row r="80" spans="1:6">
      <c r="B80" s="69" t="s">
        <v>5005</v>
      </c>
      <c r="C80" s="69"/>
      <c r="D80" s="69">
        <v>1188312774442.9197</v>
      </c>
      <c r="E80" s="69">
        <v>80106736666.670044</v>
      </c>
      <c r="F80" s="69">
        <v>1268419511109.5898</v>
      </c>
    </row>
    <row r="81" spans="1:6">
      <c r="B81" s="69" t="s">
        <v>5006</v>
      </c>
      <c r="C81" s="69">
        <v>2179114874808.6699</v>
      </c>
      <c r="D81" s="69">
        <v>2071360068915.1499</v>
      </c>
      <c r="E81" s="69">
        <v>589520393729.89001</v>
      </c>
      <c r="F81" s="69">
        <v>4839995337453.71</v>
      </c>
    </row>
    <row r="82" spans="1:6" s="77" customFormat="1">
      <c r="B82" s="69"/>
      <c r="C82" s="69"/>
      <c r="D82" s="69"/>
      <c r="E82" s="69"/>
      <c r="F82" s="69"/>
    </row>
    <row r="83" spans="1:6" s="77" customFormat="1">
      <c r="A83" s="77" t="s">
        <v>5516</v>
      </c>
      <c r="B83" s="69"/>
      <c r="C83" s="69">
        <f t="shared" ref="C83:E83" si="0">C80-C64</f>
        <v>-229682219333.41016</v>
      </c>
      <c r="D83" s="69">
        <f t="shared" si="0"/>
        <v>1188312774442.9197</v>
      </c>
      <c r="E83" s="69">
        <f t="shared" si="0"/>
        <v>80106736666.670044</v>
      </c>
      <c r="F83" s="69">
        <f>F80-F64</f>
        <v>1038737291776.1797</v>
      </c>
    </row>
    <row r="84" spans="1:6" s="26" customFormat="1">
      <c r="B84" s="69"/>
      <c r="C84" s="69"/>
      <c r="D84" s="69"/>
      <c r="E84" s="69"/>
      <c r="F84" s="69"/>
    </row>
    <row r="85" spans="1:6" s="26" customFormat="1">
      <c r="B85" s="69" t="s">
        <v>5081</v>
      </c>
      <c r="C85" s="69"/>
      <c r="D85" s="69"/>
      <c r="E85" s="69"/>
      <c r="F85" s="69"/>
    </row>
    <row r="86" spans="1:6" s="26" customFormat="1">
      <c r="B86" s="69" t="s">
        <v>5082</v>
      </c>
      <c r="C86" s="69">
        <v>2013</v>
      </c>
      <c r="D86" s="69"/>
      <c r="E86" s="69"/>
      <c r="F86" s="69"/>
    </row>
    <row r="87" spans="1:6" s="26" customFormat="1">
      <c r="B87" s="69"/>
      <c r="C87" s="69" t="s">
        <v>5043</v>
      </c>
      <c r="D87" s="69" t="s">
        <v>5044</v>
      </c>
      <c r="E87" s="69" t="s">
        <v>5045</v>
      </c>
      <c r="F87" s="69" t="s">
        <v>5046</v>
      </c>
    </row>
    <row r="88" spans="1:6" s="26" customFormat="1">
      <c r="A88" s="14"/>
      <c r="B88" s="69" t="s">
        <v>5083</v>
      </c>
      <c r="C88" s="69">
        <v>1359734793338.9199</v>
      </c>
      <c r="D88" s="69">
        <v>156656214656.22</v>
      </c>
      <c r="E88" s="69">
        <v>60142124462</v>
      </c>
      <c r="F88" s="69">
        <v>1576533132457.1399</v>
      </c>
    </row>
    <row r="89" spans="1:6" s="26" customFormat="1">
      <c r="A89" s="14"/>
      <c r="B89" s="69" t="s">
        <v>5084</v>
      </c>
      <c r="C89" s="69">
        <v>1666735034169.9299</v>
      </c>
      <c r="D89" s="69">
        <v>205781060425.04001</v>
      </c>
      <c r="E89" s="69">
        <v>37501139569.639999</v>
      </c>
      <c r="F89" s="69">
        <v>1910017234164.6099</v>
      </c>
    </row>
    <row r="90" spans="1:6" s="26" customFormat="1">
      <c r="B90" s="69"/>
      <c r="C90" s="69"/>
      <c r="D90" s="69"/>
      <c r="E90" s="69"/>
      <c r="F90" s="69"/>
    </row>
    <row r="91" spans="1:6" s="26" customFormat="1">
      <c r="B91" s="69"/>
      <c r="C91" s="69"/>
      <c r="D91" s="69"/>
      <c r="E91" s="69"/>
      <c r="F91" s="69"/>
    </row>
    <row r="92" spans="1:6" s="26" customFormat="1">
      <c r="B92" s="69" t="s">
        <v>5085</v>
      </c>
      <c r="C92" s="69">
        <v>2013</v>
      </c>
      <c r="D92" s="69"/>
      <c r="E92" s="69"/>
      <c r="F92" s="69"/>
    </row>
    <row r="93" spans="1:6">
      <c r="B93" s="69"/>
      <c r="C93" s="69" t="s">
        <v>5043</v>
      </c>
      <c r="D93" s="69" t="s">
        <v>5044</v>
      </c>
      <c r="E93" s="69" t="s">
        <v>5045</v>
      </c>
      <c r="F93" s="69" t="s">
        <v>5046</v>
      </c>
    </row>
    <row r="94" spans="1:6">
      <c r="A94" s="14"/>
      <c r="B94" s="69" t="s">
        <v>5086</v>
      </c>
      <c r="C94" s="69">
        <v>1223533819219.97</v>
      </c>
      <c r="D94" s="69">
        <v>203483733923.57001</v>
      </c>
      <c r="E94" s="69">
        <v>44176647909.989998</v>
      </c>
      <c r="F94" s="69">
        <v>1471194201053.53</v>
      </c>
    </row>
    <row r="95" spans="1:6">
      <c r="A95" s="14"/>
      <c r="B95" s="69" t="s">
        <v>5087</v>
      </c>
      <c r="C95" s="69">
        <v>1214429494194.4399</v>
      </c>
      <c r="D95" s="69">
        <v>253354548622.01001</v>
      </c>
      <c r="E95" s="69">
        <v>61958789443.159996</v>
      </c>
      <c r="F95" s="69">
        <v>1529742832259.6099</v>
      </c>
    </row>
    <row r="96" spans="1:6" s="26" customFormat="1">
      <c r="B96" s="69"/>
      <c r="C96" s="69"/>
      <c r="D96" s="69"/>
      <c r="E96" s="69"/>
      <c r="F96" s="69"/>
    </row>
    <row r="97" spans="1:6" s="26" customFormat="1">
      <c r="B97" s="69"/>
      <c r="C97" s="69"/>
      <c r="D97" s="69"/>
      <c r="E97" s="69"/>
      <c r="F97" s="69"/>
    </row>
    <row r="98" spans="1:6">
      <c r="B98" s="69" t="s">
        <v>5007</v>
      </c>
      <c r="C98" s="69"/>
      <c r="D98" s="69"/>
      <c r="E98" s="69"/>
      <c r="F98" s="69"/>
    </row>
    <row r="99" spans="1:6">
      <c r="B99" s="69"/>
      <c r="C99" s="69"/>
      <c r="D99" s="69"/>
      <c r="E99" s="69"/>
      <c r="F99" s="69"/>
    </row>
    <row r="100" spans="1:6">
      <c r="B100" s="69"/>
      <c r="C100" s="69"/>
      <c r="D100" s="69"/>
      <c r="E100" s="69"/>
      <c r="F100" s="69"/>
    </row>
    <row r="101" spans="1:6">
      <c r="B101" s="69"/>
      <c r="C101" s="69" t="s">
        <v>5043</v>
      </c>
      <c r="D101" s="69" t="s">
        <v>5044</v>
      </c>
      <c r="E101" s="69" t="s">
        <v>5045</v>
      </c>
      <c r="F101" s="69" t="s">
        <v>5088</v>
      </c>
    </row>
    <row r="102" spans="1:6">
      <c r="A102" t="s">
        <v>5171</v>
      </c>
      <c r="B102" s="69" t="s">
        <v>5008</v>
      </c>
      <c r="C102" s="69">
        <v>1219645809054.29</v>
      </c>
      <c r="D102" s="69">
        <v>536211862043.42004</v>
      </c>
      <c r="E102" s="69">
        <v>400247519153.96997</v>
      </c>
      <c r="F102" s="69">
        <v>2156105190251.6802</v>
      </c>
    </row>
    <row r="103" spans="1:6">
      <c r="A103" t="s">
        <v>5132</v>
      </c>
      <c r="B103" s="69" t="s">
        <v>5009</v>
      </c>
      <c r="C103" s="69">
        <v>376042389374.96991</v>
      </c>
      <c r="D103" s="69">
        <v>336621134871.32001</v>
      </c>
      <c r="E103" s="69">
        <v>89782160116.230011</v>
      </c>
      <c r="F103" s="69">
        <v>802445684362.52002</v>
      </c>
    </row>
    <row r="104" spans="1:6">
      <c r="A104" t="s">
        <v>5133</v>
      </c>
      <c r="B104" s="69" t="s">
        <v>5010</v>
      </c>
      <c r="C104" s="69">
        <v>369194804674.38</v>
      </c>
      <c r="D104" s="69">
        <v>323031062760.65997</v>
      </c>
      <c r="E104" s="69">
        <v>83834477625.790009</v>
      </c>
      <c r="F104" s="69">
        <v>776060345060.82996</v>
      </c>
    </row>
    <row r="105" spans="1:6">
      <c r="A105" t="s">
        <v>5134</v>
      </c>
      <c r="B105" s="69" t="s">
        <v>5011</v>
      </c>
      <c r="C105" s="69">
        <v>6847584700.5900002</v>
      </c>
      <c r="D105" s="69">
        <v>13590060159.35</v>
      </c>
      <c r="E105" s="69">
        <v>5788242545.3799992</v>
      </c>
      <c r="F105" s="69">
        <v>26225887405.32</v>
      </c>
    </row>
    <row r="106" spans="1:6">
      <c r="A106" t="s">
        <v>5135</v>
      </c>
      <c r="B106" s="69" t="s">
        <v>5012</v>
      </c>
      <c r="C106" s="69">
        <v>0</v>
      </c>
      <c r="D106" s="69">
        <v>11951.31</v>
      </c>
      <c r="E106" s="69">
        <v>159439945.06</v>
      </c>
      <c r="F106" s="69">
        <v>159451896.37</v>
      </c>
    </row>
    <row r="107" spans="1:6">
      <c r="A107" t="s">
        <v>5136</v>
      </c>
      <c r="B107" s="69" t="s">
        <v>5013</v>
      </c>
      <c r="C107" s="69">
        <v>642688581117.84985</v>
      </c>
      <c r="D107" s="69">
        <v>21495359578.380001</v>
      </c>
      <c r="E107" s="69">
        <v>12378872492.759998</v>
      </c>
      <c r="F107" s="69">
        <v>676562813188.98987</v>
      </c>
    </row>
    <row r="108" spans="1:6">
      <c r="A108" t="s">
        <v>5137</v>
      </c>
      <c r="B108" s="69" t="s">
        <v>5014</v>
      </c>
      <c r="C108" s="69">
        <v>632493824428.0498</v>
      </c>
      <c r="D108" s="69">
        <v>20769518201.269997</v>
      </c>
      <c r="E108" s="69">
        <v>8347377433.5</v>
      </c>
      <c r="F108" s="69">
        <v>661610720062.81982</v>
      </c>
    </row>
    <row r="109" spans="1:6">
      <c r="A109" t="s">
        <v>5138</v>
      </c>
      <c r="B109" s="69" t="s">
        <v>5015</v>
      </c>
      <c r="C109" s="69">
        <v>10194756689.799997</v>
      </c>
      <c r="D109" s="69">
        <v>725841377.11000001</v>
      </c>
      <c r="E109" s="69">
        <v>696685196.21000004</v>
      </c>
      <c r="F109" s="69">
        <v>11617283263.119997</v>
      </c>
    </row>
    <row r="110" spans="1:6">
      <c r="A110" t="s">
        <v>5139</v>
      </c>
      <c r="B110" s="69" t="s">
        <v>5016</v>
      </c>
      <c r="C110" s="69"/>
      <c r="D110" s="69">
        <v>0</v>
      </c>
      <c r="E110" s="69">
        <v>3334809863.0500002</v>
      </c>
      <c r="F110" s="69">
        <v>3334809863.0500002</v>
      </c>
    </row>
    <row r="111" spans="1:6">
      <c r="A111" t="s">
        <v>5140</v>
      </c>
      <c r="B111" s="69" t="s">
        <v>5017</v>
      </c>
      <c r="C111" s="69">
        <v>85183284890.669983</v>
      </c>
      <c r="D111" s="69">
        <v>21550565146.68</v>
      </c>
      <c r="E111" s="69">
        <v>7014240402.3899994</v>
      </c>
      <c r="F111" s="69">
        <v>113748090439.73999</v>
      </c>
    </row>
    <row r="112" spans="1:6">
      <c r="A112" t="s">
        <v>5141</v>
      </c>
      <c r="B112" s="69" t="s">
        <v>5018</v>
      </c>
      <c r="C112" s="69">
        <v>26494289.829999998</v>
      </c>
      <c r="D112" s="69">
        <v>26895563.900000002</v>
      </c>
      <c r="E112" s="69">
        <v>8169396.1000000006</v>
      </c>
      <c r="F112" s="69">
        <v>61559249.829999998</v>
      </c>
    </row>
    <row r="113" spans="1:6">
      <c r="A113" t="s">
        <v>5142</v>
      </c>
      <c r="B113" s="69" t="s">
        <v>5019</v>
      </c>
      <c r="C113" s="69">
        <v>925162540.18999994</v>
      </c>
      <c r="D113" s="69">
        <v>406680235.02999997</v>
      </c>
      <c r="E113" s="69">
        <v>130337840.56</v>
      </c>
      <c r="F113" s="69">
        <v>1462180615.7799997</v>
      </c>
    </row>
    <row r="114" spans="1:6">
      <c r="A114" t="s">
        <v>5143</v>
      </c>
      <c r="B114" s="69" t="s">
        <v>5020</v>
      </c>
      <c r="C114" s="69">
        <v>49545001845.319984</v>
      </c>
      <c r="D114" s="69">
        <v>8311285847.3899994</v>
      </c>
      <c r="E114" s="69">
        <v>8530441942.8899994</v>
      </c>
      <c r="F114" s="69">
        <v>66386729635.599983</v>
      </c>
    </row>
    <row r="115" spans="1:6">
      <c r="A115" t="s">
        <v>5144</v>
      </c>
      <c r="B115" s="69" t="s">
        <v>5021</v>
      </c>
      <c r="C115" s="69">
        <v>732972766.32000005</v>
      </c>
      <c r="D115" s="69">
        <v>120700374409.46001</v>
      </c>
      <c r="E115" s="69">
        <v>265920842795.06998</v>
      </c>
      <c r="F115" s="69">
        <v>387354189970.84998</v>
      </c>
    </row>
    <row r="116" spans="1:6">
      <c r="A116" t="s">
        <v>5145</v>
      </c>
      <c r="B116" s="69" t="s">
        <v>5022</v>
      </c>
      <c r="C116" s="69">
        <v>64501922229.140015</v>
      </c>
      <c r="D116" s="69">
        <v>27099566391.260002</v>
      </c>
      <c r="E116" s="69">
        <v>16482454167.970001</v>
      </c>
      <c r="F116" s="69">
        <v>108083942788.37003</v>
      </c>
    </row>
    <row r="117" spans="1:6">
      <c r="A117" t="s">
        <v>5172</v>
      </c>
      <c r="B117" s="69" t="s">
        <v>5023</v>
      </c>
      <c r="C117" s="69">
        <v>638224975310.35999</v>
      </c>
      <c r="D117" s="69">
        <v>45032601062.830002</v>
      </c>
      <c r="E117" s="69">
        <v>15005268478.220001</v>
      </c>
      <c r="F117" s="69">
        <v>698262844851.41003</v>
      </c>
    </row>
    <row r="118" spans="1:6">
      <c r="A118" t="s">
        <v>5146</v>
      </c>
      <c r="B118" s="69" t="s">
        <v>5024</v>
      </c>
      <c r="C118" s="69">
        <v>508993964568.73999</v>
      </c>
      <c r="D118" s="69">
        <v>31770367570.910004</v>
      </c>
      <c r="E118" s="69">
        <v>3886005580.4899998</v>
      </c>
      <c r="F118" s="69">
        <v>544650337720.14001</v>
      </c>
    </row>
    <row r="119" spans="1:6">
      <c r="A119" t="s">
        <v>5147</v>
      </c>
      <c r="B119" s="69" t="s">
        <v>5025</v>
      </c>
      <c r="C119" s="69">
        <v>502297943613.40997</v>
      </c>
      <c r="D119" s="69">
        <v>21613688485.639999</v>
      </c>
      <c r="E119" s="69">
        <v>2818702745.4000001</v>
      </c>
      <c r="F119" s="69">
        <v>526730334844.44995</v>
      </c>
    </row>
    <row r="120" spans="1:6">
      <c r="A120" t="s">
        <v>5148</v>
      </c>
      <c r="B120" s="69" t="s">
        <v>5026</v>
      </c>
      <c r="C120" s="69">
        <v>6696020955.3299999</v>
      </c>
      <c r="D120" s="69">
        <v>10156679085.27</v>
      </c>
      <c r="E120" s="69">
        <v>1067302835.0899999</v>
      </c>
      <c r="F120" s="69">
        <v>17920002875.690002</v>
      </c>
    </row>
    <row r="121" spans="1:6">
      <c r="A121" t="s">
        <v>5149</v>
      </c>
      <c r="B121" s="69" t="s">
        <v>5027</v>
      </c>
      <c r="C121" s="69">
        <v>2288059870.9000001</v>
      </c>
      <c r="D121" s="69">
        <v>4424131978.1100006</v>
      </c>
      <c r="E121" s="69">
        <v>473064200.47000003</v>
      </c>
      <c r="F121" s="69">
        <v>7185256049.4800014</v>
      </c>
    </row>
    <row r="122" spans="1:6">
      <c r="A122" t="s">
        <v>5150</v>
      </c>
      <c r="B122" s="69" t="s">
        <v>5028</v>
      </c>
      <c r="C122" s="69">
        <v>35958969946.440002</v>
      </c>
      <c r="D122" s="69">
        <v>609990156.27999997</v>
      </c>
      <c r="E122" s="69">
        <v>168724579.08000001</v>
      </c>
      <c r="F122" s="69">
        <v>36737684681.800003</v>
      </c>
    </row>
    <row r="123" spans="1:6">
      <c r="A123" t="s">
        <v>5151</v>
      </c>
      <c r="B123" s="69" t="s">
        <v>5029</v>
      </c>
      <c r="C123" s="69">
        <v>111560338.22</v>
      </c>
      <c r="D123" s="69">
        <v>7151472960.2399998</v>
      </c>
      <c r="E123" s="69">
        <v>9475592845.2000008</v>
      </c>
      <c r="F123" s="69">
        <v>16738626143.66</v>
      </c>
    </row>
    <row r="124" spans="1:6">
      <c r="A124" t="s">
        <v>5152</v>
      </c>
      <c r="B124" s="69" t="s">
        <v>5030</v>
      </c>
      <c r="C124" s="69">
        <v>90872420586.060013</v>
      </c>
      <c r="D124" s="69">
        <v>1076638397.29</v>
      </c>
      <c r="E124" s="69">
        <v>1001881272.98</v>
      </c>
      <c r="F124" s="69">
        <v>92950940256.330017</v>
      </c>
    </row>
    <row r="125" spans="1:6">
      <c r="A125" t="s">
        <v>5153</v>
      </c>
      <c r="B125" s="69" t="s">
        <v>5031</v>
      </c>
      <c r="C125" s="69">
        <v>44361948587.75</v>
      </c>
      <c r="D125" s="69"/>
      <c r="E125" s="69"/>
      <c r="F125" s="69">
        <v>44361948587.75</v>
      </c>
    </row>
    <row r="126" spans="1:6">
      <c r="A126" t="s">
        <v>5154</v>
      </c>
      <c r="B126" s="69" t="s">
        <v>5032</v>
      </c>
      <c r="C126" s="69">
        <v>23938369851.780006</v>
      </c>
      <c r="D126" s="69">
        <v>47691524329.589996</v>
      </c>
      <c r="E126" s="69">
        <v>15060023504.77</v>
      </c>
      <c r="F126" s="69">
        <v>86689917686.140015</v>
      </c>
    </row>
    <row r="127" spans="1:6">
      <c r="A127" t="s">
        <v>5155</v>
      </c>
      <c r="B127" s="69" t="s">
        <v>5033</v>
      </c>
      <c r="C127" s="69">
        <v>2757370397.6300001</v>
      </c>
      <c r="D127" s="69">
        <v>1734874657.54</v>
      </c>
      <c r="E127" s="69">
        <v>157451923.60000002</v>
      </c>
      <c r="F127" s="69">
        <v>4649696978.7700005</v>
      </c>
    </row>
    <row r="128" spans="1:6">
      <c r="B128" s="69" t="s">
        <v>4960</v>
      </c>
      <c r="C128" s="69">
        <v>1884566524614.0598</v>
      </c>
      <c r="D128" s="69">
        <v>630670862093.38</v>
      </c>
      <c r="E128" s="69">
        <v>430470263060.55994</v>
      </c>
      <c r="F128" s="69">
        <v>2945707649768</v>
      </c>
    </row>
    <row r="129" spans="1:6">
      <c r="B129" s="69" t="s">
        <v>5034</v>
      </c>
      <c r="C129" s="69">
        <v>45836373941.780518</v>
      </c>
      <c r="D129" s="69">
        <v>2355090061.3199463</v>
      </c>
      <c r="E129" s="69"/>
      <c r="F129" s="69">
        <v>48191464003.100464</v>
      </c>
    </row>
    <row r="130" spans="1:6" s="26" customFormat="1">
      <c r="B130" s="69"/>
      <c r="C130" s="69"/>
      <c r="D130" s="69"/>
      <c r="E130" s="69"/>
      <c r="F130" s="69"/>
    </row>
    <row r="131" spans="1:6">
      <c r="B131" s="69"/>
      <c r="C131" s="69"/>
      <c r="D131" s="69"/>
      <c r="E131" s="69"/>
      <c r="F131" s="69"/>
    </row>
    <row r="132" spans="1:6" s="26" customFormat="1">
      <c r="B132" s="69"/>
      <c r="C132" s="69"/>
      <c r="D132" s="69"/>
      <c r="E132" s="69"/>
      <c r="F132" s="69"/>
    </row>
    <row r="133" spans="1:6" s="26" customFormat="1">
      <c r="B133" s="69" t="s">
        <v>5089</v>
      </c>
      <c r="C133" s="69">
        <v>2013</v>
      </c>
      <c r="D133" s="69"/>
      <c r="E133" s="69"/>
      <c r="F133" s="69"/>
    </row>
    <row r="134" spans="1:6" s="26" customFormat="1">
      <c r="B134" s="69"/>
      <c r="C134" s="69" t="s">
        <v>5043</v>
      </c>
      <c r="D134" s="69" t="s">
        <v>5044</v>
      </c>
      <c r="E134" s="69" t="s">
        <v>5045</v>
      </c>
      <c r="F134" s="69" t="s">
        <v>5088</v>
      </c>
    </row>
    <row r="135" spans="1:6" s="26" customFormat="1">
      <c r="A135" s="26" t="s">
        <v>4859</v>
      </c>
      <c r="B135" s="69" t="s">
        <v>5035</v>
      </c>
      <c r="C135" s="69">
        <v>1217912570102.3604</v>
      </c>
      <c r="D135" s="69">
        <v>545985243183.85999</v>
      </c>
      <c r="E135" s="69">
        <v>376809639156.45996</v>
      </c>
      <c r="F135" s="69">
        <v>2140707452442.6802</v>
      </c>
    </row>
    <row r="136" spans="1:6" s="26" customFormat="1">
      <c r="A136" s="26" t="s">
        <v>4860</v>
      </c>
      <c r="B136" s="69" t="s">
        <v>5036</v>
      </c>
      <c r="C136" s="69">
        <v>221981323878.65991</v>
      </c>
      <c r="D136" s="69">
        <v>289163262845.56</v>
      </c>
      <c r="E136" s="69">
        <v>202410926293.62</v>
      </c>
      <c r="F136" s="69">
        <v>713555513017.83984</v>
      </c>
    </row>
    <row r="137" spans="1:6" s="26" customFormat="1">
      <c r="A137" s="26" t="s">
        <v>5156</v>
      </c>
      <c r="B137" s="69" t="s">
        <v>5037</v>
      </c>
      <c r="C137" s="69">
        <v>141705984850.19</v>
      </c>
      <c r="D137" s="69">
        <v>19509361444.68</v>
      </c>
      <c r="E137" s="69">
        <v>4306076435.5599995</v>
      </c>
      <c r="F137" s="69">
        <v>165521422730.42999</v>
      </c>
    </row>
    <row r="138" spans="1:6" s="26" customFormat="1">
      <c r="A138" s="26" t="s">
        <v>5157</v>
      </c>
      <c r="B138" s="69" t="s">
        <v>5038</v>
      </c>
      <c r="C138" s="69">
        <v>854225261373.5105</v>
      </c>
      <c r="D138" s="69">
        <v>237312618893.62</v>
      </c>
      <c r="E138" s="69">
        <v>170092636427.28</v>
      </c>
      <c r="F138" s="69">
        <v>1261630516694.4104</v>
      </c>
    </row>
    <row r="139" spans="1:6">
      <c r="A139" t="s">
        <v>5173</v>
      </c>
      <c r="B139" s="69" t="s">
        <v>5039</v>
      </c>
      <c r="C139" s="69">
        <v>712490328453.47986</v>
      </c>
      <c r="D139" s="69">
        <v>87040708970.839996</v>
      </c>
      <c r="E139" s="69">
        <v>45049171299.720001</v>
      </c>
      <c r="F139" s="69">
        <v>844580208724.03979</v>
      </c>
    </row>
    <row r="140" spans="1:6">
      <c r="A140" t="s">
        <v>5158</v>
      </c>
      <c r="B140" s="69" t="s">
        <v>5040</v>
      </c>
      <c r="C140" s="69">
        <v>66695010250.570015</v>
      </c>
      <c r="D140" s="69">
        <v>52889341847.32</v>
      </c>
      <c r="E140" s="69">
        <v>36395696439.839996</v>
      </c>
      <c r="F140" s="69">
        <v>155980048537.73001</v>
      </c>
    </row>
    <row r="141" spans="1:6">
      <c r="A141" t="s">
        <v>5159</v>
      </c>
      <c r="B141" s="69" t="s">
        <v>5041</v>
      </c>
      <c r="C141" s="69">
        <v>69056334157.320007</v>
      </c>
      <c r="D141" s="69">
        <v>11021555094.41</v>
      </c>
      <c r="E141" s="69">
        <v>716405853.07999992</v>
      </c>
      <c r="F141" s="69">
        <v>80794295104.810013</v>
      </c>
    </row>
    <row r="142" spans="1:6">
      <c r="A142" t="s">
        <v>5160</v>
      </c>
      <c r="B142" s="69" t="s">
        <v>5090</v>
      </c>
      <c r="C142" s="69">
        <v>576738984045.58984</v>
      </c>
      <c r="D142" s="69">
        <v>23129812029.110001</v>
      </c>
      <c r="E142" s="69">
        <v>7937069006.7999992</v>
      </c>
      <c r="F142" s="69">
        <v>607805865081.49988</v>
      </c>
    </row>
    <row r="143" spans="1:6">
      <c r="A143" s="60" t="s">
        <v>5175</v>
      </c>
      <c r="B143" s="69" t="s">
        <v>4960</v>
      </c>
      <c r="C143" s="69">
        <v>1930402898555.8403</v>
      </c>
      <c r="D143" s="69">
        <v>633025952154.69995</v>
      </c>
      <c r="E143" s="69">
        <v>421858810456.17993</v>
      </c>
      <c r="F143" s="69">
        <v>2985287661166.7197</v>
      </c>
    </row>
    <row r="144" spans="1:6">
      <c r="B144" s="69" t="s">
        <v>5091</v>
      </c>
      <c r="C144" s="69"/>
      <c r="D144" s="69"/>
      <c r="E144" s="69">
        <v>8611452604.3800049</v>
      </c>
      <c r="F144" s="69">
        <v>8611452604.3800049</v>
      </c>
    </row>
    <row r="145" spans="1:6">
      <c r="B145" s="68"/>
      <c r="C145" s="69"/>
      <c r="D145" s="68"/>
      <c r="E145" s="68"/>
      <c r="F145" s="68"/>
    </row>
    <row r="146" spans="1:6">
      <c r="B146" s="68"/>
      <c r="C146" s="69"/>
      <c r="D146" s="68"/>
      <c r="E146" s="68"/>
      <c r="F146" s="68"/>
    </row>
    <row r="147" spans="1:6">
      <c r="B147" s="68"/>
      <c r="C147" s="69"/>
      <c r="D147" s="68"/>
      <c r="E147" s="68"/>
      <c r="F147" s="68"/>
    </row>
    <row r="148" spans="1:6">
      <c r="B148" s="68"/>
      <c r="C148" s="69"/>
      <c r="D148" s="68"/>
      <c r="E148" s="68"/>
      <c r="F148" s="68"/>
    </row>
    <row r="149" spans="1:6">
      <c r="B149" s="68"/>
      <c r="C149" s="69"/>
      <c r="D149" s="68"/>
      <c r="E149" s="68"/>
      <c r="F149" s="68"/>
    </row>
    <row r="150" spans="1:6">
      <c r="B150" s="68" t="s">
        <v>5042</v>
      </c>
      <c r="C150" s="69"/>
      <c r="D150" s="68"/>
      <c r="E150" s="68"/>
      <c r="F150" s="68"/>
    </row>
    <row r="151" spans="1:6">
      <c r="B151" s="68"/>
      <c r="C151" s="69" t="s">
        <v>5043</v>
      </c>
      <c r="D151" s="68" t="s">
        <v>5044</v>
      </c>
      <c r="E151" s="68" t="s">
        <v>5045</v>
      </c>
      <c r="F151" s="68" t="s">
        <v>5046</v>
      </c>
    </row>
    <row r="152" spans="1:6">
      <c r="A152" t="s">
        <v>1</v>
      </c>
      <c r="B152" s="68" t="s">
        <v>5047</v>
      </c>
      <c r="C152" s="69">
        <v>5811852009.8499994</v>
      </c>
      <c r="D152" s="69">
        <v>11553872700.470001</v>
      </c>
      <c r="E152" s="69">
        <v>10729812515.639999</v>
      </c>
      <c r="F152" s="69">
        <v>28095537225.959999</v>
      </c>
    </row>
    <row r="153" spans="1:6">
      <c r="A153" t="s">
        <v>2</v>
      </c>
      <c r="B153" s="68" t="s">
        <v>5048</v>
      </c>
      <c r="C153" s="69">
        <v>22712332719.800003</v>
      </c>
      <c r="D153" s="69">
        <v>26654498447.549999</v>
      </c>
      <c r="E153" s="69">
        <v>875154723.37</v>
      </c>
      <c r="F153" s="69">
        <v>50241985890.720001</v>
      </c>
    </row>
    <row r="154" spans="1:6">
      <c r="A154" t="s">
        <v>3</v>
      </c>
      <c r="B154" s="68" t="s">
        <v>5049</v>
      </c>
      <c r="C154" s="69">
        <v>4157885249.2600002</v>
      </c>
      <c r="D154" s="69">
        <v>11477588418.720001</v>
      </c>
      <c r="E154" s="69">
        <v>512486199.63</v>
      </c>
      <c r="F154" s="69">
        <v>16147959867.610001</v>
      </c>
    </row>
    <row r="155" spans="1:6">
      <c r="A155" t="s">
        <v>4</v>
      </c>
      <c r="B155" s="68" t="s">
        <v>5050</v>
      </c>
      <c r="C155" s="69">
        <v>19436797228.869999</v>
      </c>
      <c r="D155" s="69">
        <v>32520521120.700001</v>
      </c>
      <c r="E155" s="69">
        <v>48272488253.339996</v>
      </c>
      <c r="F155" s="69">
        <v>100229806602.90999</v>
      </c>
    </row>
    <row r="156" spans="1:6">
      <c r="A156" t="s">
        <v>5</v>
      </c>
      <c r="B156" s="68" t="s">
        <v>5051</v>
      </c>
      <c r="C156" s="69">
        <v>37304084386.669998</v>
      </c>
      <c r="D156" s="69">
        <v>0</v>
      </c>
      <c r="E156" s="69">
        <v>15329819.030000001</v>
      </c>
      <c r="F156" s="69">
        <v>37319414205.699997</v>
      </c>
    </row>
    <row r="157" spans="1:6">
      <c r="A157" t="s">
        <v>6</v>
      </c>
      <c r="B157" s="68" t="s">
        <v>5052</v>
      </c>
      <c r="C157" s="69">
        <v>8270903209.9200001</v>
      </c>
      <c r="D157" s="69">
        <v>43320822233.510002</v>
      </c>
      <c r="E157" s="69">
        <v>3596059822.1900001</v>
      </c>
      <c r="F157" s="69">
        <v>55187785265.620003</v>
      </c>
    </row>
    <row r="158" spans="1:6">
      <c r="A158" t="s">
        <v>7</v>
      </c>
      <c r="B158" s="68" t="s">
        <v>5053</v>
      </c>
      <c r="C158" s="69">
        <v>2134215963.8400002</v>
      </c>
      <c r="D158" s="69">
        <v>411477.24</v>
      </c>
      <c r="E158" s="69">
        <v>9526220.8300000001</v>
      </c>
      <c r="F158" s="69">
        <v>2144153661.9100001</v>
      </c>
    </row>
    <row r="159" spans="1:6">
      <c r="A159" t="s">
        <v>8</v>
      </c>
      <c r="B159" s="68" t="s">
        <v>5054</v>
      </c>
      <c r="C159" s="69">
        <v>64629100060.400002</v>
      </c>
      <c r="D159" s="69">
        <v>5420407829.4200001</v>
      </c>
      <c r="E159" s="69">
        <v>12145920513.380001</v>
      </c>
      <c r="F159" s="69">
        <v>82195428403.200012</v>
      </c>
    </row>
    <row r="160" spans="1:6">
      <c r="A160" t="s">
        <v>9</v>
      </c>
      <c r="B160" s="68" t="s">
        <v>5055</v>
      </c>
      <c r="C160" s="69">
        <v>445279220687.06995</v>
      </c>
      <c r="D160" s="69">
        <v>83279842505.669998</v>
      </c>
      <c r="E160" s="69">
        <v>24362148916.309998</v>
      </c>
      <c r="F160" s="69">
        <v>552921212109.04993</v>
      </c>
    </row>
    <row r="161" spans="1:6">
      <c r="A161" t="s">
        <v>10</v>
      </c>
      <c r="B161" s="68" t="s">
        <v>5056</v>
      </c>
      <c r="C161" s="69">
        <v>83810796899.290009</v>
      </c>
      <c r="D161" s="69">
        <v>68476988800.960007</v>
      </c>
      <c r="E161" s="69">
        <v>100456970079.27</v>
      </c>
      <c r="F161" s="69">
        <v>252744755779.52002</v>
      </c>
    </row>
    <row r="162" spans="1:6">
      <c r="A162" t="s">
        <v>11</v>
      </c>
      <c r="B162" s="68" t="s">
        <v>5057</v>
      </c>
      <c r="C162" s="69">
        <v>65924502879.94001</v>
      </c>
      <c r="D162" s="69">
        <v>1000622920.6499999</v>
      </c>
      <c r="E162" s="69">
        <v>1381721487.02</v>
      </c>
      <c r="F162" s="69">
        <v>68306847287.610008</v>
      </c>
    </row>
    <row r="163" spans="1:6">
      <c r="A163" t="s">
        <v>12</v>
      </c>
      <c r="B163" s="68" t="s">
        <v>5058</v>
      </c>
      <c r="C163" s="69">
        <v>75629400137.929993</v>
      </c>
      <c r="D163" s="69">
        <v>87082961368.850006</v>
      </c>
      <c r="E163" s="69">
        <v>109862842630.67999</v>
      </c>
      <c r="F163" s="69">
        <v>272575204137.45999</v>
      </c>
    </row>
    <row r="164" spans="1:6">
      <c r="A164" t="s">
        <v>13</v>
      </c>
      <c r="B164" s="68" t="s">
        <v>5059</v>
      </c>
      <c r="C164" s="69">
        <v>2349204077.1100001</v>
      </c>
      <c r="D164" s="69">
        <v>2540303178.4000001</v>
      </c>
      <c r="E164" s="69">
        <v>4061776653.5500002</v>
      </c>
      <c r="F164" s="69">
        <v>8951283909.0600014</v>
      </c>
    </row>
    <row r="165" spans="1:6">
      <c r="A165" t="s">
        <v>14</v>
      </c>
      <c r="B165" s="68" t="s">
        <v>5060</v>
      </c>
      <c r="C165" s="69">
        <v>1450698842.3699999</v>
      </c>
      <c r="D165" s="69">
        <v>9467962053.2900009</v>
      </c>
      <c r="E165" s="69">
        <v>352251613.35000002</v>
      </c>
      <c r="F165" s="69">
        <v>11270912509.010002</v>
      </c>
    </row>
    <row r="166" spans="1:6">
      <c r="A166" t="s">
        <v>15</v>
      </c>
      <c r="B166" s="68" t="s">
        <v>5061</v>
      </c>
      <c r="C166" s="69">
        <v>4732159959.7299995</v>
      </c>
      <c r="D166" s="69">
        <v>6952785300.8799992</v>
      </c>
      <c r="E166" s="69">
        <v>41035497898.809998</v>
      </c>
      <c r="F166" s="69">
        <v>52720443159.419998</v>
      </c>
    </row>
    <row r="167" spans="1:6">
      <c r="A167" t="s">
        <v>16</v>
      </c>
      <c r="B167" s="68" t="s">
        <v>5062</v>
      </c>
      <c r="C167" s="69">
        <v>206718366.19999999</v>
      </c>
      <c r="D167" s="69">
        <v>2821509199.4200001</v>
      </c>
      <c r="E167" s="69">
        <v>3255225915.2599998</v>
      </c>
      <c r="F167" s="69">
        <v>6283453480.8800001</v>
      </c>
    </row>
    <row r="168" spans="1:6">
      <c r="A168" t="s">
        <v>17</v>
      </c>
      <c r="B168" s="68" t="s">
        <v>5063</v>
      </c>
      <c r="C168" s="69">
        <v>2952944531.0999999</v>
      </c>
      <c r="D168" s="69">
        <v>4255808507.98</v>
      </c>
      <c r="E168" s="69">
        <v>12081022374.709999</v>
      </c>
      <c r="F168" s="69">
        <v>19289775413.789997</v>
      </c>
    </row>
    <row r="169" spans="1:6">
      <c r="A169" t="s">
        <v>18</v>
      </c>
      <c r="B169" s="68" t="s">
        <v>5064</v>
      </c>
      <c r="C169" s="69">
        <v>6411660858.3500004</v>
      </c>
      <c r="D169" s="69">
        <v>4185717489.4500003</v>
      </c>
      <c r="E169" s="69">
        <v>3689850284.27</v>
      </c>
      <c r="F169" s="69">
        <v>14287228632.07</v>
      </c>
    </row>
    <row r="170" spans="1:6">
      <c r="A170" t="s">
        <v>19</v>
      </c>
      <c r="B170" s="68" t="s">
        <v>5065</v>
      </c>
      <c r="C170" s="69">
        <v>10458649313.380001</v>
      </c>
      <c r="D170" s="69">
        <v>3360819068.8299999</v>
      </c>
      <c r="E170" s="69">
        <v>195742652</v>
      </c>
      <c r="F170" s="69">
        <v>14015211034.210001</v>
      </c>
    </row>
    <row r="171" spans="1:6">
      <c r="A171" t="s">
        <v>20</v>
      </c>
      <c r="B171" s="68" t="s">
        <v>5066</v>
      </c>
      <c r="C171" s="69">
        <v>19730582566.420002</v>
      </c>
      <c r="D171" s="69">
        <v>6414089035.71</v>
      </c>
      <c r="E171" s="69">
        <v>2681665197.1300001</v>
      </c>
      <c r="F171" s="69">
        <v>28826336799.260002</v>
      </c>
    </row>
    <row r="172" spans="1:6">
      <c r="A172" t="s">
        <v>21</v>
      </c>
      <c r="B172" s="68" t="s">
        <v>5067</v>
      </c>
      <c r="C172" s="69">
        <v>7467330507.1099987</v>
      </c>
      <c r="D172" s="69">
        <v>369884426.39000005</v>
      </c>
      <c r="E172" s="69">
        <v>2277418.33</v>
      </c>
      <c r="F172" s="69">
        <v>7839492351.829999</v>
      </c>
    </row>
    <row r="173" spans="1:6">
      <c r="A173" t="s">
        <v>22</v>
      </c>
      <c r="B173" s="68" t="s">
        <v>5068</v>
      </c>
      <c r="C173" s="69">
        <v>2075644313.8900003</v>
      </c>
      <c r="D173" s="69">
        <v>1466675139.6700001</v>
      </c>
      <c r="E173" s="69">
        <v>349141341.62</v>
      </c>
      <c r="F173" s="69">
        <v>3891460795.1800003</v>
      </c>
    </row>
    <row r="174" spans="1:6">
      <c r="A174" t="s">
        <v>23</v>
      </c>
      <c r="B174" s="68" t="s">
        <v>5069</v>
      </c>
      <c r="C174" s="69">
        <v>4986550548.2599993</v>
      </c>
      <c r="D174" s="69">
        <v>2373714757.9299998</v>
      </c>
      <c r="E174" s="69">
        <v>1575151408.26</v>
      </c>
      <c r="F174" s="69">
        <v>8935416714.4499989</v>
      </c>
    </row>
    <row r="175" spans="1:6">
      <c r="A175" t="s">
        <v>24</v>
      </c>
      <c r="B175" s="68" t="s">
        <v>5070</v>
      </c>
      <c r="C175" s="69">
        <v>1329162494.6900001</v>
      </c>
      <c r="D175" s="69">
        <v>1224542360.48</v>
      </c>
      <c r="E175" s="69">
        <v>483343159.00999999</v>
      </c>
      <c r="F175" s="69">
        <v>3037048014.1800003</v>
      </c>
    </row>
    <row r="176" spans="1:6">
      <c r="A176" t="s">
        <v>25</v>
      </c>
      <c r="B176" s="68" t="s">
        <v>5071</v>
      </c>
      <c r="C176" s="69">
        <v>925781021.76999998</v>
      </c>
      <c r="D176" s="69">
        <v>1333929920.8299999</v>
      </c>
      <c r="E176" s="69">
        <v>796979814.05999994</v>
      </c>
      <c r="F176" s="69">
        <v>3056690756.6599998</v>
      </c>
    </row>
    <row r="177" spans="1:6">
      <c r="A177" t="s">
        <v>26</v>
      </c>
      <c r="B177" s="68" t="s">
        <v>5072</v>
      </c>
      <c r="C177" s="69">
        <v>20689001495.239998</v>
      </c>
      <c r="D177" s="69">
        <v>31819646876.099998</v>
      </c>
      <c r="E177" s="69">
        <v>9567209002.4200001</v>
      </c>
      <c r="F177" s="69">
        <v>62075857373.759995</v>
      </c>
    </row>
    <row r="178" spans="1:6">
      <c r="A178" t="s">
        <v>27</v>
      </c>
      <c r="B178" s="68" t="s">
        <v>5073</v>
      </c>
      <c r="C178" s="69">
        <v>2312188085.4700003</v>
      </c>
      <c r="D178" s="69">
        <v>4417684404.46</v>
      </c>
      <c r="E178" s="69">
        <v>3249180730.5299997</v>
      </c>
      <c r="F178" s="69">
        <v>9979053220.4599991</v>
      </c>
    </row>
    <row r="179" spans="1:6">
      <c r="A179" t="s">
        <v>28</v>
      </c>
      <c r="B179" s="68" t="s">
        <v>5074</v>
      </c>
      <c r="C179" s="69">
        <v>976250407106.17993</v>
      </c>
      <c r="D179" s="69">
        <v>132662049076.27</v>
      </c>
      <c r="E179" s="69">
        <v>16246041882.52</v>
      </c>
      <c r="F179" s="69">
        <v>1125158498064.97</v>
      </c>
    </row>
    <row r="180" spans="1:6">
      <c r="A180" s="60" t="s">
        <v>0</v>
      </c>
      <c r="B180" s="68" t="s">
        <v>5075</v>
      </c>
      <c r="C180" s="69">
        <v>1899429775520.1099</v>
      </c>
      <c r="D180" s="69">
        <v>586455658619.83008</v>
      </c>
      <c r="E180" s="69">
        <v>411842818526.52002</v>
      </c>
      <c r="F180" s="69">
        <v>2897728252666.46</v>
      </c>
    </row>
    <row r="181" spans="1:6">
      <c r="A181" t="s">
        <v>29</v>
      </c>
      <c r="B181" s="68" t="s">
        <v>5076</v>
      </c>
      <c r="C181" s="69">
        <v>30973123035.729988</v>
      </c>
      <c r="D181" s="69">
        <v>46570293534.870003</v>
      </c>
      <c r="E181" s="69">
        <v>11020307872.75</v>
      </c>
      <c r="F181" s="69">
        <v>88563724443.349991</v>
      </c>
    </row>
    <row r="182" spans="1:6">
      <c r="B182" s="68" t="s">
        <v>5077</v>
      </c>
      <c r="C182" s="69">
        <v>1930402898555.8398</v>
      </c>
      <c r="D182" s="69">
        <v>633025952154.70007</v>
      </c>
      <c r="E182" s="69">
        <v>422863126399.27002</v>
      </c>
      <c r="F182" s="69">
        <v>2986291977109.8101</v>
      </c>
    </row>
  </sheetData>
  <mergeCells count="2">
    <mergeCell ref="B49:C49"/>
    <mergeCell ref="B1:C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44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17.42578125" bestFit="1" customWidth="1"/>
    <col min="2" max="2" width="9.28515625" bestFit="1" customWidth="1"/>
    <col min="3" max="3" width="10.140625" bestFit="1" customWidth="1"/>
    <col min="4" max="6" width="9.28515625" bestFit="1" customWidth="1"/>
  </cols>
  <sheetData>
    <row r="1" spans="1:6">
      <c r="A1" t="s">
        <v>31</v>
      </c>
      <c r="B1">
        <v>2013</v>
      </c>
      <c r="C1">
        <v>2014</v>
      </c>
      <c r="D1">
        <v>2015</v>
      </c>
      <c r="E1">
        <v>2016</v>
      </c>
      <c r="F1">
        <v>2017</v>
      </c>
    </row>
    <row r="2" spans="1:6">
      <c r="A2" t="s">
        <v>5168</v>
      </c>
      <c r="B2" s="71">
        <f>VLOOKUP($A2,'Base de dados 2013'!$A$52:$F$83,6,0)/1000000</f>
        <v>3571575.8263441203</v>
      </c>
      <c r="C2" s="71">
        <f>(VLOOKUP($A2,'Base de dados 2014'!$A$2030:$C$2715,3,0)+VLOOKUP($A2,'Base de dados 2014'!$A$2722:$C$3407,3,0)+VLOOKUP($A2,'Base de dados 2014'!$A$3416:$C$4101,3,0))/1000000</f>
        <v>16383708.182108577</v>
      </c>
      <c r="D2" s="71">
        <f>(VLOOKUP($A2,'Base de dados 2015'!$A$2105:$F$2782,6,0)+VLOOKUP($A2,'Base de dados 2015'!$A$2789:$F$3466,6,0)+VLOOKUP($A2,'Base de dados 2015'!$A$3475:$F$4152,6,0))/1000000</f>
        <v>4155705.8749476802</v>
      </c>
      <c r="E2" s="71">
        <f>(VLOOKUP($A2,'Base de dados 2016'!$A$2112:$F$2826,6,0)+VLOOKUP($A2,'Base de dados 2016'!$A$2833:$F$3547,6,0)+VLOOKUP($A2,'Base de dados 2016'!$A$3556:$F$4270,6,0))/1000000</f>
        <v>4891430.5011671903</v>
      </c>
      <c r="F2" s="71">
        <f>(VLOOKUP($A2,'Base de dados 2017'!$A$2232:$F$2954,6,0)+VLOOKUP($A2,'Base de dados 2017'!$A$2961:$F$3683,6,0)+VLOOKUP($A2,'Base de dados 2017'!$A$3692:$F$4414,6,0))/1000000</f>
        <v>5346828.0415111799</v>
      </c>
    </row>
    <row r="3" spans="1:6">
      <c r="A3" t="s">
        <v>5123</v>
      </c>
      <c r="B3" s="71">
        <f>VLOOKUP($A3,'Base de dados 2013'!$A$52:$F$83,6,0)/1000000</f>
        <v>661588.94095487997</v>
      </c>
      <c r="C3" s="71">
        <f>(VLOOKUP($A3,'Base de dados 2014'!$A$2030:$C$2715,3,0)+VLOOKUP($A3,'Base de dados 2014'!$A$2722:$C$3407,3,0)+VLOOKUP($A3,'Base de dados 2014'!$A$3416:$C$4101,3,0))/1000000</f>
        <v>610380.07046025002</v>
      </c>
      <c r="D3" s="71">
        <f>(VLOOKUP($A3,'Base de dados 2015'!$A$2105:$F$2782,6,0)+VLOOKUP($A3,'Base de dados 2015'!$A$2789:$F$3466,6,0)+VLOOKUP($A3,'Base de dados 2015'!$A$3475:$F$4152,6,0))/1000000</f>
        <v>591345.03404642001</v>
      </c>
      <c r="E3" s="71">
        <f>(VLOOKUP($A3,'Base de dados 2016'!$A$2112:$F$2826,6,0)+VLOOKUP($A3,'Base de dados 2016'!$A$2833:$F$3547,6,0)+VLOOKUP($A3,'Base de dados 2016'!$A$3556:$F$4270,6,0))/1000000</f>
        <v>605275.57753214007</v>
      </c>
      <c r="F3" s="71">
        <f>(VLOOKUP($A3,'Base de dados 2017'!$A$2232:$F$2954,6,0)+VLOOKUP($A3,'Base de dados 2017'!$A$2961:$F$3683,6,0)+VLOOKUP($A3,'Base de dados 2017'!$A$3692:$F$4414,6,0))/1000000</f>
        <v>684266.38744526997</v>
      </c>
    </row>
    <row r="4" spans="1:6">
      <c r="A4" t="s">
        <v>5201</v>
      </c>
      <c r="B4" s="71"/>
      <c r="C4" s="71">
        <f>(VLOOKUP($A4,'Base de dados 2014'!$A$2030:$C$2715,3,0)+VLOOKUP($A4,'Base de dados 2014'!$A$2722:$C$3407,3,0)+VLOOKUP($A4,'Base de dados 2014'!$A$3416:$C$4101,3,0))/1000000</f>
        <v>443986.86334313999</v>
      </c>
      <c r="D4" s="71">
        <f>(VLOOKUP($A4,'Base de dados 2015'!$A$2105:$F$2782,6,0)+VLOOKUP($A4,'Base de dados 2015'!$A$2789:$F$3466,6,0)+VLOOKUP($A4,'Base de dados 2015'!$A$3475:$F$4152,6,0))/1000000</f>
        <v>529085.27835429995</v>
      </c>
      <c r="E4" s="71">
        <f>(VLOOKUP($A4,'Base de dados 2016'!$A$2112:$F$2826,6,0)+VLOOKUP($A4,'Base de dados 2016'!$A$2833:$F$3547,6,0)+VLOOKUP($A4,'Base de dados 2016'!$A$3556:$F$4270,6,0))/1000000</f>
        <v>541127.39760192996</v>
      </c>
      <c r="F4" s="71">
        <f>(VLOOKUP($A4,'Base de dados 2017'!$A$2232:$F$2954,6,0)+VLOOKUP($A4,'Base de dados 2017'!$A$2961:$F$3683,6,0)+VLOOKUP($A4,'Base de dados 2017'!$A$3692:$F$4414,6,0))/1000000</f>
        <v>591832.77496326005</v>
      </c>
    </row>
    <row r="5" spans="1:6">
      <c r="A5" t="s">
        <v>5202</v>
      </c>
      <c r="B5" s="71"/>
      <c r="C5" s="71">
        <f>(VLOOKUP($A5,'Base de dados 2014'!$A$2030:$C$2715,3,0)+VLOOKUP($A5,'Base de dados 2014'!$A$2722:$C$3407,3,0)+VLOOKUP($A5,'Base de dados 2014'!$A$3416:$C$4101,3,0))/1000000</f>
        <v>330217.37087667</v>
      </c>
      <c r="D5" s="71">
        <f>(VLOOKUP($A5,'Base de dados 2015'!$A$2105:$F$2782,6,0)+VLOOKUP($A5,'Base de dados 2015'!$A$2789:$F$3466,6,0)+VLOOKUP($A5,'Base de dados 2015'!$A$3475:$F$4152,6,0))/1000000</f>
        <v>385130.30036592</v>
      </c>
      <c r="E5" s="71">
        <f>(VLOOKUP($A5,'Base de dados 2016'!$A$2112:$F$2826,6,0)+VLOOKUP($A5,'Base de dados 2016'!$A$2833:$F$3547,6,0)+VLOOKUP($A5,'Base de dados 2016'!$A$3556:$F$4270,6,0))/1000000</f>
        <v>389294.77125300001</v>
      </c>
      <c r="F5" s="71">
        <f>(VLOOKUP($A5,'Base de dados 2017'!$A$2232:$F$2954,6,0)+VLOOKUP($A5,'Base de dados 2017'!$A$2961:$F$3683,6,0)+VLOOKUP($A5,'Base de dados 2017'!$A$3692:$F$4414,6,0))/1000000</f>
        <v>420815.96461328998</v>
      </c>
    </row>
    <row r="6" spans="1:6">
      <c r="A6" t="s">
        <v>5203</v>
      </c>
      <c r="B6" s="71"/>
      <c r="C6" s="71">
        <f>(VLOOKUP($A6,'Base de dados 2014'!$A$2030:$C$2715,3,0)+VLOOKUP($A6,'Base de dados 2014'!$A$2722:$C$3407,3,0)+VLOOKUP($A6,'Base de dados 2014'!$A$3416:$C$4101,3,0))/1000000</f>
        <v>73088.522328850013</v>
      </c>
      <c r="D6" s="71">
        <f>(VLOOKUP($A6,'Base de dados 2015'!$A$2105:$F$2782,6,0)+VLOOKUP($A6,'Base de dados 2015'!$A$2789:$F$3466,6,0)+VLOOKUP($A6,'Base de dados 2015'!$A$3475:$F$4152,6,0))/1000000</f>
        <v>92949.949768160004</v>
      </c>
      <c r="E6" s="71">
        <f>(VLOOKUP($A6,'Base de dados 2016'!$A$2112:$F$2826,6,0)+VLOOKUP($A6,'Base de dados 2016'!$A$2833:$F$3547,6,0)+VLOOKUP($A6,'Base de dados 2016'!$A$3556:$F$4270,6,0))/1000000</f>
        <v>96638.85189523999</v>
      </c>
      <c r="F6" s="71">
        <f>(VLOOKUP($A6,'Base de dados 2017'!$A$2232:$F$2954,6,0)+VLOOKUP($A6,'Base de dados 2017'!$A$2961:$F$3683,6,0)+VLOOKUP($A6,'Base de dados 2017'!$A$3692:$F$4414,6,0))/1000000</f>
        <v>113066.95378842</v>
      </c>
    </row>
    <row r="7" spans="1:6">
      <c r="A7" t="s">
        <v>5204</v>
      </c>
      <c r="B7" s="71"/>
      <c r="C7" s="71">
        <f>(VLOOKUP($A7,'Base de dados 2014'!$A$2030:$C$2715,3,0)+VLOOKUP($A7,'Base de dados 2014'!$A$2722:$C$3407,3,0)+VLOOKUP($A7,'Base de dados 2014'!$A$3416:$C$4101,3,0))/1000000</f>
        <v>40647.185342699995</v>
      </c>
      <c r="D7" s="71">
        <f>(VLOOKUP($A7,'Base de dados 2015'!$A$2105:$F$2782,6,0)+VLOOKUP($A7,'Base de dados 2015'!$A$2789:$F$3466,6,0)+VLOOKUP($A7,'Base de dados 2015'!$A$3475:$F$4152,6,0))/1000000</f>
        <v>51005.028220220003</v>
      </c>
      <c r="E7" s="71">
        <f>(VLOOKUP($A7,'Base de dados 2016'!$A$2112:$F$2826,6,0)+VLOOKUP($A7,'Base de dados 2016'!$A$2833:$F$3547,6,0)+VLOOKUP($A7,'Base de dados 2016'!$A$3556:$F$4270,6,0))/1000000</f>
        <v>55193.774453689999</v>
      </c>
      <c r="F7" s="71">
        <f>(VLOOKUP($A7,'Base de dados 2017'!$A$2232:$F$2954,6,0)+VLOOKUP($A7,'Base de dados 2017'!$A$2961:$F$3683,6,0)+VLOOKUP($A7,'Base de dados 2017'!$A$3692:$F$4414,6,0))/1000000</f>
        <v>57949.856561550005</v>
      </c>
    </row>
    <row r="8" spans="1:6">
      <c r="A8" t="s">
        <v>5205</v>
      </c>
      <c r="B8" s="71"/>
      <c r="C8" s="71">
        <f>(VLOOKUP($A8,'Base de dados 2014'!$A$2030:$C$2715,3,0)+VLOOKUP($A8,'Base de dados 2014'!$A$2722:$C$3407,3,0)+VLOOKUP($A8,'Base de dados 2014'!$A$3416:$C$4101,3,0))/1000000</f>
        <v>101847.65428593001</v>
      </c>
      <c r="D8" s="71">
        <f>(VLOOKUP($A8,'Base de dados 2015'!$A$2105:$F$2782,6,0)+VLOOKUP($A8,'Base de dados 2015'!$A$2789:$F$3466,6,0)+VLOOKUP($A8,'Base de dados 2015'!$A$3475:$F$4152,6,0))/1000000</f>
        <v>16439.557561949998</v>
      </c>
      <c r="E8" s="71">
        <f>(VLOOKUP($A8,'Base de dados 2016'!$A$2112:$F$2826,6,0)+VLOOKUP($A8,'Base de dados 2016'!$A$2833:$F$3547,6,0)+VLOOKUP($A8,'Base de dados 2016'!$A$3556:$F$4270,6,0))/1000000</f>
        <v>18598.754386320001</v>
      </c>
      <c r="F8" s="71">
        <f>(VLOOKUP($A8,'Base de dados 2017'!$A$2232:$F$2954,6,0)+VLOOKUP($A8,'Base de dados 2017'!$A$2961:$F$3683,6,0)+VLOOKUP($A8,'Base de dados 2017'!$A$3692:$F$4414,6,0))/1000000</f>
        <v>46824.741801469994</v>
      </c>
    </row>
    <row r="9" spans="1:6">
      <c r="A9" t="s">
        <v>5206</v>
      </c>
      <c r="B9" s="71"/>
      <c r="C9" s="71">
        <f>(VLOOKUP($A9,'Base de dados 2014'!$A$2030:$C$2715,3,0)+VLOOKUP($A9,'Base de dados 2014'!$A$2722:$C$3407,3,0)+VLOOKUP($A9,'Base de dados 2014'!$A$3416:$C$4101,3,0))/1000000</f>
        <v>72806.779379469997</v>
      </c>
      <c r="D9" s="71">
        <f>(VLOOKUP($A9,'Base de dados 2015'!$A$2105:$F$2782,6,0)+VLOOKUP($A9,'Base de dados 2015'!$A$2789:$F$3466,6,0)+VLOOKUP($A9,'Base de dados 2015'!$A$3475:$F$4152,6,0))/1000000</f>
        <v>0</v>
      </c>
      <c r="E9" s="71">
        <f>(VLOOKUP($A9,'Base de dados 2016'!$A$2112:$F$2826,6,0)+VLOOKUP($A9,'Base de dados 2016'!$A$2833:$F$3547,6,0)+VLOOKUP($A9,'Base de dados 2016'!$A$3556:$F$4270,6,0))/1000000</f>
        <v>4259.1361176700002</v>
      </c>
      <c r="F9" s="71">
        <f>(VLOOKUP($A9,'Base de dados 2017'!$A$2232:$F$2954,6,0)+VLOOKUP($A9,'Base de dados 2017'!$A$2961:$F$3683,6,0)+VLOOKUP($A9,'Base de dados 2017'!$A$3692:$F$4414,6,0))/1000000</f>
        <v>32819.822626560002</v>
      </c>
    </row>
    <row r="10" spans="1:6">
      <c r="A10" t="s">
        <v>5207</v>
      </c>
      <c r="B10" s="71"/>
      <c r="C10" s="71">
        <f>(VLOOKUP($A10,'Base de dados 2014'!$A$2030:$C$2715,3,0)+VLOOKUP($A10,'Base de dados 2014'!$A$2722:$C$3407,3,0)+VLOOKUP($A10,'Base de dados 2014'!$A$3416:$C$4101,3,0))/1000000</f>
        <v>19235.503157620002</v>
      </c>
      <c r="D10" s="71">
        <f>(VLOOKUP($A10,'Base de dados 2015'!$A$2105:$F$2782,6,0)+VLOOKUP($A10,'Base de dados 2015'!$A$2789:$F$3466,6,0)+VLOOKUP($A10,'Base de dados 2015'!$A$3475:$F$4152,6,0))/1000000</f>
        <v>10119.289650229999</v>
      </c>
      <c r="E10" s="71">
        <f>(VLOOKUP($A10,'Base de dados 2016'!$A$2112:$F$2826,6,0)+VLOOKUP($A10,'Base de dados 2016'!$A$2833:$F$3547,6,0)+VLOOKUP($A10,'Base de dados 2016'!$A$3556:$F$4270,6,0))/1000000</f>
        <v>7669.8772870799994</v>
      </c>
      <c r="F10" s="71">
        <f>(VLOOKUP($A10,'Base de dados 2017'!$A$2232:$F$2954,6,0)+VLOOKUP($A10,'Base de dados 2017'!$A$2961:$F$3683,6,0)+VLOOKUP($A10,'Base de dados 2017'!$A$3692:$F$4414,6,0))/1000000</f>
        <v>8921.1328025000003</v>
      </c>
    </row>
    <row r="11" spans="1:6">
      <c r="A11" t="s">
        <v>5208</v>
      </c>
      <c r="B11" s="71"/>
      <c r="C11" s="71">
        <f>(VLOOKUP($A11,'Base de dados 2014'!$A$2030:$C$2715,3,0)+VLOOKUP($A11,'Base de dados 2014'!$A$2722:$C$3407,3,0)+VLOOKUP($A11,'Base de dados 2014'!$A$3416:$C$4101,3,0))/1000000</f>
        <v>2185.4359087500002</v>
      </c>
      <c r="D11" s="71">
        <f>(VLOOKUP($A11,'Base de dados 2015'!$A$2105:$F$2782,6,0)+VLOOKUP($A11,'Base de dados 2015'!$A$2789:$F$3466,6,0)+VLOOKUP($A11,'Base de dados 2015'!$A$3475:$F$4152,6,0))/1000000</f>
        <v>2500.04165448</v>
      </c>
      <c r="E11" s="71">
        <f>(VLOOKUP($A11,'Base de dados 2016'!$A$2112:$F$2826,6,0)+VLOOKUP($A11,'Base de dados 2016'!$A$2833:$F$3547,6,0)+VLOOKUP($A11,'Base de dados 2016'!$A$3556:$F$4270,6,0))/1000000</f>
        <v>2571.5482130499995</v>
      </c>
      <c r="F11" s="71">
        <f>(VLOOKUP($A11,'Base de dados 2017'!$A$2232:$F$2954,6,0)+VLOOKUP($A11,'Base de dados 2017'!$A$2961:$F$3683,6,0)+VLOOKUP($A11,'Base de dados 2017'!$A$3692:$F$4414,6,0))/1000000</f>
        <v>2799.8189359399998</v>
      </c>
    </row>
    <row r="12" spans="1:6">
      <c r="A12" t="s">
        <v>5209</v>
      </c>
      <c r="B12" s="71"/>
      <c r="C12" s="71">
        <f>(VLOOKUP($A12,'Base de dados 2014'!$A$2030:$C$2715,3,0)+VLOOKUP($A12,'Base de dados 2014'!$A$2722:$C$3407,3,0)+VLOOKUP($A12,'Base de dados 2014'!$A$3416:$C$4101,3,0))/1000000</f>
        <v>558.51863750999996</v>
      </c>
      <c r="D12" s="71">
        <f>(VLOOKUP($A12,'Base de dados 2015'!$A$2105:$F$2782,6,0)+VLOOKUP($A12,'Base de dados 2015'!$A$2789:$F$3466,6,0)+VLOOKUP($A12,'Base de dados 2015'!$A$3475:$F$4152,6,0))/1000000</f>
        <v>588.03150504000007</v>
      </c>
      <c r="E12" s="71">
        <f>(VLOOKUP($A12,'Base de dados 2016'!$A$2112:$F$2826,6,0)+VLOOKUP($A12,'Base de dados 2016'!$A$2833:$F$3547,6,0)+VLOOKUP($A12,'Base de dados 2016'!$A$3556:$F$4270,6,0))/1000000</f>
        <v>517.73231726999995</v>
      </c>
      <c r="F12" s="71">
        <f>(VLOOKUP($A12,'Base de dados 2017'!$A$2232:$F$2954,6,0)+VLOOKUP($A12,'Base de dados 2017'!$A$2961:$F$3683,6,0)+VLOOKUP($A12,'Base de dados 2017'!$A$3692:$F$4414,6,0))/1000000</f>
        <v>316.9704064</v>
      </c>
    </row>
    <row r="13" spans="1:6">
      <c r="A13" t="s">
        <v>5210</v>
      </c>
      <c r="B13" s="71"/>
      <c r="C13" s="71">
        <f>(VLOOKUP($A13,'Base de dados 2014'!$A$2030:$C$2715,3,0)+VLOOKUP($A13,'Base de dados 2014'!$A$2722:$C$3407,3,0)+VLOOKUP($A13,'Base de dados 2014'!$A$3416:$C$4101,3,0))/1000000</f>
        <v>457.05940563999997</v>
      </c>
      <c r="D13" s="71">
        <f>(VLOOKUP($A13,'Base de dados 2015'!$A$2105:$F$2782,6,0)+VLOOKUP($A13,'Base de dados 2015'!$A$2789:$F$3466,6,0)+VLOOKUP($A13,'Base de dados 2015'!$A$3475:$F$4152,6,0))/1000000</f>
        <v>501.98836579999994</v>
      </c>
      <c r="E13" s="71">
        <f>(VLOOKUP($A13,'Base de dados 2016'!$A$2112:$F$2826,6,0)+VLOOKUP($A13,'Base de dados 2016'!$A$2833:$F$3547,6,0)+VLOOKUP($A13,'Base de dados 2016'!$A$3556:$F$4270,6,0))/1000000</f>
        <v>501.55912579999995</v>
      </c>
      <c r="F13" s="71">
        <f>(VLOOKUP($A13,'Base de dados 2017'!$A$2232:$F$2954,6,0)+VLOOKUP($A13,'Base de dados 2017'!$A$2961:$F$3683,6,0)+VLOOKUP($A13,'Base de dados 2017'!$A$3692:$F$4414,6,0))/1000000</f>
        <v>669.54916612</v>
      </c>
    </row>
    <row r="14" spans="1:6">
      <c r="A14" t="s">
        <v>5211</v>
      </c>
      <c r="B14" s="71"/>
      <c r="C14" s="71">
        <f>(VLOOKUP($A14,'Base de dados 2014'!$A$2030:$C$2715,3,0)+VLOOKUP($A14,'Base de dados 2014'!$A$2722:$C$3407,3,0)+VLOOKUP($A14,'Base de dados 2014'!$A$3416:$C$4101,3,0))/1000000</f>
        <v>6604.3570969400007</v>
      </c>
      <c r="D14" s="71">
        <f>(VLOOKUP($A14,'Base de dados 2015'!$A$2105:$F$2782,6,0)+VLOOKUP($A14,'Base de dados 2015'!$A$2789:$F$3466,6,0)+VLOOKUP($A14,'Base de dados 2015'!$A$3475:$F$4152,6,0))/1000000</f>
        <v>2730.2063864000002</v>
      </c>
      <c r="E14" s="71">
        <f>(VLOOKUP($A14,'Base de dados 2016'!$A$2112:$F$2826,6,0)+VLOOKUP($A14,'Base de dados 2016'!$A$2833:$F$3547,6,0)+VLOOKUP($A14,'Base de dados 2016'!$A$3556:$F$4270,6,0))/1000000</f>
        <v>3078.9013254500005</v>
      </c>
      <c r="F14" s="71">
        <f>(VLOOKUP($A14,'Base de dados 2017'!$A$2232:$F$2954,6,0)+VLOOKUP($A14,'Base de dados 2017'!$A$2961:$F$3683,6,0)+VLOOKUP($A14,'Base de dados 2017'!$A$3692:$F$4414,6,0))/1000000</f>
        <v>1297.4478639500001</v>
      </c>
    </row>
    <row r="15" spans="1:6">
      <c r="A15" t="s">
        <v>5212</v>
      </c>
      <c r="B15" s="71"/>
      <c r="C15" s="71">
        <f>(VLOOKUP($A15,'Base de dados 2014'!$A$2030:$C$2715,3,0)+VLOOKUP($A15,'Base de dados 2014'!$A$2722:$C$3407,3,0)+VLOOKUP($A15,'Base de dados 2014'!$A$3416:$C$4101,3,0))/1000000</f>
        <v>18535.440295219996</v>
      </c>
      <c r="D15" s="71">
        <f>(VLOOKUP($A15,'Base de dados 2015'!$A$2105:$F$2782,6,0)+VLOOKUP($A15,'Base de dados 2015'!$A$2789:$F$3466,6,0)+VLOOKUP($A15,'Base de dados 2015'!$A$3475:$F$4152,6,0))/1000000</f>
        <v>32058.614137410001</v>
      </c>
      <c r="E15" s="71">
        <f>(VLOOKUP($A15,'Base de dados 2016'!$A$2112:$F$2826,6,0)+VLOOKUP($A15,'Base de dados 2016'!$A$2833:$F$3547,6,0)+VLOOKUP($A15,'Base de dados 2016'!$A$3556:$F$4270,6,0))/1000000</f>
        <v>29692.628663720003</v>
      </c>
      <c r="F15" s="71">
        <f>(VLOOKUP($A15,'Base de dados 2017'!$A$2232:$F$2954,6,0)+VLOOKUP($A15,'Base de dados 2017'!$A$2961:$F$3683,6,0)+VLOOKUP($A15,'Base de dados 2017'!$A$3692:$F$4414,6,0))/1000000</f>
        <v>28748.79238146</v>
      </c>
    </row>
    <row r="16" spans="1:6">
      <c r="A16" t="s">
        <v>5213</v>
      </c>
      <c r="B16" s="71"/>
      <c r="C16" s="71">
        <f>(VLOOKUP($A16,'Base de dados 2014'!$A$2030:$C$2715,3,0)+VLOOKUP($A16,'Base de dados 2014'!$A$2722:$C$3407,3,0)+VLOOKUP($A16,'Base de dados 2014'!$A$3416:$C$4101,3,0))/1000000</f>
        <v>15047.59193907</v>
      </c>
      <c r="D16" s="71">
        <f>(VLOOKUP($A16,'Base de dados 2015'!$A$2105:$F$2782,6,0)+VLOOKUP($A16,'Base de dados 2015'!$A$2789:$F$3466,6,0)+VLOOKUP($A16,'Base de dados 2015'!$A$3475:$F$4152,6,0))/1000000</f>
        <v>18222.773705430001</v>
      </c>
      <c r="E16" s="71">
        <f>(VLOOKUP($A16,'Base de dados 2016'!$A$2112:$F$2826,6,0)+VLOOKUP($A16,'Base de dados 2016'!$A$2833:$F$3547,6,0)+VLOOKUP($A16,'Base de dados 2016'!$A$3556:$F$4270,6,0))/1000000</f>
        <v>22112.637105530001</v>
      </c>
      <c r="F16" s="71">
        <f>(VLOOKUP($A16,'Base de dados 2017'!$A$2232:$F$2954,6,0)+VLOOKUP($A16,'Base de dados 2017'!$A$2961:$F$3683,6,0)+VLOOKUP($A16,'Base de dados 2017'!$A$3692:$F$4414,6,0))/1000000</f>
        <v>20304.200276580003</v>
      </c>
    </row>
    <row r="17" spans="1:6">
      <c r="A17" t="s">
        <v>5214</v>
      </c>
      <c r="B17" s="71"/>
      <c r="C17" s="71">
        <f>(VLOOKUP($A17,'Base de dados 2014'!$A$2030:$C$2715,3,0)+VLOOKUP($A17,'Base de dados 2014'!$A$2722:$C$3407,3,0)+VLOOKUP($A17,'Base de dados 2014'!$A$3416:$C$4101,3,0))/1000000</f>
        <v>1431.50121044</v>
      </c>
      <c r="D17" s="71">
        <f>(VLOOKUP($A17,'Base de dados 2015'!$A$2105:$F$2782,6,0)+VLOOKUP($A17,'Base de dados 2015'!$A$2789:$F$3466,6,0)+VLOOKUP($A17,'Base de dados 2015'!$A$3475:$F$4152,6,0))/1000000</f>
        <v>9709.77940691</v>
      </c>
      <c r="E17" s="71">
        <f>(VLOOKUP($A17,'Base de dados 2016'!$A$2112:$F$2826,6,0)+VLOOKUP($A17,'Base de dados 2016'!$A$2833:$F$3547,6,0)+VLOOKUP($A17,'Base de dados 2016'!$A$3556:$F$4270,6,0))/1000000</f>
        <v>3460.2569966800002</v>
      </c>
      <c r="F17" s="71">
        <f>(VLOOKUP($A17,'Base de dados 2017'!$A$2232:$F$2954,6,0)+VLOOKUP($A17,'Base de dados 2017'!$A$2961:$F$3683,6,0)+VLOOKUP($A17,'Base de dados 2017'!$A$3692:$F$4414,6,0))/1000000</f>
        <v>3980.6753775300003</v>
      </c>
    </row>
    <row r="18" spans="1:6">
      <c r="A18" t="s">
        <v>5215</v>
      </c>
      <c r="B18" s="71"/>
      <c r="C18" s="71">
        <f>(VLOOKUP($A18,'Base de dados 2014'!$A$2030:$C$2715,3,0)+VLOOKUP($A18,'Base de dados 2014'!$A$2722:$C$3407,3,0)+VLOOKUP($A18,'Base de dados 2014'!$A$3416:$C$4101,3,0))/1000000</f>
        <v>2056.2344662600003</v>
      </c>
      <c r="D18" s="71">
        <f>(VLOOKUP($A18,'Base de dados 2015'!$A$2105:$F$2782,6,0)+VLOOKUP($A18,'Base de dados 2015'!$A$2789:$F$3466,6,0)+VLOOKUP($A18,'Base de dados 2015'!$A$3475:$F$4152,6,0))/1000000</f>
        <v>4126.0610250700001</v>
      </c>
      <c r="E18" s="71">
        <f>(VLOOKUP($A18,'Base de dados 2016'!$A$2112:$F$2826,6,0)+VLOOKUP($A18,'Base de dados 2016'!$A$2833:$F$3547,6,0)+VLOOKUP($A18,'Base de dados 2016'!$A$3556:$F$4270,6,0))/1000000</f>
        <v>4119.7345615100003</v>
      </c>
      <c r="F18" s="71">
        <f>(VLOOKUP($A18,'Base de dados 2017'!$A$2232:$F$2954,6,0)+VLOOKUP($A18,'Base de dados 2017'!$A$2961:$F$3683,6,0)+VLOOKUP($A18,'Base de dados 2017'!$A$3692:$F$4414,6,0))/1000000</f>
        <v>4463.9167273500007</v>
      </c>
    </row>
    <row r="19" spans="1:6">
      <c r="A19" s="73" t="s">
        <v>5896</v>
      </c>
      <c r="B19" s="71"/>
      <c r="C19" s="71">
        <f>(VLOOKUP($A19,'Base de dados 2014'!$A$2030:$C$2715,3,0)+VLOOKUP($A19,'Base de dados 2014'!$A$2722:$C$3407,3,0)+VLOOKUP($A19,'Base de dados 2014'!$A$3416:$C$4101,3,0))/1000000</f>
        <v>1037.5943066900002</v>
      </c>
      <c r="D19" s="71" t="s">
        <v>3557</v>
      </c>
      <c r="E19" s="71" t="s">
        <v>3557</v>
      </c>
      <c r="F19" s="71" t="s">
        <v>3557</v>
      </c>
    </row>
    <row r="20" spans="1:6">
      <c r="A20" s="73" t="s">
        <v>5216</v>
      </c>
      <c r="B20" s="71"/>
      <c r="C20" s="71">
        <f>(VLOOKUP($A20,'Base de dados 2014'!$A$2030:$C$2715,3,0)+VLOOKUP($A20,'Base de dados 2014'!$A$2722:$C$3407,3,0)+VLOOKUP($A20,'Base de dados 2014'!$A$3416:$C$4101,3,0))/1000000</f>
        <v>0.96470784999999992</v>
      </c>
      <c r="D20" s="71" t="s">
        <v>3557</v>
      </c>
      <c r="E20" s="71" t="s">
        <v>3557</v>
      </c>
      <c r="F20" s="71" t="s">
        <v>3557</v>
      </c>
    </row>
    <row r="21" spans="1:6">
      <c r="A21" s="73" t="s">
        <v>5217</v>
      </c>
      <c r="B21" s="71"/>
      <c r="C21" s="71">
        <f>(VLOOKUP($A21,'Base de dados 2014'!$A$2030:$C$2715,3,0)+VLOOKUP($A21,'Base de dados 2014'!$A$2722:$C$3407,3,0)+VLOOKUP($A21,'Base de dados 2014'!$A$3416:$C$4101,3,0))/1000000</f>
        <v>1.5314650400000001</v>
      </c>
      <c r="D21" s="71" t="s">
        <v>3557</v>
      </c>
      <c r="E21" s="71" t="s">
        <v>3557</v>
      </c>
      <c r="F21" s="71" t="s">
        <v>3557</v>
      </c>
    </row>
    <row r="22" spans="1:6">
      <c r="A22" s="73" t="s">
        <v>5218</v>
      </c>
      <c r="B22" s="71"/>
      <c r="C22" s="71">
        <f>(VLOOKUP($A22,'Base de dados 2014'!$A$2030:$C$2715,3,0)+VLOOKUP($A22,'Base de dados 2014'!$A$2722:$C$3407,3,0)+VLOOKUP($A22,'Base de dados 2014'!$A$3416:$C$4101,3,0))/1000000</f>
        <v>1035.0981337999999</v>
      </c>
      <c r="D22" s="71" t="s">
        <v>3557</v>
      </c>
      <c r="E22" s="71" t="s">
        <v>3557</v>
      </c>
      <c r="F22" s="71" t="s">
        <v>3557</v>
      </c>
    </row>
    <row r="23" spans="1:6">
      <c r="A23" t="s">
        <v>5219</v>
      </c>
      <c r="B23" s="71"/>
      <c r="C23" s="71">
        <f>(VLOOKUP($A23,'Base de dados 2014'!$A$2030:$C$2715,3,0)+VLOOKUP($A23,'Base de dados 2014'!$A$2722:$C$3407,3,0)+VLOOKUP($A23,'Base de dados 2014'!$A$3416:$C$4101,3,0))/1000000</f>
        <v>44972.518229270005</v>
      </c>
      <c r="D23" s="71">
        <f>(VLOOKUP($A23,'Base de dados 2015'!$A$2105:$F$2782,6,0)+VLOOKUP($A23,'Base de dados 2015'!$A$2789:$F$3466,6,0)+VLOOKUP($A23,'Base de dados 2015'!$A$3475:$F$4152,6,0))/1000000</f>
        <v>13761.583992760001</v>
      </c>
      <c r="E23" s="71">
        <f>(VLOOKUP($A23,'Base de dados 2016'!$A$2112:$F$2826,6,0)+VLOOKUP($A23,'Base de dados 2016'!$A$2833:$F$3547,6,0)+VLOOKUP($A23,'Base de dados 2016'!$A$3556:$F$4270,6,0))/1000000</f>
        <v>15856.796880170001</v>
      </c>
      <c r="F23" s="71">
        <f>(VLOOKUP($A23,'Base de dados 2017'!$A$2232:$F$2954,6,0)+VLOOKUP($A23,'Base de dados 2017'!$A$2961:$F$3683,6,0)+VLOOKUP($A23,'Base de dados 2017'!$A$3692:$F$4414,6,0))/1000000</f>
        <v>16860.07829908</v>
      </c>
    </row>
    <row r="24" spans="1:6">
      <c r="A24" t="s">
        <v>5220</v>
      </c>
      <c r="B24" s="71"/>
      <c r="C24" s="71">
        <f>(VLOOKUP($A24,'Base de dados 2014'!$A$2030:$C$2715,3,0)+VLOOKUP($A24,'Base de dados 2014'!$A$2722:$C$3407,3,0)+VLOOKUP($A24,'Base de dados 2014'!$A$3416:$C$4101,3,0))/1000000</f>
        <v>3112.7191600900001</v>
      </c>
      <c r="D24" s="71">
        <f>(VLOOKUP($A24,'Base de dados 2015'!$A$2105:$F$2782,6,0)+VLOOKUP($A24,'Base de dados 2015'!$A$2789:$F$3466,6,0)+VLOOKUP($A24,'Base de dados 2015'!$A$3475:$F$4152,6,0))/1000000</f>
        <v>3823.5498009300004</v>
      </c>
      <c r="E24" s="71">
        <f>(VLOOKUP($A24,'Base de dados 2016'!$A$2112:$F$2826,6,0)+VLOOKUP($A24,'Base de dados 2016'!$A$2833:$F$3547,6,0)+VLOOKUP($A24,'Base de dados 2016'!$A$3556:$F$4270,6,0))/1000000</f>
        <v>3847.7071079500001</v>
      </c>
      <c r="F24" s="71">
        <f>(VLOOKUP($A24,'Base de dados 2017'!$A$2232:$F$2954,6,0)+VLOOKUP($A24,'Base de dados 2017'!$A$2961:$F$3683,6,0)+VLOOKUP($A24,'Base de dados 2017'!$A$3692:$F$4414,6,0))/1000000</f>
        <v>4807.7540505500001</v>
      </c>
    </row>
    <row r="25" spans="1:6">
      <c r="A25" t="s">
        <v>5221</v>
      </c>
      <c r="B25" s="71"/>
      <c r="C25" s="71">
        <f>(VLOOKUP($A25,'Base de dados 2014'!$A$2030:$C$2715,3,0)+VLOOKUP($A25,'Base de dados 2014'!$A$2722:$C$3407,3,0)+VLOOKUP($A25,'Base de dados 2014'!$A$3416:$C$4101,3,0))/1000000</f>
        <v>1291.2595317800003</v>
      </c>
      <c r="D25" s="71">
        <f>(VLOOKUP($A25,'Base de dados 2015'!$A$2105:$F$2782,6,0)+VLOOKUP($A25,'Base de dados 2015'!$A$2789:$F$3466,6,0)+VLOOKUP($A25,'Base de dados 2015'!$A$3475:$F$4152,6,0))/1000000</f>
        <v>1451.8828500699999</v>
      </c>
      <c r="E25" s="71">
        <f>(VLOOKUP($A25,'Base de dados 2016'!$A$2112:$F$2826,6,0)+VLOOKUP($A25,'Base de dados 2016'!$A$2833:$F$3547,6,0)+VLOOKUP($A25,'Base de dados 2016'!$A$3556:$F$4270,6,0))/1000000</f>
        <v>1524.20431063</v>
      </c>
      <c r="F25" s="71">
        <f>(VLOOKUP($A25,'Base de dados 2017'!$A$2232:$F$2954,6,0)+VLOOKUP($A25,'Base de dados 2017'!$A$2961:$F$3683,6,0)+VLOOKUP($A25,'Base de dados 2017'!$A$3692:$F$4414,6,0))/1000000</f>
        <v>1512.2337445999999</v>
      </c>
    </row>
    <row r="26" spans="1:6">
      <c r="A26" t="s">
        <v>5222</v>
      </c>
      <c r="B26" s="71"/>
      <c r="C26" s="71">
        <f>(VLOOKUP($A26,'Base de dados 2014'!$A$2030:$C$2715,3,0)+VLOOKUP($A26,'Base de dados 2014'!$A$2722:$C$3407,3,0)+VLOOKUP($A26,'Base de dados 2014'!$A$3416:$C$4101,3,0))/1000000</f>
        <v>40568.789479580002</v>
      </c>
      <c r="D26" s="71">
        <f>(VLOOKUP($A26,'Base de dados 2015'!$A$2105:$F$2782,6,0)+VLOOKUP($A26,'Base de dados 2015'!$A$2789:$F$3466,6,0)+VLOOKUP($A26,'Base de dados 2015'!$A$3475:$F$4152,6,0))/1000000</f>
        <v>8486.1513417599999</v>
      </c>
      <c r="E26" s="71">
        <f>(VLOOKUP($A26,'Base de dados 2016'!$A$2112:$F$2826,6,0)+VLOOKUP($A26,'Base de dados 2016'!$A$2833:$F$3547,6,0)+VLOOKUP($A26,'Base de dados 2016'!$A$3556:$F$4270,6,0))/1000000</f>
        <v>10484.88546159</v>
      </c>
      <c r="F26" s="71">
        <f>(VLOOKUP($A26,'Base de dados 2017'!$A$2232:$F$2954,6,0)+VLOOKUP($A26,'Base de dados 2017'!$A$2961:$F$3683,6,0)+VLOOKUP($A26,'Base de dados 2017'!$A$3692:$F$4414,6,0))/1000000</f>
        <v>10540.09050393</v>
      </c>
    </row>
    <row r="27" spans="1:6">
      <c r="A27" t="s">
        <v>5124</v>
      </c>
      <c r="B27" s="71">
        <f>VLOOKUP($A27,'Base de dados 2013'!$A$52:$F$83,6,0)/1000000</f>
        <v>42307.944471309995</v>
      </c>
      <c r="C27" s="71">
        <f>(VLOOKUP($A27,'Base de dados 2014'!$A$2030:$C$2715,3,0)+VLOOKUP($A27,'Base de dados 2014'!$A$2722:$C$3407,3,0)+VLOOKUP($A27,'Base de dados 2014'!$A$3416:$C$4101,3,0))/1000000</f>
        <v>690634.09753229993</v>
      </c>
      <c r="D27" s="71">
        <f>(VLOOKUP($A27,'Base de dados 2015'!$A$2105:$F$2782,6,0)+VLOOKUP($A27,'Base de dados 2015'!$A$2789:$F$3466,6,0)+VLOOKUP($A27,'Base de dados 2015'!$A$3475:$F$4152,6,0))/1000000</f>
        <v>789164.35188628</v>
      </c>
      <c r="E27" s="71">
        <f>(VLOOKUP($A27,'Base de dados 2016'!$A$2112:$F$2826,6,0)+VLOOKUP($A27,'Base de dados 2016'!$A$2833:$F$3547,6,0)+VLOOKUP($A27,'Base de dados 2016'!$A$3556:$F$4270,6,0))/1000000</f>
        <v>908865.33128243021</v>
      </c>
      <c r="F27" s="71">
        <f>(VLOOKUP($A27,'Base de dados 2017'!$A$2232:$F$2954,6,0)+VLOOKUP($A27,'Base de dados 2017'!$A$2961:$F$3683,6,0)+VLOOKUP($A27,'Base de dados 2017'!$A$3692:$F$4414,6,0))/1000000</f>
        <v>983381.28872528009</v>
      </c>
    </row>
    <row r="28" spans="1:6">
      <c r="A28" t="s">
        <v>5223</v>
      </c>
      <c r="B28" s="71"/>
      <c r="C28" s="71">
        <f>(VLOOKUP($A28,'Base de dados 2014'!$A$2030:$C$2715,3,0)+VLOOKUP($A28,'Base de dados 2014'!$A$2722:$C$3407,3,0)+VLOOKUP($A28,'Base de dados 2014'!$A$3416:$C$4101,3,0))/1000000</f>
        <v>420694.55508602003</v>
      </c>
      <c r="D28" s="71">
        <f>(VLOOKUP($A28,'Base de dados 2015'!$A$2105:$F$2782,6,0)+VLOOKUP($A28,'Base de dados 2015'!$A$2789:$F$3466,6,0)+VLOOKUP($A28,'Base de dados 2015'!$A$3475:$F$4152,6,0))/1000000</f>
        <v>482271.71948453999</v>
      </c>
      <c r="E28" s="71">
        <f>(VLOOKUP($A28,'Base de dados 2016'!$A$2112:$F$2826,6,0)+VLOOKUP($A28,'Base de dados 2016'!$A$2833:$F$3547,6,0)+VLOOKUP($A28,'Base de dados 2016'!$A$3556:$F$4270,6,0))/1000000</f>
        <v>551512.90490909014</v>
      </c>
      <c r="F28" s="71">
        <f>(VLOOKUP($A28,'Base de dados 2017'!$A$2232:$F$2954,6,0)+VLOOKUP($A28,'Base de dados 2017'!$A$2961:$F$3683,6,0)+VLOOKUP($A28,'Base de dados 2017'!$A$3692:$F$4414,6,0))/1000000</f>
        <v>614088.72396555997</v>
      </c>
    </row>
    <row r="29" spans="1:6">
      <c r="A29" t="s">
        <v>5224</v>
      </c>
      <c r="B29" s="71"/>
      <c r="C29" s="71">
        <f>(VLOOKUP($A29,'Base de dados 2014'!$A$2030:$C$2715,3,0)+VLOOKUP($A29,'Base de dados 2014'!$A$2722:$C$3407,3,0)+VLOOKUP($A29,'Base de dados 2014'!$A$3416:$C$4101,3,0))/1000000</f>
        <v>120696.88053669999</v>
      </c>
      <c r="D29" s="71">
        <f>(VLOOKUP($A29,'Base de dados 2015'!$A$2105:$F$2782,6,0)+VLOOKUP($A29,'Base de dados 2015'!$A$2789:$F$3466,6,0)+VLOOKUP($A29,'Base de dados 2015'!$A$3475:$F$4152,6,0))/1000000</f>
        <v>150364.2527905</v>
      </c>
      <c r="E29" s="71">
        <f>(VLOOKUP($A29,'Base de dados 2016'!$A$2112:$F$2826,6,0)+VLOOKUP($A29,'Base de dados 2016'!$A$2833:$F$3547,6,0)+VLOOKUP($A29,'Base de dados 2016'!$A$3556:$F$4270,6,0))/1000000</f>
        <v>172913.3551019</v>
      </c>
      <c r="F29" s="71">
        <f>(VLOOKUP($A29,'Base de dados 2017'!$A$2232:$F$2954,6,0)+VLOOKUP($A29,'Base de dados 2017'!$A$2961:$F$3683,6,0)+VLOOKUP($A29,'Base de dados 2017'!$A$3692:$F$4414,6,0))/1000000</f>
        <v>180749.88905432</v>
      </c>
    </row>
    <row r="30" spans="1:6">
      <c r="A30" t="s">
        <v>5225</v>
      </c>
      <c r="B30" s="71"/>
      <c r="C30" s="71">
        <f>(VLOOKUP($A30,'Base de dados 2014'!$A$2030:$C$2715,3,0)+VLOOKUP($A30,'Base de dados 2014'!$A$2722:$C$3407,3,0)+VLOOKUP($A30,'Base de dados 2014'!$A$3416:$C$4101,3,0))/1000000</f>
        <v>263414.64914693998</v>
      </c>
      <c r="D30" s="71">
        <f>(VLOOKUP($A30,'Base de dados 2015'!$A$2105:$F$2782,6,0)+VLOOKUP($A30,'Base de dados 2015'!$A$2789:$F$3466,6,0)+VLOOKUP($A30,'Base de dados 2015'!$A$3475:$F$4152,6,0))/1000000</f>
        <v>292876.94594499998</v>
      </c>
      <c r="E30" s="71">
        <f>(VLOOKUP($A30,'Base de dados 2016'!$A$2112:$F$2826,6,0)+VLOOKUP($A30,'Base de dados 2016'!$A$2833:$F$3547,6,0)+VLOOKUP($A30,'Base de dados 2016'!$A$3556:$F$4270,6,0))/1000000</f>
        <v>335535.11731244996</v>
      </c>
      <c r="F30" s="71">
        <f>(VLOOKUP($A30,'Base de dados 2017'!$A$2232:$F$2954,6,0)+VLOOKUP($A30,'Base de dados 2017'!$A$2961:$F$3683,6,0)+VLOOKUP($A30,'Base de dados 2017'!$A$3692:$F$4414,6,0))/1000000</f>
        <v>379871.68517957994</v>
      </c>
    </row>
    <row r="31" spans="1:6">
      <c r="A31" t="s">
        <v>5226</v>
      </c>
      <c r="B31" s="71"/>
      <c r="C31" s="71">
        <f>(VLOOKUP($A31,'Base de dados 2014'!$A$2030:$C$2715,3,0)+VLOOKUP($A31,'Base de dados 2014'!$A$2722:$C$3407,3,0)+VLOOKUP($A31,'Base de dados 2014'!$A$3416:$C$4101,3,0))/1000000</f>
        <v>24438.680471340005</v>
      </c>
      <c r="D31" s="71">
        <f>(VLOOKUP($A31,'Base de dados 2015'!$A$2105:$F$2782,6,0)+VLOOKUP($A31,'Base de dados 2015'!$A$2789:$F$3466,6,0)+VLOOKUP($A31,'Base de dados 2015'!$A$3475:$F$4152,6,0))/1000000</f>
        <v>34412.762761999998</v>
      </c>
      <c r="E31" s="71">
        <f>(VLOOKUP($A31,'Base de dados 2016'!$A$2112:$F$2826,6,0)+VLOOKUP($A31,'Base de dados 2016'!$A$2833:$F$3547,6,0)+VLOOKUP($A31,'Base de dados 2016'!$A$3556:$F$4270,6,0))/1000000</f>
        <v>41398.740231570002</v>
      </c>
      <c r="F31" s="71">
        <f>(VLOOKUP($A31,'Base de dados 2017'!$A$2232:$F$2954,6,0)+VLOOKUP($A31,'Base de dados 2017'!$A$2961:$F$3683,6,0)+VLOOKUP($A31,'Base de dados 2017'!$A$3692:$F$4414,6,0))/1000000</f>
        <v>44459.658920740003</v>
      </c>
    </row>
    <row r="32" spans="1:6">
      <c r="A32" t="s">
        <v>2892</v>
      </c>
      <c r="B32" s="71"/>
      <c r="C32" s="71" t="s">
        <v>3557</v>
      </c>
      <c r="D32" s="71" t="s">
        <v>3557</v>
      </c>
      <c r="E32" s="71" t="s">
        <v>3557</v>
      </c>
      <c r="F32" s="71">
        <f>(VLOOKUP($A32,'Base de dados 2017'!$A$2232:$F$2954,6,0)+VLOOKUP($A32,'Base de dados 2017'!$A$2961:$F$3683,6,0)+VLOOKUP($A32,'Base de dados 2017'!$A$3692:$F$4414,6,0))/1000000</f>
        <v>0.42733493</v>
      </c>
    </row>
    <row r="33" spans="1:6">
      <c r="A33" t="s">
        <v>5227</v>
      </c>
      <c r="B33" s="71"/>
      <c r="C33" s="71">
        <f>(VLOOKUP($A33,'Base de dados 2014'!$A$2030:$C$2715,3,0)+VLOOKUP($A33,'Base de dados 2014'!$A$2722:$C$3407,3,0)+VLOOKUP($A33,'Base de dados 2014'!$A$3416:$C$4101,3,0))/1000000</f>
        <v>12143.957639280001</v>
      </c>
      <c r="D33" s="71">
        <f>(VLOOKUP($A33,'Base de dados 2015'!$A$2105:$F$2782,6,0)+VLOOKUP($A33,'Base de dados 2015'!$A$2789:$F$3466,6,0)+VLOOKUP($A33,'Base de dados 2015'!$A$3475:$F$4152,6,0))/1000000</f>
        <v>4617.7579870399995</v>
      </c>
      <c r="E33" s="71">
        <f>(VLOOKUP($A33,'Base de dados 2016'!$A$2112:$F$2826,6,0)+VLOOKUP($A33,'Base de dados 2016'!$A$2833:$F$3547,6,0)+VLOOKUP($A33,'Base de dados 2016'!$A$3556:$F$4270,6,0))/1000000</f>
        <v>1665.6922631700002</v>
      </c>
      <c r="F33" s="71">
        <f>(VLOOKUP($A33,'Base de dados 2017'!$A$2232:$F$2954,6,0)+VLOOKUP($A33,'Base de dados 2017'!$A$2961:$F$3683,6,0)+VLOOKUP($A33,'Base de dados 2017'!$A$3692:$F$4414,6,0))/1000000</f>
        <v>9007.0634759900004</v>
      </c>
    </row>
    <row r="34" spans="1:6">
      <c r="A34" t="s">
        <v>5228</v>
      </c>
      <c r="B34" s="71"/>
      <c r="C34" s="71">
        <f>(VLOOKUP($A34,'Base de dados 2014'!$A$2030:$C$2715,3,0)+VLOOKUP($A34,'Base de dados 2014'!$A$2722:$C$3407,3,0)+VLOOKUP($A34,'Base de dados 2014'!$A$3416:$C$4101,3,0))/1000000</f>
        <v>156062.01715666999</v>
      </c>
      <c r="D34" s="71">
        <f>(VLOOKUP($A34,'Base de dados 2015'!$A$2105:$F$2782,6,0)+VLOOKUP($A34,'Base de dados 2015'!$A$2789:$F$3466,6,0)+VLOOKUP($A34,'Base de dados 2015'!$A$3475:$F$4152,6,0))/1000000</f>
        <v>172535.23058007</v>
      </c>
      <c r="E34" s="71">
        <f>(VLOOKUP($A34,'Base de dados 2016'!$A$2112:$F$2826,6,0)+VLOOKUP($A34,'Base de dados 2016'!$A$2833:$F$3547,6,0)+VLOOKUP($A34,'Base de dados 2016'!$A$3556:$F$4270,6,0))/1000000</f>
        <v>197547.53870296999</v>
      </c>
      <c r="F34" s="71">
        <f>(VLOOKUP($A34,'Base de dados 2017'!$A$2232:$F$2954,6,0)+VLOOKUP($A34,'Base de dados 2017'!$A$2961:$F$3683,6,0)+VLOOKUP($A34,'Base de dados 2017'!$A$3692:$F$4414,6,0))/1000000</f>
        <v>210436.46280557005</v>
      </c>
    </row>
    <row r="35" spans="1:6">
      <c r="A35" t="s">
        <v>5229</v>
      </c>
      <c r="B35" s="71"/>
      <c r="C35" s="71">
        <f>(VLOOKUP($A35,'Base de dados 2014'!$A$2030:$C$2715,3,0)+VLOOKUP($A35,'Base de dados 2014'!$A$2722:$C$3407,3,0)+VLOOKUP($A35,'Base de dados 2014'!$A$3416:$C$4101,3,0))/1000000</f>
        <v>39529.215433449994</v>
      </c>
      <c r="D35" s="71">
        <f>(VLOOKUP($A35,'Base de dados 2015'!$A$2105:$F$2782,6,0)+VLOOKUP($A35,'Base de dados 2015'!$A$2789:$F$3466,6,0)+VLOOKUP($A35,'Base de dados 2015'!$A$3475:$F$4152,6,0))/1000000</f>
        <v>40257.113883680002</v>
      </c>
      <c r="E35" s="71">
        <f>(VLOOKUP($A35,'Base de dados 2016'!$A$2112:$F$2826,6,0)+VLOOKUP($A35,'Base de dados 2016'!$A$2833:$F$3547,6,0)+VLOOKUP($A35,'Base de dados 2016'!$A$3556:$F$4270,6,0))/1000000</f>
        <v>44935.272257699995</v>
      </c>
      <c r="F35" s="71">
        <f>(VLOOKUP($A35,'Base de dados 2017'!$A$2232:$F$2954,6,0)+VLOOKUP($A35,'Base de dados 2017'!$A$2961:$F$3683,6,0)+VLOOKUP($A35,'Base de dados 2017'!$A$3692:$F$4414,6,0))/1000000</f>
        <v>45205.208268529997</v>
      </c>
    </row>
    <row r="36" spans="1:6">
      <c r="A36" t="s">
        <v>5230</v>
      </c>
      <c r="B36" s="71"/>
      <c r="C36" s="71">
        <f>(VLOOKUP($A36,'Base de dados 2014'!$A$2030:$C$2715,3,0)+VLOOKUP($A36,'Base de dados 2014'!$A$2722:$C$3407,3,0)+VLOOKUP($A36,'Base de dados 2014'!$A$3416:$C$4101,3,0))/1000000</f>
        <v>97483.976683920002</v>
      </c>
      <c r="D36" s="71">
        <f>(VLOOKUP($A36,'Base de dados 2015'!$A$2105:$F$2782,6,0)+VLOOKUP($A36,'Base de dados 2015'!$A$2789:$F$3466,6,0)+VLOOKUP($A36,'Base de dados 2015'!$A$3475:$F$4152,6,0))/1000000</f>
        <v>106008.37816014</v>
      </c>
      <c r="E36" s="71">
        <f>(VLOOKUP($A36,'Base de dados 2016'!$A$2112:$F$2826,6,0)+VLOOKUP($A36,'Base de dados 2016'!$A$2833:$F$3547,6,0)+VLOOKUP($A36,'Base de dados 2016'!$A$3556:$F$4270,6,0))/1000000</f>
        <v>123760.95041473999</v>
      </c>
      <c r="F36" s="71">
        <f>(VLOOKUP($A36,'Base de dados 2017'!$A$2232:$F$2954,6,0)+VLOOKUP($A36,'Base de dados 2017'!$A$2961:$F$3683,6,0)+VLOOKUP($A36,'Base de dados 2017'!$A$3692:$F$4414,6,0))/1000000</f>
        <v>131841.59827782999</v>
      </c>
    </row>
    <row r="37" spans="1:6">
      <c r="A37" t="s">
        <v>5231</v>
      </c>
      <c r="B37" s="71"/>
      <c r="C37" s="71">
        <f>(VLOOKUP($A37,'Base de dados 2014'!$A$2030:$C$2715,3,0)+VLOOKUP($A37,'Base de dados 2014'!$A$2722:$C$3407,3,0)+VLOOKUP($A37,'Base de dados 2014'!$A$3416:$C$4101,3,0))/1000000</f>
        <v>15121.3274119</v>
      </c>
      <c r="D37" s="71">
        <f>(VLOOKUP($A37,'Base de dados 2015'!$A$2105:$F$2782,6,0)+VLOOKUP($A37,'Base de dados 2015'!$A$2789:$F$3466,6,0)+VLOOKUP($A37,'Base de dados 2015'!$A$3475:$F$4152,6,0))/1000000</f>
        <v>21521.533239559998</v>
      </c>
      <c r="E37" s="71">
        <f>(VLOOKUP($A37,'Base de dados 2016'!$A$2112:$F$2826,6,0)+VLOOKUP($A37,'Base de dados 2016'!$A$2833:$F$3547,6,0)+VLOOKUP($A37,'Base de dados 2016'!$A$3556:$F$4270,6,0))/1000000</f>
        <v>24899.646996830001</v>
      </c>
      <c r="F37" s="71">
        <f>(VLOOKUP($A37,'Base de dados 2017'!$A$2232:$F$2954,6,0)+VLOOKUP($A37,'Base de dados 2017'!$A$2961:$F$3683,6,0)+VLOOKUP($A37,'Base de dados 2017'!$A$3692:$F$4414,6,0))/1000000</f>
        <v>27434.42347655</v>
      </c>
    </row>
    <row r="38" spans="1:6">
      <c r="A38" t="s">
        <v>5232</v>
      </c>
      <c r="B38" s="71"/>
      <c r="C38" s="71">
        <f>(VLOOKUP($A38,'Base de dados 2014'!$A$2030:$C$2715,3,0)+VLOOKUP($A38,'Base de dados 2014'!$A$2722:$C$3407,3,0)+VLOOKUP($A38,'Base de dados 2014'!$A$3416:$C$4101,3,0))/1000000</f>
        <v>3927.4064176900001</v>
      </c>
      <c r="D38" s="71">
        <f>(VLOOKUP($A38,'Base de dados 2015'!$A$2105:$F$2782,6,0)+VLOOKUP($A38,'Base de dados 2015'!$A$2789:$F$3466,6,0)+VLOOKUP($A38,'Base de dados 2015'!$A$3475:$F$4152,6,0))/1000000</f>
        <v>4748.2052966899992</v>
      </c>
      <c r="E38" s="71">
        <f>(VLOOKUP($A38,'Base de dados 2016'!$A$2112:$F$2826,6,0)+VLOOKUP($A38,'Base de dados 2016'!$A$2833:$F$3547,6,0)+VLOOKUP($A38,'Base de dados 2016'!$A$3556:$F$4270,6,0))/1000000</f>
        <v>3951.6690337</v>
      </c>
      <c r="F38" s="71">
        <f>(VLOOKUP($A38,'Base de dados 2017'!$A$2232:$F$2954,6,0)+VLOOKUP($A38,'Base de dados 2017'!$A$2961:$F$3683,6,0)+VLOOKUP($A38,'Base de dados 2017'!$A$3692:$F$4414,6,0))/1000000</f>
        <v>5955.2327826600012</v>
      </c>
    </row>
    <row r="39" spans="1:6">
      <c r="A39" t="s">
        <v>5233</v>
      </c>
      <c r="B39" s="71"/>
      <c r="C39" s="71">
        <f>(VLOOKUP($A39,'Base de dados 2014'!$A$2030:$C$2715,3,0)+VLOOKUP($A39,'Base de dados 2014'!$A$2722:$C$3407,3,0)+VLOOKUP($A39,'Base de dados 2014'!$A$3416:$C$4101,3,0))/1000000</f>
        <v>38047.671919640001</v>
      </c>
      <c r="D39" s="71">
        <f>(VLOOKUP($A39,'Base de dados 2015'!$A$2105:$F$2782,6,0)+VLOOKUP($A39,'Base de dados 2015'!$A$2789:$F$3466,6,0)+VLOOKUP($A39,'Base de dados 2015'!$A$3475:$F$4152,6,0))/1000000</f>
        <v>42293.686884299997</v>
      </c>
      <c r="E39" s="71">
        <f>(VLOOKUP($A39,'Base de dados 2016'!$A$2112:$F$2826,6,0)+VLOOKUP($A39,'Base de dados 2016'!$A$2833:$F$3547,6,0)+VLOOKUP($A39,'Base de dados 2016'!$A$3556:$F$4270,6,0))/1000000</f>
        <v>48776.625224050003</v>
      </c>
      <c r="F39" s="71">
        <f>(VLOOKUP($A39,'Base de dados 2017'!$A$2232:$F$2954,6,0)+VLOOKUP($A39,'Base de dados 2017'!$A$2961:$F$3683,6,0)+VLOOKUP($A39,'Base de dados 2017'!$A$3692:$F$4414,6,0))/1000000</f>
        <v>53354.081514160003</v>
      </c>
    </row>
    <row r="40" spans="1:6">
      <c r="A40" t="s">
        <v>5234</v>
      </c>
      <c r="B40" s="71"/>
      <c r="C40" s="71">
        <f>(VLOOKUP($A40,'Base de dados 2014'!$A$2030:$C$2715,3,0)+VLOOKUP($A40,'Base de dados 2014'!$A$2722:$C$3407,3,0)+VLOOKUP($A40,'Base de dados 2014'!$A$3416:$C$4101,3,0))/1000000</f>
        <v>17719.765574649999</v>
      </c>
      <c r="D40" s="71">
        <f>(VLOOKUP($A40,'Base de dados 2015'!$A$2105:$F$2782,6,0)+VLOOKUP($A40,'Base de dados 2015'!$A$2789:$F$3466,6,0)+VLOOKUP($A40,'Base de dados 2015'!$A$3475:$F$4152,6,0))/1000000</f>
        <v>18481.883560400001</v>
      </c>
      <c r="E40" s="71">
        <f>(VLOOKUP($A40,'Base de dados 2016'!$A$2112:$F$2826,6,0)+VLOOKUP($A40,'Base de dados 2016'!$A$2833:$F$3547,6,0)+VLOOKUP($A40,'Base de dados 2016'!$A$3556:$F$4270,6,0))/1000000</f>
        <v>21177.937630730001</v>
      </c>
      <c r="F40" s="71">
        <f>(VLOOKUP($A40,'Base de dados 2017'!$A$2232:$F$2954,6,0)+VLOOKUP($A40,'Base de dados 2017'!$A$2961:$F$3683,6,0)+VLOOKUP($A40,'Base de dados 2017'!$A$3692:$F$4414,6,0))/1000000</f>
        <v>23051.775788299998</v>
      </c>
    </row>
    <row r="41" spans="1:6">
      <c r="A41" t="s">
        <v>5235</v>
      </c>
      <c r="B41" s="71"/>
      <c r="C41" s="71">
        <f>(VLOOKUP($A41,'Base de dados 2014'!$A$2030:$C$2715,3,0)+VLOOKUP($A41,'Base de dados 2014'!$A$2722:$C$3407,3,0)+VLOOKUP($A41,'Base de dados 2014'!$A$3416:$C$4101,3,0))/1000000</f>
        <v>19879.288944920001</v>
      </c>
      <c r="D41" s="71">
        <f>(VLOOKUP($A41,'Base de dados 2015'!$A$2105:$F$2782,6,0)+VLOOKUP($A41,'Base de dados 2015'!$A$2789:$F$3466,6,0)+VLOOKUP($A41,'Base de dados 2015'!$A$3475:$F$4152,6,0))/1000000</f>
        <v>23340.442258200001</v>
      </c>
      <c r="E41" s="71">
        <f>(VLOOKUP($A41,'Base de dados 2016'!$A$2112:$F$2826,6,0)+VLOOKUP($A41,'Base de dados 2016'!$A$2833:$F$3547,6,0)+VLOOKUP($A41,'Base de dados 2016'!$A$3556:$F$4270,6,0))/1000000</f>
        <v>27037.95160959</v>
      </c>
      <c r="F41" s="71">
        <f>(VLOOKUP($A41,'Base de dados 2017'!$A$2232:$F$2954,6,0)+VLOOKUP($A41,'Base de dados 2017'!$A$2961:$F$3683,6,0)+VLOOKUP($A41,'Base de dados 2017'!$A$3692:$F$4414,6,0))/1000000</f>
        <v>29816.403424580003</v>
      </c>
    </row>
    <row r="42" spans="1:6">
      <c r="A42" t="s">
        <v>5236</v>
      </c>
      <c r="B42" s="71"/>
      <c r="C42" s="71">
        <f>(VLOOKUP($A42,'Base de dados 2014'!$A$2030:$C$2715,3,0)+VLOOKUP($A42,'Base de dados 2014'!$A$2722:$C$3407,3,0)+VLOOKUP($A42,'Base de dados 2014'!$A$3416:$C$4101,3,0))/1000000</f>
        <v>448.61740006999997</v>
      </c>
      <c r="D42" s="71">
        <f>(VLOOKUP($A42,'Base de dados 2015'!$A$2105:$F$2782,6,0)+VLOOKUP($A42,'Base de dados 2015'!$A$2789:$F$3466,6,0)+VLOOKUP($A42,'Base de dados 2015'!$A$3475:$F$4152,6,0))/1000000</f>
        <v>471.36106569999998</v>
      </c>
      <c r="E42" s="71">
        <f>(VLOOKUP($A42,'Base de dados 2016'!$A$2112:$F$2826,6,0)+VLOOKUP($A42,'Base de dados 2016'!$A$2833:$F$3547,6,0)+VLOOKUP($A42,'Base de dados 2016'!$A$3556:$F$4270,6,0))/1000000</f>
        <v>560.73598372999993</v>
      </c>
      <c r="F42" s="71">
        <f>(VLOOKUP($A42,'Base de dados 2017'!$A$2232:$F$2954,6,0)+VLOOKUP($A42,'Base de dados 2017'!$A$2961:$F$3683,6,0)+VLOOKUP($A42,'Base de dados 2017'!$A$3692:$F$4414,6,0))/1000000</f>
        <v>485.90230128000002</v>
      </c>
    </row>
    <row r="43" spans="1:6">
      <c r="A43" t="s">
        <v>5237</v>
      </c>
      <c r="B43" s="71"/>
      <c r="C43" s="71">
        <f>(VLOOKUP($A43,'Base de dados 2014'!$A$2030:$C$2715,3,0)+VLOOKUP($A43,'Base de dados 2014'!$A$2722:$C$3407,3,0)+VLOOKUP($A43,'Base de dados 2014'!$A$3416:$C$4101,3,0))/1000000</f>
        <v>1834.0806303499999</v>
      </c>
      <c r="D43" s="71">
        <f>(VLOOKUP($A43,'Base de dados 2015'!$A$2105:$F$2782,6,0)+VLOOKUP($A43,'Base de dados 2015'!$A$2789:$F$3466,6,0)+VLOOKUP($A43,'Base de dados 2015'!$A$3475:$F$4152,6,0))/1000000</f>
        <v>504.98456255000002</v>
      </c>
      <c r="E43" s="71">
        <f>(VLOOKUP($A43,'Base de dados 2016'!$A$2112:$F$2826,6,0)+VLOOKUP($A43,'Base de dados 2016'!$A$2833:$F$3547,6,0)+VLOOKUP($A43,'Base de dados 2016'!$A$3556:$F$4270,6,0))/1000000</f>
        <v>674.42130222000003</v>
      </c>
      <c r="F43" s="71">
        <f>(VLOOKUP($A43,'Base de dados 2017'!$A$2232:$F$2954,6,0)+VLOOKUP($A43,'Base de dados 2017'!$A$2961:$F$3683,6,0)+VLOOKUP($A43,'Base de dados 2017'!$A$3692:$F$4414,6,0))/1000000</f>
        <v>649.26718962999996</v>
      </c>
    </row>
    <row r="44" spans="1:6">
      <c r="A44" t="s">
        <v>5238</v>
      </c>
      <c r="B44" s="71"/>
      <c r="C44" s="71">
        <f>(VLOOKUP($A44,'Base de dados 2014'!$A$2030:$C$2715,3,0)+VLOOKUP($A44,'Base de dados 2014'!$A$2722:$C$3407,3,0)+VLOOKUP($A44,'Base de dados 2014'!$A$3416:$C$4101,3,0))/1000000</f>
        <v>10.0072443</v>
      </c>
      <c r="D44" s="71">
        <f>(VLOOKUP($A44,'Base de dados 2015'!$A$2105:$F$2782,6,0)+VLOOKUP($A44,'Base de dados 2015'!$A$2789:$F$3466,6,0)+VLOOKUP($A44,'Base de dados 2015'!$A$3475:$F$4152,6,0))/1000000</f>
        <v>22.241603050000002</v>
      </c>
      <c r="E44" s="71">
        <f>(VLOOKUP($A44,'Base de dados 2016'!$A$2112:$F$2826,6,0)+VLOOKUP($A44,'Base de dados 2016'!$A$2833:$F$3547,6,0)+VLOOKUP($A44,'Base de dados 2016'!$A$3556:$F$4270,6,0))/1000000</f>
        <v>18.145304100000001</v>
      </c>
      <c r="F44" s="71">
        <f>(VLOOKUP($A44,'Base de dados 2017'!$A$2232:$F$2954,6,0)+VLOOKUP($A44,'Base de dados 2017'!$A$2961:$F$3683,6,0)+VLOOKUP($A44,'Base de dados 2017'!$A$3692:$F$4414,6,0))/1000000</f>
        <v>15.363306810000001</v>
      </c>
    </row>
    <row r="45" spans="1:6">
      <c r="A45" t="s">
        <v>5239</v>
      </c>
      <c r="B45" s="71"/>
      <c r="C45" s="71">
        <f>(VLOOKUP($A45,'Base de dados 2014'!$A$2030:$C$2715,3,0)+VLOOKUP($A45,'Base de dados 2014'!$A$2722:$C$3407,3,0)+VLOOKUP($A45,'Base de dados 2014'!$A$3416:$C$4101,3,0))/1000000</f>
        <v>12.2542317</v>
      </c>
      <c r="D45" s="71">
        <f>(VLOOKUP($A45,'Base de dados 2015'!$A$2105:$F$2782,6,0)+VLOOKUP($A45,'Base de dados 2015'!$A$2789:$F$3466,6,0)+VLOOKUP($A45,'Base de dados 2015'!$A$3475:$F$4152,6,0))/1000000</f>
        <v>17.448751810000001</v>
      </c>
      <c r="E45" s="71">
        <f>(VLOOKUP($A45,'Base de dados 2016'!$A$2112:$F$2826,6,0)+VLOOKUP($A45,'Base de dados 2016'!$A$2833:$F$3547,6,0)+VLOOKUP($A45,'Base de dados 2016'!$A$3556:$F$4270,6,0))/1000000</f>
        <v>17.022135070000001</v>
      </c>
      <c r="F45" s="71">
        <f>(VLOOKUP($A45,'Base de dados 2017'!$A$2232:$F$2954,6,0)+VLOOKUP($A45,'Base de dados 2017'!$A$2961:$F$3683,6,0)+VLOOKUP($A45,'Base de dados 2017'!$A$3692:$F$4414,6,0))/1000000</f>
        <v>14.927102810000001</v>
      </c>
    </row>
    <row r="46" spans="1:6">
      <c r="A46" t="s">
        <v>5240</v>
      </c>
      <c r="B46" s="71"/>
      <c r="C46" s="71">
        <f>(VLOOKUP($A46,'Base de dados 2014'!$A$2030:$C$2715,3,0)+VLOOKUP($A46,'Base de dados 2014'!$A$2722:$C$3407,3,0)+VLOOKUP($A46,'Base de dados 2014'!$A$3416:$C$4101,3,0))/1000000</f>
        <v>165.42786366999999</v>
      </c>
      <c r="D46" s="71">
        <f>(VLOOKUP($A46,'Base de dados 2015'!$A$2105:$F$2782,6,0)+VLOOKUP($A46,'Base de dados 2015'!$A$2789:$F$3466,6,0)+VLOOKUP($A46,'Base de dados 2015'!$A$3475:$F$4152,6,0))/1000000</f>
        <v>136.35324251999998</v>
      </c>
      <c r="E46" s="71">
        <f>(VLOOKUP($A46,'Base de dados 2016'!$A$2112:$F$2826,6,0)+VLOOKUP($A46,'Base de dados 2016'!$A$2833:$F$3547,6,0)+VLOOKUP($A46,'Base de dados 2016'!$A$3556:$F$4270,6,0))/1000000</f>
        <v>105.33854246</v>
      </c>
      <c r="F46" s="71">
        <f>(VLOOKUP($A46,'Base de dados 2017'!$A$2232:$F$2954,6,0)+VLOOKUP($A46,'Base de dados 2017'!$A$2961:$F$3683,6,0)+VLOOKUP($A46,'Base de dados 2017'!$A$3692:$F$4414,6,0))/1000000</f>
        <v>111.30037723999999</v>
      </c>
    </row>
    <row r="47" spans="1:6">
      <c r="A47" t="s">
        <v>5241</v>
      </c>
      <c r="B47" s="71"/>
      <c r="C47" s="71">
        <f>(VLOOKUP($A47,'Base de dados 2014'!$A$2030:$C$2715,3,0)+VLOOKUP($A47,'Base de dados 2014'!$A$2722:$C$3407,3,0)+VLOOKUP($A47,'Base de dados 2014'!$A$3416:$C$4101,3,0))/1000000</f>
        <v>3.5674772200000002</v>
      </c>
      <c r="D47" s="71">
        <f>(VLOOKUP($A47,'Base de dados 2015'!$A$2105:$F$2782,6,0)+VLOOKUP($A47,'Base de dados 2015'!$A$2789:$F$3466,6,0)+VLOOKUP($A47,'Base de dados 2015'!$A$3475:$F$4152,6,0))/1000000</f>
        <v>57.10340549</v>
      </c>
      <c r="E47" s="71">
        <f>(VLOOKUP($A47,'Base de dados 2016'!$A$2112:$F$2826,6,0)+VLOOKUP($A47,'Base de dados 2016'!$A$2833:$F$3547,6,0)+VLOOKUP($A47,'Base de dados 2016'!$A$3556:$F$4270,6,0))/1000000</f>
        <v>68.735029670000003</v>
      </c>
      <c r="F47" s="71">
        <f>(VLOOKUP($A47,'Base de dados 2017'!$A$2232:$F$2954,6,0)+VLOOKUP($A47,'Base de dados 2017'!$A$2961:$F$3683,6,0)+VLOOKUP($A47,'Base de dados 2017'!$A$3692:$F$4414,6,0))/1000000</f>
        <v>4.4094949999999997</v>
      </c>
    </row>
    <row r="48" spans="1:6">
      <c r="A48" t="s">
        <v>5242</v>
      </c>
      <c r="B48" s="71"/>
      <c r="C48" s="71">
        <f>(VLOOKUP($A48,'Base de dados 2014'!$A$2030:$C$2715,3,0)+VLOOKUP($A48,'Base de dados 2014'!$A$2722:$C$3407,3,0)+VLOOKUP($A48,'Base de dados 2014'!$A$3416:$C$4101,3,0))/1000000</f>
        <v>1642.8238134600001</v>
      </c>
      <c r="D48" s="71">
        <f>(VLOOKUP($A48,'Base de dados 2015'!$A$2105:$F$2782,6,0)+VLOOKUP($A48,'Base de dados 2015'!$A$2789:$F$3466,6,0)+VLOOKUP($A48,'Base de dados 2015'!$A$3475:$F$4152,6,0))/1000000</f>
        <v>271.83755968000003</v>
      </c>
      <c r="E48" s="71">
        <f>(VLOOKUP($A48,'Base de dados 2016'!$A$2112:$F$2826,6,0)+VLOOKUP($A48,'Base de dados 2016'!$A$2833:$F$3547,6,0)+VLOOKUP($A48,'Base de dados 2016'!$A$3556:$F$4270,6,0))/1000000</f>
        <v>465.18029092</v>
      </c>
      <c r="F48" s="71">
        <f>(VLOOKUP($A48,'Base de dados 2017'!$A$2232:$F$2954,6,0)+VLOOKUP($A48,'Base de dados 2017'!$A$2961:$F$3683,6,0)+VLOOKUP($A48,'Base de dados 2017'!$A$3692:$F$4414,6,0))/1000000</f>
        <v>503.26690776999999</v>
      </c>
    </row>
    <row r="49" spans="1:6">
      <c r="A49" t="s">
        <v>5243</v>
      </c>
      <c r="B49" s="71"/>
      <c r="C49" s="71">
        <f>(VLOOKUP($A49,'Base de dados 2014'!$A$2030:$C$2715,3,0)+VLOOKUP($A49,'Base de dados 2014'!$A$2722:$C$3407,3,0)+VLOOKUP($A49,'Base de dados 2014'!$A$3416:$C$4101,3,0))/1000000</f>
        <v>1216.7376994699998</v>
      </c>
      <c r="D49" s="71">
        <f>(VLOOKUP($A49,'Base de dados 2015'!$A$2105:$F$2782,6,0)+VLOOKUP($A49,'Base de dados 2015'!$A$2789:$F$3466,6,0)+VLOOKUP($A49,'Base de dados 2015'!$A$3475:$F$4152,6,0))/1000000</f>
        <v>1239.4811003599998</v>
      </c>
      <c r="E49" s="71">
        <f>(VLOOKUP($A49,'Base de dados 2016'!$A$2112:$F$2826,6,0)+VLOOKUP($A49,'Base de dados 2016'!$A$2833:$F$3547,6,0)+VLOOKUP($A49,'Base de dados 2016'!$A$3556:$F$4270,6,0))/1000000</f>
        <v>1290.41252207</v>
      </c>
      <c r="F49" s="71">
        <f>(VLOOKUP($A49,'Base de dados 2017'!$A$2232:$F$2954,6,0)+VLOOKUP($A49,'Base de dados 2017'!$A$2961:$F$3683,6,0)+VLOOKUP($A49,'Base de dados 2017'!$A$3692:$F$4414,6,0))/1000000</f>
        <v>1143.3517931900001</v>
      </c>
    </row>
    <row r="50" spans="1:6">
      <c r="A50" t="s">
        <v>5244</v>
      </c>
      <c r="B50" s="71"/>
      <c r="C50" s="71">
        <f>(VLOOKUP($A50,'Base de dados 2014'!$A$2030:$C$2715,3,0)+VLOOKUP($A50,'Base de dados 2014'!$A$2722:$C$3407,3,0)+VLOOKUP($A50,'Base de dados 2014'!$A$3416:$C$4101,3,0))/1000000</f>
        <v>72779.035040150018</v>
      </c>
      <c r="D50" s="71">
        <f>(VLOOKUP($A50,'Base de dados 2015'!$A$2105:$F$2782,6,0)+VLOOKUP($A50,'Base de dados 2015'!$A$2789:$F$3466,6,0)+VLOOKUP($A50,'Base de dados 2015'!$A$3475:$F$4152,6,0))/1000000</f>
        <v>90319.249274459988</v>
      </c>
      <c r="E50" s="71">
        <f>(VLOOKUP($A50,'Base de dados 2016'!$A$2112:$F$2826,6,0)+VLOOKUP($A50,'Base de dados 2016'!$A$2833:$F$3547,6,0)+VLOOKUP($A50,'Base de dados 2016'!$A$3556:$F$4270,6,0))/1000000</f>
        <v>109063.42862203001</v>
      </c>
      <c r="F50" s="71">
        <f>(VLOOKUP($A50,'Base de dados 2017'!$A$2232:$F$2954,6,0)+VLOOKUP($A50,'Base de dados 2017'!$A$2961:$F$3683,6,0)+VLOOKUP($A50,'Base de dados 2017'!$A$3692:$F$4414,6,0))/1000000</f>
        <v>103709.40145717</v>
      </c>
    </row>
    <row r="51" spans="1:6">
      <c r="A51" t="s">
        <v>5245</v>
      </c>
      <c r="B51" s="71"/>
      <c r="C51" s="71">
        <f>(VLOOKUP($A51,'Base de dados 2014'!$A$2030:$C$2715,3,0)+VLOOKUP($A51,'Base de dados 2014'!$A$2722:$C$3407,3,0)+VLOOKUP($A51,'Base de dados 2014'!$A$3416:$C$4101,3,0))/1000000</f>
        <v>820.79913618000012</v>
      </c>
      <c r="D51" s="71">
        <f>(VLOOKUP($A51,'Base de dados 2015'!$A$2105:$F$2782,6,0)+VLOOKUP($A51,'Base de dados 2015'!$A$2789:$F$3466,6,0)+VLOOKUP($A51,'Base de dados 2015'!$A$3475:$F$4152,6,0))/1000000</f>
        <v>1158.2982818</v>
      </c>
      <c r="E51" s="71">
        <f>(VLOOKUP($A51,'Base de dados 2016'!$A$2112:$F$2826,6,0)+VLOOKUP($A51,'Base de dados 2016'!$A$2833:$F$3547,6,0)+VLOOKUP($A51,'Base de dados 2016'!$A$3556:$F$4270,6,0))/1000000</f>
        <v>1395.8628675099999</v>
      </c>
      <c r="F51" s="71">
        <f>(VLOOKUP($A51,'Base de dados 2017'!$A$2232:$F$2954,6,0)+VLOOKUP($A51,'Base de dados 2017'!$A$2961:$F$3683,6,0)+VLOOKUP($A51,'Base de dados 2017'!$A$3692:$F$4414,6,0))/1000000</f>
        <v>1668.3776525799999</v>
      </c>
    </row>
    <row r="52" spans="1:6">
      <c r="A52" t="s">
        <v>5246</v>
      </c>
      <c r="B52" s="71"/>
      <c r="C52" s="71">
        <f>(VLOOKUP($A52,'Base de dados 2014'!$A$2030:$C$2715,3,0)+VLOOKUP($A52,'Base de dados 2014'!$A$2722:$C$3407,3,0)+VLOOKUP($A52,'Base de dados 2014'!$A$3416:$C$4101,3,0))/1000000</f>
        <v>68777.020305180005</v>
      </c>
      <c r="D52" s="71">
        <f>(VLOOKUP($A52,'Base de dados 2015'!$A$2105:$F$2782,6,0)+VLOOKUP($A52,'Base de dados 2015'!$A$2789:$F$3466,6,0)+VLOOKUP($A52,'Base de dados 2015'!$A$3475:$F$4152,6,0))/1000000</f>
        <v>86514.840485950001</v>
      </c>
      <c r="E52" s="71">
        <f>(VLOOKUP($A52,'Base de dados 2016'!$A$2112:$F$2826,6,0)+VLOOKUP($A52,'Base de dados 2016'!$A$2833:$F$3547,6,0)+VLOOKUP($A52,'Base de dados 2016'!$A$3556:$F$4270,6,0))/1000000</f>
        <v>104852.33770516999</v>
      </c>
      <c r="F52" s="71">
        <f>(VLOOKUP($A52,'Base de dados 2017'!$A$2232:$F$2954,6,0)+VLOOKUP($A52,'Base de dados 2017'!$A$2961:$F$3683,6,0)+VLOOKUP($A52,'Base de dados 2017'!$A$3692:$F$4414,6,0))/1000000</f>
        <v>99509.040599740008</v>
      </c>
    </row>
    <row r="53" spans="1:6">
      <c r="A53" t="s">
        <v>5247</v>
      </c>
      <c r="B53" s="71"/>
      <c r="C53" s="71">
        <f>(VLOOKUP($A53,'Base de dados 2014'!$A$2030:$C$2715,3,0)+VLOOKUP($A53,'Base de dados 2014'!$A$2722:$C$3407,3,0)+VLOOKUP($A53,'Base de dados 2014'!$A$3416:$C$4101,3,0))/1000000</f>
        <v>112.83752089000001</v>
      </c>
      <c r="D53" s="71">
        <f>(VLOOKUP($A53,'Base de dados 2015'!$A$2105:$F$2782,6,0)+VLOOKUP($A53,'Base de dados 2015'!$A$2789:$F$3466,6,0)+VLOOKUP($A53,'Base de dados 2015'!$A$3475:$F$4152,6,0))/1000000</f>
        <v>99.659239060000004</v>
      </c>
      <c r="E53" s="71">
        <f>(VLOOKUP($A53,'Base de dados 2016'!$A$2112:$F$2826,6,0)+VLOOKUP($A53,'Base de dados 2016'!$A$2833:$F$3547,6,0)+VLOOKUP($A53,'Base de dados 2016'!$A$3556:$F$4270,6,0))/1000000</f>
        <v>99.860449369999998</v>
      </c>
      <c r="F53" s="71">
        <f>(VLOOKUP($A53,'Base de dados 2017'!$A$2232:$F$2954,6,0)+VLOOKUP($A53,'Base de dados 2017'!$A$2961:$F$3683,6,0)+VLOOKUP($A53,'Base de dados 2017'!$A$3692:$F$4414,6,0))/1000000</f>
        <v>117.81600594</v>
      </c>
    </row>
    <row r="54" spans="1:6">
      <c r="A54" t="s">
        <v>5248</v>
      </c>
      <c r="B54" s="71"/>
      <c r="C54" s="71">
        <f>(VLOOKUP($A54,'Base de dados 2014'!$A$2030:$C$2715,3,0)+VLOOKUP($A54,'Base de dados 2014'!$A$2722:$C$3407,3,0)+VLOOKUP($A54,'Base de dados 2014'!$A$3416:$C$4101,3,0))/1000000</f>
        <v>3072.3482919900002</v>
      </c>
      <c r="D54" s="71">
        <f>(VLOOKUP($A54,'Base de dados 2015'!$A$2105:$F$2782,6,0)+VLOOKUP($A54,'Base de dados 2015'!$A$2789:$F$3466,6,0)+VLOOKUP($A54,'Base de dados 2015'!$A$3475:$F$4152,6,0))/1000000</f>
        <v>2546.4512676500003</v>
      </c>
      <c r="E54" s="71">
        <f>(VLOOKUP($A54,'Base de dados 2016'!$A$2112:$F$2826,6,0)+VLOOKUP($A54,'Base de dados 2016'!$A$2833:$F$3547,6,0)+VLOOKUP($A54,'Base de dados 2016'!$A$3556:$F$4270,6,0))/1000000</f>
        <v>2715.3675999799998</v>
      </c>
      <c r="F54" s="71">
        <f>(VLOOKUP($A54,'Base de dados 2017'!$A$2232:$F$2954,6,0)+VLOOKUP($A54,'Base de dados 2017'!$A$2961:$F$3683,6,0)+VLOOKUP($A54,'Base de dados 2017'!$A$3692:$F$4414,6,0))/1000000</f>
        <v>2414.16719891</v>
      </c>
    </row>
    <row r="55" spans="1:6">
      <c r="A55" t="s">
        <v>5125</v>
      </c>
      <c r="B55" s="71">
        <f>VLOOKUP($A55,'Base de dados 2013'!$A$52:$F$83,6,0)/1000000</f>
        <v>97631.153883680003</v>
      </c>
      <c r="C55" s="71">
        <f>(VLOOKUP($A55,'Base de dados 2014'!$A$2030:$C$2715,3,0)+VLOOKUP($A55,'Base de dados 2014'!$A$2722:$C$3407,3,0)+VLOOKUP($A55,'Base de dados 2014'!$A$3416:$C$4101,3,0))/1000000</f>
        <v>371804.42776857002</v>
      </c>
      <c r="D55" s="71">
        <f>(VLOOKUP($A55,'Base de dados 2015'!$A$2105:$F$2782,6,0)+VLOOKUP($A55,'Base de dados 2015'!$A$2789:$F$3466,6,0)+VLOOKUP($A55,'Base de dados 2015'!$A$3475:$F$4152,6,0))/1000000</f>
        <v>373231.99376284005</v>
      </c>
      <c r="E55" s="71">
        <f>(VLOOKUP($A55,'Base de dados 2016'!$A$2112:$F$2826,6,0)+VLOOKUP($A55,'Base de dados 2016'!$A$2833:$F$3547,6,0)+VLOOKUP($A55,'Base de dados 2016'!$A$3556:$F$4270,6,0))/1000000</f>
        <v>382783.93342123006</v>
      </c>
      <c r="F55" s="71">
        <f>(VLOOKUP($A55,'Base de dados 2017'!$A$2232:$F$2954,6,0)+VLOOKUP($A55,'Base de dados 2017'!$A$2961:$F$3683,6,0)+VLOOKUP($A55,'Base de dados 2017'!$A$3692:$F$4414,6,0))/1000000</f>
        <v>401664.00013052998</v>
      </c>
    </row>
    <row r="56" spans="1:6">
      <c r="A56" t="s">
        <v>5249</v>
      </c>
      <c r="B56" s="71"/>
      <c r="C56" s="71">
        <f>(VLOOKUP($A56,'Base de dados 2014'!$A$2030:$C$2715,3,0)+VLOOKUP($A56,'Base de dados 2014'!$A$2722:$C$3407,3,0)+VLOOKUP($A56,'Base de dados 2014'!$A$3416:$C$4101,3,0))/1000000</f>
        <v>133983.25584960001</v>
      </c>
      <c r="D56" s="71">
        <f>(VLOOKUP($A56,'Base de dados 2015'!$A$2105:$F$2782,6,0)+VLOOKUP($A56,'Base de dados 2015'!$A$2789:$F$3466,6,0)+VLOOKUP($A56,'Base de dados 2015'!$A$3475:$F$4152,6,0))/1000000</f>
        <v>67164.704378070004</v>
      </c>
      <c r="E56" s="71">
        <f>(VLOOKUP($A56,'Base de dados 2016'!$A$2112:$F$2826,6,0)+VLOOKUP($A56,'Base de dados 2016'!$A$2833:$F$3547,6,0)+VLOOKUP($A56,'Base de dados 2016'!$A$3556:$F$4270,6,0))/1000000</f>
        <v>69713.459712319993</v>
      </c>
      <c r="F56" s="71">
        <f>(VLOOKUP($A56,'Base de dados 2017'!$A$2232:$F$2954,6,0)+VLOOKUP($A56,'Base de dados 2017'!$A$2961:$F$3683,6,0)+VLOOKUP($A56,'Base de dados 2017'!$A$3692:$F$4414,6,0))/1000000</f>
        <v>74462.383187660002</v>
      </c>
    </row>
    <row r="57" spans="1:6">
      <c r="A57" t="s">
        <v>5250</v>
      </c>
      <c r="B57" s="71"/>
      <c r="C57" s="71">
        <f>(VLOOKUP($A57,'Base de dados 2014'!$A$2030:$C$2715,3,0)+VLOOKUP($A57,'Base de dados 2014'!$A$2722:$C$3407,3,0)+VLOOKUP($A57,'Base de dados 2014'!$A$3416:$C$4101,3,0))/1000000</f>
        <v>128095.06272664999</v>
      </c>
      <c r="D57" s="71">
        <f>(VLOOKUP($A57,'Base de dados 2015'!$A$2105:$F$2782,6,0)+VLOOKUP($A57,'Base de dados 2015'!$A$2789:$F$3466,6,0)+VLOOKUP($A57,'Base de dados 2015'!$A$3475:$F$4152,6,0))/1000000</f>
        <v>62050.161198559996</v>
      </c>
      <c r="E57" s="71">
        <f>(VLOOKUP($A57,'Base de dados 2016'!$A$2112:$F$2826,6,0)+VLOOKUP($A57,'Base de dados 2016'!$A$2833:$F$3547,6,0)+VLOOKUP($A57,'Base de dados 2016'!$A$3556:$F$4270,6,0))/1000000</f>
        <v>65379.811283639996</v>
      </c>
      <c r="F57" s="71">
        <f>(VLOOKUP($A57,'Base de dados 2017'!$A$2232:$F$2954,6,0)+VLOOKUP($A57,'Base de dados 2017'!$A$2961:$F$3683,6,0)+VLOOKUP($A57,'Base de dados 2017'!$A$3692:$F$4414,6,0))/1000000</f>
        <v>69910.857860769989</v>
      </c>
    </row>
    <row r="58" spans="1:6">
      <c r="A58" t="s">
        <v>5251</v>
      </c>
      <c r="B58" s="71"/>
      <c r="C58" s="71">
        <f>(VLOOKUP($A58,'Base de dados 2014'!$A$2030:$C$2715,3,0)+VLOOKUP($A58,'Base de dados 2014'!$A$2722:$C$3407,3,0)+VLOOKUP($A58,'Base de dados 2014'!$A$3416:$C$4101,3,0))/1000000</f>
        <v>5887.1813165799995</v>
      </c>
      <c r="D58" s="71">
        <f>(VLOOKUP($A58,'Base de dados 2015'!$A$2105:$F$2782,6,0)+VLOOKUP($A58,'Base de dados 2015'!$A$2789:$F$3466,6,0)+VLOOKUP($A58,'Base de dados 2015'!$A$3475:$F$4152,6,0))/1000000</f>
        <v>5114.5431795099994</v>
      </c>
      <c r="E58" s="71">
        <f>(VLOOKUP($A58,'Base de dados 2016'!$A$2112:$F$2826,6,0)+VLOOKUP($A58,'Base de dados 2016'!$A$2833:$F$3547,6,0)+VLOOKUP($A58,'Base de dados 2016'!$A$3556:$F$4270,6,0))/1000000</f>
        <v>4333.6484286800005</v>
      </c>
      <c r="F58" s="71">
        <f>(VLOOKUP($A58,'Base de dados 2017'!$A$2232:$F$2954,6,0)+VLOOKUP($A58,'Base de dados 2017'!$A$2961:$F$3683,6,0)+VLOOKUP($A58,'Base de dados 2017'!$A$3692:$F$4414,6,0))/1000000</f>
        <v>4551.5253268900005</v>
      </c>
    </row>
    <row r="59" spans="1:6">
      <c r="A59" t="s">
        <v>5252</v>
      </c>
      <c r="B59" s="71"/>
      <c r="C59" s="71">
        <f>(VLOOKUP($A59,'Base de dados 2014'!$A$2030:$C$2715,3,0)+VLOOKUP($A59,'Base de dados 2014'!$A$2722:$C$3407,3,0)+VLOOKUP($A59,'Base de dados 2014'!$A$3416:$C$4101,3,0))/1000000</f>
        <v>233351.34768358001</v>
      </c>
      <c r="D59" s="71">
        <f>(VLOOKUP($A59,'Base de dados 2015'!$A$2105:$F$2782,6,0)+VLOOKUP($A59,'Base de dados 2015'!$A$2789:$F$3466,6,0)+VLOOKUP($A59,'Base de dados 2015'!$A$3475:$F$4152,6,0))/1000000</f>
        <v>299228.58295776002</v>
      </c>
      <c r="E59" s="71">
        <f>(VLOOKUP($A59,'Base de dados 2016'!$A$2112:$F$2826,6,0)+VLOOKUP($A59,'Base de dados 2016'!$A$2833:$F$3547,6,0)+VLOOKUP($A59,'Base de dados 2016'!$A$3556:$F$4270,6,0))/1000000</f>
        <v>304653.49482394004</v>
      </c>
      <c r="F59" s="71">
        <f>(VLOOKUP($A59,'Base de dados 2017'!$A$2232:$F$2954,6,0)+VLOOKUP($A59,'Base de dados 2017'!$A$2961:$F$3683,6,0)+VLOOKUP($A59,'Base de dados 2017'!$A$3692:$F$4414,6,0))/1000000</f>
        <v>316593.81771815999</v>
      </c>
    </row>
    <row r="60" spans="1:6">
      <c r="A60" t="s">
        <v>5253</v>
      </c>
      <c r="B60" s="71"/>
      <c r="C60" s="71">
        <f>(VLOOKUP($A60,'Base de dados 2014'!$A$2030:$C$2715,3,0)+VLOOKUP($A60,'Base de dados 2014'!$A$2722:$C$3407,3,0)+VLOOKUP($A60,'Base de dados 2014'!$A$3416:$C$4101,3,0))/1000000</f>
        <v>4092.6601066799999</v>
      </c>
      <c r="D60" s="71">
        <f>(VLOOKUP($A60,'Base de dados 2015'!$A$2105:$F$2782,6,0)+VLOOKUP($A60,'Base de dados 2015'!$A$2789:$F$3466,6,0)+VLOOKUP($A60,'Base de dados 2015'!$A$3475:$F$4152,6,0))/1000000</f>
        <v>4914.1249121100009</v>
      </c>
      <c r="E60" s="71">
        <f>(VLOOKUP($A60,'Base de dados 2016'!$A$2112:$F$2826,6,0)+VLOOKUP($A60,'Base de dados 2016'!$A$2833:$F$3547,6,0)+VLOOKUP($A60,'Base de dados 2016'!$A$3556:$F$4270,6,0))/1000000</f>
        <v>4496.2487906800006</v>
      </c>
      <c r="F60" s="71">
        <f>(VLOOKUP($A60,'Base de dados 2017'!$A$2232:$F$2954,6,0)+VLOOKUP($A60,'Base de dados 2017'!$A$2961:$F$3683,6,0)+VLOOKUP($A60,'Base de dados 2017'!$A$3692:$F$4414,6,0))/1000000</f>
        <v>5084.9239899799995</v>
      </c>
    </row>
    <row r="61" spans="1:6">
      <c r="A61" t="s">
        <v>5254</v>
      </c>
      <c r="B61" s="71"/>
      <c r="C61" s="71">
        <f>(VLOOKUP($A61,'Base de dados 2014'!$A$2030:$C$2715,3,0)+VLOOKUP($A61,'Base de dados 2014'!$A$2722:$C$3407,3,0)+VLOOKUP($A61,'Base de dados 2014'!$A$3416:$C$4101,3,0))/1000000</f>
        <v>14522.14569936</v>
      </c>
      <c r="D61" s="71">
        <f>(VLOOKUP($A61,'Base de dados 2015'!$A$2105:$F$2782,6,0)+VLOOKUP($A61,'Base de dados 2015'!$A$2789:$F$3466,6,0)+VLOOKUP($A61,'Base de dados 2015'!$A$3475:$F$4152,6,0))/1000000</f>
        <v>44210.251942669995</v>
      </c>
      <c r="E61" s="71">
        <f>(VLOOKUP($A61,'Base de dados 2016'!$A$2112:$F$2826,6,0)+VLOOKUP($A61,'Base de dados 2016'!$A$2833:$F$3547,6,0)+VLOOKUP($A61,'Base de dados 2016'!$A$3556:$F$4270,6,0))/1000000</f>
        <v>44498.676721390002</v>
      </c>
      <c r="F61" s="71">
        <f>(VLOOKUP($A61,'Base de dados 2017'!$A$2232:$F$2954,6,0)+VLOOKUP($A61,'Base de dados 2017'!$A$2961:$F$3683,6,0)+VLOOKUP($A61,'Base de dados 2017'!$A$3692:$F$4414,6,0))/1000000</f>
        <v>45125.850054800001</v>
      </c>
    </row>
    <row r="62" spans="1:6">
      <c r="A62" t="s">
        <v>5255</v>
      </c>
      <c r="B62" s="71"/>
      <c r="C62" s="71">
        <f>(VLOOKUP($A62,'Base de dados 2014'!$A$2030:$C$2715,3,0)+VLOOKUP($A62,'Base de dados 2014'!$A$2722:$C$3407,3,0)+VLOOKUP($A62,'Base de dados 2014'!$A$3416:$C$4101,3,0))/1000000</f>
        <v>208028.62010363</v>
      </c>
      <c r="D62" s="71">
        <f>(VLOOKUP($A62,'Base de dados 2015'!$A$2105:$F$2782,6,0)+VLOOKUP($A62,'Base de dados 2015'!$A$2789:$F$3466,6,0)+VLOOKUP($A62,'Base de dados 2015'!$A$3475:$F$4152,6,0))/1000000</f>
        <v>242215.06547355</v>
      </c>
      <c r="E62" s="71">
        <f>(VLOOKUP($A62,'Base de dados 2016'!$A$2112:$F$2826,6,0)+VLOOKUP($A62,'Base de dados 2016'!$A$2833:$F$3547,6,0)+VLOOKUP($A62,'Base de dados 2016'!$A$3556:$F$4270,6,0))/1000000</f>
        <v>247163.31841623003</v>
      </c>
      <c r="F62" s="71">
        <f>(VLOOKUP($A62,'Base de dados 2017'!$A$2232:$F$2954,6,0)+VLOOKUP($A62,'Base de dados 2017'!$A$2961:$F$3683,6,0)+VLOOKUP($A62,'Base de dados 2017'!$A$3692:$F$4414,6,0))/1000000</f>
        <v>258000.35789938</v>
      </c>
    </row>
    <row r="63" spans="1:6">
      <c r="A63" t="s">
        <v>5256</v>
      </c>
      <c r="B63" s="71"/>
      <c r="C63" s="71">
        <f>(VLOOKUP($A63,'Base de dados 2014'!$A$2030:$C$2715,3,0)+VLOOKUP($A63,'Base de dados 2014'!$A$2722:$C$3407,3,0)+VLOOKUP($A63,'Base de dados 2014'!$A$3416:$C$4101,3,0))/1000000</f>
        <v>6705.0196493700005</v>
      </c>
      <c r="D63" s="71">
        <f>(VLOOKUP($A63,'Base de dados 2015'!$A$2105:$F$2782,6,0)+VLOOKUP($A63,'Base de dados 2015'!$A$2789:$F$3466,6,0)+VLOOKUP($A63,'Base de dados 2015'!$A$3475:$F$4152,6,0))/1000000</f>
        <v>7889.1406294299995</v>
      </c>
      <c r="E63" s="71">
        <f>(VLOOKUP($A63,'Base de dados 2016'!$A$2112:$F$2826,6,0)+VLOOKUP($A63,'Base de dados 2016'!$A$2833:$F$3547,6,0)+VLOOKUP($A63,'Base de dados 2016'!$A$3556:$F$4270,6,0))/1000000</f>
        <v>8495.2508956400015</v>
      </c>
      <c r="F63" s="71">
        <f>(VLOOKUP($A63,'Base de dados 2017'!$A$2232:$F$2954,6,0)+VLOOKUP($A63,'Base de dados 2017'!$A$2961:$F$3683,6,0)+VLOOKUP($A63,'Base de dados 2017'!$A$3692:$F$4414,6,0))/1000000</f>
        <v>8382.6857739999996</v>
      </c>
    </row>
    <row r="64" spans="1:6">
      <c r="A64" t="s">
        <v>5257</v>
      </c>
      <c r="B64" s="71"/>
      <c r="C64" s="71">
        <f>(VLOOKUP($A64,'Base de dados 2014'!$A$2030:$C$2715,3,0)+VLOOKUP($A64,'Base de dados 2014'!$A$2722:$C$3407,3,0)+VLOOKUP($A64,'Base de dados 2014'!$A$3416:$C$4101,3,0))/1000000</f>
        <v>3011.7449449699998</v>
      </c>
      <c r="D64" s="71">
        <f>(VLOOKUP($A64,'Base de dados 2015'!$A$2105:$F$2782,6,0)+VLOOKUP($A64,'Base de dados 2015'!$A$2789:$F$3466,6,0)+VLOOKUP($A64,'Base de dados 2015'!$A$3475:$F$4152,6,0))/1000000</f>
        <v>6838.70642701</v>
      </c>
      <c r="E64" s="71">
        <f>(VLOOKUP($A64,'Base de dados 2016'!$A$2112:$F$2826,6,0)+VLOOKUP($A64,'Base de dados 2016'!$A$2833:$F$3547,6,0)+VLOOKUP($A64,'Base de dados 2016'!$A$3556:$F$4270,6,0))/1000000</f>
        <v>8416.9788849699999</v>
      </c>
      <c r="F64" s="71">
        <f>(VLOOKUP($A64,'Base de dados 2017'!$A$2232:$F$2954,6,0)+VLOOKUP($A64,'Base de dados 2017'!$A$2961:$F$3683,6,0)+VLOOKUP($A64,'Base de dados 2017'!$A$3692:$F$4414,6,0))/1000000</f>
        <v>10607.799224709999</v>
      </c>
    </row>
    <row r="65" spans="1:6">
      <c r="A65" t="s">
        <v>5258</v>
      </c>
      <c r="B65" s="71"/>
      <c r="C65" s="71">
        <f>(VLOOKUP($A65,'Base de dados 2014'!$A$2030:$C$2715,3,0)+VLOOKUP($A65,'Base de dados 2014'!$A$2722:$C$3407,3,0)+VLOOKUP($A65,'Base de dados 2014'!$A$3416:$C$4101,3,0))/1000000</f>
        <v>2577.7689376499998</v>
      </c>
      <c r="D65" s="71">
        <f>(VLOOKUP($A65,'Base de dados 2015'!$A$2105:$F$2782,6,0)+VLOOKUP($A65,'Base de dados 2015'!$A$2789:$F$3466,6,0)+VLOOKUP($A65,'Base de dados 2015'!$A$3475:$F$4152,6,0))/1000000</f>
        <v>6533.0444637600003</v>
      </c>
      <c r="E65" s="71">
        <f>(VLOOKUP($A65,'Base de dados 2016'!$A$2112:$F$2826,6,0)+VLOOKUP($A65,'Base de dados 2016'!$A$2833:$F$3547,6,0)+VLOOKUP($A65,'Base de dados 2016'!$A$3556:$F$4270,6,0))/1000000</f>
        <v>8109.853737389999</v>
      </c>
      <c r="F65" s="71">
        <f>(VLOOKUP($A65,'Base de dados 2017'!$A$2232:$F$2954,6,0)+VLOOKUP($A65,'Base de dados 2017'!$A$2961:$F$3683,6,0)+VLOOKUP($A65,'Base de dados 2017'!$A$3692:$F$4414,6,0))/1000000</f>
        <v>10275.729886340001</v>
      </c>
    </row>
    <row r="66" spans="1:6">
      <c r="A66" t="s">
        <v>5259</v>
      </c>
      <c r="B66" s="71"/>
      <c r="C66" s="71">
        <f>(VLOOKUP($A66,'Base de dados 2014'!$A$2030:$C$2715,3,0)+VLOOKUP($A66,'Base de dados 2014'!$A$2722:$C$3407,3,0)+VLOOKUP($A66,'Base de dados 2014'!$A$3416:$C$4101,3,0))/1000000</f>
        <v>429.32206088999999</v>
      </c>
      <c r="D66" s="71">
        <f>(VLOOKUP($A66,'Base de dados 2015'!$A$2105:$F$2782,6,0)+VLOOKUP($A66,'Base de dados 2015'!$A$2789:$F$3466,6,0)+VLOOKUP($A66,'Base de dados 2015'!$A$3475:$F$4152,6,0))/1000000</f>
        <v>296.63356556000002</v>
      </c>
      <c r="E66" s="71">
        <f>(VLOOKUP($A66,'Base de dados 2016'!$A$2112:$F$2826,6,0)+VLOOKUP($A66,'Base de dados 2016'!$A$2833:$F$3547,6,0)+VLOOKUP($A66,'Base de dados 2016'!$A$3556:$F$4270,6,0))/1000000</f>
        <v>300.93261630000001</v>
      </c>
      <c r="F66" s="71">
        <f>(VLOOKUP($A66,'Base de dados 2017'!$A$2232:$F$2954,6,0)+VLOOKUP($A66,'Base de dados 2017'!$A$2961:$F$3683,6,0)+VLOOKUP($A66,'Base de dados 2017'!$A$3692:$F$4414,6,0))/1000000</f>
        <v>329.78567944999998</v>
      </c>
    </row>
    <row r="67" spans="1:6">
      <c r="A67" t="s">
        <v>5260</v>
      </c>
      <c r="B67" s="71"/>
      <c r="C67" s="71">
        <f>(VLOOKUP($A67,'Base de dados 2014'!$A$2030:$C$2715,3,0)+VLOOKUP($A67,'Base de dados 2014'!$A$2722:$C$3407,3,0)+VLOOKUP($A67,'Base de dados 2014'!$A$3416:$C$4101,3,0))/1000000</f>
        <v>4.6539464299999995</v>
      </c>
      <c r="D67" s="71">
        <f>(VLOOKUP($A67,'Base de dados 2015'!$A$2105:$F$2782,6,0)+VLOOKUP($A67,'Base de dados 2015'!$A$2789:$F$3466,6,0)+VLOOKUP($A67,'Base de dados 2015'!$A$3475:$F$4152,6,0))/1000000</f>
        <v>9.0283976900000003</v>
      </c>
      <c r="E67" s="71">
        <f>(VLOOKUP($A67,'Base de dados 2016'!$A$2112:$F$2826,6,0)+VLOOKUP($A67,'Base de dados 2016'!$A$2833:$F$3547,6,0)+VLOOKUP($A67,'Base de dados 2016'!$A$3556:$F$4270,6,0))/1000000</f>
        <v>6.1925312799999999</v>
      </c>
      <c r="F67" s="71">
        <f>(VLOOKUP($A67,'Base de dados 2017'!$A$2232:$F$2954,6,0)+VLOOKUP($A67,'Base de dados 2017'!$A$2961:$F$3683,6,0)+VLOOKUP($A67,'Base de dados 2017'!$A$3692:$F$4414,6,0))/1000000</f>
        <v>2.2836589199999997</v>
      </c>
    </row>
    <row r="68" spans="1:6" ht="30">
      <c r="A68" s="74" t="s">
        <v>5897</v>
      </c>
      <c r="B68" s="71"/>
      <c r="C68" s="71">
        <f>(VLOOKUP($A68,'Base de dados 2014'!$A$2030:$C$2715,3,0)+VLOOKUP($A68,'Base de dados 2014'!$A$2722:$C$3407,3,0)+VLOOKUP($A68,'Base de dados 2014'!$A$3416:$C$4101,3,0))/1000000</f>
        <v>1458.0792904199998</v>
      </c>
      <c r="D68" s="71" t="s">
        <v>3557</v>
      </c>
      <c r="E68" s="71" t="s">
        <v>3557</v>
      </c>
      <c r="F68" s="71" t="s">
        <v>3557</v>
      </c>
    </row>
    <row r="69" spans="1:6">
      <c r="A69" s="73" t="s">
        <v>5261</v>
      </c>
      <c r="B69" s="71"/>
      <c r="C69" s="71">
        <f>(VLOOKUP($A69,'Base de dados 2014'!$A$2030:$C$2715,3,0)+VLOOKUP($A69,'Base de dados 2014'!$A$2722:$C$3407,3,0)+VLOOKUP($A69,'Base de dados 2014'!$A$3416:$C$4101,3,0))/1000000</f>
        <v>185.57321625</v>
      </c>
      <c r="D69" s="71" t="s">
        <v>3557</v>
      </c>
      <c r="E69" s="71" t="s">
        <v>3557</v>
      </c>
      <c r="F69" s="71" t="s">
        <v>3557</v>
      </c>
    </row>
    <row r="70" spans="1:6">
      <c r="A70" s="73" t="s">
        <v>5262</v>
      </c>
      <c r="B70" s="71"/>
      <c r="C70" s="71">
        <f>(VLOOKUP($A70,'Base de dados 2014'!$A$2030:$C$2715,3,0)+VLOOKUP($A70,'Base de dados 2014'!$A$2722:$C$3407,3,0)+VLOOKUP($A70,'Base de dados 2014'!$A$3416:$C$4101,3,0))/1000000</f>
        <v>15.47939384</v>
      </c>
      <c r="D70" s="71" t="s">
        <v>3557</v>
      </c>
      <c r="E70" s="71" t="s">
        <v>3557</v>
      </c>
      <c r="F70" s="71" t="s">
        <v>3557</v>
      </c>
    </row>
    <row r="71" spans="1:6">
      <c r="A71" s="73" t="s">
        <v>5263</v>
      </c>
      <c r="B71" s="71"/>
      <c r="C71" s="71">
        <f>(VLOOKUP($A71,'Base de dados 2014'!$A$2030:$C$2715,3,0)+VLOOKUP($A71,'Base de dados 2014'!$A$2722:$C$3407,3,0)+VLOOKUP($A71,'Base de dados 2014'!$A$3416:$C$4101,3,0))/1000000</f>
        <v>1257.0266803299999</v>
      </c>
      <c r="D71" s="71" t="s">
        <v>3557</v>
      </c>
      <c r="E71" s="71" t="s">
        <v>3557</v>
      </c>
      <c r="F71" s="71" t="s">
        <v>3557</v>
      </c>
    </row>
    <row r="72" spans="1:6">
      <c r="A72" t="s">
        <v>5126</v>
      </c>
      <c r="B72" s="71">
        <f>VLOOKUP($A72,'Base de dados 2013'!$A$52:$F$83,6,0)/1000000</f>
        <v>204734.10022939002</v>
      </c>
      <c r="C72" s="71">
        <f>(VLOOKUP($A72,'Base de dados 2014'!$A$2030:$C$2715,3,0)+VLOOKUP($A72,'Base de dados 2014'!$A$2722:$C$3407,3,0)+VLOOKUP($A72,'Base de dados 2014'!$A$3416:$C$4101,3,0))/1000000</f>
        <v>455425.50020557997</v>
      </c>
      <c r="D72" s="71">
        <f>(VLOOKUP($A72,'Base de dados 2015'!$A$2105:$F$2782,6,0)+VLOOKUP($A72,'Base de dados 2015'!$A$2789:$F$3466,6,0)+VLOOKUP($A72,'Base de dados 2015'!$A$3475:$F$4152,6,0))/1000000</f>
        <v>906837.44196787011</v>
      </c>
      <c r="E72" s="71">
        <f>(VLOOKUP($A72,'Base de dados 2016'!$A$2112:$F$2826,6,0)+VLOOKUP($A72,'Base de dados 2016'!$A$2833:$F$3547,6,0)+VLOOKUP($A72,'Base de dados 2016'!$A$3556:$F$4270,6,0))/1000000</f>
        <v>1135422.3396662399</v>
      </c>
      <c r="F72" s="71">
        <f>(VLOOKUP($A72,'Base de dados 2017'!$A$2232:$F$2954,6,0)+VLOOKUP($A72,'Base de dados 2017'!$A$2961:$F$3683,6,0)+VLOOKUP($A72,'Base de dados 2017'!$A$3692:$F$4414,6,0))/1000000</f>
        <v>936762.14551990991</v>
      </c>
    </row>
    <row r="73" spans="1:6">
      <c r="A73" t="s">
        <v>5264</v>
      </c>
      <c r="B73" s="71"/>
      <c r="C73" s="71">
        <f>(VLOOKUP($A73,'Base de dados 2014'!$A$2030:$C$2715,3,0)+VLOOKUP($A73,'Base de dados 2014'!$A$2722:$C$3407,3,0)+VLOOKUP($A73,'Base de dados 2014'!$A$3416:$C$4101,3,0))/1000000</f>
        <v>194170.91103578001</v>
      </c>
      <c r="D73" s="71">
        <f>(VLOOKUP($A73,'Base de dados 2015'!$A$2105:$F$2782,6,0)+VLOOKUP($A73,'Base de dados 2015'!$A$2789:$F$3466,6,0)+VLOOKUP($A73,'Base de dados 2015'!$A$3475:$F$4152,6,0))/1000000</f>
        <v>204245.69584144</v>
      </c>
      <c r="E73" s="71">
        <f>(VLOOKUP($A73,'Base de dados 2016'!$A$2112:$F$2826,6,0)+VLOOKUP($A73,'Base de dados 2016'!$A$2833:$F$3547,6,0)+VLOOKUP($A73,'Base de dados 2016'!$A$3556:$F$4270,6,0))/1000000</f>
        <v>363746.50402740994</v>
      </c>
      <c r="F73" s="71">
        <f>(VLOOKUP($A73,'Base de dados 2017'!$A$2232:$F$2954,6,0)+VLOOKUP($A73,'Base de dados 2017'!$A$2961:$F$3683,6,0)+VLOOKUP($A73,'Base de dados 2017'!$A$3692:$F$4414,6,0))/1000000</f>
        <v>560499.41185723001</v>
      </c>
    </row>
    <row r="74" spans="1:6">
      <c r="A74" t="s">
        <v>5265</v>
      </c>
      <c r="B74" s="71"/>
      <c r="C74" s="71">
        <f>(VLOOKUP($A74,'Base de dados 2014'!$A$2030:$C$2715,3,0)+VLOOKUP($A74,'Base de dados 2014'!$A$2722:$C$3407,3,0)+VLOOKUP($A74,'Base de dados 2014'!$A$3416:$C$4101,3,0))/1000000</f>
        <v>27456.212581490003</v>
      </c>
      <c r="D74" s="71">
        <f>(VLOOKUP($A74,'Base de dados 2015'!$A$2105:$F$2782,6,0)+VLOOKUP($A74,'Base de dados 2015'!$A$2789:$F$3466,6,0)+VLOOKUP($A74,'Base de dados 2015'!$A$3475:$F$4152,6,0))/1000000</f>
        <v>13058.841654510001</v>
      </c>
      <c r="E74" s="71">
        <f>(VLOOKUP($A74,'Base de dados 2016'!$A$2112:$F$2826,6,0)+VLOOKUP($A74,'Base de dados 2016'!$A$2833:$F$3547,6,0)+VLOOKUP($A74,'Base de dados 2016'!$A$3556:$F$4270,6,0))/1000000</f>
        <v>12000.58890764</v>
      </c>
      <c r="F74" s="71">
        <f>(VLOOKUP($A74,'Base de dados 2017'!$A$2232:$F$2954,6,0)+VLOOKUP($A74,'Base de dados 2017'!$A$2961:$F$3683,6,0)+VLOOKUP($A74,'Base de dados 2017'!$A$3692:$F$4414,6,0))/1000000</f>
        <v>12273.117791000001</v>
      </c>
    </row>
    <row r="75" spans="1:6">
      <c r="A75" t="s">
        <v>5266</v>
      </c>
      <c r="B75" s="71"/>
      <c r="C75" s="71">
        <f>(VLOOKUP($A75,'Base de dados 2014'!$A$2030:$C$2715,3,0)+VLOOKUP($A75,'Base de dados 2014'!$A$2722:$C$3407,3,0)+VLOOKUP($A75,'Base de dados 2014'!$A$3416:$C$4101,3,0))/1000000</f>
        <v>1043.4181326299999</v>
      </c>
      <c r="D75" s="71">
        <f>(VLOOKUP($A75,'Base de dados 2015'!$A$2105:$F$2782,6,0)+VLOOKUP($A75,'Base de dados 2015'!$A$2789:$F$3466,6,0)+VLOOKUP($A75,'Base de dados 2015'!$A$3475:$F$4152,6,0))/1000000</f>
        <v>2241.6000443499997</v>
      </c>
      <c r="E75" s="71">
        <f>(VLOOKUP($A75,'Base de dados 2016'!$A$2112:$F$2826,6,0)+VLOOKUP($A75,'Base de dados 2016'!$A$2833:$F$3547,6,0)+VLOOKUP($A75,'Base de dados 2016'!$A$3556:$F$4270,6,0))/1000000</f>
        <v>2526.7423245199998</v>
      </c>
      <c r="F75" s="71">
        <f>(VLOOKUP($A75,'Base de dados 2017'!$A$2232:$F$2954,6,0)+VLOOKUP($A75,'Base de dados 2017'!$A$2961:$F$3683,6,0)+VLOOKUP($A75,'Base de dados 2017'!$A$3692:$F$4414,6,0))/1000000</f>
        <v>2604.9393633799996</v>
      </c>
    </row>
    <row r="76" spans="1:6">
      <c r="A76" t="s">
        <v>5267</v>
      </c>
      <c r="B76" s="71"/>
      <c r="C76" s="71">
        <f>(VLOOKUP($A76,'Base de dados 2014'!$A$2030:$C$2715,3,0)+VLOOKUP($A76,'Base de dados 2014'!$A$2722:$C$3407,3,0)+VLOOKUP($A76,'Base de dados 2014'!$A$3416:$C$4101,3,0))/1000000</f>
        <v>165461.62557487001</v>
      </c>
      <c r="D76" s="71">
        <f>(VLOOKUP($A76,'Base de dados 2015'!$A$2105:$F$2782,6,0)+VLOOKUP($A76,'Base de dados 2015'!$A$2789:$F$3466,6,0)+VLOOKUP($A76,'Base de dados 2015'!$A$3475:$F$4152,6,0))/1000000</f>
        <v>186329.16576251001</v>
      </c>
      <c r="E76" s="71">
        <f>(VLOOKUP($A76,'Base de dados 2016'!$A$2112:$F$2826,6,0)+VLOOKUP($A76,'Base de dados 2016'!$A$2833:$F$3547,6,0)+VLOOKUP($A76,'Base de dados 2016'!$A$3556:$F$4270,6,0))/1000000</f>
        <v>348876.02238044003</v>
      </c>
      <c r="F76" s="71">
        <f>(VLOOKUP($A76,'Base de dados 2017'!$A$2232:$F$2954,6,0)+VLOOKUP($A76,'Base de dados 2017'!$A$2961:$F$3683,6,0)+VLOOKUP($A76,'Base de dados 2017'!$A$3692:$F$4414,6,0))/1000000</f>
        <v>545351.23622669</v>
      </c>
    </row>
    <row r="77" spans="1:6">
      <c r="A77" t="s">
        <v>5268</v>
      </c>
      <c r="B77" s="71"/>
      <c r="C77" s="71">
        <f>(VLOOKUP($A77,'Base de dados 2014'!$A$2030:$C$2715,3,0)+VLOOKUP($A77,'Base de dados 2014'!$A$2722:$C$3407,3,0)+VLOOKUP($A77,'Base de dados 2014'!$A$3416:$C$4101,3,0))/1000000</f>
        <v>-0.54800145999999994</v>
      </c>
      <c r="D77" s="71">
        <f>(VLOOKUP($A77,'Base de dados 2015'!$A$2105:$F$2782,6,0)+VLOOKUP($A77,'Base de dados 2015'!$A$2789:$F$3466,6,0)+VLOOKUP($A77,'Base de dados 2015'!$A$3475:$F$4152,6,0))/1000000</f>
        <v>7.6373949400000001</v>
      </c>
      <c r="E77" s="71">
        <f>(VLOOKUP($A77,'Base de dados 2016'!$A$2112:$F$2826,6,0)+VLOOKUP($A77,'Base de dados 2016'!$A$2833:$F$3547,6,0)+VLOOKUP($A77,'Base de dados 2016'!$A$3556:$F$4270,6,0))/1000000</f>
        <v>2.6734158300000002</v>
      </c>
      <c r="F77" s="71">
        <f>(VLOOKUP($A77,'Base de dados 2017'!$A$2232:$F$2954,6,0)+VLOOKUP($A77,'Base de dados 2017'!$A$2961:$F$3683,6,0)+VLOOKUP($A77,'Base de dados 2017'!$A$3692:$F$4414,6,0))/1000000</f>
        <v>1.32785905</v>
      </c>
    </row>
    <row r="78" spans="1:6">
      <c r="A78" t="s">
        <v>5269</v>
      </c>
      <c r="B78" s="71"/>
      <c r="C78" s="71">
        <f>(VLOOKUP($A78,'Base de dados 2014'!$A$2030:$C$2715,3,0)+VLOOKUP($A78,'Base de dados 2014'!$A$2722:$C$3407,3,0)+VLOOKUP($A78,'Base de dados 2014'!$A$3416:$C$4101,3,0))/1000000</f>
        <v>164.64594461999999</v>
      </c>
      <c r="D78" s="71">
        <f>(VLOOKUP($A78,'Base de dados 2015'!$A$2105:$F$2782,6,0)+VLOOKUP($A78,'Base de dados 2015'!$A$2789:$F$3466,6,0)+VLOOKUP($A78,'Base de dados 2015'!$A$3475:$F$4152,6,0))/1000000</f>
        <v>2391.79461674</v>
      </c>
      <c r="E78" s="71">
        <f>(VLOOKUP($A78,'Base de dados 2016'!$A$2112:$F$2826,6,0)+VLOOKUP($A78,'Base de dados 2016'!$A$2833:$F$3547,6,0)+VLOOKUP($A78,'Base de dados 2016'!$A$3556:$F$4270,6,0))/1000000</f>
        <v>87.514611579999993</v>
      </c>
      <c r="F78" s="71">
        <f>(VLOOKUP($A78,'Base de dados 2017'!$A$2232:$F$2954,6,0)+VLOOKUP($A78,'Base de dados 2017'!$A$2961:$F$3683,6,0)+VLOOKUP($A78,'Base de dados 2017'!$A$3692:$F$4414,6,0))/1000000</f>
        <v>96.708746510000012</v>
      </c>
    </row>
    <row r="79" spans="1:6">
      <c r="A79" t="s">
        <v>5270</v>
      </c>
      <c r="B79" s="71"/>
      <c r="C79" s="71">
        <f>(VLOOKUP($A79,'Base de dados 2014'!$A$2030:$C$2715,3,0)+VLOOKUP($A79,'Base de dados 2014'!$A$2722:$C$3407,3,0)+VLOOKUP($A79,'Base de dados 2014'!$A$3416:$C$4101,3,0))/1000000</f>
        <v>45.488113840000004</v>
      </c>
      <c r="D79" s="71">
        <f>(VLOOKUP($A79,'Base de dados 2015'!$A$2105:$F$2782,6,0)+VLOOKUP($A79,'Base de dados 2015'!$A$2789:$F$3466,6,0)+VLOOKUP($A79,'Base de dados 2015'!$A$3475:$F$4152,6,0))/1000000</f>
        <v>216.65636839000001</v>
      </c>
      <c r="E79" s="71">
        <f>(VLOOKUP($A79,'Base de dados 2016'!$A$2112:$F$2826,6,0)+VLOOKUP($A79,'Base de dados 2016'!$A$2833:$F$3547,6,0)+VLOOKUP($A79,'Base de dados 2016'!$A$3556:$F$4270,6,0))/1000000</f>
        <v>252.96238740000001</v>
      </c>
      <c r="F79" s="71">
        <f>(VLOOKUP($A79,'Base de dados 2017'!$A$2232:$F$2954,6,0)+VLOOKUP($A79,'Base de dados 2017'!$A$2961:$F$3683,6,0)+VLOOKUP($A79,'Base de dados 2017'!$A$3692:$F$4414,6,0))/1000000</f>
        <v>172.0818706</v>
      </c>
    </row>
    <row r="80" spans="1:6">
      <c r="A80" t="s">
        <v>5271</v>
      </c>
      <c r="B80" s="71"/>
      <c r="C80" s="71">
        <f>(VLOOKUP($A80,'Base de dados 2014'!$A$2030:$C$2715,3,0)+VLOOKUP($A80,'Base de dados 2014'!$A$2722:$C$3407,3,0)+VLOOKUP($A80,'Base de dados 2014'!$A$3416:$C$4101,3,0))/1000000</f>
        <v>706.38702083999999</v>
      </c>
      <c r="D80" s="71">
        <f>(VLOOKUP($A80,'Base de dados 2015'!$A$2105:$F$2782,6,0)+VLOOKUP($A80,'Base de dados 2015'!$A$2789:$F$3466,6,0)+VLOOKUP($A80,'Base de dados 2015'!$A$3475:$F$4152,6,0))/1000000</f>
        <v>803.22056243999998</v>
      </c>
      <c r="E80" s="71">
        <f>(VLOOKUP($A80,'Base de dados 2016'!$A$2112:$F$2826,6,0)+VLOOKUP($A80,'Base de dados 2016'!$A$2833:$F$3547,6,0)+VLOOKUP($A80,'Base de dados 2016'!$A$3556:$F$4270,6,0))/1000000</f>
        <v>873.52203651000002</v>
      </c>
      <c r="F80" s="71">
        <f>(VLOOKUP($A80,'Base de dados 2017'!$A$2232:$F$2954,6,0)+VLOOKUP($A80,'Base de dados 2017'!$A$2961:$F$3683,6,0)+VLOOKUP($A80,'Base de dados 2017'!$A$3692:$F$4414,6,0))/1000000</f>
        <v>989.41638997999996</v>
      </c>
    </row>
    <row r="81" spans="1:6">
      <c r="A81" t="s">
        <v>5272</v>
      </c>
      <c r="B81" s="71"/>
      <c r="C81" s="71">
        <f>(VLOOKUP($A81,'Base de dados 2014'!$A$2030:$C$2715,3,0)+VLOOKUP($A81,'Base de dados 2014'!$A$2722:$C$3407,3,0)+VLOOKUP($A81,'Base de dados 2014'!$A$3416:$C$4101,3,0))/1000000</f>
        <v>106.99270117</v>
      </c>
      <c r="D81" s="71">
        <f>(VLOOKUP($A81,'Base de dados 2015'!$A$2105:$F$2782,6,0)+VLOOKUP($A81,'Base de dados 2015'!$A$2789:$F$3466,6,0)+VLOOKUP($A81,'Base de dados 2015'!$A$3475:$F$4152,6,0))/1000000</f>
        <v>93.384258800000012</v>
      </c>
      <c r="E81" s="71">
        <f>(VLOOKUP($A81,'Base de dados 2016'!$A$2112:$F$2826,6,0)+VLOOKUP($A81,'Base de dados 2016'!$A$2833:$F$3547,6,0)+VLOOKUP($A81,'Base de dados 2016'!$A$3556:$F$4270,6,0))/1000000</f>
        <v>71.748619689999998</v>
      </c>
      <c r="F81" s="71">
        <f>(VLOOKUP($A81,'Base de dados 2017'!$A$2232:$F$2954,6,0)+VLOOKUP($A81,'Base de dados 2017'!$A$2961:$F$3683,6,0)+VLOOKUP($A81,'Base de dados 2017'!$A$3692:$F$4414,6,0))/1000000</f>
        <v>21.723211769999999</v>
      </c>
    </row>
    <row r="82" spans="1:6">
      <c r="A82" t="s">
        <v>5273</v>
      </c>
      <c r="B82" s="71"/>
      <c r="C82" s="71">
        <f>(VLOOKUP($A82,'Base de dados 2014'!$A$2030:$C$2715,3,0)+VLOOKUP($A82,'Base de dados 2014'!$A$2722:$C$3407,3,0)+VLOOKUP($A82,'Base de dados 2014'!$A$3416:$C$4101,3,0))/1000000</f>
        <v>11.725584660000001</v>
      </c>
      <c r="D82" s="71">
        <f>(VLOOKUP($A82,'Base de dados 2015'!$A$2105:$F$2782,6,0)+VLOOKUP($A82,'Base de dados 2015'!$A$2789:$F$3466,6,0)+VLOOKUP($A82,'Base de dados 2015'!$A$3475:$F$4152,6,0))/1000000</f>
        <v>8.4570203800000012</v>
      </c>
      <c r="E82" s="71">
        <f>(VLOOKUP($A82,'Base de dados 2016'!$A$2112:$F$2826,6,0)+VLOOKUP($A82,'Base de dados 2016'!$A$2833:$F$3547,6,0)+VLOOKUP($A82,'Base de dados 2016'!$A$3556:$F$4270,6,0))/1000000</f>
        <v>8.7644939100000006</v>
      </c>
      <c r="F82" s="71">
        <f>(VLOOKUP($A82,'Base de dados 2017'!$A$2232:$F$2954,6,0)+VLOOKUP($A82,'Base de dados 2017'!$A$2961:$F$3683,6,0)+VLOOKUP($A82,'Base de dados 2017'!$A$3692:$F$4414,6,0))/1000000</f>
        <v>10.519406380000001</v>
      </c>
    </row>
    <row r="83" spans="1:6">
      <c r="A83" t="s">
        <v>5274</v>
      </c>
      <c r="B83" s="71"/>
      <c r="C83" s="71">
        <f>(VLOOKUP($A83,'Base de dados 2014'!$A$2030:$C$2715,3,0)+VLOOKUP($A83,'Base de dados 2014'!$A$2722:$C$3407,3,0)+VLOOKUP($A83,'Base de dados 2014'!$A$3416:$C$4101,3,0))/1000000</f>
        <v>157.57773212999999</v>
      </c>
      <c r="D83" s="71">
        <f>(VLOOKUP($A83,'Base de dados 2015'!$A$2105:$F$2782,6,0)+VLOOKUP($A83,'Base de dados 2015'!$A$2789:$F$3466,6,0)+VLOOKUP($A83,'Base de dados 2015'!$A$3475:$F$4152,6,0))/1000000</f>
        <v>199.41041031</v>
      </c>
      <c r="E83" s="71">
        <f>(VLOOKUP($A83,'Base de dados 2016'!$A$2112:$F$2826,6,0)+VLOOKUP($A83,'Base de dados 2016'!$A$2833:$F$3547,6,0)+VLOOKUP($A83,'Base de dados 2016'!$A$3556:$F$4270,6,0))/1000000</f>
        <v>304.92638819000001</v>
      </c>
      <c r="F83" s="71">
        <f>(VLOOKUP($A83,'Base de dados 2017'!$A$2232:$F$2954,6,0)+VLOOKUP($A83,'Base de dados 2017'!$A$2961:$F$3683,6,0)+VLOOKUP($A83,'Base de dados 2017'!$A$3692:$F$4414,6,0))/1000000</f>
        <v>345.63834400999997</v>
      </c>
    </row>
    <row r="84" spans="1:6">
      <c r="A84" t="s">
        <v>5275</v>
      </c>
      <c r="B84" s="71"/>
      <c r="C84" s="71">
        <f>(VLOOKUP($A84,'Base de dados 2014'!$A$2030:$C$2715,3,0)+VLOOKUP($A84,'Base de dados 2014'!$A$2722:$C$3407,3,0)+VLOOKUP($A84,'Base de dados 2014'!$A$3416:$C$4101,3,0))/1000000</f>
        <v>234.49515490000002</v>
      </c>
      <c r="D84" s="71">
        <f>(VLOOKUP($A84,'Base de dados 2015'!$A$2105:$F$2782,6,0)+VLOOKUP($A84,'Base de dados 2015'!$A$2789:$F$3466,6,0)+VLOOKUP($A84,'Base de dados 2015'!$A$3475:$F$4152,6,0))/1000000</f>
        <v>210.17824766999996</v>
      </c>
      <c r="E84" s="71">
        <f>(VLOOKUP($A84,'Base de dados 2016'!$A$2112:$F$2826,6,0)+VLOOKUP($A84,'Base de dados 2016'!$A$2833:$F$3547,6,0)+VLOOKUP($A84,'Base de dados 2016'!$A$3556:$F$4270,6,0))/1000000</f>
        <v>106.92731756000001</v>
      </c>
      <c r="F84" s="71">
        <f>(VLOOKUP($A84,'Base de dados 2017'!$A$2232:$F$2954,6,0)+VLOOKUP($A84,'Base de dados 2017'!$A$2961:$F$3683,6,0)+VLOOKUP($A84,'Base de dados 2017'!$A$3692:$F$4414,6,0))/1000000</f>
        <v>225.62741653999998</v>
      </c>
    </row>
    <row r="85" spans="1:6">
      <c r="A85" t="s">
        <v>5276</v>
      </c>
      <c r="B85" s="71"/>
      <c r="C85" s="71">
        <f>(VLOOKUP($A85,'Base de dados 2014'!$A$2030:$C$2715,3,0)+VLOOKUP($A85,'Base de dados 2014'!$A$2722:$C$3407,3,0)+VLOOKUP($A85,'Base de dados 2014'!$A$3416:$C$4101,3,0))/1000000</f>
        <v>196.1067371</v>
      </c>
      <c r="D85" s="71">
        <f>(VLOOKUP($A85,'Base de dados 2015'!$A$2105:$F$2782,6,0)+VLOOKUP($A85,'Base de dados 2015'!$A$2789:$F$3466,6,0)+VLOOKUP($A85,'Base de dados 2015'!$A$3475:$F$4152,6,0))/1000000</f>
        <v>291.79062527999997</v>
      </c>
      <c r="E85" s="71">
        <f>(VLOOKUP($A85,'Base de dados 2016'!$A$2112:$F$2826,6,0)+VLOOKUP($A85,'Base de dados 2016'!$A$2833:$F$3547,6,0)+VLOOKUP($A85,'Base de dados 2016'!$A$3556:$F$4270,6,0))/1000000</f>
        <v>381.15521716000001</v>
      </c>
      <c r="F85" s="71">
        <f>(VLOOKUP($A85,'Base de dados 2017'!$A$2232:$F$2954,6,0)+VLOOKUP($A85,'Base de dados 2017'!$A$2961:$F$3683,6,0)+VLOOKUP($A85,'Base de dados 2017'!$A$3692:$F$4414,6,0))/1000000</f>
        <v>385.90801127999998</v>
      </c>
    </row>
    <row r="86" spans="1:6">
      <c r="A86" t="s">
        <v>5277</v>
      </c>
      <c r="B86" s="71"/>
      <c r="C86" s="71">
        <f>(VLOOKUP($A86,'Base de dados 2014'!$A$2030:$C$2715,3,0)+VLOOKUP($A86,'Base de dados 2014'!$A$2722:$C$3407,3,0)+VLOOKUP($A86,'Base de dados 2014'!$A$3416:$C$4101,3,0))/1000000</f>
        <v>246971.04109586999</v>
      </c>
      <c r="D86" s="71">
        <f>(VLOOKUP($A86,'Base de dados 2015'!$A$2105:$F$2782,6,0)+VLOOKUP($A86,'Base de dados 2015'!$A$2789:$F$3466,6,0)+VLOOKUP($A86,'Base de dados 2015'!$A$3475:$F$4152,6,0))/1000000</f>
        <v>571877.00113255007</v>
      </c>
      <c r="E86" s="71">
        <f>(VLOOKUP($A86,'Base de dados 2016'!$A$2112:$F$2826,6,0)+VLOOKUP($A86,'Base de dados 2016'!$A$2833:$F$3547,6,0)+VLOOKUP($A86,'Base de dados 2016'!$A$3556:$F$4270,6,0))/1000000</f>
        <v>437127.12539779005</v>
      </c>
      <c r="F86" s="71">
        <f>(VLOOKUP($A86,'Base de dados 2017'!$A$2232:$F$2954,6,0)+VLOOKUP($A86,'Base de dados 2017'!$A$2961:$F$3683,6,0)+VLOOKUP($A86,'Base de dados 2017'!$A$3692:$F$4414,6,0))/1000000</f>
        <v>212146.923584</v>
      </c>
    </row>
    <row r="87" spans="1:6">
      <c r="A87" t="s">
        <v>5278</v>
      </c>
      <c r="B87" s="71"/>
      <c r="C87" s="71">
        <f>(VLOOKUP($A87,'Base de dados 2014'!$A$2030:$C$2715,3,0)+VLOOKUP($A87,'Base de dados 2014'!$A$2722:$C$3407,3,0)+VLOOKUP($A87,'Base de dados 2014'!$A$3416:$C$4101,3,0))/1000000</f>
        <v>7829.9557301699997</v>
      </c>
      <c r="D87" s="71">
        <f>(VLOOKUP($A87,'Base de dados 2015'!$A$2105:$F$2782,6,0)+VLOOKUP($A87,'Base de dados 2015'!$A$2789:$F$3466,6,0)+VLOOKUP($A87,'Base de dados 2015'!$A$3475:$F$4152,6,0))/1000000</f>
        <v>48046.820642890001</v>
      </c>
      <c r="E87" s="71">
        <f>(VLOOKUP($A87,'Base de dados 2016'!$A$2112:$F$2826,6,0)+VLOOKUP($A87,'Base de dados 2016'!$A$2833:$F$3547,6,0)+VLOOKUP($A87,'Base de dados 2016'!$A$3556:$F$4270,6,0))/1000000</f>
        <v>91305.754578660009</v>
      </c>
      <c r="F87" s="71">
        <f>(VLOOKUP($A87,'Base de dados 2017'!$A$2232:$F$2954,6,0)+VLOOKUP($A87,'Base de dados 2017'!$A$2961:$F$3683,6,0)+VLOOKUP($A87,'Base de dados 2017'!$A$3692:$F$4414,6,0))/1000000</f>
        <v>28032.707256830003</v>
      </c>
    </row>
    <row r="88" spans="1:6">
      <c r="A88" t="s">
        <v>5279</v>
      </c>
      <c r="B88" s="71"/>
      <c r="C88" s="71">
        <f>(VLOOKUP($A88,'Base de dados 2014'!$A$2030:$C$2715,3,0)+VLOOKUP($A88,'Base de dados 2014'!$A$2722:$C$3407,3,0)+VLOOKUP($A88,'Base de dados 2014'!$A$3416:$C$4101,3,0))/1000000</f>
        <v>26688.795653519996</v>
      </c>
      <c r="D88" s="71">
        <f>(VLOOKUP($A88,'Base de dados 2015'!$A$2105:$F$2782,6,0)+VLOOKUP($A88,'Base de dados 2015'!$A$2789:$F$3466,6,0)+VLOOKUP($A88,'Base de dados 2015'!$A$3475:$F$4152,6,0))/1000000</f>
        <v>26280.838488549998</v>
      </c>
      <c r="E88" s="71">
        <f>(VLOOKUP($A88,'Base de dados 2016'!$A$2112:$F$2826,6,0)+VLOOKUP($A88,'Base de dados 2016'!$A$2833:$F$3547,6,0)+VLOOKUP($A88,'Base de dados 2016'!$A$3556:$F$4270,6,0))/1000000</f>
        <v>11898.67444556</v>
      </c>
      <c r="F88" s="71">
        <f>(VLOOKUP($A88,'Base de dados 2017'!$A$2232:$F$2954,6,0)+VLOOKUP($A88,'Base de dados 2017'!$A$2961:$F$3683,6,0)+VLOOKUP($A88,'Base de dados 2017'!$A$3692:$F$4414,6,0))/1000000</f>
        <v>11508.16118411</v>
      </c>
    </row>
    <row r="89" spans="1:6">
      <c r="A89" t="s">
        <v>5280</v>
      </c>
      <c r="B89" s="71"/>
      <c r="C89" s="71">
        <f>(VLOOKUP($A89,'Base de dados 2014'!$A$2030:$C$2715,3,0)+VLOOKUP($A89,'Base de dados 2014'!$A$2722:$C$3407,3,0)+VLOOKUP($A89,'Base de dados 2014'!$A$3416:$C$4101,3,0))/1000000</f>
        <v>147.14516302000001</v>
      </c>
      <c r="D89" s="71">
        <f>(VLOOKUP($A89,'Base de dados 2015'!$A$2105:$F$2782,6,0)+VLOOKUP($A89,'Base de dados 2015'!$A$2789:$F$3466,6,0)+VLOOKUP($A89,'Base de dados 2015'!$A$3475:$F$4152,6,0))/1000000</f>
        <v>368801.12127005</v>
      </c>
      <c r="E89" s="71">
        <f>(VLOOKUP($A89,'Base de dados 2016'!$A$2112:$F$2826,6,0)+VLOOKUP($A89,'Base de dados 2016'!$A$2833:$F$3547,6,0)+VLOOKUP($A89,'Base de dados 2016'!$A$3556:$F$4270,6,0))/1000000</f>
        <v>283960.39224265999</v>
      </c>
      <c r="F89" s="71">
        <f>(VLOOKUP($A89,'Base de dados 2017'!$A$2232:$F$2954,6,0)+VLOOKUP($A89,'Base de dados 2017'!$A$2961:$F$3683,6,0)+VLOOKUP($A89,'Base de dados 2017'!$A$3692:$F$4414,6,0))/1000000</f>
        <v>131051.70136352</v>
      </c>
    </row>
    <row r="90" spans="1:6">
      <c r="A90" t="s">
        <v>5281</v>
      </c>
      <c r="B90" s="71"/>
      <c r="C90" s="71">
        <f>(VLOOKUP($A90,'Base de dados 2014'!$A$2030:$C$2715,3,0)+VLOOKUP($A90,'Base de dados 2014'!$A$2722:$C$3407,3,0)+VLOOKUP($A90,'Base de dados 2014'!$A$3416:$C$4101,3,0))/1000000</f>
        <v>622.24353060999999</v>
      </c>
      <c r="D90" s="71">
        <f>(VLOOKUP($A90,'Base de dados 2015'!$A$2105:$F$2782,6,0)+VLOOKUP($A90,'Base de dados 2015'!$A$2789:$F$3466,6,0)+VLOOKUP($A90,'Base de dados 2015'!$A$3475:$F$4152,6,0))/1000000</f>
        <v>51420.573607030004</v>
      </c>
      <c r="E90" s="71">
        <f>(VLOOKUP($A90,'Base de dados 2016'!$A$2112:$F$2826,6,0)+VLOOKUP($A90,'Base de dados 2016'!$A$2833:$F$3547,6,0)+VLOOKUP($A90,'Base de dados 2016'!$A$3556:$F$4270,6,0))/1000000</f>
        <v>16303.1306625</v>
      </c>
      <c r="F90" s="71">
        <f>(VLOOKUP($A90,'Base de dados 2017'!$A$2232:$F$2954,6,0)+VLOOKUP($A90,'Base de dados 2017'!$A$2961:$F$3683,6,0)+VLOOKUP($A90,'Base de dados 2017'!$A$3692:$F$4414,6,0))/1000000</f>
        <v>19742.867243090001</v>
      </c>
    </row>
    <row r="91" spans="1:6">
      <c r="A91" t="s">
        <v>5282</v>
      </c>
      <c r="B91" s="71"/>
      <c r="C91" s="71">
        <f>(VLOOKUP($A91,'Base de dados 2014'!$A$2030:$C$2715,3,0)+VLOOKUP($A91,'Base de dados 2014'!$A$2722:$C$3407,3,0)+VLOOKUP($A91,'Base de dados 2014'!$A$3416:$C$4101,3,0))/1000000</f>
        <v>211682.90101854998</v>
      </c>
      <c r="D91" s="71">
        <f>(VLOOKUP($A91,'Base de dados 2015'!$A$2105:$F$2782,6,0)+VLOOKUP($A91,'Base de dados 2015'!$A$2789:$F$3466,6,0)+VLOOKUP($A91,'Base de dados 2015'!$A$3475:$F$4152,6,0))/1000000</f>
        <v>77327.647124030002</v>
      </c>
      <c r="E91" s="71">
        <f>(VLOOKUP($A91,'Base de dados 2016'!$A$2112:$F$2826,6,0)+VLOOKUP($A91,'Base de dados 2016'!$A$2833:$F$3547,6,0)+VLOOKUP($A91,'Base de dados 2016'!$A$3556:$F$4270,6,0))/1000000</f>
        <v>33659.173468410001</v>
      </c>
      <c r="F91" s="71">
        <f>(VLOOKUP($A91,'Base de dados 2017'!$A$2232:$F$2954,6,0)+VLOOKUP($A91,'Base de dados 2017'!$A$2961:$F$3683,6,0)+VLOOKUP($A91,'Base de dados 2017'!$A$3692:$F$4414,6,0))/1000000</f>
        <v>21811.48653645</v>
      </c>
    </row>
    <row r="92" spans="1:6">
      <c r="A92" t="s">
        <v>5283</v>
      </c>
      <c r="B92" s="71"/>
      <c r="C92" s="71">
        <f>(VLOOKUP($A92,'Base de dados 2014'!$A$2030:$C$2715,3,0)+VLOOKUP($A92,'Base de dados 2014'!$A$2722:$C$3407,3,0)+VLOOKUP($A92,'Base de dados 2014'!$A$3416:$C$4101,3,0))/1000000</f>
        <v>559.72043071000007</v>
      </c>
      <c r="D92" s="71">
        <f>(VLOOKUP($A92,'Base de dados 2015'!$A$2105:$F$2782,6,0)+VLOOKUP($A92,'Base de dados 2015'!$A$2789:$F$3466,6,0)+VLOOKUP($A92,'Base de dados 2015'!$A$3475:$F$4152,6,0))/1000000</f>
        <v>466.63502133999998</v>
      </c>
      <c r="E92" s="71">
        <f>(VLOOKUP($A92,'Base de dados 2016'!$A$2112:$F$2826,6,0)+VLOOKUP($A92,'Base de dados 2016'!$A$2833:$F$3547,6,0)+VLOOKUP($A92,'Base de dados 2016'!$A$3556:$F$4270,6,0))/1000000</f>
        <v>845.52537103999998</v>
      </c>
      <c r="F92" s="71">
        <f>(VLOOKUP($A92,'Base de dados 2017'!$A$2232:$F$2954,6,0)+VLOOKUP($A92,'Base de dados 2017'!$A$2961:$F$3683,6,0)+VLOOKUP($A92,'Base de dados 2017'!$A$3692:$F$4414,6,0))/1000000</f>
        <v>625.3894536900001</v>
      </c>
    </row>
    <row r="93" spans="1:6">
      <c r="A93" t="s">
        <v>5284</v>
      </c>
      <c r="B93" s="71"/>
      <c r="C93" s="71" t="s">
        <v>3557</v>
      </c>
      <c r="D93" s="71" t="s">
        <v>3557</v>
      </c>
      <c r="E93" s="71">
        <f>(VLOOKUP($A93,'Base de dados 2016'!$A$2112:$F$2826,6,0)+VLOOKUP($A93,'Base de dados 2016'!$A$2833:$F$3547,6,0)+VLOOKUP($A93,'Base de dados 2016'!$A$3556:$F$4270,6,0))/1000000</f>
        <v>297627.78275811003</v>
      </c>
      <c r="F93" s="71">
        <f>(VLOOKUP($A93,'Base de dados 2017'!$A$2232:$F$2954,6,0)+VLOOKUP($A93,'Base de dados 2017'!$A$2961:$F$3683,6,0)+VLOOKUP($A93,'Base de dados 2017'!$A$3692:$F$4414,6,0))/1000000</f>
        <v>46422.198909209998</v>
      </c>
    </row>
    <row r="94" spans="1:6">
      <c r="A94" t="s">
        <v>5285</v>
      </c>
      <c r="B94" s="71"/>
      <c r="C94" s="71" t="s">
        <v>3557</v>
      </c>
      <c r="D94" s="71" t="s">
        <v>3557</v>
      </c>
      <c r="E94" s="71">
        <f>(VLOOKUP($A94,'Base de dados 2016'!$A$2112:$F$2826,6,0)+VLOOKUP($A94,'Base de dados 2016'!$A$2833:$F$3547,6,0)+VLOOKUP($A94,'Base de dados 2016'!$A$3556:$F$4270,6,0))/1000000</f>
        <v>257627.78277067002</v>
      </c>
      <c r="F94" s="71">
        <f>(VLOOKUP($A94,'Base de dados 2017'!$A$2232:$F$2954,6,0)+VLOOKUP($A94,'Base de dados 2017'!$A$2961:$F$3683,6,0)+VLOOKUP($A94,'Base de dados 2017'!$A$3692:$F$4414,6,0))/1000000</f>
        <v>46422.197336209996</v>
      </c>
    </row>
    <row r="95" spans="1:6">
      <c r="A95" t="s">
        <v>5286</v>
      </c>
      <c r="B95" s="71"/>
      <c r="C95" s="71" t="s">
        <v>3557</v>
      </c>
      <c r="D95" s="71" t="s">
        <v>3557</v>
      </c>
      <c r="E95" s="71">
        <f>(VLOOKUP($A95,'Base de dados 2016'!$A$2112:$F$2826,6,0)+VLOOKUP($A95,'Base de dados 2016'!$A$2833:$F$3547,6,0)+VLOOKUP($A95,'Base de dados 2016'!$A$3556:$F$4270,6,0))/1000000</f>
        <v>39999.999987440002</v>
      </c>
      <c r="F95" s="71">
        <f>(VLOOKUP($A95,'Base de dados 2017'!$A$2232:$F$2954,6,0)+VLOOKUP($A95,'Base de dados 2017'!$A$2961:$F$3683,6,0)+VLOOKUP($A95,'Base de dados 2017'!$A$3692:$F$4414,6,0))/1000000</f>
        <v>1.573E-3</v>
      </c>
    </row>
    <row r="96" spans="1:6">
      <c r="A96" t="s">
        <v>5287</v>
      </c>
      <c r="B96" s="71"/>
      <c r="C96" s="71">
        <f>(VLOOKUP($A96,'Base de dados 2014'!$A$2030:$C$2715,3,0)+VLOOKUP($A96,'Base de dados 2014'!$A$2722:$C$3407,3,0)+VLOOKUP($A96,'Base de dados 2014'!$A$3416:$C$4101,3,0))/1000000</f>
        <v>13017.44062238</v>
      </c>
      <c r="D96" s="71">
        <f>(VLOOKUP($A96,'Base de dados 2015'!$A$2105:$F$2782,6,0)+VLOOKUP($A96,'Base de dados 2015'!$A$2789:$F$3466,6,0)+VLOOKUP($A96,'Base de dados 2015'!$A$3475:$F$4152,6,0))/1000000</f>
        <v>129444.8894101</v>
      </c>
      <c r="E96" s="71">
        <f>(VLOOKUP($A96,'Base de dados 2016'!$A$2112:$F$2826,6,0)+VLOOKUP($A96,'Base de dados 2016'!$A$2833:$F$3547,6,0)+VLOOKUP($A96,'Base de dados 2016'!$A$3556:$F$4270,6,0))/1000000</f>
        <v>35201.880075380002</v>
      </c>
      <c r="F96" s="71">
        <f>(VLOOKUP($A96,'Base de dados 2017'!$A$2232:$F$2954,6,0)+VLOOKUP($A96,'Base de dados 2017'!$A$2961:$F$3683,6,0)+VLOOKUP($A96,'Base de dados 2017'!$A$3692:$F$4414,6,0))/1000000</f>
        <v>116078.80532580001</v>
      </c>
    </row>
    <row r="97" spans="1:6">
      <c r="A97" t="s">
        <v>5288</v>
      </c>
      <c r="B97" s="71"/>
      <c r="C97" s="71">
        <f>(VLOOKUP($A97,'Base de dados 2014'!$A$2030:$C$2715,3,0)+VLOOKUP($A97,'Base de dados 2014'!$A$2722:$C$3407,3,0)+VLOOKUP($A97,'Base de dados 2014'!$A$3416:$C$4101,3,0))/1000000</f>
        <v>1140.8309231800001</v>
      </c>
      <c r="D97" s="71">
        <f>(VLOOKUP($A97,'Base de dados 2015'!$A$2105:$F$2782,6,0)+VLOOKUP($A97,'Base de dados 2015'!$A$2789:$F$3466,6,0)+VLOOKUP($A97,'Base de dados 2015'!$A$3475:$F$4152,6,0))/1000000</f>
        <v>1125.5703988900002</v>
      </c>
      <c r="E97" s="71">
        <f>(VLOOKUP($A97,'Base de dados 2016'!$A$2112:$F$2826,6,0)+VLOOKUP($A97,'Base de dados 2016'!$A$2833:$F$3547,6,0)+VLOOKUP($A97,'Base de dados 2016'!$A$3556:$F$4270,6,0))/1000000</f>
        <v>1226.3591996600001</v>
      </c>
      <c r="F97" s="71">
        <f>(VLOOKUP($A97,'Base de dados 2017'!$A$2232:$F$2954,6,0)+VLOOKUP($A97,'Base de dados 2017'!$A$2961:$F$3683,6,0)+VLOOKUP($A97,'Base de dados 2017'!$A$3692:$F$4414,6,0))/1000000</f>
        <v>1048.68435563</v>
      </c>
    </row>
    <row r="98" spans="1:6">
      <c r="A98" t="s">
        <v>5289</v>
      </c>
      <c r="B98" s="71"/>
      <c r="C98" s="71">
        <f>(VLOOKUP($A98,'Base de dados 2014'!$A$2030:$C$2715,3,0)+VLOOKUP($A98,'Base de dados 2014'!$A$2722:$C$3407,3,0)+VLOOKUP($A98,'Base de dados 2014'!$A$3416:$C$4101,3,0))/1000000</f>
        <v>108.01338747999999</v>
      </c>
      <c r="D98" s="71">
        <f>(VLOOKUP($A98,'Base de dados 2015'!$A$2105:$F$2782,6,0)+VLOOKUP($A98,'Base de dados 2015'!$A$2789:$F$3466,6,0)+VLOOKUP($A98,'Base de dados 2015'!$A$3475:$F$4152,6,0))/1000000</f>
        <v>685.52876537999998</v>
      </c>
      <c r="E98" s="71">
        <f>(VLOOKUP($A98,'Base de dados 2016'!$A$2112:$F$2826,6,0)+VLOOKUP($A98,'Base de dados 2016'!$A$2833:$F$3547,6,0)+VLOOKUP($A98,'Base de dados 2016'!$A$3556:$F$4270,6,0))/1000000</f>
        <v>609.05375978999996</v>
      </c>
      <c r="F98" s="71">
        <f>(VLOOKUP($A98,'Base de dados 2017'!$A$2232:$F$2954,6,0)+VLOOKUP($A98,'Base de dados 2017'!$A$2961:$F$3683,6,0)+VLOOKUP($A98,'Base de dados 2017'!$A$3692:$F$4414,6,0))/1000000</f>
        <v>199.63929483999999</v>
      </c>
    </row>
    <row r="99" spans="1:6">
      <c r="A99" t="s">
        <v>5290</v>
      </c>
      <c r="B99" s="71"/>
      <c r="C99" s="71">
        <f>(VLOOKUP($A99,'Base de dados 2014'!$A$2030:$C$2715,3,0)+VLOOKUP($A99,'Base de dados 2014'!$A$2722:$C$3407,3,0)+VLOOKUP($A99,'Base de dados 2014'!$A$3416:$C$4101,3,0))/1000000</f>
        <v>11768.596311720001</v>
      </c>
      <c r="D99" s="71">
        <f>(VLOOKUP($A99,'Base de dados 2015'!$A$2105:$F$2782,6,0)+VLOOKUP($A99,'Base de dados 2015'!$A$2789:$F$3466,6,0)+VLOOKUP($A99,'Base de dados 2015'!$A$3475:$F$4152,6,0))/1000000</f>
        <v>127633.79024583001</v>
      </c>
      <c r="E99" s="71">
        <f>(VLOOKUP($A99,'Base de dados 2016'!$A$2112:$F$2826,6,0)+VLOOKUP($A99,'Base de dados 2016'!$A$2833:$F$3547,6,0)+VLOOKUP($A99,'Base de dados 2016'!$A$3556:$F$4270,6,0))/1000000</f>
        <v>33366.467115929998</v>
      </c>
      <c r="F99" s="71">
        <f>(VLOOKUP($A99,'Base de dados 2017'!$A$2232:$F$2954,6,0)+VLOOKUP($A99,'Base de dados 2017'!$A$2961:$F$3683,6,0)+VLOOKUP($A99,'Base de dados 2017'!$A$3692:$F$4414,6,0))/1000000</f>
        <v>114830.48167532998</v>
      </c>
    </row>
    <row r="100" spans="1:6">
      <c r="A100" t="s">
        <v>5127</v>
      </c>
      <c r="B100" s="71">
        <f>VLOOKUP($A100,'Base de dados 2013'!$A$52:$F$83,6,0)/1000000</f>
        <v>364273.41165412008</v>
      </c>
      <c r="C100" s="71">
        <f>(VLOOKUP($A100,'Base de dados 2014'!$A$2030:$C$2715,3,0)+VLOOKUP($A100,'Base de dados 2014'!$A$2722:$C$3407,3,0)+VLOOKUP($A100,'Base de dados 2014'!$A$3416:$C$4101,3,0))/1000000</f>
        <v>8639476.6985464003</v>
      </c>
      <c r="D100" s="71">
        <f>(VLOOKUP($A100,'Base de dados 2015'!$A$2105:$F$2782,6,0)+VLOOKUP($A100,'Base de dados 2015'!$A$2789:$F$3466,6,0)+VLOOKUP($A100,'Base de dados 2015'!$A$3475:$F$4152,6,0))/1000000</f>
        <v>68777.289214420016</v>
      </c>
      <c r="E100" s="71">
        <f>(VLOOKUP($A100,'Base de dados 2016'!$A$2112:$F$2826,6,0)+VLOOKUP($A100,'Base de dados 2016'!$A$2833:$F$3547,6,0)+VLOOKUP($A100,'Base de dados 2016'!$A$3556:$F$4270,6,0))/1000000</f>
        <v>150485.22209841001</v>
      </c>
      <c r="F100" s="71">
        <f>(VLOOKUP($A100,'Base de dados 2017'!$A$2232:$F$2954,6,0)+VLOOKUP($A100,'Base de dados 2017'!$A$2961:$F$3683,6,0)+VLOOKUP($A100,'Base de dados 2017'!$A$3692:$F$4414,6,0))/1000000</f>
        <v>123308.04905957</v>
      </c>
    </row>
    <row r="101" spans="1:6">
      <c r="A101" t="s">
        <v>5291</v>
      </c>
      <c r="B101" s="71"/>
      <c r="C101" s="71">
        <f>(VLOOKUP($A101,'Base de dados 2014'!$A$2030:$C$2715,3,0)+VLOOKUP($A101,'Base de dados 2014'!$A$2722:$C$3407,3,0)+VLOOKUP($A101,'Base de dados 2014'!$A$3416:$C$4101,3,0))/1000000</f>
        <v>8094307.1074919906</v>
      </c>
      <c r="D101" s="71">
        <f>(VLOOKUP($A101,'Base de dados 2015'!$A$2105:$F$2782,6,0)+VLOOKUP($A101,'Base de dados 2015'!$A$2789:$F$3466,6,0)+VLOOKUP($A101,'Base de dados 2015'!$A$3475:$F$4152,6,0))/1000000</f>
        <v>0</v>
      </c>
      <c r="E101" s="71">
        <f>(VLOOKUP($A101,'Base de dados 2016'!$A$2112:$F$2826,6,0)+VLOOKUP($A101,'Base de dados 2016'!$A$2833:$F$3547,6,0)+VLOOKUP($A101,'Base de dados 2016'!$A$3556:$F$4270,6,0))/1000000</f>
        <v>0</v>
      </c>
      <c r="F101" s="71">
        <f>(VLOOKUP($A101,'Base de dados 2017'!$A$2232:$F$2954,6,0)+VLOOKUP($A101,'Base de dados 2017'!$A$2961:$F$3683,6,0)+VLOOKUP($A101,'Base de dados 2017'!$A$3692:$F$4414,6,0))/1000000</f>
        <v>0</v>
      </c>
    </row>
    <row r="102" spans="1:6">
      <c r="A102" t="s">
        <v>5292</v>
      </c>
      <c r="B102" s="71"/>
      <c r="C102" s="71">
        <f>(VLOOKUP($A102,'Base de dados 2014'!$A$2030:$C$2715,3,0)+VLOOKUP($A102,'Base de dados 2014'!$A$2722:$C$3407,3,0)+VLOOKUP($A102,'Base de dados 2014'!$A$3416:$C$4101,3,0))/1000000</f>
        <v>5041500.1715472694</v>
      </c>
      <c r="D102" s="71">
        <f>(VLOOKUP($A102,'Base de dados 2015'!$A$2105:$F$2782,6,0)+VLOOKUP($A102,'Base de dados 2015'!$A$2789:$F$3466,6,0)+VLOOKUP($A102,'Base de dados 2015'!$A$3475:$F$4152,6,0))/1000000</f>
        <v>0</v>
      </c>
      <c r="E102" s="71">
        <f>(VLOOKUP($A102,'Base de dados 2016'!$A$2112:$F$2826,6,0)+VLOOKUP($A102,'Base de dados 2016'!$A$2833:$F$3547,6,0)+VLOOKUP($A102,'Base de dados 2016'!$A$3556:$F$4270,6,0))/1000000</f>
        <v>0</v>
      </c>
      <c r="F102" s="71">
        <f>(VLOOKUP($A102,'Base de dados 2017'!$A$2232:$F$2954,6,0)+VLOOKUP($A102,'Base de dados 2017'!$A$2961:$F$3683,6,0)+VLOOKUP($A102,'Base de dados 2017'!$A$3692:$F$4414,6,0))/1000000</f>
        <v>0</v>
      </c>
    </row>
    <row r="103" spans="1:6">
      <c r="A103" t="s">
        <v>5293</v>
      </c>
      <c r="B103" s="71"/>
      <c r="C103" s="71">
        <f>(VLOOKUP($A103,'Base de dados 2014'!$A$2030:$C$2715,3,0)+VLOOKUP($A103,'Base de dados 2014'!$A$2722:$C$3407,3,0)+VLOOKUP($A103,'Base de dados 2014'!$A$3416:$C$4101,3,0))/1000000</f>
        <v>3048067.2258719201</v>
      </c>
      <c r="D103" s="71">
        <f>(VLOOKUP($A103,'Base de dados 2015'!$A$2105:$F$2782,6,0)+VLOOKUP($A103,'Base de dados 2015'!$A$2789:$F$3466,6,0)+VLOOKUP($A103,'Base de dados 2015'!$A$3475:$F$4152,6,0))/1000000</f>
        <v>0</v>
      </c>
      <c r="E103" s="71">
        <f>(VLOOKUP($A103,'Base de dados 2016'!$A$2112:$F$2826,6,0)+VLOOKUP($A103,'Base de dados 2016'!$A$2833:$F$3547,6,0)+VLOOKUP($A103,'Base de dados 2016'!$A$3556:$F$4270,6,0))/1000000</f>
        <v>0</v>
      </c>
      <c r="F103" s="71">
        <f>(VLOOKUP($A103,'Base de dados 2017'!$A$2232:$F$2954,6,0)+VLOOKUP($A103,'Base de dados 2017'!$A$2961:$F$3683,6,0)+VLOOKUP($A103,'Base de dados 2017'!$A$3692:$F$4414,6,0))/1000000</f>
        <v>0</v>
      </c>
    </row>
    <row r="104" spans="1:6">
      <c r="A104" t="s">
        <v>5294</v>
      </c>
      <c r="B104" s="71"/>
      <c r="C104" s="71">
        <f>(VLOOKUP($A104,'Base de dados 2014'!$A$2030:$C$2715,3,0)+VLOOKUP($A104,'Base de dados 2014'!$A$2722:$C$3407,3,0)+VLOOKUP($A104,'Base de dados 2014'!$A$3416:$C$4101,3,0))/1000000</f>
        <v>4676.8497848000006</v>
      </c>
      <c r="D104" s="71">
        <f>(VLOOKUP($A104,'Base de dados 2015'!$A$2105:$F$2782,6,0)+VLOOKUP($A104,'Base de dados 2015'!$A$2789:$F$3466,6,0)+VLOOKUP($A104,'Base de dados 2015'!$A$3475:$F$4152,6,0))/1000000</f>
        <v>0</v>
      </c>
      <c r="E104" s="71">
        <f>(VLOOKUP($A104,'Base de dados 2016'!$A$2112:$F$2826,6,0)+VLOOKUP($A104,'Base de dados 2016'!$A$2833:$F$3547,6,0)+VLOOKUP($A104,'Base de dados 2016'!$A$3556:$F$4270,6,0))/1000000</f>
        <v>0</v>
      </c>
      <c r="F104" s="71">
        <f>(VLOOKUP($A104,'Base de dados 2017'!$A$2232:$F$2954,6,0)+VLOOKUP($A104,'Base de dados 2017'!$A$2961:$F$3683,6,0)+VLOOKUP($A104,'Base de dados 2017'!$A$3692:$F$4414,6,0))/1000000</f>
        <v>0</v>
      </c>
    </row>
    <row r="105" spans="1:6">
      <c r="A105" t="s">
        <v>5295</v>
      </c>
      <c r="B105" s="71"/>
      <c r="C105" s="71">
        <f>(VLOOKUP($A105,'Base de dados 2014'!$A$2030:$C$2715,3,0)+VLOOKUP($A105,'Base de dados 2014'!$A$2722:$C$3407,3,0)+VLOOKUP($A105,'Base de dados 2014'!$A$3416:$C$4101,3,0))/1000000</f>
        <v>62.860287999999997</v>
      </c>
      <c r="D105" s="71">
        <f>(VLOOKUP($A105,'Base de dados 2015'!$A$2105:$F$2782,6,0)+VLOOKUP($A105,'Base de dados 2015'!$A$2789:$F$3466,6,0)+VLOOKUP($A105,'Base de dados 2015'!$A$3475:$F$4152,6,0))/1000000</f>
        <v>0</v>
      </c>
      <c r="E105" s="71">
        <f>(VLOOKUP($A105,'Base de dados 2016'!$A$2112:$F$2826,6,0)+VLOOKUP($A105,'Base de dados 2016'!$A$2833:$F$3547,6,0)+VLOOKUP($A105,'Base de dados 2016'!$A$3556:$F$4270,6,0))/1000000</f>
        <v>0</v>
      </c>
      <c r="F105" s="71">
        <f>(VLOOKUP($A105,'Base de dados 2017'!$A$2232:$F$2954,6,0)+VLOOKUP($A105,'Base de dados 2017'!$A$2961:$F$3683,6,0)+VLOOKUP($A105,'Base de dados 2017'!$A$3692:$F$4414,6,0))/1000000</f>
        <v>0</v>
      </c>
    </row>
    <row r="106" spans="1:6">
      <c r="A106" t="s">
        <v>3031</v>
      </c>
      <c r="B106" s="71"/>
      <c r="C106" s="71" t="s">
        <v>3557</v>
      </c>
      <c r="D106" s="71" t="s">
        <v>3557</v>
      </c>
      <c r="E106" s="71" t="s">
        <v>3557</v>
      </c>
      <c r="F106" s="71">
        <f>(VLOOKUP($A106,'Base de dados 2017'!$A$2232:$F$2954,6,0)+VLOOKUP($A106,'Base de dados 2017'!$A$2961:$F$3683,6,0)+VLOOKUP($A106,'Base de dados 2017'!$A$3692:$F$4414,6,0))/1000000</f>
        <v>0</v>
      </c>
    </row>
    <row r="107" spans="1:6">
      <c r="A107" t="s">
        <v>5296</v>
      </c>
      <c r="B107" s="71"/>
      <c r="C107" s="71">
        <f>(VLOOKUP($A107,'Base de dados 2014'!$A$2030:$C$2715,3,0)+VLOOKUP($A107,'Base de dados 2014'!$A$2722:$C$3407,3,0)+VLOOKUP($A107,'Base de dados 2014'!$A$3416:$C$4101,3,0))/1000000</f>
        <v>509823.53040809004</v>
      </c>
      <c r="D107" s="71">
        <f>(VLOOKUP($A107,'Base de dados 2015'!$A$2105:$F$2782,6,0)+VLOOKUP($A107,'Base de dados 2015'!$A$2789:$F$3466,6,0)+VLOOKUP($A107,'Base de dados 2015'!$A$3475:$F$4152,6,0))/1000000</f>
        <v>10248.601342760001</v>
      </c>
      <c r="E107" s="71">
        <f>(VLOOKUP($A107,'Base de dados 2016'!$A$2112:$F$2826,6,0)+VLOOKUP($A107,'Base de dados 2016'!$A$2833:$F$3547,6,0)+VLOOKUP($A107,'Base de dados 2016'!$A$3556:$F$4270,6,0))/1000000</f>
        <v>10697.3625973</v>
      </c>
      <c r="F107" s="71">
        <f>(VLOOKUP($A107,'Base de dados 2017'!$A$2232:$F$2954,6,0)+VLOOKUP($A107,'Base de dados 2017'!$A$2961:$F$3683,6,0)+VLOOKUP($A107,'Base de dados 2017'!$A$3692:$F$4414,6,0))/1000000</f>
        <v>17262.908522989997</v>
      </c>
    </row>
    <row r="108" spans="1:6">
      <c r="A108" t="s">
        <v>5297</v>
      </c>
      <c r="B108" s="71"/>
      <c r="C108" s="71">
        <f>(VLOOKUP($A108,'Base de dados 2014'!$A$2030:$C$2715,3,0)+VLOOKUP($A108,'Base de dados 2014'!$A$2722:$C$3407,3,0)+VLOOKUP($A108,'Base de dados 2014'!$A$3416:$C$4101,3,0))/1000000</f>
        <v>298654.04479556001</v>
      </c>
      <c r="D108" s="71">
        <f>(VLOOKUP($A108,'Base de dados 2015'!$A$2105:$F$2782,6,0)+VLOOKUP($A108,'Base de dados 2015'!$A$2789:$F$3466,6,0)+VLOOKUP($A108,'Base de dados 2015'!$A$3475:$F$4152,6,0))/1000000</f>
        <v>4178.2259039199998</v>
      </c>
      <c r="E108" s="71">
        <f>(VLOOKUP($A108,'Base de dados 2016'!$A$2112:$F$2826,6,0)+VLOOKUP($A108,'Base de dados 2016'!$A$2833:$F$3547,6,0)+VLOOKUP($A108,'Base de dados 2016'!$A$3556:$F$4270,6,0))/1000000</f>
        <v>1149.4035057000001</v>
      </c>
      <c r="F108" s="71">
        <f>(VLOOKUP($A108,'Base de dados 2017'!$A$2232:$F$2954,6,0)+VLOOKUP($A108,'Base de dados 2017'!$A$2961:$F$3683,6,0)+VLOOKUP($A108,'Base de dados 2017'!$A$3692:$F$4414,6,0))/1000000</f>
        <v>1213.94105018</v>
      </c>
    </row>
    <row r="109" spans="1:6">
      <c r="A109" t="s">
        <v>5298</v>
      </c>
      <c r="B109" s="71"/>
      <c r="C109" s="71">
        <f>(VLOOKUP($A109,'Base de dados 2014'!$A$2030:$C$2715,3,0)+VLOOKUP($A109,'Base de dados 2014'!$A$2722:$C$3407,3,0)+VLOOKUP($A109,'Base de dados 2014'!$A$3416:$C$4101,3,0))/1000000</f>
        <v>32614.945592260003</v>
      </c>
      <c r="D109" s="71">
        <f>(VLOOKUP($A109,'Base de dados 2015'!$A$2105:$F$2782,6,0)+VLOOKUP($A109,'Base de dados 2015'!$A$2789:$F$3466,6,0)+VLOOKUP($A109,'Base de dados 2015'!$A$3475:$F$4152,6,0))/1000000</f>
        <v>0</v>
      </c>
      <c r="E109" s="71">
        <f>(VLOOKUP($A109,'Base de dados 2016'!$A$2112:$F$2826,6,0)+VLOOKUP($A109,'Base de dados 2016'!$A$2833:$F$3547,6,0)+VLOOKUP($A109,'Base de dados 2016'!$A$3556:$F$4270,6,0))/1000000</f>
        <v>0</v>
      </c>
      <c r="F109" s="71">
        <f>(VLOOKUP($A109,'Base de dados 2017'!$A$2232:$F$2954,6,0)+VLOOKUP($A109,'Base de dados 2017'!$A$2961:$F$3683,6,0)+VLOOKUP($A109,'Base de dados 2017'!$A$3692:$F$4414,6,0))/1000000</f>
        <v>0</v>
      </c>
    </row>
    <row r="110" spans="1:6">
      <c r="A110" t="s">
        <v>5299</v>
      </c>
      <c r="B110" s="71"/>
      <c r="C110" s="71">
        <f>(VLOOKUP($A110,'Base de dados 2014'!$A$2030:$C$2715,3,0)+VLOOKUP($A110,'Base de dados 2014'!$A$2722:$C$3407,3,0)+VLOOKUP($A110,'Base de dados 2014'!$A$3416:$C$4101,3,0))/1000000</f>
        <v>7159.2296649199998</v>
      </c>
      <c r="D110" s="71">
        <f>(VLOOKUP($A110,'Base de dados 2015'!$A$2105:$F$2782,6,0)+VLOOKUP($A110,'Base de dados 2015'!$A$2789:$F$3466,6,0)+VLOOKUP($A110,'Base de dados 2015'!$A$3475:$F$4152,6,0))/1000000</f>
        <v>3769.8543033999995</v>
      </c>
      <c r="E110" s="71">
        <f>(VLOOKUP($A110,'Base de dados 2016'!$A$2112:$F$2826,6,0)+VLOOKUP($A110,'Base de dados 2016'!$A$2833:$F$3547,6,0)+VLOOKUP($A110,'Base de dados 2016'!$A$3556:$F$4270,6,0))/1000000</f>
        <v>6830.0706264099999</v>
      </c>
      <c r="F110" s="71">
        <f>(VLOOKUP($A110,'Base de dados 2017'!$A$2232:$F$2954,6,0)+VLOOKUP($A110,'Base de dados 2017'!$A$2961:$F$3683,6,0)+VLOOKUP($A110,'Base de dados 2017'!$A$3692:$F$4414,6,0))/1000000</f>
        <v>13902.189826299998</v>
      </c>
    </row>
    <row r="111" spans="1:6">
      <c r="A111" t="s">
        <v>5300</v>
      </c>
      <c r="B111" s="71"/>
      <c r="C111" s="71">
        <f>(VLOOKUP($A111,'Base de dados 2014'!$A$2030:$C$2715,3,0)+VLOOKUP($A111,'Base de dados 2014'!$A$2722:$C$3407,3,0)+VLOOKUP($A111,'Base de dados 2014'!$A$3416:$C$4101,3,0))/1000000</f>
        <v>171571.21974259996</v>
      </c>
      <c r="D111" s="71">
        <f>(VLOOKUP($A111,'Base de dados 2015'!$A$2105:$F$2782,6,0)+VLOOKUP($A111,'Base de dados 2015'!$A$2789:$F$3466,6,0)+VLOOKUP($A111,'Base de dados 2015'!$A$3475:$F$4152,6,0))/1000000</f>
        <v>2300.5211354399999</v>
      </c>
      <c r="E111" s="71">
        <f>(VLOOKUP($A111,'Base de dados 2016'!$A$2112:$F$2826,6,0)+VLOOKUP($A111,'Base de dados 2016'!$A$2833:$F$3547,6,0)+VLOOKUP($A111,'Base de dados 2016'!$A$3556:$F$4270,6,0))/1000000</f>
        <v>2717.8884651900003</v>
      </c>
      <c r="F111" s="71">
        <f>(VLOOKUP($A111,'Base de dados 2017'!$A$2232:$F$2954,6,0)+VLOOKUP($A111,'Base de dados 2017'!$A$2961:$F$3683,6,0)+VLOOKUP($A111,'Base de dados 2017'!$A$3692:$F$4414,6,0))/1000000</f>
        <v>2146.7776465100001</v>
      </c>
    </row>
    <row r="112" spans="1:6">
      <c r="A112" t="s">
        <v>5301</v>
      </c>
      <c r="B112" s="71"/>
      <c r="C112" s="71">
        <f>(VLOOKUP($A112,'Base de dados 2014'!$A$2030:$C$2715,3,0)+VLOOKUP($A112,'Base de dados 2014'!$A$2722:$C$3407,3,0)+VLOOKUP($A112,'Base de dados 2014'!$A$3416:$C$4101,3,0))/1000000</f>
        <v>29132.861621210002</v>
      </c>
      <c r="D112" s="71">
        <f>(VLOOKUP($A112,'Base de dados 2015'!$A$2105:$F$2782,6,0)+VLOOKUP($A112,'Base de dados 2015'!$A$2789:$F$3466,6,0)+VLOOKUP($A112,'Base de dados 2015'!$A$3475:$F$4152,6,0))/1000000</f>
        <v>30669.32837236</v>
      </c>
      <c r="E112" s="71">
        <f>(VLOOKUP($A112,'Base de dados 2016'!$A$2112:$F$2826,6,0)+VLOOKUP($A112,'Base de dados 2016'!$A$2833:$F$3547,6,0)+VLOOKUP($A112,'Base de dados 2016'!$A$3556:$F$4270,6,0))/1000000</f>
        <v>32475.97372749</v>
      </c>
      <c r="F112" s="71">
        <f>(VLOOKUP($A112,'Base de dados 2017'!$A$2232:$F$2954,6,0)+VLOOKUP($A112,'Base de dados 2017'!$A$2961:$F$3683,6,0)+VLOOKUP($A112,'Base de dados 2017'!$A$3692:$F$4414,6,0))/1000000</f>
        <v>33099.281563010001</v>
      </c>
    </row>
    <row r="113" spans="1:6">
      <c r="A113" t="s">
        <v>5302</v>
      </c>
      <c r="B113" s="71"/>
      <c r="C113" s="71">
        <f>(VLOOKUP($A113,'Base de dados 2014'!$A$2030:$C$2715,3,0)+VLOOKUP($A113,'Base de dados 2014'!$A$2722:$C$3407,3,0)+VLOOKUP($A113,'Base de dados 2014'!$A$3416:$C$4101,3,0))/1000000</f>
        <v>28659.791887910003</v>
      </c>
      <c r="D113" s="71">
        <f>(VLOOKUP($A113,'Base de dados 2015'!$A$2105:$F$2782,6,0)+VLOOKUP($A113,'Base de dados 2015'!$A$2789:$F$3466,6,0)+VLOOKUP($A113,'Base de dados 2015'!$A$3475:$F$4152,6,0))/1000000</f>
        <v>29896.202167120002</v>
      </c>
      <c r="E113" s="71">
        <f>(VLOOKUP($A113,'Base de dados 2016'!$A$2112:$F$2826,6,0)+VLOOKUP($A113,'Base de dados 2016'!$A$2833:$F$3547,6,0)+VLOOKUP($A113,'Base de dados 2016'!$A$3556:$F$4270,6,0))/1000000</f>
        <v>31359.127088230005</v>
      </c>
      <c r="F113" s="71">
        <f>(VLOOKUP($A113,'Base de dados 2017'!$A$2232:$F$2954,6,0)+VLOOKUP($A113,'Base de dados 2017'!$A$2961:$F$3683,6,0)+VLOOKUP($A113,'Base de dados 2017'!$A$3692:$F$4414,6,0))/1000000</f>
        <v>31839.581380349999</v>
      </c>
    </row>
    <row r="114" spans="1:6">
      <c r="A114" t="s">
        <v>5303</v>
      </c>
      <c r="B114" s="71"/>
      <c r="C114" s="71">
        <f>(VLOOKUP($A114,'Base de dados 2014'!$A$2030:$C$2715,3,0)+VLOOKUP($A114,'Base de dados 2014'!$A$2722:$C$3407,3,0)+VLOOKUP($A114,'Base de dados 2014'!$A$3416:$C$4101,3,0))/1000000</f>
        <v>473.06973329999994</v>
      </c>
      <c r="D114" s="71">
        <f>(VLOOKUP($A114,'Base de dados 2015'!$A$2105:$F$2782,6,0)+VLOOKUP($A114,'Base de dados 2015'!$A$2789:$F$3466,6,0)+VLOOKUP($A114,'Base de dados 2015'!$A$3475:$F$4152,6,0))/1000000</f>
        <v>773.12620523999999</v>
      </c>
      <c r="E114" s="71">
        <f>(VLOOKUP($A114,'Base de dados 2016'!$A$2112:$F$2826,6,0)+VLOOKUP($A114,'Base de dados 2016'!$A$2833:$F$3547,6,0)+VLOOKUP($A114,'Base de dados 2016'!$A$3556:$F$4270,6,0))/1000000</f>
        <v>1116.8466392600001</v>
      </c>
      <c r="F114" s="71">
        <f>(VLOOKUP($A114,'Base de dados 2017'!$A$2232:$F$2954,6,0)+VLOOKUP($A114,'Base de dados 2017'!$A$2961:$F$3683,6,0)+VLOOKUP($A114,'Base de dados 2017'!$A$3692:$F$4414,6,0))/1000000</f>
        <v>1259.7001826599999</v>
      </c>
    </row>
    <row r="115" spans="1:6">
      <c r="A115" t="s">
        <v>5304</v>
      </c>
      <c r="B115" s="71"/>
      <c r="C115" s="71">
        <f>(VLOOKUP($A115,'Base de dados 2014'!$A$2030:$C$2715,3,0)+VLOOKUP($A115,'Base de dados 2014'!$A$2722:$C$3407,3,0)+VLOOKUP($A115,'Base de dados 2014'!$A$3416:$C$4101,3,0))/1000000</f>
        <v>324.27874781000003</v>
      </c>
      <c r="D115" s="71">
        <f>(VLOOKUP($A115,'Base de dados 2015'!$A$2105:$F$2782,6,0)+VLOOKUP($A115,'Base de dados 2015'!$A$2789:$F$3466,6,0)+VLOOKUP($A115,'Base de dados 2015'!$A$3475:$F$4152,6,0))/1000000</f>
        <v>1806.7878588699998</v>
      </c>
      <c r="E115" s="71">
        <f>(VLOOKUP($A115,'Base de dados 2016'!$A$2112:$F$2826,6,0)+VLOOKUP($A115,'Base de dados 2016'!$A$2833:$F$3547,6,0)+VLOOKUP($A115,'Base de dados 2016'!$A$3556:$F$4270,6,0))/1000000</f>
        <v>1922.15558184</v>
      </c>
      <c r="F115" s="71">
        <f>(VLOOKUP($A115,'Base de dados 2017'!$A$2232:$F$2954,6,0)+VLOOKUP($A115,'Base de dados 2017'!$A$2961:$F$3683,6,0)+VLOOKUP($A115,'Base de dados 2017'!$A$3692:$F$4414,6,0))/1000000</f>
        <v>559.66511825999999</v>
      </c>
    </row>
    <row r="116" spans="1:6">
      <c r="A116" t="s">
        <v>5305</v>
      </c>
      <c r="B116" s="71"/>
      <c r="C116" s="71">
        <f>(VLOOKUP($A116,'Base de dados 2014'!$A$2030:$C$2715,3,0)+VLOOKUP($A116,'Base de dados 2014'!$A$2722:$C$3407,3,0)+VLOOKUP($A116,'Base de dados 2014'!$A$3416:$C$4101,3,0))/1000000</f>
        <v>652.37477851000006</v>
      </c>
      <c r="D116" s="71">
        <f>(VLOOKUP($A116,'Base de dados 2015'!$A$2105:$F$2782,6,0)+VLOOKUP($A116,'Base de dados 2015'!$A$2789:$F$3466,6,0)+VLOOKUP($A116,'Base de dados 2015'!$A$3475:$F$4152,6,0))/1000000</f>
        <v>849.05308362000005</v>
      </c>
      <c r="E116" s="71">
        <f>(VLOOKUP($A116,'Base de dados 2016'!$A$2112:$F$2826,6,0)+VLOOKUP($A116,'Base de dados 2016'!$A$2833:$F$3547,6,0)+VLOOKUP($A116,'Base de dados 2016'!$A$3556:$F$4270,6,0))/1000000</f>
        <v>778.74688482999989</v>
      </c>
      <c r="F116" s="71">
        <f>(VLOOKUP($A116,'Base de dados 2017'!$A$2232:$F$2954,6,0)+VLOOKUP($A116,'Base de dados 2017'!$A$2961:$F$3683,6,0)+VLOOKUP($A116,'Base de dados 2017'!$A$3692:$F$4414,6,0))/1000000</f>
        <v>932.0296861700001</v>
      </c>
    </row>
    <row r="117" spans="1:6">
      <c r="A117" t="s">
        <v>5306</v>
      </c>
      <c r="B117" s="71"/>
      <c r="C117" s="71">
        <f>(VLOOKUP($A117,'Base de dados 2014'!$A$2030:$C$2715,3,0)+VLOOKUP($A117,'Base de dados 2014'!$A$2722:$C$3407,3,0)+VLOOKUP($A117,'Base de dados 2014'!$A$3416:$C$4101,3,0))/1000000</f>
        <v>3154.9110268700006</v>
      </c>
      <c r="D117" s="71">
        <f>(VLOOKUP($A117,'Base de dados 2015'!$A$2105:$F$2782,6,0)+VLOOKUP($A117,'Base de dados 2015'!$A$2789:$F$3466,6,0)+VLOOKUP($A117,'Base de dados 2015'!$A$3475:$F$4152,6,0))/1000000</f>
        <v>594.35787055000003</v>
      </c>
      <c r="E117" s="71">
        <f>(VLOOKUP($A117,'Base de dados 2016'!$A$2112:$F$2826,6,0)+VLOOKUP($A117,'Base de dados 2016'!$A$2833:$F$3547,6,0)+VLOOKUP($A117,'Base de dados 2016'!$A$3556:$F$4270,6,0))/1000000</f>
        <v>2089.4466625499999</v>
      </c>
      <c r="F117" s="71">
        <f>(VLOOKUP($A117,'Base de dados 2017'!$A$2232:$F$2954,6,0)+VLOOKUP($A117,'Base de dados 2017'!$A$2961:$F$3683,6,0)+VLOOKUP($A117,'Base de dados 2017'!$A$3692:$F$4414,6,0))/1000000</f>
        <v>1129.6351340000001</v>
      </c>
    </row>
    <row r="118" spans="1:6">
      <c r="A118" t="s">
        <v>5307</v>
      </c>
      <c r="B118" s="71"/>
      <c r="C118" s="71">
        <f>(VLOOKUP($A118,'Base de dados 2014'!$A$2030:$C$2715,3,0)+VLOOKUP($A118,'Base de dados 2014'!$A$2722:$C$3407,3,0)+VLOOKUP($A118,'Base de dados 2014'!$A$3416:$C$4101,3,0))/1000000</f>
        <v>2081.6344719200001</v>
      </c>
      <c r="D118" s="71">
        <f>(VLOOKUP($A118,'Base de dados 2015'!$A$2105:$F$2782,6,0)+VLOOKUP($A118,'Base de dados 2015'!$A$2789:$F$3466,6,0)+VLOOKUP($A118,'Base de dados 2015'!$A$3475:$F$4152,6,0))/1000000</f>
        <v>604.00062527</v>
      </c>
      <c r="E118" s="71">
        <f>(VLOOKUP($A118,'Base de dados 2016'!$A$2112:$F$2826,6,0)+VLOOKUP($A118,'Base de dados 2016'!$A$2833:$F$3547,6,0)+VLOOKUP($A118,'Base de dados 2016'!$A$3556:$F$4270,6,0))/1000000</f>
        <v>197.59055791999998</v>
      </c>
      <c r="F118" s="71">
        <f>(VLOOKUP($A118,'Base de dados 2017'!$A$2232:$F$2954,6,0)+VLOOKUP($A118,'Base de dados 2017'!$A$2961:$F$3683,6,0)+VLOOKUP($A118,'Base de dados 2017'!$A$3692:$F$4414,6,0))/1000000</f>
        <v>306.01341367000003</v>
      </c>
    </row>
    <row r="119" spans="1:6">
      <c r="A119" t="s">
        <v>5308</v>
      </c>
      <c r="B119" s="71"/>
      <c r="C119" s="71">
        <f>(VLOOKUP($A119,'Base de dados 2014'!$A$2030:$C$2715,3,0)+VLOOKUP($A119,'Base de dados 2014'!$A$2722:$C$3407,3,0)+VLOOKUP($A119,'Base de dados 2014'!$A$3416:$C$4101,3,0))/1000000</f>
        <v>1912.60959381</v>
      </c>
      <c r="D119" s="71">
        <f>(VLOOKUP($A119,'Base de dados 2015'!$A$2105:$F$2782,6,0)+VLOOKUP($A119,'Base de dados 2015'!$A$2789:$F$3466,6,0)+VLOOKUP($A119,'Base de dados 2015'!$A$3475:$F$4152,6,0))/1000000</f>
        <v>0</v>
      </c>
      <c r="E119" s="71">
        <f>(VLOOKUP($A119,'Base de dados 2016'!$A$2112:$F$2826,6,0)+VLOOKUP($A119,'Base de dados 2016'!$A$2833:$F$3547,6,0)+VLOOKUP($A119,'Base de dados 2016'!$A$3556:$F$4270,6,0))/1000000</f>
        <v>0</v>
      </c>
      <c r="F119" s="71">
        <f>(VLOOKUP($A119,'Base de dados 2017'!$A$2232:$F$2954,6,0)+VLOOKUP($A119,'Base de dados 2017'!$A$2961:$F$3683,6,0)+VLOOKUP($A119,'Base de dados 2017'!$A$3692:$F$4414,6,0))/1000000</f>
        <v>0</v>
      </c>
    </row>
    <row r="120" spans="1:6">
      <c r="A120" t="s">
        <v>5309</v>
      </c>
      <c r="B120" s="71"/>
      <c r="C120" s="71">
        <f>(VLOOKUP($A120,'Base de dados 2014'!$A$2030:$C$2715,3,0)+VLOOKUP($A120,'Base de dados 2014'!$A$2722:$C$3407,3,0)+VLOOKUP($A120,'Base de dados 2014'!$A$3416:$C$4101,3,0))/1000000</f>
        <v>169.02487811</v>
      </c>
      <c r="D120" s="71">
        <f>(VLOOKUP($A120,'Base de dados 2015'!$A$2105:$F$2782,6,0)+VLOOKUP($A120,'Base de dados 2015'!$A$2789:$F$3466,6,0)+VLOOKUP($A120,'Base de dados 2015'!$A$3475:$F$4152,6,0))/1000000</f>
        <v>604.00062527</v>
      </c>
      <c r="E120" s="71">
        <f>(VLOOKUP($A120,'Base de dados 2016'!$A$2112:$F$2826,6,0)+VLOOKUP($A120,'Base de dados 2016'!$A$2833:$F$3547,6,0)+VLOOKUP($A120,'Base de dados 2016'!$A$3556:$F$4270,6,0))/1000000</f>
        <v>197.59055791999998</v>
      </c>
      <c r="F120" s="71">
        <f>(VLOOKUP($A120,'Base de dados 2017'!$A$2232:$F$2954,6,0)+VLOOKUP($A120,'Base de dados 2017'!$A$2961:$F$3683,6,0)+VLOOKUP($A120,'Base de dados 2017'!$A$3692:$F$4414,6,0))/1000000</f>
        <v>306.01341367000003</v>
      </c>
    </row>
    <row r="121" spans="1:6">
      <c r="A121" t="s">
        <v>5310</v>
      </c>
      <c r="B121" s="71"/>
      <c r="C121" s="71" t="s">
        <v>3557</v>
      </c>
      <c r="D121" s="71">
        <f>(VLOOKUP($A121,'Base de dados 2015'!$A$2105:$F$2782,6,0)+VLOOKUP($A121,'Base de dados 2015'!$A$2789:$F$3466,6,0)+VLOOKUP($A121,'Base de dados 2015'!$A$3475:$F$4152,6,0))/1000000</f>
        <v>24005.160060990002</v>
      </c>
      <c r="E121" s="71">
        <f>(VLOOKUP($A121,'Base de dados 2016'!$A$2112:$F$2826,6,0)+VLOOKUP($A121,'Base de dados 2016'!$A$2833:$F$3547,6,0)+VLOOKUP($A121,'Base de dados 2016'!$A$3556:$F$4270,6,0))/1000000</f>
        <v>102323.94608647999</v>
      </c>
      <c r="F121" s="71">
        <f>(VLOOKUP($A121,'Base de dados 2017'!$A$2232:$F$2954,6,0)+VLOOKUP($A121,'Base de dados 2017'!$A$2961:$F$3683,6,0)+VLOOKUP($A121,'Base de dados 2017'!$A$3692:$F$4414,6,0))/1000000</f>
        <v>70018.515621469996</v>
      </c>
    </row>
    <row r="122" spans="1:6">
      <c r="A122" t="s">
        <v>5128</v>
      </c>
      <c r="B122" s="71">
        <f>VLOOKUP($A122,'Base de dados 2013'!$A$52:$F$83,6,0)/1000000</f>
        <v>244915.94853927995</v>
      </c>
      <c r="C122" s="71">
        <f>(VLOOKUP($A122,'Base de dados 2014'!$A$2030:$C$2715,3,0)+VLOOKUP($A122,'Base de dados 2014'!$A$2722:$C$3407,3,0)+VLOOKUP($A122,'Base de dados 2014'!$A$3416:$C$4101,3,0))/1000000</f>
        <v>130607.95044749</v>
      </c>
      <c r="D122" s="71">
        <f>(VLOOKUP($A122,'Base de dados 2015'!$A$2105:$F$2782,6,0)+VLOOKUP($A122,'Base de dados 2015'!$A$2789:$F$3466,6,0)+VLOOKUP($A122,'Base de dados 2015'!$A$3475:$F$4152,6,0))/1000000</f>
        <v>636400.24034617993</v>
      </c>
      <c r="E122" s="71">
        <f>(VLOOKUP($A122,'Base de dados 2016'!$A$2112:$F$2826,6,0)+VLOOKUP($A122,'Base de dados 2016'!$A$2833:$F$3547,6,0)+VLOOKUP($A122,'Base de dados 2016'!$A$3556:$F$4270,6,0))/1000000</f>
        <v>748741.97973529005</v>
      </c>
      <c r="F122" s="71">
        <f>(VLOOKUP($A122,'Base de dados 2017'!$A$2232:$F$2954,6,0)+VLOOKUP($A122,'Base de dados 2017'!$A$2961:$F$3683,6,0)+VLOOKUP($A122,'Base de dados 2017'!$A$3692:$F$4414,6,0))/1000000</f>
        <v>596536.94799565</v>
      </c>
    </row>
    <row r="123" spans="1:6">
      <c r="A123" t="s">
        <v>5311</v>
      </c>
      <c r="B123" s="71"/>
      <c r="C123" s="71">
        <f>(VLOOKUP($A123,'Base de dados 2014'!$A$2030:$C$2715,3,0)+VLOOKUP($A123,'Base de dados 2014'!$A$2722:$C$3407,3,0)+VLOOKUP($A123,'Base de dados 2014'!$A$3416:$C$4101,3,0))/1000000</f>
        <v>96892.669014719999</v>
      </c>
      <c r="D123" s="71">
        <f>(VLOOKUP($A123,'Base de dados 2015'!$A$2105:$F$2782,6,0)+VLOOKUP($A123,'Base de dados 2015'!$A$2789:$F$3466,6,0)+VLOOKUP($A123,'Base de dados 2015'!$A$3475:$F$4152,6,0))/1000000</f>
        <v>336200.07740000001</v>
      </c>
      <c r="E123" s="71">
        <f>(VLOOKUP($A123,'Base de dados 2016'!$A$2112:$F$2826,6,0)+VLOOKUP($A123,'Base de dados 2016'!$A$2833:$F$3547,6,0)+VLOOKUP($A123,'Base de dados 2016'!$A$3556:$F$4270,6,0))/1000000</f>
        <v>526310.36445434007</v>
      </c>
      <c r="F123" s="71">
        <f>(VLOOKUP($A123,'Base de dados 2017'!$A$2232:$F$2954,6,0)+VLOOKUP($A123,'Base de dados 2017'!$A$2961:$F$3683,6,0)+VLOOKUP($A123,'Base de dados 2017'!$A$3692:$F$4414,6,0))/1000000</f>
        <v>443638.94514392002</v>
      </c>
    </row>
    <row r="124" spans="1:6">
      <c r="A124" t="s">
        <v>5312</v>
      </c>
      <c r="B124" s="71"/>
      <c r="C124" s="71">
        <f>(VLOOKUP($A124,'Base de dados 2014'!$A$2030:$C$2715,3,0)+VLOOKUP($A124,'Base de dados 2014'!$A$2722:$C$3407,3,0)+VLOOKUP($A124,'Base de dados 2014'!$A$3416:$C$4101,3,0))/1000000</f>
        <v>5792.9986696200003</v>
      </c>
      <c r="D124" s="71">
        <f>(VLOOKUP($A124,'Base de dados 2015'!$A$2105:$F$2782,6,0)+VLOOKUP($A124,'Base de dados 2015'!$A$2789:$F$3466,6,0)+VLOOKUP($A124,'Base de dados 2015'!$A$3475:$F$4152,6,0))/1000000</f>
        <v>17678.174062900001</v>
      </c>
      <c r="E124" s="71">
        <f>(VLOOKUP($A124,'Base de dados 2016'!$A$2112:$F$2826,6,0)+VLOOKUP($A124,'Base de dados 2016'!$A$2833:$F$3547,6,0)+VLOOKUP($A124,'Base de dados 2016'!$A$3556:$F$4270,6,0))/1000000</f>
        <v>46822.036661099999</v>
      </c>
      <c r="F124" s="71">
        <f>(VLOOKUP($A124,'Base de dados 2017'!$A$2232:$F$2954,6,0)+VLOOKUP($A124,'Base de dados 2017'!$A$2961:$F$3683,6,0)+VLOOKUP($A124,'Base de dados 2017'!$A$3692:$F$4414,6,0))/1000000</f>
        <v>18205.166121400001</v>
      </c>
    </row>
    <row r="125" spans="1:6">
      <c r="A125" t="s">
        <v>5313</v>
      </c>
      <c r="B125" s="71"/>
      <c r="C125" s="71">
        <f>(VLOOKUP($A125,'Base de dados 2014'!$A$2030:$C$2715,3,0)+VLOOKUP($A125,'Base de dados 2014'!$A$2722:$C$3407,3,0)+VLOOKUP($A125,'Base de dados 2014'!$A$3416:$C$4101,3,0))/1000000</f>
        <v>20.095318249999998</v>
      </c>
      <c r="D125" s="71">
        <f>(VLOOKUP($A125,'Base de dados 2015'!$A$2105:$F$2782,6,0)+VLOOKUP($A125,'Base de dados 2015'!$A$2789:$F$3466,6,0)+VLOOKUP($A125,'Base de dados 2015'!$A$3475:$F$4152,6,0))/1000000</f>
        <v>48.679085839999999</v>
      </c>
      <c r="E125" s="71">
        <f>(VLOOKUP($A125,'Base de dados 2016'!$A$2112:$F$2826,6,0)+VLOOKUP($A125,'Base de dados 2016'!$A$2833:$F$3547,6,0)+VLOOKUP($A125,'Base de dados 2016'!$A$3556:$F$4270,6,0))/1000000</f>
        <v>6.3728697499999996</v>
      </c>
      <c r="F125" s="71">
        <f>(VLOOKUP($A125,'Base de dados 2017'!$A$2232:$F$2954,6,0)+VLOOKUP($A125,'Base de dados 2017'!$A$2961:$F$3683,6,0)+VLOOKUP($A125,'Base de dados 2017'!$A$3692:$F$4414,6,0))/1000000</f>
        <v>6.7147545199999996</v>
      </c>
    </row>
    <row r="126" spans="1:6">
      <c r="A126" t="s">
        <v>5314</v>
      </c>
      <c r="B126" s="71"/>
      <c r="C126" s="71">
        <f>(VLOOKUP($A126,'Base de dados 2014'!$A$2030:$C$2715,3,0)+VLOOKUP($A126,'Base de dados 2014'!$A$2722:$C$3407,3,0)+VLOOKUP($A126,'Base de dados 2014'!$A$3416:$C$4101,3,0))/1000000</f>
        <v>83.063524810000004</v>
      </c>
      <c r="D126" s="71">
        <f>(VLOOKUP($A126,'Base de dados 2015'!$A$2105:$F$2782,6,0)+VLOOKUP($A126,'Base de dados 2015'!$A$2789:$F$3466,6,0)+VLOOKUP($A126,'Base de dados 2015'!$A$3475:$F$4152,6,0))/1000000</f>
        <v>461.71205977999995</v>
      </c>
      <c r="E126" s="71">
        <f>(VLOOKUP($A126,'Base de dados 2016'!$A$2112:$F$2826,6,0)+VLOOKUP($A126,'Base de dados 2016'!$A$2833:$F$3547,6,0)+VLOOKUP($A126,'Base de dados 2016'!$A$3556:$F$4270,6,0))/1000000</f>
        <v>194.56244182</v>
      </c>
      <c r="F126" s="71">
        <f>(VLOOKUP($A126,'Base de dados 2017'!$A$2232:$F$2954,6,0)+VLOOKUP($A126,'Base de dados 2017'!$A$2961:$F$3683,6,0)+VLOOKUP($A126,'Base de dados 2017'!$A$3692:$F$4414,6,0))/1000000</f>
        <v>533.41633431000002</v>
      </c>
    </row>
    <row r="127" spans="1:6">
      <c r="A127" t="s">
        <v>5315</v>
      </c>
      <c r="B127" s="71"/>
      <c r="C127" s="71">
        <f>(VLOOKUP($A127,'Base de dados 2014'!$A$2030:$C$2715,3,0)+VLOOKUP($A127,'Base de dados 2014'!$A$2722:$C$3407,3,0)+VLOOKUP($A127,'Base de dados 2014'!$A$3416:$C$4101,3,0))/1000000</f>
        <v>15092.951282940001</v>
      </c>
      <c r="D127" s="71">
        <f>(VLOOKUP($A127,'Base de dados 2015'!$A$2105:$F$2782,6,0)+VLOOKUP($A127,'Base de dados 2015'!$A$2789:$F$3466,6,0)+VLOOKUP($A127,'Base de dados 2015'!$A$3475:$F$4152,6,0))/1000000</f>
        <v>5008.98692132</v>
      </c>
      <c r="E127" s="71">
        <f>(VLOOKUP($A127,'Base de dados 2016'!$A$2112:$F$2826,6,0)+VLOOKUP($A127,'Base de dados 2016'!$A$2833:$F$3547,6,0)+VLOOKUP($A127,'Base de dados 2016'!$A$3556:$F$4270,6,0))/1000000</f>
        <v>2247.6501448900003</v>
      </c>
      <c r="F127" s="71">
        <f>(VLOOKUP($A127,'Base de dados 2017'!$A$2232:$F$2954,6,0)+VLOOKUP($A127,'Base de dados 2017'!$A$2961:$F$3683,6,0)+VLOOKUP($A127,'Base de dados 2017'!$A$3692:$F$4414,6,0))/1000000</f>
        <v>1812.5864761099999</v>
      </c>
    </row>
    <row r="128" spans="1:6">
      <c r="A128" t="s">
        <v>5316</v>
      </c>
      <c r="B128" s="71"/>
      <c r="C128" s="71">
        <f>(VLOOKUP($A128,'Base de dados 2014'!$A$2030:$C$2715,3,0)+VLOOKUP($A128,'Base de dados 2014'!$A$2722:$C$3407,3,0)+VLOOKUP($A128,'Base de dados 2014'!$A$3416:$C$4101,3,0))/1000000</f>
        <v>180.63241026</v>
      </c>
      <c r="D128" s="71">
        <f>(VLOOKUP($A128,'Base de dados 2015'!$A$2105:$F$2782,6,0)+VLOOKUP($A128,'Base de dados 2015'!$A$2789:$F$3466,6,0)+VLOOKUP($A128,'Base de dados 2015'!$A$3475:$F$4152,6,0))/1000000</f>
        <v>2246.1453290900004</v>
      </c>
      <c r="E128" s="71">
        <f>(VLOOKUP($A128,'Base de dados 2016'!$A$2112:$F$2826,6,0)+VLOOKUP($A128,'Base de dados 2016'!$A$2833:$F$3547,6,0)+VLOOKUP($A128,'Base de dados 2016'!$A$3556:$F$4270,6,0))/1000000</f>
        <v>545.99533190000011</v>
      </c>
      <c r="F128" s="71">
        <f>(VLOOKUP($A128,'Base de dados 2017'!$A$2232:$F$2954,6,0)+VLOOKUP($A128,'Base de dados 2017'!$A$2961:$F$3683,6,0)+VLOOKUP($A128,'Base de dados 2017'!$A$3692:$F$4414,6,0))/1000000</f>
        <v>4804.3283683499994</v>
      </c>
    </row>
    <row r="129" spans="1:6">
      <c r="A129" t="s">
        <v>5317</v>
      </c>
      <c r="B129" s="71"/>
      <c r="C129" s="71">
        <f>(VLOOKUP($A129,'Base de dados 2014'!$A$2030:$C$2715,3,0)+VLOOKUP($A129,'Base de dados 2014'!$A$2722:$C$3407,3,0)+VLOOKUP($A129,'Base de dados 2014'!$A$3416:$C$4101,3,0))/1000000</f>
        <v>12.433729189999999</v>
      </c>
      <c r="D129" s="71">
        <f>(VLOOKUP($A129,'Base de dados 2015'!$A$2105:$F$2782,6,0)+VLOOKUP($A129,'Base de dados 2015'!$A$2789:$F$3466,6,0)+VLOOKUP($A129,'Base de dados 2015'!$A$3475:$F$4152,6,0))/1000000</f>
        <v>8.1143567500000007</v>
      </c>
      <c r="E129" s="71">
        <f>(VLOOKUP($A129,'Base de dados 2016'!$A$2112:$F$2826,6,0)+VLOOKUP($A129,'Base de dados 2016'!$A$2833:$F$3547,6,0)+VLOOKUP($A129,'Base de dados 2016'!$A$3556:$F$4270,6,0))/1000000</f>
        <v>4.6852826499999995</v>
      </c>
      <c r="F129" s="71">
        <f>(VLOOKUP($A129,'Base de dados 2017'!$A$2232:$F$2954,6,0)+VLOOKUP($A129,'Base de dados 2017'!$A$2961:$F$3683,6,0)+VLOOKUP($A129,'Base de dados 2017'!$A$3692:$F$4414,6,0))/1000000</f>
        <v>8.080868820000001</v>
      </c>
    </row>
    <row r="130" spans="1:6">
      <c r="A130" t="s">
        <v>5318</v>
      </c>
      <c r="B130" s="71"/>
      <c r="C130" s="71">
        <f>(VLOOKUP($A130,'Base de dados 2014'!$A$2030:$C$2715,3,0)+VLOOKUP($A130,'Base de dados 2014'!$A$2722:$C$3407,3,0)+VLOOKUP($A130,'Base de dados 2014'!$A$3416:$C$4101,3,0))/1000000</f>
        <v>75655.347504759993</v>
      </c>
      <c r="D130" s="71">
        <f>(VLOOKUP($A130,'Base de dados 2015'!$A$2105:$F$2782,6,0)+VLOOKUP($A130,'Base de dados 2015'!$A$2789:$F$3466,6,0)+VLOOKUP($A130,'Base de dados 2015'!$A$3475:$F$4152,6,0))/1000000</f>
        <v>310675.96547819994</v>
      </c>
      <c r="E130" s="71">
        <f>(VLOOKUP($A130,'Base de dados 2016'!$A$2112:$F$2826,6,0)+VLOOKUP($A130,'Base de dados 2016'!$A$2833:$F$3547,6,0)+VLOOKUP($A130,'Base de dados 2016'!$A$3556:$F$4270,6,0))/1000000</f>
        <v>476436.24137277994</v>
      </c>
      <c r="F130" s="71">
        <f>(VLOOKUP($A130,'Base de dados 2017'!$A$2232:$F$2954,6,0)+VLOOKUP($A130,'Base de dados 2017'!$A$2961:$F$3683,6,0)+VLOOKUP($A130,'Base de dados 2017'!$A$3692:$F$4414,6,0))/1000000</f>
        <v>416663.86273104005</v>
      </c>
    </row>
    <row r="131" spans="1:6">
      <c r="A131" t="s">
        <v>5319</v>
      </c>
      <c r="B131" s="71"/>
      <c r="C131" s="71">
        <f>(VLOOKUP($A131,'Base de dados 2014'!$A$2030:$C$2715,3,0)+VLOOKUP($A131,'Base de dados 2014'!$A$2722:$C$3407,3,0)+VLOOKUP($A131,'Base de dados 2014'!$A$3416:$C$4101,3,0))/1000000</f>
        <v>58.800919890000003</v>
      </c>
      <c r="D131" s="71">
        <f>(VLOOKUP($A131,'Base de dados 2015'!$A$2105:$F$2782,6,0)+VLOOKUP($A131,'Base de dados 2015'!$A$2789:$F$3466,6,0)+VLOOKUP($A131,'Base de dados 2015'!$A$3475:$F$4152,6,0))/1000000</f>
        <v>72.300106119999995</v>
      </c>
      <c r="E131" s="71">
        <f>(VLOOKUP($A131,'Base de dados 2016'!$A$2112:$F$2826,6,0)+VLOOKUP($A131,'Base de dados 2016'!$A$2833:$F$3547,6,0)+VLOOKUP($A131,'Base de dados 2016'!$A$3556:$F$4270,6,0))/1000000</f>
        <v>52.820349450000002</v>
      </c>
      <c r="F131" s="71">
        <f>(VLOOKUP($A131,'Base de dados 2017'!$A$2232:$F$2954,6,0)+VLOOKUP($A131,'Base de dados 2017'!$A$2961:$F$3683,6,0)+VLOOKUP($A131,'Base de dados 2017'!$A$3692:$F$4414,6,0))/1000000</f>
        <v>1604.7894893700002</v>
      </c>
    </row>
    <row r="132" spans="1:6">
      <c r="A132" t="s">
        <v>5320</v>
      </c>
      <c r="B132" s="71"/>
      <c r="C132" s="71">
        <f>(VLOOKUP($A132,'Base de dados 2014'!$A$2030:$C$2715,3,0)+VLOOKUP($A132,'Base de dados 2014'!$A$2722:$C$3407,3,0)+VLOOKUP($A132,'Base de dados 2014'!$A$3416:$C$4101,3,0))/1000000</f>
        <v>736.28111117000003</v>
      </c>
      <c r="D132" s="71">
        <f>(VLOOKUP($A132,'Base de dados 2015'!$A$2105:$F$2782,6,0)+VLOOKUP($A132,'Base de dados 2015'!$A$2789:$F$3466,6,0)+VLOOKUP($A132,'Base de dados 2015'!$A$3475:$F$4152,6,0))/1000000</f>
        <v>591.41176657999995</v>
      </c>
      <c r="E132" s="71">
        <f>(VLOOKUP($A132,'Base de dados 2016'!$A$2112:$F$2826,6,0)+VLOOKUP($A132,'Base de dados 2016'!$A$2833:$F$3547,6,0)+VLOOKUP($A132,'Base de dados 2016'!$A$3556:$F$4270,6,0))/1000000</f>
        <v>1738.43939215</v>
      </c>
      <c r="F132" s="71">
        <f>(VLOOKUP($A132,'Base de dados 2017'!$A$2232:$F$2954,6,0)+VLOOKUP($A132,'Base de dados 2017'!$A$2961:$F$3683,6,0)+VLOOKUP($A132,'Base de dados 2017'!$A$3692:$F$4414,6,0))/1000000</f>
        <v>1021.9561051999999</v>
      </c>
    </row>
    <row r="133" spans="1:6">
      <c r="A133" t="s">
        <v>5321</v>
      </c>
      <c r="B133" s="71"/>
      <c r="C133" s="71">
        <f>(VLOOKUP($A133,'Base de dados 2014'!$A$2030:$C$2715,3,0)+VLOOKUP($A133,'Base de dados 2014'!$A$2722:$C$3407,3,0)+VLOOKUP($A133,'Base de dados 2014'!$A$3416:$C$4101,3,0))/1000000</f>
        <v>76.28891775999999</v>
      </c>
      <c r="D133" s="71">
        <f>(VLOOKUP($A133,'Base de dados 2015'!$A$2105:$F$2782,6,0)+VLOOKUP($A133,'Base de dados 2015'!$A$2789:$F$3466,6,0)+VLOOKUP($A133,'Base de dados 2015'!$A$3475:$F$4152,6,0))/1000000</f>
        <v>46.458067909999997</v>
      </c>
      <c r="E133" s="71">
        <f>(VLOOKUP($A133,'Base de dados 2016'!$A$2112:$F$2826,6,0)+VLOOKUP($A133,'Base de dados 2016'!$A$2833:$F$3547,6,0)+VLOOKUP($A133,'Base de dados 2016'!$A$3556:$F$4270,6,0))/1000000</f>
        <v>19.368975210000002</v>
      </c>
      <c r="F133" s="71">
        <f>(VLOOKUP($A133,'Base de dados 2017'!$A$2232:$F$2954,6,0)+VLOOKUP($A133,'Base de dados 2017'!$A$2961:$F$3683,6,0)+VLOOKUP($A133,'Base de dados 2017'!$A$3692:$F$4414,6,0))/1000000</f>
        <v>147.45824166</v>
      </c>
    </row>
    <row r="134" spans="1:6">
      <c r="A134" t="s">
        <v>5322</v>
      </c>
      <c r="B134" s="71"/>
      <c r="C134" s="71">
        <f>(VLOOKUP($A134,'Base de dados 2014'!$A$2030:$C$2715,3,0)+VLOOKUP($A134,'Base de dados 2014'!$A$2722:$C$3407,3,0)+VLOOKUP($A134,'Base de dados 2014'!$A$3416:$C$4101,3,0))/1000000</f>
        <v>658.99001476000001</v>
      </c>
      <c r="D134" s="71">
        <f>(VLOOKUP($A134,'Base de dados 2015'!$A$2105:$F$2782,6,0)+VLOOKUP($A134,'Base de dados 2015'!$A$2789:$F$3466,6,0)+VLOOKUP($A134,'Base de dados 2015'!$A$3475:$F$4152,6,0))/1000000</f>
        <v>534.98238843000001</v>
      </c>
      <c r="E134" s="71">
        <f>(VLOOKUP($A134,'Base de dados 2016'!$A$2112:$F$2826,6,0)+VLOOKUP($A134,'Base de dados 2016'!$A$2833:$F$3547,6,0)+VLOOKUP($A134,'Base de dados 2016'!$A$3556:$F$4270,6,0))/1000000</f>
        <v>906.58852704999993</v>
      </c>
      <c r="F134" s="71">
        <f>(VLOOKUP($A134,'Base de dados 2017'!$A$2232:$F$2954,6,0)+VLOOKUP($A134,'Base de dados 2017'!$A$2961:$F$3683,6,0)+VLOOKUP($A134,'Base de dados 2017'!$A$3692:$F$4414,6,0))/1000000</f>
        <v>568.51575272000002</v>
      </c>
    </row>
    <row r="135" spans="1:6">
      <c r="A135" t="s">
        <v>5323</v>
      </c>
      <c r="B135" s="71"/>
      <c r="C135" s="71">
        <f>(VLOOKUP($A135,'Base de dados 2014'!$A$2030:$C$2715,3,0)+VLOOKUP($A135,'Base de dados 2014'!$A$2722:$C$3407,3,0)+VLOOKUP($A135,'Base de dados 2014'!$A$3416:$C$4101,3,0))/1000000</f>
        <v>1.0021786500000001</v>
      </c>
      <c r="D135" s="71">
        <f>(VLOOKUP($A135,'Base de dados 2015'!$A$2105:$F$2782,6,0)+VLOOKUP($A135,'Base de dados 2015'!$A$2789:$F$3466,6,0)+VLOOKUP($A135,'Base de dados 2015'!$A$3475:$F$4152,6,0))/1000000</f>
        <v>0.1201</v>
      </c>
      <c r="E135" s="71">
        <f>(VLOOKUP($A135,'Base de dados 2016'!$A$2112:$F$2826,6,0)+VLOOKUP($A135,'Base de dados 2016'!$A$2833:$F$3547,6,0)+VLOOKUP($A135,'Base de dados 2016'!$A$3556:$F$4270,6,0))/1000000</f>
        <v>0.50857335000000004</v>
      </c>
      <c r="F135" s="71">
        <f>(VLOOKUP($A135,'Base de dados 2017'!$A$2232:$F$2954,6,0)+VLOOKUP($A135,'Base de dados 2017'!$A$2961:$F$3683,6,0)+VLOOKUP($A135,'Base de dados 2017'!$A$3692:$F$4414,6,0))/1000000</f>
        <v>0.65997950999999999</v>
      </c>
    </row>
    <row r="136" spans="1:6">
      <c r="A136" t="s">
        <v>5324</v>
      </c>
      <c r="B136" s="71"/>
      <c r="C136" s="71" t="s">
        <v>3557</v>
      </c>
      <c r="D136" s="71">
        <f>(VLOOKUP($A136,'Base de dados 2015'!$A$2105:$F$2782,6,0)+VLOOKUP($A136,'Base de dados 2015'!$A$2789:$F$3466,6,0)+VLOOKUP($A136,'Base de dados 2015'!$A$3475:$F$4152,6,0))/1000000</f>
        <v>9.8512102400000003</v>
      </c>
      <c r="E136" s="71">
        <f>(VLOOKUP($A136,'Base de dados 2016'!$A$2112:$F$2826,6,0)+VLOOKUP($A136,'Base de dados 2016'!$A$2833:$F$3547,6,0)+VLOOKUP($A136,'Base de dados 2016'!$A$3556:$F$4270,6,0))/1000000</f>
        <v>811.97331654000004</v>
      </c>
      <c r="F136" s="71">
        <f>(VLOOKUP($A136,'Base de dados 2017'!$A$2232:$F$2954,6,0)+VLOOKUP($A136,'Base de dados 2017'!$A$2961:$F$3683,6,0)+VLOOKUP($A136,'Base de dados 2017'!$A$3692:$F$4414,6,0))/1000000</f>
        <v>305.32213130999997</v>
      </c>
    </row>
    <row r="137" spans="1:6">
      <c r="A137" t="s">
        <v>5325</v>
      </c>
      <c r="B137" s="71"/>
      <c r="C137" s="71">
        <f>(VLOOKUP($A137,'Base de dados 2014'!$A$2030:$C$2715,3,0)+VLOOKUP($A137,'Base de dados 2014'!$A$2722:$C$3407,3,0)+VLOOKUP($A137,'Base de dados 2014'!$A$3416:$C$4101,3,0))/1000000</f>
        <v>3065.9634477899999</v>
      </c>
      <c r="D137" s="71">
        <f>(VLOOKUP($A137,'Base de dados 2015'!$A$2105:$F$2782,6,0)+VLOOKUP($A137,'Base de dados 2015'!$A$2789:$F$3466,6,0)+VLOOKUP($A137,'Base de dados 2015'!$A$3475:$F$4152,6,0))/1000000</f>
        <v>17935.388921189999</v>
      </c>
      <c r="E137" s="71">
        <f>(VLOOKUP($A137,'Base de dados 2016'!$A$2112:$F$2826,6,0)+VLOOKUP($A137,'Base de dados 2016'!$A$2833:$F$3547,6,0)+VLOOKUP($A137,'Base de dados 2016'!$A$3556:$F$4270,6,0))/1000000</f>
        <v>5723.8581429899996</v>
      </c>
      <c r="F137" s="71">
        <f>(VLOOKUP($A137,'Base de dados 2017'!$A$2232:$F$2954,6,0)+VLOOKUP($A137,'Base de dados 2017'!$A$2961:$F$3683,6,0)+VLOOKUP($A137,'Base de dados 2017'!$A$3692:$F$4414,6,0))/1000000</f>
        <v>7945.8702429099994</v>
      </c>
    </row>
    <row r="138" spans="1:6">
      <c r="A138" t="s">
        <v>5326</v>
      </c>
      <c r="B138" s="71"/>
      <c r="C138" s="71">
        <f>(VLOOKUP($A138,'Base de dados 2014'!$A$2030:$C$2715,3,0)+VLOOKUP($A138,'Base de dados 2014'!$A$2722:$C$3407,3,0)+VLOOKUP($A138,'Base de dados 2014'!$A$3416:$C$4101,3,0))/1000000</f>
        <v>2195.64264916</v>
      </c>
      <c r="D138" s="71">
        <f>(VLOOKUP($A138,'Base de dados 2015'!$A$2105:$F$2782,6,0)+VLOOKUP($A138,'Base de dados 2015'!$A$2789:$F$3466,6,0)+VLOOKUP($A138,'Base de dados 2015'!$A$3475:$F$4152,6,0))/1000000</f>
        <v>10559.03780373</v>
      </c>
      <c r="E138" s="71">
        <f>(VLOOKUP($A138,'Base de dados 2016'!$A$2112:$F$2826,6,0)+VLOOKUP($A138,'Base de dados 2016'!$A$2833:$F$3547,6,0)+VLOOKUP($A138,'Base de dados 2016'!$A$3556:$F$4270,6,0))/1000000</f>
        <v>2478.0483933200003</v>
      </c>
      <c r="F138" s="71">
        <f>(VLOOKUP($A138,'Base de dados 2017'!$A$2232:$F$2954,6,0)+VLOOKUP($A138,'Base de dados 2017'!$A$2961:$F$3683,6,0)+VLOOKUP($A138,'Base de dados 2017'!$A$3692:$F$4414,6,0))/1000000</f>
        <v>4547.8341866900009</v>
      </c>
    </row>
    <row r="139" spans="1:6">
      <c r="A139" t="s">
        <v>5327</v>
      </c>
      <c r="B139" s="71"/>
      <c r="C139" s="71">
        <f>(VLOOKUP($A139,'Base de dados 2014'!$A$2030:$C$2715,3,0)+VLOOKUP($A139,'Base de dados 2014'!$A$2722:$C$3407,3,0)+VLOOKUP($A139,'Base de dados 2014'!$A$3416:$C$4101,3,0))/1000000</f>
        <v>1.8627129099999999</v>
      </c>
      <c r="D139" s="71">
        <f>(VLOOKUP($A139,'Base de dados 2015'!$A$2105:$F$2782,6,0)+VLOOKUP($A139,'Base de dados 2015'!$A$2789:$F$3466,6,0)+VLOOKUP($A139,'Base de dados 2015'!$A$3475:$F$4152,6,0))/1000000</f>
        <v>17.22777117</v>
      </c>
      <c r="E139" s="71">
        <f>(VLOOKUP($A139,'Base de dados 2016'!$A$2112:$F$2826,6,0)+VLOOKUP($A139,'Base de dados 2016'!$A$2833:$F$3547,6,0)+VLOOKUP($A139,'Base de dados 2016'!$A$3556:$F$4270,6,0))/1000000</f>
        <v>0.6552772</v>
      </c>
      <c r="F139" s="71">
        <f>(VLOOKUP($A139,'Base de dados 2017'!$A$2232:$F$2954,6,0)+VLOOKUP($A139,'Base de dados 2017'!$A$2961:$F$3683,6,0)+VLOOKUP($A139,'Base de dados 2017'!$A$3692:$F$4414,6,0))/1000000</f>
        <v>7.5875834800000002</v>
      </c>
    </row>
    <row r="140" spans="1:6">
      <c r="A140" t="s">
        <v>5328</v>
      </c>
      <c r="B140" s="71"/>
      <c r="C140" s="71">
        <f>(VLOOKUP($A140,'Base de dados 2014'!$A$2030:$C$2715,3,0)+VLOOKUP($A140,'Base de dados 2014'!$A$2722:$C$3407,3,0)+VLOOKUP($A140,'Base de dados 2014'!$A$3416:$C$4101,3,0))/1000000</f>
        <v>401.60561055999995</v>
      </c>
      <c r="D140" s="71">
        <f>(VLOOKUP($A140,'Base de dados 2015'!$A$2105:$F$2782,6,0)+VLOOKUP($A140,'Base de dados 2015'!$A$2789:$F$3466,6,0)+VLOOKUP($A140,'Base de dados 2015'!$A$3475:$F$4152,6,0))/1000000</f>
        <v>1003.2639715199999</v>
      </c>
      <c r="E140" s="71">
        <f>(VLOOKUP($A140,'Base de dados 2016'!$A$2112:$F$2826,6,0)+VLOOKUP($A140,'Base de dados 2016'!$A$2833:$F$3547,6,0)+VLOOKUP($A140,'Base de dados 2016'!$A$3556:$F$4270,6,0))/1000000</f>
        <v>628.29788638000002</v>
      </c>
      <c r="F140" s="71">
        <f>(VLOOKUP($A140,'Base de dados 2017'!$A$2232:$F$2954,6,0)+VLOOKUP($A140,'Base de dados 2017'!$A$2961:$F$3683,6,0)+VLOOKUP($A140,'Base de dados 2017'!$A$3692:$F$4414,6,0))/1000000</f>
        <v>855.50148324999998</v>
      </c>
    </row>
    <row r="141" spans="1:6">
      <c r="A141" t="s">
        <v>5329</v>
      </c>
      <c r="B141" s="71"/>
      <c r="C141" s="71">
        <f>(VLOOKUP($A141,'Base de dados 2014'!$A$2030:$C$2715,3,0)+VLOOKUP($A141,'Base de dados 2014'!$A$2722:$C$3407,3,0)+VLOOKUP($A141,'Base de dados 2014'!$A$3416:$C$4101,3,0))/1000000</f>
        <v>466.85247516000004</v>
      </c>
      <c r="D141" s="71">
        <f>(VLOOKUP($A141,'Base de dados 2015'!$A$2105:$F$2782,6,0)+VLOOKUP($A141,'Base de dados 2015'!$A$2789:$F$3466,6,0)+VLOOKUP($A141,'Base de dados 2015'!$A$3475:$F$4152,6,0))/1000000</f>
        <v>6355.8593747699997</v>
      </c>
      <c r="E141" s="71">
        <f>(VLOOKUP($A141,'Base de dados 2016'!$A$2112:$F$2826,6,0)+VLOOKUP($A141,'Base de dados 2016'!$A$2833:$F$3547,6,0)+VLOOKUP($A141,'Base de dados 2016'!$A$3556:$F$4270,6,0))/1000000</f>
        <v>2616.8565860899998</v>
      </c>
      <c r="F141" s="71">
        <f>(VLOOKUP($A141,'Base de dados 2017'!$A$2232:$F$2954,6,0)+VLOOKUP($A141,'Base de dados 2017'!$A$2961:$F$3683,6,0)+VLOOKUP($A141,'Base de dados 2017'!$A$3692:$F$4414,6,0))/1000000</f>
        <v>2534.9469894899999</v>
      </c>
    </row>
    <row r="142" spans="1:6">
      <c r="A142" t="s">
        <v>5330</v>
      </c>
      <c r="B142" s="71"/>
      <c r="C142" s="71">
        <f>(VLOOKUP($A142,'Base de dados 2014'!$A$2030:$C$2715,3,0)+VLOOKUP($A142,'Base de dados 2014'!$A$2722:$C$3407,3,0)+VLOOKUP($A142,'Base de dados 2014'!$A$3416:$C$4101,3,0))/1000000</f>
        <v>24396.779991479998</v>
      </c>
      <c r="D142" s="71">
        <f>(VLOOKUP($A142,'Base de dados 2015'!$A$2105:$F$2782,6,0)+VLOOKUP($A142,'Base de dados 2015'!$A$2789:$F$3466,6,0)+VLOOKUP($A142,'Base de dados 2015'!$A$3475:$F$4152,6,0))/1000000</f>
        <v>184018.59044226998</v>
      </c>
      <c r="E142" s="71">
        <f>(VLOOKUP($A142,'Base de dados 2016'!$A$2112:$F$2826,6,0)+VLOOKUP($A142,'Base de dados 2016'!$A$2833:$F$3547,6,0)+VLOOKUP($A142,'Base de dados 2016'!$A$3556:$F$4270,6,0))/1000000</f>
        <v>116830.49613929</v>
      </c>
      <c r="F142" s="71">
        <f>(VLOOKUP($A142,'Base de dados 2017'!$A$2232:$F$2954,6,0)+VLOOKUP($A142,'Base de dados 2017'!$A$2961:$F$3683,6,0)+VLOOKUP($A142,'Base de dados 2017'!$A$3692:$F$4414,6,0))/1000000</f>
        <v>65808.909138789997</v>
      </c>
    </row>
    <row r="143" spans="1:6">
      <c r="A143" t="s">
        <v>5331</v>
      </c>
      <c r="B143" s="71"/>
      <c r="C143" s="71">
        <f>(VLOOKUP($A143,'Base de dados 2014'!$A$2030:$C$2715,3,0)+VLOOKUP($A143,'Base de dados 2014'!$A$2722:$C$3407,3,0)+VLOOKUP($A143,'Base de dados 2014'!$A$3416:$C$4101,3,0))/1000000</f>
        <v>5516.2568823299998</v>
      </c>
      <c r="D143" s="71">
        <f>(VLOOKUP($A143,'Base de dados 2015'!$A$2105:$F$2782,6,0)+VLOOKUP($A143,'Base de dados 2015'!$A$2789:$F$3466,6,0)+VLOOKUP($A143,'Base de dados 2015'!$A$3475:$F$4152,6,0))/1000000</f>
        <v>97654.771816139997</v>
      </c>
      <c r="E143" s="71">
        <f>(VLOOKUP($A143,'Base de dados 2016'!$A$2112:$F$2826,6,0)+VLOOKUP($A143,'Base de dados 2016'!$A$2833:$F$3547,6,0)+VLOOKUP($A143,'Base de dados 2016'!$A$3556:$F$4270,6,0))/1000000</f>
        <v>98138.821606519996</v>
      </c>
      <c r="F143" s="71">
        <f>(VLOOKUP($A143,'Base de dados 2017'!$A$2232:$F$2954,6,0)+VLOOKUP($A143,'Base de dados 2017'!$A$2961:$F$3683,6,0)+VLOOKUP($A143,'Base de dados 2017'!$A$3692:$F$4414,6,0))/1000000</f>
        <v>78121.267364829982</v>
      </c>
    </row>
    <row r="144" spans="1:6">
      <c r="A144" t="s">
        <v>5129</v>
      </c>
      <c r="B144" s="71">
        <f>VLOOKUP($A144,'Base de dados 2013'!$A$52:$F$83,6,0)/1000000</f>
        <v>4290.0976856899997</v>
      </c>
      <c r="C144" s="71">
        <f>(VLOOKUP($A144,'Base de dados 2014'!$A$2030:$C$2715,3,0)+VLOOKUP($A144,'Base de dados 2014'!$A$2722:$C$3407,3,0)+VLOOKUP($A144,'Base de dados 2014'!$A$3416:$C$4101,3,0))/1000000</f>
        <v>12240.8294126</v>
      </c>
      <c r="D144" s="71">
        <f>(VLOOKUP($A144,'Base de dados 2015'!$A$2105:$F$2782,6,0)+VLOOKUP($A144,'Base de dados 2015'!$A$2789:$F$3466,6,0)+VLOOKUP($A144,'Base de dados 2015'!$A$3475:$F$4152,6,0))/1000000</f>
        <v>9693.567527029998</v>
      </c>
      <c r="E144" s="71">
        <f>(VLOOKUP($A144,'Base de dados 2016'!$A$2112:$F$2826,6,0)+VLOOKUP($A144,'Base de dados 2016'!$A$2833:$F$3547,6,0)+VLOOKUP($A144,'Base de dados 2016'!$A$3556:$F$4270,6,0))/1000000</f>
        <v>6431.9271564600003</v>
      </c>
      <c r="F144" s="71">
        <f>(VLOOKUP($A144,'Base de dados 2017'!$A$2232:$F$2954,6,0)+VLOOKUP($A144,'Base de dados 2017'!$A$2961:$F$3683,6,0)+VLOOKUP($A144,'Base de dados 2017'!$A$3692:$F$4414,6,0))/1000000</f>
        <v>9879.0506626199985</v>
      </c>
    </row>
    <row r="145" spans="1:6">
      <c r="A145" t="s">
        <v>5332</v>
      </c>
      <c r="B145" s="71"/>
      <c r="C145" s="71">
        <f>(VLOOKUP($A145,'Base de dados 2014'!$A$2030:$C$2715,3,0)+VLOOKUP($A145,'Base de dados 2014'!$A$2722:$C$3407,3,0)+VLOOKUP($A145,'Base de dados 2014'!$A$3416:$C$4101,3,0))/1000000</f>
        <v>3822.8798325600005</v>
      </c>
      <c r="D145" s="71">
        <f>(VLOOKUP($A145,'Base de dados 2015'!$A$2105:$F$2782,6,0)+VLOOKUP($A145,'Base de dados 2015'!$A$2789:$F$3466,6,0)+VLOOKUP($A145,'Base de dados 2015'!$A$3475:$F$4152,6,0))/1000000</f>
        <v>3962.8999512099999</v>
      </c>
      <c r="E145" s="71">
        <f>(VLOOKUP($A145,'Base de dados 2016'!$A$2112:$F$2826,6,0)+VLOOKUP($A145,'Base de dados 2016'!$A$2833:$F$3547,6,0)+VLOOKUP($A145,'Base de dados 2016'!$A$3556:$F$4270,6,0))/1000000</f>
        <v>1893.8858808800001</v>
      </c>
      <c r="F145" s="71">
        <f>(VLOOKUP($A145,'Base de dados 2017'!$A$2232:$F$2954,6,0)+VLOOKUP($A145,'Base de dados 2017'!$A$2961:$F$3683,6,0)+VLOOKUP($A145,'Base de dados 2017'!$A$3692:$F$4414,6,0))/1000000</f>
        <v>4315.9546320899999</v>
      </c>
    </row>
    <row r="146" spans="1:6">
      <c r="A146" t="s">
        <v>5333</v>
      </c>
      <c r="B146" s="71"/>
      <c r="C146" s="71">
        <f>(VLOOKUP($A146,'Base de dados 2014'!$A$2030:$C$2715,3,0)+VLOOKUP($A146,'Base de dados 2014'!$A$2722:$C$3407,3,0)+VLOOKUP($A146,'Base de dados 2014'!$A$3416:$C$4101,3,0))/1000000</f>
        <v>3698.9271875100003</v>
      </c>
      <c r="D146" s="71">
        <f>(VLOOKUP($A146,'Base de dados 2015'!$A$2105:$F$2782,6,0)+VLOOKUP($A146,'Base de dados 2015'!$A$2789:$F$3466,6,0)+VLOOKUP($A146,'Base de dados 2015'!$A$3475:$F$4152,6,0))/1000000</f>
        <v>3685.5589989500004</v>
      </c>
      <c r="E146" s="71">
        <f>(VLOOKUP($A146,'Base de dados 2016'!$A$2112:$F$2826,6,0)+VLOOKUP($A146,'Base de dados 2016'!$A$2833:$F$3547,6,0)+VLOOKUP($A146,'Base de dados 2016'!$A$3556:$F$4270,6,0))/1000000</f>
        <v>1621.42871216</v>
      </c>
      <c r="F146" s="71">
        <f>(VLOOKUP($A146,'Base de dados 2017'!$A$2232:$F$2954,6,0)+VLOOKUP($A146,'Base de dados 2017'!$A$2961:$F$3683,6,0)+VLOOKUP($A146,'Base de dados 2017'!$A$3692:$F$4414,6,0))/1000000</f>
        <v>4009.7596538900002</v>
      </c>
    </row>
    <row r="147" spans="1:6">
      <c r="A147" t="s">
        <v>5334</v>
      </c>
      <c r="B147" s="71"/>
      <c r="C147" s="71">
        <f>(VLOOKUP($A147,'Base de dados 2014'!$A$2030:$C$2715,3,0)+VLOOKUP($A147,'Base de dados 2014'!$A$2722:$C$3407,3,0)+VLOOKUP($A147,'Base de dados 2014'!$A$3416:$C$4101,3,0))/1000000</f>
        <v>98.628474799999992</v>
      </c>
      <c r="D147" s="71">
        <f>(VLOOKUP($A147,'Base de dados 2015'!$A$2105:$F$2782,6,0)+VLOOKUP($A147,'Base de dados 2015'!$A$2789:$F$3466,6,0)+VLOOKUP($A147,'Base de dados 2015'!$A$3475:$F$4152,6,0))/1000000</f>
        <v>216.06558687</v>
      </c>
      <c r="E147" s="71">
        <f>(VLOOKUP($A147,'Base de dados 2016'!$A$2112:$F$2826,6,0)+VLOOKUP($A147,'Base de dados 2016'!$A$2833:$F$3547,6,0)+VLOOKUP($A147,'Base de dados 2016'!$A$3556:$F$4270,6,0))/1000000</f>
        <v>239.57780615999999</v>
      </c>
      <c r="F147" s="71">
        <f>(VLOOKUP($A147,'Base de dados 2017'!$A$2232:$F$2954,6,0)+VLOOKUP($A147,'Base de dados 2017'!$A$2961:$F$3683,6,0)+VLOOKUP($A147,'Base de dados 2017'!$A$3692:$F$4414,6,0))/1000000</f>
        <v>109.72029256</v>
      </c>
    </row>
    <row r="148" spans="1:6">
      <c r="A148" t="s">
        <v>5335</v>
      </c>
      <c r="B148" s="71"/>
      <c r="C148" s="71">
        <f>(VLOOKUP($A148,'Base de dados 2014'!$A$2030:$C$2715,3,0)+VLOOKUP($A148,'Base de dados 2014'!$A$2722:$C$3407,3,0)+VLOOKUP($A148,'Base de dados 2014'!$A$3416:$C$4101,3,0))/1000000</f>
        <v>25.324170250000002</v>
      </c>
      <c r="D148" s="71">
        <f>(VLOOKUP($A148,'Base de dados 2015'!$A$2105:$F$2782,6,0)+VLOOKUP($A148,'Base de dados 2015'!$A$2789:$F$3466,6,0)+VLOOKUP($A148,'Base de dados 2015'!$A$3475:$F$4152,6,0))/1000000</f>
        <v>61.275365389999997</v>
      </c>
      <c r="E148" s="71">
        <f>(VLOOKUP($A148,'Base de dados 2016'!$A$2112:$F$2826,6,0)+VLOOKUP($A148,'Base de dados 2016'!$A$2833:$F$3547,6,0)+VLOOKUP($A148,'Base de dados 2016'!$A$3556:$F$4270,6,0))/1000000</f>
        <v>32.879362559999997</v>
      </c>
      <c r="F148" s="71">
        <f>(VLOOKUP($A148,'Base de dados 2017'!$A$2232:$F$2954,6,0)+VLOOKUP($A148,'Base de dados 2017'!$A$2961:$F$3683,6,0)+VLOOKUP($A148,'Base de dados 2017'!$A$3692:$F$4414,6,0))/1000000</f>
        <v>196.47468563999999</v>
      </c>
    </row>
    <row r="149" spans="1:6">
      <c r="A149" t="s">
        <v>5336</v>
      </c>
      <c r="B149" s="71"/>
      <c r="C149" s="71">
        <f>(VLOOKUP($A149,'Base de dados 2014'!$A$2030:$C$2715,3,0)+VLOOKUP($A149,'Base de dados 2014'!$A$2722:$C$3407,3,0)+VLOOKUP($A149,'Base de dados 2014'!$A$3416:$C$4101,3,0))/1000000</f>
        <v>8373.4088082500002</v>
      </c>
      <c r="D149" s="71">
        <f>(VLOOKUP($A149,'Base de dados 2015'!$A$2105:$F$2782,6,0)+VLOOKUP($A149,'Base de dados 2015'!$A$2789:$F$3466,6,0)+VLOOKUP($A149,'Base de dados 2015'!$A$3475:$F$4152,6,0))/1000000</f>
        <v>5730.6675758199999</v>
      </c>
      <c r="E149" s="71">
        <f>(VLOOKUP($A149,'Base de dados 2016'!$A$2112:$F$2826,6,0)+VLOOKUP($A149,'Base de dados 2016'!$A$2833:$F$3547,6,0)+VLOOKUP($A149,'Base de dados 2016'!$A$3556:$F$4270,6,0))/1000000</f>
        <v>4538.0412755799998</v>
      </c>
      <c r="F149" s="71">
        <f>(VLOOKUP($A149,'Base de dados 2017'!$A$2232:$F$2954,6,0)+VLOOKUP($A149,'Base de dados 2017'!$A$2961:$F$3683,6,0)+VLOOKUP($A149,'Base de dados 2017'!$A$3692:$F$4414,6,0))/1000000</f>
        <v>5563.0960305299996</v>
      </c>
    </row>
    <row r="150" spans="1:6">
      <c r="A150" t="s">
        <v>5337</v>
      </c>
      <c r="B150" s="71"/>
      <c r="C150" s="71">
        <f>(VLOOKUP($A150,'Base de dados 2014'!$A$2030:$C$2715,3,0)+VLOOKUP($A150,'Base de dados 2014'!$A$2722:$C$3407,3,0)+VLOOKUP($A150,'Base de dados 2014'!$A$3416:$C$4101,3,0))/1000000</f>
        <v>6694.2248563399999</v>
      </c>
      <c r="D150" s="71">
        <f>(VLOOKUP($A150,'Base de dados 2015'!$A$2105:$F$2782,6,0)+VLOOKUP($A150,'Base de dados 2015'!$A$2789:$F$3466,6,0)+VLOOKUP($A150,'Base de dados 2015'!$A$3475:$F$4152,6,0))/1000000</f>
        <v>4266.7740939300002</v>
      </c>
      <c r="E150" s="71">
        <f>(VLOOKUP($A150,'Base de dados 2016'!$A$2112:$F$2826,6,0)+VLOOKUP($A150,'Base de dados 2016'!$A$2833:$F$3547,6,0)+VLOOKUP($A150,'Base de dados 2016'!$A$3556:$F$4270,6,0))/1000000</f>
        <v>3918.0300592799999</v>
      </c>
      <c r="F150" s="71">
        <f>(VLOOKUP($A150,'Base de dados 2017'!$A$2232:$F$2954,6,0)+VLOOKUP($A150,'Base de dados 2017'!$A$2961:$F$3683,6,0)+VLOOKUP($A150,'Base de dados 2017'!$A$3692:$F$4414,6,0))/1000000</f>
        <v>4135.7560332200001</v>
      </c>
    </row>
    <row r="151" spans="1:6">
      <c r="A151" t="s">
        <v>5338</v>
      </c>
      <c r="B151" s="71"/>
      <c r="C151" s="71">
        <f>(VLOOKUP($A151,'Base de dados 2014'!$A$2030:$C$2715,3,0)+VLOOKUP($A151,'Base de dados 2014'!$A$2722:$C$3407,3,0)+VLOOKUP($A151,'Base de dados 2014'!$A$3416:$C$4101,3,0))/1000000</f>
        <v>7.4870568099999995</v>
      </c>
      <c r="D151" s="71">
        <f>(VLOOKUP($A151,'Base de dados 2015'!$A$2105:$F$2782,6,0)+VLOOKUP($A151,'Base de dados 2015'!$A$2789:$F$3466,6,0)+VLOOKUP($A151,'Base de dados 2015'!$A$3475:$F$4152,6,0))/1000000</f>
        <v>24.172399180000003</v>
      </c>
      <c r="E151" s="71">
        <f>(VLOOKUP($A151,'Base de dados 2016'!$A$2112:$F$2826,6,0)+VLOOKUP($A151,'Base de dados 2016'!$A$2833:$F$3547,6,0)+VLOOKUP($A151,'Base de dados 2016'!$A$3556:$F$4270,6,0))/1000000</f>
        <v>14.38668676</v>
      </c>
      <c r="F151" s="71">
        <f>(VLOOKUP($A151,'Base de dados 2017'!$A$2232:$F$2954,6,0)+VLOOKUP($A151,'Base de dados 2017'!$A$2961:$F$3683,6,0)+VLOOKUP($A151,'Base de dados 2017'!$A$3692:$F$4414,6,0))/1000000</f>
        <v>4.8970019100000002</v>
      </c>
    </row>
    <row r="152" spans="1:6">
      <c r="A152" t="s">
        <v>5339</v>
      </c>
      <c r="B152" s="71"/>
      <c r="C152" s="71">
        <f>(VLOOKUP($A152,'Base de dados 2014'!$A$2030:$C$2715,3,0)+VLOOKUP($A152,'Base de dados 2014'!$A$2722:$C$3407,3,0)+VLOOKUP($A152,'Base de dados 2014'!$A$3416:$C$4101,3,0))/1000000</f>
        <v>20.7662017</v>
      </c>
      <c r="D152" s="71">
        <f>(VLOOKUP($A152,'Base de dados 2015'!$A$2105:$F$2782,6,0)+VLOOKUP($A152,'Base de dados 2015'!$A$2789:$F$3466,6,0)+VLOOKUP($A152,'Base de dados 2015'!$A$3475:$F$4152,6,0))/1000000</f>
        <v>52.804793580000009</v>
      </c>
      <c r="E152" s="71">
        <f>(VLOOKUP($A152,'Base de dados 2016'!$A$2112:$F$2826,6,0)+VLOOKUP($A152,'Base de dados 2016'!$A$2833:$F$3547,6,0)+VLOOKUP($A152,'Base de dados 2016'!$A$3556:$F$4270,6,0))/1000000</f>
        <v>54.626493869999997</v>
      </c>
      <c r="F152" s="71">
        <f>(VLOOKUP($A152,'Base de dados 2017'!$A$2232:$F$2954,6,0)+VLOOKUP($A152,'Base de dados 2017'!$A$2961:$F$3683,6,0)+VLOOKUP($A152,'Base de dados 2017'!$A$3692:$F$4414,6,0))/1000000</f>
        <v>53.609416200000005</v>
      </c>
    </row>
    <row r="153" spans="1:6">
      <c r="A153" t="s">
        <v>5340</v>
      </c>
      <c r="B153" s="71"/>
      <c r="C153" s="71">
        <f>(VLOOKUP($A153,'Base de dados 2014'!$A$2030:$C$2715,3,0)+VLOOKUP($A153,'Base de dados 2014'!$A$2722:$C$3407,3,0)+VLOOKUP($A153,'Base de dados 2014'!$A$3416:$C$4101,3,0))/1000000</f>
        <v>1650.9306934000001</v>
      </c>
      <c r="D153" s="71">
        <f>(VLOOKUP($A153,'Base de dados 2015'!$A$2105:$F$2782,6,0)+VLOOKUP($A153,'Base de dados 2015'!$A$2789:$F$3466,6,0)+VLOOKUP($A153,'Base de dados 2015'!$A$3475:$F$4152,6,0))/1000000</f>
        <v>1386.9162891300002</v>
      </c>
      <c r="E153" s="71">
        <f>(VLOOKUP($A153,'Base de dados 2016'!$A$2112:$F$2826,6,0)+VLOOKUP($A153,'Base de dados 2016'!$A$2833:$F$3547,6,0)+VLOOKUP($A153,'Base de dados 2016'!$A$3556:$F$4270,6,0))/1000000</f>
        <v>550.99803566999992</v>
      </c>
      <c r="F153" s="71">
        <f>(VLOOKUP($A153,'Base de dados 2017'!$A$2232:$F$2954,6,0)+VLOOKUP($A153,'Base de dados 2017'!$A$2961:$F$3683,6,0)+VLOOKUP($A153,'Base de dados 2017'!$A$3692:$F$4414,6,0))/1000000</f>
        <v>1368.8335792</v>
      </c>
    </row>
    <row r="154" spans="1:6">
      <c r="A154" s="73" t="s">
        <v>5898</v>
      </c>
      <c r="B154" s="71"/>
      <c r="C154" s="71">
        <f>(VLOOKUP($A154,'Base de dados 2014'!$A$2030:$C$2715,3,0)+VLOOKUP($A154,'Base de dados 2014'!$A$2722:$C$3407,3,0)+VLOOKUP($A154,'Base de dados 2014'!$A$3416:$C$4101,3,0))/1000000</f>
        <v>44.540771790000001</v>
      </c>
      <c r="D154" s="71" t="s">
        <v>3557</v>
      </c>
      <c r="E154" s="71" t="s">
        <v>3557</v>
      </c>
      <c r="F154" s="71" t="s">
        <v>3557</v>
      </c>
    </row>
    <row r="155" spans="1:6">
      <c r="A155" s="73" t="s">
        <v>5341</v>
      </c>
      <c r="B155" s="71"/>
      <c r="C155" s="71">
        <f>(VLOOKUP($A155,'Base de dados 2014'!$A$2030:$C$2715,3,0)+VLOOKUP($A155,'Base de dados 2014'!$A$2722:$C$3407,3,0)+VLOOKUP($A155,'Base de dados 2014'!$A$3416:$C$4101,3,0))/1000000</f>
        <v>0.20984648</v>
      </c>
      <c r="D155" s="71" t="s">
        <v>3557</v>
      </c>
      <c r="E155" s="71" t="s">
        <v>3557</v>
      </c>
      <c r="F155" s="71" t="s">
        <v>3557</v>
      </c>
    </row>
    <row r="156" spans="1:6">
      <c r="A156" s="73" t="s">
        <v>5342</v>
      </c>
      <c r="B156" s="71"/>
      <c r="C156" s="71">
        <f>(VLOOKUP($A156,'Base de dados 2014'!$A$2030:$C$2715,3,0)+VLOOKUP($A156,'Base de dados 2014'!$A$2722:$C$3407,3,0)+VLOOKUP($A156,'Base de dados 2014'!$A$3416:$C$4101,3,0))/1000000</f>
        <v>1.27751919</v>
      </c>
      <c r="D156" s="71" t="s">
        <v>3557</v>
      </c>
      <c r="E156" s="71" t="s">
        <v>3557</v>
      </c>
      <c r="F156" s="71" t="s">
        <v>3557</v>
      </c>
    </row>
    <row r="157" spans="1:6">
      <c r="A157" s="73" t="s">
        <v>5343</v>
      </c>
      <c r="B157" s="71"/>
      <c r="C157" s="71">
        <f>(VLOOKUP($A157,'Base de dados 2014'!$A$2030:$C$2715,3,0)+VLOOKUP($A157,'Base de dados 2014'!$A$2722:$C$3407,3,0)+VLOOKUP($A157,'Base de dados 2014'!$A$3416:$C$4101,3,0))/1000000</f>
        <v>43.053406119999998</v>
      </c>
      <c r="D157" s="71" t="s">
        <v>3557</v>
      </c>
      <c r="E157" s="71" t="s">
        <v>3557</v>
      </c>
      <c r="F157" s="71" t="s">
        <v>3557</v>
      </c>
    </row>
    <row r="158" spans="1:6">
      <c r="A158" t="s">
        <v>5130</v>
      </c>
      <c r="B158" s="71"/>
      <c r="C158" s="71" t="s">
        <v>3557</v>
      </c>
      <c r="D158" s="71">
        <f>(VLOOKUP($A158,'Base de dados 2015'!$A$2105:$F$2782,6,0)+VLOOKUP($A158,'Base de dados 2015'!$A$2789:$F$3466,6,0)+VLOOKUP($A158,'Base de dados 2015'!$A$3475:$F$4152,6,0))/1000000</f>
        <v>3471.7815677599997</v>
      </c>
      <c r="E158" s="71">
        <f>(VLOOKUP($A158,'Base de dados 2016'!$A$2112:$F$2826,6,0)+VLOOKUP($A158,'Base de dados 2016'!$A$2833:$F$3547,6,0)+VLOOKUP($A158,'Base de dados 2016'!$A$3556:$F$4270,6,0))/1000000</f>
        <v>3888.7537548800001</v>
      </c>
      <c r="F158" s="71">
        <f>(VLOOKUP($A158,'Base de dados 2017'!$A$2232:$F$2954,6,0)+VLOOKUP($A158,'Base de dados 2017'!$A$2961:$F$3683,6,0)+VLOOKUP($A158,'Base de dados 2017'!$A$3692:$F$4414,6,0))/1000000</f>
        <v>4441.9767792799994</v>
      </c>
    </row>
    <row r="159" spans="1:6">
      <c r="A159" t="s">
        <v>5344</v>
      </c>
      <c r="B159" s="71"/>
      <c r="C159" s="71" t="s">
        <v>3557</v>
      </c>
      <c r="D159" s="71">
        <f>(VLOOKUP($A159,'Base de dados 2015'!$A$2105:$F$2782,6,0)+VLOOKUP($A159,'Base de dados 2015'!$A$2789:$F$3466,6,0)+VLOOKUP($A159,'Base de dados 2015'!$A$3475:$F$4152,6,0))/1000000</f>
        <v>1297.85704865</v>
      </c>
      <c r="E159" s="71">
        <f>(VLOOKUP($A159,'Base de dados 2016'!$A$2112:$F$2826,6,0)+VLOOKUP($A159,'Base de dados 2016'!$A$2833:$F$3547,6,0)+VLOOKUP($A159,'Base de dados 2016'!$A$3556:$F$4270,6,0))/1000000</f>
        <v>1041.4526951400001</v>
      </c>
      <c r="F159" s="71">
        <f>(VLOOKUP($A159,'Base de dados 2017'!$A$2232:$F$2954,6,0)+VLOOKUP($A159,'Base de dados 2017'!$A$2961:$F$3683,6,0)+VLOOKUP($A159,'Base de dados 2017'!$A$3692:$F$4414,6,0))/1000000</f>
        <v>1057.9574167599999</v>
      </c>
    </row>
    <row r="160" spans="1:6">
      <c r="A160" t="s">
        <v>5345</v>
      </c>
      <c r="B160" s="71"/>
      <c r="C160" s="71" t="s">
        <v>3557</v>
      </c>
      <c r="D160" s="71">
        <f>(VLOOKUP($A160,'Base de dados 2015'!$A$2105:$F$2782,6,0)+VLOOKUP($A160,'Base de dados 2015'!$A$2789:$F$3466,6,0)+VLOOKUP($A160,'Base de dados 2015'!$A$3475:$F$4152,6,0))/1000000</f>
        <v>630.58122172999992</v>
      </c>
      <c r="E160" s="71">
        <f>(VLOOKUP($A160,'Base de dados 2016'!$A$2112:$F$2826,6,0)+VLOOKUP($A160,'Base de dados 2016'!$A$2833:$F$3547,6,0)+VLOOKUP($A160,'Base de dados 2016'!$A$3556:$F$4270,6,0))/1000000</f>
        <v>1113.3907559700001</v>
      </c>
      <c r="F160" s="71">
        <f>(VLOOKUP($A160,'Base de dados 2017'!$A$2232:$F$2954,6,0)+VLOOKUP($A160,'Base de dados 2017'!$A$2961:$F$3683,6,0)+VLOOKUP($A160,'Base de dados 2017'!$A$3692:$F$4414,6,0))/1000000</f>
        <v>1683.2096044699999</v>
      </c>
    </row>
    <row r="161" spans="1:6">
      <c r="A161" t="s">
        <v>5346</v>
      </c>
      <c r="B161" s="71"/>
      <c r="C161" s="71" t="s">
        <v>3557</v>
      </c>
      <c r="D161" s="71">
        <f>(VLOOKUP($A161,'Base de dados 2015'!$A$2105:$F$2782,6,0)+VLOOKUP($A161,'Base de dados 2015'!$A$2789:$F$3466,6,0)+VLOOKUP($A161,'Base de dados 2015'!$A$3475:$F$4152,6,0))/1000000</f>
        <v>1543.34329738</v>
      </c>
      <c r="E161" s="71">
        <f>(VLOOKUP($A161,'Base de dados 2016'!$A$2112:$F$2826,6,0)+VLOOKUP($A161,'Base de dados 2016'!$A$2833:$F$3547,6,0)+VLOOKUP($A161,'Base de dados 2016'!$A$3556:$F$4270,6,0))/1000000</f>
        <v>1733.9103037699999</v>
      </c>
      <c r="F161" s="71">
        <f>(VLOOKUP($A161,'Base de dados 2017'!$A$2232:$F$2954,6,0)+VLOOKUP($A161,'Base de dados 2017'!$A$2961:$F$3683,6,0)+VLOOKUP($A161,'Base de dados 2017'!$A$3692:$F$4414,6,0))/1000000</f>
        <v>1700.80975805</v>
      </c>
    </row>
    <row r="162" spans="1:6">
      <c r="A162" t="s">
        <v>5131</v>
      </c>
      <c r="B162" s="71">
        <f>VLOOKUP($A162,'Base de dados 2013'!$A$52:$F$83,6,0)/1000000</f>
        <v>1132493.13641693</v>
      </c>
      <c r="C162" s="71">
        <f>(VLOOKUP($A162,'Base de dados 2014'!$A$2030:$C$2715,3,0)+VLOOKUP($A162,'Base de dados 2014'!$A$2722:$C$3407,3,0)+VLOOKUP($A162,'Base de dados 2014'!$A$3416:$C$4101,3,0))/1000000</f>
        <v>5473138.6077353898</v>
      </c>
      <c r="D162" s="71">
        <f>(VLOOKUP($A162,'Base de dados 2015'!$A$2105:$F$2782,6,0)+VLOOKUP($A162,'Base de dados 2015'!$A$2789:$F$3466,6,0)+VLOOKUP($A162,'Base de dados 2015'!$A$3475:$F$4152,6,0))/1000000</f>
        <v>776784.17462887999</v>
      </c>
      <c r="E162" s="71">
        <f>(VLOOKUP($A162,'Base de dados 2016'!$A$2112:$F$2826,6,0)+VLOOKUP($A162,'Base de dados 2016'!$A$2833:$F$3547,6,0)+VLOOKUP($A162,'Base de dados 2016'!$A$3556:$F$4270,6,0))/1000000</f>
        <v>949535.43652011</v>
      </c>
      <c r="F162" s="71">
        <f>(VLOOKUP($A162,'Base de dados 2017'!$A$2232:$F$2954,6,0)+VLOOKUP($A162,'Base de dados 2017'!$A$2961:$F$3683,6,0)+VLOOKUP($A162,'Base de dados 2017'!$A$3692:$F$4414,6,0))/1000000</f>
        <v>1606588.19519307</v>
      </c>
    </row>
    <row r="163" spans="1:6">
      <c r="A163" t="s">
        <v>5347</v>
      </c>
      <c r="B163" s="71"/>
      <c r="C163" s="71">
        <f>(VLOOKUP($A163,'Base de dados 2014'!$A$2030:$C$2715,3,0)+VLOOKUP($A163,'Base de dados 2014'!$A$2722:$C$3407,3,0)+VLOOKUP($A163,'Base de dados 2014'!$A$3416:$C$4101,3,0))/1000000</f>
        <v>397.08577245999999</v>
      </c>
      <c r="D163" s="71">
        <f>(VLOOKUP($A163,'Base de dados 2015'!$A$2105:$F$2782,6,0)+VLOOKUP($A163,'Base de dados 2015'!$A$2789:$F$3466,6,0)+VLOOKUP($A163,'Base de dados 2015'!$A$3475:$F$4152,6,0))/1000000</f>
        <v>663.8572104299999</v>
      </c>
      <c r="E163" s="71">
        <f>(VLOOKUP($A163,'Base de dados 2016'!$A$2112:$F$2826,6,0)+VLOOKUP($A163,'Base de dados 2016'!$A$2833:$F$3547,6,0)+VLOOKUP($A163,'Base de dados 2016'!$A$3556:$F$4270,6,0))/1000000</f>
        <v>344.43620329999999</v>
      </c>
      <c r="F163" s="71">
        <f>(VLOOKUP($A163,'Base de dados 2017'!$A$2232:$F$2954,6,0)+VLOOKUP($A163,'Base de dados 2017'!$A$2961:$F$3683,6,0)+VLOOKUP($A163,'Base de dados 2017'!$A$3692:$F$4414,6,0))/1000000</f>
        <v>993.40664371999992</v>
      </c>
    </row>
    <row r="164" spans="1:6">
      <c r="A164" t="s">
        <v>5348</v>
      </c>
      <c r="B164" s="71"/>
      <c r="C164" s="71">
        <f>(VLOOKUP($A164,'Base de dados 2014'!$A$2030:$C$2715,3,0)+VLOOKUP($A164,'Base de dados 2014'!$A$2722:$C$3407,3,0)+VLOOKUP($A164,'Base de dados 2014'!$A$3416:$C$4101,3,0))/1000000</f>
        <v>104.54498859</v>
      </c>
      <c r="D164" s="71">
        <f>(VLOOKUP($A164,'Base de dados 2015'!$A$2105:$F$2782,6,0)+VLOOKUP($A164,'Base de dados 2015'!$A$2789:$F$3466,6,0)+VLOOKUP($A164,'Base de dados 2015'!$A$3475:$F$4152,6,0))/1000000</f>
        <v>316.65976602000001</v>
      </c>
      <c r="E164" s="71">
        <f>(VLOOKUP($A164,'Base de dados 2016'!$A$2112:$F$2826,6,0)+VLOOKUP($A164,'Base de dados 2016'!$A$2833:$F$3547,6,0)+VLOOKUP($A164,'Base de dados 2016'!$A$3556:$F$4270,6,0))/1000000</f>
        <v>84.374917949999997</v>
      </c>
      <c r="F164" s="71">
        <f>(VLOOKUP($A164,'Base de dados 2017'!$A$2232:$F$2954,6,0)+VLOOKUP($A164,'Base de dados 2017'!$A$2961:$F$3683,6,0)+VLOOKUP($A164,'Base de dados 2017'!$A$3692:$F$4414,6,0))/1000000</f>
        <v>632.4668241600001</v>
      </c>
    </row>
    <row r="165" spans="1:6">
      <c r="A165" t="s">
        <v>5349</v>
      </c>
      <c r="B165" s="71"/>
      <c r="C165" s="71">
        <f>(VLOOKUP($A165,'Base de dados 2014'!$A$2030:$C$2715,3,0)+VLOOKUP($A165,'Base de dados 2014'!$A$2722:$C$3407,3,0)+VLOOKUP($A165,'Base de dados 2014'!$A$3416:$C$4101,3,0))/1000000</f>
        <v>49.250616289999996</v>
      </c>
      <c r="D165" s="71">
        <f>(VLOOKUP($A165,'Base de dados 2015'!$A$2105:$F$2782,6,0)+VLOOKUP($A165,'Base de dados 2015'!$A$2789:$F$3466,6,0)+VLOOKUP($A165,'Base de dados 2015'!$A$3475:$F$4152,6,0))/1000000</f>
        <v>7.4086093999999996</v>
      </c>
      <c r="E165" s="71">
        <f>(VLOOKUP($A165,'Base de dados 2016'!$A$2112:$F$2826,6,0)+VLOOKUP($A165,'Base de dados 2016'!$A$2833:$F$3547,6,0)+VLOOKUP($A165,'Base de dados 2016'!$A$3556:$F$4270,6,0))/1000000</f>
        <v>5.1815698600000006</v>
      </c>
      <c r="F165" s="71">
        <f>(VLOOKUP($A165,'Base de dados 2017'!$A$2232:$F$2954,6,0)+VLOOKUP($A165,'Base de dados 2017'!$A$2961:$F$3683,6,0)+VLOOKUP($A165,'Base de dados 2017'!$A$3692:$F$4414,6,0))/1000000</f>
        <v>6.6791375199999994</v>
      </c>
    </row>
    <row r="166" spans="1:6">
      <c r="A166" t="s">
        <v>5350</v>
      </c>
      <c r="B166" s="71"/>
      <c r="C166" s="71">
        <f>(VLOOKUP($A166,'Base de dados 2014'!$A$2030:$C$2715,3,0)+VLOOKUP($A166,'Base de dados 2014'!$A$2722:$C$3407,3,0)+VLOOKUP($A166,'Base de dados 2014'!$A$3416:$C$4101,3,0))/1000000</f>
        <v>6.5864907099999996</v>
      </c>
      <c r="D166" s="71">
        <f>(VLOOKUP($A166,'Base de dados 2015'!$A$2105:$F$2782,6,0)+VLOOKUP($A166,'Base de dados 2015'!$A$2789:$F$3466,6,0)+VLOOKUP($A166,'Base de dados 2015'!$A$3475:$F$4152,6,0))/1000000</f>
        <v>7.1685571500000007</v>
      </c>
      <c r="E166" s="71">
        <f>(VLOOKUP($A166,'Base de dados 2016'!$A$2112:$F$2826,6,0)+VLOOKUP($A166,'Base de dados 2016'!$A$2833:$F$3547,6,0)+VLOOKUP($A166,'Base de dados 2016'!$A$3556:$F$4270,6,0))/1000000</f>
        <v>4.20973854</v>
      </c>
      <c r="F166" s="71">
        <f>(VLOOKUP($A166,'Base de dados 2017'!$A$2232:$F$2954,6,0)+VLOOKUP($A166,'Base de dados 2017'!$A$2961:$F$3683,6,0)+VLOOKUP($A166,'Base de dados 2017'!$A$3692:$F$4414,6,0))/1000000</f>
        <v>4.0245444299999997</v>
      </c>
    </row>
    <row r="167" spans="1:6">
      <c r="A167" t="s">
        <v>5351</v>
      </c>
      <c r="B167" s="71"/>
      <c r="C167" s="71">
        <f>(VLOOKUP($A167,'Base de dados 2014'!$A$2030:$C$2715,3,0)+VLOOKUP($A167,'Base de dados 2014'!$A$2722:$C$3407,3,0)+VLOOKUP($A167,'Base de dados 2014'!$A$3416:$C$4101,3,0))/1000000</f>
        <v>10.163909979999998</v>
      </c>
      <c r="D167" s="71">
        <f>(VLOOKUP($A167,'Base de dados 2015'!$A$2105:$F$2782,6,0)+VLOOKUP($A167,'Base de dados 2015'!$A$2789:$F$3466,6,0)+VLOOKUP($A167,'Base de dados 2015'!$A$3475:$F$4152,6,0))/1000000</f>
        <v>16.07797046</v>
      </c>
      <c r="E167" s="71">
        <f>(VLOOKUP($A167,'Base de dados 2016'!$A$2112:$F$2826,6,0)+VLOOKUP($A167,'Base de dados 2016'!$A$2833:$F$3547,6,0)+VLOOKUP($A167,'Base de dados 2016'!$A$3556:$F$4270,6,0))/1000000</f>
        <v>16.09622061</v>
      </c>
      <c r="F167" s="71">
        <f>(VLOOKUP($A167,'Base de dados 2017'!$A$2232:$F$2954,6,0)+VLOOKUP($A167,'Base de dados 2017'!$A$2961:$F$3683,6,0)+VLOOKUP($A167,'Base de dados 2017'!$A$3692:$F$4414,6,0))/1000000</f>
        <v>18.881451809999998</v>
      </c>
    </row>
    <row r="168" spans="1:6">
      <c r="A168" t="s">
        <v>5352</v>
      </c>
      <c r="B168" s="71"/>
      <c r="C168" s="71">
        <f>(VLOOKUP($A168,'Base de dados 2014'!$A$2030:$C$2715,3,0)+VLOOKUP($A168,'Base de dados 2014'!$A$2722:$C$3407,3,0)+VLOOKUP($A168,'Base de dados 2014'!$A$3416:$C$4101,3,0))/1000000</f>
        <v>3.2691593400000003</v>
      </c>
      <c r="D168" s="71">
        <f>(VLOOKUP($A168,'Base de dados 2015'!$A$2105:$F$2782,6,0)+VLOOKUP($A168,'Base de dados 2015'!$A$2789:$F$3466,6,0)+VLOOKUP($A168,'Base de dados 2015'!$A$3475:$F$4152,6,0))/1000000</f>
        <v>1.3274618300000001</v>
      </c>
      <c r="E168" s="71">
        <f>(VLOOKUP($A168,'Base de dados 2016'!$A$2112:$F$2826,6,0)+VLOOKUP($A168,'Base de dados 2016'!$A$2833:$F$3547,6,0)+VLOOKUP($A168,'Base de dados 2016'!$A$3556:$F$4270,6,0))/1000000</f>
        <v>1.9089781400000001</v>
      </c>
      <c r="F168" s="71">
        <f>(VLOOKUP($A168,'Base de dados 2017'!$A$2232:$F$2954,6,0)+VLOOKUP($A168,'Base de dados 2017'!$A$2961:$F$3683,6,0)+VLOOKUP($A168,'Base de dados 2017'!$A$3692:$F$4414,6,0))/1000000</f>
        <v>1.1464257799999999</v>
      </c>
    </row>
    <row r="169" spans="1:6">
      <c r="A169" t="s">
        <v>5353</v>
      </c>
      <c r="B169" s="71"/>
      <c r="C169" s="71">
        <f>(VLOOKUP($A169,'Base de dados 2014'!$A$2030:$C$2715,3,0)+VLOOKUP($A169,'Base de dados 2014'!$A$2722:$C$3407,3,0)+VLOOKUP($A169,'Base de dados 2014'!$A$3416:$C$4101,3,0))/1000000</f>
        <v>223.27060754999999</v>
      </c>
      <c r="D169" s="71">
        <f>(VLOOKUP($A169,'Base de dados 2015'!$A$2105:$F$2782,6,0)+VLOOKUP($A169,'Base de dados 2015'!$A$2789:$F$3466,6,0)+VLOOKUP($A169,'Base de dados 2015'!$A$3475:$F$4152,6,0))/1000000</f>
        <v>315.21484556999997</v>
      </c>
      <c r="E169" s="71">
        <f>(VLOOKUP($A169,'Base de dados 2016'!$A$2112:$F$2826,6,0)+VLOOKUP($A169,'Base de dados 2016'!$A$2833:$F$3547,6,0)+VLOOKUP($A169,'Base de dados 2016'!$A$3556:$F$4270,6,0))/1000000</f>
        <v>232.6647782</v>
      </c>
      <c r="F169" s="71">
        <f>(VLOOKUP($A169,'Base de dados 2017'!$A$2232:$F$2954,6,0)+VLOOKUP($A169,'Base de dados 2017'!$A$2961:$F$3683,6,0)+VLOOKUP($A169,'Base de dados 2017'!$A$3692:$F$4414,6,0))/1000000</f>
        <v>330.20826002000007</v>
      </c>
    </row>
    <row r="170" spans="1:6">
      <c r="A170" t="s">
        <v>5354</v>
      </c>
      <c r="B170" s="71"/>
      <c r="C170" s="71">
        <f>(VLOOKUP($A170,'Base de dados 2014'!$A$2030:$C$2715,3,0)+VLOOKUP($A170,'Base de dados 2014'!$A$2722:$C$3407,3,0)+VLOOKUP($A170,'Base de dados 2014'!$A$3416:$C$4101,3,0))/1000000</f>
        <v>3959.7950227600004</v>
      </c>
      <c r="D170" s="71">
        <f>(VLOOKUP($A170,'Base de dados 2015'!$A$2105:$F$2782,6,0)+VLOOKUP($A170,'Base de dados 2015'!$A$2789:$F$3466,6,0)+VLOOKUP($A170,'Base de dados 2015'!$A$3475:$F$4152,6,0))/1000000</f>
        <v>50499.472911849996</v>
      </c>
      <c r="E170" s="71">
        <f>(VLOOKUP($A170,'Base de dados 2016'!$A$2112:$F$2826,6,0)+VLOOKUP($A170,'Base de dados 2016'!$A$2833:$F$3547,6,0)+VLOOKUP($A170,'Base de dados 2016'!$A$3556:$F$4270,6,0))/1000000</f>
        <v>34376.390315470002</v>
      </c>
      <c r="F170" s="71">
        <f>(VLOOKUP($A170,'Base de dados 2017'!$A$2232:$F$2954,6,0)+VLOOKUP($A170,'Base de dados 2017'!$A$2961:$F$3683,6,0)+VLOOKUP($A170,'Base de dados 2017'!$A$3692:$F$4414,6,0))/1000000</f>
        <v>17040.796257009999</v>
      </c>
    </row>
    <row r="171" spans="1:6">
      <c r="A171" t="s">
        <v>5355</v>
      </c>
      <c r="B171" s="71"/>
      <c r="C171" s="71">
        <f>(VLOOKUP($A171,'Base de dados 2014'!$A$2030:$C$2715,3,0)+VLOOKUP($A171,'Base de dados 2014'!$A$2722:$C$3407,3,0)+VLOOKUP($A171,'Base de dados 2014'!$A$3416:$C$4101,3,0))/1000000</f>
        <v>3959.7950227600004</v>
      </c>
      <c r="D171" s="71">
        <f>(VLOOKUP($A171,'Base de dados 2015'!$A$2105:$F$2782,6,0)+VLOOKUP($A171,'Base de dados 2015'!$A$2789:$F$3466,6,0)+VLOOKUP($A171,'Base de dados 2015'!$A$3475:$F$4152,6,0))/1000000</f>
        <v>50499.472911849996</v>
      </c>
      <c r="E171" s="71">
        <f>(VLOOKUP($A171,'Base de dados 2016'!$A$2112:$F$2826,6,0)+VLOOKUP($A171,'Base de dados 2016'!$A$2833:$F$3547,6,0)+VLOOKUP($A171,'Base de dados 2016'!$A$3556:$F$4270,6,0))/1000000</f>
        <v>34376.390315470002</v>
      </c>
      <c r="F171" s="71">
        <f>(VLOOKUP($A171,'Base de dados 2017'!$A$2232:$F$2954,6,0)+VLOOKUP($A171,'Base de dados 2017'!$A$2961:$F$3683,6,0)+VLOOKUP($A171,'Base de dados 2017'!$A$3692:$F$4414,6,0))/1000000</f>
        <v>17040.796257009999</v>
      </c>
    </row>
    <row r="172" spans="1:6">
      <c r="A172" t="s">
        <v>5356</v>
      </c>
      <c r="B172" s="71"/>
      <c r="C172" s="71" t="s">
        <v>3557</v>
      </c>
      <c r="D172" s="71" t="s">
        <v>3557</v>
      </c>
      <c r="E172" s="71">
        <f>(VLOOKUP($A172,'Base de dados 2016'!$A$2112:$F$2826,6,0)+VLOOKUP($A172,'Base de dados 2016'!$A$2833:$F$3547,6,0)+VLOOKUP($A172,'Base de dados 2016'!$A$3556:$F$4270,6,0))/1000000</f>
        <v>195.59801043000002</v>
      </c>
      <c r="F172" s="71">
        <f>(VLOOKUP($A172,'Base de dados 2017'!$A$2232:$F$2954,6,0)+VLOOKUP($A172,'Base de dados 2017'!$A$2961:$F$3683,6,0)+VLOOKUP($A172,'Base de dados 2017'!$A$3692:$F$4414,6,0))/1000000</f>
        <v>51.228947980000001</v>
      </c>
    </row>
    <row r="173" spans="1:6">
      <c r="A173" t="s">
        <v>5357</v>
      </c>
      <c r="B173" s="71"/>
      <c r="C173" s="71" t="s">
        <v>3557</v>
      </c>
      <c r="D173" s="71" t="s">
        <v>3557</v>
      </c>
      <c r="E173" s="71">
        <f>(VLOOKUP($A173,'Base de dados 2016'!$A$2112:$F$2826,6,0)+VLOOKUP($A173,'Base de dados 2016'!$A$2833:$F$3547,6,0)+VLOOKUP($A173,'Base de dados 2016'!$A$3556:$F$4270,6,0))/1000000</f>
        <v>1.6756113000000001</v>
      </c>
      <c r="F173" s="71">
        <f>(VLOOKUP($A173,'Base de dados 2017'!$A$2232:$F$2954,6,0)+VLOOKUP($A173,'Base de dados 2017'!$A$2961:$F$3683,6,0)+VLOOKUP($A173,'Base de dados 2017'!$A$3692:$F$4414,6,0))/1000000</f>
        <v>7.6189999999999993E-4</v>
      </c>
    </row>
    <row r="174" spans="1:6">
      <c r="A174" t="s">
        <v>5358</v>
      </c>
      <c r="B174" s="71"/>
      <c r="C174" s="71" t="s">
        <v>3557</v>
      </c>
      <c r="D174" s="71" t="s">
        <v>3557</v>
      </c>
      <c r="E174" s="71">
        <f>(VLOOKUP($A174,'Base de dados 2016'!$A$2112:$F$2826,6,0)+VLOOKUP($A174,'Base de dados 2016'!$A$2833:$F$3547,6,0)+VLOOKUP($A174,'Base de dados 2016'!$A$3556:$F$4270,6,0))/1000000</f>
        <v>4.2575851199999999</v>
      </c>
      <c r="F174" s="71">
        <f>(VLOOKUP($A174,'Base de dados 2017'!$A$2232:$F$2954,6,0)+VLOOKUP($A174,'Base de dados 2017'!$A$2961:$F$3683,6,0)+VLOOKUP($A174,'Base de dados 2017'!$A$3692:$F$4414,6,0))/1000000</f>
        <v>0.27809880999999997</v>
      </c>
    </row>
    <row r="175" spans="1:6">
      <c r="A175" t="s">
        <v>5359</v>
      </c>
      <c r="B175" s="71"/>
      <c r="C175" s="71" t="s">
        <v>3557</v>
      </c>
      <c r="D175" s="71" t="s">
        <v>3557</v>
      </c>
      <c r="E175" s="71">
        <f>(VLOOKUP($A175,'Base de dados 2016'!$A$2112:$F$2826,6,0)+VLOOKUP($A175,'Base de dados 2016'!$A$2833:$F$3547,6,0)+VLOOKUP($A175,'Base de dados 2016'!$A$3556:$F$4270,6,0))/1000000</f>
        <v>2.08358467</v>
      </c>
      <c r="F175" s="71">
        <f>(VLOOKUP($A175,'Base de dados 2017'!$A$2232:$F$2954,6,0)+VLOOKUP($A175,'Base de dados 2017'!$A$2961:$F$3683,6,0)+VLOOKUP($A175,'Base de dados 2017'!$A$3692:$F$4414,6,0))/1000000</f>
        <v>12.292185539999998</v>
      </c>
    </row>
    <row r="176" spans="1:6">
      <c r="A176" t="s">
        <v>5360</v>
      </c>
      <c r="B176" s="71"/>
      <c r="C176" s="71" t="s">
        <v>3557</v>
      </c>
      <c r="D176" s="71" t="s">
        <v>3557</v>
      </c>
      <c r="E176" s="71">
        <f>(VLOOKUP($A176,'Base de dados 2016'!$A$2112:$F$2826,6,0)+VLOOKUP($A176,'Base de dados 2016'!$A$2833:$F$3547,6,0)+VLOOKUP($A176,'Base de dados 2016'!$A$3556:$F$4270,6,0))/1000000</f>
        <v>14.957257460000001</v>
      </c>
      <c r="F176" s="71">
        <f>(VLOOKUP($A176,'Base de dados 2017'!$A$2232:$F$2954,6,0)+VLOOKUP($A176,'Base de dados 2017'!$A$2961:$F$3683,6,0)+VLOOKUP($A176,'Base de dados 2017'!$A$3692:$F$4414,6,0))/1000000</f>
        <v>0.25709238000000001</v>
      </c>
    </row>
    <row r="177" spans="1:6">
      <c r="A177" t="s">
        <v>5361</v>
      </c>
      <c r="B177" s="71"/>
      <c r="C177" s="71" t="s">
        <v>3557</v>
      </c>
      <c r="D177" s="71" t="s">
        <v>3557</v>
      </c>
      <c r="E177" s="71">
        <f>(VLOOKUP($A177,'Base de dados 2016'!$A$2112:$F$2826,6,0)+VLOOKUP($A177,'Base de dados 2016'!$A$2833:$F$3547,6,0)+VLOOKUP($A177,'Base de dados 2016'!$A$3556:$F$4270,6,0))/1000000</f>
        <v>172.62397188</v>
      </c>
      <c r="F177" s="71">
        <f>(VLOOKUP($A177,'Base de dados 2017'!$A$2232:$F$2954,6,0)+VLOOKUP($A177,'Base de dados 2017'!$A$2961:$F$3683,6,0)+VLOOKUP($A177,'Base de dados 2017'!$A$3692:$F$4414,6,0))/1000000</f>
        <v>38.400809350000003</v>
      </c>
    </row>
    <row r="178" spans="1:6">
      <c r="A178" t="s">
        <v>5362</v>
      </c>
      <c r="B178" s="71"/>
      <c r="C178" s="71">
        <f>(VLOOKUP($A178,'Base de dados 2014'!$A$2030:$C$2715,3,0)+VLOOKUP($A178,'Base de dados 2014'!$A$2722:$C$3407,3,0)+VLOOKUP($A178,'Base de dados 2014'!$A$3416:$C$4101,3,0))/1000000</f>
        <v>11672.015032709998</v>
      </c>
      <c r="D178" s="71">
        <f>(VLOOKUP($A178,'Base de dados 2015'!$A$2105:$F$2782,6,0)+VLOOKUP($A178,'Base de dados 2015'!$A$2789:$F$3466,6,0)+VLOOKUP($A178,'Base de dados 2015'!$A$3475:$F$4152,6,0))/1000000</f>
        <v>16866.372708750001</v>
      </c>
      <c r="E178" s="71">
        <f>(VLOOKUP($A178,'Base de dados 2016'!$A$2112:$F$2826,6,0)+VLOOKUP($A178,'Base de dados 2016'!$A$2833:$F$3547,6,0)+VLOOKUP($A178,'Base de dados 2016'!$A$3556:$F$4270,6,0))/1000000</f>
        <v>13213.348890809999</v>
      </c>
      <c r="F178" s="71">
        <f>(VLOOKUP($A178,'Base de dados 2017'!$A$2232:$F$2954,6,0)+VLOOKUP($A178,'Base de dados 2017'!$A$2961:$F$3683,6,0)+VLOOKUP($A178,'Base de dados 2017'!$A$3692:$F$4414,6,0))/1000000</f>
        <v>12614.716695189998</v>
      </c>
    </row>
    <row r="179" spans="1:6">
      <c r="A179" t="s">
        <v>5363</v>
      </c>
      <c r="B179" s="71"/>
      <c r="C179" s="71">
        <f>(VLOOKUP($A179,'Base de dados 2014'!$A$2030:$C$2715,3,0)+VLOOKUP($A179,'Base de dados 2014'!$A$2722:$C$3407,3,0)+VLOOKUP($A179,'Base de dados 2014'!$A$3416:$C$4101,3,0))/1000000</f>
        <v>9301.913728749998</v>
      </c>
      <c r="D179" s="71">
        <f>(VLOOKUP($A179,'Base de dados 2015'!$A$2105:$F$2782,6,0)+VLOOKUP($A179,'Base de dados 2015'!$A$2789:$F$3466,6,0)+VLOOKUP($A179,'Base de dados 2015'!$A$3475:$F$4152,6,0))/1000000</f>
        <v>14544.994808770001</v>
      </c>
      <c r="E179" s="71">
        <f>(VLOOKUP($A179,'Base de dados 2016'!$A$2112:$F$2826,6,0)+VLOOKUP($A179,'Base de dados 2016'!$A$2833:$F$3547,6,0)+VLOOKUP($A179,'Base de dados 2016'!$A$3556:$F$4270,6,0))/1000000</f>
        <v>11028.54129315</v>
      </c>
      <c r="F179" s="71">
        <f>(VLOOKUP($A179,'Base de dados 2017'!$A$2232:$F$2954,6,0)+VLOOKUP($A179,'Base de dados 2017'!$A$2961:$F$3683,6,0)+VLOOKUP($A179,'Base de dados 2017'!$A$3692:$F$4414,6,0))/1000000</f>
        <v>10348.168110629998</v>
      </c>
    </row>
    <row r="180" spans="1:6">
      <c r="A180" t="s">
        <v>5364</v>
      </c>
      <c r="B180" s="71"/>
      <c r="C180" s="71">
        <f>(VLOOKUP($A180,'Base de dados 2014'!$A$2030:$C$2715,3,0)+VLOOKUP($A180,'Base de dados 2014'!$A$2722:$C$3407,3,0)+VLOOKUP($A180,'Base de dados 2014'!$A$3416:$C$4101,3,0))/1000000</f>
        <v>1058.36034479</v>
      </c>
      <c r="D180" s="71">
        <f>(VLOOKUP($A180,'Base de dados 2015'!$A$2105:$F$2782,6,0)+VLOOKUP($A180,'Base de dados 2015'!$A$2789:$F$3466,6,0)+VLOOKUP($A180,'Base de dados 2015'!$A$3475:$F$4152,6,0))/1000000</f>
        <v>1896.3827236900001</v>
      </c>
      <c r="E180" s="71">
        <f>(VLOOKUP($A180,'Base de dados 2016'!$A$2112:$F$2826,6,0)+VLOOKUP($A180,'Base de dados 2016'!$A$2833:$F$3547,6,0)+VLOOKUP($A180,'Base de dados 2016'!$A$3556:$F$4270,6,0))/1000000</f>
        <v>1737.995351</v>
      </c>
      <c r="F180" s="71">
        <f>(VLOOKUP($A180,'Base de dados 2017'!$A$2232:$F$2954,6,0)+VLOOKUP($A180,'Base de dados 2017'!$A$2961:$F$3683,6,0)+VLOOKUP($A180,'Base de dados 2017'!$A$3692:$F$4414,6,0))/1000000</f>
        <v>1722.1247979699999</v>
      </c>
    </row>
    <row r="181" spans="1:6">
      <c r="A181" t="s">
        <v>5365</v>
      </c>
      <c r="B181" s="71"/>
      <c r="C181" s="71">
        <f>(VLOOKUP($A181,'Base de dados 2014'!$A$2030:$C$2715,3,0)+VLOOKUP($A181,'Base de dados 2014'!$A$2722:$C$3407,3,0)+VLOOKUP($A181,'Base de dados 2014'!$A$3416:$C$4101,3,0))/1000000</f>
        <v>110.34310934999999</v>
      </c>
      <c r="D181" s="71">
        <f>(VLOOKUP($A181,'Base de dados 2015'!$A$2105:$F$2782,6,0)+VLOOKUP($A181,'Base de dados 2015'!$A$2789:$F$3466,6,0)+VLOOKUP($A181,'Base de dados 2015'!$A$3475:$F$4152,6,0))/1000000</f>
        <v>45.4547746</v>
      </c>
      <c r="E181" s="71">
        <f>(VLOOKUP($A181,'Base de dados 2016'!$A$2112:$F$2826,6,0)+VLOOKUP($A181,'Base de dados 2016'!$A$2833:$F$3547,6,0)+VLOOKUP($A181,'Base de dados 2016'!$A$3556:$F$4270,6,0))/1000000</f>
        <v>38.76555939</v>
      </c>
      <c r="F181" s="71">
        <f>(VLOOKUP($A181,'Base de dados 2017'!$A$2232:$F$2954,6,0)+VLOOKUP($A181,'Base de dados 2017'!$A$2961:$F$3683,6,0)+VLOOKUP($A181,'Base de dados 2017'!$A$3692:$F$4414,6,0))/1000000</f>
        <v>25.054958840000001</v>
      </c>
    </row>
    <row r="182" spans="1:6">
      <c r="A182" t="s">
        <v>5366</v>
      </c>
      <c r="B182" s="71"/>
      <c r="C182" s="71">
        <f>(VLOOKUP($A182,'Base de dados 2014'!$A$2030:$C$2715,3,0)+VLOOKUP($A182,'Base de dados 2014'!$A$2722:$C$3407,3,0)+VLOOKUP($A182,'Base de dados 2014'!$A$3416:$C$4101,3,0))/1000000</f>
        <v>13.727269080000003</v>
      </c>
      <c r="D182" s="71">
        <f>(VLOOKUP($A182,'Base de dados 2015'!$A$2105:$F$2782,6,0)+VLOOKUP($A182,'Base de dados 2015'!$A$2789:$F$3466,6,0)+VLOOKUP($A182,'Base de dados 2015'!$A$3475:$F$4152,6,0))/1000000</f>
        <v>44.738972650000001</v>
      </c>
      <c r="E182" s="71">
        <f>(VLOOKUP($A182,'Base de dados 2016'!$A$2112:$F$2826,6,0)+VLOOKUP($A182,'Base de dados 2016'!$A$2833:$F$3547,6,0)+VLOOKUP($A182,'Base de dados 2016'!$A$3556:$F$4270,6,0))/1000000</f>
        <v>35.798055770000005</v>
      </c>
      <c r="F182" s="71">
        <f>(VLOOKUP($A182,'Base de dados 2017'!$A$2232:$F$2954,6,0)+VLOOKUP($A182,'Base de dados 2017'!$A$2961:$F$3683,6,0)+VLOOKUP($A182,'Base de dados 2017'!$A$3692:$F$4414,6,0))/1000000</f>
        <v>51.870827320000004</v>
      </c>
    </row>
    <row r="183" spans="1:6">
      <c r="A183" t="s">
        <v>5367</v>
      </c>
      <c r="B183" s="71"/>
      <c r="C183" s="71">
        <f>(VLOOKUP($A183,'Base de dados 2014'!$A$2030:$C$2715,3,0)+VLOOKUP($A183,'Base de dados 2014'!$A$2722:$C$3407,3,0)+VLOOKUP($A183,'Base de dados 2014'!$A$3416:$C$4101,3,0))/1000000</f>
        <v>1187.6705807400001</v>
      </c>
      <c r="D183" s="71">
        <f>(VLOOKUP($A183,'Base de dados 2015'!$A$2105:$F$2782,6,0)+VLOOKUP($A183,'Base de dados 2015'!$A$2789:$F$3466,6,0)+VLOOKUP($A183,'Base de dados 2015'!$A$3475:$F$4152,6,0))/1000000</f>
        <v>334.80142904000002</v>
      </c>
      <c r="E183" s="71">
        <f>(VLOOKUP($A183,'Base de dados 2016'!$A$2112:$F$2826,6,0)+VLOOKUP($A183,'Base de dados 2016'!$A$2833:$F$3547,6,0)+VLOOKUP($A183,'Base de dados 2016'!$A$3556:$F$4270,6,0))/1000000</f>
        <v>372.24863149999999</v>
      </c>
      <c r="F183" s="71">
        <f>(VLOOKUP($A183,'Base de dados 2017'!$A$2232:$F$2954,6,0)+VLOOKUP($A183,'Base de dados 2017'!$A$2961:$F$3683,6,0)+VLOOKUP($A183,'Base de dados 2017'!$A$3692:$F$4414,6,0))/1000000</f>
        <v>467.49800042999999</v>
      </c>
    </row>
    <row r="184" spans="1:6">
      <c r="A184" t="s">
        <v>5368</v>
      </c>
      <c r="B184" s="71"/>
      <c r="C184" s="71">
        <f>(VLOOKUP($A184,'Base de dados 2014'!$A$2030:$C$2715,3,0)+VLOOKUP($A184,'Base de dados 2014'!$A$2722:$C$3407,3,0)+VLOOKUP($A184,'Base de dados 2014'!$A$3416:$C$4101,3,0))/1000000</f>
        <v>27764.86166382</v>
      </c>
      <c r="D184" s="71">
        <f>(VLOOKUP($A184,'Base de dados 2015'!$A$2105:$F$2782,6,0)+VLOOKUP($A184,'Base de dados 2015'!$A$2789:$F$3466,6,0)+VLOOKUP($A184,'Base de dados 2015'!$A$3475:$F$4152,6,0))/1000000</f>
        <v>134202.67664719999</v>
      </c>
      <c r="E184" s="71">
        <f>(VLOOKUP($A184,'Base de dados 2016'!$A$2112:$F$2826,6,0)+VLOOKUP($A184,'Base de dados 2016'!$A$2833:$F$3547,6,0)+VLOOKUP($A184,'Base de dados 2016'!$A$3556:$F$4270,6,0))/1000000</f>
        <v>59019.634563830004</v>
      </c>
      <c r="F184" s="71">
        <f>(VLOOKUP($A184,'Base de dados 2017'!$A$2232:$F$2954,6,0)+VLOOKUP($A184,'Base de dados 2017'!$A$2961:$F$3683,6,0)+VLOOKUP($A184,'Base de dados 2017'!$A$3692:$F$4414,6,0))/1000000</f>
        <v>28749.370390470001</v>
      </c>
    </row>
    <row r="185" spans="1:6">
      <c r="A185" t="s">
        <v>5369</v>
      </c>
      <c r="B185" s="71"/>
      <c r="C185" s="71">
        <f>(VLOOKUP($A185,'Base de dados 2014'!$A$2030:$C$2715,3,0)+VLOOKUP($A185,'Base de dados 2014'!$A$2722:$C$3407,3,0)+VLOOKUP($A185,'Base de dados 2014'!$A$3416:$C$4101,3,0))/1000000</f>
        <v>10.495651689999999</v>
      </c>
      <c r="D185" s="71">
        <f>(VLOOKUP($A185,'Base de dados 2015'!$A$2105:$F$2782,6,0)+VLOOKUP($A185,'Base de dados 2015'!$A$2789:$F$3466,6,0)+VLOOKUP($A185,'Base de dados 2015'!$A$3475:$F$4152,6,0))/1000000</f>
        <v>12.177711029999999</v>
      </c>
      <c r="E185" s="71">
        <f>(VLOOKUP($A185,'Base de dados 2016'!$A$2112:$F$2826,6,0)+VLOOKUP($A185,'Base de dados 2016'!$A$2833:$F$3547,6,0)+VLOOKUP($A185,'Base de dados 2016'!$A$3556:$F$4270,6,0))/1000000</f>
        <v>4.0265296299999997</v>
      </c>
      <c r="F185" s="71">
        <f>(VLOOKUP($A185,'Base de dados 2017'!$A$2232:$F$2954,6,0)+VLOOKUP($A185,'Base de dados 2017'!$A$2961:$F$3683,6,0)+VLOOKUP($A185,'Base de dados 2017'!$A$3692:$F$4414,6,0))/1000000</f>
        <v>34.770934969999999</v>
      </c>
    </row>
    <row r="186" spans="1:6">
      <c r="A186" t="s">
        <v>5370</v>
      </c>
      <c r="B186" s="71"/>
      <c r="C186" s="71">
        <f>(VLOOKUP($A186,'Base de dados 2014'!$A$2030:$C$2715,3,0)+VLOOKUP($A186,'Base de dados 2014'!$A$2722:$C$3407,3,0)+VLOOKUP($A186,'Base de dados 2014'!$A$3416:$C$4101,3,0))/1000000</f>
        <v>0.11274297999999999</v>
      </c>
      <c r="D186" s="71">
        <f>(VLOOKUP($A186,'Base de dados 2015'!$A$2105:$F$2782,6,0)+VLOOKUP($A186,'Base de dados 2015'!$A$2789:$F$3466,6,0)+VLOOKUP($A186,'Base de dados 2015'!$A$3475:$F$4152,6,0))/1000000</f>
        <v>0.28924134000000001</v>
      </c>
      <c r="E186" s="71">
        <f>(VLOOKUP($A186,'Base de dados 2016'!$A$2112:$F$2826,6,0)+VLOOKUP($A186,'Base de dados 2016'!$A$2833:$F$3547,6,0)+VLOOKUP($A186,'Base de dados 2016'!$A$3556:$F$4270,6,0))/1000000</f>
        <v>1.76942128</v>
      </c>
      <c r="F186" s="71">
        <f>(VLOOKUP($A186,'Base de dados 2017'!$A$2232:$F$2954,6,0)+VLOOKUP($A186,'Base de dados 2017'!$A$2961:$F$3683,6,0)+VLOOKUP($A186,'Base de dados 2017'!$A$3692:$F$4414,6,0))/1000000</f>
        <v>23.95459507</v>
      </c>
    </row>
    <row r="187" spans="1:6">
      <c r="A187" t="s">
        <v>5371</v>
      </c>
      <c r="B187" s="71"/>
      <c r="C187" s="71">
        <f>(VLOOKUP($A187,'Base de dados 2014'!$A$2030:$C$2715,3,0)+VLOOKUP($A187,'Base de dados 2014'!$A$2722:$C$3407,3,0)+VLOOKUP($A187,'Base de dados 2014'!$A$3416:$C$4101,3,0))/1000000</f>
        <v>7.7879999999999996E-4</v>
      </c>
      <c r="D187" s="71">
        <f>(VLOOKUP($A187,'Base de dados 2015'!$A$2105:$F$2782,6,0)+VLOOKUP($A187,'Base de dados 2015'!$A$2789:$F$3466,6,0)+VLOOKUP($A187,'Base de dados 2015'!$A$3475:$F$4152,6,0))/1000000</f>
        <v>0</v>
      </c>
      <c r="E187" s="71">
        <f>(VLOOKUP($A187,'Base de dados 2016'!$A$2112:$F$2826,6,0)+VLOOKUP($A187,'Base de dados 2016'!$A$2833:$F$3547,6,0)+VLOOKUP($A187,'Base de dados 2016'!$A$3556:$F$4270,6,0))/1000000</f>
        <v>0.71584655000000008</v>
      </c>
      <c r="F187" s="71">
        <f>(VLOOKUP($A187,'Base de dados 2017'!$A$2232:$F$2954,6,0)+VLOOKUP($A187,'Base de dados 2017'!$A$2961:$F$3683,6,0)+VLOOKUP($A187,'Base de dados 2017'!$A$3692:$F$4414,6,0))/1000000</f>
        <v>1.7685675199999999</v>
      </c>
    </row>
    <row r="188" spans="1:6">
      <c r="A188" t="s">
        <v>5372</v>
      </c>
      <c r="B188" s="71"/>
      <c r="C188" s="71">
        <f>(VLOOKUP($A188,'Base de dados 2014'!$A$2030:$C$2715,3,0)+VLOOKUP($A188,'Base de dados 2014'!$A$2722:$C$3407,3,0)+VLOOKUP($A188,'Base de dados 2014'!$A$3416:$C$4101,3,0))/1000000</f>
        <v>5.6823839999999994E-2</v>
      </c>
      <c r="D188" s="71">
        <f>(VLOOKUP($A188,'Base de dados 2015'!$A$2105:$F$2782,6,0)+VLOOKUP($A188,'Base de dados 2015'!$A$2789:$F$3466,6,0)+VLOOKUP($A188,'Base de dados 2015'!$A$3475:$F$4152,6,0))/1000000</f>
        <v>0.18052191000000001</v>
      </c>
      <c r="E188" s="71">
        <f>(VLOOKUP($A188,'Base de dados 2016'!$A$2112:$F$2826,6,0)+VLOOKUP($A188,'Base de dados 2016'!$A$2833:$F$3547,6,0)+VLOOKUP($A188,'Base de dados 2016'!$A$3556:$F$4270,6,0))/1000000</f>
        <v>0.23478204999999999</v>
      </c>
      <c r="F188" s="71">
        <f>(VLOOKUP($A188,'Base de dados 2017'!$A$2232:$F$2954,6,0)+VLOOKUP($A188,'Base de dados 2017'!$A$2961:$F$3683,6,0)+VLOOKUP($A188,'Base de dados 2017'!$A$3692:$F$4414,6,0))/1000000</f>
        <v>0.31576482</v>
      </c>
    </row>
    <row r="189" spans="1:6">
      <c r="A189" t="s">
        <v>5373</v>
      </c>
      <c r="B189" s="71"/>
      <c r="C189" s="71">
        <f>(VLOOKUP($A189,'Base de dados 2014'!$A$2030:$C$2715,3,0)+VLOOKUP($A189,'Base de dados 2014'!$A$2722:$C$3407,3,0)+VLOOKUP($A189,'Base de dados 2014'!$A$3416:$C$4101,3,0))/1000000</f>
        <v>9.4619051600000006</v>
      </c>
      <c r="D189" s="71">
        <f>(VLOOKUP($A189,'Base de dados 2015'!$A$2105:$F$2782,6,0)+VLOOKUP($A189,'Base de dados 2015'!$A$2789:$F$3466,6,0)+VLOOKUP($A189,'Base de dados 2015'!$A$3475:$F$4152,6,0))/1000000</f>
        <v>11.176332</v>
      </c>
      <c r="E189" s="71">
        <f>(VLOOKUP($A189,'Base de dados 2016'!$A$2112:$F$2826,6,0)+VLOOKUP($A189,'Base de dados 2016'!$A$2833:$F$3547,6,0)+VLOOKUP($A189,'Base de dados 2016'!$A$3556:$F$4270,6,0))/1000000</f>
        <v>3.0349999999999999E-3</v>
      </c>
      <c r="F189" s="71">
        <f>(VLOOKUP($A189,'Base de dados 2017'!$A$2232:$F$2954,6,0)+VLOOKUP($A189,'Base de dados 2017'!$A$2961:$F$3683,6,0)+VLOOKUP($A189,'Base de dados 2017'!$A$3692:$F$4414,6,0))/1000000</f>
        <v>0</v>
      </c>
    </row>
    <row r="190" spans="1:6">
      <c r="A190" t="s">
        <v>5374</v>
      </c>
      <c r="B190" s="71"/>
      <c r="C190" s="71">
        <f>(VLOOKUP($A190,'Base de dados 2014'!$A$2030:$C$2715,3,0)+VLOOKUP($A190,'Base de dados 2014'!$A$2722:$C$3407,3,0)+VLOOKUP($A190,'Base de dados 2014'!$A$3416:$C$4101,3,0))/1000000</f>
        <v>0.86340091000000008</v>
      </c>
      <c r="D190" s="71">
        <f>(VLOOKUP($A190,'Base de dados 2015'!$A$2105:$F$2782,6,0)+VLOOKUP($A190,'Base de dados 2015'!$A$2789:$F$3466,6,0)+VLOOKUP($A190,'Base de dados 2015'!$A$3475:$F$4152,6,0))/1000000</f>
        <v>0.53161577999999998</v>
      </c>
      <c r="E190" s="71">
        <f>(VLOOKUP($A190,'Base de dados 2016'!$A$2112:$F$2826,6,0)+VLOOKUP($A190,'Base de dados 2016'!$A$2833:$F$3547,6,0)+VLOOKUP($A190,'Base de dados 2016'!$A$3556:$F$4270,6,0))/1000000</f>
        <v>1.3034447499999999</v>
      </c>
      <c r="F190" s="71">
        <f>(VLOOKUP($A190,'Base de dados 2017'!$A$2232:$F$2954,6,0)+VLOOKUP($A190,'Base de dados 2017'!$A$2961:$F$3683,6,0)+VLOOKUP($A190,'Base de dados 2017'!$A$3692:$F$4414,6,0))/1000000</f>
        <v>8.7320075600000013</v>
      </c>
    </row>
    <row r="191" spans="1:6">
      <c r="A191" t="s">
        <v>5375</v>
      </c>
      <c r="B191" s="71"/>
      <c r="C191" s="71">
        <f>(VLOOKUP($A191,'Base de dados 2014'!$A$2030:$C$2715,3,0)+VLOOKUP($A191,'Base de dados 2014'!$A$2722:$C$3407,3,0)+VLOOKUP($A191,'Base de dados 2014'!$A$3416:$C$4101,3,0))/1000000</f>
        <v>158507.21993004999</v>
      </c>
      <c r="D191" s="71">
        <f>(VLOOKUP($A191,'Base de dados 2015'!$A$2105:$F$2782,6,0)+VLOOKUP($A191,'Base de dados 2015'!$A$2789:$F$3466,6,0)+VLOOKUP($A191,'Base de dados 2015'!$A$3475:$F$4152,6,0))/1000000</f>
        <v>357896.14491927001</v>
      </c>
      <c r="E191" s="71">
        <f>(VLOOKUP($A191,'Base de dados 2016'!$A$2112:$F$2826,6,0)+VLOOKUP($A191,'Base de dados 2016'!$A$2833:$F$3547,6,0)+VLOOKUP($A191,'Base de dados 2016'!$A$3556:$F$4270,6,0))/1000000</f>
        <v>473230.68015343003</v>
      </c>
      <c r="F191" s="71">
        <f>(VLOOKUP($A191,'Base de dados 2017'!$A$2232:$F$2954,6,0)+VLOOKUP($A191,'Base de dados 2017'!$A$2961:$F$3683,6,0)+VLOOKUP($A191,'Base de dados 2017'!$A$3692:$F$4414,6,0))/1000000</f>
        <v>981768.07879932004</v>
      </c>
    </row>
    <row r="192" spans="1:6">
      <c r="A192" t="s">
        <v>5376</v>
      </c>
      <c r="B192" s="71"/>
      <c r="C192" s="71">
        <f>(VLOOKUP($A192,'Base de dados 2014'!$A$2030:$C$2715,3,0)+VLOOKUP($A192,'Base de dados 2014'!$A$2722:$C$3407,3,0)+VLOOKUP($A192,'Base de dados 2014'!$A$3416:$C$4101,3,0))/1000000</f>
        <v>650.27657502</v>
      </c>
      <c r="D192" s="71">
        <f>(VLOOKUP($A192,'Base de dados 2015'!$A$2105:$F$2782,6,0)+VLOOKUP($A192,'Base de dados 2015'!$A$2789:$F$3466,6,0)+VLOOKUP($A192,'Base de dados 2015'!$A$3475:$F$4152,6,0))/1000000</f>
        <v>6268.26998086</v>
      </c>
      <c r="E192" s="71">
        <f>(VLOOKUP($A192,'Base de dados 2016'!$A$2112:$F$2826,6,0)+VLOOKUP($A192,'Base de dados 2016'!$A$2833:$F$3547,6,0)+VLOOKUP($A192,'Base de dados 2016'!$A$3556:$F$4270,6,0))/1000000</f>
        <v>3094.9915828599997</v>
      </c>
      <c r="F192" s="71">
        <f>(VLOOKUP($A192,'Base de dados 2017'!$A$2232:$F$2954,6,0)+VLOOKUP($A192,'Base de dados 2017'!$A$2961:$F$3683,6,0)+VLOOKUP($A192,'Base de dados 2017'!$A$3692:$F$4414,6,0))/1000000</f>
        <v>19695.496151890002</v>
      </c>
    </row>
    <row r="193" spans="1:6">
      <c r="A193" t="s">
        <v>5377</v>
      </c>
      <c r="B193" s="71"/>
      <c r="C193" s="71">
        <f>(VLOOKUP($A193,'Base de dados 2014'!$A$2030:$C$2715,3,0)+VLOOKUP($A193,'Base de dados 2014'!$A$2722:$C$3407,3,0)+VLOOKUP($A193,'Base de dados 2014'!$A$3416:$C$4101,3,0))/1000000</f>
        <v>146520.83582368999</v>
      </c>
      <c r="D193" s="71">
        <f>(VLOOKUP($A193,'Base de dados 2015'!$A$2105:$F$2782,6,0)+VLOOKUP($A193,'Base de dados 2015'!$A$2789:$F$3466,6,0)+VLOOKUP($A193,'Base de dados 2015'!$A$3475:$F$4152,6,0))/1000000</f>
        <v>316639.33420029003</v>
      </c>
      <c r="E193" s="71">
        <f>(VLOOKUP($A193,'Base de dados 2016'!$A$2112:$F$2826,6,0)+VLOOKUP($A193,'Base de dados 2016'!$A$2833:$F$3547,6,0)+VLOOKUP($A193,'Base de dados 2016'!$A$3556:$F$4270,6,0))/1000000</f>
        <v>402082.32895563002</v>
      </c>
      <c r="F193" s="71">
        <f>(VLOOKUP($A193,'Base de dados 2017'!$A$2232:$F$2954,6,0)+VLOOKUP($A193,'Base de dados 2017'!$A$2961:$F$3683,6,0)+VLOOKUP($A193,'Base de dados 2017'!$A$3692:$F$4414,6,0))/1000000</f>
        <v>870241.86415709998</v>
      </c>
    </row>
    <row r="194" spans="1:6">
      <c r="A194" t="s">
        <v>5378</v>
      </c>
      <c r="B194" s="71"/>
      <c r="C194" s="71">
        <f>(VLOOKUP($A194,'Base de dados 2014'!$A$2030:$C$2715,3,0)+VLOOKUP($A194,'Base de dados 2014'!$A$2722:$C$3407,3,0)+VLOOKUP($A194,'Base de dados 2014'!$A$3416:$C$4101,3,0))/1000000</f>
        <v>693.31618584</v>
      </c>
      <c r="D194" s="71">
        <f>(VLOOKUP($A194,'Base de dados 2015'!$A$2105:$F$2782,6,0)+VLOOKUP($A194,'Base de dados 2015'!$A$2789:$F$3466,6,0)+VLOOKUP($A194,'Base de dados 2015'!$A$3475:$F$4152,6,0))/1000000</f>
        <v>404.38866594999996</v>
      </c>
      <c r="E194" s="71">
        <f>(VLOOKUP($A194,'Base de dados 2016'!$A$2112:$F$2826,6,0)+VLOOKUP($A194,'Base de dados 2016'!$A$2833:$F$3547,6,0)+VLOOKUP($A194,'Base de dados 2016'!$A$3556:$F$4270,6,0))/1000000</f>
        <v>213.18738368000001</v>
      </c>
      <c r="F194" s="71">
        <f>(VLOOKUP($A194,'Base de dados 2017'!$A$2232:$F$2954,6,0)+VLOOKUP($A194,'Base de dados 2017'!$A$2961:$F$3683,6,0)+VLOOKUP($A194,'Base de dados 2017'!$A$3692:$F$4414,6,0))/1000000</f>
        <v>18405.803120309996</v>
      </c>
    </row>
    <row r="195" spans="1:6">
      <c r="A195" t="s">
        <v>5379</v>
      </c>
      <c r="B195" s="71"/>
      <c r="C195" s="71">
        <f>(VLOOKUP($A195,'Base de dados 2014'!$A$2030:$C$2715,3,0)+VLOOKUP($A195,'Base de dados 2014'!$A$2722:$C$3407,3,0)+VLOOKUP($A195,'Base de dados 2014'!$A$3416:$C$4101,3,0))/1000000</f>
        <v>116.11842431000001</v>
      </c>
      <c r="D195" s="71">
        <f>(VLOOKUP($A195,'Base de dados 2015'!$A$2105:$F$2782,6,0)+VLOOKUP($A195,'Base de dados 2015'!$A$2789:$F$3466,6,0)+VLOOKUP($A195,'Base de dados 2015'!$A$3475:$F$4152,6,0))/1000000</f>
        <v>3518.6937744399997</v>
      </c>
      <c r="E195" s="71">
        <f>(VLOOKUP($A195,'Base de dados 2016'!$A$2112:$F$2826,6,0)+VLOOKUP($A195,'Base de dados 2016'!$A$2833:$F$3547,6,0)+VLOOKUP($A195,'Base de dados 2016'!$A$3556:$F$4270,6,0))/1000000</f>
        <v>1111.8573387599999</v>
      </c>
      <c r="F195" s="71">
        <f>(VLOOKUP($A195,'Base de dados 2017'!$A$2232:$F$2954,6,0)+VLOOKUP($A195,'Base de dados 2017'!$A$2961:$F$3683,6,0)+VLOOKUP($A195,'Base de dados 2017'!$A$3692:$F$4414,6,0))/1000000</f>
        <v>6779.2696370699996</v>
      </c>
    </row>
    <row r="196" spans="1:6">
      <c r="A196" t="s">
        <v>5380</v>
      </c>
      <c r="B196" s="71"/>
      <c r="C196" s="71">
        <f>(VLOOKUP($A196,'Base de dados 2014'!$A$2030:$C$2715,3,0)+VLOOKUP($A196,'Base de dados 2014'!$A$2722:$C$3407,3,0)+VLOOKUP($A196,'Base de dados 2014'!$A$3416:$C$4101,3,0))/1000000</f>
        <v>1.07459433</v>
      </c>
      <c r="D196" s="71">
        <f>(VLOOKUP($A196,'Base de dados 2015'!$A$2105:$F$2782,6,0)+VLOOKUP($A196,'Base de dados 2015'!$A$2789:$F$3466,6,0)+VLOOKUP($A196,'Base de dados 2015'!$A$3475:$F$4152,6,0))/1000000</f>
        <v>0</v>
      </c>
      <c r="E196" s="71">
        <f>(VLOOKUP($A196,'Base de dados 2016'!$A$2112:$F$2826,6,0)+VLOOKUP($A196,'Base de dados 2016'!$A$2833:$F$3547,6,0)+VLOOKUP($A196,'Base de dados 2016'!$A$3556:$F$4270,6,0))/1000000</f>
        <v>0</v>
      </c>
      <c r="F196" s="71">
        <f>(VLOOKUP($A196,'Base de dados 2017'!$A$2232:$F$2954,6,0)+VLOOKUP($A196,'Base de dados 2017'!$A$2961:$F$3683,6,0)+VLOOKUP($A196,'Base de dados 2017'!$A$3692:$F$4414,6,0))/1000000</f>
        <v>0</v>
      </c>
    </row>
    <row r="197" spans="1:6">
      <c r="A197" t="s">
        <v>5381</v>
      </c>
      <c r="B197" s="71"/>
      <c r="C197" s="71">
        <f>(VLOOKUP($A197,'Base de dados 2014'!$A$2030:$C$2715,3,0)+VLOOKUP($A197,'Base de dados 2014'!$A$2722:$C$3407,3,0)+VLOOKUP($A197,'Base de dados 2014'!$A$3416:$C$4101,3,0))/1000000</f>
        <v>2.9092416600000002</v>
      </c>
      <c r="D197" s="71">
        <f>(VLOOKUP($A197,'Base de dados 2015'!$A$2105:$F$2782,6,0)+VLOOKUP($A197,'Base de dados 2015'!$A$2789:$F$3466,6,0)+VLOOKUP($A197,'Base de dados 2015'!$A$3475:$F$4152,6,0))/1000000</f>
        <v>213.23383577999999</v>
      </c>
      <c r="E197" s="71">
        <f>(VLOOKUP($A197,'Base de dados 2016'!$A$2112:$F$2826,6,0)+VLOOKUP($A197,'Base de dados 2016'!$A$2833:$F$3547,6,0)+VLOOKUP($A197,'Base de dados 2016'!$A$3556:$F$4270,6,0))/1000000</f>
        <v>0.14186544000000001</v>
      </c>
      <c r="F197" s="71">
        <f>(VLOOKUP($A197,'Base de dados 2017'!$A$2232:$F$2954,6,0)+VLOOKUP($A197,'Base de dados 2017'!$A$2961:$F$3683,6,0)+VLOOKUP($A197,'Base de dados 2017'!$A$3692:$F$4414,6,0))/1000000</f>
        <v>-1.5922701799999999</v>
      </c>
    </row>
    <row r="198" spans="1:6">
      <c r="A198" t="s">
        <v>5382</v>
      </c>
      <c r="B198" s="71"/>
      <c r="C198" s="71">
        <f>(VLOOKUP($A198,'Base de dados 2014'!$A$2030:$C$2715,3,0)+VLOOKUP($A198,'Base de dados 2014'!$A$2722:$C$3407,3,0)+VLOOKUP($A198,'Base de dados 2014'!$A$3416:$C$4101,3,0))/1000000</f>
        <v>10522.689085200002</v>
      </c>
      <c r="D198" s="71">
        <f>(VLOOKUP($A198,'Base de dados 2015'!$A$2105:$F$2782,6,0)+VLOOKUP($A198,'Base de dados 2015'!$A$2789:$F$3466,6,0)+VLOOKUP($A198,'Base de dados 2015'!$A$3475:$F$4152,6,0))/1000000</f>
        <v>30852.224461949998</v>
      </c>
      <c r="E198" s="71">
        <f>(VLOOKUP($A198,'Base de dados 2016'!$A$2112:$F$2826,6,0)+VLOOKUP($A198,'Base de dados 2016'!$A$2833:$F$3547,6,0)+VLOOKUP($A198,'Base de dados 2016'!$A$3556:$F$4270,6,0))/1000000</f>
        <v>66728.173027060009</v>
      </c>
      <c r="F198" s="71">
        <f>(VLOOKUP($A198,'Base de dados 2017'!$A$2232:$F$2954,6,0)+VLOOKUP($A198,'Base de dados 2017'!$A$2961:$F$3683,6,0)+VLOOKUP($A198,'Base de dados 2017'!$A$3692:$F$4414,6,0))/1000000</f>
        <v>66647.238003129998</v>
      </c>
    </row>
    <row r="199" spans="1:6">
      <c r="A199" s="73" t="s">
        <v>5899</v>
      </c>
      <c r="B199" s="71"/>
      <c r="C199" s="71">
        <f>(VLOOKUP($A199,'Base de dados 2014'!$A$2030:$C$2715,3,0)+VLOOKUP($A199,'Base de dados 2014'!$A$2722:$C$3407,3,0)+VLOOKUP($A199,'Base de dados 2014'!$A$3416:$C$4101,3,0))/1000000</f>
        <v>316.85307382000002</v>
      </c>
      <c r="D199" s="71" t="s">
        <v>3557</v>
      </c>
      <c r="E199" s="71" t="s">
        <v>3557</v>
      </c>
      <c r="F199" s="71" t="s">
        <v>3557</v>
      </c>
    </row>
    <row r="200" spans="1:6">
      <c r="A200" s="73" t="s">
        <v>5383</v>
      </c>
      <c r="B200" s="71"/>
      <c r="C200" s="71">
        <f>(VLOOKUP($A200,'Base de dados 2014'!$A$2030:$C$2715,3,0)+VLOOKUP($A200,'Base de dados 2014'!$A$2722:$C$3407,3,0)+VLOOKUP($A200,'Base de dados 2014'!$A$3416:$C$4101,3,0))/1000000</f>
        <v>-9.8066332100000011</v>
      </c>
      <c r="D200" s="71" t="s">
        <v>3557</v>
      </c>
      <c r="E200" s="71" t="s">
        <v>3557</v>
      </c>
      <c r="F200" s="71" t="s">
        <v>3557</v>
      </c>
    </row>
    <row r="201" spans="1:6">
      <c r="A201" s="73" t="s">
        <v>5384</v>
      </c>
      <c r="B201" s="71"/>
      <c r="C201" s="71">
        <f>(VLOOKUP($A201,'Base de dados 2014'!$A$2030:$C$2715,3,0)+VLOOKUP($A201,'Base de dados 2014'!$A$2722:$C$3407,3,0)+VLOOKUP($A201,'Base de dados 2014'!$A$3416:$C$4101,3,0))/1000000</f>
        <v>2.05E-4</v>
      </c>
      <c r="D201" s="71" t="s">
        <v>3557</v>
      </c>
      <c r="E201" s="71" t="s">
        <v>3557</v>
      </c>
      <c r="F201" s="71" t="s">
        <v>3557</v>
      </c>
    </row>
    <row r="202" spans="1:6">
      <c r="A202" s="73" t="s">
        <v>5385</v>
      </c>
      <c r="B202" s="71"/>
      <c r="C202" s="71">
        <f>(VLOOKUP($A202,'Base de dados 2014'!$A$2030:$C$2715,3,0)+VLOOKUP($A202,'Base de dados 2014'!$A$2722:$C$3407,3,0)+VLOOKUP($A202,'Base de dados 2014'!$A$3416:$C$4101,3,0))/1000000</f>
        <v>129.78663969999999</v>
      </c>
      <c r="D202" s="71" t="s">
        <v>3557</v>
      </c>
      <c r="E202" s="71" t="s">
        <v>3557</v>
      </c>
      <c r="F202" s="71" t="s">
        <v>3557</v>
      </c>
    </row>
    <row r="203" spans="1:6">
      <c r="A203" t="s">
        <v>5386</v>
      </c>
      <c r="B203" s="71"/>
      <c r="C203" s="71">
        <f>(VLOOKUP($A203,'Base de dados 2014'!$A$2030:$C$2715,3,0)+VLOOKUP($A203,'Base de dados 2014'!$A$2722:$C$3407,3,0)+VLOOKUP($A203,'Base de dados 2014'!$A$3416:$C$4101,3,0))/1000000</f>
        <v>5270510.2815880794</v>
      </c>
      <c r="D203" s="71">
        <f>(VLOOKUP($A203,'Base de dados 2015'!$A$2105:$F$2782,6,0)+VLOOKUP($A203,'Base de dados 2015'!$A$2789:$F$3466,6,0)+VLOOKUP($A203,'Base de dados 2015'!$A$3475:$F$4152,6,0))/1000000</f>
        <v>216643.47252035004</v>
      </c>
      <c r="E203" s="71">
        <f>(VLOOKUP($A203,'Base de dados 2016'!$A$2112:$F$2826,6,0)+VLOOKUP($A203,'Base de dados 2016'!$A$2833:$F$3547,6,0)+VLOOKUP($A203,'Base de dados 2016'!$A$3556:$F$4270,6,0))/1000000</f>
        <v>369151.32185320999</v>
      </c>
      <c r="F203" s="71">
        <f>(VLOOKUP($A203,'Base de dados 2017'!$A$2232:$F$2954,6,0)+VLOOKUP($A203,'Base de dados 2017'!$A$2961:$F$3683,6,0)+VLOOKUP($A203,'Base de dados 2017'!$A$3692:$F$4414,6,0))/1000000</f>
        <v>565335.82652441005</v>
      </c>
    </row>
    <row r="204" spans="1:6">
      <c r="A204" t="s">
        <v>5387</v>
      </c>
      <c r="B204" s="71"/>
      <c r="C204" s="71">
        <f>(VLOOKUP($A204,'Base de dados 2014'!$A$2030:$C$2715,3,0)+VLOOKUP($A204,'Base de dados 2014'!$A$2722:$C$3407,3,0)+VLOOKUP($A204,'Base de dados 2014'!$A$3416:$C$4101,3,0))/1000000</f>
        <v>393.64311832999999</v>
      </c>
      <c r="D204" s="71">
        <f>(VLOOKUP($A204,'Base de dados 2015'!$A$2105:$F$2782,6,0)+VLOOKUP($A204,'Base de dados 2015'!$A$2789:$F$3466,6,0)+VLOOKUP($A204,'Base de dados 2015'!$A$3475:$F$4152,6,0))/1000000</f>
        <v>0</v>
      </c>
      <c r="E204" s="71">
        <f>(VLOOKUP($A204,'Base de dados 2016'!$A$2112:$F$2826,6,0)+VLOOKUP($A204,'Base de dados 2016'!$A$2833:$F$3547,6,0)+VLOOKUP($A204,'Base de dados 2016'!$A$3556:$F$4270,6,0))/1000000</f>
        <v>0</v>
      </c>
      <c r="F204" s="71">
        <f>(VLOOKUP($A204,'Base de dados 2017'!$A$2232:$F$2954,6,0)+VLOOKUP($A204,'Base de dados 2017'!$A$2961:$F$3683,6,0)+VLOOKUP($A204,'Base de dados 2017'!$A$3692:$F$4414,6,0))/1000000</f>
        <v>0</v>
      </c>
    </row>
    <row r="205" spans="1:6">
      <c r="A205" t="s">
        <v>5388</v>
      </c>
      <c r="B205" s="71"/>
      <c r="C205" s="71">
        <f>(VLOOKUP($A205,'Base de dados 2014'!$A$2030:$C$2715,3,0)+VLOOKUP($A205,'Base de dados 2014'!$A$2722:$C$3407,3,0)+VLOOKUP($A205,'Base de dados 2014'!$A$3416:$C$4101,3,0))/1000000</f>
        <v>33.408944820000002</v>
      </c>
      <c r="D205" s="71">
        <f>(VLOOKUP($A205,'Base de dados 2015'!$A$2105:$F$2782,6,0)+VLOOKUP($A205,'Base de dados 2015'!$A$2789:$F$3466,6,0)+VLOOKUP($A205,'Base de dados 2015'!$A$3475:$F$4152,6,0))/1000000</f>
        <v>0</v>
      </c>
      <c r="E205" s="71">
        <f>(VLOOKUP($A205,'Base de dados 2016'!$A$2112:$F$2826,6,0)+VLOOKUP($A205,'Base de dados 2016'!$A$2833:$F$3547,6,0)+VLOOKUP($A205,'Base de dados 2016'!$A$3556:$F$4270,6,0))/1000000</f>
        <v>0</v>
      </c>
      <c r="F205" s="71">
        <f>(VLOOKUP($A205,'Base de dados 2017'!$A$2232:$F$2954,6,0)+VLOOKUP($A205,'Base de dados 2017'!$A$2961:$F$3683,6,0)+VLOOKUP($A205,'Base de dados 2017'!$A$3692:$F$4414,6,0))/1000000</f>
        <v>0</v>
      </c>
    </row>
    <row r="206" spans="1:6">
      <c r="A206" t="s">
        <v>5389</v>
      </c>
      <c r="B206" s="71"/>
      <c r="C206" s="71">
        <f>(VLOOKUP($A206,'Base de dados 2014'!$A$2030:$C$2715,3,0)+VLOOKUP($A206,'Base de dados 2014'!$A$2722:$C$3407,3,0)+VLOOKUP($A206,'Base de dados 2014'!$A$3416:$C$4101,3,0))/1000000</f>
        <v>62.484225789999996</v>
      </c>
      <c r="D206" s="71">
        <f>(VLOOKUP($A206,'Base de dados 2015'!$A$2105:$F$2782,6,0)+VLOOKUP($A206,'Base de dados 2015'!$A$2789:$F$3466,6,0)+VLOOKUP($A206,'Base de dados 2015'!$A$3475:$F$4152,6,0))/1000000</f>
        <v>57.926575210000003</v>
      </c>
      <c r="E206" s="71">
        <f>(VLOOKUP($A206,'Base de dados 2016'!$A$2112:$F$2826,6,0)+VLOOKUP($A206,'Base de dados 2016'!$A$2833:$F$3547,6,0)+VLOOKUP($A206,'Base de dados 2016'!$A$3556:$F$4270,6,0))/1000000</f>
        <v>26.439174029999997</v>
      </c>
      <c r="F206" s="71">
        <f>(VLOOKUP($A206,'Base de dados 2017'!$A$2232:$F$2954,6,0)+VLOOKUP($A206,'Base de dados 2017'!$A$2961:$F$3683,6,0)+VLOOKUP($A206,'Base de dados 2017'!$A$3692:$F$4414,6,0))/1000000</f>
        <v>80.054414870000002</v>
      </c>
    </row>
    <row r="207" spans="1:6">
      <c r="A207" t="s">
        <v>5390</v>
      </c>
      <c r="B207" s="71"/>
      <c r="C207" s="71">
        <f>(VLOOKUP($A207,'Base de dados 2014'!$A$2030:$C$2715,3,0)+VLOOKUP($A207,'Base de dados 2014'!$A$2722:$C$3407,3,0)+VLOOKUP($A207,'Base de dados 2014'!$A$3416:$C$4101,3,0))/1000000</f>
        <v>196.65877127000002</v>
      </c>
      <c r="D207" s="71">
        <f>(VLOOKUP($A207,'Base de dados 2015'!$A$2105:$F$2782,6,0)+VLOOKUP($A207,'Base de dados 2015'!$A$2789:$F$3466,6,0)+VLOOKUP($A207,'Base de dados 2015'!$A$3475:$F$4152,6,0))/1000000</f>
        <v>246.42217553999998</v>
      </c>
      <c r="E207" s="71">
        <f>(VLOOKUP($A207,'Base de dados 2016'!$A$2112:$F$2826,6,0)+VLOOKUP($A207,'Base de dados 2016'!$A$2833:$F$3547,6,0)+VLOOKUP($A207,'Base de dados 2016'!$A$3556:$F$4270,6,0))/1000000</f>
        <v>180.72830600999998</v>
      </c>
      <c r="F207" s="71">
        <f>(VLOOKUP($A207,'Base de dados 2017'!$A$2232:$F$2954,6,0)+VLOOKUP($A207,'Base de dados 2017'!$A$2961:$F$3683,6,0)+VLOOKUP($A207,'Base de dados 2017'!$A$3692:$F$4414,6,0))/1000000</f>
        <v>137.29031924</v>
      </c>
    </row>
    <row r="208" spans="1:6">
      <c r="A208" t="s">
        <v>5391</v>
      </c>
      <c r="B208" s="71"/>
      <c r="C208" s="71" t="s">
        <v>3557</v>
      </c>
      <c r="D208" s="71" t="s">
        <v>3557</v>
      </c>
      <c r="E208" s="71">
        <f>(VLOOKUP($A208,'Base de dados 2016'!$A$2112:$F$2826,6,0)+VLOOKUP($A208,'Base de dados 2016'!$A$2833:$F$3547,6,0)+VLOOKUP($A208,'Base de dados 2016'!$A$3556:$F$4270,6,0))/1000000</f>
        <v>83.546678889999981</v>
      </c>
      <c r="F208" s="71">
        <f>(VLOOKUP($A208,'Base de dados 2017'!$A$2232:$F$2954,6,0)+VLOOKUP($A208,'Base de dados 2017'!$A$2961:$F$3683,6,0)+VLOOKUP($A208,'Base de dados 2017'!$A$3692:$F$4414,6,0))/1000000</f>
        <v>14.680209380000001</v>
      </c>
    </row>
    <row r="209" spans="1:6">
      <c r="A209" t="s">
        <v>5392</v>
      </c>
      <c r="B209" s="71"/>
      <c r="C209" s="71" t="s">
        <v>3557</v>
      </c>
      <c r="D209" s="71">
        <f>(VLOOKUP($A209,'Base de dados 2015'!$A$2105:$F$2782,6,0)+VLOOKUP($A209,'Base de dados 2015'!$A$2789:$F$3466,6,0)+VLOOKUP($A209,'Base de dados 2015'!$A$3475:$F$4152,6,0))/1000000</f>
        <v>12207.993128619999</v>
      </c>
      <c r="E209" s="71">
        <f>(VLOOKUP($A209,'Base de dados 2016'!$A$2112:$F$2826,6,0)+VLOOKUP($A209,'Base de dados 2016'!$A$2833:$F$3547,6,0)+VLOOKUP($A209,'Base de dados 2016'!$A$3556:$F$4270,6,0))/1000000</f>
        <v>49065.766585819998</v>
      </c>
      <c r="F209" s="71">
        <f>(VLOOKUP($A209,'Base de dados 2017'!$A$2232:$F$2954,6,0)+VLOOKUP($A209,'Base de dados 2017'!$A$2961:$F$3683,6,0)+VLOOKUP($A209,'Base de dados 2017'!$A$3692:$F$4414,6,0))/1000000</f>
        <v>35081.643758290003</v>
      </c>
    </row>
    <row r="210" spans="1:6">
      <c r="A210" t="s">
        <v>5393</v>
      </c>
      <c r="B210" s="71"/>
      <c r="C210" s="71" t="s">
        <v>3557</v>
      </c>
      <c r="D210" s="71" t="s">
        <v>3557</v>
      </c>
      <c r="E210" s="71">
        <f>(VLOOKUP($A210,'Base de dados 2016'!$A$2112:$F$2826,6,0)+VLOOKUP($A210,'Base de dados 2016'!$A$2833:$F$3547,6,0)+VLOOKUP($A210,'Base de dados 2016'!$A$3556:$F$4270,6,0))/1000000</f>
        <v>29.310829569999999</v>
      </c>
      <c r="F210" s="71">
        <f>(VLOOKUP($A210,'Base de dados 2017'!$A$2232:$F$2954,6,0)+VLOOKUP($A210,'Base de dados 2017'!$A$2961:$F$3683,6,0)+VLOOKUP($A210,'Base de dados 2017'!$A$3692:$F$4414,6,0))/1000000</f>
        <v>81.722566430000001</v>
      </c>
    </row>
    <row r="211" spans="1:6">
      <c r="A211" t="s">
        <v>5394</v>
      </c>
      <c r="B211" s="71"/>
      <c r="C211" s="71">
        <f>(VLOOKUP($A211,'Base de dados 2014'!$A$2030:$C$2715,3,0)+VLOOKUP($A211,'Base de dados 2014'!$A$2722:$C$3407,3,0)+VLOOKUP($A211,'Base de dados 2014'!$A$3416:$C$4101,3,0))/1000000</f>
        <v>5270017.8396947188</v>
      </c>
      <c r="D211" s="71">
        <f>(VLOOKUP($A211,'Base de dados 2015'!$A$2105:$F$2782,6,0)+VLOOKUP($A211,'Base de dados 2015'!$A$2789:$F$3466,6,0)+VLOOKUP($A211,'Base de dados 2015'!$A$3475:$F$4152,6,0))/1000000</f>
        <v>204131.13064098</v>
      </c>
      <c r="E211" s="71">
        <f>(VLOOKUP($A211,'Base de dados 2016'!$A$2112:$F$2826,6,0)+VLOOKUP($A211,'Base de dados 2016'!$A$2833:$F$3547,6,0)+VLOOKUP($A211,'Base de dados 2016'!$A$3556:$F$4270,6,0))/1000000</f>
        <v>319765.53027888993</v>
      </c>
      <c r="F211" s="71">
        <f>(VLOOKUP($A211,'Base de dados 2017'!$A$2232:$F$2954,6,0)+VLOOKUP($A211,'Base de dados 2017'!$A$2961:$F$3683,6,0)+VLOOKUP($A211,'Base de dados 2017'!$A$3692:$F$4414,6,0))/1000000</f>
        <v>529940.43525620003</v>
      </c>
    </row>
    <row r="212" spans="1:6">
      <c r="A212" t="s">
        <v>5169</v>
      </c>
      <c r="B212" s="71">
        <f>VLOOKUP($A212,'Base de dados 2013'!$A$52:$F$83,6,0)/1000000</f>
        <v>4610313.1181202997</v>
      </c>
      <c r="C212" s="71">
        <f>(VLOOKUP($A212,'Base de dados 2014'!$A$2030:$C$2715,3,0)+VLOOKUP($A212,'Base de dados 2014'!$A$2722:$C$3407,3,0)+VLOOKUP($A212,'Base de dados 2014'!$A$3416:$C$4101,3,0))/1000000</f>
        <v>16336858.85739325</v>
      </c>
      <c r="D212" s="71">
        <f>(VLOOKUP($A212,'Base de dados 2015'!$A$2105:$F$2782,6,0)+VLOOKUP($A212,'Base de dados 2015'!$A$2789:$F$3466,6,0)+VLOOKUP($A212,'Base de dados 2015'!$A$3475:$F$4152,6,0))/1000000</f>
        <v>3899289.2061860994</v>
      </c>
      <c r="E212" s="71">
        <f>(VLOOKUP($A212,'Base de dados 2016'!$A$2112:$F$2826,6,0)+VLOOKUP($A212,'Base de dados 2016'!$A$2833:$F$3547,6,0)+VLOOKUP($A212,'Base de dados 2016'!$A$3556:$F$4270,6,0))/1000000</f>
        <v>4566556.6077995896</v>
      </c>
      <c r="F212" s="71">
        <f>(VLOOKUP($A212,'Base de dados 2017'!$A$2232:$F$2954,6,0)+VLOOKUP($A212,'Base de dados 2017'!$A$2961:$F$3683,6,0)+VLOOKUP($A212,'Base de dados 2017'!$A$3692:$F$4414,6,0))/1000000</f>
        <v>5132926.6058207601</v>
      </c>
    </row>
    <row r="213" spans="1:6">
      <c r="A213" t="s">
        <v>5117</v>
      </c>
      <c r="B213" s="71">
        <f>VLOOKUP($A213,'Base de dados 2013'!$A$52:$F$83,6,0)/1000000</f>
        <v>873588.48279798997</v>
      </c>
      <c r="C213" s="71">
        <f>(VLOOKUP($A213,'Base de dados 2014'!$A$2030:$C$2715,3,0)+VLOOKUP($A213,'Base de dados 2014'!$A$2722:$C$3407,3,0)+VLOOKUP($A213,'Base de dados 2014'!$A$3416:$C$4101,3,0))/1000000</f>
        <v>969016.64282810991</v>
      </c>
      <c r="D213" s="71">
        <f>(VLOOKUP($A213,'Base de dados 2015'!$A$2105:$F$2782,6,0)+VLOOKUP($A213,'Base de dados 2015'!$A$2789:$F$3466,6,0)+VLOOKUP($A213,'Base de dados 2015'!$A$3475:$F$4152,6,0))/1000000</f>
        <v>1055739.85042794</v>
      </c>
      <c r="E213" s="71">
        <f>(VLOOKUP($A213,'Base de dados 2016'!$A$2112:$F$2826,6,0)+VLOOKUP($A213,'Base de dados 2016'!$A$2833:$F$3547,6,0)+VLOOKUP($A213,'Base de dados 2016'!$A$3556:$F$4270,6,0))/1000000</f>
        <v>1145170.0786621699</v>
      </c>
      <c r="F213" s="71">
        <f>(VLOOKUP($A213,'Base de dados 2017'!$A$2232:$F$2954,6,0)+VLOOKUP($A213,'Base de dados 2017'!$A$2961:$F$3683,6,0)+VLOOKUP($A213,'Base de dados 2017'!$A$3692:$F$4414,6,0))/1000000</f>
        <v>1205744.8127947401</v>
      </c>
    </row>
    <row r="214" spans="1:6">
      <c r="A214" t="s">
        <v>5395</v>
      </c>
      <c r="B214" s="71"/>
      <c r="C214" s="71">
        <f>(VLOOKUP($A214,'Base de dados 2014'!$A$2030:$C$2715,3,0)+VLOOKUP($A214,'Base de dados 2014'!$A$2722:$C$3407,3,0)+VLOOKUP($A214,'Base de dados 2014'!$A$3416:$C$4101,3,0))/1000000</f>
        <v>938047.74360579997</v>
      </c>
      <c r="D214" s="71">
        <f>(VLOOKUP($A214,'Base de dados 2015'!$A$2105:$F$2782,6,0)+VLOOKUP($A214,'Base de dados 2015'!$A$2789:$F$3466,6,0)+VLOOKUP($A214,'Base de dados 2015'!$A$3475:$F$4152,6,0))/1000000</f>
        <v>1019019.12566257</v>
      </c>
      <c r="E214" s="71">
        <f>(VLOOKUP($A214,'Base de dados 2016'!$A$2112:$F$2826,6,0)+VLOOKUP($A214,'Base de dados 2016'!$A$2833:$F$3547,6,0)+VLOOKUP($A214,'Base de dados 2016'!$A$3556:$F$4270,6,0))/1000000</f>
        <v>1103622.8215496899</v>
      </c>
      <c r="F214" s="71">
        <f>(VLOOKUP($A214,'Base de dados 2017'!$A$2232:$F$2954,6,0)+VLOOKUP($A214,'Base de dados 2017'!$A$2961:$F$3683,6,0)+VLOOKUP($A214,'Base de dados 2017'!$A$3692:$F$4414,6,0))/1000000</f>
        <v>1154227.5075482</v>
      </c>
    </row>
    <row r="215" spans="1:6">
      <c r="A215" t="s">
        <v>5396</v>
      </c>
      <c r="B215" s="71"/>
      <c r="C215" s="71">
        <f>(VLOOKUP($A215,'Base de dados 2014'!$A$2030:$C$2715,3,0)+VLOOKUP($A215,'Base de dados 2014'!$A$2722:$C$3407,3,0)+VLOOKUP($A215,'Base de dados 2014'!$A$3416:$C$4101,3,0))/1000000</f>
        <v>37742.13088325</v>
      </c>
      <c r="D215" s="71">
        <f>(VLOOKUP($A215,'Base de dados 2015'!$A$2105:$F$2782,6,0)+VLOOKUP($A215,'Base de dados 2015'!$A$2789:$F$3466,6,0)+VLOOKUP($A215,'Base de dados 2015'!$A$3475:$F$4152,6,0))/1000000</f>
        <v>39416.692949849996</v>
      </c>
      <c r="E215" s="71">
        <f>(VLOOKUP($A215,'Base de dados 2016'!$A$2112:$F$2826,6,0)+VLOOKUP($A215,'Base de dados 2016'!$A$2833:$F$3547,6,0)+VLOOKUP($A215,'Base de dados 2016'!$A$3556:$F$4270,6,0))/1000000</f>
        <v>32216.572954690004</v>
      </c>
      <c r="F215" s="71">
        <f>(VLOOKUP($A215,'Base de dados 2017'!$A$2232:$F$2954,6,0)+VLOOKUP($A215,'Base de dados 2017'!$A$2961:$F$3683,6,0)+VLOOKUP($A215,'Base de dados 2017'!$A$3692:$F$4414,6,0))/1000000</f>
        <v>33714.10965857</v>
      </c>
    </row>
    <row r="216" spans="1:6">
      <c r="A216" t="s">
        <v>5397</v>
      </c>
      <c r="B216" s="71"/>
      <c r="C216" s="71">
        <f>(VLOOKUP($A216,'Base de dados 2014'!$A$2030:$C$2715,3,0)+VLOOKUP($A216,'Base de dados 2014'!$A$2722:$C$3407,3,0)+VLOOKUP($A216,'Base de dados 2014'!$A$3416:$C$4101,3,0))/1000000</f>
        <v>399091.15415314998</v>
      </c>
      <c r="D216" s="71">
        <f>(VLOOKUP($A216,'Base de dados 2015'!$A$2105:$F$2782,6,0)+VLOOKUP($A216,'Base de dados 2015'!$A$2789:$F$3466,6,0)+VLOOKUP($A216,'Base de dados 2015'!$A$3475:$F$4152,6,0))/1000000</f>
        <v>432231.14385622996</v>
      </c>
      <c r="E216" s="71">
        <f>(VLOOKUP($A216,'Base de dados 2016'!$A$2112:$F$2826,6,0)+VLOOKUP($A216,'Base de dados 2016'!$A$2833:$F$3547,6,0)+VLOOKUP($A216,'Base de dados 2016'!$A$3556:$F$4270,6,0))/1000000</f>
        <v>466888.99238424998</v>
      </c>
      <c r="F216" s="71">
        <f>(VLOOKUP($A216,'Base de dados 2017'!$A$2232:$F$2954,6,0)+VLOOKUP($A216,'Base de dados 2017'!$A$2961:$F$3683,6,0)+VLOOKUP($A216,'Base de dados 2017'!$A$3692:$F$4414,6,0))/1000000</f>
        <v>494755.44950330007</v>
      </c>
    </row>
    <row r="217" spans="1:6">
      <c r="A217" t="s">
        <v>5398</v>
      </c>
      <c r="B217" s="71"/>
      <c r="C217" s="71">
        <f>(VLOOKUP($A217,'Base de dados 2014'!$A$2030:$C$2715,3,0)+VLOOKUP($A217,'Base de dados 2014'!$A$2722:$C$3407,3,0)+VLOOKUP($A217,'Base de dados 2014'!$A$3416:$C$4101,3,0))/1000000</f>
        <v>493910.96718142997</v>
      </c>
      <c r="D217" s="71">
        <f>(VLOOKUP($A217,'Base de dados 2015'!$A$2105:$F$2782,6,0)+VLOOKUP($A217,'Base de dados 2015'!$A$2789:$F$3466,6,0)+VLOOKUP($A217,'Base de dados 2015'!$A$3475:$F$4152,6,0))/1000000</f>
        <v>538514.00723559002</v>
      </c>
      <c r="E217" s="71">
        <f>(VLOOKUP($A217,'Base de dados 2016'!$A$2112:$F$2826,6,0)+VLOOKUP($A217,'Base de dados 2016'!$A$2833:$F$3547,6,0)+VLOOKUP($A217,'Base de dados 2016'!$A$3556:$F$4270,6,0))/1000000</f>
        <v>592305.90083017002</v>
      </c>
      <c r="F217" s="71">
        <f>(VLOOKUP($A217,'Base de dados 2017'!$A$2232:$F$2954,6,0)+VLOOKUP($A217,'Base de dados 2017'!$A$2961:$F$3683,6,0)+VLOOKUP($A217,'Base de dados 2017'!$A$3692:$F$4414,6,0))/1000000</f>
        <v>611849.44873313</v>
      </c>
    </row>
    <row r="218" spans="1:6">
      <c r="A218" t="s">
        <v>5399</v>
      </c>
      <c r="B218" s="71"/>
      <c r="C218" s="71">
        <f>(VLOOKUP($A218,'Base de dados 2014'!$A$2030:$C$2715,3,0)+VLOOKUP($A218,'Base de dados 2014'!$A$2722:$C$3407,3,0)+VLOOKUP($A218,'Base de dados 2014'!$A$3416:$C$4101,3,0))/1000000</f>
        <v>14.386362249999999</v>
      </c>
      <c r="D218" s="71">
        <f>(VLOOKUP($A218,'Base de dados 2015'!$A$2105:$F$2782,6,0)+VLOOKUP($A218,'Base de dados 2015'!$A$2789:$F$3466,6,0)+VLOOKUP($A218,'Base de dados 2015'!$A$3475:$F$4152,6,0))/1000000</f>
        <v>58.224081140000003</v>
      </c>
      <c r="E218" s="71">
        <f>(VLOOKUP($A218,'Base de dados 2016'!$A$2112:$F$2826,6,0)+VLOOKUP($A218,'Base de dados 2016'!$A$2833:$F$3547,6,0)+VLOOKUP($A218,'Base de dados 2016'!$A$3556:$F$4270,6,0))/1000000</f>
        <v>19.752582660000002</v>
      </c>
      <c r="F218" s="71">
        <f>(VLOOKUP($A218,'Base de dados 2017'!$A$2232:$F$2954,6,0)+VLOOKUP($A218,'Base de dados 2017'!$A$2961:$F$3683,6,0)+VLOOKUP($A218,'Base de dados 2017'!$A$3692:$F$4414,6,0))/1000000</f>
        <v>8.1109972700000004</v>
      </c>
    </row>
    <row r="219" spans="1:6">
      <c r="A219" t="s">
        <v>5400</v>
      </c>
      <c r="B219" s="71"/>
      <c r="C219" s="71">
        <f>(VLOOKUP($A219,'Base de dados 2014'!$A$2030:$C$2715,3,0)+VLOOKUP($A219,'Base de dados 2014'!$A$2722:$C$3407,3,0)+VLOOKUP($A219,'Base de dados 2014'!$A$3416:$C$4101,3,0))/1000000</f>
        <v>7288.6306680500002</v>
      </c>
      <c r="D219" s="71">
        <f>(VLOOKUP($A219,'Base de dados 2015'!$A$2105:$F$2782,6,0)+VLOOKUP($A219,'Base de dados 2015'!$A$2789:$F$3466,6,0)+VLOOKUP($A219,'Base de dados 2015'!$A$3475:$F$4152,6,0))/1000000</f>
        <v>8799.0575397600005</v>
      </c>
      <c r="E219" s="71">
        <f>(VLOOKUP($A219,'Base de dados 2016'!$A$2112:$F$2826,6,0)+VLOOKUP($A219,'Base de dados 2016'!$A$2833:$F$3547,6,0)+VLOOKUP($A219,'Base de dados 2016'!$A$3556:$F$4270,6,0))/1000000</f>
        <v>12191.602797920003</v>
      </c>
      <c r="F219" s="71">
        <f>(VLOOKUP($A219,'Base de dados 2017'!$A$2232:$F$2954,6,0)+VLOOKUP($A219,'Base de dados 2017'!$A$2961:$F$3683,6,0)+VLOOKUP($A219,'Base de dados 2017'!$A$3692:$F$4414,6,0))/1000000</f>
        <v>13900.388655930001</v>
      </c>
    </row>
    <row r="220" spans="1:6">
      <c r="A220" t="s">
        <v>5401</v>
      </c>
      <c r="B220" s="71"/>
      <c r="C220" s="71">
        <f>(VLOOKUP($A220,'Base de dados 2014'!$A$2030:$C$2715,3,0)+VLOOKUP($A220,'Base de dados 2014'!$A$2722:$C$3407,3,0)+VLOOKUP($A220,'Base de dados 2014'!$A$3416:$C$4101,3,0))/1000000</f>
        <v>30250.636511689998</v>
      </c>
      <c r="D220" s="71">
        <f>(VLOOKUP($A220,'Base de dados 2015'!$A$2105:$F$2782,6,0)+VLOOKUP($A220,'Base de dados 2015'!$A$2789:$F$3466,6,0)+VLOOKUP($A220,'Base de dados 2015'!$A$3475:$F$4152,6,0))/1000000</f>
        <v>36003.926307270005</v>
      </c>
      <c r="E220" s="71">
        <f>(VLOOKUP($A220,'Base de dados 2016'!$A$2112:$F$2826,6,0)+VLOOKUP($A220,'Base de dados 2016'!$A$2833:$F$3547,6,0)+VLOOKUP($A220,'Base de dados 2016'!$A$3556:$F$4270,6,0))/1000000</f>
        <v>40803.03597746</v>
      </c>
      <c r="F220" s="71">
        <f>(VLOOKUP($A220,'Base de dados 2017'!$A$2232:$F$2954,6,0)+VLOOKUP($A220,'Base de dados 2017'!$A$2961:$F$3683,6,0)+VLOOKUP($A220,'Base de dados 2017'!$A$3692:$F$4414,6,0))/1000000</f>
        <v>50760.458973150002</v>
      </c>
    </row>
    <row r="221" spans="1:6">
      <c r="A221" t="s">
        <v>5402</v>
      </c>
      <c r="B221" s="71"/>
      <c r="C221" s="71">
        <f>(VLOOKUP($A221,'Base de dados 2014'!$A$2030:$C$2715,3,0)+VLOOKUP($A221,'Base de dados 2014'!$A$2722:$C$3407,3,0)+VLOOKUP($A221,'Base de dados 2014'!$A$3416:$C$4101,3,0))/1000000</f>
        <v>10344.10596201</v>
      </c>
      <c r="D221" s="71">
        <f>(VLOOKUP($A221,'Base de dados 2015'!$A$2105:$F$2782,6,0)+VLOOKUP($A221,'Base de dados 2015'!$A$2789:$F$3466,6,0)+VLOOKUP($A221,'Base de dados 2015'!$A$3475:$F$4152,6,0))/1000000</f>
        <v>14838.355832839999</v>
      </c>
      <c r="E221" s="71">
        <f>(VLOOKUP($A221,'Base de dados 2016'!$A$2112:$F$2826,6,0)+VLOOKUP($A221,'Base de dados 2016'!$A$2833:$F$3547,6,0)+VLOOKUP($A221,'Base de dados 2016'!$A$3556:$F$4270,6,0))/1000000</f>
        <v>17144.5975244</v>
      </c>
      <c r="F221" s="71">
        <f>(VLOOKUP($A221,'Base de dados 2017'!$A$2232:$F$2954,6,0)+VLOOKUP($A221,'Base de dados 2017'!$A$2961:$F$3683,6,0)+VLOOKUP($A221,'Base de dados 2017'!$A$3692:$F$4414,6,0))/1000000</f>
        <v>25559.02296577</v>
      </c>
    </row>
    <row r="222" spans="1:6">
      <c r="A222" t="s">
        <v>5403</v>
      </c>
      <c r="B222" s="71"/>
      <c r="C222" s="71">
        <f>(VLOOKUP($A222,'Base de dados 2014'!$A$2030:$C$2715,3,0)+VLOOKUP($A222,'Base de dados 2014'!$A$2722:$C$3407,3,0)+VLOOKUP($A222,'Base de dados 2014'!$A$3416:$C$4101,3,0))/1000000</f>
        <v>19906.455215059999</v>
      </c>
      <c r="D222" s="71">
        <f>(VLOOKUP($A222,'Base de dados 2015'!$A$2105:$F$2782,6,0)+VLOOKUP($A222,'Base de dados 2015'!$A$2789:$F$3466,6,0)+VLOOKUP($A222,'Base de dados 2015'!$A$3475:$F$4152,6,0))/1000000</f>
        <v>21165.570474430002</v>
      </c>
      <c r="E222" s="71">
        <f>(VLOOKUP($A222,'Base de dados 2016'!$A$2112:$F$2826,6,0)+VLOOKUP($A222,'Base de dados 2016'!$A$2833:$F$3547,6,0)+VLOOKUP($A222,'Base de dados 2016'!$A$3556:$F$4270,6,0))/1000000</f>
        <v>23658.438453059996</v>
      </c>
      <c r="F222" s="71">
        <f>(VLOOKUP($A222,'Base de dados 2017'!$A$2232:$F$2954,6,0)+VLOOKUP($A222,'Base de dados 2017'!$A$2961:$F$3683,6,0)+VLOOKUP($A222,'Base de dados 2017'!$A$3692:$F$4414,6,0))/1000000</f>
        <v>25201.436007380002</v>
      </c>
    </row>
    <row r="223" spans="1:6">
      <c r="A223" t="s">
        <v>5404</v>
      </c>
      <c r="B223" s="71"/>
      <c r="C223" s="71">
        <f>(VLOOKUP($A223,'Base de dados 2014'!$A$2030:$C$2715,3,0)+VLOOKUP($A223,'Base de dados 2014'!$A$2722:$C$3407,3,0)+VLOOKUP($A223,'Base de dados 2014'!$A$3416:$C$4101,3,0))/1000000</f>
        <v>718.26271062000001</v>
      </c>
      <c r="D223" s="71">
        <f>(VLOOKUP($A223,'Base de dados 2015'!$A$2105:$F$2782,6,0)+VLOOKUP($A223,'Base de dados 2015'!$A$2789:$F$3466,6,0)+VLOOKUP($A223,'Base de dados 2015'!$A$3475:$F$4152,6,0))/1000000</f>
        <v>716.79845809999995</v>
      </c>
      <c r="E223" s="71">
        <f>(VLOOKUP($A223,'Base de dados 2016'!$A$2112:$F$2826,6,0)+VLOOKUP($A223,'Base de dados 2016'!$A$2833:$F$3547,6,0)+VLOOKUP($A223,'Base de dados 2016'!$A$3556:$F$4270,6,0))/1000000</f>
        <v>744.22113502000002</v>
      </c>
      <c r="F223" s="71">
        <f>(VLOOKUP($A223,'Base de dados 2017'!$A$2232:$F$2954,6,0)+VLOOKUP($A223,'Base de dados 2017'!$A$2961:$F$3683,6,0)+VLOOKUP($A223,'Base de dados 2017'!$A$3692:$F$4414,6,0))/1000000</f>
        <v>756.84627339000008</v>
      </c>
    </row>
    <row r="224" spans="1:6">
      <c r="A224" t="s">
        <v>5405</v>
      </c>
      <c r="B224" s="71"/>
      <c r="C224" s="71">
        <f>(VLOOKUP($A224,'Base de dados 2014'!$A$2030:$C$2715,3,0)+VLOOKUP($A224,'Base de dados 2014'!$A$2722:$C$3407,3,0)+VLOOKUP($A224,'Base de dados 2014'!$A$3416:$C$4101,3,0))/1000000</f>
        <v>235.32821637000001</v>
      </c>
      <c r="D224" s="71">
        <f>(VLOOKUP($A224,'Base de dados 2015'!$A$2105:$F$2782,6,0)+VLOOKUP($A224,'Base de dados 2015'!$A$2789:$F$3466,6,0)+VLOOKUP($A224,'Base de dados 2015'!$A$3475:$F$4152,6,0))/1000000</f>
        <v>65.704047689999996</v>
      </c>
      <c r="E224" s="71">
        <f>(VLOOKUP($A224,'Base de dados 2016'!$A$2112:$F$2826,6,0)+VLOOKUP($A224,'Base de dados 2016'!$A$2833:$F$3547,6,0)+VLOOKUP($A224,'Base de dados 2016'!$A$3556:$F$4270,6,0))/1000000</f>
        <v>34.040517210000004</v>
      </c>
      <c r="F224" s="71">
        <f>(VLOOKUP($A224,'Base de dados 2017'!$A$2232:$F$2954,6,0)+VLOOKUP($A224,'Base de dados 2017'!$A$2961:$F$3683,6,0)+VLOOKUP($A224,'Base de dados 2017'!$A$3692:$F$4414,6,0))/1000000</f>
        <v>54.130800360000002</v>
      </c>
    </row>
    <row r="225" spans="1:6">
      <c r="A225" t="s">
        <v>5406</v>
      </c>
      <c r="B225" s="71"/>
      <c r="C225" s="71">
        <f>(VLOOKUP($A225,'Base de dados 2014'!$A$2030:$C$2715,3,0)+VLOOKUP($A225,'Base de dados 2014'!$A$2722:$C$3407,3,0)+VLOOKUP($A225,'Base de dados 2014'!$A$3416:$C$4101,3,0))/1000000</f>
        <v>260.9057512</v>
      </c>
      <c r="D225" s="71">
        <f>(VLOOKUP($A225,'Base de dados 2015'!$A$2105:$F$2782,6,0)+VLOOKUP($A225,'Base de dados 2015'!$A$2789:$F$3466,6,0)+VLOOKUP($A225,'Base de dados 2015'!$A$3475:$F$4152,6,0))/1000000</f>
        <v>367.66017466000005</v>
      </c>
      <c r="E225" s="71">
        <f>(VLOOKUP($A225,'Base de dados 2016'!$A$2112:$F$2826,6,0)+VLOOKUP($A225,'Base de dados 2016'!$A$2833:$F$3547,6,0)+VLOOKUP($A225,'Base de dados 2016'!$A$3556:$F$4270,6,0))/1000000</f>
        <v>373.21807925000002</v>
      </c>
      <c r="F225" s="71">
        <f>(VLOOKUP($A225,'Base de dados 2017'!$A$2232:$F$2954,6,0)+VLOOKUP($A225,'Base de dados 2017'!$A$2961:$F$3683,6,0)+VLOOKUP($A225,'Base de dados 2017'!$A$3692:$F$4414,6,0))/1000000</f>
        <v>401.42332035000004</v>
      </c>
    </row>
    <row r="226" spans="1:6">
      <c r="A226" t="s">
        <v>5407</v>
      </c>
      <c r="B226" s="71"/>
      <c r="C226" s="71">
        <f>(VLOOKUP($A226,'Base de dados 2014'!$A$2030:$C$2715,3,0)+VLOOKUP($A226,'Base de dados 2014'!$A$2722:$C$3407,3,0)+VLOOKUP($A226,'Base de dados 2014'!$A$3416:$C$4101,3,0))/1000000</f>
        <v>1.9458791200000001</v>
      </c>
      <c r="D226" s="71">
        <f>(VLOOKUP($A226,'Base de dados 2015'!$A$2105:$F$2782,6,0)+VLOOKUP($A226,'Base de dados 2015'!$A$2789:$F$3466,6,0)+VLOOKUP($A226,'Base de dados 2015'!$A$3475:$F$4152,6,0))/1000000</f>
        <v>5.9424157800000001</v>
      </c>
      <c r="E226" s="71">
        <f>(VLOOKUP($A226,'Base de dados 2016'!$A$2112:$F$2826,6,0)+VLOOKUP($A226,'Base de dados 2016'!$A$2833:$F$3547,6,0)+VLOOKUP($A226,'Base de dados 2016'!$A$3556:$F$4270,6,0))/1000000</f>
        <v>0.68321953000000002</v>
      </c>
      <c r="F226" s="71">
        <f>(VLOOKUP($A226,'Base de dados 2017'!$A$2232:$F$2954,6,0)+VLOOKUP($A226,'Base de dados 2017'!$A$2961:$F$3683,6,0)+VLOOKUP($A226,'Base de dados 2017'!$A$3692:$F$4414,6,0))/1000000</f>
        <v>2.57006829</v>
      </c>
    </row>
    <row r="227" spans="1:6">
      <c r="A227" t="s">
        <v>5408</v>
      </c>
      <c r="B227" s="71"/>
      <c r="C227" s="71">
        <f>(VLOOKUP($A227,'Base de dados 2014'!$A$2030:$C$2715,3,0)+VLOOKUP($A227,'Base de dados 2014'!$A$2722:$C$3407,3,0)+VLOOKUP($A227,'Base de dados 2014'!$A$3416:$C$4101,3,0))/1000000</f>
        <v>80.914759660000001</v>
      </c>
      <c r="D227" s="71">
        <f>(VLOOKUP($A227,'Base de dados 2015'!$A$2105:$F$2782,6,0)+VLOOKUP($A227,'Base de dados 2015'!$A$2789:$F$3466,6,0)+VLOOKUP($A227,'Base de dados 2015'!$A$3475:$F$4152,6,0))/1000000</f>
        <v>73.445857279999998</v>
      </c>
      <c r="E227" s="71">
        <f>(VLOOKUP($A227,'Base de dados 2016'!$A$2112:$F$2826,6,0)+VLOOKUP($A227,'Base de dados 2016'!$A$2833:$F$3547,6,0)+VLOOKUP($A227,'Base de dados 2016'!$A$3556:$F$4270,6,0))/1000000</f>
        <v>91.563369180000009</v>
      </c>
      <c r="F227" s="71">
        <f>(VLOOKUP($A227,'Base de dados 2017'!$A$2232:$F$2954,6,0)+VLOOKUP($A227,'Base de dados 2017'!$A$2961:$F$3683,6,0)+VLOOKUP($A227,'Base de dados 2017'!$A$3692:$F$4414,6,0))/1000000</f>
        <v>103.44368037000001</v>
      </c>
    </row>
    <row r="228" spans="1:6">
      <c r="A228" t="s">
        <v>5409</v>
      </c>
      <c r="B228" s="71"/>
      <c r="C228" s="71">
        <f>(VLOOKUP($A228,'Base de dados 2014'!$A$2030:$C$2715,3,0)+VLOOKUP($A228,'Base de dados 2014'!$A$2722:$C$3407,3,0)+VLOOKUP($A228,'Base de dados 2014'!$A$3416:$C$4101,3,0))/1000000</f>
        <v>139.16810426999999</v>
      </c>
      <c r="D228" s="71">
        <f>(VLOOKUP($A228,'Base de dados 2015'!$A$2105:$F$2782,6,0)+VLOOKUP($A228,'Base de dados 2015'!$A$2789:$F$3466,6,0)+VLOOKUP($A228,'Base de dados 2015'!$A$3475:$F$4152,6,0))/1000000</f>
        <v>204.04596269000001</v>
      </c>
      <c r="E228" s="71">
        <f>(VLOOKUP($A228,'Base de dados 2016'!$A$2112:$F$2826,6,0)+VLOOKUP($A228,'Base de dados 2016'!$A$2833:$F$3547,6,0)+VLOOKUP($A228,'Base de dados 2016'!$A$3556:$F$4270,6,0))/1000000</f>
        <v>244.71594984999999</v>
      </c>
      <c r="F228" s="71">
        <f>(VLOOKUP($A228,'Base de dados 2017'!$A$2232:$F$2954,6,0)+VLOOKUP($A228,'Base de dados 2017'!$A$2961:$F$3683,6,0)+VLOOKUP($A228,'Base de dados 2017'!$A$3692:$F$4414,6,0))/1000000</f>
        <v>195.27840402000001</v>
      </c>
    </row>
    <row r="229" spans="1:6">
      <c r="A229" t="s">
        <v>5118</v>
      </c>
      <c r="B229" s="71">
        <f>VLOOKUP($A229,'Base de dados 2013'!$A$52:$F$83,6,0)/1000000</f>
        <v>690198.48870774999</v>
      </c>
      <c r="C229" s="71">
        <f>(VLOOKUP($A229,'Base de dados 2014'!$A$2030:$C$2715,3,0)+VLOOKUP($A229,'Base de dados 2014'!$A$2722:$C$3407,3,0)+VLOOKUP($A229,'Base de dados 2014'!$A$3416:$C$4101,3,0))/1000000</f>
        <v>719834.73617120017</v>
      </c>
      <c r="D229" s="71">
        <f>(VLOOKUP($A229,'Base de dados 2015'!$A$2105:$F$2782,6,0)+VLOOKUP($A229,'Base de dados 2015'!$A$2789:$F$3466,6,0)+VLOOKUP($A229,'Base de dados 2015'!$A$3475:$F$4152,6,0))/1000000</f>
        <v>778226.59886979987</v>
      </c>
      <c r="E229" s="71">
        <f>(VLOOKUP($A229,'Base de dados 2016'!$A$2112:$F$2826,6,0)+VLOOKUP($A229,'Base de dados 2016'!$A$2833:$F$3547,6,0)+VLOOKUP($A229,'Base de dados 2016'!$A$3556:$F$4270,6,0))/1000000</f>
        <v>744213.03825211001</v>
      </c>
      <c r="F229" s="71">
        <f>(VLOOKUP($A229,'Base de dados 2017'!$A$2232:$F$2954,6,0)+VLOOKUP($A229,'Base de dados 2017'!$A$2961:$F$3683,6,0)+VLOOKUP($A229,'Base de dados 2017'!$A$3692:$F$4414,6,0))/1000000</f>
        <v>876176.06672806002</v>
      </c>
    </row>
    <row r="230" spans="1:6">
      <c r="A230" t="s">
        <v>5410</v>
      </c>
      <c r="B230" s="71"/>
      <c r="C230" s="71">
        <f>(VLOOKUP($A230,'Base de dados 2014'!$A$2030:$C$2715,3,0)+VLOOKUP($A230,'Base de dados 2014'!$A$2722:$C$3407,3,0)+VLOOKUP($A230,'Base de dados 2014'!$A$3416:$C$4101,3,0))/1000000</f>
        <v>715700.75120935019</v>
      </c>
      <c r="D230" s="71">
        <f>(VLOOKUP($A230,'Base de dados 2015'!$A$2105:$F$2782,6,0)+VLOOKUP($A230,'Base de dados 2015'!$A$2789:$F$3466,6,0)+VLOOKUP($A230,'Base de dados 2015'!$A$3475:$F$4152,6,0))/1000000</f>
        <v>758402.83200501988</v>
      </c>
      <c r="E230" s="71">
        <f>(VLOOKUP($A230,'Base de dados 2016'!$A$2112:$F$2826,6,0)+VLOOKUP($A230,'Base de dados 2016'!$A$2833:$F$3547,6,0)+VLOOKUP($A230,'Base de dados 2016'!$A$3556:$F$4270,6,0))/1000000</f>
        <v>720797.62048124999</v>
      </c>
      <c r="F230" s="71">
        <f>(VLOOKUP($A230,'Base de dados 2017'!$A$2232:$F$2954,6,0)+VLOOKUP($A230,'Base de dados 2017'!$A$2961:$F$3683,6,0)+VLOOKUP($A230,'Base de dados 2017'!$A$3692:$F$4414,6,0))/1000000</f>
        <v>854312.12833147997</v>
      </c>
    </row>
    <row r="231" spans="1:6">
      <c r="A231" t="s">
        <v>5411</v>
      </c>
      <c r="B231" s="71"/>
      <c r="C231" s="71">
        <f>(VLOOKUP($A231,'Base de dados 2014'!$A$2030:$C$2715,3,0)+VLOOKUP($A231,'Base de dados 2014'!$A$2722:$C$3407,3,0)+VLOOKUP($A231,'Base de dados 2014'!$A$3416:$C$4101,3,0))/1000000</f>
        <v>92681.140416319991</v>
      </c>
      <c r="D231" s="71">
        <f>(VLOOKUP($A231,'Base de dados 2015'!$A$2105:$F$2782,6,0)+VLOOKUP($A231,'Base de dados 2015'!$A$2789:$F$3466,6,0)+VLOOKUP($A231,'Base de dados 2015'!$A$3475:$F$4152,6,0))/1000000</f>
        <v>48875.770190390002</v>
      </c>
      <c r="E231" s="71">
        <f>(VLOOKUP($A231,'Base de dados 2016'!$A$2112:$F$2826,6,0)+VLOOKUP($A231,'Base de dados 2016'!$A$2833:$F$3547,6,0)+VLOOKUP($A231,'Base de dados 2016'!$A$3556:$F$4270,6,0))/1000000</f>
        <v>52902.094072150001</v>
      </c>
      <c r="F231" s="71">
        <f>(VLOOKUP($A231,'Base de dados 2017'!$A$2232:$F$2954,6,0)+VLOOKUP($A231,'Base de dados 2017'!$A$2961:$F$3683,6,0)+VLOOKUP($A231,'Base de dados 2017'!$A$3692:$F$4414,6,0))/1000000</f>
        <v>50215.010740840007</v>
      </c>
    </row>
    <row r="232" spans="1:6">
      <c r="A232" t="s">
        <v>5412</v>
      </c>
      <c r="B232" s="71"/>
      <c r="C232" s="71">
        <f>(VLOOKUP($A232,'Base de dados 2014'!$A$2030:$C$2715,3,0)+VLOOKUP($A232,'Base de dados 2014'!$A$2722:$C$3407,3,0)+VLOOKUP($A232,'Base de dados 2014'!$A$3416:$C$4101,3,0))/1000000</f>
        <v>284854.24500882009</v>
      </c>
      <c r="D232" s="71">
        <f>(VLOOKUP($A232,'Base de dados 2015'!$A$2105:$F$2782,6,0)+VLOOKUP($A232,'Base de dados 2015'!$A$2789:$F$3466,6,0)+VLOOKUP($A232,'Base de dados 2015'!$A$3475:$F$4152,6,0))/1000000</f>
        <v>350063.81729109003</v>
      </c>
      <c r="E232" s="71">
        <f>(VLOOKUP($A232,'Base de dados 2016'!$A$2112:$F$2826,6,0)+VLOOKUP($A232,'Base de dados 2016'!$A$2833:$F$3547,6,0)+VLOOKUP($A232,'Base de dados 2016'!$A$3556:$F$4270,6,0))/1000000</f>
        <v>340633.22933981998</v>
      </c>
      <c r="F232" s="71">
        <f>(VLOOKUP($A232,'Base de dados 2017'!$A$2232:$F$2954,6,0)+VLOOKUP($A232,'Base de dados 2017'!$A$2961:$F$3683,6,0)+VLOOKUP($A232,'Base de dados 2017'!$A$3692:$F$4414,6,0))/1000000</f>
        <v>400934.00872277003</v>
      </c>
    </row>
    <row r="233" spans="1:6">
      <c r="A233" t="s">
        <v>5413</v>
      </c>
      <c r="B233" s="71"/>
      <c r="C233" s="71">
        <f>(VLOOKUP($A233,'Base de dados 2014'!$A$2030:$C$2715,3,0)+VLOOKUP($A233,'Base de dados 2014'!$A$2722:$C$3407,3,0)+VLOOKUP($A233,'Base de dados 2014'!$A$3416:$C$4101,3,0))/1000000</f>
        <v>241748.43551652005</v>
      </c>
      <c r="D233" s="71">
        <f>(VLOOKUP($A233,'Base de dados 2015'!$A$2105:$F$2782,6,0)+VLOOKUP($A233,'Base de dados 2015'!$A$2789:$F$3466,6,0)+VLOOKUP($A233,'Base de dados 2015'!$A$3475:$F$4152,6,0))/1000000</f>
        <v>261322.95813539001</v>
      </c>
      <c r="E233" s="71">
        <f>(VLOOKUP($A233,'Base de dados 2016'!$A$2112:$F$2826,6,0)+VLOOKUP($A233,'Base de dados 2016'!$A$2833:$F$3547,6,0)+VLOOKUP($A233,'Base de dados 2016'!$A$3556:$F$4270,6,0))/1000000</f>
        <v>230003.68097419999</v>
      </c>
      <c r="F233" s="71">
        <f>(VLOOKUP($A233,'Base de dados 2017'!$A$2232:$F$2954,6,0)+VLOOKUP($A233,'Base de dados 2017'!$A$2961:$F$3683,6,0)+VLOOKUP($A233,'Base de dados 2017'!$A$3692:$F$4414,6,0))/1000000</f>
        <v>286597.75859336997</v>
      </c>
    </row>
    <row r="234" spans="1:6">
      <c r="A234" t="s">
        <v>5414</v>
      </c>
      <c r="B234" s="71"/>
      <c r="C234" s="71">
        <f>(VLOOKUP($A234,'Base de dados 2014'!$A$2030:$C$2715,3,0)+VLOOKUP($A234,'Base de dados 2014'!$A$2722:$C$3407,3,0)+VLOOKUP($A234,'Base de dados 2014'!$A$3416:$C$4101,3,0))/1000000</f>
        <v>63458.772567749998</v>
      </c>
      <c r="D234" s="71">
        <f>(VLOOKUP($A234,'Base de dados 2015'!$A$2105:$F$2782,6,0)+VLOOKUP($A234,'Base de dados 2015'!$A$2789:$F$3466,6,0)+VLOOKUP($A234,'Base de dados 2015'!$A$3475:$F$4152,6,0))/1000000</f>
        <v>61677.54895171</v>
      </c>
      <c r="E234" s="71">
        <f>(VLOOKUP($A234,'Base de dados 2016'!$A$2112:$F$2826,6,0)+VLOOKUP($A234,'Base de dados 2016'!$A$2833:$F$3547,6,0)+VLOOKUP($A234,'Base de dados 2016'!$A$3556:$F$4270,6,0))/1000000</f>
        <v>61315.191052520007</v>
      </c>
      <c r="F234" s="71">
        <f>(VLOOKUP($A234,'Base de dados 2017'!$A$2232:$F$2954,6,0)+VLOOKUP($A234,'Base de dados 2017'!$A$2961:$F$3683,6,0)+VLOOKUP($A234,'Base de dados 2017'!$A$3692:$F$4414,6,0))/1000000</f>
        <v>73160.515250649987</v>
      </c>
    </row>
    <row r="235" spans="1:6">
      <c r="A235" t="s">
        <v>5415</v>
      </c>
      <c r="B235" s="71"/>
      <c r="C235" s="71">
        <f>(VLOOKUP($A235,'Base de dados 2014'!$A$2030:$C$2715,3,0)+VLOOKUP($A235,'Base de dados 2014'!$A$2722:$C$3407,3,0)+VLOOKUP($A235,'Base de dados 2014'!$A$3416:$C$4101,3,0))/1000000</f>
        <v>4762.9177720799998</v>
      </c>
      <c r="D235" s="71">
        <f>(VLOOKUP($A235,'Base de dados 2015'!$A$2105:$F$2782,6,0)+VLOOKUP($A235,'Base de dados 2015'!$A$2789:$F$3466,6,0)+VLOOKUP($A235,'Base de dados 2015'!$A$3475:$F$4152,6,0))/1000000</f>
        <v>5426.2170210100003</v>
      </c>
      <c r="E235" s="71">
        <f>(VLOOKUP($A235,'Base de dados 2016'!$A$2112:$F$2826,6,0)+VLOOKUP($A235,'Base de dados 2016'!$A$2833:$F$3547,6,0)+VLOOKUP($A235,'Base de dados 2016'!$A$3556:$F$4270,6,0))/1000000</f>
        <v>4602.5741003900002</v>
      </c>
      <c r="F235" s="71">
        <f>(VLOOKUP($A235,'Base de dados 2017'!$A$2232:$F$2954,6,0)+VLOOKUP($A235,'Base de dados 2017'!$A$2961:$F$3683,6,0)+VLOOKUP($A235,'Base de dados 2017'!$A$3692:$F$4414,6,0))/1000000</f>
        <v>4908.4946192300004</v>
      </c>
    </row>
    <row r="236" spans="1:6">
      <c r="A236" t="s">
        <v>5416</v>
      </c>
      <c r="B236" s="71"/>
      <c r="C236" s="71">
        <f>(VLOOKUP($A236,'Base de dados 2014'!$A$2030:$C$2715,3,0)+VLOOKUP($A236,'Base de dados 2014'!$A$2722:$C$3407,3,0)+VLOOKUP($A236,'Base de dados 2014'!$A$3416:$C$4101,3,0))/1000000</f>
        <v>5.0706440000000005E-2</v>
      </c>
      <c r="D236" s="71">
        <f>(VLOOKUP($A236,'Base de dados 2015'!$A$2105:$F$2782,6,0)+VLOOKUP($A236,'Base de dados 2015'!$A$2789:$F$3466,6,0)+VLOOKUP($A236,'Base de dados 2015'!$A$3475:$F$4152,6,0))/1000000</f>
        <v>2.9667697400000002</v>
      </c>
      <c r="E236" s="71">
        <f>(VLOOKUP($A236,'Base de dados 2016'!$A$2112:$F$2826,6,0)+VLOOKUP($A236,'Base de dados 2016'!$A$2833:$F$3547,6,0)+VLOOKUP($A236,'Base de dados 2016'!$A$3556:$F$4270,6,0))/1000000</f>
        <v>0.51200537000000002</v>
      </c>
      <c r="F236" s="71">
        <f>(VLOOKUP($A236,'Base de dados 2017'!$A$2232:$F$2954,6,0)+VLOOKUP($A236,'Base de dados 2017'!$A$2961:$F$3683,6,0)+VLOOKUP($A236,'Base de dados 2017'!$A$3692:$F$4414,6,0))/1000000</f>
        <v>-0.94894132999999992</v>
      </c>
    </row>
    <row r="237" spans="1:6">
      <c r="A237" t="s">
        <v>3317</v>
      </c>
      <c r="B237" s="71"/>
      <c r="C237" s="71" t="s">
        <v>3557</v>
      </c>
      <c r="D237" s="71" t="s">
        <v>3557</v>
      </c>
      <c r="E237" s="71" t="s">
        <v>3557</v>
      </c>
      <c r="F237" s="71">
        <f>(VLOOKUP($A237,'Base de dados 2017'!$A$2232:$F$2954,6,0)+VLOOKUP($A237,'Base de dados 2017'!$A$2961:$F$3683,6,0)+VLOOKUP($A237,'Base de dados 2017'!$A$3692:$F$4414,6,0))/1000000</f>
        <v>0</v>
      </c>
    </row>
    <row r="238" spans="1:6">
      <c r="A238" t="s">
        <v>5417</v>
      </c>
      <c r="B238" s="71"/>
      <c r="C238" s="71">
        <f>(VLOOKUP($A238,'Base de dados 2014'!$A$2030:$C$2715,3,0)+VLOOKUP($A238,'Base de dados 2014'!$A$2722:$C$3407,3,0)+VLOOKUP($A238,'Base de dados 2014'!$A$3416:$C$4101,3,0))/1000000</f>
        <v>28195.189719419999</v>
      </c>
      <c r="D238" s="71">
        <f>(VLOOKUP($A238,'Base de dados 2015'!$A$2105:$F$2782,6,0)+VLOOKUP($A238,'Base de dados 2015'!$A$2789:$F$3466,6,0)+VLOOKUP($A238,'Base de dados 2015'!$A$3475:$F$4152,6,0))/1000000</f>
        <v>31033.553645690001</v>
      </c>
      <c r="E238" s="71">
        <f>(VLOOKUP($A238,'Base de dados 2016'!$A$2112:$F$2826,6,0)+VLOOKUP($A238,'Base de dados 2016'!$A$2833:$F$3547,6,0)+VLOOKUP($A238,'Base de dados 2016'!$A$3556:$F$4270,6,0))/1000000</f>
        <v>31340.338936799999</v>
      </c>
      <c r="F238" s="71">
        <f>(VLOOKUP($A238,'Base de dados 2017'!$A$2232:$F$2954,6,0)+VLOOKUP($A238,'Base de dados 2017'!$A$2961:$F$3683,6,0)+VLOOKUP($A238,'Base de dados 2017'!$A$3692:$F$4414,6,0))/1000000</f>
        <v>38497.289345949997</v>
      </c>
    </row>
    <row r="239" spans="1:6">
      <c r="A239" t="s">
        <v>5418</v>
      </c>
      <c r="B239" s="71"/>
      <c r="C239" s="71">
        <f>(VLOOKUP($A239,'Base de dados 2014'!$A$2030:$C$2715,3,0)+VLOOKUP($A239,'Base de dados 2014'!$A$2722:$C$3407,3,0)+VLOOKUP($A239,'Base de dados 2014'!$A$3416:$C$4101,3,0))/1000000</f>
        <v>625.08706739999991</v>
      </c>
      <c r="D239" s="71">
        <f>(VLOOKUP($A239,'Base de dados 2015'!$A$2105:$F$2782,6,0)+VLOOKUP($A239,'Base de dados 2015'!$A$2789:$F$3466,6,0)+VLOOKUP($A239,'Base de dados 2015'!$A$3475:$F$4152,6,0))/1000000</f>
        <v>14534.453036340001</v>
      </c>
      <c r="E239" s="71">
        <f>(VLOOKUP($A239,'Base de dados 2016'!$A$2112:$F$2826,6,0)+VLOOKUP($A239,'Base de dados 2016'!$A$2833:$F$3547,6,0)+VLOOKUP($A239,'Base de dados 2016'!$A$3556:$F$4270,6,0))/1000000</f>
        <v>17541.698723990001</v>
      </c>
      <c r="F239" s="71">
        <f>(VLOOKUP($A239,'Base de dados 2017'!$A$2232:$F$2954,6,0)+VLOOKUP($A239,'Base de dados 2017'!$A$2961:$F$3683,6,0)+VLOOKUP($A239,'Base de dados 2017'!$A$3692:$F$4414,6,0))/1000000</f>
        <v>15108.03903808</v>
      </c>
    </row>
    <row r="240" spans="1:6">
      <c r="A240" t="s">
        <v>5419</v>
      </c>
      <c r="B240" s="71"/>
      <c r="C240" s="71">
        <f>(VLOOKUP($A240,'Base de dados 2014'!$A$2030:$C$2715,3,0)+VLOOKUP($A240,'Base de dados 2014'!$A$2722:$C$3407,3,0)+VLOOKUP($A240,'Base de dados 2014'!$A$3416:$C$4101,3,0))/1000000</f>
        <v>3487.2398610699997</v>
      </c>
      <c r="D240" s="71">
        <f>(VLOOKUP($A240,'Base de dados 2015'!$A$2105:$F$2782,6,0)+VLOOKUP($A240,'Base de dados 2015'!$A$2789:$F$3466,6,0)+VLOOKUP($A240,'Base de dados 2015'!$A$3475:$F$4152,6,0))/1000000</f>
        <v>5269.4554053200009</v>
      </c>
      <c r="E240" s="71">
        <f>(VLOOKUP($A240,'Base de dados 2016'!$A$2112:$F$2826,6,0)+VLOOKUP($A240,'Base de dados 2016'!$A$2833:$F$3547,6,0)+VLOOKUP($A240,'Base de dados 2016'!$A$3556:$F$4270,6,0))/1000000</f>
        <v>5866.2495426399992</v>
      </c>
      <c r="F240" s="71">
        <f>(VLOOKUP($A240,'Base de dados 2017'!$A$2232:$F$2954,6,0)+VLOOKUP($A240,'Base de dados 2017'!$A$2961:$F$3683,6,0)+VLOOKUP($A240,'Base de dados 2017'!$A$3692:$F$4414,6,0))/1000000</f>
        <v>6718.8186452199989</v>
      </c>
    </row>
    <row r="241" spans="1:6">
      <c r="A241" t="s">
        <v>5420</v>
      </c>
      <c r="B241" s="71"/>
      <c r="C241" s="71">
        <f>(VLOOKUP($A241,'Base de dados 2014'!$A$2030:$C$2715,3,0)+VLOOKUP($A241,'Base de dados 2014'!$A$2722:$C$3407,3,0)+VLOOKUP($A241,'Base de dados 2014'!$A$3416:$C$4101,3,0))/1000000</f>
        <v>21.658033379999999</v>
      </c>
      <c r="D241" s="71">
        <f>(VLOOKUP($A241,'Base de dados 2015'!$A$2105:$F$2782,6,0)+VLOOKUP($A241,'Base de dados 2015'!$A$2789:$F$3466,6,0)+VLOOKUP($A241,'Base de dados 2015'!$A$3475:$F$4152,6,0))/1000000</f>
        <v>19.858423120000001</v>
      </c>
      <c r="E241" s="71">
        <f>(VLOOKUP($A241,'Base de dados 2016'!$A$2112:$F$2826,6,0)+VLOOKUP($A241,'Base de dados 2016'!$A$2833:$F$3547,6,0)+VLOOKUP($A241,'Base de dados 2016'!$A$3556:$F$4270,6,0))/1000000</f>
        <v>7.4695042300000001</v>
      </c>
      <c r="F241" s="71">
        <f>(VLOOKUP($A241,'Base de dados 2017'!$A$2232:$F$2954,6,0)+VLOOKUP($A241,'Base de dados 2017'!$A$2961:$F$3683,6,0)+VLOOKUP($A241,'Base de dados 2017'!$A$3692:$F$4414,6,0))/1000000</f>
        <v>37.080713279999998</v>
      </c>
    </row>
    <row r="242" spans="1:6">
      <c r="A242" t="s">
        <v>5119</v>
      </c>
      <c r="B242" s="71">
        <f>VLOOKUP($A242,'Base de dados 2013'!$A$52:$F$83,6,0)/1000000</f>
        <v>177997.35451410999</v>
      </c>
      <c r="C242" s="71">
        <f>(VLOOKUP($A242,'Base de dados 2014'!$A$2030:$C$2715,3,0)+VLOOKUP($A242,'Base de dados 2014'!$A$2722:$C$3407,3,0)+VLOOKUP($A242,'Base de dados 2014'!$A$3416:$C$4101,3,0))/1000000</f>
        <v>36739.555183500001</v>
      </c>
      <c r="D242" s="71">
        <f>(VLOOKUP($A242,'Base de dados 2015'!$A$2105:$F$2782,6,0)+VLOOKUP($A242,'Base de dados 2015'!$A$2789:$F$3466,6,0)+VLOOKUP($A242,'Base de dados 2015'!$A$3475:$F$4152,6,0))/1000000</f>
        <v>83839.999718739986</v>
      </c>
      <c r="E242" s="71">
        <f>(VLOOKUP($A242,'Base de dados 2016'!$A$2112:$F$2826,6,0)+VLOOKUP($A242,'Base de dados 2016'!$A$2833:$F$3547,6,0)+VLOOKUP($A242,'Base de dados 2016'!$A$3556:$F$4270,6,0))/1000000</f>
        <v>96005.861163470006</v>
      </c>
      <c r="F242" s="71">
        <f>(VLOOKUP($A242,'Base de dados 2017'!$A$2232:$F$2954,6,0)+VLOOKUP($A242,'Base de dados 2017'!$A$2961:$F$3683,6,0)+VLOOKUP($A242,'Base de dados 2017'!$A$3692:$F$4414,6,0))/1000000</f>
        <v>118759.67063042001</v>
      </c>
    </row>
    <row r="243" spans="1:6">
      <c r="A243" t="s">
        <v>5421</v>
      </c>
      <c r="B243" s="71"/>
      <c r="C243" s="71">
        <f>(VLOOKUP($A243,'Base de dados 2014'!$A$2030:$C$2715,3,0)+VLOOKUP($A243,'Base de dados 2014'!$A$2722:$C$3407,3,0)+VLOOKUP($A243,'Base de dados 2014'!$A$3416:$C$4101,3,0))/1000000</f>
        <v>4262.6167833899999</v>
      </c>
      <c r="D243" s="71">
        <f>(VLOOKUP($A243,'Base de dados 2015'!$A$2105:$F$2782,6,0)+VLOOKUP($A243,'Base de dados 2015'!$A$2789:$F$3466,6,0)+VLOOKUP($A243,'Base de dados 2015'!$A$3475:$F$4152,6,0))/1000000</f>
        <v>3863.8663116300004</v>
      </c>
      <c r="E243" s="71">
        <f>(VLOOKUP($A243,'Base de dados 2016'!$A$2112:$F$2826,6,0)+VLOOKUP($A243,'Base de dados 2016'!$A$2833:$F$3547,6,0)+VLOOKUP($A243,'Base de dados 2016'!$A$3556:$F$4270,6,0))/1000000</f>
        <v>5229.0603705200001</v>
      </c>
      <c r="F243" s="71">
        <f>(VLOOKUP($A243,'Base de dados 2017'!$A$2232:$F$2954,6,0)+VLOOKUP($A243,'Base de dados 2017'!$A$2961:$F$3683,6,0)+VLOOKUP($A243,'Base de dados 2017'!$A$3692:$F$4414,6,0))/1000000</f>
        <v>4262.1016691999994</v>
      </c>
    </row>
    <row r="244" spans="1:6">
      <c r="A244" t="s">
        <v>5422</v>
      </c>
      <c r="B244" s="71"/>
      <c r="C244" s="71">
        <f>(VLOOKUP($A244,'Base de dados 2014'!$A$2030:$C$2715,3,0)+VLOOKUP($A244,'Base de dados 2014'!$A$2722:$C$3407,3,0)+VLOOKUP($A244,'Base de dados 2014'!$A$3416:$C$4101,3,0))/1000000</f>
        <v>4484.8893124200004</v>
      </c>
      <c r="D244" s="71">
        <f>(VLOOKUP($A244,'Base de dados 2015'!$A$2105:$F$2782,6,0)+VLOOKUP($A244,'Base de dados 2015'!$A$2789:$F$3466,6,0)+VLOOKUP($A244,'Base de dados 2015'!$A$3475:$F$4152,6,0))/1000000</f>
        <v>3904.3711584500002</v>
      </c>
      <c r="E244" s="71">
        <f>(VLOOKUP($A244,'Base de dados 2016'!$A$2112:$F$2826,6,0)+VLOOKUP($A244,'Base de dados 2016'!$A$2833:$F$3547,6,0)+VLOOKUP($A244,'Base de dados 2016'!$A$3556:$F$4270,6,0))/1000000</f>
        <v>5303.7553651600001</v>
      </c>
      <c r="F244" s="71">
        <f>(VLOOKUP($A244,'Base de dados 2017'!$A$2232:$F$2954,6,0)+VLOOKUP($A244,'Base de dados 2017'!$A$2961:$F$3683,6,0)+VLOOKUP($A244,'Base de dados 2017'!$A$3692:$F$4414,6,0))/1000000</f>
        <v>4311.7060470900005</v>
      </c>
    </row>
    <row r="245" spans="1:6">
      <c r="A245" t="s">
        <v>5423</v>
      </c>
      <c r="B245" s="71"/>
      <c r="C245" s="71">
        <f>(VLOOKUP($A245,'Base de dados 2014'!$A$2030:$C$2715,3,0)+VLOOKUP($A245,'Base de dados 2014'!$A$2722:$C$3407,3,0)+VLOOKUP($A245,'Base de dados 2014'!$A$3416:$C$4101,3,0))/1000000</f>
        <v>222.27252903000002</v>
      </c>
      <c r="D245" s="71">
        <f>(VLOOKUP($A245,'Base de dados 2015'!$A$2105:$F$2782,6,0)+VLOOKUP($A245,'Base de dados 2015'!$A$2789:$F$3466,6,0)+VLOOKUP($A245,'Base de dados 2015'!$A$3475:$F$4152,6,0))/1000000</f>
        <v>40.50484681999999</v>
      </c>
      <c r="E245" s="71">
        <f>(VLOOKUP($A245,'Base de dados 2016'!$A$2112:$F$2826,6,0)+VLOOKUP($A245,'Base de dados 2016'!$A$2833:$F$3547,6,0)+VLOOKUP($A245,'Base de dados 2016'!$A$3556:$F$4270,6,0))/1000000</f>
        <v>74.694994640000004</v>
      </c>
      <c r="F245" s="71">
        <f>(VLOOKUP($A245,'Base de dados 2017'!$A$2232:$F$2954,6,0)+VLOOKUP($A245,'Base de dados 2017'!$A$2961:$F$3683,6,0)+VLOOKUP($A245,'Base de dados 2017'!$A$3692:$F$4414,6,0))/1000000</f>
        <v>49.604377890000002</v>
      </c>
    </row>
    <row r="246" spans="1:6">
      <c r="A246" t="s">
        <v>5424</v>
      </c>
      <c r="B246" s="71"/>
      <c r="C246" s="71">
        <f>(VLOOKUP($A246,'Base de dados 2014'!$A$2030:$C$2715,3,0)+VLOOKUP($A246,'Base de dados 2014'!$A$2722:$C$3407,3,0)+VLOOKUP($A246,'Base de dados 2014'!$A$3416:$C$4101,3,0))/1000000</f>
        <v>891.75017275999994</v>
      </c>
      <c r="D246" s="71">
        <f>(VLOOKUP($A246,'Base de dados 2015'!$A$2105:$F$2782,6,0)+VLOOKUP($A246,'Base de dados 2015'!$A$2789:$F$3466,6,0)+VLOOKUP($A246,'Base de dados 2015'!$A$3475:$F$4152,6,0))/1000000</f>
        <v>1425.6398356100001</v>
      </c>
      <c r="E246" s="71">
        <f>(VLOOKUP($A246,'Base de dados 2016'!$A$2112:$F$2826,6,0)+VLOOKUP($A246,'Base de dados 2016'!$A$2833:$F$3547,6,0)+VLOOKUP($A246,'Base de dados 2016'!$A$3556:$F$4270,6,0))/1000000</f>
        <v>1734.69528756</v>
      </c>
      <c r="F246" s="71">
        <f>(VLOOKUP($A246,'Base de dados 2017'!$A$2232:$F$2954,6,0)+VLOOKUP($A246,'Base de dados 2017'!$A$2961:$F$3683,6,0)+VLOOKUP($A246,'Base de dados 2017'!$A$3692:$F$4414,6,0))/1000000</f>
        <v>1384.5559386800001</v>
      </c>
    </row>
    <row r="247" spans="1:6">
      <c r="A247" t="s">
        <v>5425</v>
      </c>
      <c r="B247" s="71"/>
      <c r="C247" s="71">
        <f>(VLOOKUP($A247,'Base de dados 2014'!$A$2030:$C$2715,3,0)+VLOOKUP($A247,'Base de dados 2014'!$A$2722:$C$3407,3,0)+VLOOKUP($A247,'Base de dados 2014'!$A$3416:$C$4101,3,0))/1000000</f>
        <v>1007.0439960499999</v>
      </c>
      <c r="D247" s="71">
        <f>(VLOOKUP($A247,'Base de dados 2015'!$A$2105:$F$2782,6,0)+VLOOKUP($A247,'Base de dados 2015'!$A$2789:$F$3466,6,0)+VLOOKUP($A247,'Base de dados 2015'!$A$3475:$F$4152,6,0))/1000000</f>
        <v>1471.4233319300001</v>
      </c>
      <c r="E247" s="71">
        <f>(VLOOKUP($A247,'Base de dados 2016'!$A$2112:$F$2826,6,0)+VLOOKUP($A247,'Base de dados 2016'!$A$2833:$F$3547,6,0)+VLOOKUP($A247,'Base de dados 2016'!$A$3556:$F$4270,6,0))/1000000</f>
        <v>1780.8812296399999</v>
      </c>
      <c r="F247" s="71">
        <f>(VLOOKUP($A247,'Base de dados 2017'!$A$2232:$F$2954,6,0)+VLOOKUP($A247,'Base de dados 2017'!$A$2961:$F$3683,6,0)+VLOOKUP($A247,'Base de dados 2017'!$A$3692:$F$4414,6,0))/1000000</f>
        <v>1404.63849873</v>
      </c>
    </row>
    <row r="248" spans="1:6">
      <c r="A248" t="s">
        <v>5426</v>
      </c>
      <c r="B248" s="71"/>
      <c r="C248" s="71">
        <f>(VLOOKUP($A248,'Base de dados 2014'!$A$2030:$C$2715,3,0)+VLOOKUP($A248,'Base de dados 2014'!$A$2722:$C$3407,3,0)+VLOOKUP($A248,'Base de dados 2014'!$A$3416:$C$4101,3,0))/1000000</f>
        <v>115.29382328999999</v>
      </c>
      <c r="D248" s="71">
        <f>(VLOOKUP($A248,'Base de dados 2015'!$A$2105:$F$2782,6,0)+VLOOKUP($A248,'Base de dados 2015'!$A$2789:$F$3466,6,0)+VLOOKUP($A248,'Base de dados 2015'!$A$3475:$F$4152,6,0))/1000000</f>
        <v>45.783496319999998</v>
      </c>
      <c r="E248" s="71">
        <f>(VLOOKUP($A248,'Base de dados 2016'!$A$2112:$F$2826,6,0)+VLOOKUP($A248,'Base de dados 2016'!$A$2833:$F$3547,6,0)+VLOOKUP($A248,'Base de dados 2016'!$A$3556:$F$4270,6,0))/1000000</f>
        <v>46.185942079999997</v>
      </c>
      <c r="F248" s="71">
        <f>(VLOOKUP($A248,'Base de dados 2017'!$A$2232:$F$2954,6,0)+VLOOKUP($A248,'Base de dados 2017'!$A$2961:$F$3683,6,0)+VLOOKUP($A248,'Base de dados 2017'!$A$3692:$F$4414,6,0))/1000000</f>
        <v>20.082560050000001</v>
      </c>
    </row>
    <row r="249" spans="1:6">
      <c r="A249" t="s">
        <v>5427</v>
      </c>
      <c r="B249" s="71"/>
      <c r="C249" s="71">
        <f>(VLOOKUP($A249,'Base de dados 2014'!$A$2030:$C$2715,3,0)+VLOOKUP($A249,'Base de dados 2014'!$A$2722:$C$3407,3,0)+VLOOKUP($A249,'Base de dados 2014'!$A$3416:$C$4101,3,0))/1000000</f>
        <v>31585.188227349998</v>
      </c>
      <c r="D249" s="71">
        <f>(VLOOKUP($A249,'Base de dados 2015'!$A$2105:$F$2782,6,0)+VLOOKUP($A249,'Base de dados 2015'!$A$2789:$F$3466,6,0)+VLOOKUP($A249,'Base de dados 2015'!$A$3475:$F$4152,6,0))/1000000</f>
        <v>78550.493571500003</v>
      </c>
      <c r="E249" s="71">
        <f>(VLOOKUP($A249,'Base de dados 2016'!$A$2112:$F$2826,6,0)+VLOOKUP($A249,'Base de dados 2016'!$A$2833:$F$3547,6,0)+VLOOKUP($A249,'Base de dados 2016'!$A$3556:$F$4270,6,0))/1000000</f>
        <v>89042.105505390005</v>
      </c>
      <c r="F249" s="71">
        <f>(VLOOKUP($A249,'Base de dados 2017'!$A$2232:$F$2954,6,0)+VLOOKUP($A249,'Base de dados 2017'!$A$2961:$F$3683,6,0)+VLOOKUP($A249,'Base de dados 2017'!$A$3692:$F$4414,6,0))/1000000</f>
        <v>113113.01302253999</v>
      </c>
    </row>
    <row r="250" spans="1:6">
      <c r="A250" t="s">
        <v>5428</v>
      </c>
      <c r="B250" s="71"/>
      <c r="C250" s="71">
        <f>(VLOOKUP($A250,'Base de dados 2014'!$A$2030:$C$2715,3,0)+VLOOKUP($A250,'Base de dados 2014'!$A$2722:$C$3407,3,0)+VLOOKUP($A250,'Base de dados 2014'!$A$3416:$C$4101,3,0))/1000000</f>
        <v>31900.339329100003</v>
      </c>
      <c r="D250" s="71">
        <f>(VLOOKUP($A250,'Base de dados 2015'!$A$2105:$F$2782,6,0)+VLOOKUP($A250,'Base de dados 2015'!$A$2789:$F$3466,6,0)+VLOOKUP($A250,'Base de dados 2015'!$A$3475:$F$4152,6,0))/1000000</f>
        <v>78687.396736819996</v>
      </c>
      <c r="E250" s="71">
        <f>(VLOOKUP($A250,'Base de dados 2016'!$A$2112:$F$2826,6,0)+VLOOKUP($A250,'Base de dados 2016'!$A$2833:$F$3547,6,0)+VLOOKUP($A250,'Base de dados 2016'!$A$3556:$F$4270,6,0))/1000000</f>
        <v>89205.622128089992</v>
      </c>
      <c r="F250" s="71">
        <f>(VLOOKUP($A250,'Base de dados 2017'!$A$2232:$F$2954,6,0)+VLOOKUP($A250,'Base de dados 2017'!$A$2961:$F$3683,6,0)+VLOOKUP($A250,'Base de dados 2017'!$A$3692:$F$4414,6,0))/1000000</f>
        <v>113253.97685411999</v>
      </c>
    </row>
    <row r="251" spans="1:6">
      <c r="A251" t="s">
        <v>5429</v>
      </c>
      <c r="B251" s="71"/>
      <c r="C251" s="71">
        <f>(VLOOKUP($A251,'Base de dados 2014'!$A$2030:$C$2715,3,0)+VLOOKUP($A251,'Base de dados 2014'!$A$2722:$C$3407,3,0)+VLOOKUP($A251,'Base de dados 2014'!$A$3416:$C$4101,3,0))/1000000</f>
        <v>315.15110174999995</v>
      </c>
      <c r="D251" s="71">
        <f>(VLOOKUP($A251,'Base de dados 2015'!$A$2105:$F$2782,6,0)+VLOOKUP($A251,'Base de dados 2015'!$A$2789:$F$3466,6,0)+VLOOKUP($A251,'Base de dados 2015'!$A$3475:$F$4152,6,0))/1000000</f>
        <v>136.90316532</v>
      </c>
      <c r="E251" s="71">
        <f>(VLOOKUP($A251,'Base de dados 2016'!$A$2112:$F$2826,6,0)+VLOOKUP($A251,'Base de dados 2016'!$A$2833:$F$3547,6,0)+VLOOKUP($A251,'Base de dados 2016'!$A$3556:$F$4270,6,0))/1000000</f>
        <v>163.5166227</v>
      </c>
      <c r="F251" s="71">
        <f>(VLOOKUP($A251,'Base de dados 2017'!$A$2232:$F$2954,6,0)+VLOOKUP($A251,'Base de dados 2017'!$A$2961:$F$3683,6,0)+VLOOKUP($A251,'Base de dados 2017'!$A$3692:$F$4414,6,0))/1000000</f>
        <v>140.96383157999998</v>
      </c>
    </row>
    <row r="252" spans="1:6">
      <c r="A252" t="s">
        <v>5120</v>
      </c>
      <c r="B252" s="71">
        <f>VLOOKUP($A252,'Base de dados 2013'!$A$52:$F$83,6,0)/1000000</f>
        <v>31956.719654740005</v>
      </c>
      <c r="C252" s="71">
        <f>(VLOOKUP($A252,'Base de dados 2014'!$A$2030:$C$2715,3,0)+VLOOKUP($A252,'Base de dados 2014'!$A$2722:$C$3407,3,0)+VLOOKUP($A252,'Base de dados 2014'!$A$3416:$C$4101,3,0))/1000000</f>
        <v>328151.38539016002</v>
      </c>
      <c r="D252" s="71">
        <f>(VLOOKUP($A252,'Base de dados 2015'!$A$2105:$F$2782,6,0)+VLOOKUP($A252,'Base de dados 2015'!$A$2789:$F$3466,6,0)+VLOOKUP($A252,'Base de dados 2015'!$A$3475:$F$4152,6,0))/1000000</f>
        <v>760536.13335970999</v>
      </c>
      <c r="E252" s="71">
        <f>(VLOOKUP($A252,'Base de dados 2016'!$A$2112:$F$2826,6,0)+VLOOKUP($A252,'Base de dados 2016'!$A$2833:$F$3547,6,0)+VLOOKUP($A252,'Base de dados 2016'!$A$3556:$F$4270,6,0))/1000000</f>
        <v>667117.23721881991</v>
      </c>
      <c r="F252" s="71">
        <f>(VLOOKUP($A252,'Base de dados 2017'!$A$2232:$F$2954,6,0)+VLOOKUP($A252,'Base de dados 2017'!$A$2961:$F$3683,6,0)+VLOOKUP($A252,'Base de dados 2017'!$A$3692:$F$4414,6,0))/1000000</f>
        <v>699723.54694439995</v>
      </c>
    </row>
    <row r="253" spans="1:6">
      <c r="A253" t="s">
        <v>5430</v>
      </c>
      <c r="B253" s="71"/>
      <c r="C253" s="71">
        <f>(VLOOKUP($A253,'Base de dados 2014'!$A$2030:$C$2715,3,0)+VLOOKUP($A253,'Base de dados 2014'!$A$2722:$C$3407,3,0)+VLOOKUP($A253,'Base de dados 2014'!$A$3416:$C$4101,3,0))/1000000</f>
        <v>27529.034808739998</v>
      </c>
      <c r="D253" s="71">
        <f>(VLOOKUP($A253,'Base de dados 2015'!$A$2105:$F$2782,6,0)+VLOOKUP($A253,'Base de dados 2015'!$A$2789:$F$3466,6,0)+VLOOKUP($A253,'Base de dados 2015'!$A$3475:$F$4152,6,0))/1000000</f>
        <v>47305.551376529998</v>
      </c>
      <c r="E253" s="71">
        <f>(VLOOKUP($A253,'Base de dados 2016'!$A$2112:$F$2826,6,0)+VLOOKUP($A253,'Base de dados 2016'!$A$2833:$F$3547,6,0)+VLOOKUP($A253,'Base de dados 2016'!$A$3556:$F$4270,6,0))/1000000</f>
        <v>59647.817329209996</v>
      </c>
      <c r="F253" s="71">
        <f>(VLOOKUP($A253,'Base de dados 2017'!$A$2232:$F$2954,6,0)+VLOOKUP($A253,'Base de dados 2017'!$A$2961:$F$3683,6,0)+VLOOKUP($A253,'Base de dados 2017'!$A$3692:$F$4414,6,0))/1000000</f>
        <v>65755.443353160008</v>
      </c>
    </row>
    <row r="254" spans="1:6">
      <c r="A254" t="s">
        <v>5431</v>
      </c>
      <c r="B254" s="71"/>
      <c r="C254" s="71">
        <f>(VLOOKUP($A254,'Base de dados 2014'!$A$2030:$C$2715,3,0)+VLOOKUP($A254,'Base de dados 2014'!$A$2722:$C$3407,3,0)+VLOOKUP($A254,'Base de dados 2014'!$A$3416:$C$4101,3,0))/1000000</f>
        <v>27477.80978757</v>
      </c>
      <c r="D254" s="71">
        <f>(VLOOKUP($A254,'Base de dados 2015'!$A$2105:$F$2782,6,0)+VLOOKUP($A254,'Base de dados 2015'!$A$2789:$F$3466,6,0)+VLOOKUP($A254,'Base de dados 2015'!$A$3475:$F$4152,6,0))/1000000</f>
        <v>45812.151441549999</v>
      </c>
      <c r="E254" s="71">
        <f>(VLOOKUP($A254,'Base de dados 2016'!$A$2112:$F$2826,6,0)+VLOOKUP($A254,'Base de dados 2016'!$A$2833:$F$3547,6,0)+VLOOKUP($A254,'Base de dados 2016'!$A$3556:$F$4270,6,0))/1000000</f>
        <v>56994.33367521</v>
      </c>
      <c r="F254" s="71">
        <f>(VLOOKUP($A254,'Base de dados 2017'!$A$2232:$F$2954,6,0)+VLOOKUP($A254,'Base de dados 2017'!$A$2961:$F$3683,6,0)+VLOOKUP($A254,'Base de dados 2017'!$A$3692:$F$4414,6,0))/1000000</f>
        <v>50607.940994390003</v>
      </c>
    </row>
    <row r="255" spans="1:6">
      <c r="A255" t="s">
        <v>5432</v>
      </c>
      <c r="B255" s="71"/>
      <c r="C255" s="71">
        <f>(VLOOKUP($A255,'Base de dados 2014'!$A$2030:$C$2715,3,0)+VLOOKUP($A255,'Base de dados 2014'!$A$2722:$C$3407,3,0)+VLOOKUP($A255,'Base de dados 2014'!$A$3416:$C$4101,3,0))/1000000</f>
        <v>0.54400566000000006</v>
      </c>
      <c r="D255" s="71">
        <f>(VLOOKUP($A255,'Base de dados 2015'!$A$2105:$F$2782,6,0)+VLOOKUP($A255,'Base de dados 2015'!$A$2789:$F$3466,6,0)+VLOOKUP($A255,'Base de dados 2015'!$A$3475:$F$4152,6,0))/1000000</f>
        <v>2.8999357200000002</v>
      </c>
      <c r="E255" s="71">
        <f>(VLOOKUP($A255,'Base de dados 2016'!$A$2112:$F$2826,6,0)+VLOOKUP($A255,'Base de dados 2016'!$A$2833:$F$3547,6,0)+VLOOKUP($A255,'Base de dados 2016'!$A$3556:$F$4270,6,0))/1000000</f>
        <v>1.7503570100000001</v>
      </c>
      <c r="F255" s="71">
        <f>(VLOOKUP($A255,'Base de dados 2017'!$A$2232:$F$2954,6,0)+VLOOKUP($A255,'Base de dados 2017'!$A$2961:$F$3683,6,0)+VLOOKUP($A255,'Base de dados 2017'!$A$3692:$F$4414,6,0))/1000000</f>
        <v>4.4264654000000005</v>
      </c>
    </row>
    <row r="256" spans="1:6">
      <c r="A256" t="s">
        <v>5433</v>
      </c>
      <c r="B256" s="71"/>
      <c r="C256" s="71">
        <f>(VLOOKUP($A256,'Base de dados 2014'!$A$2030:$C$2715,3,0)+VLOOKUP($A256,'Base de dados 2014'!$A$2722:$C$3407,3,0)+VLOOKUP($A256,'Base de dados 2014'!$A$3416:$C$4101,3,0))/1000000</f>
        <v>51.45500037</v>
      </c>
      <c r="D256" s="71">
        <f>(VLOOKUP($A256,'Base de dados 2015'!$A$2105:$F$2782,6,0)+VLOOKUP($A256,'Base de dados 2015'!$A$2789:$F$3466,6,0)+VLOOKUP($A256,'Base de dados 2015'!$A$3475:$F$4152,6,0))/1000000</f>
        <v>1489.40452263</v>
      </c>
      <c r="E256" s="71">
        <f>(VLOOKUP($A256,'Base de dados 2016'!$A$2112:$F$2826,6,0)+VLOOKUP($A256,'Base de dados 2016'!$A$2833:$F$3547,6,0)+VLOOKUP($A256,'Base de dados 2016'!$A$3556:$F$4270,6,0))/1000000</f>
        <v>2651.7129491300002</v>
      </c>
      <c r="F256" s="71">
        <f>(VLOOKUP($A256,'Base de dados 2017'!$A$2232:$F$2954,6,0)+VLOOKUP($A256,'Base de dados 2017'!$A$2961:$F$3683,6,0)+VLOOKUP($A256,'Base de dados 2017'!$A$3692:$F$4414,6,0))/1000000</f>
        <v>15142.76700424</v>
      </c>
    </row>
    <row r="257" spans="1:6">
      <c r="A257" t="s">
        <v>5434</v>
      </c>
      <c r="B257" s="71"/>
      <c r="C257" s="71">
        <f>(VLOOKUP($A257,'Base de dados 2014'!$A$2030:$C$2715,3,0)+VLOOKUP($A257,'Base de dados 2014'!$A$2722:$C$3407,3,0)+VLOOKUP($A257,'Base de dados 2014'!$A$3416:$C$4101,3,0))/1000000</f>
        <v>0.40447296000000005</v>
      </c>
      <c r="D257" s="71">
        <f>(VLOOKUP($A257,'Base de dados 2015'!$A$2105:$F$2782,6,0)+VLOOKUP($A257,'Base de dados 2015'!$A$2789:$F$3466,6,0)+VLOOKUP($A257,'Base de dados 2015'!$A$3475:$F$4152,6,0))/1000000</f>
        <v>1.0954766299999998</v>
      </c>
      <c r="E257" s="71">
        <f>(VLOOKUP($A257,'Base de dados 2016'!$A$2112:$F$2826,6,0)+VLOOKUP($A257,'Base de dados 2016'!$A$2833:$F$3547,6,0)+VLOOKUP($A257,'Base de dados 2016'!$A$3556:$F$4270,6,0))/1000000</f>
        <v>2.0347859999999999E-2</v>
      </c>
      <c r="F257" s="71">
        <f>(VLOOKUP($A257,'Base de dados 2017'!$A$2232:$F$2954,6,0)+VLOOKUP($A257,'Base de dados 2017'!$A$2961:$F$3683,6,0)+VLOOKUP($A257,'Base de dados 2017'!$A$3692:$F$4414,6,0))/1000000</f>
        <v>0.30888913000000001</v>
      </c>
    </row>
    <row r="258" spans="1:6">
      <c r="A258" t="s">
        <v>5435</v>
      </c>
      <c r="B258" s="71"/>
      <c r="C258" s="71">
        <f>(VLOOKUP($A258,'Base de dados 2014'!$A$2030:$C$2715,3,0)+VLOOKUP($A258,'Base de dados 2014'!$A$2722:$C$3407,3,0)+VLOOKUP($A258,'Base de dados 2014'!$A$3416:$C$4101,3,0))/1000000</f>
        <v>22578.973538349997</v>
      </c>
      <c r="D258" s="71">
        <f>(VLOOKUP($A258,'Base de dados 2015'!$A$2105:$F$2782,6,0)+VLOOKUP($A258,'Base de dados 2015'!$A$2789:$F$3466,6,0)+VLOOKUP($A258,'Base de dados 2015'!$A$3475:$F$4152,6,0))/1000000</f>
        <v>46921.788938509999</v>
      </c>
      <c r="E258" s="71">
        <f>(VLOOKUP($A258,'Base de dados 2016'!$A$2112:$F$2826,6,0)+VLOOKUP($A258,'Base de dados 2016'!$A$2833:$F$3547,6,0)+VLOOKUP($A258,'Base de dados 2016'!$A$3556:$F$4270,6,0))/1000000</f>
        <v>123175.92780218001</v>
      </c>
      <c r="F258" s="71">
        <f>(VLOOKUP($A258,'Base de dados 2017'!$A$2232:$F$2954,6,0)+VLOOKUP($A258,'Base de dados 2017'!$A$2961:$F$3683,6,0)+VLOOKUP($A258,'Base de dados 2017'!$A$3692:$F$4414,6,0))/1000000</f>
        <v>151790.54250482999</v>
      </c>
    </row>
    <row r="259" spans="1:6">
      <c r="A259" t="s">
        <v>5436</v>
      </c>
      <c r="B259" s="71"/>
      <c r="C259" s="71">
        <f>(VLOOKUP($A259,'Base de dados 2014'!$A$2030:$C$2715,3,0)+VLOOKUP($A259,'Base de dados 2014'!$A$2722:$C$3407,3,0)+VLOOKUP($A259,'Base de dados 2014'!$A$3416:$C$4101,3,0))/1000000</f>
        <v>151.99214225999998</v>
      </c>
      <c r="D259" s="71">
        <f>(VLOOKUP($A259,'Base de dados 2015'!$A$2105:$F$2782,6,0)+VLOOKUP($A259,'Base de dados 2015'!$A$2789:$F$3466,6,0)+VLOOKUP($A259,'Base de dados 2015'!$A$3475:$F$4152,6,0))/1000000</f>
        <v>407.54172306999999</v>
      </c>
      <c r="E259" s="71">
        <f>(VLOOKUP($A259,'Base de dados 2016'!$A$2112:$F$2826,6,0)+VLOOKUP($A259,'Base de dados 2016'!$A$2833:$F$3547,6,0)+VLOOKUP($A259,'Base de dados 2016'!$A$3556:$F$4270,6,0))/1000000</f>
        <v>309.03902399999998</v>
      </c>
      <c r="F259" s="71">
        <f>(VLOOKUP($A259,'Base de dados 2017'!$A$2232:$F$2954,6,0)+VLOOKUP($A259,'Base de dados 2017'!$A$2961:$F$3683,6,0)+VLOOKUP($A259,'Base de dados 2017'!$A$3692:$F$4414,6,0))/1000000</f>
        <v>121.85974834999999</v>
      </c>
    </row>
    <row r="260" spans="1:6">
      <c r="A260" t="s">
        <v>5437</v>
      </c>
      <c r="B260" s="71"/>
      <c r="C260" s="71">
        <f>(VLOOKUP($A260,'Base de dados 2014'!$A$2030:$C$2715,3,0)+VLOOKUP($A260,'Base de dados 2014'!$A$2722:$C$3407,3,0)+VLOOKUP($A260,'Base de dados 2014'!$A$3416:$C$4101,3,0))/1000000</f>
        <v>5.5408230000000003E-2</v>
      </c>
      <c r="D260" s="71">
        <f>(VLOOKUP($A260,'Base de dados 2015'!$A$2105:$F$2782,6,0)+VLOOKUP($A260,'Base de dados 2015'!$A$2789:$F$3466,6,0)+VLOOKUP($A260,'Base de dados 2015'!$A$3475:$F$4152,6,0))/1000000</f>
        <v>8.0270583000000002</v>
      </c>
      <c r="E260" s="71">
        <f>(VLOOKUP($A260,'Base de dados 2016'!$A$2112:$F$2826,6,0)+VLOOKUP($A260,'Base de dados 2016'!$A$2833:$F$3547,6,0)+VLOOKUP($A260,'Base de dados 2016'!$A$3556:$F$4270,6,0))/1000000</f>
        <v>7.9661690000000007E-2</v>
      </c>
      <c r="F260" s="71">
        <f>(VLOOKUP($A260,'Base de dados 2017'!$A$2232:$F$2954,6,0)+VLOOKUP($A260,'Base de dados 2017'!$A$2961:$F$3683,6,0)+VLOOKUP($A260,'Base de dados 2017'!$A$3692:$F$4414,6,0))/1000000</f>
        <v>24.602856550000002</v>
      </c>
    </row>
    <row r="261" spans="1:6">
      <c r="A261" t="s">
        <v>5438</v>
      </c>
      <c r="B261" s="71"/>
      <c r="C261" s="71">
        <f>(VLOOKUP($A261,'Base de dados 2014'!$A$2030:$C$2715,3,0)+VLOOKUP($A261,'Base de dados 2014'!$A$2722:$C$3407,3,0)+VLOOKUP($A261,'Base de dados 2014'!$A$3416:$C$4101,3,0))/1000000</f>
        <v>504.66074187999999</v>
      </c>
      <c r="D261" s="71">
        <f>(VLOOKUP($A261,'Base de dados 2015'!$A$2105:$F$2782,6,0)+VLOOKUP($A261,'Base de dados 2015'!$A$2789:$F$3466,6,0)+VLOOKUP($A261,'Base de dados 2015'!$A$3475:$F$4152,6,0))/1000000</f>
        <v>475.87123879999996</v>
      </c>
      <c r="E261" s="71">
        <f>(VLOOKUP($A261,'Base de dados 2016'!$A$2112:$F$2826,6,0)+VLOOKUP($A261,'Base de dados 2016'!$A$2833:$F$3547,6,0)+VLOOKUP($A261,'Base de dados 2016'!$A$3556:$F$4270,6,0))/1000000</f>
        <v>413.00073083000001</v>
      </c>
      <c r="F261" s="71">
        <f>(VLOOKUP($A261,'Base de dados 2017'!$A$2232:$F$2954,6,0)+VLOOKUP($A261,'Base de dados 2017'!$A$2961:$F$3683,6,0)+VLOOKUP($A261,'Base de dados 2017'!$A$3692:$F$4414,6,0))/1000000</f>
        <v>256.77544518000002</v>
      </c>
    </row>
    <row r="262" spans="1:6">
      <c r="A262" t="s">
        <v>5439</v>
      </c>
      <c r="B262" s="71"/>
      <c r="C262" s="71">
        <f>(VLOOKUP($A262,'Base de dados 2014'!$A$2030:$C$2715,3,0)+VLOOKUP($A262,'Base de dados 2014'!$A$2722:$C$3407,3,0)+VLOOKUP($A262,'Base de dados 2014'!$A$3416:$C$4101,3,0))/1000000</f>
        <v>20235.814249859999</v>
      </c>
      <c r="D262" s="71">
        <f>(VLOOKUP($A262,'Base de dados 2015'!$A$2105:$F$2782,6,0)+VLOOKUP($A262,'Base de dados 2015'!$A$2789:$F$3466,6,0)+VLOOKUP($A262,'Base de dados 2015'!$A$3475:$F$4152,6,0))/1000000</f>
        <v>42016.433610479995</v>
      </c>
      <c r="E262" s="71">
        <f>(VLOOKUP($A262,'Base de dados 2016'!$A$2112:$F$2826,6,0)+VLOOKUP($A262,'Base de dados 2016'!$A$2833:$F$3547,6,0)+VLOOKUP($A262,'Base de dados 2016'!$A$3556:$F$4270,6,0))/1000000</f>
        <v>117910.78156398</v>
      </c>
      <c r="F262" s="71">
        <f>(VLOOKUP($A262,'Base de dados 2017'!$A$2232:$F$2954,6,0)+VLOOKUP($A262,'Base de dados 2017'!$A$2961:$F$3683,6,0)+VLOOKUP($A262,'Base de dados 2017'!$A$3692:$F$4414,6,0))/1000000</f>
        <v>135514.91192675999</v>
      </c>
    </row>
    <row r="263" spans="1:6">
      <c r="A263" t="s">
        <v>5440</v>
      </c>
      <c r="B263" s="71"/>
      <c r="C263" s="71">
        <f>(VLOOKUP($A263,'Base de dados 2014'!$A$2030:$C$2715,3,0)+VLOOKUP($A263,'Base de dados 2014'!$A$2722:$C$3407,3,0)+VLOOKUP($A263,'Base de dados 2014'!$A$3416:$C$4101,3,0))/1000000</f>
        <v>1686.8519266599999</v>
      </c>
      <c r="D263" s="71">
        <f>(VLOOKUP($A263,'Base de dados 2015'!$A$2105:$F$2782,6,0)+VLOOKUP($A263,'Base de dados 2015'!$A$2789:$F$3466,6,0)+VLOOKUP($A263,'Base de dados 2015'!$A$3475:$F$4152,6,0))/1000000</f>
        <v>4013.9153078600002</v>
      </c>
      <c r="E263" s="71">
        <f>(VLOOKUP($A263,'Base de dados 2016'!$A$2112:$F$2826,6,0)+VLOOKUP($A263,'Base de dados 2016'!$A$2833:$F$3547,6,0)+VLOOKUP($A263,'Base de dados 2016'!$A$3556:$F$4270,6,0))/1000000</f>
        <v>4543.0268216800005</v>
      </c>
      <c r="F263" s="71">
        <f>(VLOOKUP($A263,'Base de dados 2017'!$A$2232:$F$2954,6,0)+VLOOKUP($A263,'Base de dados 2017'!$A$2961:$F$3683,6,0)+VLOOKUP($A263,'Base de dados 2017'!$A$3692:$F$4414,6,0))/1000000</f>
        <v>15872.39252799</v>
      </c>
    </row>
    <row r="264" spans="1:6">
      <c r="A264" t="s">
        <v>5441</v>
      </c>
      <c r="B264" s="71"/>
      <c r="C264" s="71">
        <f>(VLOOKUP($A264,'Base de dados 2014'!$A$2030:$C$2715,3,0)+VLOOKUP($A264,'Base de dados 2014'!$A$2722:$C$3407,3,0)+VLOOKUP($A264,'Base de dados 2014'!$A$3416:$C$4101,3,0))/1000000</f>
        <v>170766.50649123001</v>
      </c>
      <c r="D264" s="71">
        <f>(VLOOKUP($A264,'Base de dados 2015'!$A$2105:$F$2782,6,0)+VLOOKUP($A264,'Base de dados 2015'!$A$2789:$F$3466,6,0)+VLOOKUP($A264,'Base de dados 2015'!$A$3475:$F$4152,6,0))/1000000</f>
        <v>319029.08328563999</v>
      </c>
      <c r="E264" s="71">
        <f>(VLOOKUP($A264,'Base de dados 2016'!$A$2112:$F$2826,6,0)+VLOOKUP($A264,'Base de dados 2016'!$A$2833:$F$3547,6,0)+VLOOKUP($A264,'Base de dados 2016'!$A$3556:$F$4270,6,0))/1000000</f>
        <v>275149.32676157996</v>
      </c>
      <c r="F264" s="71">
        <f>(VLOOKUP($A264,'Base de dados 2017'!$A$2232:$F$2954,6,0)+VLOOKUP($A264,'Base de dados 2017'!$A$2961:$F$3683,6,0)+VLOOKUP($A264,'Base de dados 2017'!$A$3692:$F$4414,6,0))/1000000</f>
        <v>292043.66041205998</v>
      </c>
    </row>
    <row r="265" spans="1:6">
      <c r="A265" t="s">
        <v>5442</v>
      </c>
      <c r="B265" s="71"/>
      <c r="C265" s="71">
        <f>(VLOOKUP($A265,'Base de dados 2014'!$A$2030:$C$2715,3,0)+VLOOKUP($A265,'Base de dados 2014'!$A$2722:$C$3407,3,0)+VLOOKUP($A265,'Base de dados 2014'!$A$3416:$C$4101,3,0))/1000000</f>
        <v>323.19143814</v>
      </c>
      <c r="D265" s="71">
        <f>(VLOOKUP($A265,'Base de dados 2015'!$A$2105:$F$2782,6,0)+VLOOKUP($A265,'Base de dados 2015'!$A$2789:$F$3466,6,0)+VLOOKUP($A265,'Base de dados 2015'!$A$3475:$F$4152,6,0))/1000000</f>
        <v>55090.821284680002</v>
      </c>
      <c r="E265" s="71">
        <f>(VLOOKUP($A265,'Base de dados 2016'!$A$2112:$F$2826,6,0)+VLOOKUP($A265,'Base de dados 2016'!$A$2833:$F$3547,6,0)+VLOOKUP($A265,'Base de dados 2016'!$A$3556:$F$4270,6,0))/1000000</f>
        <v>19480.958891870003</v>
      </c>
      <c r="F265" s="71">
        <f>(VLOOKUP($A265,'Base de dados 2017'!$A$2232:$F$2954,6,0)+VLOOKUP($A265,'Base de dados 2017'!$A$2961:$F$3683,6,0)+VLOOKUP($A265,'Base de dados 2017'!$A$3692:$F$4414,6,0))/1000000</f>
        <v>20438.185236639998</v>
      </c>
    </row>
    <row r="266" spans="1:6">
      <c r="A266" t="s">
        <v>5443</v>
      </c>
      <c r="B266" s="71"/>
      <c r="C266" s="71">
        <f>(VLOOKUP($A266,'Base de dados 2014'!$A$2030:$C$2715,3,0)+VLOOKUP($A266,'Base de dados 2014'!$A$2722:$C$3407,3,0)+VLOOKUP($A266,'Base de dados 2014'!$A$3416:$C$4101,3,0))/1000000</f>
        <v>161.57605330999999</v>
      </c>
      <c r="D266" s="71">
        <f>(VLOOKUP($A266,'Base de dados 2015'!$A$2105:$F$2782,6,0)+VLOOKUP($A266,'Base de dados 2015'!$A$2789:$F$3466,6,0)+VLOOKUP($A266,'Base de dados 2015'!$A$3475:$F$4152,6,0))/1000000</f>
        <v>317.71499348999993</v>
      </c>
      <c r="E266" s="71">
        <f>(VLOOKUP($A266,'Base de dados 2016'!$A$2112:$F$2826,6,0)+VLOOKUP($A266,'Base de dados 2016'!$A$2833:$F$3547,6,0)+VLOOKUP($A266,'Base de dados 2016'!$A$3556:$F$4270,6,0))/1000000</f>
        <v>6069.0306105700001</v>
      </c>
      <c r="F266" s="71">
        <f>(VLOOKUP($A266,'Base de dados 2017'!$A$2232:$F$2954,6,0)+VLOOKUP($A266,'Base de dados 2017'!$A$2961:$F$3683,6,0)+VLOOKUP($A266,'Base de dados 2017'!$A$3692:$F$4414,6,0))/1000000</f>
        <v>2479.6767613000002</v>
      </c>
    </row>
    <row r="267" spans="1:6">
      <c r="A267" t="s">
        <v>5444</v>
      </c>
      <c r="B267" s="71"/>
      <c r="C267" s="71">
        <f>(VLOOKUP($A267,'Base de dados 2014'!$A$2030:$C$2715,3,0)+VLOOKUP($A267,'Base de dados 2014'!$A$2722:$C$3407,3,0)+VLOOKUP($A267,'Base de dados 2014'!$A$3416:$C$4101,3,0))/1000000</f>
        <v>65.093590120000002</v>
      </c>
      <c r="D267" s="71">
        <f>(VLOOKUP($A267,'Base de dados 2015'!$A$2105:$F$2782,6,0)+VLOOKUP($A267,'Base de dados 2015'!$A$2789:$F$3466,6,0)+VLOOKUP($A267,'Base de dados 2015'!$A$3475:$F$4152,6,0))/1000000</f>
        <v>101.91634816000001</v>
      </c>
      <c r="E267" s="71">
        <f>(VLOOKUP($A267,'Base de dados 2016'!$A$2112:$F$2826,6,0)+VLOOKUP($A267,'Base de dados 2016'!$A$2833:$F$3547,6,0)+VLOOKUP($A267,'Base de dados 2016'!$A$3556:$F$4270,6,0))/1000000</f>
        <v>104.08872162999999</v>
      </c>
      <c r="F267" s="71">
        <f>(VLOOKUP($A267,'Base de dados 2017'!$A$2232:$F$2954,6,0)+VLOOKUP($A267,'Base de dados 2017'!$A$2961:$F$3683,6,0)+VLOOKUP($A267,'Base de dados 2017'!$A$3692:$F$4414,6,0))/1000000</f>
        <v>5263.1719803199994</v>
      </c>
    </row>
    <row r="268" spans="1:6">
      <c r="A268" t="s">
        <v>5445</v>
      </c>
      <c r="B268" s="71"/>
      <c r="C268" s="71">
        <f>(VLOOKUP($A268,'Base de dados 2014'!$A$2030:$C$2715,3,0)+VLOOKUP($A268,'Base de dados 2014'!$A$2722:$C$3407,3,0)+VLOOKUP($A268,'Base de dados 2014'!$A$3416:$C$4101,3,0))/1000000</f>
        <v>194.52428900000001</v>
      </c>
      <c r="D268" s="71">
        <f>(VLOOKUP($A268,'Base de dados 2015'!$A$2105:$F$2782,6,0)+VLOOKUP($A268,'Base de dados 2015'!$A$2789:$F$3466,6,0)+VLOOKUP($A268,'Base de dados 2015'!$A$3475:$F$4152,6,0))/1000000</f>
        <v>1.90813783</v>
      </c>
      <c r="E268" s="71">
        <f>(VLOOKUP($A268,'Base de dados 2016'!$A$2112:$F$2826,6,0)+VLOOKUP($A268,'Base de dados 2016'!$A$2833:$F$3547,6,0)+VLOOKUP($A268,'Base de dados 2016'!$A$3556:$F$4270,6,0))/1000000</f>
        <v>644.89452873000005</v>
      </c>
      <c r="F268" s="71">
        <f>(VLOOKUP($A268,'Base de dados 2017'!$A$2232:$F$2954,6,0)+VLOOKUP($A268,'Base de dados 2017'!$A$2961:$F$3683,6,0)+VLOOKUP($A268,'Base de dados 2017'!$A$3692:$F$4414,6,0))/1000000</f>
        <v>2.32064761</v>
      </c>
    </row>
    <row r="269" spans="1:6">
      <c r="A269" t="s">
        <v>5446</v>
      </c>
      <c r="B269" s="71"/>
      <c r="C269" s="71">
        <f>(VLOOKUP($A269,'Base de dados 2014'!$A$2030:$C$2715,3,0)+VLOOKUP($A269,'Base de dados 2014'!$A$2722:$C$3407,3,0)+VLOOKUP($A269,'Base de dados 2014'!$A$3416:$C$4101,3,0))/1000000</f>
        <v>170022.12112066001</v>
      </c>
      <c r="D269" s="71">
        <f>(VLOOKUP($A269,'Base de dados 2015'!$A$2105:$F$2782,6,0)+VLOOKUP($A269,'Base de dados 2015'!$A$2789:$F$3466,6,0)+VLOOKUP($A269,'Base de dados 2015'!$A$3475:$F$4152,6,0))/1000000</f>
        <v>263516.72252148</v>
      </c>
      <c r="E269" s="71">
        <f>(VLOOKUP($A269,'Base de dados 2016'!$A$2112:$F$2826,6,0)+VLOOKUP($A269,'Base de dados 2016'!$A$2833:$F$3547,6,0)+VLOOKUP($A269,'Base de dados 2016'!$A$3556:$F$4270,6,0))/1000000</f>
        <v>248850.35400877998</v>
      </c>
      <c r="F269" s="71">
        <f>(VLOOKUP($A269,'Base de dados 2017'!$A$2232:$F$2954,6,0)+VLOOKUP($A269,'Base de dados 2017'!$A$2961:$F$3683,6,0)+VLOOKUP($A269,'Base de dados 2017'!$A$3692:$F$4414,6,0))/1000000</f>
        <v>263860.30578619003</v>
      </c>
    </row>
    <row r="270" spans="1:6">
      <c r="A270" t="s">
        <v>5447</v>
      </c>
      <c r="B270" s="71"/>
      <c r="C270" s="71">
        <f>(VLOOKUP($A270,'Base de dados 2014'!$A$2030:$C$2715,3,0)+VLOOKUP($A270,'Base de dados 2014'!$A$2722:$C$3407,3,0)+VLOOKUP($A270,'Base de dados 2014'!$A$3416:$C$4101,3,0))/1000000</f>
        <v>16.77867406</v>
      </c>
      <c r="D270" s="71">
        <f>(VLOOKUP($A270,'Base de dados 2015'!$A$2105:$F$2782,6,0)+VLOOKUP($A270,'Base de dados 2015'!$A$2789:$F$3466,6,0)+VLOOKUP($A270,'Base de dados 2015'!$A$3475:$F$4152,6,0))/1000000</f>
        <v>35.947033789999999</v>
      </c>
      <c r="E270" s="71">
        <f>(VLOOKUP($A270,'Base de dados 2016'!$A$2112:$F$2826,6,0)+VLOOKUP($A270,'Base de dados 2016'!$A$2833:$F$3547,6,0)+VLOOKUP($A270,'Base de dados 2016'!$A$3556:$F$4270,6,0))/1000000</f>
        <v>62.577369500000003</v>
      </c>
      <c r="F270" s="71">
        <f>(VLOOKUP($A270,'Base de dados 2017'!$A$2232:$F$2954,6,0)+VLOOKUP($A270,'Base de dados 2017'!$A$2961:$F$3683,6,0)+VLOOKUP($A270,'Base de dados 2017'!$A$3692:$F$4414,6,0))/1000000</f>
        <v>70.225248809999997</v>
      </c>
    </row>
    <row r="271" spans="1:6">
      <c r="A271" t="s">
        <v>5448</v>
      </c>
      <c r="B271" s="71"/>
      <c r="C271" s="71">
        <f>(VLOOKUP($A271,'Base de dados 2014'!$A$2030:$C$2715,3,0)+VLOOKUP($A271,'Base de dados 2014'!$A$2722:$C$3407,3,0)+VLOOKUP($A271,'Base de dados 2014'!$A$3416:$C$4101,3,0))/1000000</f>
        <v>85514.147772750002</v>
      </c>
      <c r="D271" s="71">
        <f>(VLOOKUP($A271,'Base de dados 2015'!$A$2105:$F$2782,6,0)+VLOOKUP($A271,'Base de dados 2015'!$A$2789:$F$3466,6,0)+VLOOKUP($A271,'Base de dados 2015'!$A$3475:$F$4152,6,0))/1000000</f>
        <v>119688.96400987</v>
      </c>
      <c r="E271" s="71">
        <f>(VLOOKUP($A271,'Base de dados 2016'!$A$2112:$F$2826,6,0)+VLOOKUP($A271,'Base de dados 2016'!$A$2833:$F$3547,6,0)+VLOOKUP($A271,'Base de dados 2016'!$A$3556:$F$4270,6,0))/1000000</f>
        <v>146993.44638909001</v>
      </c>
      <c r="F271" s="71">
        <f>(VLOOKUP($A271,'Base de dados 2017'!$A$2232:$F$2954,6,0)+VLOOKUP($A271,'Base de dados 2017'!$A$2961:$F$3683,6,0)+VLOOKUP($A271,'Base de dados 2017'!$A$3692:$F$4414,6,0))/1000000</f>
        <v>128559.44604886</v>
      </c>
    </row>
    <row r="272" spans="1:6">
      <c r="A272" t="s">
        <v>5449</v>
      </c>
      <c r="B272" s="71"/>
      <c r="C272" s="71">
        <f>(VLOOKUP($A272,'Base de dados 2014'!$A$2030:$C$2715,3,0)+VLOOKUP($A272,'Base de dados 2014'!$A$2722:$C$3407,3,0)+VLOOKUP($A272,'Base de dados 2014'!$A$3416:$C$4101,3,0))/1000000</f>
        <v>73361.298675469996</v>
      </c>
      <c r="D272" s="71">
        <f>(VLOOKUP($A272,'Base de dados 2015'!$A$2105:$F$2782,6,0)+VLOOKUP($A272,'Base de dados 2015'!$A$2789:$F$3466,6,0)+VLOOKUP($A272,'Base de dados 2015'!$A$3475:$F$4152,6,0))/1000000</f>
        <v>88300.431086820012</v>
      </c>
      <c r="E272" s="71">
        <f>(VLOOKUP($A272,'Base de dados 2016'!$A$2112:$F$2826,6,0)+VLOOKUP($A272,'Base de dados 2016'!$A$2833:$F$3547,6,0)+VLOOKUP($A272,'Base de dados 2016'!$A$3556:$F$4270,6,0))/1000000</f>
        <v>105687.50939828</v>
      </c>
      <c r="F272" s="71">
        <f>(VLOOKUP($A272,'Base de dados 2017'!$A$2232:$F$2954,6,0)+VLOOKUP($A272,'Base de dados 2017'!$A$2961:$F$3683,6,0)+VLOOKUP($A272,'Base de dados 2017'!$A$3692:$F$4414,6,0))/1000000</f>
        <v>92705.925680569999</v>
      </c>
    </row>
    <row r="273" spans="1:6">
      <c r="A273" t="s">
        <v>5450</v>
      </c>
      <c r="B273" s="71"/>
      <c r="C273" s="71">
        <f>(VLOOKUP($A273,'Base de dados 2014'!$A$2030:$C$2715,3,0)+VLOOKUP($A273,'Base de dados 2014'!$A$2722:$C$3407,3,0)+VLOOKUP($A273,'Base de dados 2014'!$A$3416:$C$4101,3,0))/1000000</f>
        <v>12152.72066148</v>
      </c>
      <c r="D273" s="71">
        <f>(VLOOKUP($A273,'Base de dados 2015'!$A$2105:$F$2782,6,0)+VLOOKUP($A273,'Base de dados 2015'!$A$2789:$F$3466,6,0)+VLOOKUP($A273,'Base de dados 2015'!$A$3475:$F$4152,6,0))/1000000</f>
        <v>31388.532923049999</v>
      </c>
      <c r="E273" s="71">
        <f>(VLOOKUP($A273,'Base de dados 2016'!$A$2112:$F$2826,6,0)+VLOOKUP($A273,'Base de dados 2016'!$A$2833:$F$3547,6,0)+VLOOKUP($A273,'Base de dados 2016'!$A$3556:$F$4270,6,0))/1000000</f>
        <v>41305.936990809998</v>
      </c>
      <c r="F273" s="71">
        <f>(VLOOKUP($A273,'Base de dados 2017'!$A$2232:$F$2954,6,0)+VLOOKUP($A273,'Base de dados 2017'!$A$2961:$F$3683,6,0)+VLOOKUP($A273,'Base de dados 2017'!$A$3692:$F$4414,6,0))/1000000</f>
        <v>35853.520368290003</v>
      </c>
    </row>
    <row r="274" spans="1:6">
      <c r="A274" t="s">
        <v>5451</v>
      </c>
      <c r="B274" s="71"/>
      <c r="C274" s="71" t="s">
        <v>3557</v>
      </c>
      <c r="D274" s="71" t="s">
        <v>3557</v>
      </c>
      <c r="E274" s="71">
        <f>(VLOOKUP($A274,'Base de dados 2016'!$A$2112:$F$2826,6,0)+VLOOKUP($A274,'Base de dados 2016'!$A$2833:$F$3547,6,0)+VLOOKUP($A274,'Base de dados 2016'!$A$3556:$F$4270,6,0))/1000000</f>
        <v>41526.539785089997</v>
      </c>
      <c r="F274" s="71">
        <f>(VLOOKUP($A274,'Base de dados 2017'!$A$2232:$F$2954,6,0)+VLOOKUP($A274,'Base de dados 2017'!$A$2961:$F$3683,6,0)+VLOOKUP($A274,'Base de dados 2017'!$A$3692:$F$4414,6,0))/1000000</f>
        <v>33777.723027250002</v>
      </c>
    </row>
    <row r="275" spans="1:6">
      <c r="A275" t="s">
        <v>5452</v>
      </c>
      <c r="B275" s="71"/>
      <c r="C275" s="71" t="s">
        <v>3557</v>
      </c>
      <c r="D275" s="71" t="s">
        <v>3557</v>
      </c>
      <c r="E275" s="71">
        <f>(VLOOKUP($A275,'Base de dados 2016'!$A$2112:$F$2826,6,0)+VLOOKUP($A275,'Base de dados 2016'!$A$2833:$F$3547,6,0)+VLOOKUP($A275,'Base de dados 2016'!$A$3556:$F$4270,6,0))/1000000</f>
        <v>41526.539785089997</v>
      </c>
      <c r="F275" s="71">
        <f>(VLOOKUP($A275,'Base de dados 2017'!$A$2232:$F$2954,6,0)+VLOOKUP($A275,'Base de dados 2017'!$A$2961:$F$3683,6,0)+VLOOKUP($A275,'Base de dados 2017'!$A$3692:$F$4414,6,0))/1000000</f>
        <v>33777.723027250002</v>
      </c>
    </row>
    <row r="276" spans="1:6">
      <c r="A276" t="s">
        <v>5453</v>
      </c>
      <c r="B276" s="71"/>
      <c r="C276" s="71">
        <f>(VLOOKUP($A276,'Base de dados 2014'!$A$2030:$C$2715,3,0)+VLOOKUP($A276,'Base de dados 2014'!$A$2722:$C$3407,3,0)+VLOOKUP($A276,'Base de dados 2014'!$A$3416:$C$4101,3,0))/1000000</f>
        <v>21745.944105029997</v>
      </c>
      <c r="D276" s="71">
        <f>(VLOOKUP($A276,'Base de dados 2015'!$A$2105:$F$2782,6,0)+VLOOKUP($A276,'Base de dados 2015'!$A$2789:$F$3466,6,0)+VLOOKUP($A276,'Base de dados 2015'!$A$3475:$F$4152,6,0))/1000000</f>
        <v>227554.79871537004</v>
      </c>
      <c r="E276" s="71">
        <f>(VLOOKUP($A276,'Base de dados 2016'!$A$2112:$F$2826,6,0)+VLOOKUP($A276,'Base de dados 2016'!$A$2833:$F$3547,6,0)+VLOOKUP($A276,'Base de dados 2016'!$A$3556:$F$4270,6,0))/1000000</f>
        <v>20561.601782169997</v>
      </c>
      <c r="F276" s="71">
        <f>(VLOOKUP($A276,'Base de dados 2017'!$A$2232:$F$2954,6,0)+VLOOKUP($A276,'Base de dados 2017'!$A$2961:$F$3683,6,0)+VLOOKUP($A276,'Base de dados 2017'!$A$3692:$F$4414,6,0))/1000000</f>
        <v>27726.506349430001</v>
      </c>
    </row>
    <row r="277" spans="1:6">
      <c r="A277" t="s">
        <v>5121</v>
      </c>
      <c r="B277" s="71">
        <f>VLOOKUP($A277,'Base de dados 2013'!$A$52:$F$83,6,0)/1000000</f>
        <v>733870.55810104008</v>
      </c>
      <c r="C277" s="71">
        <f>(VLOOKUP($A277,'Base de dados 2014'!$A$2030:$C$2715,3,0)+VLOOKUP($A277,'Base de dados 2014'!$A$2722:$C$3407,3,0)+VLOOKUP($A277,'Base de dados 2014'!$A$3416:$C$4101,3,0))/1000000</f>
        <v>10190220.143161692</v>
      </c>
      <c r="D277" s="71">
        <f>(VLOOKUP($A277,'Base de dados 2015'!$A$2105:$F$2782,6,0)+VLOOKUP($A277,'Base de dados 2015'!$A$2789:$F$3466,6,0)+VLOOKUP($A277,'Base de dados 2015'!$A$3475:$F$4152,6,0))/1000000</f>
        <v>122734.51580614001</v>
      </c>
      <c r="E277" s="71">
        <f>(VLOOKUP($A277,'Base de dados 2016'!$A$2112:$F$2826,6,0)+VLOOKUP($A277,'Base de dados 2016'!$A$2833:$F$3547,6,0)+VLOOKUP($A277,'Base de dados 2016'!$A$3556:$F$4270,6,0))/1000000</f>
        <v>187611.27845663001</v>
      </c>
      <c r="F277" s="71">
        <f>(VLOOKUP($A277,'Base de dados 2017'!$A$2232:$F$2954,6,0)+VLOOKUP($A277,'Base de dados 2017'!$A$2961:$F$3683,6,0)+VLOOKUP($A277,'Base de dados 2017'!$A$3692:$F$4414,6,0))/1000000</f>
        <v>152603.30520213998</v>
      </c>
    </row>
    <row r="278" spans="1:6">
      <c r="A278" t="s">
        <v>5454</v>
      </c>
      <c r="B278" s="71"/>
      <c r="C278" s="71">
        <f>(VLOOKUP($A278,'Base de dados 2014'!$A$2030:$C$2715,3,0)+VLOOKUP($A278,'Base de dados 2014'!$A$2722:$C$3407,3,0)+VLOOKUP($A278,'Base de dados 2014'!$A$3416:$C$4101,3,0))/1000000</f>
        <v>9733908.0896291789</v>
      </c>
      <c r="D278" s="71">
        <f>(VLOOKUP($A278,'Base de dados 2015'!$A$2105:$F$2782,6,0)+VLOOKUP($A278,'Base de dados 2015'!$A$2789:$F$3466,6,0)+VLOOKUP($A278,'Base de dados 2015'!$A$3475:$F$4152,6,0))/1000000</f>
        <v>0</v>
      </c>
      <c r="E278" s="71">
        <f>(VLOOKUP($A278,'Base de dados 2016'!$A$2112:$F$2826,6,0)+VLOOKUP($A278,'Base de dados 2016'!$A$2833:$F$3547,6,0)+VLOOKUP($A278,'Base de dados 2016'!$A$3556:$F$4270,6,0))/1000000</f>
        <v>0</v>
      </c>
      <c r="F278" s="71">
        <f>(VLOOKUP($A278,'Base de dados 2017'!$A$2232:$F$2954,6,0)+VLOOKUP($A278,'Base de dados 2017'!$A$2961:$F$3683,6,0)+VLOOKUP($A278,'Base de dados 2017'!$A$3692:$F$4414,6,0))/1000000</f>
        <v>0</v>
      </c>
    </row>
    <row r="279" spans="1:6">
      <c r="A279" t="s">
        <v>5455</v>
      </c>
      <c r="B279" s="71"/>
      <c r="C279" s="71">
        <f>(VLOOKUP($A279,'Base de dados 2014'!$A$2030:$C$2715,3,0)+VLOOKUP($A279,'Base de dados 2014'!$A$2722:$C$3407,3,0)+VLOOKUP($A279,'Base de dados 2014'!$A$3416:$C$4101,3,0))/1000000</f>
        <v>5064664.95541499</v>
      </c>
      <c r="D279" s="71">
        <f>(VLOOKUP($A279,'Base de dados 2015'!$A$2105:$F$2782,6,0)+VLOOKUP($A279,'Base de dados 2015'!$A$2789:$F$3466,6,0)+VLOOKUP($A279,'Base de dados 2015'!$A$3475:$F$4152,6,0))/1000000</f>
        <v>0</v>
      </c>
      <c r="E279" s="71">
        <f>(VLOOKUP($A279,'Base de dados 2016'!$A$2112:$F$2826,6,0)+VLOOKUP($A279,'Base de dados 2016'!$A$2833:$F$3547,6,0)+VLOOKUP($A279,'Base de dados 2016'!$A$3556:$F$4270,6,0))/1000000</f>
        <v>0</v>
      </c>
      <c r="F279" s="71">
        <f>(VLOOKUP($A279,'Base de dados 2017'!$A$2232:$F$2954,6,0)+VLOOKUP($A279,'Base de dados 2017'!$A$2961:$F$3683,6,0)+VLOOKUP($A279,'Base de dados 2017'!$A$3692:$F$4414,6,0))/1000000</f>
        <v>0</v>
      </c>
    </row>
    <row r="280" spans="1:6">
      <c r="A280" t="s">
        <v>5456</v>
      </c>
      <c r="B280" s="71"/>
      <c r="C280" s="71">
        <f>(VLOOKUP($A280,'Base de dados 2014'!$A$2030:$C$2715,3,0)+VLOOKUP($A280,'Base de dados 2014'!$A$2722:$C$3407,3,0)+VLOOKUP($A280,'Base de dados 2014'!$A$3416:$C$4101,3,0))/1000000</f>
        <v>4621592.7172321603</v>
      </c>
      <c r="D280" s="71">
        <f>(VLOOKUP($A280,'Base de dados 2015'!$A$2105:$F$2782,6,0)+VLOOKUP($A280,'Base de dados 2015'!$A$2789:$F$3466,6,0)+VLOOKUP($A280,'Base de dados 2015'!$A$3475:$F$4152,6,0))/1000000</f>
        <v>0</v>
      </c>
      <c r="E280" s="71">
        <f>(VLOOKUP($A280,'Base de dados 2016'!$A$2112:$F$2826,6,0)+VLOOKUP($A280,'Base de dados 2016'!$A$2833:$F$3547,6,0)+VLOOKUP($A280,'Base de dados 2016'!$A$3556:$F$4270,6,0))/1000000</f>
        <v>0</v>
      </c>
      <c r="F280" s="71">
        <f>(VLOOKUP($A280,'Base de dados 2017'!$A$2232:$F$2954,6,0)+VLOOKUP($A280,'Base de dados 2017'!$A$2961:$F$3683,6,0)+VLOOKUP($A280,'Base de dados 2017'!$A$3692:$F$4414,6,0))/1000000</f>
        <v>0</v>
      </c>
    </row>
    <row r="281" spans="1:6">
      <c r="A281" t="s">
        <v>5457</v>
      </c>
      <c r="B281" s="71"/>
      <c r="C281" s="71">
        <f>(VLOOKUP($A281,'Base de dados 2014'!$A$2030:$C$2715,3,0)+VLOOKUP($A281,'Base de dados 2014'!$A$2722:$C$3407,3,0)+VLOOKUP($A281,'Base de dados 2014'!$A$3416:$C$4101,3,0))/1000000</f>
        <v>29430.653590839996</v>
      </c>
      <c r="D281" s="71">
        <f>(VLOOKUP($A281,'Base de dados 2015'!$A$2105:$F$2782,6,0)+VLOOKUP($A281,'Base de dados 2015'!$A$2789:$F$3466,6,0)+VLOOKUP($A281,'Base de dados 2015'!$A$3475:$F$4152,6,0))/1000000</f>
        <v>0</v>
      </c>
      <c r="E281" s="71">
        <f>(VLOOKUP($A281,'Base de dados 2016'!$A$2112:$F$2826,6,0)+VLOOKUP($A281,'Base de dados 2016'!$A$2833:$F$3547,6,0)+VLOOKUP($A281,'Base de dados 2016'!$A$3556:$F$4270,6,0))/1000000</f>
        <v>0</v>
      </c>
      <c r="F281" s="71">
        <f>(VLOOKUP($A281,'Base de dados 2017'!$A$2232:$F$2954,6,0)+VLOOKUP($A281,'Base de dados 2017'!$A$2961:$F$3683,6,0)+VLOOKUP($A281,'Base de dados 2017'!$A$3692:$F$4414,6,0))/1000000</f>
        <v>0</v>
      </c>
    </row>
    <row r="282" spans="1:6">
      <c r="A282" t="s">
        <v>5458</v>
      </c>
      <c r="B282" s="71"/>
      <c r="C282" s="71">
        <f>(VLOOKUP($A282,'Base de dados 2014'!$A$2030:$C$2715,3,0)+VLOOKUP($A282,'Base de dados 2014'!$A$2722:$C$3407,3,0)+VLOOKUP($A282,'Base de dados 2014'!$A$3416:$C$4101,3,0))/1000000</f>
        <v>18219.763391190001</v>
      </c>
      <c r="D282" s="71">
        <f>(VLOOKUP($A282,'Base de dados 2015'!$A$2105:$F$2782,6,0)+VLOOKUP($A282,'Base de dados 2015'!$A$2789:$F$3466,6,0)+VLOOKUP($A282,'Base de dados 2015'!$A$3475:$F$4152,6,0))/1000000</f>
        <v>0</v>
      </c>
      <c r="E282" s="71">
        <f>(VLOOKUP($A282,'Base de dados 2016'!$A$2112:$F$2826,6,0)+VLOOKUP($A282,'Base de dados 2016'!$A$2833:$F$3547,6,0)+VLOOKUP($A282,'Base de dados 2016'!$A$3556:$F$4270,6,0))/1000000</f>
        <v>0</v>
      </c>
      <c r="F282" s="71">
        <f>(VLOOKUP($A282,'Base de dados 2017'!$A$2232:$F$2954,6,0)+VLOOKUP($A282,'Base de dados 2017'!$A$2961:$F$3683,6,0)+VLOOKUP($A282,'Base de dados 2017'!$A$3692:$F$4414,6,0))/1000000</f>
        <v>0</v>
      </c>
    </row>
    <row r="283" spans="1:6">
      <c r="A283" t="s">
        <v>3415</v>
      </c>
      <c r="B283" s="71"/>
      <c r="C283" s="71" t="s">
        <v>3557</v>
      </c>
      <c r="D283" s="71" t="s">
        <v>3557</v>
      </c>
      <c r="E283" s="71" t="s">
        <v>3557</v>
      </c>
      <c r="F283" s="71">
        <f>(VLOOKUP($A283,'Base de dados 2017'!$A$2232:$F$2954,6,0)+VLOOKUP($A283,'Base de dados 2017'!$A$2961:$F$3683,6,0)+VLOOKUP($A283,'Base de dados 2017'!$A$3692:$F$4414,6,0))/1000000</f>
        <v>0</v>
      </c>
    </row>
    <row r="284" spans="1:6">
      <c r="A284" t="s">
        <v>5459</v>
      </c>
      <c r="B284" s="71"/>
      <c r="C284" s="71">
        <f>(VLOOKUP($A284,'Base de dados 2014'!$A$2030:$C$2715,3,0)+VLOOKUP($A284,'Base de dados 2014'!$A$2722:$C$3407,3,0)+VLOOKUP($A284,'Base de dados 2014'!$A$3416:$C$4101,3,0))/1000000</f>
        <v>425377.69082436</v>
      </c>
      <c r="D284" s="71">
        <f>(VLOOKUP($A284,'Base de dados 2015'!$A$2105:$F$2782,6,0)+VLOOKUP($A284,'Base de dados 2015'!$A$2789:$F$3466,6,0)+VLOOKUP($A284,'Base de dados 2015'!$A$3475:$F$4152,6,0))/1000000</f>
        <v>63208.531385039998</v>
      </c>
      <c r="E284" s="71">
        <f>(VLOOKUP($A284,'Base de dados 2016'!$A$2112:$F$2826,6,0)+VLOOKUP($A284,'Base de dados 2016'!$A$2833:$F$3547,6,0)+VLOOKUP($A284,'Base de dados 2016'!$A$3556:$F$4270,6,0))/1000000</f>
        <v>48737.794012440005</v>
      </c>
      <c r="F284" s="71">
        <f>(VLOOKUP($A284,'Base de dados 2017'!$A$2232:$F$2954,6,0)+VLOOKUP($A284,'Base de dados 2017'!$A$2961:$F$3683,6,0)+VLOOKUP($A284,'Base de dados 2017'!$A$3692:$F$4414,6,0))/1000000</f>
        <v>42712.399344690006</v>
      </c>
    </row>
    <row r="285" spans="1:6">
      <c r="A285" t="s">
        <v>5460</v>
      </c>
      <c r="B285" s="71"/>
      <c r="C285" s="71">
        <f>(VLOOKUP($A285,'Base de dados 2014'!$A$2030:$C$2715,3,0)+VLOOKUP($A285,'Base de dados 2014'!$A$2722:$C$3407,3,0)+VLOOKUP($A285,'Base de dados 2014'!$A$3416:$C$4101,3,0))/1000000</f>
        <v>274605.47353031999</v>
      </c>
      <c r="D285" s="71">
        <f>(VLOOKUP($A285,'Base de dados 2015'!$A$2105:$F$2782,6,0)+VLOOKUP($A285,'Base de dados 2015'!$A$2789:$F$3466,6,0)+VLOOKUP($A285,'Base de dados 2015'!$A$3475:$F$4152,6,0))/1000000</f>
        <v>54609.981710749998</v>
      </c>
      <c r="E285" s="71">
        <f>(VLOOKUP($A285,'Base de dados 2016'!$A$2112:$F$2826,6,0)+VLOOKUP($A285,'Base de dados 2016'!$A$2833:$F$3547,6,0)+VLOOKUP($A285,'Base de dados 2016'!$A$3556:$F$4270,6,0))/1000000</f>
        <v>43484.767311559997</v>
      </c>
      <c r="F285" s="71">
        <f>(VLOOKUP($A285,'Base de dados 2017'!$A$2232:$F$2954,6,0)+VLOOKUP($A285,'Base de dados 2017'!$A$2961:$F$3683,6,0)+VLOOKUP($A285,'Base de dados 2017'!$A$3692:$F$4414,6,0))/1000000</f>
        <v>33913.894837100001</v>
      </c>
    </row>
    <row r="286" spans="1:6">
      <c r="A286" t="s">
        <v>5461</v>
      </c>
      <c r="B286" s="71"/>
      <c r="C286" s="71">
        <f>(VLOOKUP($A286,'Base de dados 2014'!$A$2030:$C$2715,3,0)+VLOOKUP($A286,'Base de dados 2014'!$A$2722:$C$3407,3,0)+VLOOKUP($A286,'Base de dados 2014'!$A$3416:$C$4101,3,0))/1000000</f>
        <v>56315.478778059995</v>
      </c>
      <c r="D286" s="71">
        <f>(VLOOKUP($A286,'Base de dados 2015'!$A$2105:$F$2782,6,0)+VLOOKUP($A286,'Base de dados 2015'!$A$2789:$F$3466,6,0)+VLOOKUP($A286,'Base de dados 2015'!$A$3475:$F$4152,6,0))/1000000</f>
        <v>0</v>
      </c>
      <c r="E286" s="71">
        <f>(VLOOKUP($A286,'Base de dados 2016'!$A$2112:$F$2826,6,0)+VLOOKUP($A286,'Base de dados 2016'!$A$2833:$F$3547,6,0)+VLOOKUP($A286,'Base de dados 2016'!$A$3556:$F$4270,6,0))/1000000</f>
        <v>0</v>
      </c>
      <c r="F286" s="71">
        <f>(VLOOKUP($A286,'Base de dados 2017'!$A$2232:$F$2954,6,0)+VLOOKUP($A286,'Base de dados 2017'!$A$2961:$F$3683,6,0)+VLOOKUP($A286,'Base de dados 2017'!$A$3692:$F$4414,6,0))/1000000</f>
        <v>0</v>
      </c>
    </row>
    <row r="287" spans="1:6">
      <c r="A287" t="s">
        <v>5462</v>
      </c>
      <c r="B287" s="71"/>
      <c r="C287" s="71">
        <f>(VLOOKUP($A287,'Base de dados 2014'!$A$2030:$C$2715,3,0)+VLOOKUP($A287,'Base de dados 2014'!$A$2722:$C$3407,3,0)+VLOOKUP($A287,'Base de dados 2014'!$A$3416:$C$4101,3,0))/1000000</f>
        <v>16228.36134757</v>
      </c>
      <c r="D287" s="71">
        <f>(VLOOKUP($A287,'Base de dados 2015'!$A$2105:$F$2782,6,0)+VLOOKUP($A287,'Base de dados 2015'!$A$2789:$F$3466,6,0)+VLOOKUP($A287,'Base de dados 2015'!$A$3475:$F$4152,6,0))/1000000</f>
        <v>2860.5058669499999</v>
      </c>
      <c r="E287" s="71">
        <f>(VLOOKUP($A287,'Base de dados 2016'!$A$2112:$F$2826,6,0)+VLOOKUP($A287,'Base de dados 2016'!$A$2833:$F$3547,6,0)+VLOOKUP($A287,'Base de dados 2016'!$A$3556:$F$4270,6,0))/1000000</f>
        <v>1348.5488905</v>
      </c>
      <c r="F287" s="71">
        <f>(VLOOKUP($A287,'Base de dados 2017'!$A$2232:$F$2954,6,0)+VLOOKUP($A287,'Base de dados 2017'!$A$2961:$F$3683,6,0)+VLOOKUP($A287,'Base de dados 2017'!$A$3692:$F$4414,6,0))/1000000</f>
        <v>1849.6629546500001</v>
      </c>
    </row>
    <row r="288" spans="1:6">
      <c r="A288" t="s">
        <v>5463</v>
      </c>
      <c r="B288" s="71"/>
      <c r="C288" s="71">
        <f>(VLOOKUP($A288,'Base de dados 2014'!$A$2030:$C$2715,3,0)+VLOOKUP($A288,'Base de dados 2014'!$A$2722:$C$3407,3,0)+VLOOKUP($A288,'Base de dados 2014'!$A$3416:$C$4101,3,0))/1000000</f>
        <v>78214.637349190001</v>
      </c>
      <c r="D288" s="71">
        <f>(VLOOKUP($A288,'Base de dados 2015'!$A$2105:$F$2782,6,0)+VLOOKUP($A288,'Base de dados 2015'!$A$2789:$F$3466,6,0)+VLOOKUP($A288,'Base de dados 2015'!$A$3475:$F$4152,6,0))/1000000</f>
        <v>5738.0438073400001</v>
      </c>
      <c r="E288" s="71">
        <f>(VLOOKUP($A288,'Base de dados 2016'!$A$2112:$F$2826,6,0)+VLOOKUP($A288,'Base de dados 2016'!$A$2833:$F$3547,6,0)+VLOOKUP($A288,'Base de dados 2016'!$A$3556:$F$4270,6,0))/1000000</f>
        <v>3904.4778103799999</v>
      </c>
      <c r="F288" s="71">
        <f>(VLOOKUP($A288,'Base de dados 2017'!$A$2232:$F$2954,6,0)+VLOOKUP($A288,'Base de dados 2017'!$A$2961:$F$3683,6,0)+VLOOKUP($A288,'Base de dados 2017'!$A$3692:$F$4414,6,0))/1000000</f>
        <v>6948.8415529399999</v>
      </c>
    </row>
    <row r="289" spans="1:6">
      <c r="A289" t="s">
        <v>5464</v>
      </c>
      <c r="B289" s="71"/>
      <c r="C289" s="71">
        <f>(VLOOKUP($A289,'Base de dados 2014'!$A$2030:$C$2715,3,0)+VLOOKUP($A289,'Base de dados 2014'!$A$2722:$C$3407,3,0)+VLOOKUP($A289,'Base de dados 2014'!$A$3416:$C$4101,3,0))/1000000</f>
        <v>2981.3466651800004</v>
      </c>
      <c r="D289" s="71">
        <f>(VLOOKUP($A289,'Base de dados 2015'!$A$2105:$F$2782,6,0)+VLOOKUP($A289,'Base de dados 2015'!$A$2789:$F$3466,6,0)+VLOOKUP($A289,'Base de dados 2015'!$A$3475:$F$4152,6,0))/1000000</f>
        <v>4967.1318808899996</v>
      </c>
      <c r="E289" s="71">
        <f>(VLOOKUP($A289,'Base de dados 2016'!$A$2112:$F$2826,6,0)+VLOOKUP($A289,'Base de dados 2016'!$A$2833:$F$3547,6,0)+VLOOKUP($A289,'Base de dados 2016'!$A$3556:$F$4270,6,0))/1000000</f>
        <v>4544.79135116</v>
      </c>
      <c r="F289" s="71">
        <f>(VLOOKUP($A289,'Base de dados 2017'!$A$2232:$F$2954,6,0)+VLOOKUP($A289,'Base de dados 2017'!$A$2961:$F$3683,6,0)+VLOOKUP($A289,'Base de dados 2017'!$A$3692:$F$4414,6,0))/1000000</f>
        <v>3394.08395221</v>
      </c>
    </row>
    <row r="290" spans="1:6">
      <c r="A290" t="s">
        <v>5465</v>
      </c>
      <c r="B290" s="71"/>
      <c r="C290" s="71">
        <f>(VLOOKUP($A290,'Base de dados 2014'!$A$2030:$C$2715,3,0)+VLOOKUP($A290,'Base de dados 2014'!$A$2722:$C$3407,3,0)+VLOOKUP($A290,'Base de dados 2014'!$A$3416:$C$4101,3,0))/1000000</f>
        <v>1452.04897443</v>
      </c>
      <c r="D290" s="71">
        <f>(VLOOKUP($A290,'Base de dados 2015'!$A$2105:$F$2782,6,0)+VLOOKUP($A290,'Base de dados 2015'!$A$2789:$F$3466,6,0)+VLOOKUP($A290,'Base de dados 2015'!$A$3475:$F$4152,6,0))/1000000</f>
        <v>695.71338888000002</v>
      </c>
      <c r="E290" s="71">
        <f>(VLOOKUP($A290,'Base de dados 2016'!$A$2112:$F$2826,6,0)+VLOOKUP($A290,'Base de dados 2016'!$A$2833:$F$3547,6,0)+VLOOKUP($A290,'Base de dados 2016'!$A$3556:$F$4270,6,0))/1000000</f>
        <v>1059.3659588100002</v>
      </c>
      <c r="F290" s="71">
        <f>(VLOOKUP($A290,'Base de dados 2017'!$A$2232:$F$2954,6,0)+VLOOKUP($A290,'Base de dados 2017'!$A$2961:$F$3683,6,0)+VLOOKUP($A290,'Base de dados 2017'!$A$3692:$F$4414,6,0))/1000000</f>
        <v>609.42730902999995</v>
      </c>
    </row>
    <row r="291" spans="1:6">
      <c r="A291" t="s">
        <v>5466</v>
      </c>
      <c r="B291" s="71"/>
      <c r="C291" s="71">
        <f>(VLOOKUP($A291,'Base de dados 2014'!$A$2030:$C$2715,3,0)+VLOOKUP($A291,'Base de dados 2014'!$A$2722:$C$3407,3,0)+VLOOKUP($A291,'Base de dados 2014'!$A$3416:$C$4101,3,0))/1000000</f>
        <v>1529.2976907499999</v>
      </c>
      <c r="D291" s="71">
        <f>(VLOOKUP($A291,'Base de dados 2015'!$A$2105:$F$2782,6,0)+VLOOKUP($A291,'Base de dados 2015'!$A$2789:$F$3466,6,0)+VLOOKUP($A291,'Base de dados 2015'!$A$3475:$F$4152,6,0))/1000000</f>
        <v>4271.4184920099997</v>
      </c>
      <c r="E291" s="71">
        <f>(VLOOKUP($A291,'Base de dados 2016'!$A$2112:$F$2826,6,0)+VLOOKUP($A291,'Base de dados 2016'!$A$2833:$F$3547,6,0)+VLOOKUP($A291,'Base de dados 2016'!$A$3556:$F$4270,6,0))/1000000</f>
        <v>3485.4253923500005</v>
      </c>
      <c r="F291" s="71">
        <f>(VLOOKUP($A291,'Base de dados 2017'!$A$2232:$F$2954,6,0)+VLOOKUP($A291,'Base de dados 2017'!$A$2961:$F$3683,6,0)+VLOOKUP($A291,'Base de dados 2017'!$A$3692:$F$4414,6,0))/1000000</f>
        <v>2784.6566431800002</v>
      </c>
    </row>
    <row r="292" spans="1:6">
      <c r="A292" t="s">
        <v>5467</v>
      </c>
      <c r="B292" s="71"/>
      <c r="C292" s="71">
        <f>(VLOOKUP($A292,'Base de dados 2014'!$A$2030:$C$2715,3,0)+VLOOKUP($A292,'Base de dados 2014'!$A$2722:$C$3407,3,0)+VLOOKUP($A292,'Base de dados 2014'!$A$3416:$C$4101,3,0))/1000000</f>
        <v>27008.683284400002</v>
      </c>
      <c r="D292" s="71">
        <f>(VLOOKUP($A292,'Base de dados 2015'!$A$2105:$F$2782,6,0)+VLOOKUP($A292,'Base de dados 2015'!$A$2789:$F$3466,6,0)+VLOOKUP($A292,'Base de dados 2015'!$A$3475:$F$4152,6,0))/1000000</f>
        <v>29828.85557566</v>
      </c>
      <c r="E292" s="71">
        <f>(VLOOKUP($A292,'Base de dados 2016'!$A$2112:$F$2826,6,0)+VLOOKUP($A292,'Base de dados 2016'!$A$2833:$F$3547,6,0)+VLOOKUP($A292,'Base de dados 2016'!$A$3556:$F$4270,6,0))/1000000</f>
        <v>31288.479307760001</v>
      </c>
      <c r="F292" s="71">
        <f>(VLOOKUP($A292,'Base de dados 2017'!$A$2232:$F$2954,6,0)+VLOOKUP($A292,'Base de dados 2017'!$A$2961:$F$3683,6,0)+VLOOKUP($A292,'Base de dados 2017'!$A$3692:$F$4414,6,0))/1000000</f>
        <v>34226.16870373</v>
      </c>
    </row>
    <row r="293" spans="1:6">
      <c r="A293" t="s">
        <v>5468</v>
      </c>
      <c r="B293" s="71"/>
      <c r="C293" s="71">
        <f>(VLOOKUP($A293,'Base de dados 2014'!$A$2030:$C$2715,3,0)+VLOOKUP($A293,'Base de dados 2014'!$A$2722:$C$3407,3,0)+VLOOKUP($A293,'Base de dados 2014'!$A$3416:$C$4101,3,0))/1000000</f>
        <v>87.142286630000001</v>
      </c>
      <c r="D293" s="71">
        <f>(VLOOKUP($A293,'Base de dados 2015'!$A$2105:$F$2782,6,0)+VLOOKUP($A293,'Base de dados 2015'!$A$2789:$F$3466,6,0)+VLOOKUP($A293,'Base de dados 2015'!$A$3475:$F$4152,6,0))/1000000</f>
        <v>43.335480740000001</v>
      </c>
      <c r="E293" s="71">
        <f>(VLOOKUP($A293,'Base de dados 2016'!$A$2112:$F$2826,6,0)+VLOOKUP($A293,'Base de dados 2016'!$A$2833:$F$3547,6,0)+VLOOKUP($A293,'Base de dados 2016'!$A$3556:$F$4270,6,0))/1000000</f>
        <v>30.979860690000002</v>
      </c>
      <c r="F293" s="71">
        <f>(VLOOKUP($A293,'Base de dados 2017'!$A$2232:$F$2954,6,0)+VLOOKUP($A293,'Base de dados 2017'!$A$2961:$F$3683,6,0)+VLOOKUP($A293,'Base de dados 2017'!$A$3692:$F$4414,6,0))/1000000</f>
        <v>105.4624901</v>
      </c>
    </row>
    <row r="294" spans="1:6">
      <c r="A294" t="s">
        <v>5469</v>
      </c>
      <c r="B294" s="71"/>
      <c r="C294" s="71">
        <f>(VLOOKUP($A294,'Base de dados 2014'!$A$2030:$C$2715,3,0)+VLOOKUP($A294,'Base de dados 2014'!$A$2722:$C$3407,3,0)+VLOOKUP($A294,'Base de dados 2014'!$A$3416:$C$4101,3,0))/1000000</f>
        <v>44.555710829999995</v>
      </c>
      <c r="D294" s="71">
        <f>(VLOOKUP($A294,'Base de dados 2015'!$A$2105:$F$2782,6,0)+VLOOKUP($A294,'Base de dados 2015'!$A$2789:$F$3466,6,0)+VLOOKUP($A294,'Base de dados 2015'!$A$3475:$F$4152,6,0))/1000000</f>
        <v>37.409381459999999</v>
      </c>
      <c r="E294" s="71">
        <f>(VLOOKUP($A294,'Base de dados 2016'!$A$2112:$F$2826,6,0)+VLOOKUP($A294,'Base de dados 2016'!$A$2833:$F$3547,6,0)+VLOOKUP($A294,'Base de dados 2016'!$A$3556:$F$4270,6,0))/1000000</f>
        <v>14.254482559999998</v>
      </c>
      <c r="F294" s="71">
        <f>(VLOOKUP($A294,'Base de dados 2017'!$A$2232:$F$2954,6,0)+VLOOKUP($A294,'Base de dados 2017'!$A$2961:$F$3683,6,0)+VLOOKUP($A294,'Base de dados 2017'!$A$3692:$F$4414,6,0))/1000000</f>
        <v>41.14784058</v>
      </c>
    </row>
    <row r="295" spans="1:6">
      <c r="A295" t="s">
        <v>5470</v>
      </c>
      <c r="B295" s="71"/>
      <c r="C295" s="71">
        <f>(VLOOKUP($A295,'Base de dados 2014'!$A$2030:$C$2715,3,0)+VLOOKUP($A295,'Base de dados 2014'!$A$2722:$C$3407,3,0)+VLOOKUP($A295,'Base de dados 2014'!$A$3416:$C$4101,3,0))/1000000</f>
        <v>696.49761180999997</v>
      </c>
      <c r="D295" s="71">
        <f>(VLOOKUP($A295,'Base de dados 2015'!$A$2105:$F$2782,6,0)+VLOOKUP($A295,'Base de dados 2015'!$A$2789:$F$3466,6,0)+VLOOKUP($A295,'Base de dados 2015'!$A$3475:$F$4152,6,0))/1000000</f>
        <v>109.54550081999999</v>
      </c>
      <c r="E295" s="71">
        <f>(VLOOKUP($A295,'Base de dados 2016'!$A$2112:$F$2826,6,0)+VLOOKUP($A295,'Base de dados 2016'!$A$2833:$F$3547,6,0)+VLOOKUP($A295,'Base de dados 2016'!$A$3556:$F$4270,6,0))/1000000</f>
        <v>78.966938549999995</v>
      </c>
      <c r="F295" s="71">
        <f>(VLOOKUP($A295,'Base de dados 2017'!$A$2232:$F$2954,6,0)+VLOOKUP($A295,'Base de dados 2017'!$A$2961:$F$3683,6,0)+VLOOKUP($A295,'Base de dados 2017'!$A$3692:$F$4414,6,0))/1000000</f>
        <v>15.858724949999999</v>
      </c>
    </row>
    <row r="296" spans="1:6">
      <c r="A296" t="s">
        <v>5471</v>
      </c>
      <c r="B296" s="71"/>
      <c r="C296" s="71">
        <f>(VLOOKUP($A296,'Base de dados 2014'!$A$2030:$C$2715,3,0)+VLOOKUP($A296,'Base de dados 2014'!$A$2722:$C$3407,3,0)+VLOOKUP($A296,'Base de dados 2014'!$A$3416:$C$4101,3,0))/1000000</f>
        <v>661.66410700999995</v>
      </c>
      <c r="D296" s="71">
        <f>(VLOOKUP($A296,'Base de dados 2015'!$A$2105:$F$2782,6,0)+VLOOKUP($A296,'Base de dados 2015'!$A$2789:$F$3466,6,0)+VLOOKUP($A296,'Base de dados 2015'!$A$3475:$F$4152,6,0))/1000000</f>
        <v>0</v>
      </c>
      <c r="E296" s="71">
        <f>(VLOOKUP($A296,'Base de dados 2016'!$A$2112:$F$2826,6,0)+VLOOKUP($A296,'Base de dados 2016'!$A$2833:$F$3547,6,0)+VLOOKUP($A296,'Base de dados 2016'!$A$3556:$F$4270,6,0))/1000000</f>
        <v>0</v>
      </c>
      <c r="F296" s="71">
        <f>(VLOOKUP($A296,'Base de dados 2017'!$A$2232:$F$2954,6,0)+VLOOKUP($A296,'Base de dados 2017'!$A$2961:$F$3683,6,0)+VLOOKUP($A296,'Base de dados 2017'!$A$3692:$F$4414,6,0))/1000000</f>
        <v>0</v>
      </c>
    </row>
    <row r="297" spans="1:6">
      <c r="A297" t="s">
        <v>5472</v>
      </c>
      <c r="B297" s="71"/>
      <c r="C297" s="71">
        <f>(VLOOKUP($A297,'Base de dados 2014'!$A$2030:$C$2715,3,0)+VLOOKUP($A297,'Base de dados 2014'!$A$2722:$C$3407,3,0)+VLOOKUP($A297,'Base de dados 2014'!$A$3416:$C$4101,3,0))/1000000</f>
        <v>34.8335048</v>
      </c>
      <c r="D297" s="71">
        <f>(VLOOKUP($A297,'Base de dados 2015'!$A$2105:$F$2782,6,0)+VLOOKUP($A297,'Base de dados 2015'!$A$2789:$F$3466,6,0)+VLOOKUP($A297,'Base de dados 2015'!$A$3475:$F$4152,6,0))/1000000</f>
        <v>109.54550081999999</v>
      </c>
      <c r="E297" s="71">
        <f>(VLOOKUP($A297,'Base de dados 2016'!$A$2112:$F$2826,6,0)+VLOOKUP($A297,'Base de dados 2016'!$A$2833:$F$3547,6,0)+VLOOKUP($A297,'Base de dados 2016'!$A$3556:$F$4270,6,0))/1000000</f>
        <v>78.966938549999995</v>
      </c>
      <c r="F297" s="71">
        <f>(VLOOKUP($A297,'Base de dados 2017'!$A$2232:$F$2954,6,0)+VLOOKUP($A297,'Base de dados 2017'!$A$2961:$F$3683,6,0)+VLOOKUP($A297,'Base de dados 2017'!$A$3692:$F$4414,6,0))/1000000</f>
        <v>15.858724949999999</v>
      </c>
    </row>
    <row r="298" spans="1:6">
      <c r="A298" t="s">
        <v>5473</v>
      </c>
      <c r="B298" s="71"/>
      <c r="C298" s="71">
        <f>(VLOOKUP($A298,'Base de dados 2014'!$A$2030:$C$2715,3,0)+VLOOKUP($A298,'Base de dados 2014'!$A$2722:$C$3407,3,0)+VLOOKUP($A298,'Base de dados 2014'!$A$3416:$C$4101,3,0))/1000000</f>
        <v>116.13714930000002</v>
      </c>
      <c r="D298" s="71">
        <f>(VLOOKUP($A298,'Base de dados 2015'!$A$2105:$F$2782,6,0)+VLOOKUP($A298,'Base de dados 2015'!$A$2789:$F$3466,6,0)+VLOOKUP($A298,'Base de dados 2015'!$A$3475:$F$4152,6,0))/1000000</f>
        <v>145.69342861999999</v>
      </c>
      <c r="E298" s="71">
        <f>(VLOOKUP($A298,'Base de dados 2016'!$A$2112:$F$2826,6,0)+VLOOKUP($A298,'Base de dados 2016'!$A$2833:$F$3547,6,0)+VLOOKUP($A298,'Base de dados 2016'!$A$3556:$F$4270,6,0))/1000000</f>
        <v>125.67250633000002</v>
      </c>
      <c r="F298" s="71">
        <f>(VLOOKUP($A298,'Base de dados 2017'!$A$2232:$F$2954,6,0)+VLOOKUP($A298,'Base de dados 2017'!$A$2961:$F$3683,6,0)+VLOOKUP($A298,'Base de dados 2017'!$A$3692:$F$4414,6,0))/1000000</f>
        <v>153.06930598000002</v>
      </c>
    </row>
    <row r="299" spans="1:6">
      <c r="A299" t="s">
        <v>5474</v>
      </c>
      <c r="B299" s="71"/>
      <c r="C299" s="71" t="s">
        <v>3557</v>
      </c>
      <c r="D299" s="71">
        <f>(VLOOKUP($A299,'Base de dados 2015'!$A$2105:$F$2782,6,0)+VLOOKUP($A299,'Base de dados 2015'!$A$2789:$F$3466,6,0)+VLOOKUP($A299,'Base de dados 2015'!$A$3475:$F$4152,6,0))/1000000</f>
        <v>24394.013172909999</v>
      </c>
      <c r="E299" s="71">
        <f>(VLOOKUP($A299,'Base de dados 2016'!$A$2112:$F$2826,6,0)+VLOOKUP($A299,'Base de dados 2016'!$A$2833:$F$3547,6,0)+VLOOKUP($A299,'Base de dados 2016'!$A$3556:$F$4270,6,0))/1000000</f>
        <v>102790.33999713999</v>
      </c>
      <c r="F299" s="71">
        <f>(VLOOKUP($A299,'Base de dados 2017'!$A$2232:$F$2954,6,0)+VLOOKUP($A299,'Base de dados 2017'!$A$2961:$F$3683,6,0)+VLOOKUP($A299,'Base de dados 2017'!$A$3692:$F$4414,6,0))/1000000</f>
        <v>71955.114839899994</v>
      </c>
    </row>
    <row r="300" spans="1:6">
      <c r="A300" t="s">
        <v>5122</v>
      </c>
      <c r="B300" s="71">
        <f>VLOOKUP($A300,'Base de dados 2013'!$A$52:$F$83,6,0)/1000000</f>
        <v>133929.03030730001</v>
      </c>
      <c r="C300" s="71">
        <f>(VLOOKUP($A300,'Base de dados 2014'!$A$2030:$C$2715,3,0)+VLOOKUP($A300,'Base de dados 2014'!$A$2722:$C$3407,3,0)+VLOOKUP($A300,'Base de dados 2014'!$A$3416:$C$4101,3,0))/1000000</f>
        <v>140365.88598051001</v>
      </c>
      <c r="D300" s="71">
        <f>(VLOOKUP($A300,'Base de dados 2015'!$A$2105:$F$2782,6,0)+VLOOKUP($A300,'Base de dados 2015'!$A$2789:$F$3466,6,0)+VLOOKUP($A300,'Base de dados 2015'!$A$3475:$F$4152,6,0))/1000000</f>
        <v>397514.29934475996</v>
      </c>
      <c r="E300" s="71">
        <f>(VLOOKUP($A300,'Base de dados 2016'!$A$2112:$F$2826,6,0)+VLOOKUP($A300,'Base de dados 2016'!$A$2833:$F$3547,6,0)+VLOOKUP($A300,'Base de dados 2016'!$A$3556:$F$4270,6,0))/1000000</f>
        <v>521018.18112251995</v>
      </c>
      <c r="F300" s="71">
        <f>(VLOOKUP($A300,'Base de dados 2017'!$A$2232:$F$2954,6,0)+VLOOKUP($A300,'Base de dados 2017'!$A$2961:$F$3683,6,0)+VLOOKUP($A300,'Base de dados 2017'!$A$3692:$F$4414,6,0))/1000000</f>
        <v>327049.04807650001</v>
      </c>
    </row>
    <row r="301" spans="1:6">
      <c r="A301" t="s">
        <v>5475</v>
      </c>
      <c r="B301" s="71"/>
      <c r="C301" s="71">
        <f>(VLOOKUP($A301,'Base de dados 2014'!$A$2030:$C$2715,3,0)+VLOOKUP($A301,'Base de dados 2014'!$A$2722:$C$3407,3,0)+VLOOKUP($A301,'Base de dados 2014'!$A$3416:$C$4101,3,0))/1000000</f>
        <v>13478.022315479999</v>
      </c>
      <c r="D301" s="71">
        <f>(VLOOKUP($A301,'Base de dados 2015'!$A$2105:$F$2782,6,0)+VLOOKUP($A301,'Base de dados 2015'!$A$2789:$F$3466,6,0)+VLOOKUP($A301,'Base de dados 2015'!$A$3475:$F$4152,6,0))/1000000</f>
        <v>41476.046735750002</v>
      </c>
      <c r="E301" s="71">
        <f>(VLOOKUP($A301,'Base de dados 2016'!$A$2112:$F$2826,6,0)+VLOOKUP($A301,'Base de dados 2016'!$A$2833:$F$3547,6,0)+VLOOKUP($A301,'Base de dados 2016'!$A$3556:$F$4270,6,0))/1000000</f>
        <v>184544.96460710999</v>
      </c>
      <c r="F301" s="71">
        <f>(VLOOKUP($A301,'Base de dados 2017'!$A$2232:$F$2954,6,0)+VLOOKUP($A301,'Base de dados 2017'!$A$2961:$F$3683,6,0)+VLOOKUP($A301,'Base de dados 2017'!$A$3692:$F$4414,6,0))/1000000</f>
        <v>107247.42086188</v>
      </c>
    </row>
    <row r="302" spans="1:6">
      <c r="A302" t="s">
        <v>5476</v>
      </c>
      <c r="B302" s="71"/>
      <c r="C302" s="71">
        <f>(VLOOKUP($A302,'Base de dados 2014'!$A$2030:$C$2715,3,0)+VLOOKUP($A302,'Base de dados 2014'!$A$2722:$C$3407,3,0)+VLOOKUP($A302,'Base de dados 2014'!$A$3416:$C$4101,3,0))/1000000</f>
        <v>11795.269794779999</v>
      </c>
      <c r="D302" s="71">
        <f>(VLOOKUP($A302,'Base de dados 2015'!$A$2105:$F$2782,6,0)+VLOOKUP($A302,'Base de dados 2015'!$A$2789:$F$3466,6,0)+VLOOKUP($A302,'Base de dados 2015'!$A$3475:$F$4152,6,0))/1000000</f>
        <v>38135.929721910004</v>
      </c>
      <c r="E302" s="71">
        <f>(VLOOKUP($A302,'Base de dados 2016'!$A$2112:$F$2826,6,0)+VLOOKUP($A302,'Base de dados 2016'!$A$2833:$F$3547,6,0)+VLOOKUP($A302,'Base de dados 2016'!$A$3556:$F$4270,6,0))/1000000</f>
        <v>99814.229418329996</v>
      </c>
      <c r="F302" s="71">
        <f>(VLOOKUP($A302,'Base de dados 2017'!$A$2232:$F$2954,6,0)+VLOOKUP($A302,'Base de dados 2017'!$A$2961:$F$3683,6,0)+VLOOKUP($A302,'Base de dados 2017'!$A$3692:$F$4414,6,0))/1000000</f>
        <v>84681.575718869994</v>
      </c>
    </row>
    <row r="303" spans="1:6">
      <c r="A303" t="s">
        <v>5477</v>
      </c>
      <c r="B303" s="71"/>
      <c r="C303" s="71">
        <f>(VLOOKUP($A303,'Base de dados 2014'!$A$2030:$C$2715,3,0)+VLOOKUP($A303,'Base de dados 2014'!$A$2722:$C$3407,3,0)+VLOOKUP($A303,'Base de dados 2014'!$A$3416:$C$4101,3,0))/1000000</f>
        <v>5.1235811999999994</v>
      </c>
      <c r="D303" s="71">
        <f>(VLOOKUP($A303,'Base de dados 2015'!$A$2105:$F$2782,6,0)+VLOOKUP($A303,'Base de dados 2015'!$A$2789:$F$3466,6,0)+VLOOKUP($A303,'Base de dados 2015'!$A$3475:$F$4152,6,0))/1000000</f>
        <v>3.74814216</v>
      </c>
      <c r="E303" s="71">
        <f>(VLOOKUP($A303,'Base de dados 2016'!$A$2112:$F$2826,6,0)+VLOOKUP($A303,'Base de dados 2016'!$A$2833:$F$3547,6,0)+VLOOKUP($A303,'Base de dados 2016'!$A$3556:$F$4270,6,0))/1000000</f>
        <v>4.0543681999999999</v>
      </c>
      <c r="F303" s="71">
        <f>(VLOOKUP($A303,'Base de dados 2017'!$A$2232:$F$2954,6,0)+VLOOKUP($A303,'Base de dados 2017'!$A$2961:$F$3683,6,0)+VLOOKUP($A303,'Base de dados 2017'!$A$3692:$F$4414,6,0))/1000000</f>
        <v>6.2128800499999999</v>
      </c>
    </row>
    <row r="304" spans="1:6">
      <c r="A304" t="s">
        <v>5478</v>
      </c>
      <c r="B304" s="71"/>
      <c r="C304" s="71">
        <f>(VLOOKUP($A304,'Base de dados 2014'!$A$2030:$C$2715,3,0)+VLOOKUP($A304,'Base de dados 2014'!$A$2722:$C$3407,3,0)+VLOOKUP($A304,'Base de dados 2014'!$A$3416:$C$4101,3,0))/1000000</f>
        <v>1677.6289394999999</v>
      </c>
      <c r="D304" s="71">
        <f>(VLOOKUP($A304,'Base de dados 2015'!$A$2105:$F$2782,6,0)+VLOOKUP($A304,'Base de dados 2015'!$A$2789:$F$3466,6,0)+VLOOKUP($A304,'Base de dados 2015'!$A$3475:$F$4152,6,0))/1000000</f>
        <v>3336.3688716800002</v>
      </c>
      <c r="E304" s="71">
        <f>(VLOOKUP($A304,'Base de dados 2016'!$A$2112:$F$2826,6,0)+VLOOKUP($A304,'Base de dados 2016'!$A$2833:$F$3547,6,0)+VLOOKUP($A304,'Base de dados 2016'!$A$3556:$F$4270,6,0))/1000000</f>
        <v>84726.680820580004</v>
      </c>
      <c r="F304" s="71">
        <f>(VLOOKUP($A304,'Base de dados 2017'!$A$2232:$F$2954,6,0)+VLOOKUP($A304,'Base de dados 2017'!$A$2961:$F$3683,6,0)+VLOOKUP($A304,'Base de dados 2017'!$A$3692:$F$4414,6,0))/1000000</f>
        <v>22559.63226296</v>
      </c>
    </row>
    <row r="305" spans="1:6">
      <c r="A305" t="s">
        <v>5479</v>
      </c>
      <c r="B305" s="71"/>
      <c r="C305" s="71">
        <f>(VLOOKUP($A305,'Base de dados 2014'!$A$2030:$C$2715,3,0)+VLOOKUP($A305,'Base de dados 2014'!$A$2722:$C$3407,3,0)+VLOOKUP($A305,'Base de dados 2014'!$A$3416:$C$4101,3,0))/1000000</f>
        <v>2170.9292876400004</v>
      </c>
      <c r="D305" s="71">
        <f>(VLOOKUP($A305,'Base de dados 2015'!$A$2105:$F$2782,6,0)+VLOOKUP($A305,'Base de dados 2015'!$A$2789:$F$3466,6,0)+VLOOKUP($A305,'Base de dados 2015'!$A$3475:$F$4152,6,0))/1000000</f>
        <v>2801.33415754</v>
      </c>
      <c r="E305" s="71">
        <f>(VLOOKUP($A305,'Base de dados 2016'!$A$2112:$F$2826,6,0)+VLOOKUP($A305,'Base de dados 2016'!$A$2833:$F$3547,6,0)+VLOOKUP($A305,'Base de dados 2016'!$A$3556:$F$4270,6,0))/1000000</f>
        <v>549.96108468</v>
      </c>
      <c r="F305" s="71">
        <f>(VLOOKUP($A305,'Base de dados 2017'!$A$2232:$F$2954,6,0)+VLOOKUP($A305,'Base de dados 2017'!$A$2961:$F$3683,6,0)+VLOOKUP($A305,'Base de dados 2017'!$A$3692:$F$4414,6,0))/1000000</f>
        <v>675.43433882999989</v>
      </c>
    </row>
    <row r="306" spans="1:6">
      <c r="A306" t="s">
        <v>5480</v>
      </c>
      <c r="B306" s="71"/>
      <c r="C306" s="71">
        <f>(VLOOKUP($A306,'Base de dados 2014'!$A$2030:$C$2715,3,0)+VLOOKUP($A306,'Base de dados 2014'!$A$2722:$C$3407,3,0)+VLOOKUP($A306,'Base de dados 2014'!$A$3416:$C$4101,3,0))/1000000</f>
        <v>837.61806906000004</v>
      </c>
      <c r="D306" s="71">
        <f>(VLOOKUP($A306,'Base de dados 2015'!$A$2105:$F$2782,6,0)+VLOOKUP($A306,'Base de dados 2015'!$A$2789:$F$3466,6,0)+VLOOKUP($A306,'Base de dados 2015'!$A$3475:$F$4152,6,0))/1000000</f>
        <v>1102.18036478</v>
      </c>
      <c r="E306" s="71">
        <f>(VLOOKUP($A306,'Base de dados 2016'!$A$2112:$F$2826,6,0)+VLOOKUP($A306,'Base de dados 2016'!$A$2833:$F$3547,6,0)+VLOOKUP($A306,'Base de dados 2016'!$A$3556:$F$4270,6,0))/1000000</f>
        <v>165.43753013</v>
      </c>
      <c r="F306" s="71">
        <f>(VLOOKUP($A306,'Base de dados 2017'!$A$2232:$F$2954,6,0)+VLOOKUP($A306,'Base de dados 2017'!$A$2961:$F$3683,6,0)+VLOOKUP($A306,'Base de dados 2017'!$A$3692:$F$4414,6,0))/1000000</f>
        <v>273.64154323000002</v>
      </c>
    </row>
    <row r="307" spans="1:6">
      <c r="A307" t="s">
        <v>5481</v>
      </c>
      <c r="B307" s="71"/>
      <c r="C307" s="71">
        <f>(VLOOKUP($A307,'Base de dados 2014'!$A$2030:$C$2715,3,0)+VLOOKUP($A307,'Base de dados 2014'!$A$2722:$C$3407,3,0)+VLOOKUP($A307,'Base de dados 2014'!$A$3416:$C$4101,3,0))/1000000</f>
        <v>1333.3032816599998</v>
      </c>
      <c r="D307" s="71">
        <f>(VLOOKUP($A307,'Base de dados 2015'!$A$2105:$F$2782,6,0)+VLOOKUP($A307,'Base de dados 2015'!$A$2789:$F$3466,6,0)+VLOOKUP($A307,'Base de dados 2015'!$A$3475:$F$4152,6,0))/1000000</f>
        <v>821.47496009000008</v>
      </c>
      <c r="E307" s="71">
        <f>(VLOOKUP($A307,'Base de dados 2016'!$A$2112:$F$2826,6,0)+VLOOKUP($A307,'Base de dados 2016'!$A$2833:$F$3547,6,0)+VLOOKUP($A307,'Base de dados 2016'!$A$3556:$F$4270,6,0))/1000000</f>
        <v>370.61636791999996</v>
      </c>
      <c r="F307" s="71">
        <f>(VLOOKUP($A307,'Base de dados 2017'!$A$2232:$F$2954,6,0)+VLOOKUP($A307,'Base de dados 2017'!$A$2961:$F$3683,6,0)+VLOOKUP($A307,'Base de dados 2017'!$A$3692:$F$4414,6,0))/1000000</f>
        <v>367.48282953999995</v>
      </c>
    </row>
    <row r="308" spans="1:6">
      <c r="A308" t="s">
        <v>5482</v>
      </c>
      <c r="B308" s="71"/>
      <c r="C308" s="71">
        <f>(VLOOKUP($A308,'Base de dados 2014'!$A$2030:$C$2715,3,0)+VLOOKUP($A308,'Base de dados 2014'!$A$2722:$C$3407,3,0)+VLOOKUP($A308,'Base de dados 2014'!$A$3416:$C$4101,3,0))/1000000</f>
        <v>7.9369200000000001E-3</v>
      </c>
      <c r="D308" s="71">
        <f>(VLOOKUP($A308,'Base de dados 2015'!$A$2105:$F$2782,6,0)+VLOOKUP($A308,'Base de dados 2015'!$A$2789:$F$3466,6,0)+VLOOKUP($A308,'Base de dados 2015'!$A$3475:$F$4152,6,0))/1000000</f>
        <v>0.17186968</v>
      </c>
      <c r="E308" s="71">
        <f>(VLOOKUP($A308,'Base de dados 2016'!$A$2112:$F$2826,6,0)+VLOOKUP($A308,'Base de dados 2016'!$A$2833:$F$3547,6,0)+VLOOKUP($A308,'Base de dados 2016'!$A$3556:$F$4270,6,0))/1000000</f>
        <v>0</v>
      </c>
      <c r="F308" s="71">
        <f>(VLOOKUP($A308,'Base de dados 2017'!$A$2232:$F$2954,6,0)+VLOOKUP($A308,'Base de dados 2017'!$A$2961:$F$3683,6,0)+VLOOKUP($A308,'Base de dados 2017'!$A$3692:$F$4414,6,0))/1000000</f>
        <v>0.10405125999999999</v>
      </c>
    </row>
    <row r="309" spans="1:6">
      <c r="A309" t="s">
        <v>5483</v>
      </c>
      <c r="B309" s="71"/>
      <c r="C309" s="71" t="s">
        <v>3557</v>
      </c>
      <c r="D309" s="71">
        <f>(VLOOKUP($A309,'Base de dados 2015'!$A$2105:$F$2782,6,0)+VLOOKUP($A309,'Base de dados 2015'!$A$2789:$F$3466,6,0)+VLOOKUP($A309,'Base de dados 2015'!$A$3475:$F$4152,6,0))/1000000</f>
        <v>877.50696299000003</v>
      </c>
      <c r="E309" s="71">
        <f>(VLOOKUP($A309,'Base de dados 2016'!$A$2112:$F$2826,6,0)+VLOOKUP($A309,'Base de dados 2016'!$A$2833:$F$3547,6,0)+VLOOKUP($A309,'Base de dados 2016'!$A$3556:$F$4270,6,0))/1000000</f>
        <v>13.90718663</v>
      </c>
      <c r="F309" s="71">
        <f>(VLOOKUP($A309,'Base de dados 2017'!$A$2232:$F$2954,6,0)+VLOOKUP($A309,'Base de dados 2017'!$A$2961:$F$3683,6,0)+VLOOKUP($A309,'Base de dados 2017'!$A$3692:$F$4414,6,0))/1000000</f>
        <v>34.205914799999995</v>
      </c>
    </row>
    <row r="310" spans="1:6">
      <c r="A310" t="s">
        <v>5484</v>
      </c>
      <c r="B310" s="71"/>
      <c r="C310" s="71">
        <f>(VLOOKUP($A310,'Base de dados 2014'!$A$2030:$C$2715,3,0)+VLOOKUP($A310,'Base de dados 2014'!$A$2722:$C$3407,3,0)+VLOOKUP($A310,'Base de dados 2014'!$A$3416:$C$4101,3,0))/1000000</f>
        <v>104102.4517619</v>
      </c>
      <c r="D310" s="71">
        <f>(VLOOKUP($A310,'Base de dados 2015'!$A$2105:$F$2782,6,0)+VLOOKUP($A310,'Base de dados 2015'!$A$2789:$F$3466,6,0)+VLOOKUP($A310,'Base de dados 2015'!$A$3475:$F$4152,6,0))/1000000</f>
        <v>101069.23170317999</v>
      </c>
      <c r="E310" s="71">
        <f>(VLOOKUP($A310,'Base de dados 2016'!$A$2112:$F$2826,6,0)+VLOOKUP($A310,'Base de dados 2016'!$A$2833:$F$3547,6,0)+VLOOKUP($A310,'Base de dados 2016'!$A$3556:$F$4270,6,0))/1000000</f>
        <v>119351.63609689</v>
      </c>
      <c r="F310" s="71">
        <f>(VLOOKUP($A310,'Base de dados 2017'!$A$2232:$F$2954,6,0)+VLOOKUP($A310,'Base de dados 2017'!$A$2961:$F$3683,6,0)+VLOOKUP($A310,'Base de dados 2017'!$A$3692:$F$4414,6,0))/1000000</f>
        <v>75921.866473749993</v>
      </c>
    </row>
    <row r="311" spans="1:6">
      <c r="A311" t="s">
        <v>5485</v>
      </c>
      <c r="B311" s="71"/>
      <c r="C311" s="71">
        <f>(VLOOKUP($A311,'Base de dados 2014'!$A$2030:$C$2715,3,0)+VLOOKUP($A311,'Base de dados 2014'!$A$2722:$C$3407,3,0)+VLOOKUP($A311,'Base de dados 2014'!$A$3416:$C$4101,3,0))/1000000</f>
        <v>494.79718998000004</v>
      </c>
      <c r="D311" s="71">
        <f>(VLOOKUP($A311,'Base de dados 2015'!$A$2105:$F$2782,6,0)+VLOOKUP($A311,'Base de dados 2015'!$A$2789:$F$3466,6,0)+VLOOKUP($A311,'Base de dados 2015'!$A$3475:$F$4152,6,0))/1000000</f>
        <v>268.36483555000001</v>
      </c>
      <c r="E311" s="71">
        <f>(VLOOKUP($A311,'Base de dados 2016'!$A$2112:$F$2826,6,0)+VLOOKUP($A311,'Base de dados 2016'!$A$2833:$F$3547,6,0)+VLOOKUP($A311,'Base de dados 2016'!$A$3556:$F$4270,6,0))/1000000</f>
        <v>414.37432448000004</v>
      </c>
      <c r="F311" s="71">
        <f>(VLOOKUP($A311,'Base de dados 2017'!$A$2232:$F$2954,6,0)+VLOOKUP($A311,'Base de dados 2017'!$A$2961:$F$3683,6,0)+VLOOKUP($A311,'Base de dados 2017'!$A$3692:$F$4414,6,0))/1000000</f>
        <v>721.89143617999991</v>
      </c>
    </row>
    <row r="312" spans="1:6">
      <c r="A312" t="s">
        <v>5486</v>
      </c>
      <c r="B312" s="71"/>
      <c r="C312" s="71">
        <f>(VLOOKUP($A312,'Base de dados 2014'!$A$2030:$C$2715,3,0)+VLOOKUP($A312,'Base de dados 2014'!$A$2722:$C$3407,3,0)+VLOOKUP($A312,'Base de dados 2014'!$A$3416:$C$4101,3,0))/1000000</f>
        <v>518.76041729999997</v>
      </c>
      <c r="D312" s="71">
        <f>(VLOOKUP($A312,'Base de dados 2015'!$A$2105:$F$2782,6,0)+VLOOKUP($A312,'Base de dados 2015'!$A$2789:$F$3466,6,0)+VLOOKUP($A312,'Base de dados 2015'!$A$3475:$F$4152,6,0))/1000000</f>
        <v>31.90286695</v>
      </c>
      <c r="E312" s="71">
        <f>(VLOOKUP($A312,'Base de dados 2016'!$A$2112:$F$2826,6,0)+VLOOKUP($A312,'Base de dados 2016'!$A$2833:$F$3547,6,0)+VLOOKUP($A312,'Base de dados 2016'!$A$3556:$F$4270,6,0))/1000000</f>
        <v>7.5614199600000003</v>
      </c>
      <c r="F312" s="71">
        <f>(VLOOKUP($A312,'Base de dados 2017'!$A$2232:$F$2954,6,0)+VLOOKUP($A312,'Base de dados 2017'!$A$2961:$F$3683,6,0)+VLOOKUP($A312,'Base de dados 2017'!$A$3692:$F$4414,6,0))/1000000</f>
        <v>22.138433579999997</v>
      </c>
    </row>
    <row r="313" spans="1:6">
      <c r="A313" t="s">
        <v>5487</v>
      </c>
      <c r="B313" s="71"/>
      <c r="C313" s="71">
        <f>(VLOOKUP($A313,'Base de dados 2014'!$A$2030:$C$2715,3,0)+VLOOKUP($A313,'Base de dados 2014'!$A$2722:$C$3407,3,0)+VLOOKUP($A313,'Base de dados 2014'!$A$3416:$C$4101,3,0))/1000000</f>
        <v>42.660073750000002</v>
      </c>
      <c r="D313" s="71">
        <f>(VLOOKUP($A313,'Base de dados 2015'!$A$2105:$F$2782,6,0)+VLOOKUP($A313,'Base de dados 2015'!$A$2789:$F$3466,6,0)+VLOOKUP($A313,'Base de dados 2015'!$A$3475:$F$4152,6,0))/1000000</f>
        <v>245.965248</v>
      </c>
      <c r="E313" s="71">
        <f>(VLOOKUP($A313,'Base de dados 2016'!$A$2112:$F$2826,6,0)+VLOOKUP($A313,'Base de dados 2016'!$A$2833:$F$3547,6,0)+VLOOKUP($A313,'Base de dados 2016'!$A$3556:$F$4270,6,0))/1000000</f>
        <v>587.27820549</v>
      </c>
      <c r="F313" s="71">
        <f>(VLOOKUP($A313,'Base de dados 2017'!$A$2232:$F$2954,6,0)+VLOOKUP($A313,'Base de dados 2017'!$A$2961:$F$3683,6,0)+VLOOKUP($A313,'Base de dados 2017'!$A$3692:$F$4414,6,0))/1000000</f>
        <v>387.71271431000002</v>
      </c>
    </row>
    <row r="314" spans="1:6">
      <c r="A314" t="s">
        <v>5488</v>
      </c>
      <c r="B314" s="71"/>
      <c r="C314" s="71" t="s">
        <v>3557</v>
      </c>
      <c r="D314" s="71" t="s">
        <v>3557</v>
      </c>
      <c r="E314" s="71">
        <f>(VLOOKUP($A314,'Base de dados 2016'!$A$2112:$F$2826,6,0)+VLOOKUP($A314,'Base de dados 2016'!$A$2833:$F$3547,6,0)+VLOOKUP($A314,'Base de dados 2016'!$A$3556:$F$4270,6,0))/1000000</f>
        <v>501.86379262000003</v>
      </c>
      <c r="F314" s="71">
        <f>(VLOOKUP($A314,'Base de dados 2017'!$A$2232:$F$2954,6,0)+VLOOKUP($A314,'Base de dados 2017'!$A$2961:$F$3683,6,0)+VLOOKUP($A314,'Base de dados 2017'!$A$3692:$F$4414,6,0))/1000000</f>
        <v>457.39360676000001</v>
      </c>
    </row>
    <row r="315" spans="1:6">
      <c r="A315" t="s">
        <v>5489</v>
      </c>
      <c r="B315" s="71"/>
      <c r="C315" s="71">
        <f>(VLOOKUP($A315,'Base de dados 2014'!$A$2030:$C$2715,3,0)+VLOOKUP($A315,'Base de dados 2014'!$A$2722:$C$3407,3,0)+VLOOKUP($A315,'Base de dados 2014'!$A$3416:$C$4101,3,0))/1000000</f>
        <v>103046.23408186999</v>
      </c>
      <c r="D315" s="71">
        <f>(VLOOKUP($A315,'Base de dados 2015'!$A$2105:$F$2782,6,0)+VLOOKUP($A315,'Base de dados 2015'!$A$2789:$F$3466,6,0)+VLOOKUP($A315,'Base de dados 2015'!$A$3475:$F$4152,6,0))/1000000</f>
        <v>100522.99875268</v>
      </c>
      <c r="E315" s="71">
        <f>(VLOOKUP($A315,'Base de dados 2016'!$A$2112:$F$2826,6,0)+VLOOKUP($A315,'Base de dados 2016'!$A$2833:$F$3547,6,0)+VLOOKUP($A315,'Base de dados 2016'!$A$3556:$F$4270,6,0))/1000000</f>
        <v>117840.55835434</v>
      </c>
      <c r="F315" s="71">
        <f>(VLOOKUP($A315,'Base de dados 2017'!$A$2232:$F$2954,6,0)+VLOOKUP($A315,'Base de dados 2017'!$A$2961:$F$3683,6,0)+VLOOKUP($A315,'Base de dados 2017'!$A$3692:$F$4414,6,0))/1000000</f>
        <v>74332.730282920005</v>
      </c>
    </row>
    <row r="316" spans="1:6">
      <c r="A316" t="s">
        <v>5490</v>
      </c>
      <c r="B316" s="71"/>
      <c r="C316" s="71">
        <f>(VLOOKUP($A316,'Base de dados 2014'!$A$2030:$C$2715,3,0)+VLOOKUP($A316,'Base de dados 2014'!$A$2722:$C$3407,3,0)+VLOOKUP($A316,'Base de dados 2014'!$A$3416:$C$4101,3,0))/1000000</f>
        <v>20614.482711489996</v>
      </c>
      <c r="D316" s="71">
        <f>(VLOOKUP($A316,'Base de dados 2015'!$A$2105:$F$2782,6,0)+VLOOKUP($A316,'Base de dados 2015'!$A$2789:$F$3466,6,0)+VLOOKUP($A316,'Base de dados 2015'!$A$3475:$F$4152,6,0))/1000000</f>
        <v>251878.89865933999</v>
      </c>
      <c r="E316" s="71">
        <f>(VLOOKUP($A316,'Base de dados 2016'!$A$2112:$F$2826,6,0)+VLOOKUP($A316,'Base de dados 2016'!$A$2833:$F$3547,6,0)+VLOOKUP($A316,'Base de dados 2016'!$A$3556:$F$4270,6,0))/1000000</f>
        <v>216229.86274719</v>
      </c>
      <c r="F316" s="71">
        <f>(VLOOKUP($A316,'Base de dados 2017'!$A$2232:$F$2954,6,0)+VLOOKUP($A316,'Base de dados 2017'!$A$2961:$F$3683,6,0)+VLOOKUP($A316,'Base de dados 2017'!$A$3692:$F$4414,6,0))/1000000</f>
        <v>143036.97908786</v>
      </c>
    </row>
    <row r="317" spans="1:6">
      <c r="A317" t="s">
        <v>5491</v>
      </c>
      <c r="B317" s="71"/>
      <c r="C317" s="71" t="s">
        <v>3557</v>
      </c>
      <c r="D317" s="71">
        <f>(VLOOKUP($A317,'Base de dados 2015'!$A$2105:$F$2782,6,0)+VLOOKUP($A317,'Base de dados 2015'!$A$2789:$F$3466,6,0)+VLOOKUP($A317,'Base de dados 2015'!$A$3475:$F$4152,6,0))/1000000</f>
        <v>288.78808894999997</v>
      </c>
      <c r="E317" s="71">
        <f>(VLOOKUP($A317,'Base de dados 2016'!$A$2112:$F$2826,6,0)+VLOOKUP($A317,'Base de dados 2016'!$A$2833:$F$3547,6,0)+VLOOKUP($A317,'Base de dados 2016'!$A$3556:$F$4270,6,0))/1000000</f>
        <v>341.75658664999997</v>
      </c>
      <c r="F317" s="71">
        <f>(VLOOKUP($A317,'Base de dados 2017'!$A$2232:$F$2954,6,0)+VLOOKUP($A317,'Base de dados 2017'!$A$2961:$F$3683,6,0)+VLOOKUP($A317,'Base de dados 2017'!$A$3692:$F$4414,6,0))/1000000</f>
        <v>167.34731418000001</v>
      </c>
    </row>
    <row r="318" spans="1:6">
      <c r="A318" t="s">
        <v>5492</v>
      </c>
      <c r="B318" s="71"/>
      <c r="C318" s="71" t="s">
        <v>3557</v>
      </c>
      <c r="D318" s="71">
        <f>(VLOOKUP($A318,'Base de dados 2015'!$A$2105:$F$2782,6,0)+VLOOKUP($A318,'Base de dados 2015'!$A$2789:$F$3466,6,0)+VLOOKUP($A318,'Base de dados 2015'!$A$3475:$F$4152,6,0))/1000000</f>
        <v>83.952648440000004</v>
      </c>
      <c r="E318" s="71">
        <f>(VLOOKUP($A318,'Base de dados 2016'!$A$2112:$F$2826,6,0)+VLOOKUP($A318,'Base de dados 2016'!$A$2833:$F$3547,6,0)+VLOOKUP($A318,'Base de dados 2016'!$A$3556:$F$4270,6,0))/1000000</f>
        <v>168.95226702000002</v>
      </c>
      <c r="F318" s="71">
        <f>(VLOOKUP($A318,'Base de dados 2017'!$A$2232:$F$2954,6,0)+VLOOKUP($A318,'Base de dados 2017'!$A$2961:$F$3683,6,0)+VLOOKUP($A318,'Base de dados 2017'!$A$3692:$F$4414,6,0))/1000000</f>
        <v>161.67658965999999</v>
      </c>
    </row>
    <row r="319" spans="1:6">
      <c r="A319" t="s">
        <v>5493</v>
      </c>
      <c r="B319" s="71"/>
      <c r="C319" s="71" t="s">
        <v>3557</v>
      </c>
      <c r="D319" s="71">
        <f>(VLOOKUP($A319,'Base de dados 2015'!$A$2105:$F$2782,6,0)+VLOOKUP($A319,'Base de dados 2015'!$A$2789:$F$3466,6,0)+VLOOKUP($A319,'Base de dados 2015'!$A$3475:$F$4152,6,0))/1000000</f>
        <v>8.2909123099999995</v>
      </c>
      <c r="E319" s="71">
        <f>(VLOOKUP($A319,'Base de dados 2016'!$A$2112:$F$2826,6,0)+VLOOKUP($A319,'Base de dados 2016'!$A$2833:$F$3547,6,0)+VLOOKUP($A319,'Base de dados 2016'!$A$3556:$F$4270,6,0))/1000000</f>
        <v>172.73816461000001</v>
      </c>
      <c r="F319" s="71">
        <f>(VLOOKUP($A319,'Base de dados 2017'!$A$2232:$F$2954,6,0)+VLOOKUP($A319,'Base de dados 2017'!$A$2961:$F$3683,6,0)+VLOOKUP($A319,'Base de dados 2017'!$A$3692:$F$4414,6,0))/1000000</f>
        <v>5.1087742499999997</v>
      </c>
    </row>
    <row r="320" spans="1:6">
      <c r="A320" t="s">
        <v>5494</v>
      </c>
      <c r="B320" s="71"/>
      <c r="C320" s="71" t="s">
        <v>3557</v>
      </c>
      <c r="D320" s="71">
        <f>(VLOOKUP($A320,'Base de dados 2015'!$A$2105:$F$2782,6,0)+VLOOKUP($A320,'Base de dados 2015'!$A$2789:$F$3466,6,0)+VLOOKUP($A320,'Base de dados 2015'!$A$3475:$F$4152,6,0))/1000000</f>
        <v>196.5445282</v>
      </c>
      <c r="E320" s="71">
        <f>(VLOOKUP($A320,'Base de dados 2016'!$A$2112:$F$2826,6,0)+VLOOKUP($A320,'Base de dados 2016'!$A$2833:$F$3547,6,0)+VLOOKUP($A320,'Base de dados 2016'!$A$3556:$F$4270,6,0))/1000000</f>
        <v>6.6155020000000009E-2</v>
      </c>
      <c r="F320" s="71">
        <f>(VLOOKUP($A320,'Base de dados 2017'!$A$2232:$F$2954,6,0)+VLOOKUP($A320,'Base de dados 2017'!$A$2961:$F$3683,6,0)+VLOOKUP($A320,'Base de dados 2017'!$A$3692:$F$4414,6,0))/1000000</f>
        <v>0.56195026999999997</v>
      </c>
    </row>
    <row r="321" spans="1:6">
      <c r="A321" t="s">
        <v>5170</v>
      </c>
      <c r="B321" s="71">
        <f>VLOOKUP($A321,'Base de dados 2013'!$A$52:$F$83,6,0)/1000000</f>
        <v>1251856.2473536499</v>
      </c>
      <c r="C321" s="71">
        <f>(VLOOKUP($A321,'Base de dados 2014'!$A$2030:$C$2715,3,0)+VLOOKUP($A321,'Base de dados 2014'!$A$2722:$C$3407,3,0)+VLOOKUP($A321,'Base de dados 2014'!$A$3416:$C$4101,3,0))/1000000</f>
        <v>3952530.5086780791</v>
      </c>
      <c r="D321" s="71">
        <f>(VLOOKUP($A321,'Base de dados 2015'!$A$2105:$F$2782,6,0)+VLOOKUP($A321,'Base de dados 2015'!$A$2789:$F$3466,6,0)+VLOOKUP($A321,'Base de dados 2015'!$A$3475:$F$4152,6,0))/1000000</f>
        <v>700697.80865900998</v>
      </c>
      <c r="E321" s="71">
        <f>(VLOOKUP($A321,'Base de dados 2016'!$A$2112:$F$2826,6,0)+VLOOKUP($A321,'Base de dados 2016'!$A$2833:$F$3547,6,0)+VLOOKUP($A321,'Base de dados 2016'!$A$3556:$F$4270,6,0))/1000000</f>
        <v>1205420.9329238702</v>
      </c>
      <c r="F321" s="71">
        <f>(VLOOKUP($A321,'Base de dados 2017'!$A$2232:$F$2954,6,0)+VLOOKUP($A321,'Base de dados 2017'!$A$2961:$F$3683,6,0)+VLOOKUP($A321,'Base de dados 2017'!$A$3692:$F$4414,6,0))/1000000</f>
        <v>1752870.1554445003</v>
      </c>
    </row>
    <row r="322" spans="1:6">
      <c r="A322" t="s">
        <v>5495</v>
      </c>
      <c r="B322" s="71"/>
      <c r="C322" s="71">
        <f>(VLOOKUP($A322,'Base de dados 2014'!$A$2030:$C$2715,3,0)+VLOOKUP($A322,'Base de dados 2014'!$A$2722:$C$3407,3,0)+VLOOKUP($A322,'Base de dados 2014'!$A$3416:$C$4101,3,0))/1000000</f>
        <v>566244.01326355012</v>
      </c>
      <c r="D322" s="71">
        <f>(VLOOKUP($A322,'Base de dados 2015'!$A$2105:$F$2782,6,0)+VLOOKUP($A322,'Base de dados 2015'!$A$2789:$F$3466,6,0)+VLOOKUP($A322,'Base de dados 2015'!$A$3475:$F$4152,6,0))/1000000</f>
        <v>4748.5339949900008</v>
      </c>
      <c r="E322" s="71">
        <f>(VLOOKUP($A322,'Base de dados 2016'!$A$2112:$F$2826,6,0)+VLOOKUP($A322,'Base de dados 2016'!$A$2833:$F$3547,6,0)+VLOOKUP($A322,'Base de dados 2016'!$A$3556:$F$4270,6,0))/1000000</f>
        <v>2961.5188974500002</v>
      </c>
      <c r="F322" s="71">
        <f>(VLOOKUP($A322,'Base de dados 2017'!$A$2232:$F$2954,6,0)+VLOOKUP($A322,'Base de dados 2017'!$A$2961:$F$3683,6,0)+VLOOKUP($A322,'Base de dados 2017'!$A$3692:$F$4414,6,0))/1000000</f>
        <v>2023.9956395199999</v>
      </c>
    </row>
    <row r="323" spans="1:6">
      <c r="A323" t="s">
        <v>5496</v>
      </c>
      <c r="B323" s="71"/>
      <c r="C323" s="71">
        <f>(VLOOKUP($A323,'Base de dados 2014'!$A$2030:$C$2715,3,0)+VLOOKUP($A323,'Base de dados 2014'!$A$2722:$C$3407,3,0)+VLOOKUP($A323,'Base de dados 2014'!$A$3416:$C$4101,3,0))/1000000</f>
        <v>66586.800139419996</v>
      </c>
      <c r="D323" s="71">
        <f>(VLOOKUP($A323,'Base de dados 2015'!$A$2105:$F$2782,6,0)+VLOOKUP($A323,'Base de dados 2015'!$A$2789:$F$3466,6,0)+VLOOKUP($A323,'Base de dados 2015'!$A$3475:$F$4152,6,0))/1000000</f>
        <v>50681.039456419996</v>
      </c>
      <c r="E323" s="71">
        <f>(VLOOKUP($A323,'Base de dados 2016'!$A$2112:$F$2826,6,0)+VLOOKUP($A323,'Base de dados 2016'!$A$2833:$F$3547,6,0)+VLOOKUP($A323,'Base de dados 2016'!$A$3556:$F$4270,6,0))/1000000</f>
        <v>46516.147910740001</v>
      </c>
      <c r="F323" s="71">
        <f>(VLOOKUP($A323,'Base de dados 2017'!$A$2232:$F$2954,6,0)+VLOOKUP($A323,'Base de dados 2017'!$A$2961:$F$3683,6,0)+VLOOKUP($A323,'Base de dados 2017'!$A$3692:$F$4414,6,0))/1000000</f>
        <v>40254.468895479993</v>
      </c>
    </row>
    <row r="324" spans="1:6">
      <c r="A324" t="s">
        <v>5497</v>
      </c>
      <c r="B324" s="71"/>
      <c r="C324" s="71">
        <f>(VLOOKUP($A324,'Base de dados 2014'!$A$2030:$C$2715,3,0)+VLOOKUP($A324,'Base de dados 2014'!$A$2722:$C$3407,3,0)+VLOOKUP($A324,'Base de dados 2014'!$A$3416:$C$4101,3,0))/1000000</f>
        <v>64421.541422030001</v>
      </c>
      <c r="D324" s="71">
        <f>(VLOOKUP($A324,'Base de dados 2015'!$A$2105:$F$2782,6,0)+VLOOKUP($A324,'Base de dados 2015'!$A$2789:$F$3466,6,0)+VLOOKUP($A324,'Base de dados 2015'!$A$3475:$F$4152,6,0))/1000000</f>
        <v>36415.842082760006</v>
      </c>
      <c r="E324" s="71">
        <f>(VLOOKUP($A324,'Base de dados 2016'!$A$2112:$F$2826,6,0)+VLOOKUP($A324,'Base de dados 2016'!$A$2833:$F$3547,6,0)+VLOOKUP($A324,'Base de dados 2016'!$A$3556:$F$4270,6,0))/1000000</f>
        <v>45181.123132000001</v>
      </c>
      <c r="F324" s="71">
        <f>(VLOOKUP($A324,'Base de dados 2017'!$A$2232:$F$2954,6,0)+VLOOKUP($A324,'Base de dados 2017'!$A$2961:$F$3683,6,0)+VLOOKUP($A324,'Base de dados 2017'!$A$3692:$F$4414,6,0))/1000000</f>
        <v>38296.22559396</v>
      </c>
    </row>
    <row r="325" spans="1:6">
      <c r="A325" t="s">
        <v>5498</v>
      </c>
      <c r="B325" s="71"/>
      <c r="C325" s="71">
        <f>(VLOOKUP($A325,'Base de dados 2014'!$A$2030:$C$2715,3,0)+VLOOKUP($A325,'Base de dados 2014'!$A$2722:$C$3407,3,0)+VLOOKUP($A325,'Base de dados 2014'!$A$3416:$C$4101,3,0))/1000000</f>
        <v>2165.2587173899997</v>
      </c>
      <c r="D325" s="71">
        <f>(VLOOKUP($A325,'Base de dados 2015'!$A$2105:$F$2782,6,0)+VLOOKUP($A325,'Base de dados 2015'!$A$2789:$F$3466,6,0)+VLOOKUP($A325,'Base de dados 2015'!$A$3475:$F$4152,6,0))/1000000</f>
        <v>14265.197373659999</v>
      </c>
      <c r="E325" s="71">
        <f>(VLOOKUP($A325,'Base de dados 2016'!$A$2112:$F$2826,6,0)+VLOOKUP($A325,'Base de dados 2016'!$A$2833:$F$3547,6,0)+VLOOKUP($A325,'Base de dados 2016'!$A$3556:$F$4270,6,0))/1000000</f>
        <v>1335.0247787400003</v>
      </c>
      <c r="F325" s="71">
        <f>(VLOOKUP($A325,'Base de dados 2017'!$A$2232:$F$2954,6,0)+VLOOKUP($A325,'Base de dados 2017'!$A$2961:$F$3683,6,0)+VLOOKUP($A325,'Base de dados 2017'!$A$3692:$F$4414,6,0))/1000000</f>
        <v>1958.2433015199999</v>
      </c>
    </row>
    <row r="326" spans="1:6">
      <c r="A326" t="s">
        <v>5499</v>
      </c>
      <c r="B326" s="71"/>
      <c r="C326" s="71" t="s">
        <v>3557</v>
      </c>
      <c r="D326" s="71" t="s">
        <v>3557</v>
      </c>
      <c r="E326" s="71">
        <f>(VLOOKUP($A326,'Base de dados 2016'!$A$2112:$F$2826,6,0)+VLOOKUP($A326,'Base de dados 2016'!$A$2833:$F$3547,6,0)+VLOOKUP($A326,'Base de dados 2016'!$A$3556:$F$4270,6,0))/1000000</f>
        <v>1113.6513823</v>
      </c>
      <c r="F326" s="71">
        <f>(VLOOKUP($A326,'Base de dados 2017'!$A$2232:$F$2954,6,0)+VLOOKUP($A326,'Base de dados 2017'!$A$2961:$F$3683,6,0)+VLOOKUP($A326,'Base de dados 2017'!$A$3692:$F$4414,6,0))/1000000</f>
        <v>149.05528327999997</v>
      </c>
    </row>
    <row r="327" spans="1:6">
      <c r="A327" t="s">
        <v>5500</v>
      </c>
      <c r="B327" s="71"/>
      <c r="C327" s="71" t="s">
        <v>3557</v>
      </c>
      <c r="D327" s="71" t="s">
        <v>3557</v>
      </c>
      <c r="E327" s="71">
        <f>(VLOOKUP($A327,'Base de dados 2016'!$A$2112:$F$2826,6,0)+VLOOKUP($A327,'Base de dados 2016'!$A$2833:$F$3547,6,0)+VLOOKUP($A327,'Base de dados 2016'!$A$3556:$F$4270,6,0))/1000000</f>
        <v>465.42604462999998</v>
      </c>
      <c r="F327" s="71">
        <f>(VLOOKUP($A327,'Base de dados 2017'!$A$2232:$F$2954,6,0)+VLOOKUP($A327,'Base de dados 2017'!$A$2961:$F$3683,6,0)+VLOOKUP($A327,'Base de dados 2017'!$A$3692:$F$4414,6,0))/1000000</f>
        <v>148.49297125000001</v>
      </c>
    </row>
    <row r="328" spans="1:6">
      <c r="A328" t="s">
        <v>5501</v>
      </c>
      <c r="B328" s="71"/>
      <c r="C328" s="71" t="s">
        <v>3557</v>
      </c>
      <c r="D328" s="71" t="s">
        <v>3557</v>
      </c>
      <c r="E328" s="71">
        <f>(VLOOKUP($A328,'Base de dados 2016'!$A$2112:$F$2826,6,0)+VLOOKUP($A328,'Base de dados 2016'!$A$2833:$F$3547,6,0)+VLOOKUP($A328,'Base de dados 2016'!$A$3556:$F$4270,6,0))/1000000</f>
        <v>0.31812977000000003</v>
      </c>
      <c r="F328" s="71">
        <f>(VLOOKUP($A328,'Base de dados 2017'!$A$2232:$F$2954,6,0)+VLOOKUP($A328,'Base de dados 2017'!$A$2961:$F$3683,6,0)+VLOOKUP($A328,'Base de dados 2017'!$A$3692:$F$4414,6,0))/1000000</f>
        <v>0</v>
      </c>
    </row>
    <row r="329" spans="1:6">
      <c r="A329" t="s">
        <v>5502</v>
      </c>
      <c r="B329" s="71"/>
      <c r="C329" s="71" t="s">
        <v>3557</v>
      </c>
      <c r="D329" s="71" t="s">
        <v>3557</v>
      </c>
      <c r="E329" s="71">
        <f>(VLOOKUP($A329,'Base de dados 2016'!$A$2112:$F$2826,6,0)+VLOOKUP($A329,'Base de dados 2016'!$A$2833:$F$3547,6,0)+VLOOKUP($A329,'Base de dados 2016'!$A$3556:$F$4270,6,0))/1000000</f>
        <v>4.8894079100000001</v>
      </c>
      <c r="F329" s="71">
        <f>(VLOOKUP($A329,'Base de dados 2017'!$A$2232:$F$2954,6,0)+VLOOKUP($A329,'Base de dados 2017'!$A$2961:$F$3683,6,0)+VLOOKUP($A329,'Base de dados 2017'!$A$3692:$F$4414,6,0))/1000000</f>
        <v>0</v>
      </c>
    </row>
    <row r="330" spans="1:6">
      <c r="A330" t="s">
        <v>5503</v>
      </c>
      <c r="B330" s="71"/>
      <c r="C330" s="71" t="s">
        <v>3557</v>
      </c>
      <c r="D330" s="71" t="s">
        <v>3557</v>
      </c>
      <c r="E330" s="71">
        <f>(VLOOKUP($A330,'Base de dados 2016'!$A$2112:$F$2826,6,0)+VLOOKUP($A330,'Base de dados 2016'!$A$2833:$F$3547,6,0)+VLOOKUP($A330,'Base de dados 2016'!$A$3556:$F$4270,6,0))/1000000</f>
        <v>0</v>
      </c>
      <c r="F330" s="71">
        <f>(VLOOKUP($A330,'Base de dados 2017'!$A$2232:$F$2954,6,0)+VLOOKUP($A330,'Base de dados 2017'!$A$2961:$F$3683,6,0)+VLOOKUP($A330,'Base de dados 2017'!$A$3692:$F$4414,6,0))/1000000</f>
        <v>0</v>
      </c>
    </row>
    <row r="331" spans="1:6">
      <c r="A331" t="s">
        <v>5504</v>
      </c>
      <c r="B331" s="71"/>
      <c r="C331" s="71" t="s">
        <v>3557</v>
      </c>
      <c r="D331" s="71" t="s">
        <v>3557</v>
      </c>
      <c r="E331" s="71">
        <f>(VLOOKUP($A331,'Base de dados 2016'!$A$2112:$F$2826,6,0)+VLOOKUP($A331,'Base de dados 2016'!$A$2833:$F$3547,6,0)+VLOOKUP($A331,'Base de dados 2016'!$A$3556:$F$4270,6,0))/1000000</f>
        <v>643.01779998999996</v>
      </c>
      <c r="F331" s="71">
        <f>(VLOOKUP($A331,'Base de dados 2017'!$A$2232:$F$2954,6,0)+VLOOKUP($A331,'Base de dados 2017'!$A$2961:$F$3683,6,0)+VLOOKUP($A331,'Base de dados 2017'!$A$3692:$F$4414,6,0))/1000000</f>
        <v>0.56231203000000007</v>
      </c>
    </row>
    <row r="332" spans="1:6">
      <c r="A332" t="s">
        <v>5505</v>
      </c>
      <c r="B332" s="71"/>
      <c r="C332" s="71">
        <f>(VLOOKUP($A332,'Base de dados 2014'!$A$2030:$C$2715,3,0)+VLOOKUP($A332,'Base de dados 2014'!$A$2722:$C$3407,3,0)+VLOOKUP($A332,'Base de dados 2014'!$A$3416:$C$4101,3,0))/1000000</f>
        <v>472310.96760603006</v>
      </c>
      <c r="D332" s="71">
        <f>(VLOOKUP($A332,'Base de dados 2015'!$A$2105:$F$2782,6,0)+VLOOKUP($A332,'Base de dados 2015'!$A$2789:$F$3466,6,0)+VLOOKUP($A332,'Base de dados 2015'!$A$3475:$F$4152,6,0))/1000000</f>
        <v>294982.65321992</v>
      </c>
      <c r="E332" s="71">
        <f>(VLOOKUP($A332,'Base de dados 2016'!$A$2112:$F$2826,6,0)+VLOOKUP($A332,'Base de dados 2016'!$A$2833:$F$3547,6,0)+VLOOKUP($A332,'Base de dados 2016'!$A$3556:$F$4270,6,0))/1000000</f>
        <v>683069.01777795993</v>
      </c>
      <c r="F332" s="71">
        <f>(VLOOKUP($A332,'Base de dados 2017'!$A$2232:$F$2954,6,0)+VLOOKUP($A332,'Base de dados 2017'!$A$2961:$F$3683,6,0)+VLOOKUP($A332,'Base de dados 2017'!$A$3692:$F$4414,6,0))/1000000</f>
        <v>1193057.25259996</v>
      </c>
    </row>
    <row r="333" spans="1:6">
      <c r="A333" t="s">
        <v>5506</v>
      </c>
      <c r="B333" s="71"/>
      <c r="C333" s="71">
        <f>(VLOOKUP($A333,'Base de dados 2014'!$A$2030:$C$2715,3,0)+VLOOKUP($A333,'Base de dados 2014'!$A$2722:$C$3407,3,0)+VLOOKUP($A333,'Base de dados 2014'!$A$3416:$C$4101,3,0))/1000000</f>
        <v>375352.57450572</v>
      </c>
      <c r="D333" s="71">
        <f>(VLOOKUP($A333,'Base de dados 2015'!$A$2105:$F$2782,6,0)+VLOOKUP($A333,'Base de dados 2015'!$A$2789:$F$3466,6,0)+VLOOKUP($A333,'Base de dados 2015'!$A$3475:$F$4152,6,0))/1000000</f>
        <v>270144.0752961</v>
      </c>
      <c r="E333" s="71">
        <f>(VLOOKUP($A333,'Base de dados 2016'!$A$2112:$F$2826,6,0)+VLOOKUP($A333,'Base de dados 2016'!$A$2833:$F$3547,6,0)+VLOOKUP($A333,'Base de dados 2016'!$A$3556:$F$4270,6,0))/1000000</f>
        <v>464190.57960491005</v>
      </c>
      <c r="F333" s="71">
        <f>(VLOOKUP($A333,'Base de dados 2017'!$A$2232:$F$2954,6,0)+VLOOKUP($A333,'Base de dados 2017'!$A$2961:$F$3683,6,0)+VLOOKUP($A333,'Base de dados 2017'!$A$3692:$F$4414,6,0))/1000000</f>
        <v>1094431.96906214</v>
      </c>
    </row>
    <row r="334" spans="1:6">
      <c r="A334" t="s">
        <v>5507</v>
      </c>
      <c r="B334" s="71"/>
      <c r="C334" s="71">
        <f>(VLOOKUP($A334,'Base de dados 2014'!$A$2030:$C$2715,3,0)+VLOOKUP($A334,'Base de dados 2014'!$A$2722:$C$3407,3,0)+VLOOKUP($A334,'Base de dados 2014'!$A$3416:$C$4101,3,0))/1000000</f>
        <v>96958.393100310001</v>
      </c>
      <c r="D334" s="71">
        <f>(VLOOKUP($A334,'Base de dados 2015'!$A$2105:$F$2782,6,0)+VLOOKUP($A334,'Base de dados 2015'!$A$2789:$F$3466,6,0)+VLOOKUP($A334,'Base de dados 2015'!$A$3475:$F$4152,6,0))/1000000</f>
        <v>24838.577923820001</v>
      </c>
      <c r="E334" s="71">
        <f>(VLOOKUP($A334,'Base de dados 2016'!$A$2112:$F$2826,6,0)+VLOOKUP($A334,'Base de dados 2016'!$A$2833:$F$3547,6,0)+VLOOKUP($A334,'Base de dados 2016'!$A$3556:$F$4270,6,0))/1000000</f>
        <v>218878.43817304997</v>
      </c>
      <c r="F334" s="71">
        <f>(VLOOKUP($A334,'Base de dados 2017'!$A$2232:$F$2954,6,0)+VLOOKUP($A334,'Base de dados 2017'!$A$2961:$F$3683,6,0)+VLOOKUP($A334,'Base de dados 2017'!$A$3692:$F$4414,6,0))/1000000</f>
        <v>98625.283537819996</v>
      </c>
    </row>
    <row r="335" spans="1:6">
      <c r="A335" t="s">
        <v>5508</v>
      </c>
      <c r="B335" s="71"/>
      <c r="C335" s="71">
        <f>(VLOOKUP($A335,'Base de dados 2014'!$A$2030:$C$2715,3,0)+VLOOKUP($A335,'Base de dados 2014'!$A$2722:$C$3407,3,0)+VLOOKUP($A335,'Base de dados 2014'!$A$3416:$C$4101,3,0))/1000000</f>
        <v>2847388.7276690793</v>
      </c>
      <c r="D335" s="71">
        <f>(VLOOKUP($A335,'Base de dados 2015'!$A$2105:$F$2782,6,0)+VLOOKUP($A335,'Base de dados 2015'!$A$2789:$F$3466,6,0)+VLOOKUP($A335,'Base de dados 2015'!$A$3475:$F$4152,6,0))/1000000</f>
        <v>350285.58198767999</v>
      </c>
      <c r="E335" s="71">
        <f>(VLOOKUP($A335,'Base de dados 2016'!$A$2112:$F$2826,6,0)+VLOOKUP($A335,'Base de dados 2016'!$A$2833:$F$3547,6,0)+VLOOKUP($A335,'Base de dados 2016'!$A$3556:$F$4270,6,0))/1000000</f>
        <v>471760.59695541998</v>
      </c>
      <c r="F335" s="71">
        <f>(VLOOKUP($A335,'Base de dados 2017'!$A$2232:$F$2954,6,0)+VLOOKUP($A335,'Base de dados 2017'!$A$2961:$F$3683,6,0)+VLOOKUP($A335,'Base de dados 2017'!$A$3692:$F$4414,6,0))/1000000</f>
        <v>517385.38302626001</v>
      </c>
    </row>
    <row r="336" spans="1:6">
      <c r="A336" t="s">
        <v>5509</v>
      </c>
      <c r="B336" s="71"/>
      <c r="C336" s="71">
        <f>(VLOOKUP($A336,'Base de dados 2014'!$A$2030:$C$2715,3,0)+VLOOKUP($A336,'Base de dados 2014'!$A$2722:$C$3407,3,0)+VLOOKUP($A336,'Base de dados 2014'!$A$3416:$C$4101,3,0))/1000000</f>
        <v>1366.0066425699999</v>
      </c>
      <c r="D336" s="71">
        <f>(VLOOKUP($A336,'Base de dados 2015'!$A$2105:$F$2782,6,0)+VLOOKUP($A336,'Base de dados 2015'!$A$2789:$F$3466,6,0)+VLOOKUP($A336,'Base de dados 2015'!$A$3475:$F$4152,6,0))/1000000</f>
        <v>0</v>
      </c>
      <c r="E336" s="71">
        <f>(VLOOKUP($A336,'Base de dados 2016'!$A$2112:$F$2826,6,0)+VLOOKUP($A336,'Base de dados 2016'!$A$2833:$F$3547,6,0)+VLOOKUP($A336,'Base de dados 2016'!$A$3556:$F$4270,6,0))/1000000</f>
        <v>0</v>
      </c>
      <c r="F336" s="71">
        <f>(VLOOKUP($A336,'Base de dados 2017'!$A$2232:$F$2954,6,0)+VLOOKUP($A336,'Base de dados 2017'!$A$2961:$F$3683,6,0)+VLOOKUP($A336,'Base de dados 2017'!$A$3692:$F$4414,6,0))/1000000</f>
        <v>0</v>
      </c>
    </row>
    <row r="337" spans="1:6">
      <c r="A337" t="s">
        <v>5510</v>
      </c>
      <c r="B337" s="71"/>
      <c r="C337" s="71">
        <f>(VLOOKUP($A337,'Base de dados 2014'!$A$2030:$C$2715,3,0)+VLOOKUP($A337,'Base de dados 2014'!$A$2722:$C$3407,3,0)+VLOOKUP($A337,'Base de dados 2014'!$A$3416:$C$4101,3,0))/1000000</f>
        <v>244.22419865999998</v>
      </c>
      <c r="D337" s="71">
        <f>(VLOOKUP($A337,'Base de dados 2015'!$A$2105:$F$2782,6,0)+VLOOKUP($A337,'Base de dados 2015'!$A$2789:$F$3466,6,0)+VLOOKUP($A337,'Base de dados 2015'!$A$3475:$F$4152,6,0))/1000000</f>
        <v>0</v>
      </c>
      <c r="E337" s="71">
        <f>(VLOOKUP($A337,'Base de dados 2016'!$A$2112:$F$2826,6,0)+VLOOKUP($A337,'Base de dados 2016'!$A$2833:$F$3547,6,0)+VLOOKUP($A337,'Base de dados 2016'!$A$3556:$F$4270,6,0))/1000000</f>
        <v>0</v>
      </c>
      <c r="F337" s="71">
        <f>(VLOOKUP($A337,'Base de dados 2017'!$A$2232:$F$2954,6,0)+VLOOKUP($A337,'Base de dados 2017'!$A$2961:$F$3683,6,0)+VLOOKUP($A337,'Base de dados 2017'!$A$3692:$F$4414,6,0))/1000000</f>
        <v>0</v>
      </c>
    </row>
    <row r="338" spans="1:6">
      <c r="A338" t="s">
        <v>5511</v>
      </c>
      <c r="B338" s="71"/>
      <c r="C338" s="71">
        <f>(VLOOKUP($A338,'Base de dados 2014'!$A$2030:$C$2715,3,0)+VLOOKUP($A338,'Base de dados 2014'!$A$2722:$C$3407,3,0)+VLOOKUP($A338,'Base de dados 2014'!$A$3416:$C$4101,3,0))/1000000</f>
        <v>193.29551218</v>
      </c>
      <c r="D338" s="71">
        <f>(VLOOKUP($A338,'Base de dados 2015'!$A$2105:$F$2782,6,0)+VLOOKUP($A338,'Base de dados 2015'!$A$2789:$F$3466,6,0)+VLOOKUP($A338,'Base de dados 2015'!$A$3475:$F$4152,6,0))/1000000</f>
        <v>177.44337804</v>
      </c>
      <c r="E338" s="71">
        <f>(VLOOKUP($A338,'Base de dados 2016'!$A$2112:$F$2826,6,0)+VLOOKUP($A338,'Base de dados 2016'!$A$2833:$F$3547,6,0)+VLOOKUP($A338,'Base de dados 2016'!$A$3556:$F$4270,6,0))/1000000</f>
        <v>23.756205350000002</v>
      </c>
      <c r="F338" s="71">
        <f>(VLOOKUP($A338,'Base de dados 2017'!$A$2232:$F$2954,6,0)+VLOOKUP($A338,'Base de dados 2017'!$A$2961:$F$3683,6,0)+VLOOKUP($A338,'Base de dados 2017'!$A$3692:$F$4414,6,0))/1000000</f>
        <v>94.222312459999998</v>
      </c>
    </row>
    <row r="339" spans="1:6">
      <c r="A339" t="s">
        <v>5512</v>
      </c>
      <c r="B339" s="71"/>
      <c r="C339" s="71">
        <f>(VLOOKUP($A339,'Base de dados 2014'!$A$2030:$C$2715,3,0)+VLOOKUP($A339,'Base de dados 2014'!$A$2722:$C$3407,3,0)+VLOOKUP($A339,'Base de dados 2014'!$A$3416:$C$4101,3,0))/1000000</f>
        <v>154.42735583999999</v>
      </c>
      <c r="D339" s="71">
        <f>(VLOOKUP($A339,'Base de dados 2015'!$A$2105:$F$2782,6,0)+VLOOKUP($A339,'Base de dados 2015'!$A$2789:$F$3466,6,0)+VLOOKUP($A339,'Base de dados 2015'!$A$3475:$F$4152,6,0))/1000000</f>
        <v>119.22197908</v>
      </c>
      <c r="E339" s="71">
        <f>(VLOOKUP($A339,'Base de dados 2016'!$A$2112:$F$2826,6,0)+VLOOKUP($A339,'Base de dados 2016'!$A$2833:$F$3547,6,0)+VLOOKUP($A339,'Base de dados 2016'!$A$3556:$F$4270,6,0))/1000000</f>
        <v>248.46134671999999</v>
      </c>
      <c r="F339" s="71">
        <f>(VLOOKUP($A339,'Base de dados 2017'!$A$2232:$F$2954,6,0)+VLOOKUP($A339,'Base de dados 2017'!$A$2961:$F$3683,6,0)+VLOOKUP($A339,'Base de dados 2017'!$A$3692:$F$4414,6,0))/1000000</f>
        <v>127.63463471999999</v>
      </c>
    </row>
    <row r="340" spans="1:6">
      <c r="A340" t="s">
        <v>5513</v>
      </c>
      <c r="B340" s="71"/>
      <c r="C340" s="71">
        <f>(VLOOKUP($A340,'Base de dados 2014'!$A$2030:$C$2715,3,0)+VLOOKUP($A340,'Base de dados 2014'!$A$2722:$C$3407,3,0)+VLOOKUP($A340,'Base de dados 2014'!$A$3416:$C$4101,3,0))/1000000</f>
        <v>4767.0345438299992</v>
      </c>
      <c r="D340" s="71">
        <f>(VLOOKUP($A340,'Base de dados 2015'!$A$2105:$F$2782,6,0)+VLOOKUP($A340,'Base de dados 2015'!$A$2789:$F$3466,6,0)+VLOOKUP($A340,'Base de dados 2015'!$A$3475:$F$4152,6,0))/1000000</f>
        <v>9862.1367997099987</v>
      </c>
      <c r="E340" s="71">
        <f>(VLOOKUP($A340,'Base de dados 2016'!$A$2112:$F$2826,6,0)+VLOOKUP($A340,'Base de dados 2016'!$A$2833:$F$3547,6,0)+VLOOKUP($A340,'Base de dados 2016'!$A$3556:$F$4270,6,0))/1000000</f>
        <v>37318.213697040002</v>
      </c>
      <c r="F340" s="71">
        <f>(VLOOKUP($A340,'Base de dados 2017'!$A$2232:$F$2954,6,0)+VLOOKUP($A340,'Base de dados 2017'!$A$2961:$F$3683,6,0)+VLOOKUP($A340,'Base de dados 2017'!$A$3692:$F$4414,6,0))/1000000</f>
        <v>22900.058662239997</v>
      </c>
    </row>
    <row r="341" spans="1:6">
      <c r="A341" t="s">
        <v>5514</v>
      </c>
      <c r="B341" s="71"/>
      <c r="C341" s="71">
        <f>(VLOOKUP($A341,'Base de dados 2014'!$A$2030:$C$2715,3,0)+VLOOKUP($A341,'Base de dados 2014'!$A$2722:$C$3407,3,0)+VLOOKUP($A341,'Base de dados 2014'!$A$3416:$C$4101,3,0))/1000000</f>
        <v>4808.8050026000001</v>
      </c>
      <c r="D341" s="71">
        <f>(VLOOKUP($A341,'Base de dados 2015'!$A$2105:$F$2782,6,0)+VLOOKUP($A341,'Base de dados 2015'!$A$2789:$F$3466,6,0)+VLOOKUP($A341,'Base de dados 2015'!$A$3475:$F$4152,6,0))/1000000</f>
        <v>17287.043482150002</v>
      </c>
      <c r="E341" s="71">
        <f>(VLOOKUP($A341,'Base de dados 2016'!$A$2112:$F$2826,6,0)+VLOOKUP($A341,'Base de dados 2016'!$A$2833:$F$3547,6,0)+VLOOKUP($A341,'Base de dados 2016'!$A$3556:$F$4270,6,0))/1000000</f>
        <v>31476.810831089995</v>
      </c>
      <c r="F341" s="71">
        <f>(VLOOKUP($A341,'Base de dados 2017'!$A$2232:$F$2954,6,0)+VLOOKUP($A341,'Base de dados 2017'!$A$2961:$F$3683,6,0)+VLOOKUP($A341,'Base de dados 2017'!$A$3692:$F$4414,6,0))/1000000</f>
        <v>44044.141394950006</v>
      </c>
    </row>
    <row r="342" spans="1:6">
      <c r="A342" s="73" t="s">
        <v>5900</v>
      </c>
      <c r="B342" s="71"/>
      <c r="C342" s="71">
        <f>(VLOOKUP($A342,'Base de dados 2014'!$A$2030:$C$2715,3,0)+VLOOKUP($A342,'Base de dados 2014'!$A$2722:$C$3407,3,0)+VLOOKUP($A342,'Base de dados 2014'!$A$3416:$C$4101,3,0))/1000000</f>
        <v>321.24248418999997</v>
      </c>
      <c r="D342" s="71">
        <f>(VLOOKUP($A342,'Base de dados 2015'!$A$2105:$F$2782,6,0)+VLOOKUP($A342,'Base de dados 2015'!$A$2789:$F$3466,6,0)+VLOOKUP($A342,'Base de dados 2015'!$A$3475:$F$4152,6,0))/1000000</f>
        <v>852.52693266999995</v>
      </c>
      <c r="E342" s="71" t="s">
        <v>3557</v>
      </c>
      <c r="F342" s="71" t="s">
        <v>3557</v>
      </c>
    </row>
    <row r="343" spans="1:6">
      <c r="A343" t="s">
        <v>5515</v>
      </c>
      <c r="B343" s="71"/>
      <c r="C343" s="71">
        <f>(VLOOKUP($A343,'Base de dados 2014'!$A$2030:$C$2715,3,0)+VLOOKUP($A343,'Base de dados 2014'!$A$2722:$C$3407,3,0)+VLOOKUP($A343,'Base de dados 2014'!$A$3416:$C$4101,3,0))/1000000</f>
        <v>2835530.8797647492</v>
      </c>
      <c r="D343" s="71">
        <f>(VLOOKUP($A343,'Base de dados 2015'!$A$2105:$F$2782,6,0)+VLOOKUP($A343,'Base de dados 2015'!$A$2789:$F$3466,6,0)+VLOOKUP($A343,'Base de dados 2015'!$A$3475:$F$4152,6,0))/1000000</f>
        <v>321987.20941603003</v>
      </c>
      <c r="E343" s="71">
        <f>(VLOOKUP($A343,'Base de dados 2016'!$A$2112:$F$2826,6,0)+VLOOKUP($A343,'Base de dados 2016'!$A$2833:$F$3547,6,0)+VLOOKUP($A343,'Base de dados 2016'!$A$3556:$F$4270,6,0))/1000000</f>
        <v>402693.35487521999</v>
      </c>
      <c r="F343" s="71">
        <f>(VLOOKUP($A343,'Base de dados 2017'!$A$2232:$F$2954,6,0)+VLOOKUP($A343,'Base de dados 2017'!$A$2961:$F$3683,6,0)+VLOOKUP($A343,'Base de dados 2017'!$A$3692:$F$4414,6,0))/1000000</f>
        <v>450219.32602189004</v>
      </c>
    </row>
    <row r="344" spans="1:6">
      <c r="A344" t="s">
        <v>5516</v>
      </c>
      <c r="B344" s="71">
        <f>VLOOKUP($A344,'Base de dados 2013'!$A$52:$F$83,6,0)/1000000</f>
        <v>1038737.2917761797</v>
      </c>
      <c r="C344" s="71">
        <f>(VLOOKUP($A344,'Base de dados 2014'!$A$2030:$C$2715,3,0)+VLOOKUP($A344,'Base de dados 2014'!$A$2722:$C$3407,3,0)+VLOOKUP($A344,'Base de dados 2014'!$A$3416:$C$4101,3,0))/1000000</f>
        <v>-46849.324715328825</v>
      </c>
      <c r="D344" s="71">
        <f>(VLOOKUP($A344,'Base de dados 2015'!$A$2105:$F$2782,6,0)+VLOOKUP($A344,'Base de dados 2015'!$A$2789:$F$3466,6,0)+VLOOKUP($A344,'Base de dados 2015'!$A$3475:$F$4152,6,0))/1000000</f>
        <v>-256416.6687615804</v>
      </c>
      <c r="E344" s="71">
        <f>(VLOOKUP($A344,'Base de dados 2016'!$A$2112:$F$2826,6,0)+VLOOKUP($A344,'Base de dados 2016'!$A$2833:$F$3547,6,0)+VLOOKUP($A344,'Base de dados 2016'!$A$3556:$F$4270,6,0))/1000000</f>
        <v>-324873.89336760069</v>
      </c>
      <c r="F344" s="71">
        <f>(VLOOKUP($A344,'Base de dados 2017'!$A$2232:$F$2954,6,0)+VLOOKUP($A344,'Base de dados 2017'!$A$2961:$F$3683,6,0)+VLOOKUP($A344,'Base de dados 2017'!$A$3692:$F$4414,6,0))/1000000</f>
        <v>-213901.43569042004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44"/>
  <sheetViews>
    <sheetView workbookViewId="0"/>
  </sheetViews>
  <sheetFormatPr defaultRowHeight="15"/>
  <cols>
    <col min="1" max="1" width="117.42578125" style="60" bestFit="1" customWidth="1"/>
    <col min="2" max="2" width="9.28515625" style="60" bestFit="1" customWidth="1"/>
    <col min="3" max="3" width="10.140625" style="60" bestFit="1" customWidth="1"/>
    <col min="4" max="6" width="9.28515625" style="60" bestFit="1" customWidth="1"/>
    <col min="7" max="16384" width="9.140625" style="60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5168</v>
      </c>
      <c r="B2" s="71">
        <f>VLOOKUP($A2,'Base de dados 2013'!$A$52:$F$83,3,0)/1000000</f>
        <v>2179114.87480867</v>
      </c>
      <c r="C2" s="71">
        <f>(VLOOKUP($A2,'Base de dados 2014'!$A$3416:$C$4101,3,0))/1000000</f>
        <v>14049605.11853388</v>
      </c>
      <c r="D2" s="71">
        <f>(VLOOKUP($A2,'Base de dados 2015'!$A$3475:$F$4152,6,0))/1000000</f>
        <v>2456813.4190934799</v>
      </c>
      <c r="E2" s="71">
        <f>(VLOOKUP($A2,'Base de dados 2016'!$A$3556:$F$4270,6,0))/1000000</f>
        <v>3048345.5598090505</v>
      </c>
      <c r="F2" s="71">
        <f>(VLOOKUP($A2,'Base de dados 2017'!$A$3692:$F$4414,6,0))/1000000</f>
        <v>2615430.3602026701</v>
      </c>
    </row>
    <row r="3" spans="1:6">
      <c r="A3" s="60" t="s">
        <v>5123</v>
      </c>
      <c r="B3" s="71">
        <f>VLOOKUP($A3,'Base de dados 2013'!$A$52:$F$83,3,0)/1000000</f>
        <v>205299.15485167998</v>
      </c>
      <c r="C3" s="71">
        <f>(VLOOKUP($A3,'Base de dados 2014'!$A$3416:$C$4101,3,0))/1000000</f>
        <v>185587.07275960001</v>
      </c>
      <c r="D3" s="71">
        <f>(VLOOKUP($A3,'Base de dados 2015'!$A$3475:$F$4152,6,0))/1000000</f>
        <v>151889.25885073998</v>
      </c>
      <c r="E3" s="71">
        <f>(VLOOKUP($A3,'Base de dados 2016'!$A$3556:$F$4270,6,0))/1000000</f>
        <v>155437.23149388001</v>
      </c>
      <c r="F3" s="71">
        <f>(VLOOKUP($A3,'Base de dados 2017'!$A$3692:$F$4414,6,0))/1000000</f>
        <v>171026.17313126998</v>
      </c>
    </row>
    <row r="4" spans="1:6">
      <c r="A4" s="60" t="s">
        <v>5201</v>
      </c>
      <c r="B4" s="71"/>
      <c r="C4" s="71">
        <f>(VLOOKUP($A4,'Base de dados 2014'!$A$3416:$C$4101,3,0))/1000000</f>
        <v>122955.7067011</v>
      </c>
      <c r="D4" s="71">
        <f>(VLOOKUP($A4,'Base de dados 2015'!$A$3475:$F$4152,6,0))/1000000</f>
        <v>131287.05952134999</v>
      </c>
      <c r="E4" s="71">
        <f>(VLOOKUP($A4,'Base de dados 2016'!$A$3556:$F$4270,6,0))/1000000</f>
        <v>136294.39284959002</v>
      </c>
      <c r="F4" s="71">
        <f>(VLOOKUP($A4,'Base de dados 2017'!$A$3692:$F$4414,6,0))/1000000</f>
        <v>153065.32288892998</v>
      </c>
    </row>
    <row r="5" spans="1:6">
      <c r="A5" s="60" t="s">
        <v>5202</v>
      </c>
      <c r="B5" s="71"/>
      <c r="C5" s="71">
        <f>(VLOOKUP($A5,'Base de dados 2014'!$A$3416:$C$4101,3,0))/1000000</f>
        <v>96627.162582300007</v>
      </c>
      <c r="D5" s="71">
        <f>(VLOOKUP($A5,'Base de dados 2015'!$A$3475:$F$4152,6,0))/1000000</f>
        <v>99160.67510642999</v>
      </c>
      <c r="E5" s="71">
        <f>(VLOOKUP($A5,'Base de dados 2016'!$A$3556:$F$4270,6,0))/1000000</f>
        <v>100715.38639338</v>
      </c>
      <c r="F5" s="71">
        <f>(VLOOKUP($A5,'Base de dados 2017'!$A$3692:$F$4414,6,0))/1000000</f>
        <v>114156.53140580001</v>
      </c>
    </row>
    <row r="6" spans="1:6">
      <c r="A6" s="60" t="s">
        <v>5203</v>
      </c>
      <c r="B6" s="71"/>
      <c r="C6" s="71">
        <f>(VLOOKUP($A6,'Base de dados 2014'!$A$3416:$C$4101,3,0))/1000000</f>
        <v>6350.185642299999</v>
      </c>
      <c r="D6" s="71">
        <f>(VLOOKUP($A6,'Base de dados 2015'!$A$3475:$F$4152,6,0))/1000000</f>
        <v>8058.4291641700001</v>
      </c>
      <c r="E6" s="71">
        <f>(VLOOKUP($A6,'Base de dados 2016'!$A$3556:$F$4270,6,0))/1000000</f>
        <v>10970.01744197</v>
      </c>
      <c r="F6" s="71">
        <f>(VLOOKUP($A6,'Base de dados 2017'!$A$3692:$F$4414,6,0))/1000000</f>
        <v>13405.492901860001</v>
      </c>
    </row>
    <row r="7" spans="1:6">
      <c r="A7" s="60" t="s">
        <v>5204</v>
      </c>
      <c r="B7" s="71"/>
      <c r="C7" s="71">
        <f>(VLOOKUP($A7,'Base de dados 2014'!$A$3416:$C$4101,3,0))/1000000</f>
        <v>19978.358476499998</v>
      </c>
      <c r="D7" s="71">
        <f>(VLOOKUP($A7,'Base de dados 2015'!$A$3475:$F$4152,6,0))/1000000</f>
        <v>24067.955250750001</v>
      </c>
      <c r="E7" s="71">
        <f>(VLOOKUP($A7,'Base de dados 2016'!$A$3556:$F$4270,6,0))/1000000</f>
        <v>24608.98901424</v>
      </c>
      <c r="F7" s="71">
        <f>(VLOOKUP($A7,'Base de dados 2017'!$A$3692:$F$4414,6,0))/1000000</f>
        <v>25503.298581269999</v>
      </c>
    </row>
    <row r="8" spans="1:6">
      <c r="A8" s="60" t="s">
        <v>5205</v>
      </c>
      <c r="B8" s="71"/>
      <c r="C8" s="71">
        <f>(VLOOKUP($A8,'Base de dados 2014'!$A$3416:$C$4101,3,0))/1000000</f>
        <v>18772.477535800004</v>
      </c>
      <c r="D8" s="71">
        <f>(VLOOKUP($A8,'Base de dados 2015'!$A$3475:$F$4152,6,0))/1000000</f>
        <v>1188.2890663300002</v>
      </c>
      <c r="E8" s="71">
        <f>(VLOOKUP($A8,'Base de dados 2016'!$A$3556:$F$4270,6,0))/1000000</f>
        <v>1318.22588928</v>
      </c>
      <c r="F8" s="71">
        <f>(VLOOKUP($A8,'Base de dados 2017'!$A$3692:$F$4414,6,0))/1000000</f>
        <v>1281.8214857400001</v>
      </c>
    </row>
    <row r="9" spans="1:6">
      <c r="A9" s="60" t="s">
        <v>5206</v>
      </c>
      <c r="B9" s="71"/>
      <c r="C9" s="71">
        <f>(VLOOKUP($A9,'Base de dados 2014'!$A$3416:$C$4101,3,0))/1000000</f>
        <v>16065.124449999999</v>
      </c>
      <c r="D9" s="71">
        <f>(VLOOKUP($A9,'Base de dados 2015'!$A$3475:$F$4152,6,0))/1000000</f>
        <v>0</v>
      </c>
      <c r="E9" s="71">
        <f>(VLOOKUP($A9,'Base de dados 2016'!$A$3556:$F$4270,6,0))/1000000</f>
        <v>0</v>
      </c>
      <c r="F9" s="71">
        <f>(VLOOKUP($A9,'Base de dados 2017'!$A$3692:$F$4414,6,0))/1000000</f>
        <v>0</v>
      </c>
    </row>
    <row r="10" spans="1:6">
      <c r="A10" s="60" t="s">
        <v>5207</v>
      </c>
      <c r="B10" s="71"/>
      <c r="C10" s="71">
        <f>(VLOOKUP($A10,'Base de dados 2014'!$A$3416:$C$4101,3,0))/1000000</f>
        <v>1864.8339942</v>
      </c>
      <c r="D10" s="71">
        <f>(VLOOKUP($A10,'Base de dados 2015'!$A$3475:$F$4152,6,0))/1000000</f>
        <v>287.77688824000001</v>
      </c>
      <c r="E10" s="71">
        <f>(VLOOKUP($A10,'Base de dados 2016'!$A$3556:$F$4270,6,0))/1000000</f>
        <v>241.20726686</v>
      </c>
      <c r="F10" s="71">
        <f>(VLOOKUP($A10,'Base de dados 2017'!$A$3692:$F$4414,6,0))/1000000</f>
        <v>32.88054382</v>
      </c>
    </row>
    <row r="11" spans="1:6">
      <c r="A11" s="60" t="s">
        <v>5208</v>
      </c>
      <c r="B11" s="71"/>
      <c r="C11" s="71">
        <f>(VLOOKUP($A11,'Base de dados 2014'!$A$3416:$C$4101,3,0))/1000000</f>
        <v>466.52094439999996</v>
      </c>
      <c r="D11" s="71">
        <f>(VLOOKUP($A11,'Base de dados 2015'!$A$3475:$F$4152,6,0))/1000000</f>
        <v>538.26891945</v>
      </c>
      <c r="E11" s="71">
        <f>(VLOOKUP($A11,'Base de dados 2016'!$A$3556:$F$4270,6,0))/1000000</f>
        <v>639.60011230999999</v>
      </c>
      <c r="F11" s="71">
        <f>(VLOOKUP($A11,'Base de dados 2017'!$A$3692:$F$4414,6,0))/1000000</f>
        <v>715.86724617999994</v>
      </c>
    </row>
    <row r="12" spans="1:6">
      <c r="A12" s="60" t="s">
        <v>5209</v>
      </c>
      <c r="B12" s="71"/>
      <c r="C12" s="71">
        <f>(VLOOKUP($A12,'Base de dados 2014'!$A$3416:$C$4101,3,0))/1000000</f>
        <v>103.89033540000001</v>
      </c>
      <c r="D12" s="71">
        <f>(VLOOKUP($A12,'Base de dados 2015'!$A$3475:$F$4152,6,0))/1000000</f>
        <v>30.728762079999999</v>
      </c>
      <c r="E12" s="71">
        <f>(VLOOKUP($A12,'Base de dados 2016'!$A$3556:$F$4270,6,0))/1000000</f>
        <v>32.302382789999996</v>
      </c>
      <c r="F12" s="71">
        <f>(VLOOKUP($A12,'Base de dados 2017'!$A$3692:$F$4414,6,0))/1000000</f>
        <v>32.879201379999998</v>
      </c>
    </row>
    <row r="13" spans="1:6">
      <c r="A13" s="60" t="s">
        <v>5210</v>
      </c>
      <c r="B13" s="71"/>
      <c r="C13" s="71">
        <f>(VLOOKUP($A13,'Base de dados 2014'!$A$3416:$C$4101,3,0))/1000000</f>
        <v>272.10781180000004</v>
      </c>
      <c r="D13" s="71">
        <f>(VLOOKUP($A13,'Base de dados 2015'!$A$3475:$F$4152,6,0))/1000000</f>
        <v>330.37257864999998</v>
      </c>
      <c r="E13" s="71">
        <f>(VLOOKUP($A13,'Base de dados 2016'!$A$3556:$F$4270,6,0))/1000000</f>
        <v>405.11612731999998</v>
      </c>
      <c r="F13" s="71">
        <f>(VLOOKUP($A13,'Base de dados 2017'!$A$3692:$F$4414,6,0))/1000000</f>
        <v>500.19449436000002</v>
      </c>
    </row>
    <row r="14" spans="1:6">
      <c r="A14" s="60" t="s">
        <v>5211</v>
      </c>
      <c r="B14" s="71"/>
      <c r="C14" s="71">
        <f>(VLOOKUP($A14,'Base de dados 2014'!$A$3416:$C$4101,3,0))/1000000</f>
        <v>0</v>
      </c>
      <c r="D14" s="71">
        <f>(VLOOKUP($A14,'Base de dados 2015'!$A$3475:$F$4152,6,0))/1000000</f>
        <v>1.1419179099999999</v>
      </c>
      <c r="E14" s="71">
        <f>(VLOOKUP($A14,'Base de dados 2016'!$A$3556:$F$4270,6,0))/1000000</f>
        <v>0</v>
      </c>
      <c r="F14" s="71">
        <f>(VLOOKUP($A14,'Base de dados 2017'!$A$3692:$F$4414,6,0))/1000000</f>
        <v>0</v>
      </c>
    </row>
    <row r="15" spans="1:6">
      <c r="A15" s="60" t="s">
        <v>5212</v>
      </c>
      <c r="B15" s="71"/>
      <c r="C15" s="71">
        <f>(VLOOKUP($A15,'Base de dados 2014'!$A$3416:$C$4101,3,0))/1000000</f>
        <v>7645.848745299998</v>
      </c>
      <c r="D15" s="71">
        <f>(VLOOKUP($A15,'Base de dados 2015'!$A$3475:$F$4152,6,0))/1000000</f>
        <v>18295.878182410001</v>
      </c>
      <c r="E15" s="71">
        <f>(VLOOKUP($A15,'Base de dados 2016'!$A$3556:$F$4270,6,0))/1000000</f>
        <v>16684.59714193</v>
      </c>
      <c r="F15" s="71">
        <f>(VLOOKUP($A15,'Base de dados 2017'!$A$3692:$F$4414,6,0))/1000000</f>
        <v>15336.07317904</v>
      </c>
    </row>
    <row r="16" spans="1:6">
      <c r="A16" s="60" t="s">
        <v>5213</v>
      </c>
      <c r="B16" s="71"/>
      <c r="C16" s="71">
        <f>(VLOOKUP($A16,'Base de dados 2014'!$A$3416:$C$4101,3,0))/1000000</f>
        <v>7010.5424515999985</v>
      </c>
      <c r="D16" s="71">
        <f>(VLOOKUP($A16,'Base de dados 2015'!$A$3475:$F$4152,6,0))/1000000</f>
        <v>8323.5346382200005</v>
      </c>
      <c r="E16" s="71">
        <f>(VLOOKUP($A16,'Base de dados 2016'!$A$3556:$F$4270,6,0))/1000000</f>
        <v>12851.401322040001</v>
      </c>
      <c r="F16" s="71">
        <f>(VLOOKUP($A16,'Base de dados 2017'!$A$3692:$F$4414,6,0))/1000000</f>
        <v>10911.223906929999</v>
      </c>
    </row>
    <row r="17" spans="1:6">
      <c r="A17" s="60" t="s">
        <v>5214</v>
      </c>
      <c r="B17" s="71"/>
      <c r="C17" s="71">
        <f>(VLOOKUP($A17,'Base de dados 2014'!$A$3416:$C$4101,3,0))/1000000</f>
        <v>108.06640530000001</v>
      </c>
      <c r="D17" s="71">
        <f>(VLOOKUP($A17,'Base de dados 2015'!$A$3475:$F$4152,6,0))/1000000</f>
        <v>7603.5950286099996</v>
      </c>
      <c r="E17" s="71">
        <f>(VLOOKUP($A17,'Base de dados 2016'!$A$3556:$F$4270,6,0))/1000000</f>
        <v>946.80193353999994</v>
      </c>
      <c r="F17" s="71">
        <f>(VLOOKUP($A17,'Base de dados 2017'!$A$3692:$F$4414,6,0))/1000000</f>
        <v>1238.9735065999998</v>
      </c>
    </row>
    <row r="18" spans="1:6">
      <c r="A18" s="60" t="s">
        <v>5215</v>
      </c>
      <c r="B18" s="71"/>
      <c r="C18" s="71">
        <f>(VLOOKUP($A18,'Base de dados 2014'!$A$3416:$C$4101,3,0))/1000000</f>
        <v>527.23988840000004</v>
      </c>
      <c r="D18" s="71">
        <f>(VLOOKUP($A18,'Base de dados 2015'!$A$3475:$F$4152,6,0))/1000000</f>
        <v>2368.74851558</v>
      </c>
      <c r="E18" s="71">
        <f>(VLOOKUP($A18,'Base de dados 2016'!$A$3556:$F$4270,6,0))/1000000</f>
        <v>2886.3938863499998</v>
      </c>
      <c r="F18" s="71">
        <f>(VLOOKUP($A18,'Base de dados 2017'!$A$3692:$F$4414,6,0))/1000000</f>
        <v>3185.8757655100003</v>
      </c>
    </row>
    <row r="19" spans="1:6">
      <c r="A19" s="73" t="s">
        <v>5896</v>
      </c>
      <c r="B19" s="71"/>
      <c r="C19" s="71">
        <f>(VLOOKUP($A19,'Base de dados 2014'!$A$3416:$C$4101,3,0))/1000000</f>
        <v>0</v>
      </c>
      <c r="D19" s="71" t="s">
        <v>3557</v>
      </c>
      <c r="E19" s="71" t="s">
        <v>3557</v>
      </c>
      <c r="F19" s="71" t="s">
        <v>3557</v>
      </c>
    </row>
    <row r="20" spans="1:6">
      <c r="A20" s="73" t="s">
        <v>5216</v>
      </c>
      <c r="B20" s="71"/>
      <c r="C20" s="71">
        <f>(VLOOKUP($A20,'Base de dados 2014'!$A$3416:$C$4101,3,0))/1000000</f>
        <v>0</v>
      </c>
      <c r="D20" s="71" t="s">
        <v>3557</v>
      </c>
      <c r="E20" s="71" t="s">
        <v>3557</v>
      </c>
      <c r="F20" s="71" t="s">
        <v>3557</v>
      </c>
    </row>
    <row r="21" spans="1:6">
      <c r="A21" s="73" t="s">
        <v>5217</v>
      </c>
      <c r="B21" s="71"/>
      <c r="C21" s="71">
        <f>(VLOOKUP($A21,'Base de dados 2014'!$A$3416:$C$4101,3,0))/1000000</f>
        <v>0</v>
      </c>
      <c r="D21" s="71" t="s">
        <v>3557</v>
      </c>
      <c r="E21" s="71" t="s">
        <v>3557</v>
      </c>
      <c r="F21" s="71" t="s">
        <v>3557</v>
      </c>
    </row>
    <row r="22" spans="1:6">
      <c r="A22" s="73" t="s">
        <v>5218</v>
      </c>
      <c r="B22" s="71"/>
      <c r="C22" s="71">
        <f>(VLOOKUP($A22,'Base de dados 2014'!$A$3416:$C$4101,3,0))/1000000</f>
        <v>0</v>
      </c>
      <c r="D22" s="71" t="s">
        <v>3557</v>
      </c>
      <c r="E22" s="71" t="s">
        <v>3557</v>
      </c>
      <c r="F22" s="71" t="s">
        <v>3557</v>
      </c>
    </row>
    <row r="23" spans="1:6">
      <c r="A23" s="60" t="s">
        <v>5219</v>
      </c>
      <c r="B23" s="71"/>
      <c r="C23" s="71">
        <f>(VLOOKUP($A23,'Base de dados 2014'!$A$3416:$C$4101,3,0))/1000000</f>
        <v>36213.039777400001</v>
      </c>
      <c r="D23" s="71">
        <f>(VLOOKUP($A23,'Base de dados 2015'!$A$3475:$F$4152,6,0))/1000000</f>
        <v>1118.0320806500001</v>
      </c>
      <c r="E23" s="71">
        <f>(VLOOKUP($A23,'Base de dados 2016'!$A$3556:$F$4270,6,0))/1000000</f>
        <v>1140.0156130800001</v>
      </c>
      <c r="F23" s="71">
        <f>(VLOOKUP($A23,'Base de dados 2017'!$A$3692:$F$4414,6,0))/1000000</f>
        <v>1342.9555775599999</v>
      </c>
    </row>
    <row r="24" spans="1:6">
      <c r="A24" s="60" t="s">
        <v>5220</v>
      </c>
      <c r="B24" s="71"/>
      <c r="C24" s="71">
        <f>(VLOOKUP($A24,'Base de dados 2014'!$A$3416:$C$4101,3,0))/1000000</f>
        <v>79.476748299999997</v>
      </c>
      <c r="D24" s="71">
        <f>(VLOOKUP($A24,'Base de dados 2015'!$A$3475:$F$4152,6,0))/1000000</f>
        <v>123.66808168999999</v>
      </c>
      <c r="E24" s="71">
        <f>(VLOOKUP($A24,'Base de dados 2016'!$A$3556:$F$4270,6,0))/1000000</f>
        <v>166.49204036</v>
      </c>
      <c r="F24" s="71">
        <f>(VLOOKUP($A24,'Base de dados 2017'!$A$3692:$F$4414,6,0))/1000000</f>
        <v>352.62199737000003</v>
      </c>
    </row>
    <row r="25" spans="1:6">
      <c r="A25" s="60" t="s">
        <v>5221</v>
      </c>
      <c r="B25" s="71"/>
      <c r="C25" s="71">
        <f>(VLOOKUP($A25,'Base de dados 2014'!$A$3416:$C$4101,3,0))/1000000</f>
        <v>709.42198030000009</v>
      </c>
      <c r="D25" s="71">
        <f>(VLOOKUP($A25,'Base de dados 2015'!$A$3475:$F$4152,6,0))/1000000</f>
        <v>836.92593605999991</v>
      </c>
      <c r="E25" s="71">
        <f>(VLOOKUP($A25,'Base de dados 2016'!$A$3556:$F$4270,6,0))/1000000</f>
        <v>841.90173020999998</v>
      </c>
      <c r="F25" s="71">
        <f>(VLOOKUP($A25,'Base de dados 2017'!$A$3692:$F$4414,6,0))/1000000</f>
        <v>877.94786746</v>
      </c>
    </row>
    <row r="26" spans="1:6">
      <c r="A26" s="60" t="s">
        <v>5222</v>
      </c>
      <c r="B26" s="71"/>
      <c r="C26" s="71">
        <f>(VLOOKUP($A26,'Base de dados 2014'!$A$3416:$C$4101,3,0))/1000000</f>
        <v>35424.141048800004</v>
      </c>
      <c r="D26" s="71">
        <f>(VLOOKUP($A26,'Base de dados 2015'!$A$3475:$F$4152,6,0))/1000000</f>
        <v>157.43806290000001</v>
      </c>
      <c r="E26" s="71">
        <f>(VLOOKUP($A26,'Base de dados 2016'!$A$3556:$F$4270,6,0))/1000000</f>
        <v>131.62184250999999</v>
      </c>
      <c r="F26" s="71">
        <f>(VLOOKUP($A26,'Base de dados 2017'!$A$3692:$F$4414,6,0))/1000000</f>
        <v>112.38571273000001</v>
      </c>
    </row>
    <row r="27" spans="1:6">
      <c r="A27" s="60" t="s">
        <v>5124</v>
      </c>
      <c r="B27" s="71">
        <f>VLOOKUP($A27,'Base de dados 2013'!$A$52:$F$83,3,0)/1000000</f>
        <v>0</v>
      </c>
      <c r="C27" s="71">
        <f>(VLOOKUP($A27,'Base de dados 2014'!$A$3416:$C$4101,3,0))/1000000</f>
        <v>563335.22507229995</v>
      </c>
      <c r="D27" s="71">
        <f>(VLOOKUP($A27,'Base de dados 2015'!$A$3475:$F$4152,6,0))/1000000</f>
        <v>632632.04489609995</v>
      </c>
      <c r="E27" s="71">
        <f>(VLOOKUP($A27,'Base de dados 2016'!$A$3556:$F$4270,6,0))/1000000</f>
        <v>727764.79668136011</v>
      </c>
      <c r="F27" s="71">
        <f>(VLOOKUP($A27,'Base de dados 2017'!$A$3692:$F$4414,6,0))/1000000</f>
        <v>790652.68880102003</v>
      </c>
    </row>
    <row r="28" spans="1:6">
      <c r="A28" s="60" t="s">
        <v>5223</v>
      </c>
      <c r="B28" s="71"/>
      <c r="C28" s="71">
        <f>(VLOOKUP($A28,'Base de dados 2014'!$A$3416:$C$4101,3,0))/1000000</f>
        <v>325198.14823300001</v>
      </c>
      <c r="D28" s="71">
        <f>(VLOOKUP($A28,'Base de dados 2015'!$A$3475:$F$4152,6,0))/1000000</f>
        <v>360866.32982461998</v>
      </c>
      <c r="E28" s="71">
        <f>(VLOOKUP($A28,'Base de dados 2016'!$A$3556:$F$4270,6,0))/1000000</f>
        <v>409744.12074683001</v>
      </c>
      <c r="F28" s="71">
        <f>(VLOOKUP($A28,'Base de dados 2017'!$A$3692:$F$4414,6,0))/1000000</f>
        <v>461964.05389207997</v>
      </c>
    </row>
    <row r="29" spans="1:6">
      <c r="A29" s="60" t="s">
        <v>5224</v>
      </c>
      <c r="B29" s="71"/>
      <c r="C29" s="71">
        <f>(VLOOKUP($A29,'Base de dados 2014'!$A$3416:$C$4101,3,0))/1000000</f>
        <v>44904.658100400004</v>
      </c>
      <c r="D29" s="71">
        <f>(VLOOKUP($A29,'Base de dados 2015'!$A$3475:$F$4152,6,0))/1000000</f>
        <v>49446.052375309999</v>
      </c>
      <c r="E29" s="71">
        <f>(VLOOKUP($A29,'Base de dados 2016'!$A$3556:$F$4270,6,0))/1000000</f>
        <v>53565.174269690004</v>
      </c>
      <c r="F29" s="71">
        <f>(VLOOKUP($A29,'Base de dados 2017'!$A$3692:$F$4414,6,0))/1000000</f>
        <v>58570.720207350001</v>
      </c>
    </row>
    <row r="30" spans="1:6">
      <c r="A30" s="60" t="s">
        <v>5225</v>
      </c>
      <c r="B30" s="71"/>
      <c r="C30" s="71">
        <f>(VLOOKUP($A30,'Base de dados 2014'!$A$3416:$C$4101,3,0))/1000000</f>
        <v>263046.6377436</v>
      </c>
      <c r="D30" s="71">
        <f>(VLOOKUP($A30,'Base de dados 2015'!$A$3475:$F$4152,6,0))/1000000</f>
        <v>292441.45632663002</v>
      </c>
      <c r="E30" s="71">
        <f>(VLOOKUP($A30,'Base de dados 2016'!$A$3556:$F$4270,6,0))/1000000</f>
        <v>335121.67185565998</v>
      </c>
      <c r="F30" s="71">
        <f>(VLOOKUP($A30,'Base de dados 2017'!$A$3692:$F$4414,6,0))/1000000</f>
        <v>379393.94054796995</v>
      </c>
    </row>
    <row r="31" spans="1:6">
      <c r="A31" s="60" t="s">
        <v>5226</v>
      </c>
      <c r="B31" s="71"/>
      <c r="C31" s="71">
        <f>(VLOOKUP($A31,'Base de dados 2014'!$A$3416:$C$4101,3,0))/1000000</f>
        <v>17246.852389000003</v>
      </c>
      <c r="D31" s="71">
        <f>(VLOOKUP($A31,'Base de dados 2015'!$A$3475:$F$4152,6,0))/1000000</f>
        <v>18972.995665810002</v>
      </c>
      <c r="E31" s="71">
        <f>(VLOOKUP($A31,'Base de dados 2016'!$A$3556:$F$4270,6,0))/1000000</f>
        <v>20994.538737840001</v>
      </c>
      <c r="F31" s="71">
        <f>(VLOOKUP($A31,'Base de dados 2017'!$A$3692:$F$4414,6,0))/1000000</f>
        <v>23923.511252880002</v>
      </c>
    </row>
    <row r="32" spans="1:6">
      <c r="A32" s="60" t="s">
        <v>2892</v>
      </c>
      <c r="B32" s="71"/>
      <c r="C32" s="71" t="s">
        <v>3557</v>
      </c>
      <c r="D32" s="71" t="s">
        <v>3557</v>
      </c>
      <c r="E32" s="71" t="s">
        <v>3557</v>
      </c>
      <c r="F32" s="71">
        <f>(VLOOKUP($A32,'Base de dados 2017'!$A$3692:$F$4414,6,0))/1000000</f>
        <v>0</v>
      </c>
    </row>
    <row r="33" spans="1:6">
      <c r="A33" s="60" t="s">
        <v>5227</v>
      </c>
      <c r="B33" s="71"/>
      <c r="C33" s="71">
        <f>(VLOOKUP($A33,'Base de dados 2014'!$A$3416:$C$4101,3,0))/1000000</f>
        <v>0</v>
      </c>
      <c r="D33" s="71">
        <f>(VLOOKUP($A33,'Base de dados 2015'!$A$3475:$F$4152,6,0))/1000000</f>
        <v>5.82545687</v>
      </c>
      <c r="E33" s="71">
        <f>(VLOOKUP($A33,'Base de dados 2016'!$A$3556:$F$4270,6,0))/1000000</f>
        <v>62.735883639999997</v>
      </c>
      <c r="F33" s="71">
        <f>(VLOOKUP($A33,'Base de dados 2017'!$A$3692:$F$4414,6,0))/1000000</f>
        <v>75.88188387999999</v>
      </c>
    </row>
    <row r="34" spans="1:6">
      <c r="A34" s="60" t="s">
        <v>5228</v>
      </c>
      <c r="B34" s="71"/>
      <c r="C34" s="71">
        <f>(VLOOKUP($A34,'Base de dados 2014'!$A$3416:$C$4101,3,0))/1000000</f>
        <v>131500.90390539999</v>
      </c>
      <c r="D34" s="71">
        <f>(VLOOKUP($A34,'Base de dados 2015'!$A$3475:$F$4152,6,0))/1000000</f>
        <v>142979.87269739999</v>
      </c>
      <c r="E34" s="71">
        <f>(VLOOKUP($A34,'Base de dados 2016'!$A$3556:$F$4270,6,0))/1000000</f>
        <v>163738.69696931</v>
      </c>
      <c r="F34" s="71">
        <f>(VLOOKUP($A34,'Base de dados 2017'!$A$3692:$F$4414,6,0))/1000000</f>
        <v>175116.60922909001</v>
      </c>
    </row>
    <row r="35" spans="1:6">
      <c r="A35" s="60" t="s">
        <v>5229</v>
      </c>
      <c r="B35" s="71"/>
      <c r="C35" s="71">
        <f>(VLOOKUP($A35,'Base de dados 2014'!$A$3416:$C$4101,3,0))/1000000</f>
        <v>22017.452049200001</v>
      </c>
      <c r="D35" s="71">
        <f>(VLOOKUP($A35,'Base de dados 2015'!$A$3475:$F$4152,6,0))/1000000</f>
        <v>18546.128476779999</v>
      </c>
      <c r="E35" s="71">
        <f>(VLOOKUP($A35,'Base de dados 2016'!$A$3556:$F$4270,6,0))/1000000</f>
        <v>19891.134679900002</v>
      </c>
      <c r="F35" s="71">
        <f>(VLOOKUP($A35,'Base de dados 2017'!$A$3692:$F$4414,6,0))/1000000</f>
        <v>21399.005051249998</v>
      </c>
    </row>
    <row r="36" spans="1:6">
      <c r="A36" s="60" t="s">
        <v>5230</v>
      </c>
      <c r="B36" s="71"/>
      <c r="C36" s="71">
        <f>(VLOOKUP($A36,'Base de dados 2014'!$A$3416:$C$4101,3,0))/1000000</f>
        <v>97387.403133</v>
      </c>
      <c r="D36" s="71">
        <f>(VLOOKUP($A36,'Base de dados 2015'!$A$3475:$F$4152,6,0))/1000000</f>
        <v>105923.57789962</v>
      </c>
      <c r="E36" s="71">
        <f>(VLOOKUP($A36,'Base de dados 2016'!$A$3556:$F$4270,6,0))/1000000</f>
        <v>123654.96921118</v>
      </c>
      <c r="F36" s="71">
        <f>(VLOOKUP($A36,'Base de dados 2017'!$A$3692:$F$4414,6,0))/1000000</f>
        <v>131668.94991892</v>
      </c>
    </row>
    <row r="37" spans="1:6">
      <c r="A37" s="60" t="s">
        <v>5231</v>
      </c>
      <c r="B37" s="71"/>
      <c r="C37" s="71">
        <f>(VLOOKUP($A37,'Base de dados 2014'!$A$3416:$C$4101,3,0))/1000000</f>
        <v>11781.4197143</v>
      </c>
      <c r="D37" s="71">
        <f>(VLOOKUP($A37,'Base de dados 2015'!$A$3475:$F$4152,6,0))/1000000</f>
        <v>17077.83722175</v>
      </c>
      <c r="E37" s="71">
        <f>(VLOOKUP($A37,'Base de dados 2016'!$A$3556:$F$4270,6,0))/1000000</f>
        <v>19032.47775668</v>
      </c>
      <c r="F37" s="71">
        <f>(VLOOKUP($A37,'Base de dados 2017'!$A$3692:$F$4414,6,0))/1000000</f>
        <v>20890.564027029999</v>
      </c>
    </row>
    <row r="38" spans="1:6">
      <c r="A38" s="60" t="s">
        <v>5232</v>
      </c>
      <c r="B38" s="71"/>
      <c r="C38" s="71">
        <f>(VLOOKUP($A38,'Base de dados 2014'!$A$3416:$C$4101,3,0))/1000000</f>
        <v>314.62900889999997</v>
      </c>
      <c r="D38" s="71">
        <f>(VLOOKUP($A38,'Base de dados 2015'!$A$3475:$F$4152,6,0))/1000000</f>
        <v>1432.3290992499999</v>
      </c>
      <c r="E38" s="71">
        <f>(VLOOKUP($A38,'Base de dados 2016'!$A$3556:$F$4270,6,0))/1000000</f>
        <v>1160.1153215499999</v>
      </c>
      <c r="F38" s="71">
        <f>(VLOOKUP($A38,'Base de dados 2017'!$A$3692:$F$4414,6,0))/1000000</f>
        <v>1158.09023189</v>
      </c>
    </row>
    <row r="39" spans="1:6">
      <c r="A39" s="60" t="s">
        <v>5233</v>
      </c>
      <c r="B39" s="71"/>
      <c r="C39" s="71">
        <f>(VLOOKUP($A39,'Base de dados 2014'!$A$3416:$C$4101,3,0))/1000000</f>
        <v>37594.176882100001</v>
      </c>
      <c r="D39" s="71">
        <f>(VLOOKUP($A39,'Base de dados 2015'!$A$3475:$F$4152,6,0))/1000000</f>
        <v>41812.590171129996</v>
      </c>
      <c r="E39" s="71">
        <f>(VLOOKUP($A39,'Base de dados 2016'!$A$3556:$F$4270,6,0))/1000000</f>
        <v>48209.005035480004</v>
      </c>
      <c r="F39" s="71">
        <f>(VLOOKUP($A39,'Base de dados 2017'!$A$3692:$F$4414,6,0))/1000000</f>
        <v>52856.999286179998</v>
      </c>
    </row>
    <row r="40" spans="1:6">
      <c r="A40" s="60" t="s">
        <v>5234</v>
      </c>
      <c r="B40" s="71"/>
      <c r="C40" s="71">
        <f>(VLOOKUP($A40,'Base de dados 2014'!$A$3416:$C$4101,3,0))/1000000</f>
        <v>17715.022216199995</v>
      </c>
      <c r="D40" s="71">
        <f>(VLOOKUP($A40,'Base de dados 2015'!$A$3475:$F$4152,6,0))/1000000</f>
        <v>18472.548971839999</v>
      </c>
      <c r="E40" s="71">
        <f>(VLOOKUP($A40,'Base de dados 2016'!$A$3556:$F$4270,6,0))/1000000</f>
        <v>21173.06825136</v>
      </c>
      <c r="F40" s="71">
        <f>(VLOOKUP($A40,'Base de dados 2017'!$A$3692:$F$4414,6,0))/1000000</f>
        <v>23041.114348359999</v>
      </c>
    </row>
    <row r="41" spans="1:6">
      <c r="A41" s="60" t="s">
        <v>5235</v>
      </c>
      <c r="B41" s="71"/>
      <c r="C41" s="71">
        <f>(VLOOKUP($A41,'Base de dados 2014'!$A$3416:$C$4101,3,0))/1000000</f>
        <v>19879.154665900001</v>
      </c>
      <c r="D41" s="71">
        <f>(VLOOKUP($A41,'Base de dados 2015'!$A$3475:$F$4152,6,0))/1000000</f>
        <v>23340.037634830001</v>
      </c>
      <c r="E41" s="71">
        <f>(VLOOKUP($A41,'Base de dados 2016'!$A$3556:$F$4270,6,0))/1000000</f>
        <v>27035.83551108</v>
      </c>
      <c r="F41" s="71">
        <f>(VLOOKUP($A41,'Base de dados 2017'!$A$3692:$F$4414,6,0))/1000000</f>
        <v>29815.624246840001</v>
      </c>
    </row>
    <row r="42" spans="1:6">
      <c r="A42" s="60" t="s">
        <v>5236</v>
      </c>
      <c r="B42" s="71"/>
      <c r="C42" s="71">
        <f>(VLOOKUP($A42,'Base de dados 2014'!$A$3416:$C$4101,3,0))/1000000</f>
        <v>0</v>
      </c>
      <c r="D42" s="71">
        <f>(VLOOKUP($A42,'Base de dados 2015'!$A$3475:$F$4152,6,0))/1000000</f>
        <v>3.5644600000000002E-3</v>
      </c>
      <c r="E42" s="71">
        <f>(VLOOKUP($A42,'Base de dados 2016'!$A$3556:$F$4270,6,0))/1000000</f>
        <v>0.10127303999999999</v>
      </c>
      <c r="F42" s="71">
        <f>(VLOOKUP($A42,'Base de dados 2017'!$A$3692:$F$4414,6,0))/1000000</f>
        <v>0.26069098000000002</v>
      </c>
    </row>
    <row r="43" spans="1:6">
      <c r="A43" s="60" t="s">
        <v>5237</v>
      </c>
      <c r="B43" s="71"/>
      <c r="C43" s="71">
        <f>(VLOOKUP($A43,'Base de dados 2014'!$A$3416:$C$4101,3,0))/1000000</f>
        <v>10.099851599999999</v>
      </c>
      <c r="D43" s="71">
        <f>(VLOOKUP($A43,'Base de dados 2015'!$A$3475:$F$4152,6,0))/1000000</f>
        <v>49.395343550000007</v>
      </c>
      <c r="E43" s="71">
        <f>(VLOOKUP($A43,'Base de dados 2016'!$A$3556:$F$4270,6,0))/1000000</f>
        <v>64.793332109999994</v>
      </c>
      <c r="F43" s="71">
        <f>(VLOOKUP($A43,'Base de dados 2017'!$A$3692:$F$4414,6,0))/1000000</f>
        <v>0.12098191</v>
      </c>
    </row>
    <row r="44" spans="1:6">
      <c r="A44" s="60" t="s">
        <v>5238</v>
      </c>
      <c r="B44" s="71"/>
      <c r="C44" s="71">
        <f>(VLOOKUP($A44,'Base de dados 2014'!$A$3416:$C$4101,3,0))/1000000</f>
        <v>0</v>
      </c>
      <c r="D44" s="71">
        <f>(VLOOKUP($A44,'Base de dados 2015'!$A$3475:$F$4152,6,0))/1000000</f>
        <v>0</v>
      </c>
      <c r="E44" s="71">
        <f>(VLOOKUP($A44,'Base de dados 2016'!$A$3556:$F$4270,6,0))/1000000</f>
        <v>0</v>
      </c>
      <c r="F44" s="71">
        <f>(VLOOKUP($A44,'Base de dados 2017'!$A$3692:$F$4414,6,0))/1000000</f>
        <v>0</v>
      </c>
    </row>
    <row r="45" spans="1:6">
      <c r="A45" s="60" t="s">
        <v>5239</v>
      </c>
      <c r="B45" s="71"/>
      <c r="C45" s="71">
        <f>(VLOOKUP($A45,'Base de dados 2014'!$A$3416:$C$4101,3,0))/1000000</f>
        <v>0</v>
      </c>
      <c r="D45" s="71">
        <f>(VLOOKUP($A45,'Base de dados 2015'!$A$3475:$F$4152,6,0))/1000000</f>
        <v>0</v>
      </c>
      <c r="E45" s="71">
        <f>(VLOOKUP($A45,'Base de dados 2016'!$A$3556:$F$4270,6,0))/1000000</f>
        <v>0</v>
      </c>
      <c r="F45" s="71">
        <f>(VLOOKUP($A45,'Base de dados 2017'!$A$3692:$F$4414,6,0))/1000000</f>
        <v>0</v>
      </c>
    </row>
    <row r="46" spans="1:6">
      <c r="A46" s="60" t="s">
        <v>5240</v>
      </c>
      <c r="B46" s="71"/>
      <c r="C46" s="71">
        <f>(VLOOKUP($A46,'Base de dados 2014'!$A$3416:$C$4101,3,0))/1000000</f>
        <v>10.099851599999999</v>
      </c>
      <c r="D46" s="71">
        <f>(VLOOKUP($A46,'Base de dados 2015'!$A$3475:$F$4152,6,0))/1000000</f>
        <v>0</v>
      </c>
      <c r="E46" s="71">
        <f>(VLOOKUP($A46,'Base de dados 2016'!$A$3556:$F$4270,6,0))/1000000</f>
        <v>0</v>
      </c>
      <c r="F46" s="71">
        <f>(VLOOKUP($A46,'Base de dados 2017'!$A$3692:$F$4414,6,0))/1000000</f>
        <v>0</v>
      </c>
    </row>
    <row r="47" spans="1:6">
      <c r="A47" s="60" t="s">
        <v>5241</v>
      </c>
      <c r="B47" s="71"/>
      <c r="C47" s="71">
        <f>(VLOOKUP($A47,'Base de dados 2014'!$A$3416:$C$4101,3,0))/1000000</f>
        <v>0</v>
      </c>
      <c r="D47" s="71">
        <f>(VLOOKUP($A47,'Base de dados 2015'!$A$3475:$F$4152,6,0))/1000000</f>
        <v>49.309376210000003</v>
      </c>
      <c r="E47" s="71">
        <f>(VLOOKUP($A47,'Base de dados 2016'!$A$3556:$F$4270,6,0))/1000000</f>
        <v>64.707812529999998</v>
      </c>
      <c r="F47" s="71">
        <f>(VLOOKUP($A47,'Base de dados 2017'!$A$3692:$F$4414,6,0))/1000000</f>
        <v>3.843655E-2</v>
      </c>
    </row>
    <row r="48" spans="1:6">
      <c r="A48" s="60" t="s">
        <v>5242</v>
      </c>
      <c r="B48" s="71"/>
      <c r="C48" s="71">
        <f>(VLOOKUP($A48,'Base de dados 2014'!$A$3416:$C$4101,3,0))/1000000</f>
        <v>0</v>
      </c>
      <c r="D48" s="71">
        <f>(VLOOKUP($A48,'Base de dados 2015'!$A$3475:$F$4152,6,0))/1000000</f>
        <v>8.5967340000000003E-2</v>
      </c>
      <c r="E48" s="71">
        <f>(VLOOKUP($A48,'Base de dados 2016'!$A$3556:$F$4270,6,0))/1000000</f>
        <v>8.5519579999999998E-2</v>
      </c>
      <c r="F48" s="71">
        <f>(VLOOKUP($A48,'Base de dados 2017'!$A$3692:$F$4414,6,0))/1000000</f>
        <v>8.2545359999999998E-2</v>
      </c>
    </row>
    <row r="49" spans="1:6">
      <c r="A49" s="60" t="s">
        <v>5243</v>
      </c>
      <c r="B49" s="71"/>
      <c r="C49" s="71">
        <f>(VLOOKUP($A49,'Base de dados 2014'!$A$3416:$C$4101,3,0))/1000000</f>
        <v>7.6279061000000006</v>
      </c>
      <c r="D49" s="71">
        <f>(VLOOKUP($A49,'Base de dados 2015'!$A$3475:$F$4152,6,0))/1000000</f>
        <v>0</v>
      </c>
      <c r="E49" s="71">
        <f>(VLOOKUP($A49,'Base de dados 2016'!$A$3556:$F$4270,6,0))/1000000</f>
        <v>0</v>
      </c>
      <c r="F49" s="71">
        <f>(VLOOKUP($A49,'Base de dados 2017'!$A$3692:$F$4414,6,0))/1000000</f>
        <v>0</v>
      </c>
    </row>
    <row r="50" spans="1:6">
      <c r="A50" s="60" t="s">
        <v>5244</v>
      </c>
      <c r="B50" s="71"/>
      <c r="C50" s="71">
        <f>(VLOOKUP($A50,'Base de dados 2014'!$A$3416:$C$4101,3,0))/1000000</f>
        <v>69024.268294100024</v>
      </c>
      <c r="D50" s="71">
        <f>(VLOOKUP($A50,'Base de dados 2015'!$A$3475:$F$4152,6,0))/1000000</f>
        <v>86923.856859399995</v>
      </c>
      <c r="E50" s="71">
        <f>(VLOOKUP($A50,'Base de dados 2016'!$A$3556:$F$4270,6,0))/1000000</f>
        <v>106008.18059763002</v>
      </c>
      <c r="F50" s="71">
        <f>(VLOOKUP($A50,'Base de dados 2017'!$A$3692:$F$4414,6,0))/1000000</f>
        <v>100714.90541175999</v>
      </c>
    </row>
    <row r="51" spans="1:6">
      <c r="A51" s="60" t="s">
        <v>5245</v>
      </c>
      <c r="B51" s="71"/>
      <c r="C51" s="71">
        <f>(VLOOKUP($A51,'Base de dados 2014'!$A$3416:$C$4101,3,0))/1000000</f>
        <v>81.892254100000002</v>
      </c>
      <c r="D51" s="71">
        <f>(VLOOKUP($A51,'Base de dados 2015'!$A$3475:$F$4152,6,0))/1000000</f>
        <v>120.69478024999999</v>
      </c>
      <c r="E51" s="71">
        <f>(VLOOKUP($A51,'Base de dados 2016'!$A$3556:$F$4270,6,0))/1000000</f>
        <v>145.31743184999999</v>
      </c>
      <c r="F51" s="71">
        <f>(VLOOKUP($A51,'Base de dados 2017'!$A$3692:$F$4414,6,0))/1000000</f>
        <v>153.67306600000001</v>
      </c>
    </row>
    <row r="52" spans="1:6">
      <c r="A52" s="60" t="s">
        <v>5246</v>
      </c>
      <c r="B52" s="71"/>
      <c r="C52" s="71">
        <f>(VLOOKUP($A52,'Base de dados 2014'!$A$3416:$C$4101,3,0))/1000000</f>
        <v>68714.558546900007</v>
      </c>
      <c r="D52" s="71">
        <f>(VLOOKUP($A52,'Base de dados 2015'!$A$3475:$F$4152,6,0))/1000000</f>
        <v>86423.425108919997</v>
      </c>
      <c r="E52" s="71">
        <f>(VLOOKUP($A52,'Base de dados 2016'!$A$3556:$F$4270,6,0))/1000000</f>
        <v>104800.60801841</v>
      </c>
      <c r="F52" s="71">
        <f>(VLOOKUP($A52,'Base de dados 2017'!$A$3692:$F$4414,6,0))/1000000</f>
        <v>99473.135978780003</v>
      </c>
    </row>
    <row r="53" spans="1:6">
      <c r="A53" s="60" t="s">
        <v>5247</v>
      </c>
      <c r="B53" s="71"/>
      <c r="C53" s="71">
        <f>(VLOOKUP($A53,'Base de dados 2014'!$A$3416:$C$4101,3,0))/1000000</f>
        <v>110.70485549999999</v>
      </c>
      <c r="D53" s="71">
        <f>(VLOOKUP($A53,'Base de dados 2015'!$A$3475:$F$4152,6,0))/1000000</f>
        <v>94.369426000000004</v>
      </c>
      <c r="E53" s="71">
        <f>(VLOOKUP($A53,'Base de dados 2016'!$A$3556:$F$4270,6,0))/1000000</f>
        <v>83.051075519999998</v>
      </c>
      <c r="F53" s="71">
        <f>(VLOOKUP($A53,'Base de dados 2017'!$A$3692:$F$4414,6,0))/1000000</f>
        <v>102.06079286000001</v>
      </c>
    </row>
    <row r="54" spans="1:6">
      <c r="A54" s="60" t="s">
        <v>5248</v>
      </c>
      <c r="B54" s="71"/>
      <c r="C54" s="71">
        <f>(VLOOKUP($A54,'Base de dados 2014'!$A$3416:$C$4101,3,0))/1000000</f>
        <v>117.11263760000001</v>
      </c>
      <c r="D54" s="71">
        <f>(VLOOKUP($A54,'Base de dados 2015'!$A$3475:$F$4152,6,0))/1000000</f>
        <v>285.36754423000002</v>
      </c>
      <c r="E54" s="71">
        <f>(VLOOKUP($A54,'Base de dados 2016'!$A$3556:$F$4270,6,0))/1000000</f>
        <v>979.20407184999999</v>
      </c>
      <c r="F54" s="71">
        <f>(VLOOKUP($A54,'Base de dados 2017'!$A$3692:$F$4414,6,0))/1000000</f>
        <v>986.03557411999998</v>
      </c>
    </row>
    <row r="55" spans="1:6">
      <c r="A55" s="60" t="s">
        <v>5125</v>
      </c>
      <c r="B55" s="71">
        <f>VLOOKUP($A55,'Base de dados 2013'!$A$52:$F$83,3,0)/1000000</f>
        <v>0</v>
      </c>
      <c r="C55" s="71">
        <f>(VLOOKUP($A55,'Base de dados 2014'!$A$3416:$C$4101,3,0))/1000000</f>
        <v>59864.296136800003</v>
      </c>
      <c r="D55" s="71">
        <f>(VLOOKUP($A55,'Base de dados 2015'!$A$3475:$F$4152,6,0))/1000000</f>
        <v>103687.3504602</v>
      </c>
      <c r="E55" s="71">
        <f>(VLOOKUP($A55,'Base de dados 2016'!$A$3556:$F$4270,6,0))/1000000</f>
        <v>110029.45898451001</v>
      </c>
      <c r="F55" s="71">
        <f>(VLOOKUP($A55,'Base de dados 2017'!$A$3692:$F$4414,6,0))/1000000</f>
        <v>112248.80194203999</v>
      </c>
    </row>
    <row r="56" spans="1:6">
      <c r="A56" s="60" t="s">
        <v>5249</v>
      </c>
      <c r="B56" s="71"/>
      <c r="C56" s="71">
        <f>(VLOOKUP($A56,'Base de dados 2014'!$A$3416:$C$4101,3,0))/1000000</f>
        <v>15762.591325600002</v>
      </c>
      <c r="D56" s="71">
        <f>(VLOOKUP($A56,'Base de dados 2015'!$A$3475:$F$4152,6,0))/1000000</f>
        <v>13424.680600140002</v>
      </c>
      <c r="E56" s="71">
        <f>(VLOOKUP($A56,'Base de dados 2016'!$A$3556:$F$4270,6,0))/1000000</f>
        <v>17387.593204329998</v>
      </c>
      <c r="F56" s="71">
        <f>(VLOOKUP($A56,'Base de dados 2017'!$A$3692:$F$4414,6,0))/1000000</f>
        <v>16230.5910035</v>
      </c>
    </row>
    <row r="57" spans="1:6">
      <c r="A57" s="60" t="s">
        <v>5250</v>
      </c>
      <c r="B57" s="71"/>
      <c r="C57" s="71">
        <f>(VLOOKUP($A57,'Base de dados 2014'!$A$3416:$C$4101,3,0))/1000000</f>
        <v>13577.181931700003</v>
      </c>
      <c r="D57" s="71">
        <f>(VLOOKUP($A57,'Base de dados 2015'!$A$3475:$F$4152,6,0))/1000000</f>
        <v>13386.121211700001</v>
      </c>
      <c r="E57" s="71">
        <f>(VLOOKUP($A57,'Base de dados 2016'!$A$3556:$F$4270,6,0))/1000000</f>
        <v>17360.690426279998</v>
      </c>
      <c r="F57" s="71">
        <f>(VLOOKUP($A57,'Base de dados 2017'!$A$3692:$F$4414,6,0))/1000000</f>
        <v>16190.126390709998</v>
      </c>
    </row>
    <row r="58" spans="1:6">
      <c r="A58" s="60" t="s">
        <v>5251</v>
      </c>
      <c r="B58" s="71"/>
      <c r="C58" s="71">
        <f>(VLOOKUP($A58,'Base de dados 2014'!$A$3416:$C$4101,3,0))/1000000</f>
        <v>2185.4093938999995</v>
      </c>
      <c r="D58" s="71">
        <f>(VLOOKUP($A58,'Base de dados 2015'!$A$3475:$F$4152,6,0))/1000000</f>
        <v>38.559388439999999</v>
      </c>
      <c r="E58" s="71">
        <f>(VLOOKUP($A58,'Base de dados 2016'!$A$3556:$F$4270,6,0))/1000000</f>
        <v>26.902778050000002</v>
      </c>
      <c r="F58" s="71">
        <f>(VLOOKUP($A58,'Base de dados 2017'!$A$3692:$F$4414,6,0))/1000000</f>
        <v>40.464612789999997</v>
      </c>
    </row>
    <row r="59" spans="1:6">
      <c r="A59" s="60" t="s">
        <v>5252</v>
      </c>
      <c r="B59" s="71"/>
      <c r="C59" s="71">
        <f>(VLOOKUP($A59,'Base de dados 2014'!$A$3416:$C$4101,3,0))/1000000</f>
        <v>44101.704811199997</v>
      </c>
      <c r="D59" s="71">
        <f>(VLOOKUP($A59,'Base de dados 2015'!$A$3475:$F$4152,6,0))/1000000</f>
        <v>86434.98231780999</v>
      </c>
      <c r="E59" s="71">
        <f>(VLOOKUP($A59,'Base de dados 2016'!$A$3556:$F$4270,6,0))/1000000</f>
        <v>88498.094465269998</v>
      </c>
      <c r="F59" s="71">
        <f>(VLOOKUP($A59,'Base de dados 2017'!$A$3692:$F$4414,6,0))/1000000</f>
        <v>90829.847591700003</v>
      </c>
    </row>
    <row r="60" spans="1:6">
      <c r="A60" s="60" t="s">
        <v>5253</v>
      </c>
      <c r="B60" s="71"/>
      <c r="C60" s="71">
        <f>(VLOOKUP($A60,'Base de dados 2014'!$A$3416:$C$4101,3,0))/1000000</f>
        <v>1411.0641959000002</v>
      </c>
      <c r="D60" s="71">
        <f>(VLOOKUP($A60,'Base de dados 2015'!$A$3475:$F$4152,6,0))/1000000</f>
        <v>1103.3870764400001</v>
      </c>
      <c r="E60" s="71">
        <f>(VLOOKUP($A60,'Base de dados 2016'!$A$3556:$F$4270,6,0))/1000000</f>
        <v>1296.7624518900002</v>
      </c>
      <c r="F60" s="71">
        <f>(VLOOKUP($A60,'Base de dados 2017'!$A$3692:$F$4414,6,0))/1000000</f>
        <v>1082.73684811</v>
      </c>
    </row>
    <row r="61" spans="1:6">
      <c r="A61" s="60" t="s">
        <v>5254</v>
      </c>
      <c r="B61" s="71"/>
      <c r="C61" s="71">
        <f>(VLOOKUP($A61,'Base de dados 2014'!$A$3416:$C$4101,3,0))/1000000</f>
        <v>3367.4563480000006</v>
      </c>
      <c r="D61" s="71">
        <f>(VLOOKUP($A61,'Base de dados 2015'!$A$3475:$F$4152,6,0))/1000000</f>
        <v>30573.988099409999</v>
      </c>
      <c r="E61" s="71">
        <f>(VLOOKUP($A61,'Base de dados 2016'!$A$3556:$F$4270,6,0))/1000000</f>
        <v>31199.671190869998</v>
      </c>
      <c r="F61" s="71">
        <f>(VLOOKUP($A61,'Base de dados 2017'!$A$3692:$F$4414,6,0))/1000000</f>
        <v>30776.645900560001</v>
      </c>
    </row>
    <row r="62" spans="1:6">
      <c r="A62" s="60" t="s">
        <v>5255</v>
      </c>
      <c r="B62" s="71"/>
      <c r="C62" s="71">
        <f>(VLOOKUP($A62,'Base de dados 2014'!$A$3416:$C$4101,3,0))/1000000</f>
        <v>38943.960436699999</v>
      </c>
      <c r="D62" s="71">
        <f>(VLOOKUP($A62,'Base de dados 2015'!$A$3475:$F$4152,6,0))/1000000</f>
        <v>54603.871297580001</v>
      </c>
      <c r="E62" s="71">
        <f>(VLOOKUP($A62,'Base de dados 2016'!$A$3556:$F$4270,6,0))/1000000</f>
        <v>55814.53336008</v>
      </c>
      <c r="F62" s="71">
        <f>(VLOOKUP($A62,'Base de dados 2017'!$A$3692:$F$4414,6,0))/1000000</f>
        <v>58749.50105192</v>
      </c>
    </row>
    <row r="63" spans="1:6">
      <c r="A63" s="60" t="s">
        <v>5256</v>
      </c>
      <c r="B63" s="71"/>
      <c r="C63" s="71">
        <f>(VLOOKUP($A63,'Base de dados 2014'!$A$3416:$C$4101,3,0))/1000000</f>
        <v>379.22383060000004</v>
      </c>
      <c r="D63" s="71">
        <f>(VLOOKUP($A63,'Base de dados 2015'!$A$3475:$F$4152,6,0))/1000000</f>
        <v>153.73584438</v>
      </c>
      <c r="E63" s="71">
        <f>(VLOOKUP($A63,'Base de dados 2016'!$A$3556:$F$4270,6,0))/1000000</f>
        <v>187.12746243000001</v>
      </c>
      <c r="F63" s="71">
        <f>(VLOOKUP($A63,'Base de dados 2017'!$A$3692:$F$4414,6,0))/1000000</f>
        <v>220.96379111000002</v>
      </c>
    </row>
    <row r="64" spans="1:6">
      <c r="A64" s="60" t="s">
        <v>5257</v>
      </c>
      <c r="B64" s="71"/>
      <c r="C64" s="71">
        <f>(VLOOKUP($A64,'Base de dados 2014'!$A$3416:$C$4101,3,0))/1000000</f>
        <v>0</v>
      </c>
      <c r="D64" s="71">
        <f>(VLOOKUP($A64,'Base de dados 2015'!$A$3475:$F$4152,6,0))/1000000</f>
        <v>3827.6875422500002</v>
      </c>
      <c r="E64" s="71">
        <f>(VLOOKUP($A64,'Base de dados 2016'!$A$3556:$F$4270,6,0))/1000000</f>
        <v>4143.77131491</v>
      </c>
      <c r="F64" s="71">
        <f>(VLOOKUP($A64,'Base de dados 2017'!$A$3692:$F$4414,6,0))/1000000</f>
        <v>5188.3633468399994</v>
      </c>
    </row>
    <row r="65" spans="1:6">
      <c r="A65" s="60" t="s">
        <v>5258</v>
      </c>
      <c r="B65" s="71"/>
      <c r="C65" s="71">
        <f>(VLOOKUP($A65,'Base de dados 2014'!$A$3416:$C$4101,3,0))/1000000</f>
        <v>0</v>
      </c>
      <c r="D65" s="71">
        <f>(VLOOKUP($A65,'Base de dados 2015'!$A$3475:$F$4152,6,0))/1000000</f>
        <v>3682.6236872099998</v>
      </c>
      <c r="E65" s="71">
        <f>(VLOOKUP($A65,'Base de dados 2016'!$A$3556:$F$4270,6,0))/1000000</f>
        <v>4016.1248600200001</v>
      </c>
      <c r="F65" s="71">
        <f>(VLOOKUP($A65,'Base de dados 2017'!$A$3692:$F$4414,6,0))/1000000</f>
        <v>5033.8348681099997</v>
      </c>
    </row>
    <row r="66" spans="1:6">
      <c r="A66" s="60" t="s">
        <v>5259</v>
      </c>
      <c r="B66" s="71"/>
      <c r="C66" s="71">
        <f>(VLOOKUP($A66,'Base de dados 2014'!$A$3416:$C$4101,3,0))/1000000</f>
        <v>0</v>
      </c>
      <c r="D66" s="71">
        <f>(VLOOKUP($A66,'Base de dados 2015'!$A$3475:$F$4152,6,0))/1000000</f>
        <v>145.06385503999999</v>
      </c>
      <c r="E66" s="71">
        <f>(VLOOKUP($A66,'Base de dados 2016'!$A$3556:$F$4270,6,0))/1000000</f>
        <v>127.61876539000001</v>
      </c>
      <c r="F66" s="71">
        <f>(VLOOKUP($A66,'Base de dados 2017'!$A$3692:$F$4414,6,0))/1000000</f>
        <v>154.52819966999999</v>
      </c>
    </row>
    <row r="67" spans="1:6">
      <c r="A67" s="60" t="s">
        <v>5260</v>
      </c>
      <c r="B67" s="71"/>
      <c r="C67" s="71">
        <f>(VLOOKUP($A67,'Base de dados 2014'!$A$3416:$C$4101,3,0))/1000000</f>
        <v>0</v>
      </c>
      <c r="D67" s="71">
        <f>(VLOOKUP($A67,'Base de dados 2015'!$A$3475:$F$4152,6,0))/1000000</f>
        <v>0</v>
      </c>
      <c r="E67" s="71">
        <f>(VLOOKUP($A67,'Base de dados 2016'!$A$3556:$F$4270,6,0))/1000000</f>
        <v>2.7689499999999999E-2</v>
      </c>
      <c r="F67" s="71">
        <f>(VLOOKUP($A67,'Base de dados 2017'!$A$3692:$F$4414,6,0))/1000000</f>
        <v>2.7906000000000003E-4</v>
      </c>
    </row>
    <row r="68" spans="1:6" ht="30">
      <c r="A68" s="74" t="s">
        <v>5897</v>
      </c>
      <c r="B68" s="71"/>
      <c r="C68" s="71">
        <f>(VLOOKUP($A68,'Base de dados 2014'!$A$3416:$C$4101,3,0))/1000000</f>
        <v>0</v>
      </c>
      <c r="D68" s="71" t="s">
        <v>3557</v>
      </c>
      <c r="E68" s="71" t="s">
        <v>3557</v>
      </c>
      <c r="F68" s="71" t="s">
        <v>3557</v>
      </c>
    </row>
    <row r="69" spans="1:6">
      <c r="A69" s="73" t="s">
        <v>5261</v>
      </c>
      <c r="B69" s="71"/>
      <c r="C69" s="71">
        <f>(VLOOKUP($A69,'Base de dados 2014'!$A$3416:$C$4101,3,0))/1000000</f>
        <v>0</v>
      </c>
      <c r="D69" s="71" t="s">
        <v>3557</v>
      </c>
      <c r="E69" s="71" t="s">
        <v>3557</v>
      </c>
      <c r="F69" s="71" t="s">
        <v>3557</v>
      </c>
    </row>
    <row r="70" spans="1:6">
      <c r="A70" s="73" t="s">
        <v>5262</v>
      </c>
      <c r="B70" s="71"/>
      <c r="C70" s="71">
        <f>(VLOOKUP($A70,'Base de dados 2014'!$A$3416:$C$4101,3,0))/1000000</f>
        <v>0</v>
      </c>
      <c r="D70" s="71" t="s">
        <v>3557</v>
      </c>
      <c r="E70" s="71" t="s">
        <v>3557</v>
      </c>
      <c r="F70" s="71" t="s">
        <v>3557</v>
      </c>
    </row>
    <row r="71" spans="1:6">
      <c r="A71" s="73" t="s">
        <v>5263</v>
      </c>
      <c r="B71" s="71"/>
      <c r="C71" s="71">
        <f>(VLOOKUP($A71,'Base de dados 2014'!$A$3416:$C$4101,3,0))/1000000</f>
        <v>0</v>
      </c>
      <c r="D71" s="71" t="s">
        <v>3557</v>
      </c>
      <c r="E71" s="71" t="s">
        <v>3557</v>
      </c>
      <c r="F71" s="71" t="s">
        <v>3557</v>
      </c>
    </row>
    <row r="72" spans="1:6">
      <c r="A72" s="60" t="s">
        <v>5126</v>
      </c>
      <c r="B72" s="71">
        <f>VLOOKUP($A72,'Base de dados 2013'!$A$52:$F$83,3,0)/1000000</f>
        <v>141705.98485019</v>
      </c>
      <c r="C72" s="71">
        <f>(VLOOKUP($A72,'Base de dados 2014'!$A$3416:$C$4101,3,0))/1000000</f>
        <v>343009.11346349993</v>
      </c>
      <c r="D72" s="71">
        <f>(VLOOKUP($A72,'Base de dados 2015'!$A$3475:$F$4152,6,0))/1000000</f>
        <v>759039.00396360015</v>
      </c>
      <c r="E72" s="71">
        <f>(VLOOKUP($A72,'Base de dados 2016'!$A$3556:$F$4270,6,0))/1000000</f>
        <v>1004870.3304074199</v>
      </c>
      <c r="F72" s="71">
        <f>(VLOOKUP($A72,'Base de dados 2017'!$A$3692:$F$4414,6,0))/1000000</f>
        <v>812830.67712733999</v>
      </c>
    </row>
    <row r="73" spans="1:6">
      <c r="A73" s="60" t="s">
        <v>5264</v>
      </c>
      <c r="B73" s="71"/>
      <c r="C73" s="71">
        <f>(VLOOKUP($A73,'Base de dados 2014'!$A$3416:$C$4101,3,0))/1000000</f>
        <v>169965.01764379998</v>
      </c>
      <c r="D73" s="71">
        <f>(VLOOKUP($A73,'Base de dados 2015'!$A$3475:$F$4152,6,0))/1000000</f>
        <v>189423.56386801999</v>
      </c>
      <c r="E73" s="71">
        <f>(VLOOKUP($A73,'Base de dados 2016'!$A$3556:$F$4270,6,0))/1000000</f>
        <v>349633.43269456993</v>
      </c>
      <c r="F73" s="71">
        <f>(VLOOKUP($A73,'Base de dados 2017'!$A$3692:$F$4414,6,0))/1000000</f>
        <v>547071.41629632004</v>
      </c>
    </row>
    <row r="74" spans="1:6">
      <c r="A74" s="60" t="s">
        <v>5265</v>
      </c>
      <c r="B74" s="71"/>
      <c r="C74" s="71">
        <f>(VLOOKUP($A74,'Base de dados 2014'!$A$3416:$C$4101,3,0))/1000000</f>
        <v>4548.0737329000003</v>
      </c>
      <c r="D74" s="71">
        <f>(VLOOKUP($A74,'Base de dados 2015'!$A$3475:$F$4152,6,0))/1000000</f>
        <v>445.34485688000001</v>
      </c>
      <c r="E74" s="71">
        <f>(VLOOKUP($A74,'Base de dados 2016'!$A$3556:$F$4270,6,0))/1000000</f>
        <v>223.54668057000001</v>
      </c>
      <c r="F74" s="71">
        <f>(VLOOKUP($A74,'Base de dados 2017'!$A$3692:$F$4414,6,0))/1000000</f>
        <v>1180.33092956</v>
      </c>
    </row>
    <row r="75" spans="1:6">
      <c r="A75" s="60" t="s">
        <v>5266</v>
      </c>
      <c r="B75" s="71"/>
      <c r="C75" s="71">
        <f>(VLOOKUP($A75,'Base de dados 2014'!$A$3416:$C$4101,3,0))/1000000</f>
        <v>0</v>
      </c>
      <c r="D75" s="71">
        <f>(VLOOKUP($A75,'Base de dados 2015'!$A$3475:$F$4152,6,0))/1000000</f>
        <v>261.83170573000001</v>
      </c>
      <c r="E75" s="71">
        <f>(VLOOKUP($A75,'Base de dados 2016'!$A$3556:$F$4270,6,0))/1000000</f>
        <v>384.29764885000003</v>
      </c>
      <c r="F75" s="71">
        <f>(VLOOKUP($A75,'Base de dados 2017'!$A$3692:$F$4414,6,0))/1000000</f>
        <v>396.31301331000003</v>
      </c>
    </row>
    <row r="76" spans="1:6">
      <c r="A76" s="60" t="s">
        <v>5267</v>
      </c>
      <c r="B76" s="71"/>
      <c r="C76" s="71">
        <f>(VLOOKUP($A76,'Base de dados 2014'!$A$3416:$C$4101,3,0))/1000000</f>
        <v>165416.94391089998</v>
      </c>
      <c r="D76" s="71">
        <f>(VLOOKUP($A76,'Base de dados 2015'!$A$3475:$F$4152,6,0))/1000000</f>
        <v>186287.05673107001</v>
      </c>
      <c r="E76" s="71">
        <f>(VLOOKUP($A76,'Base de dados 2016'!$A$3556:$F$4270,6,0))/1000000</f>
        <v>348783.67991690995</v>
      </c>
      <c r="F76" s="71">
        <f>(VLOOKUP($A76,'Base de dados 2017'!$A$3692:$F$4414,6,0))/1000000</f>
        <v>545327.92677153996</v>
      </c>
    </row>
    <row r="77" spans="1:6">
      <c r="A77" s="60" t="s">
        <v>5268</v>
      </c>
      <c r="B77" s="71"/>
      <c r="C77" s="71">
        <f>(VLOOKUP($A77,'Base de dados 2014'!$A$3416:$C$4101,3,0))/1000000</f>
        <v>0</v>
      </c>
      <c r="D77" s="71">
        <f>(VLOOKUP($A77,'Base de dados 2015'!$A$3475:$F$4152,6,0))/1000000</f>
        <v>0</v>
      </c>
      <c r="E77" s="71">
        <f>(VLOOKUP($A77,'Base de dados 2016'!$A$3556:$F$4270,6,0))/1000000</f>
        <v>0</v>
      </c>
      <c r="F77" s="71">
        <f>(VLOOKUP($A77,'Base de dados 2017'!$A$3692:$F$4414,6,0))/1000000</f>
        <v>0</v>
      </c>
    </row>
    <row r="78" spans="1:6">
      <c r="A78" s="60" t="s">
        <v>5269</v>
      </c>
      <c r="B78" s="71"/>
      <c r="C78" s="71">
        <f>(VLOOKUP($A78,'Base de dados 2014'!$A$3416:$C$4101,3,0))/1000000</f>
        <v>0</v>
      </c>
      <c r="D78" s="71">
        <f>(VLOOKUP($A78,'Base de dados 2015'!$A$3475:$F$4152,6,0))/1000000</f>
        <v>2227.5288937600003</v>
      </c>
      <c r="E78" s="71">
        <f>(VLOOKUP($A78,'Base de dados 2016'!$A$3556:$F$4270,6,0))/1000000</f>
        <v>9.8289370000000001E-2</v>
      </c>
      <c r="F78" s="71">
        <f>(VLOOKUP($A78,'Base de dados 2017'!$A$3692:$F$4414,6,0))/1000000</f>
        <v>8.5951280000000005E-2</v>
      </c>
    </row>
    <row r="79" spans="1:6">
      <c r="A79" s="60" t="s">
        <v>5270</v>
      </c>
      <c r="B79" s="71"/>
      <c r="C79" s="71">
        <f>(VLOOKUP($A79,'Base de dados 2014'!$A$3416:$C$4101,3,0))/1000000</f>
        <v>0</v>
      </c>
      <c r="D79" s="71">
        <f>(VLOOKUP($A79,'Base de dados 2015'!$A$3475:$F$4152,6,0))/1000000</f>
        <v>201.80168058000001</v>
      </c>
      <c r="E79" s="71">
        <f>(VLOOKUP($A79,'Base de dados 2016'!$A$3556:$F$4270,6,0))/1000000</f>
        <v>241.81015887000001</v>
      </c>
      <c r="F79" s="71">
        <f>(VLOOKUP($A79,'Base de dados 2017'!$A$3692:$F$4414,6,0))/1000000</f>
        <v>166.75963063</v>
      </c>
    </row>
    <row r="80" spans="1:6">
      <c r="A80" s="60" t="s">
        <v>5271</v>
      </c>
      <c r="B80" s="71"/>
      <c r="C80" s="71">
        <f>(VLOOKUP($A80,'Base de dados 2014'!$A$3416:$C$4101,3,0))/1000000</f>
        <v>8.3721508999999994</v>
      </c>
      <c r="D80" s="71">
        <f>(VLOOKUP($A80,'Base de dados 2015'!$A$3475:$F$4152,6,0))/1000000</f>
        <v>94.411136139999996</v>
      </c>
      <c r="E80" s="71">
        <f>(VLOOKUP($A80,'Base de dados 2016'!$A$3556:$F$4270,6,0))/1000000</f>
        <v>77.409720350000015</v>
      </c>
      <c r="F80" s="71">
        <f>(VLOOKUP($A80,'Base de dados 2017'!$A$3692:$F$4414,6,0))/1000000</f>
        <v>81.144785420000005</v>
      </c>
    </row>
    <row r="81" spans="1:6">
      <c r="A81" s="60" t="s">
        <v>5272</v>
      </c>
      <c r="B81" s="71"/>
      <c r="C81" s="71">
        <f>(VLOOKUP($A81,'Base de dados 2014'!$A$3416:$C$4101,3,0))/1000000</f>
        <v>0</v>
      </c>
      <c r="D81" s="71">
        <f>(VLOOKUP($A81,'Base de dados 2015'!$A$3475:$F$4152,6,0))/1000000</f>
        <v>6.4494343399999998</v>
      </c>
      <c r="E81" s="71">
        <f>(VLOOKUP($A81,'Base de dados 2016'!$A$3556:$F$4270,6,0))/1000000</f>
        <v>0</v>
      </c>
      <c r="F81" s="71">
        <f>(VLOOKUP($A81,'Base de dados 2017'!$A$3692:$F$4414,6,0))/1000000</f>
        <v>0</v>
      </c>
    </row>
    <row r="82" spans="1:6">
      <c r="A82" s="60" t="s">
        <v>5273</v>
      </c>
      <c r="B82" s="71"/>
      <c r="C82" s="71">
        <f>(VLOOKUP($A82,'Base de dados 2014'!$A$3416:$C$4101,3,0))/1000000</f>
        <v>0</v>
      </c>
      <c r="D82" s="71">
        <f>(VLOOKUP($A82,'Base de dados 2015'!$A$3475:$F$4152,6,0))/1000000</f>
        <v>0</v>
      </c>
      <c r="E82" s="71">
        <f>(VLOOKUP($A82,'Base de dados 2016'!$A$3556:$F$4270,6,0))/1000000</f>
        <v>0</v>
      </c>
      <c r="F82" s="71">
        <f>(VLOOKUP($A82,'Base de dados 2017'!$A$3692:$F$4414,6,0))/1000000</f>
        <v>0</v>
      </c>
    </row>
    <row r="83" spans="1:6">
      <c r="A83" s="60" t="s">
        <v>5274</v>
      </c>
      <c r="B83" s="71"/>
      <c r="C83" s="71">
        <f>(VLOOKUP($A83,'Base de dados 2014'!$A$3416:$C$4101,3,0))/1000000</f>
        <v>5.1194867999999998</v>
      </c>
      <c r="D83" s="71">
        <f>(VLOOKUP($A83,'Base de dados 2015'!$A$3475:$F$4152,6,0))/1000000</f>
        <v>5.9375486100000003</v>
      </c>
      <c r="E83" s="71">
        <f>(VLOOKUP($A83,'Base de dados 2016'!$A$3556:$F$4270,6,0))/1000000</f>
        <v>11.29159044</v>
      </c>
      <c r="F83" s="71">
        <f>(VLOOKUP($A83,'Base de dados 2017'!$A$3692:$F$4414,6,0))/1000000</f>
        <v>11.84681213</v>
      </c>
    </row>
    <row r="84" spans="1:6">
      <c r="A84" s="60" t="s">
        <v>5275</v>
      </c>
      <c r="B84" s="71"/>
      <c r="C84" s="71">
        <f>(VLOOKUP($A84,'Base de dados 2014'!$A$3416:$C$4101,3,0))/1000000</f>
        <v>3.2526640999999996</v>
      </c>
      <c r="D84" s="71">
        <f>(VLOOKUP($A84,'Base de dados 2015'!$A$3475:$F$4152,6,0))/1000000</f>
        <v>22.058274829999998</v>
      </c>
      <c r="E84" s="71">
        <f>(VLOOKUP($A84,'Base de dados 2016'!$A$3556:$F$4270,6,0))/1000000</f>
        <v>18.327355710000003</v>
      </c>
      <c r="F84" s="71">
        <f>(VLOOKUP($A84,'Base de dados 2017'!$A$3692:$F$4414,6,0))/1000000</f>
        <v>23.250206840000001</v>
      </c>
    </row>
    <row r="85" spans="1:6">
      <c r="A85" s="60" t="s">
        <v>5276</v>
      </c>
      <c r="B85" s="71"/>
      <c r="C85" s="71">
        <f>(VLOOKUP($A85,'Base de dados 2014'!$A$3416:$C$4101,3,0))/1000000</f>
        <v>0</v>
      </c>
      <c r="D85" s="71">
        <f>(VLOOKUP($A85,'Base de dados 2015'!$A$3475:$F$4152,6,0))/1000000</f>
        <v>59.965878359999998</v>
      </c>
      <c r="E85" s="71">
        <f>(VLOOKUP($A85,'Base de dados 2016'!$A$3556:$F$4270,6,0))/1000000</f>
        <v>47.790774200000001</v>
      </c>
      <c r="F85" s="71">
        <f>(VLOOKUP($A85,'Base de dados 2017'!$A$3692:$F$4414,6,0))/1000000</f>
        <v>46.047766450000005</v>
      </c>
    </row>
    <row r="86" spans="1:6">
      <c r="A86" s="60" t="s">
        <v>5277</v>
      </c>
      <c r="B86" s="71"/>
      <c r="C86" s="71">
        <f>(VLOOKUP($A86,'Base de dados 2014'!$A$3416:$C$4101,3,0))/1000000</f>
        <v>173035.59248119997</v>
      </c>
      <c r="D86" s="71">
        <f>(VLOOKUP($A86,'Base de dados 2015'!$A$3475:$F$4152,6,0))/1000000</f>
        <v>455548.46221313003</v>
      </c>
      <c r="E86" s="71">
        <f>(VLOOKUP($A86,'Base de dados 2016'!$A$3556:$F$4270,6,0))/1000000</f>
        <v>340262.67839867005</v>
      </c>
      <c r="F86" s="71">
        <f>(VLOOKUP($A86,'Base de dados 2017'!$A$3692:$F$4414,6,0))/1000000</f>
        <v>178161.80813324</v>
      </c>
    </row>
    <row r="87" spans="1:6">
      <c r="A87" s="60" t="s">
        <v>5278</v>
      </c>
      <c r="B87" s="71"/>
      <c r="C87" s="71">
        <f>(VLOOKUP($A87,'Base de dados 2014'!$A$3416:$C$4101,3,0))/1000000</f>
        <v>0</v>
      </c>
      <c r="D87" s="71">
        <f>(VLOOKUP($A87,'Base de dados 2015'!$A$3475:$F$4152,6,0))/1000000</f>
        <v>4506.7764110400003</v>
      </c>
      <c r="E87" s="71">
        <f>(VLOOKUP($A87,'Base de dados 2016'!$A$3556:$F$4270,6,0))/1000000</f>
        <v>11702.33147194</v>
      </c>
      <c r="F87" s="71">
        <f>(VLOOKUP($A87,'Base de dados 2017'!$A$3692:$F$4414,6,0))/1000000</f>
        <v>8711.5918730599988</v>
      </c>
    </row>
    <row r="88" spans="1:6">
      <c r="A88" s="60" t="s">
        <v>5279</v>
      </c>
      <c r="B88" s="71"/>
      <c r="C88" s="71">
        <f>(VLOOKUP($A88,'Base de dados 2014'!$A$3416:$C$4101,3,0))/1000000</f>
        <v>0</v>
      </c>
      <c r="D88" s="71">
        <f>(VLOOKUP($A88,'Base de dados 2015'!$A$3475:$F$4152,6,0))/1000000</f>
        <v>5867.2134700500001</v>
      </c>
      <c r="E88" s="71">
        <f>(VLOOKUP($A88,'Base de dados 2016'!$A$3556:$F$4270,6,0))/1000000</f>
        <v>2038.67301258</v>
      </c>
      <c r="F88" s="71">
        <f>(VLOOKUP($A88,'Base de dados 2017'!$A$3692:$F$4414,6,0))/1000000</f>
        <v>2259.0081003200003</v>
      </c>
    </row>
    <row r="89" spans="1:6">
      <c r="A89" s="60" t="s">
        <v>5280</v>
      </c>
      <c r="B89" s="71"/>
      <c r="C89" s="71">
        <f>(VLOOKUP($A89,'Base de dados 2014'!$A$3416:$C$4101,3,0))/1000000</f>
        <v>0</v>
      </c>
      <c r="D89" s="71">
        <f>(VLOOKUP($A89,'Base de dados 2015'!$A$3475:$F$4152,6,0))/1000000</f>
        <v>368768.10220316</v>
      </c>
      <c r="E89" s="71">
        <f>(VLOOKUP($A89,'Base de dados 2016'!$A$3556:$F$4270,6,0))/1000000</f>
        <v>283843.02920137002</v>
      </c>
      <c r="F89" s="71">
        <f>(VLOOKUP($A89,'Base de dados 2017'!$A$3692:$F$4414,6,0))/1000000</f>
        <v>130975.73874016</v>
      </c>
    </row>
    <row r="90" spans="1:6">
      <c r="A90" s="60" t="s">
        <v>5281</v>
      </c>
      <c r="B90" s="71"/>
      <c r="C90" s="71">
        <f>(VLOOKUP($A90,'Base de dados 2014'!$A$3416:$C$4101,3,0))/1000000</f>
        <v>587.04642039999999</v>
      </c>
      <c r="D90" s="71">
        <f>(VLOOKUP($A90,'Base de dados 2015'!$A$3475:$F$4152,6,0))/1000000</f>
        <v>51386.714032160002</v>
      </c>
      <c r="E90" s="71">
        <f>(VLOOKUP($A90,'Base de dados 2016'!$A$3556:$F$4270,6,0))/1000000</f>
        <v>16293.501447889999</v>
      </c>
      <c r="F90" s="71">
        <f>(VLOOKUP($A90,'Base de dados 2017'!$A$3692:$F$4414,6,0))/1000000</f>
        <v>19738.237398929999</v>
      </c>
    </row>
    <row r="91" spans="1:6">
      <c r="A91" s="60" t="s">
        <v>5282</v>
      </c>
      <c r="B91" s="71"/>
      <c r="C91" s="71">
        <f>(VLOOKUP($A91,'Base de dados 2014'!$A$3416:$C$4101,3,0))/1000000</f>
        <v>172448.5460608</v>
      </c>
      <c r="D91" s="71">
        <f>(VLOOKUP($A91,'Base de dados 2015'!$A$3475:$F$4152,6,0))/1000000</f>
        <v>25019.656096720002</v>
      </c>
      <c r="E91" s="71">
        <f>(VLOOKUP($A91,'Base de dados 2016'!$A$3556:$F$4270,6,0))/1000000</f>
        <v>26385.143264890001</v>
      </c>
      <c r="F91" s="71">
        <f>(VLOOKUP($A91,'Base de dados 2017'!$A$3692:$F$4414,6,0))/1000000</f>
        <v>16477.23202077</v>
      </c>
    </row>
    <row r="92" spans="1:6">
      <c r="A92" s="60" t="s">
        <v>5283</v>
      </c>
      <c r="B92" s="71"/>
      <c r="C92" s="71">
        <f>(VLOOKUP($A92,'Base de dados 2014'!$A$3416:$C$4101,3,0))/1000000</f>
        <v>0.13118760000000002</v>
      </c>
      <c r="D92" s="71">
        <f>(VLOOKUP($A92,'Base de dados 2015'!$A$3475:$F$4152,6,0))/1000000</f>
        <v>430.99495263</v>
      </c>
      <c r="E92" s="71">
        <f>(VLOOKUP($A92,'Base de dados 2016'!$A$3556:$F$4270,6,0))/1000000</f>
        <v>448.40058402</v>
      </c>
      <c r="F92" s="71">
        <f>(VLOOKUP($A92,'Base de dados 2017'!$A$3692:$F$4414,6,0))/1000000</f>
        <v>572.92191058000003</v>
      </c>
    </row>
    <row r="93" spans="1:6">
      <c r="A93" s="60" t="s">
        <v>5284</v>
      </c>
      <c r="B93" s="71"/>
      <c r="C93" s="71" t="s">
        <v>3557</v>
      </c>
      <c r="D93" s="71" t="s">
        <v>3557</v>
      </c>
      <c r="E93" s="71">
        <f>(VLOOKUP($A93,'Base de dados 2016'!$A$3556:$F$4270,6,0))/1000000</f>
        <v>297627.78014316002</v>
      </c>
      <c r="F93" s="71">
        <f>(VLOOKUP($A93,'Base de dados 2017'!$A$3692:$F$4414,6,0))/1000000</f>
        <v>46422.163086209999</v>
      </c>
    </row>
    <row r="94" spans="1:6">
      <c r="A94" s="60" t="s">
        <v>5285</v>
      </c>
      <c r="B94" s="71"/>
      <c r="C94" s="71" t="s">
        <v>3557</v>
      </c>
      <c r="D94" s="71" t="s">
        <v>3557</v>
      </c>
      <c r="E94" s="71">
        <f>(VLOOKUP($A94,'Base de dados 2016'!$A$3556:$F$4270,6,0))/1000000</f>
        <v>257627.78015572001</v>
      </c>
      <c r="F94" s="71">
        <f>(VLOOKUP($A94,'Base de dados 2017'!$A$3692:$F$4414,6,0))/1000000</f>
        <v>46422.163086209999</v>
      </c>
    </row>
    <row r="95" spans="1:6">
      <c r="A95" s="60" t="s">
        <v>5286</v>
      </c>
      <c r="B95" s="71"/>
      <c r="C95" s="71" t="s">
        <v>3557</v>
      </c>
      <c r="D95" s="71" t="s">
        <v>3557</v>
      </c>
      <c r="E95" s="71">
        <f>(VLOOKUP($A95,'Base de dados 2016'!$A$3556:$F$4270,6,0))/1000000</f>
        <v>39999.999987440002</v>
      </c>
      <c r="F95" s="71">
        <f>(VLOOKUP($A95,'Base de dados 2017'!$A$3692:$F$4414,6,0))/1000000</f>
        <v>0</v>
      </c>
    </row>
    <row r="96" spans="1:6">
      <c r="A96" s="60" t="s">
        <v>5287</v>
      </c>
      <c r="B96" s="71"/>
      <c r="C96" s="71">
        <f>(VLOOKUP($A96,'Base de dados 2014'!$A$3416:$C$4101,3,0))/1000000</f>
        <v>0</v>
      </c>
      <c r="D96" s="71">
        <f>(VLOOKUP($A96,'Base de dados 2015'!$A$3475:$F$4152,6,0))/1000000</f>
        <v>113541.57179368001</v>
      </c>
      <c r="E96" s="71">
        <f>(VLOOKUP($A96,'Base de dados 2016'!$A$3556:$F$4270,6,0))/1000000</f>
        <v>16820.62886665</v>
      </c>
      <c r="F96" s="71">
        <f>(VLOOKUP($A96,'Base de dados 2017'!$A$3692:$F$4414,6,0))/1000000</f>
        <v>40521.222915569997</v>
      </c>
    </row>
    <row r="97" spans="1:6">
      <c r="A97" s="60" t="s">
        <v>5288</v>
      </c>
      <c r="B97" s="71"/>
      <c r="C97" s="71">
        <f>(VLOOKUP($A97,'Base de dados 2014'!$A$3416:$C$4101,3,0))/1000000</f>
        <v>0</v>
      </c>
      <c r="D97" s="71">
        <f>(VLOOKUP($A97,'Base de dados 2015'!$A$3475:$F$4152,6,0))/1000000</f>
        <v>0</v>
      </c>
      <c r="E97" s="71">
        <f>(VLOOKUP($A97,'Base de dados 2016'!$A$3556:$F$4270,6,0))/1000000</f>
        <v>0.15568844000000001</v>
      </c>
      <c r="F97" s="71">
        <f>(VLOOKUP($A97,'Base de dados 2017'!$A$3692:$F$4414,6,0))/1000000</f>
        <v>0</v>
      </c>
    </row>
    <row r="98" spans="1:6">
      <c r="A98" s="60" t="s">
        <v>5289</v>
      </c>
      <c r="B98" s="71"/>
      <c r="C98" s="71">
        <f>(VLOOKUP($A98,'Base de dados 2014'!$A$3416:$C$4101,3,0))/1000000</f>
        <v>0</v>
      </c>
      <c r="D98" s="71">
        <f>(VLOOKUP($A98,'Base de dados 2015'!$A$3475:$F$4152,6,0))/1000000</f>
        <v>226.03900561</v>
      </c>
      <c r="E98" s="71">
        <f>(VLOOKUP($A98,'Base de dados 2016'!$A$3556:$F$4270,6,0))/1000000</f>
        <v>0</v>
      </c>
      <c r="F98" s="71">
        <f>(VLOOKUP($A98,'Base de dados 2017'!$A$3692:$F$4414,6,0))/1000000</f>
        <v>1.4778299999999999E-3</v>
      </c>
    </row>
    <row r="99" spans="1:6">
      <c r="A99" s="60" t="s">
        <v>5290</v>
      </c>
      <c r="B99" s="71"/>
      <c r="C99" s="71">
        <f>(VLOOKUP($A99,'Base de dados 2014'!$A$3416:$C$4101,3,0))/1000000</f>
        <v>0</v>
      </c>
      <c r="D99" s="71">
        <f>(VLOOKUP($A99,'Base de dados 2015'!$A$3475:$F$4152,6,0))/1000000</f>
        <v>113315.53278807001</v>
      </c>
      <c r="E99" s="71">
        <f>(VLOOKUP($A99,'Base de dados 2016'!$A$3556:$F$4270,6,0))/1000000</f>
        <v>16820.473178209999</v>
      </c>
      <c r="F99" s="71">
        <f>(VLOOKUP($A99,'Base de dados 2017'!$A$3692:$F$4414,6,0))/1000000</f>
        <v>40521.221437740001</v>
      </c>
    </row>
    <row r="100" spans="1:6">
      <c r="A100" s="60" t="s">
        <v>5127</v>
      </c>
      <c r="B100" s="71">
        <f>VLOOKUP($A100,'Base de dados 2013'!$A$52:$F$83,3,0)/1000000</f>
        <v>0</v>
      </c>
      <c r="C100" s="71">
        <f>(VLOOKUP($A100,'Base de dados 2014'!$A$3416:$C$4101,3,0))/1000000</f>
        <v>7994773.5312409988</v>
      </c>
      <c r="D100" s="71">
        <f>(VLOOKUP($A100,'Base de dados 2015'!$A$3475:$F$4152,6,0))/1000000</f>
        <v>30168.818657870004</v>
      </c>
      <c r="E100" s="71">
        <f>(VLOOKUP($A100,'Base de dados 2016'!$A$3556:$F$4270,6,0))/1000000</f>
        <v>112141.29978982999</v>
      </c>
      <c r="F100" s="71">
        <f>(VLOOKUP($A100,'Base de dados 2017'!$A$3692:$F$4414,6,0))/1000000</f>
        <v>79437.291062539996</v>
      </c>
    </row>
    <row r="101" spans="1:6">
      <c r="A101" s="60" t="s">
        <v>5291</v>
      </c>
      <c r="B101" s="71"/>
      <c r="C101" s="71">
        <f>(VLOOKUP($A101,'Base de dados 2014'!$A$3416:$C$4101,3,0))/1000000</f>
        <v>7697113.8771727998</v>
      </c>
      <c r="D101" s="71">
        <f>(VLOOKUP($A101,'Base de dados 2015'!$A$3475:$F$4152,6,0))/1000000</f>
        <v>0</v>
      </c>
      <c r="E101" s="71">
        <f>(VLOOKUP($A101,'Base de dados 2016'!$A$3556:$F$4270,6,0))/1000000</f>
        <v>0</v>
      </c>
      <c r="F101" s="71">
        <f>(VLOOKUP($A101,'Base de dados 2017'!$A$3692:$F$4414,6,0))/1000000</f>
        <v>0</v>
      </c>
    </row>
    <row r="102" spans="1:6">
      <c r="A102" s="60" t="s">
        <v>5292</v>
      </c>
      <c r="B102" s="71"/>
      <c r="C102" s="71">
        <f>(VLOOKUP($A102,'Base de dados 2014'!$A$3416:$C$4101,3,0))/1000000</f>
        <v>4806037.5180417998</v>
      </c>
      <c r="D102" s="71">
        <f>(VLOOKUP($A102,'Base de dados 2015'!$A$3475:$F$4152,6,0))/1000000</f>
        <v>0</v>
      </c>
      <c r="E102" s="71">
        <f>(VLOOKUP($A102,'Base de dados 2016'!$A$3556:$F$4270,6,0))/1000000</f>
        <v>0</v>
      </c>
      <c r="F102" s="71">
        <f>(VLOOKUP($A102,'Base de dados 2017'!$A$3692:$F$4414,6,0))/1000000</f>
        <v>0</v>
      </c>
    </row>
    <row r="103" spans="1:6">
      <c r="A103" s="60" t="s">
        <v>5293</v>
      </c>
      <c r="B103" s="71"/>
      <c r="C103" s="71">
        <f>(VLOOKUP($A103,'Base de dados 2014'!$A$3416:$C$4101,3,0))/1000000</f>
        <v>2891076.359131</v>
      </c>
      <c r="D103" s="71">
        <f>(VLOOKUP($A103,'Base de dados 2015'!$A$3475:$F$4152,6,0))/1000000</f>
        <v>0</v>
      </c>
      <c r="E103" s="71">
        <f>(VLOOKUP($A103,'Base de dados 2016'!$A$3556:$F$4270,6,0))/1000000</f>
        <v>0</v>
      </c>
      <c r="F103" s="71">
        <f>(VLOOKUP($A103,'Base de dados 2017'!$A$3692:$F$4414,6,0))/1000000</f>
        <v>0</v>
      </c>
    </row>
    <row r="104" spans="1:6">
      <c r="A104" s="60" t="s">
        <v>5294</v>
      </c>
      <c r="B104" s="71"/>
      <c r="C104" s="71">
        <f>(VLOOKUP($A104,'Base de dados 2014'!$A$3416:$C$4101,3,0))/1000000</f>
        <v>0</v>
      </c>
      <c r="D104" s="71">
        <f>(VLOOKUP($A104,'Base de dados 2015'!$A$3475:$F$4152,6,0))/1000000</f>
        <v>0</v>
      </c>
      <c r="E104" s="71">
        <f>(VLOOKUP($A104,'Base de dados 2016'!$A$3556:$F$4270,6,0))/1000000</f>
        <v>0</v>
      </c>
      <c r="F104" s="71">
        <f>(VLOOKUP($A104,'Base de dados 2017'!$A$3692:$F$4414,6,0))/1000000</f>
        <v>0</v>
      </c>
    </row>
    <row r="105" spans="1:6">
      <c r="A105" s="60" t="s">
        <v>5295</v>
      </c>
      <c r="B105" s="71"/>
      <c r="C105" s="71">
        <f>(VLOOKUP($A105,'Base de dados 2014'!$A$3416:$C$4101,3,0))/1000000</f>
        <v>0</v>
      </c>
      <c r="D105" s="71">
        <f>(VLOOKUP($A105,'Base de dados 2015'!$A$3475:$F$4152,6,0))/1000000</f>
        <v>0</v>
      </c>
      <c r="E105" s="71">
        <f>(VLOOKUP($A105,'Base de dados 2016'!$A$3556:$F$4270,6,0))/1000000</f>
        <v>0</v>
      </c>
      <c r="F105" s="71">
        <f>(VLOOKUP($A105,'Base de dados 2017'!$A$3692:$F$4414,6,0))/1000000</f>
        <v>0</v>
      </c>
    </row>
    <row r="106" spans="1:6">
      <c r="A106" s="60" t="s">
        <v>3031</v>
      </c>
      <c r="B106" s="71"/>
      <c r="C106" s="71" t="s">
        <v>3557</v>
      </c>
      <c r="D106" s="71" t="s">
        <v>3557</v>
      </c>
      <c r="E106" s="71" t="s">
        <v>3557</v>
      </c>
      <c r="F106" s="71">
        <f>(VLOOKUP($A106,'Base de dados 2017'!$A$3692:$F$4414,6,0))/1000000</f>
        <v>0</v>
      </c>
    </row>
    <row r="107" spans="1:6">
      <c r="A107" s="60" t="s">
        <v>5296</v>
      </c>
      <c r="B107" s="71"/>
      <c r="C107" s="71">
        <f>(VLOOKUP($A107,'Base de dados 2014'!$A$3416:$C$4101,3,0))/1000000</f>
        <v>287892.48526420002</v>
      </c>
      <c r="D107" s="71">
        <f>(VLOOKUP($A107,'Base de dados 2015'!$A$3475:$F$4152,6,0))/1000000</f>
        <v>3143.3537619300005</v>
      </c>
      <c r="E107" s="71">
        <f>(VLOOKUP($A107,'Base de dados 2016'!$A$3556:$F$4270,6,0))/1000000</f>
        <v>5797.4019190400004</v>
      </c>
      <c r="F107" s="71">
        <f>(VLOOKUP($A107,'Base de dados 2017'!$A$3692:$F$4414,6,0))/1000000</f>
        <v>11643.97567278</v>
      </c>
    </row>
    <row r="108" spans="1:6">
      <c r="A108" s="60" t="s">
        <v>5297</v>
      </c>
      <c r="B108" s="71"/>
      <c r="C108" s="71">
        <f>(VLOOKUP($A108,'Base de dados 2014'!$A$3416:$C$4101,3,0))/1000000</f>
        <v>196547.03259449999</v>
      </c>
      <c r="D108" s="71">
        <f>(VLOOKUP($A108,'Base de dados 2015'!$A$3475:$F$4152,6,0))/1000000</f>
        <v>0</v>
      </c>
      <c r="E108" s="71">
        <f>(VLOOKUP($A108,'Base de dados 2016'!$A$3556:$F$4270,6,0))/1000000</f>
        <v>0</v>
      </c>
      <c r="F108" s="71">
        <f>(VLOOKUP($A108,'Base de dados 2017'!$A$3692:$F$4414,6,0))/1000000</f>
        <v>0</v>
      </c>
    </row>
    <row r="109" spans="1:6">
      <c r="A109" s="60" t="s">
        <v>5298</v>
      </c>
      <c r="B109" s="71"/>
      <c r="C109" s="71">
        <f>(VLOOKUP($A109,'Base de dados 2014'!$A$3416:$C$4101,3,0))/1000000</f>
        <v>0</v>
      </c>
      <c r="D109" s="71">
        <f>(VLOOKUP($A109,'Base de dados 2015'!$A$3475:$F$4152,6,0))/1000000</f>
        <v>0</v>
      </c>
      <c r="E109" s="71">
        <f>(VLOOKUP($A109,'Base de dados 2016'!$A$3556:$F$4270,6,0))/1000000</f>
        <v>0</v>
      </c>
      <c r="F109" s="71">
        <f>(VLOOKUP($A109,'Base de dados 2017'!$A$3692:$F$4414,6,0))/1000000</f>
        <v>0</v>
      </c>
    </row>
    <row r="110" spans="1:6">
      <c r="A110" s="60" t="s">
        <v>5299</v>
      </c>
      <c r="B110" s="71"/>
      <c r="C110" s="71">
        <f>(VLOOKUP($A110,'Base de dados 2014'!$A$3416:$C$4101,3,0))/1000000</f>
        <v>0</v>
      </c>
      <c r="D110" s="71">
        <f>(VLOOKUP($A110,'Base de dados 2015'!$A$3475:$F$4152,6,0))/1000000</f>
        <v>1354.55422249</v>
      </c>
      <c r="E110" s="71">
        <f>(VLOOKUP($A110,'Base de dados 2016'!$A$3556:$F$4270,6,0))/1000000</f>
        <v>3592.74760229</v>
      </c>
      <c r="F110" s="71">
        <f>(VLOOKUP($A110,'Base de dados 2017'!$A$3692:$F$4414,6,0))/1000000</f>
        <v>10465.90007132</v>
      </c>
    </row>
    <row r="111" spans="1:6">
      <c r="A111" s="60" t="s">
        <v>5300</v>
      </c>
      <c r="B111" s="71"/>
      <c r="C111" s="71">
        <f>(VLOOKUP($A111,'Base de dados 2014'!$A$3416:$C$4101,3,0))/1000000</f>
        <v>91345.452669699996</v>
      </c>
      <c r="D111" s="71">
        <f>(VLOOKUP($A111,'Base de dados 2015'!$A$3475:$F$4152,6,0))/1000000</f>
        <v>1788.79953944</v>
      </c>
      <c r="E111" s="71">
        <f>(VLOOKUP($A111,'Base de dados 2016'!$A$3556:$F$4270,6,0))/1000000</f>
        <v>2204.6543167499999</v>
      </c>
      <c r="F111" s="71">
        <f>(VLOOKUP($A111,'Base de dados 2017'!$A$3692:$F$4414,6,0))/1000000</f>
        <v>1178.0756014600001</v>
      </c>
    </row>
    <row r="112" spans="1:6">
      <c r="A112" s="60" t="s">
        <v>5301</v>
      </c>
      <c r="B112" s="71"/>
      <c r="C112" s="71">
        <f>(VLOOKUP($A112,'Base de dados 2014'!$A$3416:$C$4101,3,0))/1000000</f>
        <v>5618.8645142000005</v>
      </c>
      <c r="D112" s="71">
        <f>(VLOOKUP($A112,'Base de dados 2015'!$A$3475:$F$4152,6,0))/1000000</f>
        <v>4102.2717319200001</v>
      </c>
      <c r="E112" s="71">
        <f>(VLOOKUP($A112,'Base de dados 2016'!$A$3556:$F$4270,6,0))/1000000</f>
        <v>3571.8440194099999</v>
      </c>
      <c r="F112" s="71">
        <f>(VLOOKUP($A112,'Base de dados 2017'!$A$3692:$F$4414,6,0))/1000000</f>
        <v>3162.7573496300001</v>
      </c>
    </row>
    <row r="113" spans="1:6">
      <c r="A113" s="60" t="s">
        <v>5302</v>
      </c>
      <c r="B113" s="71"/>
      <c r="C113" s="71">
        <f>(VLOOKUP($A113,'Base de dados 2014'!$A$3416:$C$4101,3,0))/1000000</f>
        <v>5443.2696136000004</v>
      </c>
      <c r="D113" s="71">
        <f>(VLOOKUP($A113,'Base de dados 2015'!$A$3475:$F$4152,6,0))/1000000</f>
        <v>3706.7140097900001</v>
      </c>
      <c r="E113" s="71">
        <f>(VLOOKUP($A113,'Base de dados 2016'!$A$3556:$F$4270,6,0))/1000000</f>
        <v>2836.6214949</v>
      </c>
      <c r="F113" s="71">
        <f>(VLOOKUP($A113,'Base de dados 2017'!$A$3692:$F$4414,6,0))/1000000</f>
        <v>2314.8637945800001</v>
      </c>
    </row>
    <row r="114" spans="1:6">
      <c r="A114" s="60" t="s">
        <v>5303</v>
      </c>
      <c r="B114" s="71"/>
      <c r="C114" s="71">
        <f>(VLOOKUP($A114,'Base de dados 2014'!$A$3416:$C$4101,3,0))/1000000</f>
        <v>175.59490059999999</v>
      </c>
      <c r="D114" s="71">
        <f>(VLOOKUP($A114,'Base de dados 2015'!$A$3475:$F$4152,6,0))/1000000</f>
        <v>395.55772213</v>
      </c>
      <c r="E114" s="71">
        <f>(VLOOKUP($A114,'Base de dados 2016'!$A$3556:$F$4270,6,0))/1000000</f>
        <v>735.22252450999997</v>
      </c>
      <c r="F114" s="71">
        <f>(VLOOKUP($A114,'Base de dados 2017'!$A$3692:$F$4414,6,0))/1000000</f>
        <v>847.89355504999992</v>
      </c>
    </row>
    <row r="115" spans="1:6">
      <c r="A115" s="60" t="s">
        <v>5304</v>
      </c>
      <c r="B115" s="71"/>
      <c r="C115" s="71">
        <f>(VLOOKUP($A115,'Base de dados 2014'!$A$3416:$C$4101,3,0))/1000000</f>
        <v>0</v>
      </c>
      <c r="D115" s="71">
        <f>(VLOOKUP($A115,'Base de dados 2015'!$A$3475:$F$4152,6,0))/1000000</f>
        <v>0</v>
      </c>
      <c r="E115" s="71">
        <f>(VLOOKUP($A115,'Base de dados 2016'!$A$3556:$F$4270,6,0))/1000000</f>
        <v>0</v>
      </c>
      <c r="F115" s="71">
        <f>(VLOOKUP($A115,'Base de dados 2017'!$A$3692:$F$4414,6,0))/1000000</f>
        <v>0</v>
      </c>
    </row>
    <row r="116" spans="1:6">
      <c r="A116" s="60" t="s">
        <v>5305</v>
      </c>
      <c r="B116" s="71"/>
      <c r="C116" s="71">
        <f>(VLOOKUP($A116,'Base de dados 2014'!$A$3416:$C$4101,3,0))/1000000</f>
        <v>48.534038600000002</v>
      </c>
      <c r="D116" s="71">
        <f>(VLOOKUP($A116,'Base de dados 2015'!$A$3475:$F$4152,6,0))/1000000</f>
        <v>0</v>
      </c>
      <c r="E116" s="71">
        <f>(VLOOKUP($A116,'Base de dados 2016'!$A$3556:$F$4270,6,0))/1000000</f>
        <v>0</v>
      </c>
      <c r="F116" s="71">
        <f>(VLOOKUP($A116,'Base de dados 2017'!$A$3692:$F$4414,6,0))/1000000</f>
        <v>0</v>
      </c>
    </row>
    <row r="117" spans="1:6">
      <c r="A117" s="60" t="s">
        <v>5306</v>
      </c>
      <c r="B117" s="71"/>
      <c r="C117" s="71">
        <f>(VLOOKUP($A117,'Base de dados 2014'!$A$3416:$C$4101,3,0))/1000000</f>
        <v>3145.1480336000004</v>
      </c>
      <c r="D117" s="71">
        <f>(VLOOKUP($A117,'Base de dados 2015'!$A$3475:$F$4152,6,0))/1000000</f>
        <v>587.50845598000001</v>
      </c>
      <c r="E117" s="71">
        <f>(VLOOKUP($A117,'Base de dados 2016'!$A$3556:$F$4270,6,0))/1000000</f>
        <v>2084.1254219299999</v>
      </c>
      <c r="F117" s="71">
        <f>(VLOOKUP($A117,'Base de dados 2017'!$A$3692:$F$4414,6,0))/1000000</f>
        <v>1119.8034660599999</v>
      </c>
    </row>
    <row r="118" spans="1:6">
      <c r="A118" s="60" t="s">
        <v>5307</v>
      </c>
      <c r="B118" s="71"/>
      <c r="C118" s="71">
        <f>(VLOOKUP($A118,'Base de dados 2014'!$A$3416:$C$4101,3,0))/1000000</f>
        <v>954.6222176</v>
      </c>
      <c r="D118" s="71">
        <f>(VLOOKUP($A118,'Base de dados 2015'!$A$3475:$F$4152,6,0))/1000000</f>
        <v>0</v>
      </c>
      <c r="E118" s="71">
        <f>(VLOOKUP($A118,'Base de dados 2016'!$A$3556:$F$4270,6,0))/1000000</f>
        <v>0</v>
      </c>
      <c r="F118" s="71">
        <f>(VLOOKUP($A118,'Base de dados 2017'!$A$3692:$F$4414,6,0))/1000000</f>
        <v>0</v>
      </c>
    </row>
    <row r="119" spans="1:6">
      <c r="A119" s="60" t="s">
        <v>5308</v>
      </c>
      <c r="B119" s="71"/>
      <c r="C119" s="71">
        <f>(VLOOKUP($A119,'Base de dados 2014'!$A$3416:$C$4101,3,0))/1000000</f>
        <v>954.6222176</v>
      </c>
      <c r="D119" s="71">
        <f>(VLOOKUP($A119,'Base de dados 2015'!$A$3475:$F$4152,6,0))/1000000</f>
        <v>0</v>
      </c>
      <c r="E119" s="71">
        <f>(VLOOKUP($A119,'Base de dados 2016'!$A$3556:$F$4270,6,0))/1000000</f>
        <v>0</v>
      </c>
      <c r="F119" s="71">
        <f>(VLOOKUP($A119,'Base de dados 2017'!$A$3692:$F$4414,6,0))/1000000</f>
        <v>0</v>
      </c>
    </row>
    <row r="120" spans="1:6">
      <c r="A120" s="60" t="s">
        <v>5309</v>
      </c>
      <c r="B120" s="71"/>
      <c r="C120" s="71">
        <f>(VLOOKUP($A120,'Base de dados 2014'!$A$3416:$C$4101,3,0))/1000000</f>
        <v>0</v>
      </c>
      <c r="D120" s="71">
        <f>(VLOOKUP($A120,'Base de dados 2015'!$A$3475:$F$4152,6,0))/1000000</f>
        <v>0</v>
      </c>
      <c r="E120" s="71">
        <f>(VLOOKUP($A120,'Base de dados 2016'!$A$3556:$F$4270,6,0))/1000000</f>
        <v>0</v>
      </c>
      <c r="F120" s="71">
        <f>(VLOOKUP($A120,'Base de dados 2017'!$A$3692:$F$4414,6,0))/1000000</f>
        <v>0</v>
      </c>
    </row>
    <row r="121" spans="1:6">
      <c r="A121" s="60" t="s">
        <v>5310</v>
      </c>
      <c r="B121" s="71"/>
      <c r="C121" s="71" t="s">
        <v>3557</v>
      </c>
      <c r="D121" s="71">
        <f>(VLOOKUP($A121,'Base de dados 2015'!$A$3475:$F$4152,6,0))/1000000</f>
        <v>22335.68470804</v>
      </c>
      <c r="E121" s="71">
        <f>(VLOOKUP($A121,'Base de dados 2016'!$A$3556:$F$4270,6,0))/1000000</f>
        <v>100687.92842945</v>
      </c>
      <c r="F121" s="71">
        <f>(VLOOKUP($A121,'Base de dados 2017'!$A$3692:$F$4414,6,0))/1000000</f>
        <v>63510.754574070001</v>
      </c>
    </row>
    <row r="122" spans="1:6">
      <c r="A122" s="60" t="s">
        <v>5128</v>
      </c>
      <c r="B122" s="71">
        <f>VLOOKUP($A122,'Base de dados 2013'!$A$52:$F$83,3,0)/1000000</f>
        <v>211087.85492717999</v>
      </c>
      <c r="C122" s="71">
        <f>(VLOOKUP($A122,'Base de dados 2014'!$A$3416:$C$4101,3,0))/1000000</f>
        <v>15663.847973799999</v>
      </c>
      <c r="D122" s="71">
        <f>(VLOOKUP($A122,'Base de dados 2015'!$A$3475:$F$4152,6,0))/1000000</f>
        <v>495863.04088128998</v>
      </c>
      <c r="E122" s="71">
        <f>(VLOOKUP($A122,'Base de dados 2016'!$A$3556:$F$4270,6,0))/1000000</f>
        <v>567943.65965932992</v>
      </c>
      <c r="F122" s="71">
        <f>(VLOOKUP($A122,'Base de dados 2017'!$A$3692:$F$4414,6,0))/1000000</f>
        <v>389182.64679651003</v>
      </c>
    </row>
    <row r="123" spans="1:6">
      <c r="A123" s="60" t="s">
        <v>5311</v>
      </c>
      <c r="B123" s="71"/>
      <c r="C123" s="71">
        <f>(VLOOKUP($A123,'Base de dados 2014'!$A$3416:$C$4101,3,0))/1000000</f>
        <v>14514.405580500001</v>
      </c>
      <c r="D123" s="71">
        <f>(VLOOKUP($A123,'Base de dados 2015'!$A$3475:$F$4152,6,0))/1000000</f>
        <v>235094.45327565997</v>
      </c>
      <c r="E123" s="71">
        <f>(VLOOKUP($A123,'Base de dados 2016'!$A$3556:$F$4270,6,0))/1000000</f>
        <v>386236.92713533004</v>
      </c>
      <c r="F123" s="71">
        <f>(VLOOKUP($A123,'Base de dados 2017'!$A$3692:$F$4414,6,0))/1000000</f>
        <v>294096.64155232999</v>
      </c>
    </row>
    <row r="124" spans="1:6">
      <c r="A124" s="60" t="s">
        <v>5312</v>
      </c>
      <c r="B124" s="71"/>
      <c r="C124" s="71">
        <f>(VLOOKUP($A124,'Base de dados 2014'!$A$3416:$C$4101,3,0))/1000000</f>
        <v>0</v>
      </c>
      <c r="D124" s="71">
        <f>(VLOOKUP($A124,'Base de dados 2015'!$A$3475:$F$4152,6,0))/1000000</f>
        <v>16200.5826136</v>
      </c>
      <c r="E124" s="71">
        <f>(VLOOKUP($A124,'Base de dados 2016'!$A$3556:$F$4270,6,0))/1000000</f>
        <v>42704.732126219998</v>
      </c>
      <c r="F124" s="71">
        <f>(VLOOKUP($A124,'Base de dados 2017'!$A$3692:$F$4414,6,0))/1000000</f>
        <v>16154.328552000001</v>
      </c>
    </row>
    <row r="125" spans="1:6">
      <c r="A125" s="60" t="s">
        <v>5313</v>
      </c>
      <c r="B125" s="71"/>
      <c r="C125" s="71">
        <f>(VLOOKUP($A125,'Base de dados 2014'!$A$3416:$C$4101,3,0))/1000000</f>
        <v>0</v>
      </c>
      <c r="D125" s="71">
        <f>(VLOOKUP($A125,'Base de dados 2015'!$A$3475:$F$4152,6,0))/1000000</f>
        <v>4.7992999999999999E-4</v>
      </c>
      <c r="E125" s="71">
        <f>(VLOOKUP($A125,'Base de dados 2016'!$A$3556:$F$4270,6,0))/1000000</f>
        <v>0.87080763999999999</v>
      </c>
      <c r="F125" s="71">
        <f>(VLOOKUP($A125,'Base de dados 2017'!$A$3692:$F$4414,6,0))/1000000</f>
        <v>1.2916830500000001</v>
      </c>
    </row>
    <row r="126" spans="1:6">
      <c r="A126" s="60" t="s">
        <v>5314</v>
      </c>
      <c r="B126" s="71"/>
      <c r="C126" s="71">
        <f>(VLOOKUP($A126,'Base de dados 2014'!$A$3416:$C$4101,3,0))/1000000</f>
        <v>0</v>
      </c>
      <c r="D126" s="71">
        <f>(VLOOKUP($A126,'Base de dados 2015'!$A$3475:$F$4152,6,0))/1000000</f>
        <v>0</v>
      </c>
      <c r="E126" s="71">
        <f>(VLOOKUP($A126,'Base de dados 2016'!$A$3556:$F$4270,6,0))/1000000</f>
        <v>1.225703E-2</v>
      </c>
      <c r="F126" s="71">
        <f>(VLOOKUP($A126,'Base de dados 2017'!$A$3692:$F$4414,6,0))/1000000</f>
        <v>0</v>
      </c>
    </row>
    <row r="127" spans="1:6">
      <c r="A127" s="60" t="s">
        <v>5315</v>
      </c>
      <c r="B127" s="71"/>
      <c r="C127" s="71">
        <f>(VLOOKUP($A127,'Base de dados 2014'!$A$3416:$C$4101,3,0))/1000000</f>
        <v>0</v>
      </c>
      <c r="D127" s="71">
        <f>(VLOOKUP($A127,'Base de dados 2015'!$A$3475:$F$4152,6,0))/1000000</f>
        <v>4.5801949999999994E-2</v>
      </c>
      <c r="E127" s="71">
        <f>(VLOOKUP($A127,'Base de dados 2016'!$A$3556:$F$4270,6,0))/1000000</f>
        <v>6.7816509999999997E-2</v>
      </c>
      <c r="F127" s="71">
        <f>(VLOOKUP($A127,'Base de dados 2017'!$A$3692:$F$4414,6,0))/1000000</f>
        <v>2.9611367999999998</v>
      </c>
    </row>
    <row r="128" spans="1:6">
      <c r="A128" s="60" t="s">
        <v>5316</v>
      </c>
      <c r="B128" s="71"/>
      <c r="C128" s="71">
        <f>(VLOOKUP($A128,'Base de dados 2014'!$A$3416:$C$4101,3,0))/1000000</f>
        <v>0</v>
      </c>
      <c r="D128" s="71">
        <f>(VLOOKUP($A128,'Base de dados 2015'!$A$3475:$F$4152,6,0))/1000000</f>
        <v>772.41238754999995</v>
      </c>
      <c r="E128" s="71">
        <f>(VLOOKUP($A128,'Base de dados 2016'!$A$3556:$F$4270,6,0))/1000000</f>
        <v>54.801711070000003</v>
      </c>
      <c r="F128" s="71">
        <f>(VLOOKUP($A128,'Base de dados 2017'!$A$3692:$F$4414,6,0))/1000000</f>
        <v>38.337661189999999</v>
      </c>
    </row>
    <row r="129" spans="1:6">
      <c r="A129" s="60" t="s">
        <v>5317</v>
      </c>
      <c r="B129" s="71"/>
      <c r="C129" s="71">
        <f>(VLOOKUP($A129,'Base de dados 2014'!$A$3416:$C$4101,3,0))/1000000</f>
        <v>0</v>
      </c>
      <c r="D129" s="71">
        <f>(VLOOKUP($A129,'Base de dados 2015'!$A$3475:$F$4152,6,0))/1000000</f>
        <v>0</v>
      </c>
      <c r="E129" s="71">
        <f>(VLOOKUP($A129,'Base de dados 2016'!$A$3556:$F$4270,6,0))/1000000</f>
        <v>0.78416710000000001</v>
      </c>
      <c r="F129" s="71">
        <f>(VLOOKUP($A129,'Base de dados 2017'!$A$3692:$F$4414,6,0))/1000000</f>
        <v>5.3016985199999995</v>
      </c>
    </row>
    <row r="130" spans="1:6">
      <c r="A130" s="60" t="s">
        <v>5318</v>
      </c>
      <c r="B130" s="71"/>
      <c r="C130" s="71">
        <f>(VLOOKUP($A130,'Base de dados 2014'!$A$3416:$C$4101,3,0))/1000000</f>
        <v>14514.405580500001</v>
      </c>
      <c r="D130" s="71">
        <f>(VLOOKUP($A130,'Base de dados 2015'!$A$3475:$F$4152,6,0))/1000000</f>
        <v>218096.51112036</v>
      </c>
      <c r="E130" s="71">
        <f>(VLOOKUP($A130,'Base de dados 2016'!$A$3556:$F$4270,6,0))/1000000</f>
        <v>343470.34517072997</v>
      </c>
      <c r="F130" s="71">
        <f>(VLOOKUP($A130,'Base de dados 2017'!$A$3692:$F$4414,6,0))/1000000</f>
        <v>276500.54441614001</v>
      </c>
    </row>
    <row r="131" spans="1:6">
      <c r="A131" s="60" t="s">
        <v>5319</v>
      </c>
      <c r="B131" s="71"/>
      <c r="C131" s="71">
        <f>(VLOOKUP($A131,'Base de dados 2014'!$A$3416:$C$4101,3,0))/1000000</f>
        <v>0</v>
      </c>
      <c r="D131" s="71">
        <f>(VLOOKUP($A131,'Base de dados 2015'!$A$3475:$F$4152,6,0))/1000000</f>
        <v>24.900872270000001</v>
      </c>
      <c r="E131" s="71">
        <f>(VLOOKUP($A131,'Base de dados 2016'!$A$3556:$F$4270,6,0))/1000000</f>
        <v>5.3130790299999999</v>
      </c>
      <c r="F131" s="71">
        <f>(VLOOKUP($A131,'Base de dados 2017'!$A$3692:$F$4414,6,0))/1000000</f>
        <v>1393.87640463</v>
      </c>
    </row>
    <row r="132" spans="1:6">
      <c r="A132" s="60" t="s">
        <v>5320</v>
      </c>
      <c r="B132" s="71"/>
      <c r="C132" s="71">
        <f>(VLOOKUP($A132,'Base de dados 2014'!$A$3416:$C$4101,3,0))/1000000</f>
        <v>0</v>
      </c>
      <c r="D132" s="71">
        <f>(VLOOKUP($A132,'Base de dados 2015'!$A$3475:$F$4152,6,0))/1000000</f>
        <v>184.38687181999998</v>
      </c>
      <c r="E132" s="71">
        <f>(VLOOKUP($A132,'Base de dados 2016'!$A$3556:$F$4270,6,0))/1000000</f>
        <v>158.26226459</v>
      </c>
      <c r="F132" s="71">
        <f>(VLOOKUP($A132,'Base de dados 2017'!$A$3692:$F$4414,6,0))/1000000</f>
        <v>229.27238688</v>
      </c>
    </row>
    <row r="133" spans="1:6">
      <c r="A133" s="60" t="s">
        <v>5321</v>
      </c>
      <c r="B133" s="71"/>
      <c r="C133" s="71">
        <f>(VLOOKUP($A133,'Base de dados 2014'!$A$3416:$C$4101,3,0))/1000000</f>
        <v>0</v>
      </c>
      <c r="D133" s="71">
        <f>(VLOOKUP($A133,'Base de dados 2015'!$A$3475:$F$4152,6,0))/1000000</f>
        <v>0</v>
      </c>
      <c r="E133" s="71">
        <f>(VLOOKUP($A133,'Base de dados 2016'!$A$3556:$F$4270,6,0))/1000000</f>
        <v>5.2290000000000002E-5</v>
      </c>
      <c r="F133" s="71">
        <f>(VLOOKUP($A133,'Base de dados 2017'!$A$3692:$F$4414,6,0))/1000000</f>
        <v>0.24483154000000001</v>
      </c>
    </row>
    <row r="134" spans="1:6">
      <c r="A134" s="60" t="s">
        <v>5322</v>
      </c>
      <c r="B134" s="71"/>
      <c r="C134" s="71">
        <f>(VLOOKUP($A134,'Base de dados 2014'!$A$3416:$C$4101,3,0))/1000000</f>
        <v>0</v>
      </c>
      <c r="D134" s="71">
        <f>(VLOOKUP($A134,'Base de dados 2015'!$A$3475:$F$4152,6,0))/1000000</f>
        <v>184.38687181999998</v>
      </c>
      <c r="E134" s="71">
        <f>(VLOOKUP($A134,'Base de dados 2016'!$A$3556:$F$4270,6,0))/1000000</f>
        <v>158.24097230000001</v>
      </c>
      <c r="F134" s="71">
        <f>(VLOOKUP($A134,'Base de dados 2017'!$A$3692:$F$4414,6,0))/1000000</f>
        <v>229.02755533999999</v>
      </c>
    </row>
    <row r="135" spans="1:6">
      <c r="A135" s="60" t="s">
        <v>5323</v>
      </c>
      <c r="B135" s="71"/>
      <c r="C135" s="71">
        <f>(VLOOKUP($A135,'Base de dados 2014'!$A$3416:$C$4101,3,0))/1000000</f>
        <v>0</v>
      </c>
      <c r="D135" s="71">
        <f>(VLOOKUP($A135,'Base de dados 2015'!$A$3475:$F$4152,6,0))/1000000</f>
        <v>0</v>
      </c>
      <c r="E135" s="71">
        <f>(VLOOKUP($A135,'Base de dados 2016'!$A$3556:$F$4270,6,0))/1000000</f>
        <v>2.1239999999999998E-2</v>
      </c>
      <c r="F135" s="71">
        <f>(VLOOKUP($A135,'Base de dados 2017'!$A$3692:$F$4414,6,0))/1000000</f>
        <v>0</v>
      </c>
    </row>
    <row r="136" spans="1:6">
      <c r="A136" s="60" t="s">
        <v>5324</v>
      </c>
      <c r="B136" s="71"/>
      <c r="C136" s="71" t="s">
        <v>3557</v>
      </c>
      <c r="D136" s="71">
        <f>(VLOOKUP($A136,'Base de dados 2015'!$A$3475:$F$4152,6,0))/1000000</f>
        <v>0</v>
      </c>
      <c r="E136" s="71">
        <f>(VLOOKUP($A136,'Base de dados 2016'!$A$3556:$F$4270,6,0))/1000000</f>
        <v>0</v>
      </c>
      <c r="F136" s="71">
        <f>(VLOOKUP($A136,'Base de dados 2017'!$A$3692:$F$4414,6,0))/1000000</f>
        <v>0</v>
      </c>
    </row>
    <row r="137" spans="1:6">
      <c r="A137" s="60" t="s">
        <v>5325</v>
      </c>
      <c r="B137" s="71"/>
      <c r="C137" s="71">
        <f>(VLOOKUP($A137,'Base de dados 2014'!$A$3416:$C$4101,3,0))/1000000</f>
        <v>1149.4423933</v>
      </c>
      <c r="D137" s="71">
        <f>(VLOOKUP($A137,'Base de dados 2015'!$A$3475:$F$4152,6,0))/1000000</f>
        <v>958.19422667999993</v>
      </c>
      <c r="E137" s="71">
        <f>(VLOOKUP($A137,'Base de dados 2016'!$A$3556:$F$4270,6,0))/1000000</f>
        <v>842.78394696000009</v>
      </c>
      <c r="F137" s="71">
        <f>(VLOOKUP($A137,'Base de dados 2017'!$A$3692:$F$4414,6,0))/1000000</f>
        <v>978.66341647000002</v>
      </c>
    </row>
    <row r="138" spans="1:6">
      <c r="A138" s="60" t="s">
        <v>5326</v>
      </c>
      <c r="B138" s="71"/>
      <c r="C138" s="71">
        <f>(VLOOKUP($A138,'Base de dados 2014'!$A$3416:$C$4101,3,0))/1000000</f>
        <v>956.96645389999992</v>
      </c>
      <c r="D138" s="71">
        <f>(VLOOKUP($A138,'Base de dados 2015'!$A$3475:$F$4152,6,0))/1000000</f>
        <v>585.95111747999999</v>
      </c>
      <c r="E138" s="71">
        <f>(VLOOKUP($A138,'Base de dados 2016'!$A$3556:$F$4270,6,0))/1000000</f>
        <v>342.96352120999995</v>
      </c>
      <c r="F138" s="71">
        <f>(VLOOKUP($A138,'Base de dados 2017'!$A$3692:$F$4414,6,0))/1000000</f>
        <v>283.31314236999998</v>
      </c>
    </row>
    <row r="139" spans="1:6">
      <c r="A139" s="60" t="s">
        <v>5327</v>
      </c>
      <c r="B139" s="71"/>
      <c r="C139" s="71">
        <f>(VLOOKUP($A139,'Base de dados 2014'!$A$3416:$C$4101,3,0))/1000000</f>
        <v>0</v>
      </c>
      <c r="D139" s="71">
        <f>(VLOOKUP($A139,'Base de dados 2015'!$A$3475:$F$4152,6,0))/1000000</f>
        <v>0</v>
      </c>
      <c r="E139" s="71">
        <f>(VLOOKUP($A139,'Base de dados 2016'!$A$3556:$F$4270,6,0))/1000000</f>
        <v>0.39150370000000001</v>
      </c>
      <c r="F139" s="71">
        <f>(VLOOKUP($A139,'Base de dados 2017'!$A$3692:$F$4414,6,0))/1000000</f>
        <v>0.21194157999999999</v>
      </c>
    </row>
    <row r="140" spans="1:6">
      <c r="A140" s="60" t="s">
        <v>5328</v>
      </c>
      <c r="B140" s="71"/>
      <c r="C140" s="71">
        <f>(VLOOKUP($A140,'Base de dados 2014'!$A$3416:$C$4101,3,0))/1000000</f>
        <v>192.47593939999999</v>
      </c>
      <c r="D140" s="71">
        <f>(VLOOKUP($A140,'Base de dados 2015'!$A$3475:$F$4152,6,0))/1000000</f>
        <v>370.06685833999995</v>
      </c>
      <c r="E140" s="71">
        <f>(VLOOKUP($A140,'Base de dados 2016'!$A$3556:$F$4270,6,0))/1000000</f>
        <v>240.56585944999998</v>
      </c>
      <c r="F140" s="71">
        <f>(VLOOKUP($A140,'Base de dados 2017'!$A$3692:$F$4414,6,0))/1000000</f>
        <v>231.61723584999999</v>
      </c>
    </row>
    <row r="141" spans="1:6">
      <c r="A141" s="60" t="s">
        <v>5329</v>
      </c>
      <c r="B141" s="71"/>
      <c r="C141" s="71">
        <f>(VLOOKUP($A141,'Base de dados 2014'!$A$3416:$C$4101,3,0))/1000000</f>
        <v>0</v>
      </c>
      <c r="D141" s="71">
        <f>(VLOOKUP($A141,'Base de dados 2015'!$A$3475:$F$4152,6,0))/1000000</f>
        <v>2.1762508599999997</v>
      </c>
      <c r="E141" s="71">
        <f>(VLOOKUP($A141,'Base de dados 2016'!$A$3556:$F$4270,6,0))/1000000</f>
        <v>258.86306259999998</v>
      </c>
      <c r="F141" s="71">
        <f>(VLOOKUP($A141,'Base de dados 2017'!$A$3692:$F$4414,6,0))/1000000</f>
        <v>463.52109667000002</v>
      </c>
    </row>
    <row r="142" spans="1:6">
      <c r="A142" s="60" t="s">
        <v>5330</v>
      </c>
      <c r="B142" s="71"/>
      <c r="C142" s="71">
        <f>(VLOOKUP($A142,'Base de dados 2014'!$A$3416:$C$4101,3,0))/1000000</f>
        <v>0</v>
      </c>
      <c r="D142" s="71">
        <f>(VLOOKUP($A142,'Base de dados 2015'!$A$3475:$F$4152,6,0))/1000000</f>
        <v>176579.08853420999</v>
      </c>
      <c r="E142" s="71">
        <f>(VLOOKUP($A142,'Base de dados 2016'!$A$3556:$F$4270,6,0))/1000000</f>
        <v>101137.67453367</v>
      </c>
      <c r="F142" s="71">
        <f>(VLOOKUP($A142,'Base de dados 2017'!$A$3692:$F$4414,6,0))/1000000</f>
        <v>55527.729737449998</v>
      </c>
    </row>
    <row r="143" spans="1:6">
      <c r="A143" s="60" t="s">
        <v>5331</v>
      </c>
      <c r="B143" s="71"/>
      <c r="C143" s="71">
        <f>(VLOOKUP($A143,'Base de dados 2014'!$A$3416:$C$4101,3,0))/1000000</f>
        <v>0</v>
      </c>
      <c r="D143" s="71">
        <f>(VLOOKUP($A143,'Base de dados 2015'!$A$3475:$F$4152,6,0))/1000000</f>
        <v>83046.917972919997</v>
      </c>
      <c r="E143" s="71">
        <f>(VLOOKUP($A143,'Base de dados 2016'!$A$3556:$F$4270,6,0))/1000000</f>
        <v>79568.011778779997</v>
      </c>
      <c r="F143" s="71">
        <f>(VLOOKUP($A143,'Base de dados 2017'!$A$3692:$F$4414,6,0))/1000000</f>
        <v>38350.339703379999</v>
      </c>
    </row>
    <row r="144" spans="1:6">
      <c r="A144" s="60" t="s">
        <v>5129</v>
      </c>
      <c r="B144" s="71">
        <f>VLOOKUP($A144,'Base de dados 2013'!$A$52:$F$83,3,0)/1000000</f>
        <v>0</v>
      </c>
      <c r="C144" s="71">
        <f>(VLOOKUP($A144,'Base de dados 2014'!$A$3416:$C$4101,3,0))/1000000</f>
        <v>588.51565340000002</v>
      </c>
      <c r="D144" s="71">
        <f>(VLOOKUP($A144,'Base de dados 2015'!$A$3475:$F$4152,6,0))/1000000</f>
        <v>251.47499821</v>
      </c>
      <c r="E144" s="71">
        <f>(VLOOKUP($A144,'Base de dados 2016'!$A$3556:$F$4270,6,0))/1000000</f>
        <v>258.74100379999999</v>
      </c>
      <c r="F144" s="71">
        <f>(VLOOKUP($A144,'Base de dados 2017'!$A$3692:$F$4414,6,0))/1000000</f>
        <v>341.11431438</v>
      </c>
    </row>
    <row r="145" spans="1:6">
      <c r="A145" s="60" t="s">
        <v>5332</v>
      </c>
      <c r="B145" s="71"/>
      <c r="C145" s="71">
        <f>(VLOOKUP($A145,'Base de dados 2014'!$A$3416:$C$4101,3,0))/1000000</f>
        <v>109.45592429999999</v>
      </c>
      <c r="D145" s="71">
        <f>(VLOOKUP($A145,'Base de dados 2015'!$A$3475:$F$4152,6,0))/1000000</f>
        <v>222.66105241</v>
      </c>
      <c r="E145" s="71">
        <f>(VLOOKUP($A145,'Base de dados 2016'!$A$3556:$F$4270,6,0))/1000000</f>
        <v>225.72836156</v>
      </c>
      <c r="F145" s="71">
        <f>(VLOOKUP($A145,'Base de dados 2017'!$A$3692:$F$4414,6,0))/1000000</f>
        <v>306.52479092000004</v>
      </c>
    </row>
    <row r="146" spans="1:6">
      <c r="A146" s="60" t="s">
        <v>5333</v>
      </c>
      <c r="B146" s="71"/>
      <c r="C146" s="71">
        <f>(VLOOKUP($A146,'Base de dados 2014'!$A$3416:$C$4101,3,0))/1000000</f>
        <v>93.706544900000011</v>
      </c>
      <c r="D146" s="71">
        <f>(VLOOKUP($A146,'Base de dados 2015'!$A$3475:$F$4152,6,0))/1000000</f>
        <v>195.35871681</v>
      </c>
      <c r="E146" s="71">
        <f>(VLOOKUP($A146,'Base de dados 2016'!$A$3556:$F$4270,6,0))/1000000</f>
        <v>204.40290849000002</v>
      </c>
      <c r="F146" s="71">
        <f>(VLOOKUP($A146,'Base de dados 2017'!$A$3692:$F$4414,6,0))/1000000</f>
        <v>286.73789436000004</v>
      </c>
    </row>
    <row r="147" spans="1:6">
      <c r="A147" s="60" t="s">
        <v>5334</v>
      </c>
      <c r="B147" s="71"/>
      <c r="C147" s="71">
        <f>(VLOOKUP($A147,'Base de dados 2014'!$A$3416:$C$4101,3,0))/1000000</f>
        <v>15.4016278</v>
      </c>
      <c r="D147" s="71">
        <f>(VLOOKUP($A147,'Base de dados 2015'!$A$3475:$F$4152,6,0))/1000000</f>
        <v>27.286212750000001</v>
      </c>
      <c r="E147" s="71">
        <f>(VLOOKUP($A147,'Base de dados 2016'!$A$3556:$F$4270,6,0))/1000000</f>
        <v>21.313243069999999</v>
      </c>
      <c r="F147" s="71">
        <f>(VLOOKUP($A147,'Base de dados 2017'!$A$3692:$F$4414,6,0))/1000000</f>
        <v>19.771189399999997</v>
      </c>
    </row>
    <row r="148" spans="1:6">
      <c r="A148" s="60" t="s">
        <v>5335</v>
      </c>
      <c r="B148" s="71"/>
      <c r="C148" s="71">
        <f>(VLOOKUP($A148,'Base de dados 2014'!$A$3416:$C$4101,3,0))/1000000</f>
        <v>0.34775159999999999</v>
      </c>
      <c r="D148" s="71">
        <f>(VLOOKUP($A148,'Base de dados 2015'!$A$3475:$F$4152,6,0))/1000000</f>
        <v>1.6122850000000001E-2</v>
      </c>
      <c r="E148" s="71">
        <f>(VLOOKUP($A148,'Base de dados 2016'!$A$3556:$F$4270,6,0))/1000000</f>
        <v>1.221E-2</v>
      </c>
      <c r="F148" s="71">
        <f>(VLOOKUP($A148,'Base de dados 2017'!$A$3692:$F$4414,6,0))/1000000</f>
        <v>1.5707160000000001E-2</v>
      </c>
    </row>
    <row r="149" spans="1:6">
      <c r="A149" s="60" t="s">
        <v>5336</v>
      </c>
      <c r="B149" s="71"/>
      <c r="C149" s="71">
        <f>(VLOOKUP($A149,'Base de dados 2014'!$A$3416:$C$4101,3,0))/1000000</f>
        <v>479.05972910000003</v>
      </c>
      <c r="D149" s="71">
        <f>(VLOOKUP($A149,'Base de dados 2015'!$A$3475:$F$4152,6,0))/1000000</f>
        <v>28.813945799999999</v>
      </c>
      <c r="E149" s="71">
        <f>(VLOOKUP($A149,'Base de dados 2016'!$A$3556:$F$4270,6,0))/1000000</f>
        <v>33.012642239999998</v>
      </c>
      <c r="F149" s="71">
        <f>(VLOOKUP($A149,'Base de dados 2017'!$A$3692:$F$4414,6,0))/1000000</f>
        <v>34.589523460000002</v>
      </c>
    </row>
    <row r="150" spans="1:6">
      <c r="A150" s="60" t="s">
        <v>5337</v>
      </c>
      <c r="B150" s="71"/>
      <c r="C150" s="71">
        <f>(VLOOKUP($A150,'Base de dados 2014'!$A$3416:$C$4101,3,0))/1000000</f>
        <v>471.98658979999999</v>
      </c>
      <c r="D150" s="71">
        <f>(VLOOKUP($A150,'Base de dados 2015'!$A$3475:$F$4152,6,0))/1000000</f>
        <v>22.99434613</v>
      </c>
      <c r="E150" s="71">
        <f>(VLOOKUP($A150,'Base de dados 2016'!$A$3556:$F$4270,6,0))/1000000</f>
        <v>24.96810039</v>
      </c>
      <c r="F150" s="71">
        <f>(VLOOKUP($A150,'Base de dados 2017'!$A$3692:$F$4414,6,0))/1000000</f>
        <v>21.69330721</v>
      </c>
    </row>
    <row r="151" spans="1:6">
      <c r="A151" s="60" t="s">
        <v>5338</v>
      </c>
      <c r="B151" s="71"/>
      <c r="C151" s="71">
        <f>(VLOOKUP($A151,'Base de dados 2014'!$A$3416:$C$4101,3,0))/1000000</f>
        <v>0</v>
      </c>
      <c r="D151" s="71">
        <f>(VLOOKUP($A151,'Base de dados 2015'!$A$3475:$F$4152,6,0))/1000000</f>
        <v>0.61664251000000003</v>
      </c>
      <c r="E151" s="71">
        <f>(VLOOKUP($A151,'Base de dados 2016'!$A$3556:$F$4270,6,0))/1000000</f>
        <v>0.17690064999999999</v>
      </c>
      <c r="F151" s="71">
        <f>(VLOOKUP($A151,'Base de dados 2017'!$A$3692:$F$4414,6,0))/1000000</f>
        <v>0.15606282999999999</v>
      </c>
    </row>
    <row r="152" spans="1:6">
      <c r="A152" s="60" t="s">
        <v>5339</v>
      </c>
      <c r="B152" s="71"/>
      <c r="C152" s="71">
        <f>(VLOOKUP($A152,'Base de dados 2014'!$A$3416:$C$4101,3,0))/1000000</f>
        <v>7.0724257000000001</v>
      </c>
      <c r="D152" s="71">
        <f>(VLOOKUP($A152,'Base de dados 2015'!$A$3475:$F$4152,6,0))/1000000</f>
        <v>5.1720713899999993</v>
      </c>
      <c r="E152" s="71">
        <f>(VLOOKUP($A152,'Base de dados 2016'!$A$3556:$F$4270,6,0))/1000000</f>
        <v>7.2076309699999994</v>
      </c>
      <c r="F152" s="71">
        <f>(VLOOKUP($A152,'Base de dados 2017'!$A$3692:$F$4414,6,0))/1000000</f>
        <v>10.054075470000001</v>
      </c>
    </row>
    <row r="153" spans="1:6">
      <c r="A153" s="60" t="s">
        <v>5340</v>
      </c>
      <c r="B153" s="71"/>
      <c r="C153" s="71">
        <f>(VLOOKUP($A153,'Base de dados 2014'!$A$3416:$C$4101,3,0))/1000000</f>
        <v>7.136E-4</v>
      </c>
      <c r="D153" s="71">
        <f>(VLOOKUP($A153,'Base de dados 2015'!$A$3475:$F$4152,6,0))/1000000</f>
        <v>3.088577E-2</v>
      </c>
      <c r="E153" s="71">
        <f>(VLOOKUP($A153,'Base de dados 2016'!$A$3556:$F$4270,6,0))/1000000</f>
        <v>0.66001023000000003</v>
      </c>
      <c r="F153" s="71">
        <f>(VLOOKUP($A153,'Base de dados 2017'!$A$3692:$F$4414,6,0))/1000000</f>
        <v>2.68607795</v>
      </c>
    </row>
    <row r="154" spans="1:6">
      <c r="A154" s="73" t="s">
        <v>5898</v>
      </c>
      <c r="B154" s="71"/>
      <c r="C154" s="71">
        <f>(VLOOKUP($A154,'Base de dados 2014'!$A$3416:$C$4101,3,0))/1000000</f>
        <v>0</v>
      </c>
      <c r="D154" s="71" t="s">
        <v>3557</v>
      </c>
      <c r="E154" s="71" t="s">
        <v>3557</v>
      </c>
      <c r="F154" s="71" t="s">
        <v>3557</v>
      </c>
    </row>
    <row r="155" spans="1:6">
      <c r="A155" s="73" t="s">
        <v>5341</v>
      </c>
      <c r="B155" s="71"/>
      <c r="C155" s="71">
        <f>(VLOOKUP($A155,'Base de dados 2014'!$A$3416:$C$4101,3,0))/1000000</f>
        <v>0</v>
      </c>
      <c r="D155" s="71" t="s">
        <v>3557</v>
      </c>
      <c r="E155" s="71" t="s">
        <v>3557</v>
      </c>
      <c r="F155" s="71" t="s">
        <v>3557</v>
      </c>
    </row>
    <row r="156" spans="1:6">
      <c r="A156" s="73" t="s">
        <v>5342</v>
      </c>
      <c r="B156" s="71"/>
      <c r="C156" s="71">
        <f>(VLOOKUP($A156,'Base de dados 2014'!$A$3416:$C$4101,3,0))/1000000</f>
        <v>0</v>
      </c>
      <c r="D156" s="71" t="s">
        <v>3557</v>
      </c>
      <c r="E156" s="71" t="s">
        <v>3557</v>
      </c>
      <c r="F156" s="71" t="s">
        <v>3557</v>
      </c>
    </row>
    <row r="157" spans="1:6">
      <c r="A157" s="73" t="s">
        <v>5343</v>
      </c>
      <c r="B157" s="71"/>
      <c r="C157" s="71">
        <f>(VLOOKUP($A157,'Base de dados 2014'!$A$3416:$C$4101,3,0))/1000000</f>
        <v>0</v>
      </c>
      <c r="D157" s="71" t="s">
        <v>3557</v>
      </c>
      <c r="E157" s="71" t="s">
        <v>3557</v>
      </c>
      <c r="F157" s="71" t="s">
        <v>3557</v>
      </c>
    </row>
    <row r="158" spans="1:6">
      <c r="A158" s="60" t="s">
        <v>5130</v>
      </c>
      <c r="B158" s="71"/>
      <c r="C158" s="71" t="s">
        <v>3557</v>
      </c>
      <c r="D158" s="71">
        <f>(VLOOKUP($A158,'Base de dados 2015'!$A$3475:$F$4152,6,0))/1000000</f>
        <v>1672.4544921599997</v>
      </c>
      <c r="E158" s="71">
        <f>(VLOOKUP($A158,'Base de dados 2016'!$A$3556:$F$4270,6,0))/1000000</f>
        <v>2085.1506862699998</v>
      </c>
      <c r="F158" s="71">
        <f>(VLOOKUP($A158,'Base de dados 2017'!$A$3692:$F$4414,6,0))/1000000</f>
        <v>2629.7978490800001</v>
      </c>
    </row>
    <row r="159" spans="1:6">
      <c r="A159" s="60" t="s">
        <v>5344</v>
      </c>
      <c r="B159" s="71"/>
      <c r="C159" s="71" t="s">
        <v>3557</v>
      </c>
      <c r="D159" s="71">
        <f>(VLOOKUP($A159,'Base de dados 2015'!$A$3475:$F$4152,6,0))/1000000</f>
        <v>1045.00917035</v>
      </c>
      <c r="E159" s="71">
        <f>(VLOOKUP($A159,'Base de dados 2016'!$A$3556:$F$4270,6,0))/1000000</f>
        <v>994.56647269000007</v>
      </c>
      <c r="F159" s="71">
        <f>(VLOOKUP($A159,'Base de dados 2017'!$A$3692:$F$4414,6,0))/1000000</f>
        <v>949.6300152</v>
      </c>
    </row>
    <row r="160" spans="1:6">
      <c r="A160" s="60" t="s">
        <v>5345</v>
      </c>
      <c r="B160" s="71"/>
      <c r="C160" s="71" t="s">
        <v>3557</v>
      </c>
      <c r="D160" s="71">
        <f>(VLOOKUP($A160,'Base de dados 2015'!$A$3475:$F$4152,6,0))/1000000</f>
        <v>627.44532181</v>
      </c>
      <c r="E160" s="71">
        <f>(VLOOKUP($A160,'Base de dados 2016'!$A$3556:$F$4270,6,0))/1000000</f>
        <v>1088.51085848</v>
      </c>
      <c r="F160" s="71">
        <f>(VLOOKUP($A160,'Base de dados 2017'!$A$3692:$F$4414,6,0))/1000000</f>
        <v>1678.25208976</v>
      </c>
    </row>
    <row r="161" spans="1:6">
      <c r="A161" s="60" t="s">
        <v>5346</v>
      </c>
      <c r="B161" s="71"/>
      <c r="C161" s="71" t="s">
        <v>3557</v>
      </c>
      <c r="D161" s="71">
        <f>(VLOOKUP($A161,'Base de dados 2015'!$A$3475:$F$4152,6,0))/1000000</f>
        <v>0</v>
      </c>
      <c r="E161" s="71">
        <f>(VLOOKUP($A161,'Base de dados 2016'!$A$3556:$F$4270,6,0))/1000000</f>
        <v>2.0733551000000001</v>
      </c>
      <c r="F161" s="71">
        <f>(VLOOKUP($A161,'Base de dados 2017'!$A$3692:$F$4414,6,0))/1000000</f>
        <v>1.9157441200000001</v>
      </c>
    </row>
    <row r="162" spans="1:6">
      <c r="A162" s="60" t="s">
        <v>5131</v>
      </c>
      <c r="B162" s="71">
        <f>VLOOKUP($A162,'Base de dados 2013'!$A$52:$F$83,3,0)/1000000</f>
        <v>872847.1569499399</v>
      </c>
      <c r="C162" s="71">
        <f>(VLOOKUP($A162,'Base de dados 2014'!$A$3416:$C$4101,3,0))/1000000</f>
        <v>4886783.5162334796</v>
      </c>
      <c r="D162" s="71">
        <f>(VLOOKUP($A162,'Base de dados 2015'!$A$3475:$F$4152,6,0))/1000000</f>
        <v>281609.97189331002</v>
      </c>
      <c r="E162" s="71">
        <f>(VLOOKUP($A162,'Base de dados 2016'!$A$3556:$F$4270,6,0))/1000000</f>
        <v>367814.89110265003</v>
      </c>
      <c r="F162" s="71">
        <f>(VLOOKUP($A162,'Base de dados 2017'!$A$3692:$F$4414,6,0))/1000000</f>
        <v>257081.16917849006</v>
      </c>
    </row>
    <row r="163" spans="1:6">
      <c r="A163" s="60" t="s">
        <v>5347</v>
      </c>
      <c r="B163" s="71"/>
      <c r="C163" s="71">
        <f>(VLOOKUP($A163,'Base de dados 2014'!$A$3416:$C$4101,3,0))/1000000</f>
        <v>64.442354300000005</v>
      </c>
      <c r="D163" s="71">
        <f>(VLOOKUP($A163,'Base de dados 2015'!$A$3475:$F$4152,6,0))/1000000</f>
        <v>9.891920129999999</v>
      </c>
      <c r="E163" s="71">
        <f>(VLOOKUP($A163,'Base de dados 2016'!$A$3556:$F$4270,6,0))/1000000</f>
        <v>20.2629172</v>
      </c>
      <c r="F163" s="71">
        <f>(VLOOKUP($A163,'Base de dados 2017'!$A$3692:$F$4414,6,0))/1000000</f>
        <v>4.0253433800000007</v>
      </c>
    </row>
    <row r="164" spans="1:6">
      <c r="A164" s="60" t="s">
        <v>5348</v>
      </c>
      <c r="B164" s="71"/>
      <c r="C164" s="71">
        <f>(VLOOKUP($A164,'Base de dados 2014'!$A$3416:$C$4101,3,0))/1000000</f>
        <v>18.463924899999999</v>
      </c>
      <c r="D164" s="71">
        <f>(VLOOKUP($A164,'Base de dados 2015'!$A$3475:$F$4152,6,0))/1000000</f>
        <v>2.6006582699999998</v>
      </c>
      <c r="E164" s="71">
        <f>(VLOOKUP($A164,'Base de dados 2016'!$A$3556:$F$4270,6,0))/1000000</f>
        <v>16.55569556</v>
      </c>
      <c r="F164" s="71">
        <f>(VLOOKUP($A164,'Base de dados 2017'!$A$3692:$F$4414,6,0))/1000000</f>
        <v>1.8668696899999999</v>
      </c>
    </row>
    <row r="165" spans="1:6">
      <c r="A165" s="60" t="s">
        <v>5349</v>
      </c>
      <c r="B165" s="71"/>
      <c r="C165" s="71">
        <f>(VLOOKUP($A165,'Base de dados 2014'!$A$3416:$C$4101,3,0))/1000000</f>
        <v>36.450533899999996</v>
      </c>
      <c r="D165" s="71">
        <f>(VLOOKUP($A165,'Base de dados 2015'!$A$3475:$F$4152,6,0))/1000000</f>
        <v>0.15384999999999999</v>
      </c>
      <c r="E165" s="71">
        <f>(VLOOKUP($A165,'Base de dados 2016'!$A$3556:$F$4270,6,0))/1000000</f>
        <v>0.21793000000000001</v>
      </c>
      <c r="F165" s="71">
        <f>(VLOOKUP($A165,'Base de dados 2017'!$A$3692:$F$4414,6,0))/1000000</f>
        <v>0.16719999999999999</v>
      </c>
    </row>
    <row r="166" spans="1:6">
      <c r="A166" s="60" t="s">
        <v>5350</v>
      </c>
      <c r="B166" s="71"/>
      <c r="C166" s="71">
        <f>(VLOOKUP($A166,'Base de dados 2014'!$A$3416:$C$4101,3,0))/1000000</f>
        <v>5.9409465999999993</v>
      </c>
      <c r="D166" s="71">
        <f>(VLOOKUP($A166,'Base de dados 2015'!$A$3475:$F$4152,6,0))/1000000</f>
        <v>6.4775924099999997</v>
      </c>
      <c r="E166" s="71">
        <f>(VLOOKUP($A166,'Base de dados 2016'!$A$3556:$F$4270,6,0))/1000000</f>
        <v>2.7453282300000001</v>
      </c>
      <c r="F166" s="71">
        <f>(VLOOKUP($A166,'Base de dados 2017'!$A$3692:$F$4414,6,0))/1000000</f>
        <v>1.56453077</v>
      </c>
    </row>
    <row r="167" spans="1:6">
      <c r="A167" s="60" t="s">
        <v>5351</v>
      </c>
      <c r="B167" s="71"/>
      <c r="C167" s="71">
        <f>(VLOOKUP($A167,'Base de dados 2014'!$A$3416:$C$4101,3,0))/1000000</f>
        <v>0.57496309999999995</v>
      </c>
      <c r="D167" s="71">
        <f>(VLOOKUP($A167,'Base de dados 2015'!$A$3475:$F$4152,6,0))/1000000</f>
        <v>6.4499239999999999E-2</v>
      </c>
      <c r="E167" s="71">
        <f>(VLOOKUP($A167,'Base de dados 2016'!$A$3556:$F$4270,6,0))/1000000</f>
        <v>7.8733929999999994E-2</v>
      </c>
      <c r="F167" s="71">
        <f>(VLOOKUP($A167,'Base de dados 2017'!$A$3692:$F$4414,6,0))/1000000</f>
        <v>7.0263989999999998E-2</v>
      </c>
    </row>
    <row r="168" spans="1:6">
      <c r="A168" s="60" t="s">
        <v>5352</v>
      </c>
      <c r="B168" s="71"/>
      <c r="C168" s="71">
        <f>(VLOOKUP($A168,'Base de dados 2014'!$A$3416:$C$4101,3,0))/1000000</f>
        <v>2.9030667000000001</v>
      </c>
      <c r="D168" s="71">
        <f>(VLOOKUP($A168,'Base de dados 2015'!$A$3475:$F$4152,6,0))/1000000</f>
        <v>0.57397120999999995</v>
      </c>
      <c r="E168" s="71">
        <f>(VLOOKUP($A168,'Base de dados 2016'!$A$3556:$F$4270,6,0))/1000000</f>
        <v>0.63629059999999993</v>
      </c>
      <c r="F168" s="71">
        <f>(VLOOKUP($A168,'Base de dados 2017'!$A$3692:$F$4414,6,0))/1000000</f>
        <v>0.26356325000000003</v>
      </c>
    </row>
    <row r="169" spans="1:6">
      <c r="A169" s="60" t="s">
        <v>5353</v>
      </c>
      <c r="B169" s="71"/>
      <c r="C169" s="71">
        <f>(VLOOKUP($A169,'Base de dados 2014'!$A$3416:$C$4101,3,0))/1000000</f>
        <v>0.10891909999999999</v>
      </c>
      <c r="D169" s="71">
        <f>(VLOOKUP($A169,'Base de dados 2015'!$A$3475:$F$4152,6,0))/1000000</f>
        <v>2.1349E-2</v>
      </c>
      <c r="E169" s="71">
        <f>(VLOOKUP($A169,'Base de dados 2016'!$A$3556:$F$4270,6,0))/1000000</f>
        <v>2.893888E-2</v>
      </c>
      <c r="F169" s="71">
        <f>(VLOOKUP($A169,'Base de dados 2017'!$A$3692:$F$4414,6,0))/1000000</f>
        <v>9.2915679999999987E-2</v>
      </c>
    </row>
    <row r="170" spans="1:6">
      <c r="A170" s="60" t="s">
        <v>5354</v>
      </c>
      <c r="B170" s="71"/>
      <c r="C170" s="71">
        <f>(VLOOKUP($A170,'Base de dados 2014'!$A$3416:$C$4101,3,0))/1000000</f>
        <v>0</v>
      </c>
      <c r="D170" s="71">
        <f>(VLOOKUP($A170,'Base de dados 2015'!$A$3475:$F$4152,6,0))/1000000</f>
        <v>45292.758706739995</v>
      </c>
      <c r="E170" s="71">
        <f>(VLOOKUP($A170,'Base de dados 2016'!$A$3556:$F$4270,6,0))/1000000</f>
        <v>30024.479570709998</v>
      </c>
      <c r="F170" s="71">
        <f>(VLOOKUP($A170,'Base de dados 2017'!$A$3692:$F$4414,6,0))/1000000</f>
        <v>14929.977153790001</v>
      </c>
    </row>
    <row r="171" spans="1:6">
      <c r="A171" s="60" t="s">
        <v>5355</v>
      </c>
      <c r="B171" s="71"/>
      <c r="C171" s="71">
        <f>(VLOOKUP($A171,'Base de dados 2014'!$A$3416:$C$4101,3,0))/1000000</f>
        <v>0</v>
      </c>
      <c r="D171" s="71">
        <f>(VLOOKUP($A171,'Base de dados 2015'!$A$3475:$F$4152,6,0))/1000000</f>
        <v>45292.758706739995</v>
      </c>
      <c r="E171" s="71">
        <f>(VLOOKUP($A171,'Base de dados 2016'!$A$3556:$F$4270,6,0))/1000000</f>
        <v>30024.479570709998</v>
      </c>
      <c r="F171" s="71">
        <f>(VLOOKUP($A171,'Base de dados 2017'!$A$3692:$F$4414,6,0))/1000000</f>
        <v>14929.977153790001</v>
      </c>
    </row>
    <row r="172" spans="1:6">
      <c r="A172" s="60" t="s">
        <v>5356</v>
      </c>
      <c r="B172" s="71"/>
      <c r="C172" s="71" t="s">
        <v>3557</v>
      </c>
      <c r="D172" s="71" t="s">
        <v>3557</v>
      </c>
      <c r="E172" s="71">
        <f>(VLOOKUP($A172,'Base de dados 2016'!$A$3556:$F$4270,6,0))/1000000</f>
        <v>0</v>
      </c>
      <c r="F172" s="71">
        <f>(VLOOKUP($A172,'Base de dados 2017'!$A$3692:$F$4414,6,0))/1000000</f>
        <v>0</v>
      </c>
    </row>
    <row r="173" spans="1:6">
      <c r="A173" s="60" t="s">
        <v>5357</v>
      </c>
      <c r="B173" s="71"/>
      <c r="C173" s="71" t="s">
        <v>3557</v>
      </c>
      <c r="D173" s="71" t="s">
        <v>3557</v>
      </c>
      <c r="E173" s="71">
        <f>(VLOOKUP($A173,'Base de dados 2016'!$A$3556:$F$4270,6,0))/1000000</f>
        <v>0</v>
      </c>
      <c r="F173" s="71">
        <f>(VLOOKUP($A173,'Base de dados 2017'!$A$3692:$F$4414,6,0))/1000000</f>
        <v>0</v>
      </c>
    </row>
    <row r="174" spans="1:6">
      <c r="A174" s="60" t="s">
        <v>5358</v>
      </c>
      <c r="B174" s="71"/>
      <c r="C174" s="71" t="s">
        <v>3557</v>
      </c>
      <c r="D174" s="71" t="s">
        <v>3557</v>
      </c>
      <c r="E174" s="71">
        <f>(VLOOKUP($A174,'Base de dados 2016'!$A$3556:$F$4270,6,0))/1000000</f>
        <v>0</v>
      </c>
      <c r="F174" s="71">
        <f>(VLOOKUP($A174,'Base de dados 2017'!$A$3692:$F$4414,6,0))/1000000</f>
        <v>0</v>
      </c>
    </row>
    <row r="175" spans="1:6">
      <c r="A175" s="60" t="s">
        <v>5359</v>
      </c>
      <c r="B175" s="71"/>
      <c r="C175" s="71" t="s">
        <v>3557</v>
      </c>
      <c r="D175" s="71" t="s">
        <v>3557</v>
      </c>
      <c r="E175" s="71">
        <f>(VLOOKUP($A175,'Base de dados 2016'!$A$3556:$F$4270,6,0))/1000000</f>
        <v>0</v>
      </c>
      <c r="F175" s="71">
        <f>(VLOOKUP($A175,'Base de dados 2017'!$A$3692:$F$4414,6,0))/1000000</f>
        <v>0</v>
      </c>
    </row>
    <row r="176" spans="1:6">
      <c r="A176" s="60" t="s">
        <v>5360</v>
      </c>
      <c r="B176" s="71"/>
      <c r="C176" s="71" t="s">
        <v>3557</v>
      </c>
      <c r="D176" s="71" t="s">
        <v>3557</v>
      </c>
      <c r="E176" s="71">
        <f>(VLOOKUP($A176,'Base de dados 2016'!$A$3556:$F$4270,6,0))/1000000</f>
        <v>0</v>
      </c>
      <c r="F176" s="71">
        <f>(VLOOKUP($A176,'Base de dados 2017'!$A$3692:$F$4414,6,0))/1000000</f>
        <v>0</v>
      </c>
    </row>
    <row r="177" spans="1:6">
      <c r="A177" s="60" t="s">
        <v>5361</v>
      </c>
      <c r="B177" s="71"/>
      <c r="C177" s="71" t="s">
        <v>3557</v>
      </c>
      <c r="D177" s="71" t="s">
        <v>3557</v>
      </c>
      <c r="E177" s="71">
        <f>(VLOOKUP($A177,'Base de dados 2016'!$A$3556:$F$4270,6,0))/1000000</f>
        <v>0</v>
      </c>
      <c r="F177" s="71">
        <f>(VLOOKUP($A177,'Base de dados 2017'!$A$3692:$F$4414,6,0))/1000000</f>
        <v>0</v>
      </c>
    </row>
    <row r="178" spans="1:6">
      <c r="A178" s="60" t="s">
        <v>5362</v>
      </c>
      <c r="B178" s="71"/>
      <c r="C178" s="71">
        <f>(VLOOKUP($A178,'Base de dados 2014'!$A$3416:$C$4101,3,0))/1000000</f>
        <v>9494.6228451999996</v>
      </c>
      <c r="D178" s="71">
        <f>(VLOOKUP($A178,'Base de dados 2015'!$A$3475:$F$4152,6,0))/1000000</f>
        <v>14346.823804719999</v>
      </c>
      <c r="E178" s="71">
        <f>(VLOOKUP($A178,'Base de dados 2016'!$A$3556:$F$4270,6,0))/1000000</f>
        <v>10524.687201709999</v>
      </c>
      <c r="F178" s="71">
        <f>(VLOOKUP($A178,'Base de dados 2017'!$A$3692:$F$4414,6,0))/1000000</f>
        <v>9807.1780834499987</v>
      </c>
    </row>
    <row r="179" spans="1:6">
      <c r="A179" s="60" t="s">
        <v>5363</v>
      </c>
      <c r="B179" s="71"/>
      <c r="C179" s="71">
        <f>(VLOOKUP($A179,'Base de dados 2014'!$A$3416:$C$4101,3,0))/1000000</f>
        <v>8800.3067866999991</v>
      </c>
      <c r="D179" s="71">
        <f>(VLOOKUP($A179,'Base de dados 2015'!$A$3475:$F$4152,6,0))/1000000</f>
        <v>13861.05700515</v>
      </c>
      <c r="E179" s="71">
        <f>(VLOOKUP($A179,'Base de dados 2016'!$A$3556:$F$4270,6,0))/1000000</f>
        <v>10016.872390549999</v>
      </c>
      <c r="F179" s="71">
        <f>(VLOOKUP($A179,'Base de dados 2017'!$A$3692:$F$4414,6,0))/1000000</f>
        <v>9315.6364202500008</v>
      </c>
    </row>
    <row r="180" spans="1:6">
      <c r="A180" s="60" t="s">
        <v>5364</v>
      </c>
      <c r="B180" s="71"/>
      <c r="C180" s="71">
        <f>(VLOOKUP($A180,'Base de dados 2014'!$A$3416:$C$4101,3,0))/1000000</f>
        <v>694.31605850000005</v>
      </c>
      <c r="D180" s="71">
        <f>(VLOOKUP($A180,'Base de dados 2015'!$A$3475:$F$4152,6,0))/1000000</f>
        <v>482.57699293000002</v>
      </c>
      <c r="E180" s="71">
        <f>(VLOOKUP($A180,'Base de dados 2016'!$A$3556:$F$4270,6,0))/1000000</f>
        <v>485.10845674000001</v>
      </c>
      <c r="F180" s="71">
        <f>(VLOOKUP($A180,'Base de dados 2017'!$A$3692:$F$4414,6,0))/1000000</f>
        <v>452.34766830000001</v>
      </c>
    </row>
    <row r="181" spans="1:6">
      <c r="A181" s="60" t="s">
        <v>5365</v>
      </c>
      <c r="B181" s="71"/>
      <c r="C181" s="71">
        <f>(VLOOKUP($A181,'Base de dados 2014'!$A$3416:$C$4101,3,0))/1000000</f>
        <v>0</v>
      </c>
      <c r="D181" s="71">
        <f>(VLOOKUP($A181,'Base de dados 2015'!$A$3475:$F$4152,6,0))/1000000</f>
        <v>2.51028465</v>
      </c>
      <c r="E181" s="71">
        <f>(VLOOKUP($A181,'Base de dados 2016'!$A$3556:$F$4270,6,0))/1000000</f>
        <v>1.2128821699999999</v>
      </c>
      <c r="F181" s="71">
        <f>(VLOOKUP($A181,'Base de dados 2017'!$A$3692:$F$4414,6,0))/1000000</f>
        <v>1.123672</v>
      </c>
    </row>
    <row r="182" spans="1:6">
      <c r="A182" s="60" t="s">
        <v>5366</v>
      </c>
      <c r="B182" s="71"/>
      <c r="C182" s="71">
        <f>(VLOOKUP($A182,'Base de dados 2014'!$A$3416:$C$4101,3,0))/1000000</f>
        <v>0</v>
      </c>
      <c r="D182" s="71">
        <f>(VLOOKUP($A182,'Base de dados 2015'!$A$3475:$F$4152,6,0))/1000000</f>
        <v>0.48214782</v>
      </c>
      <c r="E182" s="71">
        <f>(VLOOKUP($A182,'Base de dados 2016'!$A$3556:$F$4270,6,0))/1000000</f>
        <v>21.486997350000003</v>
      </c>
      <c r="F182" s="71">
        <f>(VLOOKUP($A182,'Base de dados 2017'!$A$3692:$F$4414,6,0))/1000000</f>
        <v>38.070322900000001</v>
      </c>
    </row>
    <row r="183" spans="1:6">
      <c r="A183" s="60" t="s">
        <v>5367</v>
      </c>
      <c r="B183" s="71"/>
      <c r="C183" s="71">
        <f>(VLOOKUP($A183,'Base de dados 2014'!$A$3416:$C$4101,3,0))/1000000</f>
        <v>0</v>
      </c>
      <c r="D183" s="71">
        <f>(VLOOKUP($A183,'Base de dados 2015'!$A$3475:$F$4152,6,0))/1000000</f>
        <v>0.19737417000000002</v>
      </c>
      <c r="E183" s="71">
        <f>(VLOOKUP($A183,'Base de dados 2016'!$A$3556:$F$4270,6,0))/1000000</f>
        <v>6.4748999999999996E-3</v>
      </c>
      <c r="F183" s="71">
        <f>(VLOOKUP($A183,'Base de dados 2017'!$A$3692:$F$4414,6,0))/1000000</f>
        <v>0</v>
      </c>
    </row>
    <row r="184" spans="1:6">
      <c r="A184" s="60" t="s">
        <v>5368</v>
      </c>
      <c r="B184" s="71"/>
      <c r="C184" s="71">
        <f>(VLOOKUP($A184,'Base de dados 2014'!$A$3416:$C$4101,3,0))/1000000</f>
        <v>26674.801319899998</v>
      </c>
      <c r="D184" s="71">
        <f>(VLOOKUP($A184,'Base de dados 2015'!$A$3475:$F$4152,6,0))/1000000</f>
        <v>133125.34692394998</v>
      </c>
      <c r="E184" s="71">
        <f>(VLOOKUP($A184,'Base de dados 2016'!$A$3556:$F$4270,6,0))/1000000</f>
        <v>58284.224490029999</v>
      </c>
      <c r="F184" s="71">
        <f>(VLOOKUP($A184,'Base de dados 2017'!$A$3692:$F$4414,6,0))/1000000</f>
        <v>27787.7636767</v>
      </c>
    </row>
    <row r="185" spans="1:6">
      <c r="A185" s="60" t="s">
        <v>5369</v>
      </c>
      <c r="B185" s="71"/>
      <c r="C185" s="71">
        <f>(VLOOKUP($A185,'Base de dados 2014'!$A$3416:$C$4101,3,0))/1000000</f>
        <v>0</v>
      </c>
      <c r="D185" s="71">
        <f>(VLOOKUP($A185,'Base de dados 2015'!$A$3475:$F$4152,6,0))/1000000</f>
        <v>0</v>
      </c>
      <c r="E185" s="71">
        <f>(VLOOKUP($A185,'Base de dados 2016'!$A$3556:$F$4270,6,0))/1000000</f>
        <v>0</v>
      </c>
      <c r="F185" s="71">
        <f>(VLOOKUP($A185,'Base de dados 2017'!$A$3692:$F$4414,6,0))/1000000</f>
        <v>0</v>
      </c>
    </row>
    <row r="186" spans="1:6">
      <c r="A186" s="60" t="s">
        <v>5370</v>
      </c>
      <c r="B186" s="71"/>
      <c r="C186" s="71">
        <f>(VLOOKUP($A186,'Base de dados 2014'!$A$3416:$C$4101,3,0))/1000000</f>
        <v>0</v>
      </c>
      <c r="D186" s="71">
        <f>(VLOOKUP($A186,'Base de dados 2015'!$A$3475:$F$4152,6,0))/1000000</f>
        <v>0</v>
      </c>
      <c r="E186" s="71">
        <f>(VLOOKUP($A186,'Base de dados 2016'!$A$3556:$F$4270,6,0))/1000000</f>
        <v>0</v>
      </c>
      <c r="F186" s="71">
        <f>(VLOOKUP($A186,'Base de dados 2017'!$A$3692:$F$4414,6,0))/1000000</f>
        <v>0</v>
      </c>
    </row>
    <row r="187" spans="1:6">
      <c r="A187" s="60" t="s">
        <v>5371</v>
      </c>
      <c r="B187" s="71"/>
      <c r="C187" s="71">
        <f>(VLOOKUP($A187,'Base de dados 2014'!$A$3416:$C$4101,3,0))/1000000</f>
        <v>0</v>
      </c>
      <c r="D187" s="71">
        <f>(VLOOKUP($A187,'Base de dados 2015'!$A$3475:$F$4152,6,0))/1000000</f>
        <v>0</v>
      </c>
      <c r="E187" s="71">
        <f>(VLOOKUP($A187,'Base de dados 2016'!$A$3556:$F$4270,6,0))/1000000</f>
        <v>0</v>
      </c>
      <c r="F187" s="71">
        <f>(VLOOKUP($A187,'Base de dados 2017'!$A$3692:$F$4414,6,0))/1000000</f>
        <v>0</v>
      </c>
    </row>
    <row r="188" spans="1:6">
      <c r="A188" s="60" t="s">
        <v>5372</v>
      </c>
      <c r="B188" s="71"/>
      <c r="C188" s="71">
        <f>(VLOOKUP($A188,'Base de dados 2014'!$A$3416:$C$4101,3,0))/1000000</f>
        <v>0</v>
      </c>
      <c r="D188" s="71">
        <f>(VLOOKUP($A188,'Base de dados 2015'!$A$3475:$F$4152,6,0))/1000000</f>
        <v>0</v>
      </c>
      <c r="E188" s="71">
        <f>(VLOOKUP($A188,'Base de dados 2016'!$A$3556:$F$4270,6,0))/1000000</f>
        <v>0</v>
      </c>
      <c r="F188" s="71">
        <f>(VLOOKUP($A188,'Base de dados 2017'!$A$3692:$F$4414,6,0))/1000000</f>
        <v>0</v>
      </c>
    </row>
    <row r="189" spans="1:6">
      <c r="A189" s="60" t="s">
        <v>5373</v>
      </c>
      <c r="B189" s="71"/>
      <c r="C189" s="71">
        <f>(VLOOKUP($A189,'Base de dados 2014'!$A$3416:$C$4101,3,0))/1000000</f>
        <v>0</v>
      </c>
      <c r="D189" s="71">
        <f>(VLOOKUP($A189,'Base de dados 2015'!$A$3475:$F$4152,6,0))/1000000</f>
        <v>0</v>
      </c>
      <c r="E189" s="71">
        <f>(VLOOKUP($A189,'Base de dados 2016'!$A$3556:$F$4270,6,0))/1000000</f>
        <v>0</v>
      </c>
      <c r="F189" s="71">
        <f>(VLOOKUP($A189,'Base de dados 2017'!$A$3692:$F$4414,6,0))/1000000</f>
        <v>0</v>
      </c>
    </row>
    <row r="190" spans="1:6">
      <c r="A190" s="60" t="s">
        <v>5374</v>
      </c>
      <c r="B190" s="71"/>
      <c r="C190" s="71">
        <f>(VLOOKUP($A190,'Base de dados 2014'!$A$3416:$C$4101,3,0))/1000000</f>
        <v>0</v>
      </c>
      <c r="D190" s="71">
        <f>(VLOOKUP($A190,'Base de dados 2015'!$A$3475:$F$4152,6,0))/1000000</f>
        <v>0</v>
      </c>
      <c r="E190" s="71">
        <f>(VLOOKUP($A190,'Base de dados 2016'!$A$3556:$F$4270,6,0))/1000000</f>
        <v>0</v>
      </c>
      <c r="F190" s="71">
        <f>(VLOOKUP($A190,'Base de dados 2017'!$A$3692:$F$4414,6,0))/1000000</f>
        <v>0</v>
      </c>
    </row>
    <row r="191" spans="1:6">
      <c r="A191" s="60" t="s">
        <v>5375</v>
      </c>
      <c r="B191" s="71"/>
      <c r="C191" s="71">
        <f>(VLOOKUP($A191,'Base de dados 2014'!$A$3416:$C$4101,3,0))/1000000</f>
        <v>0</v>
      </c>
      <c r="D191" s="71">
        <f>(VLOOKUP($A191,'Base de dados 2015'!$A$3475:$F$4152,6,0))/1000000</f>
        <v>76892.94903963001</v>
      </c>
      <c r="E191" s="71">
        <f>(VLOOKUP($A191,'Base de dados 2016'!$A$3556:$F$4270,6,0))/1000000</f>
        <v>221255.00038567002</v>
      </c>
      <c r="F191" s="71">
        <f>(VLOOKUP($A191,'Base de dados 2017'!$A$3692:$F$4414,6,0))/1000000</f>
        <v>135405.06973203001</v>
      </c>
    </row>
    <row r="192" spans="1:6">
      <c r="A192" s="60" t="s">
        <v>5376</v>
      </c>
      <c r="B192" s="71"/>
      <c r="C192" s="71">
        <f>(VLOOKUP($A192,'Base de dados 2014'!$A$3416:$C$4101,3,0))/1000000</f>
        <v>0</v>
      </c>
      <c r="D192" s="71">
        <f>(VLOOKUP($A192,'Base de dados 2015'!$A$3475:$F$4152,6,0))/1000000</f>
        <v>1487.90351728</v>
      </c>
      <c r="E192" s="71">
        <f>(VLOOKUP($A192,'Base de dados 2016'!$A$3556:$F$4270,6,0))/1000000</f>
        <v>1414.0365468699999</v>
      </c>
      <c r="F192" s="71">
        <f>(VLOOKUP($A192,'Base de dados 2017'!$A$3692:$F$4414,6,0))/1000000</f>
        <v>664.67899285999999</v>
      </c>
    </row>
    <row r="193" spans="1:6">
      <c r="A193" s="60" t="s">
        <v>5377</v>
      </c>
      <c r="B193" s="71"/>
      <c r="C193" s="71">
        <f>(VLOOKUP($A193,'Base de dados 2014'!$A$3416:$C$4101,3,0))/1000000</f>
        <v>0</v>
      </c>
      <c r="D193" s="71">
        <f>(VLOOKUP($A193,'Base de dados 2015'!$A$3475:$F$4152,6,0))/1000000</f>
        <v>61943.658880620002</v>
      </c>
      <c r="E193" s="71">
        <f>(VLOOKUP($A193,'Base de dados 2016'!$A$3556:$F$4270,6,0))/1000000</f>
        <v>171010.30517823002</v>
      </c>
      <c r="F193" s="71">
        <f>(VLOOKUP($A193,'Base de dados 2017'!$A$3692:$F$4414,6,0))/1000000</f>
        <v>57657.545084539997</v>
      </c>
    </row>
    <row r="194" spans="1:6">
      <c r="A194" s="60" t="s">
        <v>5378</v>
      </c>
      <c r="B194" s="71"/>
      <c r="C194" s="71">
        <f>(VLOOKUP($A194,'Base de dados 2014'!$A$3416:$C$4101,3,0))/1000000</f>
        <v>0</v>
      </c>
      <c r="D194" s="71">
        <f>(VLOOKUP($A194,'Base de dados 2015'!$A$3475:$F$4152,6,0))/1000000</f>
        <v>20.742489579999997</v>
      </c>
      <c r="E194" s="71">
        <f>(VLOOKUP($A194,'Base de dados 2016'!$A$3556:$F$4270,6,0))/1000000</f>
        <v>124.26477803</v>
      </c>
      <c r="F194" s="71">
        <f>(VLOOKUP($A194,'Base de dados 2017'!$A$3692:$F$4414,6,0))/1000000</f>
        <v>18165.13870105</v>
      </c>
    </row>
    <row r="195" spans="1:6">
      <c r="A195" s="60" t="s">
        <v>5379</v>
      </c>
      <c r="B195" s="71"/>
      <c r="C195" s="71">
        <f>(VLOOKUP($A195,'Base de dados 2014'!$A$3416:$C$4101,3,0))/1000000</f>
        <v>0</v>
      </c>
      <c r="D195" s="71">
        <f>(VLOOKUP($A195,'Base de dados 2015'!$A$3475:$F$4152,6,0))/1000000</f>
        <v>3352.4664746799999</v>
      </c>
      <c r="E195" s="71">
        <f>(VLOOKUP($A195,'Base de dados 2016'!$A$3556:$F$4270,6,0))/1000000</f>
        <v>903.11649973999999</v>
      </c>
      <c r="F195" s="71">
        <f>(VLOOKUP($A195,'Base de dados 2017'!$A$3692:$F$4414,6,0))/1000000</f>
        <v>4947.2583528000005</v>
      </c>
    </row>
    <row r="196" spans="1:6">
      <c r="A196" s="60" t="s">
        <v>5380</v>
      </c>
      <c r="B196" s="71"/>
      <c r="C196" s="71">
        <f>(VLOOKUP($A196,'Base de dados 2014'!$A$3416:$C$4101,3,0))/1000000</f>
        <v>0</v>
      </c>
      <c r="D196" s="71">
        <f>(VLOOKUP($A196,'Base de dados 2015'!$A$3475:$F$4152,6,0))/1000000</f>
        <v>0</v>
      </c>
      <c r="E196" s="71">
        <f>(VLOOKUP($A196,'Base de dados 2016'!$A$3556:$F$4270,6,0))/1000000</f>
        <v>0</v>
      </c>
      <c r="F196" s="71">
        <f>(VLOOKUP($A196,'Base de dados 2017'!$A$3692:$F$4414,6,0))/1000000</f>
        <v>0</v>
      </c>
    </row>
    <row r="197" spans="1:6">
      <c r="A197" s="60" t="s">
        <v>5381</v>
      </c>
      <c r="B197" s="71"/>
      <c r="C197" s="71">
        <f>(VLOOKUP($A197,'Base de dados 2014'!$A$3416:$C$4101,3,0))/1000000</f>
        <v>0</v>
      </c>
      <c r="D197" s="71">
        <f>(VLOOKUP($A197,'Base de dados 2015'!$A$3475:$F$4152,6,0))/1000000</f>
        <v>0</v>
      </c>
      <c r="E197" s="71">
        <f>(VLOOKUP($A197,'Base de dados 2016'!$A$3556:$F$4270,6,0))/1000000</f>
        <v>0</v>
      </c>
      <c r="F197" s="71">
        <f>(VLOOKUP($A197,'Base de dados 2017'!$A$3692:$F$4414,6,0))/1000000</f>
        <v>0</v>
      </c>
    </row>
    <row r="198" spans="1:6">
      <c r="A198" s="60" t="s">
        <v>5382</v>
      </c>
      <c r="B198" s="71"/>
      <c r="C198" s="71">
        <f>(VLOOKUP($A198,'Base de dados 2014'!$A$3416:$C$4101,3,0))/1000000</f>
        <v>0</v>
      </c>
      <c r="D198" s="71">
        <f>(VLOOKUP($A198,'Base de dados 2015'!$A$3475:$F$4152,6,0))/1000000</f>
        <v>10088.177677469999</v>
      </c>
      <c r="E198" s="71">
        <f>(VLOOKUP($A198,'Base de dados 2016'!$A$3556:$F$4270,6,0))/1000000</f>
        <v>47803.277382800006</v>
      </c>
      <c r="F198" s="71">
        <f>(VLOOKUP($A198,'Base de dados 2017'!$A$3692:$F$4414,6,0))/1000000</f>
        <v>53970.448600780001</v>
      </c>
    </row>
    <row r="199" spans="1:6">
      <c r="A199" s="73" t="s">
        <v>5899</v>
      </c>
      <c r="B199" s="71"/>
      <c r="C199" s="71">
        <f>(VLOOKUP($A199,'Base de dados 2014'!$A$3416:$C$4101,3,0))/1000000</f>
        <v>0</v>
      </c>
      <c r="D199" s="71" t="s">
        <v>3557</v>
      </c>
      <c r="E199" s="71" t="s">
        <v>3557</v>
      </c>
      <c r="F199" s="71" t="s">
        <v>3557</v>
      </c>
    </row>
    <row r="200" spans="1:6">
      <c r="A200" s="73" t="s">
        <v>5383</v>
      </c>
      <c r="B200" s="71"/>
      <c r="C200" s="71">
        <f>(VLOOKUP($A200,'Base de dados 2014'!$A$3416:$C$4101,3,0))/1000000</f>
        <v>0</v>
      </c>
      <c r="D200" s="71" t="s">
        <v>3557</v>
      </c>
      <c r="E200" s="71" t="s">
        <v>3557</v>
      </c>
      <c r="F200" s="71" t="s">
        <v>3557</v>
      </c>
    </row>
    <row r="201" spans="1:6">
      <c r="A201" s="73" t="s">
        <v>5384</v>
      </c>
      <c r="B201" s="71"/>
      <c r="C201" s="71">
        <f>(VLOOKUP($A201,'Base de dados 2014'!$A$3416:$C$4101,3,0))/1000000</f>
        <v>0</v>
      </c>
      <c r="D201" s="71" t="s">
        <v>3557</v>
      </c>
      <c r="E201" s="71" t="s">
        <v>3557</v>
      </c>
      <c r="F201" s="71" t="s">
        <v>3557</v>
      </c>
    </row>
    <row r="202" spans="1:6">
      <c r="A202" s="73" t="s">
        <v>5385</v>
      </c>
      <c r="B202" s="71"/>
      <c r="C202" s="71">
        <f>(VLOOKUP($A202,'Base de dados 2014'!$A$3416:$C$4101,3,0))/1000000</f>
        <v>0</v>
      </c>
      <c r="D202" s="71" t="s">
        <v>3557</v>
      </c>
      <c r="E202" s="71" t="s">
        <v>3557</v>
      </c>
      <c r="F202" s="71" t="s">
        <v>3557</v>
      </c>
    </row>
    <row r="203" spans="1:6">
      <c r="A203" s="60" t="s">
        <v>5386</v>
      </c>
      <c r="B203" s="71"/>
      <c r="C203" s="71">
        <f>(VLOOKUP($A203,'Base de dados 2014'!$A$3416:$C$4101,3,0))/1000000</f>
        <v>4850549.6497140788</v>
      </c>
      <c r="D203" s="71">
        <f>(VLOOKUP($A203,'Base de dados 2015'!$A$3475:$F$4152,6,0))/1000000</f>
        <v>11942.201498139999</v>
      </c>
      <c r="E203" s="71">
        <f>(VLOOKUP($A203,'Base de dados 2016'!$A$3556:$F$4270,6,0))/1000000</f>
        <v>47706.236537330005</v>
      </c>
      <c r="F203" s="71">
        <f>(VLOOKUP($A203,'Base de dados 2017'!$A$3692:$F$4414,6,0))/1000000</f>
        <v>69147.155189140001</v>
      </c>
    </row>
    <row r="204" spans="1:6">
      <c r="A204" s="60" t="s">
        <v>5387</v>
      </c>
      <c r="B204" s="71"/>
      <c r="C204" s="71">
        <f>(VLOOKUP($A204,'Base de dados 2014'!$A$3416:$C$4101,3,0))/1000000</f>
        <v>0</v>
      </c>
      <c r="D204" s="71">
        <f>(VLOOKUP($A204,'Base de dados 2015'!$A$3475:$F$4152,6,0))/1000000</f>
        <v>0</v>
      </c>
      <c r="E204" s="71">
        <f>(VLOOKUP($A204,'Base de dados 2016'!$A$3556:$F$4270,6,0))/1000000</f>
        <v>0</v>
      </c>
      <c r="F204" s="71">
        <f>(VLOOKUP($A204,'Base de dados 2017'!$A$3692:$F$4414,6,0))/1000000</f>
        <v>0</v>
      </c>
    </row>
    <row r="205" spans="1:6">
      <c r="A205" s="60" t="s">
        <v>5388</v>
      </c>
      <c r="B205" s="71"/>
      <c r="C205" s="71">
        <f>(VLOOKUP($A205,'Base de dados 2014'!$A$3416:$C$4101,3,0))/1000000</f>
        <v>0</v>
      </c>
      <c r="D205" s="71">
        <f>(VLOOKUP($A205,'Base de dados 2015'!$A$3475:$F$4152,6,0))/1000000</f>
        <v>0</v>
      </c>
      <c r="E205" s="71">
        <f>(VLOOKUP($A205,'Base de dados 2016'!$A$3556:$F$4270,6,0))/1000000</f>
        <v>0</v>
      </c>
      <c r="F205" s="71">
        <f>(VLOOKUP($A205,'Base de dados 2017'!$A$3692:$F$4414,6,0))/1000000</f>
        <v>0</v>
      </c>
    </row>
    <row r="206" spans="1:6">
      <c r="A206" s="60" t="s">
        <v>5389</v>
      </c>
      <c r="B206" s="71"/>
      <c r="C206" s="71">
        <f>(VLOOKUP($A206,'Base de dados 2014'!$A$3416:$C$4101,3,0))/1000000</f>
        <v>0</v>
      </c>
      <c r="D206" s="71">
        <f>(VLOOKUP($A206,'Base de dados 2015'!$A$3475:$F$4152,6,0))/1000000</f>
        <v>0</v>
      </c>
      <c r="E206" s="71">
        <f>(VLOOKUP($A206,'Base de dados 2016'!$A$3556:$F$4270,6,0))/1000000</f>
        <v>5.6021629999999996E-2</v>
      </c>
      <c r="F206" s="71">
        <f>(VLOOKUP($A206,'Base de dados 2017'!$A$3692:$F$4414,6,0))/1000000</f>
        <v>0</v>
      </c>
    </row>
    <row r="207" spans="1:6">
      <c r="A207" s="60" t="s">
        <v>5390</v>
      </c>
      <c r="B207" s="71"/>
      <c r="C207" s="71">
        <f>(VLOOKUP($A207,'Base de dados 2014'!$A$3416:$C$4101,3,0))/1000000</f>
        <v>0</v>
      </c>
      <c r="D207" s="71">
        <f>(VLOOKUP($A207,'Base de dados 2015'!$A$3475:$F$4152,6,0))/1000000</f>
        <v>0</v>
      </c>
      <c r="E207" s="71">
        <f>(VLOOKUP($A207,'Base de dados 2016'!$A$3556:$F$4270,6,0))/1000000</f>
        <v>0</v>
      </c>
      <c r="F207" s="71">
        <f>(VLOOKUP($A207,'Base de dados 2017'!$A$3692:$F$4414,6,0))/1000000</f>
        <v>0</v>
      </c>
    </row>
    <row r="208" spans="1:6">
      <c r="A208" s="60" t="s">
        <v>5391</v>
      </c>
      <c r="B208" s="71"/>
      <c r="C208" s="71" t="s">
        <v>3557</v>
      </c>
      <c r="D208" s="71" t="s">
        <v>3557</v>
      </c>
      <c r="E208" s="71">
        <f>(VLOOKUP($A208,'Base de dados 2016'!$A$3556:$F$4270,6,0))/1000000</f>
        <v>0.78700510000000001</v>
      </c>
      <c r="F208" s="71">
        <f>(VLOOKUP($A208,'Base de dados 2017'!$A$3692:$F$4414,6,0))/1000000</f>
        <v>1.9360589799999999</v>
      </c>
    </row>
    <row r="209" spans="1:6">
      <c r="A209" s="60" t="s">
        <v>5392</v>
      </c>
      <c r="B209" s="71"/>
      <c r="C209" s="71" t="s">
        <v>3557</v>
      </c>
      <c r="D209" s="71">
        <f>(VLOOKUP($A209,'Base de dados 2015'!$A$3475:$F$4152,6,0))/1000000</f>
        <v>9779.3449138799988</v>
      </c>
      <c r="E209" s="71">
        <f>(VLOOKUP($A209,'Base de dados 2016'!$A$3556:$F$4270,6,0))/1000000</f>
        <v>45528.994025790002</v>
      </c>
      <c r="F209" s="71">
        <f>(VLOOKUP($A209,'Base de dados 2017'!$A$3692:$F$4414,6,0))/1000000</f>
        <v>24197.95436797</v>
      </c>
    </row>
    <row r="210" spans="1:6">
      <c r="A210" s="60" t="s">
        <v>5393</v>
      </c>
      <c r="B210" s="71"/>
      <c r="C210" s="71" t="s">
        <v>3557</v>
      </c>
      <c r="D210" s="71" t="s">
        <v>3557</v>
      </c>
      <c r="E210" s="71">
        <f>(VLOOKUP($A210,'Base de dados 2016'!$A$3556:$F$4270,6,0))/1000000</f>
        <v>0</v>
      </c>
      <c r="F210" s="71">
        <f>(VLOOKUP($A210,'Base de dados 2017'!$A$3692:$F$4414,6,0))/1000000</f>
        <v>0</v>
      </c>
    </row>
    <row r="211" spans="1:6">
      <c r="A211" s="60" t="s">
        <v>5394</v>
      </c>
      <c r="B211" s="71"/>
      <c r="C211" s="71">
        <f>(VLOOKUP($A211,'Base de dados 2014'!$A$3416:$C$4101,3,0))/1000000</f>
        <v>4850549.6497140788</v>
      </c>
      <c r="D211" s="71">
        <f>(VLOOKUP($A211,'Base de dados 2015'!$A$3475:$F$4152,6,0))/1000000</f>
        <v>2162.8565842600001</v>
      </c>
      <c r="E211" s="71">
        <f>(VLOOKUP($A211,'Base de dados 2016'!$A$3556:$F$4270,6,0))/1000000</f>
        <v>2176.3994848100001</v>
      </c>
      <c r="F211" s="71">
        <f>(VLOOKUP($A211,'Base de dados 2017'!$A$3692:$F$4414,6,0))/1000000</f>
        <v>44947.264762190003</v>
      </c>
    </row>
    <row r="212" spans="1:6">
      <c r="A212" s="60" t="s">
        <v>5169</v>
      </c>
      <c r="B212" s="71">
        <f>VLOOKUP($A212,'Base de dados 2013'!$A$52:$F$83,3,0)/1000000</f>
        <v>1949432.6554752598</v>
      </c>
      <c r="C212" s="71">
        <f>(VLOOKUP($A212,'Base de dados 2014'!$A$3416:$C$4101,3,0))/1000000</f>
        <v>13978971.62510808</v>
      </c>
      <c r="D212" s="71">
        <f>(VLOOKUP($A212,'Base de dados 2015'!$A$3475:$F$4152,6,0))/1000000</f>
        <v>2511978.4925237796</v>
      </c>
      <c r="E212" s="71">
        <f>(VLOOKUP($A212,'Base de dados 2016'!$A$3556:$F$4270,6,0))/1000000</f>
        <v>2784574.2389614899</v>
      </c>
      <c r="F212" s="71">
        <f>(VLOOKUP($A212,'Base de dados 2017'!$A$3692:$F$4414,6,0))/1000000</f>
        <v>2747861.2873927304</v>
      </c>
    </row>
    <row r="213" spans="1:6">
      <c r="A213" s="60" t="s">
        <v>5117</v>
      </c>
      <c r="B213" s="71">
        <f>VLOOKUP($A213,'Base de dados 2013'!$A$52:$F$83,3,0)/1000000</f>
        <v>398154.60288626002</v>
      </c>
      <c r="C213" s="71">
        <f>(VLOOKUP($A213,'Base de dados 2014'!$A$3416:$C$4101,3,0))/1000000</f>
        <v>419905.43446458993</v>
      </c>
      <c r="D213" s="71">
        <f>(VLOOKUP($A213,'Base de dados 2015'!$A$3475:$F$4152,6,0))/1000000</f>
        <v>426135.23714779998</v>
      </c>
      <c r="E213" s="71">
        <f>(VLOOKUP($A213,'Base de dados 2016'!$A$3556:$F$4270,6,0))/1000000</f>
        <v>432251.42065514997</v>
      </c>
      <c r="F213" s="71">
        <f>(VLOOKUP($A213,'Base de dados 2017'!$A$3692:$F$4414,6,0))/1000000</f>
        <v>472046.31482306001</v>
      </c>
    </row>
    <row r="214" spans="1:6">
      <c r="A214" s="60" t="s">
        <v>5395</v>
      </c>
      <c r="B214" s="71"/>
      <c r="C214" s="71">
        <f>(VLOOKUP($A214,'Base de dados 2014'!$A$3416:$C$4101,3,0))/1000000</f>
        <v>415099.3707840899</v>
      </c>
      <c r="D214" s="71">
        <f>(VLOOKUP($A214,'Base de dados 2015'!$A$3475:$F$4152,6,0))/1000000</f>
        <v>418753.95315264002</v>
      </c>
      <c r="E214" s="71">
        <f>(VLOOKUP($A214,'Base de dados 2016'!$A$3556:$F$4270,6,0))/1000000</f>
        <v>424206.00678445998</v>
      </c>
      <c r="F214" s="71">
        <f>(VLOOKUP($A214,'Base de dados 2017'!$A$3692:$F$4414,6,0))/1000000</f>
        <v>463932.37424752</v>
      </c>
    </row>
    <row r="215" spans="1:6">
      <c r="A215" s="60" t="s">
        <v>5396</v>
      </c>
      <c r="B215" s="71"/>
      <c r="C215" s="71">
        <f>(VLOOKUP($A215,'Base de dados 2014'!$A$3416:$C$4101,3,0))/1000000</f>
        <v>36795.941132529995</v>
      </c>
      <c r="D215" s="71">
        <f>(VLOOKUP($A215,'Base de dados 2015'!$A$3475:$F$4152,6,0))/1000000</f>
        <v>38565.172799019994</v>
      </c>
      <c r="E215" s="71">
        <f>(VLOOKUP($A215,'Base de dados 2016'!$A$3556:$F$4270,6,0))/1000000</f>
        <v>31208.21891879</v>
      </c>
      <c r="F215" s="71">
        <f>(VLOOKUP($A215,'Base de dados 2017'!$A$3692:$F$4414,6,0))/1000000</f>
        <v>32407.895596139999</v>
      </c>
    </row>
    <row r="216" spans="1:6">
      <c r="A216" s="60" t="s">
        <v>5397</v>
      </c>
      <c r="B216" s="71"/>
      <c r="C216" s="71">
        <f>(VLOOKUP($A216,'Base de dados 2014'!$A$3416:$C$4101,3,0))/1000000</f>
        <v>298050.33697900997</v>
      </c>
      <c r="D216" s="71">
        <f>(VLOOKUP($A216,'Base de dados 2015'!$A$3475:$F$4152,6,0))/1000000</f>
        <v>298677.67116531002</v>
      </c>
      <c r="E216" s="71">
        <f>(VLOOKUP($A216,'Base de dados 2016'!$A$3556:$F$4270,6,0))/1000000</f>
        <v>316462.40868692001</v>
      </c>
      <c r="F216" s="71">
        <f>(VLOOKUP($A216,'Base de dados 2017'!$A$3692:$F$4414,6,0))/1000000</f>
        <v>345312.75887071004</v>
      </c>
    </row>
    <row r="217" spans="1:6">
      <c r="A217" s="60" t="s">
        <v>5398</v>
      </c>
      <c r="B217" s="71"/>
      <c r="C217" s="71">
        <f>(VLOOKUP($A217,'Base de dados 2014'!$A$3416:$C$4101,3,0))/1000000</f>
        <v>79264.389530289991</v>
      </c>
      <c r="D217" s="71">
        <f>(VLOOKUP($A217,'Base de dados 2015'!$A$3475:$F$4152,6,0))/1000000</f>
        <v>81504.416140960006</v>
      </c>
      <c r="E217" s="71">
        <f>(VLOOKUP($A217,'Base de dados 2016'!$A$3556:$F$4270,6,0))/1000000</f>
        <v>76528.573708479991</v>
      </c>
      <c r="F217" s="71">
        <f>(VLOOKUP($A217,'Base de dados 2017'!$A$3692:$F$4414,6,0))/1000000</f>
        <v>82016.946561979988</v>
      </c>
    </row>
    <row r="218" spans="1:6">
      <c r="A218" s="60" t="s">
        <v>5399</v>
      </c>
      <c r="B218" s="71"/>
      <c r="C218" s="71">
        <f>(VLOOKUP($A218,'Base de dados 2014'!$A$3416:$C$4101,3,0))/1000000</f>
        <v>0</v>
      </c>
      <c r="D218" s="71">
        <f>(VLOOKUP($A218,'Base de dados 2015'!$A$3475:$F$4152,6,0))/1000000</f>
        <v>0</v>
      </c>
      <c r="E218" s="71">
        <f>(VLOOKUP($A218,'Base de dados 2016'!$A$3556:$F$4270,6,0))/1000000</f>
        <v>0</v>
      </c>
      <c r="F218" s="71">
        <f>(VLOOKUP($A218,'Base de dados 2017'!$A$3692:$F$4414,6,0))/1000000</f>
        <v>0</v>
      </c>
    </row>
    <row r="219" spans="1:6">
      <c r="A219" s="60" t="s">
        <v>5400</v>
      </c>
      <c r="B219" s="71"/>
      <c r="C219" s="71">
        <f>(VLOOKUP($A219,'Base de dados 2014'!$A$3416:$C$4101,3,0))/1000000</f>
        <v>988.70314225999994</v>
      </c>
      <c r="D219" s="71">
        <f>(VLOOKUP($A219,'Base de dados 2015'!$A$3475:$F$4152,6,0))/1000000</f>
        <v>6.6930473499999996</v>
      </c>
      <c r="E219" s="71">
        <f>(VLOOKUP($A219,'Base de dados 2016'!$A$3556:$F$4270,6,0))/1000000</f>
        <v>6.8054702699999998</v>
      </c>
      <c r="F219" s="71">
        <f>(VLOOKUP($A219,'Base de dados 2017'!$A$3692:$F$4414,6,0))/1000000</f>
        <v>4194.7732186900002</v>
      </c>
    </row>
    <row r="220" spans="1:6">
      <c r="A220" s="60" t="s">
        <v>5401</v>
      </c>
      <c r="B220" s="71"/>
      <c r="C220" s="71">
        <f>(VLOOKUP($A220,'Base de dados 2014'!$A$3416:$C$4101,3,0))/1000000</f>
        <v>4806.0636805000004</v>
      </c>
      <c r="D220" s="71">
        <f>(VLOOKUP($A220,'Base de dados 2015'!$A$3475:$F$4152,6,0))/1000000</f>
        <v>7381.28378316</v>
      </c>
      <c r="E220" s="71">
        <f>(VLOOKUP($A220,'Base de dados 2016'!$A$3556:$F$4270,6,0))/1000000</f>
        <v>8045.4138706899994</v>
      </c>
      <c r="F220" s="71">
        <f>(VLOOKUP($A220,'Base de dados 2017'!$A$3692:$F$4414,6,0))/1000000</f>
        <v>8113.9405755400003</v>
      </c>
    </row>
    <row r="221" spans="1:6">
      <c r="A221" s="60" t="s">
        <v>5402</v>
      </c>
      <c r="B221" s="71"/>
      <c r="C221" s="71">
        <f>(VLOOKUP($A221,'Base de dados 2014'!$A$3416:$C$4101,3,0))/1000000</f>
        <v>3216.4467332499999</v>
      </c>
      <c r="D221" s="71">
        <f>(VLOOKUP($A221,'Base de dados 2015'!$A$3475:$F$4152,6,0))/1000000</f>
        <v>5684.60429071</v>
      </c>
      <c r="E221" s="71">
        <f>(VLOOKUP($A221,'Base de dados 2016'!$A$3556:$F$4270,6,0))/1000000</f>
        <v>6537.1436822299993</v>
      </c>
      <c r="F221" s="71">
        <f>(VLOOKUP($A221,'Base de dados 2017'!$A$3692:$F$4414,6,0))/1000000</f>
        <v>6855.8949172499997</v>
      </c>
    </row>
    <row r="222" spans="1:6">
      <c r="A222" s="60" t="s">
        <v>5403</v>
      </c>
      <c r="B222" s="71"/>
      <c r="C222" s="71">
        <f>(VLOOKUP($A222,'Base de dados 2014'!$A$3416:$C$4101,3,0))/1000000</f>
        <v>1589.6169472500001</v>
      </c>
      <c r="D222" s="71">
        <f>(VLOOKUP($A222,'Base de dados 2015'!$A$3475:$F$4152,6,0))/1000000</f>
        <v>1696.67949245</v>
      </c>
      <c r="E222" s="71">
        <f>(VLOOKUP($A222,'Base de dados 2016'!$A$3556:$F$4270,6,0))/1000000</f>
        <v>1508.2701884600001</v>
      </c>
      <c r="F222" s="71">
        <f>(VLOOKUP($A222,'Base de dados 2017'!$A$3692:$F$4414,6,0))/1000000</f>
        <v>1258.0456582899999</v>
      </c>
    </row>
    <row r="223" spans="1:6">
      <c r="A223" s="60" t="s">
        <v>5404</v>
      </c>
      <c r="B223" s="71"/>
      <c r="C223" s="71">
        <f>(VLOOKUP($A223,'Base de dados 2014'!$A$3416:$C$4101,3,0))/1000000</f>
        <v>0</v>
      </c>
      <c r="D223" s="71">
        <f>(VLOOKUP($A223,'Base de dados 2015'!$A$3475:$F$4152,6,0))/1000000</f>
        <v>2.12E-4</v>
      </c>
      <c r="E223" s="71">
        <f>(VLOOKUP($A223,'Base de dados 2016'!$A$3556:$F$4270,6,0))/1000000</f>
        <v>0</v>
      </c>
      <c r="F223" s="71">
        <f>(VLOOKUP($A223,'Base de dados 2017'!$A$3692:$F$4414,6,0))/1000000</f>
        <v>0</v>
      </c>
    </row>
    <row r="224" spans="1:6">
      <c r="A224" s="60" t="s">
        <v>5405</v>
      </c>
      <c r="B224" s="71"/>
      <c r="C224" s="71">
        <f>(VLOOKUP($A224,'Base de dados 2014'!$A$3416:$C$4101,3,0))/1000000</f>
        <v>0</v>
      </c>
      <c r="D224" s="71">
        <f>(VLOOKUP($A224,'Base de dados 2015'!$A$3475:$F$4152,6,0))/1000000</f>
        <v>2.12E-4</v>
      </c>
      <c r="E224" s="71">
        <f>(VLOOKUP($A224,'Base de dados 2016'!$A$3556:$F$4270,6,0))/1000000</f>
        <v>0</v>
      </c>
      <c r="F224" s="71">
        <f>(VLOOKUP($A224,'Base de dados 2017'!$A$3692:$F$4414,6,0))/1000000</f>
        <v>0</v>
      </c>
    </row>
    <row r="225" spans="1:6">
      <c r="A225" s="60" t="s">
        <v>5406</v>
      </c>
      <c r="B225" s="71"/>
      <c r="C225" s="71">
        <f>(VLOOKUP($A225,'Base de dados 2014'!$A$3416:$C$4101,3,0))/1000000</f>
        <v>0</v>
      </c>
      <c r="D225" s="71">
        <f>(VLOOKUP($A225,'Base de dados 2015'!$A$3475:$F$4152,6,0))/1000000</f>
        <v>0</v>
      </c>
      <c r="E225" s="71">
        <f>(VLOOKUP($A225,'Base de dados 2016'!$A$3556:$F$4270,6,0))/1000000</f>
        <v>0</v>
      </c>
      <c r="F225" s="71">
        <f>(VLOOKUP($A225,'Base de dados 2017'!$A$3692:$F$4414,6,0))/1000000</f>
        <v>0</v>
      </c>
    </row>
    <row r="226" spans="1:6">
      <c r="A226" s="60" t="s">
        <v>5407</v>
      </c>
      <c r="B226" s="71"/>
      <c r="C226" s="71">
        <f>(VLOOKUP($A226,'Base de dados 2014'!$A$3416:$C$4101,3,0))/1000000</f>
        <v>0</v>
      </c>
      <c r="D226" s="71">
        <f>(VLOOKUP($A226,'Base de dados 2015'!$A$3475:$F$4152,6,0))/1000000</f>
        <v>0</v>
      </c>
      <c r="E226" s="71">
        <f>(VLOOKUP($A226,'Base de dados 2016'!$A$3556:$F$4270,6,0))/1000000</f>
        <v>0</v>
      </c>
      <c r="F226" s="71">
        <f>(VLOOKUP($A226,'Base de dados 2017'!$A$3692:$F$4414,6,0))/1000000</f>
        <v>0</v>
      </c>
    </row>
    <row r="227" spans="1:6">
      <c r="A227" s="60" t="s">
        <v>5408</v>
      </c>
      <c r="B227" s="71"/>
      <c r="C227" s="71">
        <f>(VLOOKUP($A227,'Base de dados 2014'!$A$3416:$C$4101,3,0))/1000000</f>
        <v>0</v>
      </c>
      <c r="D227" s="71">
        <f>(VLOOKUP($A227,'Base de dados 2015'!$A$3475:$F$4152,6,0))/1000000</f>
        <v>0</v>
      </c>
      <c r="E227" s="71">
        <f>(VLOOKUP($A227,'Base de dados 2016'!$A$3556:$F$4270,6,0))/1000000</f>
        <v>0</v>
      </c>
      <c r="F227" s="71">
        <f>(VLOOKUP($A227,'Base de dados 2017'!$A$3692:$F$4414,6,0))/1000000</f>
        <v>0</v>
      </c>
    </row>
    <row r="228" spans="1:6">
      <c r="A228" s="60" t="s">
        <v>5409</v>
      </c>
      <c r="B228" s="71"/>
      <c r="C228" s="71">
        <f>(VLOOKUP($A228,'Base de dados 2014'!$A$3416:$C$4101,3,0))/1000000</f>
        <v>0</v>
      </c>
      <c r="D228" s="71">
        <f>(VLOOKUP($A228,'Base de dados 2015'!$A$3475:$F$4152,6,0))/1000000</f>
        <v>0</v>
      </c>
      <c r="E228" s="71">
        <f>(VLOOKUP($A228,'Base de dados 2016'!$A$3556:$F$4270,6,0))/1000000</f>
        <v>0</v>
      </c>
      <c r="F228" s="71">
        <f>(VLOOKUP($A228,'Base de dados 2017'!$A$3692:$F$4414,6,0))/1000000</f>
        <v>0</v>
      </c>
    </row>
    <row r="229" spans="1:6">
      <c r="A229" s="60" t="s">
        <v>5118</v>
      </c>
      <c r="B229" s="71">
        <f>VLOOKUP($A229,'Base de dados 2013'!$A$52:$F$83,3,0)/1000000</f>
        <v>635640.17274924996</v>
      </c>
      <c r="C229" s="71">
        <f>(VLOOKUP($A229,'Base de dados 2014'!$A$3416:$C$4101,3,0))/1000000</f>
        <v>645405.3231607601</v>
      </c>
      <c r="D229" s="71">
        <f>(VLOOKUP($A229,'Base de dados 2015'!$A$3475:$F$4152,6,0))/1000000</f>
        <v>727505.19710828993</v>
      </c>
      <c r="E229" s="71">
        <f>(VLOOKUP($A229,'Base de dados 2016'!$A$3556:$F$4270,6,0))/1000000</f>
        <v>689224.31743733992</v>
      </c>
      <c r="F229" s="71">
        <f>(VLOOKUP($A229,'Base de dados 2017'!$A$3692:$F$4414,6,0))/1000000</f>
        <v>815848.58605288004</v>
      </c>
    </row>
    <row r="230" spans="1:6">
      <c r="A230" s="60" t="s">
        <v>5410</v>
      </c>
      <c r="B230" s="71"/>
      <c r="C230" s="71">
        <f>(VLOOKUP($A230,'Base de dados 2014'!$A$3416:$C$4101,3,0))/1000000</f>
        <v>645004.75318631018</v>
      </c>
      <c r="D230" s="71">
        <f>(VLOOKUP($A230,'Base de dados 2015'!$A$3475:$F$4152,6,0))/1000000</f>
        <v>713889.99451303994</v>
      </c>
      <c r="E230" s="71">
        <f>(VLOOKUP($A230,'Base de dados 2016'!$A$3556:$F$4270,6,0))/1000000</f>
        <v>673048.27653413999</v>
      </c>
      <c r="F230" s="71">
        <f>(VLOOKUP($A230,'Base de dados 2017'!$A$3692:$F$4414,6,0))/1000000</f>
        <v>802488.46628990001</v>
      </c>
    </row>
    <row r="231" spans="1:6">
      <c r="A231" s="60" t="s">
        <v>5411</v>
      </c>
      <c r="B231" s="71"/>
      <c r="C231" s="71">
        <f>(VLOOKUP($A231,'Base de dados 2014'!$A$3416:$C$4101,3,0))/1000000</f>
        <v>29291.907640720001</v>
      </c>
      <c r="D231" s="71">
        <f>(VLOOKUP($A231,'Base de dados 2015'!$A$3475:$F$4152,6,0))/1000000</f>
        <v>14574.484393860001</v>
      </c>
      <c r="E231" s="71">
        <f>(VLOOKUP($A231,'Base de dados 2016'!$A$3556:$F$4270,6,0))/1000000</f>
        <v>15373.240359649999</v>
      </c>
      <c r="F231" s="71">
        <f>(VLOOKUP($A231,'Base de dados 2017'!$A$3692:$F$4414,6,0))/1000000</f>
        <v>13802.84952908</v>
      </c>
    </row>
    <row r="232" spans="1:6">
      <c r="A232" s="60" t="s">
        <v>5412</v>
      </c>
      <c r="B232" s="71"/>
      <c r="C232" s="71">
        <f>(VLOOKUP($A232,'Base de dados 2014'!$A$3416:$C$4101,3,0))/1000000</f>
        <v>284770.94887678011</v>
      </c>
      <c r="D232" s="71">
        <f>(VLOOKUP($A232,'Base de dados 2015'!$A$3475:$F$4152,6,0))/1000000</f>
        <v>349932.07062230998</v>
      </c>
      <c r="E232" s="71">
        <f>(VLOOKUP($A232,'Base de dados 2016'!$A$3556:$F$4270,6,0))/1000000</f>
        <v>340494.68171402003</v>
      </c>
      <c r="F232" s="71">
        <f>(VLOOKUP($A232,'Base de dados 2017'!$A$3692:$F$4414,6,0))/1000000</f>
        <v>400753.67279806</v>
      </c>
    </row>
    <row r="233" spans="1:6">
      <c r="A233" s="60" t="s">
        <v>5413</v>
      </c>
      <c r="B233" s="71"/>
      <c r="C233" s="71">
        <f>(VLOOKUP($A233,'Base de dados 2014'!$A$3416:$C$4101,3,0))/1000000</f>
        <v>241741.42974929005</v>
      </c>
      <c r="D233" s="71">
        <f>(VLOOKUP($A233,'Base de dados 2015'!$A$3475:$F$4152,6,0))/1000000</f>
        <v>261084.68379219002</v>
      </c>
      <c r="E233" s="71">
        <f>(VLOOKUP($A233,'Base de dados 2016'!$A$3556:$F$4270,6,0))/1000000</f>
        <v>229814.47230083999</v>
      </c>
      <c r="F233" s="71">
        <f>(VLOOKUP($A233,'Base de dados 2017'!$A$3692:$F$4414,6,0))/1000000</f>
        <v>286571.67157805001</v>
      </c>
    </row>
    <row r="234" spans="1:6">
      <c r="A234" s="60" t="s">
        <v>5414</v>
      </c>
      <c r="B234" s="71"/>
      <c r="C234" s="71">
        <f>(VLOOKUP($A234,'Base de dados 2014'!$A$3416:$C$4101,3,0))/1000000</f>
        <v>63455.761234500002</v>
      </c>
      <c r="D234" s="71">
        <f>(VLOOKUP($A234,'Base de dados 2015'!$A$3475:$F$4152,6,0))/1000000</f>
        <v>60548.839642489998</v>
      </c>
      <c r="E234" s="71">
        <f>(VLOOKUP($A234,'Base de dados 2016'!$A$3556:$F$4270,6,0))/1000000</f>
        <v>60293.126344969998</v>
      </c>
      <c r="F234" s="71">
        <f>(VLOOKUP($A234,'Base de dados 2017'!$A$3692:$F$4414,6,0))/1000000</f>
        <v>73160.515250649987</v>
      </c>
    </row>
    <row r="235" spans="1:6">
      <c r="A235" s="60" t="s">
        <v>5415</v>
      </c>
      <c r="B235" s="71"/>
      <c r="C235" s="71">
        <f>(VLOOKUP($A235,'Base de dados 2014'!$A$3416:$C$4101,3,0))/1000000</f>
        <v>4759.29492347</v>
      </c>
      <c r="D235" s="71">
        <f>(VLOOKUP($A235,'Base de dados 2015'!$A$3475:$F$4152,6,0))/1000000</f>
        <v>5422.1262824899995</v>
      </c>
      <c r="E235" s="71">
        <f>(VLOOKUP($A235,'Base de dados 2016'!$A$3556:$F$4270,6,0))/1000000</f>
        <v>4598.8790785900001</v>
      </c>
      <c r="F235" s="71">
        <f>(VLOOKUP($A235,'Base de dados 2017'!$A$3692:$F$4414,6,0))/1000000</f>
        <v>4905.5538255600004</v>
      </c>
    </row>
    <row r="236" spans="1:6">
      <c r="A236" s="60" t="s">
        <v>5416</v>
      </c>
      <c r="B236" s="71"/>
      <c r="C236" s="71">
        <f>(VLOOKUP($A236,'Base de dados 2014'!$A$3416:$C$4101,3,0))/1000000</f>
        <v>0</v>
      </c>
      <c r="D236" s="71">
        <f>(VLOOKUP($A236,'Base de dados 2015'!$A$3475:$F$4152,6,0))/1000000</f>
        <v>0</v>
      </c>
      <c r="E236" s="71">
        <f>(VLOOKUP($A236,'Base de dados 2016'!$A$3556:$F$4270,6,0))/1000000</f>
        <v>0</v>
      </c>
      <c r="F236" s="71">
        <f>(VLOOKUP($A236,'Base de dados 2017'!$A$3692:$F$4414,6,0))/1000000</f>
        <v>0</v>
      </c>
    </row>
    <row r="237" spans="1:6">
      <c r="A237" s="60" t="s">
        <v>3317</v>
      </c>
      <c r="B237" s="71"/>
      <c r="C237" s="71" t="s">
        <v>3557</v>
      </c>
      <c r="D237" s="71" t="s">
        <v>3557</v>
      </c>
      <c r="E237" s="71" t="s">
        <v>3557</v>
      </c>
      <c r="F237" s="71">
        <f>(VLOOKUP($A237,'Base de dados 2017'!$A$3692:$F$4414,6,0))/1000000</f>
        <v>0</v>
      </c>
    </row>
    <row r="238" spans="1:6">
      <c r="A238" s="60" t="s">
        <v>5417</v>
      </c>
      <c r="B238" s="71"/>
      <c r="C238" s="71">
        <f>(VLOOKUP($A238,'Base de dados 2014'!$A$3416:$C$4101,3,0))/1000000</f>
        <v>20985.41076155</v>
      </c>
      <c r="D238" s="71">
        <f>(VLOOKUP($A238,'Base de dados 2015'!$A$3475:$F$4152,6,0))/1000000</f>
        <v>22327.789779700001</v>
      </c>
      <c r="E238" s="71">
        <f>(VLOOKUP($A238,'Base de dados 2016'!$A$3556:$F$4270,6,0))/1000000</f>
        <v>22473.87673607</v>
      </c>
      <c r="F238" s="71">
        <f>(VLOOKUP($A238,'Base de dados 2017'!$A$3692:$F$4414,6,0))/1000000</f>
        <v>23294.2033085</v>
      </c>
    </row>
    <row r="239" spans="1:6">
      <c r="A239" s="60" t="s">
        <v>5418</v>
      </c>
      <c r="B239" s="71"/>
      <c r="C239" s="71">
        <f>(VLOOKUP($A239,'Base de dados 2014'!$A$3416:$C$4101,3,0))/1000000</f>
        <v>400.5699744499999</v>
      </c>
      <c r="D239" s="71">
        <f>(VLOOKUP($A239,'Base de dados 2015'!$A$3475:$F$4152,6,0))/1000000</f>
        <v>13615.202595250001</v>
      </c>
      <c r="E239" s="71">
        <f>(VLOOKUP($A239,'Base de dados 2016'!$A$3556:$F$4270,6,0))/1000000</f>
        <v>16176.040903200001</v>
      </c>
      <c r="F239" s="71">
        <f>(VLOOKUP($A239,'Base de dados 2017'!$A$3692:$F$4414,6,0))/1000000</f>
        <v>13360.119762979999</v>
      </c>
    </row>
    <row r="240" spans="1:6">
      <c r="A240" s="60" t="s">
        <v>5419</v>
      </c>
      <c r="B240" s="71"/>
      <c r="C240" s="71">
        <f>(VLOOKUP($A240,'Base de dados 2014'!$A$3416:$C$4101,3,0))/1000000</f>
        <v>0</v>
      </c>
      <c r="D240" s="71">
        <f>(VLOOKUP($A240,'Base de dados 2015'!$A$3475:$F$4152,6,0))/1000000</f>
        <v>0</v>
      </c>
      <c r="E240" s="71">
        <f>(VLOOKUP($A240,'Base de dados 2016'!$A$3556:$F$4270,6,0))/1000000</f>
        <v>0</v>
      </c>
      <c r="F240" s="71">
        <f>(VLOOKUP($A240,'Base de dados 2017'!$A$3692:$F$4414,6,0))/1000000</f>
        <v>0</v>
      </c>
    </row>
    <row r="241" spans="1:6">
      <c r="A241" s="60" t="s">
        <v>5420</v>
      </c>
      <c r="B241" s="71"/>
      <c r="C241" s="71">
        <f>(VLOOKUP($A241,'Base de dados 2014'!$A$3416:$C$4101,3,0))/1000000</f>
        <v>0</v>
      </c>
      <c r="D241" s="71">
        <f>(VLOOKUP($A241,'Base de dados 2015'!$A$3475:$F$4152,6,0))/1000000</f>
        <v>0</v>
      </c>
      <c r="E241" s="71">
        <f>(VLOOKUP($A241,'Base de dados 2016'!$A$3556:$F$4270,6,0))/1000000</f>
        <v>0</v>
      </c>
      <c r="F241" s="71">
        <f>(VLOOKUP($A241,'Base de dados 2017'!$A$3692:$F$4414,6,0))/1000000</f>
        <v>0</v>
      </c>
    </row>
    <row r="242" spans="1:6">
      <c r="A242" s="60" t="s">
        <v>5119</v>
      </c>
      <c r="B242" s="71">
        <f>VLOOKUP($A242,'Base de dados 2013'!$A$52:$F$83,3,0)/1000000</f>
        <v>139803.21273090996</v>
      </c>
      <c r="C242" s="71">
        <f>(VLOOKUP($A242,'Base de dados 2014'!$A$3416:$C$4101,3,0))/1000000</f>
        <v>1954.7101288199999</v>
      </c>
      <c r="D242" s="71">
        <f>(VLOOKUP($A242,'Base de dados 2015'!$A$3475:$F$4152,6,0))/1000000</f>
        <v>48998.603193199997</v>
      </c>
      <c r="E242" s="71">
        <f>(VLOOKUP($A242,'Base de dados 2016'!$A$3556:$F$4270,6,0))/1000000</f>
        <v>60069.872284880003</v>
      </c>
      <c r="F242" s="71">
        <f>(VLOOKUP($A242,'Base de dados 2017'!$A$3692:$F$4414,6,0))/1000000</f>
        <v>81002.044888809993</v>
      </c>
    </row>
    <row r="243" spans="1:6">
      <c r="A243" s="60" t="s">
        <v>5421</v>
      </c>
      <c r="B243" s="71"/>
      <c r="C243" s="71">
        <f>(VLOOKUP($A243,'Base de dados 2014'!$A$3416:$C$4101,3,0))/1000000</f>
        <v>783.61355196</v>
      </c>
      <c r="D243" s="71">
        <f>(VLOOKUP($A243,'Base de dados 2015'!$A$3475:$F$4152,6,0))/1000000</f>
        <v>475.59852154999999</v>
      </c>
      <c r="E243" s="71">
        <f>(VLOOKUP($A243,'Base de dados 2016'!$A$3556:$F$4270,6,0))/1000000</f>
        <v>1011.8856026600001</v>
      </c>
      <c r="F243" s="71">
        <f>(VLOOKUP($A243,'Base de dados 2017'!$A$3692:$F$4414,6,0))/1000000</f>
        <v>506.13692660000004</v>
      </c>
    </row>
    <row r="244" spans="1:6">
      <c r="A244" s="60" t="s">
        <v>5422</v>
      </c>
      <c r="B244" s="71"/>
      <c r="C244" s="71">
        <f>(VLOOKUP($A244,'Base de dados 2014'!$A$3416:$C$4101,3,0))/1000000</f>
        <v>999.06965592000006</v>
      </c>
      <c r="D244" s="71">
        <f>(VLOOKUP($A244,'Base de dados 2015'!$A$3475:$F$4152,6,0))/1000000</f>
        <v>501.37352937999998</v>
      </c>
      <c r="E244" s="71">
        <f>(VLOOKUP($A244,'Base de dados 2016'!$A$3556:$F$4270,6,0))/1000000</f>
        <v>1081.51732044</v>
      </c>
      <c r="F244" s="71">
        <f>(VLOOKUP($A244,'Base de dados 2017'!$A$3692:$F$4414,6,0))/1000000</f>
        <v>544.90387699999997</v>
      </c>
    </row>
    <row r="245" spans="1:6">
      <c r="A245" s="60" t="s">
        <v>5423</v>
      </c>
      <c r="B245" s="71"/>
      <c r="C245" s="71">
        <f>(VLOOKUP($A245,'Base de dados 2014'!$A$3416:$C$4101,3,0))/1000000</f>
        <v>215.45610396000001</v>
      </c>
      <c r="D245" s="71">
        <f>(VLOOKUP($A245,'Base de dados 2015'!$A$3475:$F$4152,6,0))/1000000</f>
        <v>25.77500783</v>
      </c>
      <c r="E245" s="71">
        <f>(VLOOKUP($A245,'Base de dados 2016'!$A$3556:$F$4270,6,0))/1000000</f>
        <v>69.631717780000002</v>
      </c>
      <c r="F245" s="71">
        <f>(VLOOKUP($A245,'Base de dados 2017'!$A$3692:$F$4414,6,0))/1000000</f>
        <v>38.766950399999999</v>
      </c>
    </row>
    <row r="246" spans="1:6">
      <c r="A246" s="60" t="s">
        <v>5424</v>
      </c>
      <c r="B246" s="71"/>
      <c r="C246" s="71">
        <f>(VLOOKUP($A246,'Base de dados 2014'!$A$3416:$C$4101,3,0))/1000000</f>
        <v>114.01019788000001</v>
      </c>
      <c r="D246" s="71">
        <f>(VLOOKUP($A246,'Base de dados 2015'!$A$3475:$F$4152,6,0))/1000000</f>
        <v>930.12790109000002</v>
      </c>
      <c r="E246" s="71">
        <f>(VLOOKUP($A246,'Base de dados 2016'!$A$3556:$F$4270,6,0))/1000000</f>
        <v>1074.1685004199999</v>
      </c>
      <c r="F246" s="71">
        <f>(VLOOKUP($A246,'Base de dados 2017'!$A$3692:$F$4414,6,0))/1000000</f>
        <v>1019.9370199</v>
      </c>
    </row>
    <row r="247" spans="1:6">
      <c r="A247" s="60" t="s">
        <v>5425</v>
      </c>
      <c r="B247" s="71"/>
      <c r="C247" s="71">
        <f>(VLOOKUP($A247,'Base de dados 2014'!$A$3416:$C$4101,3,0))/1000000</f>
        <v>223.0115534</v>
      </c>
      <c r="D247" s="71">
        <f>(VLOOKUP($A247,'Base de dados 2015'!$A$3475:$F$4152,6,0))/1000000</f>
        <v>943.80408547000002</v>
      </c>
      <c r="E247" s="71">
        <f>(VLOOKUP($A247,'Base de dados 2016'!$A$3556:$F$4270,6,0))/1000000</f>
        <v>1118.2233295899998</v>
      </c>
      <c r="F247" s="71">
        <f>(VLOOKUP($A247,'Base de dados 2017'!$A$3692:$F$4414,6,0))/1000000</f>
        <v>1036.4199272799999</v>
      </c>
    </row>
    <row r="248" spans="1:6">
      <c r="A248" s="60" t="s">
        <v>5426</v>
      </c>
      <c r="B248" s="71"/>
      <c r="C248" s="71">
        <f>(VLOOKUP($A248,'Base de dados 2014'!$A$3416:$C$4101,3,0))/1000000</f>
        <v>109.00135551999999</v>
      </c>
      <c r="D248" s="71">
        <f>(VLOOKUP($A248,'Base de dados 2015'!$A$3475:$F$4152,6,0))/1000000</f>
        <v>13.67618438</v>
      </c>
      <c r="E248" s="71">
        <f>(VLOOKUP($A248,'Base de dados 2016'!$A$3556:$F$4270,6,0))/1000000</f>
        <v>44.054829170000005</v>
      </c>
      <c r="F248" s="71">
        <f>(VLOOKUP($A248,'Base de dados 2017'!$A$3692:$F$4414,6,0))/1000000</f>
        <v>16.48290738</v>
      </c>
    </row>
    <row r="249" spans="1:6">
      <c r="A249" s="60" t="s">
        <v>5427</v>
      </c>
      <c r="B249" s="71"/>
      <c r="C249" s="71">
        <f>(VLOOKUP($A249,'Base de dados 2014'!$A$3416:$C$4101,3,0))/1000000</f>
        <v>1057.0863789799998</v>
      </c>
      <c r="D249" s="71">
        <f>(VLOOKUP($A249,'Base de dados 2015'!$A$3475:$F$4152,6,0))/1000000</f>
        <v>47592.876770559997</v>
      </c>
      <c r="E249" s="71">
        <f>(VLOOKUP($A249,'Base de dados 2016'!$A$3556:$F$4270,6,0))/1000000</f>
        <v>57983.818181800001</v>
      </c>
      <c r="F249" s="71">
        <f>(VLOOKUP($A249,'Base de dados 2017'!$A$3692:$F$4414,6,0))/1000000</f>
        <v>79475.970942309999</v>
      </c>
    </row>
    <row r="250" spans="1:6">
      <c r="A250" s="60" t="s">
        <v>5428</v>
      </c>
      <c r="B250" s="71"/>
      <c r="C250" s="71">
        <f>(VLOOKUP($A250,'Base de dados 2014'!$A$3416:$C$4101,3,0))/1000000</f>
        <v>1101.0950118799999</v>
      </c>
      <c r="D250" s="71">
        <f>(VLOOKUP($A250,'Base de dados 2015'!$A$3475:$F$4152,6,0))/1000000</f>
        <v>47604.065032669998</v>
      </c>
      <c r="E250" s="71">
        <f>(VLOOKUP($A250,'Base de dados 2016'!$A$3556:$F$4270,6,0))/1000000</f>
        <v>57995.770883470002</v>
      </c>
      <c r="F250" s="71">
        <f>(VLOOKUP($A250,'Base de dados 2017'!$A$3692:$F$4414,6,0))/1000000</f>
        <v>79497.816326920001</v>
      </c>
    </row>
    <row r="251" spans="1:6">
      <c r="A251" s="60" t="s">
        <v>5429</v>
      </c>
      <c r="B251" s="71"/>
      <c r="C251" s="71">
        <f>(VLOOKUP($A251,'Base de dados 2014'!$A$3416:$C$4101,3,0))/1000000</f>
        <v>44.008632900000002</v>
      </c>
      <c r="D251" s="71">
        <f>(VLOOKUP($A251,'Base de dados 2015'!$A$3475:$F$4152,6,0))/1000000</f>
        <v>11.18826211</v>
      </c>
      <c r="E251" s="71">
        <f>(VLOOKUP($A251,'Base de dados 2016'!$A$3556:$F$4270,6,0))/1000000</f>
        <v>11.95270167</v>
      </c>
      <c r="F251" s="71">
        <f>(VLOOKUP($A251,'Base de dados 2017'!$A$3692:$F$4414,6,0))/1000000</f>
        <v>21.84538461</v>
      </c>
    </row>
    <row r="252" spans="1:6">
      <c r="A252" s="60" t="s">
        <v>5120</v>
      </c>
      <c r="B252" s="71">
        <f>VLOOKUP($A252,'Base de dados 2013'!$A$52:$F$83,3,0)/1000000</f>
        <v>0</v>
      </c>
      <c r="C252" s="71">
        <f>(VLOOKUP($A252,'Base de dados 2014'!$A$3416:$C$4101,3,0))/1000000</f>
        <v>226905.37111743999</v>
      </c>
      <c r="D252" s="71">
        <f>(VLOOKUP($A252,'Base de dados 2015'!$A$3475:$F$4152,6,0))/1000000</f>
        <v>644555.40115946997</v>
      </c>
      <c r="E252" s="71">
        <f>(VLOOKUP($A252,'Base de dados 2016'!$A$3556:$F$4270,6,0))/1000000</f>
        <v>521116.64497577999</v>
      </c>
      <c r="F252" s="71">
        <f>(VLOOKUP($A252,'Base de dados 2017'!$A$3692:$F$4414,6,0))/1000000</f>
        <v>567296.87294545991</v>
      </c>
    </row>
    <row r="253" spans="1:6">
      <c r="A253" s="60" t="s">
        <v>5430</v>
      </c>
      <c r="B253" s="71"/>
      <c r="C253" s="71">
        <f>(VLOOKUP($A253,'Base de dados 2014'!$A$3416:$C$4101,3,0))/1000000</f>
        <v>27081.130915459999</v>
      </c>
      <c r="D253" s="71">
        <f>(VLOOKUP($A253,'Base de dados 2015'!$A$3475:$F$4152,6,0))/1000000</f>
        <v>46750.116057109997</v>
      </c>
      <c r="E253" s="71">
        <f>(VLOOKUP($A253,'Base de dados 2016'!$A$3556:$F$4270,6,0))/1000000</f>
        <v>58207.432974540003</v>
      </c>
      <c r="F253" s="71">
        <f>(VLOOKUP($A253,'Base de dados 2017'!$A$3692:$F$4414,6,0))/1000000</f>
        <v>64483.807419570003</v>
      </c>
    </row>
    <row r="254" spans="1:6">
      <c r="A254" s="60" t="s">
        <v>5431</v>
      </c>
      <c r="B254" s="71"/>
      <c r="C254" s="71">
        <f>(VLOOKUP($A254,'Base de dados 2014'!$A$3416:$C$4101,3,0))/1000000</f>
        <v>27081.130915459999</v>
      </c>
      <c r="D254" s="71">
        <f>(VLOOKUP($A254,'Base de dados 2015'!$A$3475:$F$4152,6,0))/1000000</f>
        <v>45315.449948779999</v>
      </c>
      <c r="E254" s="71">
        <f>(VLOOKUP($A254,'Base de dados 2016'!$A$3556:$F$4270,6,0))/1000000</f>
        <v>55780.206772930003</v>
      </c>
      <c r="F254" s="71">
        <f>(VLOOKUP($A254,'Base de dados 2017'!$A$3692:$F$4414,6,0))/1000000</f>
        <v>49459.493653290003</v>
      </c>
    </row>
    <row r="255" spans="1:6">
      <c r="A255" s="60" t="s">
        <v>5432</v>
      </c>
      <c r="B255" s="71"/>
      <c r="C255" s="71">
        <f>(VLOOKUP($A255,'Base de dados 2014'!$A$3416:$C$4101,3,0))/1000000</f>
        <v>0</v>
      </c>
      <c r="D255" s="71">
        <f>(VLOOKUP($A255,'Base de dados 2015'!$A$3475:$F$4152,6,0))/1000000</f>
        <v>0</v>
      </c>
      <c r="E255" s="71">
        <f>(VLOOKUP($A255,'Base de dados 2016'!$A$3556:$F$4270,6,0))/1000000</f>
        <v>0</v>
      </c>
      <c r="F255" s="71">
        <f>(VLOOKUP($A255,'Base de dados 2017'!$A$3692:$F$4414,6,0))/1000000</f>
        <v>0</v>
      </c>
    </row>
    <row r="256" spans="1:6">
      <c r="A256" s="60" t="s">
        <v>5433</v>
      </c>
      <c r="B256" s="71"/>
      <c r="C256" s="71">
        <f>(VLOOKUP($A256,'Base de dados 2014'!$A$3416:$C$4101,3,0))/1000000</f>
        <v>0</v>
      </c>
      <c r="D256" s="71">
        <f>(VLOOKUP($A256,'Base de dados 2015'!$A$3475:$F$4152,6,0))/1000000</f>
        <v>1434.6661083299998</v>
      </c>
      <c r="E256" s="71">
        <f>(VLOOKUP($A256,'Base de dados 2016'!$A$3556:$F$4270,6,0))/1000000</f>
        <v>2427.2262016100003</v>
      </c>
      <c r="F256" s="71">
        <f>(VLOOKUP($A256,'Base de dados 2017'!$A$3692:$F$4414,6,0))/1000000</f>
        <v>15024.31376628</v>
      </c>
    </row>
    <row r="257" spans="1:6">
      <c r="A257" s="60" t="s">
        <v>5434</v>
      </c>
      <c r="B257" s="71"/>
      <c r="C257" s="71">
        <f>(VLOOKUP($A257,'Base de dados 2014'!$A$3416:$C$4101,3,0))/1000000</f>
        <v>0</v>
      </c>
      <c r="D257" s="71">
        <f>(VLOOKUP($A257,'Base de dados 2015'!$A$3475:$F$4152,6,0))/1000000</f>
        <v>0</v>
      </c>
      <c r="E257" s="71">
        <f>(VLOOKUP($A257,'Base de dados 2016'!$A$3556:$F$4270,6,0))/1000000</f>
        <v>0</v>
      </c>
      <c r="F257" s="71">
        <f>(VLOOKUP($A257,'Base de dados 2017'!$A$3692:$F$4414,6,0))/1000000</f>
        <v>0</v>
      </c>
    </row>
    <row r="258" spans="1:6">
      <c r="A258" s="60" t="s">
        <v>5435</v>
      </c>
      <c r="B258" s="71"/>
      <c r="C258" s="71">
        <f>(VLOOKUP($A258,'Base de dados 2014'!$A$3416:$C$4101,3,0))/1000000</f>
        <v>4506.811459640001</v>
      </c>
      <c r="D258" s="71">
        <f>(VLOOKUP($A258,'Base de dados 2015'!$A$3475:$F$4152,6,0))/1000000</f>
        <v>17731.880726930001</v>
      </c>
      <c r="E258" s="71">
        <f>(VLOOKUP($A258,'Base de dados 2016'!$A$3556:$F$4270,6,0))/1000000</f>
        <v>98251.528384040008</v>
      </c>
      <c r="F258" s="71">
        <f>(VLOOKUP($A258,'Base de dados 2017'!$A$3692:$F$4414,6,0))/1000000</f>
        <v>112439.87805092</v>
      </c>
    </row>
    <row r="259" spans="1:6">
      <c r="A259" s="60" t="s">
        <v>5436</v>
      </c>
      <c r="B259" s="71"/>
      <c r="C259" s="71">
        <f>(VLOOKUP($A259,'Base de dados 2014'!$A$3416:$C$4101,3,0))/1000000</f>
        <v>0</v>
      </c>
      <c r="D259" s="71">
        <f>(VLOOKUP($A259,'Base de dados 2015'!$A$3475:$F$4152,6,0))/1000000</f>
        <v>0</v>
      </c>
      <c r="E259" s="71">
        <f>(VLOOKUP($A259,'Base de dados 2016'!$A$3556:$F$4270,6,0))/1000000</f>
        <v>2.7141000000000003E-4</v>
      </c>
      <c r="F259" s="71">
        <f>(VLOOKUP($A259,'Base de dados 2017'!$A$3692:$F$4414,6,0))/1000000</f>
        <v>0</v>
      </c>
    </row>
    <row r="260" spans="1:6">
      <c r="A260" s="60" t="s">
        <v>5437</v>
      </c>
      <c r="B260" s="71"/>
      <c r="C260" s="71">
        <f>(VLOOKUP($A260,'Base de dados 2014'!$A$3416:$C$4101,3,0))/1000000</f>
        <v>0</v>
      </c>
      <c r="D260" s="71">
        <f>(VLOOKUP($A260,'Base de dados 2015'!$A$3475:$F$4152,6,0))/1000000</f>
        <v>0</v>
      </c>
      <c r="E260" s="71">
        <f>(VLOOKUP($A260,'Base de dados 2016'!$A$3556:$F$4270,6,0))/1000000</f>
        <v>0</v>
      </c>
      <c r="F260" s="71">
        <f>(VLOOKUP($A260,'Base de dados 2017'!$A$3692:$F$4414,6,0))/1000000</f>
        <v>0</v>
      </c>
    </row>
    <row r="261" spans="1:6">
      <c r="A261" s="60" t="s">
        <v>5438</v>
      </c>
      <c r="B261" s="71"/>
      <c r="C261" s="71">
        <f>(VLOOKUP($A261,'Base de dados 2014'!$A$3416:$C$4101,3,0))/1000000</f>
        <v>21.614392469999999</v>
      </c>
      <c r="D261" s="71">
        <f>(VLOOKUP($A261,'Base de dados 2015'!$A$3475:$F$4152,6,0))/1000000</f>
        <v>40.439774719999996</v>
      </c>
      <c r="E261" s="71">
        <f>(VLOOKUP($A261,'Base de dados 2016'!$A$3556:$F$4270,6,0))/1000000</f>
        <v>34.826957710000002</v>
      </c>
      <c r="F261" s="71">
        <f>(VLOOKUP($A261,'Base de dados 2017'!$A$3692:$F$4414,6,0))/1000000</f>
        <v>75.107005279999996</v>
      </c>
    </row>
    <row r="262" spans="1:6">
      <c r="A262" s="60" t="s">
        <v>5439</v>
      </c>
      <c r="B262" s="71"/>
      <c r="C262" s="71">
        <f>(VLOOKUP($A262,'Base de dados 2014'!$A$3416:$C$4101,3,0))/1000000</f>
        <v>4483.2452070800009</v>
      </c>
      <c r="D262" s="71">
        <f>(VLOOKUP($A262,'Base de dados 2015'!$A$3475:$F$4152,6,0))/1000000</f>
        <v>17093.225981600001</v>
      </c>
      <c r="E262" s="71">
        <f>(VLOOKUP($A262,'Base de dados 2016'!$A$3556:$F$4270,6,0))/1000000</f>
        <v>96864.741374039993</v>
      </c>
      <c r="F262" s="71">
        <f>(VLOOKUP($A262,'Base de dados 2017'!$A$3692:$F$4414,6,0))/1000000</f>
        <v>111352.09557506</v>
      </c>
    </row>
    <row r="263" spans="1:6">
      <c r="A263" s="60" t="s">
        <v>5440</v>
      </c>
      <c r="B263" s="71"/>
      <c r="C263" s="71">
        <f>(VLOOKUP($A263,'Base de dados 2014'!$A$3416:$C$4101,3,0))/1000000</f>
        <v>1.9518600899999998</v>
      </c>
      <c r="D263" s="71">
        <f>(VLOOKUP($A263,'Base de dados 2015'!$A$3475:$F$4152,6,0))/1000000</f>
        <v>598.21497061000002</v>
      </c>
      <c r="E263" s="71">
        <f>(VLOOKUP($A263,'Base de dados 2016'!$A$3556:$F$4270,6,0))/1000000</f>
        <v>1351.9597808800002</v>
      </c>
      <c r="F263" s="71">
        <f>(VLOOKUP($A263,'Base de dados 2017'!$A$3692:$F$4414,6,0))/1000000</f>
        <v>1012.67547058</v>
      </c>
    </row>
    <row r="264" spans="1:6">
      <c r="A264" s="60" t="s">
        <v>5441</v>
      </c>
      <c r="B264" s="71"/>
      <c r="C264" s="71">
        <f>(VLOOKUP($A264,'Base de dados 2014'!$A$3416:$C$4101,3,0))/1000000</f>
        <v>121386.26227019</v>
      </c>
      <c r="D264" s="71">
        <f>(VLOOKUP($A264,'Base de dados 2015'!$A$3475:$F$4152,6,0))/1000000</f>
        <v>264024.42127515998</v>
      </c>
      <c r="E264" s="71">
        <f>(VLOOKUP($A264,'Base de dados 2016'!$A$3556:$F$4270,6,0))/1000000</f>
        <v>194564.51051227996</v>
      </c>
      <c r="F264" s="71">
        <f>(VLOOKUP($A264,'Base de dados 2017'!$A$3692:$F$4414,6,0))/1000000</f>
        <v>236415.41888817999</v>
      </c>
    </row>
    <row r="265" spans="1:6">
      <c r="A265" s="60" t="s">
        <v>5442</v>
      </c>
      <c r="B265" s="71"/>
      <c r="C265" s="71">
        <f>(VLOOKUP($A265,'Base de dados 2014'!$A$3416:$C$4101,3,0))/1000000</f>
        <v>0</v>
      </c>
      <c r="D265" s="71">
        <f>(VLOOKUP($A265,'Base de dados 2015'!$A$3475:$F$4152,6,0))/1000000</f>
        <v>54951.53196072</v>
      </c>
      <c r="E265" s="71">
        <f>(VLOOKUP($A265,'Base de dados 2016'!$A$3556:$F$4270,6,0))/1000000</f>
        <v>8342.4962451499996</v>
      </c>
      <c r="F265" s="71">
        <f>(VLOOKUP($A265,'Base de dados 2017'!$A$3692:$F$4414,6,0))/1000000</f>
        <v>16324.88781154</v>
      </c>
    </row>
    <row r="266" spans="1:6">
      <c r="A266" s="60" t="s">
        <v>5443</v>
      </c>
      <c r="B266" s="71"/>
      <c r="C266" s="71">
        <f>(VLOOKUP($A266,'Base de dados 2014'!$A$3416:$C$4101,3,0))/1000000</f>
        <v>0</v>
      </c>
      <c r="D266" s="71">
        <f>(VLOOKUP($A266,'Base de dados 2015'!$A$3475:$F$4152,6,0))/1000000</f>
        <v>8.0000000000000002E-8</v>
      </c>
      <c r="E266" s="71">
        <f>(VLOOKUP($A266,'Base de dados 2016'!$A$3556:$F$4270,6,0))/1000000</f>
        <v>0</v>
      </c>
      <c r="F266" s="71">
        <f>(VLOOKUP($A266,'Base de dados 2017'!$A$3692:$F$4414,6,0))/1000000</f>
        <v>0</v>
      </c>
    </row>
    <row r="267" spans="1:6">
      <c r="A267" s="60" t="s">
        <v>5444</v>
      </c>
      <c r="B267" s="71"/>
      <c r="C267" s="71">
        <f>(VLOOKUP($A267,'Base de dados 2014'!$A$3416:$C$4101,3,0))/1000000</f>
        <v>0</v>
      </c>
      <c r="D267" s="71">
        <f>(VLOOKUP($A267,'Base de dados 2015'!$A$3475:$F$4152,6,0))/1000000</f>
        <v>7.7188559000000003</v>
      </c>
      <c r="E267" s="71">
        <f>(VLOOKUP($A267,'Base de dados 2016'!$A$3556:$F$4270,6,0))/1000000</f>
        <v>10.136557269999999</v>
      </c>
      <c r="F267" s="71">
        <f>(VLOOKUP($A267,'Base de dados 2017'!$A$3692:$F$4414,6,0))/1000000</f>
        <v>5196.37413053</v>
      </c>
    </row>
    <row r="268" spans="1:6">
      <c r="A268" s="60" t="s">
        <v>5445</v>
      </c>
      <c r="B268" s="71"/>
      <c r="C268" s="71">
        <f>(VLOOKUP($A268,'Base de dados 2014'!$A$3416:$C$4101,3,0))/1000000</f>
        <v>0</v>
      </c>
      <c r="D268" s="71">
        <f>(VLOOKUP($A268,'Base de dados 2015'!$A$3475:$F$4152,6,0))/1000000</f>
        <v>0</v>
      </c>
      <c r="E268" s="71">
        <f>(VLOOKUP($A268,'Base de dados 2016'!$A$3556:$F$4270,6,0))/1000000</f>
        <v>0</v>
      </c>
      <c r="F268" s="71">
        <f>(VLOOKUP($A268,'Base de dados 2017'!$A$3692:$F$4414,6,0))/1000000</f>
        <v>0</v>
      </c>
    </row>
    <row r="269" spans="1:6">
      <c r="A269" s="60" t="s">
        <v>5446</v>
      </c>
      <c r="B269" s="71"/>
      <c r="C269" s="71">
        <f>(VLOOKUP($A269,'Base de dados 2014'!$A$3416:$C$4101,3,0))/1000000</f>
        <v>121386.26227019</v>
      </c>
      <c r="D269" s="71">
        <f>(VLOOKUP($A269,'Base de dados 2015'!$A$3475:$F$4152,6,0))/1000000</f>
        <v>209065.17045845999</v>
      </c>
      <c r="E269" s="71">
        <f>(VLOOKUP($A269,'Base de dados 2016'!$A$3556:$F$4270,6,0))/1000000</f>
        <v>186211.87770985998</v>
      </c>
      <c r="F269" s="71">
        <f>(VLOOKUP($A269,'Base de dados 2017'!$A$3692:$F$4414,6,0))/1000000</f>
        <v>214894.15694610999</v>
      </c>
    </row>
    <row r="270" spans="1:6">
      <c r="A270" s="60" t="s">
        <v>5447</v>
      </c>
      <c r="B270" s="71"/>
      <c r="C270" s="71">
        <f>(VLOOKUP($A270,'Base de dados 2014'!$A$3416:$C$4101,3,0))/1000000</f>
        <v>0</v>
      </c>
      <c r="D270" s="71">
        <f>(VLOOKUP($A270,'Base de dados 2015'!$A$3475:$F$4152,6,0))/1000000</f>
        <v>0</v>
      </c>
      <c r="E270" s="71">
        <f>(VLOOKUP($A270,'Base de dados 2016'!$A$3556:$F$4270,6,0))/1000000</f>
        <v>0</v>
      </c>
      <c r="F270" s="71">
        <f>(VLOOKUP($A270,'Base de dados 2017'!$A$3692:$F$4414,6,0))/1000000</f>
        <v>1.9021200000000002E-2</v>
      </c>
    </row>
    <row r="271" spans="1:6">
      <c r="A271" s="60" t="s">
        <v>5448</v>
      </c>
      <c r="B271" s="71"/>
      <c r="C271" s="71">
        <f>(VLOOKUP($A271,'Base de dados 2014'!$A$3416:$C$4101,3,0))/1000000</f>
        <v>66442.508862889998</v>
      </c>
      <c r="D271" s="71">
        <f>(VLOOKUP($A271,'Base de dados 2015'!$A$3475:$F$4152,6,0))/1000000</f>
        <v>94502.759053130008</v>
      </c>
      <c r="E271" s="71">
        <f>(VLOOKUP($A271,'Base de dados 2016'!$A$3556:$F$4270,6,0))/1000000</f>
        <v>117332.51297897</v>
      </c>
      <c r="F271" s="71">
        <f>(VLOOKUP($A271,'Base de dados 2017'!$A$3692:$F$4414,6,0))/1000000</f>
        <v>104579.15373834</v>
      </c>
    </row>
    <row r="272" spans="1:6">
      <c r="A272" s="60" t="s">
        <v>5449</v>
      </c>
      <c r="B272" s="71"/>
      <c r="C272" s="71">
        <f>(VLOOKUP($A272,'Base de dados 2014'!$A$3416:$C$4101,3,0))/1000000</f>
        <v>65639.4896763</v>
      </c>
      <c r="D272" s="71">
        <f>(VLOOKUP($A272,'Base de dados 2015'!$A$3475:$F$4152,6,0))/1000000</f>
        <v>78842.460635330004</v>
      </c>
      <c r="E272" s="71">
        <f>(VLOOKUP($A272,'Base de dados 2016'!$A$3556:$F$4270,6,0))/1000000</f>
        <v>96047.506299399989</v>
      </c>
      <c r="F272" s="71">
        <f>(VLOOKUP($A272,'Base de dados 2017'!$A$3692:$F$4414,6,0))/1000000</f>
        <v>83163.973976230001</v>
      </c>
    </row>
    <row r="273" spans="1:6">
      <c r="A273" s="60" t="s">
        <v>5450</v>
      </c>
      <c r="B273" s="71"/>
      <c r="C273" s="71">
        <f>(VLOOKUP($A273,'Base de dados 2014'!$A$3416:$C$4101,3,0))/1000000</f>
        <v>803.01918659</v>
      </c>
      <c r="D273" s="71">
        <f>(VLOOKUP($A273,'Base de dados 2015'!$A$3475:$F$4152,6,0))/1000000</f>
        <v>15660.298417799999</v>
      </c>
      <c r="E273" s="71">
        <f>(VLOOKUP($A273,'Base de dados 2016'!$A$3556:$F$4270,6,0))/1000000</f>
        <v>21285.00667957</v>
      </c>
      <c r="F273" s="71">
        <f>(VLOOKUP($A273,'Base de dados 2017'!$A$3692:$F$4414,6,0))/1000000</f>
        <v>21415.179762110001</v>
      </c>
    </row>
    <row r="274" spans="1:6">
      <c r="A274" s="60" t="s">
        <v>5451</v>
      </c>
      <c r="B274" s="71"/>
      <c r="C274" s="71" t="s">
        <v>3557</v>
      </c>
      <c r="D274" s="71" t="s">
        <v>3557</v>
      </c>
      <c r="E274" s="71">
        <f>(VLOOKUP($A274,'Base de dados 2016'!$A$3556:$F$4270,6,0))/1000000</f>
        <v>41524.507663309996</v>
      </c>
      <c r="F274" s="71">
        <f>(VLOOKUP($A274,'Base de dados 2017'!$A$3692:$F$4414,6,0))/1000000</f>
        <v>33773.296751330003</v>
      </c>
    </row>
    <row r="275" spans="1:6">
      <c r="A275" s="60" t="s">
        <v>5452</v>
      </c>
      <c r="B275" s="71"/>
      <c r="C275" s="71" t="s">
        <v>3557</v>
      </c>
      <c r="D275" s="71" t="s">
        <v>3557</v>
      </c>
      <c r="E275" s="71">
        <f>(VLOOKUP($A275,'Base de dados 2016'!$A$3556:$F$4270,6,0))/1000000</f>
        <v>41524.507663309996</v>
      </c>
      <c r="F275" s="71">
        <f>(VLOOKUP($A275,'Base de dados 2017'!$A$3692:$F$4414,6,0))/1000000</f>
        <v>33773.296751330003</v>
      </c>
    </row>
    <row r="276" spans="1:6">
      <c r="A276" s="60" t="s">
        <v>5453</v>
      </c>
      <c r="B276" s="71"/>
      <c r="C276" s="71">
        <f>(VLOOKUP($A276,'Base de dados 2014'!$A$3416:$C$4101,3,0))/1000000</f>
        <v>7488.6576092599998</v>
      </c>
      <c r="D276" s="71">
        <f>(VLOOKUP($A276,'Base de dados 2015'!$A$3475:$F$4152,6,0))/1000000</f>
        <v>221546.22404714001</v>
      </c>
      <c r="E276" s="71">
        <f>(VLOOKUP($A276,'Base de dados 2016'!$A$3556:$F$4270,6,0))/1000000</f>
        <v>11236.152462639999</v>
      </c>
      <c r="F276" s="71">
        <f>(VLOOKUP($A276,'Base de dados 2017'!$A$3692:$F$4414,6,0))/1000000</f>
        <v>15605.29907592</v>
      </c>
    </row>
    <row r="277" spans="1:6">
      <c r="A277" s="60" t="s">
        <v>5121</v>
      </c>
      <c r="B277" s="71">
        <f>VLOOKUP($A277,'Base de dados 2013'!$A$52:$F$83,3,0)/1000000</f>
        <v>891.78132788999994</v>
      </c>
      <c r="C277" s="71">
        <f>(VLOOKUP($A277,'Base de dados 2014'!$A$3416:$C$4101,3,0))/1000000</f>
        <v>9310502.0480289515</v>
      </c>
      <c r="D277" s="71">
        <f>(VLOOKUP($A277,'Base de dados 2015'!$A$3475:$F$4152,6,0))/1000000</f>
        <v>21735.347253299999</v>
      </c>
      <c r="E277" s="71">
        <f>(VLOOKUP($A277,'Base de dados 2016'!$A$3556:$F$4270,6,0))/1000000</f>
        <v>101889.37727424</v>
      </c>
      <c r="F277" s="71">
        <f>(VLOOKUP($A277,'Base de dados 2017'!$A$3692:$F$4414,6,0))/1000000</f>
        <v>64924.743603850002</v>
      </c>
    </row>
    <row r="278" spans="1:6">
      <c r="A278" s="60" t="s">
        <v>5454</v>
      </c>
      <c r="B278" s="71"/>
      <c r="C278" s="71">
        <f>(VLOOKUP($A278,'Base de dados 2014'!$A$3416:$C$4101,3,0))/1000000</f>
        <v>9309705.2814635597</v>
      </c>
      <c r="D278" s="71">
        <f>(VLOOKUP($A278,'Base de dados 2015'!$A$3475:$F$4152,6,0))/1000000</f>
        <v>0</v>
      </c>
      <c r="E278" s="71">
        <f>(VLOOKUP($A278,'Base de dados 2016'!$A$3556:$F$4270,6,0))/1000000</f>
        <v>0</v>
      </c>
      <c r="F278" s="71">
        <f>(VLOOKUP($A278,'Base de dados 2017'!$A$3692:$F$4414,6,0))/1000000</f>
        <v>0</v>
      </c>
    </row>
    <row r="279" spans="1:6">
      <c r="A279" s="60" t="s">
        <v>5455</v>
      </c>
      <c r="B279" s="71"/>
      <c r="C279" s="71">
        <f>(VLOOKUP($A279,'Base de dados 2014'!$A$3416:$C$4101,3,0))/1000000</f>
        <v>4810437.6948798206</v>
      </c>
      <c r="D279" s="71">
        <f>(VLOOKUP($A279,'Base de dados 2015'!$A$3475:$F$4152,6,0))/1000000</f>
        <v>0</v>
      </c>
      <c r="E279" s="71">
        <f>(VLOOKUP($A279,'Base de dados 2016'!$A$3556:$F$4270,6,0))/1000000</f>
        <v>0</v>
      </c>
      <c r="F279" s="71">
        <f>(VLOOKUP($A279,'Base de dados 2017'!$A$3692:$F$4414,6,0))/1000000</f>
        <v>0</v>
      </c>
    </row>
    <row r="280" spans="1:6">
      <c r="A280" s="60" t="s">
        <v>5456</v>
      </c>
      <c r="B280" s="71"/>
      <c r="C280" s="71">
        <f>(VLOOKUP($A280,'Base de dados 2014'!$A$3416:$C$4101,3,0))/1000000</f>
        <v>4481215.5864829104</v>
      </c>
      <c r="D280" s="71">
        <f>(VLOOKUP($A280,'Base de dados 2015'!$A$3475:$F$4152,6,0))/1000000</f>
        <v>0</v>
      </c>
      <c r="E280" s="71">
        <f>(VLOOKUP($A280,'Base de dados 2016'!$A$3556:$F$4270,6,0))/1000000</f>
        <v>0</v>
      </c>
      <c r="F280" s="71">
        <f>(VLOOKUP($A280,'Base de dados 2017'!$A$3692:$F$4414,6,0))/1000000</f>
        <v>0</v>
      </c>
    </row>
    <row r="281" spans="1:6">
      <c r="A281" s="60" t="s">
        <v>5457</v>
      </c>
      <c r="B281" s="71"/>
      <c r="C281" s="71">
        <f>(VLOOKUP($A281,'Base de dados 2014'!$A$3416:$C$4101,3,0))/1000000</f>
        <v>0</v>
      </c>
      <c r="D281" s="71">
        <f>(VLOOKUP($A281,'Base de dados 2015'!$A$3475:$F$4152,6,0))/1000000</f>
        <v>0</v>
      </c>
      <c r="E281" s="71">
        <f>(VLOOKUP($A281,'Base de dados 2016'!$A$3556:$F$4270,6,0))/1000000</f>
        <v>0</v>
      </c>
      <c r="F281" s="71">
        <f>(VLOOKUP($A281,'Base de dados 2017'!$A$3692:$F$4414,6,0))/1000000</f>
        <v>0</v>
      </c>
    </row>
    <row r="282" spans="1:6">
      <c r="A282" s="60" t="s">
        <v>5458</v>
      </c>
      <c r="B282" s="71"/>
      <c r="C282" s="71">
        <f>(VLOOKUP($A282,'Base de dados 2014'!$A$3416:$C$4101,3,0))/1000000</f>
        <v>18052.000100830002</v>
      </c>
      <c r="D282" s="71">
        <f>(VLOOKUP($A282,'Base de dados 2015'!$A$3475:$F$4152,6,0))/1000000</f>
        <v>0</v>
      </c>
      <c r="E282" s="71">
        <f>(VLOOKUP($A282,'Base de dados 2016'!$A$3556:$F$4270,6,0))/1000000</f>
        <v>0</v>
      </c>
      <c r="F282" s="71">
        <f>(VLOOKUP($A282,'Base de dados 2017'!$A$3692:$F$4414,6,0))/1000000</f>
        <v>0</v>
      </c>
    </row>
    <row r="283" spans="1:6">
      <c r="A283" s="60" t="s">
        <v>3415</v>
      </c>
      <c r="B283" s="71"/>
      <c r="C283" s="71" t="s">
        <v>3557</v>
      </c>
      <c r="D283" s="71" t="s">
        <v>3557</v>
      </c>
      <c r="E283" s="71" t="s">
        <v>3557</v>
      </c>
      <c r="F283" s="71">
        <f>(VLOOKUP($A283,'Base de dados 2017'!$A$3692:$F$4414,6,0))/1000000</f>
        <v>0</v>
      </c>
    </row>
    <row r="284" spans="1:6">
      <c r="A284" s="60" t="s">
        <v>5459</v>
      </c>
      <c r="B284" s="71"/>
      <c r="C284" s="71">
        <f>(VLOOKUP($A284,'Base de dados 2014'!$A$3416:$C$4101,3,0))/1000000</f>
        <v>425.05630338000003</v>
      </c>
      <c r="D284" s="71">
        <f>(VLOOKUP($A284,'Base de dados 2015'!$A$3475:$F$4152,6,0))/1000000</f>
        <v>434.84030306</v>
      </c>
      <c r="E284" s="71">
        <f>(VLOOKUP($A284,'Base de dados 2016'!$A$3556:$F$4270,6,0))/1000000</f>
        <v>687.57021323000004</v>
      </c>
      <c r="F284" s="71">
        <f>(VLOOKUP($A284,'Base de dados 2017'!$A$3692:$F$4414,6,0))/1000000</f>
        <v>1359.8030978600002</v>
      </c>
    </row>
    <row r="285" spans="1:6">
      <c r="A285" s="60" t="s">
        <v>5460</v>
      </c>
      <c r="B285" s="71"/>
      <c r="C285" s="71">
        <f>(VLOOKUP($A285,'Base de dados 2014'!$A$3416:$C$4101,3,0))/1000000</f>
        <v>70.505886930000003</v>
      </c>
      <c r="D285" s="71">
        <f>(VLOOKUP($A285,'Base de dados 2015'!$A$3475:$F$4152,6,0))/1000000</f>
        <v>3.8552263600000001</v>
      </c>
      <c r="E285" s="71">
        <f>(VLOOKUP($A285,'Base de dados 2016'!$A$3556:$F$4270,6,0))/1000000</f>
        <v>1.48202364</v>
      </c>
      <c r="F285" s="71">
        <f>(VLOOKUP($A285,'Base de dados 2017'!$A$3692:$F$4414,6,0))/1000000</f>
        <v>3.0389402200000002</v>
      </c>
    </row>
    <row r="286" spans="1:6">
      <c r="A286" s="60" t="s">
        <v>5461</v>
      </c>
      <c r="B286" s="71"/>
      <c r="C286" s="71">
        <f>(VLOOKUP($A286,'Base de dados 2014'!$A$3416:$C$4101,3,0))/1000000</f>
        <v>0</v>
      </c>
      <c r="D286" s="71">
        <f>(VLOOKUP($A286,'Base de dados 2015'!$A$3475:$F$4152,6,0))/1000000</f>
        <v>0</v>
      </c>
      <c r="E286" s="71">
        <f>(VLOOKUP($A286,'Base de dados 2016'!$A$3556:$F$4270,6,0))/1000000</f>
        <v>0</v>
      </c>
      <c r="F286" s="71">
        <f>(VLOOKUP($A286,'Base de dados 2017'!$A$3692:$F$4414,6,0))/1000000</f>
        <v>0</v>
      </c>
    </row>
    <row r="287" spans="1:6">
      <c r="A287" s="60" t="s">
        <v>5462</v>
      </c>
      <c r="B287" s="71"/>
      <c r="C287" s="71">
        <f>(VLOOKUP($A287,'Base de dados 2014'!$A$3416:$C$4101,3,0))/1000000</f>
        <v>354.55041645000006</v>
      </c>
      <c r="D287" s="71">
        <f>(VLOOKUP($A287,'Base de dados 2015'!$A$3475:$F$4152,6,0))/1000000</f>
        <v>430.98507669999998</v>
      </c>
      <c r="E287" s="71">
        <f>(VLOOKUP($A287,'Base de dados 2016'!$A$3556:$F$4270,6,0))/1000000</f>
        <v>686.08818959000007</v>
      </c>
      <c r="F287" s="71">
        <f>(VLOOKUP($A287,'Base de dados 2017'!$A$3692:$F$4414,6,0))/1000000</f>
        <v>1356.7641576400001</v>
      </c>
    </row>
    <row r="288" spans="1:6">
      <c r="A288" s="60" t="s">
        <v>5463</v>
      </c>
      <c r="B288" s="71"/>
      <c r="C288" s="71">
        <f>(VLOOKUP($A288,'Base de dados 2014'!$A$3416:$C$4101,3,0))/1000000</f>
        <v>0</v>
      </c>
      <c r="D288" s="71">
        <f>(VLOOKUP($A288,'Base de dados 2015'!$A$3475:$F$4152,6,0))/1000000</f>
        <v>0</v>
      </c>
      <c r="E288" s="71">
        <f>(VLOOKUP($A288,'Base de dados 2016'!$A$3556:$F$4270,6,0))/1000000</f>
        <v>0</v>
      </c>
      <c r="F288" s="71">
        <f>(VLOOKUP($A288,'Base de dados 2017'!$A$3692:$F$4414,6,0))/1000000</f>
        <v>0</v>
      </c>
    </row>
    <row r="289" spans="1:6">
      <c r="A289" s="60" t="s">
        <v>5464</v>
      </c>
      <c r="B289" s="71"/>
      <c r="C289" s="71">
        <f>(VLOOKUP($A289,'Base de dados 2014'!$A$3416:$C$4101,3,0))/1000000</f>
        <v>330.74242308999999</v>
      </c>
      <c r="D289" s="71">
        <f>(VLOOKUP($A289,'Base de dados 2015'!$A$3475:$F$4152,6,0))/1000000</f>
        <v>691.66512514999999</v>
      </c>
      <c r="E289" s="71">
        <f>(VLOOKUP($A289,'Base de dados 2016'!$A$3556:$F$4270,6,0))/1000000</f>
        <v>985.76465473000007</v>
      </c>
      <c r="F289" s="71">
        <f>(VLOOKUP($A289,'Base de dados 2017'!$A$3692:$F$4414,6,0))/1000000</f>
        <v>365.08906327</v>
      </c>
    </row>
    <row r="290" spans="1:6">
      <c r="A290" s="60" t="s">
        <v>5465</v>
      </c>
      <c r="B290" s="71"/>
      <c r="C290" s="71">
        <f>(VLOOKUP($A290,'Base de dados 2014'!$A$3416:$C$4101,3,0))/1000000</f>
        <v>330.74242308999999</v>
      </c>
      <c r="D290" s="71">
        <f>(VLOOKUP($A290,'Base de dados 2015'!$A$3475:$F$4152,6,0))/1000000</f>
        <v>91.881557279999996</v>
      </c>
      <c r="E290" s="71">
        <f>(VLOOKUP($A290,'Base de dados 2016'!$A$3556:$F$4270,6,0))/1000000</f>
        <v>510.02129272000002</v>
      </c>
      <c r="F290" s="71">
        <f>(VLOOKUP($A290,'Base de dados 2017'!$A$3692:$F$4414,6,0))/1000000</f>
        <v>138.90692524000002</v>
      </c>
    </row>
    <row r="291" spans="1:6">
      <c r="A291" s="60" t="s">
        <v>5466</v>
      </c>
      <c r="B291" s="71"/>
      <c r="C291" s="71">
        <f>(VLOOKUP($A291,'Base de dados 2014'!$A$3416:$C$4101,3,0))/1000000</f>
        <v>0</v>
      </c>
      <c r="D291" s="71">
        <f>(VLOOKUP($A291,'Base de dados 2015'!$A$3475:$F$4152,6,0))/1000000</f>
        <v>599.78356786999996</v>
      </c>
      <c r="E291" s="71">
        <f>(VLOOKUP($A291,'Base de dados 2016'!$A$3556:$F$4270,6,0))/1000000</f>
        <v>475.74336201</v>
      </c>
      <c r="F291" s="71">
        <f>(VLOOKUP($A291,'Base de dados 2017'!$A$3692:$F$4414,6,0))/1000000</f>
        <v>226.18213803</v>
      </c>
    </row>
    <row r="292" spans="1:6">
      <c r="A292" s="60" t="s">
        <v>5467</v>
      </c>
      <c r="B292" s="71"/>
      <c r="C292" s="71">
        <f>(VLOOKUP($A292,'Base de dados 2014'!$A$3416:$C$4101,3,0))/1000000</f>
        <v>0</v>
      </c>
      <c r="D292" s="71">
        <f>(VLOOKUP($A292,'Base de dados 2015'!$A$3475:$F$4152,6,0))/1000000</f>
        <v>0</v>
      </c>
      <c r="E292" s="71">
        <f>(VLOOKUP($A292,'Base de dados 2016'!$A$3556:$F$4270,6,0))/1000000</f>
        <v>0</v>
      </c>
      <c r="F292" s="71">
        <f>(VLOOKUP($A292,'Base de dados 2017'!$A$3692:$F$4414,6,0))/1000000</f>
        <v>0</v>
      </c>
    </row>
    <row r="293" spans="1:6">
      <c r="A293" s="60" t="s">
        <v>5468</v>
      </c>
      <c r="B293" s="71"/>
      <c r="C293" s="71">
        <f>(VLOOKUP($A293,'Base de dados 2014'!$A$3416:$C$4101,3,0))/1000000</f>
        <v>12.115662</v>
      </c>
      <c r="D293" s="71">
        <f>(VLOOKUP($A293,'Base de dados 2015'!$A$3475:$F$4152,6,0))/1000000</f>
        <v>0</v>
      </c>
      <c r="E293" s="71">
        <f>(VLOOKUP($A293,'Base de dados 2016'!$A$3556:$F$4270,6,0))/1000000</f>
        <v>0</v>
      </c>
      <c r="F293" s="71">
        <f>(VLOOKUP($A293,'Base de dados 2017'!$A$3692:$F$4414,6,0))/1000000</f>
        <v>0</v>
      </c>
    </row>
    <row r="294" spans="1:6">
      <c r="A294" s="60" t="s">
        <v>5469</v>
      </c>
      <c r="B294" s="71"/>
      <c r="C294" s="71">
        <f>(VLOOKUP($A294,'Base de dados 2014'!$A$3416:$C$4101,3,0))/1000000</f>
        <v>27.63145755</v>
      </c>
      <c r="D294" s="71">
        <f>(VLOOKUP($A294,'Base de dados 2015'!$A$3475:$F$4152,6,0))/1000000</f>
        <v>19.31561825</v>
      </c>
      <c r="E294" s="71">
        <f>(VLOOKUP($A294,'Base de dados 2016'!$A$3556:$F$4270,6,0))/1000000</f>
        <v>3.8517860800000001</v>
      </c>
      <c r="F294" s="71">
        <f>(VLOOKUP($A294,'Base de dados 2017'!$A$3692:$F$4414,6,0))/1000000</f>
        <v>29.350686449999998</v>
      </c>
    </row>
    <row r="295" spans="1:6">
      <c r="A295" s="60" t="s">
        <v>5470</v>
      </c>
      <c r="B295" s="71"/>
      <c r="C295" s="71">
        <f>(VLOOKUP($A295,'Base de dados 2014'!$A$3416:$C$4101,3,0))/1000000</f>
        <v>0</v>
      </c>
      <c r="D295" s="71">
        <f>(VLOOKUP($A295,'Base de dados 2015'!$A$3475:$F$4152,6,0))/1000000</f>
        <v>0</v>
      </c>
      <c r="E295" s="71">
        <f>(VLOOKUP($A295,'Base de dados 2016'!$A$3556:$F$4270,6,0))/1000000</f>
        <v>0</v>
      </c>
      <c r="F295" s="71">
        <f>(VLOOKUP($A295,'Base de dados 2017'!$A$3692:$F$4414,6,0))/1000000</f>
        <v>0</v>
      </c>
    </row>
    <row r="296" spans="1:6">
      <c r="A296" s="60" t="s">
        <v>5471</v>
      </c>
      <c r="B296" s="71"/>
      <c r="C296" s="71">
        <f>(VLOOKUP($A296,'Base de dados 2014'!$A$3416:$C$4101,3,0))/1000000</f>
        <v>0</v>
      </c>
      <c r="D296" s="71">
        <f>(VLOOKUP($A296,'Base de dados 2015'!$A$3475:$F$4152,6,0))/1000000</f>
        <v>0</v>
      </c>
      <c r="E296" s="71">
        <f>(VLOOKUP($A296,'Base de dados 2016'!$A$3556:$F$4270,6,0))/1000000</f>
        <v>0</v>
      </c>
      <c r="F296" s="71">
        <f>(VLOOKUP($A296,'Base de dados 2017'!$A$3692:$F$4414,6,0))/1000000</f>
        <v>0</v>
      </c>
    </row>
    <row r="297" spans="1:6">
      <c r="A297" s="60" t="s">
        <v>5472</v>
      </c>
      <c r="B297" s="71"/>
      <c r="C297" s="71">
        <f>(VLOOKUP($A297,'Base de dados 2014'!$A$3416:$C$4101,3,0))/1000000</f>
        <v>0</v>
      </c>
      <c r="D297" s="71">
        <f>(VLOOKUP($A297,'Base de dados 2015'!$A$3475:$F$4152,6,0))/1000000</f>
        <v>0</v>
      </c>
      <c r="E297" s="71">
        <f>(VLOOKUP($A297,'Base de dados 2016'!$A$3556:$F$4270,6,0))/1000000</f>
        <v>0</v>
      </c>
      <c r="F297" s="71">
        <f>(VLOOKUP($A297,'Base de dados 2017'!$A$3692:$F$4414,6,0))/1000000</f>
        <v>0</v>
      </c>
    </row>
    <row r="298" spans="1:6">
      <c r="A298" s="60" t="s">
        <v>5473</v>
      </c>
      <c r="B298" s="71"/>
      <c r="C298" s="71">
        <f>(VLOOKUP($A298,'Base de dados 2014'!$A$3416:$C$4101,3,0))/1000000</f>
        <v>1.2207193699999999</v>
      </c>
      <c r="D298" s="71">
        <f>(VLOOKUP($A298,'Base de dados 2015'!$A$3475:$F$4152,6,0))/1000000</f>
        <v>2.6491850000000001</v>
      </c>
      <c r="E298" s="71">
        <f>(VLOOKUP($A298,'Base de dados 2016'!$A$3556:$F$4270,6,0))/1000000</f>
        <v>1.6091053700000002</v>
      </c>
      <c r="F298" s="71">
        <f>(VLOOKUP($A298,'Base de dados 2017'!$A$3692:$F$4414,6,0))/1000000</f>
        <v>1.73347534</v>
      </c>
    </row>
    <row r="299" spans="1:6">
      <c r="A299" s="60" t="s">
        <v>5474</v>
      </c>
      <c r="B299" s="71"/>
      <c r="C299" s="71" t="s">
        <v>3557</v>
      </c>
      <c r="D299" s="71">
        <f>(VLOOKUP($A299,'Base de dados 2015'!$A$3475:$F$4152,6,0))/1000000</f>
        <v>20586.877021839999</v>
      </c>
      <c r="E299" s="71">
        <f>(VLOOKUP($A299,'Base de dados 2016'!$A$3556:$F$4270,6,0))/1000000</f>
        <v>100210.58151483</v>
      </c>
      <c r="F299" s="71">
        <f>(VLOOKUP($A299,'Base de dados 2017'!$A$3692:$F$4414,6,0))/1000000</f>
        <v>63168.767280929998</v>
      </c>
    </row>
    <row r="300" spans="1:6">
      <c r="A300" s="60" t="s">
        <v>5122</v>
      </c>
      <c r="B300" s="71">
        <f>VLOOKUP($A300,'Base de dados 2013'!$A$52:$F$83,3,0)/1000000</f>
        <v>118916.63256744</v>
      </c>
      <c r="C300" s="71">
        <f>(VLOOKUP($A300,'Base de dados 2014'!$A$3416:$C$4101,3,0))/1000000</f>
        <v>0</v>
      </c>
      <c r="D300" s="71">
        <f>(VLOOKUP($A300,'Base de dados 2015'!$A$3475:$F$4152,6,0))/1000000</f>
        <v>342712.96165832994</v>
      </c>
      <c r="E300" s="71">
        <f>(VLOOKUP($A300,'Base de dados 2016'!$A$3556:$F$4270,6,0))/1000000</f>
        <v>306867.89049068</v>
      </c>
      <c r="F300" s="71">
        <f>(VLOOKUP($A300,'Base de dados 2017'!$A$3692:$F$4414,6,0))/1000000</f>
        <v>178441.85261429002</v>
      </c>
    </row>
    <row r="301" spans="1:6">
      <c r="A301" s="60" t="s">
        <v>5475</v>
      </c>
      <c r="B301" s="71"/>
      <c r="C301" s="71">
        <f>(VLOOKUP($A301,'Base de dados 2014'!$A$3416:$C$4101,3,0))/1000000</f>
        <v>0</v>
      </c>
      <c r="D301" s="71">
        <f>(VLOOKUP($A301,'Base de dados 2015'!$A$3475:$F$4152,6,0))/1000000</f>
        <v>32261.83693102</v>
      </c>
      <c r="E301" s="71">
        <f>(VLOOKUP($A301,'Base de dados 2016'!$A$3556:$F$4270,6,0))/1000000</f>
        <v>93636.056611709995</v>
      </c>
      <c r="F301" s="71">
        <f>(VLOOKUP($A301,'Base de dados 2017'!$A$3692:$F$4414,6,0))/1000000</f>
        <v>70759.636310360002</v>
      </c>
    </row>
    <row r="302" spans="1:6">
      <c r="A302" s="60" t="s">
        <v>5476</v>
      </c>
      <c r="B302" s="71"/>
      <c r="C302" s="71">
        <f>(VLOOKUP($A302,'Base de dados 2014'!$A$3416:$C$4101,3,0))/1000000</f>
        <v>0</v>
      </c>
      <c r="D302" s="71">
        <f>(VLOOKUP($A302,'Base de dados 2015'!$A$3475:$F$4152,6,0))/1000000</f>
        <v>32261.71317802</v>
      </c>
      <c r="E302" s="71">
        <f>(VLOOKUP($A302,'Base de dados 2016'!$A$3556:$F$4270,6,0))/1000000</f>
        <v>93635.94024245</v>
      </c>
      <c r="F302" s="71">
        <f>(VLOOKUP($A302,'Base de dados 2017'!$A$3692:$F$4414,6,0))/1000000</f>
        <v>70759.380664529992</v>
      </c>
    </row>
    <row r="303" spans="1:6">
      <c r="A303" s="60" t="s">
        <v>5477</v>
      </c>
      <c r="B303" s="71"/>
      <c r="C303" s="71">
        <f>(VLOOKUP($A303,'Base de dados 2014'!$A$3416:$C$4101,3,0))/1000000</f>
        <v>0</v>
      </c>
      <c r="D303" s="71">
        <f>(VLOOKUP($A303,'Base de dados 2015'!$A$3475:$F$4152,6,0))/1000000</f>
        <v>0.123753</v>
      </c>
      <c r="E303" s="71">
        <f>(VLOOKUP($A303,'Base de dados 2016'!$A$3556:$F$4270,6,0))/1000000</f>
        <v>0.11636925999999999</v>
      </c>
      <c r="F303" s="71">
        <f>(VLOOKUP($A303,'Base de dados 2017'!$A$3692:$F$4414,6,0))/1000000</f>
        <v>0.25564582999999996</v>
      </c>
    </row>
    <row r="304" spans="1:6">
      <c r="A304" s="60" t="s">
        <v>5478</v>
      </c>
      <c r="B304" s="71"/>
      <c r="C304" s="71">
        <f>(VLOOKUP($A304,'Base de dados 2014'!$A$3416:$C$4101,3,0))/1000000</f>
        <v>0</v>
      </c>
      <c r="D304" s="71">
        <f>(VLOOKUP($A304,'Base de dados 2015'!$A$3475:$F$4152,6,0))/1000000</f>
        <v>0</v>
      </c>
      <c r="E304" s="71">
        <f>(VLOOKUP($A304,'Base de dados 2016'!$A$3556:$F$4270,6,0))/1000000</f>
        <v>0</v>
      </c>
      <c r="F304" s="71">
        <f>(VLOOKUP($A304,'Base de dados 2017'!$A$3692:$F$4414,6,0))/1000000</f>
        <v>0</v>
      </c>
    </row>
    <row r="305" spans="1:6">
      <c r="A305" s="60" t="s">
        <v>5479</v>
      </c>
      <c r="B305" s="71"/>
      <c r="C305" s="71">
        <f>(VLOOKUP($A305,'Base de dados 2014'!$A$3416:$C$4101,3,0))/1000000</f>
        <v>0</v>
      </c>
      <c r="D305" s="71">
        <f>(VLOOKUP($A305,'Base de dados 2015'!$A$3475:$F$4152,6,0))/1000000</f>
        <v>120.95967218999999</v>
      </c>
      <c r="E305" s="71">
        <f>(VLOOKUP($A305,'Base de dados 2016'!$A$3556:$F$4270,6,0))/1000000</f>
        <v>125.13168811999999</v>
      </c>
      <c r="F305" s="71">
        <f>(VLOOKUP($A305,'Base de dados 2017'!$A$3692:$F$4414,6,0))/1000000</f>
        <v>179.50203465999999</v>
      </c>
    </row>
    <row r="306" spans="1:6">
      <c r="A306" s="60" t="s">
        <v>5480</v>
      </c>
      <c r="B306" s="71"/>
      <c r="C306" s="71">
        <f>(VLOOKUP($A306,'Base de dados 2014'!$A$3416:$C$4101,3,0))/1000000</f>
        <v>0</v>
      </c>
      <c r="D306" s="71">
        <f>(VLOOKUP($A306,'Base de dados 2015'!$A$3475:$F$4152,6,0))/1000000</f>
        <v>6.4594520000000002E-2</v>
      </c>
      <c r="E306" s="71">
        <f>(VLOOKUP($A306,'Base de dados 2016'!$A$3556:$F$4270,6,0))/1000000</f>
        <v>2.2849599999999999E-3</v>
      </c>
      <c r="F306" s="71">
        <f>(VLOOKUP($A306,'Base de dados 2017'!$A$3692:$F$4414,6,0))/1000000</f>
        <v>0</v>
      </c>
    </row>
    <row r="307" spans="1:6">
      <c r="A307" s="60" t="s">
        <v>5481</v>
      </c>
      <c r="B307" s="71"/>
      <c r="C307" s="71">
        <f>(VLOOKUP($A307,'Base de dados 2014'!$A$3416:$C$4101,3,0))/1000000</f>
        <v>0</v>
      </c>
      <c r="D307" s="71">
        <f>(VLOOKUP($A307,'Base de dados 2015'!$A$3475:$F$4152,6,0))/1000000</f>
        <v>120.89507767000001</v>
      </c>
      <c r="E307" s="71">
        <f>(VLOOKUP($A307,'Base de dados 2016'!$A$3556:$F$4270,6,0))/1000000</f>
        <v>125.12940316</v>
      </c>
      <c r="F307" s="71">
        <f>(VLOOKUP($A307,'Base de dados 2017'!$A$3692:$F$4414,6,0))/1000000</f>
        <v>179.50203465999999</v>
      </c>
    </row>
    <row r="308" spans="1:6">
      <c r="A308" s="60" t="s">
        <v>5482</v>
      </c>
      <c r="B308" s="71"/>
      <c r="C308" s="71">
        <f>(VLOOKUP($A308,'Base de dados 2014'!$A$3416:$C$4101,3,0))/1000000</f>
        <v>0</v>
      </c>
      <c r="D308" s="71">
        <f>(VLOOKUP($A308,'Base de dados 2015'!$A$3475:$F$4152,6,0))/1000000</f>
        <v>0</v>
      </c>
      <c r="E308" s="71">
        <f>(VLOOKUP($A308,'Base de dados 2016'!$A$3556:$F$4270,6,0))/1000000</f>
        <v>0</v>
      </c>
      <c r="F308" s="71">
        <f>(VLOOKUP($A308,'Base de dados 2017'!$A$3692:$F$4414,6,0))/1000000</f>
        <v>0</v>
      </c>
    </row>
    <row r="309" spans="1:6">
      <c r="A309" s="60" t="s">
        <v>5483</v>
      </c>
      <c r="B309" s="71"/>
      <c r="C309" s="71" t="s">
        <v>3557</v>
      </c>
      <c r="D309" s="71">
        <f>(VLOOKUP($A309,'Base de dados 2015'!$A$3475:$F$4152,6,0))/1000000</f>
        <v>0</v>
      </c>
      <c r="E309" s="71">
        <f>(VLOOKUP($A309,'Base de dados 2016'!$A$3556:$F$4270,6,0))/1000000</f>
        <v>0</v>
      </c>
      <c r="F309" s="71">
        <f>(VLOOKUP($A309,'Base de dados 2017'!$A$3692:$F$4414,6,0))/1000000</f>
        <v>0</v>
      </c>
    </row>
    <row r="310" spans="1:6">
      <c r="A310" s="60" t="s">
        <v>5484</v>
      </c>
      <c r="B310" s="71"/>
      <c r="C310" s="71">
        <f>(VLOOKUP($A310,'Base de dados 2014'!$A$3416:$C$4101,3,0))/1000000</f>
        <v>0</v>
      </c>
      <c r="D310" s="71">
        <f>(VLOOKUP($A310,'Base de dados 2015'!$A$3475:$F$4152,6,0))/1000000</f>
        <v>66304.648979379999</v>
      </c>
      <c r="E310" s="71">
        <f>(VLOOKUP($A310,'Base de dados 2016'!$A$3556:$F$4270,6,0))/1000000</f>
        <v>75709.303810140002</v>
      </c>
      <c r="F310" s="71">
        <f>(VLOOKUP($A310,'Base de dados 2017'!$A$3692:$F$4414,6,0))/1000000</f>
        <v>43797.956334130002</v>
      </c>
    </row>
    <row r="311" spans="1:6">
      <c r="A311" s="60" t="s">
        <v>5485</v>
      </c>
      <c r="B311" s="71"/>
      <c r="C311" s="71">
        <f>(VLOOKUP($A311,'Base de dados 2014'!$A$3416:$C$4101,3,0))/1000000</f>
        <v>0</v>
      </c>
      <c r="D311" s="71">
        <f>(VLOOKUP($A311,'Base de dados 2015'!$A$3475:$F$4152,6,0))/1000000</f>
        <v>10.285353599999999</v>
      </c>
      <c r="E311" s="71">
        <f>(VLOOKUP($A311,'Base de dados 2016'!$A$3556:$F$4270,6,0))/1000000</f>
        <v>0.11896851</v>
      </c>
      <c r="F311" s="71">
        <f>(VLOOKUP($A311,'Base de dados 2017'!$A$3692:$F$4414,6,0))/1000000</f>
        <v>5.9589956200000005</v>
      </c>
    </row>
    <row r="312" spans="1:6">
      <c r="A312" s="60" t="s">
        <v>5486</v>
      </c>
      <c r="B312" s="71"/>
      <c r="C312" s="71">
        <f>(VLOOKUP($A312,'Base de dados 2014'!$A$3416:$C$4101,3,0))/1000000</f>
        <v>0</v>
      </c>
      <c r="D312" s="71">
        <f>(VLOOKUP($A312,'Base de dados 2015'!$A$3475:$F$4152,6,0))/1000000</f>
        <v>4.0447135899999997</v>
      </c>
      <c r="E312" s="71">
        <f>(VLOOKUP($A312,'Base de dados 2016'!$A$3556:$F$4270,6,0))/1000000</f>
        <v>3.6304325199999998</v>
      </c>
      <c r="F312" s="71">
        <f>(VLOOKUP($A312,'Base de dados 2017'!$A$3692:$F$4414,6,0))/1000000</f>
        <v>5.0550368899999993</v>
      </c>
    </row>
    <row r="313" spans="1:6">
      <c r="A313" s="60" t="s">
        <v>5487</v>
      </c>
      <c r="B313" s="71"/>
      <c r="C313" s="71">
        <f>(VLOOKUP($A313,'Base de dados 2014'!$A$3416:$C$4101,3,0))/1000000</f>
        <v>0</v>
      </c>
      <c r="D313" s="71">
        <f>(VLOOKUP($A313,'Base de dados 2015'!$A$3475:$F$4152,6,0))/1000000</f>
        <v>4.7981742499999998</v>
      </c>
      <c r="E313" s="71">
        <f>(VLOOKUP($A313,'Base de dados 2016'!$A$3556:$F$4270,6,0))/1000000</f>
        <v>220.95066636999999</v>
      </c>
      <c r="F313" s="71">
        <f>(VLOOKUP($A313,'Base de dados 2017'!$A$3692:$F$4414,6,0))/1000000</f>
        <v>354.81577464999998</v>
      </c>
    </row>
    <row r="314" spans="1:6">
      <c r="A314" s="60" t="s">
        <v>5488</v>
      </c>
      <c r="B314" s="71"/>
      <c r="C314" s="71" t="s">
        <v>3557</v>
      </c>
      <c r="D314" s="71" t="s">
        <v>3557</v>
      </c>
      <c r="E314" s="71">
        <f>(VLOOKUP($A314,'Base de dados 2016'!$A$3556:$F$4270,6,0))/1000000</f>
        <v>3.6872839599999998</v>
      </c>
      <c r="F314" s="71">
        <f>(VLOOKUP($A314,'Base de dados 2017'!$A$3692:$F$4414,6,0))/1000000</f>
        <v>4.6806959299999997</v>
      </c>
    </row>
    <row r="315" spans="1:6">
      <c r="A315" s="60" t="s">
        <v>5489</v>
      </c>
      <c r="B315" s="71"/>
      <c r="C315" s="71">
        <f>(VLOOKUP($A315,'Base de dados 2014'!$A$3416:$C$4101,3,0))/1000000</f>
        <v>0</v>
      </c>
      <c r="D315" s="71">
        <f>(VLOOKUP($A315,'Base de dados 2015'!$A$3475:$F$4152,6,0))/1000000</f>
        <v>66285.520737940009</v>
      </c>
      <c r="E315" s="71">
        <f>(VLOOKUP($A315,'Base de dados 2016'!$A$3556:$F$4270,6,0))/1000000</f>
        <v>75480.916458780004</v>
      </c>
      <c r="F315" s="71">
        <f>(VLOOKUP($A315,'Base de dados 2017'!$A$3692:$F$4414,6,0))/1000000</f>
        <v>43427.44583104</v>
      </c>
    </row>
    <row r="316" spans="1:6">
      <c r="A316" s="60" t="s">
        <v>5490</v>
      </c>
      <c r="B316" s="71"/>
      <c r="C316" s="71">
        <f>(VLOOKUP($A316,'Base de dados 2014'!$A$3416:$C$4101,3,0))/1000000</f>
        <v>0</v>
      </c>
      <c r="D316" s="71">
        <f>(VLOOKUP($A316,'Base de dados 2015'!$A$3475:$F$4152,6,0))/1000000</f>
        <v>244025.51607573999</v>
      </c>
      <c r="E316" s="71">
        <f>(VLOOKUP($A316,'Base de dados 2016'!$A$3556:$F$4270,6,0))/1000000</f>
        <v>137397.39838071002</v>
      </c>
      <c r="F316" s="71">
        <f>(VLOOKUP($A316,'Base de dados 2017'!$A$3692:$F$4414,6,0))/1000000</f>
        <v>63704.757935129994</v>
      </c>
    </row>
    <row r="317" spans="1:6">
      <c r="A317" s="60" t="s">
        <v>5491</v>
      </c>
      <c r="B317" s="71"/>
      <c r="C317" s="71" t="s">
        <v>3557</v>
      </c>
      <c r="D317" s="71">
        <f>(VLOOKUP($A317,'Base de dados 2015'!$A$3475:$F$4152,6,0))/1000000</f>
        <v>0</v>
      </c>
      <c r="E317" s="71">
        <f>(VLOOKUP($A317,'Base de dados 2016'!$A$3556:$F$4270,6,0))/1000000</f>
        <v>0</v>
      </c>
      <c r="F317" s="71">
        <f>(VLOOKUP($A317,'Base de dados 2017'!$A$3692:$F$4414,6,0))/1000000</f>
        <v>1E-8</v>
      </c>
    </row>
    <row r="318" spans="1:6">
      <c r="A318" s="60" t="s">
        <v>5492</v>
      </c>
      <c r="B318" s="71"/>
      <c r="C318" s="71" t="s">
        <v>3557</v>
      </c>
      <c r="D318" s="71">
        <f>(VLOOKUP($A318,'Base de dados 2015'!$A$3475:$F$4152,6,0))/1000000</f>
        <v>0</v>
      </c>
      <c r="E318" s="71">
        <f>(VLOOKUP($A318,'Base de dados 2016'!$A$3556:$F$4270,6,0))/1000000</f>
        <v>0</v>
      </c>
      <c r="F318" s="71">
        <f>(VLOOKUP($A318,'Base de dados 2017'!$A$3692:$F$4414,6,0))/1000000</f>
        <v>1E-8</v>
      </c>
    </row>
    <row r="319" spans="1:6">
      <c r="A319" s="60" t="s">
        <v>5493</v>
      </c>
      <c r="B319" s="71"/>
      <c r="C319" s="71" t="s">
        <v>3557</v>
      </c>
      <c r="D319" s="71">
        <f>(VLOOKUP($A319,'Base de dados 2015'!$A$3475:$F$4152,6,0))/1000000</f>
        <v>0</v>
      </c>
      <c r="E319" s="71">
        <f>(VLOOKUP($A319,'Base de dados 2016'!$A$3556:$F$4270,6,0))/1000000</f>
        <v>0</v>
      </c>
      <c r="F319" s="71">
        <f>(VLOOKUP($A319,'Base de dados 2017'!$A$3692:$F$4414,6,0))/1000000</f>
        <v>0</v>
      </c>
    </row>
    <row r="320" spans="1:6">
      <c r="A320" s="60" t="s">
        <v>5494</v>
      </c>
      <c r="B320" s="71"/>
      <c r="C320" s="71" t="s">
        <v>3557</v>
      </c>
      <c r="D320" s="71">
        <f>(VLOOKUP($A320,'Base de dados 2015'!$A$3475:$F$4152,6,0))/1000000</f>
        <v>0</v>
      </c>
      <c r="E320" s="71">
        <f>(VLOOKUP($A320,'Base de dados 2016'!$A$3556:$F$4270,6,0))/1000000</f>
        <v>0</v>
      </c>
      <c r="F320" s="71">
        <f>(VLOOKUP($A320,'Base de dados 2017'!$A$3692:$F$4414,6,0))/1000000</f>
        <v>0</v>
      </c>
    </row>
    <row r="321" spans="1:6">
      <c r="A321" s="60" t="s">
        <v>5170</v>
      </c>
      <c r="B321" s="71">
        <f>VLOOKUP($A321,'Base de dados 2013'!$A$52:$F$83,3,0)/1000000</f>
        <v>87638.848957330003</v>
      </c>
      <c r="C321" s="71">
        <f>(VLOOKUP($A321,'Base de dados 2014'!$A$3416:$C$4101,3,0))/1000000</f>
        <v>3374298.7382075191</v>
      </c>
      <c r="D321" s="71">
        <f>(VLOOKUP($A321,'Base de dados 2015'!$A$3475:$F$4152,6,0))/1000000</f>
        <v>300335.74500339001</v>
      </c>
      <c r="E321" s="71">
        <f>(VLOOKUP($A321,'Base de dados 2016'!$A$3556:$F$4270,6,0))/1000000</f>
        <v>673154.71584342001</v>
      </c>
      <c r="F321" s="71">
        <f>(VLOOKUP($A321,'Base de dados 2017'!$A$3692:$F$4414,6,0))/1000000</f>
        <v>568300.87246438011</v>
      </c>
    </row>
    <row r="322" spans="1:6">
      <c r="A322" s="60" t="s">
        <v>5495</v>
      </c>
      <c r="B322" s="71"/>
      <c r="C322" s="71">
        <f>(VLOOKUP($A322,'Base de dados 2014'!$A$3416:$C$4101,3,0))/1000000</f>
        <v>563007.31553868018</v>
      </c>
      <c r="D322" s="71">
        <f>(VLOOKUP($A322,'Base de dados 2015'!$A$3475:$F$4152,6,0))/1000000</f>
        <v>318.51943481000001</v>
      </c>
      <c r="E322" s="71">
        <f>(VLOOKUP($A322,'Base de dados 2016'!$A$3556:$F$4270,6,0))/1000000</f>
        <v>193.68258653000001</v>
      </c>
      <c r="F322" s="71">
        <f>(VLOOKUP($A322,'Base de dados 2017'!$A$3692:$F$4414,6,0))/1000000</f>
        <v>273.47655595999998</v>
      </c>
    </row>
    <row r="323" spans="1:6">
      <c r="A323" s="60" t="s">
        <v>5496</v>
      </c>
      <c r="B323" s="71"/>
      <c r="C323" s="71">
        <f>(VLOOKUP($A323,'Base de dados 2014'!$A$3416:$C$4101,3,0))/1000000</f>
        <v>57294.646758579998</v>
      </c>
      <c r="D323" s="71">
        <f>(VLOOKUP($A323,'Base de dados 2015'!$A$3475:$F$4152,6,0))/1000000</f>
        <v>42475.852597969999</v>
      </c>
      <c r="E323" s="71">
        <f>(VLOOKUP($A323,'Base de dados 2016'!$A$3556:$F$4270,6,0))/1000000</f>
        <v>41156.300103659996</v>
      </c>
      <c r="F323" s="71">
        <f>(VLOOKUP($A323,'Base de dados 2017'!$A$3692:$F$4414,6,0))/1000000</f>
        <v>27826.906548989999</v>
      </c>
    </row>
    <row r="324" spans="1:6">
      <c r="A324" s="60" t="s">
        <v>5497</v>
      </c>
      <c r="B324" s="71"/>
      <c r="C324" s="71">
        <f>(VLOOKUP($A324,'Base de dados 2014'!$A$3416:$C$4101,3,0))/1000000</f>
        <v>57294.646758579998</v>
      </c>
      <c r="D324" s="71">
        <f>(VLOOKUP($A324,'Base de dados 2015'!$A$3475:$F$4152,6,0))/1000000</f>
        <v>30428.179937450001</v>
      </c>
      <c r="E324" s="71">
        <f>(VLOOKUP($A324,'Base de dados 2016'!$A$3556:$F$4270,6,0))/1000000</f>
        <v>40967.510874209998</v>
      </c>
      <c r="F324" s="71">
        <f>(VLOOKUP($A324,'Base de dados 2017'!$A$3692:$F$4414,6,0))/1000000</f>
        <v>27501.600407869999</v>
      </c>
    </row>
    <row r="325" spans="1:6">
      <c r="A325" s="60" t="s">
        <v>5498</v>
      </c>
      <c r="B325" s="71"/>
      <c r="C325" s="71">
        <f>(VLOOKUP($A325,'Base de dados 2014'!$A$3416:$C$4101,3,0))/1000000</f>
        <v>0</v>
      </c>
      <c r="D325" s="71">
        <f>(VLOOKUP($A325,'Base de dados 2015'!$A$3475:$F$4152,6,0))/1000000</f>
        <v>12047.67266052</v>
      </c>
      <c r="E325" s="71">
        <f>(VLOOKUP($A325,'Base de dados 2016'!$A$3556:$F$4270,6,0))/1000000</f>
        <v>188.78922944999999</v>
      </c>
      <c r="F325" s="71">
        <f>(VLOOKUP($A325,'Base de dados 2017'!$A$3692:$F$4414,6,0))/1000000</f>
        <v>325.30614112000001</v>
      </c>
    </row>
    <row r="326" spans="1:6">
      <c r="A326" s="60" t="s">
        <v>5499</v>
      </c>
      <c r="B326" s="71"/>
      <c r="C326" s="71" t="s">
        <v>3557</v>
      </c>
      <c r="D326" s="71" t="s">
        <v>3557</v>
      </c>
      <c r="E326" s="71">
        <f>(VLOOKUP($A326,'Base de dados 2016'!$A$3556:$F$4270,6,0))/1000000</f>
        <v>0</v>
      </c>
      <c r="F326" s="71">
        <f>(VLOOKUP($A326,'Base de dados 2017'!$A$3692:$F$4414,6,0))/1000000</f>
        <v>0</v>
      </c>
    </row>
    <row r="327" spans="1:6">
      <c r="A327" s="60" t="s">
        <v>5500</v>
      </c>
      <c r="B327" s="71"/>
      <c r="C327" s="71" t="s">
        <v>3557</v>
      </c>
      <c r="D327" s="71" t="s">
        <v>3557</v>
      </c>
      <c r="E327" s="71">
        <f>(VLOOKUP($A327,'Base de dados 2016'!$A$3556:$F$4270,6,0))/1000000</f>
        <v>0</v>
      </c>
      <c r="F327" s="71">
        <f>(VLOOKUP($A327,'Base de dados 2017'!$A$3692:$F$4414,6,0))/1000000</f>
        <v>0</v>
      </c>
    </row>
    <row r="328" spans="1:6">
      <c r="A328" s="60" t="s">
        <v>5501</v>
      </c>
      <c r="B328" s="71"/>
      <c r="C328" s="71" t="s">
        <v>3557</v>
      </c>
      <c r="D328" s="71" t="s">
        <v>3557</v>
      </c>
      <c r="E328" s="71">
        <f>(VLOOKUP($A328,'Base de dados 2016'!$A$3556:$F$4270,6,0))/1000000</f>
        <v>0</v>
      </c>
      <c r="F328" s="71">
        <f>(VLOOKUP($A328,'Base de dados 2017'!$A$3692:$F$4414,6,0))/1000000</f>
        <v>0</v>
      </c>
    </row>
    <row r="329" spans="1:6">
      <c r="A329" s="60" t="s">
        <v>5502</v>
      </c>
      <c r="B329" s="71"/>
      <c r="C329" s="71" t="s">
        <v>3557</v>
      </c>
      <c r="D329" s="71" t="s">
        <v>3557</v>
      </c>
      <c r="E329" s="71">
        <f>(VLOOKUP($A329,'Base de dados 2016'!$A$3556:$F$4270,6,0))/1000000</f>
        <v>0</v>
      </c>
      <c r="F329" s="71">
        <f>(VLOOKUP($A329,'Base de dados 2017'!$A$3692:$F$4414,6,0))/1000000</f>
        <v>0</v>
      </c>
    </row>
    <row r="330" spans="1:6">
      <c r="A330" s="60" t="s">
        <v>5503</v>
      </c>
      <c r="B330" s="71"/>
      <c r="C330" s="71" t="s">
        <v>3557</v>
      </c>
      <c r="D330" s="71" t="s">
        <v>3557</v>
      </c>
      <c r="E330" s="71">
        <f>(VLOOKUP($A330,'Base de dados 2016'!$A$3556:$F$4270,6,0))/1000000</f>
        <v>0</v>
      </c>
      <c r="F330" s="71">
        <f>(VLOOKUP($A330,'Base de dados 2017'!$A$3692:$F$4414,6,0))/1000000</f>
        <v>0</v>
      </c>
    </row>
    <row r="331" spans="1:6">
      <c r="A331" s="60" t="s">
        <v>5504</v>
      </c>
      <c r="B331" s="71"/>
      <c r="C331" s="71" t="s">
        <v>3557</v>
      </c>
      <c r="D331" s="71" t="s">
        <v>3557</v>
      </c>
      <c r="E331" s="71">
        <f>(VLOOKUP($A331,'Base de dados 2016'!$A$3556:$F$4270,6,0))/1000000</f>
        <v>0</v>
      </c>
      <c r="F331" s="71">
        <f>(VLOOKUP($A331,'Base de dados 2017'!$A$3692:$F$4414,6,0))/1000000</f>
        <v>0</v>
      </c>
    </row>
    <row r="332" spans="1:6">
      <c r="A332" s="60" t="s">
        <v>5505</v>
      </c>
      <c r="B332" s="71"/>
      <c r="C332" s="71">
        <f>(VLOOKUP($A332,'Base de dados 2014'!$A$3416:$C$4101,3,0))/1000000</f>
        <v>63.06535186</v>
      </c>
      <c r="D332" s="71">
        <f>(VLOOKUP($A332,'Base de dados 2015'!$A$3475:$F$4152,6,0))/1000000</f>
        <v>33728.264616460001</v>
      </c>
      <c r="E332" s="71">
        <f>(VLOOKUP($A332,'Base de dados 2016'!$A$3556:$F$4270,6,0))/1000000</f>
        <v>289336.02096946002</v>
      </c>
      <c r="F332" s="71">
        <f>(VLOOKUP($A332,'Base de dados 2017'!$A$3692:$F$4414,6,0))/1000000</f>
        <v>326000.48907503003</v>
      </c>
    </row>
    <row r="333" spans="1:6">
      <c r="A333" s="60" t="s">
        <v>5506</v>
      </c>
      <c r="B333" s="71"/>
      <c r="C333" s="71">
        <f>(VLOOKUP($A333,'Base de dados 2014'!$A$3416:$C$4101,3,0))/1000000</f>
        <v>63.06535186</v>
      </c>
      <c r="D333" s="71">
        <f>(VLOOKUP($A333,'Base de dados 2015'!$A$3475:$F$4152,6,0))/1000000</f>
        <v>32899.911580020002</v>
      </c>
      <c r="E333" s="71">
        <f>(VLOOKUP($A333,'Base de dados 2016'!$A$3556:$F$4270,6,0))/1000000</f>
        <v>106112.49198002</v>
      </c>
      <c r="F333" s="71">
        <f>(VLOOKUP($A333,'Base de dados 2017'!$A$3692:$F$4414,6,0))/1000000</f>
        <v>244991.73412390999</v>
      </c>
    </row>
    <row r="334" spans="1:6">
      <c r="A334" s="60" t="s">
        <v>5507</v>
      </c>
      <c r="B334" s="71"/>
      <c r="C334" s="71">
        <f>(VLOOKUP($A334,'Base de dados 2014'!$A$3416:$C$4101,3,0))/1000000</f>
        <v>0</v>
      </c>
      <c r="D334" s="71">
        <f>(VLOOKUP($A334,'Base de dados 2015'!$A$3475:$F$4152,6,0))/1000000</f>
        <v>828.3530364400001</v>
      </c>
      <c r="E334" s="71">
        <f>(VLOOKUP($A334,'Base de dados 2016'!$A$3556:$F$4270,6,0))/1000000</f>
        <v>183223.52898944</v>
      </c>
      <c r="F334" s="71">
        <f>(VLOOKUP($A334,'Base de dados 2017'!$A$3692:$F$4414,6,0))/1000000</f>
        <v>81008.75495111999</v>
      </c>
    </row>
    <row r="335" spans="1:6">
      <c r="A335" s="60" t="s">
        <v>5508</v>
      </c>
      <c r="B335" s="71"/>
      <c r="C335" s="71">
        <f>(VLOOKUP($A335,'Base de dados 2014'!$A$3416:$C$4101,3,0))/1000000</f>
        <v>2753933.7105583991</v>
      </c>
      <c r="D335" s="71">
        <f>(VLOOKUP($A335,'Base de dados 2015'!$A$3475:$F$4152,6,0))/1000000</f>
        <v>223813.10835415</v>
      </c>
      <c r="E335" s="71">
        <f>(VLOOKUP($A335,'Base de dados 2016'!$A$3556:$F$4270,6,0))/1000000</f>
        <v>342468.71218376997</v>
      </c>
      <c r="F335" s="71">
        <f>(VLOOKUP($A335,'Base de dados 2017'!$A$3692:$F$4414,6,0))/1000000</f>
        <v>214200.00028440001</v>
      </c>
    </row>
    <row r="336" spans="1:6">
      <c r="A336" s="60" t="s">
        <v>5509</v>
      </c>
      <c r="B336" s="71"/>
      <c r="C336" s="71">
        <f>(VLOOKUP($A336,'Base de dados 2014'!$A$3416:$C$4101,3,0))/1000000</f>
        <v>5.7381460300000002</v>
      </c>
      <c r="D336" s="71">
        <f>(VLOOKUP($A336,'Base de dados 2015'!$A$3475:$F$4152,6,0))/1000000</f>
        <v>0</v>
      </c>
      <c r="E336" s="71">
        <f>(VLOOKUP($A336,'Base de dados 2016'!$A$3556:$F$4270,6,0))/1000000</f>
        <v>0</v>
      </c>
      <c r="F336" s="71">
        <f>(VLOOKUP($A336,'Base de dados 2017'!$A$3692:$F$4414,6,0))/1000000</f>
        <v>0</v>
      </c>
    </row>
    <row r="337" spans="1:6">
      <c r="A337" s="60" t="s">
        <v>5510</v>
      </c>
      <c r="B337" s="71"/>
      <c r="C337" s="71">
        <f>(VLOOKUP($A337,'Base de dados 2014'!$A$3416:$C$4101,3,0))/1000000</f>
        <v>0</v>
      </c>
      <c r="D337" s="71">
        <f>(VLOOKUP($A337,'Base de dados 2015'!$A$3475:$F$4152,6,0))/1000000</f>
        <v>0</v>
      </c>
      <c r="E337" s="71">
        <f>(VLOOKUP($A337,'Base de dados 2016'!$A$3556:$F$4270,6,0))/1000000</f>
        <v>0</v>
      </c>
      <c r="F337" s="71">
        <f>(VLOOKUP($A337,'Base de dados 2017'!$A$3692:$F$4414,6,0))/1000000</f>
        <v>0</v>
      </c>
    </row>
    <row r="338" spans="1:6">
      <c r="A338" s="60" t="s">
        <v>5511</v>
      </c>
      <c r="B338" s="71"/>
      <c r="C338" s="71">
        <f>(VLOOKUP($A338,'Base de dados 2014'!$A$3416:$C$4101,3,0))/1000000</f>
        <v>0.80881585999999994</v>
      </c>
      <c r="D338" s="71">
        <f>(VLOOKUP($A338,'Base de dados 2015'!$A$3475:$F$4152,6,0))/1000000</f>
        <v>0</v>
      </c>
      <c r="E338" s="71">
        <f>(VLOOKUP($A338,'Base de dados 2016'!$A$3556:$F$4270,6,0))/1000000</f>
        <v>0</v>
      </c>
      <c r="F338" s="71">
        <f>(VLOOKUP($A338,'Base de dados 2017'!$A$3692:$F$4414,6,0))/1000000</f>
        <v>0</v>
      </c>
    </row>
    <row r="339" spans="1:6">
      <c r="A339" s="60" t="s">
        <v>5512</v>
      </c>
      <c r="B339" s="71"/>
      <c r="C339" s="71">
        <f>(VLOOKUP($A339,'Base de dados 2014'!$A$3416:$C$4101,3,0))/1000000</f>
        <v>0</v>
      </c>
      <c r="D339" s="71">
        <f>(VLOOKUP($A339,'Base de dados 2015'!$A$3475:$F$4152,6,0))/1000000</f>
        <v>0</v>
      </c>
      <c r="E339" s="71">
        <f>(VLOOKUP($A339,'Base de dados 2016'!$A$3556:$F$4270,6,0))/1000000</f>
        <v>2.5085500000000001</v>
      </c>
      <c r="F339" s="71">
        <f>(VLOOKUP($A339,'Base de dados 2017'!$A$3692:$F$4414,6,0))/1000000</f>
        <v>15.858421289999999</v>
      </c>
    </row>
    <row r="340" spans="1:6">
      <c r="A340" s="60" t="s">
        <v>5513</v>
      </c>
      <c r="B340" s="71"/>
      <c r="C340" s="71">
        <f>(VLOOKUP($A340,'Base de dados 2014'!$A$3416:$C$4101,3,0))/1000000</f>
        <v>414.24842561000003</v>
      </c>
      <c r="D340" s="71">
        <f>(VLOOKUP($A340,'Base de dados 2015'!$A$3475:$F$4152,6,0))/1000000</f>
        <v>4536.8885243900004</v>
      </c>
      <c r="E340" s="71">
        <f>(VLOOKUP($A340,'Base de dados 2016'!$A$3556:$F$4270,6,0))/1000000</f>
        <v>30764.539280790003</v>
      </c>
      <c r="F340" s="71">
        <f>(VLOOKUP($A340,'Base de dados 2017'!$A$3692:$F$4414,6,0))/1000000</f>
        <v>15181.416138209999</v>
      </c>
    </row>
    <row r="341" spans="1:6">
      <c r="A341" s="60" t="s">
        <v>5514</v>
      </c>
      <c r="B341" s="71"/>
      <c r="C341" s="71">
        <f>(VLOOKUP($A341,'Base de dados 2014'!$A$3416:$C$4101,3,0))/1000000</f>
        <v>2185.5171230199999</v>
      </c>
      <c r="D341" s="71">
        <f>(VLOOKUP($A341,'Base de dados 2015'!$A$3475:$F$4152,6,0))/1000000</f>
        <v>14364.33593306</v>
      </c>
      <c r="E341" s="71">
        <f>(VLOOKUP($A341,'Base de dados 2016'!$A$3556:$F$4270,6,0))/1000000</f>
        <v>26457.277671689997</v>
      </c>
      <c r="F341" s="71">
        <f>(VLOOKUP($A341,'Base de dados 2017'!$A$3692:$F$4414,6,0))/1000000</f>
        <v>38159.14755401</v>
      </c>
    </row>
    <row r="342" spans="1:6">
      <c r="A342" s="73" t="s">
        <v>5900</v>
      </c>
      <c r="B342" s="71"/>
      <c r="C342" s="71">
        <f>(VLOOKUP($A342,'Base de dados 2014'!$A$3416:$C$4101,3,0))/1000000</f>
        <v>237.30539456</v>
      </c>
      <c r="D342" s="71">
        <f>(VLOOKUP($A342,'Base de dados 2015'!$A$3475:$F$4152,6,0))/1000000</f>
        <v>230.73812203999998</v>
      </c>
      <c r="E342" s="71" t="s">
        <v>3557</v>
      </c>
      <c r="F342" s="71" t="s">
        <v>3557</v>
      </c>
    </row>
    <row r="343" spans="1:6">
      <c r="A343" s="60" t="s">
        <v>5515</v>
      </c>
      <c r="B343" s="71"/>
      <c r="C343" s="71">
        <f>(VLOOKUP($A343,'Base de dados 2014'!$A$3416:$C$4101,3,0))/1000000</f>
        <v>2751090.0926533188</v>
      </c>
      <c r="D343" s="71">
        <f>(VLOOKUP($A343,'Base de dados 2015'!$A$3475:$F$4152,6,0))/1000000</f>
        <v>204681.14577465999</v>
      </c>
      <c r="E343" s="71">
        <f>(VLOOKUP($A343,'Base de dados 2016'!$A$3556:$F$4270,6,0))/1000000</f>
        <v>285244.38668128999</v>
      </c>
      <c r="F343" s="71">
        <f>(VLOOKUP($A343,'Base de dados 2017'!$A$3692:$F$4414,6,0))/1000000</f>
        <v>160843.57817089002</v>
      </c>
    </row>
    <row r="344" spans="1:6">
      <c r="A344" s="60" t="s">
        <v>5516</v>
      </c>
      <c r="B344" s="71">
        <f>VLOOKUP($A344,'Base de dados 2013'!$A$52:$F$83,3,0)/1000000</f>
        <v>-229682.21933341015</v>
      </c>
      <c r="C344" s="71">
        <f>(VLOOKUP($A344,'Base de dados 2014'!$A$3416:$C$4101,3,0))/1000000</f>
        <v>-70633.493425798835</v>
      </c>
      <c r="D344" s="71">
        <f>(VLOOKUP($A344,'Base de dados 2015'!$A$3475:$F$4152,6,0))/1000000</f>
        <v>55165.073430299803</v>
      </c>
      <c r="E344" s="71">
        <f>(VLOOKUP($A344,'Base de dados 2016'!$A$3556:$F$4270,6,0))/1000000</f>
        <v>-263771.32084756054</v>
      </c>
      <c r="F344" s="71">
        <f>(VLOOKUP($A344,'Base de dados 2017'!$A$3692:$F$4414,6,0))/1000000</f>
        <v>132430.92719006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45"/>
  <sheetViews>
    <sheetView workbookViewId="0"/>
  </sheetViews>
  <sheetFormatPr defaultRowHeight="15"/>
  <cols>
    <col min="1" max="1" width="117.42578125" style="60" bestFit="1" customWidth="1"/>
    <col min="2" max="2" width="9.28515625" style="60" bestFit="1" customWidth="1"/>
    <col min="3" max="3" width="10.140625" style="60" bestFit="1" customWidth="1"/>
    <col min="4" max="6" width="9.28515625" style="60" bestFit="1" customWidth="1"/>
    <col min="7" max="16384" width="9.140625" style="60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5168</v>
      </c>
      <c r="B2" s="71">
        <f>VLOOKUP($A2,'Base de dados 2013'!$A$52:$F$83,4,0)/1000000</f>
        <v>883047.29447223025</v>
      </c>
      <c r="C2" s="71">
        <f>(VLOOKUP($A2,'Base de dados 2014'!$A$2722:$C$3407,3,0))/1000000</f>
        <v>1734407.6474401001</v>
      </c>
      <c r="D2" s="71">
        <f>(VLOOKUP($A2,'Base de dados 2015'!$A$2789:$F$3466,6,0))/1000000</f>
        <v>999005.46339458006</v>
      </c>
      <c r="E2" s="71">
        <f>(VLOOKUP($A2,'Base de dados 2016'!$A$2833:$F$3547,6,0))/1000000</f>
        <v>1148316.2917160201</v>
      </c>
      <c r="F2" s="71">
        <f>(VLOOKUP($A2,'Base de dados 2017'!$A$2961:$F$3683,6,0))/1000000</f>
        <v>1851724.9509188097</v>
      </c>
    </row>
    <row r="3" spans="1:6">
      <c r="A3" s="60" t="s">
        <v>5123</v>
      </c>
      <c r="B3" s="71">
        <f>VLOOKUP($A3,'Base de dados 2013'!$A$52:$F$83,4,0)/1000000</f>
        <v>263803.54939011001</v>
      </c>
      <c r="C3" s="71">
        <f>(VLOOKUP($A3,'Base de dados 2014'!$A$2722:$C$3407,3,0))/1000000</f>
        <v>246173.37025183</v>
      </c>
      <c r="D3" s="71">
        <f>(VLOOKUP($A3,'Base de dados 2015'!$A$2789:$F$3466,6,0))/1000000</f>
        <v>239343.88546711003</v>
      </c>
      <c r="E3" s="71">
        <f>(VLOOKUP($A3,'Base de dados 2016'!$A$2833:$F$3547,6,0))/1000000</f>
        <v>252251.49658910997</v>
      </c>
      <c r="F3" s="71">
        <f>(VLOOKUP($A3,'Base de dados 2017'!$A$2961:$F$3683,6,0))/1000000</f>
        <v>282428.74155916</v>
      </c>
    </row>
    <row r="4" spans="1:6">
      <c r="A4" s="60" t="s">
        <v>5201</v>
      </c>
      <c r="B4" s="71"/>
      <c r="C4" s="71">
        <f>(VLOOKUP($A4,'Base de dados 2014'!$A$2722:$C$3407,3,0))/1000000</f>
        <v>178105.35814597001</v>
      </c>
      <c r="D4" s="71">
        <f>(VLOOKUP($A4,'Base de dados 2015'!$A$2789:$F$3466,6,0))/1000000</f>
        <v>215693.46266739001</v>
      </c>
      <c r="E4" s="71">
        <f>(VLOOKUP($A4,'Base de dados 2016'!$A$2833:$F$3547,6,0))/1000000</f>
        <v>225776.37992184001</v>
      </c>
      <c r="F4" s="71">
        <f>(VLOOKUP($A4,'Base de dados 2017'!$A$2961:$F$3683,6,0))/1000000</f>
        <v>229048.11830946</v>
      </c>
    </row>
    <row r="5" spans="1:6">
      <c r="A5" s="60" t="s">
        <v>5202</v>
      </c>
      <c r="B5" s="71"/>
      <c r="C5" s="71">
        <f>(VLOOKUP($A5,'Base de dados 2014'!$A$2722:$C$3407,3,0))/1000000</f>
        <v>143728.38565272</v>
      </c>
      <c r="D5" s="71">
        <f>(VLOOKUP($A5,'Base de dados 2015'!$A$2789:$F$3466,6,0))/1000000</f>
        <v>172578.23311785</v>
      </c>
      <c r="E5" s="71">
        <f>(VLOOKUP($A5,'Base de dados 2016'!$A$2833:$F$3547,6,0))/1000000</f>
        <v>176151.69984954002</v>
      </c>
      <c r="F5" s="71">
        <f>(VLOOKUP($A5,'Base de dados 2017'!$A$2961:$F$3683,6,0))/1000000</f>
        <v>179228.25227354001</v>
      </c>
    </row>
    <row r="6" spans="1:6">
      <c r="A6" s="60" t="s">
        <v>5203</v>
      </c>
      <c r="B6" s="71"/>
      <c r="C6" s="71">
        <f>(VLOOKUP($A6,'Base de dados 2014'!$A$2722:$C$3407,3,0))/1000000</f>
        <v>14046.803243979999</v>
      </c>
      <c r="D6" s="71">
        <f>(VLOOKUP($A6,'Base de dados 2015'!$A$2789:$F$3466,6,0))/1000000</f>
        <v>16805.80412153</v>
      </c>
      <c r="E6" s="71">
        <f>(VLOOKUP($A6,'Base de dados 2016'!$A$2833:$F$3547,6,0))/1000000</f>
        <v>19401.752878250001</v>
      </c>
      <c r="F6" s="71">
        <f>(VLOOKUP($A6,'Base de dados 2017'!$A$2961:$F$3683,6,0))/1000000</f>
        <v>17832.731264369999</v>
      </c>
    </row>
    <row r="7" spans="1:6">
      <c r="A7" s="60" t="s">
        <v>5204</v>
      </c>
      <c r="B7" s="71"/>
      <c r="C7" s="71">
        <f>(VLOOKUP($A7,'Base de dados 2014'!$A$2722:$C$3407,3,0))/1000000</f>
        <v>20330.169249270002</v>
      </c>
      <c r="D7" s="71">
        <f>(VLOOKUP($A7,'Base de dados 2015'!$A$2789:$F$3466,6,0))/1000000</f>
        <v>26309.425428009999</v>
      </c>
      <c r="E7" s="71">
        <f>(VLOOKUP($A7,'Base de dados 2016'!$A$2833:$F$3547,6,0))/1000000</f>
        <v>30222.92719405</v>
      </c>
      <c r="F7" s="71">
        <f>(VLOOKUP($A7,'Base de dados 2017'!$A$2961:$F$3683,6,0))/1000000</f>
        <v>31987.134771549998</v>
      </c>
    </row>
    <row r="8" spans="1:6">
      <c r="A8" s="60" t="s">
        <v>5205</v>
      </c>
      <c r="B8" s="71"/>
      <c r="C8" s="71">
        <f>(VLOOKUP($A8,'Base de dados 2014'!$A$2722:$C$3407,3,0))/1000000</f>
        <v>55869.654884789998</v>
      </c>
      <c r="D8" s="71">
        <f>(VLOOKUP($A8,'Base de dados 2015'!$A$2789:$F$3466,6,0))/1000000</f>
        <v>5409.4266548399992</v>
      </c>
      <c r="E8" s="71">
        <f>(VLOOKUP($A8,'Base de dados 2016'!$A$2833:$F$3547,6,0))/1000000</f>
        <v>7593.7913596499993</v>
      </c>
      <c r="F8" s="71">
        <f>(VLOOKUP($A8,'Base de dados 2017'!$A$2961:$F$3683,6,0))/1000000</f>
        <v>33692.440536119997</v>
      </c>
    </row>
    <row r="9" spans="1:6">
      <c r="A9" s="60" t="s">
        <v>5206</v>
      </c>
      <c r="B9" s="71"/>
      <c r="C9" s="71">
        <f>(VLOOKUP($A9,'Base de dados 2014'!$A$2722:$C$3407,3,0))/1000000</f>
        <v>42754.626527989996</v>
      </c>
      <c r="D9" s="71">
        <f>(VLOOKUP($A9,'Base de dados 2015'!$A$2789:$F$3466,6,0))/1000000</f>
        <v>0</v>
      </c>
      <c r="E9" s="71">
        <f>(VLOOKUP($A9,'Base de dados 2016'!$A$2833:$F$3547,6,0))/1000000</f>
        <v>1588.5815176800002</v>
      </c>
      <c r="F9" s="71">
        <f>(VLOOKUP($A9,'Base de dados 2017'!$A$2961:$F$3683,6,0))/1000000</f>
        <v>29710.81401663</v>
      </c>
    </row>
    <row r="10" spans="1:6">
      <c r="A10" s="60" t="s">
        <v>5207</v>
      </c>
      <c r="B10" s="71"/>
      <c r="C10" s="71">
        <f>(VLOOKUP($A10,'Base de dados 2014'!$A$2722:$C$3407,3,0))/1000000</f>
        <v>6346.1242768100001</v>
      </c>
      <c r="D10" s="71">
        <f>(VLOOKUP($A10,'Base de dados 2015'!$A$2789:$F$3466,6,0))/1000000</f>
        <v>2412.8809505999998</v>
      </c>
      <c r="E10" s="71">
        <f>(VLOOKUP($A10,'Base de dados 2016'!$A$2833:$F$3547,6,0))/1000000</f>
        <v>2419.6878073899998</v>
      </c>
      <c r="F10" s="71">
        <f>(VLOOKUP($A10,'Base de dados 2017'!$A$2961:$F$3683,6,0))/1000000</f>
        <v>2506.7274041700002</v>
      </c>
    </row>
    <row r="11" spans="1:6">
      <c r="A11" s="60" t="s">
        <v>5208</v>
      </c>
      <c r="B11" s="71"/>
      <c r="C11" s="71">
        <f>(VLOOKUP($A11,'Base de dados 2014'!$A$2722:$C$3407,3,0))/1000000</f>
        <v>816.76015130999997</v>
      </c>
      <c r="D11" s="71">
        <f>(VLOOKUP($A11,'Base de dados 2015'!$A$2789:$F$3466,6,0))/1000000</f>
        <v>959.65044176000004</v>
      </c>
      <c r="E11" s="71">
        <f>(VLOOKUP($A11,'Base de dados 2016'!$A$2833:$F$3547,6,0))/1000000</f>
        <v>919.71409592999998</v>
      </c>
      <c r="F11" s="71">
        <f>(VLOOKUP($A11,'Base de dados 2017'!$A$2961:$F$3683,6,0))/1000000</f>
        <v>861.34533402</v>
      </c>
    </row>
    <row r="12" spans="1:6">
      <c r="A12" s="60" t="s">
        <v>5209</v>
      </c>
      <c r="B12" s="71"/>
      <c r="C12" s="71">
        <f>(VLOOKUP($A12,'Base de dados 2014'!$A$2722:$C$3407,3,0))/1000000</f>
        <v>18.991497649999999</v>
      </c>
      <c r="D12" s="71">
        <f>(VLOOKUP($A12,'Base de dados 2015'!$A$2789:$F$3466,6,0))/1000000</f>
        <v>24.659520989999997</v>
      </c>
      <c r="E12" s="71">
        <f>(VLOOKUP($A12,'Base de dados 2016'!$A$2833:$F$3547,6,0))/1000000</f>
        <v>22.51379434</v>
      </c>
      <c r="F12" s="71">
        <f>(VLOOKUP($A12,'Base de dados 2017'!$A$2961:$F$3683,6,0))/1000000</f>
        <v>36.150911590000007</v>
      </c>
    </row>
    <row r="13" spans="1:6">
      <c r="A13" s="60" t="s">
        <v>5210</v>
      </c>
      <c r="B13" s="71"/>
      <c r="C13" s="71">
        <f>(VLOOKUP($A13,'Base de dados 2014'!$A$2722:$C$3407,3,0))/1000000</f>
        <v>160.70194193</v>
      </c>
      <c r="D13" s="71">
        <f>(VLOOKUP($A13,'Base de dados 2015'!$A$2789:$F$3466,6,0))/1000000</f>
        <v>56.734444329999995</v>
      </c>
      <c r="E13" s="71">
        <f>(VLOOKUP($A13,'Base de dados 2016'!$A$2833:$F$3547,6,0))/1000000</f>
        <v>74.918234659999996</v>
      </c>
      <c r="F13" s="71">
        <f>(VLOOKUP($A13,'Base de dados 2017'!$A$2961:$F$3683,6,0))/1000000</f>
        <v>94.168738040000008</v>
      </c>
    </row>
    <row r="14" spans="1:6">
      <c r="A14" s="60" t="s">
        <v>5211</v>
      </c>
      <c r="B14" s="71"/>
      <c r="C14" s="71">
        <f>(VLOOKUP($A14,'Base de dados 2014'!$A$2722:$C$3407,3,0))/1000000</f>
        <v>5772.4504891000006</v>
      </c>
      <c r="D14" s="71">
        <f>(VLOOKUP($A14,'Base de dados 2015'!$A$2789:$F$3466,6,0))/1000000</f>
        <v>1955.5012971600001</v>
      </c>
      <c r="E14" s="71">
        <f>(VLOOKUP($A14,'Base de dados 2016'!$A$2833:$F$3547,6,0))/1000000</f>
        <v>2568.3759096500003</v>
      </c>
      <c r="F14" s="71">
        <f>(VLOOKUP($A14,'Base de dados 2017'!$A$2961:$F$3683,6,0))/1000000</f>
        <v>483.23413167000001</v>
      </c>
    </row>
    <row r="15" spans="1:6">
      <c r="A15" s="60" t="s">
        <v>5212</v>
      </c>
      <c r="B15" s="71"/>
      <c r="C15" s="71">
        <f>(VLOOKUP($A15,'Base de dados 2014'!$A$2722:$C$3407,3,0))/1000000</f>
        <v>7149.3802486099994</v>
      </c>
      <c r="D15" s="71">
        <f>(VLOOKUP($A15,'Base de dados 2015'!$A$2789:$F$3466,6,0))/1000000</f>
        <v>9622.2336973999991</v>
      </c>
      <c r="E15" s="71">
        <f>(VLOOKUP($A15,'Base de dados 2016'!$A$2833:$F$3547,6,0))/1000000</f>
        <v>8305.9932711099991</v>
      </c>
      <c r="F15" s="71">
        <f>(VLOOKUP($A15,'Base de dados 2017'!$A$2961:$F$3683,6,0))/1000000</f>
        <v>8609.8430499200003</v>
      </c>
    </row>
    <row r="16" spans="1:6">
      <c r="A16" s="60" t="s">
        <v>5213</v>
      </c>
      <c r="B16" s="71"/>
      <c r="C16" s="71">
        <f>(VLOOKUP($A16,'Base de dados 2014'!$A$2722:$C$3407,3,0))/1000000</f>
        <v>5192.0254351800004</v>
      </c>
      <c r="D16" s="71">
        <f>(VLOOKUP($A16,'Base de dados 2015'!$A$2789:$F$3466,6,0))/1000000</f>
        <v>6924.3584246499995</v>
      </c>
      <c r="E16" s="71">
        <f>(VLOOKUP($A16,'Base de dados 2016'!$A$2833:$F$3547,6,0))/1000000</f>
        <v>5896.6382434799998</v>
      </c>
      <c r="F16" s="71">
        <f>(VLOOKUP($A16,'Base de dados 2017'!$A$2961:$F$3683,6,0))/1000000</f>
        <v>6150.7172004200002</v>
      </c>
    </row>
    <row r="17" spans="1:7">
      <c r="A17" s="60" t="s">
        <v>5214</v>
      </c>
      <c r="B17" s="71"/>
      <c r="C17" s="71">
        <f>(VLOOKUP($A17,'Base de dados 2014'!$A$2722:$C$3407,3,0))/1000000</f>
        <v>432.97009504000005</v>
      </c>
      <c r="D17" s="71">
        <f>(VLOOKUP($A17,'Base de dados 2015'!$A$2789:$F$3466,6,0))/1000000</f>
        <v>950.25851250000005</v>
      </c>
      <c r="E17" s="71">
        <f>(VLOOKUP($A17,'Base de dados 2016'!$A$2833:$F$3547,6,0))/1000000</f>
        <v>1195.36880118</v>
      </c>
      <c r="F17" s="71">
        <f>(VLOOKUP($A17,'Base de dados 2017'!$A$2961:$F$3683,6,0))/1000000</f>
        <v>1184.2491054300001</v>
      </c>
    </row>
    <row r="18" spans="1:7">
      <c r="A18" s="60" t="s">
        <v>5215</v>
      </c>
      <c r="B18" s="71"/>
      <c r="C18" s="71">
        <f>(VLOOKUP($A18,'Base de dados 2014'!$A$2722:$C$3407,3,0))/1000000</f>
        <v>1524.3847183900002</v>
      </c>
      <c r="D18" s="71">
        <f>(VLOOKUP($A18,'Base de dados 2015'!$A$2789:$F$3466,6,0))/1000000</f>
        <v>1747.61676025</v>
      </c>
      <c r="E18" s="71">
        <f>(VLOOKUP($A18,'Base de dados 2016'!$A$2833:$F$3547,6,0))/1000000</f>
        <v>1213.98622645</v>
      </c>
      <c r="F18" s="71">
        <f>(VLOOKUP($A18,'Base de dados 2017'!$A$2961:$F$3683,6,0))/1000000</f>
        <v>1274.8767440699999</v>
      </c>
    </row>
    <row r="19" spans="1:7">
      <c r="A19" s="73" t="s">
        <v>5896</v>
      </c>
      <c r="B19" s="71"/>
      <c r="C19" s="71">
        <f>(VLOOKUP($A19,'Base de dados 2014'!$A$2722:$C$3407,3,0))/1000000</f>
        <v>0</v>
      </c>
      <c r="D19" s="71" t="s">
        <v>3557</v>
      </c>
      <c r="E19" s="71" t="s">
        <v>3557</v>
      </c>
      <c r="F19" s="71" t="s">
        <v>3557</v>
      </c>
      <c r="G19" s="71"/>
    </row>
    <row r="20" spans="1:7">
      <c r="A20" s="73" t="s">
        <v>5216</v>
      </c>
      <c r="B20" s="71"/>
      <c r="C20" s="71">
        <f>(VLOOKUP($A20,'Base de dados 2014'!$A$2722:$C$3407,3,0))/1000000</f>
        <v>0</v>
      </c>
      <c r="D20" s="71" t="s">
        <v>3557</v>
      </c>
      <c r="E20" s="71" t="s">
        <v>3557</v>
      </c>
      <c r="F20" s="71" t="s">
        <v>3557</v>
      </c>
    </row>
    <row r="21" spans="1:7">
      <c r="A21" s="73" t="s">
        <v>5217</v>
      </c>
      <c r="B21" s="71"/>
      <c r="C21" s="71">
        <f>(VLOOKUP($A21,'Base de dados 2014'!$A$2722:$C$3407,3,0))/1000000</f>
        <v>0</v>
      </c>
      <c r="D21" s="71" t="s">
        <v>3557</v>
      </c>
      <c r="E21" s="71" t="s">
        <v>3557</v>
      </c>
      <c r="F21" s="71" t="s">
        <v>3557</v>
      </c>
    </row>
    <row r="22" spans="1:7">
      <c r="A22" s="73" t="s">
        <v>5218</v>
      </c>
      <c r="B22" s="71"/>
      <c r="C22" s="71">
        <f>(VLOOKUP($A22,'Base de dados 2014'!$A$2722:$C$3407,3,0))/1000000</f>
        <v>0</v>
      </c>
      <c r="D22" s="71" t="s">
        <v>3557</v>
      </c>
      <c r="E22" s="71" t="s">
        <v>3557</v>
      </c>
      <c r="F22" s="71" t="s">
        <v>3557</v>
      </c>
    </row>
    <row r="23" spans="1:7">
      <c r="A23" s="60" t="s">
        <v>5219</v>
      </c>
      <c r="B23" s="71"/>
      <c r="C23" s="71">
        <f>(VLOOKUP($A23,'Base de dados 2014'!$A$2722:$C$3407,3,0))/1000000</f>
        <v>5048.9769724600001</v>
      </c>
      <c r="D23" s="71">
        <f>(VLOOKUP($A23,'Base de dados 2015'!$A$2789:$F$3466,6,0))/1000000</f>
        <v>8618.7624474799995</v>
      </c>
      <c r="E23" s="71">
        <f>(VLOOKUP($A23,'Base de dados 2016'!$A$2833:$F$3547,6,0))/1000000</f>
        <v>10575.332036510001</v>
      </c>
      <c r="F23" s="71">
        <f>(VLOOKUP($A23,'Base de dados 2017'!$A$2961:$F$3683,6,0))/1000000</f>
        <v>11078.339663659999</v>
      </c>
    </row>
    <row r="24" spans="1:7">
      <c r="A24" s="60" t="s">
        <v>5220</v>
      </c>
      <c r="B24" s="71"/>
      <c r="C24" s="71">
        <f>(VLOOKUP($A24,'Base de dados 2014'!$A$2722:$C$3407,3,0))/1000000</f>
        <v>2104.31427768</v>
      </c>
      <c r="D24" s="71">
        <f>(VLOOKUP($A24,'Base de dados 2015'!$A$2789:$F$3466,6,0))/1000000</f>
        <v>2577.7234600900001</v>
      </c>
      <c r="E24" s="71">
        <f>(VLOOKUP($A24,'Base de dados 2016'!$A$2833:$F$3547,6,0))/1000000</f>
        <v>2148.3253241699999</v>
      </c>
      <c r="F24" s="71">
        <f>(VLOOKUP($A24,'Base de dados 2017'!$A$2961:$F$3683,6,0))/1000000</f>
        <v>2693.6440093900001</v>
      </c>
    </row>
    <row r="25" spans="1:7">
      <c r="A25" s="60" t="s">
        <v>5221</v>
      </c>
      <c r="B25" s="71"/>
      <c r="C25" s="71">
        <f>(VLOOKUP($A25,'Base de dados 2014'!$A$2722:$C$3407,3,0))/1000000</f>
        <v>327.79545775999998</v>
      </c>
      <c r="D25" s="71">
        <f>(VLOOKUP($A25,'Base de dados 2015'!$A$2789:$F$3466,6,0))/1000000</f>
        <v>384.47153403999999</v>
      </c>
      <c r="E25" s="71">
        <f>(VLOOKUP($A25,'Base de dados 2016'!$A$2833:$F$3547,6,0))/1000000</f>
        <v>501.49025343</v>
      </c>
      <c r="F25" s="71">
        <f>(VLOOKUP($A25,'Base de dados 2017'!$A$2961:$F$3683,6,0))/1000000</f>
        <v>463.97296676999997</v>
      </c>
    </row>
    <row r="26" spans="1:7">
      <c r="A26" s="60" t="s">
        <v>5222</v>
      </c>
      <c r="B26" s="71"/>
      <c r="C26" s="71">
        <f>(VLOOKUP($A26,'Base de dados 2014'!$A$2722:$C$3407,3,0))/1000000</f>
        <v>2616.8672370200002</v>
      </c>
      <c r="D26" s="71">
        <f>(VLOOKUP($A26,'Base de dados 2015'!$A$2789:$F$3466,6,0))/1000000</f>
        <v>5656.5674533500005</v>
      </c>
      <c r="E26" s="71">
        <f>(VLOOKUP($A26,'Base de dados 2016'!$A$2833:$F$3547,6,0))/1000000</f>
        <v>7925.5164589099995</v>
      </c>
      <c r="F26" s="71">
        <f>(VLOOKUP($A26,'Base de dados 2017'!$A$2961:$F$3683,6,0))/1000000</f>
        <v>7920.7226874999997</v>
      </c>
    </row>
    <row r="27" spans="1:7">
      <c r="A27" s="60" t="s">
        <v>5124</v>
      </c>
      <c r="B27" s="71">
        <f>VLOOKUP($A27,'Base de dados 2013'!$A$52:$F$83,4,0)/1000000</f>
        <v>34550.519962749997</v>
      </c>
      <c r="C27" s="71">
        <f>(VLOOKUP($A27,'Base de dados 2014'!$A$2722:$C$3407,3,0))/1000000</f>
        <v>101880.91298547</v>
      </c>
      <c r="D27" s="71">
        <f>(VLOOKUP($A27,'Base de dados 2015'!$A$2789:$F$3466,6,0))/1000000</f>
        <v>125914.31427396998</v>
      </c>
      <c r="E27" s="71">
        <f>(VLOOKUP($A27,'Base de dados 2016'!$A$2833:$F$3547,6,0))/1000000</f>
        <v>145781.90036552999</v>
      </c>
      <c r="F27" s="71">
        <f>(VLOOKUP($A27,'Base de dados 2017'!$A$2961:$F$3683,6,0))/1000000</f>
        <v>152221.95592902999</v>
      </c>
    </row>
    <row r="28" spans="1:7">
      <c r="A28" s="60" t="s">
        <v>5223</v>
      </c>
      <c r="B28" s="71"/>
      <c r="C28" s="71">
        <f>(VLOOKUP($A28,'Base de dados 2014'!$A$2722:$C$3407,3,0))/1000000</f>
        <v>76664.038317580009</v>
      </c>
      <c r="D28" s="71">
        <f>(VLOOKUP($A28,'Base de dados 2015'!$A$2789:$F$3466,6,0))/1000000</f>
        <v>97720.215500699982</v>
      </c>
      <c r="E28" s="71">
        <f>(VLOOKUP($A28,'Base de dados 2016'!$A$2833:$F$3547,6,0))/1000000</f>
        <v>113997.19740108</v>
      </c>
      <c r="F28" s="71">
        <f>(VLOOKUP($A28,'Base de dados 2017'!$A$2961:$F$3683,6,0))/1000000</f>
        <v>119578.07860616002</v>
      </c>
    </row>
    <row r="29" spans="1:7">
      <c r="A29" s="60" t="s">
        <v>5224</v>
      </c>
      <c r="B29" s="71"/>
      <c r="C29" s="71">
        <f>(VLOOKUP($A29,'Base de dados 2014'!$A$2722:$C$3407,3,0))/1000000</f>
        <v>58311.158323769996</v>
      </c>
      <c r="D29" s="71">
        <f>(VLOOKUP($A29,'Base de dados 2015'!$A$2789:$F$3466,6,0))/1000000</f>
        <v>78775.746955789989</v>
      </c>
      <c r="E29" s="71">
        <f>(VLOOKUP($A29,'Base de dados 2016'!$A$2833:$F$3547,6,0))/1000000</f>
        <v>93429.917260639995</v>
      </c>
      <c r="F29" s="71">
        <f>(VLOOKUP($A29,'Base de dados 2017'!$A$2961:$F$3683,6,0))/1000000</f>
        <v>91805.367476960004</v>
      </c>
    </row>
    <row r="30" spans="1:7">
      <c r="A30" s="60" t="s">
        <v>5225</v>
      </c>
      <c r="B30" s="71"/>
      <c r="C30" s="71">
        <f>(VLOOKUP($A30,'Base de dados 2014'!$A$2722:$C$3407,3,0))/1000000</f>
        <v>147.77813424000001</v>
      </c>
      <c r="D30" s="71">
        <f>(VLOOKUP($A30,'Base de dados 2015'!$A$2789:$F$3466,6,0))/1000000</f>
        <v>154.05849134000002</v>
      </c>
      <c r="E30" s="71">
        <f>(VLOOKUP($A30,'Base de dados 2016'!$A$2833:$F$3547,6,0))/1000000</f>
        <v>123.01370347</v>
      </c>
      <c r="F30" s="71">
        <f>(VLOOKUP($A30,'Base de dados 2017'!$A$2961:$F$3683,6,0))/1000000</f>
        <v>181.27910229</v>
      </c>
    </row>
    <row r="31" spans="1:7">
      <c r="A31" s="60" t="s">
        <v>5226</v>
      </c>
      <c r="B31" s="71"/>
      <c r="C31" s="71">
        <f>(VLOOKUP($A31,'Base de dados 2014'!$A$2722:$C$3407,3,0))/1000000</f>
        <v>7183.6131792799997</v>
      </c>
      <c r="D31" s="71">
        <f>(VLOOKUP($A31,'Base de dados 2015'!$A$2789:$F$3466,6,0))/1000000</f>
        <v>15427.06416437</v>
      </c>
      <c r="E31" s="71">
        <f>(VLOOKUP($A31,'Base de dados 2016'!$A$2833:$F$3547,6,0))/1000000</f>
        <v>20393.861013270001</v>
      </c>
      <c r="F31" s="71">
        <f>(VLOOKUP($A31,'Base de dados 2017'!$A$2961:$F$3683,6,0))/1000000</f>
        <v>20512.806544139999</v>
      </c>
    </row>
    <row r="32" spans="1:7">
      <c r="A32" s="60" t="s">
        <v>2892</v>
      </c>
      <c r="B32" s="71"/>
      <c r="C32" s="71" t="s">
        <v>3557</v>
      </c>
      <c r="D32" s="71" t="s">
        <v>3557</v>
      </c>
      <c r="E32" s="71" t="s">
        <v>3557</v>
      </c>
      <c r="F32" s="71">
        <f>(VLOOKUP($A32,'Base de dados 2017'!$A$2961:$F$3683,6,0))/1000000</f>
        <v>0</v>
      </c>
    </row>
    <row r="33" spans="1:6">
      <c r="A33" s="60" t="s">
        <v>5227</v>
      </c>
      <c r="B33" s="71"/>
      <c r="C33" s="71">
        <f>(VLOOKUP($A33,'Base de dados 2014'!$A$2722:$C$3407,3,0))/1000000</f>
        <v>11021.48868029</v>
      </c>
      <c r="D33" s="71">
        <f>(VLOOKUP($A33,'Base de dados 2015'!$A$2789:$F$3466,6,0))/1000000</f>
        <v>3363.3458891999999</v>
      </c>
      <c r="E33" s="71">
        <f>(VLOOKUP($A33,'Base de dados 2016'!$A$2833:$F$3547,6,0))/1000000</f>
        <v>50.4054237</v>
      </c>
      <c r="F33" s="71">
        <f>(VLOOKUP($A33,'Base de dados 2017'!$A$2961:$F$3683,6,0))/1000000</f>
        <v>7078.6254827700004</v>
      </c>
    </row>
    <row r="34" spans="1:6">
      <c r="A34" s="60" t="s">
        <v>5228</v>
      </c>
      <c r="B34" s="71"/>
      <c r="C34" s="71">
        <f>(VLOOKUP($A34,'Base de dados 2014'!$A$2722:$C$3407,3,0))/1000000</f>
        <v>21000.839215310003</v>
      </c>
      <c r="D34" s="71">
        <f>(VLOOKUP($A34,'Base de dados 2015'!$A$2789:$F$3466,6,0))/1000000</f>
        <v>25396.598443050003</v>
      </c>
      <c r="E34" s="71">
        <f>(VLOOKUP($A34,'Base de dados 2016'!$A$2833:$F$3547,6,0))/1000000</f>
        <v>29170.446385720003</v>
      </c>
      <c r="F34" s="71">
        <f>(VLOOKUP($A34,'Base de dados 2017'!$A$2961:$F$3683,6,0))/1000000</f>
        <v>30123.221779710002</v>
      </c>
    </row>
    <row r="35" spans="1:6">
      <c r="A35" s="60" t="s">
        <v>5229</v>
      </c>
      <c r="B35" s="71"/>
      <c r="C35" s="71">
        <f>(VLOOKUP($A35,'Base de dados 2014'!$A$2722:$C$3407,3,0))/1000000</f>
        <v>14312.103586059999</v>
      </c>
      <c r="D35" s="71">
        <f>(VLOOKUP($A35,'Base de dados 2015'!$A$2789:$F$3466,6,0))/1000000</f>
        <v>18037.03596311</v>
      </c>
      <c r="E35" s="71">
        <f>(VLOOKUP($A35,'Base de dados 2016'!$A$2833:$F$3547,6,0))/1000000</f>
        <v>20856.856473889999</v>
      </c>
      <c r="F35" s="71">
        <f>(VLOOKUP($A35,'Base de dados 2017'!$A$2961:$F$3683,6,0))/1000000</f>
        <v>19198.712945630003</v>
      </c>
    </row>
    <row r="36" spans="1:6">
      <c r="A36" s="60" t="s">
        <v>5230</v>
      </c>
      <c r="B36" s="71"/>
      <c r="C36" s="71">
        <f>(VLOOKUP($A36,'Base de dados 2014'!$A$2722:$C$3407,3,0))/1000000</f>
        <v>24.08379996</v>
      </c>
      <c r="D36" s="71">
        <f>(VLOOKUP($A36,'Base de dados 2015'!$A$2789:$F$3466,6,0))/1000000</f>
        <v>3.9320708300000002</v>
      </c>
      <c r="E36" s="71">
        <f>(VLOOKUP($A36,'Base de dados 2016'!$A$2833:$F$3547,6,0))/1000000</f>
        <v>1.6337294</v>
      </c>
      <c r="F36" s="71">
        <f>(VLOOKUP($A36,'Base de dados 2017'!$A$2961:$F$3683,6,0))/1000000</f>
        <v>34.234585450000004</v>
      </c>
    </row>
    <row r="37" spans="1:6">
      <c r="A37" s="60" t="s">
        <v>5231</v>
      </c>
      <c r="B37" s="71"/>
      <c r="C37" s="71">
        <f>(VLOOKUP($A37,'Base de dados 2014'!$A$2722:$C$3407,3,0))/1000000</f>
        <v>3338.0639740199999</v>
      </c>
      <c r="D37" s="71">
        <f>(VLOOKUP($A37,'Base de dados 2015'!$A$2789:$F$3466,6,0))/1000000</f>
        <v>4439.7252883700003</v>
      </c>
      <c r="E37" s="71">
        <f>(VLOOKUP($A37,'Base de dados 2016'!$A$2833:$F$3547,6,0))/1000000</f>
        <v>5866.6421500200004</v>
      </c>
      <c r="F37" s="71">
        <f>(VLOOKUP($A37,'Base de dados 2017'!$A$2961:$F$3683,6,0))/1000000</f>
        <v>6542.85664309</v>
      </c>
    </row>
    <row r="38" spans="1:6">
      <c r="A38" s="60" t="s">
        <v>5232</v>
      </c>
      <c r="B38" s="71"/>
      <c r="C38" s="71">
        <f>(VLOOKUP($A38,'Base de dados 2014'!$A$2722:$C$3407,3,0))/1000000</f>
        <v>3326.5878552700001</v>
      </c>
      <c r="D38" s="71">
        <f>(VLOOKUP($A38,'Base de dados 2015'!$A$2789:$F$3466,6,0))/1000000</f>
        <v>2915.9051207399998</v>
      </c>
      <c r="E38" s="71">
        <f>(VLOOKUP($A38,'Base de dados 2016'!$A$2833:$F$3547,6,0))/1000000</f>
        <v>2445.31403241</v>
      </c>
      <c r="F38" s="71">
        <f>(VLOOKUP($A38,'Base de dados 2017'!$A$2961:$F$3683,6,0))/1000000</f>
        <v>4347.4176055400003</v>
      </c>
    </row>
    <row r="39" spans="1:6">
      <c r="A39" s="60" t="s">
        <v>5233</v>
      </c>
      <c r="B39" s="71"/>
      <c r="C39" s="71">
        <f>(VLOOKUP($A39,'Base de dados 2014'!$A$2722:$C$3407,3,0))/1000000</f>
        <v>350.53991184</v>
      </c>
      <c r="D39" s="71">
        <f>(VLOOKUP($A39,'Base de dados 2015'!$A$2789:$F$3466,6,0))/1000000</f>
        <v>322.75125991000004</v>
      </c>
      <c r="E39" s="71">
        <f>(VLOOKUP($A39,'Base de dados 2016'!$A$2833:$F$3547,6,0))/1000000</f>
        <v>387.13162101999995</v>
      </c>
      <c r="F39" s="71">
        <f>(VLOOKUP($A39,'Base de dados 2017'!$A$2961:$F$3683,6,0))/1000000</f>
        <v>404.70085204000003</v>
      </c>
    </row>
    <row r="40" spans="1:6">
      <c r="A40" s="60" t="s">
        <v>5234</v>
      </c>
      <c r="B40" s="71"/>
      <c r="C40" s="71">
        <f>(VLOOKUP($A40,'Base de dados 2014'!$A$2722:$C$3407,3,0))/1000000</f>
        <v>0</v>
      </c>
      <c r="D40" s="71">
        <f>(VLOOKUP($A40,'Base de dados 2015'!$A$2789:$F$3466,6,0))/1000000</f>
        <v>0</v>
      </c>
      <c r="E40" s="71">
        <f>(VLOOKUP($A40,'Base de dados 2016'!$A$2833:$F$3547,6,0))/1000000</f>
        <v>0</v>
      </c>
      <c r="F40" s="71">
        <f>(VLOOKUP($A40,'Base de dados 2017'!$A$2961:$F$3683,6,0))/1000000</f>
        <v>0</v>
      </c>
    </row>
    <row r="41" spans="1:6">
      <c r="A41" s="60" t="s">
        <v>5235</v>
      </c>
      <c r="B41" s="71"/>
      <c r="C41" s="71">
        <f>(VLOOKUP($A41,'Base de dados 2014'!$A$2722:$C$3407,3,0))/1000000</f>
        <v>0</v>
      </c>
      <c r="D41" s="71">
        <f>(VLOOKUP($A41,'Base de dados 2015'!$A$2789:$F$3466,6,0))/1000000</f>
        <v>0</v>
      </c>
      <c r="E41" s="71">
        <f>(VLOOKUP($A41,'Base de dados 2016'!$A$2833:$F$3547,6,0))/1000000</f>
        <v>0</v>
      </c>
      <c r="F41" s="71">
        <f>(VLOOKUP($A41,'Base de dados 2017'!$A$2961:$F$3683,6,0))/1000000</f>
        <v>0</v>
      </c>
    </row>
    <row r="42" spans="1:6">
      <c r="A42" s="60" t="s">
        <v>5236</v>
      </c>
      <c r="B42" s="71"/>
      <c r="C42" s="71">
        <f>(VLOOKUP($A42,'Base de dados 2014'!$A$2722:$C$3407,3,0))/1000000</f>
        <v>350.53991184</v>
      </c>
      <c r="D42" s="71">
        <f>(VLOOKUP($A42,'Base de dados 2015'!$A$2789:$F$3466,6,0))/1000000</f>
        <v>322.75125991000004</v>
      </c>
      <c r="E42" s="71">
        <f>(VLOOKUP($A42,'Base de dados 2016'!$A$2833:$F$3547,6,0))/1000000</f>
        <v>387.13162101999995</v>
      </c>
      <c r="F42" s="71">
        <f>(VLOOKUP($A42,'Base de dados 2017'!$A$2961:$F$3683,6,0))/1000000</f>
        <v>404.70085204000003</v>
      </c>
    </row>
    <row r="43" spans="1:6">
      <c r="A43" s="60" t="s">
        <v>5237</v>
      </c>
      <c r="B43" s="71"/>
      <c r="C43" s="71">
        <f>(VLOOKUP($A43,'Base de dados 2014'!$A$2722:$C$3407,3,0))/1000000</f>
        <v>774.34042726999996</v>
      </c>
      <c r="D43" s="71">
        <f>(VLOOKUP($A43,'Base de dados 2015'!$A$2789:$F$3466,6,0))/1000000</f>
        <v>126.78225516999998</v>
      </c>
      <c r="E43" s="71">
        <f>(VLOOKUP($A43,'Base de dados 2016'!$A$2833:$F$3547,6,0))/1000000</f>
        <v>84.962764140000004</v>
      </c>
      <c r="F43" s="71">
        <f>(VLOOKUP($A43,'Base de dados 2017'!$A$2961:$F$3683,6,0))/1000000</f>
        <v>68.861627999999996</v>
      </c>
    </row>
    <row r="44" spans="1:6">
      <c r="A44" s="60" t="s">
        <v>5238</v>
      </c>
      <c r="B44" s="71"/>
      <c r="C44" s="71">
        <f>(VLOOKUP($A44,'Base de dados 2014'!$A$2722:$C$3407,3,0))/1000000</f>
        <v>2.3845500199999998</v>
      </c>
      <c r="D44" s="71">
        <f>(VLOOKUP($A44,'Base de dados 2015'!$A$2789:$F$3466,6,0))/1000000</f>
        <v>4.8279337800000004</v>
      </c>
      <c r="E44" s="71">
        <f>(VLOOKUP($A44,'Base de dados 2016'!$A$2833:$F$3547,6,0))/1000000</f>
        <v>6.6768273000000002</v>
      </c>
      <c r="F44" s="71">
        <f>(VLOOKUP($A44,'Base de dados 2017'!$A$2961:$F$3683,6,0))/1000000</f>
        <v>6.6063934</v>
      </c>
    </row>
    <row r="45" spans="1:6">
      <c r="A45" s="60" t="s">
        <v>5239</v>
      </c>
      <c r="B45" s="71"/>
      <c r="C45" s="71">
        <f>(VLOOKUP($A45,'Base de dados 2014'!$A$2722:$C$3407,3,0))/1000000</f>
        <v>2.4448457000000001</v>
      </c>
      <c r="D45" s="71">
        <f>(VLOOKUP($A45,'Base de dados 2015'!$A$2789:$F$3466,6,0))/1000000</f>
        <v>7.0182996500000003</v>
      </c>
      <c r="E45" s="71">
        <f>(VLOOKUP($A45,'Base de dados 2016'!$A$2833:$F$3547,6,0))/1000000</f>
        <v>3.29100349</v>
      </c>
      <c r="F45" s="71">
        <f>(VLOOKUP($A45,'Base de dados 2017'!$A$2961:$F$3683,6,0))/1000000</f>
        <v>2.9747948199999996</v>
      </c>
    </row>
    <row r="46" spans="1:6">
      <c r="A46" s="60" t="s">
        <v>5240</v>
      </c>
      <c r="B46" s="71"/>
      <c r="C46" s="71">
        <f>(VLOOKUP($A46,'Base de dados 2014'!$A$2722:$C$3407,3,0))/1000000</f>
        <v>62.565364840000001</v>
      </c>
      <c r="D46" s="71">
        <f>(VLOOKUP($A46,'Base de dados 2015'!$A$2789:$F$3466,6,0))/1000000</f>
        <v>43.41814917</v>
      </c>
      <c r="E46" s="71">
        <f>(VLOOKUP($A46,'Base de dados 2016'!$A$2833:$F$3547,6,0))/1000000</f>
        <v>9.1988462500000008</v>
      </c>
      <c r="F46" s="71">
        <f>(VLOOKUP($A46,'Base de dados 2017'!$A$2961:$F$3683,6,0))/1000000</f>
        <v>5.0216071399999995</v>
      </c>
    </row>
    <row r="47" spans="1:6">
      <c r="A47" s="60" t="s">
        <v>5241</v>
      </c>
      <c r="B47" s="71"/>
      <c r="C47" s="71">
        <f>(VLOOKUP($A47,'Base de dados 2014'!$A$2722:$C$3407,3,0))/1000000</f>
        <v>0.67449999999999999</v>
      </c>
      <c r="D47" s="71">
        <f>(VLOOKUP($A47,'Base de dados 2015'!$A$2789:$F$3466,6,0))/1000000</f>
        <v>0</v>
      </c>
      <c r="E47" s="71">
        <f>(VLOOKUP($A47,'Base de dados 2016'!$A$2833:$F$3547,6,0))/1000000</f>
        <v>0</v>
      </c>
      <c r="F47" s="71">
        <f>(VLOOKUP($A47,'Base de dados 2017'!$A$2961:$F$3683,6,0))/1000000</f>
        <v>0</v>
      </c>
    </row>
    <row r="48" spans="1:6">
      <c r="A48" s="60" t="s">
        <v>5242</v>
      </c>
      <c r="B48" s="71"/>
      <c r="C48" s="71">
        <f>(VLOOKUP($A48,'Base de dados 2014'!$A$2722:$C$3407,3,0))/1000000</f>
        <v>706.27116670999999</v>
      </c>
      <c r="D48" s="71">
        <f>(VLOOKUP($A48,'Base de dados 2015'!$A$2789:$F$3466,6,0))/1000000</f>
        <v>71.517872569999994</v>
      </c>
      <c r="E48" s="71">
        <f>(VLOOKUP($A48,'Base de dados 2016'!$A$2833:$F$3547,6,0))/1000000</f>
        <v>65.796087100000008</v>
      </c>
      <c r="F48" s="71">
        <f>(VLOOKUP($A48,'Base de dados 2017'!$A$2961:$F$3683,6,0))/1000000</f>
        <v>54.258832640000001</v>
      </c>
    </row>
    <row r="49" spans="1:6">
      <c r="A49" s="60" t="s">
        <v>5243</v>
      </c>
      <c r="B49" s="71"/>
      <c r="C49" s="71">
        <f>(VLOOKUP($A49,'Base de dados 2014'!$A$2722:$C$3407,3,0))/1000000</f>
        <v>758.35890064</v>
      </c>
      <c r="D49" s="71">
        <f>(VLOOKUP($A49,'Base de dados 2015'!$A$2789:$F$3466,6,0))/1000000</f>
        <v>836.95652742999994</v>
      </c>
      <c r="E49" s="71">
        <f>(VLOOKUP($A49,'Base de dados 2016'!$A$2833:$F$3547,6,0))/1000000</f>
        <v>859.49174978999997</v>
      </c>
      <c r="F49" s="71">
        <f>(VLOOKUP($A49,'Base de dados 2017'!$A$2961:$F$3683,6,0))/1000000</f>
        <v>817.02201279999997</v>
      </c>
    </row>
    <row r="50" spans="1:6">
      <c r="A50" s="60" t="s">
        <v>5244</v>
      </c>
      <c r="B50" s="71"/>
      <c r="C50" s="71">
        <f>(VLOOKUP($A50,'Base de dados 2014'!$A$2722:$C$3407,3,0))/1000000</f>
        <v>2332.7962128300001</v>
      </c>
      <c r="D50" s="71">
        <f>(VLOOKUP($A50,'Base de dados 2015'!$A$2789:$F$3466,6,0))/1000000</f>
        <v>1511.0102877100001</v>
      </c>
      <c r="E50" s="71">
        <f>(VLOOKUP($A50,'Base de dados 2016'!$A$2833:$F$3547,6,0))/1000000</f>
        <v>1282.6704437799999</v>
      </c>
      <c r="F50" s="71">
        <f>(VLOOKUP($A50,'Base de dados 2017'!$A$2961:$F$3683,6,0))/1000000</f>
        <v>1230.07105032</v>
      </c>
    </row>
    <row r="51" spans="1:6">
      <c r="A51" s="60" t="s">
        <v>5245</v>
      </c>
      <c r="B51" s="71"/>
      <c r="C51" s="71">
        <f>(VLOOKUP($A51,'Base de dados 2014'!$A$2722:$C$3407,3,0))/1000000</f>
        <v>117.41810612</v>
      </c>
      <c r="D51" s="71">
        <f>(VLOOKUP($A51,'Base de dados 2015'!$A$2789:$F$3466,6,0))/1000000</f>
        <v>295.57603670999998</v>
      </c>
      <c r="E51" s="71">
        <f>(VLOOKUP($A51,'Base de dados 2016'!$A$2833:$F$3547,6,0))/1000000</f>
        <v>542.47970497000006</v>
      </c>
      <c r="F51" s="71">
        <f>(VLOOKUP($A51,'Base de dados 2017'!$A$2961:$F$3683,6,0))/1000000</f>
        <v>612.26796190999994</v>
      </c>
    </row>
    <row r="52" spans="1:6">
      <c r="A52" s="60" t="s">
        <v>5246</v>
      </c>
      <c r="B52" s="71"/>
      <c r="C52" s="71">
        <f>(VLOOKUP($A52,'Base de dados 2014'!$A$2722:$C$3407,3,0))/1000000</f>
        <v>7.6191010499999994</v>
      </c>
      <c r="D52" s="71">
        <f>(VLOOKUP($A52,'Base de dados 2015'!$A$2789:$F$3466,6,0))/1000000</f>
        <v>8.04813942</v>
      </c>
      <c r="E52" s="71">
        <f>(VLOOKUP($A52,'Base de dados 2016'!$A$2833:$F$3547,6,0))/1000000</f>
        <v>13.272123800000001</v>
      </c>
      <c r="F52" s="71">
        <f>(VLOOKUP($A52,'Base de dados 2017'!$A$2961:$F$3683,6,0))/1000000</f>
        <v>16.4090603</v>
      </c>
    </row>
    <row r="53" spans="1:6">
      <c r="A53" s="60" t="s">
        <v>5247</v>
      </c>
      <c r="B53" s="71"/>
      <c r="C53" s="71">
        <f>(VLOOKUP($A53,'Base de dados 2014'!$A$2722:$C$3407,3,0))/1000000</f>
        <v>0.57801405000000006</v>
      </c>
      <c r="D53" s="71">
        <f>(VLOOKUP($A53,'Base de dados 2015'!$A$2789:$F$3466,6,0))/1000000</f>
        <v>3.0507165999999999</v>
      </c>
      <c r="E53" s="71">
        <f>(VLOOKUP($A53,'Base de dados 2016'!$A$2833:$F$3547,6,0))/1000000</f>
        <v>16.652285679999999</v>
      </c>
      <c r="F53" s="71">
        <f>(VLOOKUP($A53,'Base de dados 2017'!$A$2961:$F$3683,6,0))/1000000</f>
        <v>13.09277378</v>
      </c>
    </row>
    <row r="54" spans="1:6">
      <c r="A54" s="60" t="s">
        <v>5248</v>
      </c>
      <c r="B54" s="71"/>
      <c r="C54" s="71">
        <f>(VLOOKUP($A54,'Base de dados 2014'!$A$2722:$C$3407,3,0))/1000000</f>
        <v>2207.1809916100001</v>
      </c>
      <c r="D54" s="71">
        <f>(VLOOKUP($A54,'Base de dados 2015'!$A$2789:$F$3466,6,0))/1000000</f>
        <v>1204.33539498</v>
      </c>
      <c r="E54" s="71">
        <f>(VLOOKUP($A54,'Base de dados 2016'!$A$2833:$F$3547,6,0))/1000000</f>
        <v>710.26632933000008</v>
      </c>
      <c r="F54" s="71">
        <f>(VLOOKUP($A54,'Base de dados 2017'!$A$2961:$F$3683,6,0))/1000000</f>
        <v>588.30125433000001</v>
      </c>
    </row>
    <row r="55" spans="1:6">
      <c r="A55" s="60" t="s">
        <v>5125</v>
      </c>
      <c r="B55" s="71">
        <f>VLOOKUP($A55,'Base de dados 2013'!$A$52:$F$83,4,0)/1000000</f>
        <v>36098.136720130002</v>
      </c>
      <c r="C55" s="71">
        <f>(VLOOKUP($A55,'Base de dados 2014'!$A$2722:$C$3407,3,0))/1000000</f>
        <v>176685.69125889</v>
      </c>
      <c r="D55" s="71">
        <f>(VLOOKUP($A55,'Base de dados 2015'!$A$2789:$F$3466,6,0))/1000000</f>
        <v>109997.29652597</v>
      </c>
      <c r="E55" s="71">
        <f>(VLOOKUP($A55,'Base de dados 2016'!$A$2833:$F$3547,6,0))/1000000</f>
        <v>116097.72191176</v>
      </c>
      <c r="F55" s="71">
        <f>(VLOOKUP($A55,'Base de dados 2017'!$A$2961:$F$3683,6,0))/1000000</f>
        <v>123902.35001913998</v>
      </c>
    </row>
    <row r="56" spans="1:6">
      <c r="A56" s="60" t="s">
        <v>5249</v>
      </c>
      <c r="B56" s="71"/>
      <c r="C56" s="71">
        <f>(VLOOKUP($A56,'Base de dados 2014'!$A$2722:$C$3407,3,0))/1000000</f>
        <v>91626.856744509991</v>
      </c>
      <c r="D56" s="71">
        <f>(VLOOKUP($A56,'Base de dados 2015'!$A$2789:$F$3466,6,0))/1000000</f>
        <v>21182.963393270002</v>
      </c>
      <c r="E56" s="71">
        <f>(VLOOKUP($A56,'Base de dados 2016'!$A$2833:$F$3547,6,0))/1000000</f>
        <v>22140.63392321</v>
      </c>
      <c r="F56" s="71">
        <f>(VLOOKUP($A56,'Base de dados 2017'!$A$2961:$F$3683,6,0))/1000000</f>
        <v>25532.427596289999</v>
      </c>
    </row>
    <row r="57" spans="1:6">
      <c r="A57" s="60" t="s">
        <v>5250</v>
      </c>
      <c r="B57" s="71"/>
      <c r="C57" s="71">
        <f>(VLOOKUP($A57,'Base de dados 2014'!$A$2722:$C$3407,3,0))/1000000</f>
        <v>90488.773745580009</v>
      </c>
      <c r="D57" s="71">
        <f>(VLOOKUP($A57,'Base de dados 2015'!$A$2789:$F$3466,6,0))/1000000</f>
        <v>18824.64340375</v>
      </c>
      <c r="E57" s="71">
        <f>(VLOOKUP($A57,'Base de dados 2016'!$A$2833:$F$3547,6,0))/1000000</f>
        <v>20318.093613880003</v>
      </c>
      <c r="F57" s="71">
        <f>(VLOOKUP($A57,'Base de dados 2017'!$A$2961:$F$3683,6,0))/1000000</f>
        <v>23497.66182922</v>
      </c>
    </row>
    <row r="58" spans="1:6">
      <c r="A58" s="60" t="s">
        <v>5251</v>
      </c>
      <c r="B58" s="71"/>
      <c r="C58" s="71">
        <f>(VLOOKUP($A58,'Base de dados 2014'!$A$2722:$C$3407,3,0))/1000000</f>
        <v>1138.08299893</v>
      </c>
      <c r="D58" s="71">
        <f>(VLOOKUP($A58,'Base de dados 2015'!$A$2789:$F$3466,6,0))/1000000</f>
        <v>2358.31998952</v>
      </c>
      <c r="E58" s="71">
        <f>(VLOOKUP($A58,'Base de dados 2016'!$A$2833:$F$3547,6,0))/1000000</f>
        <v>1822.5403093299999</v>
      </c>
      <c r="F58" s="71">
        <f>(VLOOKUP($A58,'Base de dados 2017'!$A$2961:$F$3683,6,0))/1000000</f>
        <v>2034.76576707</v>
      </c>
    </row>
    <row r="59" spans="1:6">
      <c r="A59" s="60" t="s">
        <v>5252</v>
      </c>
      <c r="B59" s="71"/>
      <c r="C59" s="71">
        <f>(VLOOKUP($A59,'Base de dados 2014'!$A$2722:$C$3407,3,0))/1000000</f>
        <v>83122.975698679991</v>
      </c>
      <c r="D59" s="71">
        <f>(VLOOKUP($A59,'Base de dados 2015'!$A$2789:$F$3466,6,0))/1000000</f>
        <v>87456.998418229996</v>
      </c>
      <c r="E59" s="71">
        <f>(VLOOKUP($A59,'Base de dados 2016'!$A$2833:$F$3547,6,0))/1000000</f>
        <v>91798.029534080022</v>
      </c>
      <c r="F59" s="71">
        <f>(VLOOKUP($A59,'Base de dados 2017'!$A$2961:$F$3683,6,0))/1000000</f>
        <v>95305.68526822998</v>
      </c>
    </row>
    <row r="60" spans="1:6">
      <c r="A60" s="60" t="s">
        <v>5253</v>
      </c>
      <c r="B60" s="71"/>
      <c r="C60" s="71">
        <f>(VLOOKUP($A60,'Base de dados 2014'!$A$2722:$C$3407,3,0))/1000000</f>
        <v>1294.1455914600001</v>
      </c>
      <c r="D60" s="71">
        <f>(VLOOKUP($A60,'Base de dados 2015'!$A$2789:$F$3466,6,0))/1000000</f>
        <v>1312.7367489999999</v>
      </c>
      <c r="E60" s="71">
        <f>(VLOOKUP($A60,'Base de dados 2016'!$A$2833:$F$3547,6,0))/1000000</f>
        <v>1442.6508528299998</v>
      </c>
      <c r="F60" s="71">
        <f>(VLOOKUP($A60,'Base de dados 2017'!$A$2961:$F$3683,6,0))/1000000</f>
        <v>1436.0746962599999</v>
      </c>
    </row>
    <row r="61" spans="1:6">
      <c r="A61" s="60" t="s">
        <v>5254</v>
      </c>
      <c r="B61" s="71"/>
      <c r="C61" s="71">
        <f>(VLOOKUP($A61,'Base de dados 2014'!$A$2722:$C$3407,3,0))/1000000</f>
        <v>3739.3368787099998</v>
      </c>
      <c r="D61" s="71">
        <f>(VLOOKUP($A61,'Base de dados 2015'!$A$2789:$F$3466,6,0))/1000000</f>
        <v>4159.7879040300004</v>
      </c>
      <c r="E61" s="71">
        <f>(VLOOKUP($A61,'Base de dados 2016'!$A$2833:$F$3547,6,0))/1000000</f>
        <v>4388.6752696899994</v>
      </c>
      <c r="F61" s="71">
        <f>(VLOOKUP($A61,'Base de dados 2017'!$A$2961:$F$3683,6,0))/1000000</f>
        <v>4482.8970956099993</v>
      </c>
    </row>
    <row r="62" spans="1:6">
      <c r="A62" s="60" t="s">
        <v>5255</v>
      </c>
      <c r="B62" s="71"/>
      <c r="C62" s="71">
        <f>(VLOOKUP($A62,'Base de dados 2014'!$A$2722:$C$3407,3,0))/1000000</f>
        <v>74019.827352849999</v>
      </c>
      <c r="D62" s="71">
        <f>(VLOOKUP($A62,'Base de dados 2015'!$A$2789:$F$3466,6,0))/1000000</f>
        <v>77138.085550219999</v>
      </c>
      <c r="E62" s="71">
        <f>(VLOOKUP($A62,'Base de dados 2016'!$A$2833:$F$3547,6,0))/1000000</f>
        <v>80677.455257210007</v>
      </c>
      <c r="F62" s="71">
        <f>(VLOOKUP($A62,'Base de dados 2017'!$A$2961:$F$3683,6,0))/1000000</f>
        <v>83758.844087289996</v>
      </c>
    </row>
    <row r="63" spans="1:6">
      <c r="A63" s="60" t="s">
        <v>5256</v>
      </c>
      <c r="B63" s="71"/>
      <c r="C63" s="71">
        <f>(VLOOKUP($A63,'Base de dados 2014'!$A$2722:$C$3407,3,0))/1000000</f>
        <v>4069.66587566</v>
      </c>
      <c r="D63" s="71">
        <f>(VLOOKUP($A63,'Base de dados 2015'!$A$2789:$F$3466,6,0))/1000000</f>
        <v>4846.3882149799992</v>
      </c>
      <c r="E63" s="71">
        <f>(VLOOKUP($A63,'Base de dados 2016'!$A$2833:$F$3547,6,0))/1000000</f>
        <v>5289.2481543500007</v>
      </c>
      <c r="F63" s="71">
        <f>(VLOOKUP($A63,'Base de dados 2017'!$A$2961:$F$3683,6,0))/1000000</f>
        <v>5627.8693890699997</v>
      </c>
    </row>
    <row r="64" spans="1:6">
      <c r="A64" s="60" t="s">
        <v>5257</v>
      </c>
      <c r="B64" s="71"/>
      <c r="C64" s="71">
        <f>(VLOOKUP($A64,'Base de dados 2014'!$A$2722:$C$3407,3,0))/1000000</f>
        <v>1888.8426518499998</v>
      </c>
      <c r="D64" s="71">
        <f>(VLOOKUP($A64,'Base de dados 2015'!$A$2789:$F$3466,6,0))/1000000</f>
        <v>1357.3347144700001</v>
      </c>
      <c r="E64" s="71">
        <f>(VLOOKUP($A64,'Base de dados 2016'!$A$2833:$F$3547,6,0))/1000000</f>
        <v>2159.0584544700005</v>
      </c>
      <c r="F64" s="71">
        <f>(VLOOKUP($A64,'Base de dados 2017'!$A$2961:$F$3683,6,0))/1000000</f>
        <v>3064.2371546200002</v>
      </c>
    </row>
    <row r="65" spans="1:6">
      <c r="A65" s="60" t="s">
        <v>5258</v>
      </c>
      <c r="B65" s="71"/>
      <c r="C65" s="71">
        <f>(VLOOKUP($A65,'Base de dados 2014'!$A$2722:$C$3407,3,0))/1000000</f>
        <v>1625.0088403599998</v>
      </c>
      <c r="D65" s="71">
        <f>(VLOOKUP($A65,'Base de dados 2015'!$A$2789:$F$3466,6,0))/1000000</f>
        <v>1330.7245955399999</v>
      </c>
      <c r="E65" s="71">
        <f>(VLOOKUP($A65,'Base de dados 2016'!$A$2833:$F$3547,6,0))/1000000</f>
        <v>2115.5311482100001</v>
      </c>
      <c r="F65" s="71">
        <f>(VLOOKUP($A65,'Base de dados 2017'!$A$2961:$F$3683,6,0))/1000000</f>
        <v>3009.4618423000002</v>
      </c>
    </row>
    <row r="66" spans="1:6">
      <c r="A66" s="60" t="s">
        <v>5259</v>
      </c>
      <c r="B66" s="71"/>
      <c r="C66" s="71">
        <f>(VLOOKUP($A66,'Base de dados 2014'!$A$2722:$C$3407,3,0))/1000000</f>
        <v>263.83381149000002</v>
      </c>
      <c r="D66" s="71">
        <f>(VLOOKUP($A66,'Base de dados 2015'!$A$2789:$F$3466,6,0))/1000000</f>
        <v>23.480471039999998</v>
      </c>
      <c r="E66" s="71">
        <f>(VLOOKUP($A66,'Base de dados 2016'!$A$2833:$F$3547,6,0))/1000000</f>
        <v>43.527306259999996</v>
      </c>
      <c r="F66" s="71">
        <f>(VLOOKUP($A66,'Base de dados 2017'!$A$2961:$F$3683,6,0))/1000000</f>
        <v>54.775312319999998</v>
      </c>
    </row>
    <row r="67" spans="1:6">
      <c r="A67" s="60" t="s">
        <v>5260</v>
      </c>
      <c r="B67" s="71"/>
      <c r="C67" s="71">
        <f>(VLOOKUP($A67,'Base de dados 2014'!$A$2722:$C$3407,3,0))/1000000</f>
        <v>0</v>
      </c>
      <c r="D67" s="71">
        <f>(VLOOKUP($A67,'Base de dados 2015'!$A$2789:$F$3466,6,0))/1000000</f>
        <v>3.1296478900000002</v>
      </c>
      <c r="E67" s="71">
        <f>(VLOOKUP($A67,'Base de dados 2016'!$A$2833:$F$3547,6,0))/1000000</f>
        <v>0</v>
      </c>
      <c r="F67" s="71">
        <f>(VLOOKUP($A67,'Base de dados 2017'!$A$2961:$F$3683,6,0))/1000000</f>
        <v>0</v>
      </c>
    </row>
    <row r="68" spans="1:6" ht="30">
      <c r="A68" s="74" t="s">
        <v>5897</v>
      </c>
      <c r="B68" s="71"/>
      <c r="C68" s="71">
        <f>(VLOOKUP($A68,'Base de dados 2014'!$A$2722:$C$3407,3,0))/1000000</f>
        <v>47.016163849999998</v>
      </c>
      <c r="D68" s="71" t="s">
        <v>3557</v>
      </c>
      <c r="E68" s="71" t="s">
        <v>3557</v>
      </c>
      <c r="F68" s="71" t="s">
        <v>3557</v>
      </c>
    </row>
    <row r="69" spans="1:6">
      <c r="A69" s="73" t="s">
        <v>5261</v>
      </c>
      <c r="B69" s="71"/>
      <c r="C69" s="71">
        <f>(VLOOKUP($A69,'Base de dados 2014'!$A$2722:$C$3407,3,0))/1000000</f>
        <v>44.698398850000004</v>
      </c>
      <c r="D69" s="71" t="s">
        <v>3557</v>
      </c>
      <c r="E69" s="71" t="s">
        <v>3557</v>
      </c>
      <c r="F69" s="71" t="s">
        <v>3557</v>
      </c>
    </row>
    <row r="70" spans="1:6">
      <c r="A70" s="73" t="s">
        <v>5262</v>
      </c>
      <c r="B70" s="71"/>
      <c r="C70" s="71">
        <f>(VLOOKUP($A70,'Base de dados 2014'!$A$2722:$C$3407,3,0))/1000000</f>
        <v>0.71406623999999996</v>
      </c>
      <c r="D70" s="71" t="s">
        <v>3557</v>
      </c>
      <c r="E70" s="71" t="s">
        <v>3557</v>
      </c>
      <c r="F70" s="71" t="s">
        <v>3557</v>
      </c>
    </row>
    <row r="71" spans="1:6">
      <c r="A71" s="73" t="s">
        <v>5263</v>
      </c>
      <c r="B71" s="71"/>
      <c r="C71" s="71">
        <f>(VLOOKUP($A71,'Base de dados 2014'!$A$2722:$C$3407,3,0))/1000000</f>
        <v>1.6036987600000001</v>
      </c>
      <c r="D71" s="71" t="s">
        <v>3557</v>
      </c>
      <c r="E71" s="71" t="s">
        <v>3557</v>
      </c>
      <c r="F71" s="71" t="s">
        <v>3557</v>
      </c>
    </row>
    <row r="72" spans="1:6">
      <c r="A72" s="60" t="s">
        <v>5126</v>
      </c>
      <c r="B72" s="71">
        <f>VLOOKUP($A72,'Base de dados 2013'!$A$52:$F$83,4,0)/1000000</f>
        <v>50902.28758751</v>
      </c>
      <c r="C72" s="71">
        <f>(VLOOKUP($A72,'Base de dados 2014'!$A$2722:$C$3407,3,0))/1000000</f>
        <v>91592.334350830002</v>
      </c>
      <c r="D72" s="71">
        <f>(VLOOKUP($A72,'Base de dados 2015'!$A$2789:$F$3466,6,0))/1000000</f>
        <v>134206.97115639001</v>
      </c>
      <c r="E72" s="71">
        <f>(VLOOKUP($A72,'Base de dados 2016'!$A$2833:$F$3547,6,0))/1000000</f>
        <v>116558.27847872999</v>
      </c>
      <c r="F72" s="71">
        <f>(VLOOKUP($A72,'Base de dados 2017'!$A$2961:$F$3683,6,0))/1000000</f>
        <v>105456.34641535001</v>
      </c>
    </row>
    <row r="73" spans="1:6">
      <c r="A73" s="60" t="s">
        <v>5264</v>
      </c>
      <c r="B73" s="71"/>
      <c r="C73" s="71">
        <f>(VLOOKUP($A73,'Base de dados 2014'!$A$2722:$C$3407,3,0))/1000000</f>
        <v>15781.125914600001</v>
      </c>
      <c r="D73" s="71">
        <f>(VLOOKUP($A73,'Base de dados 2015'!$A$2789:$F$3466,6,0))/1000000</f>
        <v>11385.24964459</v>
      </c>
      <c r="E73" s="71">
        <f>(VLOOKUP($A73,'Base de dados 2016'!$A$2833:$F$3547,6,0))/1000000</f>
        <v>11194.196601</v>
      </c>
      <c r="F73" s="71">
        <f>(VLOOKUP($A73,'Base de dados 2017'!$A$2961:$F$3683,6,0))/1000000</f>
        <v>9921.4461433600009</v>
      </c>
    </row>
    <row r="74" spans="1:6">
      <c r="A74" s="60" t="s">
        <v>5265</v>
      </c>
      <c r="B74" s="71"/>
      <c r="C74" s="71">
        <f>(VLOOKUP($A74,'Base de dados 2014'!$A$2722:$C$3407,3,0))/1000000</f>
        <v>14909.104684579999</v>
      </c>
      <c r="D74" s="71">
        <f>(VLOOKUP($A74,'Base de dados 2015'!$A$2789:$F$3466,6,0))/1000000</f>
        <v>9872.082035540001</v>
      </c>
      <c r="E74" s="71">
        <f>(VLOOKUP($A74,'Base de dados 2016'!$A$2833:$F$3547,6,0))/1000000</f>
        <v>9334.7979784400013</v>
      </c>
      <c r="F74" s="71">
        <f>(VLOOKUP($A74,'Base de dados 2017'!$A$2961:$F$3683,6,0))/1000000</f>
        <v>8007.78451735</v>
      </c>
    </row>
    <row r="75" spans="1:6">
      <c r="A75" s="60" t="s">
        <v>5266</v>
      </c>
      <c r="B75" s="71"/>
      <c r="C75" s="71">
        <f>(VLOOKUP($A75,'Base de dados 2014'!$A$2722:$C$3407,3,0))/1000000</f>
        <v>840.87842049999995</v>
      </c>
      <c r="D75" s="71">
        <f>(VLOOKUP($A75,'Base de dados 2015'!$A$2789:$F$3466,6,0))/1000000</f>
        <v>1512.3672024</v>
      </c>
      <c r="E75" s="71">
        <f>(VLOOKUP($A75,'Base de dados 2016'!$A$2833:$F$3547,6,0))/1000000</f>
        <v>1858.6759770000001</v>
      </c>
      <c r="F75" s="71">
        <f>(VLOOKUP($A75,'Base de dados 2017'!$A$2961:$F$3683,6,0))/1000000</f>
        <v>1913.30205211</v>
      </c>
    </row>
    <row r="76" spans="1:6">
      <c r="A76" s="60" t="s">
        <v>5267</v>
      </c>
      <c r="B76" s="71"/>
      <c r="C76" s="71">
        <f>(VLOOKUP($A76,'Base de dados 2014'!$A$2722:$C$3407,3,0))/1000000</f>
        <v>4.7757716500000003</v>
      </c>
      <c r="D76" s="71">
        <f>(VLOOKUP($A76,'Base de dados 2015'!$A$2789:$F$3466,6,0))/1000000</f>
        <v>0.80040665</v>
      </c>
      <c r="E76" s="71">
        <f>(VLOOKUP($A76,'Base de dados 2016'!$A$2833:$F$3547,6,0))/1000000</f>
        <v>0.72264556000000002</v>
      </c>
      <c r="F76" s="71">
        <f>(VLOOKUP($A76,'Base de dados 2017'!$A$2961:$F$3683,6,0))/1000000</f>
        <v>0.3595739</v>
      </c>
    </row>
    <row r="77" spans="1:6">
      <c r="A77" s="60" t="s">
        <v>5268</v>
      </c>
      <c r="B77" s="71"/>
      <c r="C77" s="71">
        <f>(VLOOKUP($A77,'Base de dados 2014'!$A$2722:$C$3407,3,0))/1000000</f>
        <v>0</v>
      </c>
      <c r="D77" s="71">
        <f>(VLOOKUP($A77,'Base de dados 2015'!$A$2789:$F$3466,6,0))/1000000</f>
        <v>0</v>
      </c>
      <c r="E77" s="71">
        <f>(VLOOKUP($A77,'Base de dados 2016'!$A$2833:$F$3547,6,0))/1000000</f>
        <v>0</v>
      </c>
      <c r="F77" s="71">
        <f>(VLOOKUP($A77,'Base de dados 2017'!$A$2961:$F$3683,6,0))/1000000</f>
        <v>0</v>
      </c>
    </row>
    <row r="78" spans="1:6">
      <c r="A78" s="60" t="s">
        <v>5269</v>
      </c>
      <c r="B78" s="71"/>
      <c r="C78" s="71">
        <f>(VLOOKUP($A78,'Base de dados 2014'!$A$2722:$C$3407,3,0))/1000000</f>
        <v>0</v>
      </c>
      <c r="D78" s="71">
        <f>(VLOOKUP($A78,'Base de dados 2015'!$A$2789:$F$3466,6,0))/1000000</f>
        <v>0</v>
      </c>
      <c r="E78" s="71">
        <f>(VLOOKUP($A78,'Base de dados 2016'!$A$2833:$F$3547,6,0))/1000000</f>
        <v>0</v>
      </c>
      <c r="F78" s="71">
        <f>(VLOOKUP($A78,'Base de dados 2017'!$A$2961:$F$3683,6,0))/1000000</f>
        <v>0</v>
      </c>
    </row>
    <row r="79" spans="1:6">
      <c r="A79" s="60" t="s">
        <v>5270</v>
      </c>
      <c r="B79" s="71"/>
      <c r="C79" s="71">
        <f>(VLOOKUP($A79,'Base de dados 2014'!$A$2722:$C$3407,3,0))/1000000</f>
        <v>26.367037870000001</v>
      </c>
      <c r="D79" s="71">
        <f>(VLOOKUP($A79,'Base de dados 2015'!$A$2789:$F$3466,6,0))/1000000</f>
        <v>0</v>
      </c>
      <c r="E79" s="71">
        <f>(VLOOKUP($A79,'Base de dados 2016'!$A$2833:$F$3547,6,0))/1000000</f>
        <v>0</v>
      </c>
      <c r="F79" s="71">
        <f>(VLOOKUP($A79,'Base de dados 2017'!$A$2961:$F$3683,6,0))/1000000</f>
        <v>0</v>
      </c>
    </row>
    <row r="80" spans="1:6">
      <c r="A80" s="60" t="s">
        <v>5271</v>
      </c>
      <c r="B80" s="71"/>
      <c r="C80" s="71">
        <f>(VLOOKUP($A80,'Base de dados 2014'!$A$2722:$C$3407,3,0))/1000000</f>
        <v>250.93416111000002</v>
      </c>
      <c r="D80" s="71">
        <f>(VLOOKUP($A80,'Base de dados 2015'!$A$2789:$F$3466,6,0))/1000000</f>
        <v>242.32209618999997</v>
      </c>
      <c r="E80" s="71">
        <f>(VLOOKUP($A80,'Base de dados 2016'!$A$2833:$F$3547,6,0))/1000000</f>
        <v>233.36351839</v>
      </c>
      <c r="F80" s="71">
        <f>(VLOOKUP($A80,'Base de dados 2017'!$A$2961:$F$3683,6,0))/1000000</f>
        <v>287.01188073000003</v>
      </c>
    </row>
    <row r="81" spans="1:6">
      <c r="A81" s="60" t="s">
        <v>5272</v>
      </c>
      <c r="B81" s="71"/>
      <c r="C81" s="71">
        <f>(VLOOKUP($A81,'Base de dados 2014'!$A$2722:$C$3407,3,0))/1000000</f>
        <v>0</v>
      </c>
      <c r="D81" s="71">
        <f>(VLOOKUP($A81,'Base de dados 2015'!$A$2789:$F$3466,6,0))/1000000</f>
        <v>6.3159540300000003</v>
      </c>
      <c r="E81" s="71">
        <f>(VLOOKUP($A81,'Base de dados 2016'!$A$2833:$F$3547,6,0))/1000000</f>
        <v>4.4986803899999996</v>
      </c>
      <c r="F81" s="71">
        <f>(VLOOKUP($A81,'Base de dados 2017'!$A$2961:$F$3683,6,0))/1000000</f>
        <v>2.0600607900000001</v>
      </c>
    </row>
    <row r="82" spans="1:6">
      <c r="A82" s="60" t="s">
        <v>5273</v>
      </c>
      <c r="B82" s="71"/>
      <c r="C82" s="71">
        <f>(VLOOKUP($A82,'Base de dados 2014'!$A$2722:$C$3407,3,0))/1000000</f>
        <v>0</v>
      </c>
      <c r="D82" s="71">
        <f>(VLOOKUP($A82,'Base de dados 2015'!$A$2789:$F$3466,6,0))/1000000</f>
        <v>0</v>
      </c>
      <c r="E82" s="71">
        <f>(VLOOKUP($A82,'Base de dados 2016'!$A$2833:$F$3547,6,0))/1000000</f>
        <v>1.2259E-4</v>
      </c>
      <c r="F82" s="71">
        <f>(VLOOKUP($A82,'Base de dados 2017'!$A$2961:$F$3683,6,0))/1000000</f>
        <v>0</v>
      </c>
    </row>
    <row r="83" spans="1:6">
      <c r="A83" s="60" t="s">
        <v>5274</v>
      </c>
      <c r="B83" s="71"/>
      <c r="C83" s="71">
        <f>(VLOOKUP($A83,'Base de dados 2014'!$A$2722:$C$3407,3,0))/1000000</f>
        <v>71.724015590000008</v>
      </c>
      <c r="D83" s="71">
        <f>(VLOOKUP($A83,'Base de dados 2015'!$A$2789:$F$3466,6,0))/1000000</f>
        <v>117.15526396</v>
      </c>
      <c r="E83" s="71">
        <f>(VLOOKUP($A83,'Base de dados 2016'!$A$2833:$F$3547,6,0))/1000000</f>
        <v>118.04247583</v>
      </c>
      <c r="F83" s="71">
        <f>(VLOOKUP($A83,'Base de dados 2017'!$A$2961:$F$3683,6,0))/1000000</f>
        <v>123.80863231999999</v>
      </c>
    </row>
    <row r="84" spans="1:6">
      <c r="A84" s="60" t="s">
        <v>5275</v>
      </c>
      <c r="B84" s="71"/>
      <c r="C84" s="71">
        <f>(VLOOKUP($A84,'Base de dados 2014'!$A$2722:$C$3407,3,0))/1000000</f>
        <v>150.50514762</v>
      </c>
      <c r="D84" s="71">
        <f>(VLOOKUP($A84,'Base de dados 2015'!$A$2789:$F$3466,6,0))/1000000</f>
        <v>78.167203349999994</v>
      </c>
      <c r="E84" s="71">
        <f>(VLOOKUP($A84,'Base de dados 2016'!$A$2833:$F$3547,6,0))/1000000</f>
        <v>35.987972419999998</v>
      </c>
      <c r="F84" s="71">
        <f>(VLOOKUP($A84,'Base de dados 2017'!$A$2961:$F$3683,6,0))/1000000</f>
        <v>160.37372341</v>
      </c>
    </row>
    <row r="85" spans="1:6">
      <c r="A85" s="60" t="s">
        <v>5276</v>
      </c>
      <c r="B85" s="71"/>
      <c r="C85" s="71">
        <f>(VLOOKUP($A85,'Base de dados 2014'!$A$2722:$C$3407,3,0))/1000000</f>
        <v>28.704997899999999</v>
      </c>
      <c r="D85" s="71">
        <f>(VLOOKUP($A85,'Base de dados 2015'!$A$2789:$F$3466,6,0))/1000000</f>
        <v>40.683674850000003</v>
      </c>
      <c r="E85" s="71">
        <f>(VLOOKUP($A85,'Base de dados 2016'!$A$2833:$F$3547,6,0))/1000000</f>
        <v>74.834267159999996</v>
      </c>
      <c r="F85" s="71">
        <f>(VLOOKUP($A85,'Base de dados 2017'!$A$2961:$F$3683,6,0))/1000000</f>
        <v>0.76946420999999998</v>
      </c>
    </row>
    <row r="86" spans="1:6">
      <c r="A86" s="60" t="s">
        <v>5277</v>
      </c>
      <c r="B86" s="71"/>
      <c r="C86" s="71">
        <f>(VLOOKUP($A86,'Base de dados 2014'!$A$2722:$C$3407,3,0))/1000000</f>
        <v>66202.325210759998</v>
      </c>
      <c r="D86" s="71">
        <f>(VLOOKUP($A86,'Base de dados 2015'!$A$2789:$F$3466,6,0))/1000000</f>
        <v>110591.97111634001</v>
      </c>
      <c r="E86" s="71">
        <f>(VLOOKUP($A86,'Base de dados 2016'!$A$2833:$F$3547,6,0))/1000000</f>
        <v>91203.63057501</v>
      </c>
      <c r="F86" s="71">
        <f>(VLOOKUP($A86,'Base de dados 2017'!$A$2961:$F$3683,6,0))/1000000</f>
        <v>29186.183551099999</v>
      </c>
    </row>
    <row r="87" spans="1:6">
      <c r="A87" s="60" t="s">
        <v>5278</v>
      </c>
      <c r="B87" s="71"/>
      <c r="C87" s="71">
        <f>(VLOOKUP($A87,'Base de dados 2014'!$A$2722:$C$3407,3,0))/1000000</f>
        <v>3235.46186524</v>
      </c>
      <c r="D87" s="71">
        <f>(VLOOKUP($A87,'Base de dados 2015'!$A$2789:$F$3466,6,0))/1000000</f>
        <v>41907.636970790001</v>
      </c>
      <c r="E87" s="71">
        <f>(VLOOKUP($A87,'Base de dados 2016'!$A$2833:$F$3547,6,0))/1000000</f>
        <v>78438.388651059999</v>
      </c>
      <c r="F87" s="71">
        <f>(VLOOKUP($A87,'Base de dados 2017'!$A$2961:$F$3683,6,0))/1000000</f>
        <v>17723.44439113</v>
      </c>
    </row>
    <row r="88" spans="1:6">
      <c r="A88" s="60" t="s">
        <v>5279</v>
      </c>
      <c r="B88" s="71"/>
      <c r="C88" s="71">
        <f>(VLOOKUP($A88,'Base de dados 2014'!$A$2722:$C$3407,3,0))/1000000</f>
        <v>25883.01539076</v>
      </c>
      <c r="D88" s="71">
        <f>(VLOOKUP($A88,'Base de dados 2015'!$A$2789:$F$3466,6,0))/1000000</f>
        <v>17306.350269450002</v>
      </c>
      <c r="E88" s="71">
        <f>(VLOOKUP($A88,'Base de dados 2016'!$A$2833:$F$3547,6,0))/1000000</f>
        <v>8533.7571113199992</v>
      </c>
      <c r="F88" s="71">
        <f>(VLOOKUP($A88,'Base de dados 2017'!$A$2961:$F$3683,6,0))/1000000</f>
        <v>7794.4553135900005</v>
      </c>
    </row>
    <row r="89" spans="1:6">
      <c r="A89" s="60" t="s">
        <v>5280</v>
      </c>
      <c r="B89" s="71"/>
      <c r="C89" s="71">
        <f>(VLOOKUP($A89,'Base de dados 2014'!$A$2722:$C$3407,3,0))/1000000</f>
        <v>136.86819593999999</v>
      </c>
      <c r="D89" s="71">
        <f>(VLOOKUP($A89,'Base de dados 2015'!$A$2789:$F$3466,6,0))/1000000</f>
        <v>0</v>
      </c>
      <c r="E89" s="71">
        <f>(VLOOKUP($A89,'Base de dados 2016'!$A$2833:$F$3547,6,0))/1000000</f>
        <v>0</v>
      </c>
      <c r="F89" s="71">
        <f>(VLOOKUP($A89,'Base de dados 2017'!$A$2961:$F$3683,6,0))/1000000</f>
        <v>0</v>
      </c>
    </row>
    <row r="90" spans="1:6">
      <c r="A90" s="60" t="s">
        <v>5281</v>
      </c>
      <c r="B90" s="71"/>
      <c r="C90" s="71">
        <f>(VLOOKUP($A90,'Base de dados 2014'!$A$2722:$C$3407,3,0))/1000000</f>
        <v>35.07010047</v>
      </c>
      <c r="D90" s="71">
        <f>(VLOOKUP($A90,'Base de dados 2015'!$A$2789:$F$3466,6,0))/1000000</f>
        <v>0.14672766000000001</v>
      </c>
      <c r="E90" s="71">
        <f>(VLOOKUP($A90,'Base de dados 2016'!$A$2833:$F$3547,6,0))/1000000</f>
        <v>7.4791660899999997</v>
      </c>
      <c r="F90" s="71">
        <f>(VLOOKUP($A90,'Base de dados 2017'!$A$2961:$F$3683,6,0))/1000000</f>
        <v>2.9857679100000003</v>
      </c>
    </row>
    <row r="91" spans="1:6">
      <c r="A91" s="60" t="s">
        <v>5282</v>
      </c>
      <c r="B91" s="71"/>
      <c r="C91" s="71">
        <f>(VLOOKUP($A91,'Base de dados 2014'!$A$2722:$C$3407,3,0))/1000000</f>
        <v>36911.90965835</v>
      </c>
      <c r="D91" s="71">
        <f>(VLOOKUP($A91,'Base de dados 2015'!$A$2789:$F$3466,6,0))/1000000</f>
        <v>51377.837148440005</v>
      </c>
      <c r="E91" s="71">
        <f>(VLOOKUP($A91,'Base de dados 2016'!$A$2833:$F$3547,6,0))/1000000</f>
        <v>4224.0056465400003</v>
      </c>
      <c r="F91" s="71">
        <f>(VLOOKUP($A91,'Base de dados 2017'!$A$2961:$F$3683,6,0))/1000000</f>
        <v>3665.2980784699998</v>
      </c>
    </row>
    <row r="92" spans="1:6">
      <c r="A92" s="60" t="s">
        <v>5283</v>
      </c>
      <c r="B92" s="71"/>
      <c r="C92" s="71">
        <f>(VLOOKUP($A92,'Base de dados 2014'!$A$2722:$C$3407,3,0))/1000000</f>
        <v>507.4872072</v>
      </c>
      <c r="D92" s="71">
        <f>(VLOOKUP($A92,'Base de dados 2015'!$A$2789:$F$3466,6,0))/1000000</f>
        <v>0.91269694999999995</v>
      </c>
      <c r="E92" s="71">
        <f>(VLOOKUP($A92,'Base de dados 2016'!$A$2833:$F$3547,6,0))/1000000</f>
        <v>368.63523825999999</v>
      </c>
      <c r="F92" s="71">
        <f>(VLOOKUP($A92,'Base de dados 2017'!$A$2961:$F$3683,6,0))/1000000</f>
        <v>25.804345100000003</v>
      </c>
    </row>
    <row r="93" spans="1:6">
      <c r="A93" s="60" t="s">
        <v>5284</v>
      </c>
      <c r="B93" s="71"/>
      <c r="C93" s="71" t="s">
        <v>3557</v>
      </c>
      <c r="D93" s="71" t="s">
        <v>3557</v>
      </c>
      <c r="E93" s="71">
        <f>(VLOOKUP($A93,'Base de dados 2016'!$A$2833:$F$3547,6,0))/1000000</f>
        <v>0</v>
      </c>
      <c r="F93" s="71">
        <f>(VLOOKUP($A93,'Base de dados 2017'!$A$2961:$F$3683,6,0))/1000000</f>
        <v>0</v>
      </c>
    </row>
    <row r="94" spans="1:6">
      <c r="A94" s="60" t="s">
        <v>5285</v>
      </c>
      <c r="B94" s="71"/>
      <c r="C94" s="71" t="s">
        <v>3557</v>
      </c>
      <c r="D94" s="71" t="s">
        <v>3557</v>
      </c>
      <c r="E94" s="71">
        <f>(VLOOKUP($A94,'Base de dados 2016'!$A$2833:$F$3547,6,0))/1000000</f>
        <v>0</v>
      </c>
      <c r="F94" s="71">
        <f>(VLOOKUP($A94,'Base de dados 2017'!$A$2961:$F$3683,6,0))/1000000</f>
        <v>0</v>
      </c>
    </row>
    <row r="95" spans="1:6">
      <c r="A95" s="60" t="s">
        <v>5286</v>
      </c>
      <c r="B95" s="71"/>
      <c r="C95" s="71" t="s">
        <v>3557</v>
      </c>
      <c r="D95" s="71" t="s">
        <v>3557</v>
      </c>
      <c r="E95" s="71">
        <f>(VLOOKUP($A95,'Base de dados 2016'!$A$2833:$F$3547,6,0))/1000000</f>
        <v>0</v>
      </c>
      <c r="F95" s="71">
        <f>(VLOOKUP($A95,'Base de dados 2017'!$A$2961:$F$3683,6,0))/1000000</f>
        <v>0</v>
      </c>
    </row>
    <row r="96" spans="1:6">
      <c r="A96" s="60" t="s">
        <v>5287</v>
      </c>
      <c r="B96" s="71"/>
      <c r="C96" s="71">
        <f>(VLOOKUP($A96,'Base de dados 2014'!$A$2722:$C$3407,3,0))/1000000</f>
        <v>8850.4618571600004</v>
      </c>
      <c r="D96" s="71">
        <f>(VLOOKUP($A96,'Base de dados 2015'!$A$2789:$F$3466,6,0))/1000000</f>
        <v>11986.51560232</v>
      </c>
      <c r="E96" s="71">
        <f>(VLOOKUP($A96,'Base de dados 2016'!$A$2833:$F$3547,6,0))/1000000</f>
        <v>13558.452546070002</v>
      </c>
      <c r="F96" s="71">
        <f>(VLOOKUP($A96,'Base de dados 2017'!$A$2961:$F$3683,6,0))/1000000</f>
        <v>66035.900495060007</v>
      </c>
    </row>
    <row r="97" spans="1:6">
      <c r="A97" s="60" t="s">
        <v>5288</v>
      </c>
      <c r="B97" s="71"/>
      <c r="C97" s="71">
        <f>(VLOOKUP($A97,'Base de dados 2014'!$A$2722:$C$3407,3,0))/1000000</f>
        <v>426.23154205000003</v>
      </c>
      <c r="D97" s="71">
        <f>(VLOOKUP($A97,'Base de dados 2015'!$A$2789:$F$3466,6,0))/1000000</f>
        <v>709.86367923</v>
      </c>
      <c r="E97" s="71">
        <f>(VLOOKUP($A97,'Base de dados 2016'!$A$2833:$F$3547,6,0))/1000000</f>
        <v>845.48805286000004</v>
      </c>
      <c r="F97" s="71">
        <f>(VLOOKUP($A97,'Base de dados 2017'!$A$2961:$F$3683,6,0))/1000000</f>
        <v>686.66191147000006</v>
      </c>
    </row>
    <row r="98" spans="1:6">
      <c r="A98" s="60" t="s">
        <v>5289</v>
      </c>
      <c r="B98" s="71"/>
      <c r="C98" s="71">
        <f>(VLOOKUP($A98,'Base de dados 2014'!$A$2722:$C$3407,3,0))/1000000</f>
        <v>92.759803300000002</v>
      </c>
      <c r="D98" s="71">
        <f>(VLOOKUP($A98,'Base de dados 2015'!$A$2789:$F$3466,6,0))/1000000</f>
        <v>449.00947925000003</v>
      </c>
      <c r="E98" s="71">
        <f>(VLOOKUP($A98,'Base de dados 2016'!$A$2833:$F$3547,6,0))/1000000</f>
        <v>216.74868918000001</v>
      </c>
      <c r="F98" s="71">
        <f>(VLOOKUP($A98,'Base de dados 2017'!$A$2961:$F$3683,6,0))/1000000</f>
        <v>167.54425294000001</v>
      </c>
    </row>
    <row r="99" spans="1:6">
      <c r="A99" s="60" t="s">
        <v>5290</v>
      </c>
      <c r="B99" s="71"/>
      <c r="C99" s="71">
        <f>(VLOOKUP($A99,'Base de dados 2014'!$A$2722:$C$3407,3,0))/1000000</f>
        <v>8331.470511810001</v>
      </c>
      <c r="D99" s="71">
        <f>(VLOOKUP($A99,'Base de dados 2015'!$A$2789:$F$3466,6,0))/1000000</f>
        <v>10827.642443840001</v>
      </c>
      <c r="E99" s="71">
        <f>(VLOOKUP($A99,'Base de dados 2016'!$A$2833:$F$3547,6,0))/1000000</f>
        <v>12496.21580403</v>
      </c>
      <c r="F99" s="71">
        <f>(VLOOKUP($A99,'Base de dados 2017'!$A$2961:$F$3683,6,0))/1000000</f>
        <v>65181.694330650003</v>
      </c>
    </row>
    <row r="100" spans="1:6">
      <c r="A100" s="60" t="s">
        <v>5127</v>
      </c>
      <c r="B100" s="71">
        <f>VLOOKUP($A100,'Base de dados 2013'!$A$52:$F$83,4,0)/1000000</f>
        <v>330219.18465586007</v>
      </c>
      <c r="C100" s="71">
        <f>(VLOOKUP($A100,'Base de dados 2014'!$A$2722:$C$3407,3,0))/1000000</f>
        <v>531672.41589435993</v>
      </c>
      <c r="D100" s="71">
        <f>(VLOOKUP($A100,'Base de dados 2015'!$A$2789:$F$3466,6,0))/1000000</f>
        <v>20914.229031110001</v>
      </c>
      <c r="E100" s="71">
        <f>(VLOOKUP($A100,'Base de dados 2016'!$A$2833:$F$3547,6,0))/1000000</f>
        <v>16776.527549679999</v>
      </c>
      <c r="F100" s="71">
        <f>(VLOOKUP($A100,'Base de dados 2017'!$A$2961:$F$3683,6,0))/1000000</f>
        <v>15366.410827689999</v>
      </c>
    </row>
    <row r="101" spans="1:6">
      <c r="A101" s="60" t="s">
        <v>5291</v>
      </c>
      <c r="B101" s="71"/>
      <c r="C101" s="71">
        <f>(VLOOKUP($A101,'Base de dados 2014'!$A$2722:$C$3407,3,0))/1000000</f>
        <v>306686.15104632999</v>
      </c>
      <c r="D101" s="71">
        <f>(VLOOKUP($A101,'Base de dados 2015'!$A$2789:$F$3466,6,0))/1000000</f>
        <v>0</v>
      </c>
      <c r="E101" s="71">
        <f>(VLOOKUP($A101,'Base de dados 2016'!$A$2833:$F$3547,6,0))/1000000</f>
        <v>0</v>
      </c>
      <c r="F101" s="71">
        <f>(VLOOKUP($A101,'Base de dados 2017'!$A$2961:$F$3683,6,0))/1000000</f>
        <v>0</v>
      </c>
    </row>
    <row r="102" spans="1:6">
      <c r="A102" s="60" t="s">
        <v>5292</v>
      </c>
      <c r="B102" s="71"/>
      <c r="C102" s="71">
        <f>(VLOOKUP($A102,'Base de dados 2014'!$A$2722:$C$3407,3,0))/1000000</f>
        <v>169956.31108039999</v>
      </c>
      <c r="D102" s="71">
        <f>(VLOOKUP($A102,'Base de dados 2015'!$A$2789:$F$3466,6,0))/1000000</f>
        <v>0</v>
      </c>
      <c r="E102" s="71">
        <f>(VLOOKUP($A102,'Base de dados 2016'!$A$2833:$F$3547,6,0))/1000000</f>
        <v>0</v>
      </c>
      <c r="F102" s="71">
        <f>(VLOOKUP($A102,'Base de dados 2017'!$A$2961:$F$3683,6,0))/1000000</f>
        <v>0</v>
      </c>
    </row>
    <row r="103" spans="1:6">
      <c r="A103" s="60" t="s">
        <v>5293</v>
      </c>
      <c r="B103" s="71"/>
      <c r="C103" s="71">
        <f>(VLOOKUP($A103,'Base de dados 2014'!$A$2722:$C$3407,3,0))/1000000</f>
        <v>132551.91984317001</v>
      </c>
      <c r="D103" s="71">
        <f>(VLOOKUP($A103,'Base de dados 2015'!$A$2789:$F$3466,6,0))/1000000</f>
        <v>0</v>
      </c>
      <c r="E103" s="71">
        <f>(VLOOKUP($A103,'Base de dados 2016'!$A$2833:$F$3547,6,0))/1000000</f>
        <v>0</v>
      </c>
      <c r="F103" s="71">
        <f>(VLOOKUP($A103,'Base de dados 2017'!$A$2961:$F$3683,6,0))/1000000</f>
        <v>0</v>
      </c>
    </row>
    <row r="104" spans="1:6">
      <c r="A104" s="60" t="s">
        <v>5294</v>
      </c>
      <c r="B104" s="71"/>
      <c r="C104" s="71">
        <f>(VLOOKUP($A104,'Base de dados 2014'!$A$2722:$C$3407,3,0))/1000000</f>
        <v>4177.9201227600006</v>
      </c>
      <c r="D104" s="71">
        <f>(VLOOKUP($A104,'Base de dados 2015'!$A$2789:$F$3466,6,0))/1000000</f>
        <v>0</v>
      </c>
      <c r="E104" s="71">
        <f>(VLOOKUP($A104,'Base de dados 2016'!$A$2833:$F$3547,6,0))/1000000</f>
        <v>0</v>
      </c>
      <c r="F104" s="71">
        <f>(VLOOKUP($A104,'Base de dados 2017'!$A$2961:$F$3683,6,0))/1000000</f>
        <v>0</v>
      </c>
    </row>
    <row r="105" spans="1:6">
      <c r="A105" s="60" t="s">
        <v>5295</v>
      </c>
      <c r="B105" s="71"/>
      <c r="C105" s="71">
        <f>(VLOOKUP($A105,'Base de dados 2014'!$A$2722:$C$3407,3,0))/1000000</f>
        <v>0</v>
      </c>
      <c r="D105" s="71">
        <f>(VLOOKUP($A105,'Base de dados 2015'!$A$2789:$F$3466,6,0))/1000000</f>
        <v>0</v>
      </c>
      <c r="E105" s="71">
        <f>(VLOOKUP($A105,'Base de dados 2016'!$A$2833:$F$3547,6,0))/1000000</f>
        <v>0</v>
      </c>
      <c r="F105" s="71">
        <f>(VLOOKUP($A105,'Base de dados 2017'!$A$2961:$F$3683,6,0))/1000000</f>
        <v>0</v>
      </c>
    </row>
    <row r="106" spans="1:6">
      <c r="A106" s="60" t="s">
        <v>3031</v>
      </c>
      <c r="B106" s="71"/>
      <c r="C106" s="71" t="s">
        <v>3557</v>
      </c>
      <c r="D106" s="71" t="s">
        <v>3557</v>
      </c>
      <c r="E106" s="71" t="s">
        <v>3557</v>
      </c>
      <c r="F106" s="71">
        <f>(VLOOKUP($A106,'Base de dados 2017'!$A$2961:$F$3683,6,0))/1000000</f>
        <v>0</v>
      </c>
    </row>
    <row r="107" spans="1:6">
      <c r="A107" s="60" t="s">
        <v>5296</v>
      </c>
      <c r="B107" s="71"/>
      <c r="C107" s="71">
        <f>(VLOOKUP($A107,'Base de dados 2014'!$A$2722:$C$3407,3,0))/1000000</f>
        <v>211786.31346613</v>
      </c>
      <c r="D107" s="71">
        <f>(VLOOKUP($A107,'Base de dados 2015'!$A$2789:$F$3466,6,0))/1000000</f>
        <v>4717.2346294299996</v>
      </c>
      <c r="E107" s="71">
        <f>(VLOOKUP($A107,'Base de dados 2016'!$A$2833:$F$3547,6,0))/1000000</f>
        <v>123.34372458</v>
      </c>
      <c r="F107" s="71">
        <f>(VLOOKUP($A107,'Base de dados 2017'!$A$2961:$F$3683,6,0))/1000000</f>
        <v>272.44063051999996</v>
      </c>
    </row>
    <row r="108" spans="1:6">
      <c r="A108" s="60" t="s">
        <v>5297</v>
      </c>
      <c r="B108" s="71"/>
      <c r="C108" s="71">
        <f>(VLOOKUP($A108,'Base de dados 2014'!$A$2722:$C$3407,3,0))/1000000</f>
        <v>100821.03211280001</v>
      </c>
      <c r="D108" s="71">
        <f>(VLOOKUP($A108,'Base de dados 2015'!$A$2789:$F$3466,6,0))/1000000</f>
        <v>2771.5010144099997</v>
      </c>
      <c r="E108" s="71">
        <f>(VLOOKUP($A108,'Base de dados 2016'!$A$2833:$F$3547,6,0))/1000000</f>
        <v>0</v>
      </c>
      <c r="F108" s="71">
        <f>(VLOOKUP($A108,'Base de dados 2017'!$A$2961:$F$3683,6,0))/1000000</f>
        <v>49.867140290000002</v>
      </c>
    </row>
    <row r="109" spans="1:6">
      <c r="A109" s="60" t="s">
        <v>5298</v>
      </c>
      <c r="B109" s="71"/>
      <c r="C109" s="71">
        <f>(VLOOKUP($A109,'Base de dados 2014'!$A$2722:$C$3407,3,0))/1000000</f>
        <v>27317.415510909999</v>
      </c>
      <c r="D109" s="71">
        <f>(VLOOKUP($A109,'Base de dados 2015'!$A$2789:$F$3466,6,0))/1000000</f>
        <v>0</v>
      </c>
      <c r="E109" s="71">
        <f>(VLOOKUP($A109,'Base de dados 2016'!$A$2833:$F$3547,6,0))/1000000</f>
        <v>0</v>
      </c>
      <c r="F109" s="71">
        <f>(VLOOKUP($A109,'Base de dados 2017'!$A$2961:$F$3683,6,0))/1000000</f>
        <v>0</v>
      </c>
    </row>
    <row r="110" spans="1:6">
      <c r="A110" s="60" t="s">
        <v>5299</v>
      </c>
      <c r="B110" s="71"/>
      <c r="C110" s="71">
        <f>(VLOOKUP($A110,'Base de dados 2014'!$A$2722:$C$3407,3,0))/1000000</f>
        <v>4242.9070764899998</v>
      </c>
      <c r="D110" s="71">
        <f>(VLOOKUP($A110,'Base de dados 2015'!$A$2789:$F$3466,6,0))/1000000</f>
        <v>1918.9781729000001</v>
      </c>
      <c r="E110" s="71">
        <f>(VLOOKUP($A110,'Base de dados 2016'!$A$2833:$F$3547,6,0))/1000000</f>
        <v>123.34372458</v>
      </c>
      <c r="F110" s="71">
        <f>(VLOOKUP($A110,'Base de dados 2017'!$A$2961:$F$3683,6,0))/1000000</f>
        <v>107.28211195</v>
      </c>
    </row>
    <row r="111" spans="1:6">
      <c r="A111" s="60" t="s">
        <v>5300</v>
      </c>
      <c r="B111" s="71"/>
      <c r="C111" s="71">
        <f>(VLOOKUP($A111,'Base de dados 2014'!$A$2722:$C$3407,3,0))/1000000</f>
        <v>79404.958765929987</v>
      </c>
      <c r="D111" s="71">
        <f>(VLOOKUP($A111,'Base de dados 2015'!$A$2789:$F$3466,6,0))/1000000</f>
        <v>26.755442120000001</v>
      </c>
      <c r="E111" s="71">
        <f>(VLOOKUP($A111,'Base de dados 2016'!$A$2833:$F$3547,6,0))/1000000</f>
        <v>0</v>
      </c>
      <c r="F111" s="71">
        <f>(VLOOKUP($A111,'Base de dados 2017'!$A$2961:$F$3683,6,0))/1000000</f>
        <v>115.29137828</v>
      </c>
    </row>
    <row r="112" spans="1:6">
      <c r="A112" s="60" t="s">
        <v>5301</v>
      </c>
      <c r="B112" s="71"/>
      <c r="C112" s="71">
        <f>(VLOOKUP($A112,'Base de dados 2014'!$A$2722:$C$3407,3,0))/1000000</f>
        <v>12704.25542639</v>
      </c>
      <c r="D112" s="71">
        <f>(VLOOKUP($A112,'Base de dados 2015'!$A$2789:$F$3466,6,0))/1000000</f>
        <v>14269.751000279999</v>
      </c>
      <c r="E112" s="71">
        <f>(VLOOKUP($A112,'Base de dados 2016'!$A$2833:$F$3547,6,0))/1000000</f>
        <v>14663.095829899999</v>
      </c>
      <c r="F112" s="71">
        <f>(VLOOKUP($A112,'Base de dados 2017'!$A$2961:$F$3683,6,0))/1000000</f>
        <v>14476.72269891</v>
      </c>
    </row>
    <row r="113" spans="1:6">
      <c r="A113" s="60" t="s">
        <v>5302</v>
      </c>
      <c r="B113" s="71"/>
      <c r="C113" s="71">
        <f>(VLOOKUP($A113,'Base de dados 2014'!$A$2722:$C$3407,3,0))/1000000</f>
        <v>12531.75165769</v>
      </c>
      <c r="D113" s="71">
        <f>(VLOOKUP($A113,'Base de dados 2015'!$A$2789:$F$3466,6,0))/1000000</f>
        <v>14053.01512563</v>
      </c>
      <c r="E113" s="71">
        <f>(VLOOKUP($A113,'Base de dados 2016'!$A$2833:$F$3547,6,0))/1000000</f>
        <v>14452.302242440001</v>
      </c>
      <c r="F113" s="71">
        <f>(VLOOKUP($A113,'Base de dados 2017'!$A$2961:$F$3683,6,0))/1000000</f>
        <v>14257.08790359</v>
      </c>
    </row>
    <row r="114" spans="1:6">
      <c r="A114" s="60" t="s">
        <v>5303</v>
      </c>
      <c r="B114" s="71"/>
      <c r="C114" s="71">
        <f>(VLOOKUP($A114,'Base de dados 2014'!$A$2722:$C$3407,3,0))/1000000</f>
        <v>172.50376869999999</v>
      </c>
      <c r="D114" s="71">
        <f>(VLOOKUP($A114,'Base de dados 2015'!$A$2789:$F$3466,6,0))/1000000</f>
        <v>216.73587465</v>
      </c>
      <c r="E114" s="71">
        <f>(VLOOKUP($A114,'Base de dados 2016'!$A$2833:$F$3547,6,0))/1000000</f>
        <v>210.79358746</v>
      </c>
      <c r="F114" s="71">
        <f>(VLOOKUP($A114,'Base de dados 2017'!$A$2961:$F$3683,6,0))/1000000</f>
        <v>219.63479531999999</v>
      </c>
    </row>
    <row r="115" spans="1:6">
      <c r="A115" s="60" t="s">
        <v>5304</v>
      </c>
      <c r="B115" s="71"/>
      <c r="C115" s="71">
        <f>(VLOOKUP($A115,'Base de dados 2014'!$A$2722:$C$3407,3,0))/1000000</f>
        <v>208.27809386999999</v>
      </c>
      <c r="D115" s="71">
        <f>(VLOOKUP($A115,'Base de dados 2015'!$A$2789:$F$3466,6,0))/1000000</f>
        <v>1563.55381506</v>
      </c>
      <c r="E115" s="71">
        <f>(VLOOKUP($A115,'Base de dados 2016'!$A$2833:$F$3547,6,0))/1000000</f>
        <v>1712.0346980699999</v>
      </c>
      <c r="F115" s="71">
        <f>(VLOOKUP($A115,'Base de dados 2017'!$A$2961:$F$3683,6,0))/1000000</f>
        <v>271.82704912000003</v>
      </c>
    </row>
    <row r="116" spans="1:6">
      <c r="A116" s="60" t="s">
        <v>5305</v>
      </c>
      <c r="B116" s="71"/>
      <c r="C116" s="71">
        <f>(VLOOKUP($A116,'Base de dados 2014'!$A$2722:$C$3407,3,0))/1000000</f>
        <v>107.07538381000001</v>
      </c>
      <c r="D116" s="71">
        <f>(VLOOKUP($A116,'Base de dados 2015'!$A$2789:$F$3466,6,0))/1000000</f>
        <v>106.76695776999999</v>
      </c>
      <c r="E116" s="71">
        <f>(VLOOKUP($A116,'Base de dados 2016'!$A$2833:$F$3547,6,0))/1000000</f>
        <v>120.77173493000001</v>
      </c>
      <c r="F116" s="71">
        <f>(VLOOKUP($A116,'Base de dados 2017'!$A$2961:$F$3683,6,0))/1000000</f>
        <v>112.58125481</v>
      </c>
    </row>
    <row r="117" spans="1:6">
      <c r="A117" s="60" t="s">
        <v>5306</v>
      </c>
      <c r="B117" s="71"/>
      <c r="C117" s="71">
        <f>(VLOOKUP($A117,'Base de dados 2014'!$A$2722:$C$3407,3,0))/1000000</f>
        <v>4.5815473899999999</v>
      </c>
      <c r="D117" s="71">
        <f>(VLOOKUP($A117,'Base de dados 2015'!$A$2789:$F$3466,6,0))/1000000</f>
        <v>5.2370677900000002</v>
      </c>
      <c r="E117" s="71">
        <f>(VLOOKUP($A117,'Base de dados 2016'!$A$2833:$F$3547,6,0))/1000000</f>
        <v>3.0142639999999998</v>
      </c>
      <c r="F117" s="71">
        <f>(VLOOKUP($A117,'Base de dados 2017'!$A$2961:$F$3683,6,0))/1000000</f>
        <v>7.5927056399999993</v>
      </c>
    </row>
    <row r="118" spans="1:6">
      <c r="A118" s="60" t="s">
        <v>5307</v>
      </c>
      <c r="B118" s="71"/>
      <c r="C118" s="71">
        <f>(VLOOKUP($A118,'Base de dados 2014'!$A$2722:$C$3407,3,0))/1000000</f>
        <v>175.76093044000001</v>
      </c>
      <c r="D118" s="71">
        <f>(VLOOKUP($A118,'Base de dados 2015'!$A$2789:$F$3466,6,0))/1000000</f>
        <v>0.10417224999999999</v>
      </c>
      <c r="E118" s="71">
        <f>(VLOOKUP($A118,'Base de dados 2016'!$A$2833:$F$3547,6,0))/1000000</f>
        <v>4.8799999999999998E-3</v>
      </c>
      <c r="F118" s="71">
        <f>(VLOOKUP($A118,'Base de dados 2017'!$A$2961:$F$3683,6,0))/1000000</f>
        <v>0.80143255000000002</v>
      </c>
    </row>
    <row r="119" spans="1:6">
      <c r="A119" s="60" t="s">
        <v>5308</v>
      </c>
      <c r="B119" s="71"/>
      <c r="C119" s="71">
        <f>(VLOOKUP($A119,'Base de dados 2014'!$A$2722:$C$3407,3,0))/1000000</f>
        <v>175.76093044000001</v>
      </c>
      <c r="D119" s="71">
        <f>(VLOOKUP($A119,'Base de dados 2015'!$A$2789:$F$3466,6,0))/1000000</f>
        <v>0</v>
      </c>
      <c r="E119" s="71">
        <f>(VLOOKUP($A119,'Base de dados 2016'!$A$2833:$F$3547,6,0))/1000000</f>
        <v>0</v>
      </c>
      <c r="F119" s="71">
        <f>(VLOOKUP($A119,'Base de dados 2017'!$A$2961:$F$3683,6,0))/1000000</f>
        <v>0</v>
      </c>
    </row>
    <row r="120" spans="1:6">
      <c r="A120" s="60" t="s">
        <v>5309</v>
      </c>
      <c r="B120" s="71"/>
      <c r="C120" s="71">
        <f>(VLOOKUP($A120,'Base de dados 2014'!$A$2722:$C$3407,3,0))/1000000</f>
        <v>0</v>
      </c>
      <c r="D120" s="71">
        <f>(VLOOKUP($A120,'Base de dados 2015'!$A$2789:$F$3466,6,0))/1000000</f>
        <v>0.10417224999999999</v>
      </c>
      <c r="E120" s="71">
        <f>(VLOOKUP($A120,'Base de dados 2016'!$A$2833:$F$3547,6,0))/1000000</f>
        <v>4.8799999999999998E-3</v>
      </c>
      <c r="F120" s="71">
        <f>(VLOOKUP($A120,'Base de dados 2017'!$A$2961:$F$3683,6,0))/1000000</f>
        <v>0.80143255000000002</v>
      </c>
    </row>
    <row r="121" spans="1:6">
      <c r="A121" s="60" t="s">
        <v>5310</v>
      </c>
      <c r="B121" s="71"/>
      <c r="C121" s="71" t="s">
        <v>3557</v>
      </c>
      <c r="D121" s="71">
        <f>(VLOOKUP($A121,'Base de dados 2015'!$A$2789:$F$3466,6,0))/1000000</f>
        <v>251.58138853</v>
      </c>
      <c r="E121" s="71">
        <f>(VLOOKUP($A121,'Base de dados 2016'!$A$2833:$F$3547,6,0))/1000000</f>
        <v>154.26241819999998</v>
      </c>
      <c r="F121" s="71">
        <f>(VLOOKUP($A121,'Base de dados 2017'!$A$2961:$F$3683,6,0))/1000000</f>
        <v>224.44505613999999</v>
      </c>
    </row>
    <row r="122" spans="1:6">
      <c r="A122" s="60" t="s">
        <v>5128</v>
      </c>
      <c r="B122" s="71">
        <f>VLOOKUP($A122,'Base de dados 2013'!$A$52:$F$83,4,0)/1000000</f>
        <v>24117.11024142</v>
      </c>
      <c r="C122" s="71">
        <f>(VLOOKUP($A122,'Base de dados 2014'!$A$2722:$C$3407,3,0))/1000000</f>
        <v>97558.900658839993</v>
      </c>
      <c r="D122" s="71">
        <f>(VLOOKUP($A122,'Base de dados 2015'!$A$2789:$F$3466,6,0))/1000000</f>
        <v>90865.217766370013</v>
      </c>
      <c r="E122" s="71">
        <f>(VLOOKUP($A122,'Base de dados 2016'!$A$2833:$F$3547,6,0))/1000000</f>
        <v>106739.70783954</v>
      </c>
      <c r="F122" s="71">
        <f>(VLOOKUP($A122,'Base de dados 2017'!$A$2961:$F$3683,6,0))/1000000</f>
        <v>140853.10174411003</v>
      </c>
    </row>
    <row r="123" spans="1:6">
      <c r="A123" s="60" t="s">
        <v>5311</v>
      </c>
      <c r="B123" s="71"/>
      <c r="C123" s="71">
        <f>(VLOOKUP($A123,'Base de dados 2014'!$A$2722:$C$3407,3,0))/1000000</f>
        <v>70891.459675249993</v>
      </c>
      <c r="D123" s="71">
        <f>(VLOOKUP($A123,'Base de dados 2015'!$A$2789:$F$3466,6,0))/1000000</f>
        <v>75875.562800519998</v>
      </c>
      <c r="E123" s="71">
        <f>(VLOOKUP($A123,'Base de dados 2016'!$A$2833:$F$3547,6,0))/1000000</f>
        <v>80159.825204360022</v>
      </c>
      <c r="F123" s="71">
        <f>(VLOOKUP($A123,'Base de dados 2017'!$A$2961:$F$3683,6,0))/1000000</f>
        <v>114439.38628783001</v>
      </c>
    </row>
    <row r="124" spans="1:6">
      <c r="A124" s="60" t="s">
        <v>5312</v>
      </c>
      <c r="B124" s="71"/>
      <c r="C124" s="71">
        <f>(VLOOKUP($A124,'Base de dados 2014'!$A$2722:$C$3407,3,0))/1000000</f>
        <v>4789.2254277299999</v>
      </c>
      <c r="D124" s="71">
        <f>(VLOOKUP($A124,'Base de dados 2015'!$A$2789:$F$3466,6,0))/1000000</f>
        <v>127.94957231999999</v>
      </c>
      <c r="E124" s="71">
        <f>(VLOOKUP($A124,'Base de dados 2016'!$A$2833:$F$3547,6,0))/1000000</f>
        <v>1572.2396490599999</v>
      </c>
      <c r="F124" s="71">
        <f>(VLOOKUP($A124,'Base de dados 2017'!$A$2961:$F$3683,6,0))/1000000</f>
        <v>371.73865217000002</v>
      </c>
    </row>
    <row r="125" spans="1:6">
      <c r="A125" s="60" t="s">
        <v>5313</v>
      </c>
      <c r="B125" s="71"/>
      <c r="C125" s="71">
        <f>(VLOOKUP($A125,'Base de dados 2014'!$A$2722:$C$3407,3,0))/1000000</f>
        <v>0</v>
      </c>
      <c r="D125" s="71">
        <f>(VLOOKUP($A125,'Base de dados 2015'!$A$2789:$F$3466,6,0))/1000000</f>
        <v>0</v>
      </c>
      <c r="E125" s="71">
        <f>(VLOOKUP($A125,'Base de dados 2016'!$A$2833:$F$3547,6,0))/1000000</f>
        <v>0</v>
      </c>
      <c r="F125" s="71">
        <f>(VLOOKUP($A125,'Base de dados 2017'!$A$2961:$F$3683,6,0))/1000000</f>
        <v>3.8019705799999999</v>
      </c>
    </row>
    <row r="126" spans="1:6">
      <c r="A126" s="60" t="s">
        <v>5314</v>
      </c>
      <c r="B126" s="71"/>
      <c r="C126" s="71">
        <f>(VLOOKUP($A126,'Base de dados 2014'!$A$2722:$C$3407,3,0))/1000000</f>
        <v>0.40383045000000001</v>
      </c>
      <c r="D126" s="71">
        <f>(VLOOKUP($A126,'Base de dados 2015'!$A$2789:$F$3466,6,0))/1000000</f>
        <v>0.58481450999999995</v>
      </c>
      <c r="E126" s="71">
        <f>(VLOOKUP($A126,'Base de dados 2016'!$A$2833:$F$3547,6,0))/1000000</f>
        <v>3.1984078399999998</v>
      </c>
      <c r="F126" s="71">
        <f>(VLOOKUP($A126,'Base de dados 2017'!$A$2961:$F$3683,6,0))/1000000</f>
        <v>6.2120248199999999</v>
      </c>
    </row>
    <row r="127" spans="1:6">
      <c r="A127" s="60" t="s">
        <v>5315</v>
      </c>
      <c r="B127" s="71"/>
      <c r="C127" s="71">
        <f>(VLOOKUP($A127,'Base de dados 2014'!$A$2722:$C$3407,3,0))/1000000</f>
        <v>10408.466534020001</v>
      </c>
      <c r="D127" s="71">
        <f>(VLOOKUP($A127,'Base de dados 2015'!$A$2789:$F$3466,6,0))/1000000</f>
        <v>2030.5714908299999</v>
      </c>
      <c r="E127" s="71">
        <f>(VLOOKUP($A127,'Base de dados 2016'!$A$2833:$F$3547,6,0))/1000000</f>
        <v>208.45461681999998</v>
      </c>
      <c r="F127" s="71">
        <f>(VLOOKUP($A127,'Base de dados 2017'!$A$2961:$F$3683,6,0))/1000000</f>
        <v>131.49292803</v>
      </c>
    </row>
    <row r="128" spans="1:6">
      <c r="A128" s="60" t="s">
        <v>5316</v>
      </c>
      <c r="B128" s="71"/>
      <c r="C128" s="71">
        <f>(VLOOKUP($A128,'Base de dados 2014'!$A$2722:$C$3407,3,0))/1000000</f>
        <v>39.741610200000004</v>
      </c>
      <c r="D128" s="71">
        <f>(VLOOKUP($A128,'Base de dados 2015'!$A$2789:$F$3466,6,0))/1000000</f>
        <v>16.47974078</v>
      </c>
      <c r="E128" s="71">
        <f>(VLOOKUP($A128,'Base de dados 2016'!$A$2833:$F$3547,6,0))/1000000</f>
        <v>263.85915596000001</v>
      </c>
      <c r="F128" s="71">
        <f>(VLOOKUP($A128,'Base de dados 2017'!$A$2961:$F$3683,6,0))/1000000</f>
        <v>4426.20536249</v>
      </c>
    </row>
    <row r="129" spans="1:6">
      <c r="A129" s="60" t="s">
        <v>5317</v>
      </c>
      <c r="B129" s="71"/>
      <c r="C129" s="71">
        <f>(VLOOKUP($A129,'Base de dados 2014'!$A$2722:$C$3407,3,0))/1000000</f>
        <v>0</v>
      </c>
      <c r="D129" s="71">
        <f>(VLOOKUP($A129,'Base de dados 2015'!$A$2789:$F$3466,6,0))/1000000</f>
        <v>5.8680551900000006</v>
      </c>
      <c r="E129" s="71">
        <f>(VLOOKUP($A129,'Base de dados 2016'!$A$2833:$F$3547,6,0))/1000000</f>
        <v>3.56725615</v>
      </c>
      <c r="F129" s="71">
        <f>(VLOOKUP($A129,'Base de dados 2017'!$A$2961:$F$3683,6,0))/1000000</f>
        <v>2.4912516400000002</v>
      </c>
    </row>
    <row r="130" spans="1:6">
      <c r="A130" s="60" t="s">
        <v>5318</v>
      </c>
      <c r="B130" s="71"/>
      <c r="C130" s="71">
        <f>(VLOOKUP($A130,'Base de dados 2014'!$A$2722:$C$3407,3,0))/1000000</f>
        <v>55653.58975852</v>
      </c>
      <c r="D130" s="71">
        <f>(VLOOKUP($A130,'Base de dados 2015'!$A$2789:$F$3466,6,0))/1000000</f>
        <v>73694.098731699996</v>
      </c>
      <c r="E130" s="71">
        <f>(VLOOKUP($A130,'Base de dados 2016'!$A$2833:$F$3547,6,0))/1000000</f>
        <v>78100.020640260002</v>
      </c>
      <c r="F130" s="71">
        <f>(VLOOKUP($A130,'Base de dados 2017'!$A$2961:$F$3683,6,0))/1000000</f>
        <v>109492.52488439</v>
      </c>
    </row>
    <row r="131" spans="1:6">
      <c r="A131" s="60" t="s">
        <v>5319</v>
      </c>
      <c r="B131" s="71"/>
      <c r="C131" s="71">
        <f>(VLOOKUP($A131,'Base de dados 2014'!$A$2722:$C$3407,3,0))/1000000</f>
        <v>3.2514330000000001E-2</v>
      </c>
      <c r="D131" s="71">
        <f>(VLOOKUP($A131,'Base de dados 2015'!$A$2789:$F$3466,6,0))/1000000</f>
        <v>1.039519E-2</v>
      </c>
      <c r="E131" s="71">
        <f>(VLOOKUP($A131,'Base de dados 2016'!$A$2833:$F$3547,6,0))/1000000</f>
        <v>8.4854782699999998</v>
      </c>
      <c r="F131" s="71">
        <f>(VLOOKUP($A131,'Base de dados 2017'!$A$2961:$F$3683,6,0))/1000000</f>
        <v>4.9192137100000002</v>
      </c>
    </row>
    <row r="132" spans="1:6">
      <c r="A132" s="60" t="s">
        <v>5320</v>
      </c>
      <c r="B132" s="71"/>
      <c r="C132" s="71">
        <f>(VLOOKUP($A132,'Base de dados 2014'!$A$2722:$C$3407,3,0))/1000000</f>
        <v>269.01938013</v>
      </c>
      <c r="D132" s="71">
        <f>(VLOOKUP($A132,'Base de dados 2015'!$A$2789:$F$3466,6,0))/1000000</f>
        <v>101.09077311</v>
      </c>
      <c r="E132" s="71">
        <f>(VLOOKUP($A132,'Base de dados 2016'!$A$2833:$F$3547,6,0))/1000000</f>
        <v>145.93341428000002</v>
      </c>
      <c r="F132" s="71">
        <f>(VLOOKUP($A132,'Base de dados 2017'!$A$2961:$F$3683,6,0))/1000000</f>
        <v>174.71476901</v>
      </c>
    </row>
    <row r="133" spans="1:6">
      <c r="A133" s="60" t="s">
        <v>5321</v>
      </c>
      <c r="B133" s="71"/>
      <c r="C133" s="71">
        <f>(VLOOKUP($A133,'Base de dados 2014'!$A$2722:$C$3407,3,0))/1000000</f>
        <v>2.9182392099999999</v>
      </c>
      <c r="D133" s="71">
        <f>(VLOOKUP($A133,'Base de dados 2015'!$A$2789:$F$3466,6,0))/1000000</f>
        <v>0</v>
      </c>
      <c r="E133" s="71">
        <f>(VLOOKUP($A133,'Base de dados 2016'!$A$2833:$F$3547,6,0))/1000000</f>
        <v>5.4476064600000003</v>
      </c>
      <c r="F133" s="71">
        <f>(VLOOKUP($A133,'Base de dados 2017'!$A$2961:$F$3683,6,0))/1000000</f>
        <v>0</v>
      </c>
    </row>
    <row r="134" spans="1:6">
      <c r="A134" s="60" t="s">
        <v>5322</v>
      </c>
      <c r="B134" s="71"/>
      <c r="C134" s="71">
        <f>(VLOOKUP($A134,'Base de dados 2014'!$A$2722:$C$3407,3,0))/1000000</f>
        <v>266.10114091999998</v>
      </c>
      <c r="D134" s="71">
        <f>(VLOOKUP($A134,'Base de dados 2015'!$A$2789:$F$3466,6,0))/1000000</f>
        <v>101.09077311</v>
      </c>
      <c r="E134" s="71">
        <f>(VLOOKUP($A134,'Base de dados 2016'!$A$2833:$F$3547,6,0))/1000000</f>
        <v>137.30555016</v>
      </c>
      <c r="F134" s="71">
        <f>(VLOOKUP($A134,'Base de dados 2017'!$A$2961:$F$3683,6,0))/1000000</f>
        <v>153.87618871999999</v>
      </c>
    </row>
    <row r="135" spans="1:6">
      <c r="A135" s="60" t="s">
        <v>5323</v>
      </c>
      <c r="B135" s="71"/>
      <c r="C135" s="71">
        <f>(VLOOKUP($A135,'Base de dados 2014'!$A$2722:$C$3407,3,0))/1000000</f>
        <v>0</v>
      </c>
      <c r="D135" s="71">
        <f>(VLOOKUP($A135,'Base de dados 2015'!$A$2789:$F$3466,6,0))/1000000</f>
        <v>0</v>
      </c>
      <c r="E135" s="71">
        <f>(VLOOKUP($A135,'Base de dados 2016'!$A$2833:$F$3547,6,0))/1000000</f>
        <v>1.6603580000000003E-2</v>
      </c>
      <c r="F135" s="71">
        <f>(VLOOKUP($A135,'Base de dados 2017'!$A$2961:$F$3683,6,0))/1000000</f>
        <v>2.4017200000000002E-2</v>
      </c>
    </row>
    <row r="136" spans="1:6">
      <c r="A136" s="60" t="s">
        <v>5324</v>
      </c>
      <c r="B136" s="71"/>
      <c r="C136" s="71" t="s">
        <v>3557</v>
      </c>
      <c r="D136" s="71">
        <f>(VLOOKUP($A136,'Base de dados 2015'!$A$2789:$F$3466,6,0))/1000000</f>
        <v>0</v>
      </c>
      <c r="E136" s="71">
        <f>(VLOOKUP($A136,'Base de dados 2016'!$A$2833:$F$3547,6,0))/1000000</f>
        <v>3.1636540800000001</v>
      </c>
      <c r="F136" s="71">
        <f>(VLOOKUP($A136,'Base de dados 2017'!$A$2961:$F$3683,6,0))/1000000</f>
        <v>20.81456309</v>
      </c>
    </row>
    <row r="137" spans="1:6">
      <c r="A137" s="60" t="s">
        <v>5325</v>
      </c>
      <c r="B137" s="71"/>
      <c r="C137" s="71">
        <f>(VLOOKUP($A137,'Base de dados 2014'!$A$2722:$C$3407,3,0))/1000000</f>
        <v>738.78580282000007</v>
      </c>
      <c r="D137" s="71">
        <f>(VLOOKUP($A137,'Base de dados 2015'!$A$2789:$F$3466,6,0))/1000000</f>
        <v>1653.1892375999998</v>
      </c>
      <c r="E137" s="71">
        <f>(VLOOKUP($A137,'Base de dados 2016'!$A$2833:$F$3547,6,0))/1000000</f>
        <v>3401.3393003299998</v>
      </c>
      <c r="F137" s="71">
        <f>(VLOOKUP($A137,'Base de dados 2017'!$A$2961:$F$3683,6,0))/1000000</f>
        <v>6012.3563091099995</v>
      </c>
    </row>
    <row r="138" spans="1:6">
      <c r="A138" s="60" t="s">
        <v>5326</v>
      </c>
      <c r="B138" s="71"/>
      <c r="C138" s="71">
        <f>(VLOOKUP($A138,'Base de dados 2014'!$A$2722:$C$3407,3,0))/1000000</f>
        <v>413.08003580000002</v>
      </c>
      <c r="D138" s="71">
        <f>(VLOOKUP($A138,'Base de dados 2015'!$A$2789:$F$3466,6,0))/1000000</f>
        <v>332.18982219999998</v>
      </c>
      <c r="E138" s="71">
        <f>(VLOOKUP($A138,'Base de dados 2016'!$A$2833:$F$3547,6,0))/1000000</f>
        <v>1594.61877028</v>
      </c>
      <c r="F138" s="71">
        <f>(VLOOKUP($A138,'Base de dados 2017'!$A$2961:$F$3683,6,0))/1000000</f>
        <v>3963.5417213400001</v>
      </c>
    </row>
    <row r="139" spans="1:6">
      <c r="A139" s="60" t="s">
        <v>5327</v>
      </c>
      <c r="B139" s="71"/>
      <c r="C139" s="71">
        <f>(VLOOKUP($A139,'Base de dados 2014'!$A$2722:$C$3407,3,0))/1000000</f>
        <v>3.8153899999999997E-3</v>
      </c>
      <c r="D139" s="71">
        <f>(VLOOKUP($A139,'Base de dados 2015'!$A$2789:$F$3466,6,0))/1000000</f>
        <v>0.88569969999999998</v>
      </c>
      <c r="E139" s="71">
        <f>(VLOOKUP($A139,'Base de dados 2016'!$A$2833:$F$3547,6,0))/1000000</f>
        <v>0</v>
      </c>
      <c r="F139" s="71">
        <f>(VLOOKUP($A139,'Base de dados 2017'!$A$2961:$F$3683,6,0))/1000000</f>
        <v>0</v>
      </c>
    </row>
    <row r="140" spans="1:6">
      <c r="A140" s="60" t="s">
        <v>5328</v>
      </c>
      <c r="B140" s="71"/>
      <c r="C140" s="71">
        <f>(VLOOKUP($A140,'Base de dados 2014'!$A$2722:$C$3407,3,0))/1000000</f>
        <v>128.55798068999999</v>
      </c>
      <c r="D140" s="71">
        <f>(VLOOKUP($A140,'Base de dados 2015'!$A$2789:$F$3466,6,0))/1000000</f>
        <v>614.59114777000002</v>
      </c>
      <c r="E140" s="71">
        <f>(VLOOKUP($A140,'Base de dados 2016'!$A$2833:$F$3547,6,0))/1000000</f>
        <v>260.70612133000003</v>
      </c>
      <c r="F140" s="71">
        <f>(VLOOKUP($A140,'Base de dados 2017'!$A$2961:$F$3683,6,0))/1000000</f>
        <v>220.00040365000001</v>
      </c>
    </row>
    <row r="141" spans="1:6">
      <c r="A141" s="60" t="s">
        <v>5329</v>
      </c>
      <c r="B141" s="71"/>
      <c r="C141" s="71">
        <f>(VLOOKUP($A141,'Base de dados 2014'!$A$2722:$C$3407,3,0))/1000000</f>
        <v>197.14397094</v>
      </c>
      <c r="D141" s="71">
        <f>(VLOOKUP($A141,'Base de dados 2015'!$A$2789:$F$3466,6,0))/1000000</f>
        <v>705.52256792999992</v>
      </c>
      <c r="E141" s="71">
        <f>(VLOOKUP($A141,'Base de dados 2016'!$A$2833:$F$3547,6,0))/1000000</f>
        <v>1546.0144087200001</v>
      </c>
      <c r="F141" s="71">
        <f>(VLOOKUP($A141,'Base de dados 2017'!$A$2961:$F$3683,6,0))/1000000</f>
        <v>1828.8141841199999</v>
      </c>
    </row>
    <row r="142" spans="1:6">
      <c r="A142" s="60" t="s">
        <v>5330</v>
      </c>
      <c r="B142" s="71"/>
      <c r="C142" s="71">
        <f>(VLOOKUP($A142,'Base de dados 2014'!$A$2722:$C$3407,3,0))/1000000</f>
        <v>21765.157024299999</v>
      </c>
      <c r="D142" s="71">
        <f>(VLOOKUP($A142,'Base de dados 2015'!$A$2789:$F$3466,6,0))/1000000</f>
        <v>2004.7513748399999</v>
      </c>
      <c r="E142" s="71">
        <f>(VLOOKUP($A142,'Base de dados 2016'!$A$2833:$F$3547,6,0))/1000000</f>
        <v>9876.5355536799998</v>
      </c>
      <c r="F142" s="71">
        <f>(VLOOKUP($A142,'Base de dados 2017'!$A$2961:$F$3683,6,0))/1000000</f>
        <v>3595.9300716900002</v>
      </c>
    </row>
    <row r="143" spans="1:6">
      <c r="A143" s="60" t="s">
        <v>5331</v>
      </c>
      <c r="B143" s="71"/>
      <c r="C143" s="71">
        <f>(VLOOKUP($A143,'Base de dados 2014'!$A$2722:$C$3407,3,0))/1000000</f>
        <v>3894.47877634</v>
      </c>
      <c r="D143" s="71">
        <f>(VLOOKUP($A143,'Base de dados 2015'!$A$2789:$F$3466,6,0))/1000000</f>
        <v>11230.6235803</v>
      </c>
      <c r="E143" s="71">
        <f>(VLOOKUP($A143,'Base de dados 2016'!$A$2833:$F$3547,6,0))/1000000</f>
        <v>13156.07436689</v>
      </c>
      <c r="F143" s="71">
        <f>(VLOOKUP($A143,'Base de dados 2017'!$A$2961:$F$3683,6,0))/1000000</f>
        <v>16630.714306469999</v>
      </c>
    </row>
    <row r="144" spans="1:6">
      <c r="A144" s="60" t="s">
        <v>5129</v>
      </c>
      <c r="B144" s="71">
        <f>VLOOKUP($A144,'Base de dados 2013'!$A$52:$F$83,4,0)/1000000</f>
        <v>2366.7334883899998</v>
      </c>
      <c r="C144" s="71">
        <f>(VLOOKUP($A144,'Base de dados 2014'!$A$2722:$C$3407,3,0))/1000000</f>
        <v>6117.6152583200001</v>
      </c>
      <c r="D144" s="71">
        <f>(VLOOKUP($A144,'Base de dados 2015'!$A$2789:$F$3466,6,0))/1000000</f>
        <v>5083.3985833999996</v>
      </c>
      <c r="E144" s="71">
        <f>(VLOOKUP($A144,'Base de dados 2016'!$A$2833:$F$3547,6,0))/1000000</f>
        <v>3038.2751443500006</v>
      </c>
      <c r="F144" s="71">
        <f>(VLOOKUP($A144,'Base de dados 2017'!$A$2961:$F$3683,6,0))/1000000</f>
        <v>3931.8677149299997</v>
      </c>
    </row>
    <row r="145" spans="1:6">
      <c r="A145" s="60" t="s">
        <v>5332</v>
      </c>
      <c r="B145" s="71"/>
      <c r="C145" s="71">
        <f>(VLOOKUP($A145,'Base de dados 2014'!$A$2722:$C$3407,3,0))/1000000</f>
        <v>1290.9539259400001</v>
      </c>
      <c r="D145" s="71">
        <f>(VLOOKUP($A145,'Base de dados 2015'!$A$2789:$F$3466,6,0))/1000000</f>
        <v>1692.46880055</v>
      </c>
      <c r="E145" s="71">
        <f>(VLOOKUP($A145,'Base de dados 2016'!$A$2833:$F$3547,6,0))/1000000</f>
        <v>819.93331025999998</v>
      </c>
      <c r="F145" s="71">
        <f>(VLOOKUP($A145,'Base de dados 2017'!$A$2961:$F$3683,6,0))/1000000</f>
        <v>1695.0732764200002</v>
      </c>
    </row>
    <row r="146" spans="1:6">
      <c r="A146" s="60" t="s">
        <v>5333</v>
      </c>
      <c r="B146" s="71"/>
      <c r="C146" s="71">
        <f>(VLOOKUP($A146,'Base de dados 2014'!$A$2722:$C$3407,3,0))/1000000</f>
        <v>1262.151437</v>
      </c>
      <c r="D146" s="71">
        <f>(VLOOKUP($A146,'Base de dados 2015'!$A$2789:$F$3466,6,0))/1000000</f>
        <v>1636.5763357599999</v>
      </c>
      <c r="E146" s="71">
        <f>(VLOOKUP($A146,'Base de dados 2016'!$A$2833:$F$3547,6,0))/1000000</f>
        <v>640.9089308099999</v>
      </c>
      <c r="F146" s="71">
        <f>(VLOOKUP($A146,'Base de dados 2017'!$A$2961:$F$3683,6,0))/1000000</f>
        <v>1658.5042171300001</v>
      </c>
    </row>
    <row r="147" spans="1:6">
      <c r="A147" s="60" t="s">
        <v>5334</v>
      </c>
      <c r="B147" s="71"/>
      <c r="C147" s="71">
        <f>(VLOOKUP($A147,'Base de dados 2014'!$A$2722:$C$3407,3,0))/1000000</f>
        <v>28.80248894</v>
      </c>
      <c r="D147" s="71">
        <f>(VLOOKUP($A147,'Base de dados 2015'!$A$2789:$F$3466,6,0))/1000000</f>
        <v>55.882433420000005</v>
      </c>
      <c r="E147" s="71">
        <f>(VLOOKUP($A147,'Base de dados 2016'!$A$2833:$F$3547,6,0))/1000000</f>
        <v>179.01865296</v>
      </c>
      <c r="F147" s="71">
        <f>(VLOOKUP($A147,'Base de dados 2017'!$A$2961:$F$3683,6,0))/1000000</f>
        <v>36.569059289999998</v>
      </c>
    </row>
    <row r="148" spans="1:6">
      <c r="A148" s="60" t="s">
        <v>5335</v>
      </c>
      <c r="B148" s="71"/>
      <c r="C148" s="71">
        <f>(VLOOKUP($A148,'Base de dados 2014'!$A$2722:$C$3407,3,0))/1000000</f>
        <v>0</v>
      </c>
      <c r="D148" s="71">
        <f>(VLOOKUP($A148,'Base de dados 2015'!$A$2789:$F$3466,6,0))/1000000</f>
        <v>1.0031370000000001E-2</v>
      </c>
      <c r="E148" s="71">
        <f>(VLOOKUP($A148,'Base de dados 2016'!$A$2833:$F$3547,6,0))/1000000</f>
        <v>5.7264899999999999E-3</v>
      </c>
      <c r="F148" s="71">
        <f>(VLOOKUP($A148,'Base de dados 2017'!$A$2961:$F$3683,6,0))/1000000</f>
        <v>0</v>
      </c>
    </row>
    <row r="149" spans="1:6">
      <c r="A149" s="60" t="s">
        <v>5336</v>
      </c>
      <c r="B149" s="71"/>
      <c r="C149" s="71">
        <f>(VLOOKUP($A149,'Base de dados 2014'!$A$2722:$C$3407,3,0))/1000000</f>
        <v>4825.4068749399994</v>
      </c>
      <c r="D149" s="71">
        <f>(VLOOKUP($A149,'Base de dados 2015'!$A$2789:$F$3466,6,0))/1000000</f>
        <v>3390.9297828499994</v>
      </c>
      <c r="E149" s="71">
        <f>(VLOOKUP($A149,'Base de dados 2016'!$A$2833:$F$3547,6,0))/1000000</f>
        <v>2218.3418340900002</v>
      </c>
      <c r="F149" s="71">
        <f>(VLOOKUP($A149,'Base de dados 2017'!$A$2961:$F$3683,6,0))/1000000</f>
        <v>2236.79443851</v>
      </c>
    </row>
    <row r="150" spans="1:6">
      <c r="A150" s="60" t="s">
        <v>5337</v>
      </c>
      <c r="B150" s="71"/>
      <c r="C150" s="71">
        <f>(VLOOKUP($A150,'Base de dados 2014'!$A$2722:$C$3407,3,0))/1000000</f>
        <v>3517.7455933400001</v>
      </c>
      <c r="D150" s="71">
        <f>(VLOOKUP($A150,'Base de dados 2015'!$A$2789:$F$3466,6,0))/1000000</f>
        <v>2484.7010372399996</v>
      </c>
      <c r="E150" s="71">
        <f>(VLOOKUP($A150,'Base de dados 2016'!$A$2833:$F$3547,6,0))/1000000</f>
        <v>2117.93954502</v>
      </c>
      <c r="F150" s="71">
        <f>(VLOOKUP($A150,'Base de dados 2017'!$A$2961:$F$3683,6,0))/1000000</f>
        <v>2189.3465368500001</v>
      </c>
    </row>
    <row r="151" spans="1:6">
      <c r="A151" s="60" t="s">
        <v>5338</v>
      </c>
      <c r="B151" s="71"/>
      <c r="C151" s="71">
        <f>(VLOOKUP($A151,'Base de dados 2014'!$A$2722:$C$3407,3,0))/1000000</f>
        <v>7.9480000000000002E-3</v>
      </c>
      <c r="D151" s="71">
        <f>(VLOOKUP($A151,'Base de dados 2015'!$A$2789:$F$3466,6,0))/1000000</f>
        <v>9.00835E-3</v>
      </c>
      <c r="E151" s="71">
        <f>(VLOOKUP($A151,'Base de dados 2016'!$A$2833:$F$3547,6,0))/1000000</f>
        <v>6.45934E-3</v>
      </c>
      <c r="F151" s="71">
        <f>(VLOOKUP($A151,'Base de dados 2017'!$A$2961:$F$3683,6,0))/1000000</f>
        <v>2.10728E-3</v>
      </c>
    </row>
    <row r="152" spans="1:6">
      <c r="A152" s="60" t="s">
        <v>5339</v>
      </c>
      <c r="B152" s="71"/>
      <c r="C152" s="71">
        <f>(VLOOKUP($A152,'Base de dados 2014'!$A$2722:$C$3407,3,0))/1000000</f>
        <v>3.4218999999999997E-4</v>
      </c>
      <c r="D152" s="71">
        <f>(VLOOKUP($A152,'Base de dados 2015'!$A$2789:$F$3466,6,0))/1000000</f>
        <v>1.5206E-4</v>
      </c>
      <c r="E152" s="71">
        <f>(VLOOKUP($A152,'Base de dados 2016'!$A$2833:$F$3547,6,0))/1000000</f>
        <v>7.0819000000000003E-4</v>
      </c>
      <c r="F152" s="71">
        <f>(VLOOKUP($A152,'Base de dados 2017'!$A$2961:$F$3683,6,0))/1000000</f>
        <v>6.4139000000000004E-4</v>
      </c>
    </row>
    <row r="153" spans="1:6">
      <c r="A153" s="60" t="s">
        <v>5340</v>
      </c>
      <c r="B153" s="71"/>
      <c r="C153" s="71">
        <f>(VLOOKUP($A153,'Base de dados 2014'!$A$2722:$C$3407,3,0))/1000000</f>
        <v>1307.6529914100001</v>
      </c>
      <c r="D153" s="71">
        <f>(VLOOKUP($A153,'Base de dados 2015'!$A$2789:$F$3466,6,0))/1000000</f>
        <v>906.2195852000001</v>
      </c>
      <c r="E153" s="71">
        <f>(VLOOKUP($A153,'Base de dados 2016'!$A$2833:$F$3547,6,0))/1000000</f>
        <v>100.39512154000001</v>
      </c>
      <c r="F153" s="71">
        <f>(VLOOKUP($A153,'Base de dados 2017'!$A$2961:$F$3683,6,0))/1000000</f>
        <v>47.445152990000004</v>
      </c>
    </row>
    <row r="154" spans="1:6">
      <c r="A154" s="73" t="s">
        <v>5898</v>
      </c>
      <c r="B154" s="71"/>
      <c r="C154" s="71">
        <f>(VLOOKUP($A154,'Base de dados 2014'!$A$2722:$C$3407,3,0))/1000000</f>
        <v>1.2544574399999999</v>
      </c>
      <c r="D154" s="71" t="s">
        <v>3557</v>
      </c>
      <c r="E154" s="71" t="s">
        <v>3557</v>
      </c>
      <c r="F154" s="71" t="s">
        <v>3557</v>
      </c>
    </row>
    <row r="155" spans="1:6">
      <c r="A155" s="73" t="s">
        <v>5341</v>
      </c>
      <c r="B155" s="71"/>
      <c r="C155" s="71">
        <f>(VLOOKUP($A155,'Base de dados 2014'!$A$2722:$C$3407,3,0))/1000000</f>
        <v>0</v>
      </c>
      <c r="D155" s="71" t="s">
        <v>3557</v>
      </c>
      <c r="E155" s="71" t="s">
        <v>3557</v>
      </c>
      <c r="F155" s="71" t="s">
        <v>3557</v>
      </c>
    </row>
    <row r="156" spans="1:6">
      <c r="A156" s="73" t="s">
        <v>5342</v>
      </c>
      <c r="B156" s="71"/>
      <c r="C156" s="71">
        <f>(VLOOKUP($A156,'Base de dados 2014'!$A$2722:$C$3407,3,0))/1000000</f>
        <v>1.2544574399999999</v>
      </c>
      <c r="D156" s="71" t="s">
        <v>3557</v>
      </c>
      <c r="E156" s="71" t="s">
        <v>3557</v>
      </c>
      <c r="F156" s="71" t="s">
        <v>3557</v>
      </c>
    </row>
    <row r="157" spans="1:6">
      <c r="A157" s="73" t="s">
        <v>5343</v>
      </c>
      <c r="B157" s="71"/>
      <c r="C157" s="71">
        <f>(VLOOKUP($A157,'Base de dados 2014'!$A$2722:$C$3407,3,0))/1000000</f>
        <v>0</v>
      </c>
      <c r="D157" s="71" t="s">
        <v>3557</v>
      </c>
      <c r="E157" s="71" t="s">
        <v>3557</v>
      </c>
      <c r="F157" s="71" t="s">
        <v>3557</v>
      </c>
    </row>
    <row r="158" spans="1:6">
      <c r="A158" s="60" t="s">
        <v>5130</v>
      </c>
      <c r="B158" s="71"/>
      <c r="C158" s="71" t="s">
        <v>3557</v>
      </c>
      <c r="D158" s="71">
        <f>(VLOOKUP($A158,'Base de dados 2015'!$A$2789:$F$3466,6,0))/1000000</f>
        <v>30.128881499999999</v>
      </c>
      <c r="E158" s="71">
        <f>(VLOOKUP($A158,'Base de dados 2016'!$A$2833:$F$3547,6,0))/1000000</f>
        <v>6.39726149</v>
      </c>
      <c r="F158" s="71">
        <f>(VLOOKUP($A158,'Base de dados 2017'!$A$2961:$F$3683,6,0))/1000000</f>
        <v>2.8955193100000001</v>
      </c>
    </row>
    <row r="159" spans="1:6">
      <c r="A159" s="60" t="s">
        <v>5344</v>
      </c>
      <c r="B159" s="71"/>
      <c r="C159" s="71" t="s">
        <v>3557</v>
      </c>
      <c r="D159" s="71">
        <f>(VLOOKUP($A159,'Base de dados 2015'!$A$2789:$F$3466,6,0))/1000000</f>
        <v>26.314609260000001</v>
      </c>
      <c r="E159" s="71">
        <f>(VLOOKUP($A159,'Base de dados 2016'!$A$2833:$F$3547,6,0))/1000000</f>
        <v>3.86386479</v>
      </c>
      <c r="F159" s="71">
        <f>(VLOOKUP($A159,'Base de dados 2017'!$A$2961:$F$3683,6,0))/1000000</f>
        <v>1.2200022099999999</v>
      </c>
    </row>
    <row r="160" spans="1:6">
      <c r="A160" s="60" t="s">
        <v>5345</v>
      </c>
      <c r="B160" s="71"/>
      <c r="C160" s="71" t="s">
        <v>3557</v>
      </c>
      <c r="D160" s="71">
        <f>(VLOOKUP($A160,'Base de dados 2015'!$A$2789:$F$3466,6,0))/1000000</f>
        <v>3.1354279200000001</v>
      </c>
      <c r="E160" s="71">
        <f>(VLOOKUP($A160,'Base de dados 2016'!$A$2833:$F$3547,6,0))/1000000</f>
        <v>2.5333967000000004</v>
      </c>
      <c r="F160" s="71">
        <f>(VLOOKUP($A160,'Base de dados 2017'!$A$2961:$F$3683,6,0))/1000000</f>
        <v>1.6755171000000002</v>
      </c>
    </row>
    <row r="161" spans="1:6">
      <c r="A161" s="60" t="s">
        <v>5346</v>
      </c>
      <c r="B161" s="71"/>
      <c r="C161" s="71" t="s">
        <v>3557</v>
      </c>
      <c r="D161" s="71">
        <f>(VLOOKUP($A161,'Base de dados 2015'!$A$2789:$F$3466,6,0))/1000000</f>
        <v>0.67884431999999995</v>
      </c>
      <c r="E161" s="71">
        <f>(VLOOKUP($A161,'Base de dados 2016'!$A$2833:$F$3547,6,0))/1000000</f>
        <v>0</v>
      </c>
      <c r="F161" s="71">
        <f>(VLOOKUP($A161,'Base de dados 2017'!$A$2961:$F$3683,6,0))/1000000</f>
        <v>0</v>
      </c>
    </row>
    <row r="162" spans="1:6">
      <c r="A162" s="60" t="s">
        <v>5131</v>
      </c>
      <c r="B162" s="71">
        <f>VLOOKUP($A162,'Base de dados 2013'!$A$52:$F$83,4,0)/1000000</f>
        <v>90302.600721549999</v>
      </c>
      <c r="C162" s="71">
        <f>(VLOOKUP($A162,'Base de dados 2014'!$A$2722:$C$3407,3,0))/1000000</f>
        <v>482726.40678155998</v>
      </c>
      <c r="D162" s="71">
        <f>(VLOOKUP($A162,'Base de dados 2015'!$A$2789:$F$3466,6,0))/1000000</f>
        <v>272650.02170876</v>
      </c>
      <c r="E162" s="71">
        <f>(VLOOKUP($A162,'Base de dados 2016'!$A$2833:$F$3547,6,0))/1000000</f>
        <v>391065.98657582997</v>
      </c>
      <c r="F162" s="71">
        <f>(VLOOKUP($A162,'Base de dados 2017'!$A$2961:$F$3683,6,0))/1000000</f>
        <v>1027561.28119009</v>
      </c>
    </row>
    <row r="163" spans="1:6">
      <c r="A163" s="60" t="s">
        <v>5347</v>
      </c>
      <c r="B163" s="71"/>
      <c r="C163" s="71">
        <f>(VLOOKUP($A163,'Base de dados 2014'!$A$2722:$C$3407,3,0))/1000000</f>
        <v>154.82054495</v>
      </c>
      <c r="D163" s="71">
        <f>(VLOOKUP($A163,'Base de dados 2015'!$A$2789:$F$3466,6,0))/1000000</f>
        <v>242.88121332999998</v>
      </c>
      <c r="E163" s="71">
        <f>(VLOOKUP($A163,'Base de dados 2016'!$A$2833:$F$3547,6,0))/1000000</f>
        <v>203.82102737</v>
      </c>
      <c r="F163" s="71">
        <f>(VLOOKUP($A163,'Base de dados 2017'!$A$2961:$F$3683,6,0))/1000000</f>
        <v>216.47128294000001</v>
      </c>
    </row>
    <row r="164" spans="1:6">
      <c r="A164" s="60" t="s">
        <v>5348</v>
      </c>
      <c r="B164" s="71"/>
      <c r="C164" s="71">
        <f>(VLOOKUP($A164,'Base de dados 2014'!$A$2722:$C$3407,3,0))/1000000</f>
        <v>41.45958383</v>
      </c>
      <c r="D164" s="71">
        <f>(VLOOKUP($A164,'Base de dados 2015'!$A$2789:$F$3466,6,0))/1000000</f>
        <v>152.31712719000001</v>
      </c>
      <c r="E164" s="71">
        <f>(VLOOKUP($A164,'Base de dados 2016'!$A$2833:$F$3547,6,0))/1000000</f>
        <v>16.21069962</v>
      </c>
      <c r="F164" s="71">
        <f>(VLOOKUP($A164,'Base de dados 2017'!$A$2961:$F$3683,6,0))/1000000</f>
        <v>24.826020460000002</v>
      </c>
    </row>
    <row r="165" spans="1:6">
      <c r="A165" s="60" t="s">
        <v>5349</v>
      </c>
      <c r="B165" s="71"/>
      <c r="C165" s="71">
        <f>(VLOOKUP($A165,'Base de dados 2014'!$A$2722:$C$3407,3,0))/1000000</f>
        <v>2.8801614399999997</v>
      </c>
      <c r="D165" s="71">
        <f>(VLOOKUP($A165,'Base de dados 2015'!$A$2789:$F$3466,6,0))/1000000</f>
        <v>1.1137488799999999</v>
      </c>
      <c r="E165" s="71">
        <f>(VLOOKUP($A165,'Base de dados 2016'!$A$2833:$F$3547,6,0))/1000000</f>
        <v>1.2386348899999999</v>
      </c>
      <c r="F165" s="71">
        <f>(VLOOKUP($A165,'Base de dados 2017'!$A$2961:$F$3683,6,0))/1000000</f>
        <v>1.8974913999999998</v>
      </c>
    </row>
    <row r="166" spans="1:6">
      <c r="A166" s="60" t="s">
        <v>5350</v>
      </c>
      <c r="B166" s="71"/>
      <c r="C166" s="71">
        <f>(VLOOKUP($A166,'Base de dados 2014'!$A$2722:$C$3407,3,0))/1000000</f>
        <v>0.49329550999999999</v>
      </c>
      <c r="D166" s="71">
        <f>(VLOOKUP($A166,'Base de dados 2015'!$A$2789:$F$3466,6,0))/1000000</f>
        <v>0.49045662000000001</v>
      </c>
      <c r="E166" s="71">
        <f>(VLOOKUP($A166,'Base de dados 2016'!$A$2833:$F$3547,6,0))/1000000</f>
        <v>1.1872243500000002</v>
      </c>
      <c r="F166" s="71">
        <f>(VLOOKUP($A166,'Base de dados 2017'!$A$2961:$F$3683,6,0))/1000000</f>
        <v>2.2001286200000001</v>
      </c>
    </row>
    <row r="167" spans="1:6">
      <c r="A167" s="60" t="s">
        <v>5351</v>
      </c>
      <c r="B167" s="71"/>
      <c r="C167" s="71">
        <f>(VLOOKUP($A167,'Base de dados 2014'!$A$2722:$C$3407,3,0))/1000000</f>
        <v>0.49151043999999999</v>
      </c>
      <c r="D167" s="71">
        <f>(VLOOKUP($A167,'Base de dados 2015'!$A$2789:$F$3466,6,0))/1000000</f>
        <v>5.0178303099999999</v>
      </c>
      <c r="E167" s="71">
        <f>(VLOOKUP($A167,'Base de dados 2016'!$A$2833:$F$3547,6,0))/1000000</f>
        <v>5.9705975599999999</v>
      </c>
      <c r="F167" s="71">
        <f>(VLOOKUP($A167,'Base de dados 2017'!$A$2961:$F$3683,6,0))/1000000</f>
        <v>6.5642696300000001</v>
      </c>
    </row>
    <row r="168" spans="1:6">
      <c r="A168" s="60" t="s">
        <v>5352</v>
      </c>
      <c r="B168" s="71"/>
      <c r="C168" s="71">
        <f>(VLOOKUP($A168,'Base de dados 2014'!$A$2722:$C$3407,3,0))/1000000</f>
        <v>0.19639489000000002</v>
      </c>
      <c r="D168" s="71">
        <f>(VLOOKUP($A168,'Base de dados 2015'!$A$2789:$F$3466,6,0))/1000000</f>
        <v>0.45257701</v>
      </c>
      <c r="E168" s="71">
        <f>(VLOOKUP($A168,'Base de dados 2016'!$A$2833:$F$3547,6,0))/1000000</f>
        <v>0.88514424000000003</v>
      </c>
      <c r="F168" s="71">
        <f>(VLOOKUP($A168,'Base de dados 2017'!$A$2961:$F$3683,6,0))/1000000</f>
        <v>0.68804012000000003</v>
      </c>
    </row>
    <row r="169" spans="1:6">
      <c r="A169" s="60" t="s">
        <v>5353</v>
      </c>
      <c r="B169" s="71"/>
      <c r="C169" s="71">
        <f>(VLOOKUP($A169,'Base de dados 2014'!$A$2722:$C$3407,3,0))/1000000</f>
        <v>109.29959884</v>
      </c>
      <c r="D169" s="71">
        <f>(VLOOKUP($A169,'Base de dados 2015'!$A$2789:$F$3466,6,0))/1000000</f>
        <v>83.489473319999988</v>
      </c>
      <c r="E169" s="71">
        <f>(VLOOKUP($A169,'Base de dados 2016'!$A$2833:$F$3547,6,0))/1000000</f>
        <v>178.32872671000001</v>
      </c>
      <c r="F169" s="71">
        <f>(VLOOKUP($A169,'Base de dados 2017'!$A$2961:$F$3683,6,0))/1000000</f>
        <v>180.29533271</v>
      </c>
    </row>
    <row r="170" spans="1:6">
      <c r="A170" s="60" t="s">
        <v>5354</v>
      </c>
      <c r="B170" s="71"/>
      <c r="C170" s="71">
        <f>(VLOOKUP($A170,'Base de dados 2014'!$A$2722:$C$3407,3,0))/1000000</f>
        <v>2328.9881695999998</v>
      </c>
      <c r="D170" s="71">
        <f>(VLOOKUP($A170,'Base de dados 2015'!$A$2789:$F$3466,6,0))/1000000</f>
        <v>2987.4575074999998</v>
      </c>
      <c r="E170" s="71">
        <f>(VLOOKUP($A170,'Base de dados 2016'!$A$2833:$F$3547,6,0))/1000000</f>
        <v>3641.9822753799999</v>
      </c>
      <c r="F170" s="71">
        <f>(VLOOKUP($A170,'Base de dados 2017'!$A$2961:$F$3683,6,0))/1000000</f>
        <v>1869.63112983</v>
      </c>
    </row>
    <row r="171" spans="1:6">
      <c r="A171" s="60" t="s">
        <v>5355</v>
      </c>
      <c r="B171" s="71"/>
      <c r="C171" s="71">
        <f>(VLOOKUP($A171,'Base de dados 2014'!$A$2722:$C$3407,3,0))/1000000</f>
        <v>2328.9881695999998</v>
      </c>
      <c r="D171" s="71">
        <f>(VLOOKUP($A171,'Base de dados 2015'!$A$2789:$F$3466,6,0))/1000000</f>
        <v>2987.4575074999998</v>
      </c>
      <c r="E171" s="71">
        <f>(VLOOKUP($A171,'Base de dados 2016'!$A$2833:$F$3547,6,0))/1000000</f>
        <v>3641.9822753799999</v>
      </c>
      <c r="F171" s="71">
        <f>(VLOOKUP($A171,'Base de dados 2017'!$A$2961:$F$3683,6,0))/1000000</f>
        <v>1869.63112983</v>
      </c>
    </row>
    <row r="172" spans="1:6">
      <c r="A172" s="60" t="s">
        <v>5356</v>
      </c>
      <c r="B172" s="71"/>
      <c r="C172" s="71" t="s">
        <v>3557</v>
      </c>
      <c r="D172" s="71" t="s">
        <v>3557</v>
      </c>
      <c r="E172" s="71">
        <f>(VLOOKUP($A172,'Base de dados 2016'!$A$2833:$F$3547,6,0))/1000000</f>
        <v>0</v>
      </c>
      <c r="F172" s="71">
        <f>(VLOOKUP($A172,'Base de dados 2017'!$A$2961:$F$3683,6,0))/1000000</f>
        <v>0</v>
      </c>
    </row>
    <row r="173" spans="1:6">
      <c r="A173" s="60" t="s">
        <v>5357</v>
      </c>
      <c r="B173" s="71"/>
      <c r="C173" s="71" t="s">
        <v>3557</v>
      </c>
      <c r="D173" s="71" t="s">
        <v>3557</v>
      </c>
      <c r="E173" s="71">
        <f>(VLOOKUP($A173,'Base de dados 2016'!$A$2833:$F$3547,6,0))/1000000</f>
        <v>0</v>
      </c>
      <c r="F173" s="71">
        <f>(VLOOKUP($A173,'Base de dados 2017'!$A$2961:$F$3683,6,0))/1000000</f>
        <v>0</v>
      </c>
    </row>
    <row r="174" spans="1:6">
      <c r="A174" s="60" t="s">
        <v>5358</v>
      </c>
      <c r="B174" s="71"/>
      <c r="C174" s="71" t="s">
        <v>3557</v>
      </c>
      <c r="D174" s="71" t="s">
        <v>3557</v>
      </c>
      <c r="E174" s="71">
        <f>(VLOOKUP($A174,'Base de dados 2016'!$A$2833:$F$3547,6,0))/1000000</f>
        <v>0</v>
      </c>
      <c r="F174" s="71">
        <f>(VLOOKUP($A174,'Base de dados 2017'!$A$2961:$F$3683,6,0))/1000000</f>
        <v>0</v>
      </c>
    </row>
    <row r="175" spans="1:6">
      <c r="A175" s="60" t="s">
        <v>5359</v>
      </c>
      <c r="B175" s="71"/>
      <c r="C175" s="71" t="s">
        <v>3557</v>
      </c>
      <c r="D175" s="71" t="s">
        <v>3557</v>
      </c>
      <c r="E175" s="71">
        <f>(VLOOKUP($A175,'Base de dados 2016'!$A$2833:$F$3547,6,0))/1000000</f>
        <v>0</v>
      </c>
      <c r="F175" s="71">
        <f>(VLOOKUP($A175,'Base de dados 2017'!$A$2961:$F$3683,6,0))/1000000</f>
        <v>0</v>
      </c>
    </row>
    <row r="176" spans="1:6">
      <c r="A176" s="60" t="s">
        <v>5360</v>
      </c>
      <c r="B176" s="71"/>
      <c r="C176" s="71" t="s">
        <v>3557</v>
      </c>
      <c r="D176" s="71" t="s">
        <v>3557</v>
      </c>
      <c r="E176" s="71">
        <f>(VLOOKUP($A176,'Base de dados 2016'!$A$2833:$F$3547,6,0))/1000000</f>
        <v>0</v>
      </c>
      <c r="F176" s="71">
        <f>(VLOOKUP($A176,'Base de dados 2017'!$A$2961:$F$3683,6,0))/1000000</f>
        <v>0</v>
      </c>
    </row>
    <row r="177" spans="1:6">
      <c r="A177" s="60" t="s">
        <v>5361</v>
      </c>
      <c r="B177" s="71"/>
      <c r="C177" s="71" t="s">
        <v>3557</v>
      </c>
      <c r="D177" s="71" t="s">
        <v>3557</v>
      </c>
      <c r="E177" s="71">
        <f>(VLOOKUP($A177,'Base de dados 2016'!$A$2833:$F$3547,6,0))/1000000</f>
        <v>0</v>
      </c>
      <c r="F177" s="71">
        <f>(VLOOKUP($A177,'Base de dados 2017'!$A$2961:$F$3683,6,0))/1000000</f>
        <v>0</v>
      </c>
    </row>
    <row r="178" spans="1:6">
      <c r="A178" s="60" t="s">
        <v>5362</v>
      </c>
      <c r="B178" s="71"/>
      <c r="C178" s="71">
        <f>(VLOOKUP($A178,'Base de dados 2014'!$A$2722:$C$3407,3,0))/1000000</f>
        <v>1739.4777305600001</v>
      </c>
      <c r="D178" s="71">
        <f>(VLOOKUP($A178,'Base de dados 2015'!$A$2789:$F$3466,6,0))/1000000</f>
        <v>2045.0378178800001</v>
      </c>
      <c r="E178" s="71">
        <f>(VLOOKUP($A178,'Base de dados 2016'!$A$2833:$F$3547,6,0))/1000000</f>
        <v>2198.2580801700001</v>
      </c>
      <c r="F178" s="71">
        <f>(VLOOKUP($A178,'Base de dados 2017'!$A$2961:$F$3683,6,0))/1000000</f>
        <v>2248.9635298500002</v>
      </c>
    </row>
    <row r="179" spans="1:6">
      <c r="A179" s="60" t="s">
        <v>5363</v>
      </c>
      <c r="B179" s="71"/>
      <c r="C179" s="71">
        <f>(VLOOKUP($A179,'Base de dados 2014'!$A$2722:$C$3407,3,0))/1000000</f>
        <v>363.39250453</v>
      </c>
      <c r="D179" s="71">
        <f>(VLOOKUP($A179,'Base de dados 2015'!$A$2789:$F$3466,6,0))/1000000</f>
        <v>511.76722977999998</v>
      </c>
      <c r="E179" s="71">
        <f>(VLOOKUP($A179,'Base de dados 2016'!$A$2833:$F$3547,6,0))/1000000</f>
        <v>826.19257295</v>
      </c>
      <c r="F179" s="71">
        <f>(VLOOKUP($A179,'Base de dados 2017'!$A$2961:$F$3683,6,0))/1000000</f>
        <v>829.22463686000003</v>
      </c>
    </row>
    <row r="180" spans="1:6">
      <c r="A180" s="60" t="s">
        <v>5364</v>
      </c>
      <c r="B180" s="71"/>
      <c r="C180" s="71">
        <f>(VLOOKUP($A180,'Base de dados 2014'!$A$2722:$C$3407,3,0))/1000000</f>
        <v>358.37460730000004</v>
      </c>
      <c r="D180" s="71">
        <f>(VLOOKUP($A180,'Base de dados 2015'!$A$2789:$F$3466,6,0))/1000000</f>
        <v>1406.39193774</v>
      </c>
      <c r="E180" s="71">
        <f>(VLOOKUP($A180,'Base de dados 2016'!$A$2833:$F$3547,6,0))/1000000</f>
        <v>1244.8509370300001</v>
      </c>
      <c r="F180" s="71">
        <f>(VLOOKUP($A180,'Base de dados 2017'!$A$2961:$F$3683,6,0))/1000000</f>
        <v>1244.76867466</v>
      </c>
    </row>
    <row r="181" spans="1:6">
      <c r="A181" s="60" t="s">
        <v>5365</v>
      </c>
      <c r="B181" s="71"/>
      <c r="C181" s="71">
        <f>(VLOOKUP($A181,'Base de dados 2014'!$A$2722:$C$3407,3,0))/1000000</f>
        <v>24.14566065</v>
      </c>
      <c r="D181" s="71">
        <f>(VLOOKUP($A181,'Base de dados 2015'!$A$2789:$F$3466,6,0))/1000000</f>
        <v>2.5501166400000002</v>
      </c>
      <c r="E181" s="71">
        <f>(VLOOKUP($A181,'Base de dados 2016'!$A$2833:$F$3547,6,0))/1000000</f>
        <v>0</v>
      </c>
      <c r="F181" s="71">
        <f>(VLOOKUP($A181,'Base de dados 2017'!$A$2961:$F$3683,6,0))/1000000</f>
        <v>0.19500000000000001</v>
      </c>
    </row>
    <row r="182" spans="1:6">
      <c r="A182" s="60" t="s">
        <v>5366</v>
      </c>
      <c r="B182" s="71"/>
      <c r="C182" s="71">
        <f>(VLOOKUP($A182,'Base de dados 2014'!$A$2722:$C$3407,3,0))/1000000</f>
        <v>4.7507288700000005</v>
      </c>
      <c r="D182" s="71">
        <f>(VLOOKUP($A182,'Base de dados 2015'!$A$2789:$F$3466,6,0))/1000000</f>
        <v>1.6549606000000001</v>
      </c>
      <c r="E182" s="71">
        <f>(VLOOKUP($A182,'Base de dados 2016'!$A$2833:$F$3547,6,0))/1000000</f>
        <v>3.2577153999999999</v>
      </c>
      <c r="F182" s="71">
        <f>(VLOOKUP($A182,'Base de dados 2017'!$A$2961:$F$3683,6,0))/1000000</f>
        <v>3.9283153999999998</v>
      </c>
    </row>
    <row r="183" spans="1:6">
      <c r="A183" s="60" t="s">
        <v>5367</v>
      </c>
      <c r="B183" s="71"/>
      <c r="C183" s="71">
        <f>(VLOOKUP($A183,'Base de dados 2014'!$A$2722:$C$3407,3,0))/1000000</f>
        <v>988.81422921000001</v>
      </c>
      <c r="D183" s="71">
        <f>(VLOOKUP($A183,'Base de dados 2015'!$A$2789:$F$3466,6,0))/1000000</f>
        <v>122.67357312</v>
      </c>
      <c r="E183" s="71">
        <f>(VLOOKUP($A183,'Base de dados 2016'!$A$2833:$F$3547,6,0))/1000000</f>
        <v>123.95685479000001</v>
      </c>
      <c r="F183" s="71">
        <f>(VLOOKUP($A183,'Base de dados 2017'!$A$2961:$F$3683,6,0))/1000000</f>
        <v>170.84690293</v>
      </c>
    </row>
    <row r="184" spans="1:6">
      <c r="A184" s="60" t="s">
        <v>5368</v>
      </c>
      <c r="B184" s="71"/>
      <c r="C184" s="71">
        <f>(VLOOKUP($A184,'Base de dados 2014'!$A$2722:$C$3407,3,0))/1000000</f>
        <v>624.0424127</v>
      </c>
      <c r="D184" s="71">
        <f>(VLOOKUP($A184,'Base de dados 2015'!$A$2789:$F$3466,6,0))/1000000</f>
        <v>719.30525354999997</v>
      </c>
      <c r="E184" s="71">
        <f>(VLOOKUP($A184,'Base de dados 2016'!$A$2833:$F$3547,6,0))/1000000</f>
        <v>428.35520917000002</v>
      </c>
      <c r="F184" s="71">
        <f>(VLOOKUP($A184,'Base de dados 2017'!$A$2961:$F$3683,6,0))/1000000</f>
        <v>538.66377530999989</v>
      </c>
    </row>
    <row r="185" spans="1:6">
      <c r="A185" s="60" t="s">
        <v>5369</v>
      </c>
      <c r="B185" s="71"/>
      <c r="C185" s="71">
        <f>(VLOOKUP($A185,'Base de dados 2014'!$A$2722:$C$3407,3,0))/1000000</f>
        <v>0</v>
      </c>
      <c r="D185" s="71">
        <f>(VLOOKUP($A185,'Base de dados 2015'!$A$2789:$F$3466,6,0))/1000000</f>
        <v>0</v>
      </c>
      <c r="E185" s="71">
        <f>(VLOOKUP($A185,'Base de dados 2016'!$A$2833:$F$3547,6,0))/1000000</f>
        <v>0</v>
      </c>
      <c r="F185" s="71">
        <f>(VLOOKUP($A185,'Base de dados 2017'!$A$2961:$F$3683,6,0))/1000000</f>
        <v>0</v>
      </c>
    </row>
    <row r="186" spans="1:6">
      <c r="A186" s="60" t="s">
        <v>5370</v>
      </c>
      <c r="B186" s="71"/>
      <c r="C186" s="71">
        <f>(VLOOKUP($A186,'Base de dados 2014'!$A$2722:$C$3407,3,0))/1000000</f>
        <v>0</v>
      </c>
      <c r="D186" s="71">
        <f>(VLOOKUP($A186,'Base de dados 2015'!$A$2789:$F$3466,6,0))/1000000</f>
        <v>0</v>
      </c>
      <c r="E186" s="71">
        <f>(VLOOKUP($A186,'Base de dados 2016'!$A$2833:$F$3547,6,0))/1000000</f>
        <v>0</v>
      </c>
      <c r="F186" s="71">
        <f>(VLOOKUP($A186,'Base de dados 2017'!$A$2961:$F$3683,6,0))/1000000</f>
        <v>0</v>
      </c>
    </row>
    <row r="187" spans="1:6">
      <c r="A187" s="60" t="s">
        <v>5371</v>
      </c>
      <c r="B187" s="71"/>
      <c r="C187" s="71">
        <f>(VLOOKUP($A187,'Base de dados 2014'!$A$2722:$C$3407,3,0))/1000000</f>
        <v>0</v>
      </c>
      <c r="D187" s="71">
        <f>(VLOOKUP($A187,'Base de dados 2015'!$A$2789:$F$3466,6,0))/1000000</f>
        <v>0</v>
      </c>
      <c r="E187" s="71">
        <f>(VLOOKUP($A187,'Base de dados 2016'!$A$2833:$F$3547,6,0))/1000000</f>
        <v>0</v>
      </c>
      <c r="F187" s="71">
        <f>(VLOOKUP($A187,'Base de dados 2017'!$A$2961:$F$3683,6,0))/1000000</f>
        <v>0</v>
      </c>
    </row>
    <row r="188" spans="1:6">
      <c r="A188" s="60" t="s">
        <v>5372</v>
      </c>
      <c r="B188" s="71"/>
      <c r="C188" s="71">
        <f>(VLOOKUP($A188,'Base de dados 2014'!$A$2722:$C$3407,3,0))/1000000</f>
        <v>0</v>
      </c>
      <c r="D188" s="71">
        <f>(VLOOKUP($A188,'Base de dados 2015'!$A$2789:$F$3466,6,0))/1000000</f>
        <v>0</v>
      </c>
      <c r="E188" s="71">
        <f>(VLOOKUP($A188,'Base de dados 2016'!$A$2833:$F$3547,6,0))/1000000</f>
        <v>0</v>
      </c>
      <c r="F188" s="71">
        <f>(VLOOKUP($A188,'Base de dados 2017'!$A$2961:$F$3683,6,0))/1000000</f>
        <v>0</v>
      </c>
    </row>
    <row r="189" spans="1:6">
      <c r="A189" s="60" t="s">
        <v>5373</v>
      </c>
      <c r="B189" s="71"/>
      <c r="C189" s="71">
        <f>(VLOOKUP($A189,'Base de dados 2014'!$A$2722:$C$3407,3,0))/1000000</f>
        <v>0</v>
      </c>
      <c r="D189" s="71">
        <f>(VLOOKUP($A189,'Base de dados 2015'!$A$2789:$F$3466,6,0))/1000000</f>
        <v>0</v>
      </c>
      <c r="E189" s="71">
        <f>(VLOOKUP($A189,'Base de dados 2016'!$A$2833:$F$3547,6,0))/1000000</f>
        <v>0</v>
      </c>
      <c r="F189" s="71">
        <f>(VLOOKUP($A189,'Base de dados 2017'!$A$2961:$F$3683,6,0))/1000000</f>
        <v>0</v>
      </c>
    </row>
    <row r="190" spans="1:6">
      <c r="A190" s="60" t="s">
        <v>5374</v>
      </c>
      <c r="B190" s="71"/>
      <c r="C190" s="71">
        <f>(VLOOKUP($A190,'Base de dados 2014'!$A$2722:$C$3407,3,0))/1000000</f>
        <v>0</v>
      </c>
      <c r="D190" s="71">
        <f>(VLOOKUP($A190,'Base de dados 2015'!$A$2789:$F$3466,6,0))/1000000</f>
        <v>0</v>
      </c>
      <c r="E190" s="71">
        <f>(VLOOKUP($A190,'Base de dados 2016'!$A$2833:$F$3547,6,0))/1000000</f>
        <v>0</v>
      </c>
      <c r="F190" s="71">
        <f>(VLOOKUP($A190,'Base de dados 2017'!$A$2961:$F$3683,6,0))/1000000</f>
        <v>0</v>
      </c>
    </row>
    <row r="191" spans="1:6">
      <c r="A191" s="60" t="s">
        <v>5375</v>
      </c>
      <c r="B191" s="71"/>
      <c r="C191" s="71">
        <f>(VLOOKUP($A191,'Base de dados 2014'!$A$2722:$C$3407,3,0))/1000000</f>
        <v>92110.875342579995</v>
      </c>
      <c r="D191" s="71">
        <f>(VLOOKUP($A191,'Base de dados 2015'!$A$2789:$F$3466,6,0))/1000000</f>
        <v>205006.46189767</v>
      </c>
      <c r="E191" s="71">
        <f>(VLOOKUP($A191,'Base de dados 2016'!$A$2833:$F$3547,6,0))/1000000</f>
        <v>147536.51739843001</v>
      </c>
      <c r="F191" s="71">
        <f>(VLOOKUP($A191,'Base de dados 2017'!$A$2961:$F$3683,6,0))/1000000</f>
        <v>667245.80281386001</v>
      </c>
    </row>
    <row r="192" spans="1:6">
      <c r="A192" s="60" t="s">
        <v>5376</v>
      </c>
      <c r="B192" s="71"/>
      <c r="C192" s="71">
        <f>(VLOOKUP($A192,'Base de dados 2014'!$A$2722:$C$3407,3,0))/1000000</f>
        <v>91.357547870000005</v>
      </c>
      <c r="D192" s="71">
        <f>(VLOOKUP($A192,'Base de dados 2015'!$A$2789:$F$3466,6,0))/1000000</f>
        <v>109.12279634000001</v>
      </c>
      <c r="E192" s="71">
        <f>(VLOOKUP($A192,'Base de dados 2016'!$A$2833:$F$3547,6,0))/1000000</f>
        <v>179.04765633000002</v>
      </c>
      <c r="F192" s="71">
        <f>(VLOOKUP($A192,'Base de dados 2017'!$A$2961:$F$3683,6,0))/1000000</f>
        <v>17481.707701150001</v>
      </c>
    </row>
    <row r="193" spans="1:6">
      <c r="A193" s="60" t="s">
        <v>5377</v>
      </c>
      <c r="B193" s="71"/>
      <c r="C193" s="71">
        <f>(VLOOKUP($A193,'Base de dados 2014'!$A$2722:$C$3407,3,0))/1000000</f>
        <v>86377.816775059997</v>
      </c>
      <c r="D193" s="71">
        <f>(VLOOKUP($A193,'Base de dados 2015'!$A$2789:$F$3466,6,0))/1000000</f>
        <v>196924.17551926</v>
      </c>
      <c r="E193" s="71">
        <f>(VLOOKUP($A193,'Base de dados 2016'!$A$2833:$F$3547,6,0))/1000000</f>
        <v>132356.82516313999</v>
      </c>
      <c r="F193" s="71">
        <f>(VLOOKUP($A193,'Base de dados 2017'!$A$2961:$F$3683,6,0))/1000000</f>
        <v>643429.63187109993</v>
      </c>
    </row>
    <row r="194" spans="1:6">
      <c r="A194" s="60" t="s">
        <v>5378</v>
      </c>
      <c r="B194" s="71"/>
      <c r="C194" s="71">
        <f>(VLOOKUP($A194,'Base de dados 2014'!$A$2722:$C$3407,3,0))/1000000</f>
        <v>49.897249070000001</v>
      </c>
      <c r="D194" s="71">
        <f>(VLOOKUP($A194,'Base de dados 2015'!$A$2789:$F$3466,6,0))/1000000</f>
        <v>1.6384503500000001</v>
      </c>
      <c r="E194" s="71">
        <f>(VLOOKUP($A194,'Base de dados 2016'!$A$2833:$F$3547,6,0))/1000000</f>
        <v>26.340354920000003</v>
      </c>
      <c r="F194" s="71">
        <f>(VLOOKUP($A194,'Base de dados 2017'!$A$2961:$F$3683,6,0))/1000000</f>
        <v>1.0743097399999999</v>
      </c>
    </row>
    <row r="195" spans="1:6">
      <c r="A195" s="60" t="s">
        <v>5379</v>
      </c>
      <c r="B195" s="71"/>
      <c r="C195" s="71">
        <f>(VLOOKUP($A195,'Base de dados 2014'!$A$2722:$C$3407,3,0))/1000000</f>
        <v>4.1037750299999995</v>
      </c>
      <c r="D195" s="71">
        <f>(VLOOKUP($A195,'Base de dados 2015'!$A$2789:$F$3466,6,0))/1000000</f>
        <v>6.95402714</v>
      </c>
      <c r="E195" s="71">
        <f>(VLOOKUP($A195,'Base de dados 2016'!$A$2833:$F$3547,6,0))/1000000</f>
        <v>52.112636619999996</v>
      </c>
      <c r="F195" s="71">
        <f>(VLOOKUP($A195,'Base de dados 2017'!$A$2961:$F$3683,6,0))/1000000</f>
        <v>1419.0283619200002</v>
      </c>
    </row>
    <row r="196" spans="1:6">
      <c r="A196" s="60" t="s">
        <v>5380</v>
      </c>
      <c r="B196" s="71"/>
      <c r="C196" s="71">
        <f>(VLOOKUP($A196,'Base de dados 2014'!$A$2722:$C$3407,3,0))/1000000</f>
        <v>0</v>
      </c>
      <c r="D196" s="71">
        <f>(VLOOKUP($A196,'Base de dados 2015'!$A$2789:$F$3466,6,0))/1000000</f>
        <v>0</v>
      </c>
      <c r="E196" s="71">
        <f>(VLOOKUP($A196,'Base de dados 2016'!$A$2833:$F$3547,6,0))/1000000</f>
        <v>0</v>
      </c>
      <c r="F196" s="71">
        <f>(VLOOKUP($A196,'Base de dados 2017'!$A$2961:$F$3683,6,0))/1000000</f>
        <v>0</v>
      </c>
    </row>
    <row r="197" spans="1:6">
      <c r="A197" s="60" t="s">
        <v>5381</v>
      </c>
      <c r="B197" s="71"/>
      <c r="C197" s="71">
        <f>(VLOOKUP($A197,'Base de dados 2014'!$A$2722:$C$3407,3,0))/1000000</f>
        <v>0</v>
      </c>
      <c r="D197" s="71">
        <f>(VLOOKUP($A197,'Base de dados 2015'!$A$2789:$F$3466,6,0))/1000000</f>
        <v>0</v>
      </c>
      <c r="E197" s="71">
        <f>(VLOOKUP($A197,'Base de dados 2016'!$A$2833:$F$3547,6,0))/1000000</f>
        <v>0</v>
      </c>
      <c r="F197" s="71">
        <f>(VLOOKUP($A197,'Base de dados 2017'!$A$2961:$F$3683,6,0))/1000000</f>
        <v>0</v>
      </c>
    </row>
    <row r="198" spans="1:6">
      <c r="A198" s="60" t="s">
        <v>5382</v>
      </c>
      <c r="B198" s="71"/>
      <c r="C198" s="71">
        <f>(VLOOKUP($A198,'Base de dados 2014'!$A$2722:$C$3407,3,0))/1000000</f>
        <v>5587.6999955500005</v>
      </c>
      <c r="D198" s="71">
        <f>(VLOOKUP($A198,'Base de dados 2015'!$A$2789:$F$3466,6,0))/1000000</f>
        <v>7964.5711045799999</v>
      </c>
      <c r="E198" s="71">
        <f>(VLOOKUP($A198,'Base de dados 2016'!$A$2833:$F$3547,6,0))/1000000</f>
        <v>14922.19158742</v>
      </c>
      <c r="F198" s="71">
        <f>(VLOOKUP($A198,'Base de dados 2017'!$A$2961:$F$3683,6,0))/1000000</f>
        <v>4914.3605699499994</v>
      </c>
    </row>
    <row r="199" spans="1:6">
      <c r="A199" s="73" t="s">
        <v>5899</v>
      </c>
      <c r="B199" s="71"/>
      <c r="C199" s="71">
        <f>(VLOOKUP($A199,'Base de dados 2014'!$A$2722:$C$3407,3,0))/1000000</f>
        <v>4.031568E-2</v>
      </c>
      <c r="D199" s="71" t="s">
        <v>3557</v>
      </c>
      <c r="E199" s="71" t="s">
        <v>3557</v>
      </c>
      <c r="F199" s="71" t="s">
        <v>3557</v>
      </c>
    </row>
    <row r="200" spans="1:6">
      <c r="A200" s="73" t="s">
        <v>5383</v>
      </c>
      <c r="B200" s="71"/>
      <c r="C200" s="71">
        <f>(VLOOKUP($A200,'Base de dados 2014'!$A$2722:$C$3407,3,0))/1000000</f>
        <v>4.031568E-2</v>
      </c>
      <c r="D200" s="71" t="s">
        <v>3557</v>
      </c>
      <c r="E200" s="71" t="s">
        <v>3557</v>
      </c>
      <c r="F200" s="71" t="s">
        <v>3557</v>
      </c>
    </row>
    <row r="201" spans="1:6">
      <c r="A201" s="73" t="s">
        <v>5384</v>
      </c>
      <c r="B201" s="71"/>
      <c r="C201" s="71">
        <f>(VLOOKUP($A201,'Base de dados 2014'!$A$2722:$C$3407,3,0))/1000000</f>
        <v>0</v>
      </c>
      <c r="D201" s="71" t="s">
        <v>3557</v>
      </c>
      <c r="E201" s="71" t="s">
        <v>3557</v>
      </c>
      <c r="F201" s="71" t="s">
        <v>3557</v>
      </c>
    </row>
    <row r="202" spans="1:6">
      <c r="A202" s="73" t="s">
        <v>5385</v>
      </c>
      <c r="B202" s="71"/>
      <c r="C202" s="71">
        <f>(VLOOKUP($A202,'Base de dados 2014'!$A$2722:$C$3407,3,0))/1000000</f>
        <v>0</v>
      </c>
      <c r="D202" s="71" t="s">
        <v>3557</v>
      </c>
      <c r="E202" s="71" t="s">
        <v>3557</v>
      </c>
      <c r="F202" s="71" t="s">
        <v>3557</v>
      </c>
    </row>
    <row r="203" spans="1:6">
      <c r="A203" s="60" t="s">
        <v>5386</v>
      </c>
      <c r="B203" s="71"/>
      <c r="C203" s="71">
        <f>(VLOOKUP($A203,'Base de dados 2014'!$A$2722:$C$3407,3,0))/1000000</f>
        <v>385768.16226548998</v>
      </c>
      <c r="D203" s="71">
        <f>(VLOOKUP($A203,'Base de dados 2015'!$A$2789:$F$3466,6,0))/1000000</f>
        <v>61648.878018830001</v>
      </c>
      <c r="E203" s="71">
        <f>(VLOOKUP($A203,'Base de dados 2016'!$A$2833:$F$3547,6,0))/1000000</f>
        <v>237057.05258530995</v>
      </c>
      <c r="F203" s="71">
        <f>(VLOOKUP($A203,'Base de dados 2017'!$A$2961:$F$3683,6,0))/1000000</f>
        <v>355441.74865830003</v>
      </c>
    </row>
    <row r="204" spans="1:6">
      <c r="A204" s="60" t="s">
        <v>5387</v>
      </c>
      <c r="B204" s="71"/>
      <c r="C204" s="71">
        <f>(VLOOKUP($A204,'Base de dados 2014'!$A$2722:$C$3407,3,0))/1000000</f>
        <v>-34.559462479999993</v>
      </c>
      <c r="D204" s="71">
        <f>(VLOOKUP($A204,'Base de dados 2015'!$A$2789:$F$3466,6,0))/1000000</f>
        <v>0</v>
      </c>
      <c r="E204" s="71">
        <f>(VLOOKUP($A204,'Base de dados 2016'!$A$2833:$F$3547,6,0))/1000000</f>
        <v>0</v>
      </c>
      <c r="F204" s="71">
        <f>(VLOOKUP($A204,'Base de dados 2017'!$A$2961:$F$3683,6,0))/1000000</f>
        <v>0</v>
      </c>
    </row>
    <row r="205" spans="1:6">
      <c r="A205" s="60" t="s">
        <v>5388</v>
      </c>
      <c r="B205" s="71"/>
      <c r="C205" s="71">
        <f>(VLOOKUP($A205,'Base de dados 2014'!$A$2722:$C$3407,3,0))/1000000</f>
        <v>0.142794</v>
      </c>
      <c r="D205" s="71">
        <f>(VLOOKUP($A205,'Base de dados 2015'!$A$2789:$F$3466,6,0))/1000000</f>
        <v>0</v>
      </c>
      <c r="E205" s="71">
        <f>(VLOOKUP($A205,'Base de dados 2016'!$A$2833:$F$3547,6,0))/1000000</f>
        <v>0</v>
      </c>
      <c r="F205" s="71">
        <f>(VLOOKUP($A205,'Base de dados 2017'!$A$2961:$F$3683,6,0))/1000000</f>
        <v>0</v>
      </c>
    </row>
    <row r="206" spans="1:6">
      <c r="A206" s="60" t="s">
        <v>5389</v>
      </c>
      <c r="B206" s="71"/>
      <c r="C206" s="71">
        <f>(VLOOKUP($A206,'Base de dados 2014'!$A$2722:$C$3407,3,0))/1000000</f>
        <v>0</v>
      </c>
      <c r="D206" s="71">
        <f>(VLOOKUP($A206,'Base de dados 2015'!$A$2789:$F$3466,6,0))/1000000</f>
        <v>0</v>
      </c>
      <c r="E206" s="71">
        <f>(VLOOKUP($A206,'Base de dados 2016'!$A$2833:$F$3547,6,0))/1000000</f>
        <v>3.9476580000000001</v>
      </c>
      <c r="F206" s="71">
        <f>(VLOOKUP($A206,'Base de dados 2017'!$A$2961:$F$3683,6,0))/1000000</f>
        <v>1.8965249999999999E-2</v>
      </c>
    </row>
    <row r="207" spans="1:6">
      <c r="A207" s="60" t="s">
        <v>5390</v>
      </c>
      <c r="B207" s="71"/>
      <c r="C207" s="71">
        <f>(VLOOKUP($A207,'Base de dados 2014'!$A$2722:$C$3407,3,0))/1000000</f>
        <v>0</v>
      </c>
      <c r="D207" s="71">
        <f>(VLOOKUP($A207,'Base de dados 2015'!$A$2789:$F$3466,6,0))/1000000</f>
        <v>0</v>
      </c>
      <c r="E207" s="71">
        <f>(VLOOKUP($A207,'Base de dados 2016'!$A$2833:$F$3547,6,0))/1000000</f>
        <v>0</v>
      </c>
      <c r="F207" s="71">
        <f>(VLOOKUP($A207,'Base de dados 2017'!$A$2961:$F$3683,6,0))/1000000</f>
        <v>0</v>
      </c>
    </row>
    <row r="208" spans="1:6">
      <c r="A208" s="60" t="s">
        <v>5391</v>
      </c>
      <c r="B208" s="71"/>
      <c r="C208" s="71" t="s">
        <v>3557</v>
      </c>
      <c r="D208" s="71" t="s">
        <v>3557</v>
      </c>
      <c r="E208" s="71">
        <f>(VLOOKUP($A208,'Base de dados 2016'!$A$2833:$F$3547,6,0))/1000000</f>
        <v>0.25544426999999997</v>
      </c>
      <c r="F208" s="71">
        <f>(VLOOKUP($A208,'Base de dados 2017'!$A$2961:$F$3683,6,0))/1000000</f>
        <v>0.49613331999999999</v>
      </c>
    </row>
    <row r="209" spans="1:6">
      <c r="A209" s="60" t="s">
        <v>5392</v>
      </c>
      <c r="B209" s="71"/>
      <c r="C209" s="71" t="s">
        <v>3557</v>
      </c>
      <c r="D209" s="71">
        <f>(VLOOKUP($A209,'Base de dados 2015'!$A$2789:$F$3466,6,0))/1000000</f>
        <v>1824.76951807</v>
      </c>
      <c r="E209" s="71">
        <f>(VLOOKUP($A209,'Base de dados 2016'!$A$2833:$F$3547,6,0))/1000000</f>
        <v>2431.5853862700001</v>
      </c>
      <c r="F209" s="71">
        <f>(VLOOKUP($A209,'Base de dados 2017'!$A$2961:$F$3683,6,0))/1000000</f>
        <v>8607.3242671399985</v>
      </c>
    </row>
    <row r="210" spans="1:6">
      <c r="A210" s="60" t="s">
        <v>5393</v>
      </c>
      <c r="B210" s="71"/>
      <c r="C210" s="71" t="s">
        <v>3557</v>
      </c>
      <c r="D210" s="71" t="s">
        <v>3557</v>
      </c>
      <c r="E210" s="71">
        <f>(VLOOKUP($A210,'Base de dados 2016'!$A$2833:$F$3547,6,0))/1000000</f>
        <v>0</v>
      </c>
      <c r="F210" s="71">
        <f>(VLOOKUP($A210,'Base de dados 2017'!$A$2961:$F$3683,6,0))/1000000</f>
        <v>0</v>
      </c>
    </row>
    <row r="211" spans="1:6">
      <c r="A211" s="60" t="s">
        <v>5394</v>
      </c>
      <c r="B211" s="71"/>
      <c r="C211" s="71">
        <f>(VLOOKUP($A211,'Base de dados 2014'!$A$2722:$C$3407,3,0))/1000000</f>
        <v>385802.57893396995</v>
      </c>
      <c r="D211" s="71">
        <f>(VLOOKUP($A211,'Base de dados 2015'!$A$2789:$F$3466,6,0))/1000000</f>
        <v>59824.108500760005</v>
      </c>
      <c r="E211" s="71">
        <f>(VLOOKUP($A211,'Base de dados 2016'!$A$2833:$F$3547,6,0))/1000000</f>
        <v>234621.26409677</v>
      </c>
      <c r="F211" s="71">
        <f>(VLOOKUP($A211,'Base de dados 2017'!$A$2961:$F$3683,6,0))/1000000</f>
        <v>346833.90929259005</v>
      </c>
    </row>
    <row r="212" spans="1:6">
      <c r="A212" s="60" t="s">
        <v>5169</v>
      </c>
      <c r="B212" s="71">
        <f>VLOOKUP($A212,'Base de dados 2013'!$A$52:$F$83,4,0)/1000000</f>
        <v>2071360.0689151499</v>
      </c>
      <c r="C212" s="71">
        <f>(VLOOKUP($A212,'Base de dados 2014'!$A$2722:$C$3407,3,0))/1000000</f>
        <v>1706513.19224698</v>
      </c>
      <c r="D212" s="71">
        <f>(VLOOKUP($A212,'Base de dados 2015'!$A$2789:$F$3466,6,0))/1000000</f>
        <v>921241.13957351993</v>
      </c>
      <c r="E212" s="71">
        <f>(VLOOKUP($A212,'Base de dados 2016'!$A$2833:$F$3547,6,0))/1000000</f>
        <v>1246921.16173251</v>
      </c>
      <c r="F212" s="71">
        <f>(VLOOKUP($A212,'Base de dados 2017'!$A$2961:$F$3683,6,0))/1000000</f>
        <v>1807362.7267339199</v>
      </c>
    </row>
    <row r="213" spans="1:6">
      <c r="A213" s="60" t="s">
        <v>5117</v>
      </c>
      <c r="B213" s="71">
        <f>VLOOKUP($A213,'Base de dados 2013'!$A$52:$F$83,4,0)/1000000</f>
        <v>377604.17200922</v>
      </c>
      <c r="C213" s="71">
        <f>(VLOOKUP($A213,'Base de dados 2014'!$A$2722:$C$3407,3,0))/1000000</f>
        <v>442045.6173325</v>
      </c>
      <c r="D213" s="71">
        <f>(VLOOKUP($A213,'Base de dados 2015'!$A$2789:$F$3466,6,0))/1000000</f>
        <v>495159.90565033996</v>
      </c>
      <c r="E213" s="71">
        <f>(VLOOKUP($A213,'Base de dados 2016'!$A$2833:$F$3547,6,0))/1000000</f>
        <v>582145.83985682006</v>
      </c>
      <c r="F213" s="71">
        <f>(VLOOKUP($A213,'Base de dados 2017'!$A$2961:$F$3683,6,0))/1000000</f>
        <v>592286.97997289989</v>
      </c>
    </row>
    <row r="214" spans="1:6">
      <c r="A214" s="60" t="s">
        <v>5395</v>
      </c>
      <c r="B214" s="71"/>
      <c r="C214" s="71">
        <f>(VLOOKUP($A214,'Base de dados 2014'!$A$2722:$C$3407,3,0))/1000000</f>
        <v>424892.52680257004</v>
      </c>
      <c r="D214" s="71">
        <f>(VLOOKUP($A214,'Base de dados 2015'!$A$2789:$F$3466,6,0))/1000000</f>
        <v>476741.90058764996</v>
      </c>
      <c r="E214" s="71">
        <f>(VLOOKUP($A214,'Base de dados 2016'!$A$2833:$F$3547,6,0))/1000000</f>
        <v>559767.51746063004</v>
      </c>
      <c r="F214" s="71">
        <f>(VLOOKUP($A214,'Base de dados 2017'!$A$2961:$F$3683,6,0))/1000000</f>
        <v>561013.52104394999</v>
      </c>
    </row>
    <row r="215" spans="1:6">
      <c r="A215" s="60" t="s">
        <v>5396</v>
      </c>
      <c r="B215" s="71"/>
      <c r="C215" s="71">
        <f>(VLOOKUP($A215,'Base de dados 2014'!$A$2722:$C$3407,3,0))/1000000</f>
        <v>0</v>
      </c>
      <c r="D215" s="71">
        <f>(VLOOKUP($A215,'Base de dados 2015'!$A$2789:$F$3466,6,0))/1000000</f>
        <v>0</v>
      </c>
      <c r="E215" s="71">
        <f>(VLOOKUP($A215,'Base de dados 2016'!$A$2833:$F$3547,6,0))/1000000</f>
        <v>0</v>
      </c>
      <c r="F215" s="71">
        <f>(VLOOKUP($A215,'Base de dados 2017'!$A$2961:$F$3683,6,0))/1000000</f>
        <v>0</v>
      </c>
    </row>
    <row r="216" spans="1:6">
      <c r="A216" s="60" t="s">
        <v>5397</v>
      </c>
      <c r="B216" s="71"/>
      <c r="C216" s="71">
        <f>(VLOOKUP($A216,'Base de dados 2014'!$A$2722:$C$3407,3,0))/1000000</f>
        <v>53721.478043620002</v>
      </c>
      <c r="D216" s="71">
        <f>(VLOOKUP($A216,'Base de dados 2015'!$A$2789:$F$3466,6,0))/1000000</f>
        <v>70033.220077730002</v>
      </c>
      <c r="E216" s="71">
        <f>(VLOOKUP($A216,'Base de dados 2016'!$A$2833:$F$3547,6,0))/1000000</f>
        <v>88217.654844289995</v>
      </c>
      <c r="F216" s="71">
        <f>(VLOOKUP($A216,'Base de dados 2017'!$A$2961:$F$3683,6,0))/1000000</f>
        <v>81330.74457005001</v>
      </c>
    </row>
    <row r="217" spans="1:6">
      <c r="A217" s="60" t="s">
        <v>5398</v>
      </c>
      <c r="B217" s="71"/>
      <c r="C217" s="71">
        <f>(VLOOKUP($A217,'Base de dados 2014'!$A$2722:$C$3407,3,0))/1000000</f>
        <v>368866.06389549997</v>
      </c>
      <c r="D217" s="71">
        <f>(VLOOKUP($A217,'Base de dados 2015'!$A$2789:$F$3466,6,0))/1000000</f>
        <v>404575.08833271998</v>
      </c>
      <c r="E217" s="71">
        <f>(VLOOKUP($A217,'Base de dados 2016'!$A$2833:$F$3547,6,0))/1000000</f>
        <v>466622.74678138999</v>
      </c>
      <c r="F217" s="71">
        <f>(VLOOKUP($A217,'Base de dados 2017'!$A$2961:$F$3683,6,0))/1000000</f>
        <v>476292.06033132999</v>
      </c>
    </row>
    <row r="218" spans="1:6">
      <c r="A218" s="60" t="s">
        <v>5399</v>
      </c>
      <c r="B218" s="71"/>
      <c r="C218" s="71">
        <f>(VLOOKUP($A218,'Base de dados 2014'!$A$2722:$C$3407,3,0))/1000000</f>
        <v>0</v>
      </c>
      <c r="D218" s="71">
        <f>(VLOOKUP($A218,'Base de dados 2015'!$A$2789:$F$3466,6,0))/1000000</f>
        <v>0</v>
      </c>
      <c r="E218" s="71">
        <f>(VLOOKUP($A218,'Base de dados 2016'!$A$2833:$F$3547,6,0))/1000000</f>
        <v>3.3582404800000001</v>
      </c>
      <c r="F218" s="71">
        <f>(VLOOKUP($A218,'Base de dados 2017'!$A$2961:$F$3683,6,0))/1000000</f>
        <v>0</v>
      </c>
    </row>
    <row r="219" spans="1:6">
      <c r="A219" s="60" t="s">
        <v>5400</v>
      </c>
      <c r="B219" s="71"/>
      <c r="C219" s="71">
        <f>(VLOOKUP($A219,'Base de dados 2014'!$A$2722:$C$3407,3,0))/1000000</f>
        <v>2304.9848634499999</v>
      </c>
      <c r="D219" s="71">
        <f>(VLOOKUP($A219,'Base de dados 2015'!$A$2789:$F$3466,6,0))/1000000</f>
        <v>2133.5921772000002</v>
      </c>
      <c r="E219" s="71">
        <f>(VLOOKUP($A219,'Base de dados 2016'!$A$2833:$F$3547,6,0))/1000000</f>
        <v>4923.7575944700002</v>
      </c>
      <c r="F219" s="71">
        <f>(VLOOKUP($A219,'Base de dados 2017'!$A$2961:$F$3683,6,0))/1000000</f>
        <v>3390.7161425700001</v>
      </c>
    </row>
    <row r="220" spans="1:6">
      <c r="A220" s="60" t="s">
        <v>5401</v>
      </c>
      <c r="B220" s="71"/>
      <c r="C220" s="71">
        <f>(VLOOKUP($A220,'Base de dados 2014'!$A$2722:$C$3407,3,0))/1000000</f>
        <v>17153.088676979998</v>
      </c>
      <c r="D220" s="71">
        <f>(VLOOKUP($A220,'Base de dados 2015'!$A$2789:$F$3466,6,0))/1000000</f>
        <v>18418.004354510002</v>
      </c>
      <c r="E220" s="71">
        <f>(VLOOKUP($A220,'Base de dados 2016'!$A$2833:$F$3547,6,0))/1000000</f>
        <v>22378.26431328</v>
      </c>
      <c r="F220" s="71">
        <f>(VLOOKUP($A220,'Base de dados 2017'!$A$2961:$F$3683,6,0))/1000000</f>
        <v>31273.458755260002</v>
      </c>
    </row>
    <row r="221" spans="1:6">
      <c r="A221" s="60" t="s">
        <v>5402</v>
      </c>
      <c r="B221" s="71"/>
      <c r="C221" s="71">
        <f>(VLOOKUP($A221,'Base de dados 2014'!$A$2722:$C$3407,3,0))/1000000</f>
        <v>3711.06868141</v>
      </c>
      <c r="D221" s="71">
        <f>(VLOOKUP($A221,'Base de dados 2015'!$A$2789:$F$3466,6,0))/1000000</f>
        <v>4490.6896935100003</v>
      </c>
      <c r="E221" s="71">
        <f>(VLOOKUP($A221,'Base de dados 2016'!$A$2833:$F$3547,6,0))/1000000</f>
        <v>6425.8289150699993</v>
      </c>
      <c r="F221" s="71">
        <f>(VLOOKUP($A221,'Base de dados 2017'!$A$2961:$F$3683,6,0))/1000000</f>
        <v>14201.30434332</v>
      </c>
    </row>
    <row r="222" spans="1:6">
      <c r="A222" s="60" t="s">
        <v>5403</v>
      </c>
      <c r="B222" s="71"/>
      <c r="C222" s="71">
        <f>(VLOOKUP($A222,'Base de dados 2014'!$A$2722:$C$3407,3,0))/1000000</f>
        <v>13442.019995569999</v>
      </c>
      <c r="D222" s="71">
        <f>(VLOOKUP($A222,'Base de dados 2015'!$A$2789:$F$3466,6,0))/1000000</f>
        <v>13927.314661</v>
      </c>
      <c r="E222" s="71">
        <f>(VLOOKUP($A222,'Base de dados 2016'!$A$2833:$F$3547,6,0))/1000000</f>
        <v>15952.435398209998</v>
      </c>
      <c r="F222" s="71">
        <f>(VLOOKUP($A222,'Base de dados 2017'!$A$2961:$F$3683,6,0))/1000000</f>
        <v>17072.154411940002</v>
      </c>
    </row>
    <row r="223" spans="1:6">
      <c r="A223" s="60" t="s">
        <v>5404</v>
      </c>
      <c r="B223" s="71"/>
      <c r="C223" s="71">
        <f>(VLOOKUP($A223,'Base de dados 2014'!$A$2722:$C$3407,3,0))/1000000</f>
        <v>1.8529500000000001E-3</v>
      </c>
      <c r="D223" s="71">
        <f>(VLOOKUP($A223,'Base de dados 2015'!$A$2789:$F$3466,6,0))/1000000</f>
        <v>7.0817999999999999E-4</v>
      </c>
      <c r="E223" s="71">
        <f>(VLOOKUP($A223,'Base de dados 2016'!$A$2833:$F$3547,6,0))/1000000</f>
        <v>5.8082910000000001E-2</v>
      </c>
      <c r="F223" s="71">
        <f>(VLOOKUP($A223,'Base de dados 2017'!$A$2961:$F$3683,6,0))/1000000</f>
        <v>1.7369E-4</v>
      </c>
    </row>
    <row r="224" spans="1:6">
      <c r="A224" s="60" t="s">
        <v>5405</v>
      </c>
      <c r="B224" s="71"/>
      <c r="C224" s="71">
        <f>(VLOOKUP($A224,'Base de dados 2014'!$A$2722:$C$3407,3,0))/1000000</f>
        <v>0</v>
      </c>
      <c r="D224" s="71">
        <f>(VLOOKUP($A224,'Base de dados 2015'!$A$2789:$F$3466,6,0))/1000000</f>
        <v>0</v>
      </c>
      <c r="E224" s="71">
        <f>(VLOOKUP($A224,'Base de dados 2016'!$A$2833:$F$3547,6,0))/1000000</f>
        <v>0.01</v>
      </c>
      <c r="F224" s="71">
        <f>(VLOOKUP($A224,'Base de dados 2017'!$A$2961:$F$3683,6,0))/1000000</f>
        <v>0</v>
      </c>
    </row>
    <row r="225" spans="1:6">
      <c r="A225" s="60" t="s">
        <v>5406</v>
      </c>
      <c r="B225" s="71"/>
      <c r="C225" s="71">
        <f>(VLOOKUP($A225,'Base de dados 2014'!$A$2722:$C$3407,3,0))/1000000</f>
        <v>0</v>
      </c>
      <c r="D225" s="71">
        <f>(VLOOKUP($A225,'Base de dados 2015'!$A$2789:$F$3466,6,0))/1000000</f>
        <v>0</v>
      </c>
      <c r="E225" s="71">
        <f>(VLOOKUP($A225,'Base de dados 2016'!$A$2833:$F$3547,6,0))/1000000</f>
        <v>0</v>
      </c>
      <c r="F225" s="71">
        <f>(VLOOKUP($A225,'Base de dados 2017'!$A$2961:$F$3683,6,0))/1000000</f>
        <v>0</v>
      </c>
    </row>
    <row r="226" spans="1:6">
      <c r="A226" s="60" t="s">
        <v>5407</v>
      </c>
      <c r="B226" s="71"/>
      <c r="C226" s="71">
        <f>(VLOOKUP($A226,'Base de dados 2014'!$A$2722:$C$3407,3,0))/1000000</f>
        <v>0</v>
      </c>
      <c r="D226" s="71">
        <f>(VLOOKUP($A226,'Base de dados 2015'!$A$2789:$F$3466,6,0))/1000000</f>
        <v>0</v>
      </c>
      <c r="E226" s="71">
        <f>(VLOOKUP($A226,'Base de dados 2016'!$A$2833:$F$3547,6,0))/1000000</f>
        <v>0</v>
      </c>
      <c r="F226" s="71">
        <f>(VLOOKUP($A226,'Base de dados 2017'!$A$2961:$F$3683,6,0))/1000000</f>
        <v>0</v>
      </c>
    </row>
    <row r="227" spans="1:6">
      <c r="A227" s="60" t="s">
        <v>5408</v>
      </c>
      <c r="B227" s="71"/>
      <c r="C227" s="71">
        <f>(VLOOKUP($A227,'Base de dados 2014'!$A$2722:$C$3407,3,0))/1000000</f>
        <v>0</v>
      </c>
      <c r="D227" s="71">
        <f>(VLOOKUP($A227,'Base de dados 2015'!$A$2789:$F$3466,6,0))/1000000</f>
        <v>0</v>
      </c>
      <c r="E227" s="71">
        <f>(VLOOKUP($A227,'Base de dados 2016'!$A$2833:$F$3547,6,0))/1000000</f>
        <v>0</v>
      </c>
      <c r="F227" s="71">
        <f>(VLOOKUP($A227,'Base de dados 2017'!$A$2961:$F$3683,6,0))/1000000</f>
        <v>0</v>
      </c>
    </row>
    <row r="228" spans="1:6">
      <c r="A228" s="60" t="s">
        <v>5409</v>
      </c>
      <c r="B228" s="71"/>
      <c r="C228" s="71">
        <f>(VLOOKUP($A228,'Base de dados 2014'!$A$2722:$C$3407,3,0))/1000000</f>
        <v>1.8529500000000001E-3</v>
      </c>
      <c r="D228" s="71">
        <f>(VLOOKUP($A228,'Base de dados 2015'!$A$2789:$F$3466,6,0))/1000000</f>
        <v>7.0817999999999999E-4</v>
      </c>
      <c r="E228" s="71">
        <f>(VLOOKUP($A228,'Base de dados 2016'!$A$2833:$F$3547,6,0))/1000000</f>
        <v>4.8082910000000006E-2</v>
      </c>
      <c r="F228" s="71">
        <f>(VLOOKUP($A228,'Base de dados 2017'!$A$2961:$F$3683,6,0))/1000000</f>
        <v>1.7369E-4</v>
      </c>
    </row>
    <row r="229" spans="1:6">
      <c r="A229" s="60" t="s">
        <v>5118</v>
      </c>
      <c r="B229" s="71">
        <f>VLOOKUP($A229,'Base de dados 2013'!$A$52:$F$83,4,0)/1000000</f>
        <v>36890.408200629994</v>
      </c>
      <c r="C229" s="71">
        <f>(VLOOKUP($A229,'Base de dados 2014'!$A$2722:$C$3407,3,0))/1000000</f>
        <v>49248.747589730003</v>
      </c>
      <c r="D229" s="71">
        <f>(VLOOKUP($A229,'Base de dados 2015'!$A$2789:$F$3466,6,0))/1000000</f>
        <v>31343.152208289997</v>
      </c>
      <c r="E229" s="71">
        <f>(VLOOKUP($A229,'Base de dados 2016'!$A$2833:$F$3547,6,0))/1000000</f>
        <v>34232.576834599997</v>
      </c>
      <c r="F229" s="71">
        <f>(VLOOKUP($A229,'Base de dados 2017'!$A$2961:$F$3683,6,0))/1000000</f>
        <v>37523.507110730003</v>
      </c>
    </row>
    <row r="230" spans="1:6">
      <c r="A230" s="60" t="s">
        <v>5410</v>
      </c>
      <c r="B230" s="71"/>
      <c r="C230" s="71">
        <f>(VLOOKUP($A230,'Base de dados 2014'!$A$2722:$C$3407,3,0))/1000000</f>
        <v>49134.216739669995</v>
      </c>
      <c r="D230" s="71">
        <f>(VLOOKUP($A230,'Base de dados 2015'!$A$2789:$F$3466,6,0))/1000000</f>
        <v>30462.644377389995</v>
      </c>
      <c r="E230" s="71">
        <f>(VLOOKUP($A230,'Base de dados 2016'!$A$2833:$F$3547,6,0))/1000000</f>
        <v>32989.900787320003</v>
      </c>
      <c r="F230" s="71">
        <f>(VLOOKUP($A230,'Base de dados 2017'!$A$2961:$F$3683,6,0))/1000000</f>
        <v>35766.240181120003</v>
      </c>
    </row>
    <row r="231" spans="1:6">
      <c r="A231" s="60" t="s">
        <v>5411</v>
      </c>
      <c r="B231" s="71"/>
      <c r="C231" s="71">
        <f>(VLOOKUP($A231,'Base de dados 2014'!$A$2722:$C$3407,3,0))/1000000</f>
        <v>42857.794929589996</v>
      </c>
      <c r="D231" s="71">
        <f>(VLOOKUP($A231,'Base de dados 2015'!$A$2789:$F$3466,6,0))/1000000</f>
        <v>22288.858520169997</v>
      </c>
      <c r="E231" s="71">
        <f>(VLOOKUP($A231,'Base de dados 2016'!$A$2833:$F$3547,6,0))/1000000</f>
        <v>24483.02200868</v>
      </c>
      <c r="F231" s="71">
        <f>(VLOOKUP($A231,'Base de dados 2017'!$A$2961:$F$3683,6,0))/1000000</f>
        <v>22429.498633810003</v>
      </c>
    </row>
    <row r="232" spans="1:6">
      <c r="A232" s="60" t="s">
        <v>5412</v>
      </c>
      <c r="B232" s="71"/>
      <c r="C232" s="71">
        <f>(VLOOKUP($A232,'Base de dados 2014'!$A$2722:$C$3407,3,0))/1000000</f>
        <v>0</v>
      </c>
      <c r="D232" s="71">
        <f>(VLOOKUP($A232,'Base de dados 2015'!$A$2789:$F$3466,6,0))/1000000</f>
        <v>0</v>
      </c>
      <c r="E232" s="71">
        <f>(VLOOKUP($A232,'Base de dados 2016'!$A$2833:$F$3547,6,0))/1000000</f>
        <v>87.910649109999994</v>
      </c>
      <c r="F232" s="71">
        <f>(VLOOKUP($A232,'Base de dados 2017'!$A$2961:$F$3683,6,0))/1000000</f>
        <v>0</v>
      </c>
    </row>
    <row r="233" spans="1:6">
      <c r="A233" s="60" t="s">
        <v>5413</v>
      </c>
      <c r="B233" s="71"/>
      <c r="C233" s="71">
        <f>(VLOOKUP($A233,'Base de dados 2014'!$A$2722:$C$3407,3,0))/1000000</f>
        <v>0</v>
      </c>
      <c r="D233" s="71">
        <f>(VLOOKUP($A233,'Base de dados 2015'!$A$2789:$F$3466,6,0))/1000000</f>
        <v>232.21183870999999</v>
      </c>
      <c r="E233" s="71">
        <f>(VLOOKUP($A233,'Base de dados 2016'!$A$2833:$F$3547,6,0))/1000000</f>
        <v>157.8579306</v>
      </c>
      <c r="F233" s="71">
        <f>(VLOOKUP($A233,'Base de dados 2017'!$A$2961:$F$3683,6,0))/1000000</f>
        <v>0</v>
      </c>
    </row>
    <row r="234" spans="1:6">
      <c r="A234" s="60" t="s">
        <v>5414</v>
      </c>
      <c r="B234" s="71"/>
      <c r="C234" s="71">
        <f>(VLOOKUP($A234,'Base de dados 2014'!$A$2722:$C$3407,3,0))/1000000</f>
        <v>0</v>
      </c>
      <c r="D234" s="71">
        <f>(VLOOKUP($A234,'Base de dados 2015'!$A$2789:$F$3466,6,0))/1000000</f>
        <v>1128.70930922</v>
      </c>
      <c r="E234" s="71">
        <f>(VLOOKUP($A234,'Base de dados 2016'!$A$2833:$F$3547,6,0))/1000000</f>
        <v>1022.06470755</v>
      </c>
      <c r="F234" s="71">
        <f>(VLOOKUP($A234,'Base de dados 2017'!$A$2961:$F$3683,6,0))/1000000</f>
        <v>0</v>
      </c>
    </row>
    <row r="235" spans="1:6">
      <c r="A235" s="60" t="s">
        <v>5415</v>
      </c>
      <c r="B235" s="71"/>
      <c r="C235" s="71">
        <f>(VLOOKUP($A235,'Base de dados 2014'!$A$2722:$C$3407,3,0))/1000000</f>
        <v>3.6032553599999999</v>
      </c>
      <c r="D235" s="71">
        <f>(VLOOKUP($A235,'Base de dados 2015'!$A$2789:$F$3466,6,0))/1000000</f>
        <v>4.0775062599999998</v>
      </c>
      <c r="E235" s="71">
        <f>(VLOOKUP($A235,'Base de dados 2016'!$A$2833:$F$3547,6,0))/1000000</f>
        <v>3.6950217999999997</v>
      </c>
      <c r="F235" s="71">
        <f>(VLOOKUP($A235,'Base de dados 2017'!$A$2961:$F$3683,6,0))/1000000</f>
        <v>2.9402083700000001</v>
      </c>
    </row>
    <row r="236" spans="1:6">
      <c r="A236" s="60" t="s">
        <v>5416</v>
      </c>
      <c r="B236" s="71"/>
      <c r="C236" s="71">
        <f>(VLOOKUP($A236,'Base de dados 2014'!$A$2722:$C$3407,3,0))/1000000</f>
        <v>0</v>
      </c>
      <c r="D236" s="71">
        <f>(VLOOKUP($A236,'Base de dados 2015'!$A$2789:$F$3466,6,0))/1000000</f>
        <v>0</v>
      </c>
      <c r="E236" s="71">
        <f>(VLOOKUP($A236,'Base de dados 2016'!$A$2833:$F$3547,6,0))/1000000</f>
        <v>0</v>
      </c>
      <c r="F236" s="71">
        <f>(VLOOKUP($A236,'Base de dados 2017'!$A$2961:$F$3683,6,0))/1000000</f>
        <v>0</v>
      </c>
    </row>
    <row r="237" spans="1:6">
      <c r="A237" s="60" t="s">
        <v>3317</v>
      </c>
      <c r="B237" s="71"/>
      <c r="C237" s="71" t="s">
        <v>3557</v>
      </c>
      <c r="D237" s="71" t="s">
        <v>3557</v>
      </c>
      <c r="E237" s="71" t="s">
        <v>3557</v>
      </c>
      <c r="F237" s="71">
        <f>(VLOOKUP($A237,'Base de dados 2017'!$A$2961:$F$3683,6,0))/1000000</f>
        <v>0</v>
      </c>
    </row>
    <row r="238" spans="1:6">
      <c r="A238" s="60" t="s">
        <v>5417</v>
      </c>
      <c r="B238" s="71"/>
      <c r="C238" s="71">
        <f>(VLOOKUP($A238,'Base de dados 2014'!$A$2722:$C$3407,3,0))/1000000</f>
        <v>6272.8185547200001</v>
      </c>
      <c r="D238" s="71">
        <f>(VLOOKUP($A238,'Base de dados 2015'!$A$2789:$F$3466,6,0))/1000000</f>
        <v>6808.7872030299995</v>
      </c>
      <c r="E238" s="71">
        <f>(VLOOKUP($A238,'Base de dados 2016'!$A$2833:$F$3547,6,0))/1000000</f>
        <v>7235.3504695800002</v>
      </c>
      <c r="F238" s="71">
        <f>(VLOOKUP($A238,'Base de dados 2017'!$A$2961:$F$3683,6,0))/1000000</f>
        <v>13333.80133894</v>
      </c>
    </row>
    <row r="239" spans="1:6">
      <c r="A239" s="60" t="s">
        <v>5418</v>
      </c>
      <c r="B239" s="71"/>
      <c r="C239" s="71">
        <f>(VLOOKUP($A239,'Base de dados 2014'!$A$2722:$C$3407,3,0))/1000000</f>
        <v>27.113890859999998</v>
      </c>
      <c r="D239" s="71">
        <f>(VLOOKUP($A239,'Base de dados 2015'!$A$2789:$F$3466,6,0))/1000000</f>
        <v>648.50466534000009</v>
      </c>
      <c r="E239" s="71">
        <f>(VLOOKUP($A239,'Base de dados 2016'!$A$2833:$F$3547,6,0))/1000000</f>
        <v>1038.64820233</v>
      </c>
      <c r="F239" s="71">
        <f>(VLOOKUP($A239,'Base de dados 2017'!$A$2961:$F$3683,6,0))/1000000</f>
        <v>1462.98191838</v>
      </c>
    </row>
    <row r="240" spans="1:6">
      <c r="A240" s="60" t="s">
        <v>5419</v>
      </c>
      <c r="B240" s="71"/>
      <c r="C240" s="71">
        <f>(VLOOKUP($A240,'Base de dados 2014'!$A$2722:$C$3407,3,0))/1000000</f>
        <v>87.416959200000008</v>
      </c>
      <c r="D240" s="71">
        <f>(VLOOKUP($A240,'Base de dados 2015'!$A$2789:$F$3466,6,0))/1000000</f>
        <v>232.00316556000001</v>
      </c>
      <c r="E240" s="71">
        <f>(VLOOKUP($A240,'Base de dados 2016'!$A$2833:$F$3547,6,0))/1000000</f>
        <v>204.02784495</v>
      </c>
      <c r="F240" s="71">
        <f>(VLOOKUP($A240,'Base de dados 2017'!$A$2961:$F$3683,6,0))/1000000</f>
        <v>294.28501123000001</v>
      </c>
    </row>
    <row r="241" spans="1:6">
      <c r="A241" s="60" t="s">
        <v>5420</v>
      </c>
      <c r="B241" s="71"/>
      <c r="C241" s="71">
        <f>(VLOOKUP($A241,'Base de dados 2014'!$A$2722:$C$3407,3,0))/1000000</f>
        <v>0</v>
      </c>
      <c r="D241" s="71">
        <f>(VLOOKUP($A241,'Base de dados 2015'!$A$2789:$F$3466,6,0))/1000000</f>
        <v>0</v>
      </c>
      <c r="E241" s="71">
        <f>(VLOOKUP($A241,'Base de dados 2016'!$A$2833:$F$3547,6,0))/1000000</f>
        <v>0</v>
      </c>
      <c r="F241" s="71">
        <f>(VLOOKUP($A241,'Base de dados 2017'!$A$2961:$F$3683,6,0))/1000000</f>
        <v>0</v>
      </c>
    </row>
    <row r="242" spans="1:6">
      <c r="A242" s="60" t="s">
        <v>5119</v>
      </c>
      <c r="B242" s="71">
        <f>VLOOKUP($A242,'Base de dados 2013'!$A$52:$F$83,4,0)/1000000</f>
        <v>24280.176656310003</v>
      </c>
      <c r="C242" s="71">
        <f>(VLOOKUP($A242,'Base de dados 2014'!$A$2722:$C$3407,3,0))/1000000</f>
        <v>24394.353263590001</v>
      </c>
      <c r="D242" s="71">
        <f>(VLOOKUP($A242,'Base de dados 2015'!$A$2789:$F$3466,6,0))/1000000</f>
        <v>21504.690942369998</v>
      </c>
      <c r="E242" s="71">
        <f>(VLOOKUP($A242,'Base de dados 2016'!$A$2833:$F$3547,6,0))/1000000</f>
        <v>23162.937883459999</v>
      </c>
      <c r="F242" s="71">
        <f>(VLOOKUP($A242,'Base de dados 2017'!$A$2961:$F$3683,6,0))/1000000</f>
        <v>23793.871848010003</v>
      </c>
    </row>
    <row r="243" spans="1:6">
      <c r="A243" s="60" t="s">
        <v>5421</v>
      </c>
      <c r="B243" s="71"/>
      <c r="C243" s="71">
        <f>(VLOOKUP($A243,'Base de dados 2014'!$A$2722:$C$3407,3,0))/1000000</f>
        <v>2964.3337469600001</v>
      </c>
      <c r="D243" s="71">
        <f>(VLOOKUP($A243,'Base de dados 2015'!$A$2789:$F$3466,6,0))/1000000</f>
        <v>3208.4506282200005</v>
      </c>
      <c r="E243" s="71">
        <f>(VLOOKUP($A243,'Base de dados 2016'!$A$2833:$F$3547,6,0))/1000000</f>
        <v>3887.8101524300005</v>
      </c>
      <c r="F243" s="71">
        <f>(VLOOKUP($A243,'Base de dados 2017'!$A$2961:$F$3683,6,0))/1000000</f>
        <v>3434.5475093699997</v>
      </c>
    </row>
    <row r="244" spans="1:6">
      <c r="A244" s="60" t="s">
        <v>5422</v>
      </c>
      <c r="B244" s="71"/>
      <c r="C244" s="71">
        <f>(VLOOKUP($A244,'Base de dados 2014'!$A$2722:$C$3407,3,0))/1000000</f>
        <v>2964.6016618899998</v>
      </c>
      <c r="D244" s="71">
        <f>(VLOOKUP($A244,'Base de dados 2015'!$A$2789:$F$3466,6,0))/1000000</f>
        <v>3208.69296859</v>
      </c>
      <c r="E244" s="71">
        <f>(VLOOKUP($A244,'Base de dados 2016'!$A$2833:$F$3547,6,0))/1000000</f>
        <v>3887.9579058600002</v>
      </c>
      <c r="F244" s="71">
        <f>(VLOOKUP($A244,'Base de dados 2017'!$A$2961:$F$3683,6,0))/1000000</f>
        <v>3435.0852826799996</v>
      </c>
    </row>
    <row r="245" spans="1:6">
      <c r="A245" s="60" t="s">
        <v>5423</v>
      </c>
      <c r="B245" s="71"/>
      <c r="C245" s="71">
        <f>(VLOOKUP($A245,'Base de dados 2014'!$A$2722:$C$3407,3,0))/1000000</f>
        <v>0.26791493</v>
      </c>
      <c r="D245" s="71">
        <f>(VLOOKUP($A245,'Base de dados 2015'!$A$2789:$F$3466,6,0))/1000000</f>
        <v>0.24234037</v>
      </c>
      <c r="E245" s="71">
        <f>(VLOOKUP($A245,'Base de dados 2016'!$A$2833:$F$3547,6,0))/1000000</f>
        <v>0.14775342999999999</v>
      </c>
      <c r="F245" s="71">
        <f>(VLOOKUP($A245,'Base de dados 2017'!$A$2961:$F$3683,6,0))/1000000</f>
        <v>0.53777331000000006</v>
      </c>
    </row>
    <row r="246" spans="1:6">
      <c r="A246" s="60" t="s">
        <v>5424</v>
      </c>
      <c r="B246" s="71"/>
      <c r="C246" s="71">
        <f>(VLOOKUP($A246,'Base de dados 2014'!$A$2722:$C$3407,3,0))/1000000</f>
        <v>749.95927577999998</v>
      </c>
      <c r="D246" s="71">
        <f>(VLOOKUP($A246,'Base de dados 2015'!$A$2789:$F$3466,6,0))/1000000</f>
        <v>508.19660489999995</v>
      </c>
      <c r="E246" s="71">
        <f>(VLOOKUP($A246,'Base de dados 2016'!$A$2833:$F$3547,6,0))/1000000</f>
        <v>612.91113092000001</v>
      </c>
      <c r="F246" s="71">
        <f>(VLOOKUP($A246,'Base de dados 2017'!$A$2961:$F$3683,6,0))/1000000</f>
        <v>357.14528254999999</v>
      </c>
    </row>
    <row r="247" spans="1:6">
      <c r="A247" s="60" t="s">
        <v>5425</v>
      </c>
      <c r="B247" s="71"/>
      <c r="C247" s="71">
        <f>(VLOOKUP($A247,'Base de dados 2014'!$A$2722:$C$3407,3,0))/1000000</f>
        <v>751.57184415999996</v>
      </c>
      <c r="D247" s="71">
        <f>(VLOOKUP($A247,'Base de dados 2015'!$A$2789:$F$3466,6,0))/1000000</f>
        <v>509.57928937999998</v>
      </c>
      <c r="E247" s="71">
        <f>(VLOOKUP($A247,'Base de dados 2016'!$A$2833:$F$3547,6,0))/1000000</f>
        <v>614.84785677999992</v>
      </c>
      <c r="F247" s="71">
        <f>(VLOOKUP($A247,'Base de dados 2017'!$A$2961:$F$3683,6,0))/1000000</f>
        <v>359.27582101000002</v>
      </c>
    </row>
    <row r="248" spans="1:6">
      <c r="A248" s="60" t="s">
        <v>5426</v>
      </c>
      <c r="B248" s="71"/>
      <c r="C248" s="71">
        <f>(VLOOKUP($A248,'Base de dados 2014'!$A$2722:$C$3407,3,0))/1000000</f>
        <v>1.6125683799999999</v>
      </c>
      <c r="D248" s="71">
        <f>(VLOOKUP($A248,'Base de dados 2015'!$A$2789:$F$3466,6,0))/1000000</f>
        <v>1.38268448</v>
      </c>
      <c r="E248" s="71">
        <f>(VLOOKUP($A248,'Base de dados 2016'!$A$2833:$F$3547,6,0))/1000000</f>
        <v>1.9367258600000001</v>
      </c>
      <c r="F248" s="71">
        <f>(VLOOKUP($A248,'Base de dados 2017'!$A$2961:$F$3683,6,0))/1000000</f>
        <v>2.1305384599999999</v>
      </c>
    </row>
    <row r="249" spans="1:6">
      <c r="A249" s="60" t="s">
        <v>5427</v>
      </c>
      <c r="B249" s="71"/>
      <c r="C249" s="71">
        <f>(VLOOKUP($A249,'Base de dados 2014'!$A$2722:$C$3407,3,0))/1000000</f>
        <v>20680.060240849998</v>
      </c>
      <c r="D249" s="71">
        <f>(VLOOKUP($A249,'Base de dados 2015'!$A$2789:$F$3466,6,0))/1000000</f>
        <v>17788.04370925</v>
      </c>
      <c r="E249" s="71">
        <f>(VLOOKUP($A249,'Base de dados 2016'!$A$2833:$F$3547,6,0))/1000000</f>
        <v>18662.216600109998</v>
      </c>
      <c r="F249" s="71">
        <f>(VLOOKUP($A249,'Base de dados 2017'!$A$2961:$F$3683,6,0))/1000000</f>
        <v>20002.179056090001</v>
      </c>
    </row>
    <row r="250" spans="1:6">
      <c r="A250" s="60" t="s">
        <v>5428</v>
      </c>
      <c r="B250" s="71"/>
      <c r="C250" s="71">
        <f>(VLOOKUP($A250,'Base de dados 2014'!$A$2722:$C$3407,3,0))/1000000</f>
        <v>20695.97346763</v>
      </c>
      <c r="D250" s="71">
        <f>(VLOOKUP($A250,'Base de dados 2015'!$A$2789:$F$3466,6,0))/1000000</f>
        <v>17805.456489439999</v>
      </c>
      <c r="E250" s="71">
        <f>(VLOOKUP($A250,'Base de dados 2016'!$A$2833:$F$3547,6,0))/1000000</f>
        <v>18697.513761259997</v>
      </c>
      <c r="F250" s="71">
        <f>(VLOOKUP($A250,'Base de dados 2017'!$A$2961:$F$3683,6,0))/1000000</f>
        <v>20026.530627889999</v>
      </c>
    </row>
    <row r="251" spans="1:6">
      <c r="A251" s="60" t="s">
        <v>5429</v>
      </c>
      <c r="B251" s="71"/>
      <c r="C251" s="71">
        <f>(VLOOKUP($A251,'Base de dados 2014'!$A$2722:$C$3407,3,0))/1000000</f>
        <v>15.913226779999999</v>
      </c>
      <c r="D251" s="71">
        <f>(VLOOKUP($A251,'Base de dados 2015'!$A$2789:$F$3466,6,0))/1000000</f>
        <v>17.412780190000003</v>
      </c>
      <c r="E251" s="71">
        <f>(VLOOKUP($A251,'Base de dados 2016'!$A$2833:$F$3547,6,0))/1000000</f>
        <v>35.297161150000001</v>
      </c>
      <c r="F251" s="71">
        <f>(VLOOKUP($A251,'Base de dados 2017'!$A$2961:$F$3683,6,0))/1000000</f>
        <v>24.351571800000002</v>
      </c>
    </row>
    <row r="252" spans="1:6">
      <c r="A252" s="60" t="s">
        <v>5120</v>
      </c>
      <c r="B252" s="71">
        <f>VLOOKUP($A252,'Base de dados 2013'!$A$52:$F$83,4,0)/1000000</f>
        <v>20436.395162550001</v>
      </c>
      <c r="C252" s="71">
        <f>(VLOOKUP($A252,'Base de dados 2014'!$A$2722:$C$3407,3,0))/1000000</f>
        <v>70625.546664380003</v>
      </c>
      <c r="D252" s="71">
        <f>(VLOOKUP($A252,'Base de dados 2015'!$A$2789:$F$3466,6,0))/1000000</f>
        <v>69623.723392589993</v>
      </c>
      <c r="E252" s="71">
        <f>(VLOOKUP($A252,'Base de dados 2016'!$A$2833:$F$3547,6,0))/1000000</f>
        <v>96714.710682180012</v>
      </c>
      <c r="F252" s="71">
        <f>(VLOOKUP($A252,'Base de dados 2017'!$A$2961:$F$3683,6,0))/1000000</f>
        <v>72223.414493140008</v>
      </c>
    </row>
    <row r="253" spans="1:6">
      <c r="A253" s="60" t="s">
        <v>5430</v>
      </c>
      <c r="B253" s="71"/>
      <c r="C253" s="71">
        <f>(VLOOKUP($A253,'Base de dados 2014'!$A$2722:$C$3407,3,0))/1000000</f>
        <v>345.87611472000003</v>
      </c>
      <c r="D253" s="71">
        <f>(VLOOKUP($A253,'Base de dados 2015'!$A$2789:$F$3466,6,0))/1000000</f>
        <v>407.02993342000002</v>
      </c>
      <c r="E253" s="71">
        <f>(VLOOKUP($A253,'Base de dados 2016'!$A$2833:$F$3547,6,0))/1000000</f>
        <v>1056.80317567</v>
      </c>
      <c r="F253" s="71">
        <f>(VLOOKUP($A253,'Base de dados 2017'!$A$2961:$F$3683,6,0))/1000000</f>
        <v>1045.8950321100001</v>
      </c>
    </row>
    <row r="254" spans="1:6">
      <c r="A254" s="60" t="s">
        <v>5431</v>
      </c>
      <c r="B254" s="71"/>
      <c r="C254" s="71">
        <f>(VLOOKUP($A254,'Base de dados 2014'!$A$2722:$C$3407,3,0))/1000000</f>
        <v>340.65174875999998</v>
      </c>
      <c r="D254" s="71">
        <f>(VLOOKUP($A254,'Base de dados 2015'!$A$2789:$F$3466,6,0))/1000000</f>
        <v>400.50022241000005</v>
      </c>
      <c r="E254" s="71">
        <f>(VLOOKUP($A254,'Base de dados 2016'!$A$2833:$F$3547,6,0))/1000000</f>
        <v>1048.7199005</v>
      </c>
      <c r="F254" s="71">
        <f>(VLOOKUP($A254,'Base de dados 2017'!$A$2961:$F$3683,6,0))/1000000</f>
        <v>994.47523661000002</v>
      </c>
    </row>
    <row r="255" spans="1:6">
      <c r="A255" s="60" t="s">
        <v>5432</v>
      </c>
      <c r="B255" s="71"/>
      <c r="C255" s="71">
        <f>(VLOOKUP($A255,'Base de dados 2014'!$A$2722:$C$3407,3,0))/1000000</f>
        <v>0</v>
      </c>
      <c r="D255" s="71">
        <f>(VLOOKUP($A255,'Base de dados 2015'!$A$2789:$F$3466,6,0))/1000000</f>
        <v>0</v>
      </c>
      <c r="E255" s="71">
        <f>(VLOOKUP($A255,'Base de dados 2016'!$A$2833:$F$3547,6,0))/1000000</f>
        <v>0</v>
      </c>
      <c r="F255" s="71">
        <f>(VLOOKUP($A255,'Base de dados 2017'!$A$2961:$F$3683,6,0))/1000000</f>
        <v>0</v>
      </c>
    </row>
    <row r="256" spans="1:6">
      <c r="A256" s="60" t="s">
        <v>5433</v>
      </c>
      <c r="B256" s="71"/>
      <c r="C256" s="71">
        <f>(VLOOKUP($A256,'Base de dados 2014'!$A$2722:$C$3407,3,0))/1000000</f>
        <v>5.2243659600000001</v>
      </c>
      <c r="D256" s="71">
        <f>(VLOOKUP($A256,'Base de dados 2015'!$A$2789:$F$3466,6,0))/1000000</f>
        <v>6.5297110099999998</v>
      </c>
      <c r="E256" s="71">
        <f>(VLOOKUP($A256,'Base de dados 2016'!$A$2833:$F$3547,6,0))/1000000</f>
        <v>8.0832751700000003</v>
      </c>
      <c r="F256" s="71">
        <f>(VLOOKUP($A256,'Base de dados 2017'!$A$2961:$F$3683,6,0))/1000000</f>
        <v>51.419795499999999</v>
      </c>
    </row>
    <row r="257" spans="1:6">
      <c r="A257" s="60" t="s">
        <v>5434</v>
      </c>
      <c r="B257" s="71"/>
      <c r="C257" s="71">
        <f>(VLOOKUP($A257,'Base de dados 2014'!$A$2722:$C$3407,3,0))/1000000</f>
        <v>0</v>
      </c>
      <c r="D257" s="71">
        <f>(VLOOKUP($A257,'Base de dados 2015'!$A$2789:$F$3466,6,0))/1000000</f>
        <v>0</v>
      </c>
      <c r="E257" s="71">
        <f>(VLOOKUP($A257,'Base de dados 2016'!$A$2833:$F$3547,6,0))/1000000</f>
        <v>0</v>
      </c>
      <c r="F257" s="71">
        <f>(VLOOKUP($A257,'Base de dados 2017'!$A$2961:$F$3683,6,0))/1000000</f>
        <v>0</v>
      </c>
    </row>
    <row r="258" spans="1:6">
      <c r="A258" s="60" t="s">
        <v>5435</v>
      </c>
      <c r="B258" s="71"/>
      <c r="C258" s="71">
        <f>(VLOOKUP($A258,'Base de dados 2014'!$A$2722:$C$3407,3,0))/1000000</f>
        <v>12528.41015082</v>
      </c>
      <c r="D258" s="71">
        <f>(VLOOKUP($A258,'Base de dados 2015'!$A$2789:$F$3466,6,0))/1000000</f>
        <v>11692.5328649</v>
      </c>
      <c r="E258" s="71">
        <f>(VLOOKUP($A258,'Base de dados 2016'!$A$2833:$F$3547,6,0))/1000000</f>
        <v>11654.44979721</v>
      </c>
      <c r="F258" s="71">
        <f>(VLOOKUP($A258,'Base de dados 2017'!$A$2961:$F$3683,6,0))/1000000</f>
        <v>14008.575604669999</v>
      </c>
    </row>
    <row r="259" spans="1:6">
      <c r="A259" s="60" t="s">
        <v>5436</v>
      </c>
      <c r="B259" s="71"/>
      <c r="C259" s="71">
        <f>(VLOOKUP($A259,'Base de dados 2014'!$A$2722:$C$3407,3,0))/1000000</f>
        <v>8.6593608499999988</v>
      </c>
      <c r="D259" s="71">
        <f>(VLOOKUP($A259,'Base de dados 2015'!$A$2789:$F$3466,6,0))/1000000</f>
        <v>0</v>
      </c>
      <c r="E259" s="71">
        <f>(VLOOKUP($A259,'Base de dados 2016'!$A$2833:$F$3547,6,0))/1000000</f>
        <v>4.0990395600000005</v>
      </c>
      <c r="F259" s="71">
        <f>(VLOOKUP($A259,'Base de dados 2017'!$A$2961:$F$3683,6,0))/1000000</f>
        <v>0</v>
      </c>
    </row>
    <row r="260" spans="1:6">
      <c r="A260" s="60" t="s">
        <v>5437</v>
      </c>
      <c r="B260" s="71"/>
      <c r="C260" s="71">
        <f>(VLOOKUP($A260,'Base de dados 2014'!$A$2722:$C$3407,3,0))/1000000</f>
        <v>0</v>
      </c>
      <c r="D260" s="71">
        <f>(VLOOKUP($A260,'Base de dados 2015'!$A$2789:$F$3466,6,0))/1000000</f>
        <v>0</v>
      </c>
      <c r="E260" s="71">
        <f>(VLOOKUP($A260,'Base de dados 2016'!$A$2833:$F$3547,6,0))/1000000</f>
        <v>0</v>
      </c>
      <c r="F260" s="71">
        <f>(VLOOKUP($A260,'Base de dados 2017'!$A$2961:$F$3683,6,0))/1000000</f>
        <v>0</v>
      </c>
    </row>
    <row r="261" spans="1:6">
      <c r="A261" s="60" t="s">
        <v>5438</v>
      </c>
      <c r="B261" s="71"/>
      <c r="C261" s="71">
        <f>(VLOOKUP($A261,'Base de dados 2014'!$A$2722:$C$3407,3,0))/1000000</f>
        <v>270.04711750999996</v>
      </c>
      <c r="D261" s="71">
        <f>(VLOOKUP($A261,'Base de dados 2015'!$A$2789:$F$3466,6,0))/1000000</f>
        <v>259.19808941000002</v>
      </c>
      <c r="E261" s="71">
        <f>(VLOOKUP($A261,'Base de dados 2016'!$A$2833:$F$3547,6,0))/1000000</f>
        <v>236.03951789999999</v>
      </c>
      <c r="F261" s="71">
        <f>(VLOOKUP($A261,'Base de dados 2017'!$A$2961:$F$3683,6,0))/1000000</f>
        <v>32.499878960000004</v>
      </c>
    </row>
    <row r="262" spans="1:6">
      <c r="A262" s="60" t="s">
        <v>5439</v>
      </c>
      <c r="B262" s="71"/>
      <c r="C262" s="71">
        <f>(VLOOKUP($A262,'Base de dados 2014'!$A$2722:$C$3407,3,0))/1000000</f>
        <v>11308.965967919999</v>
      </c>
      <c r="D262" s="71">
        <f>(VLOOKUP($A262,'Base de dados 2015'!$A$2789:$F$3466,6,0))/1000000</f>
        <v>9389.1003133300001</v>
      </c>
      <c r="E262" s="71">
        <f>(VLOOKUP($A262,'Base de dados 2016'!$A$2833:$F$3547,6,0))/1000000</f>
        <v>9765.7964286200004</v>
      </c>
      <c r="F262" s="71">
        <f>(VLOOKUP($A262,'Base de dados 2017'!$A$2961:$F$3683,6,0))/1000000</f>
        <v>13056.14876457</v>
      </c>
    </row>
    <row r="263" spans="1:6">
      <c r="A263" s="60" t="s">
        <v>5440</v>
      </c>
      <c r="B263" s="71"/>
      <c r="C263" s="71">
        <f>(VLOOKUP($A263,'Base de dados 2014'!$A$2722:$C$3407,3,0))/1000000</f>
        <v>940.73770453999998</v>
      </c>
      <c r="D263" s="71">
        <f>(VLOOKUP($A263,'Base de dados 2015'!$A$2789:$F$3466,6,0))/1000000</f>
        <v>2044.23446216</v>
      </c>
      <c r="E263" s="71">
        <f>(VLOOKUP($A263,'Base de dados 2016'!$A$2833:$F$3547,6,0))/1000000</f>
        <v>1648.5148111300002</v>
      </c>
      <c r="F263" s="71">
        <f>(VLOOKUP($A263,'Base de dados 2017'!$A$2961:$F$3683,6,0))/1000000</f>
        <v>919.92696114</v>
      </c>
    </row>
    <row r="264" spans="1:6">
      <c r="A264" s="60" t="s">
        <v>5441</v>
      </c>
      <c r="B264" s="71"/>
      <c r="C264" s="71">
        <f>(VLOOKUP($A264,'Base de dados 2014'!$A$2722:$C$3407,3,0))/1000000</f>
        <v>36599.607082510003</v>
      </c>
      <c r="D264" s="71">
        <f>(VLOOKUP($A264,'Base de dados 2015'!$A$2789:$F$3466,6,0))/1000000</f>
        <v>43179.284613559998</v>
      </c>
      <c r="E264" s="71">
        <f>(VLOOKUP($A264,'Base de dados 2016'!$A$2833:$F$3547,6,0))/1000000</f>
        <v>65289.857531770002</v>
      </c>
      <c r="F264" s="71">
        <f>(VLOOKUP($A264,'Base de dados 2017'!$A$2961:$F$3683,6,0))/1000000</f>
        <v>43447.840856350005</v>
      </c>
    </row>
    <row r="265" spans="1:6">
      <c r="A265" s="60" t="s">
        <v>5442</v>
      </c>
      <c r="B265" s="71"/>
      <c r="C265" s="71">
        <f>(VLOOKUP($A265,'Base de dados 2014'!$A$2722:$C$3407,3,0))/1000000</f>
        <v>69.10695256999999</v>
      </c>
      <c r="D265" s="71">
        <f>(VLOOKUP($A265,'Base de dados 2015'!$A$2789:$F$3466,6,0))/1000000</f>
        <v>76.781351329999993</v>
      </c>
      <c r="E265" s="71">
        <f>(VLOOKUP($A265,'Base de dados 2016'!$A$2833:$F$3547,6,0))/1000000</f>
        <v>10834.746477440001</v>
      </c>
      <c r="F265" s="71">
        <f>(VLOOKUP($A265,'Base de dados 2017'!$A$2961:$F$3683,6,0))/1000000</f>
        <v>3526.77391743</v>
      </c>
    </row>
    <row r="266" spans="1:6">
      <c r="A266" s="60" t="s">
        <v>5443</v>
      </c>
      <c r="B266" s="71"/>
      <c r="C266" s="71">
        <f>(VLOOKUP($A266,'Base de dados 2014'!$A$2722:$C$3407,3,0))/1000000</f>
        <v>159.78817088</v>
      </c>
      <c r="D266" s="71">
        <f>(VLOOKUP($A266,'Base de dados 2015'!$A$2789:$F$3466,6,0))/1000000</f>
        <v>211.66042981000001</v>
      </c>
      <c r="E266" s="71">
        <f>(VLOOKUP($A266,'Base de dados 2016'!$A$2833:$F$3547,6,0))/1000000</f>
        <v>5582.34695603</v>
      </c>
      <c r="F266" s="71">
        <f>(VLOOKUP($A266,'Base de dados 2017'!$A$2961:$F$3683,6,0))/1000000</f>
        <v>2268.4451450700003</v>
      </c>
    </row>
    <row r="267" spans="1:6">
      <c r="A267" s="60" t="s">
        <v>5444</v>
      </c>
      <c r="B267" s="71"/>
      <c r="C267" s="71">
        <f>(VLOOKUP($A267,'Base de dados 2014'!$A$2722:$C$3407,3,0))/1000000</f>
        <v>23.829920440000002</v>
      </c>
      <c r="D267" s="71">
        <f>(VLOOKUP($A267,'Base de dados 2015'!$A$2789:$F$3466,6,0))/1000000</f>
        <v>27.57423249</v>
      </c>
      <c r="E267" s="71">
        <f>(VLOOKUP($A267,'Base de dados 2016'!$A$2833:$F$3547,6,0))/1000000</f>
        <v>18.64636273</v>
      </c>
      <c r="F267" s="71">
        <f>(VLOOKUP($A267,'Base de dados 2017'!$A$2961:$F$3683,6,0))/1000000</f>
        <v>57.943981869999995</v>
      </c>
    </row>
    <row r="268" spans="1:6">
      <c r="A268" s="60" t="s">
        <v>5445</v>
      </c>
      <c r="B268" s="71"/>
      <c r="C268" s="71">
        <f>(VLOOKUP($A268,'Base de dados 2014'!$A$2722:$C$3407,3,0))/1000000</f>
        <v>191.45166983000001</v>
      </c>
      <c r="D268" s="71">
        <f>(VLOOKUP($A268,'Base de dados 2015'!$A$2789:$F$3466,6,0))/1000000</f>
        <v>0</v>
      </c>
      <c r="E268" s="71">
        <f>(VLOOKUP($A268,'Base de dados 2016'!$A$2833:$F$3547,6,0))/1000000</f>
        <v>643.43623508000007</v>
      </c>
      <c r="F268" s="71">
        <f>(VLOOKUP($A268,'Base de dados 2017'!$A$2961:$F$3683,6,0))/1000000</f>
        <v>0</v>
      </c>
    </row>
    <row r="269" spans="1:6">
      <c r="A269" s="60" t="s">
        <v>5446</v>
      </c>
      <c r="B269" s="71"/>
      <c r="C269" s="71">
        <f>(VLOOKUP($A269,'Base de dados 2014'!$A$2722:$C$3407,3,0))/1000000</f>
        <v>36155.430368790003</v>
      </c>
      <c r="D269" s="71">
        <f>(VLOOKUP($A269,'Base de dados 2015'!$A$2789:$F$3466,6,0))/1000000</f>
        <v>42863.268599930001</v>
      </c>
      <c r="E269" s="71">
        <f>(VLOOKUP($A269,'Base de dados 2016'!$A$2833:$F$3547,6,0))/1000000</f>
        <v>48210.681500489998</v>
      </c>
      <c r="F269" s="71">
        <f>(VLOOKUP($A269,'Base de dados 2017'!$A$2961:$F$3683,6,0))/1000000</f>
        <v>37594.67781198</v>
      </c>
    </row>
    <row r="270" spans="1:6">
      <c r="A270" s="60" t="s">
        <v>5447</v>
      </c>
      <c r="B270" s="71"/>
      <c r="C270" s="71">
        <f>(VLOOKUP($A270,'Base de dados 2014'!$A$2722:$C$3407,3,0))/1000000</f>
        <v>6.1982331900000007</v>
      </c>
      <c r="D270" s="71">
        <f>(VLOOKUP($A270,'Base de dados 2015'!$A$2789:$F$3466,6,0))/1000000</f>
        <v>4.7484703099999992</v>
      </c>
      <c r="E270" s="71">
        <f>(VLOOKUP($A270,'Base de dados 2016'!$A$2833:$F$3547,6,0))/1000000</f>
        <v>5.8871872699999992</v>
      </c>
      <c r="F270" s="71">
        <f>(VLOOKUP($A270,'Base de dados 2017'!$A$2961:$F$3683,6,0))/1000000</f>
        <v>5.6710851600000005</v>
      </c>
    </row>
    <row r="271" spans="1:6">
      <c r="A271" s="60" t="s">
        <v>5448</v>
      </c>
      <c r="B271" s="71"/>
      <c r="C271" s="71">
        <f>(VLOOKUP($A271,'Base de dados 2014'!$A$2722:$C$3407,3,0))/1000000</f>
        <v>9515.9550537699997</v>
      </c>
      <c r="D271" s="71">
        <f>(VLOOKUP($A271,'Base de dados 2015'!$A$2789:$F$3466,6,0))/1000000</f>
        <v>11683.09227936</v>
      </c>
      <c r="E271" s="71">
        <f>(VLOOKUP($A271,'Base de dados 2016'!$A$2833:$F$3547,6,0))/1000000</f>
        <v>13582.33299791</v>
      </c>
      <c r="F271" s="71">
        <f>(VLOOKUP($A271,'Base de dados 2017'!$A$2961:$F$3683,6,0))/1000000</f>
        <v>10445.967333930001</v>
      </c>
    </row>
    <row r="272" spans="1:6">
      <c r="A272" s="60" t="s">
        <v>5449</v>
      </c>
      <c r="B272" s="71"/>
      <c r="C272" s="71">
        <f>(VLOOKUP($A272,'Base de dados 2014'!$A$2722:$C$3407,3,0))/1000000</f>
        <v>3924.2452476200001</v>
      </c>
      <c r="D272" s="71">
        <f>(VLOOKUP($A272,'Base de dados 2015'!$A$2789:$F$3466,6,0))/1000000</f>
        <v>4115.3012636599997</v>
      </c>
      <c r="E272" s="71">
        <f>(VLOOKUP($A272,'Base de dados 2016'!$A$2833:$F$3547,6,0))/1000000</f>
        <v>3762.0547370500003</v>
      </c>
      <c r="F272" s="71">
        <f>(VLOOKUP($A272,'Base de dados 2017'!$A$2961:$F$3683,6,0))/1000000</f>
        <v>4502.8338823900003</v>
      </c>
    </row>
    <row r="273" spans="1:6">
      <c r="A273" s="60" t="s">
        <v>5450</v>
      </c>
      <c r="B273" s="71"/>
      <c r="C273" s="71">
        <f>(VLOOKUP($A273,'Base de dados 2014'!$A$2722:$C$3407,3,0))/1000000</f>
        <v>5591.7098061499992</v>
      </c>
      <c r="D273" s="71">
        <f>(VLOOKUP($A273,'Base de dados 2015'!$A$2789:$F$3466,6,0))/1000000</f>
        <v>7567.7910156999997</v>
      </c>
      <c r="E273" s="71">
        <f>(VLOOKUP($A273,'Base de dados 2016'!$A$2833:$F$3547,6,0))/1000000</f>
        <v>9820.278260860001</v>
      </c>
      <c r="F273" s="71">
        <f>(VLOOKUP($A273,'Base de dados 2017'!$A$2961:$F$3683,6,0))/1000000</f>
        <v>5943.1334515400004</v>
      </c>
    </row>
    <row r="274" spans="1:6">
      <c r="A274" s="60" t="s">
        <v>5451</v>
      </c>
      <c r="B274" s="71"/>
      <c r="C274" s="71" t="s">
        <v>3557</v>
      </c>
      <c r="D274" s="71" t="s">
        <v>3557</v>
      </c>
      <c r="E274" s="71">
        <f>(VLOOKUP($A274,'Base de dados 2016'!$A$2833:$F$3547,6,0))/1000000</f>
        <v>0</v>
      </c>
      <c r="F274" s="71">
        <f>(VLOOKUP($A274,'Base de dados 2017'!$A$2961:$F$3683,6,0))/1000000</f>
        <v>0</v>
      </c>
    </row>
    <row r="275" spans="1:6">
      <c r="A275" s="60" t="s">
        <v>5452</v>
      </c>
      <c r="B275" s="71"/>
      <c r="C275" s="71" t="s">
        <v>3557</v>
      </c>
      <c r="D275" s="71" t="s">
        <v>3557</v>
      </c>
      <c r="E275" s="71">
        <f>(VLOOKUP($A275,'Base de dados 2016'!$A$2833:$F$3547,6,0))/1000000</f>
        <v>0</v>
      </c>
      <c r="F275" s="71">
        <f>(VLOOKUP($A275,'Base de dados 2017'!$A$2961:$F$3683,6,0))/1000000</f>
        <v>0</v>
      </c>
    </row>
    <row r="276" spans="1:6">
      <c r="A276" s="60" t="s">
        <v>5453</v>
      </c>
      <c r="B276" s="71"/>
      <c r="C276" s="71">
        <f>(VLOOKUP($A276,'Base de dados 2014'!$A$2722:$C$3407,3,0))/1000000</f>
        <v>11629.500029370001</v>
      </c>
      <c r="D276" s="71">
        <f>(VLOOKUP($A276,'Base de dados 2015'!$A$2789:$F$3466,6,0))/1000000</f>
        <v>2657.0352310399999</v>
      </c>
      <c r="E276" s="71">
        <f>(VLOOKUP($A276,'Base de dados 2016'!$A$2833:$F$3547,6,0))/1000000</f>
        <v>5125.3799923500001</v>
      </c>
      <c r="F276" s="71">
        <f>(VLOOKUP($A276,'Base de dados 2017'!$A$2961:$F$3683,6,0))/1000000</f>
        <v>3269.4645809200001</v>
      </c>
    </row>
    <row r="277" spans="1:6">
      <c r="A277" s="60" t="s">
        <v>5121</v>
      </c>
      <c r="B277" s="71">
        <f>VLOOKUP($A277,'Base de dados 2013'!$A$52:$F$83,4,0)/1000000</f>
        <v>417384.4506099</v>
      </c>
      <c r="C277" s="71">
        <f>(VLOOKUP($A277,'Base de dados 2014'!$A$2722:$C$3407,3,0))/1000000</f>
        <v>536675.05034035002</v>
      </c>
      <c r="D277" s="71">
        <f>(VLOOKUP($A277,'Base de dados 2015'!$A$2789:$F$3466,6,0))/1000000</f>
        <v>22264.281126699992</v>
      </c>
      <c r="E277" s="71">
        <f>(VLOOKUP($A277,'Base de dados 2016'!$A$2833:$F$3547,6,0))/1000000</f>
        <v>21344.602759010002</v>
      </c>
      <c r="F277" s="71">
        <f>(VLOOKUP($A277,'Base de dados 2017'!$A$2961:$F$3683,6,0))/1000000</f>
        <v>16961.423821259999</v>
      </c>
    </row>
    <row r="278" spans="1:6">
      <c r="A278" s="60" t="s">
        <v>5454</v>
      </c>
      <c r="B278" s="71"/>
      <c r="C278" s="71">
        <f>(VLOOKUP($A278,'Base de dados 2014'!$A$2722:$C$3407,3,0))/1000000</f>
        <v>330440.95815153996</v>
      </c>
      <c r="D278" s="71">
        <f>(VLOOKUP($A278,'Base de dados 2015'!$A$2789:$F$3466,6,0))/1000000</f>
        <v>0</v>
      </c>
      <c r="E278" s="71">
        <f>(VLOOKUP($A278,'Base de dados 2016'!$A$2833:$F$3547,6,0))/1000000</f>
        <v>0</v>
      </c>
      <c r="F278" s="71">
        <f>(VLOOKUP($A278,'Base de dados 2017'!$A$2961:$F$3683,6,0))/1000000</f>
        <v>0</v>
      </c>
    </row>
    <row r="279" spans="1:6">
      <c r="A279" s="60" t="s">
        <v>5455</v>
      </c>
      <c r="B279" s="71"/>
      <c r="C279" s="71">
        <f>(VLOOKUP($A279,'Base de dados 2014'!$A$2722:$C$3407,3,0))/1000000</f>
        <v>190630.12924176001</v>
      </c>
      <c r="D279" s="71">
        <f>(VLOOKUP($A279,'Base de dados 2015'!$A$2789:$F$3466,6,0))/1000000</f>
        <v>0</v>
      </c>
      <c r="E279" s="71">
        <f>(VLOOKUP($A279,'Base de dados 2016'!$A$2833:$F$3547,6,0))/1000000</f>
        <v>0</v>
      </c>
      <c r="F279" s="71">
        <f>(VLOOKUP($A279,'Base de dados 2017'!$A$2961:$F$3683,6,0))/1000000</f>
        <v>0</v>
      </c>
    </row>
    <row r="280" spans="1:6">
      <c r="A280" s="60" t="s">
        <v>5456</v>
      </c>
      <c r="B280" s="71"/>
      <c r="C280" s="71">
        <f>(VLOOKUP($A280,'Base de dados 2014'!$A$2722:$C$3407,3,0))/1000000</f>
        <v>114748.36456277</v>
      </c>
      <c r="D280" s="71">
        <f>(VLOOKUP($A280,'Base de dados 2015'!$A$2789:$F$3466,6,0))/1000000</f>
        <v>0</v>
      </c>
      <c r="E280" s="71">
        <f>(VLOOKUP($A280,'Base de dados 2016'!$A$2833:$F$3547,6,0))/1000000</f>
        <v>0</v>
      </c>
      <c r="F280" s="71">
        <f>(VLOOKUP($A280,'Base de dados 2017'!$A$2961:$F$3683,6,0))/1000000</f>
        <v>0</v>
      </c>
    </row>
    <row r="281" spans="1:6">
      <c r="A281" s="60" t="s">
        <v>5457</v>
      </c>
      <c r="B281" s="71"/>
      <c r="C281" s="71">
        <f>(VLOOKUP($A281,'Base de dados 2014'!$A$2722:$C$3407,3,0))/1000000</f>
        <v>25062.464347009998</v>
      </c>
      <c r="D281" s="71">
        <f>(VLOOKUP($A281,'Base de dados 2015'!$A$2789:$F$3466,6,0))/1000000</f>
        <v>0</v>
      </c>
      <c r="E281" s="71">
        <f>(VLOOKUP($A281,'Base de dados 2016'!$A$2833:$F$3547,6,0))/1000000</f>
        <v>0</v>
      </c>
      <c r="F281" s="71">
        <f>(VLOOKUP($A281,'Base de dados 2017'!$A$2961:$F$3683,6,0))/1000000</f>
        <v>0</v>
      </c>
    </row>
    <row r="282" spans="1:6">
      <c r="A282" s="60" t="s">
        <v>5458</v>
      </c>
      <c r="B282" s="71"/>
      <c r="C282" s="71">
        <f>(VLOOKUP($A282,'Base de dados 2014'!$A$2722:$C$3407,3,0))/1000000</f>
        <v>0</v>
      </c>
      <c r="D282" s="71">
        <f>(VLOOKUP($A282,'Base de dados 2015'!$A$2789:$F$3466,6,0))/1000000</f>
        <v>0</v>
      </c>
      <c r="E282" s="71">
        <f>(VLOOKUP($A282,'Base de dados 2016'!$A$2833:$F$3547,6,0))/1000000</f>
        <v>0</v>
      </c>
      <c r="F282" s="71">
        <f>(VLOOKUP($A282,'Base de dados 2017'!$A$2961:$F$3683,6,0))/1000000</f>
        <v>0</v>
      </c>
    </row>
    <row r="283" spans="1:6">
      <c r="A283" s="60" t="s">
        <v>3415</v>
      </c>
      <c r="B283" s="71"/>
      <c r="C283" s="71" t="s">
        <v>3557</v>
      </c>
      <c r="D283" s="71" t="s">
        <v>3557</v>
      </c>
      <c r="E283" s="71" t="s">
        <v>3557</v>
      </c>
      <c r="F283" s="71">
        <f>(VLOOKUP($A283,'Base de dados 2017'!$A$2961:$F$3683,6,0))/1000000</f>
        <v>0</v>
      </c>
    </row>
    <row r="284" spans="1:6">
      <c r="A284" s="60" t="s">
        <v>5459</v>
      </c>
      <c r="B284" s="71"/>
      <c r="C284" s="71">
        <f>(VLOOKUP($A284,'Base de dados 2014'!$A$2722:$C$3407,3,0))/1000000</f>
        <v>186466.29244985999</v>
      </c>
      <c r="D284" s="71">
        <f>(VLOOKUP($A284,'Base de dados 2015'!$A$2789:$F$3466,6,0))/1000000</f>
        <v>4094.3003787299999</v>
      </c>
      <c r="E284" s="71">
        <f>(VLOOKUP($A284,'Base de dados 2016'!$A$2833:$F$3547,6,0))/1000000</f>
        <v>3339.0697403599997</v>
      </c>
      <c r="F284" s="71">
        <f>(VLOOKUP($A284,'Base de dados 2017'!$A$2961:$F$3683,6,0))/1000000</f>
        <v>125.48455619000001</v>
      </c>
    </row>
    <row r="285" spans="1:6">
      <c r="A285" s="60" t="s">
        <v>5460</v>
      </c>
      <c r="B285" s="71"/>
      <c r="C285" s="71">
        <f>(VLOOKUP($A285,'Base de dados 2014'!$A$2722:$C$3407,3,0))/1000000</f>
        <v>93800.485764829995</v>
      </c>
      <c r="D285" s="71">
        <f>(VLOOKUP($A285,'Base de dados 2015'!$A$2789:$F$3466,6,0))/1000000</f>
        <v>2162.16678017</v>
      </c>
      <c r="E285" s="71">
        <f>(VLOOKUP($A285,'Base de dados 2016'!$A$2833:$F$3547,6,0))/1000000</f>
        <v>3163.1945931</v>
      </c>
      <c r="F285" s="71">
        <f>(VLOOKUP($A285,'Base de dados 2017'!$A$2961:$F$3683,6,0))/1000000</f>
        <v>0</v>
      </c>
    </row>
    <row r="286" spans="1:6">
      <c r="A286" s="60" t="s">
        <v>5461</v>
      </c>
      <c r="B286" s="71"/>
      <c r="C286" s="71">
        <f>(VLOOKUP($A286,'Base de dados 2014'!$A$2722:$C$3407,3,0))/1000000</f>
        <v>18875.341121819998</v>
      </c>
      <c r="D286" s="71">
        <f>(VLOOKUP($A286,'Base de dados 2015'!$A$2789:$F$3466,6,0))/1000000</f>
        <v>0</v>
      </c>
      <c r="E286" s="71">
        <f>(VLOOKUP($A286,'Base de dados 2016'!$A$2833:$F$3547,6,0))/1000000</f>
        <v>0</v>
      </c>
      <c r="F286" s="71">
        <f>(VLOOKUP($A286,'Base de dados 2017'!$A$2961:$F$3683,6,0))/1000000</f>
        <v>0</v>
      </c>
    </row>
    <row r="287" spans="1:6">
      <c r="A287" s="60" t="s">
        <v>5462</v>
      </c>
      <c r="B287" s="71"/>
      <c r="C287" s="71">
        <f>(VLOOKUP($A287,'Base de dados 2014'!$A$2722:$C$3407,3,0))/1000000</f>
        <v>5444.8158928599996</v>
      </c>
      <c r="D287" s="71">
        <f>(VLOOKUP($A287,'Base de dados 2015'!$A$2789:$F$3466,6,0))/1000000</f>
        <v>1932.1053927799999</v>
      </c>
      <c r="E287" s="71">
        <f>(VLOOKUP($A287,'Base de dados 2016'!$A$2833:$F$3547,6,0))/1000000</f>
        <v>99.450395819999997</v>
      </c>
      <c r="F287" s="71">
        <f>(VLOOKUP($A287,'Base de dados 2017'!$A$2961:$F$3683,6,0))/1000000</f>
        <v>124.38707754000001</v>
      </c>
    </row>
    <row r="288" spans="1:6">
      <c r="A288" s="60" t="s">
        <v>5463</v>
      </c>
      <c r="B288" s="71"/>
      <c r="C288" s="71">
        <f>(VLOOKUP($A288,'Base de dados 2014'!$A$2722:$C$3407,3,0))/1000000</f>
        <v>68345.649670350002</v>
      </c>
      <c r="D288" s="71">
        <f>(VLOOKUP($A288,'Base de dados 2015'!$A$2789:$F$3466,6,0))/1000000</f>
        <v>2.820578E-2</v>
      </c>
      <c r="E288" s="71">
        <f>(VLOOKUP($A288,'Base de dados 2016'!$A$2833:$F$3547,6,0))/1000000</f>
        <v>76.424751439999994</v>
      </c>
      <c r="F288" s="71">
        <f>(VLOOKUP($A288,'Base de dados 2017'!$A$2961:$F$3683,6,0))/1000000</f>
        <v>1.09747865</v>
      </c>
    </row>
    <row r="289" spans="1:6">
      <c r="A289" s="60" t="s">
        <v>5464</v>
      </c>
      <c r="B289" s="71"/>
      <c r="C289" s="71">
        <f>(VLOOKUP($A289,'Base de dados 2014'!$A$2722:$C$3407,3,0))/1000000</f>
        <v>2110.5503659599999</v>
      </c>
      <c r="D289" s="71">
        <f>(VLOOKUP($A289,'Base de dados 2015'!$A$2789:$F$3466,6,0))/1000000</f>
        <v>3828.3130821599998</v>
      </c>
      <c r="E289" s="71">
        <f>(VLOOKUP($A289,'Base de dados 2016'!$A$2833:$F$3547,6,0))/1000000</f>
        <v>3092.67933748</v>
      </c>
      <c r="F289" s="71">
        <f>(VLOOKUP($A289,'Base de dados 2017'!$A$2961:$F$3683,6,0))/1000000</f>
        <v>2410.7057003800001</v>
      </c>
    </row>
    <row r="290" spans="1:6">
      <c r="A290" s="60" t="s">
        <v>5465</v>
      </c>
      <c r="B290" s="71"/>
      <c r="C290" s="71">
        <f>(VLOOKUP($A290,'Base de dados 2014'!$A$2722:$C$3407,3,0))/1000000</f>
        <v>822.44507819</v>
      </c>
      <c r="D290" s="71">
        <f>(VLOOKUP($A290,'Base de dados 2015'!$A$2789:$F$3466,6,0))/1000000</f>
        <v>421.70603997000001</v>
      </c>
      <c r="E290" s="71">
        <f>(VLOOKUP($A290,'Base de dados 2016'!$A$2833:$F$3547,6,0))/1000000</f>
        <v>311.71974868000001</v>
      </c>
      <c r="F290" s="71">
        <f>(VLOOKUP($A290,'Base de dados 2017'!$A$2961:$F$3683,6,0))/1000000</f>
        <v>188.02704331999999</v>
      </c>
    </row>
    <row r="291" spans="1:6">
      <c r="A291" s="60" t="s">
        <v>5466</v>
      </c>
      <c r="B291" s="71"/>
      <c r="C291" s="71">
        <f>(VLOOKUP($A291,'Base de dados 2014'!$A$2722:$C$3407,3,0))/1000000</f>
        <v>1288.1052877699999</v>
      </c>
      <c r="D291" s="71">
        <f>(VLOOKUP($A291,'Base de dados 2015'!$A$2789:$F$3466,6,0))/1000000</f>
        <v>3406.6070421899999</v>
      </c>
      <c r="E291" s="71">
        <f>(VLOOKUP($A291,'Base de dados 2016'!$A$2833:$F$3547,6,0))/1000000</f>
        <v>2780.9595888000003</v>
      </c>
      <c r="F291" s="71">
        <f>(VLOOKUP($A291,'Base de dados 2017'!$A$2961:$F$3683,6,0))/1000000</f>
        <v>2222.6786570599998</v>
      </c>
    </row>
    <row r="292" spans="1:6">
      <c r="A292" s="60" t="s">
        <v>5467</v>
      </c>
      <c r="B292" s="71"/>
      <c r="C292" s="71">
        <f>(VLOOKUP($A292,'Base de dados 2014'!$A$2722:$C$3407,3,0))/1000000</f>
        <v>17614.02739693</v>
      </c>
      <c r="D292" s="71">
        <f>(VLOOKUP($A292,'Base de dados 2015'!$A$2789:$F$3466,6,0))/1000000</f>
        <v>13108.94487931</v>
      </c>
      <c r="E292" s="71">
        <f>(VLOOKUP($A292,'Base de dados 2016'!$A$2833:$F$3547,6,0))/1000000</f>
        <v>13803.124361190001</v>
      </c>
      <c r="F292" s="71">
        <f>(VLOOKUP($A292,'Base de dados 2017'!$A$2961:$F$3683,6,0))/1000000</f>
        <v>13413.49469087</v>
      </c>
    </row>
    <row r="293" spans="1:6">
      <c r="A293" s="60" t="s">
        <v>5468</v>
      </c>
      <c r="B293" s="71"/>
      <c r="C293" s="71">
        <f>(VLOOKUP($A293,'Base de dados 2014'!$A$2722:$C$3407,3,0))/1000000</f>
        <v>0</v>
      </c>
      <c r="D293" s="71">
        <f>(VLOOKUP($A293,'Base de dados 2015'!$A$2789:$F$3466,6,0))/1000000</f>
        <v>0</v>
      </c>
      <c r="E293" s="71">
        <f>(VLOOKUP($A293,'Base de dados 2016'!$A$2833:$F$3547,6,0))/1000000</f>
        <v>0</v>
      </c>
      <c r="F293" s="71">
        <f>(VLOOKUP($A293,'Base de dados 2017'!$A$2961:$F$3683,6,0))/1000000</f>
        <v>0</v>
      </c>
    </row>
    <row r="294" spans="1:6">
      <c r="A294" s="60" t="s">
        <v>5469</v>
      </c>
      <c r="B294" s="71"/>
      <c r="C294" s="71">
        <f>(VLOOKUP($A294,'Base de dados 2014'!$A$2722:$C$3407,3,0))/1000000</f>
        <v>12.19085649</v>
      </c>
      <c r="D294" s="71">
        <f>(VLOOKUP($A294,'Base de dados 2015'!$A$2789:$F$3466,6,0))/1000000</f>
        <v>13.864690169999999</v>
      </c>
      <c r="E294" s="71">
        <f>(VLOOKUP($A294,'Base de dados 2016'!$A$2833:$F$3547,6,0))/1000000</f>
        <v>8.4192115399999992</v>
      </c>
      <c r="F294" s="71">
        <f>(VLOOKUP($A294,'Base de dados 2017'!$A$2961:$F$3683,6,0))/1000000</f>
        <v>6.3893855000000004</v>
      </c>
    </row>
    <row r="295" spans="1:6">
      <c r="A295" s="60" t="s">
        <v>5470</v>
      </c>
      <c r="B295" s="71"/>
      <c r="C295" s="71">
        <f>(VLOOKUP($A295,'Base de dados 2014'!$A$2722:$C$3407,3,0))/1000000</f>
        <v>0</v>
      </c>
      <c r="D295" s="71">
        <f>(VLOOKUP($A295,'Base de dados 2015'!$A$2789:$F$3466,6,0))/1000000</f>
        <v>0</v>
      </c>
      <c r="E295" s="71">
        <f>(VLOOKUP($A295,'Base de dados 2016'!$A$2833:$F$3547,6,0))/1000000</f>
        <v>0</v>
      </c>
      <c r="F295" s="71">
        <f>(VLOOKUP($A295,'Base de dados 2017'!$A$2961:$F$3683,6,0))/1000000</f>
        <v>0</v>
      </c>
    </row>
    <row r="296" spans="1:6">
      <c r="A296" s="60" t="s">
        <v>5471</v>
      </c>
      <c r="B296" s="71"/>
      <c r="C296" s="71">
        <f>(VLOOKUP($A296,'Base de dados 2014'!$A$2722:$C$3407,3,0))/1000000</f>
        <v>0</v>
      </c>
      <c r="D296" s="71">
        <f>(VLOOKUP($A296,'Base de dados 2015'!$A$2789:$F$3466,6,0))/1000000</f>
        <v>0</v>
      </c>
      <c r="E296" s="71">
        <f>(VLOOKUP($A296,'Base de dados 2016'!$A$2833:$F$3547,6,0))/1000000</f>
        <v>0</v>
      </c>
      <c r="F296" s="71">
        <f>(VLOOKUP($A296,'Base de dados 2017'!$A$2961:$F$3683,6,0))/1000000</f>
        <v>0</v>
      </c>
    </row>
    <row r="297" spans="1:6">
      <c r="A297" s="60" t="s">
        <v>5472</v>
      </c>
      <c r="B297" s="71"/>
      <c r="C297" s="71">
        <f>(VLOOKUP($A297,'Base de dados 2014'!$A$2722:$C$3407,3,0))/1000000</f>
        <v>0</v>
      </c>
      <c r="D297" s="71">
        <f>(VLOOKUP($A297,'Base de dados 2015'!$A$2789:$F$3466,6,0))/1000000</f>
        <v>0</v>
      </c>
      <c r="E297" s="71">
        <f>(VLOOKUP($A297,'Base de dados 2016'!$A$2833:$F$3547,6,0))/1000000</f>
        <v>0</v>
      </c>
      <c r="F297" s="71">
        <f>(VLOOKUP($A297,'Base de dados 2017'!$A$2961:$F$3683,6,0))/1000000</f>
        <v>0</v>
      </c>
    </row>
    <row r="298" spans="1:6">
      <c r="A298" s="60" t="s">
        <v>5473</v>
      </c>
      <c r="B298" s="71"/>
      <c r="C298" s="71">
        <f>(VLOOKUP($A298,'Base de dados 2014'!$A$2722:$C$3407,3,0))/1000000</f>
        <v>31.031119570000001</v>
      </c>
      <c r="D298" s="71">
        <f>(VLOOKUP($A298,'Base de dados 2015'!$A$2789:$F$3466,6,0))/1000000</f>
        <v>35.631699049999995</v>
      </c>
      <c r="E298" s="71">
        <f>(VLOOKUP($A298,'Base de dados 2016'!$A$2833:$F$3547,6,0))/1000000</f>
        <v>53.20492917</v>
      </c>
      <c r="F298" s="71">
        <f>(VLOOKUP($A298,'Base de dados 2017'!$A$2961:$F$3683,6,0))/1000000</f>
        <v>17.465755850000001</v>
      </c>
    </row>
    <row r="299" spans="1:6">
      <c r="A299" s="60" t="s">
        <v>5474</v>
      </c>
      <c r="B299" s="71"/>
      <c r="C299" s="71" t="s">
        <v>3557</v>
      </c>
      <c r="D299" s="71">
        <f>(VLOOKUP($A299,'Base de dados 2015'!$A$2789:$F$3466,6,0))/1000000</f>
        <v>1183.2263972799999</v>
      </c>
      <c r="E299" s="71">
        <f>(VLOOKUP($A299,'Base de dados 2016'!$A$2833:$F$3547,6,0))/1000000</f>
        <v>1048.10517927</v>
      </c>
      <c r="F299" s="71">
        <f>(VLOOKUP($A299,'Base de dados 2017'!$A$2961:$F$3683,6,0))/1000000</f>
        <v>987.88373247000004</v>
      </c>
    </row>
    <row r="300" spans="1:6">
      <c r="A300" s="60" t="s">
        <v>5122</v>
      </c>
      <c r="B300" s="71">
        <f>VLOOKUP($A300,'Base de dados 2013'!$A$52:$F$83,4,0)/1000000</f>
        <v>10578.72569616</v>
      </c>
      <c r="C300" s="71">
        <f>(VLOOKUP($A300,'Base de dados 2014'!$A$2722:$C$3407,3,0))/1000000</f>
        <v>118669.39216816</v>
      </c>
      <c r="D300" s="71">
        <f>(VLOOKUP($A300,'Base de dados 2015'!$A$2789:$F$3466,6,0))/1000000</f>
        <v>31829.486013979997</v>
      </c>
      <c r="E300" s="71">
        <f>(VLOOKUP($A300,'Base de dados 2016'!$A$2833:$F$3547,6,0))/1000000</f>
        <v>135647.13352125997</v>
      </c>
      <c r="F300" s="71">
        <f>(VLOOKUP($A300,'Base de dados 2017'!$A$2961:$F$3683,6,0))/1000000</f>
        <v>122234.78089417999</v>
      </c>
    </row>
    <row r="301" spans="1:6">
      <c r="A301" s="60" t="s">
        <v>5475</v>
      </c>
      <c r="B301" s="71"/>
      <c r="C301" s="71">
        <f>(VLOOKUP($A301,'Base de dados 2014'!$A$2722:$C$3407,3,0))/1000000</f>
        <v>4789.4816135299998</v>
      </c>
      <c r="D301" s="71">
        <f>(VLOOKUP($A301,'Base de dados 2015'!$A$2789:$F$3466,6,0))/1000000</f>
        <v>2934.7252491000004</v>
      </c>
      <c r="E301" s="71">
        <f>(VLOOKUP($A301,'Base de dados 2016'!$A$2833:$F$3547,6,0))/1000000</f>
        <v>85999.601902879993</v>
      </c>
      <c r="F301" s="71">
        <f>(VLOOKUP($A301,'Base de dados 2017'!$A$2961:$F$3683,6,0))/1000000</f>
        <v>31376.530220689994</v>
      </c>
    </row>
    <row r="302" spans="1:6">
      <c r="A302" s="60" t="s">
        <v>5476</v>
      </c>
      <c r="B302" s="71"/>
      <c r="C302" s="71">
        <f>(VLOOKUP($A302,'Base de dados 2014'!$A$2722:$C$3407,3,0))/1000000</f>
        <v>4063.0686619899998</v>
      </c>
      <c r="D302" s="71">
        <f>(VLOOKUP($A302,'Base de dados 2015'!$A$2789:$F$3466,6,0))/1000000</f>
        <v>777.90035813999998</v>
      </c>
      <c r="E302" s="71">
        <f>(VLOOKUP($A302,'Base de dados 2016'!$A$2833:$F$3547,6,0))/1000000</f>
        <v>3665.2946117500001</v>
      </c>
      <c r="F302" s="71">
        <f>(VLOOKUP($A302,'Base de dados 2017'!$A$2961:$F$3683,6,0))/1000000</f>
        <v>11134.7831054</v>
      </c>
    </row>
    <row r="303" spans="1:6">
      <c r="A303" s="60" t="s">
        <v>5477</v>
      </c>
      <c r="B303" s="71"/>
      <c r="C303" s="71">
        <f>(VLOOKUP($A303,'Base de dados 2014'!$A$2722:$C$3407,3,0))/1000000</f>
        <v>3.7477130099999996</v>
      </c>
      <c r="D303" s="71">
        <f>(VLOOKUP($A303,'Base de dados 2015'!$A$2789:$F$3466,6,0))/1000000</f>
        <v>2.1754668500000003</v>
      </c>
      <c r="E303" s="71">
        <f>(VLOOKUP($A303,'Base de dados 2016'!$A$2833:$F$3547,6,0))/1000000</f>
        <v>1.6016412900000001</v>
      </c>
      <c r="F303" s="71">
        <f>(VLOOKUP($A303,'Base de dados 2017'!$A$2961:$F$3683,6,0))/1000000</f>
        <v>5.1883464200000002</v>
      </c>
    </row>
    <row r="304" spans="1:6">
      <c r="A304" s="60" t="s">
        <v>5478</v>
      </c>
      <c r="B304" s="71"/>
      <c r="C304" s="71">
        <f>(VLOOKUP($A304,'Base de dados 2014'!$A$2722:$C$3407,3,0))/1000000</f>
        <v>722.66523853000001</v>
      </c>
      <c r="D304" s="71">
        <f>(VLOOKUP($A304,'Base de dados 2015'!$A$2789:$F$3466,6,0))/1000000</f>
        <v>2154.6494241099999</v>
      </c>
      <c r="E304" s="71">
        <f>(VLOOKUP($A304,'Base de dados 2016'!$A$2833:$F$3547,6,0))/1000000</f>
        <v>82332.705649839991</v>
      </c>
      <c r="F304" s="71">
        <f>(VLOOKUP($A304,'Base de dados 2017'!$A$2961:$F$3683,6,0))/1000000</f>
        <v>20236.55876887</v>
      </c>
    </row>
    <row r="305" spans="1:6">
      <c r="A305" s="60" t="s">
        <v>5479</v>
      </c>
      <c r="B305" s="71"/>
      <c r="C305" s="71">
        <f>(VLOOKUP($A305,'Base de dados 2014'!$A$2722:$C$3407,3,0))/1000000</f>
        <v>1843.1823596300001</v>
      </c>
      <c r="D305" s="71">
        <f>(VLOOKUP($A305,'Base de dados 2015'!$A$2789:$F$3466,6,0))/1000000</f>
        <v>1899.13974861</v>
      </c>
      <c r="E305" s="71">
        <f>(VLOOKUP($A305,'Base de dados 2016'!$A$2833:$F$3547,6,0))/1000000</f>
        <v>167.46960594000001</v>
      </c>
      <c r="F305" s="71">
        <f>(VLOOKUP($A305,'Base de dados 2017'!$A$2961:$F$3683,6,0))/1000000</f>
        <v>239.99877065000001</v>
      </c>
    </row>
    <row r="306" spans="1:6">
      <c r="A306" s="60" t="s">
        <v>5480</v>
      </c>
      <c r="B306" s="71"/>
      <c r="C306" s="71">
        <f>(VLOOKUP($A306,'Base de dados 2014'!$A$2722:$C$3407,3,0))/1000000</f>
        <v>827.51446860999999</v>
      </c>
      <c r="D306" s="71">
        <f>(VLOOKUP($A306,'Base de dados 2015'!$A$2789:$F$3466,6,0))/1000000</f>
        <v>1075.3344813599999</v>
      </c>
      <c r="E306" s="71">
        <f>(VLOOKUP($A306,'Base de dados 2016'!$A$2833:$F$3547,6,0))/1000000</f>
        <v>131.62025499000001</v>
      </c>
      <c r="F306" s="71">
        <f>(VLOOKUP($A306,'Base de dados 2017'!$A$2961:$F$3683,6,0))/1000000</f>
        <v>193.02985621000002</v>
      </c>
    </row>
    <row r="307" spans="1:6">
      <c r="A307" s="60" t="s">
        <v>5481</v>
      </c>
      <c r="B307" s="71"/>
      <c r="C307" s="71">
        <f>(VLOOKUP($A307,'Base de dados 2014'!$A$2722:$C$3407,3,0))/1000000</f>
        <v>1015.66789102</v>
      </c>
      <c r="D307" s="71">
        <f>(VLOOKUP($A307,'Base de dados 2015'!$A$2789:$F$3466,6,0))/1000000</f>
        <v>481.57468148000004</v>
      </c>
      <c r="E307" s="71">
        <f>(VLOOKUP($A307,'Base de dados 2016'!$A$2833:$F$3547,6,0))/1000000</f>
        <v>35.849350950000002</v>
      </c>
      <c r="F307" s="71">
        <f>(VLOOKUP($A307,'Base de dados 2017'!$A$2961:$F$3683,6,0))/1000000</f>
        <v>46.968914439999999</v>
      </c>
    </row>
    <row r="308" spans="1:6">
      <c r="A308" s="60" t="s">
        <v>5482</v>
      </c>
      <c r="B308" s="71"/>
      <c r="C308" s="71">
        <f>(VLOOKUP($A308,'Base de dados 2014'!$A$2722:$C$3407,3,0))/1000000</f>
        <v>0</v>
      </c>
      <c r="D308" s="71">
        <f>(VLOOKUP($A308,'Base de dados 2015'!$A$2789:$F$3466,6,0))/1000000</f>
        <v>0.10219632000000001</v>
      </c>
      <c r="E308" s="71">
        <f>(VLOOKUP($A308,'Base de dados 2016'!$A$2833:$F$3547,6,0))/1000000</f>
        <v>0</v>
      </c>
      <c r="F308" s="71">
        <f>(VLOOKUP($A308,'Base de dados 2017'!$A$2961:$F$3683,6,0))/1000000</f>
        <v>0</v>
      </c>
    </row>
    <row r="309" spans="1:6">
      <c r="A309" s="60" t="s">
        <v>5483</v>
      </c>
      <c r="B309" s="71"/>
      <c r="C309" s="71" t="s">
        <v>3557</v>
      </c>
      <c r="D309" s="71">
        <f>(VLOOKUP($A309,'Base de dados 2015'!$A$2789:$F$3466,6,0))/1000000</f>
        <v>342.12838944999999</v>
      </c>
      <c r="E309" s="71">
        <f>(VLOOKUP($A309,'Base de dados 2016'!$A$2833:$F$3547,6,0))/1000000</f>
        <v>0</v>
      </c>
      <c r="F309" s="71">
        <f>(VLOOKUP($A309,'Base de dados 2017'!$A$2961:$F$3683,6,0))/1000000</f>
        <v>0</v>
      </c>
    </row>
    <row r="310" spans="1:6">
      <c r="A310" s="60" t="s">
        <v>5484</v>
      </c>
      <c r="B310" s="71"/>
      <c r="C310" s="71">
        <f>(VLOOKUP($A310,'Base de dados 2014'!$A$2722:$C$3407,3,0))/1000000</f>
        <v>96546.117427859994</v>
      </c>
      <c r="D310" s="71">
        <f>(VLOOKUP($A310,'Base de dados 2015'!$A$2789:$F$3466,6,0))/1000000</f>
        <v>22924.416156839998</v>
      </c>
      <c r="E310" s="71">
        <f>(VLOOKUP($A310,'Base de dados 2016'!$A$2833:$F$3547,6,0))/1000000</f>
        <v>26992.112836670003</v>
      </c>
      <c r="F310" s="71">
        <f>(VLOOKUP($A310,'Base de dados 2017'!$A$2961:$F$3683,6,0))/1000000</f>
        <v>21772.134686980004</v>
      </c>
    </row>
    <row r="311" spans="1:6">
      <c r="A311" s="60" t="s">
        <v>5485</v>
      </c>
      <c r="B311" s="71"/>
      <c r="C311" s="71">
        <f>(VLOOKUP($A311,'Base de dados 2014'!$A$2722:$C$3407,3,0))/1000000</f>
        <v>0</v>
      </c>
      <c r="D311" s="71">
        <f>(VLOOKUP($A311,'Base de dados 2015'!$A$2789:$F$3466,6,0))/1000000</f>
        <v>0</v>
      </c>
      <c r="E311" s="71">
        <f>(VLOOKUP($A311,'Base de dados 2016'!$A$2833:$F$3547,6,0))/1000000</f>
        <v>0</v>
      </c>
      <c r="F311" s="71">
        <f>(VLOOKUP($A311,'Base de dados 2017'!$A$2961:$F$3683,6,0))/1000000</f>
        <v>0</v>
      </c>
    </row>
    <row r="312" spans="1:6">
      <c r="A312" s="60" t="s">
        <v>5486</v>
      </c>
      <c r="B312" s="71"/>
      <c r="C312" s="71">
        <f>(VLOOKUP($A312,'Base de dados 2014'!$A$2722:$C$3407,3,0))/1000000</f>
        <v>0.17412217000000002</v>
      </c>
      <c r="D312" s="71">
        <f>(VLOOKUP($A312,'Base de dados 2015'!$A$2789:$F$3466,6,0))/1000000</f>
        <v>0.41442808000000003</v>
      </c>
      <c r="E312" s="71">
        <f>(VLOOKUP($A312,'Base de dados 2016'!$A$2833:$F$3547,6,0))/1000000</f>
        <v>0.34489509000000002</v>
      </c>
      <c r="F312" s="71">
        <f>(VLOOKUP($A312,'Base de dados 2017'!$A$2961:$F$3683,6,0))/1000000</f>
        <v>0.60055749000000003</v>
      </c>
    </row>
    <row r="313" spans="1:6">
      <c r="A313" s="60" t="s">
        <v>5487</v>
      </c>
      <c r="B313" s="71"/>
      <c r="C313" s="71">
        <f>(VLOOKUP($A313,'Base de dados 2014'!$A$2722:$C$3407,3,0))/1000000</f>
        <v>3.1169259999999997E-2</v>
      </c>
      <c r="D313" s="71">
        <f>(VLOOKUP($A313,'Base de dados 2015'!$A$2789:$F$3466,6,0))/1000000</f>
        <v>214.73015709000001</v>
      </c>
      <c r="E313" s="71">
        <f>(VLOOKUP($A313,'Base de dados 2016'!$A$2833:$F$3547,6,0))/1000000</f>
        <v>1.61523346</v>
      </c>
      <c r="F313" s="71">
        <f>(VLOOKUP($A313,'Base de dados 2017'!$A$2961:$F$3683,6,0))/1000000</f>
        <v>3.57428971</v>
      </c>
    </row>
    <row r="314" spans="1:6">
      <c r="A314" s="60" t="s">
        <v>5488</v>
      </c>
      <c r="B314" s="71"/>
      <c r="C314" s="71" t="s">
        <v>3557</v>
      </c>
      <c r="D314" s="71" t="s">
        <v>3557</v>
      </c>
      <c r="E314" s="71">
        <f>(VLOOKUP($A314,'Base de dados 2016'!$A$2833:$F$3547,6,0))/1000000</f>
        <v>488.86689429</v>
      </c>
      <c r="F314" s="71">
        <f>(VLOOKUP($A314,'Base de dados 2017'!$A$2961:$F$3683,6,0))/1000000</f>
        <v>441.14913244999997</v>
      </c>
    </row>
    <row r="315" spans="1:6">
      <c r="A315" s="60" t="s">
        <v>5489</v>
      </c>
      <c r="B315" s="71"/>
      <c r="C315" s="71">
        <f>(VLOOKUP($A315,'Base de dados 2014'!$A$2722:$C$3407,3,0))/1000000</f>
        <v>96545.912136429994</v>
      </c>
      <c r="D315" s="71">
        <f>(VLOOKUP($A315,'Base de dados 2015'!$A$2789:$F$3466,6,0))/1000000</f>
        <v>22709.271571669997</v>
      </c>
      <c r="E315" s="71">
        <f>(VLOOKUP($A315,'Base de dados 2016'!$A$2833:$F$3547,6,0))/1000000</f>
        <v>26501.285813830003</v>
      </c>
      <c r="F315" s="71">
        <f>(VLOOKUP($A315,'Base de dados 2017'!$A$2961:$F$3683,6,0))/1000000</f>
        <v>21326.810707330002</v>
      </c>
    </row>
    <row r="316" spans="1:6">
      <c r="A316" s="60" t="s">
        <v>5490</v>
      </c>
      <c r="B316" s="71"/>
      <c r="C316" s="71">
        <f>(VLOOKUP($A316,'Base de dados 2014'!$A$2722:$C$3407,3,0))/1000000</f>
        <v>15490.610767139999</v>
      </c>
      <c r="D316" s="71">
        <f>(VLOOKUP($A316,'Base de dados 2015'!$A$2789:$F$3466,6,0))/1000000</f>
        <v>4045.42501416</v>
      </c>
      <c r="E316" s="71">
        <f>(VLOOKUP($A316,'Base de dados 2016'!$A$2833:$F$3547,6,0))/1000000</f>
        <v>22483.73499012</v>
      </c>
      <c r="F316" s="71">
        <f>(VLOOKUP($A316,'Base de dados 2017'!$A$2961:$F$3683,6,0))/1000000</f>
        <v>68825.465908490005</v>
      </c>
    </row>
    <row r="317" spans="1:6">
      <c r="A317" s="60" t="s">
        <v>5491</v>
      </c>
      <c r="B317" s="71"/>
      <c r="C317" s="71" t="s">
        <v>3557</v>
      </c>
      <c r="D317" s="71">
        <f>(VLOOKUP($A317,'Base de dados 2015'!$A$2789:$F$3466,6,0))/1000000</f>
        <v>25.779845269999999</v>
      </c>
      <c r="E317" s="71">
        <f>(VLOOKUP($A317,'Base de dados 2016'!$A$2833:$F$3547,6,0))/1000000</f>
        <v>4.2141856500000001</v>
      </c>
      <c r="F317" s="71">
        <f>(VLOOKUP($A317,'Base de dados 2017'!$A$2961:$F$3683,6,0))/1000000</f>
        <v>20.651307370000001</v>
      </c>
    </row>
    <row r="318" spans="1:6">
      <c r="A318" s="60" t="s">
        <v>5492</v>
      </c>
      <c r="B318" s="71"/>
      <c r="C318" s="71" t="s">
        <v>3557</v>
      </c>
      <c r="D318" s="71">
        <f>(VLOOKUP($A318,'Base de dados 2015'!$A$2789:$F$3466,6,0))/1000000</f>
        <v>25.226794469999998</v>
      </c>
      <c r="E318" s="71">
        <f>(VLOOKUP($A318,'Base de dados 2016'!$A$2833:$F$3547,6,0))/1000000</f>
        <v>1.5555286499999998</v>
      </c>
      <c r="F318" s="71">
        <f>(VLOOKUP($A318,'Base de dados 2017'!$A$2961:$F$3683,6,0))/1000000</f>
        <v>20.651307370000001</v>
      </c>
    </row>
    <row r="319" spans="1:6">
      <c r="A319" s="60" t="s">
        <v>5493</v>
      </c>
      <c r="B319" s="71"/>
      <c r="C319" s="71" t="s">
        <v>3557</v>
      </c>
      <c r="D319" s="71">
        <f>(VLOOKUP($A319,'Base de dados 2015'!$A$2789:$F$3466,6,0))/1000000</f>
        <v>0.55305080000000006</v>
      </c>
      <c r="E319" s="71">
        <f>(VLOOKUP($A319,'Base de dados 2016'!$A$2833:$F$3547,6,0))/1000000</f>
        <v>2.6586569999999998</v>
      </c>
      <c r="F319" s="71">
        <f>(VLOOKUP($A319,'Base de dados 2017'!$A$2961:$F$3683,6,0))/1000000</f>
        <v>0</v>
      </c>
    </row>
    <row r="320" spans="1:6">
      <c r="A320" s="60" t="s">
        <v>5494</v>
      </c>
      <c r="B320" s="71"/>
      <c r="C320" s="71" t="s">
        <v>3557</v>
      </c>
      <c r="D320" s="71">
        <f>(VLOOKUP($A320,'Base de dados 2015'!$A$2789:$F$3466,6,0))/1000000</f>
        <v>0</v>
      </c>
      <c r="E320" s="71">
        <f>(VLOOKUP($A320,'Base de dados 2016'!$A$2833:$F$3547,6,0))/1000000</f>
        <v>0</v>
      </c>
      <c r="F320" s="71">
        <f>(VLOOKUP($A320,'Base de dados 2017'!$A$2961:$F$3683,6,0))/1000000</f>
        <v>0</v>
      </c>
    </row>
    <row r="321" spans="1:6">
      <c r="A321" s="60" t="s">
        <v>5170</v>
      </c>
      <c r="B321" s="71">
        <f>VLOOKUP($A321,'Base de dados 2013'!$A$52:$F$83,4,0)/1000000</f>
        <v>1065295.0770910799</v>
      </c>
      <c r="C321" s="71">
        <f>(VLOOKUP($A321,'Base de dados 2014'!$A$2722:$C$3407,3,0))/1000000</f>
        <v>464854.48488827003</v>
      </c>
      <c r="D321" s="71">
        <f>(VLOOKUP($A321,'Base de dados 2015'!$A$2789:$F$3466,6,0))/1000000</f>
        <v>249515.90023925001</v>
      </c>
      <c r="E321" s="71">
        <f>(VLOOKUP($A321,'Base de dados 2016'!$A$2833:$F$3547,6,0))/1000000</f>
        <v>353673.36019517999</v>
      </c>
      <c r="F321" s="71">
        <f>(VLOOKUP($A321,'Base de dados 2017'!$A$2961:$F$3683,6,0))/1000000</f>
        <v>942338.74859370012</v>
      </c>
    </row>
    <row r="322" spans="1:6">
      <c r="A322" s="60" t="s">
        <v>5495</v>
      </c>
      <c r="B322" s="71"/>
      <c r="C322" s="71">
        <f>(VLOOKUP($A322,'Base de dados 2014'!$A$2722:$C$3407,3,0))/1000000</f>
        <v>87.62714926999999</v>
      </c>
      <c r="D322" s="71">
        <f>(VLOOKUP($A322,'Base de dados 2015'!$A$2789:$F$3466,6,0))/1000000</f>
        <v>394.95230486000003</v>
      </c>
      <c r="E322" s="71">
        <f>(VLOOKUP($A322,'Base de dados 2016'!$A$2833:$F$3547,6,0))/1000000</f>
        <v>493.39404741000004</v>
      </c>
      <c r="F322" s="71">
        <f>(VLOOKUP($A322,'Base de dados 2017'!$A$2961:$F$3683,6,0))/1000000</f>
        <v>337.52733976000002</v>
      </c>
    </row>
    <row r="323" spans="1:6">
      <c r="A323" s="60" t="s">
        <v>5496</v>
      </c>
      <c r="B323" s="71"/>
      <c r="C323" s="71">
        <f>(VLOOKUP($A323,'Base de dados 2014'!$A$2722:$C$3407,3,0))/1000000</f>
        <v>9159.5704888399996</v>
      </c>
      <c r="D323" s="71">
        <f>(VLOOKUP($A323,'Base de dados 2015'!$A$2789:$F$3466,6,0))/1000000</f>
        <v>7589.5117058000005</v>
      </c>
      <c r="E323" s="71">
        <f>(VLOOKUP($A323,'Base de dados 2016'!$A$2833:$F$3547,6,0))/1000000</f>
        <v>5009.6991473400003</v>
      </c>
      <c r="F323" s="71">
        <f>(VLOOKUP($A323,'Base de dados 2017'!$A$2961:$F$3683,6,0))/1000000</f>
        <v>11881.616670899999</v>
      </c>
    </row>
    <row r="324" spans="1:6">
      <c r="A324" s="60" t="s">
        <v>5497</v>
      </c>
      <c r="B324" s="71"/>
      <c r="C324" s="71">
        <f>(VLOOKUP($A324,'Base de dados 2014'!$A$2722:$C$3407,3,0))/1000000</f>
        <v>7022.2489311499994</v>
      </c>
      <c r="D324" s="71">
        <f>(VLOOKUP($A324,'Base de dados 2015'!$A$2789:$F$3466,6,0))/1000000</f>
        <v>5800.2029208699996</v>
      </c>
      <c r="E324" s="71">
        <f>(VLOOKUP($A324,'Base de dados 2016'!$A$2833:$F$3547,6,0))/1000000</f>
        <v>3925.8672281899999</v>
      </c>
      <c r="F324" s="71">
        <f>(VLOOKUP($A324,'Base de dados 2017'!$A$2961:$F$3683,6,0))/1000000</f>
        <v>10315.79751826</v>
      </c>
    </row>
    <row r="325" spans="1:6">
      <c r="A325" s="60" t="s">
        <v>5498</v>
      </c>
      <c r="B325" s="71"/>
      <c r="C325" s="71">
        <f>(VLOOKUP($A325,'Base de dados 2014'!$A$2722:$C$3407,3,0))/1000000</f>
        <v>2137.3215576900002</v>
      </c>
      <c r="D325" s="71">
        <f>(VLOOKUP($A325,'Base de dados 2015'!$A$2789:$F$3466,6,0))/1000000</f>
        <v>1789.30878493</v>
      </c>
      <c r="E325" s="71">
        <f>(VLOOKUP($A325,'Base de dados 2016'!$A$2833:$F$3547,6,0))/1000000</f>
        <v>1083.8319191500002</v>
      </c>
      <c r="F325" s="71">
        <f>(VLOOKUP($A325,'Base de dados 2017'!$A$2961:$F$3683,6,0))/1000000</f>
        <v>1565.8191526400001</v>
      </c>
    </row>
    <row r="326" spans="1:6">
      <c r="A326" s="60" t="s">
        <v>5499</v>
      </c>
      <c r="B326" s="71"/>
      <c r="C326" s="71" t="s">
        <v>3557</v>
      </c>
      <c r="D326" s="71" t="s">
        <v>3557</v>
      </c>
      <c r="E326" s="71">
        <f>(VLOOKUP($A326,'Base de dados 2016'!$A$2833:$F$3547,6,0))/1000000</f>
        <v>649.97099261000005</v>
      </c>
      <c r="F326" s="71">
        <f>(VLOOKUP($A326,'Base de dados 2017'!$A$2961:$F$3683,6,0))/1000000</f>
        <v>138.73416616999998</v>
      </c>
    </row>
    <row r="327" spans="1:6">
      <c r="A327" s="60" t="s">
        <v>5500</v>
      </c>
      <c r="B327" s="71"/>
      <c r="C327" s="71" t="s">
        <v>3557</v>
      </c>
      <c r="D327" s="71" t="s">
        <v>3557</v>
      </c>
      <c r="E327" s="71">
        <f>(VLOOKUP($A327,'Base de dados 2016'!$A$2833:$F$3547,6,0))/1000000</f>
        <v>464.93089329000003</v>
      </c>
      <c r="F327" s="71">
        <f>(VLOOKUP($A327,'Base de dados 2017'!$A$2961:$F$3683,6,0))/1000000</f>
        <v>138.73416616999998</v>
      </c>
    </row>
    <row r="328" spans="1:6">
      <c r="A328" s="60" t="s">
        <v>5501</v>
      </c>
      <c r="B328" s="71"/>
      <c r="C328" s="71" t="s">
        <v>3557</v>
      </c>
      <c r="D328" s="71" t="s">
        <v>3557</v>
      </c>
      <c r="E328" s="71">
        <f>(VLOOKUP($A328,'Base de dados 2016'!$A$2833:$F$3547,6,0))/1000000</f>
        <v>0</v>
      </c>
      <c r="F328" s="71">
        <f>(VLOOKUP($A328,'Base de dados 2017'!$A$2961:$F$3683,6,0))/1000000</f>
        <v>0</v>
      </c>
    </row>
    <row r="329" spans="1:6">
      <c r="A329" s="60" t="s">
        <v>5502</v>
      </c>
      <c r="B329" s="71"/>
      <c r="C329" s="71" t="s">
        <v>3557</v>
      </c>
      <c r="D329" s="71" t="s">
        <v>3557</v>
      </c>
      <c r="E329" s="71">
        <f>(VLOOKUP($A329,'Base de dados 2016'!$A$2833:$F$3547,6,0))/1000000</f>
        <v>0</v>
      </c>
      <c r="F329" s="71">
        <f>(VLOOKUP($A329,'Base de dados 2017'!$A$2961:$F$3683,6,0))/1000000</f>
        <v>0</v>
      </c>
    </row>
    <row r="330" spans="1:6">
      <c r="A330" s="60" t="s">
        <v>5503</v>
      </c>
      <c r="B330" s="71"/>
      <c r="C330" s="71" t="s">
        <v>3557</v>
      </c>
      <c r="D330" s="71" t="s">
        <v>3557</v>
      </c>
      <c r="E330" s="71">
        <f>(VLOOKUP($A330,'Base de dados 2016'!$A$2833:$F$3547,6,0))/1000000</f>
        <v>0</v>
      </c>
      <c r="F330" s="71">
        <f>(VLOOKUP($A330,'Base de dados 2017'!$A$2961:$F$3683,6,0))/1000000</f>
        <v>0</v>
      </c>
    </row>
    <row r="331" spans="1:6">
      <c r="A331" s="60" t="s">
        <v>5504</v>
      </c>
      <c r="B331" s="71"/>
      <c r="C331" s="71" t="s">
        <v>3557</v>
      </c>
      <c r="D331" s="71" t="s">
        <v>3557</v>
      </c>
      <c r="E331" s="71">
        <f>(VLOOKUP($A331,'Base de dados 2016'!$A$2833:$F$3547,6,0))/1000000</f>
        <v>185.04009932</v>
      </c>
      <c r="F331" s="71">
        <f>(VLOOKUP($A331,'Base de dados 2017'!$A$2961:$F$3683,6,0))/1000000</f>
        <v>0</v>
      </c>
    </row>
    <row r="332" spans="1:6">
      <c r="A332" s="60" t="s">
        <v>5505</v>
      </c>
      <c r="B332" s="71"/>
      <c r="C332" s="71">
        <f>(VLOOKUP($A332,'Base de dados 2014'!$A$2722:$C$3407,3,0))/1000000</f>
        <v>409143.10351746</v>
      </c>
      <c r="D332" s="71">
        <f>(VLOOKUP($A332,'Base de dados 2015'!$A$2789:$F$3466,6,0))/1000000</f>
        <v>167067.49897338002</v>
      </c>
      <c r="E332" s="71">
        <f>(VLOOKUP($A332,'Base de dados 2016'!$A$2833:$F$3547,6,0))/1000000</f>
        <v>295432.98637833004</v>
      </c>
      <c r="F332" s="71">
        <f>(VLOOKUP($A332,'Base de dados 2017'!$A$2961:$F$3683,6,0))/1000000</f>
        <v>752599.51462836994</v>
      </c>
    </row>
    <row r="333" spans="1:6">
      <c r="A333" s="60" t="s">
        <v>5506</v>
      </c>
      <c r="B333" s="71"/>
      <c r="C333" s="71">
        <f>(VLOOKUP($A333,'Base de dados 2014'!$A$2722:$C$3407,3,0))/1000000</f>
        <v>348629.73411190999</v>
      </c>
      <c r="D333" s="71">
        <f>(VLOOKUP($A333,'Base de dados 2015'!$A$2789:$F$3466,6,0))/1000000</f>
        <v>160493.66076932001</v>
      </c>
      <c r="E333" s="71">
        <f>(VLOOKUP($A333,'Base de dados 2016'!$A$2833:$F$3547,6,0))/1000000</f>
        <v>267897.69610212999</v>
      </c>
      <c r="F333" s="71">
        <f>(VLOOKUP($A333,'Base de dados 2017'!$A$2961:$F$3683,6,0))/1000000</f>
        <v>742092.17992135999</v>
      </c>
    </row>
    <row r="334" spans="1:6">
      <c r="A334" s="60" t="s">
        <v>5507</v>
      </c>
      <c r="B334" s="71"/>
      <c r="C334" s="71">
        <f>(VLOOKUP($A334,'Base de dados 2014'!$A$2722:$C$3407,3,0))/1000000</f>
        <v>60513.369405550002</v>
      </c>
      <c r="D334" s="71">
        <f>(VLOOKUP($A334,'Base de dados 2015'!$A$2789:$F$3466,6,0))/1000000</f>
        <v>6573.8382040600009</v>
      </c>
      <c r="E334" s="71">
        <f>(VLOOKUP($A334,'Base de dados 2016'!$A$2833:$F$3547,6,0))/1000000</f>
        <v>27535.290276200001</v>
      </c>
      <c r="F334" s="71">
        <f>(VLOOKUP($A334,'Base de dados 2017'!$A$2961:$F$3683,6,0))/1000000</f>
        <v>10507.334707010001</v>
      </c>
    </row>
    <row r="335" spans="1:6">
      <c r="A335" s="60" t="s">
        <v>5508</v>
      </c>
      <c r="B335" s="71"/>
      <c r="C335" s="71">
        <f>(VLOOKUP($A335,'Base de dados 2014'!$A$2722:$C$3407,3,0))/1000000</f>
        <v>46464.183732699996</v>
      </c>
      <c r="D335" s="71">
        <f>(VLOOKUP($A335,'Base de dados 2015'!$A$2789:$F$3466,6,0))/1000000</f>
        <v>74463.937255209996</v>
      </c>
      <c r="E335" s="71">
        <f>(VLOOKUP($A335,'Base de dados 2016'!$A$2833:$F$3547,6,0))/1000000</f>
        <v>52087.309629490002</v>
      </c>
      <c r="F335" s="71">
        <f>(VLOOKUP($A335,'Base de dados 2017'!$A$2961:$F$3683,6,0))/1000000</f>
        <v>177381.35578849999</v>
      </c>
    </row>
    <row r="336" spans="1:6">
      <c r="A336" s="60" t="s">
        <v>5509</v>
      </c>
      <c r="B336" s="71"/>
      <c r="C336" s="71">
        <f>(VLOOKUP($A336,'Base de dados 2014'!$A$2722:$C$3407,3,0))/1000000</f>
        <v>373.23336408999995</v>
      </c>
      <c r="D336" s="71">
        <f>(VLOOKUP($A336,'Base de dados 2015'!$A$2789:$F$3466,6,0))/1000000</f>
        <v>0</v>
      </c>
      <c r="E336" s="71">
        <f>(VLOOKUP($A336,'Base de dados 2016'!$A$2833:$F$3547,6,0))/1000000</f>
        <v>0</v>
      </c>
      <c r="F336" s="71">
        <f>(VLOOKUP($A336,'Base de dados 2017'!$A$2961:$F$3683,6,0))/1000000</f>
        <v>0</v>
      </c>
    </row>
    <row r="337" spans="1:6">
      <c r="A337" s="60" t="s">
        <v>5510</v>
      </c>
      <c r="B337" s="71"/>
      <c r="C337" s="71">
        <f>(VLOOKUP($A337,'Base de dados 2014'!$A$2722:$C$3407,3,0))/1000000</f>
        <v>192.12596234</v>
      </c>
      <c r="D337" s="71">
        <f>(VLOOKUP($A337,'Base de dados 2015'!$A$2789:$F$3466,6,0))/1000000</f>
        <v>0</v>
      </c>
      <c r="E337" s="71">
        <f>(VLOOKUP($A337,'Base de dados 2016'!$A$2833:$F$3547,6,0))/1000000</f>
        <v>0</v>
      </c>
      <c r="F337" s="71">
        <f>(VLOOKUP($A337,'Base de dados 2017'!$A$2961:$F$3683,6,0))/1000000</f>
        <v>0</v>
      </c>
    </row>
    <row r="338" spans="1:6">
      <c r="A338" s="60" t="s">
        <v>5511</v>
      </c>
      <c r="B338" s="71"/>
      <c r="C338" s="71">
        <f>(VLOOKUP($A338,'Base de dados 2014'!$A$2722:$C$3407,3,0))/1000000</f>
        <v>0</v>
      </c>
      <c r="D338" s="71">
        <f>(VLOOKUP($A338,'Base de dados 2015'!$A$2789:$F$3466,6,0))/1000000</f>
        <v>8.8172072300000011</v>
      </c>
      <c r="E338" s="71">
        <f>(VLOOKUP($A338,'Base de dados 2016'!$A$2833:$F$3547,6,0))/1000000</f>
        <v>0</v>
      </c>
      <c r="F338" s="71">
        <f>(VLOOKUP($A338,'Base de dados 2017'!$A$2961:$F$3683,6,0))/1000000</f>
        <v>3.0563547500000001</v>
      </c>
    </row>
    <row r="339" spans="1:6">
      <c r="A339" s="60" t="s">
        <v>5512</v>
      </c>
      <c r="B339" s="71"/>
      <c r="C339" s="71">
        <f>(VLOOKUP($A339,'Base de dados 2014'!$A$2722:$C$3407,3,0))/1000000</f>
        <v>1.2586945</v>
      </c>
      <c r="D339" s="71">
        <f>(VLOOKUP($A339,'Base de dados 2015'!$A$2789:$F$3466,6,0))/1000000</f>
        <v>0</v>
      </c>
      <c r="E339" s="71">
        <f>(VLOOKUP($A339,'Base de dados 2016'!$A$2833:$F$3547,6,0))/1000000</f>
        <v>0</v>
      </c>
      <c r="F339" s="71">
        <f>(VLOOKUP($A339,'Base de dados 2017'!$A$2961:$F$3683,6,0))/1000000</f>
        <v>0</v>
      </c>
    </row>
    <row r="340" spans="1:6">
      <c r="A340" s="60" t="s">
        <v>5513</v>
      </c>
      <c r="B340" s="71"/>
      <c r="C340" s="71">
        <f>(VLOOKUP($A340,'Base de dados 2014'!$A$2722:$C$3407,3,0))/1000000</f>
        <v>1838.0488075000001</v>
      </c>
      <c r="D340" s="71">
        <f>(VLOOKUP($A340,'Base de dados 2015'!$A$2789:$F$3466,6,0))/1000000</f>
        <v>2431.1249611999997</v>
      </c>
      <c r="E340" s="71">
        <f>(VLOOKUP($A340,'Base de dados 2016'!$A$2833:$F$3547,6,0))/1000000</f>
        <v>2644.6367179399999</v>
      </c>
      <c r="F340" s="71">
        <f>(VLOOKUP($A340,'Base de dados 2017'!$A$2961:$F$3683,6,0))/1000000</f>
        <v>2962.14313571</v>
      </c>
    </row>
    <row r="341" spans="1:6">
      <c r="A341" s="60" t="s">
        <v>5514</v>
      </c>
      <c r="B341" s="71"/>
      <c r="C341" s="71">
        <f>(VLOOKUP($A341,'Base de dados 2014'!$A$2722:$C$3407,3,0))/1000000</f>
        <v>1690.2021863699999</v>
      </c>
      <c r="D341" s="71">
        <f>(VLOOKUP($A341,'Base de dados 2015'!$A$2789:$F$3466,6,0))/1000000</f>
        <v>1587.06642633</v>
      </c>
      <c r="E341" s="71">
        <f>(VLOOKUP($A341,'Base de dados 2016'!$A$2833:$F$3547,6,0))/1000000</f>
        <v>2710.3322677300002</v>
      </c>
      <c r="F341" s="71">
        <f>(VLOOKUP($A341,'Base de dados 2017'!$A$2961:$F$3683,6,0))/1000000</f>
        <v>4349.11487528</v>
      </c>
    </row>
    <row r="342" spans="1:6">
      <c r="A342" s="73" t="s">
        <v>5900</v>
      </c>
      <c r="B342" s="71"/>
      <c r="C342" s="71">
        <f>(VLOOKUP($A342,'Base de dados 2014'!$A$2722:$C$3407,3,0))/1000000</f>
        <v>5.3236438699999997</v>
      </c>
      <c r="D342" s="71">
        <f>(VLOOKUP($A342,'Base de dados 2015'!$A$2789:$F$3466,6,0))/1000000</f>
        <v>566.18619438999997</v>
      </c>
      <c r="E342" s="71" t="s">
        <v>3557</v>
      </c>
      <c r="F342" s="71" t="s">
        <v>3557</v>
      </c>
    </row>
    <row r="343" spans="1:6">
      <c r="A343" s="60" t="s">
        <v>5515</v>
      </c>
      <c r="B343" s="71"/>
      <c r="C343" s="71">
        <f>(VLOOKUP($A343,'Base de dados 2014'!$A$2722:$C$3407,3,0))/1000000</f>
        <v>42363.991074029997</v>
      </c>
      <c r="D343" s="71">
        <f>(VLOOKUP($A343,'Base de dados 2015'!$A$2789:$F$3466,6,0))/1000000</f>
        <v>69870.742466059994</v>
      </c>
      <c r="E343" s="71">
        <f>(VLOOKUP($A343,'Base de dados 2016'!$A$2833:$F$3547,6,0))/1000000</f>
        <v>46732.340643819996</v>
      </c>
      <c r="F343" s="71">
        <f>(VLOOKUP($A343,'Base de dados 2017'!$A$2961:$F$3683,6,0))/1000000</f>
        <v>170067.04142276</v>
      </c>
    </row>
    <row r="344" spans="1:6">
      <c r="A344" s="60" t="s">
        <v>5516</v>
      </c>
      <c r="B344" s="71">
        <f>VLOOKUP($A344,'Base de dados 2013'!$A$52:$F$83,4,0)/1000000</f>
        <v>1188312.7744429198</v>
      </c>
      <c r="C344" s="71">
        <f>(VLOOKUP($A344,'Base de dados 2014'!$A$2722:$C$3407,3,0))/1000000</f>
        <v>-27894.45519312</v>
      </c>
      <c r="D344" s="71">
        <f>(VLOOKUP($A344,'Base de dados 2015'!$A$2789:$F$3466,6,0))/1000000</f>
        <v>-77764.323821060185</v>
      </c>
      <c r="E344" s="71">
        <f>(VLOOKUP($A344,'Base de dados 2016'!$A$2833:$F$3547,6,0))/1000000</f>
        <v>98604.870016489993</v>
      </c>
      <c r="F344" s="71">
        <f>(VLOOKUP($A344,'Base de dados 2017'!$A$2961:$F$3683,6,0))/1000000</f>
        <v>-44362.224184890001</v>
      </c>
    </row>
    <row r="345" spans="1:6">
      <c r="D345" s="71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44"/>
  <sheetViews>
    <sheetView workbookViewId="0"/>
  </sheetViews>
  <sheetFormatPr defaultRowHeight="15"/>
  <cols>
    <col min="1" max="1" width="117.42578125" style="60" bestFit="1" customWidth="1"/>
    <col min="2" max="2" width="9.28515625" style="60" bestFit="1" customWidth="1"/>
    <col min="3" max="3" width="10.140625" style="60" bestFit="1" customWidth="1"/>
    <col min="4" max="6" width="9.28515625" style="60" bestFit="1" customWidth="1"/>
    <col min="7" max="16384" width="9.140625" style="60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5168</v>
      </c>
      <c r="B2" s="71">
        <f>VLOOKUP($A2,'Base de dados 2013'!$A$52:$F$83,5,0)/1000000</f>
        <v>509413.65706321999</v>
      </c>
      <c r="C2" s="71">
        <f>(VLOOKUP($A2,'Base de dados 2014'!$A$2030:$C$2715,3,0))/1000000</f>
        <v>599695.41613459995</v>
      </c>
      <c r="D2" s="71">
        <f>(VLOOKUP($A2,'Base de dados 2015'!$A$2105:$F$2782,6,0))/1000000</f>
        <v>699886.99245962</v>
      </c>
      <c r="E2" s="71">
        <f>(VLOOKUP($A2,'Base de dados 2016'!$A$2112:$F$2826,6,0))/1000000</f>
        <v>694768.64964212012</v>
      </c>
      <c r="F2" s="71">
        <f>(VLOOKUP($A2,'Base de dados 2017'!$A$2232:$F$2954,6,0))/1000000</f>
        <v>879672.73038969992</v>
      </c>
    </row>
    <row r="3" spans="1:6">
      <c r="A3" s="60" t="s">
        <v>5123</v>
      </c>
      <c r="B3" s="71">
        <f>VLOOKUP($A3,'Base de dados 2013'!$A$52:$F$83,5,0)/1000000</f>
        <v>192486.23671309001</v>
      </c>
      <c r="C3" s="71">
        <f>(VLOOKUP($A3,'Base de dados 2014'!$A$2030:$C$2715,3,0))/1000000</f>
        <v>178619.62744882001</v>
      </c>
      <c r="D3" s="71">
        <f>(VLOOKUP($A3,'Base de dados 2015'!$A$2105:$F$2782,6,0))/1000000</f>
        <v>200111.88972857001</v>
      </c>
      <c r="E3" s="71">
        <f>(VLOOKUP($A3,'Base de dados 2016'!$A$2112:$F$2826,6,0))/1000000</f>
        <v>197586.84944915</v>
      </c>
      <c r="F3" s="71">
        <f>(VLOOKUP($A3,'Base de dados 2017'!$A$2232:$F$2954,6,0))/1000000</f>
        <v>230811.47275483998</v>
      </c>
    </row>
    <row r="4" spans="1:6">
      <c r="A4" s="60" t="s">
        <v>5201</v>
      </c>
      <c r="B4" s="71"/>
      <c r="C4" s="71">
        <f>(VLOOKUP($A4,'Base de dados 2014'!$A$2030:$C$2715,3,0))/1000000</f>
        <v>142925.79849607</v>
      </c>
      <c r="D4" s="71">
        <f>(VLOOKUP($A4,'Base de dados 2015'!$A$2105:$F$2782,6,0))/1000000</f>
        <v>182104.75616555999</v>
      </c>
      <c r="E4" s="71">
        <f>(VLOOKUP($A4,'Base de dados 2016'!$A$2112:$F$2826,6,0))/1000000</f>
        <v>179056.62483049999</v>
      </c>
      <c r="F4" s="71">
        <f>(VLOOKUP($A4,'Base de dados 2017'!$A$2232:$F$2954,6,0))/1000000</f>
        <v>209719.33376487004</v>
      </c>
    </row>
    <row r="5" spans="1:6">
      <c r="A5" s="60" t="s">
        <v>5202</v>
      </c>
      <c r="B5" s="71"/>
      <c r="C5" s="71">
        <f>(VLOOKUP($A5,'Base de dados 2014'!$A$2030:$C$2715,3,0))/1000000</f>
        <v>89861.822641649997</v>
      </c>
      <c r="D5" s="71">
        <f>(VLOOKUP($A5,'Base de dados 2015'!$A$2105:$F$2782,6,0))/1000000</f>
        <v>113391.39214164</v>
      </c>
      <c r="E5" s="71">
        <f>(VLOOKUP($A5,'Base de dados 2016'!$A$2112:$F$2826,6,0))/1000000</f>
        <v>112427.68501008001</v>
      </c>
      <c r="F5" s="71">
        <f>(VLOOKUP($A5,'Base de dados 2017'!$A$2232:$F$2954,6,0))/1000000</f>
        <v>127431.18093395</v>
      </c>
    </row>
    <row r="6" spans="1:6">
      <c r="A6" s="60" t="s">
        <v>5203</v>
      </c>
      <c r="B6" s="71"/>
      <c r="C6" s="71">
        <f>(VLOOKUP($A6,'Base de dados 2014'!$A$2030:$C$2715,3,0))/1000000</f>
        <v>52691.533442569998</v>
      </c>
      <c r="D6" s="71">
        <f>(VLOOKUP($A6,'Base de dados 2015'!$A$2105:$F$2782,6,0))/1000000</f>
        <v>68085.716482460004</v>
      </c>
      <c r="E6" s="71">
        <f>(VLOOKUP($A6,'Base de dados 2016'!$A$2112:$F$2826,6,0))/1000000</f>
        <v>66267.081575019998</v>
      </c>
      <c r="F6" s="71">
        <f>(VLOOKUP($A6,'Base de dados 2017'!$A$2232:$F$2954,6,0))/1000000</f>
        <v>81828.729622190003</v>
      </c>
    </row>
    <row r="7" spans="1:6">
      <c r="A7" s="60" t="s">
        <v>5204</v>
      </c>
      <c r="B7" s="71"/>
      <c r="C7" s="71">
        <f>(VLOOKUP($A7,'Base de dados 2014'!$A$2030:$C$2715,3,0))/1000000</f>
        <v>338.65761693000002</v>
      </c>
      <c r="D7" s="71">
        <f>(VLOOKUP($A7,'Base de dados 2015'!$A$2105:$F$2782,6,0))/1000000</f>
        <v>627.64754146000007</v>
      </c>
      <c r="E7" s="71">
        <f>(VLOOKUP($A7,'Base de dados 2016'!$A$2112:$F$2826,6,0))/1000000</f>
        <v>361.85824539999999</v>
      </c>
      <c r="F7" s="71">
        <f>(VLOOKUP($A7,'Base de dados 2017'!$A$2232:$F$2954,6,0))/1000000</f>
        <v>459.42320873</v>
      </c>
    </row>
    <row r="8" spans="1:6">
      <c r="A8" s="60" t="s">
        <v>5205</v>
      </c>
      <c r="B8" s="71"/>
      <c r="C8" s="71">
        <f>(VLOOKUP($A8,'Base de dados 2014'!$A$2030:$C$2715,3,0))/1000000</f>
        <v>27205.521865340001</v>
      </c>
      <c r="D8" s="71">
        <f>(VLOOKUP($A8,'Base de dados 2015'!$A$2105:$F$2782,6,0))/1000000</f>
        <v>9841.8418407799982</v>
      </c>
      <c r="E8" s="71">
        <f>(VLOOKUP($A8,'Base de dados 2016'!$A$2112:$F$2826,6,0))/1000000</f>
        <v>9686.7371373899987</v>
      </c>
      <c r="F8" s="71">
        <f>(VLOOKUP($A8,'Base de dados 2017'!$A$2232:$F$2954,6,0))/1000000</f>
        <v>11850.479779609999</v>
      </c>
    </row>
    <row r="9" spans="1:6">
      <c r="A9" s="60" t="s">
        <v>5206</v>
      </c>
      <c r="B9" s="71"/>
      <c r="C9" s="71">
        <f>(VLOOKUP($A9,'Base de dados 2014'!$A$2030:$C$2715,3,0))/1000000</f>
        <v>13987.02840148</v>
      </c>
      <c r="D9" s="71">
        <f>(VLOOKUP($A9,'Base de dados 2015'!$A$2105:$F$2782,6,0))/1000000</f>
        <v>0</v>
      </c>
      <c r="E9" s="71">
        <f>(VLOOKUP($A9,'Base de dados 2016'!$A$2112:$F$2826,6,0))/1000000</f>
        <v>2670.5545999899996</v>
      </c>
      <c r="F9" s="71">
        <f>(VLOOKUP($A9,'Base de dados 2017'!$A$2232:$F$2954,6,0))/1000000</f>
        <v>3109.0086099299997</v>
      </c>
    </row>
    <row r="10" spans="1:6">
      <c r="A10" s="60" t="s">
        <v>5207</v>
      </c>
      <c r="B10" s="71"/>
      <c r="C10" s="71">
        <f>(VLOOKUP($A10,'Base de dados 2014'!$A$2030:$C$2715,3,0))/1000000</f>
        <v>11024.544886610001</v>
      </c>
      <c r="D10" s="71">
        <f>(VLOOKUP($A10,'Base de dados 2015'!$A$2105:$F$2782,6,0))/1000000</f>
        <v>7418.6318113900006</v>
      </c>
      <c r="E10" s="71">
        <f>(VLOOKUP($A10,'Base de dados 2016'!$A$2112:$F$2826,6,0))/1000000</f>
        <v>5008.9822128300002</v>
      </c>
      <c r="F10" s="71">
        <f>(VLOOKUP($A10,'Base de dados 2017'!$A$2232:$F$2954,6,0))/1000000</f>
        <v>6381.5248545100003</v>
      </c>
    </row>
    <row r="11" spans="1:6">
      <c r="A11" s="60" t="s">
        <v>5208</v>
      </c>
      <c r="B11" s="71"/>
      <c r="C11" s="71">
        <f>(VLOOKUP($A11,'Base de dados 2014'!$A$2030:$C$2715,3,0))/1000000</f>
        <v>902.15481303999991</v>
      </c>
      <c r="D11" s="71">
        <f>(VLOOKUP($A11,'Base de dados 2015'!$A$2105:$F$2782,6,0))/1000000</f>
        <v>1002.12229327</v>
      </c>
      <c r="E11" s="71">
        <f>(VLOOKUP($A11,'Base de dados 2016'!$A$2112:$F$2826,6,0))/1000000</f>
        <v>1012.23400481</v>
      </c>
      <c r="F11" s="71">
        <f>(VLOOKUP($A11,'Base de dados 2017'!$A$2232:$F$2954,6,0))/1000000</f>
        <v>1222.60635574</v>
      </c>
    </row>
    <row r="12" spans="1:6">
      <c r="A12" s="60" t="s">
        <v>5209</v>
      </c>
      <c r="B12" s="71"/>
      <c r="C12" s="71">
        <f>(VLOOKUP($A12,'Base de dados 2014'!$A$2030:$C$2715,3,0))/1000000</f>
        <v>435.63680445999995</v>
      </c>
      <c r="D12" s="71">
        <f>(VLOOKUP($A12,'Base de dados 2015'!$A$2105:$F$2782,6,0))/1000000</f>
        <v>532.64322197000001</v>
      </c>
      <c r="E12" s="71">
        <f>(VLOOKUP($A12,'Base de dados 2016'!$A$2112:$F$2826,6,0))/1000000</f>
        <v>462.91614013999998</v>
      </c>
      <c r="F12" s="71">
        <f>(VLOOKUP($A12,'Base de dados 2017'!$A$2232:$F$2954,6,0))/1000000</f>
        <v>247.94029343</v>
      </c>
    </row>
    <row r="13" spans="1:6">
      <c r="A13" s="60" t="s">
        <v>5210</v>
      </c>
      <c r="B13" s="71"/>
      <c r="C13" s="71">
        <f>(VLOOKUP($A13,'Base de dados 2014'!$A$2030:$C$2715,3,0))/1000000</f>
        <v>24.249651910000001</v>
      </c>
      <c r="D13" s="71">
        <f>(VLOOKUP($A13,'Base de dados 2015'!$A$2105:$F$2782,6,0))/1000000</f>
        <v>114.88134281999999</v>
      </c>
      <c r="E13" s="71">
        <f>(VLOOKUP($A13,'Base de dados 2016'!$A$2112:$F$2826,6,0))/1000000</f>
        <v>21.52476382</v>
      </c>
      <c r="F13" s="71">
        <f>(VLOOKUP($A13,'Base de dados 2017'!$A$2232:$F$2954,6,0))/1000000</f>
        <v>75.185933719999994</v>
      </c>
    </row>
    <row r="14" spans="1:6">
      <c r="A14" s="60" t="s">
        <v>5211</v>
      </c>
      <c r="B14" s="71"/>
      <c r="C14" s="71">
        <f>(VLOOKUP($A14,'Base de dados 2014'!$A$2030:$C$2715,3,0))/1000000</f>
        <v>831.90660783999999</v>
      </c>
      <c r="D14" s="71">
        <f>(VLOOKUP($A14,'Base de dados 2015'!$A$2105:$F$2782,6,0))/1000000</f>
        <v>773.56317133000005</v>
      </c>
      <c r="E14" s="71">
        <f>(VLOOKUP($A14,'Base de dados 2016'!$A$2112:$F$2826,6,0))/1000000</f>
        <v>510.52541580000002</v>
      </c>
      <c r="F14" s="71">
        <f>(VLOOKUP($A14,'Base de dados 2017'!$A$2232:$F$2954,6,0))/1000000</f>
        <v>814.21373227999993</v>
      </c>
    </row>
    <row r="15" spans="1:6">
      <c r="A15" s="60" t="s">
        <v>5212</v>
      </c>
      <c r="B15" s="71"/>
      <c r="C15" s="71">
        <f>(VLOOKUP($A15,'Base de dados 2014'!$A$2030:$C$2715,3,0))/1000000</f>
        <v>3740.2113013099997</v>
      </c>
      <c r="D15" s="71">
        <f>(VLOOKUP($A15,'Base de dados 2015'!$A$2105:$F$2782,6,0))/1000000</f>
        <v>4140.5022575999992</v>
      </c>
      <c r="E15" s="71">
        <f>(VLOOKUP($A15,'Base de dados 2016'!$A$2112:$F$2826,6,0))/1000000</f>
        <v>4702.0382506800006</v>
      </c>
      <c r="F15" s="71">
        <f>(VLOOKUP($A15,'Base de dados 2017'!$A$2232:$F$2954,6,0))/1000000</f>
        <v>4802.8761525</v>
      </c>
    </row>
    <row r="16" spans="1:6">
      <c r="A16" s="60" t="s">
        <v>5213</v>
      </c>
      <c r="B16" s="71"/>
      <c r="C16" s="71">
        <f>(VLOOKUP($A16,'Base de dados 2014'!$A$2030:$C$2715,3,0))/1000000</f>
        <v>2845.0240522899999</v>
      </c>
      <c r="D16" s="71">
        <f>(VLOOKUP($A16,'Base de dados 2015'!$A$2105:$F$2782,6,0))/1000000</f>
        <v>2974.8806425600001</v>
      </c>
      <c r="E16" s="71">
        <f>(VLOOKUP($A16,'Base de dados 2016'!$A$2112:$F$2826,6,0))/1000000</f>
        <v>3364.5975400100001</v>
      </c>
      <c r="F16" s="71">
        <f>(VLOOKUP($A16,'Base de dados 2017'!$A$2232:$F$2954,6,0))/1000000</f>
        <v>3242.2591692300002</v>
      </c>
    </row>
    <row r="17" spans="1:6">
      <c r="A17" s="60" t="s">
        <v>5214</v>
      </c>
      <c r="B17" s="71"/>
      <c r="C17" s="71">
        <f>(VLOOKUP($A17,'Base de dados 2014'!$A$2030:$C$2715,3,0))/1000000</f>
        <v>890.46471010000005</v>
      </c>
      <c r="D17" s="71">
        <f>(VLOOKUP($A17,'Base de dados 2015'!$A$2105:$F$2782,6,0))/1000000</f>
        <v>1155.9258657999999</v>
      </c>
      <c r="E17" s="71">
        <f>(VLOOKUP($A17,'Base de dados 2016'!$A$2112:$F$2826,6,0))/1000000</f>
        <v>1318.08626196</v>
      </c>
      <c r="F17" s="71">
        <f>(VLOOKUP($A17,'Base de dados 2017'!$A$2232:$F$2954,6,0))/1000000</f>
        <v>1557.4527654999999</v>
      </c>
    </row>
    <row r="18" spans="1:6">
      <c r="A18" s="60" t="s">
        <v>5215</v>
      </c>
      <c r="B18" s="71"/>
      <c r="C18" s="71">
        <f>(VLOOKUP($A18,'Base de dados 2014'!$A$2030:$C$2715,3,0))/1000000</f>
        <v>4.60985947</v>
      </c>
      <c r="D18" s="71">
        <f>(VLOOKUP($A18,'Base de dados 2015'!$A$2105:$F$2782,6,0))/1000000</f>
        <v>9.6957492399999996</v>
      </c>
      <c r="E18" s="71">
        <f>(VLOOKUP($A18,'Base de dados 2016'!$A$2112:$F$2826,6,0))/1000000</f>
        <v>19.35444871</v>
      </c>
      <c r="F18" s="71">
        <f>(VLOOKUP($A18,'Base de dados 2017'!$A$2232:$F$2954,6,0))/1000000</f>
        <v>3.16421777</v>
      </c>
    </row>
    <row r="19" spans="1:6">
      <c r="A19" s="73" t="s">
        <v>5896</v>
      </c>
      <c r="B19" s="71"/>
      <c r="C19" s="71">
        <f>(VLOOKUP($A19,'Base de dados 2014'!$A$2030:$C$2715,3,0))/1000000</f>
        <v>1037.5943066900002</v>
      </c>
      <c r="D19" s="71" t="s">
        <v>3557</v>
      </c>
      <c r="E19" s="71" t="s">
        <v>3557</v>
      </c>
      <c r="F19" s="71" t="s">
        <v>3557</v>
      </c>
    </row>
    <row r="20" spans="1:6">
      <c r="A20" s="73" t="s">
        <v>5216</v>
      </c>
      <c r="B20" s="71"/>
      <c r="C20" s="71">
        <f>(VLOOKUP($A20,'Base de dados 2014'!$A$2030:$C$2715,3,0))/1000000</f>
        <v>0.96470784999999992</v>
      </c>
      <c r="D20" s="71" t="s">
        <v>3557</v>
      </c>
      <c r="E20" s="71" t="s">
        <v>3557</v>
      </c>
      <c r="F20" s="71" t="s">
        <v>3557</v>
      </c>
    </row>
    <row r="21" spans="1:6">
      <c r="A21" s="73" t="s">
        <v>5217</v>
      </c>
      <c r="B21" s="71"/>
      <c r="C21" s="71">
        <f>(VLOOKUP($A21,'Base de dados 2014'!$A$2030:$C$2715,3,0))/1000000</f>
        <v>1.5314650400000001</v>
      </c>
      <c r="D21" s="71" t="s">
        <v>3557</v>
      </c>
      <c r="E21" s="71" t="s">
        <v>3557</v>
      </c>
      <c r="F21" s="71" t="s">
        <v>3557</v>
      </c>
    </row>
    <row r="22" spans="1:6">
      <c r="A22" s="73" t="s">
        <v>5218</v>
      </c>
      <c r="B22" s="71"/>
      <c r="C22" s="71">
        <f>(VLOOKUP($A22,'Base de dados 2014'!$A$2030:$C$2715,3,0))/1000000</f>
        <v>1035.0981337999999</v>
      </c>
      <c r="D22" s="71" t="s">
        <v>3557</v>
      </c>
      <c r="E22" s="71" t="s">
        <v>3557</v>
      </c>
      <c r="F22" s="71" t="s">
        <v>3557</v>
      </c>
    </row>
    <row r="23" spans="1:6">
      <c r="A23" s="60" t="s">
        <v>5219</v>
      </c>
      <c r="B23" s="71"/>
      <c r="C23" s="71">
        <f>(VLOOKUP($A23,'Base de dados 2014'!$A$2030:$C$2715,3,0))/1000000</f>
        <v>3710.5014794099998</v>
      </c>
      <c r="D23" s="71">
        <f>(VLOOKUP($A23,'Base de dados 2015'!$A$2105:$F$2782,6,0))/1000000</f>
        <v>4024.7894646300001</v>
      </c>
      <c r="E23" s="71">
        <f>(VLOOKUP($A23,'Base de dados 2016'!$A$2112:$F$2826,6,0))/1000000</f>
        <v>4141.4492305799995</v>
      </c>
      <c r="F23" s="71">
        <f>(VLOOKUP($A23,'Base de dados 2017'!$A$2232:$F$2954,6,0))/1000000</f>
        <v>4438.7830578599996</v>
      </c>
    </row>
    <row r="24" spans="1:6">
      <c r="A24" s="60" t="s">
        <v>5220</v>
      </c>
      <c r="B24" s="71"/>
      <c r="C24" s="71">
        <f>(VLOOKUP($A24,'Base de dados 2014'!$A$2030:$C$2715,3,0))/1000000</f>
        <v>928.92813410999997</v>
      </c>
      <c r="D24" s="71">
        <f>(VLOOKUP($A24,'Base de dados 2015'!$A$2105:$F$2782,6,0))/1000000</f>
        <v>1122.15825915</v>
      </c>
      <c r="E24" s="71">
        <f>(VLOOKUP($A24,'Base de dados 2016'!$A$2112:$F$2826,6,0))/1000000</f>
        <v>1532.8897434200001</v>
      </c>
      <c r="F24" s="71">
        <f>(VLOOKUP($A24,'Base de dados 2017'!$A$2232:$F$2954,6,0))/1000000</f>
        <v>1761.4880437899999</v>
      </c>
    </row>
    <row r="25" spans="1:6">
      <c r="A25" s="60" t="s">
        <v>5221</v>
      </c>
      <c r="B25" s="71"/>
      <c r="C25" s="71">
        <f>(VLOOKUP($A25,'Base de dados 2014'!$A$2030:$C$2715,3,0))/1000000</f>
        <v>254.04209372</v>
      </c>
      <c r="D25" s="71">
        <f>(VLOOKUP($A25,'Base de dados 2015'!$A$2105:$F$2782,6,0))/1000000</f>
        <v>230.48537997</v>
      </c>
      <c r="E25" s="71">
        <f>(VLOOKUP($A25,'Base de dados 2016'!$A$2112:$F$2826,6,0))/1000000</f>
        <v>180.81232699</v>
      </c>
      <c r="F25" s="71">
        <f>(VLOOKUP($A25,'Base de dados 2017'!$A$2232:$F$2954,6,0))/1000000</f>
        <v>170.31291037</v>
      </c>
    </row>
    <row r="26" spans="1:6">
      <c r="A26" s="60" t="s">
        <v>5222</v>
      </c>
      <c r="B26" s="71"/>
      <c r="C26" s="71">
        <f>(VLOOKUP($A26,'Base de dados 2014'!$A$2030:$C$2715,3,0))/1000000</f>
        <v>2527.7811937600004</v>
      </c>
      <c r="D26" s="71">
        <f>(VLOOKUP($A26,'Base de dados 2015'!$A$2105:$F$2782,6,0))/1000000</f>
        <v>2672.1458255100001</v>
      </c>
      <c r="E26" s="71">
        <f>(VLOOKUP($A26,'Base de dados 2016'!$A$2112:$F$2826,6,0))/1000000</f>
        <v>2427.7471601699999</v>
      </c>
      <c r="F26" s="71">
        <f>(VLOOKUP($A26,'Base de dados 2017'!$A$2232:$F$2954,6,0))/1000000</f>
        <v>2506.9821036999997</v>
      </c>
    </row>
    <row r="27" spans="1:6">
      <c r="A27" s="60" t="s">
        <v>5124</v>
      </c>
      <c r="B27" s="71">
        <f>VLOOKUP($A27,'Base de dados 2013'!$A$52:$F$83,5,0)/1000000</f>
        <v>7757.4245085599996</v>
      </c>
      <c r="C27" s="71">
        <f>(VLOOKUP($A27,'Base de dados 2014'!$A$2030:$C$2715,3,0))/1000000</f>
        <v>25417.959474529998</v>
      </c>
      <c r="D27" s="71">
        <f>(VLOOKUP($A27,'Base de dados 2015'!$A$2105:$F$2782,6,0))/1000000</f>
        <v>30617.992716209999</v>
      </c>
      <c r="E27" s="71">
        <f>(VLOOKUP($A27,'Base de dados 2016'!$A$2112:$F$2826,6,0))/1000000</f>
        <v>35318.634235539997</v>
      </c>
      <c r="F27" s="71">
        <f>(VLOOKUP($A27,'Base de dados 2017'!$A$2232:$F$2954,6,0))/1000000</f>
        <v>40506.643995229999</v>
      </c>
    </row>
    <row r="28" spans="1:6">
      <c r="A28" s="60" t="s">
        <v>5223</v>
      </c>
      <c r="B28" s="71"/>
      <c r="C28" s="71">
        <f>(VLOOKUP($A28,'Base de dados 2014'!$A$2030:$C$2715,3,0))/1000000</f>
        <v>18832.36853544</v>
      </c>
      <c r="D28" s="71">
        <f>(VLOOKUP($A28,'Base de dados 2015'!$A$2105:$F$2782,6,0))/1000000</f>
        <v>23685.174159220001</v>
      </c>
      <c r="E28" s="71">
        <f>(VLOOKUP($A28,'Base de dados 2016'!$A$2112:$F$2826,6,0))/1000000</f>
        <v>27771.586761179999</v>
      </c>
      <c r="F28" s="71">
        <f>(VLOOKUP($A28,'Base de dados 2017'!$A$2232:$F$2954,6,0))/1000000</f>
        <v>32546.591467319999</v>
      </c>
    </row>
    <row r="29" spans="1:6">
      <c r="A29" s="60" t="s">
        <v>5224</v>
      </c>
      <c r="B29" s="71"/>
      <c r="C29" s="71">
        <f>(VLOOKUP($A29,'Base de dados 2014'!$A$2030:$C$2715,3,0))/1000000</f>
        <v>17481.064112529999</v>
      </c>
      <c r="D29" s="71">
        <f>(VLOOKUP($A29,'Base de dados 2015'!$A$2105:$F$2782,6,0))/1000000</f>
        <v>22142.453459400003</v>
      </c>
      <c r="E29" s="71">
        <f>(VLOOKUP($A29,'Base de dados 2016'!$A$2112:$F$2826,6,0))/1000000</f>
        <v>25918.263571569998</v>
      </c>
      <c r="F29" s="71">
        <f>(VLOOKUP($A29,'Base de dados 2017'!$A$2232:$F$2954,6,0))/1000000</f>
        <v>30373.801370009998</v>
      </c>
    </row>
    <row r="30" spans="1:6">
      <c r="A30" s="60" t="s">
        <v>5225</v>
      </c>
      <c r="B30" s="71"/>
      <c r="C30" s="71">
        <f>(VLOOKUP($A30,'Base de dados 2014'!$A$2030:$C$2715,3,0))/1000000</f>
        <v>220.2332691</v>
      </c>
      <c r="D30" s="71">
        <f>(VLOOKUP($A30,'Base de dados 2015'!$A$2105:$F$2782,6,0))/1000000</f>
        <v>281.43112702999997</v>
      </c>
      <c r="E30" s="71">
        <f>(VLOOKUP($A30,'Base de dados 2016'!$A$2112:$F$2826,6,0))/1000000</f>
        <v>290.43175331999998</v>
      </c>
      <c r="F30" s="71">
        <f>(VLOOKUP($A30,'Base de dados 2017'!$A$2232:$F$2954,6,0))/1000000</f>
        <v>296.46552931999997</v>
      </c>
    </row>
    <row r="31" spans="1:6">
      <c r="A31" s="60" t="s">
        <v>5226</v>
      </c>
      <c r="B31" s="71"/>
      <c r="C31" s="71">
        <f>(VLOOKUP($A31,'Base de dados 2014'!$A$2030:$C$2715,3,0))/1000000</f>
        <v>8.2149030599999993</v>
      </c>
      <c r="D31" s="71">
        <f>(VLOOKUP($A31,'Base de dados 2015'!$A$2105:$F$2782,6,0))/1000000</f>
        <v>12.70293182</v>
      </c>
      <c r="E31" s="71">
        <f>(VLOOKUP($A31,'Base de dados 2016'!$A$2112:$F$2826,6,0))/1000000</f>
        <v>10.34048046</v>
      </c>
      <c r="F31" s="71">
        <f>(VLOOKUP($A31,'Base de dados 2017'!$A$2232:$F$2954,6,0))/1000000</f>
        <v>23.341123719999999</v>
      </c>
    </row>
    <row r="32" spans="1:6">
      <c r="A32" s="60" t="s">
        <v>2892</v>
      </c>
      <c r="B32" s="71"/>
      <c r="C32" s="71" t="s">
        <v>3557</v>
      </c>
      <c r="D32" s="71" t="s">
        <v>3557</v>
      </c>
      <c r="E32" s="71" t="s">
        <v>3557</v>
      </c>
      <c r="F32" s="71">
        <f>(VLOOKUP($A32,'Base de dados 2017'!$A$2232:$F$2954,6,0))/1000000</f>
        <v>0.42733493</v>
      </c>
    </row>
    <row r="33" spans="1:6">
      <c r="A33" s="60" t="s">
        <v>5227</v>
      </c>
      <c r="B33" s="71"/>
      <c r="C33" s="71">
        <f>(VLOOKUP($A33,'Base de dados 2014'!$A$2030:$C$2715,3,0))/1000000</f>
        <v>1122.4689589899999</v>
      </c>
      <c r="D33" s="71">
        <f>(VLOOKUP($A33,'Base de dados 2015'!$A$2105:$F$2782,6,0))/1000000</f>
        <v>1248.58664097</v>
      </c>
      <c r="E33" s="71">
        <f>(VLOOKUP($A33,'Base de dados 2016'!$A$2112:$F$2826,6,0))/1000000</f>
        <v>1552.55095583</v>
      </c>
      <c r="F33" s="71">
        <f>(VLOOKUP($A33,'Base de dados 2017'!$A$2232:$F$2954,6,0))/1000000</f>
        <v>1852.5561093399999</v>
      </c>
    </row>
    <row r="34" spans="1:6">
      <c r="A34" s="60" t="s">
        <v>5228</v>
      </c>
      <c r="B34" s="71"/>
      <c r="C34" s="71">
        <f>(VLOOKUP($A34,'Base de dados 2014'!$A$2030:$C$2715,3,0))/1000000</f>
        <v>3560.2740359600002</v>
      </c>
      <c r="D34" s="71">
        <f>(VLOOKUP($A34,'Base de dados 2015'!$A$2105:$F$2782,6,0))/1000000</f>
        <v>4158.7594396200002</v>
      </c>
      <c r="E34" s="71">
        <f>(VLOOKUP($A34,'Base de dados 2016'!$A$2112:$F$2826,6,0))/1000000</f>
        <v>4638.3953479399997</v>
      </c>
      <c r="F34" s="71">
        <f>(VLOOKUP($A34,'Base de dados 2017'!$A$2232:$F$2954,6,0))/1000000</f>
        <v>5196.6317967700006</v>
      </c>
    </row>
    <row r="35" spans="1:6">
      <c r="A35" s="60" t="s">
        <v>5229</v>
      </c>
      <c r="B35" s="71"/>
      <c r="C35" s="71">
        <f>(VLOOKUP($A35,'Base de dados 2014'!$A$2030:$C$2715,3,0))/1000000</f>
        <v>3199.6597981899999</v>
      </c>
      <c r="D35" s="71">
        <f>(VLOOKUP($A35,'Base de dados 2015'!$A$2105:$F$2782,6,0))/1000000</f>
        <v>3673.9494437899998</v>
      </c>
      <c r="E35" s="71">
        <f>(VLOOKUP($A35,'Base de dados 2016'!$A$2112:$F$2826,6,0))/1000000</f>
        <v>4187.2811039099997</v>
      </c>
      <c r="F35" s="71">
        <f>(VLOOKUP($A35,'Base de dados 2017'!$A$2232:$F$2954,6,0))/1000000</f>
        <v>4607.4902716500001</v>
      </c>
    </row>
    <row r="36" spans="1:6">
      <c r="A36" s="60" t="s">
        <v>5230</v>
      </c>
      <c r="B36" s="71"/>
      <c r="C36" s="71">
        <f>(VLOOKUP($A36,'Base de dados 2014'!$A$2030:$C$2715,3,0))/1000000</f>
        <v>72.489750959999995</v>
      </c>
      <c r="D36" s="71">
        <f>(VLOOKUP($A36,'Base de dados 2015'!$A$2105:$F$2782,6,0))/1000000</f>
        <v>80.868189689999994</v>
      </c>
      <c r="E36" s="71">
        <f>(VLOOKUP($A36,'Base de dados 2016'!$A$2112:$F$2826,6,0))/1000000</f>
        <v>104.34747415999999</v>
      </c>
      <c r="F36" s="71">
        <f>(VLOOKUP($A36,'Base de dados 2017'!$A$2232:$F$2954,6,0))/1000000</f>
        <v>138.41377346000002</v>
      </c>
    </row>
    <row r="37" spans="1:6">
      <c r="A37" s="60" t="s">
        <v>5231</v>
      </c>
      <c r="B37" s="71"/>
      <c r="C37" s="71">
        <f>(VLOOKUP($A37,'Base de dados 2014'!$A$2030:$C$2715,3,0))/1000000</f>
        <v>1.84372358</v>
      </c>
      <c r="D37" s="71">
        <f>(VLOOKUP($A37,'Base de dados 2015'!$A$2105:$F$2782,6,0))/1000000</f>
        <v>3.9707294399999999</v>
      </c>
      <c r="E37" s="71">
        <f>(VLOOKUP($A37,'Base de dados 2016'!$A$2112:$F$2826,6,0))/1000000</f>
        <v>0.52709013000000005</v>
      </c>
      <c r="F37" s="71">
        <f>(VLOOKUP($A37,'Base de dados 2017'!$A$2232:$F$2954,6,0))/1000000</f>
        <v>1.0028064300000001</v>
      </c>
    </row>
    <row r="38" spans="1:6">
      <c r="A38" s="60" t="s">
        <v>5232</v>
      </c>
      <c r="B38" s="71"/>
      <c r="C38" s="71">
        <f>(VLOOKUP($A38,'Base de dados 2014'!$A$2030:$C$2715,3,0))/1000000</f>
        <v>286.18955352</v>
      </c>
      <c r="D38" s="71">
        <f>(VLOOKUP($A38,'Base de dados 2015'!$A$2105:$F$2782,6,0))/1000000</f>
        <v>399.97107669999997</v>
      </c>
      <c r="E38" s="71">
        <f>(VLOOKUP($A38,'Base de dados 2016'!$A$2112:$F$2826,6,0))/1000000</f>
        <v>346.23967973999999</v>
      </c>
      <c r="F38" s="71">
        <f>(VLOOKUP($A38,'Base de dados 2017'!$A$2232:$F$2954,6,0))/1000000</f>
        <v>449.72494523</v>
      </c>
    </row>
    <row r="39" spans="1:6">
      <c r="A39" s="60" t="s">
        <v>5233</v>
      </c>
      <c r="B39" s="71"/>
      <c r="C39" s="71">
        <f>(VLOOKUP($A39,'Base de dados 2014'!$A$2030:$C$2715,3,0))/1000000</f>
        <v>102.9551257</v>
      </c>
      <c r="D39" s="71">
        <f>(VLOOKUP($A39,'Base de dados 2015'!$A$2105:$F$2782,6,0))/1000000</f>
        <v>158.34545326000003</v>
      </c>
      <c r="E39" s="71">
        <f>(VLOOKUP($A39,'Base de dados 2016'!$A$2112:$F$2826,6,0))/1000000</f>
        <v>180.48856754999997</v>
      </c>
      <c r="F39" s="71">
        <f>(VLOOKUP($A39,'Base de dados 2017'!$A$2232:$F$2954,6,0))/1000000</f>
        <v>92.381375939999998</v>
      </c>
    </row>
    <row r="40" spans="1:6">
      <c r="A40" s="60" t="s">
        <v>5234</v>
      </c>
      <c r="B40" s="71"/>
      <c r="C40" s="71">
        <f>(VLOOKUP($A40,'Base de dados 2014'!$A$2030:$C$2715,3,0))/1000000</f>
        <v>4.7433584500000006</v>
      </c>
      <c r="D40" s="71">
        <f>(VLOOKUP($A40,'Base de dados 2015'!$A$2105:$F$2782,6,0))/1000000</f>
        <v>9.3345885600000003</v>
      </c>
      <c r="E40" s="71">
        <f>(VLOOKUP($A40,'Base de dados 2016'!$A$2112:$F$2826,6,0))/1000000</f>
        <v>4.8693793699999999</v>
      </c>
      <c r="F40" s="71">
        <f>(VLOOKUP($A40,'Base de dados 2017'!$A$2232:$F$2954,6,0))/1000000</f>
        <v>10.661439939999999</v>
      </c>
    </row>
    <row r="41" spans="1:6">
      <c r="A41" s="60" t="s">
        <v>5235</v>
      </c>
      <c r="B41" s="71"/>
      <c r="C41" s="71">
        <f>(VLOOKUP($A41,'Base de dados 2014'!$A$2030:$C$2715,3,0))/1000000</f>
        <v>0.13427902</v>
      </c>
      <c r="D41" s="71">
        <f>(VLOOKUP($A41,'Base de dados 2015'!$A$2105:$F$2782,6,0))/1000000</f>
        <v>0.40462336999999998</v>
      </c>
      <c r="E41" s="71">
        <f>(VLOOKUP($A41,'Base de dados 2016'!$A$2112:$F$2826,6,0))/1000000</f>
        <v>2.1160985099999996</v>
      </c>
      <c r="F41" s="71">
        <f>(VLOOKUP($A41,'Base de dados 2017'!$A$2232:$F$2954,6,0))/1000000</f>
        <v>0.77917773999999995</v>
      </c>
    </row>
    <row r="42" spans="1:6">
      <c r="A42" s="60" t="s">
        <v>5236</v>
      </c>
      <c r="B42" s="71"/>
      <c r="C42" s="71">
        <f>(VLOOKUP($A42,'Base de dados 2014'!$A$2030:$C$2715,3,0))/1000000</f>
        <v>98.07748823</v>
      </c>
      <c r="D42" s="71">
        <f>(VLOOKUP($A42,'Base de dados 2015'!$A$2105:$F$2782,6,0))/1000000</f>
        <v>148.60624133000002</v>
      </c>
      <c r="E42" s="71">
        <f>(VLOOKUP($A42,'Base de dados 2016'!$A$2112:$F$2826,6,0))/1000000</f>
        <v>173.50308966999998</v>
      </c>
      <c r="F42" s="71">
        <f>(VLOOKUP($A42,'Base de dados 2017'!$A$2232:$F$2954,6,0))/1000000</f>
        <v>80.94075826000001</v>
      </c>
    </row>
    <row r="43" spans="1:6">
      <c r="A43" s="60" t="s">
        <v>5237</v>
      </c>
      <c r="B43" s="71"/>
      <c r="C43" s="71">
        <f>(VLOOKUP($A43,'Base de dados 2014'!$A$2030:$C$2715,3,0))/1000000</f>
        <v>1049.6403514799999</v>
      </c>
      <c r="D43" s="71">
        <f>(VLOOKUP($A43,'Base de dados 2015'!$A$2105:$F$2782,6,0))/1000000</f>
        <v>328.80696383000003</v>
      </c>
      <c r="E43" s="71">
        <f>(VLOOKUP($A43,'Base de dados 2016'!$A$2112:$F$2826,6,0))/1000000</f>
        <v>524.66520596999999</v>
      </c>
      <c r="F43" s="71">
        <f>(VLOOKUP($A43,'Base de dados 2017'!$A$2232:$F$2954,6,0))/1000000</f>
        <v>580.28457972000001</v>
      </c>
    </row>
    <row r="44" spans="1:6">
      <c r="A44" s="60" t="s">
        <v>5238</v>
      </c>
      <c r="B44" s="71"/>
      <c r="C44" s="71">
        <f>(VLOOKUP($A44,'Base de dados 2014'!$A$2030:$C$2715,3,0))/1000000</f>
        <v>7.6226942800000002</v>
      </c>
      <c r="D44" s="71">
        <f>(VLOOKUP($A44,'Base de dados 2015'!$A$2105:$F$2782,6,0))/1000000</f>
        <v>17.41366927</v>
      </c>
      <c r="E44" s="71">
        <f>(VLOOKUP($A44,'Base de dados 2016'!$A$2112:$F$2826,6,0))/1000000</f>
        <v>11.468476800000001</v>
      </c>
      <c r="F44" s="71">
        <f>(VLOOKUP($A44,'Base de dados 2017'!$A$2232:$F$2954,6,0))/1000000</f>
        <v>8.756913410000001</v>
      </c>
    </row>
    <row r="45" spans="1:6">
      <c r="A45" s="60" t="s">
        <v>5239</v>
      </c>
      <c r="B45" s="71"/>
      <c r="C45" s="71">
        <f>(VLOOKUP($A45,'Base de dados 2014'!$A$2030:$C$2715,3,0))/1000000</f>
        <v>9.8093859999999999</v>
      </c>
      <c r="D45" s="71">
        <f>(VLOOKUP($A45,'Base de dados 2015'!$A$2105:$F$2782,6,0))/1000000</f>
        <v>10.43045216</v>
      </c>
      <c r="E45" s="71">
        <f>(VLOOKUP($A45,'Base de dados 2016'!$A$2112:$F$2826,6,0))/1000000</f>
        <v>13.73113158</v>
      </c>
      <c r="F45" s="71">
        <f>(VLOOKUP($A45,'Base de dados 2017'!$A$2232:$F$2954,6,0))/1000000</f>
        <v>11.95230799</v>
      </c>
    </row>
    <row r="46" spans="1:6">
      <c r="A46" s="60" t="s">
        <v>5240</v>
      </c>
      <c r="B46" s="71"/>
      <c r="C46" s="71">
        <f>(VLOOKUP($A46,'Base de dados 2014'!$A$2030:$C$2715,3,0))/1000000</f>
        <v>92.762647229999999</v>
      </c>
      <c r="D46" s="71">
        <f>(VLOOKUP($A46,'Base de dados 2015'!$A$2105:$F$2782,6,0))/1000000</f>
        <v>92.935093349999988</v>
      </c>
      <c r="E46" s="71">
        <f>(VLOOKUP($A46,'Base de dados 2016'!$A$2112:$F$2826,6,0))/1000000</f>
        <v>96.139696209999997</v>
      </c>
      <c r="F46" s="71">
        <f>(VLOOKUP($A46,'Base de dados 2017'!$A$2232:$F$2954,6,0))/1000000</f>
        <v>106.27877009999999</v>
      </c>
    </row>
    <row r="47" spans="1:6">
      <c r="A47" s="60" t="s">
        <v>5241</v>
      </c>
      <c r="B47" s="71"/>
      <c r="C47" s="71">
        <f>(VLOOKUP($A47,'Base de dados 2014'!$A$2030:$C$2715,3,0))/1000000</f>
        <v>2.8929772200000001</v>
      </c>
      <c r="D47" s="71">
        <f>(VLOOKUP($A47,'Base de dados 2015'!$A$2105:$F$2782,6,0))/1000000</f>
        <v>7.7940292800000002</v>
      </c>
      <c r="E47" s="71">
        <f>(VLOOKUP($A47,'Base de dados 2016'!$A$2112:$F$2826,6,0))/1000000</f>
        <v>4.0272171400000003</v>
      </c>
      <c r="F47" s="71">
        <f>(VLOOKUP($A47,'Base de dados 2017'!$A$2232:$F$2954,6,0))/1000000</f>
        <v>4.3710584500000005</v>
      </c>
    </row>
    <row r="48" spans="1:6">
      <c r="A48" s="60" t="s">
        <v>5242</v>
      </c>
      <c r="B48" s="71"/>
      <c r="C48" s="71">
        <f>(VLOOKUP($A48,'Base de dados 2014'!$A$2030:$C$2715,3,0))/1000000</f>
        <v>936.55264675000001</v>
      </c>
      <c r="D48" s="71">
        <f>(VLOOKUP($A48,'Base de dados 2015'!$A$2105:$F$2782,6,0))/1000000</f>
        <v>200.23371977000002</v>
      </c>
      <c r="E48" s="71">
        <f>(VLOOKUP($A48,'Base de dados 2016'!$A$2112:$F$2826,6,0))/1000000</f>
        <v>399.29868424</v>
      </c>
      <c r="F48" s="71">
        <f>(VLOOKUP($A48,'Base de dados 2017'!$A$2232:$F$2954,6,0))/1000000</f>
        <v>448.92552976999997</v>
      </c>
    </row>
    <row r="49" spans="1:6">
      <c r="A49" s="60" t="s">
        <v>5243</v>
      </c>
      <c r="B49" s="71"/>
      <c r="C49" s="71">
        <f>(VLOOKUP($A49,'Base de dados 2014'!$A$2030:$C$2715,3,0))/1000000</f>
        <v>450.75089273000003</v>
      </c>
      <c r="D49" s="71">
        <f>(VLOOKUP($A49,'Base de dados 2015'!$A$2105:$F$2782,6,0))/1000000</f>
        <v>402.52457293000003</v>
      </c>
      <c r="E49" s="71">
        <f>(VLOOKUP($A49,'Base de dados 2016'!$A$2112:$F$2826,6,0))/1000000</f>
        <v>430.92077227999999</v>
      </c>
      <c r="F49" s="71">
        <f>(VLOOKUP($A49,'Base de dados 2017'!$A$2232:$F$2954,6,0))/1000000</f>
        <v>326.32978039</v>
      </c>
    </row>
    <row r="50" spans="1:6">
      <c r="A50" s="60" t="s">
        <v>5244</v>
      </c>
      <c r="B50" s="71"/>
      <c r="C50" s="71">
        <f>(VLOOKUP($A50,'Base de dados 2014'!$A$2030:$C$2715,3,0))/1000000</f>
        <v>1421.9705332200001</v>
      </c>
      <c r="D50" s="71">
        <f>(VLOOKUP($A50,'Base de dados 2015'!$A$2105:$F$2782,6,0))/1000000</f>
        <v>1884.3821273500002</v>
      </c>
      <c r="E50" s="71">
        <f>(VLOOKUP($A50,'Base de dados 2016'!$A$2112:$F$2826,6,0))/1000000</f>
        <v>1772.5775806200002</v>
      </c>
      <c r="F50" s="71">
        <f>(VLOOKUP($A50,'Base de dados 2017'!$A$2232:$F$2954,6,0))/1000000</f>
        <v>1764.4249950899998</v>
      </c>
    </row>
    <row r="51" spans="1:6">
      <c r="A51" s="60" t="s">
        <v>5245</v>
      </c>
      <c r="B51" s="71"/>
      <c r="C51" s="71">
        <f>(VLOOKUP($A51,'Base de dados 2014'!$A$2030:$C$2715,3,0))/1000000</f>
        <v>621.48877596</v>
      </c>
      <c r="D51" s="71">
        <f>(VLOOKUP($A51,'Base de dados 2015'!$A$2105:$F$2782,6,0))/1000000</f>
        <v>742.02746483999999</v>
      </c>
      <c r="E51" s="71">
        <f>(VLOOKUP($A51,'Base de dados 2016'!$A$2112:$F$2826,6,0))/1000000</f>
        <v>708.06573069000001</v>
      </c>
      <c r="F51" s="71">
        <f>(VLOOKUP($A51,'Base de dados 2017'!$A$2232:$F$2954,6,0))/1000000</f>
        <v>902.4366246699999</v>
      </c>
    </row>
    <row r="52" spans="1:6">
      <c r="A52" s="60" t="s">
        <v>5246</v>
      </c>
      <c r="B52" s="71"/>
      <c r="C52" s="71">
        <f>(VLOOKUP($A52,'Base de dados 2014'!$A$2030:$C$2715,3,0))/1000000</f>
        <v>54.842657229999993</v>
      </c>
      <c r="D52" s="71">
        <f>(VLOOKUP($A52,'Base de dados 2015'!$A$2105:$F$2782,6,0))/1000000</f>
        <v>83.367237610000004</v>
      </c>
      <c r="E52" s="71">
        <f>(VLOOKUP($A52,'Base de dados 2016'!$A$2112:$F$2826,6,0))/1000000</f>
        <v>38.457562960000004</v>
      </c>
      <c r="F52" s="71">
        <f>(VLOOKUP($A52,'Base de dados 2017'!$A$2232:$F$2954,6,0))/1000000</f>
        <v>19.495560659999999</v>
      </c>
    </row>
    <row r="53" spans="1:6">
      <c r="A53" s="60" t="s">
        <v>5247</v>
      </c>
      <c r="B53" s="71"/>
      <c r="C53" s="71">
        <f>(VLOOKUP($A53,'Base de dados 2014'!$A$2030:$C$2715,3,0))/1000000</f>
        <v>1.5546513400000002</v>
      </c>
      <c r="D53" s="71">
        <f>(VLOOKUP($A53,'Base de dados 2015'!$A$2105:$F$2782,6,0))/1000000</f>
        <v>2.2390964599999998</v>
      </c>
      <c r="E53" s="71">
        <f>(VLOOKUP($A53,'Base de dados 2016'!$A$2112:$F$2826,6,0))/1000000</f>
        <v>0.15708817</v>
      </c>
      <c r="F53" s="71">
        <f>(VLOOKUP($A53,'Base de dados 2017'!$A$2232:$F$2954,6,0))/1000000</f>
        <v>2.6624393</v>
      </c>
    </row>
    <row r="54" spans="1:6">
      <c r="A54" s="60" t="s">
        <v>5248</v>
      </c>
      <c r="B54" s="71"/>
      <c r="C54" s="71">
        <f>(VLOOKUP($A54,'Base de dados 2014'!$A$2030:$C$2715,3,0))/1000000</f>
        <v>748.05466277999994</v>
      </c>
      <c r="D54" s="71">
        <f>(VLOOKUP($A54,'Base de dados 2015'!$A$2105:$F$2782,6,0))/1000000</f>
        <v>1056.74832844</v>
      </c>
      <c r="E54" s="71">
        <f>(VLOOKUP($A54,'Base de dados 2016'!$A$2112:$F$2826,6,0))/1000000</f>
        <v>1025.8971987999998</v>
      </c>
      <c r="F54" s="71">
        <f>(VLOOKUP($A54,'Base de dados 2017'!$A$2232:$F$2954,6,0))/1000000</f>
        <v>839.83037046000004</v>
      </c>
    </row>
    <row r="55" spans="1:6">
      <c r="A55" s="60" t="s">
        <v>5125</v>
      </c>
      <c r="B55" s="71">
        <f>VLOOKUP($A55,'Base de dados 2013'!$A$52:$F$83,5,0)/1000000</f>
        <v>61533.017163550001</v>
      </c>
      <c r="C55" s="71">
        <f>(VLOOKUP($A55,'Base de dados 2014'!$A$2030:$C$2715,3,0))/1000000</f>
        <v>135254.44037288</v>
      </c>
      <c r="D55" s="71">
        <f>(VLOOKUP($A55,'Base de dados 2015'!$A$2105:$F$2782,6,0))/1000000</f>
        <v>159547.34677667002</v>
      </c>
      <c r="E55" s="71">
        <f>(VLOOKUP($A55,'Base de dados 2016'!$A$2112:$F$2826,6,0))/1000000</f>
        <v>156656.75252496003</v>
      </c>
      <c r="F55" s="71">
        <f>(VLOOKUP($A55,'Base de dados 2017'!$A$2232:$F$2954,6,0))/1000000</f>
        <v>165512.84816935001</v>
      </c>
    </row>
    <row r="56" spans="1:6">
      <c r="A56" s="60" t="s">
        <v>5249</v>
      </c>
      <c r="B56" s="71"/>
      <c r="C56" s="71">
        <f>(VLOOKUP($A56,'Base de dados 2014'!$A$2030:$C$2715,3,0))/1000000</f>
        <v>26593.807779490002</v>
      </c>
      <c r="D56" s="71">
        <f>(VLOOKUP($A56,'Base de dados 2015'!$A$2105:$F$2782,6,0))/1000000</f>
        <v>32557.060384659999</v>
      </c>
      <c r="E56" s="71">
        <f>(VLOOKUP($A56,'Base de dados 2016'!$A$2112:$F$2826,6,0))/1000000</f>
        <v>30185.232584779998</v>
      </c>
      <c r="F56" s="71">
        <f>(VLOOKUP($A56,'Base de dados 2017'!$A$2232:$F$2954,6,0))/1000000</f>
        <v>32699.364587869997</v>
      </c>
    </row>
    <row r="57" spans="1:6">
      <c r="A57" s="60" t="s">
        <v>5250</v>
      </c>
      <c r="B57" s="71"/>
      <c r="C57" s="71">
        <f>(VLOOKUP($A57,'Base de dados 2014'!$A$2030:$C$2715,3,0))/1000000</f>
        <v>24029.107049369999</v>
      </c>
      <c r="D57" s="71">
        <f>(VLOOKUP($A57,'Base de dados 2015'!$A$2105:$F$2782,6,0))/1000000</f>
        <v>29839.396583109999</v>
      </c>
      <c r="E57" s="71">
        <f>(VLOOKUP($A57,'Base de dados 2016'!$A$2112:$F$2826,6,0))/1000000</f>
        <v>27701.027243479999</v>
      </c>
      <c r="F57" s="71">
        <f>(VLOOKUP($A57,'Base de dados 2017'!$A$2232:$F$2954,6,0))/1000000</f>
        <v>30223.06964084</v>
      </c>
    </row>
    <row r="58" spans="1:6">
      <c r="A58" s="60" t="s">
        <v>5251</v>
      </c>
      <c r="B58" s="71"/>
      <c r="C58" s="71">
        <f>(VLOOKUP($A58,'Base de dados 2014'!$A$2030:$C$2715,3,0))/1000000</f>
        <v>2563.68892375</v>
      </c>
      <c r="D58" s="71">
        <f>(VLOOKUP($A58,'Base de dados 2015'!$A$2105:$F$2782,6,0))/1000000</f>
        <v>2717.6638015500002</v>
      </c>
      <c r="E58" s="71">
        <f>(VLOOKUP($A58,'Base de dados 2016'!$A$2112:$F$2826,6,0))/1000000</f>
        <v>2484.2053413000003</v>
      </c>
      <c r="F58" s="71">
        <f>(VLOOKUP($A58,'Base de dados 2017'!$A$2232:$F$2954,6,0))/1000000</f>
        <v>2476.29494703</v>
      </c>
    </row>
    <row r="59" spans="1:6">
      <c r="A59" s="60" t="s">
        <v>5252</v>
      </c>
      <c r="B59" s="71"/>
      <c r="C59" s="71">
        <f>(VLOOKUP($A59,'Base de dados 2014'!$A$2030:$C$2715,3,0))/1000000</f>
        <v>106126.6671737</v>
      </c>
      <c r="D59" s="71">
        <f>(VLOOKUP($A59,'Base de dados 2015'!$A$2105:$F$2782,6,0))/1000000</f>
        <v>125336.60222172001</v>
      </c>
      <c r="E59" s="71">
        <f>(VLOOKUP($A59,'Base de dados 2016'!$A$2112:$F$2826,6,0))/1000000</f>
        <v>124357.37082459001</v>
      </c>
      <c r="F59" s="71">
        <f>(VLOOKUP($A59,'Base de dados 2017'!$A$2232:$F$2954,6,0))/1000000</f>
        <v>130458.28485823001</v>
      </c>
    </row>
    <row r="60" spans="1:6">
      <c r="A60" s="60" t="s">
        <v>5253</v>
      </c>
      <c r="B60" s="71"/>
      <c r="C60" s="71">
        <f>(VLOOKUP($A60,'Base de dados 2014'!$A$2030:$C$2715,3,0))/1000000</f>
        <v>1387.4503193199998</v>
      </c>
      <c r="D60" s="71">
        <f>(VLOOKUP($A60,'Base de dados 2015'!$A$2105:$F$2782,6,0))/1000000</f>
        <v>2498.0010866699999</v>
      </c>
      <c r="E60" s="71">
        <f>(VLOOKUP($A60,'Base de dados 2016'!$A$2112:$F$2826,6,0))/1000000</f>
        <v>1756.8354859600001</v>
      </c>
      <c r="F60" s="71">
        <f>(VLOOKUP($A60,'Base de dados 2017'!$A$2232:$F$2954,6,0))/1000000</f>
        <v>2566.1124456100001</v>
      </c>
    </row>
    <row r="61" spans="1:6">
      <c r="A61" s="60" t="s">
        <v>5254</v>
      </c>
      <c r="B61" s="71"/>
      <c r="C61" s="71">
        <f>(VLOOKUP($A61,'Base de dados 2014'!$A$2030:$C$2715,3,0))/1000000</f>
        <v>7415.35247265</v>
      </c>
      <c r="D61" s="71">
        <f>(VLOOKUP($A61,'Base de dados 2015'!$A$2105:$F$2782,6,0))/1000000</f>
        <v>9476.4759392300002</v>
      </c>
      <c r="E61" s="71">
        <f>(VLOOKUP($A61,'Base de dados 2016'!$A$2112:$F$2826,6,0))/1000000</f>
        <v>8910.33026083</v>
      </c>
      <c r="F61" s="71">
        <f>(VLOOKUP($A61,'Base de dados 2017'!$A$2232:$F$2954,6,0))/1000000</f>
        <v>9866.30705863</v>
      </c>
    </row>
    <row r="62" spans="1:6">
      <c r="A62" s="60" t="s">
        <v>5255</v>
      </c>
      <c r="B62" s="71"/>
      <c r="C62" s="71">
        <f>(VLOOKUP($A62,'Base de dados 2014'!$A$2030:$C$2715,3,0))/1000000</f>
        <v>95064.832314080006</v>
      </c>
      <c r="D62" s="71">
        <f>(VLOOKUP($A62,'Base de dados 2015'!$A$2105:$F$2782,6,0))/1000000</f>
        <v>110473.10862575</v>
      </c>
      <c r="E62" s="71">
        <f>(VLOOKUP($A62,'Base de dados 2016'!$A$2112:$F$2826,6,0))/1000000</f>
        <v>110671.32979894</v>
      </c>
      <c r="F62" s="71">
        <f>(VLOOKUP($A62,'Base de dados 2017'!$A$2232:$F$2954,6,0))/1000000</f>
        <v>115492.01276016999</v>
      </c>
    </row>
    <row r="63" spans="1:6">
      <c r="A63" s="60" t="s">
        <v>5256</v>
      </c>
      <c r="B63" s="71"/>
      <c r="C63" s="71">
        <f>(VLOOKUP($A63,'Base de dados 2014'!$A$2030:$C$2715,3,0))/1000000</f>
        <v>2256.1299431100001</v>
      </c>
      <c r="D63" s="71">
        <f>(VLOOKUP($A63,'Base de dados 2015'!$A$2105:$F$2782,6,0))/1000000</f>
        <v>2889.0165700700004</v>
      </c>
      <c r="E63" s="71">
        <f>(VLOOKUP($A63,'Base de dados 2016'!$A$2112:$F$2826,6,0))/1000000</f>
        <v>3018.87527886</v>
      </c>
      <c r="F63" s="71">
        <f>(VLOOKUP($A63,'Base de dados 2017'!$A$2232:$F$2954,6,0))/1000000</f>
        <v>2533.85259382</v>
      </c>
    </row>
    <row r="64" spans="1:6">
      <c r="A64" s="60" t="s">
        <v>5257</v>
      </c>
      <c r="B64" s="71"/>
      <c r="C64" s="71">
        <f>(VLOOKUP($A64,'Base de dados 2014'!$A$2030:$C$2715,3,0))/1000000</f>
        <v>1122.90229312</v>
      </c>
      <c r="D64" s="71">
        <f>(VLOOKUP($A64,'Base de dados 2015'!$A$2105:$F$2782,6,0))/1000000</f>
        <v>1653.6841702899999</v>
      </c>
      <c r="E64" s="71">
        <f>(VLOOKUP($A64,'Base de dados 2016'!$A$2112:$F$2826,6,0))/1000000</f>
        <v>2114.1491155900003</v>
      </c>
      <c r="F64" s="71">
        <f>(VLOOKUP($A64,'Base de dados 2017'!$A$2232:$F$2954,6,0))/1000000</f>
        <v>2355.1987232500001</v>
      </c>
    </row>
    <row r="65" spans="1:6">
      <c r="A65" s="60" t="s">
        <v>5258</v>
      </c>
      <c r="B65" s="71"/>
      <c r="C65" s="71">
        <f>(VLOOKUP($A65,'Base de dados 2014'!$A$2030:$C$2715,3,0))/1000000</f>
        <v>952.76009728999998</v>
      </c>
      <c r="D65" s="71">
        <f>(VLOOKUP($A65,'Base de dados 2015'!$A$2105:$F$2782,6,0))/1000000</f>
        <v>1519.6961810099999</v>
      </c>
      <c r="E65" s="71">
        <f>(VLOOKUP($A65,'Base de dados 2016'!$A$2112:$F$2826,6,0))/1000000</f>
        <v>1978.1977291600001</v>
      </c>
      <c r="F65" s="71">
        <f>(VLOOKUP($A65,'Base de dados 2017'!$A$2232:$F$2954,6,0))/1000000</f>
        <v>2232.4331759299998</v>
      </c>
    </row>
    <row r="66" spans="1:6">
      <c r="A66" s="60" t="s">
        <v>5259</v>
      </c>
      <c r="B66" s="71"/>
      <c r="C66" s="71">
        <f>(VLOOKUP($A66,'Base de dados 2014'!$A$2030:$C$2715,3,0))/1000000</f>
        <v>165.4882494</v>
      </c>
      <c r="D66" s="71">
        <f>(VLOOKUP($A66,'Base de dados 2015'!$A$2105:$F$2782,6,0))/1000000</f>
        <v>128.08923948</v>
      </c>
      <c r="E66" s="71">
        <f>(VLOOKUP($A66,'Base de dados 2016'!$A$2112:$F$2826,6,0))/1000000</f>
        <v>129.78654465</v>
      </c>
      <c r="F66" s="71">
        <f>(VLOOKUP($A66,'Base de dados 2017'!$A$2232:$F$2954,6,0))/1000000</f>
        <v>120.48216746</v>
      </c>
    </row>
    <row r="67" spans="1:6">
      <c r="A67" s="60" t="s">
        <v>5260</v>
      </c>
      <c r="B67" s="71"/>
      <c r="C67" s="71">
        <f>(VLOOKUP($A67,'Base de dados 2014'!$A$2030:$C$2715,3,0))/1000000</f>
        <v>4.6539464299999995</v>
      </c>
      <c r="D67" s="71">
        <f>(VLOOKUP($A67,'Base de dados 2015'!$A$2105:$F$2782,6,0))/1000000</f>
        <v>5.8987498</v>
      </c>
      <c r="E67" s="71">
        <f>(VLOOKUP($A67,'Base de dados 2016'!$A$2112:$F$2826,6,0))/1000000</f>
        <v>6.1648417800000006</v>
      </c>
      <c r="F67" s="71">
        <f>(VLOOKUP($A67,'Base de dados 2017'!$A$2232:$F$2954,6,0))/1000000</f>
        <v>2.2833798599999997</v>
      </c>
    </row>
    <row r="68" spans="1:6">
      <c r="A68" s="73" t="s">
        <v>5897</v>
      </c>
      <c r="B68" s="71"/>
      <c r="C68" s="71">
        <f>(VLOOKUP($A68,'Base de dados 2014'!$A$2030:$C$2715,3,0))/1000000</f>
        <v>1411.0631265699999</v>
      </c>
      <c r="D68" s="71" t="s">
        <v>3557</v>
      </c>
      <c r="E68" s="71" t="s">
        <v>3557</v>
      </c>
      <c r="F68" s="71" t="s">
        <v>3557</v>
      </c>
    </row>
    <row r="69" spans="1:6">
      <c r="A69" s="73" t="s">
        <v>5261</v>
      </c>
      <c r="B69" s="71"/>
      <c r="C69" s="71">
        <f>(VLOOKUP($A69,'Base de dados 2014'!$A$2030:$C$2715,3,0))/1000000</f>
        <v>140.87481740000001</v>
      </c>
      <c r="D69" s="71" t="s">
        <v>3557</v>
      </c>
      <c r="E69" s="71" t="s">
        <v>3557</v>
      </c>
      <c r="F69" s="71" t="s">
        <v>3557</v>
      </c>
    </row>
    <row r="70" spans="1:6">
      <c r="A70" s="73" t="s">
        <v>5262</v>
      </c>
      <c r="B70" s="71"/>
      <c r="C70" s="71">
        <f>(VLOOKUP($A70,'Base de dados 2014'!$A$2030:$C$2715,3,0))/1000000</f>
        <v>14.765327599999999</v>
      </c>
      <c r="D70" s="71" t="s">
        <v>3557</v>
      </c>
      <c r="E70" s="71" t="s">
        <v>3557</v>
      </c>
      <c r="F70" s="71" t="s">
        <v>3557</v>
      </c>
    </row>
    <row r="71" spans="1:6">
      <c r="A71" s="73" t="s">
        <v>5263</v>
      </c>
      <c r="B71" s="71"/>
      <c r="C71" s="71">
        <f>(VLOOKUP($A71,'Base de dados 2014'!$A$2030:$C$2715,3,0))/1000000</f>
        <v>1255.4229815699998</v>
      </c>
      <c r="D71" s="71" t="s">
        <v>3557</v>
      </c>
      <c r="E71" s="71" t="s">
        <v>3557</v>
      </c>
      <c r="F71" s="71" t="s">
        <v>3557</v>
      </c>
    </row>
    <row r="72" spans="1:6">
      <c r="A72" s="60" t="s">
        <v>5126</v>
      </c>
      <c r="B72" s="71">
        <f>VLOOKUP($A72,'Base de dados 2013'!$A$52:$F$83,5,0)/1000000</f>
        <v>12125.827791690001</v>
      </c>
      <c r="C72" s="71">
        <f>(VLOOKUP($A72,'Base de dados 2014'!$A$2030:$C$2715,3,0))/1000000</f>
        <v>20824.052391249999</v>
      </c>
      <c r="D72" s="71">
        <f>(VLOOKUP($A72,'Base de dados 2015'!$A$2105:$F$2782,6,0))/1000000</f>
        <v>13591.466847880001</v>
      </c>
      <c r="E72" s="71">
        <f>(VLOOKUP($A72,'Base de dados 2016'!$A$2112:$F$2826,6,0))/1000000</f>
        <v>13993.73078009</v>
      </c>
      <c r="F72" s="71">
        <f>(VLOOKUP($A72,'Base de dados 2017'!$A$2232:$F$2954,6,0))/1000000</f>
        <v>18475.121977220002</v>
      </c>
    </row>
    <row r="73" spans="1:6">
      <c r="A73" s="60" t="s">
        <v>5264</v>
      </c>
      <c r="B73" s="71"/>
      <c r="C73" s="71">
        <f>(VLOOKUP($A73,'Base de dados 2014'!$A$2030:$C$2715,3,0))/1000000</f>
        <v>8424.7674773800009</v>
      </c>
      <c r="D73" s="71">
        <f>(VLOOKUP($A73,'Base de dados 2015'!$A$2105:$F$2782,6,0))/1000000</f>
        <v>3436.8823288300005</v>
      </c>
      <c r="E73" s="71">
        <f>(VLOOKUP($A73,'Base de dados 2016'!$A$2112:$F$2826,6,0))/1000000</f>
        <v>2918.8747318399996</v>
      </c>
      <c r="F73" s="71">
        <f>(VLOOKUP($A73,'Base de dados 2017'!$A$2232:$F$2954,6,0))/1000000</f>
        <v>3506.5494175500003</v>
      </c>
    </row>
    <row r="74" spans="1:6">
      <c r="A74" s="60" t="s">
        <v>5265</v>
      </c>
      <c r="B74" s="71"/>
      <c r="C74" s="71">
        <f>(VLOOKUP($A74,'Base de dados 2014'!$A$2030:$C$2715,3,0))/1000000</f>
        <v>7999.0341640100005</v>
      </c>
      <c r="D74" s="71">
        <f>(VLOOKUP($A74,'Base de dados 2015'!$A$2105:$F$2782,6,0))/1000000</f>
        <v>2741.4147620900003</v>
      </c>
      <c r="E74" s="71">
        <f>(VLOOKUP($A74,'Base de dados 2016'!$A$2112:$F$2826,6,0))/1000000</f>
        <v>2442.2442486300001</v>
      </c>
      <c r="F74" s="71">
        <f>(VLOOKUP($A74,'Base de dados 2017'!$A$2232:$F$2954,6,0))/1000000</f>
        <v>3085.00234409</v>
      </c>
    </row>
    <row r="75" spans="1:6">
      <c r="A75" s="60" t="s">
        <v>5266</v>
      </c>
      <c r="B75" s="71"/>
      <c r="C75" s="71">
        <f>(VLOOKUP($A75,'Base de dados 2014'!$A$2030:$C$2715,3,0))/1000000</f>
        <v>202.53971213</v>
      </c>
      <c r="D75" s="71">
        <f>(VLOOKUP($A75,'Base de dados 2015'!$A$2105:$F$2782,6,0))/1000000</f>
        <v>467.40113622000001</v>
      </c>
      <c r="E75" s="71">
        <f>(VLOOKUP($A75,'Base de dados 2016'!$A$2112:$F$2826,6,0))/1000000</f>
        <v>283.76869866999999</v>
      </c>
      <c r="F75" s="71">
        <f>(VLOOKUP($A75,'Base de dados 2017'!$A$2232:$F$2954,6,0))/1000000</f>
        <v>295.32429795999997</v>
      </c>
    </row>
    <row r="76" spans="1:6">
      <c r="A76" s="60" t="s">
        <v>5267</v>
      </c>
      <c r="B76" s="71"/>
      <c r="C76" s="71">
        <f>(VLOOKUP($A76,'Base de dados 2014'!$A$2030:$C$2715,3,0))/1000000</f>
        <v>39.90589232</v>
      </c>
      <c r="D76" s="71">
        <f>(VLOOKUP($A76,'Base de dados 2015'!$A$2105:$F$2782,6,0))/1000000</f>
        <v>41.308624789999996</v>
      </c>
      <c r="E76" s="71">
        <f>(VLOOKUP($A76,'Base de dados 2016'!$A$2112:$F$2826,6,0))/1000000</f>
        <v>91.61981797</v>
      </c>
      <c r="F76" s="71">
        <f>(VLOOKUP($A76,'Base de dados 2017'!$A$2232:$F$2954,6,0))/1000000</f>
        <v>22.949881250000001</v>
      </c>
    </row>
    <row r="77" spans="1:6">
      <c r="A77" s="60" t="s">
        <v>5268</v>
      </c>
      <c r="B77" s="71"/>
      <c r="C77" s="71">
        <f>(VLOOKUP($A77,'Base de dados 2014'!$A$2030:$C$2715,3,0))/1000000</f>
        <v>-0.54800145999999994</v>
      </c>
      <c r="D77" s="71">
        <f>(VLOOKUP($A77,'Base de dados 2015'!$A$2105:$F$2782,6,0))/1000000</f>
        <v>7.6373949400000001</v>
      </c>
      <c r="E77" s="71">
        <f>(VLOOKUP($A77,'Base de dados 2016'!$A$2112:$F$2826,6,0))/1000000</f>
        <v>2.6734158300000002</v>
      </c>
      <c r="F77" s="71">
        <f>(VLOOKUP($A77,'Base de dados 2017'!$A$2232:$F$2954,6,0))/1000000</f>
        <v>1.32785905</v>
      </c>
    </row>
    <row r="78" spans="1:6">
      <c r="A78" s="60" t="s">
        <v>5269</v>
      </c>
      <c r="B78" s="71"/>
      <c r="C78" s="71">
        <f>(VLOOKUP($A78,'Base de dados 2014'!$A$2030:$C$2715,3,0))/1000000</f>
        <v>164.64594461999999</v>
      </c>
      <c r="D78" s="71">
        <f>(VLOOKUP($A78,'Base de dados 2015'!$A$2105:$F$2782,6,0))/1000000</f>
        <v>164.26572297999999</v>
      </c>
      <c r="E78" s="71">
        <f>(VLOOKUP($A78,'Base de dados 2016'!$A$2112:$F$2826,6,0))/1000000</f>
        <v>87.41632220999999</v>
      </c>
      <c r="F78" s="71">
        <f>(VLOOKUP($A78,'Base de dados 2017'!$A$2232:$F$2954,6,0))/1000000</f>
        <v>96.622795230000008</v>
      </c>
    </row>
    <row r="79" spans="1:6">
      <c r="A79" s="60" t="s">
        <v>5270</v>
      </c>
      <c r="B79" s="71"/>
      <c r="C79" s="71">
        <f>(VLOOKUP($A79,'Base de dados 2014'!$A$2030:$C$2715,3,0))/1000000</f>
        <v>19.12107597</v>
      </c>
      <c r="D79" s="71">
        <f>(VLOOKUP($A79,'Base de dados 2015'!$A$2105:$F$2782,6,0))/1000000</f>
        <v>14.85468781</v>
      </c>
      <c r="E79" s="71">
        <f>(VLOOKUP($A79,'Base de dados 2016'!$A$2112:$F$2826,6,0))/1000000</f>
        <v>11.152228529999999</v>
      </c>
      <c r="F79" s="71">
        <f>(VLOOKUP($A79,'Base de dados 2017'!$A$2232:$F$2954,6,0))/1000000</f>
        <v>5.32223997</v>
      </c>
    </row>
    <row r="80" spans="1:6">
      <c r="A80" s="60" t="s">
        <v>5271</v>
      </c>
      <c r="B80" s="71"/>
      <c r="C80" s="71">
        <f>(VLOOKUP($A80,'Base de dados 2014'!$A$2030:$C$2715,3,0))/1000000</f>
        <v>447.08070882999999</v>
      </c>
      <c r="D80" s="71">
        <f>(VLOOKUP($A80,'Base de dados 2015'!$A$2105:$F$2782,6,0))/1000000</f>
        <v>466.48733011000002</v>
      </c>
      <c r="E80" s="71">
        <f>(VLOOKUP($A80,'Base de dados 2016'!$A$2112:$F$2826,6,0))/1000000</f>
        <v>562.74879777000001</v>
      </c>
      <c r="F80" s="71">
        <f>(VLOOKUP($A80,'Base de dados 2017'!$A$2232:$F$2954,6,0))/1000000</f>
        <v>621.2597238300001</v>
      </c>
    </row>
    <row r="81" spans="1:6">
      <c r="A81" s="60" t="s">
        <v>5272</v>
      </c>
      <c r="B81" s="71"/>
      <c r="C81" s="71">
        <f>(VLOOKUP($A81,'Base de dados 2014'!$A$2030:$C$2715,3,0))/1000000</f>
        <v>106.99270117</v>
      </c>
      <c r="D81" s="71">
        <f>(VLOOKUP($A81,'Base de dados 2015'!$A$2105:$F$2782,6,0))/1000000</f>
        <v>80.618870430000001</v>
      </c>
      <c r="E81" s="71">
        <f>(VLOOKUP($A81,'Base de dados 2016'!$A$2112:$F$2826,6,0))/1000000</f>
        <v>67.249939299999994</v>
      </c>
      <c r="F81" s="71">
        <f>(VLOOKUP($A81,'Base de dados 2017'!$A$2232:$F$2954,6,0))/1000000</f>
        <v>19.663150980000001</v>
      </c>
    </row>
    <row r="82" spans="1:6">
      <c r="A82" s="60" t="s">
        <v>5273</v>
      </c>
      <c r="B82" s="71"/>
      <c r="C82" s="71">
        <f>(VLOOKUP($A82,'Base de dados 2014'!$A$2030:$C$2715,3,0))/1000000</f>
        <v>11.725584660000001</v>
      </c>
      <c r="D82" s="71">
        <f>(VLOOKUP($A82,'Base de dados 2015'!$A$2105:$F$2782,6,0))/1000000</f>
        <v>8.4570203800000012</v>
      </c>
      <c r="E82" s="71">
        <f>(VLOOKUP($A82,'Base de dados 2016'!$A$2112:$F$2826,6,0))/1000000</f>
        <v>8.7643713200000004</v>
      </c>
      <c r="F82" s="71">
        <f>(VLOOKUP($A82,'Base de dados 2017'!$A$2232:$F$2954,6,0))/1000000</f>
        <v>10.519406380000001</v>
      </c>
    </row>
    <row r="83" spans="1:6">
      <c r="A83" s="60" t="s">
        <v>5274</v>
      </c>
      <c r="B83" s="71"/>
      <c r="C83" s="71">
        <f>(VLOOKUP($A83,'Base de dados 2014'!$A$2030:$C$2715,3,0))/1000000</f>
        <v>80.734229739999989</v>
      </c>
      <c r="D83" s="71">
        <f>(VLOOKUP($A83,'Base de dados 2015'!$A$2105:$F$2782,6,0))/1000000</f>
        <v>76.317597739999997</v>
      </c>
      <c r="E83" s="71">
        <f>(VLOOKUP($A83,'Base de dados 2016'!$A$2112:$F$2826,6,0))/1000000</f>
        <v>175.59232191999999</v>
      </c>
      <c r="F83" s="71">
        <f>(VLOOKUP($A83,'Base de dados 2017'!$A$2232:$F$2954,6,0))/1000000</f>
        <v>209.98289955999999</v>
      </c>
    </row>
    <row r="84" spans="1:6">
      <c r="A84" s="60" t="s">
        <v>5275</v>
      </c>
      <c r="B84" s="71"/>
      <c r="C84" s="71">
        <f>(VLOOKUP($A84,'Base de dados 2014'!$A$2030:$C$2715,3,0))/1000000</f>
        <v>80.737343180000011</v>
      </c>
      <c r="D84" s="71">
        <f>(VLOOKUP($A84,'Base de dados 2015'!$A$2105:$F$2782,6,0))/1000000</f>
        <v>109.95276948999999</v>
      </c>
      <c r="E84" s="71">
        <f>(VLOOKUP($A84,'Base de dados 2016'!$A$2112:$F$2826,6,0))/1000000</f>
        <v>52.611989430000001</v>
      </c>
      <c r="F84" s="71">
        <f>(VLOOKUP($A84,'Base de dados 2017'!$A$2232:$F$2954,6,0))/1000000</f>
        <v>42.003486289999998</v>
      </c>
    </row>
    <row r="85" spans="1:6">
      <c r="A85" s="60" t="s">
        <v>5276</v>
      </c>
      <c r="B85" s="71"/>
      <c r="C85" s="71">
        <f>(VLOOKUP($A85,'Base de dados 2014'!$A$2030:$C$2715,3,0))/1000000</f>
        <v>167.40173919999998</v>
      </c>
      <c r="D85" s="71">
        <f>(VLOOKUP($A85,'Base de dados 2015'!$A$2105:$F$2782,6,0))/1000000</f>
        <v>191.14107207000001</v>
      </c>
      <c r="E85" s="71">
        <f>(VLOOKUP($A85,'Base de dados 2016'!$A$2112:$F$2826,6,0))/1000000</f>
        <v>258.53017579999999</v>
      </c>
      <c r="F85" s="71">
        <f>(VLOOKUP($A85,'Base de dados 2017'!$A$2232:$F$2954,6,0))/1000000</f>
        <v>339.09078062000003</v>
      </c>
    </row>
    <row r="86" spans="1:6">
      <c r="A86" s="60" t="s">
        <v>5277</v>
      </c>
      <c r="B86" s="71"/>
      <c r="C86" s="71">
        <f>(VLOOKUP($A86,'Base de dados 2014'!$A$2030:$C$2715,3,0))/1000000</f>
        <v>7733.12340391</v>
      </c>
      <c r="D86" s="71">
        <f>(VLOOKUP($A86,'Base de dados 2015'!$A$2105:$F$2782,6,0))/1000000</f>
        <v>5736.5678030800009</v>
      </c>
      <c r="E86" s="71">
        <f>(VLOOKUP($A86,'Base de dados 2016'!$A$2112:$F$2826,6,0))/1000000</f>
        <v>5660.8164241099994</v>
      </c>
      <c r="F86" s="71">
        <f>(VLOOKUP($A86,'Base de dados 2017'!$A$2232:$F$2954,6,0))/1000000</f>
        <v>4798.9318996599995</v>
      </c>
    </row>
    <row r="87" spans="1:6">
      <c r="A87" s="60" t="s">
        <v>5278</v>
      </c>
      <c r="B87" s="71"/>
      <c r="C87" s="71">
        <f>(VLOOKUP($A87,'Base de dados 2014'!$A$2030:$C$2715,3,0))/1000000</f>
        <v>4594.4938649300002</v>
      </c>
      <c r="D87" s="71">
        <f>(VLOOKUP($A87,'Base de dados 2015'!$A$2105:$F$2782,6,0))/1000000</f>
        <v>1632.4072610599999</v>
      </c>
      <c r="E87" s="71">
        <f>(VLOOKUP($A87,'Base de dados 2016'!$A$2112:$F$2826,6,0))/1000000</f>
        <v>1165.03445566</v>
      </c>
      <c r="F87" s="71">
        <f>(VLOOKUP($A87,'Base de dados 2017'!$A$2232:$F$2954,6,0))/1000000</f>
        <v>1597.6709926400001</v>
      </c>
    </row>
    <row r="88" spans="1:6">
      <c r="A88" s="60" t="s">
        <v>5279</v>
      </c>
      <c r="B88" s="71"/>
      <c r="C88" s="71">
        <f>(VLOOKUP($A88,'Base de dados 2014'!$A$2030:$C$2715,3,0))/1000000</f>
        <v>805.78026276000003</v>
      </c>
      <c r="D88" s="71">
        <f>(VLOOKUP($A88,'Base de dados 2015'!$A$2105:$F$2782,6,0))/1000000</f>
        <v>3107.2747490500001</v>
      </c>
      <c r="E88" s="71">
        <f>(VLOOKUP($A88,'Base de dados 2016'!$A$2112:$F$2826,6,0))/1000000</f>
        <v>1326.2443216600002</v>
      </c>
      <c r="F88" s="71">
        <f>(VLOOKUP($A88,'Base de dados 2017'!$A$2232:$F$2954,6,0))/1000000</f>
        <v>1454.6977702000001</v>
      </c>
    </row>
    <row r="89" spans="1:6">
      <c r="A89" s="60" t="s">
        <v>5280</v>
      </c>
      <c r="B89" s="71"/>
      <c r="C89" s="71">
        <f>(VLOOKUP($A89,'Base de dados 2014'!$A$2030:$C$2715,3,0))/1000000</f>
        <v>10.27696708</v>
      </c>
      <c r="D89" s="71">
        <f>(VLOOKUP($A89,'Base de dados 2015'!$A$2105:$F$2782,6,0))/1000000</f>
        <v>33.019066889999998</v>
      </c>
      <c r="E89" s="71">
        <f>(VLOOKUP($A89,'Base de dados 2016'!$A$2112:$F$2826,6,0))/1000000</f>
        <v>117.36304129000001</v>
      </c>
      <c r="F89" s="71">
        <f>(VLOOKUP($A89,'Base de dados 2017'!$A$2232:$F$2954,6,0))/1000000</f>
        <v>75.962623359999995</v>
      </c>
    </row>
    <row r="90" spans="1:6">
      <c r="A90" s="60" t="s">
        <v>5281</v>
      </c>
      <c r="B90" s="71"/>
      <c r="C90" s="71">
        <f>(VLOOKUP($A90,'Base de dados 2014'!$A$2030:$C$2715,3,0))/1000000</f>
        <v>0.12700974000000001</v>
      </c>
      <c r="D90" s="71">
        <f>(VLOOKUP($A90,'Base de dados 2015'!$A$2105:$F$2782,6,0))/1000000</f>
        <v>33.71284721</v>
      </c>
      <c r="E90" s="71">
        <f>(VLOOKUP($A90,'Base de dados 2016'!$A$2112:$F$2826,6,0))/1000000</f>
        <v>2.1500485199999999</v>
      </c>
      <c r="F90" s="71">
        <f>(VLOOKUP($A90,'Base de dados 2017'!$A$2232:$F$2954,6,0))/1000000</f>
        <v>1.6440762499999999</v>
      </c>
    </row>
    <row r="91" spans="1:6">
      <c r="A91" s="60" t="s">
        <v>5282</v>
      </c>
      <c r="B91" s="71"/>
      <c r="C91" s="71">
        <f>(VLOOKUP($A91,'Base de dados 2014'!$A$2030:$C$2715,3,0))/1000000</f>
        <v>2322.4452994000003</v>
      </c>
      <c r="D91" s="71">
        <f>(VLOOKUP($A91,'Base de dados 2015'!$A$2105:$F$2782,6,0))/1000000</f>
        <v>930.15387886999997</v>
      </c>
      <c r="E91" s="71">
        <f>(VLOOKUP($A91,'Base de dados 2016'!$A$2112:$F$2826,6,0))/1000000</f>
        <v>3050.0245569799999</v>
      </c>
      <c r="F91" s="71">
        <f>(VLOOKUP($A91,'Base de dados 2017'!$A$2232:$F$2954,6,0))/1000000</f>
        <v>1668.9564372100001</v>
      </c>
    </row>
    <row r="92" spans="1:6">
      <c r="A92" s="60" t="s">
        <v>5283</v>
      </c>
      <c r="B92" s="71"/>
      <c r="C92" s="71">
        <f>(VLOOKUP($A92,'Base de dados 2014'!$A$2030:$C$2715,3,0))/1000000</f>
        <v>52.102035909999998</v>
      </c>
      <c r="D92" s="71">
        <f>(VLOOKUP($A92,'Base de dados 2015'!$A$2105:$F$2782,6,0))/1000000</f>
        <v>34.727371759999997</v>
      </c>
      <c r="E92" s="71">
        <f>(VLOOKUP($A92,'Base de dados 2016'!$A$2112:$F$2826,6,0))/1000000</f>
        <v>28.489548760000002</v>
      </c>
      <c r="F92" s="71">
        <f>(VLOOKUP($A92,'Base de dados 2017'!$A$2232:$F$2954,6,0))/1000000</f>
        <v>26.663198010000002</v>
      </c>
    </row>
    <row r="93" spans="1:6">
      <c r="A93" s="60" t="s">
        <v>5284</v>
      </c>
      <c r="B93" s="71"/>
      <c r="C93" s="71" t="s">
        <v>3557</v>
      </c>
      <c r="D93" s="71" t="s">
        <v>3557</v>
      </c>
      <c r="E93" s="71">
        <f>(VLOOKUP($A93,'Base de dados 2016'!$A$2112:$F$2826,6,0))/1000000</f>
        <v>2.61495E-3</v>
      </c>
      <c r="F93" s="71">
        <f>(VLOOKUP($A93,'Base de dados 2017'!$A$2232:$F$2954,6,0))/1000000</f>
        <v>3.5823000000000001E-2</v>
      </c>
    </row>
    <row r="94" spans="1:6">
      <c r="A94" s="60" t="s">
        <v>5285</v>
      </c>
      <c r="B94" s="71"/>
      <c r="C94" s="71" t="s">
        <v>3557</v>
      </c>
      <c r="D94" s="71" t="s">
        <v>3557</v>
      </c>
      <c r="E94" s="71">
        <f>(VLOOKUP($A94,'Base de dados 2016'!$A$2112:$F$2826,6,0))/1000000</f>
        <v>2.61495E-3</v>
      </c>
      <c r="F94" s="71">
        <f>(VLOOKUP($A94,'Base de dados 2017'!$A$2232:$F$2954,6,0))/1000000</f>
        <v>3.4250000000000003E-2</v>
      </c>
    </row>
    <row r="95" spans="1:6">
      <c r="A95" s="60" t="s">
        <v>5286</v>
      </c>
      <c r="B95" s="71"/>
      <c r="C95" s="71" t="s">
        <v>3557</v>
      </c>
      <c r="D95" s="71" t="s">
        <v>3557</v>
      </c>
      <c r="E95" s="71">
        <f>(VLOOKUP($A95,'Base de dados 2016'!$A$2112:$F$2826,6,0))/1000000</f>
        <v>0</v>
      </c>
      <c r="F95" s="71">
        <f>(VLOOKUP($A95,'Base de dados 2017'!$A$2232:$F$2954,6,0))/1000000</f>
        <v>1.573E-3</v>
      </c>
    </row>
    <row r="96" spans="1:6">
      <c r="A96" s="60" t="s">
        <v>5287</v>
      </c>
      <c r="B96" s="71"/>
      <c r="C96" s="71">
        <f>(VLOOKUP($A96,'Base de dados 2014'!$A$2030:$C$2715,3,0))/1000000</f>
        <v>4166.9787652200002</v>
      </c>
      <c r="D96" s="71">
        <f>(VLOOKUP($A96,'Base de dados 2015'!$A$2105:$F$2782,6,0))/1000000</f>
        <v>3916.8020140999997</v>
      </c>
      <c r="E96" s="71">
        <f>(VLOOKUP($A96,'Base de dados 2016'!$A$2112:$F$2826,6,0))/1000000</f>
        <v>4822.7986626599995</v>
      </c>
      <c r="F96" s="71">
        <f>(VLOOKUP($A96,'Base de dados 2017'!$A$2232:$F$2954,6,0))/1000000</f>
        <v>9521.6819151700001</v>
      </c>
    </row>
    <row r="97" spans="1:6">
      <c r="A97" s="60" t="s">
        <v>5288</v>
      </c>
      <c r="B97" s="71"/>
      <c r="C97" s="71">
        <f>(VLOOKUP($A97,'Base de dados 2014'!$A$2030:$C$2715,3,0))/1000000</f>
        <v>714.59938112999998</v>
      </c>
      <c r="D97" s="71">
        <f>(VLOOKUP($A97,'Base de dados 2015'!$A$2105:$F$2782,6,0))/1000000</f>
        <v>415.70671966000003</v>
      </c>
      <c r="E97" s="71">
        <f>(VLOOKUP($A97,'Base de dados 2016'!$A$2112:$F$2826,6,0))/1000000</f>
        <v>380.71545836000001</v>
      </c>
      <c r="F97" s="71">
        <f>(VLOOKUP($A97,'Base de dados 2017'!$A$2232:$F$2954,6,0))/1000000</f>
        <v>362.02244416000002</v>
      </c>
    </row>
    <row r="98" spans="1:6">
      <c r="A98" s="60" t="s">
        <v>5289</v>
      </c>
      <c r="B98" s="71"/>
      <c r="C98" s="71">
        <f>(VLOOKUP($A98,'Base de dados 2014'!$A$2030:$C$2715,3,0))/1000000</f>
        <v>15.253584179999999</v>
      </c>
      <c r="D98" s="71">
        <f>(VLOOKUP($A98,'Base de dados 2015'!$A$2105:$F$2782,6,0))/1000000</f>
        <v>10.480280519999999</v>
      </c>
      <c r="E98" s="71">
        <f>(VLOOKUP($A98,'Base de dados 2016'!$A$2112:$F$2826,6,0))/1000000</f>
        <v>392.30507061000003</v>
      </c>
      <c r="F98" s="71">
        <f>(VLOOKUP($A98,'Base de dados 2017'!$A$2232:$F$2954,6,0))/1000000</f>
        <v>32.093564069999999</v>
      </c>
    </row>
    <row r="99" spans="1:6">
      <c r="A99" s="60" t="s">
        <v>5290</v>
      </c>
      <c r="B99" s="71"/>
      <c r="C99" s="71">
        <f>(VLOOKUP($A99,'Base de dados 2014'!$A$2030:$C$2715,3,0))/1000000</f>
        <v>3437.1257999099998</v>
      </c>
      <c r="D99" s="71">
        <f>(VLOOKUP($A99,'Base de dados 2015'!$A$2105:$F$2782,6,0))/1000000</f>
        <v>3490.6150139199999</v>
      </c>
      <c r="E99" s="71">
        <f>(VLOOKUP($A99,'Base de dados 2016'!$A$2112:$F$2826,6,0))/1000000</f>
        <v>4049.7781336900002</v>
      </c>
      <c r="F99" s="71">
        <f>(VLOOKUP($A99,'Base de dados 2017'!$A$2232:$F$2954,6,0))/1000000</f>
        <v>9127.5659069400008</v>
      </c>
    </row>
    <row r="100" spans="1:6">
      <c r="A100" s="60" t="s">
        <v>5127</v>
      </c>
      <c r="B100" s="71">
        <f>VLOOKUP($A100,'Base de dados 2013'!$A$52:$F$83,5,0)/1000000</f>
        <v>34054.226998259997</v>
      </c>
      <c r="C100" s="71">
        <f>(VLOOKUP($A100,'Base de dados 2014'!$A$2030:$C$2715,3,0))/1000000</f>
        <v>113030.75141103999</v>
      </c>
      <c r="D100" s="71">
        <f>(VLOOKUP($A100,'Base de dados 2015'!$A$2105:$F$2782,6,0))/1000000</f>
        <v>17694.241525440004</v>
      </c>
      <c r="E100" s="71">
        <f>(VLOOKUP($A100,'Base de dados 2016'!$A$2112:$F$2826,6,0))/1000000</f>
        <v>21567.394758900002</v>
      </c>
      <c r="F100" s="71">
        <f>(VLOOKUP($A100,'Base de dados 2017'!$A$2232:$F$2954,6,0))/1000000</f>
        <v>28504.347169340002</v>
      </c>
    </row>
    <row r="101" spans="1:6">
      <c r="A101" s="60" t="s">
        <v>5291</v>
      </c>
      <c r="B101" s="71"/>
      <c r="C101" s="71">
        <f>(VLOOKUP($A101,'Base de dados 2014'!$A$2030:$C$2715,3,0))/1000000</f>
        <v>90507.079272860006</v>
      </c>
      <c r="D101" s="71">
        <f>(VLOOKUP($A101,'Base de dados 2015'!$A$2105:$F$2782,6,0))/1000000</f>
        <v>0</v>
      </c>
      <c r="E101" s="71">
        <f>(VLOOKUP($A101,'Base de dados 2016'!$A$2112:$F$2826,6,0))/1000000</f>
        <v>0</v>
      </c>
      <c r="F101" s="71">
        <f>(VLOOKUP($A101,'Base de dados 2017'!$A$2232:$F$2954,6,0))/1000000</f>
        <v>0</v>
      </c>
    </row>
    <row r="102" spans="1:6">
      <c r="A102" s="60" t="s">
        <v>5292</v>
      </c>
      <c r="B102" s="71"/>
      <c r="C102" s="71">
        <f>(VLOOKUP($A102,'Base de dados 2014'!$A$2030:$C$2715,3,0))/1000000</f>
        <v>65506.342425069997</v>
      </c>
      <c r="D102" s="71">
        <f>(VLOOKUP($A102,'Base de dados 2015'!$A$2105:$F$2782,6,0))/1000000</f>
        <v>0</v>
      </c>
      <c r="E102" s="71">
        <f>(VLOOKUP($A102,'Base de dados 2016'!$A$2112:$F$2826,6,0))/1000000</f>
        <v>0</v>
      </c>
      <c r="F102" s="71">
        <f>(VLOOKUP($A102,'Base de dados 2017'!$A$2232:$F$2954,6,0))/1000000</f>
        <v>0</v>
      </c>
    </row>
    <row r="103" spans="1:6">
      <c r="A103" s="60" t="s">
        <v>5293</v>
      </c>
      <c r="B103" s="71"/>
      <c r="C103" s="71">
        <f>(VLOOKUP($A103,'Base de dados 2014'!$A$2030:$C$2715,3,0))/1000000</f>
        <v>24438.94689775</v>
      </c>
      <c r="D103" s="71">
        <f>(VLOOKUP($A103,'Base de dados 2015'!$A$2105:$F$2782,6,0))/1000000</f>
        <v>0</v>
      </c>
      <c r="E103" s="71">
        <f>(VLOOKUP($A103,'Base de dados 2016'!$A$2112:$F$2826,6,0))/1000000</f>
        <v>0</v>
      </c>
      <c r="F103" s="71">
        <f>(VLOOKUP($A103,'Base de dados 2017'!$A$2232:$F$2954,6,0))/1000000</f>
        <v>0</v>
      </c>
    </row>
    <row r="104" spans="1:6">
      <c r="A104" s="60" t="s">
        <v>5294</v>
      </c>
      <c r="B104" s="71"/>
      <c r="C104" s="71">
        <f>(VLOOKUP($A104,'Base de dados 2014'!$A$2030:$C$2715,3,0))/1000000</f>
        <v>498.92966204000004</v>
      </c>
      <c r="D104" s="71">
        <f>(VLOOKUP($A104,'Base de dados 2015'!$A$2105:$F$2782,6,0))/1000000</f>
        <v>0</v>
      </c>
      <c r="E104" s="71">
        <f>(VLOOKUP($A104,'Base de dados 2016'!$A$2112:$F$2826,6,0))/1000000</f>
        <v>0</v>
      </c>
      <c r="F104" s="71">
        <f>(VLOOKUP($A104,'Base de dados 2017'!$A$2232:$F$2954,6,0))/1000000</f>
        <v>0</v>
      </c>
    </row>
    <row r="105" spans="1:6">
      <c r="A105" s="60" t="s">
        <v>5295</v>
      </c>
      <c r="B105" s="71"/>
      <c r="C105" s="71">
        <f>(VLOOKUP($A105,'Base de dados 2014'!$A$2030:$C$2715,3,0))/1000000</f>
        <v>62.860287999999997</v>
      </c>
      <c r="D105" s="71">
        <f>(VLOOKUP($A105,'Base de dados 2015'!$A$2105:$F$2782,6,0))/1000000</f>
        <v>0</v>
      </c>
      <c r="E105" s="71">
        <f>(VLOOKUP($A105,'Base de dados 2016'!$A$2112:$F$2826,6,0))/1000000</f>
        <v>0</v>
      </c>
      <c r="F105" s="71">
        <f>(VLOOKUP($A105,'Base de dados 2017'!$A$2232:$F$2954,6,0))/1000000</f>
        <v>0</v>
      </c>
    </row>
    <row r="106" spans="1:6">
      <c r="A106" s="60" t="s">
        <v>3031</v>
      </c>
      <c r="B106" s="71"/>
      <c r="C106" s="71" t="s">
        <v>3557</v>
      </c>
      <c r="D106" s="71" t="s">
        <v>3557</v>
      </c>
      <c r="E106" s="71" t="s">
        <v>3557</v>
      </c>
      <c r="F106" s="71">
        <f>(VLOOKUP($A106,'Base de dados 2017'!$A$2232:$F$2954,6,0))/1000000</f>
        <v>0</v>
      </c>
    </row>
    <row r="107" spans="1:6">
      <c r="A107" s="60" t="s">
        <v>5296</v>
      </c>
      <c r="B107" s="71"/>
      <c r="C107" s="71">
        <f>(VLOOKUP($A107,'Base de dados 2014'!$A$2030:$C$2715,3,0))/1000000</f>
        <v>10144.731677760001</v>
      </c>
      <c r="D107" s="71">
        <f>(VLOOKUP($A107,'Base de dados 2015'!$A$2105:$F$2782,6,0))/1000000</f>
        <v>2388.0129514</v>
      </c>
      <c r="E107" s="71">
        <f>(VLOOKUP($A107,'Base de dados 2016'!$A$2112:$F$2826,6,0))/1000000</f>
        <v>4776.6169536799989</v>
      </c>
      <c r="F107" s="71">
        <f>(VLOOKUP($A107,'Base de dados 2017'!$A$2232:$F$2954,6,0))/1000000</f>
        <v>5346.4922196900006</v>
      </c>
    </row>
    <row r="108" spans="1:6">
      <c r="A108" s="60" t="s">
        <v>5297</v>
      </c>
      <c r="B108" s="71"/>
      <c r="C108" s="71">
        <f>(VLOOKUP($A108,'Base de dados 2014'!$A$2030:$C$2715,3,0))/1000000</f>
        <v>1285.98008826</v>
      </c>
      <c r="D108" s="71">
        <f>(VLOOKUP($A108,'Base de dados 2015'!$A$2105:$F$2782,6,0))/1000000</f>
        <v>1406.7248895099999</v>
      </c>
      <c r="E108" s="71">
        <f>(VLOOKUP($A108,'Base de dados 2016'!$A$2112:$F$2826,6,0))/1000000</f>
        <v>1149.4035057000001</v>
      </c>
      <c r="F108" s="71">
        <f>(VLOOKUP($A108,'Base de dados 2017'!$A$2232:$F$2954,6,0))/1000000</f>
        <v>1164.0739098900001</v>
      </c>
    </row>
    <row r="109" spans="1:6">
      <c r="A109" s="60" t="s">
        <v>5298</v>
      </c>
      <c r="B109" s="71"/>
      <c r="C109" s="71">
        <f>(VLOOKUP($A109,'Base de dados 2014'!$A$2030:$C$2715,3,0))/1000000</f>
        <v>5297.5300813500007</v>
      </c>
      <c r="D109" s="71">
        <f>(VLOOKUP($A109,'Base de dados 2015'!$A$2105:$F$2782,6,0))/1000000</f>
        <v>0</v>
      </c>
      <c r="E109" s="71">
        <f>(VLOOKUP($A109,'Base de dados 2016'!$A$2112:$F$2826,6,0))/1000000</f>
        <v>0</v>
      </c>
      <c r="F109" s="71">
        <f>(VLOOKUP($A109,'Base de dados 2017'!$A$2232:$F$2954,6,0))/1000000</f>
        <v>0</v>
      </c>
    </row>
    <row r="110" spans="1:6">
      <c r="A110" s="60" t="s">
        <v>5299</v>
      </c>
      <c r="B110" s="71"/>
      <c r="C110" s="71">
        <f>(VLOOKUP($A110,'Base de dados 2014'!$A$2030:$C$2715,3,0))/1000000</f>
        <v>2916.32258843</v>
      </c>
      <c r="D110" s="71">
        <f>(VLOOKUP($A110,'Base de dados 2015'!$A$2105:$F$2782,6,0))/1000000</f>
        <v>496.32190801000002</v>
      </c>
      <c r="E110" s="71">
        <f>(VLOOKUP($A110,'Base de dados 2016'!$A$2112:$F$2826,6,0))/1000000</f>
        <v>3113.9792995399998</v>
      </c>
      <c r="F110" s="71">
        <f>(VLOOKUP($A110,'Base de dados 2017'!$A$2232:$F$2954,6,0))/1000000</f>
        <v>3329.0076430300001</v>
      </c>
    </row>
    <row r="111" spans="1:6">
      <c r="A111" s="60" t="s">
        <v>5300</v>
      </c>
      <c r="B111" s="71"/>
      <c r="C111" s="71">
        <f>(VLOOKUP($A111,'Base de dados 2014'!$A$2030:$C$2715,3,0))/1000000</f>
        <v>820.80830696999999</v>
      </c>
      <c r="D111" s="71">
        <f>(VLOOKUP($A111,'Base de dados 2015'!$A$2105:$F$2782,6,0))/1000000</f>
        <v>484.96615387999998</v>
      </c>
      <c r="E111" s="71">
        <f>(VLOOKUP($A111,'Base de dados 2016'!$A$2112:$F$2826,6,0))/1000000</f>
        <v>513.23414844000001</v>
      </c>
      <c r="F111" s="71">
        <f>(VLOOKUP($A111,'Base de dados 2017'!$A$2232:$F$2954,6,0))/1000000</f>
        <v>853.41066677000003</v>
      </c>
    </row>
    <row r="112" spans="1:6">
      <c r="A112" s="60" t="s">
        <v>5301</v>
      </c>
      <c r="B112" s="71"/>
      <c r="C112" s="71">
        <f>(VLOOKUP($A112,'Base de dados 2014'!$A$2030:$C$2715,3,0))/1000000</f>
        <v>10809.741680620002</v>
      </c>
      <c r="D112" s="71">
        <f>(VLOOKUP($A112,'Base de dados 2015'!$A$2105:$F$2782,6,0))/1000000</f>
        <v>12297.305640160001</v>
      </c>
      <c r="E112" s="71">
        <f>(VLOOKUP($A112,'Base de dados 2016'!$A$2112:$F$2826,6,0))/1000000</f>
        <v>14241.03387818</v>
      </c>
      <c r="F112" s="71">
        <f>(VLOOKUP($A112,'Base de dados 2017'!$A$2232:$F$2954,6,0))/1000000</f>
        <v>15459.801514470002</v>
      </c>
    </row>
    <row r="113" spans="1:6">
      <c r="A113" s="60" t="s">
        <v>5302</v>
      </c>
      <c r="B113" s="71"/>
      <c r="C113" s="71">
        <f>(VLOOKUP($A113,'Base de dados 2014'!$A$2030:$C$2715,3,0))/1000000</f>
        <v>10684.770616620001</v>
      </c>
      <c r="D113" s="71">
        <f>(VLOOKUP($A113,'Base de dados 2015'!$A$2105:$F$2782,6,0))/1000000</f>
        <v>12136.473031700001</v>
      </c>
      <c r="E113" s="71">
        <f>(VLOOKUP($A113,'Base de dados 2016'!$A$2112:$F$2826,6,0))/1000000</f>
        <v>14070.203350889999</v>
      </c>
      <c r="F113" s="71">
        <f>(VLOOKUP($A113,'Base de dados 2017'!$A$2232:$F$2954,6,0))/1000000</f>
        <v>15267.629682180001</v>
      </c>
    </row>
    <row r="114" spans="1:6">
      <c r="A114" s="60" t="s">
        <v>5303</v>
      </c>
      <c r="B114" s="71"/>
      <c r="C114" s="71">
        <f>(VLOOKUP($A114,'Base de dados 2014'!$A$2030:$C$2715,3,0))/1000000</f>
        <v>124.971064</v>
      </c>
      <c r="D114" s="71">
        <f>(VLOOKUP($A114,'Base de dados 2015'!$A$2105:$F$2782,6,0))/1000000</f>
        <v>160.83260846000002</v>
      </c>
      <c r="E114" s="71">
        <f>(VLOOKUP($A114,'Base de dados 2016'!$A$2112:$F$2826,6,0))/1000000</f>
        <v>170.83052728999999</v>
      </c>
      <c r="F114" s="71">
        <f>(VLOOKUP($A114,'Base de dados 2017'!$A$2232:$F$2954,6,0))/1000000</f>
        <v>192.17183229</v>
      </c>
    </row>
    <row r="115" spans="1:6">
      <c r="A115" s="60" t="s">
        <v>5304</v>
      </c>
      <c r="B115" s="71"/>
      <c r="C115" s="71">
        <f>(VLOOKUP($A115,'Base de dados 2014'!$A$2030:$C$2715,3,0))/1000000</f>
        <v>116.00065393999999</v>
      </c>
      <c r="D115" s="71">
        <f>(VLOOKUP($A115,'Base de dados 2015'!$A$2105:$F$2782,6,0))/1000000</f>
        <v>243.23404381</v>
      </c>
      <c r="E115" s="71">
        <f>(VLOOKUP($A115,'Base de dados 2016'!$A$2112:$F$2826,6,0))/1000000</f>
        <v>210.12088377000001</v>
      </c>
      <c r="F115" s="71">
        <f>(VLOOKUP($A115,'Base de dados 2017'!$A$2232:$F$2954,6,0))/1000000</f>
        <v>287.83806913999996</v>
      </c>
    </row>
    <row r="116" spans="1:6">
      <c r="A116" s="60" t="s">
        <v>5305</v>
      </c>
      <c r="B116" s="71"/>
      <c r="C116" s="71">
        <f>(VLOOKUP($A116,'Base de dados 2014'!$A$2030:$C$2715,3,0))/1000000</f>
        <v>496.76535610000002</v>
      </c>
      <c r="D116" s="71">
        <f>(VLOOKUP($A116,'Base de dados 2015'!$A$2105:$F$2782,6,0))/1000000</f>
        <v>742.28612585000008</v>
      </c>
      <c r="E116" s="71">
        <f>(VLOOKUP($A116,'Base de dados 2016'!$A$2112:$F$2826,6,0))/1000000</f>
        <v>657.97514990000002</v>
      </c>
      <c r="F116" s="71">
        <f>(VLOOKUP($A116,'Base de dados 2017'!$A$2232:$F$2954,6,0))/1000000</f>
        <v>819.44843135999997</v>
      </c>
    </row>
    <row r="117" spans="1:6">
      <c r="A117" s="60" t="s">
        <v>5306</v>
      </c>
      <c r="B117" s="71"/>
      <c r="C117" s="71">
        <f>(VLOOKUP($A117,'Base de dados 2014'!$A$2030:$C$2715,3,0))/1000000</f>
        <v>5.1814458800000001</v>
      </c>
      <c r="D117" s="71">
        <f>(VLOOKUP($A117,'Base de dados 2015'!$A$2105:$F$2782,6,0))/1000000</f>
        <v>1.61234678</v>
      </c>
      <c r="E117" s="71">
        <f>(VLOOKUP($A117,'Base de dados 2016'!$A$2112:$F$2826,6,0))/1000000</f>
        <v>2.3069766199999999</v>
      </c>
      <c r="F117" s="71">
        <f>(VLOOKUP($A117,'Base de dados 2017'!$A$2232:$F$2954,6,0))/1000000</f>
        <v>2.2389622999999998</v>
      </c>
    </row>
    <row r="118" spans="1:6">
      <c r="A118" s="60" t="s">
        <v>5307</v>
      </c>
      <c r="B118" s="71"/>
      <c r="C118" s="71">
        <f>(VLOOKUP($A118,'Base de dados 2014'!$A$2030:$C$2715,3,0))/1000000</f>
        <v>951.25132387999997</v>
      </c>
      <c r="D118" s="71">
        <f>(VLOOKUP($A118,'Base de dados 2015'!$A$2105:$F$2782,6,0))/1000000</f>
        <v>603.89645301999997</v>
      </c>
      <c r="E118" s="71">
        <f>(VLOOKUP($A118,'Base de dados 2016'!$A$2112:$F$2826,6,0))/1000000</f>
        <v>197.58567791999999</v>
      </c>
      <c r="F118" s="71">
        <f>(VLOOKUP($A118,'Base de dados 2017'!$A$2232:$F$2954,6,0))/1000000</f>
        <v>305.21198112000002</v>
      </c>
    </row>
    <row r="119" spans="1:6">
      <c r="A119" s="60" t="s">
        <v>5308</v>
      </c>
      <c r="B119" s="71"/>
      <c r="C119" s="71">
        <f>(VLOOKUP($A119,'Base de dados 2014'!$A$2030:$C$2715,3,0))/1000000</f>
        <v>782.22644576999994</v>
      </c>
      <c r="D119" s="71">
        <f>(VLOOKUP($A119,'Base de dados 2015'!$A$2105:$F$2782,6,0))/1000000</f>
        <v>0</v>
      </c>
      <c r="E119" s="71">
        <f>(VLOOKUP($A119,'Base de dados 2016'!$A$2112:$F$2826,6,0))/1000000</f>
        <v>0</v>
      </c>
      <c r="F119" s="71">
        <f>(VLOOKUP($A119,'Base de dados 2017'!$A$2232:$F$2954,6,0))/1000000</f>
        <v>0</v>
      </c>
    </row>
    <row r="120" spans="1:6">
      <c r="A120" s="60" t="s">
        <v>5309</v>
      </c>
      <c r="B120" s="71"/>
      <c r="C120" s="71">
        <f>(VLOOKUP($A120,'Base de dados 2014'!$A$2030:$C$2715,3,0))/1000000</f>
        <v>169.02487811</v>
      </c>
      <c r="D120" s="71">
        <f>(VLOOKUP($A120,'Base de dados 2015'!$A$2105:$F$2782,6,0))/1000000</f>
        <v>603.89645301999997</v>
      </c>
      <c r="E120" s="71">
        <f>(VLOOKUP($A120,'Base de dados 2016'!$A$2112:$F$2826,6,0))/1000000</f>
        <v>197.58567791999999</v>
      </c>
      <c r="F120" s="71">
        <f>(VLOOKUP($A120,'Base de dados 2017'!$A$2232:$F$2954,6,0))/1000000</f>
        <v>305.21198112000002</v>
      </c>
    </row>
    <row r="121" spans="1:6">
      <c r="A121" s="60" t="s">
        <v>5310</v>
      </c>
      <c r="B121" s="71"/>
      <c r="C121" s="71" t="s">
        <v>3557</v>
      </c>
      <c r="D121" s="71">
        <f>(VLOOKUP($A121,'Base de dados 2015'!$A$2105:$F$2782,6,0))/1000000</f>
        <v>1417.89396442</v>
      </c>
      <c r="E121" s="71">
        <f>(VLOOKUP($A121,'Base de dados 2016'!$A$2112:$F$2826,6,0))/1000000</f>
        <v>1481.7552388299998</v>
      </c>
      <c r="F121" s="71">
        <f>(VLOOKUP($A121,'Base de dados 2017'!$A$2232:$F$2954,6,0))/1000000</f>
        <v>6283.3159912600004</v>
      </c>
    </row>
    <row r="122" spans="1:6">
      <c r="A122" s="60" t="s">
        <v>5128</v>
      </c>
      <c r="B122" s="71">
        <f>VLOOKUP($A122,'Base de dados 2013'!$A$52:$F$83,5,0)/1000000</f>
        <v>9710.98337068</v>
      </c>
      <c r="C122" s="71">
        <f>(VLOOKUP($A122,'Base de dados 2014'!$A$2030:$C$2715,3,0))/1000000</f>
        <v>17385.201814849999</v>
      </c>
      <c r="D122" s="71">
        <f>(VLOOKUP($A122,'Base de dados 2015'!$A$2105:$F$2782,6,0))/1000000</f>
        <v>49671.981698519994</v>
      </c>
      <c r="E122" s="71">
        <f>(VLOOKUP($A122,'Base de dados 2016'!$A$2112:$F$2826,6,0))/1000000</f>
        <v>74058.612236419998</v>
      </c>
      <c r="F122" s="71">
        <f>(VLOOKUP($A122,'Base de dados 2017'!$A$2232:$F$2954,6,0))/1000000</f>
        <v>66501.199455030001</v>
      </c>
    </row>
    <row r="123" spans="1:6">
      <c r="A123" s="60" t="s">
        <v>5311</v>
      </c>
      <c r="B123" s="71"/>
      <c r="C123" s="71">
        <f>(VLOOKUP($A123,'Base de dados 2014'!$A$2030:$C$2715,3,0))/1000000</f>
        <v>11486.80375897</v>
      </c>
      <c r="D123" s="71">
        <f>(VLOOKUP($A123,'Base de dados 2015'!$A$2105:$F$2782,6,0))/1000000</f>
        <v>25230.061323819999</v>
      </c>
      <c r="E123" s="71">
        <f>(VLOOKUP($A123,'Base de dados 2016'!$A$2112:$F$2826,6,0))/1000000</f>
        <v>59913.612114650001</v>
      </c>
      <c r="F123" s="71">
        <f>(VLOOKUP($A123,'Base de dados 2017'!$A$2232:$F$2954,6,0))/1000000</f>
        <v>35102.917303759998</v>
      </c>
    </row>
    <row r="124" spans="1:6">
      <c r="A124" s="60" t="s">
        <v>5312</v>
      </c>
      <c r="B124" s="71"/>
      <c r="C124" s="71">
        <f>(VLOOKUP($A124,'Base de dados 2014'!$A$2030:$C$2715,3,0))/1000000</f>
        <v>1003.77324189</v>
      </c>
      <c r="D124" s="71">
        <f>(VLOOKUP($A124,'Base de dados 2015'!$A$2105:$F$2782,6,0))/1000000</f>
        <v>1349.64187698</v>
      </c>
      <c r="E124" s="71">
        <f>(VLOOKUP($A124,'Base de dados 2016'!$A$2112:$F$2826,6,0))/1000000</f>
        <v>2545.0648858200002</v>
      </c>
      <c r="F124" s="71">
        <f>(VLOOKUP($A124,'Base de dados 2017'!$A$2232:$F$2954,6,0))/1000000</f>
        <v>1679.0989172300001</v>
      </c>
    </row>
    <row r="125" spans="1:6">
      <c r="A125" s="60" t="s">
        <v>5313</v>
      </c>
      <c r="B125" s="71"/>
      <c r="C125" s="71">
        <f>(VLOOKUP($A125,'Base de dados 2014'!$A$2030:$C$2715,3,0))/1000000</f>
        <v>20.095318249999998</v>
      </c>
      <c r="D125" s="71">
        <f>(VLOOKUP($A125,'Base de dados 2015'!$A$2105:$F$2782,6,0))/1000000</f>
        <v>48.678605909999995</v>
      </c>
      <c r="E125" s="71">
        <f>(VLOOKUP($A125,'Base de dados 2016'!$A$2112:$F$2826,6,0))/1000000</f>
        <v>5.5020621100000007</v>
      </c>
      <c r="F125" s="71">
        <f>(VLOOKUP($A125,'Base de dados 2017'!$A$2232:$F$2954,6,0))/1000000</f>
        <v>1.6211008899999999</v>
      </c>
    </row>
    <row r="126" spans="1:6">
      <c r="A126" s="60" t="s">
        <v>5314</v>
      </c>
      <c r="B126" s="71"/>
      <c r="C126" s="71">
        <f>(VLOOKUP($A126,'Base de dados 2014'!$A$2030:$C$2715,3,0))/1000000</f>
        <v>82.659694360000003</v>
      </c>
      <c r="D126" s="71">
        <f>(VLOOKUP($A126,'Base de dados 2015'!$A$2105:$F$2782,6,0))/1000000</f>
        <v>461.12724527</v>
      </c>
      <c r="E126" s="71">
        <f>(VLOOKUP($A126,'Base de dados 2016'!$A$2112:$F$2826,6,0))/1000000</f>
        <v>191.35177694999999</v>
      </c>
      <c r="F126" s="71">
        <f>(VLOOKUP($A126,'Base de dados 2017'!$A$2232:$F$2954,6,0))/1000000</f>
        <v>527.20430949000001</v>
      </c>
    </row>
    <row r="127" spans="1:6">
      <c r="A127" s="60" t="s">
        <v>5315</v>
      </c>
      <c r="B127" s="71"/>
      <c r="C127" s="71">
        <f>(VLOOKUP($A127,'Base de dados 2014'!$A$2030:$C$2715,3,0))/1000000</f>
        <v>4684.4847489200001</v>
      </c>
      <c r="D127" s="71">
        <f>(VLOOKUP($A127,'Base de dados 2015'!$A$2105:$F$2782,6,0))/1000000</f>
        <v>2978.3696285400001</v>
      </c>
      <c r="E127" s="71">
        <f>(VLOOKUP($A127,'Base de dados 2016'!$A$2112:$F$2826,6,0))/1000000</f>
        <v>2039.1277115599999</v>
      </c>
      <c r="F127" s="71">
        <f>(VLOOKUP($A127,'Base de dados 2017'!$A$2232:$F$2954,6,0))/1000000</f>
        <v>1678.13241128</v>
      </c>
    </row>
    <row r="128" spans="1:6">
      <c r="A128" s="60" t="s">
        <v>5316</v>
      </c>
      <c r="B128" s="71"/>
      <c r="C128" s="71">
        <f>(VLOOKUP($A128,'Base de dados 2014'!$A$2030:$C$2715,3,0))/1000000</f>
        <v>140.89080006</v>
      </c>
      <c r="D128" s="71">
        <f>(VLOOKUP($A128,'Base de dados 2015'!$A$2105:$F$2782,6,0))/1000000</f>
        <v>1457.25320076</v>
      </c>
      <c r="E128" s="71">
        <f>(VLOOKUP($A128,'Base de dados 2016'!$A$2112:$F$2826,6,0))/1000000</f>
        <v>227.33446487000001</v>
      </c>
      <c r="F128" s="71">
        <f>(VLOOKUP($A128,'Base de dados 2017'!$A$2232:$F$2954,6,0))/1000000</f>
        <v>339.78534467000003</v>
      </c>
    </row>
    <row r="129" spans="1:6">
      <c r="A129" s="60" t="s">
        <v>5317</v>
      </c>
      <c r="B129" s="71"/>
      <c r="C129" s="71">
        <f>(VLOOKUP($A129,'Base de dados 2014'!$A$2030:$C$2715,3,0))/1000000</f>
        <v>12.433729189999999</v>
      </c>
      <c r="D129" s="71">
        <f>(VLOOKUP($A129,'Base de dados 2015'!$A$2105:$F$2782,6,0))/1000000</f>
        <v>2.24630156</v>
      </c>
      <c r="E129" s="71">
        <f>(VLOOKUP($A129,'Base de dados 2016'!$A$2112:$F$2826,6,0))/1000000</f>
        <v>0.33385940000000003</v>
      </c>
      <c r="F129" s="71">
        <f>(VLOOKUP($A129,'Base de dados 2017'!$A$2232:$F$2954,6,0))/1000000</f>
        <v>0.28791865999999999</v>
      </c>
    </row>
    <row r="130" spans="1:6">
      <c r="A130" s="60" t="s">
        <v>5318</v>
      </c>
      <c r="B130" s="71"/>
      <c r="C130" s="71">
        <f>(VLOOKUP($A130,'Base de dados 2014'!$A$2030:$C$2715,3,0))/1000000</f>
        <v>5487.3521657399997</v>
      </c>
      <c r="D130" s="71">
        <f>(VLOOKUP($A130,'Base de dados 2015'!$A$2105:$F$2782,6,0))/1000000</f>
        <v>18885.355626140001</v>
      </c>
      <c r="E130" s="71">
        <f>(VLOOKUP($A130,'Base de dados 2016'!$A$2112:$F$2826,6,0))/1000000</f>
        <v>54865.875561790002</v>
      </c>
      <c r="F130" s="71">
        <f>(VLOOKUP($A130,'Base de dados 2017'!$A$2232:$F$2954,6,0))/1000000</f>
        <v>30670.793430509999</v>
      </c>
    </row>
    <row r="131" spans="1:6">
      <c r="A131" s="60" t="s">
        <v>5319</v>
      </c>
      <c r="B131" s="71"/>
      <c r="C131" s="71">
        <f>(VLOOKUP($A131,'Base de dados 2014'!$A$2030:$C$2715,3,0))/1000000</f>
        <v>58.768405560000005</v>
      </c>
      <c r="D131" s="71">
        <f>(VLOOKUP($A131,'Base de dados 2015'!$A$2105:$F$2782,6,0))/1000000</f>
        <v>47.388838659999998</v>
      </c>
      <c r="E131" s="71">
        <f>(VLOOKUP($A131,'Base de dados 2016'!$A$2112:$F$2826,6,0))/1000000</f>
        <v>39.021792149999996</v>
      </c>
      <c r="F131" s="71">
        <f>(VLOOKUP($A131,'Base de dados 2017'!$A$2232:$F$2954,6,0))/1000000</f>
        <v>205.99387103000001</v>
      </c>
    </row>
    <row r="132" spans="1:6">
      <c r="A132" s="60" t="s">
        <v>5320</v>
      </c>
      <c r="B132" s="71"/>
      <c r="C132" s="71">
        <f>(VLOOKUP($A132,'Base de dados 2014'!$A$2030:$C$2715,3,0))/1000000</f>
        <v>467.26173104000003</v>
      </c>
      <c r="D132" s="71">
        <f>(VLOOKUP($A132,'Base de dados 2015'!$A$2105:$F$2782,6,0))/1000000</f>
        <v>305.93412164999995</v>
      </c>
      <c r="E132" s="71">
        <f>(VLOOKUP($A132,'Base de dados 2016'!$A$2112:$F$2826,6,0))/1000000</f>
        <v>1434.2437132800003</v>
      </c>
      <c r="F132" s="71">
        <f>(VLOOKUP($A132,'Base de dados 2017'!$A$2232:$F$2954,6,0))/1000000</f>
        <v>617.96894930999997</v>
      </c>
    </row>
    <row r="133" spans="1:6">
      <c r="A133" s="60" t="s">
        <v>5321</v>
      </c>
      <c r="B133" s="71"/>
      <c r="C133" s="71">
        <f>(VLOOKUP($A133,'Base de dados 2014'!$A$2030:$C$2715,3,0))/1000000</f>
        <v>73.370678549999994</v>
      </c>
      <c r="D133" s="71">
        <f>(VLOOKUP($A133,'Base de dados 2015'!$A$2105:$F$2782,6,0))/1000000</f>
        <v>46.458067909999997</v>
      </c>
      <c r="E133" s="71">
        <f>(VLOOKUP($A133,'Base de dados 2016'!$A$2112:$F$2826,6,0))/1000000</f>
        <v>13.921316460000002</v>
      </c>
      <c r="F133" s="71">
        <f>(VLOOKUP($A133,'Base de dados 2017'!$A$2232:$F$2954,6,0))/1000000</f>
        <v>147.21341011999999</v>
      </c>
    </row>
    <row r="134" spans="1:6">
      <c r="A134" s="60" t="s">
        <v>5322</v>
      </c>
      <c r="B134" s="71"/>
      <c r="C134" s="71">
        <f>(VLOOKUP($A134,'Base de dados 2014'!$A$2030:$C$2715,3,0))/1000000</f>
        <v>392.88887383999997</v>
      </c>
      <c r="D134" s="71">
        <f>(VLOOKUP($A134,'Base de dados 2015'!$A$2105:$F$2782,6,0))/1000000</f>
        <v>249.50474349999999</v>
      </c>
      <c r="E134" s="71">
        <f>(VLOOKUP($A134,'Base de dados 2016'!$A$2112:$F$2826,6,0))/1000000</f>
        <v>611.04200459000003</v>
      </c>
      <c r="F134" s="71">
        <f>(VLOOKUP($A134,'Base de dados 2017'!$A$2232:$F$2954,6,0))/1000000</f>
        <v>185.61200865999999</v>
      </c>
    </row>
    <row r="135" spans="1:6">
      <c r="A135" s="60" t="s">
        <v>5323</v>
      </c>
      <c r="B135" s="71"/>
      <c r="C135" s="71">
        <f>(VLOOKUP($A135,'Base de dados 2014'!$A$2030:$C$2715,3,0))/1000000</f>
        <v>1.0021786500000001</v>
      </c>
      <c r="D135" s="71">
        <f>(VLOOKUP($A135,'Base de dados 2015'!$A$2105:$F$2782,6,0))/1000000</f>
        <v>0.1201</v>
      </c>
      <c r="E135" s="71">
        <f>(VLOOKUP($A135,'Base de dados 2016'!$A$2112:$F$2826,6,0))/1000000</f>
        <v>0.47072976999999999</v>
      </c>
      <c r="F135" s="71">
        <f>(VLOOKUP($A135,'Base de dados 2017'!$A$2232:$F$2954,6,0))/1000000</f>
        <v>0.63596231000000003</v>
      </c>
    </row>
    <row r="136" spans="1:6">
      <c r="A136" s="60" t="s">
        <v>5324</v>
      </c>
      <c r="B136" s="71"/>
      <c r="C136" s="71" t="s">
        <v>3557</v>
      </c>
      <c r="D136" s="71">
        <f>(VLOOKUP($A136,'Base de dados 2015'!$A$2105:$F$2782,6,0))/1000000</f>
        <v>9.8512102400000003</v>
      </c>
      <c r="E136" s="71">
        <f>(VLOOKUP($A136,'Base de dados 2016'!$A$2112:$F$2826,6,0))/1000000</f>
        <v>808.80966246000003</v>
      </c>
      <c r="F136" s="71">
        <f>(VLOOKUP($A136,'Base de dados 2017'!$A$2232:$F$2954,6,0))/1000000</f>
        <v>284.50756822000005</v>
      </c>
    </row>
    <row r="137" spans="1:6">
      <c r="A137" s="60" t="s">
        <v>5325</v>
      </c>
      <c r="B137" s="71"/>
      <c r="C137" s="71">
        <f>(VLOOKUP($A137,'Base de dados 2014'!$A$2030:$C$2715,3,0))/1000000</f>
        <v>1177.73525167</v>
      </c>
      <c r="D137" s="71">
        <f>(VLOOKUP($A137,'Base de dados 2015'!$A$2105:$F$2782,6,0))/1000000</f>
        <v>15324.005456909998</v>
      </c>
      <c r="E137" s="71">
        <f>(VLOOKUP($A137,'Base de dados 2016'!$A$2112:$F$2826,6,0))/1000000</f>
        <v>1479.7348956999997</v>
      </c>
      <c r="F137" s="71">
        <f>(VLOOKUP($A137,'Base de dados 2017'!$A$2232:$F$2954,6,0))/1000000</f>
        <v>954.85051733</v>
      </c>
    </row>
    <row r="138" spans="1:6">
      <c r="A138" s="60" t="s">
        <v>5326</v>
      </c>
      <c r="B138" s="71"/>
      <c r="C138" s="71">
        <f>(VLOOKUP($A138,'Base de dados 2014'!$A$2030:$C$2715,3,0))/1000000</f>
        <v>825.59615946000008</v>
      </c>
      <c r="D138" s="71">
        <f>(VLOOKUP($A138,'Base de dados 2015'!$A$2105:$F$2782,6,0))/1000000</f>
        <v>9640.8968640499988</v>
      </c>
      <c r="E138" s="71">
        <f>(VLOOKUP($A138,'Base de dados 2016'!$A$2112:$F$2826,6,0))/1000000</f>
        <v>540.46610183000007</v>
      </c>
      <c r="F138" s="71">
        <f>(VLOOKUP($A138,'Base de dados 2017'!$A$2232:$F$2954,6,0))/1000000</f>
        <v>300.97932298000001</v>
      </c>
    </row>
    <row r="139" spans="1:6">
      <c r="A139" s="60" t="s">
        <v>5327</v>
      </c>
      <c r="B139" s="71"/>
      <c r="C139" s="71">
        <f>(VLOOKUP($A139,'Base de dados 2014'!$A$2030:$C$2715,3,0))/1000000</f>
        <v>1.85889752</v>
      </c>
      <c r="D139" s="71">
        <f>(VLOOKUP($A139,'Base de dados 2015'!$A$2105:$F$2782,6,0))/1000000</f>
        <v>16.34207147</v>
      </c>
      <c r="E139" s="71">
        <f>(VLOOKUP($A139,'Base de dados 2016'!$A$2112:$F$2826,6,0))/1000000</f>
        <v>0.26377349999999999</v>
      </c>
      <c r="F139" s="71">
        <f>(VLOOKUP($A139,'Base de dados 2017'!$A$2232:$F$2954,6,0))/1000000</f>
        <v>7.3756419000000006</v>
      </c>
    </row>
    <row r="140" spans="1:6">
      <c r="A140" s="60" t="s">
        <v>5328</v>
      </c>
      <c r="B140" s="71"/>
      <c r="C140" s="71">
        <f>(VLOOKUP($A140,'Base de dados 2014'!$A$2030:$C$2715,3,0))/1000000</f>
        <v>80.571690469999993</v>
      </c>
      <c r="D140" s="71">
        <f>(VLOOKUP($A140,'Base de dados 2015'!$A$2105:$F$2782,6,0))/1000000</f>
        <v>18.60596541</v>
      </c>
      <c r="E140" s="71">
        <f>(VLOOKUP($A140,'Base de dados 2016'!$A$2112:$F$2826,6,0))/1000000</f>
        <v>127.02590559999999</v>
      </c>
      <c r="F140" s="71">
        <f>(VLOOKUP($A140,'Base de dados 2017'!$A$2232:$F$2954,6,0))/1000000</f>
        <v>403.88384374999998</v>
      </c>
    </row>
    <row r="141" spans="1:6">
      <c r="A141" s="60" t="s">
        <v>5329</v>
      </c>
      <c r="B141" s="71"/>
      <c r="C141" s="71">
        <f>(VLOOKUP($A141,'Base de dados 2014'!$A$2030:$C$2715,3,0))/1000000</f>
        <v>269.70850422000001</v>
      </c>
      <c r="D141" s="71">
        <f>(VLOOKUP($A141,'Base de dados 2015'!$A$2105:$F$2782,6,0))/1000000</f>
        <v>5648.1605559799991</v>
      </c>
      <c r="E141" s="71">
        <f>(VLOOKUP($A141,'Base de dados 2016'!$A$2112:$F$2826,6,0))/1000000</f>
        <v>811.97911477000002</v>
      </c>
      <c r="F141" s="71">
        <f>(VLOOKUP($A141,'Base de dados 2017'!$A$2232:$F$2954,6,0))/1000000</f>
        <v>242.61170869999998</v>
      </c>
    </row>
    <row r="142" spans="1:6">
      <c r="A142" s="60" t="s">
        <v>5330</v>
      </c>
      <c r="B142" s="71"/>
      <c r="C142" s="71">
        <f>(VLOOKUP($A142,'Base de dados 2014'!$A$2030:$C$2715,3,0))/1000000</f>
        <v>2631.6229671799997</v>
      </c>
      <c r="D142" s="71">
        <f>(VLOOKUP($A142,'Base de dados 2015'!$A$2105:$F$2782,6,0))/1000000</f>
        <v>5434.7505332199999</v>
      </c>
      <c r="E142" s="71">
        <f>(VLOOKUP($A142,'Base de dados 2016'!$A$2112:$F$2826,6,0))/1000000</f>
        <v>5816.2860519399992</v>
      </c>
      <c r="F142" s="71">
        <f>(VLOOKUP($A142,'Base de dados 2017'!$A$2232:$F$2954,6,0))/1000000</f>
        <v>6685.2493296499997</v>
      </c>
    </row>
    <row r="143" spans="1:6">
      <c r="A143" s="60" t="s">
        <v>5331</v>
      </c>
      <c r="B143" s="71"/>
      <c r="C143" s="71">
        <f>(VLOOKUP($A143,'Base de dados 2014'!$A$2030:$C$2715,3,0))/1000000</f>
        <v>1621.7781059900001</v>
      </c>
      <c r="D143" s="71">
        <f>(VLOOKUP($A143,'Base de dados 2015'!$A$2105:$F$2782,6,0))/1000000</f>
        <v>3377.2302629199999</v>
      </c>
      <c r="E143" s="71">
        <f>(VLOOKUP($A143,'Base de dados 2016'!$A$2112:$F$2826,6,0))/1000000</f>
        <v>5414.73546085</v>
      </c>
      <c r="F143" s="71">
        <f>(VLOOKUP($A143,'Base de dados 2017'!$A$2232:$F$2954,6,0))/1000000</f>
        <v>23140.213354979998</v>
      </c>
    </row>
    <row r="144" spans="1:6">
      <c r="A144" s="60" t="s">
        <v>5129</v>
      </c>
      <c r="B144" s="71">
        <f>VLOOKUP($A144,'Base de dados 2013'!$A$52:$F$83,5,0)/1000000</f>
        <v>1923.3641972999997</v>
      </c>
      <c r="C144" s="71">
        <f>(VLOOKUP($A144,'Base de dados 2014'!$A$2030:$C$2715,3,0))/1000000</f>
        <v>5534.6985008800002</v>
      </c>
      <c r="D144" s="71">
        <f>(VLOOKUP($A144,'Base de dados 2015'!$A$2105:$F$2782,6,0))/1000000</f>
        <v>4358.6939454200001</v>
      </c>
      <c r="E144" s="71">
        <f>(VLOOKUP($A144,'Base de dados 2016'!$A$2112:$F$2826,6,0))/1000000</f>
        <v>3134.9110083099999</v>
      </c>
      <c r="F144" s="71">
        <f>(VLOOKUP($A144,'Base de dados 2017'!$A$2232:$F$2954,6,0))/1000000</f>
        <v>5606.0686333100002</v>
      </c>
    </row>
    <row r="145" spans="1:6">
      <c r="A145" s="60" t="s">
        <v>5332</v>
      </c>
      <c r="B145" s="71"/>
      <c r="C145" s="71">
        <f>(VLOOKUP($A145,'Base de dados 2014'!$A$2030:$C$2715,3,0))/1000000</f>
        <v>2422.4699823200003</v>
      </c>
      <c r="D145" s="71">
        <f>(VLOOKUP($A145,'Base de dados 2015'!$A$2105:$F$2782,6,0))/1000000</f>
        <v>2047.7700982500003</v>
      </c>
      <c r="E145" s="71">
        <f>(VLOOKUP($A145,'Base de dados 2016'!$A$2112:$F$2826,6,0))/1000000</f>
        <v>848.22420906000002</v>
      </c>
      <c r="F145" s="71">
        <f>(VLOOKUP($A145,'Base de dados 2017'!$A$2232:$F$2954,6,0))/1000000</f>
        <v>2314.35656475</v>
      </c>
    </row>
    <row r="146" spans="1:6">
      <c r="A146" s="60" t="s">
        <v>5333</v>
      </c>
      <c r="B146" s="71"/>
      <c r="C146" s="71">
        <f>(VLOOKUP($A146,'Base de dados 2014'!$A$2030:$C$2715,3,0))/1000000</f>
        <v>2343.0692056100002</v>
      </c>
      <c r="D146" s="71">
        <f>(VLOOKUP($A146,'Base de dados 2015'!$A$2105:$F$2782,6,0))/1000000</f>
        <v>1853.62394638</v>
      </c>
      <c r="E146" s="71">
        <f>(VLOOKUP($A146,'Base de dados 2016'!$A$2112:$F$2826,6,0))/1000000</f>
        <v>776.11687286000006</v>
      </c>
      <c r="F146" s="71">
        <f>(VLOOKUP($A146,'Base de dados 2017'!$A$2232:$F$2954,6,0))/1000000</f>
        <v>2064.5175423999999</v>
      </c>
    </row>
    <row r="147" spans="1:6">
      <c r="A147" s="60" t="s">
        <v>5334</v>
      </c>
      <c r="B147" s="71"/>
      <c r="C147" s="71">
        <f>(VLOOKUP($A147,'Base de dados 2014'!$A$2030:$C$2715,3,0))/1000000</f>
        <v>54.424358060000003</v>
      </c>
      <c r="D147" s="71">
        <f>(VLOOKUP($A147,'Base de dados 2015'!$A$2105:$F$2782,6,0))/1000000</f>
        <v>132.89694070000002</v>
      </c>
      <c r="E147" s="71">
        <f>(VLOOKUP($A147,'Base de dados 2016'!$A$2112:$F$2826,6,0))/1000000</f>
        <v>39.245910130000006</v>
      </c>
      <c r="F147" s="71">
        <f>(VLOOKUP($A147,'Base de dados 2017'!$A$2232:$F$2954,6,0))/1000000</f>
        <v>53.380043869999994</v>
      </c>
    </row>
    <row r="148" spans="1:6">
      <c r="A148" s="60" t="s">
        <v>5335</v>
      </c>
      <c r="B148" s="71"/>
      <c r="C148" s="71">
        <f>(VLOOKUP($A148,'Base de dados 2014'!$A$2030:$C$2715,3,0))/1000000</f>
        <v>24.976418649999999</v>
      </c>
      <c r="D148" s="71">
        <f>(VLOOKUP($A148,'Base de dados 2015'!$A$2105:$F$2782,6,0))/1000000</f>
        <v>61.249211170000002</v>
      </c>
      <c r="E148" s="71">
        <f>(VLOOKUP($A148,'Base de dados 2016'!$A$2112:$F$2826,6,0))/1000000</f>
        <v>32.86142607</v>
      </c>
      <c r="F148" s="71">
        <f>(VLOOKUP($A148,'Base de dados 2017'!$A$2232:$F$2954,6,0))/1000000</f>
        <v>196.45897847999998</v>
      </c>
    </row>
    <row r="149" spans="1:6">
      <c r="A149" s="60" t="s">
        <v>5336</v>
      </c>
      <c r="B149" s="71"/>
      <c r="C149" s="71">
        <f>(VLOOKUP($A149,'Base de dados 2014'!$A$2030:$C$2715,3,0))/1000000</f>
        <v>3068.94220421</v>
      </c>
      <c r="D149" s="71">
        <f>(VLOOKUP($A149,'Base de dados 2015'!$A$2105:$F$2782,6,0))/1000000</f>
        <v>2310.92384717</v>
      </c>
      <c r="E149" s="71">
        <f>(VLOOKUP($A149,'Base de dados 2016'!$A$2112:$F$2826,6,0))/1000000</f>
        <v>2286.6867992500001</v>
      </c>
      <c r="F149" s="71">
        <f>(VLOOKUP($A149,'Base de dados 2017'!$A$2232:$F$2954,6,0))/1000000</f>
        <v>3291.7120685600003</v>
      </c>
    </row>
    <row r="150" spans="1:6">
      <c r="A150" s="60" t="s">
        <v>5337</v>
      </c>
      <c r="B150" s="71"/>
      <c r="C150" s="71">
        <f>(VLOOKUP($A150,'Base de dados 2014'!$A$2030:$C$2715,3,0))/1000000</f>
        <v>2704.4926731999999</v>
      </c>
      <c r="D150" s="71">
        <f>(VLOOKUP($A150,'Base de dados 2015'!$A$2105:$F$2782,6,0))/1000000</f>
        <v>1759.07871056</v>
      </c>
      <c r="E150" s="71">
        <f>(VLOOKUP($A150,'Base de dados 2016'!$A$2112:$F$2826,6,0))/1000000</f>
        <v>1775.1224138699999</v>
      </c>
      <c r="F150" s="71">
        <f>(VLOOKUP($A150,'Base de dados 2017'!$A$2232:$F$2954,6,0))/1000000</f>
        <v>1924.7161891600001</v>
      </c>
    </row>
    <row r="151" spans="1:6">
      <c r="A151" s="60" t="s">
        <v>5338</v>
      </c>
      <c r="B151" s="71"/>
      <c r="C151" s="71">
        <f>(VLOOKUP($A151,'Base de dados 2014'!$A$2030:$C$2715,3,0))/1000000</f>
        <v>7.4791088099999996</v>
      </c>
      <c r="D151" s="71">
        <f>(VLOOKUP($A151,'Base de dados 2015'!$A$2105:$F$2782,6,0))/1000000</f>
        <v>23.546748319999999</v>
      </c>
      <c r="E151" s="71">
        <f>(VLOOKUP($A151,'Base de dados 2016'!$A$2112:$F$2826,6,0))/1000000</f>
        <v>14.20332677</v>
      </c>
      <c r="F151" s="71">
        <f>(VLOOKUP($A151,'Base de dados 2017'!$A$2232:$F$2954,6,0))/1000000</f>
        <v>4.7388317999999998</v>
      </c>
    </row>
    <row r="152" spans="1:6">
      <c r="A152" s="60" t="s">
        <v>5339</v>
      </c>
      <c r="B152" s="71"/>
      <c r="C152" s="71">
        <f>(VLOOKUP($A152,'Base de dados 2014'!$A$2030:$C$2715,3,0))/1000000</f>
        <v>13.69343381</v>
      </c>
      <c r="D152" s="71">
        <f>(VLOOKUP($A152,'Base de dados 2015'!$A$2105:$F$2782,6,0))/1000000</f>
        <v>47.632570130000005</v>
      </c>
      <c r="E152" s="71">
        <f>(VLOOKUP($A152,'Base de dados 2016'!$A$2112:$F$2826,6,0))/1000000</f>
        <v>47.418154710000003</v>
      </c>
      <c r="F152" s="71">
        <f>(VLOOKUP($A152,'Base de dados 2017'!$A$2232:$F$2954,6,0))/1000000</f>
        <v>43.554699340000006</v>
      </c>
    </row>
    <row r="153" spans="1:6">
      <c r="A153" s="60" t="s">
        <v>5340</v>
      </c>
      <c r="B153" s="71"/>
      <c r="C153" s="71">
        <f>(VLOOKUP($A153,'Base de dados 2014'!$A$2030:$C$2715,3,0))/1000000</f>
        <v>343.27698838999999</v>
      </c>
      <c r="D153" s="71">
        <f>(VLOOKUP($A153,'Base de dados 2015'!$A$2105:$F$2782,6,0))/1000000</f>
        <v>480.66581816000001</v>
      </c>
      <c r="E153" s="71">
        <f>(VLOOKUP($A153,'Base de dados 2016'!$A$2112:$F$2826,6,0))/1000000</f>
        <v>449.94290389999998</v>
      </c>
      <c r="F153" s="71">
        <f>(VLOOKUP($A153,'Base de dados 2017'!$A$2232:$F$2954,6,0))/1000000</f>
        <v>1318.70234826</v>
      </c>
    </row>
    <row r="154" spans="1:6">
      <c r="A154" s="73" t="s">
        <v>5898</v>
      </c>
      <c r="B154" s="71"/>
      <c r="C154" s="71">
        <f>(VLOOKUP($A154,'Base de dados 2014'!$A$2030:$C$2715,3,0))/1000000</f>
        <v>43.286314350000005</v>
      </c>
      <c r="D154" s="71" t="s">
        <v>3557</v>
      </c>
      <c r="E154" s="71" t="s">
        <v>3557</v>
      </c>
      <c r="F154" s="71" t="s">
        <v>3557</v>
      </c>
    </row>
    <row r="155" spans="1:6">
      <c r="A155" s="73" t="s">
        <v>5341</v>
      </c>
      <c r="B155" s="71"/>
      <c r="C155" s="71">
        <f>(VLOOKUP($A155,'Base de dados 2014'!$A$2030:$C$2715,3,0))/1000000</f>
        <v>0.20984648</v>
      </c>
      <c r="D155" s="71" t="s">
        <v>3557</v>
      </c>
      <c r="E155" s="71" t="s">
        <v>3557</v>
      </c>
      <c r="F155" s="71" t="s">
        <v>3557</v>
      </c>
    </row>
    <row r="156" spans="1:6">
      <c r="A156" s="73" t="s">
        <v>5342</v>
      </c>
      <c r="B156" s="71"/>
      <c r="C156" s="71">
        <f>(VLOOKUP($A156,'Base de dados 2014'!$A$2030:$C$2715,3,0))/1000000</f>
        <v>2.3061749999999999E-2</v>
      </c>
      <c r="D156" s="71" t="s">
        <v>3557</v>
      </c>
      <c r="E156" s="71" t="s">
        <v>3557</v>
      </c>
      <c r="F156" s="71" t="s">
        <v>3557</v>
      </c>
    </row>
    <row r="157" spans="1:6">
      <c r="A157" s="73" t="s">
        <v>5343</v>
      </c>
      <c r="B157" s="71"/>
      <c r="C157" s="71">
        <f>(VLOOKUP($A157,'Base de dados 2014'!$A$2030:$C$2715,3,0))/1000000</f>
        <v>43.053406119999998</v>
      </c>
      <c r="D157" s="71" t="s">
        <v>3557</v>
      </c>
      <c r="E157" s="71" t="s">
        <v>3557</v>
      </c>
      <c r="F157" s="71" t="s">
        <v>3557</v>
      </c>
    </row>
    <row r="158" spans="1:6">
      <c r="A158" s="60" t="s">
        <v>5130</v>
      </c>
      <c r="B158" s="71"/>
      <c r="C158" s="71" t="s">
        <v>3557</v>
      </c>
      <c r="D158" s="71">
        <f>(VLOOKUP($A158,'Base de dados 2015'!$A$2105:$F$2782,6,0))/1000000</f>
        <v>1769.1981940999999</v>
      </c>
      <c r="E158" s="71">
        <f>(VLOOKUP($A158,'Base de dados 2016'!$A$2112:$F$2826,6,0))/1000000</f>
        <v>1797.2058071200001</v>
      </c>
      <c r="F158" s="71">
        <f>(VLOOKUP($A158,'Base de dados 2017'!$A$2232:$F$2954,6,0))/1000000</f>
        <v>1809.2834108900001</v>
      </c>
    </row>
    <row r="159" spans="1:6">
      <c r="A159" s="60" t="s">
        <v>5344</v>
      </c>
      <c r="B159" s="71"/>
      <c r="C159" s="71" t="s">
        <v>3557</v>
      </c>
      <c r="D159" s="71">
        <f>(VLOOKUP($A159,'Base de dados 2015'!$A$2105:$F$2782,6,0))/1000000</f>
        <v>226.53326903999999</v>
      </c>
      <c r="E159" s="71">
        <f>(VLOOKUP($A159,'Base de dados 2016'!$A$2112:$F$2826,6,0))/1000000</f>
        <v>43.022357659999997</v>
      </c>
      <c r="F159" s="71">
        <f>(VLOOKUP($A159,'Base de dados 2017'!$A$2232:$F$2954,6,0))/1000000</f>
        <v>107.10739934999999</v>
      </c>
    </row>
    <row r="160" spans="1:6">
      <c r="A160" s="60" t="s">
        <v>5345</v>
      </c>
      <c r="B160" s="71"/>
      <c r="C160" s="71" t="s">
        <v>3557</v>
      </c>
      <c r="D160" s="71">
        <f>(VLOOKUP($A160,'Base de dados 2015'!$A$2105:$F$2782,6,0))/1000000</f>
        <v>4.7199999999999998E-4</v>
      </c>
      <c r="E160" s="71">
        <f>(VLOOKUP($A160,'Base de dados 2016'!$A$2112:$F$2826,6,0))/1000000</f>
        <v>22.34650079</v>
      </c>
      <c r="F160" s="71">
        <f>(VLOOKUP($A160,'Base de dados 2017'!$A$2232:$F$2954,6,0))/1000000</f>
        <v>3.2819976099999999</v>
      </c>
    </row>
    <row r="161" spans="1:6">
      <c r="A161" s="60" t="s">
        <v>5346</v>
      </c>
      <c r="B161" s="71"/>
      <c r="C161" s="71" t="s">
        <v>3557</v>
      </c>
      <c r="D161" s="71">
        <f>(VLOOKUP($A161,'Base de dados 2015'!$A$2105:$F$2782,6,0))/1000000</f>
        <v>1542.6644530599999</v>
      </c>
      <c r="E161" s="71">
        <f>(VLOOKUP($A161,'Base de dados 2016'!$A$2112:$F$2826,6,0))/1000000</f>
        <v>1731.8369486700001</v>
      </c>
      <c r="F161" s="71">
        <f>(VLOOKUP($A161,'Base de dados 2017'!$A$2232:$F$2954,6,0))/1000000</f>
        <v>1698.89401393</v>
      </c>
    </row>
    <row r="162" spans="1:6">
      <c r="A162" s="60" t="s">
        <v>5131</v>
      </c>
      <c r="B162" s="71">
        <f>VLOOKUP($A162,'Base de dados 2013'!$A$52:$F$83,5,0)/1000000</f>
        <v>169343.37874544002</v>
      </c>
      <c r="C162" s="71">
        <f>(VLOOKUP($A162,'Base de dados 2014'!$A$2030:$C$2715,3,0))/1000000</f>
        <v>103628.68472035001</v>
      </c>
      <c r="D162" s="71">
        <f>(VLOOKUP($A162,'Base de dados 2015'!$A$2105:$F$2782,6,0))/1000000</f>
        <v>222524.18102680999</v>
      </c>
      <c r="E162" s="71">
        <f>(VLOOKUP($A162,'Base de dados 2016'!$A$2112:$F$2826,6,0))/1000000</f>
        <v>190654.55884163</v>
      </c>
      <c r="F162" s="71">
        <f>(VLOOKUP($A162,'Base de dados 2017'!$A$2232:$F$2954,6,0))/1000000</f>
        <v>321945.74482448999</v>
      </c>
    </row>
    <row r="163" spans="1:6">
      <c r="A163" s="60" t="s">
        <v>5347</v>
      </c>
      <c r="B163" s="71"/>
      <c r="C163" s="71">
        <f>(VLOOKUP($A163,'Base de dados 2014'!$A$2030:$C$2715,3,0))/1000000</f>
        <v>177.82287321000001</v>
      </c>
      <c r="D163" s="71">
        <f>(VLOOKUP($A163,'Base de dados 2015'!$A$2105:$F$2782,6,0))/1000000</f>
        <v>411.08407697000001</v>
      </c>
      <c r="E163" s="71">
        <f>(VLOOKUP($A163,'Base de dados 2016'!$A$2112:$F$2826,6,0))/1000000</f>
        <v>120.35225872999999</v>
      </c>
      <c r="F163" s="71">
        <f>(VLOOKUP($A163,'Base de dados 2017'!$A$2232:$F$2954,6,0))/1000000</f>
        <v>772.91001740000002</v>
      </c>
    </row>
    <row r="164" spans="1:6">
      <c r="A164" s="60" t="s">
        <v>5348</v>
      </c>
      <c r="B164" s="71"/>
      <c r="C164" s="71">
        <f>(VLOOKUP($A164,'Base de dados 2014'!$A$2030:$C$2715,3,0))/1000000</f>
        <v>44.621479860000001</v>
      </c>
      <c r="D164" s="71">
        <f>(VLOOKUP($A164,'Base de dados 2015'!$A$2105:$F$2782,6,0))/1000000</f>
        <v>161.74198056</v>
      </c>
      <c r="E164" s="71">
        <f>(VLOOKUP($A164,'Base de dados 2016'!$A$2112:$F$2826,6,0))/1000000</f>
        <v>51.60852277</v>
      </c>
      <c r="F164" s="71">
        <f>(VLOOKUP($A164,'Base de dados 2017'!$A$2232:$F$2954,6,0))/1000000</f>
        <v>605.77393400999995</v>
      </c>
    </row>
    <row r="165" spans="1:6">
      <c r="A165" s="60" t="s">
        <v>5349</v>
      </c>
      <c r="B165" s="71"/>
      <c r="C165" s="71">
        <f>(VLOOKUP($A165,'Base de dados 2014'!$A$2030:$C$2715,3,0))/1000000</f>
        <v>9.9199209499999998</v>
      </c>
      <c r="D165" s="71">
        <f>(VLOOKUP($A165,'Base de dados 2015'!$A$2105:$F$2782,6,0))/1000000</f>
        <v>6.1410105199999991</v>
      </c>
      <c r="E165" s="71">
        <f>(VLOOKUP($A165,'Base de dados 2016'!$A$2112:$F$2826,6,0))/1000000</f>
        <v>3.7250049700000001</v>
      </c>
      <c r="F165" s="71">
        <f>(VLOOKUP($A165,'Base de dados 2017'!$A$2232:$F$2954,6,0))/1000000</f>
        <v>4.6144461200000002</v>
      </c>
    </row>
    <row r="166" spans="1:6">
      <c r="A166" s="60" t="s">
        <v>5350</v>
      </c>
      <c r="B166" s="71"/>
      <c r="C166" s="71">
        <f>(VLOOKUP($A166,'Base de dados 2014'!$A$2030:$C$2715,3,0))/1000000</f>
        <v>0.15224860000000001</v>
      </c>
      <c r="D166" s="71">
        <f>(VLOOKUP($A166,'Base de dados 2015'!$A$2105:$F$2782,6,0))/1000000</f>
        <v>0.20050811999999998</v>
      </c>
      <c r="E166" s="71">
        <f>(VLOOKUP($A166,'Base de dados 2016'!$A$2112:$F$2826,6,0))/1000000</f>
        <v>0.27718596000000001</v>
      </c>
      <c r="F166" s="71">
        <f>(VLOOKUP($A166,'Base de dados 2017'!$A$2232:$F$2954,6,0))/1000000</f>
        <v>0.25988504000000001</v>
      </c>
    </row>
    <row r="167" spans="1:6">
      <c r="A167" s="60" t="s">
        <v>5351</v>
      </c>
      <c r="B167" s="71"/>
      <c r="C167" s="71">
        <f>(VLOOKUP($A167,'Base de dados 2014'!$A$2030:$C$2715,3,0))/1000000</f>
        <v>9.0974364399999992</v>
      </c>
      <c r="D167" s="71">
        <f>(VLOOKUP($A167,'Base de dados 2015'!$A$2105:$F$2782,6,0))/1000000</f>
        <v>10.995640910000001</v>
      </c>
      <c r="E167" s="71">
        <f>(VLOOKUP($A167,'Base de dados 2016'!$A$2112:$F$2826,6,0))/1000000</f>
        <v>10.046889119999999</v>
      </c>
      <c r="F167" s="71">
        <f>(VLOOKUP($A167,'Base de dados 2017'!$A$2232:$F$2954,6,0))/1000000</f>
        <v>12.246918189999999</v>
      </c>
    </row>
    <row r="168" spans="1:6">
      <c r="A168" s="60" t="s">
        <v>5352</v>
      </c>
      <c r="B168" s="71"/>
      <c r="C168" s="71">
        <f>(VLOOKUP($A168,'Base de dados 2014'!$A$2030:$C$2715,3,0))/1000000</f>
        <v>0.16969775000000001</v>
      </c>
      <c r="D168" s="71">
        <f>(VLOOKUP($A168,'Base de dados 2015'!$A$2105:$F$2782,6,0))/1000000</f>
        <v>0.30091361</v>
      </c>
      <c r="E168" s="71">
        <f>(VLOOKUP($A168,'Base de dados 2016'!$A$2112:$F$2826,6,0))/1000000</f>
        <v>0.38754329999999998</v>
      </c>
      <c r="F168" s="71">
        <f>(VLOOKUP($A168,'Base de dados 2017'!$A$2232:$F$2954,6,0))/1000000</f>
        <v>0.19482241</v>
      </c>
    </row>
    <row r="169" spans="1:6">
      <c r="A169" s="60" t="s">
        <v>5353</v>
      </c>
      <c r="B169" s="71"/>
      <c r="C169" s="71">
        <f>(VLOOKUP($A169,'Base de dados 2014'!$A$2030:$C$2715,3,0))/1000000</f>
        <v>113.86208961</v>
      </c>
      <c r="D169" s="71">
        <f>(VLOOKUP($A169,'Base de dados 2015'!$A$2105:$F$2782,6,0))/1000000</f>
        <v>231.70402325000001</v>
      </c>
      <c r="E169" s="71">
        <f>(VLOOKUP($A169,'Base de dados 2016'!$A$2112:$F$2826,6,0))/1000000</f>
        <v>54.307112609999997</v>
      </c>
      <c r="F169" s="71">
        <f>(VLOOKUP($A169,'Base de dados 2017'!$A$2232:$F$2954,6,0))/1000000</f>
        <v>149.82001162999998</v>
      </c>
    </row>
    <row r="170" spans="1:6">
      <c r="A170" s="60" t="s">
        <v>5354</v>
      </c>
      <c r="B170" s="71"/>
      <c r="C170" s="71">
        <f>(VLOOKUP($A170,'Base de dados 2014'!$A$2030:$C$2715,3,0))/1000000</f>
        <v>1630.8068531600002</v>
      </c>
      <c r="D170" s="71">
        <f>(VLOOKUP($A170,'Base de dados 2015'!$A$2105:$F$2782,6,0))/1000000</f>
        <v>2219.2566976100002</v>
      </c>
      <c r="E170" s="71">
        <f>(VLOOKUP($A170,'Base de dados 2016'!$A$2112:$F$2826,6,0))/1000000</f>
        <v>709.92846938000002</v>
      </c>
      <c r="F170" s="71">
        <f>(VLOOKUP($A170,'Base de dados 2017'!$A$2232:$F$2954,6,0))/1000000</f>
        <v>241.18797339</v>
      </c>
    </row>
    <row r="171" spans="1:6">
      <c r="A171" s="60" t="s">
        <v>5355</v>
      </c>
      <c r="B171" s="71"/>
      <c r="C171" s="71">
        <f>(VLOOKUP($A171,'Base de dados 2014'!$A$2030:$C$2715,3,0))/1000000</f>
        <v>1630.8068531600002</v>
      </c>
      <c r="D171" s="71">
        <f>(VLOOKUP($A171,'Base de dados 2015'!$A$2105:$F$2782,6,0))/1000000</f>
        <v>2219.2566976100002</v>
      </c>
      <c r="E171" s="71">
        <f>(VLOOKUP($A171,'Base de dados 2016'!$A$2112:$F$2826,6,0))/1000000</f>
        <v>709.92846938000002</v>
      </c>
      <c r="F171" s="71">
        <f>(VLOOKUP($A171,'Base de dados 2017'!$A$2232:$F$2954,6,0))/1000000</f>
        <v>241.18797339</v>
      </c>
    </row>
    <row r="172" spans="1:6">
      <c r="A172" s="60" t="s">
        <v>5356</v>
      </c>
      <c r="B172" s="71"/>
      <c r="C172" s="71" t="s">
        <v>3557</v>
      </c>
      <c r="D172" s="71" t="s">
        <v>3557</v>
      </c>
      <c r="E172" s="71">
        <f>(VLOOKUP($A172,'Base de dados 2016'!$A$2112:$F$2826,6,0))/1000000</f>
        <v>195.59801043000002</v>
      </c>
      <c r="F172" s="71">
        <f>(VLOOKUP($A172,'Base de dados 2017'!$A$2232:$F$2954,6,0))/1000000</f>
        <v>51.228947980000001</v>
      </c>
    </row>
    <row r="173" spans="1:6">
      <c r="A173" s="60" t="s">
        <v>5357</v>
      </c>
      <c r="B173" s="71"/>
      <c r="C173" s="71" t="s">
        <v>3557</v>
      </c>
      <c r="D173" s="71" t="s">
        <v>3557</v>
      </c>
      <c r="E173" s="71">
        <f>(VLOOKUP($A173,'Base de dados 2016'!$A$2112:$F$2826,6,0))/1000000</f>
        <v>1.6756113000000001</v>
      </c>
      <c r="F173" s="71">
        <f>(VLOOKUP($A173,'Base de dados 2017'!$A$2232:$F$2954,6,0))/1000000</f>
        <v>7.6189999999999993E-4</v>
      </c>
    </row>
    <row r="174" spans="1:6">
      <c r="A174" s="60" t="s">
        <v>5358</v>
      </c>
      <c r="B174" s="71"/>
      <c r="C174" s="71" t="s">
        <v>3557</v>
      </c>
      <c r="D174" s="71" t="s">
        <v>3557</v>
      </c>
      <c r="E174" s="71">
        <f>(VLOOKUP($A174,'Base de dados 2016'!$A$2112:$F$2826,6,0))/1000000</f>
        <v>4.2575851199999999</v>
      </c>
      <c r="F174" s="71">
        <f>(VLOOKUP($A174,'Base de dados 2017'!$A$2232:$F$2954,6,0))/1000000</f>
        <v>0.27809880999999997</v>
      </c>
    </row>
    <row r="175" spans="1:6">
      <c r="A175" s="60" t="s">
        <v>5359</v>
      </c>
      <c r="B175" s="71"/>
      <c r="C175" s="71" t="s">
        <v>3557</v>
      </c>
      <c r="D175" s="71" t="s">
        <v>3557</v>
      </c>
      <c r="E175" s="71">
        <f>(VLOOKUP($A175,'Base de dados 2016'!$A$2112:$F$2826,6,0))/1000000</f>
        <v>2.08358467</v>
      </c>
      <c r="F175" s="71">
        <f>(VLOOKUP($A175,'Base de dados 2017'!$A$2232:$F$2954,6,0))/1000000</f>
        <v>12.292185539999998</v>
      </c>
    </row>
    <row r="176" spans="1:6">
      <c r="A176" s="60" t="s">
        <v>5360</v>
      </c>
      <c r="B176" s="71"/>
      <c r="C176" s="71" t="s">
        <v>3557</v>
      </c>
      <c r="D176" s="71" t="s">
        <v>3557</v>
      </c>
      <c r="E176" s="71">
        <f>(VLOOKUP($A176,'Base de dados 2016'!$A$2112:$F$2826,6,0))/1000000</f>
        <v>14.957257460000001</v>
      </c>
      <c r="F176" s="71">
        <f>(VLOOKUP($A176,'Base de dados 2017'!$A$2232:$F$2954,6,0))/1000000</f>
        <v>0.25709238000000001</v>
      </c>
    </row>
    <row r="177" spans="1:6">
      <c r="A177" s="60" t="s">
        <v>5361</v>
      </c>
      <c r="B177" s="71"/>
      <c r="C177" s="71" t="s">
        <v>3557</v>
      </c>
      <c r="D177" s="71" t="s">
        <v>3557</v>
      </c>
      <c r="E177" s="71">
        <f>(VLOOKUP($A177,'Base de dados 2016'!$A$2112:$F$2826,6,0))/1000000</f>
        <v>172.62397188</v>
      </c>
      <c r="F177" s="71">
        <f>(VLOOKUP($A177,'Base de dados 2017'!$A$2232:$F$2954,6,0))/1000000</f>
        <v>38.400809350000003</v>
      </c>
    </row>
    <row r="178" spans="1:6">
      <c r="A178" s="60" t="s">
        <v>5362</v>
      </c>
      <c r="B178" s="71"/>
      <c r="C178" s="71">
        <f>(VLOOKUP($A178,'Base de dados 2014'!$A$2030:$C$2715,3,0))/1000000</f>
        <v>437.91445694999999</v>
      </c>
      <c r="D178" s="71">
        <f>(VLOOKUP($A178,'Base de dados 2015'!$A$2105:$F$2782,6,0))/1000000</f>
        <v>474.51108614999998</v>
      </c>
      <c r="E178" s="71">
        <f>(VLOOKUP($A178,'Base de dados 2016'!$A$2112:$F$2826,6,0))/1000000</f>
        <v>490.40360893000008</v>
      </c>
      <c r="F178" s="71">
        <f>(VLOOKUP($A178,'Base de dados 2017'!$A$2232:$F$2954,6,0))/1000000</f>
        <v>558.57508188999998</v>
      </c>
    </row>
    <row r="179" spans="1:6">
      <c r="A179" s="60" t="s">
        <v>5363</v>
      </c>
      <c r="B179" s="71"/>
      <c r="C179" s="71">
        <f>(VLOOKUP($A179,'Base de dados 2014'!$A$2030:$C$2715,3,0))/1000000</f>
        <v>138.21443752000002</v>
      </c>
      <c r="D179" s="71">
        <f>(VLOOKUP($A179,'Base de dados 2015'!$A$2105:$F$2782,6,0))/1000000</f>
        <v>172.17057384</v>
      </c>
      <c r="E179" s="71">
        <f>(VLOOKUP($A179,'Base de dados 2016'!$A$2112:$F$2826,6,0))/1000000</f>
        <v>185.47632965</v>
      </c>
      <c r="F179" s="71">
        <f>(VLOOKUP($A179,'Base de dados 2017'!$A$2232:$F$2954,6,0))/1000000</f>
        <v>203.30705352000001</v>
      </c>
    </row>
    <row r="180" spans="1:6">
      <c r="A180" s="60" t="s">
        <v>5364</v>
      </c>
      <c r="B180" s="71"/>
      <c r="C180" s="71">
        <f>(VLOOKUP($A180,'Base de dados 2014'!$A$2030:$C$2715,3,0))/1000000</f>
        <v>5.6696789900000004</v>
      </c>
      <c r="D180" s="71">
        <f>(VLOOKUP($A180,'Base de dados 2015'!$A$2105:$F$2782,6,0))/1000000</f>
        <v>7.41379302</v>
      </c>
      <c r="E180" s="71">
        <f>(VLOOKUP($A180,'Base de dados 2016'!$A$2112:$F$2826,6,0))/1000000</f>
        <v>8.0359572300000011</v>
      </c>
      <c r="F180" s="71">
        <f>(VLOOKUP($A180,'Base de dados 2017'!$A$2232:$F$2954,6,0))/1000000</f>
        <v>25.008455010000002</v>
      </c>
    </row>
    <row r="181" spans="1:6">
      <c r="A181" s="60" t="s">
        <v>5365</v>
      </c>
      <c r="B181" s="71"/>
      <c r="C181" s="71">
        <f>(VLOOKUP($A181,'Base de dados 2014'!$A$2030:$C$2715,3,0))/1000000</f>
        <v>86.19744870000001</v>
      </c>
      <c r="D181" s="71">
        <f>(VLOOKUP($A181,'Base de dados 2015'!$A$2105:$F$2782,6,0))/1000000</f>
        <v>40.394373309999999</v>
      </c>
      <c r="E181" s="71">
        <f>(VLOOKUP($A181,'Base de dados 2016'!$A$2112:$F$2826,6,0))/1000000</f>
        <v>37.55267722</v>
      </c>
      <c r="F181" s="71">
        <f>(VLOOKUP($A181,'Base de dados 2017'!$A$2232:$F$2954,6,0))/1000000</f>
        <v>23.736286839999998</v>
      </c>
    </row>
    <row r="182" spans="1:6">
      <c r="A182" s="60" t="s">
        <v>5366</v>
      </c>
      <c r="B182" s="71"/>
      <c r="C182" s="71">
        <f>(VLOOKUP($A182,'Base de dados 2014'!$A$2030:$C$2715,3,0))/1000000</f>
        <v>8.9765402100000014</v>
      </c>
      <c r="D182" s="71">
        <f>(VLOOKUP($A182,'Base de dados 2015'!$A$2105:$F$2782,6,0))/1000000</f>
        <v>42.601864229999997</v>
      </c>
      <c r="E182" s="71">
        <f>(VLOOKUP($A182,'Base de dados 2016'!$A$2112:$F$2826,6,0))/1000000</f>
        <v>11.05334302</v>
      </c>
      <c r="F182" s="71">
        <f>(VLOOKUP($A182,'Base de dados 2017'!$A$2232:$F$2954,6,0))/1000000</f>
        <v>9.8721890200000004</v>
      </c>
    </row>
    <row r="183" spans="1:6">
      <c r="A183" s="60" t="s">
        <v>5367</v>
      </c>
      <c r="B183" s="71"/>
      <c r="C183" s="71">
        <f>(VLOOKUP($A183,'Base de dados 2014'!$A$2030:$C$2715,3,0))/1000000</f>
        <v>198.85635153000001</v>
      </c>
      <c r="D183" s="71">
        <f>(VLOOKUP($A183,'Base de dados 2015'!$A$2105:$F$2782,6,0))/1000000</f>
        <v>211.93048175000001</v>
      </c>
      <c r="E183" s="71">
        <f>(VLOOKUP($A183,'Base de dados 2016'!$A$2112:$F$2826,6,0))/1000000</f>
        <v>248.28530180999999</v>
      </c>
      <c r="F183" s="71">
        <f>(VLOOKUP($A183,'Base de dados 2017'!$A$2232:$F$2954,6,0))/1000000</f>
        <v>296.65109749999999</v>
      </c>
    </row>
    <row r="184" spans="1:6">
      <c r="A184" s="60" t="s">
        <v>5368</v>
      </c>
      <c r="B184" s="71"/>
      <c r="C184" s="71">
        <f>(VLOOKUP($A184,'Base de dados 2014'!$A$2030:$C$2715,3,0))/1000000</f>
        <v>466.01793122000004</v>
      </c>
      <c r="D184" s="71">
        <f>(VLOOKUP($A184,'Base de dados 2015'!$A$2105:$F$2782,6,0))/1000000</f>
        <v>358.0244697</v>
      </c>
      <c r="E184" s="71">
        <f>(VLOOKUP($A184,'Base de dados 2016'!$A$2112:$F$2826,6,0))/1000000</f>
        <v>307.05486463</v>
      </c>
      <c r="F184" s="71">
        <f>(VLOOKUP($A184,'Base de dados 2017'!$A$2232:$F$2954,6,0))/1000000</f>
        <v>422.94293845999999</v>
      </c>
    </row>
    <row r="185" spans="1:6">
      <c r="A185" s="60" t="s">
        <v>5369</v>
      </c>
      <c r="B185" s="71"/>
      <c r="C185" s="71">
        <f>(VLOOKUP($A185,'Base de dados 2014'!$A$2030:$C$2715,3,0))/1000000</f>
        <v>10.495651689999999</v>
      </c>
      <c r="D185" s="71">
        <f>(VLOOKUP($A185,'Base de dados 2015'!$A$2105:$F$2782,6,0))/1000000</f>
        <v>12.177711029999999</v>
      </c>
      <c r="E185" s="71">
        <f>(VLOOKUP($A185,'Base de dados 2016'!$A$2112:$F$2826,6,0))/1000000</f>
        <v>4.0265296299999997</v>
      </c>
      <c r="F185" s="71">
        <f>(VLOOKUP($A185,'Base de dados 2017'!$A$2232:$F$2954,6,0))/1000000</f>
        <v>34.770934969999999</v>
      </c>
    </row>
    <row r="186" spans="1:6">
      <c r="A186" s="60" t="s">
        <v>5370</v>
      </c>
      <c r="B186" s="71"/>
      <c r="C186" s="71">
        <f>(VLOOKUP($A186,'Base de dados 2014'!$A$2030:$C$2715,3,0))/1000000</f>
        <v>0.11274297999999999</v>
      </c>
      <c r="D186" s="71">
        <f>(VLOOKUP($A186,'Base de dados 2015'!$A$2105:$F$2782,6,0))/1000000</f>
        <v>0.28924134000000001</v>
      </c>
      <c r="E186" s="71">
        <f>(VLOOKUP($A186,'Base de dados 2016'!$A$2112:$F$2826,6,0))/1000000</f>
        <v>1.76942128</v>
      </c>
      <c r="F186" s="71">
        <f>(VLOOKUP($A186,'Base de dados 2017'!$A$2232:$F$2954,6,0))/1000000</f>
        <v>23.95459507</v>
      </c>
    </row>
    <row r="187" spans="1:6">
      <c r="A187" s="60" t="s">
        <v>5371</v>
      </c>
      <c r="B187" s="71"/>
      <c r="C187" s="71">
        <f>(VLOOKUP($A187,'Base de dados 2014'!$A$2030:$C$2715,3,0))/1000000</f>
        <v>7.7879999999999996E-4</v>
      </c>
      <c r="D187" s="71">
        <f>(VLOOKUP($A187,'Base de dados 2015'!$A$2105:$F$2782,6,0))/1000000</f>
        <v>0</v>
      </c>
      <c r="E187" s="71">
        <f>(VLOOKUP($A187,'Base de dados 2016'!$A$2112:$F$2826,6,0))/1000000</f>
        <v>0.71584655000000008</v>
      </c>
      <c r="F187" s="71">
        <f>(VLOOKUP($A187,'Base de dados 2017'!$A$2232:$F$2954,6,0))/1000000</f>
        <v>1.7685675199999999</v>
      </c>
    </row>
    <row r="188" spans="1:6">
      <c r="A188" s="60" t="s">
        <v>5372</v>
      </c>
      <c r="B188" s="71"/>
      <c r="C188" s="71">
        <f>(VLOOKUP($A188,'Base de dados 2014'!$A$2030:$C$2715,3,0))/1000000</f>
        <v>5.6823839999999994E-2</v>
      </c>
      <c r="D188" s="71">
        <f>(VLOOKUP($A188,'Base de dados 2015'!$A$2105:$F$2782,6,0))/1000000</f>
        <v>0.18052191000000001</v>
      </c>
      <c r="E188" s="71">
        <f>(VLOOKUP($A188,'Base de dados 2016'!$A$2112:$F$2826,6,0))/1000000</f>
        <v>0.23478204999999999</v>
      </c>
      <c r="F188" s="71">
        <f>(VLOOKUP($A188,'Base de dados 2017'!$A$2232:$F$2954,6,0))/1000000</f>
        <v>0.31576482</v>
      </c>
    </row>
    <row r="189" spans="1:6">
      <c r="A189" s="60" t="s">
        <v>5373</v>
      </c>
      <c r="B189" s="71"/>
      <c r="C189" s="71">
        <f>(VLOOKUP($A189,'Base de dados 2014'!$A$2030:$C$2715,3,0))/1000000</f>
        <v>9.4619051600000006</v>
      </c>
      <c r="D189" s="71">
        <f>(VLOOKUP($A189,'Base de dados 2015'!$A$2105:$F$2782,6,0))/1000000</f>
        <v>11.176332</v>
      </c>
      <c r="E189" s="71">
        <f>(VLOOKUP($A189,'Base de dados 2016'!$A$2112:$F$2826,6,0))/1000000</f>
        <v>3.0349999999999999E-3</v>
      </c>
      <c r="F189" s="71">
        <f>(VLOOKUP($A189,'Base de dados 2017'!$A$2232:$F$2954,6,0))/1000000</f>
        <v>0</v>
      </c>
    </row>
    <row r="190" spans="1:6">
      <c r="A190" s="60" t="s">
        <v>5374</v>
      </c>
      <c r="B190" s="71"/>
      <c r="C190" s="71">
        <f>(VLOOKUP($A190,'Base de dados 2014'!$A$2030:$C$2715,3,0))/1000000</f>
        <v>0.86340091000000008</v>
      </c>
      <c r="D190" s="71">
        <f>(VLOOKUP($A190,'Base de dados 2015'!$A$2105:$F$2782,6,0))/1000000</f>
        <v>0.53161577999999998</v>
      </c>
      <c r="E190" s="71">
        <f>(VLOOKUP($A190,'Base de dados 2016'!$A$2112:$F$2826,6,0))/1000000</f>
        <v>1.3034447499999999</v>
      </c>
      <c r="F190" s="71">
        <f>(VLOOKUP($A190,'Base de dados 2017'!$A$2232:$F$2954,6,0))/1000000</f>
        <v>8.7320075600000013</v>
      </c>
    </row>
    <row r="191" spans="1:6">
      <c r="A191" s="60" t="s">
        <v>5375</v>
      </c>
      <c r="B191" s="71"/>
      <c r="C191" s="71">
        <f>(VLOOKUP($A191,'Base de dados 2014'!$A$2030:$C$2715,3,0))/1000000</f>
        <v>66396.344587469997</v>
      </c>
      <c r="D191" s="71">
        <f>(VLOOKUP($A191,'Base de dados 2015'!$A$2105:$F$2782,6,0))/1000000</f>
        <v>75996.733981969999</v>
      </c>
      <c r="E191" s="71">
        <f>(VLOOKUP($A191,'Base de dados 2016'!$A$2112:$F$2826,6,0))/1000000</f>
        <v>104439.16236933001</v>
      </c>
      <c r="F191" s="71">
        <f>(VLOOKUP($A191,'Base de dados 2017'!$A$2232:$F$2954,6,0))/1000000</f>
        <v>179117.20625342999</v>
      </c>
    </row>
    <row r="192" spans="1:6">
      <c r="A192" s="60" t="s">
        <v>5376</v>
      </c>
      <c r="B192" s="71"/>
      <c r="C192" s="71">
        <f>(VLOOKUP($A192,'Base de dados 2014'!$A$2030:$C$2715,3,0))/1000000</f>
        <v>558.91902714999992</v>
      </c>
      <c r="D192" s="71">
        <f>(VLOOKUP($A192,'Base de dados 2015'!$A$2105:$F$2782,6,0))/1000000</f>
        <v>4671.2436672399999</v>
      </c>
      <c r="E192" s="71">
        <f>(VLOOKUP($A192,'Base de dados 2016'!$A$2112:$F$2826,6,0))/1000000</f>
        <v>1501.9073796600001</v>
      </c>
      <c r="F192" s="71">
        <f>(VLOOKUP($A192,'Base de dados 2017'!$A$2232:$F$2954,6,0))/1000000</f>
        <v>1549.10945788</v>
      </c>
    </row>
    <row r="193" spans="1:6">
      <c r="A193" s="60" t="s">
        <v>5377</v>
      </c>
      <c r="B193" s="71"/>
      <c r="C193" s="71">
        <f>(VLOOKUP($A193,'Base de dados 2014'!$A$2030:$C$2715,3,0))/1000000</f>
        <v>60143.019048629998</v>
      </c>
      <c r="D193" s="71">
        <f>(VLOOKUP($A193,'Base de dados 2015'!$A$2105:$F$2782,6,0))/1000000</f>
        <v>57771.499800410005</v>
      </c>
      <c r="E193" s="71">
        <f>(VLOOKUP($A193,'Base de dados 2016'!$A$2112:$F$2826,6,0))/1000000</f>
        <v>98715.198614259993</v>
      </c>
      <c r="F193" s="71">
        <f>(VLOOKUP($A193,'Base de dados 2017'!$A$2232:$F$2954,6,0))/1000000</f>
        <v>169154.68720145998</v>
      </c>
    </row>
    <row r="194" spans="1:6">
      <c r="A194" s="60" t="s">
        <v>5378</v>
      </c>
      <c r="B194" s="71"/>
      <c r="C194" s="71">
        <f>(VLOOKUP($A194,'Base de dados 2014'!$A$2030:$C$2715,3,0))/1000000</f>
        <v>643.41893676999996</v>
      </c>
      <c r="D194" s="71">
        <f>(VLOOKUP($A194,'Base de dados 2015'!$A$2105:$F$2782,6,0))/1000000</f>
        <v>382.00772602000001</v>
      </c>
      <c r="E194" s="71">
        <f>(VLOOKUP($A194,'Base de dados 2016'!$A$2112:$F$2826,6,0))/1000000</f>
        <v>62.582250729999998</v>
      </c>
      <c r="F194" s="71">
        <f>(VLOOKUP($A194,'Base de dados 2017'!$A$2232:$F$2954,6,0))/1000000</f>
        <v>239.59010952</v>
      </c>
    </row>
    <row r="195" spans="1:6">
      <c r="A195" s="60" t="s">
        <v>5379</v>
      </c>
      <c r="B195" s="71"/>
      <c r="C195" s="71">
        <f>(VLOOKUP($A195,'Base de dados 2014'!$A$2030:$C$2715,3,0))/1000000</f>
        <v>112.01464928</v>
      </c>
      <c r="D195" s="71">
        <f>(VLOOKUP($A195,'Base de dados 2015'!$A$2105:$F$2782,6,0))/1000000</f>
        <v>159.27327262</v>
      </c>
      <c r="E195" s="71">
        <f>(VLOOKUP($A195,'Base de dados 2016'!$A$2112:$F$2826,6,0))/1000000</f>
        <v>156.62820239999999</v>
      </c>
      <c r="F195" s="71">
        <f>(VLOOKUP($A195,'Base de dados 2017'!$A$2232:$F$2954,6,0))/1000000</f>
        <v>412.98292235000002</v>
      </c>
    </row>
    <row r="196" spans="1:6">
      <c r="A196" s="60" t="s">
        <v>5380</v>
      </c>
      <c r="B196" s="71"/>
      <c r="C196" s="71">
        <f>(VLOOKUP($A196,'Base de dados 2014'!$A$2030:$C$2715,3,0))/1000000</f>
        <v>1.07459433</v>
      </c>
      <c r="D196" s="71">
        <f>(VLOOKUP($A196,'Base de dados 2015'!$A$2105:$F$2782,6,0))/1000000</f>
        <v>0</v>
      </c>
      <c r="E196" s="71">
        <f>(VLOOKUP($A196,'Base de dados 2016'!$A$2112:$F$2826,6,0))/1000000</f>
        <v>0</v>
      </c>
      <c r="F196" s="71">
        <f>(VLOOKUP($A196,'Base de dados 2017'!$A$2232:$F$2954,6,0))/1000000</f>
        <v>0</v>
      </c>
    </row>
    <row r="197" spans="1:6">
      <c r="A197" s="60" t="s">
        <v>5381</v>
      </c>
      <c r="B197" s="71"/>
      <c r="C197" s="71">
        <f>(VLOOKUP($A197,'Base de dados 2014'!$A$2030:$C$2715,3,0))/1000000</f>
        <v>2.9092416600000002</v>
      </c>
      <c r="D197" s="71">
        <f>(VLOOKUP($A197,'Base de dados 2015'!$A$2105:$F$2782,6,0))/1000000</f>
        <v>213.23383577999999</v>
      </c>
      <c r="E197" s="71">
        <f>(VLOOKUP($A197,'Base de dados 2016'!$A$2112:$F$2826,6,0))/1000000</f>
        <v>0.14186544000000001</v>
      </c>
      <c r="F197" s="71">
        <f>(VLOOKUP($A197,'Base de dados 2017'!$A$2232:$F$2954,6,0))/1000000</f>
        <v>-1.5922701799999999</v>
      </c>
    </row>
    <row r="198" spans="1:6">
      <c r="A198" s="60" t="s">
        <v>5382</v>
      </c>
      <c r="B198" s="71"/>
      <c r="C198" s="71">
        <f>(VLOOKUP($A198,'Base de dados 2014'!$A$2030:$C$2715,3,0))/1000000</f>
        <v>4934.9890896499992</v>
      </c>
      <c r="D198" s="71">
        <f>(VLOOKUP($A198,'Base de dados 2015'!$A$2105:$F$2782,6,0))/1000000</f>
        <v>12799.475679899999</v>
      </c>
      <c r="E198" s="71">
        <f>(VLOOKUP($A198,'Base de dados 2016'!$A$2112:$F$2826,6,0))/1000000</f>
        <v>4002.7040568400002</v>
      </c>
      <c r="F198" s="71">
        <f>(VLOOKUP($A198,'Base de dados 2017'!$A$2232:$F$2954,6,0))/1000000</f>
        <v>7762.4288323999999</v>
      </c>
    </row>
    <row r="199" spans="1:6">
      <c r="A199" s="73" t="s">
        <v>5899</v>
      </c>
      <c r="B199" s="71"/>
      <c r="C199" s="71">
        <f>(VLOOKUP($A199,'Base de dados 2014'!$A$2030:$C$2715,3,0))/1000000</f>
        <v>316.81275813999997</v>
      </c>
      <c r="D199" s="71" t="s">
        <v>3557</v>
      </c>
      <c r="E199" s="71" t="s">
        <v>3557</v>
      </c>
      <c r="F199" s="71" t="s">
        <v>3557</v>
      </c>
    </row>
    <row r="200" spans="1:6">
      <c r="A200" s="73" t="s">
        <v>5383</v>
      </c>
      <c r="B200" s="71"/>
      <c r="C200" s="71">
        <f>(VLOOKUP($A200,'Base de dados 2014'!$A$2030:$C$2715,3,0))/1000000</f>
        <v>-9.8469488900000002</v>
      </c>
      <c r="D200" s="71" t="s">
        <v>3557</v>
      </c>
      <c r="E200" s="71" t="s">
        <v>3557</v>
      </c>
      <c r="F200" s="71" t="s">
        <v>3557</v>
      </c>
    </row>
    <row r="201" spans="1:6">
      <c r="A201" s="73" t="s">
        <v>5384</v>
      </c>
      <c r="B201" s="71"/>
      <c r="C201" s="71">
        <f>(VLOOKUP($A201,'Base de dados 2014'!$A$2030:$C$2715,3,0))/1000000</f>
        <v>2.05E-4</v>
      </c>
      <c r="D201" s="71" t="s">
        <v>3557</v>
      </c>
      <c r="E201" s="71" t="s">
        <v>3557</v>
      </c>
      <c r="F201" s="71" t="s">
        <v>3557</v>
      </c>
    </row>
    <row r="202" spans="1:6">
      <c r="A202" s="73" t="s">
        <v>5385</v>
      </c>
      <c r="B202" s="71"/>
      <c r="C202" s="71">
        <f>(VLOOKUP($A202,'Base de dados 2014'!$A$2030:$C$2715,3,0))/1000000</f>
        <v>129.78663969999999</v>
      </c>
      <c r="D202" s="71" t="s">
        <v>3557</v>
      </c>
      <c r="E202" s="71" t="s">
        <v>3557</v>
      </c>
      <c r="F202" s="71" t="s">
        <v>3557</v>
      </c>
    </row>
    <row r="203" spans="1:6">
      <c r="A203" s="60" t="s">
        <v>5386</v>
      </c>
      <c r="B203" s="71"/>
      <c r="C203" s="71">
        <f>(VLOOKUP($A203,'Base de dados 2014'!$A$2030:$C$2715,3,0))/1000000</f>
        <v>34192.46960851</v>
      </c>
      <c r="D203" s="71">
        <f>(VLOOKUP($A203,'Base de dados 2015'!$A$2105:$F$2782,6,0))/1000000</f>
        <v>143052.39300338001</v>
      </c>
      <c r="E203" s="71">
        <f>(VLOOKUP($A203,'Base de dados 2016'!$A$2112:$F$2826,6,0))/1000000</f>
        <v>84388.03273056999</v>
      </c>
      <c r="F203" s="71">
        <f>(VLOOKUP($A203,'Base de dados 2017'!$A$2232:$F$2954,6,0))/1000000</f>
        <v>140746.92267696996</v>
      </c>
    </row>
    <row r="204" spans="1:6">
      <c r="A204" s="60" t="s">
        <v>5387</v>
      </c>
      <c r="B204" s="71"/>
      <c r="C204" s="71">
        <f>(VLOOKUP($A204,'Base de dados 2014'!$A$2030:$C$2715,3,0))/1000000</f>
        <v>428.20258081000003</v>
      </c>
      <c r="D204" s="71">
        <f>(VLOOKUP($A204,'Base de dados 2015'!$A$2105:$F$2782,6,0))/1000000</f>
        <v>0</v>
      </c>
      <c r="E204" s="71">
        <f>(VLOOKUP($A204,'Base de dados 2016'!$A$2112:$F$2826,6,0))/1000000</f>
        <v>0</v>
      </c>
      <c r="F204" s="71">
        <f>(VLOOKUP($A204,'Base de dados 2017'!$A$2232:$F$2954,6,0))/1000000</f>
        <v>0</v>
      </c>
    </row>
    <row r="205" spans="1:6">
      <c r="A205" s="60" t="s">
        <v>5388</v>
      </c>
      <c r="B205" s="71"/>
      <c r="C205" s="71">
        <f>(VLOOKUP($A205,'Base de dados 2014'!$A$2030:$C$2715,3,0))/1000000</f>
        <v>33.26615082</v>
      </c>
      <c r="D205" s="71">
        <f>(VLOOKUP($A205,'Base de dados 2015'!$A$2105:$F$2782,6,0))/1000000</f>
        <v>0</v>
      </c>
      <c r="E205" s="71">
        <f>(VLOOKUP($A205,'Base de dados 2016'!$A$2112:$F$2826,6,0))/1000000</f>
        <v>0</v>
      </c>
      <c r="F205" s="71">
        <f>(VLOOKUP($A205,'Base de dados 2017'!$A$2232:$F$2954,6,0))/1000000</f>
        <v>0</v>
      </c>
    </row>
    <row r="206" spans="1:6">
      <c r="A206" s="60" t="s">
        <v>5389</v>
      </c>
      <c r="B206" s="71"/>
      <c r="C206" s="71">
        <f>(VLOOKUP($A206,'Base de dados 2014'!$A$2030:$C$2715,3,0))/1000000</f>
        <v>62.484225789999996</v>
      </c>
      <c r="D206" s="71">
        <f>(VLOOKUP($A206,'Base de dados 2015'!$A$2105:$F$2782,6,0))/1000000</f>
        <v>57.926575210000003</v>
      </c>
      <c r="E206" s="71">
        <f>(VLOOKUP($A206,'Base de dados 2016'!$A$2112:$F$2826,6,0))/1000000</f>
        <v>22.4354944</v>
      </c>
      <c r="F206" s="71">
        <f>(VLOOKUP($A206,'Base de dados 2017'!$A$2232:$F$2954,6,0))/1000000</f>
        <v>80.035449620000009</v>
      </c>
    </row>
    <row r="207" spans="1:6">
      <c r="A207" s="60" t="s">
        <v>5390</v>
      </c>
      <c r="B207" s="71"/>
      <c r="C207" s="71">
        <f>(VLOOKUP($A207,'Base de dados 2014'!$A$2030:$C$2715,3,0))/1000000</f>
        <v>196.65877127000002</v>
      </c>
      <c r="D207" s="71">
        <f>(VLOOKUP($A207,'Base de dados 2015'!$A$2105:$F$2782,6,0))/1000000</f>
        <v>246.42217553999998</v>
      </c>
      <c r="E207" s="71">
        <f>(VLOOKUP($A207,'Base de dados 2016'!$A$2112:$F$2826,6,0))/1000000</f>
        <v>180.72830600999998</v>
      </c>
      <c r="F207" s="71">
        <f>(VLOOKUP($A207,'Base de dados 2017'!$A$2232:$F$2954,6,0))/1000000</f>
        <v>137.29031924</v>
      </c>
    </row>
    <row r="208" spans="1:6">
      <c r="A208" s="60" t="s">
        <v>5391</v>
      </c>
      <c r="B208" s="71"/>
      <c r="C208" s="71" t="s">
        <v>3557</v>
      </c>
      <c r="D208" s="71" t="s">
        <v>3557</v>
      </c>
      <c r="E208" s="71">
        <f>(VLOOKUP($A208,'Base de dados 2016'!$A$2112:$F$2826,6,0))/1000000</f>
        <v>82.504229519999996</v>
      </c>
      <c r="F208" s="71">
        <f>(VLOOKUP($A208,'Base de dados 2017'!$A$2232:$F$2954,6,0))/1000000</f>
        <v>12.24801708</v>
      </c>
    </row>
    <row r="209" spans="1:6">
      <c r="A209" s="60" t="s">
        <v>5392</v>
      </c>
      <c r="B209" s="71"/>
      <c r="C209" s="71" t="s">
        <v>3557</v>
      </c>
      <c r="D209" s="71">
        <f>(VLOOKUP($A209,'Base de dados 2015'!$A$2105:$F$2782,6,0))/1000000</f>
        <v>603.87869666999995</v>
      </c>
      <c r="E209" s="71">
        <f>(VLOOKUP($A209,'Base de dados 2016'!$A$2112:$F$2826,6,0))/1000000</f>
        <v>1105.18717376</v>
      </c>
      <c r="F209" s="71">
        <f>(VLOOKUP($A209,'Base de dados 2017'!$A$2232:$F$2954,6,0))/1000000</f>
        <v>2276.36512318</v>
      </c>
    </row>
    <row r="210" spans="1:6">
      <c r="A210" s="60" t="s">
        <v>5393</v>
      </c>
      <c r="B210" s="71"/>
      <c r="C210" s="71" t="s">
        <v>3557</v>
      </c>
      <c r="D210" s="71" t="s">
        <v>3557</v>
      </c>
      <c r="E210" s="71">
        <f>(VLOOKUP($A210,'Base de dados 2016'!$A$2112:$F$2826,6,0))/1000000</f>
        <v>29.310829569999999</v>
      </c>
      <c r="F210" s="71">
        <f>(VLOOKUP($A210,'Base de dados 2017'!$A$2232:$F$2954,6,0))/1000000</f>
        <v>81.722566430000001</v>
      </c>
    </row>
    <row r="211" spans="1:6">
      <c r="A211" s="60" t="s">
        <v>5394</v>
      </c>
      <c r="B211" s="71"/>
      <c r="C211" s="71">
        <f>(VLOOKUP($A211,'Base de dados 2014'!$A$2030:$C$2715,3,0))/1000000</f>
        <v>33665.611046669997</v>
      </c>
      <c r="D211" s="71">
        <f>(VLOOKUP($A211,'Base de dados 2015'!$A$2105:$F$2782,6,0))/1000000</f>
        <v>142144.16555596</v>
      </c>
      <c r="E211" s="71">
        <f>(VLOOKUP($A211,'Base de dados 2016'!$A$2112:$F$2826,6,0))/1000000</f>
        <v>82967.866697310004</v>
      </c>
      <c r="F211" s="71">
        <f>(VLOOKUP($A211,'Base de dados 2017'!$A$2232:$F$2954,6,0))/1000000</f>
        <v>138159.26120142001</v>
      </c>
    </row>
    <row r="212" spans="1:6">
      <c r="A212" s="60" t="s">
        <v>5169</v>
      </c>
      <c r="B212" s="71">
        <f>VLOOKUP($A212,'Base de dados 2013'!$A$52:$F$83,5,0)/1000000</f>
        <v>589520.39372989</v>
      </c>
      <c r="C212" s="71">
        <f>(VLOOKUP($A212,'Base de dados 2014'!$A$2030:$C$2715,3,0))/1000000</f>
        <v>651374.04003818997</v>
      </c>
      <c r="D212" s="71">
        <f>(VLOOKUP($A212,'Base de dados 2015'!$A$2105:$F$2782,6,0))/1000000</f>
        <v>466069.5740888</v>
      </c>
      <c r="E212" s="71">
        <f>(VLOOKUP($A212,'Base de dados 2016'!$A$2112:$F$2826,6,0))/1000000</f>
        <v>535061.20710558991</v>
      </c>
      <c r="F212" s="71">
        <f>(VLOOKUP($A212,'Base de dados 2017'!$A$2232:$F$2954,6,0))/1000000</f>
        <v>577702.59169410996</v>
      </c>
    </row>
    <row r="213" spans="1:6">
      <c r="A213" s="60" t="s">
        <v>5117</v>
      </c>
      <c r="B213" s="71">
        <f>VLOOKUP($A213,'Base de dados 2013'!$A$52:$F$83,5,0)/1000000</f>
        <v>97829.707902509996</v>
      </c>
      <c r="C213" s="71">
        <f>(VLOOKUP($A213,'Base de dados 2014'!$A$2030:$C$2715,3,0))/1000000</f>
        <v>107065.59103102</v>
      </c>
      <c r="D213" s="71">
        <f>(VLOOKUP($A213,'Base de dados 2015'!$A$2105:$F$2782,6,0))/1000000</f>
        <v>134444.70762980002</v>
      </c>
      <c r="E213" s="71">
        <f>(VLOOKUP($A213,'Base de dados 2016'!$A$2112:$F$2826,6,0))/1000000</f>
        <v>130772.81815020001</v>
      </c>
      <c r="F213" s="71">
        <f>(VLOOKUP($A213,'Base de dados 2017'!$A$2232:$F$2954,6,0))/1000000</f>
        <v>141411.51799878001</v>
      </c>
    </row>
    <row r="214" spans="1:6">
      <c r="A214" s="60" t="s">
        <v>5395</v>
      </c>
      <c r="B214" s="71"/>
      <c r="C214" s="71">
        <f>(VLOOKUP($A214,'Base de dados 2014'!$A$2030:$C$2715,3,0))/1000000</f>
        <v>98055.846019139994</v>
      </c>
      <c r="D214" s="71">
        <f>(VLOOKUP($A214,'Base de dados 2015'!$A$2105:$F$2782,6,0))/1000000</f>
        <v>123523.27192228001</v>
      </c>
      <c r="E214" s="71">
        <f>(VLOOKUP($A214,'Base de dados 2016'!$A$2112:$F$2826,6,0))/1000000</f>
        <v>119649.29730460001</v>
      </c>
      <c r="F214" s="71">
        <f>(VLOOKUP($A214,'Base de dados 2017'!$A$2232:$F$2954,6,0))/1000000</f>
        <v>129281.61225672999</v>
      </c>
    </row>
    <row r="215" spans="1:6">
      <c r="A215" s="60" t="s">
        <v>5396</v>
      </c>
      <c r="B215" s="71"/>
      <c r="C215" s="71">
        <f>(VLOOKUP($A215,'Base de dados 2014'!$A$2030:$C$2715,3,0))/1000000</f>
        <v>946.18975072000001</v>
      </c>
      <c r="D215" s="71">
        <f>(VLOOKUP($A215,'Base de dados 2015'!$A$2105:$F$2782,6,0))/1000000</f>
        <v>851.52015083000003</v>
      </c>
      <c r="E215" s="71">
        <f>(VLOOKUP($A215,'Base de dados 2016'!$A$2112:$F$2826,6,0))/1000000</f>
        <v>1008.3540359</v>
      </c>
      <c r="F215" s="71">
        <f>(VLOOKUP($A215,'Base de dados 2017'!$A$2232:$F$2954,6,0))/1000000</f>
        <v>1306.21406243</v>
      </c>
    </row>
    <row r="216" spans="1:6">
      <c r="A216" s="60" t="s">
        <v>5397</v>
      </c>
      <c r="B216" s="71"/>
      <c r="C216" s="71">
        <f>(VLOOKUP($A216,'Base de dados 2014'!$A$2030:$C$2715,3,0))/1000000</f>
        <v>47319.339130519998</v>
      </c>
      <c r="D216" s="71">
        <f>(VLOOKUP($A216,'Base de dados 2015'!$A$2105:$F$2782,6,0))/1000000</f>
        <v>63520.252613190001</v>
      </c>
      <c r="E216" s="71">
        <f>(VLOOKUP($A216,'Base de dados 2016'!$A$2112:$F$2826,6,0))/1000000</f>
        <v>62208.928853040001</v>
      </c>
      <c r="F216" s="71">
        <f>(VLOOKUP($A216,'Base de dados 2017'!$A$2232:$F$2954,6,0))/1000000</f>
        <v>68111.946062539995</v>
      </c>
    </row>
    <row r="217" spans="1:6">
      <c r="A217" s="60" t="s">
        <v>5398</v>
      </c>
      <c r="B217" s="71"/>
      <c r="C217" s="71">
        <f>(VLOOKUP($A217,'Base de dados 2014'!$A$2030:$C$2715,3,0))/1000000</f>
        <v>45780.51375564</v>
      </c>
      <c r="D217" s="71">
        <f>(VLOOKUP($A217,'Base de dados 2015'!$A$2105:$F$2782,6,0))/1000000</f>
        <v>52434.50276191</v>
      </c>
      <c r="E217" s="71">
        <f>(VLOOKUP($A217,'Base de dados 2016'!$A$2112:$F$2826,6,0))/1000000</f>
        <v>49154.580340300003</v>
      </c>
      <c r="F217" s="71">
        <f>(VLOOKUP($A217,'Base de dados 2017'!$A$2232:$F$2954,6,0))/1000000</f>
        <v>53540.44183982</v>
      </c>
    </row>
    <row r="218" spans="1:6">
      <c r="A218" s="60" t="s">
        <v>5399</v>
      </c>
      <c r="B218" s="71"/>
      <c r="C218" s="71">
        <f>(VLOOKUP($A218,'Base de dados 2014'!$A$2030:$C$2715,3,0))/1000000</f>
        <v>14.386362249999999</v>
      </c>
      <c r="D218" s="71">
        <f>(VLOOKUP($A218,'Base de dados 2015'!$A$2105:$F$2782,6,0))/1000000</f>
        <v>58.224081140000003</v>
      </c>
      <c r="E218" s="71">
        <f>(VLOOKUP($A218,'Base de dados 2016'!$A$2112:$F$2826,6,0))/1000000</f>
        <v>16.394342179999999</v>
      </c>
      <c r="F218" s="71">
        <f>(VLOOKUP($A218,'Base de dados 2017'!$A$2232:$F$2954,6,0))/1000000</f>
        <v>8.1109972700000004</v>
      </c>
    </row>
    <row r="219" spans="1:6">
      <c r="A219" s="60" t="s">
        <v>5400</v>
      </c>
      <c r="B219" s="71"/>
      <c r="C219" s="71">
        <f>(VLOOKUP($A219,'Base de dados 2014'!$A$2030:$C$2715,3,0))/1000000</f>
        <v>3994.94266234</v>
      </c>
      <c r="D219" s="71">
        <f>(VLOOKUP($A219,'Base de dados 2015'!$A$2105:$F$2782,6,0))/1000000</f>
        <v>6658.7723152099998</v>
      </c>
      <c r="E219" s="71">
        <f>(VLOOKUP($A219,'Base de dados 2016'!$A$2112:$F$2826,6,0))/1000000</f>
        <v>7261.0397331800004</v>
      </c>
      <c r="F219" s="71">
        <f>(VLOOKUP($A219,'Base de dados 2017'!$A$2232:$F$2954,6,0))/1000000</f>
        <v>6314.89929467</v>
      </c>
    </row>
    <row r="220" spans="1:6">
      <c r="A220" s="60" t="s">
        <v>5401</v>
      </c>
      <c r="B220" s="71"/>
      <c r="C220" s="71">
        <f>(VLOOKUP($A220,'Base de dados 2014'!$A$2030:$C$2715,3,0))/1000000</f>
        <v>8291.4841542100003</v>
      </c>
      <c r="D220" s="71">
        <f>(VLOOKUP($A220,'Base de dados 2015'!$A$2105:$F$2782,6,0))/1000000</f>
        <v>10204.638169599999</v>
      </c>
      <c r="E220" s="71">
        <f>(VLOOKUP($A220,'Base de dados 2016'!$A$2112:$F$2826,6,0))/1000000</f>
        <v>10379.35779349</v>
      </c>
      <c r="F220" s="71">
        <f>(VLOOKUP($A220,'Base de dados 2017'!$A$2232:$F$2954,6,0))/1000000</f>
        <v>11373.059642349999</v>
      </c>
    </row>
    <row r="221" spans="1:6">
      <c r="A221" s="60" t="s">
        <v>5402</v>
      </c>
      <c r="B221" s="71"/>
      <c r="C221" s="71">
        <f>(VLOOKUP($A221,'Base de dados 2014'!$A$2030:$C$2715,3,0))/1000000</f>
        <v>3416.5905473499997</v>
      </c>
      <c r="D221" s="71">
        <f>(VLOOKUP($A221,'Base de dados 2015'!$A$2105:$F$2782,6,0))/1000000</f>
        <v>4663.0618486200001</v>
      </c>
      <c r="E221" s="71">
        <f>(VLOOKUP($A221,'Base de dados 2016'!$A$2112:$F$2826,6,0))/1000000</f>
        <v>4181.6249270999997</v>
      </c>
      <c r="F221" s="71">
        <f>(VLOOKUP($A221,'Base de dados 2017'!$A$2232:$F$2954,6,0))/1000000</f>
        <v>4501.8237051999995</v>
      </c>
    </row>
    <row r="222" spans="1:6">
      <c r="A222" s="60" t="s">
        <v>5403</v>
      </c>
      <c r="B222" s="71"/>
      <c r="C222" s="71">
        <f>(VLOOKUP($A222,'Base de dados 2014'!$A$2030:$C$2715,3,0))/1000000</f>
        <v>4874.8182722399997</v>
      </c>
      <c r="D222" s="71">
        <f>(VLOOKUP($A222,'Base de dados 2015'!$A$2105:$F$2782,6,0))/1000000</f>
        <v>5541.5763209799998</v>
      </c>
      <c r="E222" s="71">
        <f>(VLOOKUP($A222,'Base de dados 2016'!$A$2112:$F$2826,6,0))/1000000</f>
        <v>6197.7328663900007</v>
      </c>
      <c r="F222" s="71">
        <f>(VLOOKUP($A222,'Base de dados 2017'!$A$2232:$F$2954,6,0))/1000000</f>
        <v>6871.2359371499997</v>
      </c>
    </row>
    <row r="223" spans="1:6">
      <c r="A223" s="60" t="s">
        <v>5404</v>
      </c>
      <c r="B223" s="71"/>
      <c r="C223" s="71">
        <f>(VLOOKUP($A223,'Base de dados 2014'!$A$2030:$C$2715,3,0))/1000000</f>
        <v>718.26085766999995</v>
      </c>
      <c r="D223" s="71">
        <f>(VLOOKUP($A223,'Base de dados 2015'!$A$2105:$F$2782,6,0))/1000000</f>
        <v>716.79753791999997</v>
      </c>
      <c r="E223" s="71">
        <f>(VLOOKUP($A223,'Base de dados 2016'!$A$2112:$F$2826,6,0))/1000000</f>
        <v>744.16305210999997</v>
      </c>
      <c r="F223" s="71">
        <f>(VLOOKUP($A223,'Base de dados 2017'!$A$2232:$F$2954,6,0))/1000000</f>
        <v>756.84609970000008</v>
      </c>
    </row>
    <row r="224" spans="1:6">
      <c r="A224" s="60" t="s">
        <v>5405</v>
      </c>
      <c r="B224" s="71"/>
      <c r="C224" s="71">
        <f>(VLOOKUP($A224,'Base de dados 2014'!$A$2030:$C$2715,3,0))/1000000</f>
        <v>235.32821637000001</v>
      </c>
      <c r="D224" s="71">
        <f>(VLOOKUP($A224,'Base de dados 2015'!$A$2105:$F$2782,6,0))/1000000</f>
        <v>65.703835689999991</v>
      </c>
      <c r="E224" s="71">
        <f>(VLOOKUP($A224,'Base de dados 2016'!$A$2112:$F$2826,6,0))/1000000</f>
        <v>34.030517209999999</v>
      </c>
      <c r="F224" s="71">
        <f>(VLOOKUP($A224,'Base de dados 2017'!$A$2232:$F$2954,6,0))/1000000</f>
        <v>54.130800360000002</v>
      </c>
    </row>
    <row r="225" spans="1:6">
      <c r="A225" s="60" t="s">
        <v>5406</v>
      </c>
      <c r="B225" s="71"/>
      <c r="C225" s="71">
        <f>(VLOOKUP($A225,'Base de dados 2014'!$A$2030:$C$2715,3,0))/1000000</f>
        <v>260.9057512</v>
      </c>
      <c r="D225" s="71">
        <f>(VLOOKUP($A225,'Base de dados 2015'!$A$2105:$F$2782,6,0))/1000000</f>
        <v>367.66017466000005</v>
      </c>
      <c r="E225" s="71">
        <f>(VLOOKUP($A225,'Base de dados 2016'!$A$2112:$F$2826,6,0))/1000000</f>
        <v>373.21807925000002</v>
      </c>
      <c r="F225" s="71">
        <f>(VLOOKUP($A225,'Base de dados 2017'!$A$2232:$F$2954,6,0))/1000000</f>
        <v>401.42332035000004</v>
      </c>
    </row>
    <row r="226" spans="1:6">
      <c r="A226" s="60" t="s">
        <v>5407</v>
      </c>
      <c r="B226" s="71"/>
      <c r="C226" s="71">
        <f>(VLOOKUP($A226,'Base de dados 2014'!$A$2030:$C$2715,3,0))/1000000</f>
        <v>1.9458791200000001</v>
      </c>
      <c r="D226" s="71">
        <f>(VLOOKUP($A226,'Base de dados 2015'!$A$2105:$F$2782,6,0))/1000000</f>
        <v>5.9424157800000001</v>
      </c>
      <c r="E226" s="71">
        <f>(VLOOKUP($A226,'Base de dados 2016'!$A$2112:$F$2826,6,0))/1000000</f>
        <v>0.68321953000000002</v>
      </c>
      <c r="F226" s="71">
        <f>(VLOOKUP($A226,'Base de dados 2017'!$A$2232:$F$2954,6,0))/1000000</f>
        <v>2.57006829</v>
      </c>
    </row>
    <row r="227" spans="1:6">
      <c r="A227" s="60" t="s">
        <v>5408</v>
      </c>
      <c r="B227" s="71"/>
      <c r="C227" s="71">
        <f>(VLOOKUP($A227,'Base de dados 2014'!$A$2030:$C$2715,3,0))/1000000</f>
        <v>80.914759660000001</v>
      </c>
      <c r="D227" s="71">
        <f>(VLOOKUP($A227,'Base de dados 2015'!$A$2105:$F$2782,6,0))/1000000</f>
        <v>73.445857279999998</v>
      </c>
      <c r="E227" s="71">
        <f>(VLOOKUP($A227,'Base de dados 2016'!$A$2112:$F$2826,6,0))/1000000</f>
        <v>91.563369180000009</v>
      </c>
      <c r="F227" s="71">
        <f>(VLOOKUP($A227,'Base de dados 2017'!$A$2232:$F$2954,6,0))/1000000</f>
        <v>103.44368037000001</v>
      </c>
    </row>
    <row r="228" spans="1:6">
      <c r="A228" s="60" t="s">
        <v>5409</v>
      </c>
      <c r="B228" s="71"/>
      <c r="C228" s="71">
        <f>(VLOOKUP($A228,'Base de dados 2014'!$A$2030:$C$2715,3,0))/1000000</f>
        <v>139.16625131999999</v>
      </c>
      <c r="D228" s="71">
        <f>(VLOOKUP($A228,'Base de dados 2015'!$A$2105:$F$2782,6,0))/1000000</f>
        <v>204.04525450999998</v>
      </c>
      <c r="E228" s="71">
        <f>(VLOOKUP($A228,'Base de dados 2016'!$A$2112:$F$2826,6,0))/1000000</f>
        <v>244.66786694000001</v>
      </c>
      <c r="F228" s="71">
        <f>(VLOOKUP($A228,'Base de dados 2017'!$A$2232:$F$2954,6,0))/1000000</f>
        <v>195.27823033000001</v>
      </c>
    </row>
    <row r="229" spans="1:6">
      <c r="A229" s="60" t="s">
        <v>5118</v>
      </c>
      <c r="B229" s="71">
        <f>VLOOKUP($A229,'Base de dados 2013'!$A$52:$F$83,5,0)/1000000</f>
        <v>17667.907757869998</v>
      </c>
      <c r="C229" s="71">
        <f>(VLOOKUP($A229,'Base de dados 2014'!$A$2030:$C$2715,3,0))/1000000</f>
        <v>25180.66542071</v>
      </c>
      <c r="D229" s="71">
        <f>(VLOOKUP($A229,'Base de dados 2015'!$A$2105:$F$2782,6,0))/1000000</f>
        <v>19378.249553219997</v>
      </c>
      <c r="E229" s="71">
        <f>(VLOOKUP($A229,'Base de dados 2016'!$A$2112:$F$2826,6,0))/1000000</f>
        <v>20756.14398017</v>
      </c>
      <c r="F229" s="71">
        <f>(VLOOKUP($A229,'Base de dados 2017'!$A$2232:$F$2954,6,0))/1000000</f>
        <v>22803.97356445</v>
      </c>
    </row>
    <row r="230" spans="1:6">
      <c r="A230" s="60" t="s">
        <v>5410</v>
      </c>
      <c r="B230" s="71"/>
      <c r="C230" s="71">
        <f>(VLOOKUP($A230,'Base de dados 2014'!$A$2030:$C$2715,3,0))/1000000</f>
        <v>21561.781283369997</v>
      </c>
      <c r="D230" s="71">
        <f>(VLOOKUP($A230,'Base de dados 2015'!$A$2105:$F$2782,6,0))/1000000</f>
        <v>14050.19311459</v>
      </c>
      <c r="E230" s="71">
        <f>(VLOOKUP($A230,'Base de dados 2016'!$A$2112:$F$2826,6,0))/1000000</f>
        <v>14759.443159789998</v>
      </c>
      <c r="F230" s="71">
        <f>(VLOOKUP($A230,'Base de dados 2017'!$A$2232:$F$2954,6,0))/1000000</f>
        <v>16057.421860460001</v>
      </c>
    </row>
    <row r="231" spans="1:6">
      <c r="A231" s="60" t="s">
        <v>5411</v>
      </c>
      <c r="B231" s="71"/>
      <c r="C231" s="71">
        <f>(VLOOKUP($A231,'Base de dados 2014'!$A$2030:$C$2715,3,0))/1000000</f>
        <v>20531.437846009998</v>
      </c>
      <c r="D231" s="71">
        <f>(VLOOKUP($A231,'Base de dados 2015'!$A$2105:$F$2782,6,0))/1000000</f>
        <v>12012.42727636</v>
      </c>
      <c r="E231" s="71">
        <f>(VLOOKUP($A231,'Base de dados 2016'!$A$2112:$F$2826,6,0))/1000000</f>
        <v>13045.83170382</v>
      </c>
      <c r="F231" s="71">
        <f>(VLOOKUP($A231,'Base de dados 2017'!$A$2232:$F$2954,6,0))/1000000</f>
        <v>13982.662577950001</v>
      </c>
    </row>
    <row r="232" spans="1:6">
      <c r="A232" s="60" t="s">
        <v>5412</v>
      </c>
      <c r="B232" s="71"/>
      <c r="C232" s="71">
        <f>(VLOOKUP($A232,'Base de dados 2014'!$A$2030:$C$2715,3,0))/1000000</f>
        <v>83.296132040000003</v>
      </c>
      <c r="D232" s="71">
        <f>(VLOOKUP($A232,'Base de dados 2015'!$A$2105:$F$2782,6,0))/1000000</f>
        <v>131.74666877999999</v>
      </c>
      <c r="E232" s="71">
        <f>(VLOOKUP($A232,'Base de dados 2016'!$A$2112:$F$2826,6,0))/1000000</f>
        <v>50.636976689999997</v>
      </c>
      <c r="F232" s="71">
        <f>(VLOOKUP($A232,'Base de dados 2017'!$A$2232:$F$2954,6,0))/1000000</f>
        <v>180.33592471</v>
      </c>
    </row>
    <row r="233" spans="1:6">
      <c r="A233" s="60" t="s">
        <v>5413</v>
      </c>
      <c r="B233" s="71"/>
      <c r="C233" s="71">
        <f>(VLOOKUP($A233,'Base de dados 2014'!$A$2030:$C$2715,3,0))/1000000</f>
        <v>7.00576723</v>
      </c>
      <c r="D233" s="71">
        <f>(VLOOKUP($A233,'Base de dados 2015'!$A$2105:$F$2782,6,0))/1000000</f>
        <v>6.0625044900000002</v>
      </c>
      <c r="E233" s="71">
        <f>(VLOOKUP($A233,'Base de dados 2016'!$A$2112:$F$2826,6,0))/1000000</f>
        <v>31.350742760000003</v>
      </c>
      <c r="F233" s="71">
        <f>(VLOOKUP($A233,'Base de dados 2017'!$A$2232:$F$2954,6,0))/1000000</f>
        <v>26.087015319999999</v>
      </c>
    </row>
    <row r="234" spans="1:6">
      <c r="A234" s="60" t="s">
        <v>5414</v>
      </c>
      <c r="B234" s="71"/>
      <c r="C234" s="71">
        <f>(VLOOKUP($A234,'Base de dados 2014'!$A$2030:$C$2715,3,0))/1000000</f>
        <v>3.0113332499999999</v>
      </c>
      <c r="D234" s="71">
        <f>(VLOOKUP($A234,'Base de dados 2015'!$A$2105:$F$2782,6,0))/1000000</f>
        <v>0</v>
      </c>
      <c r="E234" s="71">
        <f>(VLOOKUP($A234,'Base de dados 2016'!$A$2112:$F$2826,6,0))/1000000</f>
        <v>0</v>
      </c>
      <c r="F234" s="71">
        <f>(VLOOKUP($A234,'Base de dados 2017'!$A$2232:$F$2954,6,0))/1000000</f>
        <v>0</v>
      </c>
    </row>
    <row r="235" spans="1:6">
      <c r="A235" s="60" t="s">
        <v>5415</v>
      </c>
      <c r="B235" s="71"/>
      <c r="C235" s="71">
        <f>(VLOOKUP($A235,'Base de dados 2014'!$A$2030:$C$2715,3,0))/1000000</f>
        <v>1.959325E-2</v>
      </c>
      <c r="D235" s="71">
        <f>(VLOOKUP($A235,'Base de dados 2015'!$A$2105:$F$2782,6,0))/1000000</f>
        <v>1.3232260000000001E-2</v>
      </c>
      <c r="E235" s="71">
        <f>(VLOOKUP($A235,'Base de dados 2016'!$A$2112:$F$2826,6,0))/1000000</f>
        <v>0</v>
      </c>
      <c r="F235" s="71">
        <f>(VLOOKUP($A235,'Base de dados 2017'!$A$2232:$F$2954,6,0))/1000000</f>
        <v>5.8529999999999997E-4</v>
      </c>
    </row>
    <row r="236" spans="1:6">
      <c r="A236" s="60" t="s">
        <v>5416</v>
      </c>
      <c r="B236" s="71"/>
      <c r="C236" s="71">
        <f>(VLOOKUP($A236,'Base de dados 2014'!$A$2030:$C$2715,3,0))/1000000</f>
        <v>5.0706440000000005E-2</v>
      </c>
      <c r="D236" s="71">
        <f>(VLOOKUP($A236,'Base de dados 2015'!$A$2105:$F$2782,6,0))/1000000</f>
        <v>2.9667697400000002</v>
      </c>
      <c r="E236" s="71">
        <f>(VLOOKUP($A236,'Base de dados 2016'!$A$2112:$F$2826,6,0))/1000000</f>
        <v>0.51200537000000002</v>
      </c>
      <c r="F236" s="71">
        <f>(VLOOKUP($A236,'Base de dados 2017'!$A$2232:$F$2954,6,0))/1000000</f>
        <v>-0.94894132999999992</v>
      </c>
    </row>
    <row r="237" spans="1:6">
      <c r="A237" s="60" t="s">
        <v>3317</v>
      </c>
      <c r="B237" s="71"/>
      <c r="C237" s="71" t="s">
        <v>3557</v>
      </c>
      <c r="D237" s="71" t="s">
        <v>3557</v>
      </c>
      <c r="E237" s="71" t="s">
        <v>3557</v>
      </c>
      <c r="F237" s="71">
        <f>(VLOOKUP($A237,'Base de dados 2017'!$A$2232:$F$2954,6,0))/1000000</f>
        <v>0</v>
      </c>
    </row>
    <row r="238" spans="1:6">
      <c r="A238" s="60" t="s">
        <v>5417</v>
      </c>
      <c r="B238" s="71"/>
      <c r="C238" s="71">
        <f>(VLOOKUP($A238,'Base de dados 2014'!$A$2030:$C$2715,3,0))/1000000</f>
        <v>936.96040314999993</v>
      </c>
      <c r="D238" s="71">
        <f>(VLOOKUP($A238,'Base de dados 2015'!$A$2105:$F$2782,6,0))/1000000</f>
        <v>1896.9766629600001</v>
      </c>
      <c r="E238" s="71">
        <f>(VLOOKUP($A238,'Base de dados 2016'!$A$2112:$F$2826,6,0))/1000000</f>
        <v>1631.1117311500002</v>
      </c>
      <c r="F238" s="71">
        <f>(VLOOKUP($A238,'Base de dados 2017'!$A$2232:$F$2954,6,0))/1000000</f>
        <v>1869.28469851</v>
      </c>
    </row>
    <row r="239" spans="1:6">
      <c r="A239" s="60" t="s">
        <v>5418</v>
      </c>
      <c r="B239" s="71"/>
      <c r="C239" s="71">
        <f>(VLOOKUP($A239,'Base de dados 2014'!$A$2030:$C$2715,3,0))/1000000</f>
        <v>197.40320209000001</v>
      </c>
      <c r="D239" s="71">
        <f>(VLOOKUP($A239,'Base de dados 2015'!$A$2105:$F$2782,6,0))/1000000</f>
        <v>270.74577575000001</v>
      </c>
      <c r="E239" s="71">
        <f>(VLOOKUP($A239,'Base de dados 2016'!$A$2112:$F$2826,6,0))/1000000</f>
        <v>327.00961845999996</v>
      </c>
      <c r="F239" s="71">
        <f>(VLOOKUP($A239,'Base de dados 2017'!$A$2232:$F$2954,6,0))/1000000</f>
        <v>284.93735672000003</v>
      </c>
    </row>
    <row r="240" spans="1:6">
      <c r="A240" s="60" t="s">
        <v>5419</v>
      </c>
      <c r="B240" s="71"/>
      <c r="C240" s="71">
        <f>(VLOOKUP($A240,'Base de dados 2014'!$A$2030:$C$2715,3,0))/1000000</f>
        <v>3399.8229018699999</v>
      </c>
      <c r="D240" s="71">
        <f>(VLOOKUP($A240,'Base de dados 2015'!$A$2105:$F$2782,6,0))/1000000</f>
        <v>5037.4522397600003</v>
      </c>
      <c r="E240" s="71">
        <f>(VLOOKUP($A240,'Base de dados 2016'!$A$2112:$F$2826,6,0))/1000000</f>
        <v>5662.2216976899999</v>
      </c>
      <c r="F240" s="71">
        <f>(VLOOKUP($A240,'Base de dados 2017'!$A$2232:$F$2954,6,0))/1000000</f>
        <v>6424.5336339899995</v>
      </c>
    </row>
    <row r="241" spans="1:6">
      <c r="A241" s="60" t="s">
        <v>5420</v>
      </c>
      <c r="B241" s="71"/>
      <c r="C241" s="71">
        <f>(VLOOKUP($A241,'Base de dados 2014'!$A$2030:$C$2715,3,0))/1000000</f>
        <v>21.658033379999999</v>
      </c>
      <c r="D241" s="71">
        <f>(VLOOKUP($A241,'Base de dados 2015'!$A$2105:$F$2782,6,0))/1000000</f>
        <v>19.858423120000001</v>
      </c>
      <c r="E241" s="71">
        <f>(VLOOKUP($A241,'Base de dados 2016'!$A$2112:$F$2826,6,0))/1000000</f>
        <v>7.4695042300000001</v>
      </c>
      <c r="F241" s="71">
        <f>(VLOOKUP($A241,'Base de dados 2017'!$A$2232:$F$2954,6,0))/1000000</f>
        <v>37.080713279999998</v>
      </c>
    </row>
    <row r="242" spans="1:6">
      <c r="A242" s="60" t="s">
        <v>5119</v>
      </c>
      <c r="B242" s="71">
        <f>VLOOKUP($A242,'Base de dados 2013'!$A$52:$F$83,5,0)/1000000</f>
        <v>13913.96512689</v>
      </c>
      <c r="C242" s="71">
        <f>(VLOOKUP($A242,'Base de dados 2014'!$A$2030:$C$2715,3,0))/1000000</f>
        <v>10390.49179109</v>
      </c>
      <c r="D242" s="71">
        <f>(VLOOKUP($A242,'Base de dados 2015'!$A$2105:$F$2782,6,0))/1000000</f>
        <v>13336.705583169998</v>
      </c>
      <c r="E242" s="71">
        <f>(VLOOKUP($A242,'Base de dados 2016'!$A$2112:$F$2826,6,0))/1000000</f>
        <v>12773.050995130001</v>
      </c>
      <c r="F242" s="71">
        <f>(VLOOKUP($A242,'Base de dados 2017'!$A$2232:$F$2954,6,0))/1000000</f>
        <v>13963.753893599998</v>
      </c>
    </row>
    <row r="243" spans="1:6">
      <c r="A243" s="60" t="s">
        <v>5421</v>
      </c>
      <c r="B243" s="71"/>
      <c r="C243" s="71">
        <f>(VLOOKUP($A243,'Base de dados 2014'!$A$2030:$C$2715,3,0))/1000000</f>
        <v>514.66948447000004</v>
      </c>
      <c r="D243" s="71">
        <f>(VLOOKUP($A243,'Base de dados 2015'!$A$2105:$F$2782,6,0))/1000000</f>
        <v>179.81716185999997</v>
      </c>
      <c r="E243" s="71">
        <f>(VLOOKUP($A243,'Base de dados 2016'!$A$2112:$F$2826,6,0))/1000000</f>
        <v>329.36461543000001</v>
      </c>
      <c r="F243" s="71">
        <f>(VLOOKUP($A243,'Base de dados 2017'!$A$2232:$F$2954,6,0))/1000000</f>
        <v>321.41723323000002</v>
      </c>
    </row>
    <row r="244" spans="1:6">
      <c r="A244" s="60" t="s">
        <v>5422</v>
      </c>
      <c r="B244" s="71"/>
      <c r="C244" s="71">
        <f>(VLOOKUP($A244,'Base de dados 2014'!$A$2030:$C$2715,3,0))/1000000</f>
        <v>521.21799461000001</v>
      </c>
      <c r="D244" s="71">
        <f>(VLOOKUP($A244,'Base de dados 2015'!$A$2105:$F$2782,6,0))/1000000</f>
        <v>194.30466048</v>
      </c>
      <c r="E244" s="71">
        <f>(VLOOKUP($A244,'Base de dados 2016'!$A$2112:$F$2826,6,0))/1000000</f>
        <v>334.28013886000002</v>
      </c>
      <c r="F244" s="71">
        <f>(VLOOKUP($A244,'Base de dados 2017'!$A$2232:$F$2954,6,0))/1000000</f>
        <v>331.71688741000003</v>
      </c>
    </row>
    <row r="245" spans="1:6">
      <c r="A245" s="60" t="s">
        <v>5423</v>
      </c>
      <c r="B245" s="71"/>
      <c r="C245" s="71">
        <f>(VLOOKUP($A245,'Base de dados 2014'!$A$2030:$C$2715,3,0))/1000000</f>
        <v>6.5485101399999994</v>
      </c>
      <c r="D245" s="71">
        <f>(VLOOKUP($A245,'Base de dados 2015'!$A$2105:$F$2782,6,0))/1000000</f>
        <v>14.487498619999998</v>
      </c>
      <c r="E245" s="71">
        <f>(VLOOKUP($A245,'Base de dados 2016'!$A$2112:$F$2826,6,0))/1000000</f>
        <v>4.9155234299999995</v>
      </c>
      <c r="F245" s="71">
        <f>(VLOOKUP($A245,'Base de dados 2017'!$A$2232:$F$2954,6,0))/1000000</f>
        <v>10.299654179999999</v>
      </c>
    </row>
    <row r="246" spans="1:6">
      <c r="A246" s="60" t="s">
        <v>5424</v>
      </c>
      <c r="B246" s="71"/>
      <c r="C246" s="71">
        <f>(VLOOKUP($A246,'Base de dados 2014'!$A$2030:$C$2715,3,0))/1000000</f>
        <v>27.780699100000003</v>
      </c>
      <c r="D246" s="71">
        <f>(VLOOKUP($A246,'Base de dados 2015'!$A$2105:$F$2782,6,0))/1000000</f>
        <v>-12.684670380000002</v>
      </c>
      <c r="E246" s="71">
        <f>(VLOOKUP($A246,'Base de dados 2016'!$A$2112:$F$2826,6,0))/1000000</f>
        <v>47.615656220000005</v>
      </c>
      <c r="F246" s="71">
        <f>(VLOOKUP($A246,'Base de dados 2017'!$A$2232:$F$2954,6,0))/1000000</f>
        <v>7.4736362299999994</v>
      </c>
    </row>
    <row r="247" spans="1:6">
      <c r="A247" s="60" t="s">
        <v>5425</v>
      </c>
      <c r="B247" s="71"/>
      <c r="C247" s="71">
        <f>(VLOOKUP($A247,'Base de dados 2014'!$A$2030:$C$2715,3,0))/1000000</f>
        <v>32.460598489999995</v>
      </c>
      <c r="D247" s="71">
        <f>(VLOOKUP($A247,'Base de dados 2015'!$A$2105:$F$2782,6,0))/1000000</f>
        <v>18.039957079999997</v>
      </c>
      <c r="E247" s="71">
        <f>(VLOOKUP($A247,'Base de dados 2016'!$A$2112:$F$2826,6,0))/1000000</f>
        <v>47.810043270000001</v>
      </c>
      <c r="F247" s="71">
        <f>(VLOOKUP($A247,'Base de dados 2017'!$A$2232:$F$2954,6,0))/1000000</f>
        <v>8.9427504399999993</v>
      </c>
    </row>
    <row r="248" spans="1:6">
      <c r="A248" s="60" t="s">
        <v>5426</v>
      </c>
      <c r="B248" s="71"/>
      <c r="C248" s="71">
        <f>(VLOOKUP($A248,'Base de dados 2014'!$A$2030:$C$2715,3,0))/1000000</f>
        <v>4.6798993900000001</v>
      </c>
      <c r="D248" s="71">
        <f>(VLOOKUP($A248,'Base de dados 2015'!$A$2105:$F$2782,6,0))/1000000</f>
        <v>30.724627460000001</v>
      </c>
      <c r="E248" s="71">
        <f>(VLOOKUP($A248,'Base de dados 2016'!$A$2112:$F$2826,6,0))/1000000</f>
        <v>0.19438704999999998</v>
      </c>
      <c r="F248" s="71">
        <f>(VLOOKUP($A248,'Base de dados 2017'!$A$2232:$F$2954,6,0))/1000000</f>
        <v>1.4691142099999999</v>
      </c>
    </row>
    <row r="249" spans="1:6">
      <c r="A249" s="60" t="s">
        <v>5427</v>
      </c>
      <c r="B249" s="71"/>
      <c r="C249" s="71">
        <f>(VLOOKUP($A249,'Base de dados 2014'!$A$2030:$C$2715,3,0))/1000000</f>
        <v>9848.041607520001</v>
      </c>
      <c r="D249" s="71">
        <f>(VLOOKUP($A249,'Base de dados 2015'!$A$2105:$F$2782,6,0))/1000000</f>
        <v>13169.573091689999</v>
      </c>
      <c r="E249" s="71">
        <f>(VLOOKUP($A249,'Base de dados 2016'!$A$2112:$F$2826,6,0))/1000000</f>
        <v>12396.070723480001</v>
      </c>
      <c r="F249" s="71">
        <f>(VLOOKUP($A249,'Base de dados 2017'!$A$2232:$F$2954,6,0))/1000000</f>
        <v>13634.863024139999</v>
      </c>
    </row>
    <row r="250" spans="1:6">
      <c r="A250" s="60" t="s">
        <v>5428</v>
      </c>
      <c r="B250" s="71"/>
      <c r="C250" s="71">
        <f>(VLOOKUP($A250,'Base de dados 2014'!$A$2030:$C$2715,3,0))/1000000</f>
        <v>10103.270849590001</v>
      </c>
      <c r="D250" s="71">
        <f>(VLOOKUP($A250,'Base de dados 2015'!$A$2105:$F$2782,6,0))/1000000</f>
        <v>13277.875214709999</v>
      </c>
      <c r="E250" s="71">
        <f>(VLOOKUP($A250,'Base de dados 2016'!$A$2112:$F$2826,6,0))/1000000</f>
        <v>12512.337483360001</v>
      </c>
      <c r="F250" s="71">
        <f>(VLOOKUP($A250,'Base de dados 2017'!$A$2232:$F$2954,6,0))/1000000</f>
        <v>13729.629899309999</v>
      </c>
    </row>
    <row r="251" spans="1:6">
      <c r="A251" s="60" t="s">
        <v>5429</v>
      </c>
      <c r="B251" s="71"/>
      <c r="C251" s="71">
        <f>(VLOOKUP($A251,'Base de dados 2014'!$A$2030:$C$2715,3,0))/1000000</f>
        <v>255.22924207</v>
      </c>
      <c r="D251" s="71">
        <f>(VLOOKUP($A251,'Base de dados 2015'!$A$2105:$F$2782,6,0))/1000000</f>
        <v>108.30212302</v>
      </c>
      <c r="E251" s="71">
        <f>(VLOOKUP($A251,'Base de dados 2016'!$A$2112:$F$2826,6,0))/1000000</f>
        <v>116.26675988</v>
      </c>
      <c r="F251" s="71">
        <f>(VLOOKUP($A251,'Base de dados 2017'!$A$2232:$F$2954,6,0))/1000000</f>
        <v>94.766875170000006</v>
      </c>
    </row>
    <row r="252" spans="1:6">
      <c r="A252" s="60" t="s">
        <v>5120</v>
      </c>
      <c r="B252" s="71">
        <f>VLOOKUP($A252,'Base de dados 2013'!$A$52:$F$83,5,0)/1000000</f>
        <v>11520.32449219</v>
      </c>
      <c r="C252" s="71">
        <f>(VLOOKUP($A252,'Base de dados 2014'!$A$2030:$C$2715,3,0))/1000000</f>
        <v>30620.467608340001</v>
      </c>
      <c r="D252" s="71">
        <f>(VLOOKUP($A252,'Base de dados 2015'!$A$2105:$F$2782,6,0))/1000000</f>
        <v>46357.008807650003</v>
      </c>
      <c r="E252" s="71">
        <f>(VLOOKUP($A252,'Base de dados 2016'!$A$2112:$F$2826,6,0))/1000000</f>
        <v>49285.881560859998</v>
      </c>
      <c r="F252" s="71">
        <f>(VLOOKUP($A252,'Base de dados 2017'!$A$2232:$F$2954,6,0))/1000000</f>
        <v>60203.259505799986</v>
      </c>
    </row>
    <row r="253" spans="1:6">
      <c r="A253" s="60" t="s">
        <v>5430</v>
      </c>
      <c r="B253" s="71"/>
      <c r="C253" s="71">
        <f>(VLOOKUP($A253,'Base de dados 2014'!$A$2030:$C$2715,3,0))/1000000</f>
        <v>102.02777856</v>
      </c>
      <c r="D253" s="71">
        <f>(VLOOKUP($A253,'Base de dados 2015'!$A$2105:$F$2782,6,0))/1000000</f>
        <v>148.40538599999999</v>
      </c>
      <c r="E253" s="71">
        <f>(VLOOKUP($A253,'Base de dados 2016'!$A$2112:$F$2826,6,0))/1000000</f>
        <v>383.58117900000002</v>
      </c>
      <c r="F253" s="71">
        <f>(VLOOKUP($A253,'Base de dados 2017'!$A$2232:$F$2954,6,0))/1000000</f>
        <v>225.74090148000002</v>
      </c>
    </row>
    <row r="254" spans="1:6">
      <c r="A254" s="60" t="s">
        <v>5431</v>
      </c>
      <c r="B254" s="71"/>
      <c r="C254" s="71">
        <f>(VLOOKUP($A254,'Base de dados 2014'!$A$2030:$C$2715,3,0))/1000000</f>
        <v>56.027123350000004</v>
      </c>
      <c r="D254" s="71">
        <f>(VLOOKUP($A254,'Base de dados 2015'!$A$2105:$F$2782,6,0))/1000000</f>
        <v>96.201270359999995</v>
      </c>
      <c r="E254" s="71">
        <f>(VLOOKUP($A254,'Base de dados 2016'!$A$2112:$F$2826,6,0))/1000000</f>
        <v>165.40700178</v>
      </c>
      <c r="F254" s="71">
        <f>(VLOOKUP($A254,'Base de dados 2017'!$A$2232:$F$2954,6,0))/1000000</f>
        <v>153.97210449000002</v>
      </c>
    </row>
    <row r="255" spans="1:6">
      <c r="A255" s="60" t="s">
        <v>5432</v>
      </c>
      <c r="B255" s="71"/>
      <c r="C255" s="71">
        <f>(VLOOKUP($A255,'Base de dados 2014'!$A$2030:$C$2715,3,0))/1000000</f>
        <v>0.54400566000000006</v>
      </c>
      <c r="D255" s="71">
        <f>(VLOOKUP($A255,'Base de dados 2015'!$A$2105:$F$2782,6,0))/1000000</f>
        <v>2.8999357200000002</v>
      </c>
      <c r="E255" s="71">
        <f>(VLOOKUP($A255,'Base de dados 2016'!$A$2112:$F$2826,6,0))/1000000</f>
        <v>1.7503570100000001</v>
      </c>
      <c r="F255" s="71">
        <f>(VLOOKUP($A255,'Base de dados 2017'!$A$2232:$F$2954,6,0))/1000000</f>
        <v>4.4264654000000005</v>
      </c>
    </row>
    <row r="256" spans="1:6">
      <c r="A256" s="60" t="s">
        <v>5433</v>
      </c>
      <c r="B256" s="71"/>
      <c r="C256" s="71">
        <f>(VLOOKUP($A256,'Base de dados 2014'!$A$2030:$C$2715,3,0))/1000000</f>
        <v>46.230634409999993</v>
      </c>
      <c r="D256" s="71">
        <f>(VLOOKUP($A256,'Base de dados 2015'!$A$2105:$F$2782,6,0))/1000000</f>
        <v>48.208703290000003</v>
      </c>
      <c r="E256" s="71">
        <f>(VLOOKUP($A256,'Base de dados 2016'!$A$2112:$F$2826,6,0))/1000000</f>
        <v>216.40347234999999</v>
      </c>
      <c r="F256" s="71">
        <f>(VLOOKUP($A256,'Base de dados 2017'!$A$2232:$F$2954,6,0))/1000000</f>
        <v>67.033442460000003</v>
      </c>
    </row>
    <row r="257" spans="1:6">
      <c r="A257" s="60" t="s">
        <v>5434</v>
      </c>
      <c r="B257" s="71"/>
      <c r="C257" s="71">
        <f>(VLOOKUP($A257,'Base de dados 2014'!$A$2030:$C$2715,3,0))/1000000</f>
        <v>0.40447296000000005</v>
      </c>
      <c r="D257" s="71">
        <f>(VLOOKUP($A257,'Base de dados 2015'!$A$2105:$F$2782,6,0))/1000000</f>
        <v>1.0954766299999998</v>
      </c>
      <c r="E257" s="71">
        <f>(VLOOKUP($A257,'Base de dados 2016'!$A$2112:$F$2826,6,0))/1000000</f>
        <v>2.0347859999999999E-2</v>
      </c>
      <c r="F257" s="71">
        <f>(VLOOKUP($A257,'Base de dados 2017'!$A$2232:$F$2954,6,0))/1000000</f>
        <v>0.30888913000000001</v>
      </c>
    </row>
    <row r="258" spans="1:6">
      <c r="A258" s="60" t="s">
        <v>5435</v>
      </c>
      <c r="B258" s="71"/>
      <c r="C258" s="71">
        <f>(VLOOKUP($A258,'Base de dados 2014'!$A$2030:$C$2715,3,0))/1000000</f>
        <v>5543.7519278899999</v>
      </c>
      <c r="D258" s="71">
        <f>(VLOOKUP($A258,'Base de dados 2015'!$A$2105:$F$2782,6,0))/1000000</f>
        <v>17497.375346680001</v>
      </c>
      <c r="E258" s="71">
        <f>(VLOOKUP($A258,'Base de dados 2016'!$A$2112:$F$2826,6,0))/1000000</f>
        <v>13269.94962093</v>
      </c>
      <c r="F258" s="71">
        <f>(VLOOKUP($A258,'Base de dados 2017'!$A$2232:$F$2954,6,0))/1000000</f>
        <v>25342.088849239994</v>
      </c>
    </row>
    <row r="259" spans="1:6">
      <c r="A259" s="60" t="s">
        <v>5436</v>
      </c>
      <c r="B259" s="71"/>
      <c r="C259" s="71">
        <f>(VLOOKUP($A259,'Base de dados 2014'!$A$2030:$C$2715,3,0))/1000000</f>
        <v>143.33278141</v>
      </c>
      <c r="D259" s="71">
        <f>(VLOOKUP($A259,'Base de dados 2015'!$A$2105:$F$2782,6,0))/1000000</f>
        <v>407.54172306999999</v>
      </c>
      <c r="E259" s="71">
        <f>(VLOOKUP($A259,'Base de dados 2016'!$A$2112:$F$2826,6,0))/1000000</f>
        <v>304.93971302999995</v>
      </c>
      <c r="F259" s="71">
        <f>(VLOOKUP($A259,'Base de dados 2017'!$A$2232:$F$2954,6,0))/1000000</f>
        <v>121.85974834999999</v>
      </c>
    </row>
    <row r="260" spans="1:6">
      <c r="A260" s="60" t="s">
        <v>5437</v>
      </c>
      <c r="B260" s="71"/>
      <c r="C260" s="71">
        <f>(VLOOKUP($A260,'Base de dados 2014'!$A$2030:$C$2715,3,0))/1000000</f>
        <v>5.5408230000000003E-2</v>
      </c>
      <c r="D260" s="71">
        <f>(VLOOKUP($A260,'Base de dados 2015'!$A$2105:$F$2782,6,0))/1000000</f>
        <v>8.0270583000000002</v>
      </c>
      <c r="E260" s="71">
        <f>(VLOOKUP($A260,'Base de dados 2016'!$A$2112:$F$2826,6,0))/1000000</f>
        <v>7.9661690000000007E-2</v>
      </c>
      <c r="F260" s="71">
        <f>(VLOOKUP($A260,'Base de dados 2017'!$A$2232:$F$2954,6,0))/1000000</f>
        <v>24.602856550000002</v>
      </c>
    </row>
    <row r="261" spans="1:6">
      <c r="A261" s="60" t="s">
        <v>5438</v>
      </c>
      <c r="B261" s="71"/>
      <c r="C261" s="71">
        <f>(VLOOKUP($A261,'Base de dados 2014'!$A$2030:$C$2715,3,0))/1000000</f>
        <v>212.99923190000001</v>
      </c>
      <c r="D261" s="71">
        <f>(VLOOKUP($A261,'Base de dados 2015'!$A$2105:$F$2782,6,0))/1000000</f>
        <v>176.23337466999999</v>
      </c>
      <c r="E261" s="71">
        <f>(VLOOKUP($A261,'Base de dados 2016'!$A$2112:$F$2826,6,0))/1000000</f>
        <v>142.13425522</v>
      </c>
      <c r="F261" s="71">
        <f>(VLOOKUP($A261,'Base de dados 2017'!$A$2232:$F$2954,6,0))/1000000</f>
        <v>149.16856093999999</v>
      </c>
    </row>
    <row r="262" spans="1:6">
      <c r="A262" s="60" t="s">
        <v>5439</v>
      </c>
      <c r="B262" s="71"/>
      <c r="C262" s="71">
        <f>(VLOOKUP($A262,'Base de dados 2014'!$A$2030:$C$2715,3,0))/1000000</f>
        <v>4443.6030748599997</v>
      </c>
      <c r="D262" s="71">
        <f>(VLOOKUP($A262,'Base de dados 2015'!$A$2105:$F$2782,6,0))/1000000</f>
        <v>15534.10731555</v>
      </c>
      <c r="E262" s="71">
        <f>(VLOOKUP($A262,'Base de dados 2016'!$A$2112:$F$2826,6,0))/1000000</f>
        <v>11280.24376132</v>
      </c>
      <c r="F262" s="71">
        <f>(VLOOKUP($A262,'Base de dados 2017'!$A$2232:$F$2954,6,0))/1000000</f>
        <v>11106.667587129999</v>
      </c>
    </row>
    <row r="263" spans="1:6">
      <c r="A263" s="60" t="s">
        <v>5440</v>
      </c>
      <c r="B263" s="71"/>
      <c r="C263" s="71">
        <f>(VLOOKUP($A263,'Base de dados 2014'!$A$2030:$C$2715,3,0))/1000000</f>
        <v>744.16236202999994</v>
      </c>
      <c r="D263" s="71">
        <f>(VLOOKUP($A263,'Base de dados 2015'!$A$2105:$F$2782,6,0))/1000000</f>
        <v>1371.4658750899998</v>
      </c>
      <c r="E263" s="71">
        <f>(VLOOKUP($A263,'Base de dados 2016'!$A$2112:$F$2826,6,0))/1000000</f>
        <v>1542.5522296700001</v>
      </c>
      <c r="F263" s="71">
        <f>(VLOOKUP($A263,'Base de dados 2017'!$A$2232:$F$2954,6,0))/1000000</f>
        <v>13939.790096270001</v>
      </c>
    </row>
    <row r="264" spans="1:6">
      <c r="A264" s="60" t="s">
        <v>5441</v>
      </c>
      <c r="B264" s="71"/>
      <c r="C264" s="71">
        <f>(VLOOKUP($A264,'Base de dados 2014'!$A$2030:$C$2715,3,0))/1000000</f>
        <v>12780.637138530001</v>
      </c>
      <c r="D264" s="71">
        <f>(VLOOKUP($A264,'Base de dados 2015'!$A$2105:$F$2782,6,0))/1000000</f>
        <v>11825.377396919999</v>
      </c>
      <c r="E264" s="71">
        <f>(VLOOKUP($A264,'Base de dados 2016'!$A$2112:$F$2826,6,0))/1000000</f>
        <v>15294.95871753</v>
      </c>
      <c r="F264" s="71">
        <f>(VLOOKUP($A264,'Base de dados 2017'!$A$2232:$F$2954,6,0))/1000000</f>
        <v>12180.400667530001</v>
      </c>
    </row>
    <row r="265" spans="1:6">
      <c r="A265" s="60" t="s">
        <v>5442</v>
      </c>
      <c r="B265" s="71"/>
      <c r="C265" s="71">
        <f>(VLOOKUP($A265,'Base de dados 2014'!$A$2030:$C$2715,3,0))/1000000</f>
        <v>254.08448557</v>
      </c>
      <c r="D265" s="71">
        <f>(VLOOKUP($A265,'Base de dados 2015'!$A$2105:$F$2782,6,0))/1000000</f>
        <v>62.507972630000005</v>
      </c>
      <c r="E265" s="71">
        <f>(VLOOKUP($A265,'Base de dados 2016'!$A$2112:$F$2826,6,0))/1000000</f>
        <v>303.71616927999997</v>
      </c>
      <c r="F265" s="71">
        <f>(VLOOKUP($A265,'Base de dados 2017'!$A$2232:$F$2954,6,0))/1000000</f>
        <v>586.52350766999996</v>
      </c>
    </row>
    <row r="266" spans="1:6">
      <c r="A266" s="60" t="s">
        <v>5443</v>
      </c>
      <c r="B266" s="71"/>
      <c r="C266" s="71">
        <f>(VLOOKUP($A266,'Base de dados 2014'!$A$2030:$C$2715,3,0))/1000000</f>
        <v>1.78788243</v>
      </c>
      <c r="D266" s="71">
        <f>(VLOOKUP($A266,'Base de dados 2015'!$A$2105:$F$2782,6,0))/1000000</f>
        <v>106.05456359999999</v>
      </c>
      <c r="E266" s="71">
        <f>(VLOOKUP($A266,'Base de dados 2016'!$A$2112:$F$2826,6,0))/1000000</f>
        <v>486.68365454000002</v>
      </c>
      <c r="F266" s="71">
        <f>(VLOOKUP($A266,'Base de dados 2017'!$A$2232:$F$2954,6,0))/1000000</f>
        <v>211.23161622999999</v>
      </c>
    </row>
    <row r="267" spans="1:6">
      <c r="A267" s="60" t="s">
        <v>5444</v>
      </c>
      <c r="B267" s="71"/>
      <c r="C267" s="71">
        <f>(VLOOKUP($A267,'Base de dados 2014'!$A$2030:$C$2715,3,0))/1000000</f>
        <v>41.26366968</v>
      </c>
      <c r="D267" s="71">
        <f>(VLOOKUP($A267,'Base de dados 2015'!$A$2105:$F$2782,6,0))/1000000</f>
        <v>66.623259770000004</v>
      </c>
      <c r="E267" s="71">
        <f>(VLOOKUP($A267,'Base de dados 2016'!$A$2112:$F$2826,6,0))/1000000</f>
        <v>75.305801629999991</v>
      </c>
      <c r="F267" s="71">
        <f>(VLOOKUP($A267,'Base de dados 2017'!$A$2232:$F$2954,6,0))/1000000</f>
        <v>8.8538679200000008</v>
      </c>
    </row>
    <row r="268" spans="1:6">
      <c r="A268" s="60" t="s">
        <v>5445</v>
      </c>
      <c r="B268" s="71"/>
      <c r="C268" s="71">
        <f>(VLOOKUP($A268,'Base de dados 2014'!$A$2030:$C$2715,3,0))/1000000</f>
        <v>3.0726191699999998</v>
      </c>
      <c r="D268" s="71">
        <f>(VLOOKUP($A268,'Base de dados 2015'!$A$2105:$F$2782,6,0))/1000000</f>
        <v>1.90813783</v>
      </c>
      <c r="E268" s="71">
        <f>(VLOOKUP($A268,'Base de dados 2016'!$A$2112:$F$2826,6,0))/1000000</f>
        <v>1.4582936499999999</v>
      </c>
      <c r="F268" s="71">
        <f>(VLOOKUP($A268,'Base de dados 2017'!$A$2232:$F$2954,6,0))/1000000</f>
        <v>2.32064761</v>
      </c>
    </row>
    <row r="269" spans="1:6">
      <c r="A269" s="60" t="s">
        <v>5446</v>
      </c>
      <c r="B269" s="71"/>
      <c r="C269" s="71">
        <f>(VLOOKUP($A269,'Base de dados 2014'!$A$2030:$C$2715,3,0))/1000000</f>
        <v>12480.428481680001</v>
      </c>
      <c r="D269" s="71">
        <f>(VLOOKUP($A269,'Base de dados 2015'!$A$2105:$F$2782,6,0))/1000000</f>
        <v>11588.28346309</v>
      </c>
      <c r="E269" s="71">
        <f>(VLOOKUP($A269,'Base de dados 2016'!$A$2112:$F$2826,6,0))/1000000</f>
        <v>14427.794798430001</v>
      </c>
      <c r="F269" s="71">
        <f>(VLOOKUP($A269,'Base de dados 2017'!$A$2232:$F$2954,6,0))/1000000</f>
        <v>11371.471028100001</v>
      </c>
    </row>
    <row r="270" spans="1:6">
      <c r="A270" s="60" t="s">
        <v>5447</v>
      </c>
      <c r="B270" s="71"/>
      <c r="C270" s="71">
        <f>(VLOOKUP($A270,'Base de dados 2014'!$A$2030:$C$2715,3,0))/1000000</f>
        <v>10.580440869999999</v>
      </c>
      <c r="D270" s="71">
        <f>(VLOOKUP($A270,'Base de dados 2015'!$A$2105:$F$2782,6,0))/1000000</f>
        <v>31.198563480000001</v>
      </c>
      <c r="E270" s="71">
        <f>(VLOOKUP($A270,'Base de dados 2016'!$A$2112:$F$2826,6,0))/1000000</f>
        <v>56.690182229999998</v>
      </c>
      <c r="F270" s="71">
        <f>(VLOOKUP($A270,'Base de dados 2017'!$A$2232:$F$2954,6,0))/1000000</f>
        <v>64.535142450000009</v>
      </c>
    </row>
    <row r="271" spans="1:6">
      <c r="A271" s="60" t="s">
        <v>5448</v>
      </c>
      <c r="B271" s="71"/>
      <c r="C271" s="71">
        <f>(VLOOKUP($A271,'Base de dados 2014'!$A$2030:$C$2715,3,0))/1000000</f>
        <v>9555.6838560899996</v>
      </c>
      <c r="D271" s="71">
        <f>(VLOOKUP($A271,'Base de dados 2015'!$A$2105:$F$2782,6,0))/1000000</f>
        <v>13503.112677380001</v>
      </c>
      <c r="E271" s="71">
        <f>(VLOOKUP($A271,'Base de dados 2016'!$A$2112:$F$2826,6,0))/1000000</f>
        <v>16078.600412209998</v>
      </c>
      <c r="F271" s="71">
        <f>(VLOOKUP($A271,'Base de dados 2017'!$A$2232:$F$2954,6,0))/1000000</f>
        <v>13534.32497659</v>
      </c>
    </row>
    <row r="272" spans="1:6">
      <c r="A272" s="60" t="s">
        <v>5449</v>
      </c>
      <c r="B272" s="71"/>
      <c r="C272" s="71">
        <f>(VLOOKUP($A272,'Base de dados 2014'!$A$2030:$C$2715,3,0))/1000000</f>
        <v>3797.5637515500002</v>
      </c>
      <c r="D272" s="71">
        <f>(VLOOKUP($A272,'Base de dados 2015'!$A$2105:$F$2782,6,0))/1000000</f>
        <v>5342.6691878299998</v>
      </c>
      <c r="E272" s="71">
        <f>(VLOOKUP($A272,'Base de dados 2016'!$A$2112:$F$2826,6,0))/1000000</f>
        <v>5877.9483618300001</v>
      </c>
      <c r="F272" s="71">
        <f>(VLOOKUP($A272,'Base de dados 2017'!$A$2232:$F$2954,6,0))/1000000</f>
        <v>5039.1178219499998</v>
      </c>
    </row>
    <row r="273" spans="1:6">
      <c r="A273" s="60" t="s">
        <v>5450</v>
      </c>
      <c r="B273" s="71"/>
      <c r="C273" s="71">
        <f>(VLOOKUP($A273,'Base de dados 2014'!$A$2030:$C$2715,3,0))/1000000</f>
        <v>5757.99166874</v>
      </c>
      <c r="D273" s="71">
        <f>(VLOOKUP($A273,'Base de dados 2015'!$A$2105:$F$2782,6,0))/1000000</f>
        <v>8160.4434895499999</v>
      </c>
      <c r="E273" s="71">
        <f>(VLOOKUP($A273,'Base de dados 2016'!$A$2112:$F$2826,6,0))/1000000</f>
        <v>10200.652050379998</v>
      </c>
      <c r="F273" s="71">
        <f>(VLOOKUP($A273,'Base de dados 2017'!$A$2232:$F$2954,6,0))/1000000</f>
        <v>8495.2071546400002</v>
      </c>
    </row>
    <row r="274" spans="1:6">
      <c r="A274" s="60" t="s">
        <v>5451</v>
      </c>
      <c r="B274" s="71"/>
      <c r="C274" s="71" t="s">
        <v>3557</v>
      </c>
      <c r="D274" s="71" t="s">
        <v>3557</v>
      </c>
      <c r="E274" s="71">
        <f>(VLOOKUP($A274,'Base de dados 2016'!$A$2112:$F$2826,6,0))/1000000</f>
        <v>2.0321217800000002</v>
      </c>
      <c r="F274" s="71">
        <f>(VLOOKUP($A274,'Base de dados 2017'!$A$2232:$F$2954,6,0))/1000000</f>
        <v>4.4262759200000001</v>
      </c>
    </row>
    <row r="275" spans="1:6">
      <c r="A275" s="60" t="s">
        <v>5452</v>
      </c>
      <c r="B275" s="71"/>
      <c r="C275" s="71" t="s">
        <v>3557</v>
      </c>
      <c r="D275" s="71" t="s">
        <v>3557</v>
      </c>
      <c r="E275" s="71">
        <f>(VLOOKUP($A275,'Base de dados 2016'!$A$2112:$F$2826,6,0))/1000000</f>
        <v>2.0321217800000002</v>
      </c>
      <c r="F275" s="71">
        <f>(VLOOKUP($A275,'Base de dados 2017'!$A$2232:$F$2954,6,0))/1000000</f>
        <v>4.4262759200000001</v>
      </c>
    </row>
    <row r="276" spans="1:6">
      <c r="A276" s="60" t="s">
        <v>5453</v>
      </c>
      <c r="B276" s="71"/>
      <c r="C276" s="71">
        <f>(VLOOKUP($A276,'Base de dados 2014'!$A$2030:$C$2715,3,0))/1000000</f>
        <v>2627.7864663999999</v>
      </c>
      <c r="D276" s="71">
        <f>(VLOOKUP($A276,'Base de dados 2015'!$A$2105:$F$2782,6,0))/1000000</f>
        <v>3351.5394371900002</v>
      </c>
      <c r="E276" s="71">
        <f>(VLOOKUP($A276,'Base de dados 2016'!$A$2112:$F$2826,6,0))/1000000</f>
        <v>4200.0693271800001</v>
      </c>
      <c r="F276" s="71">
        <f>(VLOOKUP($A276,'Base de dados 2017'!$A$2232:$F$2954,6,0))/1000000</f>
        <v>8851.7426925899999</v>
      </c>
    </row>
    <row r="277" spans="1:6">
      <c r="A277" s="60" t="s">
        <v>5121</v>
      </c>
      <c r="B277" s="71">
        <f>VLOOKUP($A277,'Base de dados 2013'!$A$52:$F$83,5,0)/1000000</f>
        <v>315594.32616325002</v>
      </c>
      <c r="C277" s="71">
        <f>(VLOOKUP($A277,'Base de dados 2014'!$A$2030:$C$2715,3,0))/1000000</f>
        <v>343043.04479239002</v>
      </c>
      <c r="D277" s="71">
        <f>(VLOOKUP($A277,'Base de dados 2015'!$A$2105:$F$2782,6,0))/1000000</f>
        <v>78734.88742614002</v>
      </c>
      <c r="E277" s="71">
        <f>(VLOOKUP($A277,'Base de dados 2016'!$A$2112:$F$2826,6,0))/1000000</f>
        <v>64377.298423380002</v>
      </c>
      <c r="F277" s="71">
        <f>(VLOOKUP($A277,'Base de dados 2017'!$A$2232:$F$2954,6,0))/1000000</f>
        <v>70717.137777030002</v>
      </c>
    </row>
    <row r="278" spans="1:6">
      <c r="A278" s="60" t="s">
        <v>5454</v>
      </c>
      <c r="B278" s="71"/>
      <c r="C278" s="71">
        <f>(VLOOKUP($A278,'Base de dados 2014'!$A$2030:$C$2715,3,0))/1000000</f>
        <v>93761.850014080002</v>
      </c>
      <c r="D278" s="71">
        <f>(VLOOKUP($A278,'Base de dados 2015'!$A$2105:$F$2782,6,0))/1000000</f>
        <v>0</v>
      </c>
      <c r="E278" s="71">
        <f>(VLOOKUP($A278,'Base de dados 2016'!$A$2112:$F$2826,6,0))/1000000</f>
        <v>0</v>
      </c>
      <c r="F278" s="71">
        <f>(VLOOKUP($A278,'Base de dados 2017'!$A$2232:$F$2954,6,0))/1000000</f>
        <v>0</v>
      </c>
    </row>
    <row r="279" spans="1:6">
      <c r="A279" s="60" t="s">
        <v>5455</v>
      </c>
      <c r="B279" s="71"/>
      <c r="C279" s="71">
        <f>(VLOOKUP($A279,'Base de dados 2014'!$A$2030:$C$2715,3,0))/1000000</f>
        <v>63597.131293410006</v>
      </c>
      <c r="D279" s="71">
        <f>(VLOOKUP($A279,'Base de dados 2015'!$A$2105:$F$2782,6,0))/1000000</f>
        <v>0</v>
      </c>
      <c r="E279" s="71">
        <f>(VLOOKUP($A279,'Base de dados 2016'!$A$2112:$F$2826,6,0))/1000000</f>
        <v>0</v>
      </c>
      <c r="F279" s="71">
        <f>(VLOOKUP($A279,'Base de dados 2017'!$A$2232:$F$2954,6,0))/1000000</f>
        <v>0</v>
      </c>
    </row>
    <row r="280" spans="1:6">
      <c r="A280" s="60" t="s">
        <v>5456</v>
      </c>
      <c r="B280" s="71"/>
      <c r="C280" s="71">
        <f>(VLOOKUP($A280,'Base de dados 2014'!$A$2030:$C$2715,3,0))/1000000</f>
        <v>25628.766186479999</v>
      </c>
      <c r="D280" s="71">
        <f>(VLOOKUP($A280,'Base de dados 2015'!$A$2105:$F$2782,6,0))/1000000</f>
        <v>0</v>
      </c>
      <c r="E280" s="71">
        <f>(VLOOKUP($A280,'Base de dados 2016'!$A$2112:$F$2826,6,0))/1000000</f>
        <v>0</v>
      </c>
      <c r="F280" s="71">
        <f>(VLOOKUP($A280,'Base de dados 2017'!$A$2232:$F$2954,6,0))/1000000</f>
        <v>0</v>
      </c>
    </row>
    <row r="281" spans="1:6">
      <c r="A281" s="60" t="s">
        <v>5457</v>
      </c>
      <c r="B281" s="71"/>
      <c r="C281" s="71">
        <f>(VLOOKUP($A281,'Base de dados 2014'!$A$2030:$C$2715,3,0))/1000000</f>
        <v>4368.1892438300001</v>
      </c>
      <c r="D281" s="71">
        <f>(VLOOKUP($A281,'Base de dados 2015'!$A$2105:$F$2782,6,0))/1000000</f>
        <v>0</v>
      </c>
      <c r="E281" s="71">
        <f>(VLOOKUP($A281,'Base de dados 2016'!$A$2112:$F$2826,6,0))/1000000</f>
        <v>0</v>
      </c>
      <c r="F281" s="71">
        <f>(VLOOKUP($A281,'Base de dados 2017'!$A$2232:$F$2954,6,0))/1000000</f>
        <v>0</v>
      </c>
    </row>
    <row r="282" spans="1:6">
      <c r="A282" s="60" t="s">
        <v>5458</v>
      </c>
      <c r="B282" s="71"/>
      <c r="C282" s="71">
        <f>(VLOOKUP($A282,'Base de dados 2014'!$A$2030:$C$2715,3,0))/1000000</f>
        <v>167.76329036000001</v>
      </c>
      <c r="D282" s="71">
        <f>(VLOOKUP($A282,'Base de dados 2015'!$A$2105:$F$2782,6,0))/1000000</f>
        <v>0</v>
      </c>
      <c r="E282" s="71">
        <f>(VLOOKUP($A282,'Base de dados 2016'!$A$2112:$F$2826,6,0))/1000000</f>
        <v>0</v>
      </c>
      <c r="F282" s="71">
        <f>(VLOOKUP($A282,'Base de dados 2017'!$A$2232:$F$2954,6,0))/1000000</f>
        <v>0</v>
      </c>
    </row>
    <row r="283" spans="1:6">
      <c r="A283" s="60" t="s">
        <v>3415</v>
      </c>
      <c r="B283" s="71"/>
      <c r="C283" s="71" t="s">
        <v>3557</v>
      </c>
      <c r="D283" s="71" t="s">
        <v>3557</v>
      </c>
      <c r="E283" s="71" t="s">
        <v>3557</v>
      </c>
      <c r="F283" s="71">
        <f>(VLOOKUP($A283,'Base de dados 2017'!$A$2232:$F$2954,6,0))/1000000</f>
        <v>0</v>
      </c>
    </row>
    <row r="284" spans="1:6">
      <c r="A284" s="60" t="s">
        <v>5459</v>
      </c>
      <c r="B284" s="71"/>
      <c r="C284" s="71">
        <f>(VLOOKUP($A284,'Base de dados 2014'!$A$2030:$C$2715,3,0))/1000000</f>
        <v>238486.34207111999</v>
      </c>
      <c r="D284" s="71">
        <f>(VLOOKUP($A284,'Base de dados 2015'!$A$2105:$F$2782,6,0))/1000000</f>
        <v>58679.390703249999</v>
      </c>
      <c r="E284" s="71">
        <f>(VLOOKUP($A284,'Base de dados 2016'!$A$2112:$F$2826,6,0))/1000000</f>
        <v>44711.154058849999</v>
      </c>
      <c r="F284" s="71">
        <f>(VLOOKUP($A284,'Base de dados 2017'!$A$2232:$F$2954,6,0))/1000000</f>
        <v>41227.111690639998</v>
      </c>
    </row>
    <row r="285" spans="1:6">
      <c r="A285" s="60" t="s">
        <v>5460</v>
      </c>
      <c r="B285" s="71"/>
      <c r="C285" s="71">
        <f>(VLOOKUP($A285,'Base de dados 2014'!$A$2030:$C$2715,3,0))/1000000</f>
        <v>180734.48187856001</v>
      </c>
      <c r="D285" s="71">
        <f>(VLOOKUP($A285,'Base de dados 2015'!$A$2105:$F$2782,6,0))/1000000</f>
        <v>52443.959704220004</v>
      </c>
      <c r="E285" s="71">
        <f>(VLOOKUP($A285,'Base de dados 2016'!$A$2112:$F$2826,6,0))/1000000</f>
        <v>40320.090694819999</v>
      </c>
      <c r="F285" s="71">
        <f>(VLOOKUP($A285,'Base de dados 2017'!$A$2232:$F$2954,6,0))/1000000</f>
        <v>33910.855896879999</v>
      </c>
    </row>
    <row r="286" spans="1:6">
      <c r="A286" s="60" t="s">
        <v>5461</v>
      </c>
      <c r="B286" s="71"/>
      <c r="C286" s="71">
        <f>(VLOOKUP($A286,'Base de dados 2014'!$A$2030:$C$2715,3,0))/1000000</f>
        <v>37440.137656239996</v>
      </c>
      <c r="D286" s="71">
        <f>(VLOOKUP($A286,'Base de dados 2015'!$A$2105:$F$2782,6,0))/1000000</f>
        <v>0</v>
      </c>
      <c r="E286" s="71">
        <f>(VLOOKUP($A286,'Base de dados 2016'!$A$2112:$F$2826,6,0))/1000000</f>
        <v>0</v>
      </c>
      <c r="F286" s="71">
        <f>(VLOOKUP($A286,'Base de dados 2017'!$A$2232:$F$2954,6,0))/1000000</f>
        <v>0</v>
      </c>
    </row>
    <row r="287" spans="1:6">
      <c r="A287" s="60" t="s">
        <v>5462</v>
      </c>
      <c r="B287" s="71"/>
      <c r="C287" s="71">
        <f>(VLOOKUP($A287,'Base de dados 2014'!$A$2030:$C$2715,3,0))/1000000</f>
        <v>10428.99503826</v>
      </c>
      <c r="D287" s="71">
        <f>(VLOOKUP($A287,'Base de dados 2015'!$A$2105:$F$2782,6,0))/1000000</f>
        <v>497.41539747000002</v>
      </c>
      <c r="E287" s="71">
        <f>(VLOOKUP($A287,'Base de dados 2016'!$A$2112:$F$2826,6,0))/1000000</f>
        <v>563.01030509000009</v>
      </c>
      <c r="F287" s="71">
        <f>(VLOOKUP($A287,'Base de dados 2017'!$A$2232:$F$2954,6,0))/1000000</f>
        <v>368.51171947</v>
      </c>
    </row>
    <row r="288" spans="1:6">
      <c r="A288" s="60" t="s">
        <v>5463</v>
      </c>
      <c r="B288" s="71"/>
      <c r="C288" s="71">
        <f>(VLOOKUP($A288,'Base de dados 2014'!$A$2030:$C$2715,3,0))/1000000</f>
        <v>9868.9876788399997</v>
      </c>
      <c r="D288" s="71">
        <f>(VLOOKUP($A288,'Base de dados 2015'!$A$2105:$F$2782,6,0))/1000000</f>
        <v>5738.0156015600005</v>
      </c>
      <c r="E288" s="71">
        <f>(VLOOKUP($A288,'Base de dados 2016'!$A$2112:$F$2826,6,0))/1000000</f>
        <v>3828.05305894</v>
      </c>
      <c r="F288" s="71">
        <f>(VLOOKUP($A288,'Base de dados 2017'!$A$2232:$F$2954,6,0))/1000000</f>
        <v>6947.7440742899998</v>
      </c>
    </row>
    <row r="289" spans="1:6">
      <c r="A289" s="60" t="s">
        <v>5464</v>
      </c>
      <c r="B289" s="71"/>
      <c r="C289" s="71">
        <f>(VLOOKUP($A289,'Base de dados 2014'!$A$2030:$C$2715,3,0))/1000000</f>
        <v>540.05387613000005</v>
      </c>
      <c r="D289" s="71">
        <f>(VLOOKUP($A289,'Base de dados 2015'!$A$2105:$F$2782,6,0))/1000000</f>
        <v>447.15367357999997</v>
      </c>
      <c r="E289" s="71">
        <f>(VLOOKUP($A289,'Base de dados 2016'!$A$2112:$F$2826,6,0))/1000000</f>
        <v>466.34735895</v>
      </c>
      <c r="F289" s="71">
        <f>(VLOOKUP($A289,'Base de dados 2017'!$A$2232:$F$2954,6,0))/1000000</f>
        <v>618.28918855999996</v>
      </c>
    </row>
    <row r="290" spans="1:6">
      <c r="A290" s="60" t="s">
        <v>5465</v>
      </c>
      <c r="B290" s="71"/>
      <c r="C290" s="71">
        <f>(VLOOKUP($A290,'Base de dados 2014'!$A$2030:$C$2715,3,0))/1000000</f>
        <v>298.86147314999999</v>
      </c>
      <c r="D290" s="71">
        <f>(VLOOKUP($A290,'Base de dados 2015'!$A$2105:$F$2782,6,0))/1000000</f>
        <v>182.12579163000001</v>
      </c>
      <c r="E290" s="71">
        <f>(VLOOKUP($A290,'Base de dados 2016'!$A$2112:$F$2826,6,0))/1000000</f>
        <v>237.62491740999999</v>
      </c>
      <c r="F290" s="71">
        <f>(VLOOKUP($A290,'Base de dados 2017'!$A$2232:$F$2954,6,0))/1000000</f>
        <v>282.49334047000002</v>
      </c>
    </row>
    <row r="291" spans="1:6">
      <c r="A291" s="60" t="s">
        <v>5466</v>
      </c>
      <c r="B291" s="71"/>
      <c r="C291" s="71">
        <f>(VLOOKUP($A291,'Base de dados 2014'!$A$2030:$C$2715,3,0))/1000000</f>
        <v>241.19240298</v>
      </c>
      <c r="D291" s="71">
        <f>(VLOOKUP($A291,'Base de dados 2015'!$A$2105:$F$2782,6,0))/1000000</f>
        <v>265.02788194999999</v>
      </c>
      <c r="E291" s="71">
        <f>(VLOOKUP($A291,'Base de dados 2016'!$A$2112:$F$2826,6,0))/1000000</f>
        <v>228.72244154000001</v>
      </c>
      <c r="F291" s="71">
        <f>(VLOOKUP($A291,'Base de dados 2017'!$A$2232:$F$2954,6,0))/1000000</f>
        <v>335.79584808999999</v>
      </c>
    </row>
    <row r="292" spans="1:6">
      <c r="A292" s="60" t="s">
        <v>5467</v>
      </c>
      <c r="B292" s="71"/>
      <c r="C292" s="71">
        <f>(VLOOKUP($A292,'Base de dados 2014'!$A$2030:$C$2715,3,0))/1000000</f>
        <v>9394.6558874699986</v>
      </c>
      <c r="D292" s="71">
        <f>(VLOOKUP($A292,'Base de dados 2015'!$A$2105:$F$2782,6,0))/1000000</f>
        <v>16719.910696350002</v>
      </c>
      <c r="E292" s="71">
        <f>(VLOOKUP($A292,'Base de dados 2016'!$A$2112:$F$2826,6,0))/1000000</f>
        <v>17485.354946569998</v>
      </c>
      <c r="F292" s="71">
        <f>(VLOOKUP($A292,'Base de dados 2017'!$A$2232:$F$2954,6,0))/1000000</f>
        <v>20812.674012859999</v>
      </c>
    </row>
    <row r="293" spans="1:6">
      <c r="A293" s="60" t="s">
        <v>5468</v>
      </c>
      <c r="B293" s="71"/>
      <c r="C293" s="71">
        <f>(VLOOKUP($A293,'Base de dados 2014'!$A$2030:$C$2715,3,0))/1000000</f>
        <v>75.026624630000001</v>
      </c>
      <c r="D293" s="71">
        <f>(VLOOKUP($A293,'Base de dados 2015'!$A$2105:$F$2782,6,0))/1000000</f>
        <v>43.335480740000001</v>
      </c>
      <c r="E293" s="71">
        <f>(VLOOKUP($A293,'Base de dados 2016'!$A$2112:$F$2826,6,0))/1000000</f>
        <v>30.979860690000002</v>
      </c>
      <c r="F293" s="71">
        <f>(VLOOKUP($A293,'Base de dados 2017'!$A$2232:$F$2954,6,0))/1000000</f>
        <v>105.4624901</v>
      </c>
    </row>
    <row r="294" spans="1:6">
      <c r="A294" s="60" t="s">
        <v>5469</v>
      </c>
      <c r="B294" s="71"/>
      <c r="C294" s="71">
        <f>(VLOOKUP($A294,'Base de dados 2014'!$A$2030:$C$2715,3,0))/1000000</f>
        <v>4.7333967900000005</v>
      </c>
      <c r="D294" s="71">
        <f>(VLOOKUP($A294,'Base de dados 2015'!$A$2105:$F$2782,6,0))/1000000</f>
        <v>4.2290730400000003</v>
      </c>
      <c r="E294" s="71">
        <f>(VLOOKUP($A294,'Base de dados 2016'!$A$2112:$F$2826,6,0))/1000000</f>
        <v>1.9834849399999999</v>
      </c>
      <c r="F294" s="71">
        <f>(VLOOKUP($A294,'Base de dados 2017'!$A$2232:$F$2954,6,0))/1000000</f>
        <v>5.4077686299999996</v>
      </c>
    </row>
    <row r="295" spans="1:6">
      <c r="A295" s="60" t="s">
        <v>5470</v>
      </c>
      <c r="B295" s="71"/>
      <c r="C295" s="71">
        <f>(VLOOKUP($A295,'Base de dados 2014'!$A$2030:$C$2715,3,0))/1000000</f>
        <v>696.49761180999997</v>
      </c>
      <c r="D295" s="71">
        <f>(VLOOKUP($A295,'Base de dados 2015'!$A$2105:$F$2782,6,0))/1000000</f>
        <v>109.54550081999999</v>
      </c>
      <c r="E295" s="71">
        <f>(VLOOKUP($A295,'Base de dados 2016'!$A$2112:$F$2826,6,0))/1000000</f>
        <v>78.966938549999995</v>
      </c>
      <c r="F295" s="71">
        <f>(VLOOKUP($A295,'Base de dados 2017'!$A$2232:$F$2954,6,0))/1000000</f>
        <v>15.858724949999999</v>
      </c>
    </row>
    <row r="296" spans="1:6">
      <c r="A296" s="60" t="s">
        <v>5471</v>
      </c>
      <c r="B296" s="71"/>
      <c r="C296" s="71">
        <f>(VLOOKUP($A296,'Base de dados 2014'!$A$2030:$C$2715,3,0))/1000000</f>
        <v>661.66410700999995</v>
      </c>
      <c r="D296" s="71">
        <f>(VLOOKUP($A296,'Base de dados 2015'!$A$2105:$F$2782,6,0))/1000000</f>
        <v>0</v>
      </c>
      <c r="E296" s="71">
        <f>(VLOOKUP($A296,'Base de dados 2016'!$A$2112:$F$2826,6,0))/1000000</f>
        <v>0</v>
      </c>
      <c r="F296" s="71">
        <f>(VLOOKUP($A296,'Base de dados 2017'!$A$2232:$F$2954,6,0))/1000000</f>
        <v>0</v>
      </c>
    </row>
    <row r="297" spans="1:6">
      <c r="A297" s="60" t="s">
        <v>5472</v>
      </c>
      <c r="B297" s="71"/>
      <c r="C297" s="71">
        <f>(VLOOKUP($A297,'Base de dados 2014'!$A$2030:$C$2715,3,0))/1000000</f>
        <v>34.8335048</v>
      </c>
      <c r="D297" s="71">
        <f>(VLOOKUP($A297,'Base de dados 2015'!$A$2105:$F$2782,6,0))/1000000</f>
        <v>109.54550081999999</v>
      </c>
      <c r="E297" s="71">
        <f>(VLOOKUP($A297,'Base de dados 2016'!$A$2112:$F$2826,6,0))/1000000</f>
        <v>78.966938549999995</v>
      </c>
      <c r="F297" s="71">
        <f>(VLOOKUP($A297,'Base de dados 2017'!$A$2232:$F$2954,6,0))/1000000</f>
        <v>15.858724949999999</v>
      </c>
    </row>
    <row r="298" spans="1:6">
      <c r="A298" s="60" t="s">
        <v>5473</v>
      </c>
      <c r="B298" s="71"/>
      <c r="C298" s="71">
        <f>(VLOOKUP($A298,'Base de dados 2014'!$A$2030:$C$2715,3,0))/1000000</f>
        <v>83.885310360000005</v>
      </c>
      <c r="D298" s="71">
        <f>(VLOOKUP($A298,'Base de dados 2015'!$A$2105:$F$2782,6,0))/1000000</f>
        <v>107.41254456999999</v>
      </c>
      <c r="E298" s="71">
        <f>(VLOOKUP($A298,'Base de dados 2016'!$A$2112:$F$2826,6,0))/1000000</f>
        <v>70.85847179000001</v>
      </c>
      <c r="F298" s="71">
        <f>(VLOOKUP($A298,'Base de dados 2017'!$A$2232:$F$2954,6,0))/1000000</f>
        <v>133.87007479000002</v>
      </c>
    </row>
    <row r="299" spans="1:6">
      <c r="A299" s="60" t="s">
        <v>5474</v>
      </c>
      <c r="B299" s="71"/>
      <c r="C299" s="71" t="s">
        <v>3557</v>
      </c>
      <c r="D299" s="71">
        <f>(VLOOKUP($A299,'Base de dados 2015'!$A$2105:$F$2782,6,0))/1000000</f>
        <v>2623.9097537899997</v>
      </c>
      <c r="E299" s="71">
        <f>(VLOOKUP($A299,'Base de dados 2016'!$A$2112:$F$2826,6,0))/1000000</f>
        <v>1531.6533030399999</v>
      </c>
      <c r="F299" s="71">
        <f>(VLOOKUP($A299,'Base de dados 2017'!$A$2232:$F$2954,6,0))/1000000</f>
        <v>7798.4638265000003</v>
      </c>
    </row>
    <row r="300" spans="1:6">
      <c r="A300" s="60" t="s">
        <v>5122</v>
      </c>
      <c r="B300" s="71">
        <f>VLOOKUP($A300,'Base de dados 2013'!$A$52:$F$83,5,0)/1000000</f>
        <v>4433.6720437000004</v>
      </c>
      <c r="C300" s="71">
        <f>(VLOOKUP($A300,'Base de dados 2014'!$A$2030:$C$2715,3,0))/1000000</f>
        <v>21696.49381235</v>
      </c>
      <c r="D300" s="71">
        <f>(VLOOKUP($A300,'Base de dados 2015'!$A$2105:$F$2782,6,0))/1000000</f>
        <v>22971.851672449997</v>
      </c>
      <c r="E300" s="71">
        <f>(VLOOKUP($A300,'Base de dados 2016'!$A$2112:$F$2826,6,0))/1000000</f>
        <v>78503.157110579996</v>
      </c>
      <c r="F300" s="71">
        <f>(VLOOKUP($A300,'Base de dados 2017'!$A$2232:$F$2954,6,0))/1000000</f>
        <v>26372.414568029995</v>
      </c>
    </row>
    <row r="301" spans="1:6">
      <c r="A301" s="60" t="s">
        <v>5475</v>
      </c>
      <c r="B301" s="71"/>
      <c r="C301" s="71">
        <f>(VLOOKUP($A301,'Base de dados 2014'!$A$2030:$C$2715,3,0))/1000000</f>
        <v>8688.5407019499999</v>
      </c>
      <c r="D301" s="71">
        <f>(VLOOKUP($A301,'Base de dados 2015'!$A$2105:$F$2782,6,0))/1000000</f>
        <v>6279.4845556299997</v>
      </c>
      <c r="E301" s="71">
        <f>(VLOOKUP($A301,'Base de dados 2016'!$A$2112:$F$2826,6,0))/1000000</f>
        <v>4909.3060925200007</v>
      </c>
      <c r="F301" s="71">
        <f>(VLOOKUP($A301,'Base de dados 2017'!$A$2232:$F$2954,6,0))/1000000</f>
        <v>5111.2543308300001</v>
      </c>
    </row>
    <row r="302" spans="1:6">
      <c r="A302" s="60" t="s">
        <v>5476</v>
      </c>
      <c r="B302" s="71"/>
      <c r="C302" s="71">
        <f>(VLOOKUP($A302,'Base de dados 2014'!$A$2030:$C$2715,3,0))/1000000</f>
        <v>7732.20113279</v>
      </c>
      <c r="D302" s="71">
        <f>(VLOOKUP($A302,'Base de dados 2015'!$A$2105:$F$2782,6,0))/1000000</f>
        <v>5096.3161857499999</v>
      </c>
      <c r="E302" s="71">
        <f>(VLOOKUP($A302,'Base de dados 2016'!$A$2112:$F$2826,6,0))/1000000</f>
        <v>2512.9945641300001</v>
      </c>
      <c r="F302" s="71">
        <f>(VLOOKUP($A302,'Base de dados 2017'!$A$2232:$F$2954,6,0))/1000000</f>
        <v>2787.41194894</v>
      </c>
    </row>
    <row r="303" spans="1:6">
      <c r="A303" s="60" t="s">
        <v>5477</v>
      </c>
      <c r="B303" s="71"/>
      <c r="C303" s="71">
        <f>(VLOOKUP($A303,'Base de dados 2014'!$A$2030:$C$2715,3,0))/1000000</f>
        <v>1.37586819</v>
      </c>
      <c r="D303" s="71">
        <f>(VLOOKUP($A303,'Base de dados 2015'!$A$2105:$F$2782,6,0))/1000000</f>
        <v>1.4489223100000002</v>
      </c>
      <c r="E303" s="71">
        <f>(VLOOKUP($A303,'Base de dados 2016'!$A$2112:$F$2826,6,0))/1000000</f>
        <v>2.3363576500000001</v>
      </c>
      <c r="F303" s="71">
        <f>(VLOOKUP($A303,'Base de dados 2017'!$A$2232:$F$2954,6,0))/1000000</f>
        <v>0.76888780000000001</v>
      </c>
    </row>
    <row r="304" spans="1:6">
      <c r="A304" s="60" t="s">
        <v>5478</v>
      </c>
      <c r="B304" s="71"/>
      <c r="C304" s="71">
        <f>(VLOOKUP($A304,'Base de dados 2014'!$A$2030:$C$2715,3,0))/1000000</f>
        <v>954.96370096999999</v>
      </c>
      <c r="D304" s="71">
        <f>(VLOOKUP($A304,'Base de dados 2015'!$A$2105:$F$2782,6,0))/1000000</f>
        <v>1181.7194475699998</v>
      </c>
      <c r="E304" s="71">
        <f>(VLOOKUP($A304,'Base de dados 2016'!$A$2112:$F$2826,6,0))/1000000</f>
        <v>2393.9751707399996</v>
      </c>
      <c r="F304" s="71">
        <f>(VLOOKUP($A304,'Base de dados 2017'!$A$2232:$F$2954,6,0))/1000000</f>
        <v>2323.0734940900002</v>
      </c>
    </row>
    <row r="305" spans="1:6">
      <c r="A305" s="60" t="s">
        <v>5479</v>
      </c>
      <c r="B305" s="71"/>
      <c r="C305" s="71">
        <f>(VLOOKUP($A305,'Base de dados 2014'!$A$2030:$C$2715,3,0))/1000000</f>
        <v>327.74692800999998</v>
      </c>
      <c r="D305" s="71">
        <f>(VLOOKUP($A305,'Base de dados 2015'!$A$2105:$F$2782,6,0))/1000000</f>
        <v>781.23473674000002</v>
      </c>
      <c r="E305" s="71">
        <f>(VLOOKUP($A305,'Base de dados 2016'!$A$2112:$F$2826,6,0))/1000000</f>
        <v>257.35979062000001</v>
      </c>
      <c r="F305" s="71">
        <f>(VLOOKUP($A305,'Base de dados 2017'!$A$2232:$F$2954,6,0))/1000000</f>
        <v>255.93353351999997</v>
      </c>
    </row>
    <row r="306" spans="1:6">
      <c r="A306" s="60" t="s">
        <v>5480</v>
      </c>
      <c r="B306" s="71"/>
      <c r="C306" s="71">
        <f>(VLOOKUP($A306,'Base de dados 2014'!$A$2030:$C$2715,3,0))/1000000</f>
        <v>10.10360045</v>
      </c>
      <c r="D306" s="71">
        <f>(VLOOKUP($A306,'Base de dados 2015'!$A$2105:$F$2782,6,0))/1000000</f>
        <v>26.7812889</v>
      </c>
      <c r="E306" s="71">
        <f>(VLOOKUP($A306,'Base de dados 2016'!$A$2112:$F$2826,6,0))/1000000</f>
        <v>33.814990180000002</v>
      </c>
      <c r="F306" s="71">
        <f>(VLOOKUP($A306,'Base de dados 2017'!$A$2232:$F$2954,6,0))/1000000</f>
        <v>80.611687019999991</v>
      </c>
    </row>
    <row r="307" spans="1:6">
      <c r="A307" s="60" t="s">
        <v>5481</v>
      </c>
      <c r="B307" s="71"/>
      <c r="C307" s="71">
        <f>(VLOOKUP($A307,'Base de dados 2014'!$A$2030:$C$2715,3,0))/1000000</f>
        <v>317.63539063999997</v>
      </c>
      <c r="D307" s="71">
        <f>(VLOOKUP($A307,'Base de dados 2015'!$A$2105:$F$2782,6,0))/1000000</f>
        <v>219.00520094000001</v>
      </c>
      <c r="E307" s="71">
        <f>(VLOOKUP($A307,'Base de dados 2016'!$A$2112:$F$2826,6,0))/1000000</f>
        <v>209.63761381</v>
      </c>
      <c r="F307" s="71">
        <f>(VLOOKUP($A307,'Base de dados 2017'!$A$2232:$F$2954,6,0))/1000000</f>
        <v>141.01188044</v>
      </c>
    </row>
    <row r="308" spans="1:6">
      <c r="A308" s="60" t="s">
        <v>5482</v>
      </c>
      <c r="B308" s="71"/>
      <c r="C308" s="71">
        <f>(VLOOKUP($A308,'Base de dados 2014'!$A$2030:$C$2715,3,0))/1000000</f>
        <v>7.9369200000000001E-3</v>
      </c>
      <c r="D308" s="71">
        <f>(VLOOKUP($A308,'Base de dados 2015'!$A$2105:$F$2782,6,0))/1000000</f>
        <v>6.9673360000000004E-2</v>
      </c>
      <c r="E308" s="71">
        <f>(VLOOKUP($A308,'Base de dados 2016'!$A$2112:$F$2826,6,0))/1000000</f>
        <v>0</v>
      </c>
      <c r="F308" s="71">
        <f>(VLOOKUP($A308,'Base de dados 2017'!$A$2232:$F$2954,6,0))/1000000</f>
        <v>0.10405125999999999</v>
      </c>
    </row>
    <row r="309" spans="1:6">
      <c r="A309" s="60" t="s">
        <v>5483</v>
      </c>
      <c r="B309" s="71"/>
      <c r="C309" s="71" t="s">
        <v>3557</v>
      </c>
      <c r="D309" s="71">
        <f>(VLOOKUP($A309,'Base de dados 2015'!$A$2105:$F$2782,6,0))/1000000</f>
        <v>535.37857354000005</v>
      </c>
      <c r="E309" s="71">
        <f>(VLOOKUP($A309,'Base de dados 2016'!$A$2112:$F$2826,6,0))/1000000</f>
        <v>13.90718663</v>
      </c>
      <c r="F309" s="71">
        <f>(VLOOKUP($A309,'Base de dados 2017'!$A$2232:$F$2954,6,0))/1000000</f>
        <v>34.205914799999995</v>
      </c>
    </row>
    <row r="310" spans="1:6">
      <c r="A310" s="60" t="s">
        <v>5484</v>
      </c>
      <c r="B310" s="71"/>
      <c r="C310" s="71">
        <f>(VLOOKUP($A310,'Base de dados 2014'!$A$2030:$C$2715,3,0))/1000000</f>
        <v>7556.3343340399997</v>
      </c>
      <c r="D310" s="71">
        <f>(VLOOKUP($A310,'Base de dados 2015'!$A$2105:$F$2782,6,0))/1000000</f>
        <v>11840.166566959999</v>
      </c>
      <c r="E310" s="71">
        <f>(VLOOKUP($A310,'Base de dados 2016'!$A$2112:$F$2826,6,0))/1000000</f>
        <v>16650.21945008</v>
      </c>
      <c r="F310" s="71">
        <f>(VLOOKUP($A310,'Base de dados 2017'!$A$2232:$F$2954,6,0))/1000000</f>
        <v>10351.775452639997</v>
      </c>
    </row>
    <row r="311" spans="1:6">
      <c r="A311" s="60" t="s">
        <v>5485</v>
      </c>
      <c r="B311" s="71"/>
      <c r="C311" s="71">
        <f>(VLOOKUP($A311,'Base de dados 2014'!$A$2030:$C$2715,3,0))/1000000</f>
        <v>494.79718998000004</v>
      </c>
      <c r="D311" s="71">
        <f>(VLOOKUP($A311,'Base de dados 2015'!$A$2105:$F$2782,6,0))/1000000</f>
        <v>258.07948195</v>
      </c>
      <c r="E311" s="71">
        <f>(VLOOKUP($A311,'Base de dados 2016'!$A$2112:$F$2826,6,0))/1000000</f>
        <v>414.25535597000004</v>
      </c>
      <c r="F311" s="71">
        <f>(VLOOKUP($A311,'Base de dados 2017'!$A$2232:$F$2954,6,0))/1000000</f>
        <v>715.93244055999992</v>
      </c>
    </row>
    <row r="312" spans="1:6">
      <c r="A312" s="60" t="s">
        <v>5486</v>
      </c>
      <c r="B312" s="71"/>
      <c r="C312" s="71">
        <f>(VLOOKUP($A312,'Base de dados 2014'!$A$2030:$C$2715,3,0))/1000000</f>
        <v>518.58629512999994</v>
      </c>
      <c r="D312" s="71">
        <f>(VLOOKUP($A312,'Base de dados 2015'!$A$2105:$F$2782,6,0))/1000000</f>
        <v>27.443725280000002</v>
      </c>
      <c r="E312" s="71">
        <f>(VLOOKUP($A312,'Base de dados 2016'!$A$2112:$F$2826,6,0))/1000000</f>
        <v>3.5860923499999999</v>
      </c>
      <c r="F312" s="71">
        <f>(VLOOKUP($A312,'Base de dados 2017'!$A$2232:$F$2954,6,0))/1000000</f>
        <v>16.482839200000001</v>
      </c>
    </row>
    <row r="313" spans="1:6">
      <c r="A313" s="60" t="s">
        <v>5487</v>
      </c>
      <c r="B313" s="71"/>
      <c r="C313" s="71">
        <f>(VLOOKUP($A313,'Base de dados 2014'!$A$2030:$C$2715,3,0))/1000000</f>
        <v>42.628904490000004</v>
      </c>
      <c r="D313" s="71">
        <f>(VLOOKUP($A313,'Base de dados 2015'!$A$2105:$F$2782,6,0))/1000000</f>
        <v>26.436916660000001</v>
      </c>
      <c r="E313" s="71">
        <f>(VLOOKUP($A313,'Base de dados 2016'!$A$2112:$F$2826,6,0))/1000000</f>
        <v>364.71230566000003</v>
      </c>
      <c r="F313" s="71">
        <f>(VLOOKUP($A313,'Base de dados 2017'!$A$2232:$F$2954,6,0))/1000000</f>
        <v>29.322649949999999</v>
      </c>
    </row>
    <row r="314" spans="1:6">
      <c r="A314" s="60" t="s">
        <v>5488</v>
      </c>
      <c r="B314" s="71"/>
      <c r="C314" s="71" t="s">
        <v>3557</v>
      </c>
      <c r="D314" s="71" t="s">
        <v>3557</v>
      </c>
      <c r="E314" s="71">
        <f>(VLOOKUP($A314,'Base de dados 2016'!$A$2112:$F$2826,6,0))/1000000</f>
        <v>9.3096143699999985</v>
      </c>
      <c r="F314" s="71">
        <f>(VLOOKUP($A314,'Base de dados 2017'!$A$2232:$F$2954,6,0))/1000000</f>
        <v>11.56377838</v>
      </c>
    </row>
    <row r="315" spans="1:6">
      <c r="A315" s="60" t="s">
        <v>5489</v>
      </c>
      <c r="B315" s="71"/>
      <c r="C315" s="71">
        <f>(VLOOKUP($A315,'Base de dados 2014'!$A$2030:$C$2715,3,0))/1000000</f>
        <v>6500.3219454399996</v>
      </c>
      <c r="D315" s="71">
        <f>(VLOOKUP($A315,'Base de dados 2015'!$A$2105:$F$2782,6,0))/1000000</f>
        <v>11528.206443069999</v>
      </c>
      <c r="E315" s="71">
        <f>(VLOOKUP($A315,'Base de dados 2016'!$A$2112:$F$2826,6,0))/1000000</f>
        <v>15858.35608173</v>
      </c>
      <c r="F315" s="71">
        <f>(VLOOKUP($A315,'Base de dados 2017'!$A$2232:$F$2954,6,0))/1000000</f>
        <v>9578.4737445499995</v>
      </c>
    </row>
    <row r="316" spans="1:6">
      <c r="A316" s="60" t="s">
        <v>5490</v>
      </c>
      <c r="B316" s="71"/>
      <c r="C316" s="71">
        <f>(VLOOKUP($A316,'Base de dados 2014'!$A$2030:$C$2715,3,0))/1000000</f>
        <v>5123.8719443500004</v>
      </c>
      <c r="D316" s="71">
        <f>(VLOOKUP($A316,'Base de dados 2015'!$A$2105:$F$2782,6,0))/1000000</f>
        <v>3807.95756944</v>
      </c>
      <c r="E316" s="71">
        <f>(VLOOKUP($A316,'Base de dados 2016'!$A$2112:$F$2826,6,0))/1000000</f>
        <v>56348.729376360003</v>
      </c>
      <c r="F316" s="71">
        <f>(VLOOKUP($A316,'Base de dados 2017'!$A$2232:$F$2954,6,0))/1000000</f>
        <v>10506.755244239999</v>
      </c>
    </row>
    <row r="317" spans="1:6">
      <c r="A317" s="60" t="s">
        <v>5491</v>
      </c>
      <c r="B317" s="71"/>
      <c r="C317" s="71" t="s">
        <v>3557</v>
      </c>
      <c r="D317" s="71">
        <f>(VLOOKUP($A317,'Base de dados 2015'!$A$2105:$F$2782,6,0))/1000000</f>
        <v>263.00824367999996</v>
      </c>
      <c r="E317" s="71">
        <f>(VLOOKUP($A317,'Base de dados 2016'!$A$2112:$F$2826,6,0))/1000000</f>
        <v>337.54240099999998</v>
      </c>
      <c r="F317" s="71">
        <f>(VLOOKUP($A317,'Base de dados 2017'!$A$2232:$F$2954,6,0))/1000000</f>
        <v>146.69600680000002</v>
      </c>
    </row>
    <row r="318" spans="1:6">
      <c r="A318" s="60" t="s">
        <v>5492</v>
      </c>
      <c r="B318" s="71"/>
      <c r="C318" s="71" t="s">
        <v>3557</v>
      </c>
      <c r="D318" s="71">
        <f>(VLOOKUP($A318,'Base de dados 2015'!$A$2105:$F$2782,6,0))/1000000</f>
        <v>58.725853969999996</v>
      </c>
      <c r="E318" s="71">
        <f>(VLOOKUP($A318,'Base de dados 2016'!$A$2112:$F$2826,6,0))/1000000</f>
        <v>167.39673837000001</v>
      </c>
      <c r="F318" s="71">
        <f>(VLOOKUP($A318,'Base de dados 2017'!$A$2232:$F$2954,6,0))/1000000</f>
        <v>141.02528228</v>
      </c>
    </row>
    <row r="319" spans="1:6">
      <c r="A319" s="60" t="s">
        <v>5493</v>
      </c>
      <c r="B319" s="71"/>
      <c r="C319" s="71" t="s">
        <v>3557</v>
      </c>
      <c r="D319" s="71">
        <f>(VLOOKUP($A319,'Base de dados 2015'!$A$2105:$F$2782,6,0))/1000000</f>
        <v>7.7378615100000001</v>
      </c>
      <c r="E319" s="71">
        <f>(VLOOKUP($A319,'Base de dados 2016'!$A$2112:$F$2826,6,0))/1000000</f>
        <v>170.07950761000001</v>
      </c>
      <c r="F319" s="71">
        <f>(VLOOKUP($A319,'Base de dados 2017'!$A$2232:$F$2954,6,0))/1000000</f>
        <v>5.1087742499999997</v>
      </c>
    </row>
    <row r="320" spans="1:6">
      <c r="A320" s="60" t="s">
        <v>5494</v>
      </c>
      <c r="B320" s="71"/>
      <c r="C320" s="71" t="s">
        <v>3557</v>
      </c>
      <c r="D320" s="71">
        <f>(VLOOKUP($A320,'Base de dados 2015'!$A$2105:$F$2782,6,0))/1000000</f>
        <v>196.5445282</v>
      </c>
      <c r="E320" s="71">
        <f>(VLOOKUP($A320,'Base de dados 2016'!$A$2112:$F$2826,6,0))/1000000</f>
        <v>6.6155020000000009E-2</v>
      </c>
      <c r="F320" s="71">
        <f>(VLOOKUP($A320,'Base de dados 2017'!$A$2232:$F$2954,6,0))/1000000</f>
        <v>0.56195026999999997</v>
      </c>
    </row>
    <row r="321" spans="1:6">
      <c r="A321" s="60" t="s">
        <v>5170</v>
      </c>
      <c r="B321" s="71">
        <f>VLOOKUP($A321,'Base de dados 2013'!$A$52:$F$83,5,0)/1000000</f>
        <v>98922.32130524001</v>
      </c>
      <c r="C321" s="71">
        <f>(VLOOKUP($A321,'Base de dados 2014'!$A$2030:$C$2715,3,0))/1000000</f>
        <v>113377.28558228999</v>
      </c>
      <c r="D321" s="71">
        <f>(VLOOKUP($A321,'Base de dados 2015'!$A$2105:$F$2782,6,0))/1000000</f>
        <v>150846.16341636999</v>
      </c>
      <c r="E321" s="71">
        <f>(VLOOKUP($A321,'Base de dados 2016'!$A$2112:$F$2826,6,0))/1000000</f>
        <v>178592.85688526998</v>
      </c>
      <c r="F321" s="71">
        <f>(VLOOKUP($A321,'Base de dados 2017'!$A$2232:$F$2954,6,0))/1000000</f>
        <v>242230.53438641998</v>
      </c>
    </row>
    <row r="322" spans="1:6">
      <c r="A322" s="60" t="s">
        <v>5495</v>
      </c>
      <c r="B322" s="71"/>
      <c r="C322" s="71">
        <f>(VLOOKUP($A322,'Base de dados 2014'!$A$2030:$C$2715,3,0))/1000000</f>
        <v>3149.0705755999998</v>
      </c>
      <c r="D322" s="71">
        <f>(VLOOKUP($A322,'Base de dados 2015'!$A$2105:$F$2782,6,0))/1000000</f>
        <v>4035.0622553200001</v>
      </c>
      <c r="E322" s="71">
        <f>(VLOOKUP($A322,'Base de dados 2016'!$A$2112:$F$2826,6,0))/1000000</f>
        <v>2274.4422635100004</v>
      </c>
      <c r="F322" s="71">
        <f>(VLOOKUP($A322,'Base de dados 2017'!$A$2232:$F$2954,6,0))/1000000</f>
        <v>1412.9917438</v>
      </c>
    </row>
    <row r="323" spans="1:6">
      <c r="A323" s="60" t="s">
        <v>5496</v>
      </c>
      <c r="B323" s="71"/>
      <c r="C323" s="71">
        <f>(VLOOKUP($A323,'Base de dados 2014'!$A$2030:$C$2715,3,0))/1000000</f>
        <v>132.58289199999999</v>
      </c>
      <c r="D323" s="71">
        <f>(VLOOKUP($A323,'Base de dados 2015'!$A$2105:$F$2782,6,0))/1000000</f>
        <v>615.67515264999997</v>
      </c>
      <c r="E323" s="71">
        <f>(VLOOKUP($A323,'Base de dados 2016'!$A$2112:$F$2826,6,0))/1000000</f>
        <v>350.14865974000003</v>
      </c>
      <c r="F323" s="71">
        <f>(VLOOKUP($A323,'Base de dados 2017'!$A$2232:$F$2954,6,0))/1000000</f>
        <v>545.94567559000006</v>
      </c>
    </row>
    <row r="324" spans="1:6">
      <c r="A324" s="60" t="s">
        <v>5497</v>
      </c>
      <c r="B324" s="71"/>
      <c r="C324" s="71">
        <f>(VLOOKUP($A324,'Base de dados 2014'!$A$2030:$C$2715,3,0))/1000000</f>
        <v>104.64573229999999</v>
      </c>
      <c r="D324" s="71">
        <f>(VLOOKUP($A324,'Base de dados 2015'!$A$2105:$F$2782,6,0))/1000000</f>
        <v>187.45922443999999</v>
      </c>
      <c r="E324" s="71">
        <f>(VLOOKUP($A324,'Base de dados 2016'!$A$2112:$F$2826,6,0))/1000000</f>
        <v>287.74502960000001</v>
      </c>
      <c r="F324" s="71">
        <f>(VLOOKUP($A324,'Base de dados 2017'!$A$2232:$F$2954,6,0))/1000000</f>
        <v>478.82766783</v>
      </c>
    </row>
    <row r="325" spans="1:6">
      <c r="A325" s="60" t="s">
        <v>5498</v>
      </c>
      <c r="B325" s="71"/>
      <c r="C325" s="71">
        <f>(VLOOKUP($A325,'Base de dados 2014'!$A$2030:$C$2715,3,0))/1000000</f>
        <v>27.937159699999999</v>
      </c>
      <c r="D325" s="71">
        <f>(VLOOKUP($A325,'Base de dados 2015'!$A$2105:$F$2782,6,0))/1000000</f>
        <v>428.21592820999996</v>
      </c>
      <c r="E325" s="71">
        <f>(VLOOKUP($A325,'Base de dados 2016'!$A$2112:$F$2826,6,0))/1000000</f>
        <v>62.403630139999997</v>
      </c>
      <c r="F325" s="71">
        <f>(VLOOKUP($A325,'Base de dados 2017'!$A$2232:$F$2954,6,0))/1000000</f>
        <v>67.118007760000012</v>
      </c>
    </row>
    <row r="326" spans="1:6">
      <c r="A326" s="60" t="s">
        <v>5499</v>
      </c>
      <c r="B326" s="71"/>
      <c r="C326" s="71" t="s">
        <v>3557</v>
      </c>
      <c r="D326" s="71" t="s">
        <v>3557</v>
      </c>
      <c r="E326" s="71">
        <f>(VLOOKUP($A326,'Base de dados 2016'!$A$2112:$F$2826,6,0))/1000000</f>
        <v>463.68038968999997</v>
      </c>
      <c r="F326" s="71">
        <f>(VLOOKUP($A326,'Base de dados 2017'!$A$2232:$F$2954,6,0))/1000000</f>
        <v>10.321117109999999</v>
      </c>
    </row>
    <row r="327" spans="1:6">
      <c r="A327" s="60" t="s">
        <v>5500</v>
      </c>
      <c r="B327" s="71"/>
      <c r="C327" s="71" t="s">
        <v>3557</v>
      </c>
      <c r="D327" s="71" t="s">
        <v>3557</v>
      </c>
      <c r="E327" s="71">
        <f>(VLOOKUP($A327,'Base de dados 2016'!$A$2112:$F$2826,6,0))/1000000</f>
        <v>0.49515134000000005</v>
      </c>
      <c r="F327" s="71">
        <f>(VLOOKUP($A327,'Base de dados 2017'!$A$2232:$F$2954,6,0))/1000000</f>
        <v>9.7588050800000001</v>
      </c>
    </row>
    <row r="328" spans="1:6">
      <c r="A328" s="60" t="s">
        <v>5501</v>
      </c>
      <c r="B328" s="71"/>
      <c r="C328" s="71" t="s">
        <v>3557</v>
      </c>
      <c r="D328" s="71" t="s">
        <v>3557</v>
      </c>
      <c r="E328" s="71">
        <f>(VLOOKUP($A328,'Base de dados 2016'!$A$2112:$F$2826,6,0))/1000000</f>
        <v>0.31812977000000003</v>
      </c>
      <c r="F328" s="71">
        <f>(VLOOKUP($A328,'Base de dados 2017'!$A$2232:$F$2954,6,0))/1000000</f>
        <v>0</v>
      </c>
    </row>
    <row r="329" spans="1:6">
      <c r="A329" s="60" t="s">
        <v>5502</v>
      </c>
      <c r="B329" s="71"/>
      <c r="C329" s="71" t="s">
        <v>3557</v>
      </c>
      <c r="D329" s="71" t="s">
        <v>3557</v>
      </c>
      <c r="E329" s="71">
        <f>(VLOOKUP($A329,'Base de dados 2016'!$A$2112:$F$2826,6,0))/1000000</f>
        <v>4.8894079100000001</v>
      </c>
      <c r="F329" s="71">
        <f>(VLOOKUP($A329,'Base de dados 2017'!$A$2232:$F$2954,6,0))/1000000</f>
        <v>0</v>
      </c>
    </row>
    <row r="330" spans="1:6">
      <c r="A330" s="60" t="s">
        <v>5503</v>
      </c>
      <c r="B330" s="71"/>
      <c r="C330" s="71" t="s">
        <v>3557</v>
      </c>
      <c r="D330" s="71" t="s">
        <v>3557</v>
      </c>
      <c r="E330" s="71">
        <f>(VLOOKUP($A330,'Base de dados 2016'!$A$2112:$F$2826,6,0))/1000000</f>
        <v>0</v>
      </c>
      <c r="F330" s="71">
        <f>(VLOOKUP($A330,'Base de dados 2017'!$A$2232:$F$2954,6,0))/1000000</f>
        <v>0</v>
      </c>
    </row>
    <row r="331" spans="1:6">
      <c r="A331" s="60" t="s">
        <v>5504</v>
      </c>
      <c r="B331" s="71"/>
      <c r="C331" s="71" t="s">
        <v>3557</v>
      </c>
      <c r="D331" s="71" t="s">
        <v>3557</v>
      </c>
      <c r="E331" s="71">
        <f>(VLOOKUP($A331,'Base de dados 2016'!$A$2112:$F$2826,6,0))/1000000</f>
        <v>457.97770066999999</v>
      </c>
      <c r="F331" s="71">
        <f>(VLOOKUP($A331,'Base de dados 2017'!$A$2232:$F$2954,6,0))/1000000</f>
        <v>0.56231203000000007</v>
      </c>
    </row>
    <row r="332" spans="1:6">
      <c r="A332" s="60" t="s">
        <v>5505</v>
      </c>
      <c r="B332" s="71"/>
      <c r="C332" s="71">
        <f>(VLOOKUP($A332,'Base de dados 2014'!$A$2030:$C$2715,3,0))/1000000</f>
        <v>63104.79873671</v>
      </c>
      <c r="D332" s="71">
        <f>(VLOOKUP($A332,'Base de dados 2015'!$A$2105:$F$2782,6,0))/1000000</f>
        <v>94186.889630079982</v>
      </c>
      <c r="E332" s="71">
        <f>(VLOOKUP($A332,'Base de dados 2016'!$A$2112:$F$2826,6,0))/1000000</f>
        <v>98300.010430170005</v>
      </c>
      <c r="F332" s="71">
        <f>(VLOOKUP($A332,'Base de dados 2017'!$A$2232:$F$2954,6,0))/1000000</f>
        <v>114457.24889655999</v>
      </c>
    </row>
    <row r="333" spans="1:6">
      <c r="A333" s="60" t="s">
        <v>5506</v>
      </c>
      <c r="B333" s="71"/>
      <c r="C333" s="71">
        <f>(VLOOKUP($A333,'Base de dados 2014'!$A$2030:$C$2715,3,0))/1000000</f>
        <v>26659.775041950001</v>
      </c>
      <c r="D333" s="71">
        <f>(VLOOKUP($A333,'Base de dados 2015'!$A$2105:$F$2782,6,0))/1000000</f>
        <v>76750.502946759996</v>
      </c>
      <c r="E333" s="71">
        <f>(VLOOKUP($A333,'Base de dados 2016'!$A$2112:$F$2826,6,0))/1000000</f>
        <v>90180.391522759994</v>
      </c>
      <c r="F333" s="71">
        <f>(VLOOKUP($A333,'Base de dados 2017'!$A$2232:$F$2954,6,0))/1000000</f>
        <v>107348.05501687</v>
      </c>
    </row>
    <row r="334" spans="1:6">
      <c r="A334" s="60" t="s">
        <v>5507</v>
      </c>
      <c r="B334" s="71"/>
      <c r="C334" s="71">
        <f>(VLOOKUP($A334,'Base de dados 2014'!$A$2030:$C$2715,3,0))/1000000</f>
        <v>36445.023694759999</v>
      </c>
      <c r="D334" s="71">
        <f>(VLOOKUP($A334,'Base de dados 2015'!$A$2105:$F$2782,6,0))/1000000</f>
        <v>17436.386683320001</v>
      </c>
      <c r="E334" s="71">
        <f>(VLOOKUP($A334,'Base de dados 2016'!$A$2112:$F$2826,6,0))/1000000</f>
        <v>8119.6189074100002</v>
      </c>
      <c r="F334" s="71">
        <f>(VLOOKUP($A334,'Base de dados 2017'!$A$2232:$F$2954,6,0))/1000000</f>
        <v>7109.1938796899994</v>
      </c>
    </row>
    <row r="335" spans="1:6">
      <c r="A335" s="60" t="s">
        <v>5508</v>
      </c>
      <c r="B335" s="71"/>
      <c r="C335" s="71">
        <f>(VLOOKUP($A335,'Base de dados 2014'!$A$2030:$C$2715,3,0))/1000000</f>
        <v>46990.833377980001</v>
      </c>
      <c r="D335" s="71">
        <f>(VLOOKUP($A335,'Base de dados 2015'!$A$2105:$F$2782,6,0))/1000000</f>
        <v>52008.536378320001</v>
      </c>
      <c r="E335" s="71">
        <f>(VLOOKUP($A335,'Base de dados 2016'!$A$2112:$F$2826,6,0))/1000000</f>
        <v>77204.57514216</v>
      </c>
      <c r="F335" s="71">
        <f>(VLOOKUP($A335,'Base de dados 2017'!$A$2232:$F$2954,6,0))/1000000</f>
        <v>125804.02695336001</v>
      </c>
    </row>
    <row r="336" spans="1:6">
      <c r="A336" s="60" t="s">
        <v>5509</v>
      </c>
      <c r="B336" s="71"/>
      <c r="C336" s="71">
        <f>(VLOOKUP($A336,'Base de dados 2014'!$A$2030:$C$2715,3,0))/1000000</f>
        <v>987.03513244999999</v>
      </c>
      <c r="D336" s="71">
        <f>(VLOOKUP($A336,'Base de dados 2015'!$A$2105:$F$2782,6,0))/1000000</f>
        <v>0</v>
      </c>
      <c r="E336" s="71">
        <f>(VLOOKUP($A336,'Base de dados 2016'!$A$2112:$F$2826,6,0))/1000000</f>
        <v>0</v>
      </c>
      <c r="F336" s="71">
        <f>(VLOOKUP($A336,'Base de dados 2017'!$A$2232:$F$2954,6,0))/1000000</f>
        <v>0</v>
      </c>
    </row>
    <row r="337" spans="1:6">
      <c r="A337" s="60" t="s">
        <v>5510</v>
      </c>
      <c r="B337" s="71"/>
      <c r="C337" s="71">
        <f>(VLOOKUP($A337,'Base de dados 2014'!$A$2030:$C$2715,3,0))/1000000</f>
        <v>52.098236319999998</v>
      </c>
      <c r="D337" s="71">
        <f>(VLOOKUP($A337,'Base de dados 2015'!$A$2105:$F$2782,6,0))/1000000</f>
        <v>0</v>
      </c>
      <c r="E337" s="71">
        <f>(VLOOKUP($A337,'Base de dados 2016'!$A$2112:$F$2826,6,0))/1000000</f>
        <v>0</v>
      </c>
      <c r="F337" s="71">
        <f>(VLOOKUP($A337,'Base de dados 2017'!$A$2232:$F$2954,6,0))/1000000</f>
        <v>0</v>
      </c>
    </row>
    <row r="338" spans="1:6">
      <c r="A338" s="60" t="s">
        <v>5511</v>
      </c>
      <c r="B338" s="71"/>
      <c r="C338" s="71">
        <f>(VLOOKUP($A338,'Base de dados 2014'!$A$2030:$C$2715,3,0))/1000000</f>
        <v>192.48669631999999</v>
      </c>
      <c r="D338" s="71">
        <f>(VLOOKUP($A338,'Base de dados 2015'!$A$2105:$F$2782,6,0))/1000000</f>
        <v>168.62617080999999</v>
      </c>
      <c r="E338" s="71">
        <f>(VLOOKUP($A338,'Base de dados 2016'!$A$2112:$F$2826,6,0))/1000000</f>
        <v>23.756205350000002</v>
      </c>
      <c r="F338" s="71">
        <f>(VLOOKUP($A338,'Base de dados 2017'!$A$2232:$F$2954,6,0))/1000000</f>
        <v>91.165957709999986</v>
      </c>
    </row>
    <row r="339" spans="1:6">
      <c r="A339" s="60" t="s">
        <v>5512</v>
      </c>
      <c r="B339" s="71"/>
      <c r="C339" s="71">
        <f>(VLOOKUP($A339,'Base de dados 2014'!$A$2030:$C$2715,3,0))/1000000</f>
        <v>153.16866134</v>
      </c>
      <c r="D339" s="71">
        <f>(VLOOKUP($A339,'Base de dados 2015'!$A$2105:$F$2782,6,0))/1000000</f>
        <v>119.22197908</v>
      </c>
      <c r="E339" s="71">
        <f>(VLOOKUP($A339,'Base de dados 2016'!$A$2112:$F$2826,6,0))/1000000</f>
        <v>245.95279672000001</v>
      </c>
      <c r="F339" s="71">
        <f>(VLOOKUP($A339,'Base de dados 2017'!$A$2232:$F$2954,6,0))/1000000</f>
        <v>111.77621343000001</v>
      </c>
    </row>
    <row r="340" spans="1:6">
      <c r="A340" s="60" t="s">
        <v>5513</v>
      </c>
      <c r="B340" s="71"/>
      <c r="C340" s="71">
        <f>(VLOOKUP($A340,'Base de dados 2014'!$A$2030:$C$2715,3,0))/1000000</f>
        <v>2514.7373107199996</v>
      </c>
      <c r="D340" s="71">
        <f>(VLOOKUP($A340,'Base de dados 2015'!$A$2105:$F$2782,6,0))/1000000</f>
        <v>2894.12331412</v>
      </c>
      <c r="E340" s="71">
        <f>(VLOOKUP($A340,'Base de dados 2016'!$A$2112:$F$2826,6,0))/1000000</f>
        <v>3909.03769831</v>
      </c>
      <c r="F340" s="71">
        <f>(VLOOKUP($A340,'Base de dados 2017'!$A$2232:$F$2954,6,0))/1000000</f>
        <v>4756.4993883199995</v>
      </c>
    </row>
    <row r="341" spans="1:6">
      <c r="A341" s="60" t="s">
        <v>5514</v>
      </c>
      <c r="B341" s="71"/>
      <c r="C341" s="71">
        <f>(VLOOKUP($A341,'Base de dados 2014'!$A$2030:$C$2715,3,0))/1000000</f>
        <v>933.08569321000004</v>
      </c>
      <c r="D341" s="71">
        <f>(VLOOKUP($A341,'Base de dados 2015'!$A$2105:$F$2782,6,0))/1000000</f>
        <v>1335.6411227599999</v>
      </c>
      <c r="E341" s="71">
        <f>(VLOOKUP($A341,'Base de dados 2016'!$A$2112:$F$2826,6,0))/1000000</f>
        <v>2309.2008916700001</v>
      </c>
      <c r="F341" s="71">
        <f>(VLOOKUP($A341,'Base de dados 2017'!$A$2232:$F$2954,6,0))/1000000</f>
        <v>1535.8789656600002</v>
      </c>
    </row>
    <row r="342" spans="1:6">
      <c r="A342" s="73" t="s">
        <v>5900</v>
      </c>
      <c r="B342" s="71"/>
      <c r="C342" s="71">
        <f>(VLOOKUP($A342,'Base de dados 2014'!$A$2030:$C$2715,3,0))/1000000</f>
        <v>78.613445760000005</v>
      </c>
      <c r="D342" s="71">
        <f>(VLOOKUP($A342,'Base de dados 2015'!$A$2105:$F$2782,6,0))/1000000</f>
        <v>55.602616240000003</v>
      </c>
      <c r="E342" s="71" t="s">
        <v>3557</v>
      </c>
      <c r="F342" s="71" t="s">
        <v>3557</v>
      </c>
    </row>
    <row r="343" spans="1:6">
      <c r="A343" s="60" t="s">
        <v>5515</v>
      </c>
      <c r="B343" s="71"/>
      <c r="C343" s="71">
        <f>(VLOOKUP($A343,'Base de dados 2014'!$A$2030:$C$2715,3,0))/1000000</f>
        <v>42076.796037400003</v>
      </c>
      <c r="D343" s="71">
        <f>(VLOOKUP($A343,'Base de dados 2015'!$A$2105:$F$2782,6,0))/1000000</f>
        <v>47435.321175309997</v>
      </c>
      <c r="E343" s="71">
        <f>(VLOOKUP($A343,'Base de dados 2016'!$A$2112:$F$2826,6,0))/1000000</f>
        <v>70716.627550110003</v>
      </c>
      <c r="F343" s="71">
        <f>(VLOOKUP($A343,'Base de dados 2017'!$A$2232:$F$2954,6,0))/1000000</f>
        <v>119308.70642824001</v>
      </c>
    </row>
    <row r="344" spans="1:6">
      <c r="A344" s="60" t="s">
        <v>5516</v>
      </c>
      <c r="B344" s="71">
        <f>VLOOKUP($A344,'Base de dados 2013'!$A$52:$F$83,5,0)/1000000</f>
        <v>80106.73666667004</v>
      </c>
      <c r="C344" s="71">
        <f>(VLOOKUP($A344,'Base de dados 2014'!$A$2030:$C$2715,3,0))/1000000</f>
        <v>51678.62390359</v>
      </c>
      <c r="D344" s="71">
        <f>(VLOOKUP($A344,'Base de dados 2015'!$A$2105:$F$2782,6,0))/1000000</f>
        <v>-233817.41837082</v>
      </c>
      <c r="E344" s="71">
        <f>(VLOOKUP($A344,'Base de dados 2016'!$A$2112:$F$2826,6,0))/1000000</f>
        <v>-159707.44253653014</v>
      </c>
      <c r="F344" s="71">
        <f>(VLOOKUP($A344,'Base de dados 2017'!$A$2232:$F$2954,6,0))/1000000</f>
        <v>-301970.13869559002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2"/>
  <sheetViews>
    <sheetView zoomScale="90" zoomScaleNormal="90" workbookViewId="0"/>
  </sheetViews>
  <sheetFormatPr defaultRowHeight="15"/>
  <cols>
    <col min="1" max="1" width="100.140625" style="60" bestFit="1" customWidth="1"/>
    <col min="2" max="2" width="94.5703125" bestFit="1" customWidth="1"/>
    <col min="3" max="7" width="9.85546875" bestFit="1" customWidth="1"/>
  </cols>
  <sheetData>
    <row r="1" spans="1:7" s="60" customFormat="1"/>
    <row r="2" spans="1:7">
      <c r="C2">
        <v>2013</v>
      </c>
      <c r="D2">
        <v>2014</v>
      </c>
      <c r="E2">
        <v>2015</v>
      </c>
      <c r="F2">
        <v>2016</v>
      </c>
      <c r="G2">
        <v>2017</v>
      </c>
    </row>
    <row r="3" spans="1:7">
      <c r="A3" s="60" t="s">
        <v>5687</v>
      </c>
      <c r="B3" t="s">
        <v>5686</v>
      </c>
    </row>
    <row r="4" spans="1:7">
      <c r="A4" s="60" t="s">
        <v>5171</v>
      </c>
      <c r="B4" t="s">
        <v>5902</v>
      </c>
      <c r="C4" s="71">
        <f>VLOOKUP($A4,'Base de dados 2013'!$A$102:$F$129,6,0)/1000000</f>
        <v>2156105.1902516801</v>
      </c>
      <c r="D4" s="71">
        <f>(VLOOKUP($A4,'Base de dados 2014'!$A$4108:$Q$4391,7,0)+VLOOKUP($A4,'Base de dados 2014'!$A$4108:$Q$4391,12,0)+VLOOKUP($A4,'Base de dados 2014'!$A$4399:$Q$4682,7,0))/1000000</f>
        <v>2228482.8531300803</v>
      </c>
      <c r="E4" s="71">
        <f>(VLOOKUP($A4,'Base de dados 2015'!$A$4159:$Q$4597,7,0)+VLOOKUP($A4,'Base de dados 2015'!$A$4159:$Q$4597,12,0)+VLOOKUP($A4,'Base de dados 2015'!$A$4159:$Q$4597,17,0))/1000000</f>
        <v>2500152.2075524703</v>
      </c>
      <c r="F4" s="71">
        <f>(VLOOKUP($A4,'Base de dados 2016'!$A$4277:$G$4908,7,0)+VLOOKUP($A4,'Base de dados 2016'!$A$4277:$L$4908,12,0)+VLOOKUP($B4,'Base de dados 2016'!$A$4916:$G$5128,7,0))/1000000</f>
        <v>2512876.8224460701</v>
      </c>
      <c r="G4" s="71">
        <f>(VLOOKUP($B4,'Base de dados 2017'!A5059:G5271,7,0)+VLOOKUP($A4,'Base de dados 2017'!$A$4421:$L$5052,12,0)+VLOOKUP($A4,'Base de dados 2017'!$A$4421:$L$5052,7,0))/1000000</f>
        <v>2621888.1448134095</v>
      </c>
    </row>
    <row r="5" spans="1:7">
      <c r="A5" s="60" t="s">
        <v>5132</v>
      </c>
      <c r="B5" t="s">
        <v>5176</v>
      </c>
      <c r="C5" s="71">
        <f>VLOOKUP($A5,'Base de dados 2013'!$A$102:$F$129,6,0)/1000000</f>
        <v>802445.68436252</v>
      </c>
      <c r="D5" s="71">
        <f>(VLOOKUP($A5,'Base de dados 2014'!$A$4108:$Q$4391,7,0)+VLOOKUP($A5,'Base de dados 2014'!$A$4108:$Q$4391,12,0)+VLOOKUP($A5,'Base de dados 2014'!$A$4399:$Q$4682,7,0))/1000000</f>
        <v>871072.76785400999</v>
      </c>
      <c r="E5" s="71">
        <f>(VLOOKUP($A5,'Base de dados 2015'!$A$4159:$Q$4597,7,0)+VLOOKUP($A5,'Base de dados 2015'!$A$4159:$Q$4597,12,0)+VLOOKUP($A5,'Base de dados 2015'!$A$4159:$Q$4597,17,0))/1000000</f>
        <v>986903.28632289986</v>
      </c>
      <c r="F5" s="71">
        <f>(VLOOKUP($A5,'Base de dados 2016'!$A$4277:$G$4908,7,0)+VLOOKUP($A5,'Base de dados 2016'!$A$4277:$L$4908,12,0)+VLOOKUP($B5,'Base de dados 2016'!$A$4916:$G$5128,7,0))/1000000</f>
        <v>999519.64249656</v>
      </c>
      <c r="G5" s="71">
        <f>(VLOOKUP($B5,'Base de dados 2017'!A5060:G5272,7,0)+VLOOKUP($A5,'Base de dados 2017'!$A$4421:$L$5052,12,0)+VLOOKUP($A5,'Base de dados 2017'!$A$4421:$L$5052,7,0))/1000000</f>
        <v>1021529.3346852299</v>
      </c>
    </row>
    <row r="6" spans="1:7">
      <c r="A6" s="60" t="s">
        <v>5133</v>
      </c>
      <c r="B6" t="s">
        <v>5177</v>
      </c>
      <c r="C6" s="71">
        <f>VLOOKUP($A6,'Base de dados 2013'!$A$102:$F$129,6,0)/1000000</f>
        <v>776060.34506083</v>
      </c>
      <c r="D6" s="71">
        <f>(VLOOKUP($A6,'Base de dados 2014'!$A$4108:$Q$4391,7,0)+VLOOKUP($A6,'Base de dados 2014'!$A$4108:$Q$4391,12,0)+VLOOKUP($A6,'Base de dados 2014'!$A$4399:$Q$4682,7,0))/1000000</f>
        <v>842242.30600392993</v>
      </c>
      <c r="E6" s="71">
        <f>(VLOOKUP($A6,'Base de dados 2015'!$A$4159:$Q$4597,7,0)+VLOOKUP($A6,'Base de dados 2015'!$A$4159:$Q$4597,12,0)+VLOOKUP($A6,'Base de dados 2015'!$A$4159:$Q$4597,17,0))/1000000</f>
        <v>953806.61468385009</v>
      </c>
      <c r="F6" s="71">
        <f>(VLOOKUP($A6,'Base de dados 2016'!$A$4277:$G$4908,7,0)+VLOOKUP($A6,'Base de dados 2016'!$A$4277:$L$4908,12,0)+VLOOKUP($B6,'Base de dados 2016'!$A$4916:$G$5128,7,0))/1000000</f>
        <v>963486.45684793009</v>
      </c>
      <c r="G6" s="71">
        <f>(VLOOKUP($B6,'Base de dados 2017'!A5061:G5273,7,0)+VLOOKUP($A6,'Base de dados 2017'!$A$4421:$L$5052,12,0)+VLOOKUP($A6,'Base de dados 2017'!$A$4421:$L$5052,7,0))/1000000</f>
        <v>982813.27658325993</v>
      </c>
    </row>
    <row r="7" spans="1:7">
      <c r="A7" s="60" t="s">
        <v>5134</v>
      </c>
      <c r="B7" t="s">
        <v>5178</v>
      </c>
      <c r="C7" s="71">
        <f>VLOOKUP($A7,'Base de dados 2013'!$A$102:$F$129,6,0)/1000000</f>
        <v>26225.887405319998</v>
      </c>
      <c r="D7" s="71">
        <f>(VLOOKUP($A7,'Base de dados 2014'!$A$4108:$Q$4391,7,0)+VLOOKUP($A7,'Base de dados 2014'!$A$4108:$Q$4391,12,0)+VLOOKUP($A7,'Base de dados 2014'!$A$4399:$Q$4682,7,0))/1000000</f>
        <v>28717.124176680001</v>
      </c>
      <c r="E7" s="71">
        <f>(VLOOKUP($A7,'Base de dados 2015'!$A$4159:$Q$4597,7,0)+VLOOKUP($A7,'Base de dados 2015'!$A$4159:$Q$4597,12,0)+VLOOKUP($A7,'Base de dados 2015'!$A$4159:$Q$4597,17,0))/1000000</f>
        <v>32921.361228150003</v>
      </c>
      <c r="F7" s="71">
        <f>(VLOOKUP($A7,'Base de dados 2016'!$A$4277:$G$4908,7,0)+VLOOKUP($A7,'Base de dados 2016'!$A$4277:$L$4908,12,0)+VLOOKUP($B7,'Base de dados 2016'!$A$4916:$G$5128,7,0))/1000000</f>
        <v>35807.77068894</v>
      </c>
      <c r="G7" s="71">
        <f>(VLOOKUP($B7,'Base de dados 2017'!A5062:G5274,7,0)+VLOOKUP($A7,'Base de dados 2017'!$A$4421:$L$5052,12,0)+VLOOKUP($A7,'Base de dados 2017'!$A$4421:$L$5052,7,0))/1000000</f>
        <v>38482.69142422</v>
      </c>
    </row>
    <row r="8" spans="1:7">
      <c r="A8" s="60" t="s">
        <v>5135</v>
      </c>
      <c r="B8" t="s">
        <v>5179</v>
      </c>
      <c r="C8" s="71">
        <f>VLOOKUP($A8,'Base de dados 2013'!$A$102:$F$129,6,0)/1000000</f>
        <v>159.45189637000001</v>
      </c>
      <c r="D8" s="71">
        <f>(VLOOKUP($A8,'Base de dados 2014'!$A$4108:$Q$4391,7,0)+VLOOKUP($A8,'Base de dados 2014'!$A$4108:$Q$4391,12,0)+VLOOKUP($A8,'Base de dados 2014'!$A$4399:$Q$4682,7,0))/1000000</f>
        <v>113.3376734</v>
      </c>
      <c r="E8" s="71">
        <f>(VLOOKUP($A8,'Base de dados 2015'!$A$4159:$Q$4597,7,0)+VLOOKUP($A8,'Base de dados 2015'!$A$4159:$Q$4597,12,0)+VLOOKUP($A8,'Base de dados 2015'!$A$4159:$Q$4597,17,0))/1000000</f>
        <v>175.31041089999999</v>
      </c>
      <c r="F8" s="71">
        <f>(VLOOKUP($A8,'Base de dados 2016'!$A$4277:$G$4908,7,0)+VLOOKUP($A8,'Base de dados 2016'!$A$4277:$L$4908,12,0)+VLOOKUP($B8,'Base de dados 2016'!$A$4916:$G$5128,7,0))/1000000</f>
        <v>225.41495968999999</v>
      </c>
      <c r="G8" s="71">
        <f>(VLOOKUP($B8,'Base de dados 2017'!A5063:G5275,7,0)+VLOOKUP($A8,'Base de dados 2017'!$A$4421:$L$5052,12,0)+VLOOKUP($A8,'Base de dados 2017'!$A$4421:$L$5052,7,0))/1000000</f>
        <v>233.36667774999998</v>
      </c>
    </row>
    <row r="9" spans="1:7">
      <c r="A9" s="60" t="s">
        <v>5136</v>
      </c>
      <c r="B9" t="s">
        <v>5180</v>
      </c>
      <c r="C9" s="71">
        <f>VLOOKUP($A9,'Base de dados 2013'!$A$102:$F$129,6,0)/1000000</f>
        <v>676562.81318898988</v>
      </c>
      <c r="D9" s="71">
        <f>(VLOOKUP($A9,'Base de dados 2014'!$A$4108:$Q$4391,7,0)+VLOOKUP($A9,'Base de dados 2014'!$A$4108:$Q$4391,12,0)+VLOOKUP($A9,'Base de dados 2014'!$A$4399:$Q$4682,7,0))/1000000</f>
        <v>708402.84542095009</v>
      </c>
      <c r="E9" s="71">
        <f>(VLOOKUP($A9,'Base de dados 2015'!$A$4159:$Q$4597,7,0)+VLOOKUP($A9,'Base de dados 2015'!$A$4159:$Q$4597,12,0)+VLOOKUP($A9,'Base de dados 2015'!$A$4159:$Q$4597,17,0))/1000000</f>
        <v>739161.03460231994</v>
      </c>
      <c r="F9" s="71">
        <f>(VLOOKUP($A9,'Base de dados 2016'!$A$4277:$G$4908,7,0)+VLOOKUP($A9,'Base de dados 2016'!$A$4277:$L$4908,12,0)+VLOOKUP($B9,'Base de dados 2016'!$A$4916:$G$5128,7,0))/1000000</f>
        <v>780253.27670021995</v>
      </c>
      <c r="G9" s="71">
        <f>(VLOOKUP($B9,'Base de dados 2017'!A5064:G5276,7,0)+VLOOKUP($A9,'Base de dados 2017'!$A$4421:$L$5052,12,0)+VLOOKUP($A9,'Base de dados 2017'!$A$4421:$L$5052,7,0))/1000000</f>
        <v>812181.85283613997</v>
      </c>
    </row>
    <row r="10" spans="1:7">
      <c r="A10" s="60" t="s">
        <v>5137</v>
      </c>
      <c r="B10" t="s">
        <v>5181</v>
      </c>
      <c r="C10" s="71">
        <f>VLOOKUP($A10,'Base de dados 2013'!$A$102:$F$129,6,0)/1000000</f>
        <v>661610.72006281978</v>
      </c>
      <c r="D10" s="71">
        <f>(VLOOKUP($A10,'Base de dados 2014'!$A$4108:$Q$4391,7,0)+VLOOKUP($A10,'Base de dados 2014'!$A$4108:$Q$4391,12,0)+VLOOKUP($A10,'Base de dados 2014'!$A$4399:$Q$4682,7,0))/1000000</f>
        <v>693584.23582142009</v>
      </c>
      <c r="E10" s="71">
        <f>(VLOOKUP($A10,'Base de dados 2015'!$A$4159:$Q$4597,7,0)+VLOOKUP($A10,'Base de dados 2015'!$A$4159:$Q$4597,12,0)+VLOOKUP($A10,'Base de dados 2015'!$A$4159:$Q$4597,17,0))/1000000</f>
        <v>719088.37640722992</v>
      </c>
      <c r="F10" s="71">
        <f>(VLOOKUP($A10,'Base de dados 2016'!$A$4277:$G$4908,7,0)+VLOOKUP($A10,'Base de dados 2016'!$A$4277:$L$4908,12,0)+VLOOKUP($B10,'Base de dados 2016'!$A$4916:$G$5128,7,0))/1000000</f>
        <v>756849.65067283995</v>
      </c>
      <c r="G10" s="71">
        <f>(VLOOKUP($B10,'Base de dados 2017'!A5065:G5277,7,0)+VLOOKUP($A10,'Base de dados 2017'!$A$4421:$L$5052,12,0)+VLOOKUP($A10,'Base de dados 2017'!$A$4421:$L$5052,7,0))/1000000</f>
        <v>787199.91677246999</v>
      </c>
    </row>
    <row r="11" spans="1:7">
      <c r="A11" s="60" t="s">
        <v>5138</v>
      </c>
      <c r="B11" t="s">
        <v>5182</v>
      </c>
      <c r="C11" s="71">
        <f>VLOOKUP($A11,'Base de dados 2013'!$A$102:$F$129,6,0)/1000000</f>
        <v>11617.283263119996</v>
      </c>
      <c r="D11" s="71">
        <f>(VLOOKUP($A11,'Base de dados 2014'!$A$4108:$Q$4391,7,0)+VLOOKUP($A11,'Base de dados 2014'!$A$4108:$Q$4391,12,0)+VLOOKUP($A11,'Base de dados 2014'!$A$4399:$Q$4682,7,0))/1000000</f>
        <v>11213.850675619999</v>
      </c>
      <c r="E11" s="71">
        <f>(VLOOKUP($A11,'Base de dados 2015'!$A$4159:$Q$4597,7,0)+VLOOKUP($A11,'Base de dados 2015'!$A$4159:$Q$4597,12,0)+VLOOKUP($A11,'Base de dados 2015'!$A$4159:$Q$4597,17,0))/1000000</f>
        <v>15051.07877269</v>
      </c>
      <c r="F11" s="71">
        <f>(VLOOKUP($A11,'Base de dados 2016'!$A$4277:$G$4908,7,0)+VLOOKUP($A11,'Base de dados 2016'!$A$4277:$L$4908,12,0)+VLOOKUP($B11,'Base de dados 2016'!$A$4916:$G$5128,7,0))/1000000</f>
        <v>17436.823230680002</v>
      </c>
      <c r="G11" s="71">
        <f>(VLOOKUP($B11,'Base de dados 2017'!A5066:G5278,7,0)+VLOOKUP($A11,'Base de dados 2017'!$A$4421:$L$5052,12,0)+VLOOKUP($A11,'Base de dados 2017'!$A$4421:$L$5052,7,0))/1000000</f>
        <v>17993.417250249997</v>
      </c>
    </row>
    <row r="12" spans="1:7">
      <c r="A12" s="60" t="s">
        <v>5139</v>
      </c>
      <c r="C12" s="71">
        <f>VLOOKUP($A12,'Base de dados 2013'!$A$102:$F$129,6,0)/1000000</f>
        <v>3334.8098630500003</v>
      </c>
      <c r="D12" s="71">
        <f>(VLOOKUP($A12,'Base de dados 2014'!$A$4108:$Q$4391,7,0)+VLOOKUP($A12,'Base de dados 2014'!$A$4108:$Q$4391,12,0)+VLOOKUP($A12,'Base de dados 2014'!$A$4399:$Q$4682,7,0))/1000000</f>
        <v>3604.7589239099998</v>
      </c>
      <c r="E12" s="71">
        <f>(VLOOKUP($A12,'Base de dados 2015'!$A$4159:$Q$4597,7,0)+VLOOKUP($A12,'Base de dados 2015'!$A$4159:$Q$4597,12,0)+VLOOKUP($A12,'Base de dados 2015'!$A$4159:$Q$4597,17,0))/1000000</f>
        <v>5021.5794223999992</v>
      </c>
      <c r="F12" s="71">
        <f>(VLOOKUP($A12,'Base de dados 2016'!$A$4277:$G$4908,7,0)+VLOOKUP($A12,'Base de dados 2016'!$A$4277:$L$4908,12,0))/1000000</f>
        <v>5950.2462551499993</v>
      </c>
      <c r="G12" s="71">
        <f>(VLOOKUP($A12,'Base de dados 2017'!$A$4421:$L$5052,12,0)+VLOOKUP($A12,'Base de dados 2017'!$A$4421:$L$5052,7,0))/1000000</f>
        <v>6988.5188134199989</v>
      </c>
    </row>
    <row r="13" spans="1:7">
      <c r="B13" t="s">
        <v>5183</v>
      </c>
      <c r="C13" s="71" t="e">
        <f>VLOOKUP($A13,'Base de dados 2013'!$A$102:$F$129,6,0)/1000000</f>
        <v>#N/A</v>
      </c>
      <c r="D13" s="71" t="e">
        <f>(VLOOKUP($A13,'Base de dados 2014'!$A$4108:$Q$4391,7,0)+VLOOKUP($A13,'Base de dados 2014'!$A$4108:$Q$4391,12,0)+VLOOKUP($A13,'Base de dados 2014'!$A$4399:$Q$4682,7,0))/1000000</f>
        <v>#N/A</v>
      </c>
      <c r="E13" s="71" t="e">
        <f>(VLOOKUP($A13,'Base de dados 2015'!$A$4159:$Q$4597,7,0)+VLOOKUP($A13,'Base de dados 2015'!$A$4159:$Q$4597,12,0)+VLOOKUP($A13,'Base de dados 2015'!$A$4159:$Q$4597,17,0))/1000000</f>
        <v>#N/A</v>
      </c>
      <c r="F13" s="71">
        <f>(VLOOKUP($B13,'Base de dados 2016'!$A$4916:$G$5128,7,0))/1000000</f>
        <v>0</v>
      </c>
      <c r="G13" s="71">
        <f>(VLOOKUP($B13,'Base de dados 2017'!A5068:G5280,7,0))/1000000</f>
        <v>0</v>
      </c>
    </row>
    <row r="14" spans="1:7">
      <c r="A14" s="60" t="s">
        <v>5140</v>
      </c>
      <c r="B14" t="s">
        <v>5184</v>
      </c>
      <c r="C14" s="71">
        <f>VLOOKUP($A14,'Base de dados 2013'!$A$102:$F$129,6,0)/1000000</f>
        <v>113748.09043973999</v>
      </c>
      <c r="D14" s="71">
        <f>(VLOOKUP($A14,'Base de dados 2014'!$A$4108:$Q$4391,7,0)+VLOOKUP($A14,'Base de dados 2014'!$A$4108:$Q$4391,12,0)+VLOOKUP($A14,'Base de dados 2014'!$A$4399:$Q$4682,7,0))/1000000</f>
        <v>122078.41550018002</v>
      </c>
      <c r="E14" s="71">
        <f>(VLOOKUP($A14,'Base de dados 2015'!$A$4159:$Q$4597,7,0)+VLOOKUP($A14,'Base de dados 2015'!$A$4159:$Q$4597,12,0)+VLOOKUP($A14,'Base de dados 2015'!$A$4159:$Q$4597,17,0))/1000000</f>
        <v>107568.84898857001</v>
      </c>
      <c r="F14" s="71">
        <f>(VLOOKUP($A14,'Base de dados 2016'!$A$4277:$G$4908,7,0)+VLOOKUP($A14,'Base de dados 2016'!$A$4277:$L$4908,12,0)+VLOOKUP($B14,'Base de dados 2016'!$A$4916:$G$5128,7,0))/1000000</f>
        <v>118798.81086321002</v>
      </c>
      <c r="G14" s="71">
        <f>(VLOOKUP($B14,'Base de dados 2017'!A5069:G5281,7,0)+VLOOKUP($A14,'Base de dados 2017'!$A$4421:$L$5052,12,0)+VLOOKUP($A14,'Base de dados 2017'!$A$4421:$L$5052,7,0))/1000000</f>
        <v>144546.47534859</v>
      </c>
    </row>
    <row r="15" spans="1:7">
      <c r="A15" s="60" t="s">
        <v>5141</v>
      </c>
      <c r="B15" t="s">
        <v>5185</v>
      </c>
      <c r="C15" s="71">
        <f>VLOOKUP($A15,'Base de dados 2013'!$A$102:$F$129,6,0)/1000000</f>
        <v>61.559249829999999</v>
      </c>
      <c r="D15" s="71">
        <f>(VLOOKUP($A15,'Base de dados 2014'!$A$4108:$Q$4391,7,0)+VLOOKUP($A15,'Base de dados 2014'!$A$4108:$Q$4391,12,0)+VLOOKUP($A15,'Base de dados 2014'!$A$4399:$Q$4682,7,0))/1000000</f>
        <v>63.454778909999995</v>
      </c>
      <c r="E15" s="71">
        <f>(VLOOKUP($A15,'Base de dados 2015'!$A$4159:$Q$4597,7,0)+VLOOKUP($A15,'Base de dados 2015'!$A$4159:$Q$4597,12,0)+VLOOKUP($A15,'Base de dados 2015'!$A$4159:$Q$4597,17,0))/1000000</f>
        <v>70.597949589999999</v>
      </c>
      <c r="F15" s="71">
        <f>(VLOOKUP($A15,'Base de dados 2016'!$A$4277:$G$4908,7,0)+VLOOKUP($A15,'Base de dados 2016'!$A$4277:$L$4908,12,0)+VLOOKUP($B15,'Base de dados 2016'!$A$4916:$G$5128,7,0))/1000000</f>
        <v>72.575431049999992</v>
      </c>
      <c r="G15" s="71">
        <f>(VLOOKUP($B15,'Base de dados 2017'!A5070:G5282,7,0)+VLOOKUP($A15,'Base de dados 2017'!$A$4421:$L$5052,12,0)+VLOOKUP($A15,'Base de dados 2017'!$A$4421:$L$5052,7,0))/1000000</f>
        <v>63.105833390000001</v>
      </c>
    </row>
    <row r="16" spans="1:7">
      <c r="A16" s="60" t="s">
        <v>5142</v>
      </c>
      <c r="B16" t="s">
        <v>5186</v>
      </c>
      <c r="C16" s="71">
        <f>VLOOKUP($A16,'Base de dados 2013'!$A$102:$F$129,6,0)/1000000</f>
        <v>1462.1806157799997</v>
      </c>
      <c r="D16" s="71">
        <f>(VLOOKUP($A16,'Base de dados 2014'!$A$4108:$Q$4391,7,0)+VLOOKUP($A16,'Base de dados 2014'!$A$4108:$Q$4391,12,0)+VLOOKUP($A16,'Base de dados 2014'!$A$4399:$Q$4682,7,0))/1000000</f>
        <v>1695.6864396199999</v>
      </c>
      <c r="E16" s="71">
        <f>(VLOOKUP($A16,'Base de dados 2015'!$A$4159:$Q$4597,7,0)+VLOOKUP($A16,'Base de dados 2015'!$A$4159:$Q$4597,12,0)+VLOOKUP($A16,'Base de dados 2015'!$A$4159:$Q$4597,17,0))/1000000</f>
        <v>1595.6332149499999</v>
      </c>
      <c r="F16" s="71">
        <f>(VLOOKUP($A16,'Base de dados 2016'!$A$4277:$G$4908,7,0)+VLOOKUP($A16,'Base de dados 2016'!$A$4277:$L$4908,12,0)+VLOOKUP($B16,'Base de dados 2016'!$A$4916:$G$5128,7,0))/1000000</f>
        <v>1949.3419153699999</v>
      </c>
      <c r="G16" s="71">
        <f>(VLOOKUP($B16,'Base de dados 2017'!A5071:G5283,7,0)+VLOOKUP($A16,'Base de dados 2017'!$A$4421:$L$5052,12,0)+VLOOKUP($A16,'Base de dados 2017'!$A$4421:$L$5052,7,0))/1000000</f>
        <v>1789.6051587900001</v>
      </c>
    </row>
    <row r="17" spans="1:7">
      <c r="A17" s="60" t="s">
        <v>5143</v>
      </c>
      <c r="B17" t="s">
        <v>5187</v>
      </c>
      <c r="C17" s="71">
        <f>VLOOKUP($A17,'Base de dados 2013'!$A$102:$F$129,6,0)/1000000</f>
        <v>66386.729635599986</v>
      </c>
      <c r="D17" s="71">
        <f>(VLOOKUP($A17,'Base de dados 2014'!$A$4108:$Q$4391,7,0)+VLOOKUP($A17,'Base de dados 2014'!$A$4108:$Q$4391,12,0)+VLOOKUP($A17,'Base de dados 2014'!$A$4399:$Q$4682,7,0))/1000000</f>
        <v>58022.579598879995</v>
      </c>
      <c r="E17" s="71">
        <f>(VLOOKUP($A17,'Base de dados 2015'!$A$4159:$Q$4597,7,0)+VLOOKUP($A17,'Base de dados 2015'!$A$4159:$Q$4597,12,0)+VLOOKUP($A17,'Base de dados 2015'!$A$4159:$Q$4597,17,0))/1000000</f>
        <v>68131.823568489999</v>
      </c>
      <c r="F17" s="71">
        <f>(VLOOKUP($A17,'Base de dados 2016'!$A$4277:$G$4908,7,0)+VLOOKUP($A17,'Base de dados 2016'!$A$4277:$L$4908,12,0)+VLOOKUP($B17,'Base de dados 2016'!$A$4916:$G$5128,7,0))/1000000</f>
        <v>60514.596072109998</v>
      </c>
      <c r="G17" s="71">
        <f>(VLOOKUP($B17,'Base de dados 2017'!A5072:G5284,7,0)+VLOOKUP($A17,'Base de dados 2017'!$A$4421:$L$5052,12,0)+VLOOKUP($A17,'Base de dados 2017'!$A$4421:$L$5052,7,0))/1000000</f>
        <v>59990.504981679995</v>
      </c>
    </row>
    <row r="18" spans="1:7">
      <c r="A18" s="60" t="s">
        <v>5144</v>
      </c>
      <c r="B18" t="s">
        <v>5188</v>
      </c>
      <c r="C18" s="71">
        <f>VLOOKUP($A18,'Base de dados 2013'!$A$102:$F$129,6,0)/1000000</f>
        <v>387354.18997084995</v>
      </c>
      <c r="D18" s="71">
        <f>(VLOOKUP($A18,'Base de dados 2014'!$A$4108:$Q$4391,7,0)+VLOOKUP($A18,'Base de dados 2014'!$A$4108:$Q$4391,12,0)+VLOOKUP($A18,'Base de dados 2014'!$A$4399:$Q$4682,7,0))/1000000</f>
        <v>375979.48625813</v>
      </c>
      <c r="E18" s="71">
        <f>(VLOOKUP($A18,'Base de dados 2015'!$A$4159:$Q$4597,7,0)+VLOOKUP($A18,'Base de dados 2015'!$A$4159:$Q$4597,12,0)+VLOOKUP($A18,'Base de dados 2015'!$A$4159:$Q$4597,17,0))/1000000</f>
        <v>459717.86539442005</v>
      </c>
      <c r="F18" s="71">
        <f>(VLOOKUP($A18,'Base de dados 2016'!$A$4277:$G$4908,7,0)+VLOOKUP($A18,'Base de dados 2016'!$A$4277:$L$4908,12,0)+VLOOKUP($B18,'Base de dados 2016'!$A$4916:$G$5128,7,0))/1000000</f>
        <v>464829.91209249001</v>
      </c>
      <c r="G18" s="71">
        <f>(VLOOKUP($B18,'Base de dados 2017'!A5073:G5285,7,0)+VLOOKUP($A18,'Base de dados 2017'!$A$4421:$L$5052,12,0)+VLOOKUP($A18,'Base de dados 2017'!$A$4421:$L$5052,7,0))/1000000</f>
        <v>485603.46650452004</v>
      </c>
    </row>
    <row r="19" spans="1:7">
      <c r="A19" s="60" t="s">
        <v>5145</v>
      </c>
      <c r="B19" t="s">
        <v>5189</v>
      </c>
      <c r="C19" s="71">
        <f>VLOOKUP($A19,'Base de dados 2013'!$A$102:$F$129,6,0)/1000000</f>
        <v>108083.94278837003</v>
      </c>
      <c r="D19" s="71">
        <f>(VLOOKUP($A19,'Base de dados 2014'!$A$4108:$Q$4391,7,0)+VLOOKUP($A19,'Base de dados 2014'!$A$4108:$Q$4391,12,0)+VLOOKUP($A19,'Base de dados 2014'!$A$4399:$Q$4682,7,0))/1000000</f>
        <v>91167.617279399987</v>
      </c>
      <c r="E19" s="71">
        <f>(VLOOKUP($A19,'Base de dados 2015'!$A$4159:$Q$4597,7,0)+VLOOKUP($A19,'Base de dados 2015'!$A$4159:$Q$4597,12,0)+VLOOKUP($A19,'Base de dados 2015'!$A$4159:$Q$4597,17,0))/1000000</f>
        <v>137003.11751123</v>
      </c>
      <c r="F19" s="71">
        <f>(VLOOKUP($A19,'Base de dados 2016'!$A$4277:$G$4908,7,0)+VLOOKUP($A19,'Base de dados 2016'!$A$4277:$L$4908,12,0)+VLOOKUP($B19,'Base de dados 2016'!$A$4916:$G$5128,7,0))/1000000</f>
        <v>86937.861938550006</v>
      </c>
      <c r="G19" s="71">
        <f>(VLOOKUP($B19,'Base de dados 2017'!A5074:G5286,7,0)+VLOOKUP($A19,'Base de dados 2017'!$A$4421:$L$5052,12,0)+VLOOKUP($A19,'Base de dados 2017'!$A$4421:$L$5052,7,0))/1000000</f>
        <v>96183.799465070013</v>
      </c>
    </row>
    <row r="20" spans="1:7">
      <c r="A20" s="60" t="s">
        <v>5172</v>
      </c>
      <c r="B20" t="s">
        <v>5190</v>
      </c>
      <c r="C20" s="71">
        <f>VLOOKUP($A20,'Base de dados 2013'!$A$102:$F$129,6,0)/1000000</f>
        <v>698262.84485141002</v>
      </c>
      <c r="D20" s="71">
        <f>(VLOOKUP($A20,'Base de dados 2014'!$A$4108:$Q$4391,7,0)+VLOOKUP($A20,'Base de dados 2014'!$A$4108:$Q$4391,12,0)+VLOOKUP($A20,'Base de dados 2014'!$A$4399:$Q$4682,7,0))/1000000</f>
        <v>1014979.93584903</v>
      </c>
      <c r="E20" s="71">
        <f>(VLOOKUP($A20,'Base de dados 2015'!$A$4159:$Q$4597,7,0)+VLOOKUP($A20,'Base de dados 2015'!$A$4159:$Q$4597,12,0)+VLOOKUP($A20,'Base de dados 2015'!$A$4159:$Q$4597,17,0))/1000000</f>
        <v>1386125.3743976501</v>
      </c>
      <c r="F20" s="71">
        <f>(VLOOKUP($A20,'Base de dados 2016'!$A$4277:$G$4908,7,0)+VLOOKUP($A20,'Base de dados 2016'!$A$4277:$L$4908,12,0)+VLOOKUP($B20,'Base de dados 2016'!$A$4916:$G$5128,7,0))/1000000</f>
        <v>1481452.4902544897</v>
      </c>
      <c r="G20" s="71">
        <f>(VLOOKUP($B20,'Base de dados 2017'!A5075:G5287,7,0)+VLOOKUP($A20,'Base de dados 2017'!$A$4421:$L$5052,12,0)+VLOOKUP($A20,'Base de dados 2017'!$A$4421:$L$5052,7,0))/1000000</f>
        <v>1158868.2775215199</v>
      </c>
    </row>
    <row r="21" spans="1:7">
      <c r="A21" s="60" t="s">
        <v>5146</v>
      </c>
      <c r="B21" t="s">
        <v>5191</v>
      </c>
      <c r="C21" s="71">
        <f>VLOOKUP($A21,'Base de dados 2013'!$A$102:$F$129,6,0)/1000000</f>
        <v>544650.33772014</v>
      </c>
      <c r="D21" s="71">
        <f>(VLOOKUP($A21,'Base de dados 2014'!$A$4108:$Q$4391,7,0)+VLOOKUP($A21,'Base de dados 2014'!$A$4108:$Q$4391,12,0)+VLOOKUP($A21,'Base de dados 2014'!$A$4399:$Q$4682,7,0))/1000000</f>
        <v>865254.1054018701</v>
      </c>
      <c r="E21" s="71">
        <f>(VLOOKUP($A21,'Base de dados 2015'!$A$4159:$Q$4597,7,0)+VLOOKUP($A21,'Base de dados 2015'!$A$4159:$Q$4597,12,0)+VLOOKUP($A21,'Base de dados 2015'!$A$4159:$Q$4597,17,0))/1000000</f>
        <v>1049137.9751211698</v>
      </c>
      <c r="F21" s="71">
        <f>(VLOOKUP($A21,'Base de dados 2016'!$A$4277:$G$4908,7,0)+VLOOKUP($A21,'Base de dados 2016'!$A$4277:$L$4908,12,0)+VLOOKUP($B21,'Base de dados 2016'!$A$4916:$G$5128,7,0))/1000000</f>
        <v>1063687.12068224</v>
      </c>
      <c r="G21" s="71">
        <f>(VLOOKUP($B21,'Base de dados 2017'!A5076:G5288,7,0)+VLOOKUP($A21,'Base de dados 2017'!$A$4421:$L$5052,12,0)+VLOOKUP($A21,'Base de dados 2017'!$A$4421:$L$5052,7,0))/1000000</f>
        <v>962031.85794058011</v>
      </c>
    </row>
    <row r="22" spans="1:7">
      <c r="A22" s="60" t="s">
        <v>5147</v>
      </c>
      <c r="B22" t="s">
        <v>5192</v>
      </c>
      <c r="C22" s="71">
        <f>VLOOKUP($A22,'Base de dados 2013'!$A$102:$F$129,6,0)/1000000</f>
        <v>526730.33484445</v>
      </c>
      <c r="D22" s="71">
        <f>(VLOOKUP($A22,'Base de dados 2014'!$A$4108:$Q$4391,7,0)+VLOOKUP($A22,'Base de dados 2014'!$A$4108:$Q$4391,12,0)+VLOOKUP($A22,'Base de dados 2014'!$A$4399:$Q$4682,7,0))/1000000</f>
        <v>845142.43378064001</v>
      </c>
      <c r="E22" s="71">
        <f>(VLOOKUP($A22,'Base de dados 2015'!$A$4159:$Q$4597,7,0)+VLOOKUP($A22,'Base de dados 2015'!$A$4159:$Q$4597,12,0)+VLOOKUP($A22,'Base de dados 2015'!$A$4159:$Q$4597,17,0))/1000000</f>
        <v>1040111.9637151</v>
      </c>
      <c r="F22" s="71">
        <f>(VLOOKUP($A22,'Base de dados 2016'!$A$4277:$G$4908,7,0)+VLOOKUP($A22,'Base de dados 2016'!$A$4277:$L$4908,12,0)+VLOOKUP($B22,'Base de dados 2016'!$A$4916:$G$5128,7,0))/1000000</f>
        <v>1041717.0919956299</v>
      </c>
      <c r="G22" s="71">
        <f>(VLOOKUP($B22,'Base de dados 2017'!A5077:G5289,7,0)+VLOOKUP($A22,'Base de dados 2017'!$A$4421:$L$5052,12,0)+VLOOKUP($A22,'Base de dados 2017'!$A$4421:$L$5052,7,0))/1000000</f>
        <v>943434.95424541004</v>
      </c>
    </row>
    <row r="23" spans="1:7">
      <c r="A23" s="60" t="s">
        <v>5148</v>
      </c>
      <c r="B23" t="s">
        <v>5193</v>
      </c>
      <c r="C23" s="71">
        <f>VLOOKUP($A23,'Base de dados 2013'!$A$102:$F$129,6,0)/1000000</f>
        <v>17920.002875690003</v>
      </c>
      <c r="D23" s="71">
        <f>(VLOOKUP($A23,'Base de dados 2014'!$A$4108:$Q$4391,7,0)+VLOOKUP($A23,'Base de dados 2014'!$A$4108:$Q$4391,12,0)+VLOOKUP($A23,'Base de dados 2014'!$A$4399:$Q$4682,7,0))/1000000</f>
        <v>20111.671621230002</v>
      </c>
      <c r="E23" s="71">
        <f>(VLOOKUP($A23,'Base de dados 2015'!$A$4159:$Q$4597,7,0)+VLOOKUP($A23,'Base de dados 2015'!$A$4159:$Q$4597,12,0)+VLOOKUP($A23,'Base de dados 2015'!$A$4159:$Q$4597,17,0))/1000000</f>
        <v>9026.0114060699998</v>
      </c>
      <c r="F23" s="71">
        <f>(VLOOKUP($A23,'Base de dados 2016'!$A$4277:$G$4908,7,0)+VLOOKUP($A23,'Base de dados 2016'!$A$4277:$L$4908,12,0)+VLOOKUP($B23,'Base de dados 2016'!$A$4916:$G$5128,7,0))/1000000</f>
        <v>21970.02868661</v>
      </c>
      <c r="G23" s="71">
        <f>(VLOOKUP($B23,'Base de dados 2017'!A5078:G5290,7,0)+VLOOKUP($A23,'Base de dados 2017'!$A$4421:$L$5052,12,0)+VLOOKUP($A23,'Base de dados 2017'!$A$4421:$L$5052,7,0))/1000000</f>
        <v>18596.903695170004</v>
      </c>
    </row>
    <row r="24" spans="1:7">
      <c r="A24" s="60" t="s">
        <v>5149</v>
      </c>
      <c r="B24" t="s">
        <v>5194</v>
      </c>
      <c r="C24" s="71">
        <f>VLOOKUP($A24,'Base de dados 2013'!$A$102:$F$129,6,0)/1000000</f>
        <v>7185.2560494800018</v>
      </c>
      <c r="D24" s="71">
        <f>(VLOOKUP($A24,'Base de dados 2014'!$A$4108:$Q$4391,7,0)+VLOOKUP($A24,'Base de dados 2014'!$A$4108:$Q$4391,12,0)+VLOOKUP($A24,'Base de dados 2014'!$A$4399:$Q$4682,7,0))/1000000</f>
        <v>9707.8230537600011</v>
      </c>
      <c r="E24" s="71">
        <f>(VLOOKUP($A24,'Base de dados 2015'!$A$4159:$Q$4597,7,0)+VLOOKUP($A24,'Base de dados 2015'!$A$4159:$Q$4597,12,0)+VLOOKUP($A24,'Base de dados 2015'!$A$4159:$Q$4597,17,0))/1000000</f>
        <v>4691.3409698000005</v>
      </c>
      <c r="F24" s="71">
        <f>(VLOOKUP($A24,'Base de dados 2016'!$A$4277:$G$4908,7,0)+VLOOKUP($A24,'Base de dados 2016'!$A$4277:$L$4908,12,0)+VLOOKUP($B24,'Base de dados 2016'!$A$4916:$G$5128,7,0))/1000000</f>
        <v>3378.98025474</v>
      </c>
      <c r="G24" s="71">
        <f>(VLOOKUP($B24,'Base de dados 2017'!A5079:G5291,7,0)+VLOOKUP($A24,'Base de dados 2017'!$A$4421:$L$5052,12,0)+VLOOKUP($A24,'Base de dados 2017'!$A$4421:$L$5052,7,0))/1000000</f>
        <v>2711.55217004</v>
      </c>
    </row>
    <row r="25" spans="1:7">
      <c r="A25" s="60" t="s">
        <v>5150</v>
      </c>
      <c r="B25" t="s">
        <v>5195</v>
      </c>
      <c r="C25" s="71">
        <f>VLOOKUP($A25,'Base de dados 2013'!$A$102:$F$129,6,0)/1000000</f>
        <v>36737.684681800005</v>
      </c>
      <c r="D25" s="71">
        <f>(VLOOKUP($A25,'Base de dados 2014'!$A$4108:$Q$4391,7,0)+VLOOKUP($A25,'Base de dados 2014'!$A$4108:$Q$4391,12,0)+VLOOKUP($A25,'Base de dados 2014'!$A$4399:$Q$4682,7,0))/1000000</f>
        <v>33993.415146420004</v>
      </c>
      <c r="E25" s="71">
        <f>(VLOOKUP($A25,'Base de dados 2015'!$A$4159:$Q$4597,7,0)+VLOOKUP($A25,'Base de dados 2015'!$A$4159:$Q$4597,12,0)+VLOOKUP($A25,'Base de dados 2015'!$A$4159:$Q$4597,17,0))/1000000</f>
        <v>58030.412021120006</v>
      </c>
      <c r="F25" s="71">
        <f>(VLOOKUP($A25,'Base de dados 2016'!$A$4277:$G$4908,7,0)+VLOOKUP($A25,'Base de dados 2016'!$A$4277:$L$4908,12,0)+VLOOKUP($B25,'Base de dados 2016'!$A$4916:$G$5128,7,0))/1000000</f>
        <v>144044.00098119001</v>
      </c>
      <c r="G25" s="71">
        <f>(VLOOKUP($B25,'Base de dados 2017'!A5080:G5292,7,0)+VLOOKUP($A25,'Base de dados 2017'!$A$4421:$L$5052,12,0)+VLOOKUP($A25,'Base de dados 2017'!$A$4421:$L$5052,7,0))/1000000</f>
        <v>76080.838805260006</v>
      </c>
    </row>
    <row r="26" spans="1:7">
      <c r="A26" s="60" t="s">
        <v>5151</v>
      </c>
      <c r="B26" t="s">
        <v>5196</v>
      </c>
      <c r="C26" s="71">
        <f>VLOOKUP($A26,'Base de dados 2013'!$A$102:$F$129,6,0)/1000000</f>
        <v>16738.62614366</v>
      </c>
      <c r="D26" s="71">
        <f>(VLOOKUP($A26,'Base de dados 2014'!$A$4108:$Q$4391,7,0)+VLOOKUP($A26,'Base de dados 2014'!$A$4108:$Q$4391,12,0)+VLOOKUP($A26,'Base de dados 2014'!$A$4399:$Q$4682,7,0))/1000000</f>
        <v>18193.285682489997</v>
      </c>
      <c r="E26" s="71">
        <f>(VLOOKUP($A26,'Base de dados 2015'!$A$4159:$Q$4597,7,0)+VLOOKUP($A26,'Base de dados 2015'!$A$4159:$Q$4597,12,0)+VLOOKUP($A26,'Base de dados 2015'!$A$4159:$Q$4597,17,0))/1000000</f>
        <v>13883.256422990002</v>
      </c>
      <c r="F26" s="71">
        <f>(VLOOKUP($A26,'Base de dados 2016'!$A$4277:$G$4908,7,0)+VLOOKUP($A26,'Base de dados 2016'!$A$4277:$L$4908,12,0)+VLOOKUP($B26,'Base de dados 2016'!$A$4916:$G$5128,7,0))/1000000</f>
        <v>15401.211476939998</v>
      </c>
      <c r="G26" s="71">
        <f>(VLOOKUP($B26,'Base de dados 2017'!A5081:G5293,7,0)+VLOOKUP($A26,'Base de dados 2017'!$A$4421:$L$5052,12,0)+VLOOKUP($A26,'Base de dados 2017'!$A$4421:$L$5052,7,0))/1000000</f>
        <v>11795.037143109999</v>
      </c>
    </row>
    <row r="27" spans="1:7">
      <c r="A27" s="60" t="s">
        <v>5152</v>
      </c>
      <c r="B27" t="s">
        <v>5197</v>
      </c>
      <c r="C27" s="71">
        <f>VLOOKUP($A27,'Base de dados 2013'!$A$102:$F$129,6,0)/1000000</f>
        <v>92950.94025633001</v>
      </c>
      <c r="D27" s="71">
        <f>(VLOOKUP($A27,'Base de dados 2014'!$A$4108:$Q$4391,7,0)+VLOOKUP($A27,'Base de dados 2014'!$A$4108:$Q$4391,12,0)+VLOOKUP($A27,'Base de dados 2014'!$A$4399:$Q$4682,7,0))/1000000</f>
        <v>87831.306564490005</v>
      </c>
      <c r="E27" s="71">
        <f>(VLOOKUP($A27,'Base de dados 2015'!$A$4159:$Q$4597,7,0)+VLOOKUP($A27,'Base de dados 2015'!$A$4159:$Q$4597,12,0)+VLOOKUP($A27,'Base de dados 2015'!$A$4159:$Q$4597,17,0))/1000000</f>
        <v>260382.38986257001</v>
      </c>
      <c r="F27" s="71">
        <f>(VLOOKUP($A27,'Base de dados 2016'!$A$4277:$G$4908,7,0)+VLOOKUP($A27,'Base de dados 2016'!$A$4277:$L$4908,12,0)+VLOOKUP($B27,'Base de dados 2016'!$A$4916:$G$5128,7,0))/1000000</f>
        <v>254941.17685938001</v>
      </c>
      <c r="G27" s="71">
        <f>(VLOOKUP($B27,'Base de dados 2017'!A5082:G5294,7,0)+VLOOKUP($A27,'Base de dados 2017'!$A$4421:$L$5052,12,0)+VLOOKUP($A27,'Base de dados 2017'!$A$4421:$L$5052,7,0))/1000000</f>
        <v>106248.99146252999</v>
      </c>
    </row>
    <row r="28" spans="1:7">
      <c r="A28" s="60" t="s">
        <v>5153</v>
      </c>
      <c r="B28" t="s">
        <v>5198</v>
      </c>
      <c r="C28" s="71">
        <f>VLOOKUP($A28,'Base de dados 2013'!$A$102:$F$129,6,0)/1000000</f>
        <v>44361.948587749997</v>
      </c>
      <c r="D28" s="71">
        <f>(VLOOKUP($A28,'Base de dados 2014'!$A$4108:$Q$4391,7,0)+VLOOKUP($A28,'Base de dados 2014'!$A$4108:$Q$4391,12,0)+VLOOKUP($A28,'Base de dados 2014'!$A$4399:$Q$4682,7,0))/1000000</f>
        <v>36153.654659229993</v>
      </c>
      <c r="E28" s="71">
        <f>(VLOOKUP($A28,'Base de dados 2015'!$A$4159:$Q$4597,7,0)+VLOOKUP($A28,'Base de dados 2015'!$A$4159:$Q$4597,12,0)+VLOOKUP($A28,'Base de dados 2015'!$A$4159:$Q$4597,17,0))/1000000</f>
        <v>176537.13882476999</v>
      </c>
      <c r="F28" s="71">
        <f>(VLOOKUP($A28,'Base de dados 2016'!$A$4277:$G$4908,7,0)+VLOOKUP($A28,'Base de dados 2016'!$A$4277:$L$4908,12,0)+VLOOKUP($B28,'Base de dados 2016'!$A$4916:$G$5128,7,0))/1000000</f>
        <v>156285.93418802999</v>
      </c>
      <c r="G28" s="71">
        <f>(VLOOKUP($B28,'Base de dados 2017'!A5083:G5295,7,0)+VLOOKUP($A28,'Base de dados 2017'!$A$4421:$L$5052,12,0)+VLOOKUP($A28,'Base de dados 2017'!$A$4421:$L$5052,7,0))/1000000</f>
        <v>19426.76921722</v>
      </c>
    </row>
    <row r="29" spans="1:7">
      <c r="A29" s="60" t="s">
        <v>5154</v>
      </c>
      <c r="B29" t="s">
        <v>5199</v>
      </c>
      <c r="C29" s="71">
        <f>VLOOKUP($A29,'Base de dados 2013'!$A$102:$F$129,6,0)/1000000</f>
        <v>86689.917686140019</v>
      </c>
      <c r="D29" s="71">
        <f>(VLOOKUP($A29,'Base de dados 2014'!$A$4108:$Q$4391,7,0)+VLOOKUP($A29,'Base de dados 2014'!$A$4108:$Q$4391,12,0)+VLOOKUP($A29,'Base de dados 2014'!$A$4399:$Q$4682,7,0))/1000000</f>
        <v>111676.46791986002</v>
      </c>
      <c r="E29" s="71">
        <f>(VLOOKUP($A29,'Base de dados 2015'!$A$4159:$Q$4597,7,0)+VLOOKUP($A29,'Base de dados 2015'!$A$4159:$Q$4597,12,0)+VLOOKUP($A29,'Base de dados 2015'!$A$4159:$Q$4597,17,0))/1000000</f>
        <v>129981.78571235</v>
      </c>
      <c r="F29" s="71">
        <f>(VLOOKUP($A29,'Base de dados 2016'!$A$4277:$G$4908,7,0)+VLOOKUP($A29,'Base de dados 2016'!$A$4277:$L$4908,12,0)+VLOOKUP($B29,'Base de dados 2016'!$A$4916:$G$5128,7,0))/1000000</f>
        <v>138622.28389442002</v>
      </c>
      <c r="G29" s="71">
        <f>(VLOOKUP($B29,'Base de dados 2017'!A5084:G5296,7,0)+VLOOKUP($A29,'Base de dados 2017'!$A$4421:$L$5052,12,0)+VLOOKUP($A29,'Base de dados 2017'!$A$4421:$L$5052,7,0))/1000000</f>
        <v>144201.72662743999</v>
      </c>
    </row>
    <row r="30" spans="1:7">
      <c r="A30" s="60" t="s">
        <v>5155</v>
      </c>
      <c r="B30" t="s">
        <v>5200</v>
      </c>
      <c r="C30" s="71">
        <f>VLOOKUP($A30,'Base de dados 2013'!$A$102:$F$129,6,0)/1000000</f>
        <v>4649.6969787700009</v>
      </c>
      <c r="D30" s="71">
        <f>(VLOOKUP($A30,'Base de dados 2014'!$A$4108:$Q$4391,7,0)+VLOOKUP($A30,'Base de dados 2014'!$A$4108:$Q$4391,12,0)+VLOOKUP($A30,'Base de dados 2014'!$A$4399:$Q$4682,7,0))/1000000</f>
        <v>5896.1780318599995</v>
      </c>
      <c r="E30" s="71">
        <f>(VLOOKUP($A30,'Base de dados 2015'!$A$4159:$Q$4597,7,0)+VLOOKUP($A30,'Base de dados 2015'!$A$4159:$Q$4597,12,0)+VLOOKUP($A30,'Base de dados 2015'!$A$4159:$Q$4597,17,0))/1000000</f>
        <v>5940.12357918</v>
      </c>
      <c r="F30" s="71">
        <f>(VLOOKUP($A30,'Base de dados 2016'!$A$4277:$G$4908,7,0)+VLOOKUP($A30,'Base de dados 2016'!$A$4277:$L$4908,12,0)+VLOOKUP($B30,'Base de dados 2016'!$A$4916:$G$5128,7,0))/1000000</f>
        <v>7836.7888356200001</v>
      </c>
      <c r="G30" s="71">
        <f>(VLOOKUP($B30,'Base de dados 2017'!A5085:G5297,7,0)+VLOOKUP($A30,'Base de dados 2017'!$A$4421:$L$5052,12,0)+VLOOKUP($A30,'Base de dados 2017'!$A$4421:$L$5052,7,0))/1000000</f>
        <v>9309.7982275100003</v>
      </c>
    </row>
    <row r="31" spans="1:7">
      <c r="C31" s="71"/>
      <c r="D31" s="71"/>
      <c r="E31" s="71"/>
      <c r="F31" s="71"/>
      <c r="G31" s="71"/>
    </row>
    <row r="32" spans="1:7">
      <c r="C32" s="71"/>
      <c r="D32" s="71"/>
      <c r="E32" s="71"/>
      <c r="F32" s="71"/>
      <c r="G32" s="71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G30"/>
  <sheetViews>
    <sheetView topLeftCell="C1" zoomScale="90" zoomScaleNormal="90" workbookViewId="0">
      <selection activeCell="C4" sqref="C4:G30"/>
    </sheetView>
  </sheetViews>
  <sheetFormatPr defaultRowHeight="15"/>
  <cols>
    <col min="1" max="1" width="100.140625" style="60" bestFit="1" customWidth="1"/>
    <col min="2" max="2" width="94.5703125" style="60" bestFit="1" customWidth="1"/>
    <col min="3" max="7" width="9.85546875" style="60" bestFit="1" customWidth="1"/>
    <col min="8" max="16384" width="9.140625" style="60"/>
  </cols>
  <sheetData>
    <row r="2" spans="1:7">
      <c r="C2" s="60">
        <v>2013</v>
      </c>
      <c r="D2" s="60">
        <v>2014</v>
      </c>
      <c r="E2" s="60">
        <v>2015</v>
      </c>
      <c r="F2" s="60">
        <v>2016</v>
      </c>
      <c r="G2" s="60">
        <v>2017</v>
      </c>
    </row>
    <row r="3" spans="1:7">
      <c r="A3" s="60" t="s">
        <v>5687</v>
      </c>
      <c r="B3" s="60" t="s">
        <v>5686</v>
      </c>
    </row>
    <row r="4" spans="1:7">
      <c r="A4" s="60" t="s">
        <v>5171</v>
      </c>
      <c r="B4" s="60" t="s">
        <v>5902</v>
      </c>
      <c r="C4" s="71">
        <f>VLOOKUP($A4,'Base de dados 2013'!$A$102:$F$129,3,0)/1000000</f>
        <v>1219645.8090542899</v>
      </c>
      <c r="D4" s="71">
        <f>(VLOOKUP($A4,'Base de dados 2014'!$A$4399:$Q$4682,7,0))/1000000</f>
        <v>1243280.13215099</v>
      </c>
      <c r="E4" s="71">
        <f>(VLOOKUP($A4,'Base de dados 2015'!$A$4159:$Q$4597,17,0))/1000000</f>
        <v>1359689.96960498</v>
      </c>
      <c r="F4" s="71">
        <f>(VLOOKUP($B4,'Base de dados 2016'!$A$4916:$G$5128,7,0))/1000000</f>
        <v>1360549.8612609999</v>
      </c>
      <c r="G4" s="71">
        <f>(VLOOKUP($B4,'Base de dados 2017'!A5059:G5271,7,0))/1000000</f>
        <v>1407900.04733356</v>
      </c>
    </row>
    <row r="5" spans="1:7">
      <c r="A5" s="60" t="s">
        <v>5132</v>
      </c>
      <c r="B5" s="60" t="s">
        <v>5176</v>
      </c>
      <c r="C5" s="71">
        <f>VLOOKUP($A5,'Base de dados 2013'!$A$102:$F$129,3,0)/1000000</f>
        <v>376042.38937496993</v>
      </c>
      <c r="D5" s="71">
        <f>(VLOOKUP($A5,'Base de dados 2014'!$A$4399:$Q$4682,7,0))/1000000</f>
        <v>400546.59679032001</v>
      </c>
      <c r="E5" s="71">
        <f>(VLOOKUP($A5,'Base de dados 2015'!$A$4159:$Q$4597,17,0))/1000000</f>
        <v>471027.38358794001</v>
      </c>
      <c r="F5" s="71">
        <f>(VLOOKUP($B5,'Base de dados 2016'!$A$4916:$G$5128,7,0))/1000000</f>
        <v>458722.61758173996</v>
      </c>
      <c r="G5" s="71">
        <f>(VLOOKUP($B5,'Base de dados 2017'!A5060:G5272,7,0))/1000000</f>
        <v>464500.17354523006</v>
      </c>
    </row>
    <row r="6" spans="1:7">
      <c r="A6" s="60" t="s">
        <v>5133</v>
      </c>
      <c r="B6" s="60" t="s">
        <v>5177</v>
      </c>
      <c r="C6" s="71">
        <f>VLOOKUP($A6,'Base de dados 2013'!$A$102:$F$129,3,0)/1000000</f>
        <v>369194.80467437999</v>
      </c>
      <c r="D6" s="71">
        <f>(VLOOKUP($A6,'Base de dados 2014'!$A$4399:$Q$4682,7,0))/1000000</f>
        <v>393706.69396320003</v>
      </c>
      <c r="E6" s="71">
        <f>(VLOOKUP($A6,'Base de dados 2015'!$A$4159:$Q$4597,17,0))/1000000</f>
        <v>463611.29722676001</v>
      </c>
      <c r="F6" s="71">
        <f>(VLOOKUP($B6,'Base de dados 2016'!$A$4916:$G$5128,7,0))/1000000</f>
        <v>450184.02036210004</v>
      </c>
      <c r="G6" s="71">
        <f>(VLOOKUP($B6,'Base de dados 2017'!A5061:G5273,7,0))/1000000</f>
        <v>456392.29781582003</v>
      </c>
    </row>
    <row r="7" spans="1:7">
      <c r="A7" s="60" t="s">
        <v>5134</v>
      </c>
      <c r="B7" s="60" t="s">
        <v>5178</v>
      </c>
      <c r="C7" s="71">
        <f>VLOOKUP($A7,'Base de dados 2013'!$A$102:$F$129,3,0)/1000000</f>
        <v>6847.5847005900005</v>
      </c>
      <c r="D7" s="71">
        <f>(VLOOKUP($A7,'Base de dados 2014'!$A$4399:$Q$4682,7,0))/1000000</f>
        <v>6839.9028271199986</v>
      </c>
      <c r="E7" s="71">
        <f>(VLOOKUP($A7,'Base de dados 2015'!$A$4159:$Q$4597,17,0))/1000000</f>
        <v>7416.0863611800005</v>
      </c>
      <c r="F7" s="71">
        <f>(VLOOKUP($B7,'Base de dados 2016'!$A$4916:$G$5128,7,0))/1000000</f>
        <v>8538.5972196399998</v>
      </c>
      <c r="G7" s="71">
        <f>(VLOOKUP($B7,'Base de dados 2017'!A5062:G5274,7,0))/1000000</f>
        <v>8107.8757294099996</v>
      </c>
    </row>
    <row r="8" spans="1:7">
      <c r="A8" s="60" t="s">
        <v>5135</v>
      </c>
      <c r="B8" s="60" t="s">
        <v>5179</v>
      </c>
      <c r="C8" s="71">
        <f>VLOOKUP($A8,'Base de dados 2013'!$A$102:$F$129,3,0)/1000000</f>
        <v>0</v>
      </c>
      <c r="D8" s="71">
        <f>(VLOOKUP($A8,'Base de dados 2014'!$A$4399:$Q$4682,7,0))/1000000</f>
        <v>0</v>
      </c>
      <c r="E8" s="71">
        <f>(VLOOKUP($A8,'Base de dados 2015'!$A$4159:$Q$4597,17,0))/1000000</f>
        <v>0</v>
      </c>
      <c r="F8" s="71">
        <f>(VLOOKUP($B8,'Base de dados 2016'!$A$4916:$G$5128,7,0))/1000000</f>
        <v>0</v>
      </c>
      <c r="G8" s="71">
        <f>(VLOOKUP($B8,'Base de dados 2017'!A5063:G5275,7,0))/1000000</f>
        <v>0</v>
      </c>
    </row>
    <row r="9" spans="1:7">
      <c r="A9" s="60" t="s">
        <v>5136</v>
      </c>
      <c r="B9" s="60" t="s">
        <v>5180</v>
      </c>
      <c r="C9" s="71">
        <f>VLOOKUP($A9,'Base de dados 2013'!$A$102:$F$129,3,0)/1000000</f>
        <v>642688.5811178498</v>
      </c>
      <c r="D9" s="71">
        <f>(VLOOKUP($A9,'Base de dados 2014'!$A$4399:$Q$4682,7,0))/1000000</f>
        <v>670990.42504377</v>
      </c>
      <c r="E9" s="71">
        <f>(VLOOKUP($A9,'Base de dados 2015'!$A$4159:$Q$4597,17,0))/1000000</f>
        <v>693760.80797256995</v>
      </c>
      <c r="F9" s="71">
        <f>(VLOOKUP($B9,'Base de dados 2016'!$A$4916:$G$5128,7,0))/1000000</f>
        <v>729914.69988494995</v>
      </c>
      <c r="G9" s="71">
        <f>(VLOOKUP($B9,'Base de dados 2017'!A5064:G5276,7,0))/1000000</f>
        <v>760719.49971638003</v>
      </c>
    </row>
    <row r="10" spans="1:7">
      <c r="A10" s="60" t="s">
        <v>5137</v>
      </c>
      <c r="B10" s="60" t="s">
        <v>5181</v>
      </c>
      <c r="C10" s="71">
        <f>VLOOKUP($A10,'Base de dados 2013'!$A$102:$F$129,3,0)/1000000</f>
        <v>632493.82442804985</v>
      </c>
      <c r="D10" s="71">
        <f>(VLOOKUP($A10,'Base de dados 2014'!$A$4399:$Q$4682,7,0))/1000000</f>
        <v>660671.35583560995</v>
      </c>
      <c r="E10" s="71">
        <f>(VLOOKUP($A10,'Base de dados 2015'!$A$4159:$Q$4597,17,0))/1000000</f>
        <v>680365.51003990008</v>
      </c>
      <c r="F10" s="71">
        <f>(VLOOKUP($B10,'Base de dados 2016'!$A$4916:$G$5128,7,0))/1000000</f>
        <v>714090.91078836995</v>
      </c>
      <c r="G10" s="71">
        <f>(VLOOKUP($B10,'Base de dados 2017'!A5065:G5277,7,0))/1000000</f>
        <v>744848.16713099997</v>
      </c>
    </row>
    <row r="11" spans="1:7">
      <c r="A11" s="60" t="s">
        <v>5138</v>
      </c>
      <c r="B11" s="60" t="s">
        <v>5182</v>
      </c>
      <c r="C11" s="71">
        <f>VLOOKUP($A11,'Base de dados 2013'!$A$102:$F$129,3,0)/1000000</f>
        <v>10194.756689799997</v>
      </c>
      <c r="D11" s="71">
        <f>(VLOOKUP($A11,'Base de dados 2014'!$A$4399:$Q$4682,7,0))/1000000</f>
        <v>10319.069208159999</v>
      </c>
      <c r="E11" s="71">
        <f>(VLOOKUP($A11,'Base de dados 2015'!$A$4159:$Q$4597,17,0))/1000000</f>
        <v>13395.297932670001</v>
      </c>
      <c r="F11" s="71">
        <f>(VLOOKUP($B11,'Base de dados 2016'!$A$4916:$G$5128,7,0))/1000000</f>
        <v>15823.78909658</v>
      </c>
      <c r="G11" s="71">
        <f>(VLOOKUP($B11,'Base de dados 2017'!A5066:G5278,7,0))/1000000</f>
        <v>15871.33258538</v>
      </c>
    </row>
    <row r="12" spans="1:7">
      <c r="A12" s="60" t="s">
        <v>5139</v>
      </c>
      <c r="C12" s="71">
        <f>VLOOKUP($A12,'Base de dados 2013'!$A$102:$F$129,3,0)/1000000</f>
        <v>0</v>
      </c>
      <c r="D12" s="71">
        <f>(VLOOKUP($A12,'Base de dados 2014'!$A$4399:$Q$4682,7,0))/1000000</f>
        <v>0</v>
      </c>
      <c r="E12" s="71">
        <f>(VLOOKUP($A12,'Base de dados 2015'!$A$4159:$Q$4597,17,0))/1000000</f>
        <v>0</v>
      </c>
      <c r="F12" s="71" t="e">
        <f>(VLOOKUP($B12,'Base de dados 2016'!$A$4916:$G$5128,7,0))/1000000</f>
        <v>#N/A</v>
      </c>
      <c r="G12" s="71" t="e">
        <f>(VLOOKUP($B12,'Base de dados 2017'!A5067:G5279,7,0))/1000000</f>
        <v>#N/A</v>
      </c>
    </row>
    <row r="13" spans="1:7">
      <c r="B13" s="60" t="s">
        <v>5183</v>
      </c>
      <c r="C13" s="71" t="e">
        <f>VLOOKUP($A13,'Base de dados 2013'!$A$102:$F$129,3,0)/1000000</f>
        <v>#N/A</v>
      </c>
      <c r="D13" s="71" t="e">
        <f>(VLOOKUP($A13,'Base de dados 2014'!$A$4399:$Q$4682,7,0))/1000000</f>
        <v>#N/A</v>
      </c>
      <c r="E13" s="71" t="e">
        <f>(VLOOKUP($A13,'Base de dados 2015'!$A$4159:$Q$4597,17,0))/1000000</f>
        <v>#N/A</v>
      </c>
      <c r="F13" s="71">
        <f>(VLOOKUP($B13,'Base de dados 2016'!$A$4916:$G$5128,7,0))/1000000</f>
        <v>0</v>
      </c>
      <c r="G13" s="71">
        <f>(VLOOKUP($B13,'Base de dados 2017'!A5068:G5280,7,0))/1000000</f>
        <v>0</v>
      </c>
    </row>
    <row r="14" spans="1:7">
      <c r="A14" s="60" t="s">
        <v>5140</v>
      </c>
      <c r="B14" s="60" t="s">
        <v>5184</v>
      </c>
      <c r="C14" s="71">
        <f>VLOOKUP($A14,'Base de dados 2013'!$A$102:$F$129,3,0)/1000000</f>
        <v>85183.28489066998</v>
      </c>
      <c r="D14" s="71">
        <f>(VLOOKUP($A14,'Base de dados 2014'!$A$4399:$Q$4682,7,0))/1000000</f>
        <v>82394.769424000013</v>
      </c>
      <c r="E14" s="71">
        <f>(VLOOKUP($A14,'Base de dados 2015'!$A$4159:$Q$4597,17,0))/1000000</f>
        <v>66621.041172889993</v>
      </c>
      <c r="F14" s="71">
        <f>(VLOOKUP($B14,'Base de dados 2016'!$A$4916:$G$5128,7,0))/1000000</f>
        <v>74106.752892420016</v>
      </c>
      <c r="G14" s="71">
        <f>(VLOOKUP($B14,'Base de dados 2017'!A5069:G5281,7,0))/1000000</f>
        <v>99907.572611100011</v>
      </c>
    </row>
    <row r="15" spans="1:7">
      <c r="A15" s="60" t="s">
        <v>5141</v>
      </c>
      <c r="B15" s="60" t="s">
        <v>5185</v>
      </c>
      <c r="C15" s="71">
        <f>VLOOKUP($A15,'Base de dados 2013'!$A$102:$F$129,3,0)/1000000</f>
        <v>26.49428983</v>
      </c>
      <c r="D15" s="71">
        <f>(VLOOKUP($A15,'Base de dados 2014'!$A$4399:$Q$4682,7,0))/1000000</f>
        <v>26.908412349999999</v>
      </c>
      <c r="E15" s="71">
        <f>(VLOOKUP($A15,'Base de dados 2015'!$A$4159:$Q$4597,17,0))/1000000</f>
        <v>29.973522719999998</v>
      </c>
      <c r="F15" s="71">
        <f>(VLOOKUP($B15,'Base de dados 2016'!$A$4916:$G$5128,7,0))/1000000</f>
        <v>21.815957989999998</v>
      </c>
      <c r="G15" s="71">
        <f>(VLOOKUP($B15,'Base de dados 2017'!A5070:G5282,7,0))/1000000</f>
        <v>18.95715671</v>
      </c>
    </row>
    <row r="16" spans="1:7">
      <c r="A16" s="60" t="s">
        <v>5142</v>
      </c>
      <c r="B16" s="60" t="s">
        <v>5186</v>
      </c>
      <c r="C16" s="71">
        <f>VLOOKUP($A16,'Base de dados 2013'!$A$102:$F$129,3,0)/1000000</f>
        <v>925.16254018999996</v>
      </c>
      <c r="D16" s="71">
        <f>(VLOOKUP($A16,'Base de dados 2014'!$A$4399:$Q$4682,7,0))/1000000</f>
        <v>582.05123932999993</v>
      </c>
      <c r="E16" s="71">
        <f>(VLOOKUP($A16,'Base de dados 2015'!$A$4159:$Q$4597,17,0))/1000000</f>
        <v>672.86536537999996</v>
      </c>
      <c r="F16" s="71">
        <f>(VLOOKUP($B16,'Base de dados 2016'!$A$4916:$G$5128,7,0))/1000000</f>
        <v>842.48599386000001</v>
      </c>
      <c r="G16" s="71">
        <f>(VLOOKUP($B16,'Base de dados 2017'!A5071:G5283,7,0))/1000000</f>
        <v>880.98566240000002</v>
      </c>
    </row>
    <row r="17" spans="1:7">
      <c r="A17" s="60" t="s">
        <v>5143</v>
      </c>
      <c r="B17" s="60" t="s">
        <v>5187</v>
      </c>
      <c r="C17" s="71">
        <f>VLOOKUP($A17,'Base de dados 2013'!$A$102:$F$129,3,0)/1000000</f>
        <v>49545.001845319981</v>
      </c>
      <c r="D17" s="71">
        <f>(VLOOKUP($A17,'Base de dados 2014'!$A$4399:$Q$4682,7,0))/1000000</f>
        <v>41620.660040670002</v>
      </c>
      <c r="E17" s="71">
        <f>(VLOOKUP($A17,'Base de dados 2015'!$A$4159:$Q$4597,17,0))/1000000</f>
        <v>48048.696305669997</v>
      </c>
      <c r="F17" s="71">
        <f>(VLOOKUP($B17,'Base de dados 2016'!$A$4916:$G$5128,7,0))/1000000</f>
        <v>40478.356351800001</v>
      </c>
      <c r="G17" s="71">
        <f>(VLOOKUP($B17,'Base de dados 2017'!A5072:G5284,7,0))/1000000</f>
        <v>38325.131614759994</v>
      </c>
    </row>
    <row r="18" spans="1:7">
      <c r="A18" s="60" t="s">
        <v>5144</v>
      </c>
      <c r="B18" s="60" t="s">
        <v>5188</v>
      </c>
      <c r="C18" s="71">
        <f>VLOOKUP($A18,'Base de dados 2013'!$A$102:$F$129,3,0)/1000000</f>
        <v>732.97276632000001</v>
      </c>
      <c r="D18" s="71">
        <f>(VLOOKUP($A18,'Base de dados 2014'!$A$4399:$Q$4682,7,0))/1000000</f>
        <v>774.29561290999993</v>
      </c>
      <c r="E18" s="71">
        <f>(VLOOKUP($A18,'Base de dados 2015'!$A$4159:$Q$4597,17,0))/1000000</f>
        <v>1158.60500574</v>
      </c>
      <c r="F18" s="71">
        <f>(VLOOKUP($B18,'Base de dados 2016'!$A$4916:$G$5128,7,0))/1000000</f>
        <v>1162.17312309</v>
      </c>
      <c r="G18" s="71">
        <f>(VLOOKUP($B18,'Base de dados 2017'!A5073:G5285,7,0))/1000000</f>
        <v>1387.4679644400001</v>
      </c>
    </row>
    <row r="19" spans="1:7">
      <c r="A19" s="60" t="s">
        <v>5145</v>
      </c>
      <c r="B19" s="60" t="s">
        <v>5189</v>
      </c>
      <c r="C19" s="71">
        <f>VLOOKUP($A19,'Base de dados 2013'!$A$102:$F$129,3,0)/1000000</f>
        <v>64501.922229140015</v>
      </c>
      <c r="D19" s="71">
        <f>(VLOOKUP($A19,'Base de dados 2014'!$A$4399:$Q$4682,7,0))/1000000</f>
        <v>46344.425587639998</v>
      </c>
      <c r="E19" s="71">
        <f>(VLOOKUP($A19,'Base de dados 2015'!$A$4159:$Q$4597,17,0))/1000000</f>
        <v>78370.596672070009</v>
      </c>
      <c r="F19" s="71">
        <f>(VLOOKUP($B19,'Base de dados 2016'!$A$4916:$G$5128,7,0))/1000000</f>
        <v>55300.959475150004</v>
      </c>
      <c r="G19" s="71">
        <f>(VLOOKUP($B19,'Base de dados 2017'!A5074:G5286,7,0))/1000000</f>
        <v>42160.259062540004</v>
      </c>
    </row>
    <row r="20" spans="1:7">
      <c r="A20" s="60" t="s">
        <v>5172</v>
      </c>
      <c r="B20" s="60" t="s">
        <v>5190</v>
      </c>
      <c r="C20" s="71">
        <f>VLOOKUP($A20,'Base de dados 2013'!$A$102:$F$129,3,0)/1000000</f>
        <v>638224.97531035997</v>
      </c>
      <c r="D20" s="71">
        <f>(VLOOKUP($A20,'Base de dados 2014'!$A$4399:$Q$4682,7,0))/1000000</f>
        <v>947914.05697625002</v>
      </c>
      <c r="E20" s="71">
        <f>(VLOOKUP($A20,'Base de dados 2015'!$A$4159:$Q$4597,17,0))/1000000</f>
        <v>1337534.31497664</v>
      </c>
      <c r="F20" s="71">
        <f>(VLOOKUP($B20,'Base de dados 2016'!$A$4916:$G$5128,7,0))/1000000</f>
        <v>1434783.5592508698</v>
      </c>
      <c r="G20" s="71">
        <f>(VLOOKUP($B20,'Base de dados 2017'!A5075:G5287,7,0))/1000000</f>
        <v>1119304.03822596</v>
      </c>
    </row>
    <row r="21" spans="1:7">
      <c r="A21" s="60" t="s">
        <v>5146</v>
      </c>
      <c r="B21" s="60" t="s">
        <v>5191</v>
      </c>
      <c r="C21" s="71">
        <f>VLOOKUP($A21,'Base de dados 2013'!$A$102:$F$129,3,0)/1000000</f>
        <v>508993.96456873999</v>
      </c>
      <c r="D21" s="71">
        <f>(VLOOKUP($A21,'Base de dados 2014'!$A$4399:$Q$4682,7,0))/1000000</f>
        <v>827910.72352201014</v>
      </c>
      <c r="E21" s="71">
        <f>(VLOOKUP($A21,'Base de dados 2015'!$A$4159:$Q$4597,17,0))/1000000</f>
        <v>1023342.3361668199</v>
      </c>
      <c r="F21" s="71">
        <f>(VLOOKUP($B21,'Base de dados 2016'!$A$4916:$G$5128,7,0))/1000000</f>
        <v>1041437.07593121</v>
      </c>
      <c r="G21" s="71">
        <f>(VLOOKUP($B21,'Base de dados 2017'!A5076:G5288,7,0))/1000000</f>
        <v>941942.5123782201</v>
      </c>
    </row>
    <row r="22" spans="1:7">
      <c r="A22" s="60" t="s">
        <v>5147</v>
      </c>
      <c r="B22" s="60" t="s">
        <v>5192</v>
      </c>
      <c r="C22" s="71">
        <f>VLOOKUP($A22,'Base de dados 2013'!$A$102:$F$129,3,0)/1000000</f>
        <v>502297.94361341</v>
      </c>
      <c r="D22" s="71">
        <f>(VLOOKUP($A22,'Base de dados 2014'!$A$4399:$Q$4682,7,0))/1000000</f>
        <v>816855.00145066006</v>
      </c>
      <c r="E22" s="71">
        <f>(VLOOKUP($A22,'Base de dados 2015'!$A$4159:$Q$4597,17,0))/1000000</f>
        <v>1021586.3433646</v>
      </c>
      <c r="F22" s="71">
        <f>(VLOOKUP($B22,'Base de dados 2016'!$A$4916:$G$5128,7,0))/1000000</f>
        <v>1027757.76508356</v>
      </c>
      <c r="G22" s="71">
        <f>(VLOOKUP($B22,'Base de dados 2017'!A5077:G5289,7,0))/1000000</f>
        <v>930654.39041850995</v>
      </c>
    </row>
    <row r="23" spans="1:7">
      <c r="A23" s="60" t="s">
        <v>5148</v>
      </c>
      <c r="B23" s="60" t="s">
        <v>5193</v>
      </c>
      <c r="C23" s="71">
        <f>VLOOKUP($A23,'Base de dados 2013'!$A$102:$F$129,3,0)/1000000</f>
        <v>6696.0209553300001</v>
      </c>
      <c r="D23" s="71">
        <f>(VLOOKUP($A23,'Base de dados 2014'!$A$4399:$Q$4682,7,0))/1000000</f>
        <v>11055.722071350001</v>
      </c>
      <c r="E23" s="71">
        <f>(VLOOKUP($A23,'Base de dados 2015'!$A$4159:$Q$4597,17,0))/1000000</f>
        <v>1755.9928022199999</v>
      </c>
      <c r="F23" s="71">
        <f>(VLOOKUP($B23,'Base de dados 2016'!$A$4916:$G$5128,7,0))/1000000</f>
        <v>13679.31084765</v>
      </c>
      <c r="G23" s="71">
        <f>(VLOOKUP($B23,'Base de dados 2017'!A5078:G5290,7,0))/1000000</f>
        <v>11288.121959710001</v>
      </c>
    </row>
    <row r="24" spans="1:7">
      <c r="A24" s="60" t="s">
        <v>5149</v>
      </c>
      <c r="B24" s="60" t="s">
        <v>5194</v>
      </c>
      <c r="C24" s="71">
        <f>VLOOKUP($A24,'Base de dados 2013'!$A$102:$F$129,3,0)/1000000</f>
        <v>2288.0598709000001</v>
      </c>
      <c r="D24" s="71">
        <f>(VLOOKUP($A24,'Base de dados 2014'!$A$4399:$Q$4682,7,0))/1000000</f>
        <v>1104.5942644299998</v>
      </c>
      <c r="E24" s="71">
        <f>(VLOOKUP($A24,'Base de dados 2015'!$A$4159:$Q$4597,17,0))/1000000</f>
        <v>1514.1260857100001</v>
      </c>
      <c r="F24" s="71">
        <f>(VLOOKUP($B24,'Base de dados 2016'!$A$4916:$G$5128,7,0))/1000000</f>
        <v>1234.37419486</v>
      </c>
      <c r="G24" s="71">
        <f>(VLOOKUP($B24,'Base de dados 2017'!A5079:G5291,7,0))/1000000</f>
        <v>739.15714070000001</v>
      </c>
    </row>
    <row r="25" spans="1:7">
      <c r="A25" s="60" t="s">
        <v>5150</v>
      </c>
      <c r="B25" s="60" t="s">
        <v>5195</v>
      </c>
      <c r="C25" s="71">
        <f>VLOOKUP($A25,'Base de dados 2013'!$A$102:$F$129,3,0)/1000000</f>
        <v>35958.969946440004</v>
      </c>
      <c r="D25" s="71">
        <f>(VLOOKUP($A25,'Base de dados 2014'!$A$4399:$Q$4682,7,0))/1000000</f>
        <v>32607.464833360002</v>
      </c>
      <c r="E25" s="71">
        <f>(VLOOKUP($A25,'Base de dados 2015'!$A$4159:$Q$4597,17,0))/1000000</f>
        <v>56860.170681789998</v>
      </c>
      <c r="F25" s="71">
        <f>(VLOOKUP($B25,'Base de dados 2016'!$A$4916:$G$5128,7,0))/1000000</f>
        <v>143100.58642060001</v>
      </c>
      <c r="G25" s="71">
        <f>(VLOOKUP($B25,'Base de dados 2017'!A5080:G5292,7,0))/1000000</f>
        <v>75258.578957279999</v>
      </c>
    </row>
    <row r="26" spans="1:7">
      <c r="A26" s="60" t="s">
        <v>5151</v>
      </c>
      <c r="B26" s="60" t="s">
        <v>5196</v>
      </c>
      <c r="C26" s="71">
        <f>VLOOKUP($A26,'Base de dados 2013'!$A$102:$F$129,3,0)/1000000</f>
        <v>111.56033822000001</v>
      </c>
      <c r="D26" s="71">
        <f>(VLOOKUP($A26,'Base de dados 2014'!$A$4399:$Q$4682,7,0))/1000000</f>
        <v>149.40775792000002</v>
      </c>
      <c r="E26" s="71">
        <f>(VLOOKUP($A26,'Base de dados 2015'!$A$4159:$Q$4597,17,0))/1000000</f>
        <v>212.55413253999998</v>
      </c>
      <c r="F26" s="71">
        <f>(VLOOKUP($B26,'Base de dados 2016'!$A$4916:$G$5128,7,0))/1000000</f>
        <v>66.26939505</v>
      </c>
      <c r="G26" s="71">
        <f>(VLOOKUP($B26,'Base de dados 2017'!A5081:G5293,7,0))/1000000</f>
        <v>127.48691817999999</v>
      </c>
    </row>
    <row r="27" spans="1:7">
      <c r="A27" s="60" t="s">
        <v>5152</v>
      </c>
      <c r="B27" s="60" t="s">
        <v>5197</v>
      </c>
      <c r="C27" s="71">
        <f>VLOOKUP($A27,'Base de dados 2013'!$A$102:$F$129,3,0)/1000000</f>
        <v>90872.42058606002</v>
      </c>
      <c r="D27" s="71">
        <f>(VLOOKUP($A27,'Base de dados 2014'!$A$4399:$Q$4682,7,0))/1000000</f>
        <v>86141.866598530003</v>
      </c>
      <c r="E27" s="71">
        <f>(VLOOKUP($A27,'Base de dados 2015'!$A$4159:$Q$4597,17,0))/1000000</f>
        <v>255605.12790977999</v>
      </c>
      <c r="F27" s="71">
        <f>(VLOOKUP($B27,'Base de dados 2016'!$A$4916:$G$5128,7,0))/1000000</f>
        <v>248945.25330914999</v>
      </c>
      <c r="G27" s="71">
        <f>(VLOOKUP($B27,'Base de dados 2017'!A5082:G5294,7,0))/1000000</f>
        <v>101236.30283157999</v>
      </c>
    </row>
    <row r="28" spans="1:7">
      <c r="A28" s="60" t="s">
        <v>5153</v>
      </c>
      <c r="B28" s="60" t="s">
        <v>5198</v>
      </c>
      <c r="C28" s="71">
        <f>VLOOKUP($A28,'Base de dados 2013'!$A$102:$F$129,3,0)/1000000</f>
        <v>44361.948587749997</v>
      </c>
      <c r="D28" s="71">
        <f>(VLOOKUP($A28,'Base de dados 2014'!$A$4399:$Q$4682,7,0))/1000000</f>
        <v>36153.654659229993</v>
      </c>
      <c r="E28" s="71">
        <f>(VLOOKUP($A28,'Base de dados 2015'!$A$4159:$Q$4597,17,0))/1000000</f>
        <v>176537.13882476999</v>
      </c>
      <c r="F28" s="71">
        <f>(VLOOKUP($B28,'Base de dados 2016'!$A$4916:$G$5128,7,0))/1000000</f>
        <v>156285.93418802999</v>
      </c>
      <c r="G28" s="71">
        <f>(VLOOKUP($B28,'Base de dados 2017'!A5083:G5295,7,0))/1000000</f>
        <v>19426.76921722</v>
      </c>
    </row>
    <row r="29" spans="1:7">
      <c r="A29" s="60" t="s">
        <v>5154</v>
      </c>
      <c r="B29" s="60" t="s">
        <v>5199</v>
      </c>
      <c r="C29" s="71">
        <f>VLOOKUP($A29,'Base de dados 2013'!$A$102:$F$129,3,0)/1000000</f>
        <v>23938.369851780008</v>
      </c>
      <c r="D29" s="71">
        <f>(VLOOKUP($A29,'Base de dados 2014'!$A$4399:$Q$4682,7,0))/1000000</f>
        <v>34514.476265429999</v>
      </c>
      <c r="E29" s="71">
        <f>(VLOOKUP($A29,'Base de dados 2015'!$A$4159:$Q$4597,17,0))/1000000</f>
        <v>43236.565367299998</v>
      </c>
      <c r="F29" s="71">
        <f>(VLOOKUP($B29,'Base de dados 2016'!$A$4916:$G$5128,7,0))/1000000</f>
        <v>36094.249626379999</v>
      </c>
      <c r="G29" s="71">
        <f>(VLOOKUP($B29,'Base de dados 2017'!A5084:G5296,7,0))/1000000</f>
        <v>34084.628347470003</v>
      </c>
    </row>
    <row r="30" spans="1:7">
      <c r="A30" s="60" t="s">
        <v>5155</v>
      </c>
      <c r="B30" s="60" t="s">
        <v>5200</v>
      </c>
      <c r="C30" s="71">
        <f>VLOOKUP($A30,'Base de dados 2013'!$A$102:$F$129,3,0)/1000000</f>
        <v>2757.3703976300003</v>
      </c>
      <c r="D30" s="71">
        <f>(VLOOKUP($A30,'Base de dados 2014'!$A$4399:$Q$4682,7,0))/1000000</f>
        <v>4012.62773969</v>
      </c>
      <c r="E30" s="71">
        <f>(VLOOKUP($A30,'Base de dados 2015'!$A$4159:$Q$4597,17,0))/1000000</f>
        <v>4772.3170985100005</v>
      </c>
      <c r="F30" s="71">
        <f>(VLOOKUP($B30,'Base de dados 2016'!$A$4916:$G$5128,7,0))/1000000</f>
        <v>6082.4059698199999</v>
      </c>
      <c r="G30" s="71">
        <f>(VLOOKUP($B30,'Base de dados 2017'!A5085:G5297,7,0))/1000000</f>
        <v>7320.1649458899992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G31"/>
  <sheetViews>
    <sheetView topLeftCell="C1" workbookViewId="0">
      <selection activeCell="C4" sqref="C4:G30"/>
    </sheetView>
  </sheetViews>
  <sheetFormatPr defaultRowHeight="15"/>
  <cols>
    <col min="1" max="1" width="100.140625" style="60" bestFit="1" customWidth="1"/>
    <col min="2" max="2" width="94.5703125" style="60" bestFit="1" customWidth="1"/>
    <col min="3" max="16384" width="9.140625" style="60"/>
  </cols>
  <sheetData>
    <row r="2" spans="1:7">
      <c r="C2" s="60">
        <v>2013</v>
      </c>
      <c r="D2" s="60">
        <v>2014</v>
      </c>
      <c r="E2" s="60">
        <v>2015</v>
      </c>
      <c r="F2" s="60">
        <v>2016</v>
      </c>
      <c r="G2" s="60">
        <v>2017</v>
      </c>
    </row>
    <row r="3" spans="1:7">
      <c r="A3" s="60" t="s">
        <v>5687</v>
      </c>
      <c r="B3" s="60" t="s">
        <v>5686</v>
      </c>
    </row>
    <row r="4" spans="1:7">
      <c r="A4" s="60" t="s">
        <v>5171</v>
      </c>
      <c r="B4" s="60" t="s">
        <v>5902</v>
      </c>
      <c r="C4" s="71">
        <f>VLOOKUP($A4,'Base de dados 2013'!$A$102:$F$129,4,0)/1000000</f>
        <v>536211.86204342009</v>
      </c>
      <c r="D4" s="71">
        <f>(VLOOKUP($A4,'Base de dados 2014'!$A$4108:$Q$4391,12,0))/1000000</f>
        <v>595838.51569468004</v>
      </c>
      <c r="E4" s="71">
        <f>(VLOOKUP($A4,'Base de dados 2015'!$A$4159:$Q$4597,12,0))/1000000</f>
        <v>671046.41685973015</v>
      </c>
      <c r="F4" s="71">
        <f>(VLOOKUP($A4,'Base de dados 2016'!$A$4277:$L$4908,12,0))/1000000</f>
        <v>683527.9646091701</v>
      </c>
      <c r="G4" s="71">
        <f>(VLOOKUP($A4,'Base de dados 2017'!$A$4421:$L$5052,12,0))/1000000</f>
        <v>691201.30611312983</v>
      </c>
    </row>
    <row r="5" spans="1:7">
      <c r="A5" s="60" t="s">
        <v>5132</v>
      </c>
      <c r="B5" s="60" t="s">
        <v>5176</v>
      </c>
      <c r="C5" s="71">
        <f>VLOOKUP($A5,'Base de dados 2013'!$A$102:$F$129,4,0)/1000000</f>
        <v>336621.13487131998</v>
      </c>
      <c r="D5" s="71">
        <f>(VLOOKUP($A5,'Base de dados 2014'!$A$4108:$Q$4391,12,0))/1000000</f>
        <v>377745.07450255001</v>
      </c>
      <c r="E5" s="71">
        <f>(VLOOKUP($A5,'Base de dados 2015'!$A$4159:$Q$4597,12,0))/1000000</f>
        <v>408984.32972048997</v>
      </c>
      <c r="F5" s="71">
        <f>(VLOOKUP($A5,'Base de dados 2016'!$A$4277:$L$4908,12,0))/1000000</f>
        <v>425415.43022275</v>
      </c>
      <c r="G5" s="71">
        <f>(VLOOKUP($A5,'Base de dados 2017'!$A$4421:$L$5052,12,0))/1000000</f>
        <v>437211.33441794995</v>
      </c>
    </row>
    <row r="6" spans="1:7">
      <c r="A6" s="60" t="s">
        <v>5133</v>
      </c>
      <c r="B6" s="60" t="s">
        <v>5177</v>
      </c>
      <c r="C6" s="71">
        <f>VLOOKUP($A6,'Base de dados 2013'!$A$102:$F$129,4,0)/1000000</f>
        <v>323031.06276065996</v>
      </c>
      <c r="D6" s="71">
        <f>(VLOOKUP($A6,'Base de dados 2014'!$A$4108:$Q$4391,12,0))/1000000</f>
        <v>361583.81839635997</v>
      </c>
      <c r="E6" s="71">
        <f>(VLOOKUP($A6,'Base de dados 2015'!$A$4159:$Q$4597,12,0))/1000000</f>
        <v>390377.43640472001</v>
      </c>
      <c r="F6" s="71">
        <f>(VLOOKUP($A6,'Base de dados 2016'!$A$4277:$L$4908,12,0))/1000000</f>
        <v>405012.53357788001</v>
      </c>
      <c r="G6" s="71">
        <f>(VLOOKUP($A6,'Base de dados 2017'!$A$4421:$L$5052,12,0))/1000000</f>
        <v>415110.38269731996</v>
      </c>
    </row>
    <row r="7" spans="1:7">
      <c r="A7" s="60" t="s">
        <v>5134</v>
      </c>
      <c r="B7" s="60" t="s">
        <v>5178</v>
      </c>
      <c r="C7" s="71">
        <f>VLOOKUP($A7,'Base de dados 2013'!$A$102:$F$129,4,0)/1000000</f>
        <v>13590.06015935</v>
      </c>
      <c r="D7" s="71">
        <f>(VLOOKUP($A7,'Base de dados 2014'!$A$4108:$Q$4391,12,0))/1000000</f>
        <v>16161.25425324</v>
      </c>
      <c r="E7" s="71">
        <f>(VLOOKUP($A7,'Base de dados 2015'!$A$4159:$Q$4597,12,0))/1000000</f>
        <v>18606.892607590002</v>
      </c>
      <c r="F7" s="71">
        <f>(VLOOKUP($A7,'Base de dados 2016'!$A$4277:$L$4908,12,0))/1000000</f>
        <v>20402.895330830001</v>
      </c>
      <c r="G7" s="71">
        <f>(VLOOKUP($A7,'Base de dados 2017'!$A$4421:$L$5052,12,0))/1000000</f>
        <v>22100.951546939999</v>
      </c>
    </row>
    <row r="8" spans="1:7">
      <c r="A8" s="60" t="s">
        <v>5135</v>
      </c>
      <c r="B8" s="60" t="s">
        <v>5179</v>
      </c>
      <c r="C8" s="71">
        <f>VLOOKUP($A8,'Base de dados 2013'!$A$102:$F$129,4,0)/1000000</f>
        <v>1.195131E-2</v>
      </c>
      <c r="D8" s="71">
        <f>(VLOOKUP($A8,'Base de dados 2014'!$A$4108:$Q$4391,12,0))/1000000</f>
        <v>1.8529500000000001E-3</v>
      </c>
      <c r="E8" s="71">
        <f>(VLOOKUP($A8,'Base de dados 2015'!$A$4159:$Q$4597,12,0))/1000000</f>
        <v>7.0817999999999999E-4</v>
      </c>
      <c r="F8" s="71">
        <f>(VLOOKUP($A8,'Base de dados 2016'!$A$4277:$L$4908,12,0))/1000000</f>
        <v>1.31404E-3</v>
      </c>
      <c r="G8" s="71">
        <f>(VLOOKUP($A8,'Base de dados 2017'!$A$4421:$L$5052,12,0))/1000000</f>
        <v>1.7369E-4</v>
      </c>
    </row>
    <row r="9" spans="1:7">
      <c r="A9" s="60" t="s">
        <v>5136</v>
      </c>
      <c r="B9" s="60" t="s">
        <v>5180</v>
      </c>
      <c r="C9" s="71">
        <f>VLOOKUP($A9,'Base de dados 2013'!$A$102:$F$129,4,0)/1000000</f>
        <v>21495.359578380001</v>
      </c>
      <c r="D9" s="71">
        <f>(VLOOKUP($A9,'Base de dados 2014'!$A$4108:$Q$4391,12,0))/1000000</f>
        <v>24967.418810870004</v>
      </c>
      <c r="E9" s="71">
        <f>(VLOOKUP($A9,'Base de dados 2015'!$A$4159:$Q$4597,12,0))/1000000</f>
        <v>29208.760997729998</v>
      </c>
      <c r="F9" s="71">
        <f>(VLOOKUP($A9,'Base de dados 2016'!$A$4277:$L$4908,12,0))/1000000</f>
        <v>32684.07475394</v>
      </c>
      <c r="G9" s="71">
        <f>(VLOOKUP($A9,'Base de dados 2017'!$A$4421:$L$5052,12,0))/1000000</f>
        <v>31862.024915219998</v>
      </c>
    </row>
    <row r="10" spans="1:7">
      <c r="A10" s="60" t="s">
        <v>5137</v>
      </c>
      <c r="B10" s="60" t="s">
        <v>5181</v>
      </c>
      <c r="C10" s="71">
        <f>VLOOKUP($A10,'Base de dados 2013'!$A$102:$F$129,4,0)/1000000</f>
        <v>20769.518201269995</v>
      </c>
      <c r="D10" s="71">
        <f>(VLOOKUP($A10,'Base de dados 2014'!$A$4108:$Q$4391,12,0))/1000000</f>
        <v>24492.247513810002</v>
      </c>
      <c r="E10" s="71">
        <f>(VLOOKUP($A10,'Base de dados 2015'!$A$4159:$Q$4597,12,0))/1000000</f>
        <v>28372.63318809</v>
      </c>
      <c r="F10" s="71">
        <f>(VLOOKUP($A10,'Base de dados 2016'!$A$4277:$L$4908,12,0))/1000000</f>
        <v>31641.356003069999</v>
      </c>
      <c r="G10" s="71">
        <f>(VLOOKUP($A10,'Base de dados 2017'!$A$4421:$L$5052,12,0))/1000000</f>
        <v>30104.757985610002</v>
      </c>
    </row>
    <row r="11" spans="1:7">
      <c r="A11" s="60" t="s">
        <v>5138</v>
      </c>
      <c r="B11" s="60" t="s">
        <v>5182</v>
      </c>
      <c r="C11" s="71">
        <f>VLOOKUP($A11,'Base de dados 2013'!$A$102:$F$129,4,0)/1000000</f>
        <v>725.84137711000005</v>
      </c>
      <c r="D11" s="71">
        <f>(VLOOKUP($A11,'Base de dados 2014'!$A$4108:$Q$4391,12,0))/1000000</f>
        <v>387.75433786000013</v>
      </c>
      <c r="E11" s="71">
        <f>(VLOOKUP($A11,'Base de dados 2015'!$A$4159:$Q$4597,12,0))/1000000</f>
        <v>836.12780964000012</v>
      </c>
      <c r="F11" s="71">
        <f>(VLOOKUP($A11,'Base de dados 2016'!$A$4277:$L$4908,12,0))/1000000</f>
        <v>1042.7187508699999</v>
      </c>
      <c r="G11" s="71">
        <f>(VLOOKUP($A11,'Base de dados 2017'!$A$4421:$L$5052,12,0))/1000000</f>
        <v>1757.2669296099998</v>
      </c>
    </row>
    <row r="12" spans="1:7">
      <c r="A12" s="60" t="s">
        <v>5139</v>
      </c>
      <c r="C12" s="71">
        <f>VLOOKUP($A12,'Base de dados 2013'!$A$102:$F$129,4,0)/1000000</f>
        <v>0</v>
      </c>
      <c r="D12" s="71">
        <f>(VLOOKUP($A12,'Base de dados 2014'!$A$4108:$Q$4391,12,0))/1000000</f>
        <v>87.416959200000008</v>
      </c>
      <c r="E12" s="71">
        <f>(VLOOKUP($A12,'Base de dados 2015'!$A$4159:$Q$4597,12,0))/1000000</f>
        <v>0</v>
      </c>
      <c r="F12" s="71">
        <f>(VLOOKUP($A12,'Base de dados 2016'!$A$4277:$L$4908,12,0))/1000000</f>
        <v>0</v>
      </c>
      <c r="G12" s="71">
        <f>(VLOOKUP($A12,'Base de dados 2017'!$A$4421:$L$5052,12,0))/1000000</f>
        <v>0</v>
      </c>
    </row>
    <row r="13" spans="1:7">
      <c r="B13" s="60" t="s">
        <v>5183</v>
      </c>
      <c r="C13" s="71" t="e">
        <f>VLOOKUP($A13,'Base de dados 2013'!$A$102:$F$129,4,0)/1000000</f>
        <v>#N/A</v>
      </c>
      <c r="D13" s="71" t="e">
        <f>(VLOOKUP($A13,'Base de dados 2014'!$A$4108:$Q$4391,12,0))/1000000</f>
        <v>#N/A</v>
      </c>
      <c r="E13" s="71" t="e">
        <f>(VLOOKUP($A13,'Base de dados 2015'!$A$4159:$Q$4597,12,0))/1000000</f>
        <v>#N/A</v>
      </c>
      <c r="F13" s="71" t="e">
        <f>(VLOOKUP($A13,'Base de dados 2016'!$A$4277:$L$4908,12,0))/1000000</f>
        <v>#N/A</v>
      </c>
      <c r="G13" s="71" t="e">
        <f>(VLOOKUP($A13,'Base de dados 2017'!$A$4421:$L$5052,12,0))/1000000</f>
        <v>#N/A</v>
      </c>
    </row>
    <row r="14" spans="1:7">
      <c r="A14" s="60" t="s">
        <v>5140</v>
      </c>
      <c r="B14" s="60" t="s">
        <v>5184</v>
      </c>
      <c r="C14" s="71">
        <f>VLOOKUP($A14,'Base de dados 2013'!$A$102:$F$129,4,0)/1000000</f>
        <v>21550.565146680001</v>
      </c>
      <c r="D14" s="71">
        <f>(VLOOKUP($A14,'Base de dados 2014'!$A$4108:$Q$4391,12,0))/1000000</f>
        <v>27772.537334519999</v>
      </c>
      <c r="E14" s="71">
        <f>(VLOOKUP($A14,'Base de dados 2015'!$A$4159:$Q$4597,12,0))/1000000</f>
        <v>24131.973990300001</v>
      </c>
      <c r="F14" s="71">
        <f>(VLOOKUP($A14,'Base de dados 2016'!$A$4277:$L$4908,12,0))/1000000</f>
        <v>26451.663541360002</v>
      </c>
      <c r="G14" s="71">
        <f>(VLOOKUP($A14,'Base de dados 2017'!$A$4421:$L$5052,12,0))/1000000</f>
        <v>28152.083558330003</v>
      </c>
    </row>
    <row r="15" spans="1:7">
      <c r="A15" s="60" t="s">
        <v>5141</v>
      </c>
      <c r="B15" s="60" t="s">
        <v>5185</v>
      </c>
      <c r="C15" s="71">
        <f>VLOOKUP($A15,'Base de dados 2013'!$A$102:$F$129,4,0)/1000000</f>
        <v>26.895563900000003</v>
      </c>
      <c r="D15" s="71">
        <f>(VLOOKUP($A15,'Base de dados 2014'!$A$4108:$Q$4391,12,0))/1000000</f>
        <v>29.694374449999998</v>
      </c>
      <c r="E15" s="71">
        <f>(VLOOKUP($A15,'Base de dados 2015'!$A$4159:$Q$4597,12,0))/1000000</f>
        <v>34.100282869999994</v>
      </c>
      <c r="F15" s="71">
        <f>(VLOOKUP($A15,'Base de dados 2016'!$A$4277:$L$4908,12,0))/1000000</f>
        <v>44.733676100000004</v>
      </c>
      <c r="G15" s="71">
        <f>(VLOOKUP($A15,'Base de dados 2017'!$A$4421:$L$5052,12,0))/1000000</f>
        <v>39.281494719999998</v>
      </c>
    </row>
    <row r="16" spans="1:7">
      <c r="A16" s="60" t="s">
        <v>5142</v>
      </c>
      <c r="B16" s="60" t="s">
        <v>5186</v>
      </c>
      <c r="C16" s="71">
        <f>VLOOKUP($A16,'Base de dados 2013'!$A$102:$F$129,4,0)/1000000</f>
        <v>406.68023502999995</v>
      </c>
      <c r="D16" s="71">
        <f>(VLOOKUP($A16,'Base de dados 2014'!$A$4108:$Q$4391,12,0))/1000000</f>
        <v>1035.36054188</v>
      </c>
      <c r="E16" s="71">
        <f>(VLOOKUP($A16,'Base de dados 2015'!$A$4159:$Q$4597,12,0))/1000000</f>
        <v>760.58189265999999</v>
      </c>
      <c r="F16" s="71">
        <f>(VLOOKUP($A16,'Base de dados 2016'!$A$4277:$L$4908,12,0))/1000000</f>
        <v>1047.21923552</v>
      </c>
      <c r="G16" s="71">
        <f>(VLOOKUP($A16,'Base de dados 2017'!$A$4421:$L$5052,12,0))/1000000</f>
        <v>859.04207698000005</v>
      </c>
    </row>
    <row r="17" spans="1:7">
      <c r="A17" s="60" t="s">
        <v>5143</v>
      </c>
      <c r="B17" s="60" t="s">
        <v>5187</v>
      </c>
      <c r="C17" s="71">
        <f>VLOOKUP($A17,'Base de dados 2013'!$A$102:$F$129,4,0)/1000000</f>
        <v>8311.2858473899996</v>
      </c>
      <c r="D17" s="71">
        <f>(VLOOKUP($A17,'Base de dados 2014'!$A$4108:$Q$4391,12,0))/1000000</f>
        <v>8381.8980807600001</v>
      </c>
      <c r="E17" s="71">
        <f>(VLOOKUP($A17,'Base de dados 2015'!$A$4159:$Q$4597,12,0))/1000000</f>
        <v>10600.27924575</v>
      </c>
      <c r="F17" s="71">
        <f>(VLOOKUP($A17,'Base de dados 2016'!$A$4277:$L$4908,12,0))/1000000</f>
        <v>10230.056965</v>
      </c>
      <c r="G17" s="71">
        <f>(VLOOKUP($A17,'Base de dados 2017'!$A$4421:$L$5052,12,0))/1000000</f>
        <v>11009.23849507</v>
      </c>
    </row>
    <row r="18" spans="1:7">
      <c r="A18" s="60" t="s">
        <v>5144</v>
      </c>
      <c r="B18" s="60" t="s">
        <v>5188</v>
      </c>
      <c r="C18" s="71">
        <f>VLOOKUP($A18,'Base de dados 2013'!$A$102:$F$129,4,0)/1000000</f>
        <v>120700.37440946001</v>
      </c>
      <c r="D18" s="71">
        <f>(VLOOKUP($A18,'Base de dados 2014'!$A$4108:$Q$4391,12,0))/1000000</f>
        <v>128514.46231690001</v>
      </c>
      <c r="E18" s="71">
        <f>(VLOOKUP($A18,'Base de dados 2015'!$A$4159:$Q$4597,12,0))/1000000</f>
        <v>160843.26822159</v>
      </c>
      <c r="F18" s="71">
        <f>(VLOOKUP($A18,'Base de dados 2016'!$A$4277:$L$4908,12,0))/1000000</f>
        <v>170147.18157992998</v>
      </c>
      <c r="G18" s="71">
        <f>(VLOOKUP($A18,'Base de dados 2017'!$A$4421:$L$5052,12,0))/1000000</f>
        <v>152519.91975889003</v>
      </c>
    </row>
    <row r="19" spans="1:7">
      <c r="A19" s="60" t="s">
        <v>5145</v>
      </c>
      <c r="B19" s="60" t="s">
        <v>5189</v>
      </c>
      <c r="C19" s="71">
        <f>VLOOKUP($A19,'Base de dados 2013'!$A$102:$F$129,4,0)/1000000</f>
        <v>27099.566391260003</v>
      </c>
      <c r="D19" s="71">
        <f>(VLOOKUP($A19,'Base de dados 2014'!$A$4108:$Q$4391,12,0))/1000000</f>
        <v>27392.069732749998</v>
      </c>
      <c r="E19" s="71">
        <f>(VLOOKUP($A19,'Base de dados 2015'!$A$4159:$Q$4597,12,0))/1000000</f>
        <v>36483.122508340006</v>
      </c>
      <c r="F19" s="71">
        <f>(VLOOKUP($A19,'Base de dados 2016'!$A$4277:$L$4908,12,0))/1000000</f>
        <v>17507.491627110001</v>
      </c>
      <c r="G19" s="71">
        <f>(VLOOKUP($A19,'Base de dados 2017'!$A$4421:$L$5052,12,0))/1000000</f>
        <v>29548.381395970002</v>
      </c>
    </row>
    <row r="20" spans="1:7">
      <c r="A20" s="60" t="s">
        <v>5172</v>
      </c>
      <c r="B20" s="60" t="s">
        <v>5190</v>
      </c>
      <c r="C20" s="71">
        <f>VLOOKUP($A20,'Base de dados 2013'!$A$102:$F$129,4,0)/1000000</f>
        <v>45032.601062829999</v>
      </c>
      <c r="D20" s="71">
        <f>(VLOOKUP($A20,'Base de dados 2014'!$A$4108:$Q$4391,12,0))/1000000</f>
        <v>49245.421944959999</v>
      </c>
      <c r="E20" s="71">
        <f>(VLOOKUP($A20,'Base de dados 2015'!$A$4159:$Q$4597,12,0))/1000000</f>
        <v>30986.34858428</v>
      </c>
      <c r="F20" s="71">
        <f>(VLOOKUP($A20,'Base de dados 2016'!$A$4277:$L$4908,12,0))/1000000</f>
        <v>25654.666672269999</v>
      </c>
      <c r="G20" s="71">
        <f>(VLOOKUP($A20,'Base de dados 2017'!$A$4421:$L$5052,12,0))/1000000</f>
        <v>26595.638307320001</v>
      </c>
    </row>
    <row r="21" spans="1:7">
      <c r="A21" s="60" t="s">
        <v>5146</v>
      </c>
      <c r="B21" s="60" t="s">
        <v>5191</v>
      </c>
      <c r="C21" s="71">
        <f>VLOOKUP($A21,'Base de dados 2013'!$A$102:$F$129,4,0)/1000000</f>
        <v>31770.367570910003</v>
      </c>
      <c r="D21" s="71">
        <f>(VLOOKUP($A21,'Base de dados 2014'!$A$4108:$Q$4391,12,0))/1000000</f>
        <v>32612.82068669</v>
      </c>
      <c r="E21" s="71">
        <f>(VLOOKUP($A21,'Base de dados 2015'!$A$4159:$Q$4597,12,0))/1000000</f>
        <v>20291.508219029998</v>
      </c>
      <c r="F21" s="71">
        <f>(VLOOKUP($A21,'Base de dados 2016'!$A$4277:$L$4908,12,0))/1000000</f>
        <v>15192.190380329999</v>
      </c>
      <c r="G21" s="71">
        <f>(VLOOKUP($A21,'Base de dados 2017'!$A$4421:$L$5052,12,0))/1000000</f>
        <v>16157.208996520001</v>
      </c>
    </row>
    <row r="22" spans="1:7">
      <c r="A22" s="60" t="s">
        <v>5147</v>
      </c>
      <c r="B22" s="60" t="s">
        <v>5192</v>
      </c>
      <c r="C22" s="71">
        <f>VLOOKUP($A22,'Base de dados 2013'!$A$102:$F$129,4,0)/1000000</f>
        <v>21613.688485639999</v>
      </c>
      <c r="D22" s="71">
        <f>(VLOOKUP($A22,'Base de dados 2014'!$A$4108:$Q$4391,12,0))/1000000</f>
        <v>24099.94166651</v>
      </c>
      <c r="E22" s="71">
        <f>(VLOOKUP($A22,'Base de dados 2015'!$A$4159:$Q$4597,12,0))/1000000</f>
        <v>13683.975447770001</v>
      </c>
      <c r="F22" s="71">
        <f>(VLOOKUP($A22,'Base de dados 2016'!$A$4277:$L$4908,12,0))/1000000</f>
        <v>8064.8718671099996</v>
      </c>
      <c r="G22" s="71">
        <f>(VLOOKUP($A22,'Base de dados 2017'!$A$4421:$L$5052,12,0))/1000000</f>
        <v>9734.0843115099997</v>
      </c>
    </row>
    <row r="23" spans="1:7">
      <c r="A23" s="60" t="s">
        <v>5148</v>
      </c>
      <c r="B23" s="60" t="s">
        <v>5193</v>
      </c>
      <c r="C23" s="71">
        <f>VLOOKUP($A23,'Base de dados 2013'!$A$102:$F$129,4,0)/1000000</f>
        <v>10156.67908527</v>
      </c>
      <c r="D23" s="71">
        <f>(VLOOKUP($A23,'Base de dados 2014'!$A$4108:$Q$4391,12,0))/1000000</f>
        <v>8512.8790201800002</v>
      </c>
      <c r="E23" s="71">
        <f>(VLOOKUP($A23,'Base de dados 2015'!$A$4159:$Q$4597,12,0))/1000000</f>
        <v>6607.5327712600001</v>
      </c>
      <c r="F23" s="71">
        <f>(VLOOKUP($A23,'Base de dados 2016'!$A$4277:$L$4908,12,0))/1000000</f>
        <v>7127.3185132200006</v>
      </c>
      <c r="G23" s="71">
        <f>(VLOOKUP($A23,'Base de dados 2017'!$A$4421:$L$5052,12,0))/1000000</f>
        <v>6423.1246850099997</v>
      </c>
    </row>
    <row r="24" spans="1:7">
      <c r="A24" s="60" t="s">
        <v>5149</v>
      </c>
      <c r="B24" s="60" t="s">
        <v>5194</v>
      </c>
      <c r="C24" s="71">
        <f>VLOOKUP($A24,'Base de dados 2013'!$A$102:$F$129,4,0)/1000000</f>
        <v>4424.131978110001</v>
      </c>
      <c r="D24" s="71">
        <f>(VLOOKUP($A24,'Base de dados 2014'!$A$4108:$Q$4391,12,0))/1000000</f>
        <v>7411.38601638</v>
      </c>
      <c r="E24" s="71">
        <f>(VLOOKUP($A24,'Base de dados 2015'!$A$4159:$Q$4597,12,0))/1000000</f>
        <v>2383.7404389799999</v>
      </c>
      <c r="F24" s="71">
        <f>(VLOOKUP($A24,'Base de dados 2016'!$A$4277:$L$4908,12,0))/1000000</f>
        <v>391.61702298</v>
      </c>
      <c r="G24" s="71">
        <f>(VLOOKUP($A24,'Base de dados 2017'!$A$4421:$L$5052,12,0))/1000000</f>
        <v>1487.95064955</v>
      </c>
    </row>
    <row r="25" spans="1:7">
      <c r="A25" s="60" t="s">
        <v>5150</v>
      </c>
      <c r="B25" s="60" t="s">
        <v>5195</v>
      </c>
      <c r="C25" s="71">
        <f>VLOOKUP($A25,'Base de dados 2013'!$A$102:$F$129,4,0)/1000000</f>
        <v>609.99015627999995</v>
      </c>
      <c r="D25" s="71">
        <f>(VLOOKUP($A25,'Base de dados 2014'!$A$4108:$Q$4391,12,0))/1000000</f>
        <v>1227.61743856</v>
      </c>
      <c r="E25" s="71">
        <f>(VLOOKUP($A25,'Base de dados 2015'!$A$4159:$Q$4597,12,0))/1000000</f>
        <v>1014.9631672300001</v>
      </c>
      <c r="F25" s="71">
        <f>(VLOOKUP($A25,'Base de dados 2016'!$A$4277:$L$4908,12,0))/1000000</f>
        <v>779.88046141999996</v>
      </c>
      <c r="G25" s="71">
        <f>(VLOOKUP($A25,'Base de dados 2017'!$A$4421:$L$5052,12,0))/1000000</f>
        <v>678.99391435000007</v>
      </c>
    </row>
    <row r="26" spans="1:7">
      <c r="A26" s="60" t="s">
        <v>5151</v>
      </c>
      <c r="B26" s="60" t="s">
        <v>5196</v>
      </c>
      <c r="C26" s="71">
        <f>VLOOKUP($A26,'Base de dados 2013'!$A$102:$F$129,4,0)/1000000</f>
        <v>7151.4729602399993</v>
      </c>
      <c r="D26" s="71">
        <f>(VLOOKUP($A26,'Base de dados 2014'!$A$4108:$Q$4391,12,0))/1000000</f>
        <v>6942.2649981300001</v>
      </c>
      <c r="E26" s="71">
        <f>(VLOOKUP($A26,'Base de dados 2015'!$A$4159:$Q$4597,12,0))/1000000</f>
        <v>3671.4079733600001</v>
      </c>
      <c r="F26" s="71">
        <f>(VLOOKUP($A26,'Base de dados 2016'!$A$4277:$L$4908,12,0))/1000000</f>
        <v>4861.6979759000005</v>
      </c>
      <c r="G26" s="71">
        <f>(VLOOKUP($A26,'Base de dados 2017'!$A$4421:$L$5052,12,0))/1000000</f>
        <v>4036.0200585299999</v>
      </c>
    </row>
    <row r="27" spans="1:7">
      <c r="A27" s="60" t="s">
        <v>5152</v>
      </c>
      <c r="B27" s="60" t="s">
        <v>5197</v>
      </c>
      <c r="C27" s="71">
        <f>VLOOKUP($A27,'Base de dados 2013'!$A$102:$F$129,4,0)/1000000</f>
        <v>1076.6383972900001</v>
      </c>
      <c r="D27" s="71">
        <f>(VLOOKUP($A27,'Base de dados 2014'!$A$4108:$Q$4391,12,0))/1000000</f>
        <v>1051.3328051999999</v>
      </c>
      <c r="E27" s="71">
        <f>(VLOOKUP($A27,'Base de dados 2015'!$A$4159:$Q$4597,12,0))/1000000</f>
        <v>3624.7287856799999</v>
      </c>
      <c r="F27" s="71">
        <f>(VLOOKUP($A27,'Base de dados 2016'!$A$4277:$L$4908,12,0))/1000000</f>
        <v>4429.2808316400005</v>
      </c>
      <c r="G27" s="71">
        <f>(VLOOKUP($A27,'Base de dados 2017'!$A$4421:$L$5052,12,0))/1000000</f>
        <v>4235.4646883699997</v>
      </c>
    </row>
    <row r="28" spans="1:7">
      <c r="A28" s="60" t="s">
        <v>5153</v>
      </c>
      <c r="B28" s="60" t="s">
        <v>5198</v>
      </c>
      <c r="C28" s="71">
        <f>VLOOKUP($A28,'Base de dados 2013'!$A$102:$F$129,4,0)/1000000</f>
        <v>0</v>
      </c>
      <c r="D28" s="71">
        <f>(VLOOKUP($A28,'Base de dados 2014'!$A$4108:$Q$4391,12,0))/1000000</f>
        <v>0</v>
      </c>
      <c r="E28" s="71">
        <f>(VLOOKUP($A28,'Base de dados 2015'!$A$4159:$Q$4597,12,0))/1000000</f>
        <v>0</v>
      </c>
      <c r="F28" s="71">
        <f>(VLOOKUP($A28,'Base de dados 2016'!$A$4277:$L$4908,12,0))/1000000</f>
        <v>0</v>
      </c>
      <c r="G28" s="71">
        <f>(VLOOKUP($A28,'Base de dados 2017'!$A$4421:$L$5052,12,0))/1000000</f>
        <v>0</v>
      </c>
    </row>
    <row r="29" spans="1:7">
      <c r="A29" s="60" t="s">
        <v>5154</v>
      </c>
      <c r="B29" s="60" t="s">
        <v>5199</v>
      </c>
      <c r="C29" s="71">
        <f>VLOOKUP($A29,'Base de dados 2013'!$A$102:$F$129,4,0)/1000000</f>
        <v>47691.524329589993</v>
      </c>
      <c r="D29" s="71">
        <f>(VLOOKUP($A29,'Base de dados 2014'!$A$4108:$Q$4391,12,0))/1000000</f>
        <v>61758.272295660005</v>
      </c>
      <c r="E29" s="71">
        <f>(VLOOKUP($A29,'Base de dados 2015'!$A$4159:$Q$4597,12,0))/1000000</f>
        <v>68414.288522620001</v>
      </c>
      <c r="F29" s="71">
        <f>(VLOOKUP($A29,'Base de dados 2016'!$A$4277:$L$4908,12,0))/1000000</f>
        <v>81847.640334470008</v>
      </c>
      <c r="G29" s="71">
        <f>(VLOOKUP($A29,'Base de dados 2017'!$A$4421:$L$5052,12,0))/1000000</f>
        <v>87411.791975119995</v>
      </c>
    </row>
    <row r="30" spans="1:7">
      <c r="A30" s="60" t="s">
        <v>5155</v>
      </c>
      <c r="B30" s="60" t="s">
        <v>5200</v>
      </c>
      <c r="C30" s="71">
        <f>VLOOKUP($A30,'Base de dados 2013'!$A$102:$F$129,4,0)/1000000</f>
        <v>1734.87465754</v>
      </c>
      <c r="D30" s="71">
        <f>(VLOOKUP($A30,'Base de dados 2014'!$A$4108:$Q$4391,12,0))/1000000</f>
        <v>1731.2793720999998</v>
      </c>
      <c r="E30" s="71">
        <f>(VLOOKUP($A30,'Base de dados 2015'!$A$4159:$Q$4597,12,0))/1000000</f>
        <v>955.34216529999992</v>
      </c>
      <c r="F30" s="71">
        <f>(VLOOKUP($A30,'Base de dados 2016'!$A$4277:$L$4908,12,0))/1000000</f>
        <v>1375.5949604500001</v>
      </c>
      <c r="G30" s="71">
        <f>(VLOOKUP($A30,'Base de dados 2017'!$A$4421:$L$5052,12,0))/1000000</f>
        <v>1287.9955150000001</v>
      </c>
    </row>
    <row r="31" spans="1:7">
      <c r="C31" s="71"/>
      <c r="D31" s="71"/>
      <c r="E31" s="71"/>
      <c r="F31" s="71"/>
      <c r="G31" s="7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G30"/>
  <sheetViews>
    <sheetView topLeftCell="C7" workbookViewId="0">
      <selection activeCell="C4" sqref="C4:G30"/>
    </sheetView>
  </sheetViews>
  <sheetFormatPr defaultRowHeight="15"/>
  <cols>
    <col min="1" max="1" width="100.140625" style="60" bestFit="1" customWidth="1"/>
    <col min="2" max="2" width="94.5703125" style="60" bestFit="1" customWidth="1"/>
    <col min="3" max="16384" width="9.140625" style="60"/>
  </cols>
  <sheetData>
    <row r="2" spans="1:7">
      <c r="C2" s="60">
        <v>2013</v>
      </c>
      <c r="D2" s="60">
        <v>2014</v>
      </c>
      <c r="E2" s="60">
        <v>2015</v>
      </c>
      <c r="F2" s="60">
        <v>2016</v>
      </c>
      <c r="G2" s="60">
        <v>2017</v>
      </c>
    </row>
    <row r="3" spans="1:7">
      <c r="A3" s="60" t="s">
        <v>5687</v>
      </c>
      <c r="B3" s="60" t="s">
        <v>5686</v>
      </c>
    </row>
    <row r="4" spans="1:7">
      <c r="A4" s="60" t="s">
        <v>5171</v>
      </c>
      <c r="B4" s="60" t="s">
        <v>5902</v>
      </c>
      <c r="C4" s="71">
        <f>VLOOKUP($A4,'Base de dados 2013'!$A$102:$F$129,5,0)/1000000</f>
        <v>400247.51915396994</v>
      </c>
      <c r="D4" s="71">
        <f>(VLOOKUP($A4,'Base de dados 2014'!$A$4108:$Q$4391,7,0))/1000000</f>
        <v>389364.20528440998</v>
      </c>
      <c r="E4" s="71">
        <f>(VLOOKUP($A4,'Base de dados 2015'!$A$4159:$Q$4597,7,0))/1000000</f>
        <v>469415.82108776004</v>
      </c>
      <c r="F4" s="71">
        <f>(VLOOKUP($A4,'Base de dados 2016'!$A$4277:$G$4908,7,0))/1000000</f>
        <v>468798.99657589995</v>
      </c>
      <c r="G4" s="71">
        <f>(VLOOKUP($A4,'Base de dados 2017'!$A$4421:$L$5052,7,0))/1000000</f>
        <v>522786.79136671993</v>
      </c>
    </row>
    <row r="5" spans="1:7">
      <c r="A5" s="60" t="s">
        <v>5132</v>
      </c>
      <c r="B5" s="60" t="s">
        <v>5176</v>
      </c>
      <c r="C5" s="71">
        <f>VLOOKUP($A5,'Base de dados 2013'!$A$102:$F$129,5,0)/1000000</f>
        <v>89782.160116230007</v>
      </c>
      <c r="D5" s="71">
        <f>(VLOOKUP($A5,'Base de dados 2014'!$A$4108:$Q$4391,7,0))/1000000</f>
        <v>92781.096561140002</v>
      </c>
      <c r="E5" s="71">
        <f>(VLOOKUP($A5,'Base de dados 2015'!$A$4159:$Q$4597,7,0))/1000000</f>
        <v>106891.57301446999</v>
      </c>
      <c r="F5" s="71">
        <f>(VLOOKUP($A5,'Base de dados 2016'!$A$4277:$G$4908,7,0))/1000000</f>
        <v>115381.59469207001</v>
      </c>
      <c r="G5" s="71">
        <f>(VLOOKUP($A5,'Base de dados 2017'!$A$4421:$L$5052,7,0))/1000000</f>
        <v>119817.82672204998</v>
      </c>
    </row>
    <row r="6" spans="1:7">
      <c r="A6" s="60" t="s">
        <v>5133</v>
      </c>
      <c r="B6" s="60" t="s">
        <v>5177</v>
      </c>
      <c r="C6" s="71">
        <f>VLOOKUP($A6,'Base de dados 2013'!$A$102:$F$129,5,0)/1000000</f>
        <v>83834.477625790008</v>
      </c>
      <c r="D6" s="71">
        <f>(VLOOKUP($A6,'Base de dados 2014'!$A$4108:$Q$4391,7,0))/1000000</f>
        <v>86951.793644370002</v>
      </c>
      <c r="E6" s="71">
        <f>(VLOOKUP($A6,'Base de dados 2015'!$A$4159:$Q$4597,7,0))/1000000</f>
        <v>99817.881052369994</v>
      </c>
      <c r="F6" s="71">
        <f>(VLOOKUP($A6,'Base de dados 2016'!$A$4277:$G$4908,7,0))/1000000</f>
        <v>108289.90290795</v>
      </c>
      <c r="G6" s="71">
        <f>(VLOOKUP($A6,'Base de dados 2017'!$A$4421:$L$5052,7,0))/1000000</f>
        <v>111310.59607011999</v>
      </c>
    </row>
    <row r="7" spans="1:7">
      <c r="A7" s="60" t="s">
        <v>5134</v>
      </c>
      <c r="B7" s="60" t="s">
        <v>5178</v>
      </c>
      <c r="C7" s="71">
        <f>VLOOKUP($A7,'Base de dados 2013'!$A$102:$F$129,5,0)/1000000</f>
        <v>5788.2425453799988</v>
      </c>
      <c r="D7" s="71">
        <f>(VLOOKUP($A7,'Base de dados 2014'!$A$4108:$Q$4391,7,0))/1000000</f>
        <v>5715.9670963200006</v>
      </c>
      <c r="E7" s="71">
        <f>(VLOOKUP($A7,'Base de dados 2015'!$A$4159:$Q$4597,7,0))/1000000</f>
        <v>6898.3822593800005</v>
      </c>
      <c r="F7" s="71">
        <f>(VLOOKUP($A7,'Base de dados 2016'!$A$4277:$G$4908,7,0))/1000000</f>
        <v>6866.2781384700002</v>
      </c>
      <c r="G7" s="71">
        <f>(VLOOKUP($A7,'Base de dados 2017'!$A$4421:$L$5052,7,0))/1000000</f>
        <v>8273.8641478699992</v>
      </c>
    </row>
    <row r="8" spans="1:7">
      <c r="A8" s="60" t="s">
        <v>5135</v>
      </c>
      <c r="B8" s="60" t="s">
        <v>5179</v>
      </c>
      <c r="C8" s="71">
        <f>VLOOKUP($A8,'Base de dados 2013'!$A$102:$F$129,5,0)/1000000</f>
        <v>159.43994506000001</v>
      </c>
      <c r="D8" s="71">
        <f>(VLOOKUP($A8,'Base de dados 2014'!$A$4108:$Q$4391,7,0))/1000000</f>
        <v>113.33582045</v>
      </c>
      <c r="E8" s="71">
        <f>(VLOOKUP($A8,'Base de dados 2015'!$A$4159:$Q$4597,7,0))/1000000</f>
        <v>175.30970271999999</v>
      </c>
      <c r="F8" s="71">
        <f>(VLOOKUP($A8,'Base de dados 2016'!$A$4277:$G$4908,7,0))/1000000</f>
        <v>225.41364565000001</v>
      </c>
      <c r="G8" s="71">
        <f>(VLOOKUP($A8,'Base de dados 2017'!$A$4421:$L$5052,7,0))/1000000</f>
        <v>233.36650405999998</v>
      </c>
    </row>
    <row r="9" spans="1:7">
      <c r="A9" s="60" t="s">
        <v>5136</v>
      </c>
      <c r="B9" s="60" t="s">
        <v>5180</v>
      </c>
      <c r="C9" s="71">
        <f>VLOOKUP($A9,'Base de dados 2013'!$A$102:$F$129,5,0)/1000000</f>
        <v>12378.872492759998</v>
      </c>
      <c r="D9" s="71">
        <f>(VLOOKUP($A9,'Base de dados 2014'!$A$4108:$Q$4391,7,0))/1000000</f>
        <v>12445.001566310002</v>
      </c>
      <c r="E9" s="71">
        <f>(VLOOKUP($A9,'Base de dados 2015'!$A$4159:$Q$4597,7,0))/1000000</f>
        <v>16191.465632019999</v>
      </c>
      <c r="F9" s="71">
        <f>(VLOOKUP($A9,'Base de dados 2016'!$A$4277:$G$4908,7,0))/1000000</f>
        <v>17654.50206133</v>
      </c>
      <c r="G9" s="71">
        <f>(VLOOKUP($A9,'Base de dados 2017'!$A$4421:$L$5052,7,0))/1000000</f>
        <v>19600.328204540005</v>
      </c>
    </row>
    <row r="10" spans="1:7">
      <c r="A10" s="60" t="s">
        <v>5137</v>
      </c>
      <c r="B10" s="60" t="s">
        <v>5181</v>
      </c>
      <c r="C10" s="71">
        <f>VLOOKUP($A10,'Base de dados 2013'!$A$102:$F$129,5,0)/1000000</f>
        <v>8347.3774334999998</v>
      </c>
      <c r="D10" s="71">
        <f>(VLOOKUP($A10,'Base de dados 2014'!$A$4108:$Q$4391,7,0))/1000000</f>
        <v>8420.6324719999993</v>
      </c>
      <c r="E10" s="71">
        <f>(VLOOKUP($A10,'Base de dados 2015'!$A$4159:$Q$4597,7,0))/1000000</f>
        <v>10350.233179240002</v>
      </c>
      <c r="F10" s="71">
        <f>(VLOOKUP($A10,'Base de dados 2016'!$A$4277:$G$4908,7,0))/1000000</f>
        <v>11117.383881399999</v>
      </c>
      <c r="G10" s="71">
        <f>(VLOOKUP($A10,'Base de dados 2017'!$A$4421:$L$5052,7,0))/1000000</f>
        <v>12246.99165586</v>
      </c>
    </row>
    <row r="11" spans="1:7">
      <c r="A11" s="60" t="s">
        <v>5138</v>
      </c>
      <c r="B11" s="60" t="s">
        <v>5182</v>
      </c>
      <c r="C11" s="71">
        <f>VLOOKUP($A11,'Base de dados 2013'!$A$102:$F$129,5,0)/1000000</f>
        <v>696.68519621000007</v>
      </c>
      <c r="D11" s="71">
        <f>(VLOOKUP($A11,'Base de dados 2014'!$A$4108:$Q$4391,7,0))/1000000</f>
        <v>507.02712959999997</v>
      </c>
      <c r="E11" s="71">
        <f>(VLOOKUP($A11,'Base de dados 2015'!$A$4159:$Q$4597,7,0))/1000000</f>
        <v>819.65303038000002</v>
      </c>
      <c r="F11" s="71">
        <f>(VLOOKUP($A11,'Base de dados 2016'!$A$4277:$G$4908,7,0))/1000000</f>
        <v>570.31538323000007</v>
      </c>
      <c r="G11" s="71">
        <f>(VLOOKUP($A11,'Base de dados 2017'!$A$4421:$L$5052,7,0))/1000000</f>
        <v>364.81773526000001</v>
      </c>
    </row>
    <row r="12" spans="1:7">
      <c r="A12" s="60" t="s">
        <v>5139</v>
      </c>
      <c r="C12" s="71">
        <f>VLOOKUP($A12,'Base de dados 2013'!$A$102:$F$129,5,0)/1000000</f>
        <v>3334.8098630500003</v>
      </c>
      <c r="D12" s="71">
        <f>(VLOOKUP($A12,'Base de dados 2014'!$A$4108:$Q$4391,7,0))/1000000</f>
        <v>3517.34196471</v>
      </c>
      <c r="E12" s="71">
        <f>(VLOOKUP($A12,'Base de dados 2015'!$A$4159:$Q$4597,7,0))/1000000</f>
        <v>5021.5794223999992</v>
      </c>
      <c r="F12" s="71">
        <f>(VLOOKUP($A12,'Base de dados 2016'!$A$4277:$G$4908,7,0))/1000000</f>
        <v>5950.2462551499993</v>
      </c>
      <c r="G12" s="71">
        <f>(VLOOKUP($A12,'Base de dados 2017'!$A$4421:$L$5052,7,0))/1000000</f>
        <v>6988.5188134199989</v>
      </c>
    </row>
    <row r="13" spans="1:7">
      <c r="B13" s="60" t="s">
        <v>5183</v>
      </c>
      <c r="C13" s="71" t="e">
        <f>VLOOKUP($A13,'Base de dados 2013'!$A$102:$F$129,5,0)/1000000</f>
        <v>#N/A</v>
      </c>
      <c r="D13" s="71" t="e">
        <f>(VLOOKUP($A13,'Base de dados 2014'!$A$4108:$Q$4391,7,0))/1000000</f>
        <v>#N/A</v>
      </c>
      <c r="E13" s="71" t="e">
        <f>(VLOOKUP($A13,'Base de dados 2015'!$A$4159:$Q$4597,7,0))/1000000</f>
        <v>#N/A</v>
      </c>
      <c r="F13" s="71" t="e">
        <f>(VLOOKUP($A13,'Base de dados 2016'!$A$4277:$G$4908,7,0))/1000000</f>
        <v>#N/A</v>
      </c>
      <c r="G13" s="71" t="e">
        <f>(VLOOKUP($A13,'Base de dados 2017'!$A$4421:$L$5052,7,0))/1000000</f>
        <v>#N/A</v>
      </c>
    </row>
    <row r="14" spans="1:7">
      <c r="A14" s="60" t="s">
        <v>5140</v>
      </c>
      <c r="B14" s="60" t="s">
        <v>5184</v>
      </c>
      <c r="C14" s="71">
        <f>VLOOKUP($A14,'Base de dados 2013'!$A$102:$F$129,5,0)/1000000</f>
        <v>7014.240402389999</v>
      </c>
      <c r="D14" s="71">
        <f>(VLOOKUP($A14,'Base de dados 2014'!$A$4108:$Q$4391,7,0))/1000000</f>
        <v>11911.10874166</v>
      </c>
      <c r="E14" s="71">
        <f>(VLOOKUP($A14,'Base de dados 2015'!$A$4159:$Q$4597,7,0))/1000000</f>
        <v>16815.833825379999</v>
      </c>
      <c r="F14" s="71">
        <f>(VLOOKUP($A14,'Base de dados 2016'!$A$4277:$G$4908,7,0))/1000000</f>
        <v>18240.394429430002</v>
      </c>
      <c r="G14" s="71">
        <f>(VLOOKUP($A14,'Base de dados 2017'!$A$4421:$L$5052,7,0))/1000000</f>
        <v>16486.819179159997</v>
      </c>
    </row>
    <row r="15" spans="1:7">
      <c r="A15" s="60" t="s">
        <v>5141</v>
      </c>
      <c r="B15" s="60" t="s">
        <v>5185</v>
      </c>
      <c r="C15" s="71">
        <f>VLOOKUP($A15,'Base de dados 2013'!$A$102:$F$129,5,0)/1000000</f>
        <v>8.1693961000000002</v>
      </c>
      <c r="D15" s="71">
        <f>(VLOOKUP($A15,'Base de dados 2014'!$A$4108:$Q$4391,7,0))/1000000</f>
        <v>6.8519921100000003</v>
      </c>
      <c r="E15" s="71">
        <f>(VLOOKUP($A15,'Base de dados 2015'!$A$4159:$Q$4597,7,0))/1000000</f>
        <v>6.5241439999999997</v>
      </c>
      <c r="F15" s="71">
        <f>(VLOOKUP($A15,'Base de dados 2016'!$A$4277:$G$4908,7,0))/1000000</f>
        <v>6.0257969600000001</v>
      </c>
      <c r="G15" s="71">
        <f>(VLOOKUP($A15,'Base de dados 2017'!$A$4421:$L$5052,7,0))/1000000</f>
        <v>4.8671819599999999</v>
      </c>
    </row>
    <row r="16" spans="1:7">
      <c r="A16" s="60" t="s">
        <v>5142</v>
      </c>
      <c r="B16" s="60" t="s">
        <v>5186</v>
      </c>
      <c r="C16" s="71">
        <f>VLOOKUP($A16,'Base de dados 2013'!$A$102:$F$129,5,0)/1000000</f>
        <v>130.33784055999999</v>
      </c>
      <c r="D16" s="71">
        <f>(VLOOKUP($A16,'Base de dados 2014'!$A$4108:$Q$4391,7,0))/1000000</f>
        <v>78.274658410000001</v>
      </c>
      <c r="E16" s="71">
        <f>(VLOOKUP($A16,'Base de dados 2015'!$A$4159:$Q$4597,7,0))/1000000</f>
        <v>162.18595690999999</v>
      </c>
      <c r="F16" s="71">
        <f>(VLOOKUP($A16,'Base de dados 2016'!$A$4277:$G$4908,7,0))/1000000</f>
        <v>59.636685990000004</v>
      </c>
      <c r="G16" s="71">
        <f>(VLOOKUP($A16,'Base de dados 2017'!$A$4421:$L$5052,7,0))/1000000</f>
        <v>49.577419409999997</v>
      </c>
    </row>
    <row r="17" spans="1:7">
      <c r="A17" s="60" t="s">
        <v>5143</v>
      </c>
      <c r="B17" s="60" t="s">
        <v>5187</v>
      </c>
      <c r="C17" s="71">
        <f>VLOOKUP($A17,'Base de dados 2013'!$A$102:$F$129,5,0)/1000000</f>
        <v>8530.4419428900001</v>
      </c>
      <c r="D17" s="71">
        <f>(VLOOKUP($A17,'Base de dados 2014'!$A$4108:$Q$4391,7,0))/1000000</f>
        <v>8020.02147745</v>
      </c>
      <c r="E17" s="71">
        <f>(VLOOKUP($A17,'Base de dados 2015'!$A$4159:$Q$4597,7,0))/1000000</f>
        <v>9482.8480170700022</v>
      </c>
      <c r="F17" s="71">
        <f>(VLOOKUP($A17,'Base de dados 2016'!$A$4277:$G$4908,7,0))/1000000</f>
        <v>9806.1827553099993</v>
      </c>
      <c r="G17" s="71">
        <f>(VLOOKUP($A17,'Base de dados 2017'!$A$4421:$L$5052,7,0))/1000000</f>
        <v>10656.134871850001</v>
      </c>
    </row>
    <row r="18" spans="1:7">
      <c r="A18" s="60" t="s">
        <v>5144</v>
      </c>
      <c r="B18" s="60" t="s">
        <v>5188</v>
      </c>
      <c r="C18" s="71">
        <f>VLOOKUP($A18,'Base de dados 2013'!$A$102:$F$129,5,0)/1000000</f>
        <v>265920.84279506997</v>
      </c>
      <c r="D18" s="71">
        <f>(VLOOKUP($A18,'Base de dados 2014'!$A$4108:$Q$4391,7,0))/1000000</f>
        <v>246690.72832831999</v>
      </c>
      <c r="E18" s="71">
        <f>(VLOOKUP($A18,'Base de dados 2015'!$A$4159:$Q$4597,7,0))/1000000</f>
        <v>297715.99216709001</v>
      </c>
      <c r="F18" s="71">
        <f>(VLOOKUP($A18,'Base de dados 2016'!$A$4277:$G$4908,7,0))/1000000</f>
        <v>293520.55738946999</v>
      </c>
      <c r="G18" s="71">
        <f>(VLOOKUP($A18,'Base de dados 2017'!$A$4421:$L$5052,7,0))/1000000</f>
        <v>331696.07878118998</v>
      </c>
    </row>
    <row r="19" spans="1:7">
      <c r="A19" s="60" t="s">
        <v>5145</v>
      </c>
      <c r="B19" s="60" t="s">
        <v>5189</v>
      </c>
      <c r="C19" s="71">
        <f>VLOOKUP($A19,'Base de dados 2013'!$A$102:$F$129,5,0)/1000000</f>
        <v>16482.454167970001</v>
      </c>
      <c r="D19" s="71">
        <f>(VLOOKUP($A19,'Base de dados 2014'!$A$4108:$Q$4391,7,0))/1000000</f>
        <v>17431.121959010001</v>
      </c>
      <c r="E19" s="71">
        <f>(VLOOKUP($A19,'Base de dados 2015'!$A$4159:$Q$4597,7,0))/1000000</f>
        <v>22149.39833082</v>
      </c>
      <c r="F19" s="71">
        <f>(VLOOKUP($A19,'Base de dados 2016'!$A$4277:$G$4908,7,0))/1000000</f>
        <v>14129.410836290001</v>
      </c>
      <c r="G19" s="71">
        <f>(VLOOKUP($A19,'Base de dados 2017'!$A$4421:$L$5052,7,0))/1000000</f>
        <v>24475.159006560003</v>
      </c>
    </row>
    <row r="20" spans="1:7">
      <c r="A20" s="60" t="s">
        <v>5172</v>
      </c>
      <c r="B20" s="60" t="s">
        <v>5190</v>
      </c>
      <c r="C20" s="71">
        <f>VLOOKUP($A20,'Base de dados 2013'!$A$102:$F$129,5,0)/1000000</f>
        <v>15005.268478220001</v>
      </c>
      <c r="D20" s="71">
        <f>(VLOOKUP($A20,'Base de dados 2014'!$A$4108:$Q$4391,7,0))/1000000</f>
        <v>17820.45692782</v>
      </c>
      <c r="E20" s="71">
        <f>(VLOOKUP($A20,'Base de dados 2015'!$A$4159:$Q$4597,7,0))/1000000</f>
        <v>17604.710836729999</v>
      </c>
      <c r="F20" s="71">
        <f>(VLOOKUP($A20,'Base de dados 2016'!$A$4277:$G$4908,7,0))/1000000</f>
        <v>21014.264331349998</v>
      </c>
      <c r="G20" s="71">
        <f>(VLOOKUP($A20,'Base de dados 2017'!$A$4421:$L$5052,7,0))/1000000</f>
        <v>12968.600988239999</v>
      </c>
    </row>
    <row r="21" spans="1:7">
      <c r="A21" s="60" t="s">
        <v>5146</v>
      </c>
      <c r="B21" s="60" t="s">
        <v>5191</v>
      </c>
      <c r="C21" s="71">
        <f>VLOOKUP($A21,'Base de dados 2013'!$A$102:$F$129,5,0)/1000000</f>
        <v>3886.0055804899998</v>
      </c>
      <c r="D21" s="71">
        <f>(VLOOKUP($A21,'Base de dados 2014'!$A$4108:$Q$4391,7,0))/1000000</f>
        <v>4730.5611931700005</v>
      </c>
      <c r="E21" s="71">
        <f>(VLOOKUP($A21,'Base de dados 2015'!$A$4159:$Q$4597,7,0))/1000000</f>
        <v>5504.1307353200009</v>
      </c>
      <c r="F21" s="71">
        <f>(VLOOKUP($A21,'Base de dados 2016'!$A$4277:$G$4908,7,0))/1000000</f>
        <v>7057.8543706999999</v>
      </c>
      <c r="G21" s="71">
        <f>(VLOOKUP($A21,'Base de dados 2017'!$A$4421:$L$5052,7,0))/1000000</f>
        <v>3932.13656584</v>
      </c>
    </row>
    <row r="22" spans="1:7">
      <c r="A22" s="60" t="s">
        <v>5147</v>
      </c>
      <c r="B22" s="60" t="s">
        <v>5192</v>
      </c>
      <c r="C22" s="71">
        <f>VLOOKUP($A22,'Base de dados 2013'!$A$102:$F$129,5,0)/1000000</f>
        <v>2818.7027453999999</v>
      </c>
      <c r="D22" s="71">
        <f>(VLOOKUP($A22,'Base de dados 2014'!$A$4108:$Q$4391,7,0))/1000000</f>
        <v>4187.4906634700001</v>
      </c>
      <c r="E22" s="71">
        <f>(VLOOKUP($A22,'Base de dados 2015'!$A$4159:$Q$4597,7,0))/1000000</f>
        <v>4841.6449027300005</v>
      </c>
      <c r="F22" s="71">
        <f>(VLOOKUP($A22,'Base de dados 2016'!$A$4277:$G$4908,7,0))/1000000</f>
        <v>5894.4550449600001</v>
      </c>
      <c r="G22" s="71">
        <f>(VLOOKUP($A22,'Base de dados 2017'!$A$4421:$L$5052,7,0))/1000000</f>
        <v>3046.47951539</v>
      </c>
    </row>
    <row r="23" spans="1:7">
      <c r="A23" s="60" t="s">
        <v>5148</v>
      </c>
      <c r="B23" s="60" t="s">
        <v>5193</v>
      </c>
      <c r="C23" s="71">
        <f>VLOOKUP($A23,'Base de dados 2013'!$A$102:$F$129,5,0)/1000000</f>
        <v>1067.3028350899999</v>
      </c>
      <c r="D23" s="71">
        <f>(VLOOKUP($A23,'Base de dados 2014'!$A$4108:$Q$4391,7,0))/1000000</f>
        <v>543.07052970000007</v>
      </c>
      <c r="E23" s="71">
        <f>(VLOOKUP($A23,'Base de dados 2015'!$A$4159:$Q$4597,7,0))/1000000</f>
        <v>662.48583259000009</v>
      </c>
      <c r="F23" s="71">
        <f>(VLOOKUP($A23,'Base de dados 2016'!$A$4277:$G$4908,7,0))/1000000</f>
        <v>1163.39932574</v>
      </c>
      <c r="G23" s="71">
        <f>(VLOOKUP($A23,'Base de dados 2017'!$A$4421:$L$5052,7,0))/1000000</f>
        <v>885.65705045000004</v>
      </c>
    </row>
    <row r="24" spans="1:7">
      <c r="A24" s="60" t="s">
        <v>5149</v>
      </c>
      <c r="B24" s="60" t="s">
        <v>5194</v>
      </c>
      <c r="C24" s="71">
        <f>VLOOKUP($A24,'Base de dados 2013'!$A$102:$F$129,5,0)/1000000</f>
        <v>473.06420047</v>
      </c>
      <c r="D24" s="71">
        <f>(VLOOKUP($A24,'Base de dados 2014'!$A$4108:$Q$4391,7,0))/1000000</f>
        <v>1191.8427729500002</v>
      </c>
      <c r="E24" s="71">
        <f>(VLOOKUP($A24,'Base de dados 2015'!$A$4159:$Q$4597,7,0))/1000000</f>
        <v>793.47444511000003</v>
      </c>
      <c r="F24" s="71">
        <f>(VLOOKUP($A24,'Base de dados 2016'!$A$4277:$G$4908,7,0))/1000000</f>
        <v>1752.9890368999997</v>
      </c>
      <c r="G24" s="71">
        <f>(VLOOKUP($A24,'Base de dados 2017'!$A$4421:$L$5052,7,0))/1000000</f>
        <v>484.44437979000003</v>
      </c>
    </row>
    <row r="25" spans="1:7">
      <c r="A25" s="60" t="s">
        <v>5150</v>
      </c>
      <c r="B25" s="60" t="s">
        <v>5195</v>
      </c>
      <c r="C25" s="71">
        <f>VLOOKUP($A25,'Base de dados 2013'!$A$102:$F$129,5,0)/1000000</f>
        <v>168.72457908000001</v>
      </c>
      <c r="D25" s="71">
        <f>(VLOOKUP($A25,'Base de dados 2014'!$A$4108:$Q$4391,7,0))/1000000</f>
        <v>158.3328745</v>
      </c>
      <c r="E25" s="71">
        <f>(VLOOKUP($A25,'Base de dados 2015'!$A$4159:$Q$4597,7,0))/1000000</f>
        <v>155.27817210000001</v>
      </c>
      <c r="F25" s="71">
        <f>(VLOOKUP($A25,'Base de dados 2016'!$A$4277:$G$4908,7,0))/1000000</f>
        <v>163.53409916999999</v>
      </c>
      <c r="G25" s="71">
        <f>(VLOOKUP($A25,'Base de dados 2017'!$A$4421:$L$5052,7,0))/1000000</f>
        <v>143.26593363000003</v>
      </c>
    </row>
    <row r="26" spans="1:7">
      <c r="A26" s="60" t="s">
        <v>5151</v>
      </c>
      <c r="B26" s="60" t="s">
        <v>5196</v>
      </c>
      <c r="C26" s="71">
        <f>VLOOKUP($A26,'Base de dados 2013'!$A$102:$F$129,5,0)/1000000</f>
        <v>9475.5928452000007</v>
      </c>
      <c r="D26" s="71">
        <f>(VLOOKUP($A26,'Base de dados 2014'!$A$4108:$Q$4391,7,0))/1000000</f>
        <v>11101.612926439999</v>
      </c>
      <c r="E26" s="71">
        <f>(VLOOKUP($A26,'Base de dados 2015'!$A$4159:$Q$4597,7,0))/1000000</f>
        <v>9999.2943170899998</v>
      </c>
      <c r="F26" s="71">
        <f>(VLOOKUP($A26,'Base de dados 2016'!$A$4277:$G$4908,7,0))/1000000</f>
        <v>10473.244105989999</v>
      </c>
      <c r="G26" s="71">
        <f>(VLOOKUP($A26,'Base de dados 2017'!$A$4421:$L$5052,7,0))/1000000</f>
        <v>7631.530166399999</v>
      </c>
    </row>
    <row r="27" spans="1:7">
      <c r="A27" s="60" t="s">
        <v>5152</v>
      </c>
      <c r="B27" s="60" t="s">
        <v>5197</v>
      </c>
      <c r="C27" s="71">
        <f>VLOOKUP($A27,'Base de dados 2013'!$A$102:$F$129,5,0)/1000000</f>
        <v>1001.8812729800001</v>
      </c>
      <c r="D27" s="71">
        <f>(VLOOKUP($A27,'Base de dados 2014'!$A$4108:$Q$4391,7,0))/1000000</f>
        <v>638.10716075999994</v>
      </c>
      <c r="E27" s="71">
        <f>(VLOOKUP($A27,'Base de dados 2015'!$A$4159:$Q$4597,7,0))/1000000</f>
        <v>1152.5331671099998</v>
      </c>
      <c r="F27" s="71">
        <f>(VLOOKUP($A27,'Base de dados 2016'!$A$4277:$G$4908,7,0))/1000000</f>
        <v>1566.64271859</v>
      </c>
      <c r="G27" s="71">
        <f>(VLOOKUP($A27,'Base de dados 2017'!$A$4421:$L$5052,7,0))/1000000</f>
        <v>777.2239425800002</v>
      </c>
    </row>
    <row r="28" spans="1:7">
      <c r="A28" s="60" t="s">
        <v>5153</v>
      </c>
      <c r="B28" s="60" t="s">
        <v>5198</v>
      </c>
      <c r="C28" s="71">
        <f>VLOOKUP($A28,'Base de dados 2013'!$A$102:$F$129,5,0)/1000000</f>
        <v>0</v>
      </c>
      <c r="D28" s="71">
        <f>(VLOOKUP($A28,'Base de dados 2014'!$A$4108:$Q$4391,7,0))/1000000</f>
        <v>0</v>
      </c>
      <c r="E28" s="71">
        <f>(VLOOKUP($A28,'Base de dados 2015'!$A$4159:$Q$4597,7,0))/1000000</f>
        <v>0</v>
      </c>
      <c r="F28" s="71">
        <f>(VLOOKUP($A28,'Base de dados 2016'!$A$4277:$G$4908,7,0))/1000000</f>
        <v>0</v>
      </c>
      <c r="G28" s="71">
        <f>(VLOOKUP($A28,'Base de dados 2017'!$A$4421:$L$5052,7,0))/1000000</f>
        <v>0</v>
      </c>
    </row>
    <row r="29" spans="1:7">
      <c r="A29" s="60" t="s">
        <v>5154</v>
      </c>
      <c r="B29" s="60" t="s">
        <v>5199</v>
      </c>
      <c r="C29" s="71">
        <f>VLOOKUP($A29,'Base de dados 2013'!$A$102:$F$129,5,0)/1000000</f>
        <v>15060.023504770001</v>
      </c>
      <c r="D29" s="71">
        <f>(VLOOKUP($A29,'Base de dados 2014'!$A$4108:$Q$4391,7,0))/1000000</f>
        <v>15403.719358769999</v>
      </c>
      <c r="E29" s="71">
        <f>(VLOOKUP($A29,'Base de dados 2015'!$A$4159:$Q$4597,7,0))/1000000</f>
        <v>18330.93182243</v>
      </c>
      <c r="F29" s="71">
        <f>(VLOOKUP($A29,'Base de dados 2016'!$A$4277:$G$4908,7,0))/1000000</f>
        <v>20680.393933570005</v>
      </c>
      <c r="G29" s="71">
        <f>(VLOOKUP($A29,'Base de dados 2017'!$A$4421:$L$5052,7,0))/1000000</f>
        <v>22705.306304849997</v>
      </c>
    </row>
    <row r="30" spans="1:7">
      <c r="A30" s="60" t="s">
        <v>5155</v>
      </c>
      <c r="B30" s="60" t="s">
        <v>5200</v>
      </c>
      <c r="C30" s="71">
        <f>VLOOKUP($A30,'Base de dados 2013'!$A$102:$F$129,5,0)/1000000</f>
        <v>157.45192360000001</v>
      </c>
      <c r="D30" s="71">
        <f>(VLOOKUP($A30,'Base de dados 2014'!$A$4108:$Q$4391,7,0))/1000000</f>
        <v>152.27092006999999</v>
      </c>
      <c r="E30" s="71">
        <f>(VLOOKUP($A30,'Base de dados 2015'!$A$4159:$Q$4597,7,0))/1000000</f>
        <v>212.46431537000001</v>
      </c>
      <c r="F30" s="71">
        <f>(VLOOKUP($A30,'Base de dados 2016'!$A$4277:$G$4908,7,0))/1000000</f>
        <v>378.78790535000002</v>
      </c>
      <c r="G30" s="71">
        <f>(VLOOKUP($A30,'Base de dados 2017'!$A$4421:$L$5052,7,0))/1000000</f>
        <v>701.63776661999998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2"/>
  <sheetViews>
    <sheetView workbookViewId="0">
      <selection activeCell="H18" sqref="H18"/>
    </sheetView>
  </sheetViews>
  <sheetFormatPr defaultRowHeight="15"/>
  <cols>
    <col min="1" max="1" width="40.140625" bestFit="1" customWidth="1"/>
    <col min="2" max="2" width="9.140625" bestFit="1" customWidth="1"/>
    <col min="3" max="6" width="9.28515625" bestFit="1" customWidth="1"/>
  </cols>
  <sheetData>
    <row r="1" spans="1:6" s="60" customFormat="1"/>
    <row r="2" spans="1:6">
      <c r="B2">
        <v>2013</v>
      </c>
      <c r="C2">
        <v>2014</v>
      </c>
      <c r="D2">
        <v>2015</v>
      </c>
      <c r="E2">
        <v>2016</v>
      </c>
      <c r="F2">
        <v>2017</v>
      </c>
    </row>
    <row r="3" spans="1:6">
      <c r="A3" t="s">
        <v>5174</v>
      </c>
      <c r="B3" s="71"/>
      <c r="C3" s="71"/>
      <c r="D3" s="71"/>
      <c r="E3" s="71"/>
      <c r="F3" s="71"/>
    </row>
    <row r="4" spans="1:6">
      <c r="A4" t="s">
        <v>5175</v>
      </c>
      <c r="B4" s="71">
        <f>(VLOOKUP($A4,'Base de dados 2013'!$A$134:$F$144,6,0)/1000000)</f>
        <v>2985287.6611667196</v>
      </c>
      <c r="C4" s="71">
        <f>(VLOOKUP($A4,'Base de dados 2014'!$A$4687:$E$4938,5,0)+VLOOKUP($A4,'Base de dados 2014'!$A$4687:$E$4938,4,0)+VLOOKUP($A4,'Base de dados 2014'!$A$4687:$E$4938,3,0))/1000000</f>
        <v>3434735.5654754499</v>
      </c>
      <c r="D4" s="71">
        <f>(VLOOKUP($A4,'Base de dados 2015'!$A$4603:$E$4857,5,0)+VLOOKUP($A4,'Base de dados 2015'!$A$4603:$E$4857,4,0)+VLOOKUP($A4,'Base de dados 2015'!$A$4603:$E$4857,3,0))/1000000</f>
        <v>3667849.3015257102</v>
      </c>
      <c r="E4" s="71">
        <f>(VLOOKUP($A4,'Base de dados 2016'!$A$5135:$E$5379,5,0)+VLOOKUP($A4,'Base de dados 2016'!$A$5135:$E$5379,4,0)+VLOOKUP($A4,'Base de dados 2016'!$A$5135:$E$5379,3,0))/1000000</f>
        <v>3963616.27027835</v>
      </c>
      <c r="F4" s="71">
        <f>(VLOOKUP($A4,'Base de dados 2017'!$A$5279:$E$5535,5,0)+VLOOKUP($A4,'Base de dados 2017'!$A$5279:$E$5535,4,0)+VLOOKUP($A4,'Base de dados 2017'!$A$5279:$E$5535,3,0))/1000000</f>
        <v>3966890.0863474901</v>
      </c>
    </row>
    <row r="5" spans="1:6">
      <c r="A5" t="s">
        <v>4859</v>
      </c>
      <c r="B5" s="71">
        <f>(VLOOKUP($A5,'Base de dados 2013'!$A$134:$F$144,6,0)/1000000)</f>
        <v>2140707.45244268</v>
      </c>
      <c r="C5" s="71">
        <f>(VLOOKUP($A5,'Base de dados 2014'!$A$4687:$E$4938,5,0)+VLOOKUP($A5,'Base de dados 2014'!$A$4687:$E$4938,4,0)+VLOOKUP($A5,'Base de dados 2014'!$A$4687:$E$4938,3,0))/1000000</f>
        <v>2356178.5797065599</v>
      </c>
      <c r="D5" s="71">
        <f>(VLOOKUP($A5,'Base de dados 2015'!$A$4603:$E$4857,5,0)+VLOOKUP($A5,'Base de dados 2015'!$A$4603:$E$4857,4,0)+VLOOKUP($A5,'Base de dados 2015'!$A$4603:$E$4857,3,0))/1000000</f>
        <v>2677925.9258823004</v>
      </c>
      <c r="E5" s="71">
        <f>(VLOOKUP($A5,'Base de dados 2016'!$A$5135:$E$5379,5,0)+VLOOKUP($A5,'Base de dados 2016'!$A$5135:$E$5379,4,0)+VLOOKUP($A5,'Base de dados 2016'!$A$5135:$E$5379,3,0))/1000000</f>
        <v>2812031.23449323</v>
      </c>
      <c r="F5" s="71">
        <f>(VLOOKUP($A5,'Base de dados 2017'!$A$5279:$E$5535,5,0)+VLOOKUP($A5,'Base de dados 2017'!$A$5279:$E$5535,4,0)+VLOOKUP($A5,'Base de dados 2017'!$A$5279:$E$5535,3,0))/1000000</f>
        <v>2966394.7653542203</v>
      </c>
    </row>
    <row r="6" spans="1:6">
      <c r="A6" t="s">
        <v>4860</v>
      </c>
      <c r="B6" s="71">
        <f>(VLOOKUP($A6,'Base de dados 2013'!$A$134:$F$144,6,0)/1000000)</f>
        <v>713555.51301783987</v>
      </c>
      <c r="C6" s="71">
        <f>(VLOOKUP($A6,'Base de dados 2014'!$A$4687:$E$4938,5,0)+VLOOKUP($A6,'Base de dados 2014'!$A$4687:$E$4938,4,0)+VLOOKUP($A6,'Base de dados 2014'!$A$4687:$E$4938,3,0))/1000000</f>
        <v>767972.60751265008</v>
      </c>
      <c r="D6" s="71">
        <f>(VLOOKUP($A6,'Base de dados 2015'!$A$4603:$E$4857,5,0)+VLOOKUP($A6,'Base de dados 2015'!$A$4603:$E$4857,4,0)+VLOOKUP($A6,'Base de dados 2015'!$A$4603:$E$4857,3,0))/1000000</f>
        <v>904239.75036723993</v>
      </c>
      <c r="E6" s="71">
        <f>(VLOOKUP($A6,'Base de dados 2016'!$A$5135:$E$5379,5,0)+VLOOKUP($A6,'Base de dados 2016'!$A$5135:$E$5379,4,0)+VLOOKUP($A6,'Base de dados 2016'!$A$5135:$E$5379,3,0))/1000000</f>
        <v>957347.90005387017</v>
      </c>
      <c r="F6" s="71">
        <f>(VLOOKUP($A6,'Base de dados 2017'!$A$5279:$E$5535,5,0)+VLOOKUP($A6,'Base de dados 2017'!$A$5279:$E$5535,4,0)+VLOOKUP($A6,'Base de dados 2017'!$A$5279:$E$5535,3,0))/1000000</f>
        <v>1042532.75495247</v>
      </c>
    </row>
    <row r="7" spans="1:6">
      <c r="A7" t="s">
        <v>5156</v>
      </c>
      <c r="B7" s="71">
        <f>(VLOOKUP($A7,'Base de dados 2013'!$A$134:$F$144,6,0)/1000000)</f>
        <v>165521.42273043</v>
      </c>
      <c r="C7" s="71">
        <f>(VLOOKUP($A7,'Base de dados 2014'!$A$4687:$E$4938,5,0)+VLOOKUP($A7,'Base de dados 2014'!$A$4687:$E$4938,4,0)+VLOOKUP($A7,'Base de dados 2014'!$A$4687:$E$4938,3,0))/1000000</f>
        <v>198919.7146567</v>
      </c>
      <c r="D7" s="71">
        <f>(VLOOKUP($A7,'Base de dados 2015'!$A$4603:$E$4857,5,0)+VLOOKUP($A7,'Base de dados 2015'!$A$4603:$E$4857,4,0)+VLOOKUP($A7,'Base de dados 2015'!$A$4603:$E$4857,3,0))/1000000</f>
        <v>238947.71747549</v>
      </c>
      <c r="E7" s="71">
        <f>(VLOOKUP($A7,'Base de dados 2016'!$A$5135:$E$5379,5,0)+VLOOKUP($A7,'Base de dados 2016'!$A$5135:$E$5379,4,0)+VLOOKUP($A7,'Base de dados 2016'!$A$5135:$E$5379,3,0))/1000000</f>
        <v>226402.48856411999</v>
      </c>
      <c r="F7" s="71">
        <f>(VLOOKUP($A7,'Base de dados 2017'!$A$5279:$E$5535,5,0)+VLOOKUP($A7,'Base de dados 2017'!$A$5279:$E$5535,4,0)+VLOOKUP($A7,'Base de dados 2017'!$A$5279:$E$5535,3,0))/1000000</f>
        <v>227534.79439731999</v>
      </c>
    </row>
    <row r="8" spans="1:6">
      <c r="A8" t="s">
        <v>5157</v>
      </c>
      <c r="B8" s="71">
        <f>(VLOOKUP($A8,'Base de dados 2013'!$A$134:$F$144,6,0)/1000000)</f>
        <v>1261630.5166944105</v>
      </c>
      <c r="C8" s="71">
        <f>(VLOOKUP($A8,'Base de dados 2014'!$A$4687:$E$4938,5,0)+VLOOKUP($A8,'Base de dados 2014'!$A$4687:$E$4938,4,0)+VLOOKUP($A8,'Base de dados 2014'!$A$4687:$E$4938,3,0))/1000000</f>
        <v>1389286.2575372099</v>
      </c>
      <c r="D8" s="71">
        <f>(VLOOKUP($A8,'Base de dados 2015'!$A$4603:$E$4857,5,0)+VLOOKUP($A8,'Base de dados 2015'!$A$4603:$E$4857,4,0)+VLOOKUP($A8,'Base de dados 2015'!$A$4603:$E$4857,3,0))/1000000</f>
        <v>1534738.4580395701</v>
      </c>
      <c r="E8" s="71">
        <f>(VLOOKUP($A8,'Base de dados 2016'!$A$5135:$E$5379,5,0)+VLOOKUP($A8,'Base de dados 2016'!$A$5135:$E$5379,4,0)+VLOOKUP($A8,'Base de dados 2016'!$A$5135:$E$5379,3,0))/1000000</f>
        <v>1628280.8458752399</v>
      </c>
      <c r="F8" s="71">
        <f>(VLOOKUP($A8,'Base de dados 2017'!$A$5279:$E$5535,5,0)+VLOOKUP($A8,'Base de dados 2017'!$A$5279:$E$5535,4,0)+VLOOKUP($A8,'Base de dados 2017'!$A$5279:$E$5535,3,0))/1000000</f>
        <v>1696327.2160044299</v>
      </c>
    </row>
    <row r="9" spans="1:6">
      <c r="A9" t="s">
        <v>5173</v>
      </c>
      <c r="B9" s="71">
        <f>(VLOOKUP($A9,'Base de dados 2013'!$A$134:$F$144,6,0)/1000000)</f>
        <v>844580.20872403984</v>
      </c>
      <c r="C9" s="71">
        <f>(VLOOKUP($A9,'Base de dados 2014'!$A$4687:$E$4938,5,0)+VLOOKUP($A9,'Base de dados 2014'!$A$4687:$E$4938,4,0)+VLOOKUP($A9,'Base de dados 2014'!$A$4687:$E$4938,3,0))/1000000</f>
        <v>1078556.98576889</v>
      </c>
      <c r="D9" s="71">
        <f>(VLOOKUP($A9,'Base de dados 2015'!$A$4603:$E$4857,5,0)+VLOOKUP($A9,'Base de dados 2015'!$A$4603:$E$4857,4,0)+VLOOKUP($A9,'Base de dados 2015'!$A$4603:$E$4857,3,0))/1000000</f>
        <v>989923.37564340991</v>
      </c>
      <c r="E9" s="71">
        <f>(VLOOKUP($A9,'Base de dados 2016'!$A$5135:$E$5379,5,0)+VLOOKUP($A9,'Base de dados 2016'!$A$5135:$E$5379,4,0)+VLOOKUP($A9,'Base de dados 2016'!$A$5135:$E$5379,3,0))/1000000</f>
        <v>1151585.0357851202</v>
      </c>
      <c r="F9" s="71">
        <f>(VLOOKUP($A9,'Base de dados 2017'!$A$5279:$E$5535,5,0)+VLOOKUP($A9,'Base de dados 2017'!$A$5279:$E$5535,4,0)+VLOOKUP($A9,'Base de dados 2017'!$A$5279:$E$5535,3,0))/1000000</f>
        <v>1000495.3209932701</v>
      </c>
    </row>
    <row r="10" spans="1:6">
      <c r="A10" t="s">
        <v>5158</v>
      </c>
      <c r="B10" s="71">
        <f>(VLOOKUP($A10,'Base de dados 2013'!$A$134:$F$144,6,0)/1000000)</f>
        <v>155980.04853773001</v>
      </c>
      <c r="C10" s="71">
        <f>(VLOOKUP($A10,'Base de dados 2014'!$A$4687:$E$4938,5,0)+VLOOKUP($A10,'Base de dados 2014'!$A$4687:$E$4938,4,0)+VLOOKUP($A10,'Base de dados 2014'!$A$4687:$E$4938,3,0))/1000000</f>
        <v>153288.68945591</v>
      </c>
      <c r="D10" s="71">
        <f>(VLOOKUP($A10,'Base de dados 2015'!$A$4603:$E$4857,5,0)+VLOOKUP($A10,'Base de dados 2015'!$A$4603:$E$4857,4,0)+VLOOKUP($A10,'Base de dados 2015'!$A$4603:$E$4857,3,0))/1000000</f>
        <v>119441.24028597999</v>
      </c>
      <c r="E10" s="71">
        <f>(VLOOKUP($A10,'Base de dados 2016'!$A$5135:$E$5379,5,0)+VLOOKUP($A10,'Base de dados 2016'!$A$5135:$E$5379,4,0)+VLOOKUP($A10,'Base de dados 2016'!$A$5135:$E$5379,3,0))/1000000</f>
        <v>110858.04424351999</v>
      </c>
      <c r="F10" s="71">
        <f>(VLOOKUP($A10,'Base de dados 2017'!$A$5279:$E$5535,5,0)+VLOOKUP($A10,'Base de dados 2017'!$A$5279:$E$5535,4,0)+VLOOKUP($A10,'Base de dados 2017'!$A$5279:$E$5535,3,0))/1000000</f>
        <v>110926.45816727</v>
      </c>
    </row>
    <row r="11" spans="1:6">
      <c r="A11" t="s">
        <v>5159</v>
      </c>
      <c r="B11" s="71">
        <f>(VLOOKUP($A11,'Base de dados 2013'!$A$134:$F$144,6,0)/1000000)</f>
        <v>80794.295104810008</v>
      </c>
      <c r="C11" s="71">
        <f>(VLOOKUP($A11,'Base de dados 2014'!$A$4687:$E$4938,5,0)+VLOOKUP($A11,'Base de dados 2014'!$A$4687:$E$4938,4,0)+VLOOKUP($A11,'Base de dados 2014'!$A$4687:$E$4938,3,0))/1000000</f>
        <v>87808.47685375002</v>
      </c>
      <c r="D11" s="71">
        <f>(VLOOKUP($A11,'Base de dados 2015'!$A$4603:$E$4857,5,0)+VLOOKUP($A11,'Base de dados 2015'!$A$4603:$E$4857,4,0)+VLOOKUP($A11,'Base de dados 2015'!$A$4603:$E$4857,3,0))/1000000</f>
        <v>80681.158430519994</v>
      </c>
      <c r="E11" s="71">
        <f>(VLOOKUP($A11,'Base de dados 2016'!$A$5135:$E$5379,5,0)+VLOOKUP($A11,'Base de dados 2016'!$A$5135:$E$5379,4,0)+VLOOKUP($A11,'Base de dados 2016'!$A$5135:$E$5379,3,0))/1000000</f>
        <v>87855.097669369992</v>
      </c>
      <c r="F11" s="71">
        <f>(VLOOKUP($A11,'Base de dados 2017'!$A$5279:$E$5535,5,0)+VLOOKUP($A11,'Base de dados 2017'!$A$5279:$E$5535,4,0)+VLOOKUP($A11,'Base de dados 2017'!$A$5279:$E$5535,3,0))/1000000</f>
        <v>80363.481313420009</v>
      </c>
    </row>
    <row r="12" spans="1:6">
      <c r="A12" t="s">
        <v>5160</v>
      </c>
      <c r="B12" s="71">
        <f>(VLOOKUP($A12,'Base de dados 2013'!$A$134:$F$144,6,0)/1000000)</f>
        <v>607805.86508149991</v>
      </c>
      <c r="C12" s="71">
        <f>(VLOOKUP($A12,'Base de dados 2014'!$A$4687:$E$4938,5,0)+VLOOKUP($A12,'Base de dados 2014'!$A$4687:$E$4938,4,0)+VLOOKUP($A12,'Base de dados 2014'!$A$4687:$E$4938,3,0))/1000000</f>
        <v>837459.81945922994</v>
      </c>
      <c r="D12" s="71">
        <f>(VLOOKUP($A12,'Base de dados 2015'!$A$4603:$E$4857,5,0)+VLOOKUP($A12,'Base de dados 2015'!$A$4603:$E$4857,4,0)+VLOOKUP($A12,'Base de dados 2015'!$A$4603:$E$4857,3,0))/1000000</f>
        <v>789800.97692690988</v>
      </c>
      <c r="E12" s="71">
        <f>(VLOOKUP($A12,'Base de dados 2016'!$A$5135:$E$5379,5,0)+VLOOKUP($A12,'Base de dados 2016'!$A$5135:$E$5379,4,0)+VLOOKUP($A12,'Base de dados 2016'!$A$5135:$E$5379,3,0))/1000000</f>
        <v>952871.89387222996</v>
      </c>
      <c r="F12" s="71">
        <f>(VLOOKUP($A12,'Base de dados 2017'!$A$5279:$E$5535,5,0)+VLOOKUP($A12,'Base de dados 2017'!$A$5279:$E$5535,4,0)+VLOOKUP($A12,'Base de dados 2017'!$A$5279:$E$5535,3,0))/1000000</f>
        <v>809205.38151257997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F12"/>
  <sheetViews>
    <sheetView workbookViewId="0">
      <selection activeCell="C21" sqref="C21"/>
    </sheetView>
  </sheetViews>
  <sheetFormatPr defaultRowHeight="15"/>
  <cols>
    <col min="1" max="1" width="40.140625" style="60" bestFit="1" customWidth="1"/>
    <col min="2" max="2" width="9.140625" style="60" bestFit="1" customWidth="1"/>
    <col min="3" max="6" width="9.2851562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5174</v>
      </c>
      <c r="B3" s="71"/>
      <c r="C3" s="71"/>
      <c r="D3" s="71"/>
      <c r="E3" s="71"/>
      <c r="F3" s="71"/>
    </row>
    <row r="4" spans="1:6">
      <c r="A4" s="60" t="s">
        <v>5175</v>
      </c>
      <c r="B4" s="71">
        <f>(VLOOKUP($A4,'Base de dados 2013'!$A$134:$F$144,3,0)/1000000)</f>
        <v>1930402.8985558404</v>
      </c>
      <c r="C4" s="71">
        <f>(VLOOKUP($A4,'Base de dados 2014'!$A$4687:$E$4938,5,0))/1000000</f>
        <v>2308335.4911400597</v>
      </c>
      <c r="D4" s="71">
        <f>(VLOOKUP($A4,'Base de dados 2015'!$A$4603:$E$4857,5,0))/1000000</f>
        <v>2382042.5703902501</v>
      </c>
      <c r="E4" s="71">
        <f>(VLOOKUP($A4,'Base de dados 2016'!$A$5135:$E$5379,5,0))/1000000</f>
        <v>2661473.9919640198</v>
      </c>
      <c r="F4" s="71">
        <f>(VLOOKUP($A4,'Base de dados 2017'!$A$5279:$E$5535,5,0))/1000000</f>
        <v>2583727.1591850799</v>
      </c>
    </row>
    <row r="5" spans="1:6">
      <c r="A5" s="60" t="s">
        <v>4859</v>
      </c>
      <c r="B5" s="71">
        <f>(VLOOKUP($A5,'Base de dados 2013'!$A$134:$F$144,3,0)/1000000)</f>
        <v>1217912.5701023603</v>
      </c>
      <c r="C5" s="71">
        <f>(VLOOKUP($A5,'Base de dados 2014'!$A$4687:$E$4938,5,0))/1000000</f>
        <v>1367693.2942263298</v>
      </c>
      <c r="D5" s="71">
        <f>(VLOOKUP($A5,'Base de dados 2015'!$A$4603:$E$4857,5,0))/1000000</f>
        <v>1518408.1672459098</v>
      </c>
      <c r="E5" s="71">
        <f>(VLOOKUP($A5,'Base de dados 2016'!$A$5135:$E$5379,5,0))/1000000</f>
        <v>1621541.94170156</v>
      </c>
      <c r="F5" s="71">
        <f>(VLOOKUP($A5,'Base de dados 2017'!$A$5279:$E$5535,5,0))/1000000</f>
        <v>1684747.47887716</v>
      </c>
    </row>
    <row r="6" spans="1:6">
      <c r="A6" s="60" t="s">
        <v>4860</v>
      </c>
      <c r="B6" s="71">
        <f>(VLOOKUP($A6,'Base de dados 2013'!$A$134:$F$144,3,0)/1000000)</f>
        <v>221981.32387865992</v>
      </c>
      <c r="C6" s="71">
        <f>(VLOOKUP($A6,'Base de dados 2014'!$A$4687:$E$4938,5,0))/1000000</f>
        <v>239420.14367113003</v>
      </c>
      <c r="D6" s="71">
        <f>(VLOOKUP($A6,'Base de dados 2015'!$A$4603:$E$4857,5,0))/1000000</f>
        <v>256456.64416729001</v>
      </c>
      <c r="E6" s="71">
        <f>(VLOOKUP($A6,'Base de dados 2016'!$A$5135:$E$5379,5,0))/1000000</f>
        <v>277254.23148284003</v>
      </c>
      <c r="F6" s="71">
        <f>(VLOOKUP($A6,'Base de dados 2017'!$A$5279:$E$5535,5,0))/1000000</f>
        <v>304824.64532271004</v>
      </c>
    </row>
    <row r="7" spans="1:6">
      <c r="A7" s="60" t="s">
        <v>5156</v>
      </c>
      <c r="B7" s="71">
        <f>(VLOOKUP($A7,'Base de dados 2013'!$A$134:$F$144,3,0)/1000000)</f>
        <v>141705.98485019</v>
      </c>
      <c r="C7" s="71">
        <f>(VLOOKUP($A7,'Base de dados 2014'!$A$4687:$E$4938,5,0))/1000000</f>
        <v>170551.98927886999</v>
      </c>
      <c r="D7" s="71">
        <f>(VLOOKUP($A7,'Base de dados 2015'!$A$4603:$E$4857,5,0))/1000000</f>
        <v>208362.86473298</v>
      </c>
      <c r="E7" s="71">
        <f>(VLOOKUP($A7,'Base de dados 2016'!$A$5135:$E$5379,5,0))/1000000</f>
        <v>205008.76623901998</v>
      </c>
      <c r="F7" s="71">
        <f>(VLOOKUP($A7,'Base de dados 2017'!$A$5279:$E$5535,5,0))/1000000</f>
        <v>203158.87083915999</v>
      </c>
    </row>
    <row r="8" spans="1:6">
      <c r="A8" s="60" t="s">
        <v>5157</v>
      </c>
      <c r="B8" s="71">
        <f>(VLOOKUP($A8,'Base de dados 2013'!$A$134:$F$144,3,0)/1000000)</f>
        <v>854225.26137351047</v>
      </c>
      <c r="C8" s="71">
        <f>(VLOOKUP($A8,'Base de dados 2014'!$A$4687:$E$4938,5,0))/1000000</f>
        <v>957721.16127632989</v>
      </c>
      <c r="D8" s="71">
        <f>(VLOOKUP($A8,'Base de dados 2015'!$A$4603:$E$4857,5,0))/1000000</f>
        <v>1053588.6583456399</v>
      </c>
      <c r="E8" s="71">
        <f>(VLOOKUP($A8,'Base de dados 2016'!$A$5135:$E$5379,5,0))/1000000</f>
        <v>1139278.9439796999</v>
      </c>
      <c r="F8" s="71">
        <f>(VLOOKUP($A8,'Base de dados 2017'!$A$5279:$E$5535,5,0))/1000000</f>
        <v>1176763.96271529</v>
      </c>
    </row>
    <row r="9" spans="1:6">
      <c r="A9" s="60" t="s">
        <v>5173</v>
      </c>
      <c r="B9" s="71">
        <f>(VLOOKUP($A9,'Base de dados 2013'!$A$134:$F$144,3,0)/1000000)</f>
        <v>712490.3284534798</v>
      </c>
      <c r="C9" s="71">
        <f>(VLOOKUP($A9,'Base de dados 2014'!$A$4687:$E$4938,5,0))/1000000</f>
        <v>940642.19691373</v>
      </c>
      <c r="D9" s="71">
        <f>(VLOOKUP($A9,'Base de dados 2015'!$A$4603:$E$4857,5,0))/1000000</f>
        <v>863634.40314433991</v>
      </c>
      <c r="E9" s="71">
        <f>(VLOOKUP($A9,'Base de dados 2016'!$A$5135:$E$5379,5,0))/1000000</f>
        <v>1039932.0502624599</v>
      </c>
      <c r="F9" s="71">
        <f>(VLOOKUP($A9,'Base de dados 2017'!$A$5279:$E$5535,5,0))/1000000</f>
        <v>898979.68030792009</v>
      </c>
    </row>
    <row r="10" spans="1:6">
      <c r="A10" s="60" t="s">
        <v>5158</v>
      </c>
      <c r="B10" s="71">
        <f>(VLOOKUP($A10,'Base de dados 2013'!$A$134:$F$144,3,0)/1000000)</f>
        <v>66695.01025057002</v>
      </c>
      <c r="C10" s="71">
        <f>(VLOOKUP($A10,'Base de dados 2014'!$A$4687:$E$4938,5,0))/1000000</f>
        <v>56011.683647159996</v>
      </c>
      <c r="D10" s="71">
        <f>(VLOOKUP($A10,'Base de dados 2015'!$A$4603:$E$4857,5,0))/1000000</f>
        <v>37573.716610180003</v>
      </c>
      <c r="E10" s="71">
        <f>(VLOOKUP($A10,'Base de dados 2016'!$A$5135:$E$5379,5,0))/1000000</f>
        <v>38122.476114669997</v>
      </c>
      <c r="F10" s="71">
        <f>(VLOOKUP($A10,'Base de dados 2017'!$A$5279:$E$5535,5,0))/1000000</f>
        <v>45103.217994650004</v>
      </c>
    </row>
    <row r="11" spans="1:6">
      <c r="A11" s="60" t="s">
        <v>5159</v>
      </c>
      <c r="B11" s="71">
        <f>(VLOOKUP($A11,'Base de dados 2013'!$A$134:$F$144,3,0)/1000000)</f>
        <v>69056.334157320001</v>
      </c>
      <c r="C11" s="71">
        <f>(VLOOKUP($A11,'Base de dados 2014'!$A$4687:$E$4938,5,0))/1000000</f>
        <v>76090.694296150003</v>
      </c>
      <c r="D11" s="71">
        <f>(VLOOKUP($A11,'Base de dados 2015'!$A$4603:$E$4857,5,0))/1000000</f>
        <v>72191.791797580008</v>
      </c>
      <c r="E11" s="71">
        <f>(VLOOKUP($A11,'Base de dados 2016'!$A$5135:$E$5379,5,0))/1000000</f>
        <v>76477.93968119999</v>
      </c>
      <c r="F11" s="71">
        <f>(VLOOKUP($A11,'Base de dados 2017'!$A$5279:$E$5535,5,0))/1000000</f>
        <v>70857.182818159999</v>
      </c>
    </row>
    <row r="12" spans="1:6">
      <c r="A12" s="60" t="s">
        <v>5160</v>
      </c>
      <c r="B12" s="71">
        <f>(VLOOKUP($A12,'Base de dados 2013'!$A$134:$F$144,3,0)/1000000)</f>
        <v>576738.98404558981</v>
      </c>
      <c r="C12" s="71">
        <f>(VLOOKUP($A12,'Base de dados 2014'!$A$4687:$E$4938,5,0))/1000000</f>
        <v>808539.81897042005</v>
      </c>
      <c r="D12" s="71">
        <f>(VLOOKUP($A12,'Base de dados 2015'!$A$4603:$E$4857,5,0))/1000000</f>
        <v>753868.89473657997</v>
      </c>
      <c r="E12" s="71">
        <f>(VLOOKUP($A12,'Base de dados 2016'!$A$5135:$E$5379,5,0))/1000000</f>
        <v>925331.63446659001</v>
      </c>
      <c r="F12" s="71">
        <f>(VLOOKUP($A12,'Base de dados 2017'!$A$5279:$E$5535,5,0))/1000000</f>
        <v>783019.27949511004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114"/>
  <sheetViews>
    <sheetView topLeftCell="A658" zoomScaleNormal="100" workbookViewId="0">
      <selection activeCell="C670" sqref="C670"/>
    </sheetView>
  </sheetViews>
  <sheetFormatPr defaultRowHeight="15"/>
  <cols>
    <col min="1" max="1" width="52.42578125" customWidth="1"/>
    <col min="2" max="2" width="69" bestFit="1" customWidth="1"/>
    <col min="3" max="3" width="21" customWidth="1"/>
    <col min="4" max="4" width="19.140625" customWidth="1"/>
    <col min="5" max="5" width="21.5703125" bestFit="1" customWidth="1"/>
    <col min="6" max="6" width="27.28515625" bestFit="1" customWidth="1"/>
    <col min="7" max="8" width="20.42578125" bestFit="1" customWidth="1"/>
    <col min="9" max="9" width="18.7109375" bestFit="1" customWidth="1"/>
    <col min="10" max="10" width="20.42578125" bestFit="1" customWidth="1"/>
    <col min="11" max="11" width="17" bestFit="1" customWidth="1"/>
    <col min="12" max="12" width="18.7109375" bestFit="1" customWidth="1"/>
    <col min="257" max="257" width="69" customWidth="1"/>
    <col min="258" max="258" width="21.42578125" customWidth="1"/>
    <col min="513" max="513" width="69" customWidth="1"/>
    <col min="514" max="514" width="21.42578125" customWidth="1"/>
    <col min="769" max="769" width="69" customWidth="1"/>
    <col min="770" max="770" width="21.42578125" customWidth="1"/>
    <col min="1025" max="1025" width="69" customWidth="1"/>
    <col min="1026" max="1026" width="21.42578125" customWidth="1"/>
    <col min="1281" max="1281" width="69" customWidth="1"/>
    <col min="1282" max="1282" width="21.42578125" customWidth="1"/>
    <col min="1537" max="1537" width="69" customWidth="1"/>
    <col min="1538" max="1538" width="21.42578125" customWidth="1"/>
    <col min="1793" max="1793" width="69" customWidth="1"/>
    <col min="1794" max="1794" width="21.42578125" customWidth="1"/>
    <col min="2049" max="2049" width="69" customWidth="1"/>
    <col min="2050" max="2050" width="21.42578125" customWidth="1"/>
    <col min="2305" max="2305" width="69" customWidth="1"/>
    <col min="2306" max="2306" width="21.42578125" customWidth="1"/>
    <col min="2561" max="2561" width="69" customWidth="1"/>
    <col min="2562" max="2562" width="21.42578125" customWidth="1"/>
    <col min="2817" max="2817" width="69" customWidth="1"/>
    <col min="2818" max="2818" width="21.42578125" customWidth="1"/>
    <col min="3073" max="3073" width="69" customWidth="1"/>
    <col min="3074" max="3074" width="21.42578125" customWidth="1"/>
    <col min="3329" max="3329" width="69" customWidth="1"/>
    <col min="3330" max="3330" width="21.42578125" customWidth="1"/>
    <col min="3585" max="3585" width="69" customWidth="1"/>
    <col min="3586" max="3586" width="21.42578125" customWidth="1"/>
    <col min="3841" max="3841" width="69" customWidth="1"/>
    <col min="3842" max="3842" width="21.42578125" customWidth="1"/>
    <col min="4097" max="4097" width="69" customWidth="1"/>
    <col min="4098" max="4098" width="21.42578125" customWidth="1"/>
    <col min="4353" max="4353" width="69" customWidth="1"/>
    <col min="4354" max="4354" width="21.42578125" customWidth="1"/>
    <col min="4609" max="4609" width="69" customWidth="1"/>
    <col min="4610" max="4610" width="21.42578125" customWidth="1"/>
    <col min="4865" max="4865" width="69" customWidth="1"/>
    <col min="4866" max="4866" width="21.42578125" customWidth="1"/>
    <col min="5121" max="5121" width="69" customWidth="1"/>
    <col min="5122" max="5122" width="21.42578125" customWidth="1"/>
    <col min="5377" max="5377" width="69" customWidth="1"/>
    <col min="5378" max="5378" width="21.42578125" customWidth="1"/>
    <col min="5633" max="5633" width="69" customWidth="1"/>
    <col min="5634" max="5634" width="21.42578125" customWidth="1"/>
    <col min="5889" max="5889" width="69" customWidth="1"/>
    <col min="5890" max="5890" width="21.42578125" customWidth="1"/>
    <col min="6145" max="6145" width="69" customWidth="1"/>
    <col min="6146" max="6146" width="21.42578125" customWidth="1"/>
    <col min="6401" max="6401" width="69" customWidth="1"/>
    <col min="6402" max="6402" width="21.42578125" customWidth="1"/>
    <col min="6657" max="6657" width="69" customWidth="1"/>
    <col min="6658" max="6658" width="21.42578125" customWidth="1"/>
    <col min="6913" max="6913" width="69" customWidth="1"/>
    <col min="6914" max="6914" width="21.42578125" customWidth="1"/>
    <col min="7169" max="7169" width="69" customWidth="1"/>
    <col min="7170" max="7170" width="21.42578125" customWidth="1"/>
    <col min="7425" max="7425" width="69" customWidth="1"/>
    <col min="7426" max="7426" width="21.42578125" customWidth="1"/>
    <col min="7681" max="7681" width="69" customWidth="1"/>
    <col min="7682" max="7682" width="21.42578125" customWidth="1"/>
    <col min="7937" max="7937" width="69" customWidth="1"/>
    <col min="7938" max="7938" width="21.42578125" customWidth="1"/>
    <col min="8193" max="8193" width="69" customWidth="1"/>
    <col min="8194" max="8194" width="21.42578125" customWidth="1"/>
    <col min="8449" max="8449" width="69" customWidth="1"/>
    <col min="8450" max="8450" width="21.42578125" customWidth="1"/>
    <col min="8705" max="8705" width="69" customWidth="1"/>
    <col min="8706" max="8706" width="21.42578125" customWidth="1"/>
    <col min="8961" max="8961" width="69" customWidth="1"/>
    <col min="8962" max="8962" width="21.42578125" customWidth="1"/>
    <col min="9217" max="9217" width="69" customWidth="1"/>
    <col min="9218" max="9218" width="21.42578125" customWidth="1"/>
    <col min="9473" max="9473" width="69" customWidth="1"/>
    <col min="9474" max="9474" width="21.42578125" customWidth="1"/>
    <col min="9729" max="9729" width="69" customWidth="1"/>
    <col min="9730" max="9730" width="21.42578125" customWidth="1"/>
    <col min="9985" max="9985" width="69" customWidth="1"/>
    <col min="9986" max="9986" width="21.42578125" customWidth="1"/>
    <col min="10241" max="10241" width="69" customWidth="1"/>
    <col min="10242" max="10242" width="21.42578125" customWidth="1"/>
    <col min="10497" max="10497" width="69" customWidth="1"/>
    <col min="10498" max="10498" width="21.42578125" customWidth="1"/>
    <col min="10753" max="10753" width="69" customWidth="1"/>
    <col min="10754" max="10754" width="21.42578125" customWidth="1"/>
    <col min="11009" max="11009" width="69" customWidth="1"/>
    <col min="11010" max="11010" width="21.42578125" customWidth="1"/>
    <col min="11265" max="11265" width="69" customWidth="1"/>
    <col min="11266" max="11266" width="21.42578125" customWidth="1"/>
    <col min="11521" max="11521" width="69" customWidth="1"/>
    <col min="11522" max="11522" width="21.42578125" customWidth="1"/>
    <col min="11777" max="11777" width="69" customWidth="1"/>
    <col min="11778" max="11778" width="21.42578125" customWidth="1"/>
    <col min="12033" max="12033" width="69" customWidth="1"/>
    <col min="12034" max="12034" width="21.42578125" customWidth="1"/>
    <col min="12289" max="12289" width="69" customWidth="1"/>
    <col min="12290" max="12290" width="21.42578125" customWidth="1"/>
    <col min="12545" max="12545" width="69" customWidth="1"/>
    <col min="12546" max="12546" width="21.42578125" customWidth="1"/>
    <col min="12801" max="12801" width="69" customWidth="1"/>
    <col min="12802" max="12802" width="21.42578125" customWidth="1"/>
    <col min="13057" max="13057" width="69" customWidth="1"/>
    <col min="13058" max="13058" width="21.42578125" customWidth="1"/>
    <col min="13313" max="13313" width="69" customWidth="1"/>
    <col min="13314" max="13314" width="21.42578125" customWidth="1"/>
    <col min="13569" max="13569" width="69" customWidth="1"/>
    <col min="13570" max="13570" width="21.42578125" customWidth="1"/>
    <col min="13825" max="13825" width="69" customWidth="1"/>
    <col min="13826" max="13826" width="21.42578125" customWidth="1"/>
    <col min="14081" max="14081" width="69" customWidth="1"/>
    <col min="14082" max="14082" width="21.42578125" customWidth="1"/>
    <col min="14337" max="14337" width="69" customWidth="1"/>
    <col min="14338" max="14338" width="21.42578125" customWidth="1"/>
    <col min="14593" max="14593" width="69" customWidth="1"/>
    <col min="14594" max="14594" width="21.42578125" customWidth="1"/>
    <col min="14849" max="14849" width="69" customWidth="1"/>
    <col min="14850" max="14850" width="21.42578125" customWidth="1"/>
    <col min="15105" max="15105" width="69" customWidth="1"/>
    <col min="15106" max="15106" width="21.42578125" customWidth="1"/>
    <col min="15361" max="15361" width="69" customWidth="1"/>
    <col min="15362" max="15362" width="21.42578125" customWidth="1"/>
    <col min="15617" max="15617" width="69" customWidth="1"/>
    <col min="15618" max="15618" width="21.42578125" customWidth="1"/>
    <col min="15873" max="15873" width="69" customWidth="1"/>
    <col min="15874" max="15874" width="21.42578125" customWidth="1"/>
    <col min="16129" max="16129" width="69" customWidth="1"/>
    <col min="16130" max="16130" width="21.42578125" customWidth="1"/>
  </cols>
  <sheetData>
    <row r="1" spans="1:3">
      <c r="B1" s="87" t="s">
        <v>30</v>
      </c>
      <c r="C1" s="87"/>
    </row>
    <row r="2" spans="1:3" ht="12.75" customHeight="1">
      <c r="A2" s="2"/>
      <c r="B2" s="2" t="s">
        <v>31</v>
      </c>
      <c r="C2" s="2" t="s">
        <v>30</v>
      </c>
    </row>
    <row r="3" spans="1:3" ht="12.75" customHeight="1">
      <c r="A3" t="str">
        <f>TRIM(B3)</f>
        <v>1.0.0.0.0.00.00 - Ativo</v>
      </c>
      <c r="B3" s="3" t="s">
        <v>35</v>
      </c>
      <c r="C3" s="4">
        <v>594851450010.42004</v>
      </c>
    </row>
    <row r="4" spans="1:3" ht="12.75" customHeight="1">
      <c r="A4" t="str">
        <f t="shared" ref="A4:A67" si="0">TRIM(B4)</f>
        <v>1.1.0.0.0.00.00 - Ativo Circulante</v>
      </c>
      <c r="B4" s="5" t="s">
        <v>36</v>
      </c>
      <c r="C4" s="6">
        <v>147830199128.60999</v>
      </c>
    </row>
    <row r="5" spans="1:3" ht="12.75" customHeight="1">
      <c r="A5" t="str">
        <f t="shared" si="0"/>
        <v>1.1.1.0.0.00.00 - Caixa e Equivalentes de Caixa</v>
      </c>
      <c r="B5" s="3" t="s">
        <v>37</v>
      </c>
      <c r="C5" s="4">
        <v>65210247894.629997</v>
      </c>
    </row>
    <row r="6" spans="1:3" ht="12.75" customHeight="1">
      <c r="A6" t="str">
        <f t="shared" si="0"/>
        <v>1.1.1.1.0.00.00 - Caixa e Equivalentes de Caixa em Moeda Nacional</v>
      </c>
      <c r="B6" s="5" t="s">
        <v>38</v>
      </c>
      <c r="C6" s="6">
        <v>64889729646.260002</v>
      </c>
    </row>
    <row r="7" spans="1:3" ht="25.5" customHeight="1">
      <c r="A7" t="str">
        <f t="shared" si="0"/>
        <v>1.1.1.1.1.00.00 - Caixa e Equivalentes de Caixa em Moeda Nacional - 
 Consolidação</v>
      </c>
      <c r="B7" s="3" t="s">
        <v>39</v>
      </c>
      <c r="C7" s="4">
        <v>62507950686.870003</v>
      </c>
    </row>
    <row r="8" spans="1:3" ht="25.5" customHeight="1">
      <c r="A8" t="str">
        <f t="shared" si="0"/>
        <v>1.1.1.1.2.00.00 - Caixa e Equivalentes de Caixa em Moeda Nacional - 
 Intra OFSS</v>
      </c>
      <c r="B8" s="5" t="s">
        <v>40</v>
      </c>
      <c r="C8" s="6">
        <v>2280535276.1999998</v>
      </c>
    </row>
    <row r="9" spans="1:3" ht="12.75" customHeight="1">
      <c r="A9" t="str">
        <f t="shared" si="0"/>
        <v>1.1.1.2.0.00.00 - Caixa e Equivalentes de Caixa em Moeda Estrangeira</v>
      </c>
      <c r="B9" s="3" t="s">
        <v>41</v>
      </c>
      <c r="C9" s="4">
        <v>320518248.37</v>
      </c>
    </row>
    <row r="10" spans="1:3" ht="25.5" customHeight="1">
      <c r="A10" t="str">
        <f t="shared" si="0"/>
        <v>1.1.1.2.1.00.00 - Caixa e Equivalentes de Caixa em Moeda Estrangeira 
 - Consolidação</v>
      </c>
      <c r="B10" s="5" t="s">
        <v>42</v>
      </c>
      <c r="C10" s="6">
        <v>306647257.42000002</v>
      </c>
    </row>
    <row r="11" spans="1:3" ht="12.75" customHeight="1">
      <c r="A11" t="str">
        <f t="shared" si="0"/>
        <v>1.1.2.0.0.00.00 - Créditos a Curto Prazo</v>
      </c>
      <c r="B11" s="3" t="s">
        <v>43</v>
      </c>
      <c r="C11" s="4">
        <v>28645611132.169998</v>
      </c>
    </row>
    <row r="12" spans="1:3" ht="12.75" customHeight="1">
      <c r="A12" t="str">
        <f t="shared" si="0"/>
        <v>1.1.2.1.0.00.00 - Créditos Tributários a Receber</v>
      </c>
      <c r="B12" s="5" t="s">
        <v>44</v>
      </c>
      <c r="C12" s="6">
        <v>14139916789.15</v>
      </c>
    </row>
    <row r="13" spans="1:3" ht="12.75" customHeight="1">
      <c r="A13" t="str">
        <f t="shared" si="0"/>
        <v>1.1.2.1.1.00.00 - Créditos Tributários a Receber - Consolidação</v>
      </c>
      <c r="B13" s="3" t="s">
        <v>45</v>
      </c>
      <c r="C13" s="4">
        <v>13794274777.84</v>
      </c>
    </row>
    <row r="14" spans="1:3" ht="12.75" customHeight="1">
      <c r="A14" t="str">
        <f t="shared" si="0"/>
        <v>1.1.2.1.2.00.00 - Créditos Tributários a Receber - Intra OFSS</v>
      </c>
      <c r="B14" s="5" t="s">
        <v>46</v>
      </c>
      <c r="C14" s="6">
        <v>252782478.46000001</v>
      </c>
    </row>
    <row r="15" spans="1:3" ht="25.5" customHeight="1">
      <c r="A15" t="str">
        <f t="shared" si="0"/>
        <v>1.1.2.1.3.00.00 - Créditos Tributários a Receber - Inter OFSS - 
 União</v>
      </c>
      <c r="B15" s="3" t="s">
        <v>47</v>
      </c>
      <c r="C15" s="4">
        <v>49992477.130000003</v>
      </c>
    </row>
    <row r="16" spans="1:3" ht="25.5" customHeight="1">
      <c r="A16" t="str">
        <f t="shared" si="0"/>
        <v>1.1.2.1.4.00.00 - Créditos Tributários a Receber - Inter OFSS – 
 Estado</v>
      </c>
      <c r="B16" s="5" t="s">
        <v>48</v>
      </c>
      <c r="C16" s="6">
        <v>5539074.46</v>
      </c>
    </row>
    <row r="17" spans="1:3" ht="25.5" customHeight="1">
      <c r="A17" t="str">
        <f t="shared" si="0"/>
        <v>1.1.2.1.5.00.00 - Créditos Tributários a Receber - Inter OFSS - 
 Município</v>
      </c>
      <c r="B17" s="3" t="s">
        <v>49</v>
      </c>
      <c r="C17" s="4">
        <v>34386092.869999997</v>
      </c>
    </row>
    <row r="18" spans="1:3" ht="12.75" customHeight="1">
      <c r="A18" t="str">
        <f t="shared" si="0"/>
        <v>1.1.2.2.0.00.00 - Clientes</v>
      </c>
      <c r="B18" s="5" t="s">
        <v>50</v>
      </c>
      <c r="C18" s="6">
        <v>3575324847.6799998</v>
      </c>
    </row>
    <row r="19" spans="1:3" ht="12.75" customHeight="1">
      <c r="A19" t="str">
        <f t="shared" si="0"/>
        <v>1.1.2.2.1.00.00 - Clientes - Consolidação</v>
      </c>
      <c r="B19" s="3" t="s">
        <v>51</v>
      </c>
      <c r="C19" s="4">
        <v>3507742102.54</v>
      </c>
    </row>
    <row r="20" spans="1:3" ht="12.75" customHeight="1">
      <c r="A20" t="str">
        <f t="shared" si="0"/>
        <v>1.1.2.2.2.00.00 - Clientes - Intra OFSS</v>
      </c>
      <c r="B20" s="5" t="s">
        <v>52</v>
      </c>
      <c r="C20" s="6">
        <v>40738411.159999996</v>
      </c>
    </row>
    <row r="21" spans="1:3" ht="12.75" customHeight="1">
      <c r="A21" t="str">
        <f t="shared" si="0"/>
        <v>1.1.2.2.3.00.00 - Clientes - Inter OFSS - União</v>
      </c>
      <c r="B21" s="3" t="s">
        <v>53</v>
      </c>
      <c r="C21" s="4">
        <v>8897051.6799999997</v>
      </c>
    </row>
    <row r="22" spans="1:3" ht="12.75" customHeight="1">
      <c r="A22" t="str">
        <f t="shared" si="0"/>
        <v>1.1.2.2.4.00.00 - Clientes - Inter OFSS - Estado</v>
      </c>
      <c r="B22" s="5" t="s">
        <v>54</v>
      </c>
      <c r="C22" s="6">
        <v>975530.7</v>
      </c>
    </row>
    <row r="23" spans="1:3" ht="12.75" customHeight="1">
      <c r="A23" t="str">
        <f t="shared" si="0"/>
        <v>1.1.2.2.5.00.00 - Clientes - Inter OFSS - Município</v>
      </c>
      <c r="B23" s="3" t="s">
        <v>55</v>
      </c>
      <c r="C23" s="4">
        <v>16971751.600000001</v>
      </c>
    </row>
    <row r="24" spans="1:3" ht="12.75" customHeight="1">
      <c r="A24" t="str">
        <f t="shared" si="0"/>
        <v>1.1.2.3.0.00.00 - Créditos de Transferências a Receber</v>
      </c>
      <c r="B24" s="5" t="s">
        <v>56</v>
      </c>
      <c r="C24" s="6">
        <v>3351679898.75</v>
      </c>
    </row>
    <row r="25" spans="1:3" ht="25.5" customHeight="1">
      <c r="A25" t="str">
        <f t="shared" si="0"/>
        <v>1.1.2.3.1.00.00 - Créditos de Transferências a Receber - 
 Consolidação</v>
      </c>
      <c r="B25" s="3" t="s">
        <v>57</v>
      </c>
      <c r="C25" s="4">
        <v>2654340149.1399999</v>
      </c>
    </row>
    <row r="26" spans="1:3" ht="25.5" customHeight="1">
      <c r="A26" t="str">
        <f t="shared" si="0"/>
        <v>1.1.2.3.3.00.00 - Créditos de Transferências a Receber - Inter OFSS 
 - União</v>
      </c>
      <c r="B26" s="5" t="s">
        <v>58</v>
      </c>
      <c r="C26" s="6">
        <v>586325308.85000002</v>
      </c>
    </row>
    <row r="27" spans="1:3" ht="25.5" customHeight="1">
      <c r="A27" t="str">
        <f t="shared" si="0"/>
        <v>1.1.2.3.4.00.00 - Créditos de Transferências a Receber - Inter OFSS 
 - Estado</v>
      </c>
      <c r="B27" s="3" t="s">
        <v>59</v>
      </c>
      <c r="C27" s="4">
        <v>67724643.969999999</v>
      </c>
    </row>
    <row r="28" spans="1:3" ht="25.5" customHeight="1">
      <c r="A28" t="str">
        <f t="shared" si="0"/>
        <v>1.1.2.3.5.00.00 - Créditos de Transferências a Receber - Inter OFSS 
 - Município</v>
      </c>
      <c r="B28" s="5" t="s">
        <v>60</v>
      </c>
      <c r="C28" s="6">
        <v>38010927.670000002</v>
      </c>
    </row>
    <row r="29" spans="1:3" ht="12.75" customHeight="1">
      <c r="A29" t="str">
        <f t="shared" si="0"/>
        <v>1.1.2.4.0.00.00 - Empréstimos e Financiamentos Concedidos</v>
      </c>
      <c r="B29" s="3" t="s">
        <v>61</v>
      </c>
      <c r="C29" s="4">
        <v>237961558.66</v>
      </c>
    </row>
    <row r="30" spans="1:3" ht="25.5" customHeight="1">
      <c r="A30" t="str">
        <f t="shared" si="0"/>
        <v>1.1.2.4.1.00.00 - Empréstimos e Financiamentos Concedidos - 
 Consolidação</v>
      </c>
      <c r="B30" s="5" t="s">
        <v>62</v>
      </c>
      <c r="C30" s="6">
        <v>206046453.69999999</v>
      </c>
    </row>
    <row r="31" spans="1:3" ht="25.5" customHeight="1">
      <c r="A31" t="str">
        <f t="shared" si="0"/>
        <v>1.1.2.4.2.00.00 - Empréstimos e Financiamentos Concedidos - Intra 
 OFSS</v>
      </c>
      <c r="B31" s="3" t="s">
        <v>63</v>
      </c>
      <c r="C31" s="4">
        <v>210503.25</v>
      </c>
    </row>
    <row r="32" spans="1:3" ht="25.5" customHeight="1">
      <c r="A32" t="str">
        <f t="shared" si="0"/>
        <v>1.1.2.4.3.00.00 - Empréstimos e Financiamentos Concedidos - Inter 
 OFSS - União</v>
      </c>
      <c r="B32" s="5" t="s">
        <v>64</v>
      </c>
      <c r="C32" s="6">
        <v>126902.48</v>
      </c>
    </row>
    <row r="33" spans="1:3" ht="25.5" customHeight="1">
      <c r="A33" t="str">
        <f t="shared" si="0"/>
        <v>1.1.2.4.4.00.00 - Empréstimos e Financiamentos Concedidos - Inter 
 OFSS - Estado</v>
      </c>
      <c r="B33" s="3" t="s">
        <v>65</v>
      </c>
      <c r="C33" s="4">
        <v>8171371.0899999999</v>
      </c>
    </row>
    <row r="34" spans="1:3" ht="25.5" customHeight="1">
      <c r="A34" t="str">
        <f t="shared" si="0"/>
        <v>1.1.2.4.5.00.00 - Empréstimos e Financiamentos Concedidos - Inter 
 OFSS - Município</v>
      </c>
      <c r="B34" s="5" t="s">
        <v>66</v>
      </c>
      <c r="C34" s="6">
        <v>23396467.23</v>
      </c>
    </row>
    <row r="35" spans="1:3" ht="12.75" customHeight="1">
      <c r="A35" t="str">
        <f t="shared" si="0"/>
        <v>1.1.2.5.0.00.00 - Dívida Ativa Tributaria</v>
      </c>
      <c r="B35" s="3" t="s">
        <v>67</v>
      </c>
      <c r="C35" s="4">
        <v>8334041221.2799997</v>
      </c>
    </row>
    <row r="36" spans="1:3" ht="12.75" customHeight="1">
      <c r="A36" t="str">
        <f t="shared" si="0"/>
        <v>1.1.2.5.1.00.00 - Dívida Ativa Tributaria - Consolidação</v>
      </c>
      <c r="B36" s="5" t="s">
        <v>68</v>
      </c>
      <c r="C36" s="6">
        <v>7324294358.0900002</v>
      </c>
    </row>
    <row r="37" spans="1:3" ht="12.75" customHeight="1">
      <c r="A37" t="str">
        <f t="shared" si="0"/>
        <v>1.1.2.5.2.00.00 - Dívida Ativa Tributária - Intra OFSS</v>
      </c>
      <c r="B37" s="3" t="s">
        <v>69</v>
      </c>
      <c r="C37" s="4">
        <v>236401933.09</v>
      </c>
    </row>
    <row r="38" spans="1:3" ht="12.75" customHeight="1">
      <c r="A38" t="str">
        <f t="shared" si="0"/>
        <v>1.1.2.5.3.00.00 - Dívida Ativa Tributária - Inter OFSS - União</v>
      </c>
      <c r="B38" s="5" t="s">
        <v>70</v>
      </c>
      <c r="C38" s="6">
        <v>74655968.609999999</v>
      </c>
    </row>
    <row r="39" spans="1:3" ht="12.75" customHeight="1">
      <c r="A39" t="str">
        <f t="shared" si="0"/>
        <v>1.1.2.5.4.00.00 - Dívida Ativa Tributária - Inter OFSS - Estado</v>
      </c>
      <c r="B39" s="3" t="s">
        <v>71</v>
      </c>
      <c r="C39" s="4">
        <v>61161176.049999997</v>
      </c>
    </row>
    <row r="40" spans="1:3" ht="12.75" customHeight="1">
      <c r="A40" t="str">
        <f t="shared" si="0"/>
        <v>1.1.2.5.5.00.00 - Dívida Ativa Tributaria - Inter OFSS - Município</v>
      </c>
      <c r="B40" s="5" t="s">
        <v>72</v>
      </c>
      <c r="C40" s="6">
        <v>620508497.21000004</v>
      </c>
    </row>
    <row r="41" spans="1:3" ht="12.75" customHeight="1">
      <c r="A41" t="str">
        <f t="shared" si="0"/>
        <v>1.1.2.6.0.00.00 - Dívida Ativa não Tributaria</v>
      </c>
      <c r="B41" s="3" t="s">
        <v>73</v>
      </c>
      <c r="C41" s="4">
        <v>524873507.08999997</v>
      </c>
    </row>
    <row r="42" spans="1:3" ht="12.75" customHeight="1">
      <c r="A42" t="str">
        <f t="shared" si="0"/>
        <v>1.1.2.6.1.00.00 - Dívida Ativa não Tributaria - Consolidação</v>
      </c>
      <c r="B42" s="5" t="s">
        <v>74</v>
      </c>
      <c r="C42" s="6">
        <v>471728727.69</v>
      </c>
    </row>
    <row r="43" spans="1:3" ht="12.75" customHeight="1">
      <c r="A43" t="str">
        <f t="shared" si="0"/>
        <v>1.1.2.6.2.00.00 - Dívida Ativa Não Tributaria - Intra OFSS</v>
      </c>
      <c r="B43" s="3" t="s">
        <v>75</v>
      </c>
      <c r="C43" s="4">
        <v>26191387.140000001</v>
      </c>
    </row>
    <row r="44" spans="1:3" ht="12.75" customHeight="1">
      <c r="A44" t="str">
        <f t="shared" si="0"/>
        <v>1.1.2.6.3.00.00 - Dívida Ativa Não Tributaria - Inter OFSS - União</v>
      </c>
      <c r="B44" s="5" t="s">
        <v>76</v>
      </c>
      <c r="C44" s="6">
        <v>6280151.1600000001</v>
      </c>
    </row>
    <row r="45" spans="1:3" ht="12.75" customHeight="1">
      <c r="A45" t="str">
        <f t="shared" si="0"/>
        <v>1.1.2.6.4.00.00 - Dívida Ativa Não Tributaria - Inter OFSS - Estado</v>
      </c>
      <c r="B45" s="3" t="s">
        <v>77</v>
      </c>
      <c r="C45" s="4"/>
    </row>
    <row r="46" spans="1:3" ht="25.5" customHeight="1">
      <c r="A46" t="str">
        <f t="shared" si="0"/>
        <v>1.1.2.6.5.00.00 - Dívida Ativa Não Tributaria - Inter OFSS - 
 Município</v>
      </c>
      <c r="B46" s="5" t="s">
        <v>78</v>
      </c>
      <c r="C46" s="6">
        <v>20381831.620000001</v>
      </c>
    </row>
    <row r="47" spans="1:3" ht="12.75" customHeight="1">
      <c r="A47" t="str">
        <f t="shared" si="0"/>
        <v>1.1.2.9.0.00.00 - (-) Ajuste de Perdas de Créditos a Curto Prazo</v>
      </c>
      <c r="B47" s="3" t="s">
        <v>79</v>
      </c>
      <c r="C47" s="4">
        <v>1518186690.4400001</v>
      </c>
    </row>
    <row r="48" spans="1:3" ht="25.5" customHeight="1">
      <c r="A48" t="str">
        <f t="shared" si="0"/>
        <v>1.1.2.9.1.00.00 - (-) Ajuste de Perdas de Créditos a Curto Prazo - 
 Consolidação</v>
      </c>
      <c r="B48" s="5" t="s">
        <v>80</v>
      </c>
      <c r="C48" s="6">
        <v>1503742469.0599999</v>
      </c>
    </row>
    <row r="49" spans="1:3" ht="25.5" customHeight="1">
      <c r="A49" t="str">
        <f t="shared" si="0"/>
        <v>1.1.2.9.2.00.00 - (-) Ajuste de Perdas de Créditos a Curto Prazo - 
 Intra OFSS</v>
      </c>
      <c r="B49" s="3" t="s">
        <v>81</v>
      </c>
      <c r="C49" s="4">
        <v>4870993.33</v>
      </c>
    </row>
    <row r="50" spans="1:3" ht="25.5" customHeight="1">
      <c r="A50" t="str">
        <f t="shared" si="0"/>
        <v>1.1.2.9.3.00.00 - (-) Ajuste de Perdas de Créditos a Curto Prazo - 
 Inter OFSS - União</v>
      </c>
      <c r="B50" s="5" t="s">
        <v>82</v>
      </c>
      <c r="C50" s="6">
        <v>326779.69</v>
      </c>
    </row>
    <row r="51" spans="1:3" ht="25.5" customHeight="1">
      <c r="A51" t="str">
        <f t="shared" si="0"/>
        <v>1.1.2.9.4.00.00 - (-) Ajuste de Perdas de Créditos a Curto Prazo - 
 Inter OFSS - Estado</v>
      </c>
      <c r="B51" s="3" t="s">
        <v>83</v>
      </c>
      <c r="C51" s="4"/>
    </row>
    <row r="52" spans="1:3" ht="25.5" customHeight="1">
      <c r="A52" t="str">
        <f t="shared" si="0"/>
        <v>1.1.2.9.5.00.00 - (-) Ajuste de Perdas de Créditos a Curto Prazo - 
 Inter OFSS - Município</v>
      </c>
      <c r="B52" s="5" t="s">
        <v>84</v>
      </c>
      <c r="C52" s="6">
        <v>9246448.3599999994</v>
      </c>
    </row>
    <row r="53" spans="1:3" ht="12.75" customHeight="1">
      <c r="A53" t="str">
        <f t="shared" si="0"/>
        <v>1.1.3.0.0.00.00 - Demais Créditos e Valores a Curto Prazo</v>
      </c>
      <c r="B53" s="3" t="s">
        <v>85</v>
      </c>
      <c r="C53" s="4">
        <v>11653505398.9</v>
      </c>
    </row>
    <row r="54" spans="1:3" ht="12.75" customHeight="1">
      <c r="A54" t="str">
        <f t="shared" si="0"/>
        <v>1.1.3.1.0.00.00 - Adiantamentos Concedidos a Pessoal e a Terceiros</v>
      </c>
      <c r="B54" s="5" t="s">
        <v>86</v>
      </c>
      <c r="C54" s="6">
        <v>901966807.75999999</v>
      </c>
    </row>
    <row r="55" spans="1:3" ht="25.5" customHeight="1">
      <c r="A55" t="str">
        <f t="shared" si="0"/>
        <v>1.1.3.1.1.00.00 - Adiantamentos Concedidos a Pessoal e a Terceiros - 
 Consolidação</v>
      </c>
      <c r="B55" s="3" t="s">
        <v>87</v>
      </c>
      <c r="C55" s="4">
        <v>899828711.91999996</v>
      </c>
    </row>
    <row r="56" spans="1:3" ht="12.75" customHeight="1">
      <c r="A56" t="str">
        <f t="shared" si="0"/>
        <v>1.1.3.2.0.00.00 - Tributos a Recuperar/Compensar</v>
      </c>
      <c r="B56" s="5" t="s">
        <v>88</v>
      </c>
      <c r="C56" s="6">
        <v>275414920.75999999</v>
      </c>
    </row>
    <row r="57" spans="1:3" ht="12.75" customHeight="1">
      <c r="A57" t="str">
        <f t="shared" si="0"/>
        <v>1.1.3.2.1.00.00 - Tributos a Recuperar/Compensar - Consolidação</v>
      </c>
      <c r="B57" s="3" t="s">
        <v>89</v>
      </c>
      <c r="C57" s="4">
        <v>275871780.87</v>
      </c>
    </row>
    <row r="58" spans="1:3" ht="25.5" customHeight="1">
      <c r="A58" t="str">
        <f t="shared" si="0"/>
        <v>1.1.3.3.0.00.00 - Créditos a Receber por Descentralização da 
 Prestação de Serviços Públicos</v>
      </c>
      <c r="B58" s="5" t="s">
        <v>90</v>
      </c>
      <c r="C58" s="6">
        <v>48389835.68</v>
      </c>
    </row>
    <row r="59" spans="1:3" ht="25.5" customHeight="1">
      <c r="A59" t="str">
        <f t="shared" si="0"/>
        <v>1.1.3.3.1.00.00 - Créditos a Receber por Descentralização da 
 Prestação de Serviços Públicos - Consolidação</v>
      </c>
      <c r="B59" s="3" t="s">
        <v>91</v>
      </c>
      <c r="C59" s="4">
        <v>48389835.68</v>
      </c>
    </row>
    <row r="60" spans="1:3" ht="12.75" customHeight="1">
      <c r="A60" t="str">
        <f t="shared" si="0"/>
        <v>1.1.3.4.0.00.00 - Créditos por Danos ao Patrimônio</v>
      </c>
      <c r="B60" s="5" t="s">
        <v>92</v>
      </c>
      <c r="C60" s="6">
        <v>235294980.16999999</v>
      </c>
    </row>
    <row r="61" spans="1:3" ht="12.75" customHeight="1">
      <c r="A61" t="str">
        <f t="shared" si="0"/>
        <v>1.1.3.4.1.00.00 - Créditos por Danos ao Patrimônio - Consolidação</v>
      </c>
      <c r="B61" s="3" t="s">
        <v>93</v>
      </c>
      <c r="C61" s="4">
        <v>235294980.16999999</v>
      </c>
    </row>
    <row r="62" spans="1:3" ht="12.75" customHeight="1">
      <c r="A62" t="str">
        <f t="shared" si="0"/>
        <v>1.1.3.5.0.00.00 - Depósitos Restituíveis e Valores Vinculados</v>
      </c>
      <c r="B62" s="5" t="s">
        <v>94</v>
      </c>
      <c r="C62" s="6">
        <v>4050572336.5700002</v>
      </c>
    </row>
    <row r="63" spans="1:3" ht="25.5" customHeight="1">
      <c r="A63" t="str">
        <f t="shared" si="0"/>
        <v>1.1.3.5.1.00.00 - Depósitos Restituíveis e Valores Vinculados - 
 Consolidação</v>
      </c>
      <c r="B63" s="3" t="s">
        <v>95</v>
      </c>
      <c r="C63" s="4">
        <v>4050572336.5700002</v>
      </c>
    </row>
    <row r="64" spans="1:3" ht="12.75" customHeight="1">
      <c r="A64" t="str">
        <f t="shared" si="0"/>
        <v>1.1.3.8.0.00.00 - Outros Créditos a Receber e Valores a Curto Prazo</v>
      </c>
      <c r="B64" s="5" t="s">
        <v>96</v>
      </c>
      <c r="C64" s="6">
        <v>6267316744.9200001</v>
      </c>
    </row>
    <row r="65" spans="1:3" ht="25.5" customHeight="1">
      <c r="A65" t="str">
        <f t="shared" si="0"/>
        <v>1.1.3.8.1.00.00 - Outros Créditos a Receber e Valores a Curto Prazo 
 - Consolidação</v>
      </c>
      <c r="B65" s="3" t="s">
        <v>97</v>
      </c>
      <c r="C65" s="4">
        <v>6236979045.6099997</v>
      </c>
    </row>
    <row r="66" spans="1:3" ht="25.5" customHeight="1">
      <c r="A66" t="str">
        <f t="shared" si="0"/>
        <v>1.1.3.9.0.00.00 - (-) Ajuste de Perdas de Demais Créditos e Valores a 
 Curto Prazo</v>
      </c>
      <c r="B66" s="5" t="s">
        <v>98</v>
      </c>
      <c r="C66" s="6">
        <v>125450226.95999999</v>
      </c>
    </row>
    <row r="67" spans="1:3" ht="25.5" customHeight="1">
      <c r="A67" t="str">
        <f t="shared" si="0"/>
        <v>1.1.3.9.1.00.00 - (-) Ajuste de Perdas de Demais Créditos e Valores 
 a Curto Prazo - Consolidação</v>
      </c>
      <c r="B67" s="3" t="s">
        <v>99</v>
      </c>
      <c r="C67" s="4">
        <v>125450226.95999999</v>
      </c>
    </row>
    <row r="68" spans="1:3" ht="12.75" customHeight="1">
      <c r="A68" t="str">
        <f t="shared" ref="A68:A131" si="1">TRIM(B68)</f>
        <v>1.1.4.0.0.00.00 - Investimentos e Aplicações Temporárias a Curto Prazo</v>
      </c>
      <c r="B68" s="5" t="s">
        <v>100</v>
      </c>
      <c r="C68" s="6">
        <v>37021812363.190002</v>
      </c>
    </row>
    <row r="69" spans="1:3" ht="12.75" customHeight="1">
      <c r="A69" t="str">
        <f t="shared" si="1"/>
        <v>1.1.4.1.0.00.00 - Títulos e Valores Mobiliários</v>
      </c>
      <c r="B69" s="3" t="s">
        <v>101</v>
      </c>
      <c r="C69" s="4">
        <v>37467378135.650002</v>
      </c>
    </row>
    <row r="70" spans="1:3" ht="12.75" customHeight="1">
      <c r="A70" t="str">
        <f t="shared" si="1"/>
        <v>1.1.4.1.1.00.00 - Títulos e Valores Mobiliários - Consolidação</v>
      </c>
      <c r="B70" s="5" t="s">
        <v>102</v>
      </c>
      <c r="C70" s="6">
        <v>36275915551.769997</v>
      </c>
    </row>
    <row r="71" spans="1:3" ht="12.75" customHeight="1">
      <c r="A71" t="str">
        <f t="shared" si="1"/>
        <v>1.1.4.2.0.00.00 - Aplicação Temporária em Metais Preciosos</v>
      </c>
      <c r="B71" s="3" t="s">
        <v>103</v>
      </c>
      <c r="C71" s="4">
        <v>147123419.65000001</v>
      </c>
    </row>
    <row r="72" spans="1:3" ht="25.5" customHeight="1">
      <c r="A72" t="str">
        <f t="shared" si="1"/>
        <v>1.1.4.2.1.00.00 - Aplicação Temporária em Metais Preciosos - 
 Consolidação</v>
      </c>
      <c r="B72" s="5" t="s">
        <v>104</v>
      </c>
      <c r="C72" s="6">
        <v>147121090.47</v>
      </c>
    </row>
    <row r="73" spans="1:3" ht="12.75" customHeight="1">
      <c r="A73" t="str">
        <f t="shared" si="1"/>
        <v>1.1.4.3.0.00.00 - Aplicação Em Segmento de Imóveis</v>
      </c>
      <c r="B73" s="3" t="s">
        <v>105</v>
      </c>
      <c r="C73" s="4">
        <v>99708434.200000003</v>
      </c>
    </row>
    <row r="74" spans="1:3" ht="12.75" customHeight="1">
      <c r="A74" t="str">
        <f t="shared" si="1"/>
        <v>1.1.4.3.1.00.00 - Aplicação Em Segmento de Imóveis - Consolidação</v>
      </c>
      <c r="B74" s="5" t="s">
        <v>106</v>
      </c>
      <c r="C74" s="6">
        <v>99708973.849999994</v>
      </c>
    </row>
    <row r="75" spans="1:3" ht="25.5" customHeight="1">
      <c r="A75" t="str">
        <f t="shared" si="1"/>
        <v>1.1.4.9.0.00.00 - (-) Ajuste de Perdas de Investimentos e Aplicações 
 Temporárias</v>
      </c>
      <c r="B75" s="3" t="s">
        <v>107</v>
      </c>
      <c r="C75" s="4">
        <v>704298734.71000004</v>
      </c>
    </row>
    <row r="76" spans="1:3" ht="25.5" customHeight="1">
      <c r="A76" t="str">
        <f t="shared" si="1"/>
        <v>1.1.4.9.1.00.00 - (-) Ajuste de Perdas de Investimentos Temporários 
 e Aplicações Temporárias - Consolidação</v>
      </c>
      <c r="B76" s="5" t="s">
        <v>108</v>
      </c>
      <c r="C76" s="6">
        <v>704947893.32000005</v>
      </c>
    </row>
    <row r="77" spans="1:3" ht="12.75" customHeight="1">
      <c r="A77" t="str">
        <f t="shared" si="1"/>
        <v>1.1.5.0.0.00.00 - Estoques</v>
      </c>
      <c r="B77" s="3" t="s">
        <v>109</v>
      </c>
      <c r="C77" s="4">
        <v>5112689398.2799997</v>
      </c>
    </row>
    <row r="78" spans="1:3" ht="12.75" customHeight="1">
      <c r="A78" t="str">
        <f t="shared" si="1"/>
        <v>1.1.5.1.0.00.00 - Mercadorias para Revenda</v>
      </c>
      <c r="B78" s="5" t="s">
        <v>110</v>
      </c>
      <c r="C78" s="6">
        <v>55910917.329999998</v>
      </c>
    </row>
    <row r="79" spans="1:3" ht="12.75" customHeight="1">
      <c r="A79" t="str">
        <f t="shared" si="1"/>
        <v>1.1.5.1.1.00.00 - Mercadorias para Revenda - Consolidação</v>
      </c>
      <c r="B79" s="3" t="s">
        <v>111</v>
      </c>
      <c r="C79" s="4">
        <v>55886534.310000002</v>
      </c>
    </row>
    <row r="80" spans="1:3" ht="12.75" customHeight="1">
      <c r="A80" t="str">
        <f t="shared" si="1"/>
        <v>1.1.5.2.0.00.00 - Produtos e Serviços Acabados</v>
      </c>
      <c r="B80" s="5" t="s">
        <v>112</v>
      </c>
      <c r="C80" s="6">
        <v>55990081.700000003</v>
      </c>
    </row>
    <row r="81" spans="1:3" ht="12.75" customHeight="1">
      <c r="A81" t="str">
        <f t="shared" si="1"/>
        <v>1.1.5.2.1.00.00 - Produtos e Serviços Acabados - Consolidação</v>
      </c>
      <c r="B81" s="3" t="s">
        <v>113</v>
      </c>
      <c r="C81" s="4">
        <v>55990081.700000003</v>
      </c>
    </row>
    <row r="82" spans="1:3" ht="12.75" customHeight="1">
      <c r="A82" t="str">
        <f t="shared" si="1"/>
        <v>1.1.5.3.0.00.00 - Produtos e Serviços em Elaboração</v>
      </c>
      <c r="B82" s="5" t="s">
        <v>114</v>
      </c>
      <c r="C82" s="6">
        <v>4365970.5</v>
      </c>
    </row>
    <row r="83" spans="1:3" ht="12.75" customHeight="1">
      <c r="A83" t="str">
        <f t="shared" si="1"/>
        <v>1.1.5.3.1.00.00 - Produtos e Serviços em Elaboração - Consolidação</v>
      </c>
      <c r="B83" s="3" t="s">
        <v>115</v>
      </c>
      <c r="C83" s="4">
        <v>4365970.5</v>
      </c>
    </row>
    <row r="84" spans="1:3" ht="12.75" customHeight="1">
      <c r="A84" t="str">
        <f t="shared" si="1"/>
        <v>1.1.5.4.0.00.00 - Matérias-Primas</v>
      </c>
      <c r="B84" s="5" t="s">
        <v>116</v>
      </c>
      <c r="C84" s="6">
        <v>4245061.41</v>
      </c>
    </row>
    <row r="85" spans="1:3" ht="12.75" customHeight="1">
      <c r="A85" t="str">
        <f t="shared" si="1"/>
        <v>1.1.5.4.1.00.00 - Matérias-Primas - Consolidação</v>
      </c>
      <c r="B85" s="3" t="s">
        <v>117</v>
      </c>
      <c r="C85" s="4">
        <v>4245061.41</v>
      </c>
    </row>
    <row r="86" spans="1:3" ht="12.75" customHeight="1">
      <c r="A86" t="str">
        <f t="shared" si="1"/>
        <v>1.1.5.5.0.00.00 - Materiais em Trânsito</v>
      </c>
      <c r="B86" s="5" t="s">
        <v>118</v>
      </c>
      <c r="C86" s="6">
        <v>-8580200.8699999992</v>
      </c>
    </row>
    <row r="87" spans="1:3" ht="12.75" customHeight="1">
      <c r="A87" t="str">
        <f t="shared" si="1"/>
        <v>1.1.5.5.1.00.00 - Materiais em Trânsito - Consolidação</v>
      </c>
      <c r="B87" s="3" t="s">
        <v>119</v>
      </c>
      <c r="C87" s="4">
        <v>-8580200.8699999992</v>
      </c>
    </row>
    <row r="88" spans="1:3" ht="12.75" customHeight="1">
      <c r="A88" t="str">
        <f t="shared" si="1"/>
        <v>1.1.5.6.0.00.00 - Almoxarifado</v>
      </c>
      <c r="B88" s="5" t="s">
        <v>120</v>
      </c>
      <c r="C88" s="6">
        <v>3704639151.98</v>
      </c>
    </row>
    <row r="89" spans="1:3" ht="12.75" customHeight="1">
      <c r="A89" t="str">
        <f t="shared" si="1"/>
        <v>1.1.5.6.1.00.00 - Almoxarifado - Consolidação</v>
      </c>
      <c r="B89" s="3" t="s">
        <v>121</v>
      </c>
      <c r="C89" s="4">
        <v>3702771730.8499999</v>
      </c>
    </row>
    <row r="90" spans="1:3" ht="12.75" customHeight="1">
      <c r="A90" t="str">
        <f t="shared" si="1"/>
        <v>1.1.5.7.0.00.00 - Adiantamentos a Fornecedores</v>
      </c>
      <c r="B90" s="5" t="s">
        <v>122</v>
      </c>
      <c r="C90" s="6">
        <v>15014082.710000001</v>
      </c>
    </row>
    <row r="91" spans="1:3" ht="12.75" customHeight="1">
      <c r="A91" t="str">
        <f t="shared" si="1"/>
        <v>1.1.5.7.1.00.00 - Adiantamentos a Fornecedores - Consolidação</v>
      </c>
      <c r="B91" s="3" t="s">
        <v>123</v>
      </c>
      <c r="C91" s="4">
        <v>14768156.27</v>
      </c>
    </row>
    <row r="92" spans="1:3" ht="12.75" customHeight="1">
      <c r="A92" t="str">
        <f t="shared" si="1"/>
        <v>1.1.5.8.0.00.00 - Outros Estoques</v>
      </c>
      <c r="B92" s="5" t="s">
        <v>124</v>
      </c>
      <c r="C92" s="6">
        <v>1281276123.23</v>
      </c>
    </row>
    <row r="93" spans="1:3" ht="12.75" customHeight="1">
      <c r="A93" t="str">
        <f t="shared" si="1"/>
        <v>1.1.5.8.1.00.00 - Outros Estoques - Consolidação</v>
      </c>
      <c r="B93" s="3" t="s">
        <v>125</v>
      </c>
      <c r="C93" s="4">
        <v>1281330582.9000001</v>
      </c>
    </row>
    <row r="94" spans="1:3" ht="25.5" customHeight="1">
      <c r="A94" t="str">
        <f t="shared" si="1"/>
        <v>1.1.5.9.0.00.00 - (-) Ajuste de Perdas de Estoques</v>
      </c>
      <c r="B94" s="5" t="s">
        <v>126</v>
      </c>
      <c r="C94" s="6">
        <v>226249.38</v>
      </c>
    </row>
    <row r="95" spans="1:3" ht="12.75" customHeight="1">
      <c r="A95" t="str">
        <f t="shared" si="1"/>
        <v>1.1.5.9.1.00.00 - (-) Ajuste de Perdas de Estoques - Consolidação</v>
      </c>
      <c r="B95" s="3" t="s">
        <v>127</v>
      </c>
      <c r="C95" s="4">
        <v>226249.38</v>
      </c>
    </row>
    <row r="96" spans="1:3" ht="12.75" customHeight="1">
      <c r="A96" t="str">
        <f t="shared" si="1"/>
        <v>1.1.9.0.0.00.00 - Variações Patrimoniais Diminutivas Pagas 
 Antecipadamente</v>
      </c>
      <c r="B96" s="5" t="s">
        <v>128</v>
      </c>
      <c r="C96" s="6">
        <v>186332941.44</v>
      </c>
    </row>
    <row r="97" spans="1:3" ht="12.75" customHeight="1">
      <c r="A97" t="str">
        <f t="shared" si="1"/>
        <v>1.1.9.1.0.00.00 - Prêmios de Seguros a Apropriar</v>
      </c>
      <c r="B97" s="3" t="s">
        <v>129</v>
      </c>
      <c r="C97" s="4">
        <v>8357098.9900000002</v>
      </c>
    </row>
    <row r="98" spans="1:3" ht="12.75" customHeight="1">
      <c r="A98" t="str">
        <f t="shared" si="1"/>
        <v>1.1.9.1.1.00.00 - Prêmios de Seguros a Apropriar - Consolidação</v>
      </c>
      <c r="B98" s="5" t="s">
        <v>130</v>
      </c>
      <c r="C98" s="6">
        <v>8317376.9299999997</v>
      </c>
    </row>
    <row r="99" spans="1:3" ht="12.75" customHeight="1">
      <c r="A99" t="str">
        <f t="shared" si="1"/>
        <v>1.1.9.2.0.00.00 - VPD Financeiras a Apropriar</v>
      </c>
      <c r="B99" s="3" t="s">
        <v>131</v>
      </c>
      <c r="C99" s="4">
        <v>43724043.159999996</v>
      </c>
    </row>
    <row r="100" spans="1:3" ht="12.75" customHeight="1">
      <c r="A100" t="str">
        <f t="shared" si="1"/>
        <v>1.1.9.2.1.00.00 - VPD Financeiras a Apropriar - Consolidação</v>
      </c>
      <c r="B100" s="5" t="s">
        <v>132</v>
      </c>
      <c r="C100" s="6">
        <v>43724043.159999996</v>
      </c>
    </row>
    <row r="101" spans="1:3" ht="12.75" customHeight="1">
      <c r="A101" t="str">
        <f t="shared" si="1"/>
        <v>1.1.9.3.0.00.00 - Assinaturas e Anuidades a Apropriar</v>
      </c>
      <c r="B101" s="3" t="s">
        <v>133</v>
      </c>
      <c r="C101" s="4">
        <v>3981942</v>
      </c>
    </row>
    <row r="102" spans="1:3" ht="12.75" customHeight="1">
      <c r="A102" t="str">
        <f t="shared" si="1"/>
        <v>1.1.9.3.1.00.00 - Assinaturas e Anuidades a Apropriar - Consolidação</v>
      </c>
      <c r="B102" s="5" t="s">
        <v>134</v>
      </c>
      <c r="C102" s="6">
        <v>3976098.81</v>
      </c>
    </row>
    <row r="103" spans="1:3" ht="12.75" customHeight="1">
      <c r="A103" t="str">
        <f t="shared" si="1"/>
        <v>1.1.9.4.0.00.00 - Alugueis Pagos a Apropriar</v>
      </c>
      <c r="B103" s="3" t="s">
        <v>135</v>
      </c>
      <c r="C103" s="4">
        <v>657259.23</v>
      </c>
    </row>
    <row r="104" spans="1:3" ht="12.75" customHeight="1">
      <c r="A104" t="str">
        <f t="shared" si="1"/>
        <v>1.1.9.4.1.00.00 - Alugueis Pagos a Apropriar - Consolidação</v>
      </c>
      <c r="B104" s="5" t="s">
        <v>136</v>
      </c>
      <c r="C104" s="6">
        <v>657259.23</v>
      </c>
    </row>
    <row r="105" spans="1:3" ht="12.75" customHeight="1">
      <c r="A105" t="str">
        <f t="shared" si="1"/>
        <v>1.1.9.5.0.00.00 - Tributos Pagos a Apropriar</v>
      </c>
      <c r="B105" s="3" t="s">
        <v>137</v>
      </c>
      <c r="C105" s="4">
        <v>666431.37</v>
      </c>
    </row>
    <row r="106" spans="1:3" ht="25.5" customHeight="1">
      <c r="A106" t="str">
        <f t="shared" si="1"/>
        <v>1.1.9.5.1.00.00 - Tributos Pagos a Apropriar - Consolidação</v>
      </c>
      <c r="B106" s="5" t="s">
        <v>138</v>
      </c>
      <c r="C106" s="6">
        <v>666431.37</v>
      </c>
    </row>
    <row r="107" spans="1:3" ht="12.75" customHeight="1">
      <c r="A107" t="str">
        <f t="shared" si="1"/>
        <v>1.1.9.6.0.00.00 - Contribuições Confederativas a Apropriar</v>
      </c>
      <c r="B107" s="3" t="s">
        <v>139</v>
      </c>
      <c r="C107" s="4">
        <v>335306.08</v>
      </c>
    </row>
    <row r="108" spans="1:3" ht="12.75" customHeight="1">
      <c r="A108" t="str">
        <f t="shared" si="1"/>
        <v>1.1.9.6.1.00.00 - Contribuições Confederativas a Apropriar - 
 Consolidação</v>
      </c>
      <c r="B108" s="5" t="s">
        <v>140</v>
      </c>
      <c r="C108" s="6">
        <v>335306.08</v>
      </c>
    </row>
    <row r="109" spans="1:3" ht="12.75" customHeight="1">
      <c r="A109" t="str">
        <f t="shared" si="1"/>
        <v>1.1.9.7.0.00.00 - Benefícios a Pessoal a Apropriar</v>
      </c>
      <c r="B109" s="3" t="s">
        <v>141</v>
      </c>
      <c r="C109" s="4">
        <v>124230.73</v>
      </c>
    </row>
    <row r="110" spans="1:3" ht="12.75" customHeight="1">
      <c r="A110" t="str">
        <f t="shared" si="1"/>
        <v>1.1.9.7.1.00.00 - Benefícios a Pessoal a Apropriar - Consolidação</v>
      </c>
      <c r="B110" s="5" t="s">
        <v>142</v>
      </c>
      <c r="C110" s="6">
        <v>124230.73</v>
      </c>
    </row>
    <row r="111" spans="1:3" ht="12.75" customHeight="1">
      <c r="A111" t="str">
        <f t="shared" si="1"/>
        <v>1.1.9.8.0.00.00 - Demais VPD a Apropriar</v>
      </c>
      <c r="B111" s="3" t="s">
        <v>143</v>
      </c>
      <c r="C111" s="4">
        <v>128415966.39</v>
      </c>
    </row>
    <row r="112" spans="1:3" ht="12.75" customHeight="1">
      <c r="A112" t="str">
        <f t="shared" si="1"/>
        <v>1.1.9.8.1.00.00 - Demais VPD a Apropriar - Consolidação</v>
      </c>
      <c r="B112" s="5" t="s">
        <v>144</v>
      </c>
      <c r="C112" s="6">
        <v>184189079.58000001</v>
      </c>
    </row>
    <row r="113" spans="1:3" ht="12.75" customHeight="1">
      <c r="A113" t="str">
        <f t="shared" si="1"/>
        <v>1.2.0.0.0.00.00 - Ativo não Circulante</v>
      </c>
      <c r="B113" s="3" t="s">
        <v>145</v>
      </c>
      <c r="C113" s="4">
        <v>447021250881.81</v>
      </c>
    </row>
    <row r="114" spans="1:3" ht="12.75" customHeight="1">
      <c r="A114" t="str">
        <f t="shared" si="1"/>
        <v>1.2.1.0.0.00.00 - Ativo Realizável a Longo Prazo</v>
      </c>
      <c r="B114" s="5" t="s">
        <v>146</v>
      </c>
      <c r="C114" s="6">
        <v>216763361378.14001</v>
      </c>
    </row>
    <row r="115" spans="1:3" ht="12.75" customHeight="1">
      <c r="A115" t="str">
        <f t="shared" si="1"/>
        <v>1.2.1.1.0.00.00 - Créditos a Longo Prazo</v>
      </c>
      <c r="B115" s="3" t="s">
        <v>147</v>
      </c>
      <c r="C115" s="4">
        <v>206458661325.88</v>
      </c>
    </row>
    <row r="116" spans="1:3" ht="12.75" customHeight="1">
      <c r="A116" t="str">
        <f t="shared" si="1"/>
        <v>1.2.1.1.1.00.00 - Créditos a Longo Prazo - Consolidação</v>
      </c>
      <c r="B116" s="5" t="s">
        <v>148</v>
      </c>
      <c r="C116" s="6">
        <v>197127244870.73999</v>
      </c>
    </row>
    <row r="117" spans="1:3" ht="12.75" customHeight="1">
      <c r="A117" t="str">
        <f t="shared" si="1"/>
        <v>1.2.1.1.1.01.00 - Créditos Tributários a Receber</v>
      </c>
      <c r="B117" s="3" t="s">
        <v>149</v>
      </c>
      <c r="C117" s="4">
        <v>4733700941.1199999</v>
      </c>
    </row>
    <row r="118" spans="1:3" ht="12.75" customHeight="1">
      <c r="A118" t="str">
        <f t="shared" si="1"/>
        <v>1.2.1.1.1.02.00 - Clientes</v>
      </c>
      <c r="B118" s="5" t="s">
        <v>150</v>
      </c>
      <c r="C118" s="6">
        <v>266102195.25</v>
      </c>
    </row>
    <row r="119" spans="1:3" ht="12.75" customHeight="1">
      <c r="A119" t="str">
        <f t="shared" si="1"/>
        <v>1.2.1.1.1.03.00 - Empréstimos e Financiamentos Concedidos</v>
      </c>
      <c r="B119" s="3" t="s">
        <v>151</v>
      </c>
      <c r="C119" s="4">
        <v>21492224083.790001</v>
      </c>
    </row>
    <row r="120" spans="1:3" ht="12.75" customHeight="1">
      <c r="A120" t="str">
        <f t="shared" si="1"/>
        <v>1.2.1.1.1.04.00 - Dívida Ativa Tributaria</v>
      </c>
      <c r="B120" s="5" t="s">
        <v>152</v>
      </c>
      <c r="C120" s="6">
        <v>180756554162.29001</v>
      </c>
    </row>
    <row r="121" spans="1:3" ht="12.75" customHeight="1">
      <c r="A121" t="str">
        <f t="shared" si="1"/>
        <v>1.2.1.1.1.05.00 - Dívida Ativa não Tributaria</v>
      </c>
      <c r="B121" s="3" t="s">
        <v>153</v>
      </c>
      <c r="C121" s="4">
        <v>20259330316.099998</v>
      </c>
    </row>
    <row r="122" spans="1:3" ht="12.75" customHeight="1">
      <c r="A122" t="str">
        <f t="shared" si="1"/>
        <v>1.2.1.1.1.99.00 - (-) Ajuste de Perdas de Créditos a Longo Prazo</v>
      </c>
      <c r="B122" s="5" t="s">
        <v>154</v>
      </c>
      <c r="C122" s="6">
        <v>30616049590.75</v>
      </c>
    </row>
    <row r="123" spans="1:3" ht="12.75" customHeight="1">
      <c r="A123" t="str">
        <f t="shared" si="1"/>
        <v>1.2.1.1.2.00.00 - Créditos a Longo Prazo - Intra OFSS</v>
      </c>
      <c r="B123" s="3" t="s">
        <v>155</v>
      </c>
      <c r="C123" s="4">
        <v>2875438904.5599999</v>
      </c>
    </row>
    <row r="124" spans="1:3" ht="12.75" customHeight="1">
      <c r="A124" t="str">
        <f t="shared" si="1"/>
        <v>1.2.1.1.2.01.00 - Créditos Tributários a Receber</v>
      </c>
      <c r="B124" s="5" t="s">
        <v>156</v>
      </c>
      <c r="C124" s="6">
        <v>215714079.47</v>
      </c>
    </row>
    <row r="125" spans="1:3" ht="12.75" customHeight="1">
      <c r="A125" t="str">
        <f t="shared" si="1"/>
        <v>1.2.1.1.2.02.00 - Clientes</v>
      </c>
      <c r="B125" s="3" t="s">
        <v>157</v>
      </c>
      <c r="C125" s="4">
        <v>78259149.230000004</v>
      </c>
    </row>
    <row r="126" spans="1:3" ht="12.75" customHeight="1">
      <c r="A126" t="str">
        <f t="shared" si="1"/>
        <v>1.2.1.1.2.03.00 - Empréstimos e Financiamentos Concedidos</v>
      </c>
      <c r="B126" s="5" t="s">
        <v>158</v>
      </c>
      <c r="C126" s="6">
        <v>158434809.44</v>
      </c>
    </row>
    <row r="127" spans="1:3" ht="12.75" customHeight="1">
      <c r="A127" t="str">
        <f t="shared" si="1"/>
        <v>1.2.1.1.2.04.00 - Dívida Ativa Tributaria</v>
      </c>
      <c r="B127" s="3" t="s">
        <v>159</v>
      </c>
      <c r="C127" s="4">
        <v>2548383684.6999998</v>
      </c>
    </row>
    <row r="128" spans="1:3" ht="12.75" customHeight="1">
      <c r="A128" t="str">
        <f t="shared" si="1"/>
        <v>1.2.1.1.2.05.00 - Dívida Ativa não Tributaria</v>
      </c>
      <c r="B128" s="5" t="s">
        <v>160</v>
      </c>
      <c r="C128" s="6">
        <v>339411198.05000001</v>
      </c>
    </row>
    <row r="129" spans="1:3" ht="12.75" customHeight="1">
      <c r="A129" t="str">
        <f t="shared" si="1"/>
        <v>1.2.1.1.2.99.00 - (-) Ajuste de Perdas de Créditos a Longo Prazo</v>
      </c>
      <c r="B129" s="3" t="s">
        <v>161</v>
      </c>
      <c r="C129" s="4">
        <v>291318004.02999997</v>
      </c>
    </row>
    <row r="130" spans="1:3" ht="12.75" customHeight="1">
      <c r="A130" t="str">
        <f t="shared" si="1"/>
        <v>1.2.1.1.3.00.00 - Créditos a Longo Prazo - Inter OFSS - União</v>
      </c>
      <c r="B130" s="5" t="s">
        <v>162</v>
      </c>
      <c r="C130" s="6">
        <v>450471330.27999997</v>
      </c>
    </row>
    <row r="131" spans="1:3" ht="12.75" customHeight="1">
      <c r="A131" t="str">
        <f t="shared" si="1"/>
        <v>1.2.1.1.3.01.00 - Créditos Tributários a Receber</v>
      </c>
      <c r="B131" s="3" t="s">
        <v>163</v>
      </c>
      <c r="C131" s="4">
        <v>48318580.899999999</v>
      </c>
    </row>
    <row r="132" spans="1:3" ht="12.75" customHeight="1">
      <c r="A132" t="str">
        <f t="shared" ref="A132:A195" si="2">TRIM(B132)</f>
        <v>1.2.1.1.3.02.00 - Clientes</v>
      </c>
      <c r="B132" s="5" t="s">
        <v>164</v>
      </c>
      <c r="C132" s="6">
        <v>3893432.17</v>
      </c>
    </row>
    <row r="133" spans="1:3" ht="12.75" customHeight="1">
      <c r="A133" t="str">
        <f t="shared" si="2"/>
        <v>1.2.1.1.3.03.00 - Empréstimos e Financiamentos Concedidos</v>
      </c>
      <c r="B133" s="3" t="s">
        <v>165</v>
      </c>
      <c r="C133" s="4">
        <v>130131246.44</v>
      </c>
    </row>
    <row r="134" spans="1:3" ht="12.75" customHeight="1">
      <c r="A134" t="str">
        <f t="shared" si="2"/>
        <v>1.2.1.1.3.04.00 - Dívida Ativa Tributaria</v>
      </c>
      <c r="B134" s="5" t="s">
        <v>166</v>
      </c>
      <c r="C134" s="6">
        <v>238561518.94999999</v>
      </c>
    </row>
    <row r="135" spans="1:3" ht="12.75" customHeight="1">
      <c r="A135" t="str">
        <f t="shared" si="2"/>
        <v>1.2.1.1.3.05.00 - Dívida Ativa não Tributaria</v>
      </c>
      <c r="B135" s="3" t="s">
        <v>167</v>
      </c>
      <c r="C135" s="4">
        <v>28517519.449999999</v>
      </c>
    </row>
    <row r="136" spans="1:3" ht="12.75" customHeight="1">
      <c r="A136" t="str">
        <f t="shared" si="2"/>
        <v>1.2.1.1.3.99.00 - (-) Ajuste de Perdas de Créditos a Longo Prazo</v>
      </c>
      <c r="B136" s="5" t="s">
        <v>168</v>
      </c>
      <c r="C136" s="6">
        <v>581633.41</v>
      </c>
    </row>
    <row r="137" spans="1:3" ht="12.75" customHeight="1">
      <c r="A137" t="str">
        <f t="shared" si="2"/>
        <v>1.2.1.1.4.00.00 - Créditos a Longo Prazo - Inter OFSS - Estado</v>
      </c>
      <c r="B137" s="3" t="s">
        <v>169</v>
      </c>
      <c r="C137" s="4">
        <v>320855948.68000001</v>
      </c>
    </row>
    <row r="138" spans="1:3" ht="12.75" customHeight="1">
      <c r="A138" t="str">
        <f t="shared" si="2"/>
        <v>1.2.1.1.4.01.00 - Créditos Tributários a Receber</v>
      </c>
      <c r="B138" s="5" t="s">
        <v>170</v>
      </c>
      <c r="C138" s="6">
        <v>1339713.56</v>
      </c>
    </row>
    <row r="139" spans="1:3" ht="12.75" customHeight="1">
      <c r="A139" t="str">
        <f t="shared" si="2"/>
        <v>1.2.1.1.4.02.00 - Clientes</v>
      </c>
      <c r="B139" s="3" t="s">
        <v>171</v>
      </c>
      <c r="C139" s="4"/>
    </row>
    <row r="140" spans="1:3" ht="12.75" customHeight="1">
      <c r="A140" t="str">
        <f t="shared" si="2"/>
        <v>1.2.1.1.4.03.00 - Empréstimos e Financiamentos Concedidos</v>
      </c>
      <c r="B140" s="5" t="s">
        <v>172</v>
      </c>
      <c r="C140" s="6">
        <v>18680814.510000002</v>
      </c>
    </row>
    <row r="141" spans="1:3" ht="12.75" customHeight="1">
      <c r="A141" t="str">
        <f t="shared" si="2"/>
        <v>1.2.1.1.4.04.00 - Dívida Ativa Tributaria</v>
      </c>
      <c r="B141" s="3" t="s">
        <v>173</v>
      </c>
      <c r="C141" s="4">
        <v>297533212.67000002</v>
      </c>
    </row>
    <row r="142" spans="1:3" ht="12.75" customHeight="1">
      <c r="A142" t="str">
        <f t="shared" si="2"/>
        <v>1.2.1.1.4.05.00 - Dívida Ativa não Tributaria</v>
      </c>
      <c r="B142" s="5" t="s">
        <v>174</v>
      </c>
      <c r="C142" s="6">
        <v>5782518.4100000001</v>
      </c>
    </row>
    <row r="143" spans="1:3" ht="12.75" customHeight="1">
      <c r="A143" t="str">
        <f t="shared" si="2"/>
        <v>1.2.1.1.4.99.00 - (-) Ajuste de Perdas de Créditos a Longo Prazo</v>
      </c>
      <c r="B143" s="3" t="s">
        <v>175</v>
      </c>
      <c r="C143" s="4">
        <v>2480310.4700000002</v>
      </c>
    </row>
    <row r="144" spans="1:3" ht="12.75" customHeight="1">
      <c r="A144" t="str">
        <f t="shared" si="2"/>
        <v>1.2.1.1.5.00.00 - Créditos a Longo Prazo - Inter OFSS - Município</v>
      </c>
      <c r="B144" s="5" t="s">
        <v>176</v>
      </c>
      <c r="C144" s="6">
        <v>5684064228.1800003</v>
      </c>
    </row>
    <row r="145" spans="1:3" ht="12.75" customHeight="1">
      <c r="A145" t="str">
        <f t="shared" si="2"/>
        <v>1.2.1.1.5.01.00 - Créditos Tributários a Receber</v>
      </c>
      <c r="B145" s="3" t="s">
        <v>177</v>
      </c>
      <c r="C145" s="4">
        <v>46836258.939999998</v>
      </c>
    </row>
    <row r="146" spans="1:3" ht="12.75" customHeight="1">
      <c r="A146" t="str">
        <f t="shared" si="2"/>
        <v>1.2.1.1.5.02.00 - Clientes</v>
      </c>
      <c r="B146" s="5" t="s">
        <v>178</v>
      </c>
      <c r="C146" s="6">
        <v>40794231.539999999</v>
      </c>
    </row>
    <row r="147" spans="1:3" ht="12.75" customHeight="1">
      <c r="A147" t="str">
        <f t="shared" si="2"/>
        <v>1.2.1.1.5.03.00 - Empréstimos e Financiamentos Concedidos</v>
      </c>
      <c r="B147" s="3" t="s">
        <v>179</v>
      </c>
      <c r="C147" s="4">
        <v>35714951.100000001</v>
      </c>
    </row>
    <row r="148" spans="1:3" ht="12.75" customHeight="1">
      <c r="A148" t="str">
        <f t="shared" si="2"/>
        <v>1.2.1.1.5.04.00 - Dívida Ativa Tributaria</v>
      </c>
      <c r="B148" s="5" t="s">
        <v>180</v>
      </c>
      <c r="C148" s="6">
        <v>5931269280.0500002</v>
      </c>
    </row>
    <row r="149" spans="1:3" ht="12.75" customHeight="1">
      <c r="A149" t="str">
        <f t="shared" si="2"/>
        <v>1.2.1.1.5.05.00 - Dívida Ativa não Tributaria</v>
      </c>
      <c r="B149" s="3" t="s">
        <v>181</v>
      </c>
      <c r="C149" s="4">
        <v>273543584.79000002</v>
      </c>
    </row>
    <row r="150" spans="1:3" ht="25.5" customHeight="1">
      <c r="A150" t="str">
        <f t="shared" si="2"/>
        <v>1.2.1.1.5.99.00 - (-) Ajuste de Perdas de Créditos a Longo Prazo</v>
      </c>
      <c r="B150" s="5" t="s">
        <v>182</v>
      </c>
      <c r="C150" s="6">
        <v>642751008.26999998</v>
      </c>
    </row>
    <row r="151" spans="1:3" ht="12.75" customHeight="1">
      <c r="A151" t="str">
        <f t="shared" si="2"/>
        <v>1.2.1.2.0.00.00 - Demais Créditos e Valores a Longo Prazo</v>
      </c>
      <c r="B151" s="3" t="s">
        <v>183</v>
      </c>
      <c r="C151" s="4">
        <v>8125650216.2399998</v>
      </c>
    </row>
    <row r="152" spans="1:3" ht="12.75" customHeight="1">
      <c r="A152" t="str">
        <f t="shared" si="2"/>
        <v>1.2.1.2.1.00.00 - Demais Créditos e Valores a Longo Prazo - 
 Consolidação</v>
      </c>
      <c r="B152" s="5" t="s">
        <v>184</v>
      </c>
      <c r="C152" s="6">
        <v>8122728067.9799995</v>
      </c>
    </row>
    <row r="153" spans="1:3" ht="25.5" customHeight="1">
      <c r="A153" t="str">
        <f t="shared" si="2"/>
        <v>1.2.1.2.1.01.00 - Adiantamentos Concedidos a Pessoal e a Terceiros</v>
      </c>
      <c r="B153" s="3" t="s">
        <v>185</v>
      </c>
      <c r="C153" s="4">
        <v>60860073.289999999</v>
      </c>
    </row>
    <row r="154" spans="1:3" ht="25.5" customHeight="1">
      <c r="A154" t="str">
        <f t="shared" si="2"/>
        <v>1.2.1.2.1.02.00 - Tributos a Recuperar/Compensar</v>
      </c>
      <c r="B154" s="5" t="s">
        <v>186</v>
      </c>
      <c r="C154" s="6">
        <v>11502262.43</v>
      </c>
    </row>
    <row r="155" spans="1:3" ht="25.5" customHeight="1">
      <c r="A155" t="str">
        <f t="shared" si="2"/>
        <v>1.2.1.2.1.03.00 - Créditos a Receber por Descentralização da 
 Prestação de Serviços Públicos</v>
      </c>
      <c r="B155" s="3" t="s">
        <v>187</v>
      </c>
      <c r="C155" s="4">
        <v>960439.73</v>
      </c>
    </row>
    <row r="156" spans="1:3" ht="12.75" customHeight="1">
      <c r="A156" t="str">
        <f t="shared" si="2"/>
        <v>1.2.1.2.1.04.00 - Créditos por Danos ao Patrimônio Provenientes de 
 Créditos Administrativos</v>
      </c>
      <c r="B156" s="5" t="s">
        <v>188</v>
      </c>
      <c r="C156" s="6">
        <v>71399678.680000007</v>
      </c>
    </row>
    <row r="157" spans="1:3" ht="12.75" customHeight="1">
      <c r="A157" t="str">
        <f t="shared" si="2"/>
        <v>1.2.1.2.1.05.00 - Créditos por Danos ao Patrimônio Apurados em 
 Tomada de Contas Especial</v>
      </c>
      <c r="B157" s="3" t="s">
        <v>189</v>
      </c>
      <c r="C157" s="4">
        <v>58214564.68</v>
      </c>
    </row>
    <row r="158" spans="1:3" ht="25.5" customHeight="1">
      <c r="A158" t="str">
        <f t="shared" si="2"/>
        <v>1.2.1.2.1.06.00 - Depósitos Restituíveis e Valores Vinculados</v>
      </c>
      <c r="B158" s="5" t="s">
        <v>190</v>
      </c>
      <c r="C158" s="6">
        <v>79928055.549999997</v>
      </c>
    </row>
    <row r="159" spans="1:3" ht="25.5" customHeight="1">
      <c r="A159" t="str">
        <f t="shared" si="2"/>
        <v>1.2.1.2.1.98.00 - Outros Créditos a Receber e Valores a Longo Prazo</v>
      </c>
      <c r="B159" s="3" t="s">
        <v>191</v>
      </c>
      <c r="C159" s="4">
        <v>7808948495.8299999</v>
      </c>
    </row>
    <row r="160" spans="1:3" ht="25.5" customHeight="1">
      <c r="A160" t="str">
        <f t="shared" si="2"/>
        <v>1.2.1.2.1.99.00 - (-) Ajuste de Perdas de Demais Créditos e Valores 
 a Longo Prazo</v>
      </c>
      <c r="B160" s="5" t="s">
        <v>192</v>
      </c>
      <c r="C160" s="6">
        <v>13103575.699999999</v>
      </c>
    </row>
    <row r="161" spans="1:3" ht="12.75" customHeight="1">
      <c r="A161" t="str">
        <f t="shared" si="2"/>
        <v>1.2.1.3.0.00.00 - Investimentos e Aplicações Temporárias a Longo 
 Prazo</v>
      </c>
      <c r="B161" s="3" t="s">
        <v>193</v>
      </c>
      <c r="C161" s="4">
        <v>1569110140.8199999</v>
      </c>
    </row>
    <row r="162" spans="1:3" ht="12.75" customHeight="1">
      <c r="A162" t="str">
        <f t="shared" si="2"/>
        <v>1.2.1.3.1.00.00 - Investimentos e Aplicações Temporárias a Longo 
 Prazo - Consolidação</v>
      </c>
      <c r="B162" s="5" t="s">
        <v>194</v>
      </c>
      <c r="C162" s="6">
        <v>1569110140.8199999</v>
      </c>
    </row>
    <row r="163" spans="1:3" ht="12.75" customHeight="1">
      <c r="A163" t="str">
        <f t="shared" si="2"/>
        <v>1.2.1.3.1.01.00 - Títulos e Valores Mobiliários</v>
      </c>
      <c r="B163" s="3" t="s">
        <v>195</v>
      </c>
      <c r="C163" s="4">
        <v>1565359743.8800001</v>
      </c>
    </row>
    <row r="164" spans="1:3" ht="25.5" customHeight="1">
      <c r="A164" t="str">
        <f t="shared" si="2"/>
        <v>1.2.1.3.1.02.00 - Aplicação Temporária em Metais Preciosos</v>
      </c>
      <c r="B164" s="5" t="s">
        <v>196</v>
      </c>
      <c r="C164" s="6">
        <v>1917.39</v>
      </c>
    </row>
    <row r="165" spans="1:3" ht="12.75" customHeight="1">
      <c r="A165" t="str">
        <f t="shared" si="2"/>
        <v>1.2.1.3.1.03.00 - Aplicações em Segmento de Imóveis</v>
      </c>
      <c r="B165" s="3" t="s">
        <v>197</v>
      </c>
      <c r="C165" s="4">
        <v>11364614.949999999</v>
      </c>
    </row>
    <row r="166" spans="1:3" ht="12.75" customHeight="1">
      <c r="A166" t="str">
        <f t="shared" si="2"/>
        <v>1.2.1.3.1.99.00 - (-) Ajuste de Perdas de Investimentos e 
 Aplicações Temporárias a Longo Prazo</v>
      </c>
      <c r="B166" s="5" t="s">
        <v>198</v>
      </c>
      <c r="C166" s="6">
        <v>11760137.699999999</v>
      </c>
    </row>
    <row r="167" spans="1:3" ht="12.75" customHeight="1">
      <c r="A167" t="str">
        <f t="shared" si="2"/>
        <v>1.2.1.4.0.00.00 - Estoques</v>
      </c>
      <c r="B167" s="3" t="s">
        <v>199</v>
      </c>
      <c r="C167" s="4">
        <v>284903414.26999998</v>
      </c>
    </row>
    <row r="168" spans="1:3" ht="12.75" customHeight="1">
      <c r="A168" t="str">
        <f t="shared" si="2"/>
        <v>1.2.1.4.1.00.00 - Estoques - Consolidação</v>
      </c>
      <c r="B168" s="5" t="s">
        <v>200</v>
      </c>
      <c r="C168" s="6">
        <v>284903414.26999998</v>
      </c>
    </row>
    <row r="169" spans="1:3" ht="12.75" customHeight="1">
      <c r="A169" t="str">
        <f t="shared" si="2"/>
        <v>1.2.1.4.1.01.00 - Mercadorias para Revenda</v>
      </c>
      <c r="B169" s="3" t="s">
        <v>201</v>
      </c>
      <c r="C169" s="4">
        <v>166347.17000000001</v>
      </c>
    </row>
    <row r="170" spans="1:3" ht="12.75" customHeight="1">
      <c r="A170" t="str">
        <f t="shared" si="2"/>
        <v>1.2.1.4.1.02.00 - Produtos e Serviços Acabados</v>
      </c>
      <c r="B170" s="5" t="s">
        <v>202</v>
      </c>
      <c r="C170" s="6">
        <v>70550</v>
      </c>
    </row>
    <row r="171" spans="1:3" ht="12.75" customHeight="1">
      <c r="A171" t="str">
        <f t="shared" si="2"/>
        <v>1.2.1.4.1.03.00 - Produtos e Serviços em Elaboração</v>
      </c>
      <c r="B171" s="3" t="s">
        <v>203</v>
      </c>
      <c r="C171" s="4">
        <v>2641873.0699999998</v>
      </c>
    </row>
    <row r="172" spans="1:3" ht="12.75" customHeight="1">
      <c r="A172" t="str">
        <f t="shared" si="2"/>
        <v>1.2.1.4.1.04.00 - Matérias-Primas</v>
      </c>
      <c r="B172" s="5" t="s">
        <v>204</v>
      </c>
      <c r="C172" s="6"/>
    </row>
    <row r="173" spans="1:3" ht="12.75" customHeight="1">
      <c r="A173" t="str">
        <f t="shared" si="2"/>
        <v>1.2.1.4.1.05.00 - Materiais em Trânsito</v>
      </c>
      <c r="B173" s="3" t="s">
        <v>205</v>
      </c>
      <c r="C173" s="4">
        <v>746985.16</v>
      </c>
    </row>
    <row r="174" spans="1:3" ht="12.75" customHeight="1">
      <c r="A174" t="str">
        <f t="shared" si="2"/>
        <v>1.2.1.4.1.06.00 - Almoxarifado</v>
      </c>
      <c r="B174" s="5" t="s">
        <v>206</v>
      </c>
      <c r="C174" s="6">
        <v>96815651.939999998</v>
      </c>
    </row>
    <row r="175" spans="1:3" ht="12.75" customHeight="1">
      <c r="A175" t="str">
        <f t="shared" si="2"/>
        <v>1.2.1.4.1.07.00 - Adiantamentos a Fornecedores</v>
      </c>
      <c r="B175" s="3" t="s">
        <v>207</v>
      </c>
      <c r="C175" s="4">
        <v>37332493.850000001</v>
      </c>
    </row>
    <row r="176" spans="1:3" ht="25.5" customHeight="1">
      <c r="A176" t="str">
        <f t="shared" si="2"/>
        <v>1.2.1.4.1.98.00 - Outros Estoques</v>
      </c>
      <c r="B176" s="5" t="s">
        <v>208</v>
      </c>
      <c r="C176" s="6">
        <v>146958292.18000001</v>
      </c>
    </row>
    <row r="177" spans="1:3" ht="25.5" customHeight="1">
      <c r="A177" t="str">
        <f t="shared" si="2"/>
        <v>1.2.1.4.1.99.00 - (-) Ajuste de Perdas de Estoques</v>
      </c>
      <c r="B177" s="3" t="s">
        <v>209</v>
      </c>
      <c r="C177" s="4">
        <v>11669.36</v>
      </c>
    </row>
    <row r="178" spans="1:3" ht="12.75" customHeight="1">
      <c r="A178" t="str">
        <f t="shared" si="2"/>
        <v>1.2.1.9.0.00.00 - Variações Patrimoniais Diminutivas Pagas 
 Antecipadamente</v>
      </c>
      <c r="B178" s="5" t="s">
        <v>210</v>
      </c>
      <c r="C178" s="6">
        <v>325036280.93000001</v>
      </c>
    </row>
    <row r="179" spans="1:3" ht="12.75" customHeight="1">
      <c r="A179" t="str">
        <f t="shared" si="2"/>
        <v>1.2.1.9.1.00.00 - Variações Patrimoniais Diminutivas Pagas 
 Antecipadamente - Consolidação</v>
      </c>
      <c r="B179" s="3" t="s">
        <v>211</v>
      </c>
      <c r="C179" s="4">
        <v>325036280.93000001</v>
      </c>
    </row>
    <row r="180" spans="1:3" ht="12.75" customHeight="1">
      <c r="A180" t="str">
        <f t="shared" si="2"/>
        <v>1.2.1.9.1.01.00 - Prêmios de Seguros a Apropriar</v>
      </c>
      <c r="B180" s="5" t="s">
        <v>212</v>
      </c>
      <c r="C180" s="6">
        <v>20369.169999999998</v>
      </c>
    </row>
    <row r="181" spans="1:3" ht="12.75" customHeight="1">
      <c r="A181" t="str">
        <f t="shared" si="2"/>
        <v>1.2.1.9.1.02.00 - VPD Financeiras a Apropriar</v>
      </c>
      <c r="B181" s="3" t="s">
        <v>213</v>
      </c>
      <c r="C181" s="4">
        <v>1565778.82</v>
      </c>
    </row>
    <row r="182" spans="1:3" ht="12.75" customHeight="1">
      <c r="A182" t="str">
        <f t="shared" si="2"/>
        <v>1.2.1.9.1.03.00 - Assinaturas e Anuidades a Apropriar</v>
      </c>
      <c r="B182" s="5" t="s">
        <v>214</v>
      </c>
      <c r="C182" s="6">
        <v>21290.55</v>
      </c>
    </row>
    <row r="183" spans="1:3" ht="12.75" customHeight="1">
      <c r="A183" t="str">
        <f t="shared" si="2"/>
        <v>1.2.1.9.1.04.00 - Alugueis Pagos a Apropriar</v>
      </c>
      <c r="B183" s="3" t="s">
        <v>215</v>
      </c>
      <c r="C183" s="4"/>
    </row>
    <row r="184" spans="1:3" ht="12.75" customHeight="1">
      <c r="A184" t="str">
        <f t="shared" si="2"/>
        <v>1.2.1.9.1.05.00 - Tributos Pagos a Apropriar</v>
      </c>
      <c r="B184" s="5" t="s">
        <v>216</v>
      </c>
      <c r="C184" s="6">
        <v>-20736.8</v>
      </c>
    </row>
    <row r="185" spans="1:3" ht="12.75" customHeight="1">
      <c r="A185" t="str">
        <f t="shared" si="2"/>
        <v>1.2.1.9.1.06.00 - Contribuições Confederativas a Apropriar</v>
      </c>
      <c r="B185" s="3" t="s">
        <v>217</v>
      </c>
      <c r="C185" s="4"/>
    </row>
    <row r="186" spans="1:3" ht="12.75" customHeight="1">
      <c r="A186" t="str">
        <f t="shared" si="2"/>
        <v>1.2.1.9.1.07.00 - Benefícios a Apropriar</v>
      </c>
      <c r="B186" s="5" t="s">
        <v>218</v>
      </c>
      <c r="C186" s="6">
        <v>171129346.56999999</v>
      </c>
    </row>
    <row r="187" spans="1:3" ht="12.75" customHeight="1">
      <c r="A187" t="str">
        <f t="shared" si="2"/>
        <v>1.2.1.9.1.99.00 - Demais VPD a Apropriar</v>
      </c>
      <c r="B187" s="3" t="s">
        <v>219</v>
      </c>
      <c r="C187" s="4">
        <v>152320232.62</v>
      </c>
    </row>
    <row r="188" spans="1:3" ht="12.75" customHeight="1">
      <c r="A188" t="str">
        <f t="shared" si="2"/>
        <v>1.2.2.0.0.00.00 - Investimentos</v>
      </c>
      <c r="B188" s="5" t="s">
        <v>220</v>
      </c>
      <c r="C188" s="6">
        <v>10711276941.98</v>
      </c>
    </row>
    <row r="189" spans="1:3" ht="25.5" customHeight="1">
      <c r="A189" t="str">
        <f t="shared" si="2"/>
        <v>1.2.2.1.0.00.00 - Participações Permanentes</v>
      </c>
      <c r="B189" s="3" t="s">
        <v>221</v>
      </c>
      <c r="C189" s="4">
        <v>7780571850.21</v>
      </c>
    </row>
    <row r="190" spans="1:3" ht="12.75" customHeight="1">
      <c r="A190" t="str">
        <f t="shared" si="2"/>
        <v>1.2.2.1.1.00.00 - Participações Permanentes - Consolidação</v>
      </c>
      <c r="B190" s="5" t="s">
        <v>222</v>
      </c>
      <c r="C190" s="6">
        <v>7250203317.25</v>
      </c>
    </row>
    <row r="191" spans="1:3" ht="12.75" customHeight="1">
      <c r="A191" t="str">
        <f t="shared" si="2"/>
        <v>1.2.2.1.1.01.00 - Participações Avaliadas pelo Método de 
 Equivalência Patrimonial</v>
      </c>
      <c r="B191" s="3" t="s">
        <v>223</v>
      </c>
      <c r="C191" s="4">
        <v>6363210750.0100002</v>
      </c>
    </row>
    <row r="192" spans="1:3" ht="25.5" customHeight="1">
      <c r="A192" t="str">
        <f t="shared" si="2"/>
        <v>1.2.2.1.1.02.00 - Participações Avaliadas pelo Método de Custo</v>
      </c>
      <c r="B192" s="5" t="s">
        <v>224</v>
      </c>
      <c r="C192" s="6">
        <v>866736165.97000003</v>
      </c>
    </row>
    <row r="193" spans="1:3" ht="12.75" customHeight="1">
      <c r="A193" t="str">
        <f t="shared" si="2"/>
        <v>1.2.2.1.2.00.00 - Participações Permanentes - Intra OFSS</v>
      </c>
      <c r="B193" s="3" t="s">
        <v>225</v>
      </c>
      <c r="C193" s="4">
        <v>370093813.63999999</v>
      </c>
    </row>
    <row r="194" spans="1:3" ht="12.75" customHeight="1">
      <c r="A194" t="str">
        <f t="shared" si="2"/>
        <v>1.2.2.1.2.01.00 - Participações Avaliadas pelo Método de 
 Equivalência Patrimonial</v>
      </c>
      <c r="B194" s="5" t="s">
        <v>226</v>
      </c>
      <c r="C194" s="6">
        <v>139771960.36000001</v>
      </c>
    </row>
    <row r="195" spans="1:3" ht="25.5" customHeight="1">
      <c r="A195" t="str">
        <f t="shared" si="2"/>
        <v>1.2.2.1.2.02.00 - Participações Avaliadas pelo Método de Custo</v>
      </c>
      <c r="B195" s="3" t="s">
        <v>227</v>
      </c>
      <c r="C195" s="4">
        <v>230309640.38</v>
      </c>
    </row>
    <row r="196" spans="1:3" ht="12.75" customHeight="1">
      <c r="A196" t="str">
        <f t="shared" ref="A196:A259" si="3">TRIM(B196)</f>
        <v>1.2.2.1.3.00.00 - Participações Permanentes - Inter OFSS - União</v>
      </c>
      <c r="B196" s="5" t="s">
        <v>228</v>
      </c>
      <c r="C196" s="6">
        <v>39935850.07</v>
      </c>
    </row>
    <row r="197" spans="1:3" ht="12.75" customHeight="1">
      <c r="A197" t="str">
        <f t="shared" si="3"/>
        <v>1.2.2.1.3.01.00 - Participações Avaliadas pelo Método de 
 Equivalência Patrimonial</v>
      </c>
      <c r="B197" s="3" t="s">
        <v>229</v>
      </c>
      <c r="C197" s="4">
        <v>39795298.850000001</v>
      </c>
    </row>
    <row r="198" spans="1:3" ht="25.5" customHeight="1">
      <c r="A198" t="str">
        <f t="shared" si="3"/>
        <v>1.2.2.1.3.02.00 - Participações Avaliadas pelo Método de Custo</v>
      </c>
      <c r="B198" s="5" t="s">
        <v>230</v>
      </c>
      <c r="C198" s="6">
        <v>140551.22</v>
      </c>
    </row>
    <row r="199" spans="1:3" ht="12.75" customHeight="1">
      <c r="A199" t="str">
        <f t="shared" si="3"/>
        <v>1.2.2.1.4.00.00 - Participações Permanentes - Inter OFSS - Estado</v>
      </c>
      <c r="B199" s="3" t="s">
        <v>231</v>
      </c>
      <c r="C199" s="4">
        <v>106092475.73</v>
      </c>
    </row>
    <row r="200" spans="1:3" ht="12.75" customHeight="1">
      <c r="A200" t="str">
        <f t="shared" si="3"/>
        <v>1.2.2.1.4.01.00 - Participações Avaliadas pelo Método de 
 Equivalência Patrimonial</v>
      </c>
      <c r="B200" s="5" t="s">
        <v>232</v>
      </c>
      <c r="C200" s="6">
        <v>9697431.0299999993</v>
      </c>
    </row>
    <row r="201" spans="1:3" ht="25.5" customHeight="1">
      <c r="A201" t="str">
        <f t="shared" si="3"/>
        <v>1.2.2.1.4.02.00 - Participações Avaliadas pelo Método de Custo</v>
      </c>
      <c r="B201" s="3" t="s">
        <v>233</v>
      </c>
      <c r="C201" s="4">
        <v>96395044.700000003</v>
      </c>
    </row>
    <row r="202" spans="1:3" ht="12.75" customHeight="1">
      <c r="A202" t="str">
        <f t="shared" si="3"/>
        <v>1.2.2.1.5.00.00 - Participações Permanentes - Inter OFSS - Município</v>
      </c>
      <c r="B202" s="5" t="s">
        <v>234</v>
      </c>
      <c r="C202" s="6">
        <v>14256122.220000001</v>
      </c>
    </row>
    <row r="203" spans="1:3" ht="12.75" customHeight="1">
      <c r="A203" t="str">
        <f t="shared" si="3"/>
        <v>1.2.2.1.5.01.00 - Participações Avaliadas pelo Método de 
 Equivalência Patrimonial</v>
      </c>
      <c r="B203" s="3" t="s">
        <v>235</v>
      </c>
      <c r="C203" s="4">
        <v>14174139.85</v>
      </c>
    </row>
    <row r="204" spans="1:3" ht="12.75" customHeight="1">
      <c r="A204" t="str">
        <f t="shared" si="3"/>
        <v>1.2.2.1.5.02.00 - Participações Avaliadas pelo Método de Custo</v>
      </c>
      <c r="B204" s="5" t="s">
        <v>236</v>
      </c>
      <c r="C204" s="6">
        <v>81982.37</v>
      </c>
    </row>
    <row r="205" spans="1:3" ht="12.75" customHeight="1">
      <c r="A205" t="str">
        <f t="shared" si="3"/>
        <v>1.2.2.2.0.00.00 - Propriedades para Investimento</v>
      </c>
      <c r="B205" s="3" t="s">
        <v>237</v>
      </c>
      <c r="C205" s="4">
        <v>153979334.78999999</v>
      </c>
    </row>
    <row r="206" spans="1:3" ht="25.5" customHeight="1">
      <c r="A206" t="str">
        <f t="shared" si="3"/>
        <v>1.2.2.2.1.00.00 - Propriedades para Investimento - Consolidação</v>
      </c>
      <c r="B206" s="5" t="s">
        <v>238</v>
      </c>
      <c r="C206" s="6">
        <v>153979334.78999999</v>
      </c>
    </row>
    <row r="207" spans="1:3" ht="12.75" customHeight="1">
      <c r="A207" t="str">
        <f t="shared" si="3"/>
        <v>1.2.2.3.0.00.00 - Investimentos do RPPS de Longo Prazo</v>
      </c>
      <c r="B207" s="3" t="s">
        <v>239</v>
      </c>
      <c r="C207" s="4">
        <v>2185101313.0900002</v>
      </c>
    </row>
    <row r="208" spans="1:3" ht="12.75" customHeight="1">
      <c r="A208" t="str">
        <f t="shared" si="3"/>
        <v>1.2.2.3.1.00.00 - Investimentos do RPPS de Longo Prazo - 
 Consolidação</v>
      </c>
      <c r="B208" s="5" t="s">
        <v>240</v>
      </c>
      <c r="C208" s="6">
        <v>2185101313.0900002</v>
      </c>
    </row>
    <row r="209" spans="1:3" ht="12.75" customHeight="1">
      <c r="A209" t="str">
        <f t="shared" si="3"/>
        <v>1.2.2.7.0.00.00 - Demais Investimentos Permanentes</v>
      </c>
      <c r="B209" s="3" t="s">
        <v>241</v>
      </c>
      <c r="C209" s="4">
        <v>708969519.98000002</v>
      </c>
    </row>
    <row r="210" spans="1:3" ht="25.5" customHeight="1">
      <c r="A210" t="str">
        <f t="shared" si="3"/>
        <v>1.2.2.7.1.00.00 - Demais Investimentos Permanentes - Consolidação</v>
      </c>
      <c r="B210" s="5" t="s">
        <v>242</v>
      </c>
      <c r="C210" s="6">
        <v>708793131.65999997</v>
      </c>
    </row>
    <row r="211" spans="1:3" ht="25.5" customHeight="1">
      <c r="A211" t="str">
        <f t="shared" si="3"/>
        <v>1.2.2.8.0.00.00 - (-) Depreciação Acumulada de Investimentos</v>
      </c>
      <c r="B211" s="3" t="s">
        <v>243</v>
      </c>
      <c r="C211" s="4">
        <v>8932546.3699999992</v>
      </c>
    </row>
    <row r="212" spans="1:3" ht="12.75" customHeight="1">
      <c r="A212" t="str">
        <f t="shared" si="3"/>
        <v>1.2.2.8.1.00.00 - (-) Depreciação Acumulada de Investimentos - 
 Consolidação</v>
      </c>
      <c r="B212" s="5" t="s">
        <v>244</v>
      </c>
      <c r="C212" s="6">
        <v>8932546.3699999992</v>
      </c>
    </row>
    <row r="213" spans="1:3" ht="25.5" customHeight="1">
      <c r="A213" t="str">
        <f t="shared" si="3"/>
        <v>1.2.2.8.1.01.00 - (-) Depreciação Acumulada de Investimentos - 
 Consolidação - Propriedades para Investimento</v>
      </c>
      <c r="B213" s="3" t="s">
        <v>245</v>
      </c>
      <c r="C213" s="4">
        <v>8932546.3699999992</v>
      </c>
    </row>
    <row r="214" spans="1:3" ht="25.5" customHeight="1">
      <c r="A214" t="str">
        <f t="shared" si="3"/>
        <v>1.2.2.9.0.00.00 - (-) Redução ao Valor Recuperável de Investimentos</v>
      </c>
      <c r="B214" s="5" t="s">
        <v>246</v>
      </c>
      <c r="C214" s="6">
        <v>254050445.53</v>
      </c>
    </row>
    <row r="215" spans="1:3" ht="25.5" customHeight="1">
      <c r="A215" t="str">
        <f t="shared" si="3"/>
        <v>1.2.2.9.1.00.00 - (-) Redução ao Valor Recuperável de Investimentos 
 - Consolidação</v>
      </c>
      <c r="B215" s="3" t="s">
        <v>247</v>
      </c>
      <c r="C215" s="4">
        <v>200816282.5</v>
      </c>
    </row>
    <row r="216" spans="1:3" ht="25.5" customHeight="1">
      <c r="A216" t="str">
        <f t="shared" si="3"/>
        <v>1.2.2.9.1.01.00 - (-) Redução ao Valor Recuperável de Investimentos 
 - Participações Permanentes</v>
      </c>
      <c r="B216" s="5" t="s">
        <v>248</v>
      </c>
      <c r="C216" s="6">
        <v>38653000.130000003</v>
      </c>
    </row>
    <row r="217" spans="1:3" ht="25.5" customHeight="1">
      <c r="A217" t="str">
        <f t="shared" si="3"/>
        <v>1.2.2.9.1.02.00 - (-) Redução ao Valor Recuperável de Propriedades 
 para Investimento</v>
      </c>
      <c r="B217" s="3" t="s">
        <v>249</v>
      </c>
      <c r="C217" s="4">
        <v>15968648.140000001</v>
      </c>
    </row>
    <row r="218" spans="1:3" ht="25.5" customHeight="1">
      <c r="A218" t="str">
        <f t="shared" si="3"/>
        <v>1.2.2.9.1.03.00 - (-) Redução ao Valor Recuperável de Investimentos 
 do RPPS</v>
      </c>
      <c r="B218" s="5" t="s">
        <v>250</v>
      </c>
      <c r="C218" s="6">
        <v>37500</v>
      </c>
    </row>
    <row r="219" spans="1:3" ht="25.5" customHeight="1">
      <c r="A219" t="str">
        <f t="shared" si="3"/>
        <v>1.2.2.9.1.04.00 - (-) Redução ao Valor Recuperável de Investimentos 
 - Demais Investimentos Permanentes</v>
      </c>
      <c r="B219" s="3" t="s">
        <v>251</v>
      </c>
      <c r="C219" s="4">
        <v>527172.12</v>
      </c>
    </row>
    <row r="220" spans="1:3" ht="25.5" customHeight="1">
      <c r="A220" t="str">
        <f t="shared" si="3"/>
        <v>1.2.2.9.2.00.00 - (-) Redução ao Valor Recuperável de Investimentos 
 - Intra OFSS</v>
      </c>
      <c r="B220" s="5" t="s">
        <v>252</v>
      </c>
      <c r="C220" s="6">
        <v>0</v>
      </c>
    </row>
    <row r="221" spans="1:3" ht="25.5" customHeight="1">
      <c r="A221" t="str">
        <f t="shared" si="3"/>
        <v>1.2.2.9.2.01.00 - (-) Redução ao Valor Recuperável de Investimentos 
 - Participações Permanentes</v>
      </c>
      <c r="B221" s="3" t="s">
        <v>253</v>
      </c>
      <c r="C221" s="4"/>
    </row>
    <row r="222" spans="1:3" ht="25.5" customHeight="1">
      <c r="A222" t="str">
        <f t="shared" si="3"/>
        <v>1.2.2.9.2.04.00 - (-) Redução ao Valor Recuperável de Investimentos 
 - Demais Investimentos Permanentes</v>
      </c>
      <c r="B222" s="5" t="s">
        <v>254</v>
      </c>
      <c r="C222" s="6"/>
    </row>
    <row r="223" spans="1:3" ht="25.5" customHeight="1">
      <c r="A223" t="str">
        <f t="shared" si="3"/>
        <v>1.2.2.9.3.00.00 - (-) Redução ao Valor Recuperável de Investimentos 
 - Inter OFSS - União</v>
      </c>
      <c r="B223" s="3" t="s">
        <v>255</v>
      </c>
      <c r="C223" s="4">
        <v>0</v>
      </c>
    </row>
    <row r="224" spans="1:3" ht="25.5" customHeight="1">
      <c r="A224" t="str">
        <f t="shared" si="3"/>
        <v>1.2.2.9.3.01.00 - (-) Redução ao Valor Recuperável de Investimentos 
 - Participações Permanentes</v>
      </c>
      <c r="B224" s="5" t="s">
        <v>256</v>
      </c>
      <c r="C224" s="6"/>
    </row>
    <row r="225" spans="1:3" ht="25.5" customHeight="1">
      <c r="A225" t="str">
        <f t="shared" si="3"/>
        <v>1.2.2.9.3.04.00 - (-) Redução ao Valor Recuperável de Investimentos 
 - Demais Investimentos Permanentes</v>
      </c>
      <c r="B225" s="3" t="s">
        <v>257</v>
      </c>
      <c r="C225" s="4"/>
    </row>
    <row r="226" spans="1:3" ht="25.5" customHeight="1">
      <c r="A226" t="str">
        <f t="shared" si="3"/>
        <v>1.2.2.9.4.00.00 - (-) Redução ao Valor Recuperável de Investimentos 
 - Inter OFSS - Estado</v>
      </c>
      <c r="B226" s="5" t="s">
        <v>258</v>
      </c>
      <c r="C226" s="6">
        <v>53222663.030000001</v>
      </c>
    </row>
    <row r="227" spans="1:3" ht="25.5" customHeight="1">
      <c r="A227" t="str">
        <f t="shared" si="3"/>
        <v>1.2.2.9.4.01.00 - (-) Redução ao Valor Recuperável de Investimentos 
 - Participações Permanentes</v>
      </c>
      <c r="B227" s="3" t="s">
        <v>259</v>
      </c>
      <c r="C227" s="4">
        <v>53222663.030000001</v>
      </c>
    </row>
    <row r="228" spans="1:3" ht="25.5" customHeight="1">
      <c r="A228" t="str">
        <f t="shared" si="3"/>
        <v>1.2.2.9.4.04.00 - (-) Redução ao Valor Recuperável de Investimentos 
 - Demais Investimentos Permanentes</v>
      </c>
      <c r="B228" s="5" t="s">
        <v>260</v>
      </c>
      <c r="C228" s="6"/>
    </row>
    <row r="229" spans="1:3" ht="25.5" customHeight="1">
      <c r="A229" t="str">
        <f t="shared" si="3"/>
        <v>1.2.2.9.5.00.00 - (-) Redução ao Valor Recuperável de Investimentos 
 - Inter OFSS - Município</v>
      </c>
      <c r="B229" s="3" t="s">
        <v>261</v>
      </c>
      <c r="C229" s="4">
        <v>318144</v>
      </c>
    </row>
    <row r="230" spans="1:3" ht="12.75" customHeight="1">
      <c r="A230" t="str">
        <f t="shared" si="3"/>
        <v>1.2.2.9.5.01.00 - (-) Redução ao Valor Recuperável de Investimentos 
 - Participações Permanentes</v>
      </c>
      <c r="B230" s="5" t="s">
        <v>262</v>
      </c>
      <c r="C230" s="6"/>
    </row>
    <row r="231" spans="1:3" ht="12.75" customHeight="1">
      <c r="A231" t="str">
        <f t="shared" si="3"/>
        <v>1.2.2.9.5.04.00 - (-) Redução ao Valor Recuperável de Investimentos 
 - Demais Investimentos Permanentes</v>
      </c>
      <c r="B231" s="3" t="s">
        <v>263</v>
      </c>
      <c r="C231" s="4">
        <v>318144</v>
      </c>
    </row>
    <row r="232" spans="1:3" ht="12.75" customHeight="1">
      <c r="A232" t="str">
        <f t="shared" si="3"/>
        <v>1.2.3.0.0.00.00 - Imobilizado</v>
      </c>
      <c r="B232" s="5" t="s">
        <v>264</v>
      </c>
      <c r="C232" s="6">
        <v>218801722190.13</v>
      </c>
    </row>
    <row r="233" spans="1:3" ht="12.75" customHeight="1">
      <c r="A233" t="str">
        <f t="shared" si="3"/>
        <v>1.2.3.1.0.00.00 - Bens Moveis</v>
      </c>
      <c r="B233" s="3" t="s">
        <v>265</v>
      </c>
      <c r="C233" s="4">
        <v>47556005386.480003</v>
      </c>
    </row>
    <row r="234" spans="1:3" ht="12.75" customHeight="1">
      <c r="A234" t="str">
        <f t="shared" si="3"/>
        <v>1.2.3.1.1.00.00 - Bens Móveis - Consolidação</v>
      </c>
      <c r="B234" s="5" t="s">
        <v>266</v>
      </c>
      <c r="C234" s="6">
        <v>47188406844.970001</v>
      </c>
    </row>
    <row r="235" spans="1:3" ht="12.75" customHeight="1">
      <c r="A235" t="str">
        <f t="shared" si="3"/>
        <v>1.2.3.2.0.00.00 - Bens Imóveis</v>
      </c>
      <c r="B235" s="3" t="s">
        <v>267</v>
      </c>
      <c r="C235" s="4">
        <v>174387592531.78</v>
      </c>
    </row>
    <row r="236" spans="1:3" ht="25.5" customHeight="1">
      <c r="A236" t="str">
        <f t="shared" si="3"/>
        <v>1.2.3.2.1.00.00 - Bens Imóveis - Consolidação</v>
      </c>
      <c r="B236" s="5" t="s">
        <v>268</v>
      </c>
      <c r="C236" s="6">
        <v>171660347204.04001</v>
      </c>
    </row>
    <row r="237" spans="1:3" ht="12.75" customHeight="1">
      <c r="A237" t="str">
        <f t="shared" si="3"/>
        <v>1.2.3.8.0.00.00 - (-) Depreciação, Exaustão e Amortização Acumuladas</v>
      </c>
      <c r="B237" s="3" t="s">
        <v>269</v>
      </c>
      <c r="C237" s="4">
        <v>2952089689.75</v>
      </c>
    </row>
    <row r="238" spans="1:3" ht="12.75" customHeight="1">
      <c r="A238" t="str">
        <f t="shared" si="3"/>
        <v>1.2.3.8.1.00.00 - (-) Depreciação, Exaustão e Amortização Acumuladas 
 - Consolidação</v>
      </c>
      <c r="B238" s="5" t="s">
        <v>270</v>
      </c>
      <c r="C238" s="6">
        <v>2949944093.8800001</v>
      </c>
    </row>
    <row r="239" spans="1:3" ht="12.75" customHeight="1">
      <c r="A239" t="str">
        <f t="shared" si="3"/>
        <v>1.2.3.8.1.01.00 - (-) Depreciação Acumulada - Bens Móveis</v>
      </c>
      <c r="B239" s="3" t="s">
        <v>271</v>
      </c>
      <c r="C239" s="4">
        <v>1871201368.75</v>
      </c>
    </row>
    <row r="240" spans="1:3" ht="12.75" customHeight="1">
      <c r="A240" t="str">
        <f t="shared" si="3"/>
        <v>1.2.3.8.1.02.00 - (-) Depreciação Acumulada - Bens Imóveis</v>
      </c>
      <c r="B240" s="5" t="s">
        <v>272</v>
      </c>
      <c r="C240" s="6">
        <v>1060572789.22</v>
      </c>
    </row>
    <row r="241" spans="1:3" ht="12.75" customHeight="1">
      <c r="A241" t="str">
        <f t="shared" si="3"/>
        <v>1.2.3.8.1.03.00 - (-) Exaustão Acumulada - Bens Móveis</v>
      </c>
      <c r="B241" s="3" t="s">
        <v>273</v>
      </c>
      <c r="C241" s="4">
        <v>1852224.4</v>
      </c>
    </row>
    <row r="242" spans="1:3" ht="12.75" customHeight="1">
      <c r="A242" t="str">
        <f t="shared" si="3"/>
        <v>1.2.3.8.1.04.00 - (-) Exaustão Acumulada - Bens Imóveis</v>
      </c>
      <c r="B242" s="5" t="s">
        <v>274</v>
      </c>
      <c r="C242" s="6">
        <v>108562.26</v>
      </c>
    </row>
    <row r="243" spans="1:3" ht="12.75" customHeight="1">
      <c r="A243" t="str">
        <f t="shared" si="3"/>
        <v>1.2.3.8.1.05.00 - (-) Amortização Acumulada - Bens Móveis</v>
      </c>
      <c r="B243" s="3" t="s">
        <v>275</v>
      </c>
      <c r="C243" s="4">
        <v>6561139.0099999998</v>
      </c>
    </row>
    <row r="244" spans="1:3" ht="25.5" customHeight="1">
      <c r="A244" t="str">
        <f t="shared" si="3"/>
        <v>1.2.3.8.1.06.00 - (-) Amortização Acumulada - Bens Imóveis</v>
      </c>
      <c r="B244" s="5" t="s">
        <v>276</v>
      </c>
      <c r="C244" s="6">
        <v>3712794.74</v>
      </c>
    </row>
    <row r="245" spans="1:3" ht="25.5" customHeight="1">
      <c r="A245" t="str">
        <f t="shared" si="3"/>
        <v>1.2.3.9.0.00.00 - (-) Redução ao Valor Recuperável de Imobilizado</v>
      </c>
      <c r="B245" s="3" t="s">
        <v>277</v>
      </c>
      <c r="C245" s="4">
        <v>189786038.38</v>
      </c>
    </row>
    <row r="246" spans="1:3" ht="25.5" customHeight="1">
      <c r="A246" t="str">
        <f t="shared" si="3"/>
        <v>1.2.3.9.1.00.00 - (-) Redução ao Valor Recuperável de Imobilizado - 
 Consolidação</v>
      </c>
      <c r="B246" s="5" t="s">
        <v>278</v>
      </c>
      <c r="C246" s="6">
        <v>189786038.38</v>
      </c>
    </row>
    <row r="247" spans="1:3" ht="12.75" customHeight="1">
      <c r="A247" t="str">
        <f t="shared" si="3"/>
        <v>1.2.3.9.1.01.00 - (-) Redução ao Valor Recuperável de Imobilizado - 
 Bens Moveis</v>
      </c>
      <c r="B247" s="3" t="s">
        <v>279</v>
      </c>
      <c r="C247" s="4">
        <v>154323299.31999999</v>
      </c>
    </row>
    <row r="248" spans="1:3" ht="12.75" customHeight="1">
      <c r="A248" t="str">
        <f t="shared" si="3"/>
        <v>1.2.3.9.1.02.00 - (-) Redução ao Valor Recuperável de Imobilizado - 
 Bens Imóveis</v>
      </c>
      <c r="B248" s="5" t="s">
        <v>280</v>
      </c>
      <c r="C248" s="6">
        <v>35452692.100000001</v>
      </c>
    </row>
    <row r="249" spans="1:3" ht="12.75" customHeight="1">
      <c r="A249" t="str">
        <f t="shared" si="3"/>
        <v>1.2.4.0.0.00.00 - Intangível</v>
      </c>
      <c r="B249" s="3" t="s">
        <v>281</v>
      </c>
      <c r="C249" s="4">
        <v>744890371.55999994</v>
      </c>
    </row>
    <row r="250" spans="1:3" ht="12.75" customHeight="1">
      <c r="A250" t="str">
        <f t="shared" si="3"/>
        <v>1.2.4.1.0.00.00 - Softwares</v>
      </c>
      <c r="B250" s="5" t="s">
        <v>282</v>
      </c>
      <c r="C250" s="6">
        <v>167131545.02000001</v>
      </c>
    </row>
    <row r="251" spans="1:3" ht="25.5" customHeight="1">
      <c r="A251" t="str">
        <f t="shared" si="3"/>
        <v>1.2.4.1.1.00.00 - Softwares - Consolidação</v>
      </c>
      <c r="B251" s="3" t="s">
        <v>283</v>
      </c>
      <c r="C251" s="4">
        <v>167131545.02000001</v>
      </c>
    </row>
    <row r="252" spans="1:3" ht="12.75" customHeight="1">
      <c r="A252" t="str">
        <f t="shared" si="3"/>
        <v>1.2.4.2.0.00.00 - Marcas, Direitos e Patentes Industriais</v>
      </c>
      <c r="B252" s="5" t="s">
        <v>284</v>
      </c>
      <c r="C252" s="6">
        <v>61823623.030000001</v>
      </c>
    </row>
    <row r="253" spans="1:3" ht="12.75" customHeight="1">
      <c r="A253" t="str">
        <f t="shared" si="3"/>
        <v>1.2.4.2.1.00.00 - Marcas, Direitos e Patentes Industriais - 
 Consolidação</v>
      </c>
      <c r="B253" s="3" t="s">
        <v>285</v>
      </c>
      <c r="C253" s="4">
        <v>61823623.030000001</v>
      </c>
    </row>
    <row r="254" spans="1:3" ht="12.75" customHeight="1">
      <c r="A254" t="str">
        <f t="shared" si="3"/>
        <v>1.2.4.3.0.00.00 - Direito de Uso de Imóveis</v>
      </c>
      <c r="B254" s="5" t="s">
        <v>286</v>
      </c>
      <c r="C254" s="6">
        <v>566452933.29999995</v>
      </c>
    </row>
    <row r="255" spans="1:3" ht="12.75" customHeight="1">
      <c r="A255" t="str">
        <f t="shared" si="3"/>
        <v>1.2.4.3.1.00.00 - Direito de Uso de Imóveis - Consolidação</v>
      </c>
      <c r="B255" s="3" t="s">
        <v>287</v>
      </c>
      <c r="C255" s="4">
        <v>566442085.29999995</v>
      </c>
    </row>
    <row r="256" spans="1:3" ht="12.75" customHeight="1">
      <c r="A256" t="str">
        <f t="shared" si="3"/>
        <v>1.2.4.8.0.00.00 - (-) Amortização Acumulada</v>
      </c>
      <c r="B256" s="5" t="s">
        <v>288</v>
      </c>
      <c r="C256" s="6">
        <v>50518685.670000002</v>
      </c>
    </row>
    <row r="257" spans="1:3" ht="25.5" customHeight="1">
      <c r="A257" t="str">
        <f t="shared" si="3"/>
        <v>1.2.4.8.1.00.00 - (-) Amortização Acumulada - Consolidação</v>
      </c>
      <c r="B257" s="3" t="s">
        <v>289</v>
      </c>
      <c r="C257" s="4">
        <v>50518685.670000002</v>
      </c>
    </row>
    <row r="258" spans="1:3" ht="25.5" customHeight="1">
      <c r="A258" t="str">
        <f t="shared" si="3"/>
        <v>1.2.4.8.1.01.00 - (-) Amortização Acumulada - Softwares</v>
      </c>
      <c r="B258" s="5" t="s">
        <v>290</v>
      </c>
      <c r="C258" s="6">
        <v>50358677.640000001</v>
      </c>
    </row>
    <row r="259" spans="1:3" ht="12.75" customHeight="1">
      <c r="A259" t="str">
        <f t="shared" si="3"/>
        <v>1.2.4.8.1.02.00 - (-) Amortização Acumulada - Marcas, Direitos e 
 Patentes</v>
      </c>
      <c r="B259" s="3" t="s">
        <v>291</v>
      </c>
      <c r="C259" s="4">
        <v>158208.04999999999</v>
      </c>
    </row>
    <row r="260" spans="1:3" ht="25.5" customHeight="1">
      <c r="A260" t="str">
        <f t="shared" ref="A260:A323" si="4">TRIM(B260)</f>
        <v>1.2.4.8.1.03.00 - (-) Amortização Acumulada - Direito de Uso de 
 Imóveis</v>
      </c>
      <c r="B260" s="5" t="s">
        <v>292</v>
      </c>
      <c r="C260" s="6">
        <v>1799.98</v>
      </c>
    </row>
    <row r="261" spans="1:3" ht="25.5" customHeight="1">
      <c r="A261" t="str">
        <f t="shared" si="4"/>
        <v>1.2.4.9.0.00.00 - (-) Redução ao Valor Recuperável de Intangível</v>
      </c>
      <c r="B261" s="3" t="s">
        <v>293</v>
      </c>
      <c r="C261" s="4">
        <v>6800</v>
      </c>
    </row>
    <row r="262" spans="1:3" ht="25.5" customHeight="1">
      <c r="A262" t="str">
        <f t="shared" si="4"/>
        <v>1.2.4.9.1.00.00 - (-) Redução ao Valor Recuperável de Intangível - 
 Consolidação</v>
      </c>
      <c r="B262" s="5" t="s">
        <v>294</v>
      </c>
      <c r="C262" s="6">
        <v>6800</v>
      </c>
    </row>
    <row r="263" spans="1:3" ht="25.5" customHeight="1">
      <c r="A263" t="str">
        <f t="shared" si="4"/>
        <v>1.2.4.9.1.01.00 - (-) Redução ao Valor Recuperável de Intangível - 
 Softwares</v>
      </c>
      <c r="B263" s="3" t="s">
        <v>295</v>
      </c>
      <c r="C263" s="4"/>
    </row>
    <row r="264" spans="1:3" ht="12.75" customHeight="1">
      <c r="A264" t="str">
        <f t="shared" si="4"/>
        <v>1.2.4.9.1.02.00 - (-) Redução ao Valor Recuperável de Intangível - 
 Marcas, Direitos e Patentes</v>
      </c>
      <c r="B264" s="5" t="s">
        <v>296</v>
      </c>
      <c r="C264" s="6"/>
    </row>
    <row r="265" spans="1:3" ht="12.75" customHeight="1">
      <c r="A265" t="str">
        <f t="shared" si="4"/>
        <v>1.2.4.9.1.03.00 - (-) Redução ao Valor Recuperável de Intangível - 
 Direito de Uso</v>
      </c>
      <c r="B265" s="3" t="s">
        <v>297</v>
      </c>
      <c r="C265" s="4"/>
    </row>
    <row r="266" spans="1:3" ht="25.5" customHeight="1">
      <c r="A266" t="str">
        <f t="shared" si="4"/>
        <v>8.1.1.0.0.00.00 - Execução dos Atos Potenciais Ativos</v>
      </c>
      <c r="B266" s="5" t="s">
        <v>298</v>
      </c>
      <c r="C266" s="6">
        <v>-1108866474.79</v>
      </c>
    </row>
    <row r="267" spans="1:3" ht="12.75" customHeight="1">
      <c r="A267" t="str">
        <f t="shared" si="4"/>
        <v>Passivo e Patrimônio Líquido</v>
      </c>
      <c r="B267" s="3" t="s">
        <v>299</v>
      </c>
      <c r="C267" s="9"/>
    </row>
    <row r="268" spans="1:3" ht="12.75" customHeight="1">
      <c r="A268" t="str">
        <f t="shared" si="4"/>
        <v>Passivo e Patrimônio Líquido</v>
      </c>
      <c r="B268" s="5" t="s">
        <v>300</v>
      </c>
      <c r="C268" s="10"/>
    </row>
    <row r="269" spans="1:3" ht="12.75" customHeight="1">
      <c r="A269" t="str">
        <f t="shared" si="4"/>
        <v>2.0.0.0.0.00.00 - Passivo e Patrimônio Liquido</v>
      </c>
      <c r="B269" s="3" t="s">
        <v>301</v>
      </c>
      <c r="C269" s="4">
        <v>594851450010.42004</v>
      </c>
    </row>
    <row r="270" spans="1:3" ht="12.75" customHeight="1">
      <c r="A270" t="str">
        <f t="shared" si="4"/>
        <v>2.1.0.0.0.00.00 - Passivo Circulante</v>
      </c>
      <c r="B270" s="5" t="s">
        <v>302</v>
      </c>
      <c r="C270" s="6">
        <v>46723428230.400002</v>
      </c>
    </row>
    <row r="271" spans="1:3" ht="25.5" customHeight="1">
      <c r="A271" t="str">
        <f t="shared" si="4"/>
        <v>2.1.1.0.0.00.00 - Obrigações Trabalhistas, Previdenciárias e 
 Assistenciais a Pagar a Curto Prazo</v>
      </c>
      <c r="B271" s="3" t="s">
        <v>303</v>
      </c>
      <c r="C271" s="4">
        <v>8724677359.2900009</v>
      </c>
    </row>
    <row r="272" spans="1:3" ht="25.5" customHeight="1">
      <c r="A272" t="str">
        <f t="shared" si="4"/>
        <v>2.1.1.1.0.00.00 - Pessoal a Pagar</v>
      </c>
      <c r="B272" s="5" t="s">
        <v>304</v>
      </c>
      <c r="C272" s="6">
        <v>5294735363.0799999</v>
      </c>
    </row>
    <row r="273" spans="1:3" ht="12.75" customHeight="1">
      <c r="A273" t="str">
        <f t="shared" si="4"/>
        <v>2.1.1.1.1.00.00 - Pessoal a Pagar - Consolidação</v>
      </c>
      <c r="B273" s="3" t="s">
        <v>305</v>
      </c>
      <c r="C273" s="4">
        <v>5283355085.6000004</v>
      </c>
    </row>
    <row r="274" spans="1:3" ht="12.75" customHeight="1">
      <c r="A274" t="str">
        <f t="shared" si="4"/>
        <v>2.1.1.2.0.00.00 - Benefícios Previdenciários a Pagar</v>
      </c>
      <c r="B274" s="5" t="s">
        <v>306</v>
      </c>
      <c r="C274" s="6">
        <v>859131684</v>
      </c>
    </row>
    <row r="275" spans="1:3" ht="12.75" customHeight="1">
      <c r="A275" t="str">
        <f t="shared" si="4"/>
        <v>2.1.1.2.1.00.00 - Benefícios Previdenciários a Pagar - Consolidação</v>
      </c>
      <c r="B275" s="3" t="s">
        <v>307</v>
      </c>
      <c r="C275" s="3">
        <v>646611332.08000004</v>
      </c>
    </row>
    <row r="276" spans="1:3" ht="12.75" customHeight="1">
      <c r="A276" t="str">
        <f t="shared" si="4"/>
        <v>2.1.1.2.2.00.00 - Benefícios Previdenciários a Pagar - Intra OFSS</v>
      </c>
      <c r="B276" s="5" t="s">
        <v>308</v>
      </c>
      <c r="C276" s="5">
        <v>16548497.439999999</v>
      </c>
    </row>
    <row r="277" spans="1:3" ht="25.5" customHeight="1">
      <c r="A277" t="str">
        <f t="shared" si="4"/>
        <v>2.1.1.2.3.00.00 - Benefícios Previdenciários a Pagar - Inter OFSS - 
 União</v>
      </c>
      <c r="B277" s="3" t="s">
        <v>309</v>
      </c>
      <c r="C277" s="4">
        <v>7578179.5499999998</v>
      </c>
    </row>
    <row r="278" spans="1:3" ht="12.75" customHeight="1">
      <c r="A278" t="str">
        <f t="shared" si="4"/>
        <v>2.1.1.2.4.00.00 - Benefícios Previdenciários a Pagar - Inter OFSS - 
 Estado</v>
      </c>
      <c r="B278" s="5" t="s">
        <v>310</v>
      </c>
      <c r="C278" s="6">
        <v>20846290.75</v>
      </c>
    </row>
    <row r="279" spans="1:3" ht="12.75" customHeight="1">
      <c r="A279" t="str">
        <f t="shared" si="4"/>
        <v>2.1.1.2.5.00.00 - Benefícios Previdenciários a Pagar - Inter OFSS - 
 Município</v>
      </c>
      <c r="B279" s="3" t="s">
        <v>311</v>
      </c>
      <c r="C279" s="4">
        <v>167380464.58000001</v>
      </c>
    </row>
    <row r="280" spans="1:3" ht="12.75" customHeight="1">
      <c r="A280" t="str">
        <f t="shared" si="4"/>
        <v>2.1.1.3.0.00.00 - Benefícios Assistenciais a Pagar</v>
      </c>
      <c r="B280" s="5" t="s">
        <v>312</v>
      </c>
      <c r="C280" s="6">
        <v>53792504.729999997</v>
      </c>
    </row>
    <row r="281" spans="1:3" ht="12.75" customHeight="1">
      <c r="A281" t="str">
        <f t="shared" si="4"/>
        <v>2.1.1.3.1.00.00 - Benefícios Assistenciais a Pagar - Consolidação</v>
      </c>
      <c r="B281" s="3" t="s">
        <v>313</v>
      </c>
      <c r="C281" s="4">
        <v>53792504.729999997</v>
      </c>
    </row>
    <row r="282" spans="1:3" ht="12.75" customHeight="1">
      <c r="A282" t="str">
        <f t="shared" si="4"/>
        <v>2.1.1.4.0.00.00 - Encargos Sociais a Pagar</v>
      </c>
      <c r="B282" s="5" t="s">
        <v>314</v>
      </c>
      <c r="C282" s="6">
        <v>2517017807.48</v>
      </c>
    </row>
    <row r="283" spans="1:3" ht="25.5" customHeight="1">
      <c r="A283" t="str">
        <f t="shared" si="4"/>
        <v>2.1.1.4.1.00.00 - Encargos Sociais a Pagar - Consolidação</v>
      </c>
      <c r="B283" s="3" t="s">
        <v>315</v>
      </c>
      <c r="C283" s="4">
        <v>959565827.65999997</v>
      </c>
    </row>
    <row r="284" spans="1:3" ht="25.5" customHeight="1">
      <c r="A284" t="str">
        <f t="shared" si="4"/>
        <v>2.1.1.4.2.00.00 - Encargos Sociais a Pagar - Intra OFSS</v>
      </c>
      <c r="B284" s="5" t="s">
        <v>316</v>
      </c>
      <c r="C284" s="6">
        <v>794208806.64999998</v>
      </c>
    </row>
    <row r="285" spans="1:3" ht="25.5" customHeight="1">
      <c r="A285" t="str">
        <f t="shared" si="4"/>
        <v>2.1.1.4.3.00.00 - Encargos Sociais a Pagar - Inter OFSS - União</v>
      </c>
      <c r="B285" s="3" t="s">
        <v>317</v>
      </c>
      <c r="C285" s="4">
        <v>669599433.85000002</v>
      </c>
    </row>
    <row r="286" spans="1:3" ht="12.75" customHeight="1">
      <c r="A286" t="str">
        <f t="shared" si="4"/>
        <v>2.1.1.4.4.00.00 - Encargos Sociais a Pagar - Inter OFSS - Estado</v>
      </c>
      <c r="B286" s="5" t="s">
        <v>318</v>
      </c>
      <c r="C286" s="6">
        <v>35421188.68</v>
      </c>
    </row>
    <row r="287" spans="1:3" ht="12.75" customHeight="1">
      <c r="A287" t="str">
        <f t="shared" si="4"/>
        <v>2.1.1.4.5.00.00 - Encargos Sociais a Pagar - Inter OFSS - Município</v>
      </c>
      <c r="B287" s="3" t="s">
        <v>319</v>
      </c>
      <c r="C287" s="4">
        <v>54385506.520000003</v>
      </c>
    </row>
    <row r="288" spans="1:3" ht="12.75" customHeight="1">
      <c r="A288" t="str">
        <f t="shared" si="4"/>
        <v>2.1.2.0.0.00.00 - Empréstimos e Financiamentos a Curto Prazo</v>
      </c>
      <c r="B288" s="5" t="s">
        <v>320</v>
      </c>
      <c r="C288" s="6">
        <v>3573101414.73</v>
      </c>
    </row>
    <row r="289" spans="1:3" ht="12.75" customHeight="1">
      <c r="A289" t="str">
        <f t="shared" si="4"/>
        <v>2.1.2.1.0.00.00 - Empréstimos a Curto Prazo - Interno</v>
      </c>
      <c r="B289" s="3" t="s">
        <v>321</v>
      </c>
      <c r="C289" s="4">
        <v>2735755099.1100001</v>
      </c>
    </row>
    <row r="290" spans="1:3" ht="12.75" customHeight="1">
      <c r="A290" t="str">
        <f t="shared" si="4"/>
        <v>2.1.2.1.1.00.00 - Empréstimos a Curto Prazo – Interno - Consolidação</v>
      </c>
      <c r="B290" s="5" t="s">
        <v>322</v>
      </c>
      <c r="C290" s="6">
        <v>1005066571.76</v>
      </c>
    </row>
    <row r="291" spans="1:3" ht="12.75" customHeight="1">
      <c r="A291" t="str">
        <f t="shared" si="4"/>
        <v>2.1.2.1.3.00.00 - Empréstimos a Curto Prazo – Interno - Inter OFSS - 
 União</v>
      </c>
      <c r="B291" s="3" t="s">
        <v>323</v>
      </c>
      <c r="C291" s="4">
        <v>1592151570.02</v>
      </c>
    </row>
    <row r="292" spans="1:3" ht="12.75" customHeight="1">
      <c r="A292" t="str">
        <f t="shared" si="4"/>
        <v>2.1.2.1.4.00.00 - Empréstimos a Curto Prazo - Interno - Inter OFSS - 
 Estado</v>
      </c>
      <c r="B292" s="5" t="s">
        <v>324</v>
      </c>
      <c r="C292" s="6">
        <v>84633456.620000005</v>
      </c>
    </row>
    <row r="293" spans="1:3" ht="12.75" customHeight="1">
      <c r="A293" t="str">
        <f t="shared" si="4"/>
        <v>2.1.2.1.5.00.00 - Empréstimos a Curto Prazo - Interno - Inter OFSS - 
 Município</v>
      </c>
      <c r="B293" s="3" t="s">
        <v>325</v>
      </c>
      <c r="C293" s="4">
        <v>53059697.520000003</v>
      </c>
    </row>
    <row r="294" spans="1:3" ht="12.75" customHeight="1">
      <c r="A294" t="str">
        <f t="shared" si="4"/>
        <v>2.1.2.2.0.00.00 - Empréstimos a Curto Prazo - Externo</v>
      </c>
      <c r="B294" s="5" t="s">
        <v>326</v>
      </c>
      <c r="C294" s="6">
        <v>244883636.31</v>
      </c>
    </row>
    <row r="295" spans="1:3" ht="12.75" customHeight="1">
      <c r="A295" t="str">
        <f t="shared" si="4"/>
        <v>2.1.2.2.1.00.00 - Empréstimos a Curto Prazo - Externo Consolidação</v>
      </c>
      <c r="B295" s="3" t="s">
        <v>327</v>
      </c>
      <c r="C295" s="4">
        <v>244883636.31</v>
      </c>
    </row>
    <row r="296" spans="1:3" ht="25.5" customHeight="1">
      <c r="A296" t="str">
        <f t="shared" si="4"/>
        <v>2.1.2.3.0.00.00 - Financiamentos a Curto Prazo - Interno</v>
      </c>
      <c r="B296" s="5" t="s">
        <v>328</v>
      </c>
      <c r="C296" s="6">
        <v>475719525.32999998</v>
      </c>
    </row>
    <row r="297" spans="1:3" ht="12.75" customHeight="1">
      <c r="A297" t="str">
        <f t="shared" si="4"/>
        <v>2.1.2.3.1.00.00 - Financiamentos a Curto Prazo- Interno - 
 Consolidação</v>
      </c>
      <c r="B297" s="3" t="s">
        <v>329</v>
      </c>
      <c r="C297" s="4">
        <v>71174896.010000005</v>
      </c>
    </row>
    <row r="298" spans="1:3" ht="25.5" customHeight="1">
      <c r="A298" t="str">
        <f t="shared" si="4"/>
        <v>2.1.2.3.3.00.00 - Financiamentos a Curto Prazo - Interno - Inter 
 OFSS - União</v>
      </c>
      <c r="B298" s="5" t="s">
        <v>330</v>
      </c>
      <c r="C298" s="6">
        <v>394564500.05000001</v>
      </c>
    </row>
    <row r="299" spans="1:3" ht="25.5" customHeight="1">
      <c r="A299" t="str">
        <f t="shared" si="4"/>
        <v>2.1.2.3.4.00.00 - Financiamentos a Curto Prazo - Interno - Inter 
 OFSS - Estado</v>
      </c>
      <c r="B299" s="3" t="s">
        <v>331</v>
      </c>
      <c r="C299" s="4">
        <v>10229896.890000001</v>
      </c>
    </row>
    <row r="300" spans="1:3" ht="25.5" customHeight="1">
      <c r="A300" t="str">
        <f t="shared" si="4"/>
        <v>2.1.2.3.5.00.00 - Financiamentos a Curto Prazo - Interno - Inter 
 OFSS - Município</v>
      </c>
      <c r="B300" s="5" t="s">
        <v>332</v>
      </c>
      <c r="C300" s="6">
        <v>-249767.62</v>
      </c>
    </row>
    <row r="301" spans="1:3" ht="12.75" customHeight="1">
      <c r="A301" t="str">
        <f t="shared" si="4"/>
        <v>2.1.2.4.0.00.00 - Financiamento a Curto Prazo - Externo</v>
      </c>
      <c r="B301" s="3" t="s">
        <v>333</v>
      </c>
      <c r="C301" s="4">
        <v>92379600.439999998</v>
      </c>
    </row>
    <row r="302" spans="1:3" ht="12.75" customHeight="1">
      <c r="A302" t="str">
        <f t="shared" si="4"/>
        <v>2.1.2.4.1.00.00 - Financiamento a Curto Prazo - Externo - 
 Consolidação</v>
      </c>
      <c r="B302" s="5" t="s">
        <v>334</v>
      </c>
      <c r="C302" s="6">
        <v>92379600.439999998</v>
      </c>
    </row>
    <row r="303" spans="1:3" ht="12.75" customHeight="1">
      <c r="A303" t="str">
        <f t="shared" si="4"/>
        <v>2.1.2.5.0.00.00 - Juros e Encargos a Pagar de Empréstimos e 
 Financiamentos a Curto Prazo - Interno</v>
      </c>
      <c r="B303" s="3" t="s">
        <v>335</v>
      </c>
      <c r="C303" s="4">
        <v>27060735.539999999</v>
      </c>
    </row>
    <row r="304" spans="1:3" ht="25.5" customHeight="1">
      <c r="A304" t="str">
        <f t="shared" si="4"/>
        <v>2.1.2.5.1.00.00 - Juros e Encargos a Pagar de Empréstimos e 
 Financiamentos a Curto Prazo - Interno - Consolidação</v>
      </c>
      <c r="B304" s="5" t="s">
        <v>336</v>
      </c>
      <c r="C304" s="6">
        <v>16078213.130000001</v>
      </c>
    </row>
    <row r="305" spans="1:3" ht="25.5" customHeight="1">
      <c r="A305" t="str">
        <f t="shared" si="4"/>
        <v>2.1.2.5.3.00.00 - Juros e Encargos a Pagar de Empréstimos e 
 Financiamentos a Curto Prazo - Interno - Inter OFSS - União</v>
      </c>
      <c r="B305" s="3" t="s">
        <v>337</v>
      </c>
      <c r="C305" s="4">
        <v>8888438.2799999993</v>
      </c>
    </row>
    <row r="306" spans="1:3" ht="25.5" customHeight="1">
      <c r="A306" t="str">
        <f t="shared" si="4"/>
        <v>2.1.2.5.4.00.00 - Juros e Encargos a Pagar de Empréstimos e 
 Financiamentos a Curto Prazo - Interno - Inter OFSS - Estado</v>
      </c>
      <c r="B306" s="5" t="s">
        <v>338</v>
      </c>
      <c r="C306" s="6">
        <v>825434.25</v>
      </c>
    </row>
    <row r="307" spans="1:3" ht="25.5" customHeight="1">
      <c r="A307" t="str">
        <f t="shared" si="4"/>
        <v>2.1.2.5.5.00.00 - Juros e Encargos a Pagar de Empréstimos e 
 Financiamentos a Curto Prazo - Interno - Inter OFSS - Município</v>
      </c>
      <c r="B307" s="3" t="s">
        <v>339</v>
      </c>
      <c r="C307" s="4">
        <v>1251407.82</v>
      </c>
    </row>
    <row r="308" spans="1:3" ht="12.75" customHeight="1">
      <c r="A308" t="str">
        <f t="shared" si="4"/>
        <v>2.1.2.6.0.00.00 - Juros e Encargos a Pagar de Empréstimos e 
 Financiamentos a Curto Prazo - Externo</v>
      </c>
      <c r="B308" s="5" t="s">
        <v>340</v>
      </c>
      <c r="C308" s="6">
        <v>548687.97</v>
      </c>
    </row>
    <row r="309" spans="1:3" ht="25.5" customHeight="1">
      <c r="A309" t="str">
        <f t="shared" si="4"/>
        <v>2.1.2.6.1.00.00 - Juros e Encargos a Pagar de Empréstimos e 
 Financiamentos a Curto Prazo - Externo - Consolidação</v>
      </c>
      <c r="B309" s="3" t="s">
        <v>341</v>
      </c>
      <c r="C309" s="4">
        <v>548687.97</v>
      </c>
    </row>
    <row r="310" spans="1:3" ht="25.5" customHeight="1">
      <c r="A310" t="str">
        <f t="shared" si="4"/>
        <v>2.1.2.8.0.00.00 - (-) Encargos Financeiros a Apropriar - Interno</v>
      </c>
      <c r="B310" s="5" t="s">
        <v>342</v>
      </c>
      <c r="C310" s="6">
        <v>3178155.13</v>
      </c>
    </row>
    <row r="311" spans="1:3" ht="25.5" customHeight="1">
      <c r="A311" t="str">
        <f t="shared" si="4"/>
        <v>2.1.2.8.1.00.00 - (-) Encargos Financeiros a Apropriar - Interno - 
 Consolidação</v>
      </c>
      <c r="B311" s="3" t="s">
        <v>343</v>
      </c>
      <c r="C311" s="4">
        <v>2236638.19</v>
      </c>
    </row>
    <row r="312" spans="1:3" ht="25.5" customHeight="1">
      <c r="A312" t="str">
        <f t="shared" si="4"/>
        <v>2.1.2.8.3.00.00 - (-) Encargos Financeiros a Apropriar - Interno - 
 Inter OFSS - União</v>
      </c>
      <c r="B312" s="5" t="s">
        <v>344</v>
      </c>
      <c r="C312" s="6">
        <v>413378.37</v>
      </c>
    </row>
    <row r="313" spans="1:3" ht="25.5" customHeight="1">
      <c r="A313" t="str">
        <f t="shared" si="4"/>
        <v>2.1.2.8.4.00.00 - (-) Encargos Financeiros a Apropriar - Interno - 
 Inter OFSS - Estado</v>
      </c>
      <c r="B313" s="3" t="s">
        <v>345</v>
      </c>
      <c r="C313" s="4">
        <v>452225.7</v>
      </c>
    </row>
    <row r="314" spans="1:3" ht="25.5" customHeight="1">
      <c r="A314" t="str">
        <f t="shared" si="4"/>
        <v>2.1.2.8.5.00.00 - (-) Encargos Financeiros a Apropriar - Interno - 
 Inter OFSS - Município</v>
      </c>
      <c r="B314" s="5" t="s">
        <v>346</v>
      </c>
      <c r="C314" s="6">
        <v>75912.87</v>
      </c>
    </row>
    <row r="315" spans="1:3" ht="25.5" customHeight="1">
      <c r="A315" t="str">
        <f t="shared" si="4"/>
        <v>2.1.2.9.0.00.00 - (-) Encargos Financeiros a Apropriar - Externo</v>
      </c>
      <c r="B315" s="3" t="s">
        <v>347</v>
      </c>
      <c r="C315" s="4">
        <v>67714.84</v>
      </c>
    </row>
    <row r="316" spans="1:3" ht="25.5" customHeight="1">
      <c r="A316" t="str">
        <f t="shared" si="4"/>
        <v>2.1.2.9.1.00.00 - (-) Encargos Financeiros a Apropriar- Consolidação</v>
      </c>
      <c r="B316" s="5" t="s">
        <v>348</v>
      </c>
      <c r="C316" s="6">
        <v>67714.84</v>
      </c>
    </row>
    <row r="317" spans="1:3" ht="12.75" customHeight="1">
      <c r="A317" t="str">
        <f t="shared" si="4"/>
        <v>2.1.3.0.0.00.00 - Fornecedores e Contas a Pagar a Curto Prazo</v>
      </c>
      <c r="B317" s="3" t="s">
        <v>349</v>
      </c>
      <c r="C317" s="4">
        <v>19326513641.830002</v>
      </c>
    </row>
    <row r="318" spans="1:3" ht="25.5" customHeight="1">
      <c r="A318" t="str">
        <f t="shared" si="4"/>
        <v>2.1.3.1.0.00.00 - Fornecedores e Contas a Pagar Nacionais a Curto 
 Prazo</v>
      </c>
      <c r="B318" s="5" t="s">
        <v>350</v>
      </c>
      <c r="C318" s="6">
        <v>19119012741.360001</v>
      </c>
    </row>
    <row r="319" spans="1:3" ht="25.5" customHeight="1">
      <c r="A319" t="str">
        <f t="shared" si="4"/>
        <v>2.1.3.1.1.00.00 - Fornecedores e Contas a Pagar Nacionais a Curto 
 Prazo - Consolidação</v>
      </c>
      <c r="B319" s="3" t="s">
        <v>351</v>
      </c>
      <c r="C319" s="4">
        <v>19086895469.439999</v>
      </c>
    </row>
    <row r="320" spans="1:3" ht="25.5" customHeight="1">
      <c r="A320" t="str">
        <f t="shared" si="4"/>
        <v>2.1.3.2.0.00.00 - Fornecedores e Contas a Pagar Estrangeiros a Curto 
 Prazo</v>
      </c>
      <c r="B320" s="5" t="s">
        <v>352</v>
      </c>
      <c r="C320" s="6">
        <v>207412457.52000001</v>
      </c>
    </row>
    <row r="321" spans="1:3" ht="25.5" customHeight="1">
      <c r="A321" t="str">
        <f t="shared" si="4"/>
        <v>2.1.3.2.1.00.00 - Fornecedores e Contas a Pagar Estrangeiros a Curto 
 Prazo - Consolidação</v>
      </c>
      <c r="B321" s="3" t="s">
        <v>353</v>
      </c>
      <c r="C321" s="4">
        <v>207412457.52000001</v>
      </c>
    </row>
    <row r="322" spans="1:3" ht="12.75" customHeight="1">
      <c r="A322" t="str">
        <f t="shared" si="4"/>
        <v>2.1.4.0.0.00.00 - Obrigações Fiscais a Curto Prazo</v>
      </c>
      <c r="B322" s="5" t="s">
        <v>354</v>
      </c>
      <c r="C322" s="6">
        <v>406262578.80000001</v>
      </c>
    </row>
    <row r="323" spans="1:3" ht="25.5" customHeight="1">
      <c r="A323" t="str">
        <f t="shared" si="4"/>
        <v>2.1.4.1.0.00.00 - Obrigações Fiscais a Curto Prazo com a União</v>
      </c>
      <c r="B323" s="3" t="s">
        <v>355</v>
      </c>
      <c r="C323" s="4">
        <v>227107821.81999999</v>
      </c>
    </row>
    <row r="324" spans="1:3" ht="12.75" customHeight="1">
      <c r="A324" t="str">
        <f t="shared" ref="A324:A387" si="5">TRIM(B324)</f>
        <v>2.1.4.1.1.00.00 - Obrigações Fiscais a Curto Prazo com a União - 
 Consolidação</v>
      </c>
      <c r="B324" s="5" t="s">
        <v>356</v>
      </c>
      <c r="C324" s="6">
        <v>189854007.34</v>
      </c>
    </row>
    <row r="325" spans="1:3" ht="25.5" customHeight="1">
      <c r="A325" t="str">
        <f t="shared" si="5"/>
        <v>2.1.4.1.2.00.00 - Obrigações Fiscais a Curto Prazo com a União - 
 Intra OFSS</v>
      </c>
      <c r="B325" s="3" t="s">
        <v>357</v>
      </c>
      <c r="C325" s="4">
        <v>3104004.48</v>
      </c>
    </row>
    <row r="326" spans="1:3" ht="25.5" customHeight="1">
      <c r="A326" t="str">
        <f t="shared" si="5"/>
        <v>2.1.4.1.3.00.00 - Obrigações Fiscais a Curto Prazo com a União - 
 Inter OFSS - União</v>
      </c>
      <c r="B326" s="5" t="s">
        <v>358</v>
      </c>
      <c r="C326" s="6">
        <v>34009094.280000001</v>
      </c>
    </row>
    <row r="327" spans="1:3" ht="25.5" customHeight="1">
      <c r="A327" t="str">
        <f t="shared" si="5"/>
        <v>2.1.4.2.0.00.00 - Obrigações Fiscais a Curto Prazo com os Estados</v>
      </c>
      <c r="B327" s="3" t="s">
        <v>359</v>
      </c>
      <c r="C327" s="4">
        <v>1623961.95</v>
      </c>
    </row>
    <row r="328" spans="1:3" ht="25.5" customHeight="1">
      <c r="A328" t="str">
        <f t="shared" si="5"/>
        <v>2.1.4.2.1.00.00 - Obrigações Fiscais a Curto Prazo com os Estados - 
 Consolidação</v>
      </c>
      <c r="B328" s="5" t="s">
        <v>360</v>
      </c>
      <c r="C328" s="6">
        <v>1047544.02</v>
      </c>
    </row>
    <row r="329" spans="1:3" ht="12.75" customHeight="1">
      <c r="A329" t="str">
        <f t="shared" si="5"/>
        <v>2.1.4.2.2.00.00 - Obrigações Fiscais a Curto Prazo com os Estados - 
 Intra OFSS</v>
      </c>
      <c r="B329" s="3" t="s">
        <v>361</v>
      </c>
      <c r="C329" s="4"/>
    </row>
    <row r="330" spans="1:3" ht="12.75" customHeight="1">
      <c r="A330" t="str">
        <f t="shared" si="5"/>
        <v>2.1.4.2.4.00.00 - Obrigações Fiscais a Curto Prazo com os Estados - 
 Inter OFSS - Estado</v>
      </c>
      <c r="B330" s="5" t="s">
        <v>362</v>
      </c>
      <c r="C330" s="6">
        <v>24226.35</v>
      </c>
    </row>
    <row r="331" spans="1:3" ht="25.5" customHeight="1">
      <c r="A331" t="str">
        <f t="shared" si="5"/>
        <v>2.1.4.3.0.00.00 - Obrigações Fiscais a Curto Prazo com os Municípios</v>
      </c>
      <c r="B331" s="3" t="s">
        <v>363</v>
      </c>
      <c r="C331" s="4">
        <v>177087364.81999999</v>
      </c>
    </row>
    <row r="332" spans="1:3" ht="25.5" customHeight="1">
      <c r="A332" t="str">
        <f t="shared" si="5"/>
        <v>2.1.4.3.1.00.00 - Obrigações Fiscais a Curto Prazo com os Municípios 
 - Consolidação</v>
      </c>
      <c r="B332" s="5" t="s">
        <v>364</v>
      </c>
      <c r="C332" s="6">
        <v>134666639.19</v>
      </c>
    </row>
    <row r="333" spans="1:3" ht="25.5" customHeight="1">
      <c r="A333" t="str">
        <f t="shared" si="5"/>
        <v>2.1.4.3.2.00.00 - Obrigações Fiscais a Curto Prazo com os Municípios 
 - Intra OFSS</v>
      </c>
      <c r="B333" s="3" t="s">
        <v>365</v>
      </c>
      <c r="C333" s="4">
        <v>41849582.439999998</v>
      </c>
    </row>
    <row r="334" spans="1:3" ht="12.75" customHeight="1">
      <c r="A334" t="str">
        <f t="shared" si="5"/>
        <v>2.1.4.3.5.00.00 - Obrigações Fiscais a Curto Prazo com os Municípios 
 - Inter OFSS - Município</v>
      </c>
      <c r="B334" s="5" t="s">
        <v>366</v>
      </c>
      <c r="C334" s="6">
        <v>676324.87</v>
      </c>
    </row>
    <row r="335" spans="1:3" ht="25.5" customHeight="1">
      <c r="A335" t="str">
        <f t="shared" si="5"/>
        <v>2.1.5.0.0.00.00 - Obrigações de Repartição a Outros Entes</v>
      </c>
      <c r="B335" s="3" t="s">
        <v>367</v>
      </c>
      <c r="C335" s="4">
        <v>4544497.01</v>
      </c>
    </row>
    <row r="336" spans="1:3" ht="25.5" customHeight="1">
      <c r="A336" t="str">
        <f t="shared" si="5"/>
        <v>2.1.5.0.3.00.00 - Obrigações de Repartição a Outros Entes - Inter 
 OFSS - União</v>
      </c>
      <c r="B336" s="5" t="s">
        <v>368</v>
      </c>
      <c r="C336" s="6">
        <v>1188474.6200000001</v>
      </c>
    </row>
    <row r="337" spans="1:3" ht="25.5" customHeight="1">
      <c r="A337" t="str">
        <f t="shared" si="5"/>
        <v>2.1.5.0.4.00.00 - Obrigações de Repartição a Outros Entes - Inter 
 OFSS - Estado</v>
      </c>
      <c r="B337" s="3" t="s">
        <v>369</v>
      </c>
      <c r="C337" s="4">
        <v>923952.59</v>
      </c>
    </row>
    <row r="338" spans="1:3" ht="12.75" customHeight="1">
      <c r="A338" t="str">
        <f t="shared" si="5"/>
        <v>2.1.5.0.5.00.00 - Obrigações de Repartição a Outros Entes - Inter 
 OFSS - Município</v>
      </c>
      <c r="B338" s="5" t="s">
        <v>370</v>
      </c>
      <c r="C338" s="6">
        <v>2377355.5699999998</v>
      </c>
    </row>
    <row r="339" spans="1:3" ht="25.5" customHeight="1">
      <c r="A339" t="str">
        <f t="shared" si="5"/>
        <v>2.1.7.0.0.00.00 - Provisões a Curto Prazo</v>
      </c>
      <c r="B339" s="3" t="s">
        <v>371</v>
      </c>
      <c r="C339" s="4">
        <v>726902880.71000004</v>
      </c>
    </row>
    <row r="340" spans="1:3" ht="25.5" customHeight="1">
      <c r="A340" t="str">
        <f t="shared" si="5"/>
        <v>2.1.7.1.0.00.00 - Provisão para Riscos Trabalhistas a Curto Prazo</v>
      </c>
      <c r="B340" s="5" t="s">
        <v>372</v>
      </c>
      <c r="C340" s="6">
        <v>31700623.199999999</v>
      </c>
    </row>
    <row r="341" spans="1:3" ht="25.5" customHeight="1">
      <c r="A341" t="str">
        <f t="shared" si="5"/>
        <v>2.1.7.1.1.00.00 - Provisão para Riscos Trabalhistas a Curto Prazo - 
 Consolidação</v>
      </c>
      <c r="B341" s="3" t="s">
        <v>373</v>
      </c>
      <c r="C341" s="4">
        <v>31700623.199999999</v>
      </c>
    </row>
    <row r="342" spans="1:3" ht="12.75" customHeight="1">
      <c r="A342" t="str">
        <f t="shared" si="5"/>
        <v>2.1.7.3.0.00.00 - Provisões para Riscos Fiscais a Curto Prazo</v>
      </c>
      <c r="B342" s="5" t="s">
        <v>374</v>
      </c>
      <c r="C342" s="6">
        <v>57437529.420000002</v>
      </c>
    </row>
    <row r="343" spans="1:3" ht="25.5" customHeight="1">
      <c r="A343" t="str">
        <f t="shared" si="5"/>
        <v>2.1.7.3.1.00.00 - Provisões para Riscos Fiscais a Curto Prazo - 
 Consolidação</v>
      </c>
      <c r="B343" s="3" t="s">
        <v>375</v>
      </c>
      <c r="C343" s="4">
        <v>57437529.420000002</v>
      </c>
    </row>
    <row r="344" spans="1:3" ht="25.5" customHeight="1">
      <c r="A344" t="str">
        <f t="shared" si="5"/>
        <v>2.1.7.4.0.00.00 - Provisão para Riscos Cíveis a Curto Prazo</v>
      </c>
      <c r="B344" s="5" t="s">
        <v>376</v>
      </c>
      <c r="C344" s="6">
        <v>304250485.10000002</v>
      </c>
    </row>
    <row r="345" spans="1:3" ht="25.5" customHeight="1">
      <c r="A345" t="str">
        <f t="shared" si="5"/>
        <v>2.1.7.4.1.00.00 - Provisão para Riscos Cíveis a Curto Prazo - 
 Consolidação</v>
      </c>
      <c r="B345" s="3" t="s">
        <v>377</v>
      </c>
      <c r="C345" s="4">
        <v>304250485.10000002</v>
      </c>
    </row>
    <row r="346" spans="1:3" ht="12.75" customHeight="1">
      <c r="A346" t="str">
        <f t="shared" si="5"/>
        <v>2.1.7.5.0.00.00 - Provisão para Repartição de Créditos a Curto Prazo</v>
      </c>
      <c r="B346" s="5" t="s">
        <v>378</v>
      </c>
      <c r="C346" s="6">
        <v>19541.62</v>
      </c>
    </row>
    <row r="347" spans="1:3" ht="12.75" customHeight="1">
      <c r="A347" t="str">
        <f t="shared" si="5"/>
        <v>2.1.7.5.3.00.00 - Provisão para Repartição de Créditos a Curto Prazo 
 - Inter OFSS - União</v>
      </c>
      <c r="B347" s="3" t="s">
        <v>379</v>
      </c>
      <c r="C347" s="4">
        <v>19190.61</v>
      </c>
    </row>
    <row r="348" spans="1:3" ht="25.5" customHeight="1">
      <c r="A348" t="str">
        <f t="shared" si="5"/>
        <v>2.1.7.5.4.00.00 - Provisão para Repartição de Créditos a Curto Prazo 
 - Inter OFSS - Estado</v>
      </c>
      <c r="B348" s="5" t="s">
        <v>380</v>
      </c>
      <c r="C348" s="6"/>
    </row>
    <row r="349" spans="1:3" ht="12.75" customHeight="1">
      <c r="A349" t="str">
        <f t="shared" si="5"/>
        <v>2.1.7.5.5.00.00 - Provisão para Repartição de Créditos a Curto Prazo 
 - Inter OFSS - Município</v>
      </c>
      <c r="B349" s="3" t="s">
        <v>381</v>
      </c>
      <c r="C349" s="4">
        <v>351.01</v>
      </c>
    </row>
    <row r="350" spans="1:3" ht="25.5" customHeight="1">
      <c r="A350" t="str">
        <f t="shared" si="5"/>
        <v>2.1.7.6.0.00.00 - Provisão para Riscos Decorrentes de Contratos de 
 PPP a Curto Prazo</v>
      </c>
      <c r="B350" s="5" t="s">
        <v>382</v>
      </c>
      <c r="C350" s="6">
        <v>20383149.210000001</v>
      </c>
    </row>
    <row r="351" spans="1:3" ht="12.75" customHeight="1">
      <c r="A351" t="str">
        <f t="shared" si="5"/>
        <v>2.1.7.6.1.00.00 - Provisão para Riscos Decorrentes de Contratos de 
 PPP a Curto Prazo - Consolidação</v>
      </c>
      <c r="B351" s="3" t="s">
        <v>383</v>
      </c>
      <c r="C351" s="4">
        <v>20383149.210000001</v>
      </c>
    </row>
    <row r="352" spans="1:3" ht="25.5" customHeight="1">
      <c r="A352" t="str">
        <f t="shared" si="5"/>
        <v>2.1.7.9.0.00.00 - Outras Provisões a Curto Prazo</v>
      </c>
      <c r="B352" s="5" t="s">
        <v>384</v>
      </c>
      <c r="C352" s="6">
        <v>313111552.16000003</v>
      </c>
    </row>
    <row r="353" spans="1:3" ht="12.75" customHeight="1">
      <c r="A353" t="str">
        <f t="shared" si="5"/>
        <v>2.1.7.9.1.00.00 - Outras Provisões a Curto Prazo - Consolidação</v>
      </c>
      <c r="B353" s="3" t="s">
        <v>385</v>
      </c>
      <c r="C353" s="4">
        <v>312624752.43000001</v>
      </c>
    </row>
    <row r="354" spans="1:3" ht="25.5" customHeight="1">
      <c r="A354" t="str">
        <f t="shared" si="5"/>
        <v>2.1.8.0.0.00.00 - Demais Obrigações a Curto Prazo</v>
      </c>
      <c r="B354" s="5" t="s">
        <v>386</v>
      </c>
      <c r="C354" s="6">
        <v>13961425858.030001</v>
      </c>
    </row>
    <row r="355" spans="1:3" ht="25.5" customHeight="1">
      <c r="A355" t="str">
        <f t="shared" si="5"/>
        <v>2.1.8.1.0.00.00 - Adiantamentos de Clientes</v>
      </c>
      <c r="B355" s="3" t="s">
        <v>387</v>
      </c>
      <c r="C355" s="4">
        <v>330762102.44</v>
      </c>
    </row>
    <row r="356" spans="1:3" ht="25.5" customHeight="1">
      <c r="A356" t="str">
        <f t="shared" si="5"/>
        <v>2.1.8.1.1.00.00 - Adiantamentos de Clientes - Consolidação</v>
      </c>
      <c r="B356" s="5" t="s">
        <v>388</v>
      </c>
      <c r="C356" s="6">
        <v>328934191.99000001</v>
      </c>
    </row>
    <row r="357" spans="1:3" ht="25.5" customHeight="1">
      <c r="A357" t="str">
        <f t="shared" si="5"/>
        <v>2.1.8.2.0.00.00 - Obrigações por Danos a Terceiros</v>
      </c>
      <c r="B357" s="3" t="s">
        <v>389</v>
      </c>
      <c r="C357" s="4">
        <v>5066248.7300000004</v>
      </c>
    </row>
    <row r="358" spans="1:3" ht="25.5" customHeight="1">
      <c r="A358" t="str">
        <f t="shared" si="5"/>
        <v>2.1.8.2.1.00.00 - Obrigações por Danos a Terceiros - Consolidação</v>
      </c>
      <c r="B358" s="5" t="s">
        <v>390</v>
      </c>
      <c r="C358" s="6">
        <v>5066248.7300000004</v>
      </c>
    </row>
    <row r="359" spans="1:3" ht="12.75" customHeight="1">
      <c r="A359" t="str">
        <f t="shared" si="5"/>
        <v>2.1.8.3.0.00.00 - Arrendamento Operacional a Pagar</v>
      </c>
      <c r="B359" s="3" t="s">
        <v>391</v>
      </c>
      <c r="C359" s="4">
        <v>1400627.75</v>
      </c>
    </row>
    <row r="360" spans="1:3" ht="12.75" customHeight="1">
      <c r="A360" t="str">
        <f t="shared" si="5"/>
        <v>2.1.8.3.1.00.00 - Arrendamento Operacional a Pagar - Consolidação</v>
      </c>
      <c r="B360" s="5" t="s">
        <v>392</v>
      </c>
      <c r="C360" s="6">
        <v>1400627.75</v>
      </c>
    </row>
    <row r="361" spans="1:3" ht="12.75" customHeight="1">
      <c r="A361" t="str">
        <f t="shared" si="5"/>
        <v>2.1.8.4.0.00.00 - Debêntures e Outros Títulos de Dívida a Curto Prazo</v>
      </c>
      <c r="B361" s="3" t="s">
        <v>393</v>
      </c>
      <c r="C361" s="4">
        <v>2521619.0499999998</v>
      </c>
    </row>
    <row r="362" spans="1:3" ht="12.75" customHeight="1">
      <c r="A362" t="str">
        <f t="shared" si="5"/>
        <v>2.1.8.4.1.00.00 - Debêntures e Outros Títulos de Dívida a Curto 
 Prazo - Consolidação</v>
      </c>
      <c r="B362" s="5" t="s">
        <v>394</v>
      </c>
      <c r="C362" s="6">
        <v>2521619.0499999998</v>
      </c>
    </row>
    <row r="363" spans="1:3" ht="12.75" customHeight="1">
      <c r="A363" s="70" t="s">
        <v>5609</v>
      </c>
      <c r="B363" s="3" t="s">
        <v>395</v>
      </c>
      <c r="C363" s="4">
        <v>184958278.37</v>
      </c>
    </row>
    <row r="364" spans="1:3" ht="12.75" customHeight="1">
      <c r="A364" t="str">
        <f t="shared" si="5"/>
        <v>2.1.8.5.1.00.00 - Dividendos a Pagar - Consolidação</v>
      </c>
      <c r="B364" s="5" t="s">
        <v>396</v>
      </c>
      <c r="C364" s="6">
        <v>184958278.37</v>
      </c>
    </row>
    <row r="365" spans="1:3" ht="12.75" customHeight="1">
      <c r="A365" t="str">
        <f t="shared" si="5"/>
        <v>2.1.8.8.0.00.00 - Valores Restituíveis</v>
      </c>
      <c r="B365" s="3" t="s">
        <v>397</v>
      </c>
      <c r="C365" s="4">
        <v>9516683964.9099998</v>
      </c>
    </row>
    <row r="366" spans="1:3" ht="12.75" customHeight="1">
      <c r="A366" t="str">
        <f t="shared" si="5"/>
        <v>2.1.8.8.1.00.00 - Valores Restituíveis - Consolidação</v>
      </c>
      <c r="B366" s="5" t="s">
        <v>398</v>
      </c>
      <c r="C366" s="6">
        <v>9514728002.7700005</v>
      </c>
    </row>
    <row r="367" spans="1:3" ht="12.75" customHeight="1">
      <c r="A367" t="str">
        <f t="shared" si="5"/>
        <v>2.1.8.9.0.00.00 - Outras Obrigações a Curto Prazo</v>
      </c>
      <c r="B367" s="3" t="s">
        <v>399</v>
      </c>
      <c r="C367" s="4">
        <v>3920084495.8400002</v>
      </c>
    </row>
    <row r="368" spans="1:3" ht="12.75" customHeight="1">
      <c r="A368" t="str">
        <f t="shared" si="5"/>
        <v>2.1.8.9.1.00.00 - Outras Obrigações a Curto Prazo - Consolidação</v>
      </c>
      <c r="B368" s="5" t="s">
        <v>400</v>
      </c>
      <c r="C368" s="6">
        <v>3137341165.1199999</v>
      </c>
    </row>
    <row r="369" spans="1:3" ht="25.5" customHeight="1">
      <c r="A369" t="str">
        <f t="shared" si="5"/>
        <v>2.1.8.9.2.00.00 - Outras Obrigações a Curto Prazo - Intra OFSS</v>
      </c>
      <c r="B369" s="3" t="s">
        <v>401</v>
      </c>
      <c r="C369" s="4">
        <v>776425112.26999998</v>
      </c>
    </row>
    <row r="370" spans="1:3" ht="12.75" customHeight="1">
      <c r="A370" t="str">
        <f t="shared" si="5"/>
        <v>2.2.0.0.0.00.00 - Passivo não-Circulante</v>
      </c>
      <c r="B370" s="5" t="s">
        <v>402</v>
      </c>
      <c r="C370" s="6">
        <v>262834839139.84</v>
      </c>
    </row>
    <row r="371" spans="1:3" ht="25.5" customHeight="1">
      <c r="A371" t="str">
        <f t="shared" si="5"/>
        <v>2.2.1.0.0.00.00 - Obrigações Trabalhistas, Previdenciárias e 
 Assistenciais a Pagar a Longo Prazo</v>
      </c>
      <c r="B371" s="3" t="s">
        <v>403</v>
      </c>
      <c r="C371" s="4">
        <v>38093253705.580002</v>
      </c>
    </row>
    <row r="372" spans="1:3" ht="25.5" customHeight="1">
      <c r="A372" t="str">
        <f t="shared" si="5"/>
        <v>2.2.1.1.0.00.00 - Pessoal a Pagar</v>
      </c>
      <c r="B372" s="5" t="s">
        <v>404</v>
      </c>
      <c r="C372" s="6">
        <v>4642369010.0900002</v>
      </c>
    </row>
    <row r="373" spans="1:3" ht="25.5" customHeight="1">
      <c r="A373" t="str">
        <f t="shared" si="5"/>
        <v>2.2.1.1.1.00.00 - Pessoal a Pagar - Consolidação</v>
      </c>
      <c r="B373" s="3" t="s">
        <v>405</v>
      </c>
      <c r="C373" s="4">
        <v>4627680279.4300003</v>
      </c>
    </row>
    <row r="374" spans="1:3" ht="12.75" customHeight="1">
      <c r="A374" t="str">
        <f t="shared" si="5"/>
        <v>2.2.1.2.0.00.00 - Benefícios Previdenciários a Pagar</v>
      </c>
      <c r="B374" s="5" t="s">
        <v>406</v>
      </c>
      <c r="C374" s="6">
        <v>11569744636.57</v>
      </c>
    </row>
    <row r="375" spans="1:3" ht="12.75" customHeight="1">
      <c r="A375" t="str">
        <f t="shared" si="5"/>
        <v>2.2.1.2.1.00.00 - Benefícios Previdenciários a Pagar - Consolidação</v>
      </c>
      <c r="B375" s="3" t="s">
        <v>407</v>
      </c>
      <c r="C375" s="4">
        <v>11568433430.4</v>
      </c>
    </row>
    <row r="376" spans="1:3" ht="12.75" customHeight="1">
      <c r="A376" t="str">
        <f t="shared" si="5"/>
        <v>2.2.1.3.0.00.00 - Benefícios Assistenciais a Pagar</v>
      </c>
      <c r="B376" s="5" t="s">
        <v>408</v>
      </c>
      <c r="C376" s="6">
        <v>84274377.120000005</v>
      </c>
    </row>
    <row r="377" spans="1:3" ht="12.75" customHeight="1">
      <c r="A377" t="str">
        <f t="shared" si="5"/>
        <v>2.2.1.3.1.00.00 - Benefícios Assistenciais a Pagar - Consolidação</v>
      </c>
      <c r="B377" s="3" t="s">
        <v>409</v>
      </c>
      <c r="C377" s="4">
        <v>84274377.120000005</v>
      </c>
    </row>
    <row r="378" spans="1:3" ht="12.75" customHeight="1">
      <c r="A378" t="str">
        <f t="shared" si="5"/>
        <v>2.2.1.4.0.00.00 - Encargos Sociais a Pagar</v>
      </c>
      <c r="B378" s="5" t="s">
        <v>410</v>
      </c>
      <c r="C378" s="6">
        <v>21794327383.09</v>
      </c>
    </row>
    <row r="379" spans="1:3" ht="12.75" customHeight="1">
      <c r="A379" t="str">
        <f t="shared" si="5"/>
        <v>2.2.1.4.1.00.00 - Encargos Sociais a Pagar - Consolidação</v>
      </c>
      <c r="B379" s="3" t="s">
        <v>411</v>
      </c>
      <c r="C379" s="4">
        <v>11917681684.790001</v>
      </c>
    </row>
    <row r="380" spans="1:3" ht="25.5" customHeight="1">
      <c r="A380" t="str">
        <f t="shared" si="5"/>
        <v>2.2.1.4.2.00.00 - Encargos Sociais a Pagar - Intra OFSS</v>
      </c>
      <c r="B380" s="5" t="s">
        <v>412</v>
      </c>
      <c r="C380" s="6">
        <v>2512820910.02</v>
      </c>
    </row>
    <row r="381" spans="1:3" ht="12.75" customHeight="1">
      <c r="A381" t="str">
        <f t="shared" si="5"/>
        <v>2.2.1.4.3.00.00 - Encargos Sociais a Pagar - Inter OFSS - União</v>
      </c>
      <c r="B381" s="3" t="s">
        <v>413</v>
      </c>
      <c r="C381" s="4">
        <v>7074900364.3500004</v>
      </c>
    </row>
    <row r="382" spans="1:3" ht="12.75" customHeight="1">
      <c r="A382" t="str">
        <f t="shared" si="5"/>
        <v>2.2.1.4.4.00.00 - Encargos Sociais a Pagar - Inter OFSS - Estado</v>
      </c>
      <c r="B382" s="5" t="s">
        <v>414</v>
      </c>
      <c r="C382" s="6">
        <v>25404141.75</v>
      </c>
    </row>
    <row r="383" spans="1:3" ht="12.75" customHeight="1">
      <c r="A383" t="str">
        <f t="shared" si="5"/>
        <v>2.2.1.4.5.00.00 - Encargos Sociais a Pagar - Inter OFSS - Município</v>
      </c>
      <c r="B383" s="3" t="s">
        <v>415</v>
      </c>
      <c r="C383" s="4">
        <v>256160677.56999999</v>
      </c>
    </row>
    <row r="384" spans="1:3" ht="12.75" customHeight="1">
      <c r="A384" t="str">
        <f t="shared" si="5"/>
        <v>2.2.2.0.0.00.00 - Empréstimos e Financiamentos a Longo Prazo</v>
      </c>
      <c r="B384" s="5" t="s">
        <v>416</v>
      </c>
      <c r="C384" s="6">
        <v>101113344603.31</v>
      </c>
    </row>
    <row r="385" spans="1:3" ht="12.75" customHeight="1">
      <c r="A385" t="str">
        <f t="shared" si="5"/>
        <v>2.2.2.1.0.00.00 - Empréstimos a Longo Prazo - Interno</v>
      </c>
      <c r="B385" s="3" t="s">
        <v>417</v>
      </c>
      <c r="C385" s="4">
        <v>81462906526.990005</v>
      </c>
    </row>
    <row r="386" spans="1:3" ht="12.75" customHeight="1">
      <c r="A386" t="str">
        <f t="shared" si="5"/>
        <v>2.2.2.1.1.00.00 - Empréstimos a Longo Prazo - Interno - Consolidação</v>
      </c>
      <c r="B386" s="5" t="s">
        <v>418</v>
      </c>
      <c r="C386" s="6">
        <v>16590279278.58</v>
      </c>
    </row>
    <row r="387" spans="1:3" ht="12.75" customHeight="1">
      <c r="A387" t="str">
        <f t="shared" si="5"/>
        <v>2.2.2.1.3.00.00 - Empréstimos a Longo Prazo - Interno - Inter OFSS - 
 União</v>
      </c>
      <c r="B387" s="3" t="s">
        <v>419</v>
      </c>
      <c r="C387" s="4">
        <v>64170103922.900002</v>
      </c>
    </row>
    <row r="388" spans="1:3" ht="12.75" customHeight="1">
      <c r="A388" t="str">
        <f t="shared" ref="A388:A451" si="6">TRIM(B388)</f>
        <v>2.2.2.1.4.00.00 - Empréstimos a Longo Prazo - Interno - Inter OFSS - 
 Estado</v>
      </c>
      <c r="B388" s="5" t="s">
        <v>420</v>
      </c>
      <c r="C388" s="6">
        <v>423130781.20999998</v>
      </c>
    </row>
    <row r="389" spans="1:3" ht="12.75" customHeight="1">
      <c r="A389" t="str">
        <f t="shared" si="6"/>
        <v>2.2.2.1.5.00.00 - Empréstimos a Longo Prazo - Interno - Inter OFSS - 
 Município</v>
      </c>
      <c r="B389" s="3" t="s">
        <v>421</v>
      </c>
      <c r="C389" s="4">
        <v>64605937.810000002</v>
      </c>
    </row>
    <row r="390" spans="1:3" ht="12.75" customHeight="1">
      <c r="A390" t="str">
        <f t="shared" si="6"/>
        <v>2.2.2.2.0.00.00 - Empréstimos a Longo Prazo - Externo</v>
      </c>
      <c r="B390" s="5" t="s">
        <v>422</v>
      </c>
      <c r="C390" s="6">
        <v>4142919125.6399999</v>
      </c>
    </row>
    <row r="391" spans="1:3" ht="12.75" customHeight="1">
      <c r="A391" t="str">
        <f t="shared" si="6"/>
        <v>2.2.2.2.1.00.00 - Empréstimos a Longo Prazo - Externo Consolidação</v>
      </c>
      <c r="B391" s="3" t="s">
        <v>423</v>
      </c>
      <c r="C391" s="4">
        <v>4146065994.0599999</v>
      </c>
    </row>
    <row r="392" spans="1:3" ht="12.75" customHeight="1">
      <c r="A392" t="str">
        <f t="shared" si="6"/>
        <v>2.2.2.3.0.00.00 - Financiamentos a Longo Prazo - Interno</v>
      </c>
      <c r="B392" s="5" t="s">
        <v>424</v>
      </c>
      <c r="C392" s="6">
        <v>11800750586.969999</v>
      </c>
    </row>
    <row r="393" spans="1:3" ht="12.75" customHeight="1">
      <c r="A393" t="str">
        <f t="shared" si="6"/>
        <v>2.2.2.3.1.00.00 - Financiamentos a Longo Prazo - Interno - 
 Consolidação</v>
      </c>
      <c r="B393" s="3" t="s">
        <v>425</v>
      </c>
      <c r="C393" s="4">
        <v>2477296554.4000001</v>
      </c>
    </row>
    <row r="394" spans="1:3" ht="12.75" customHeight="1">
      <c r="A394" t="str">
        <f t="shared" si="6"/>
        <v>2.2.2.3.3.00.00 - Financiamentos a Longo Prazo - Interno - Inter 
 OFSS - União</v>
      </c>
      <c r="B394" s="5" t="s">
        <v>426</v>
      </c>
      <c r="C394" s="6">
        <v>9123854501.6299992</v>
      </c>
    </row>
    <row r="395" spans="1:3" ht="12.75" customHeight="1">
      <c r="A395" t="str">
        <f t="shared" si="6"/>
        <v>2.2.2.3.4.00.00 - Financiamentos a Longo Prazo - Interno - Inter 
 OFSS - Estado</v>
      </c>
      <c r="B395" s="3" t="s">
        <v>427</v>
      </c>
      <c r="C395" s="4">
        <v>36469268.960000001</v>
      </c>
    </row>
    <row r="396" spans="1:3" ht="12.75" customHeight="1">
      <c r="A396" t="str">
        <f t="shared" si="6"/>
        <v>2.2.2.3.5.00.00 - Financiamentos a Longo Prazo - Interno - Inter 
 OFSS - Município</v>
      </c>
      <c r="B396" s="5" t="s">
        <v>428</v>
      </c>
      <c r="C396" s="6">
        <v>163060632.78</v>
      </c>
    </row>
    <row r="397" spans="1:3" ht="25.5" customHeight="1">
      <c r="A397" t="str">
        <f t="shared" si="6"/>
        <v>2.2.2.4.0.00.00 - Financiamento a Longo Prazo - Externo</v>
      </c>
      <c r="B397" s="3" t="s">
        <v>429</v>
      </c>
      <c r="C397" s="4">
        <v>3555177753.5900002</v>
      </c>
    </row>
    <row r="398" spans="1:3" ht="25.5" customHeight="1">
      <c r="A398" t="str">
        <f t="shared" si="6"/>
        <v>2.2.2.4.1.00.00 - Financiamento a Longo Prazo - Externo - 
 Consolidação</v>
      </c>
      <c r="B398" s="5" t="s">
        <v>430</v>
      </c>
      <c r="C398" s="6">
        <v>3555177753.5900002</v>
      </c>
    </row>
    <row r="399" spans="1:3" ht="25.5" customHeight="1">
      <c r="A399" t="str">
        <f t="shared" si="6"/>
        <v>2.2.2.5.0.00.00 - Juros e Encargos a Pagar de Empréstimos e 
 Financiamentos a Longo Prazo - Interno</v>
      </c>
      <c r="B399" s="3" t="s">
        <v>431</v>
      </c>
      <c r="C399" s="4">
        <v>162982402.09</v>
      </c>
    </row>
    <row r="400" spans="1:3" ht="12.75" customHeight="1">
      <c r="A400" t="str">
        <f t="shared" si="6"/>
        <v>2.2.2.5.1.00.00 - Juros e Encargos a Pagar de Empréstimos e 
 Financiamentos a Longo Prazo - Interno - Consolidação</v>
      </c>
      <c r="B400" s="5" t="s">
        <v>432</v>
      </c>
      <c r="C400" s="6">
        <v>106378595.23</v>
      </c>
    </row>
    <row r="401" spans="1:3" ht="12.75" customHeight="1">
      <c r="A401" t="str">
        <f t="shared" si="6"/>
        <v>2.2.2.5.3.00.00 - Juros e Encargos a Pagar de Empréstimos e 
 Financiamentos a Longo Prazo - Interno - Inter OFSS - União</v>
      </c>
      <c r="B401" s="3" t="s">
        <v>433</v>
      </c>
      <c r="C401" s="4">
        <v>1540189.27</v>
      </c>
    </row>
    <row r="402" spans="1:3" ht="12.75" customHeight="1">
      <c r="A402" t="str">
        <f t="shared" si="6"/>
        <v>2.2.2.5.4.00.00 - Juros e Encargos a Pagar de Empréstimos e 
 Financiamentos a Longo Prazo - Interno - Inter OFSS - Estado</v>
      </c>
      <c r="B402" s="5" t="s">
        <v>434</v>
      </c>
      <c r="C402" s="6">
        <v>1527977.92</v>
      </c>
    </row>
    <row r="403" spans="1:3" ht="25.5" customHeight="1">
      <c r="A403" t="str">
        <f t="shared" si="6"/>
        <v>2.2.2.5.5.00.00 - Juros e Encargos a Pagar de Empréstimos e 
 Financiamentos a Longo Prazo - Interno - Inter OFSS - Município</v>
      </c>
      <c r="B403" s="3" t="s">
        <v>435</v>
      </c>
      <c r="C403" s="4">
        <v>671992.23</v>
      </c>
    </row>
    <row r="404" spans="1:3" ht="25.5" customHeight="1">
      <c r="A404" t="str">
        <f t="shared" si="6"/>
        <v>2.2.2.6.0.00.00 - Juros e Encargos a Pagar de Empréstimos e 
 Financiamentos a Longo Prazo - Externo</v>
      </c>
      <c r="B404" s="5" t="s">
        <v>436</v>
      </c>
      <c r="C404" s="6">
        <v>34761514.090000004</v>
      </c>
    </row>
    <row r="405" spans="1:3" ht="25.5" customHeight="1">
      <c r="A405" t="str">
        <f t="shared" si="6"/>
        <v>2.2.2.6.1.00.00 - Juros e Encargos a Pagar de Empréstimos e 
 Financiamentos a Longo Prazo - Externo - Consolidação</v>
      </c>
      <c r="B405" s="3" t="s">
        <v>437</v>
      </c>
      <c r="C405" s="4">
        <v>34761514.090000004</v>
      </c>
    </row>
    <row r="406" spans="1:3" ht="25.5" customHeight="1">
      <c r="A406" t="str">
        <f t="shared" si="6"/>
        <v>2.2.2.8.0.00.00 - (-) Encargos Financeiros a Apropriar - Interno</v>
      </c>
      <c r="B406" s="5" t="s">
        <v>438</v>
      </c>
      <c r="C406" s="6">
        <v>11215633.1</v>
      </c>
    </row>
    <row r="407" spans="1:3" ht="12.75" customHeight="1">
      <c r="A407" t="str">
        <f t="shared" si="6"/>
        <v>2.2.2.8.1.00.00 - (-) Encargos Financeiros a Apropriar - Interno - 
 Consolidação</v>
      </c>
      <c r="B407" s="3" t="s">
        <v>439</v>
      </c>
      <c r="C407" s="4">
        <v>10188177.859999999</v>
      </c>
    </row>
    <row r="408" spans="1:3" ht="25.5" customHeight="1">
      <c r="A408" t="str">
        <f t="shared" si="6"/>
        <v>2.2.2.8.3.00.00 - (-) Encargos Financeiros a Apropriar - Interno - 
 Inter OFSS - União</v>
      </c>
      <c r="B408" s="5" t="s">
        <v>440</v>
      </c>
      <c r="C408" s="6">
        <v>45657.99</v>
      </c>
    </row>
    <row r="409" spans="1:3" ht="25.5" customHeight="1">
      <c r="A409" t="str">
        <f t="shared" si="6"/>
        <v>2.2.2.8.4.00.00 - (-) Encargos Financeiros a Apropriar - Interno - 
 Inter OFSS - Estado</v>
      </c>
      <c r="B409" s="3" t="s">
        <v>441</v>
      </c>
      <c r="C409" s="4">
        <v>826512.42</v>
      </c>
    </row>
    <row r="410" spans="1:3" ht="25.5" customHeight="1">
      <c r="A410" t="str">
        <f t="shared" si="6"/>
        <v>2.2.2.8.5.00.00 - (-) Encargos Financeiros a Apropriar - Interno - 
 Inter OFSS - Município</v>
      </c>
      <c r="B410" s="5" t="s">
        <v>442</v>
      </c>
      <c r="C410" s="6">
        <v>155284.82999999999</v>
      </c>
    </row>
    <row r="411" spans="1:3" ht="25.5" customHeight="1">
      <c r="A411" t="str">
        <f t="shared" si="6"/>
        <v>2.2.2.9.0.00.00 - (-) Encargos Financeiros a Apropriar - Externo</v>
      </c>
      <c r="B411" s="3" t="s">
        <v>443</v>
      </c>
      <c r="C411" s="4">
        <v>34937672.960000001</v>
      </c>
    </row>
    <row r="412" spans="1:3" ht="25.5" customHeight="1">
      <c r="A412" t="str">
        <f t="shared" si="6"/>
        <v>2.2.2.9.1.00.00 - (-) Encargos Financeiros a Apropriar - Externo - 
 Consolidação</v>
      </c>
      <c r="B412" s="5" t="s">
        <v>444</v>
      </c>
      <c r="C412" s="6">
        <v>34937672.960000001</v>
      </c>
    </row>
    <row r="413" spans="1:3" ht="25.5" customHeight="1">
      <c r="A413" t="str">
        <f t="shared" si="6"/>
        <v>2.2.3.0.0.00.00 - Fornecedores a Longo Prazo</v>
      </c>
      <c r="B413" s="3" t="s">
        <v>445</v>
      </c>
      <c r="C413" s="4">
        <v>7649516203.79</v>
      </c>
    </row>
    <row r="414" spans="1:3" ht="25.5" customHeight="1">
      <c r="A414" t="str">
        <f t="shared" si="6"/>
        <v>2.2.3.1.0.00.00 - Fornecedores Nacionais a Longo Prazo</v>
      </c>
      <c r="B414" s="5" t="s">
        <v>446</v>
      </c>
      <c r="C414" s="6">
        <v>7608800672.0799999</v>
      </c>
    </row>
    <row r="415" spans="1:3" ht="25.5" customHeight="1">
      <c r="A415" t="str">
        <f t="shared" si="6"/>
        <v>2.2.3.1.1.00.00 - Fornecedores Nacionais a Longo Prazo - 
 Consolidação</v>
      </c>
      <c r="B415" s="3" t="s">
        <v>447</v>
      </c>
      <c r="C415" s="4">
        <v>7607885670.2700005</v>
      </c>
    </row>
    <row r="416" spans="1:3" ht="12.75" customHeight="1">
      <c r="A416" t="str">
        <f t="shared" si="6"/>
        <v>2.2.3.2.0.00.00 - Fornecedores Estrangeiros a Longo Prazo</v>
      </c>
      <c r="B416" s="5" t="s">
        <v>448</v>
      </c>
      <c r="C416" s="6">
        <v>40715531.710000001</v>
      </c>
    </row>
    <row r="417" spans="1:3" ht="25.5" customHeight="1">
      <c r="A417" t="str">
        <f t="shared" si="6"/>
        <v>2.2.3.2.1.00.00 - Fornecedores Estrangeiros a Longo Prazo - 
 Consolidação</v>
      </c>
      <c r="B417" s="3" t="s">
        <v>449</v>
      </c>
      <c r="C417" s="4">
        <v>40715531.710000001</v>
      </c>
    </row>
    <row r="418" spans="1:3" ht="25.5" customHeight="1">
      <c r="A418" t="str">
        <f t="shared" si="6"/>
        <v>2.2.4.0.0.00.00 - Obrigações Fiscais a Longo Prazo</v>
      </c>
      <c r="B418" s="5" t="s">
        <v>450</v>
      </c>
      <c r="C418" s="6">
        <v>3074555075.6599998</v>
      </c>
    </row>
    <row r="419" spans="1:3" ht="25.5" customHeight="1">
      <c r="A419" t="str">
        <f t="shared" si="6"/>
        <v>2.2.4.1.0.00.00 - Obrigações Fiscais a Longo Prazo com a União</v>
      </c>
      <c r="B419" s="3" t="s">
        <v>451</v>
      </c>
      <c r="C419" s="4">
        <v>2458508511.77</v>
      </c>
    </row>
    <row r="420" spans="1:3" ht="25.5" customHeight="1">
      <c r="A420" t="str">
        <f t="shared" si="6"/>
        <v>2.2.4.1.1.00.00 - Obrigações Fiscais a Longo Prazo com a União - 
 Consolidação</v>
      </c>
      <c r="B420" s="5" t="s">
        <v>452</v>
      </c>
      <c r="C420" s="6">
        <v>1530379901.8399999</v>
      </c>
    </row>
    <row r="421" spans="1:3" ht="12.75" customHeight="1">
      <c r="A421" t="str">
        <f t="shared" si="6"/>
        <v>2.2.4.1.2.00.00 - Obrigações Fiscais a Longo Prazo com a União - 
 Intra OFSS</v>
      </c>
      <c r="B421" s="3" t="s">
        <v>453</v>
      </c>
      <c r="C421" s="4">
        <v>40599242.909999996</v>
      </c>
    </row>
    <row r="422" spans="1:3" ht="25.5" customHeight="1">
      <c r="A422" t="str">
        <f t="shared" si="6"/>
        <v>2.2.4.1.3.00.00 - Obrigações Fiscais a Longo Prazo com a União - 
 Inter OFSS - União</v>
      </c>
      <c r="B422" s="5" t="s">
        <v>454</v>
      </c>
      <c r="C422" s="6">
        <v>876582049.54999995</v>
      </c>
    </row>
    <row r="423" spans="1:3" ht="12.75" customHeight="1">
      <c r="A423" t="str">
        <f t="shared" si="6"/>
        <v>2.2.4.2.0.00.00 - Obrigações Fiscais a Longo Prazo com os Estados</v>
      </c>
      <c r="B423" s="3" t="s">
        <v>455</v>
      </c>
      <c r="C423" s="4">
        <v>155192372.88999999</v>
      </c>
    </row>
    <row r="424" spans="1:3" ht="12.75" customHeight="1">
      <c r="A424" t="str">
        <f t="shared" si="6"/>
        <v>2.2.4.2.1.00.00 - Obrigações Fiscais a Longo Prazo com os Estados - 
 Consolidação</v>
      </c>
      <c r="B424" s="5" t="s">
        <v>456</v>
      </c>
      <c r="C424" s="6">
        <v>45016850.299999997</v>
      </c>
    </row>
    <row r="425" spans="1:3" ht="25.5" customHeight="1">
      <c r="A425" t="str">
        <f t="shared" si="6"/>
        <v>2.2.4.2.2.00.00 - Obrigações Fiscais a Longo Prazo com os Estados - 
 Intra OFSS</v>
      </c>
      <c r="B425" s="3" t="s">
        <v>457</v>
      </c>
      <c r="C425" s="4">
        <v>2410404.37</v>
      </c>
    </row>
    <row r="426" spans="1:3" ht="12.75" customHeight="1">
      <c r="A426" t="str">
        <f t="shared" si="6"/>
        <v>2.2.4.2.4.00.00 - Obrigações Fiscais a Longo Prazo com os Estados - 
 Inter OFSS - Estado</v>
      </c>
      <c r="B426" s="5" t="s">
        <v>458</v>
      </c>
      <c r="C426" s="6">
        <v>107192739.23</v>
      </c>
    </row>
    <row r="427" spans="1:3" ht="25.5" customHeight="1">
      <c r="A427" t="str">
        <f t="shared" si="6"/>
        <v>2.2.4.3.0.00.00 - Obrigações Fiscais a Longo Prazo com os Municípios</v>
      </c>
      <c r="B427" s="3" t="s">
        <v>459</v>
      </c>
      <c r="C427" s="4">
        <v>460854191</v>
      </c>
    </row>
    <row r="428" spans="1:3" ht="12.75" customHeight="1">
      <c r="A428" t="str">
        <f t="shared" si="6"/>
        <v>2.2.4.3.1.00.00 - Obrigações Fiscais a Longo Prazo com os Municípios 
 - Consolidação</v>
      </c>
      <c r="B428" s="5" t="s">
        <v>460</v>
      </c>
      <c r="C428" s="6">
        <v>338391408.18000001</v>
      </c>
    </row>
    <row r="429" spans="1:3" ht="12.75" customHeight="1">
      <c r="A429" t="str">
        <f t="shared" si="6"/>
        <v>2.2.4.3.2.00.00 - Obrigações Fiscais a Longo Prazo com os Municípios 
 - Intra OFSS</v>
      </c>
      <c r="B429" s="3" t="s">
        <v>461</v>
      </c>
      <c r="C429" s="4">
        <v>98876749.519999996</v>
      </c>
    </row>
    <row r="430" spans="1:3" ht="25.5" customHeight="1">
      <c r="A430" t="str">
        <f t="shared" si="6"/>
        <v>2.2.4.3.5.00.00 - Obrigações Fiscais a Longo Prazo com os Municípios 
 - Inter OFSS - Município</v>
      </c>
      <c r="B430" s="5" t="s">
        <v>462</v>
      </c>
      <c r="C430" s="6">
        <v>23586033.300000001</v>
      </c>
    </row>
    <row r="431" spans="1:3" ht="25.5" customHeight="1">
      <c r="A431" t="str">
        <f t="shared" si="6"/>
        <v>2.2.7.0.0.00.00 - Provisões a Longo Prazo</v>
      </c>
      <c r="B431" s="3" t="s">
        <v>463</v>
      </c>
      <c r="C431" s="4">
        <v>96467642651.779999</v>
      </c>
    </row>
    <row r="432" spans="1:3" ht="25.5" customHeight="1">
      <c r="A432" t="str">
        <f t="shared" si="6"/>
        <v>2.2.7.1.0.00.00 - Provisão para Riscos Trabalhistas a Longo Prazo</v>
      </c>
      <c r="B432" s="5" t="s">
        <v>464</v>
      </c>
      <c r="C432" s="6">
        <v>2974919020.54</v>
      </c>
    </row>
    <row r="433" spans="1:3" ht="12.75" customHeight="1">
      <c r="A433" t="str">
        <f t="shared" si="6"/>
        <v>2.2.7.1.1.00.00 - Provisão para Riscos Trabalhistas a Longo Prazo - 
 Consolidação</v>
      </c>
      <c r="B433" s="3" t="s">
        <v>465</v>
      </c>
      <c r="C433" s="4">
        <v>2903853015.5</v>
      </c>
    </row>
    <row r="434" spans="1:3" ht="25.5" customHeight="1">
      <c r="A434" t="str">
        <f t="shared" si="6"/>
        <v>2.2.7.2.0.00.00 - Provisões Matemáticas Previdenciárias a Longo Prazo</v>
      </c>
      <c r="B434" s="5" t="s">
        <v>466</v>
      </c>
      <c r="C434" s="6">
        <v>87373928692.979996</v>
      </c>
    </row>
    <row r="435" spans="1:3" ht="25.5" customHeight="1">
      <c r="A435" t="str">
        <f t="shared" si="6"/>
        <v>2.2.7.2.1.00.00 - Provisões Matemáticas Previdenciárias a Longo 
 Prazo - Consolidação</v>
      </c>
      <c r="B435" s="3" t="s">
        <v>467</v>
      </c>
      <c r="C435" s="4">
        <v>87373928692.979996</v>
      </c>
    </row>
    <row r="436" spans="1:3" ht="25.5" customHeight="1">
      <c r="A436" t="str">
        <f t="shared" si="6"/>
        <v>2.2.7.2.1.01.00 - Plano Financeiro - Provisões de Benefícios 
 Concedidos</v>
      </c>
      <c r="B436" s="5" t="s">
        <v>468</v>
      </c>
      <c r="C436" s="6">
        <v>8630542078.0900002</v>
      </c>
    </row>
    <row r="437" spans="1:3" ht="12.75" customHeight="1">
      <c r="A437" t="str">
        <f t="shared" si="6"/>
        <v>2.2.7.2.1.02.00 - Plano Financeiro - Provisões de Benefícios a 
 Conceder</v>
      </c>
      <c r="B437" s="3" t="s">
        <v>469</v>
      </c>
      <c r="C437" s="4">
        <v>64203830879.5</v>
      </c>
    </row>
    <row r="438" spans="1:3" ht="25.5" customHeight="1">
      <c r="A438" t="str">
        <f t="shared" si="6"/>
        <v>2.2.7.2.1.03.00 - Plano Previdenciário - Provisões de Benefícios 
 Concedidos</v>
      </c>
      <c r="B438" s="5" t="s">
        <v>470</v>
      </c>
      <c r="C438" s="6">
        <v>41570283876.629997</v>
      </c>
    </row>
    <row r="439" spans="1:3" ht="25.5" customHeight="1">
      <c r="A439" t="str">
        <f t="shared" si="6"/>
        <v>2.2.7.2.1.04.00 - Plano Previdenciário - Provisões de Benefícios a 
 Conceder</v>
      </c>
      <c r="B439" s="3" t="s">
        <v>471</v>
      </c>
      <c r="C439" s="4">
        <v>51823551790.269997</v>
      </c>
    </row>
    <row r="440" spans="1:3" ht="25.5" customHeight="1">
      <c r="A440" t="str">
        <f t="shared" si="6"/>
        <v>2.2.7.2.1.05.00 - Plano Previdenciário - Plano de Amortização</v>
      </c>
      <c r="B440" s="5" t="s">
        <v>472</v>
      </c>
      <c r="C440" s="6">
        <v>-72809984762.589996</v>
      </c>
    </row>
    <row r="441" spans="1:3" ht="12.75" customHeight="1">
      <c r="A441" t="str">
        <f t="shared" si="6"/>
        <v>2.2.7.2.1.06.00 - Provisões Atuariais para Ajustes do Plano 
 Financeiro</v>
      </c>
      <c r="B441" s="3" t="s">
        <v>473</v>
      </c>
      <c r="C441" s="4">
        <v>-8949664360.5300007</v>
      </c>
    </row>
    <row r="442" spans="1:3" ht="12.75" customHeight="1">
      <c r="A442" t="str">
        <f t="shared" si="6"/>
        <v>2.2.7.2.1.07.00 - Provisões Atuariais para Ajustes do Plano 
 Previdenciário</v>
      </c>
      <c r="B442" s="5" t="s">
        <v>474</v>
      </c>
      <c r="C442" s="6">
        <v>2218683610.6500001</v>
      </c>
    </row>
    <row r="443" spans="1:3" ht="25.5" customHeight="1">
      <c r="A443" t="str">
        <f t="shared" si="6"/>
        <v>2.2.7.3.0.00.00 - Provisão para Riscos Fiscais a Longo Prazo</v>
      </c>
      <c r="B443" s="3" t="s">
        <v>475</v>
      </c>
      <c r="C443" s="4">
        <v>946642138.27999997</v>
      </c>
    </row>
    <row r="444" spans="1:3" ht="12.75" customHeight="1">
      <c r="A444" t="str">
        <f t="shared" si="6"/>
        <v>2.2.7.3.1.00.00 - Provisão para Riscos Fiscais a Longo Prazo - 
 Consolidação</v>
      </c>
      <c r="B444" s="5" t="s">
        <v>476</v>
      </c>
      <c r="C444" s="6">
        <v>944412248.14999998</v>
      </c>
    </row>
    <row r="445" spans="1:3" ht="25.5" customHeight="1">
      <c r="A445" t="str">
        <f t="shared" si="6"/>
        <v>2.2.7.4.0.00.00 - Provisão para Riscos Cíveis a Longo Prazo</v>
      </c>
      <c r="B445" s="3" t="s">
        <v>477</v>
      </c>
      <c r="C445" s="4">
        <v>609881548.12</v>
      </c>
    </row>
    <row r="446" spans="1:3" ht="25.5" customHeight="1">
      <c r="A446" t="str">
        <f t="shared" si="6"/>
        <v>2.2.7.4.1.00.00 - Provisão para Riscos Cíveis a Longo Prazo - 
 Consolidação</v>
      </c>
      <c r="B446" s="5" t="s">
        <v>478</v>
      </c>
      <c r="C446" s="6">
        <v>609881548.12</v>
      </c>
    </row>
    <row r="447" spans="1:3" ht="25.5" customHeight="1">
      <c r="A447" t="str">
        <f t="shared" si="6"/>
        <v>2.2.7.5.0.00.00 - Provisão para Repartição de Créditos a Longo Prazo</v>
      </c>
      <c r="B447" s="3" t="s">
        <v>479</v>
      </c>
      <c r="C447" s="4">
        <v>0</v>
      </c>
    </row>
    <row r="448" spans="1:3" ht="25.5" customHeight="1">
      <c r="A448" t="str">
        <f t="shared" si="6"/>
        <v>2.2.7.5.3.00.00 - Provisão para Repartição de Créditos a Longo Prazo 
 - Inter OFSS - União</v>
      </c>
      <c r="B448" s="5" t="s">
        <v>480</v>
      </c>
      <c r="C448" s="6"/>
    </row>
    <row r="449" spans="1:3" ht="25.5" customHeight="1">
      <c r="A449" t="str">
        <f t="shared" si="6"/>
        <v>2.2.7.5.4.00.00 - Provisão para Repartição de Créditos a Longo Prazo 
 - Inter OFSS - Estado</v>
      </c>
      <c r="B449" s="3" t="s">
        <v>481</v>
      </c>
      <c r="C449" s="4"/>
    </row>
    <row r="450" spans="1:3" ht="12.75" customHeight="1">
      <c r="A450" t="str">
        <f t="shared" si="6"/>
        <v>2.2.7.5.5.00.00 - Provisão para Repartição de Créditos a Longo Prazo 
 - Inter OFSS - Município</v>
      </c>
      <c r="B450" s="5" t="s">
        <v>482</v>
      </c>
      <c r="C450" s="6"/>
    </row>
    <row r="451" spans="1:3" ht="25.5" customHeight="1">
      <c r="A451" t="str">
        <f t="shared" si="6"/>
        <v>2.2.7.6.0.00.00 - Provisão para Riscos Decorrentes de Contratos de 
 PPP a Longo Prazo</v>
      </c>
      <c r="B451" s="3" t="s">
        <v>483</v>
      </c>
      <c r="C451" s="4">
        <v>160429472.00999999</v>
      </c>
    </row>
    <row r="452" spans="1:3" ht="25.5" customHeight="1">
      <c r="A452" t="str">
        <f t="shared" ref="A452:A515" si="7">TRIM(B452)</f>
        <v>2.2.7.6.1.00.00 - Provisão para Riscos Decorrentes de Contratos de 
 PPP a Longo Prazo - Consolidação OFSS</v>
      </c>
      <c r="B452" s="5" t="s">
        <v>484</v>
      </c>
      <c r="C452" s="6">
        <v>160429472.00999999</v>
      </c>
    </row>
    <row r="453" spans="1:3" ht="12.75" customHeight="1">
      <c r="A453" t="str">
        <f t="shared" si="7"/>
        <v>2.2.7.9.0.00.00 - Outras Provisões a Longo Prazo</v>
      </c>
      <c r="B453" s="3" t="s">
        <v>485</v>
      </c>
      <c r="C453" s="4">
        <v>4401841779.8500004</v>
      </c>
    </row>
    <row r="454" spans="1:3" ht="25.5" customHeight="1">
      <c r="A454" t="str">
        <f t="shared" si="7"/>
        <v>2.2.7.9.1.00.00 - Outras Provisões a Longo Prazo - Consolidação</v>
      </c>
      <c r="B454" s="5" t="s">
        <v>486</v>
      </c>
      <c r="C454" s="6">
        <v>4210838135.4200001</v>
      </c>
    </row>
    <row r="455" spans="1:3" ht="12.75" customHeight="1">
      <c r="A455" t="str">
        <f t="shared" si="7"/>
        <v>2.2.8.0.0.00.00 - Demais Obrigações a Longo Prazo</v>
      </c>
      <c r="B455" s="3" t="s">
        <v>487</v>
      </c>
      <c r="C455" s="4">
        <v>15516957934.110001</v>
      </c>
    </row>
    <row r="456" spans="1:3" ht="25.5" customHeight="1">
      <c r="A456" t="str">
        <f t="shared" si="7"/>
        <v>2.2.8.1.0.00.00 - Adiantamentos de Clientes a Longo Prazo</v>
      </c>
      <c r="B456" s="5" t="s">
        <v>488</v>
      </c>
      <c r="C456" s="6">
        <v>2055943555.0899999</v>
      </c>
    </row>
    <row r="457" spans="1:3" ht="12.75" customHeight="1">
      <c r="A457" t="str">
        <f t="shared" si="7"/>
        <v>2.2.8.1.1.00.00 - Adiantamentos de Clientes a Longo Prazo - 
 Consolidação</v>
      </c>
      <c r="B457" s="3" t="s">
        <v>489</v>
      </c>
      <c r="C457" s="4">
        <v>2055637255.45</v>
      </c>
    </row>
    <row r="458" spans="1:3" ht="25.5" customHeight="1">
      <c r="A458" t="str">
        <f t="shared" si="7"/>
        <v>2.2.8.2.0.00.00 - Obrigações por Danos a Terceiros a Longo Prazo</v>
      </c>
      <c r="B458" s="5" t="s">
        <v>490</v>
      </c>
      <c r="C458" s="6">
        <v>10486122.41</v>
      </c>
    </row>
    <row r="459" spans="1:3" ht="25.5" customHeight="1">
      <c r="A459" t="str">
        <f t="shared" si="7"/>
        <v>2.2.8.2.1.00.00 - Obrigações por Danos a Terceiros a Longo Prazo - 
 Consolidação</v>
      </c>
      <c r="B459" s="3" t="s">
        <v>491</v>
      </c>
      <c r="C459" s="4">
        <v>10486122.41</v>
      </c>
    </row>
    <row r="460" spans="1:3" ht="25.5" customHeight="1">
      <c r="A460" t="str">
        <f t="shared" si="7"/>
        <v>2.2.8.3.0.00.00 - Debêntures e Outros Títulos de Dívida a Longo Prazo</v>
      </c>
      <c r="B460" s="5" t="s">
        <v>492</v>
      </c>
      <c r="C460" s="6">
        <v>31230939.850000001</v>
      </c>
    </row>
    <row r="461" spans="1:3" ht="25.5" customHeight="1">
      <c r="A461" t="str">
        <f t="shared" si="7"/>
        <v>2.2.8.3.1.00.00 - Debêntures e Outros Títulos de Dívida a Longo 
 Prazo - Consolidação</v>
      </c>
      <c r="B461" s="3" t="s">
        <v>493</v>
      </c>
      <c r="C461" s="4">
        <v>31230939.850000001</v>
      </c>
    </row>
    <row r="462" spans="1:3" ht="25.5" customHeight="1">
      <c r="A462" t="str">
        <f t="shared" si="7"/>
        <v>2.2.8.4.0.00.00 - Adiantamento para Futuro Aumento de Capital</v>
      </c>
      <c r="B462" s="5" t="s">
        <v>494</v>
      </c>
      <c r="C462" s="6">
        <v>2074664.2</v>
      </c>
    </row>
    <row r="463" spans="1:3" ht="25.5" customHeight="1">
      <c r="A463" t="str">
        <f t="shared" si="7"/>
        <v>2.2.8.4.1.00.00 - Adiantamento para Futuro Aumento de Capital - 
 Consolidação</v>
      </c>
      <c r="B463" s="3" t="s">
        <v>495</v>
      </c>
      <c r="C463" s="4">
        <v>2074664.2</v>
      </c>
    </row>
    <row r="464" spans="1:3" ht="12.75" customHeight="1">
      <c r="A464" t="str">
        <f t="shared" si="7"/>
        <v>2.2.8.8.0.00.00 - Valores Restituíveis</v>
      </c>
      <c r="B464" s="5" t="s">
        <v>496</v>
      </c>
      <c r="C464" s="6">
        <v>23491442.969999999</v>
      </c>
    </row>
    <row r="465" spans="1:3" ht="12.75" customHeight="1">
      <c r="A465" t="str">
        <f t="shared" si="7"/>
        <v>2.2.8.8.1.00.00 - Valores Restituíveis - Consolidação</v>
      </c>
      <c r="B465" s="3" t="s">
        <v>497</v>
      </c>
      <c r="C465" s="4">
        <v>23491442.969999999</v>
      </c>
    </row>
    <row r="466" spans="1:3" ht="12.75" customHeight="1">
      <c r="A466" t="str">
        <f t="shared" si="7"/>
        <v>2.2.8.9.0.00.00 - Outras Obrigações a Longo Prazo</v>
      </c>
      <c r="B466" s="5" t="s">
        <v>498</v>
      </c>
      <c r="C466" s="6">
        <v>13393993948.99</v>
      </c>
    </row>
    <row r="467" spans="1:3" ht="12.75" customHeight="1">
      <c r="A467" t="str">
        <f t="shared" si="7"/>
        <v>2.2.8.9.1.00.00 - Outras Obrigações a Longo Prazo - Consolidação</v>
      </c>
      <c r="B467" s="3" t="s">
        <v>499</v>
      </c>
      <c r="C467" s="4">
        <v>13393196359.200001</v>
      </c>
    </row>
    <row r="468" spans="1:3" ht="25.5" customHeight="1">
      <c r="A468" t="str">
        <f t="shared" si="7"/>
        <v>2.2.9.0.0.00.00 - Resultado Diferido</v>
      </c>
      <c r="B468" s="5" t="s">
        <v>500</v>
      </c>
      <c r="C468" s="6">
        <v>919568965.61000001</v>
      </c>
    </row>
    <row r="469" spans="1:3" ht="12.75" customHeight="1">
      <c r="A469" t="str">
        <f t="shared" si="7"/>
        <v>2.2.9.1.0.00.00 - Variação Patrimonial Aumentativa (VPA) Diferida</v>
      </c>
      <c r="B469" s="3" t="s">
        <v>501</v>
      </c>
      <c r="C469" s="4">
        <v>945260863.92999995</v>
      </c>
    </row>
    <row r="470" spans="1:3" ht="25.5" customHeight="1">
      <c r="A470" t="str">
        <f t="shared" si="7"/>
        <v>2.2.9.1.1.00.00 - Variação Patrimonial Aumentativa Diferida - 
 Consolidação</v>
      </c>
      <c r="B470" s="5" t="s">
        <v>502</v>
      </c>
      <c r="C470" s="6">
        <v>925059136.61000001</v>
      </c>
    </row>
    <row r="471" spans="1:3" ht="12.75" customHeight="1">
      <c r="A471" t="str">
        <f t="shared" si="7"/>
        <v>2.2.9.2.0.00.00 - (-) Custo Diferido</v>
      </c>
      <c r="B471" s="3" t="s">
        <v>503</v>
      </c>
      <c r="C471" s="4">
        <v>25682878.579999998</v>
      </c>
    </row>
    <row r="472" spans="1:3" ht="25.5" customHeight="1">
      <c r="A472" t="str">
        <f t="shared" si="7"/>
        <v>2.2.9.2.1.00.00 - (-) Custo Diferido - Consolidação</v>
      </c>
      <c r="B472" s="5" t="s">
        <v>504</v>
      </c>
      <c r="C472" s="6">
        <v>25682878.579999998</v>
      </c>
    </row>
    <row r="473" spans="1:3" ht="12.75" customHeight="1">
      <c r="A473" t="str">
        <f t="shared" si="7"/>
        <v>2.3.0.0.0.00.00 - Patrimônio Liquido</v>
      </c>
      <c r="B473" s="3" t="s">
        <v>505</v>
      </c>
      <c r="C473" s="4">
        <v>285293182640.17999</v>
      </c>
    </row>
    <row r="474" spans="1:3" ht="25.5" customHeight="1">
      <c r="A474" t="str">
        <f t="shared" si="7"/>
        <v>2.3.1.0.0.00.00 - Patrimônio Social e Capital Social</v>
      </c>
      <c r="B474" s="5" t="s">
        <v>506</v>
      </c>
      <c r="C474" s="6">
        <v>49912711433.650002</v>
      </c>
    </row>
    <row r="475" spans="1:3" ht="12.75" customHeight="1">
      <c r="A475" t="str">
        <f t="shared" si="7"/>
        <v>2.3.1.1.0.00.00 - Patrimônio Social</v>
      </c>
      <c r="B475" s="3" t="s">
        <v>507</v>
      </c>
      <c r="C475" s="4">
        <v>45404419229.599998</v>
      </c>
    </row>
    <row r="476" spans="1:3" ht="12.75" customHeight="1">
      <c r="A476" t="str">
        <f t="shared" si="7"/>
        <v>2.3.1.1.1.00.00 - Patrimônio Social - Consolidação</v>
      </c>
      <c r="B476" s="5" t="s">
        <v>508</v>
      </c>
      <c r="C476" s="6">
        <v>45947041603.68</v>
      </c>
    </row>
    <row r="477" spans="1:3" ht="12.75" customHeight="1">
      <c r="A477" t="str">
        <f t="shared" si="7"/>
        <v>2.3.1.2.0.00.00 - Capital Social Realizado</v>
      </c>
      <c r="B477" s="3" t="s">
        <v>509</v>
      </c>
      <c r="C477" s="4">
        <v>4411528806.0699997</v>
      </c>
    </row>
    <row r="478" spans="1:3" ht="12.75" customHeight="1">
      <c r="A478" t="str">
        <f t="shared" si="7"/>
        <v>2.3.1.2.1.00.00 - Capital Social Realizado - Consolidação</v>
      </c>
      <c r="B478" s="5" t="s">
        <v>510</v>
      </c>
      <c r="C478" s="6">
        <v>3806314999.0999999</v>
      </c>
    </row>
    <row r="479" spans="1:3" ht="12.75" customHeight="1">
      <c r="A479" t="str">
        <f t="shared" si="7"/>
        <v>2.3.1.2.2.00.00 - Capital Social Realizado - Intra OFSS</v>
      </c>
      <c r="B479" s="3" t="s">
        <v>511</v>
      </c>
      <c r="C479" s="4">
        <v>564363656.91999996</v>
      </c>
    </row>
    <row r="480" spans="1:3" ht="12.75" customHeight="1">
      <c r="A480" t="str">
        <f t="shared" si="7"/>
        <v>2.3.1.2.3.00.00 - Capital Social Realizado - Inter OFSS - União</v>
      </c>
      <c r="B480" s="5" t="s">
        <v>512</v>
      </c>
      <c r="C480" s="6"/>
    </row>
    <row r="481" spans="1:3" ht="25.5" customHeight="1">
      <c r="A481" t="str">
        <f t="shared" si="7"/>
        <v>2.3.1.2.4.00.00 - Capital Social Realizado - Inter OFSS - Estado</v>
      </c>
      <c r="B481" s="3" t="s">
        <v>513</v>
      </c>
      <c r="C481" s="4"/>
    </row>
    <row r="482" spans="1:3" ht="12.75" customHeight="1">
      <c r="A482" t="str">
        <f t="shared" si="7"/>
        <v>2.3.1.2.5.00.00 - Capital Social Realizado - Inter OFSS - Município</v>
      </c>
      <c r="B482" s="5" t="s">
        <v>514</v>
      </c>
      <c r="C482" s="6">
        <v>21728378.59</v>
      </c>
    </row>
    <row r="483" spans="1:3" ht="12.75" customHeight="1">
      <c r="A483" t="str">
        <f t="shared" si="7"/>
        <v>2.3.2.0.0.00.00 - Adiantamento para Futuro Aumento de Capital</v>
      </c>
      <c r="B483" s="3" t="s">
        <v>515</v>
      </c>
      <c r="C483" s="4">
        <v>816570802.25999999</v>
      </c>
    </row>
    <row r="484" spans="1:3" ht="12.75" customHeight="1">
      <c r="A484" t="str">
        <f t="shared" si="7"/>
        <v>2.3.2.0.1.00.00 - Adiantamento para Futuro Aumento de Capital - 
 Consolidação</v>
      </c>
      <c r="B484" s="5" t="s">
        <v>516</v>
      </c>
      <c r="C484" s="6">
        <v>160844571.25999999</v>
      </c>
    </row>
    <row r="485" spans="1:3" ht="12.75" customHeight="1">
      <c r="A485" t="str">
        <f t="shared" si="7"/>
        <v>2.3.2.0.2.00.00 - Adiantamento para Futuro Aumento de Capital - Intra 
 OFSS</v>
      </c>
      <c r="B485" s="3" t="s">
        <v>517</v>
      </c>
      <c r="C485" s="4">
        <v>655726231</v>
      </c>
    </row>
    <row r="486" spans="1:3" ht="12.75" customHeight="1">
      <c r="A486" t="str">
        <f t="shared" si="7"/>
        <v>2.3.2.0.3.00.00 - Adiantamento para Futuro Aumento de Capital - Inter 
 OFSS - União</v>
      </c>
      <c r="B486" s="5" t="s">
        <v>518</v>
      </c>
      <c r="C486" s="6"/>
    </row>
    <row r="487" spans="1:3" ht="12.75" customHeight="1">
      <c r="A487" t="str">
        <f t="shared" si="7"/>
        <v>2.3.2.0.4.00.00 - Adiantamento para Futuro Aumento de Capital - Inter 
 OFSS - Estado</v>
      </c>
      <c r="B487" s="3" t="s">
        <v>519</v>
      </c>
      <c r="C487" s="4"/>
    </row>
    <row r="488" spans="1:3" ht="12.75" customHeight="1">
      <c r="A488" t="str">
        <f t="shared" si="7"/>
        <v>2.3.2.0.5.00.00 - Adiantamento para Futuro Aumento de Capital - Inter 
 OFSS - Município</v>
      </c>
      <c r="B488" s="5" t="s">
        <v>520</v>
      </c>
      <c r="C488" s="6"/>
    </row>
    <row r="489" spans="1:3" ht="12.75" customHeight="1">
      <c r="A489" t="str">
        <f t="shared" si="7"/>
        <v>2.3.3.0.0.00.00 - Reservas de Capital</v>
      </c>
      <c r="B489" s="3" t="s">
        <v>521</v>
      </c>
      <c r="C489" s="4">
        <v>317745323.85000002</v>
      </c>
    </row>
    <row r="490" spans="1:3" ht="12.75" customHeight="1">
      <c r="A490" t="str">
        <f t="shared" si="7"/>
        <v>2.3.3.1.0.00.00 - Ágio na Emissão de Ações</v>
      </c>
      <c r="B490" s="5" t="s">
        <v>522</v>
      </c>
      <c r="C490" s="6">
        <v>13668385.039999999</v>
      </c>
    </row>
    <row r="491" spans="1:3" ht="12.75" customHeight="1">
      <c r="A491" t="str">
        <f t="shared" si="7"/>
        <v>2.3.3.1.1.00.00 - Ágio na Emissão de Ações - Consolidação</v>
      </c>
      <c r="B491" s="3" t="s">
        <v>523</v>
      </c>
      <c r="C491" s="4">
        <v>13668385.039999999</v>
      </c>
    </row>
    <row r="492" spans="1:3" ht="12.75" customHeight="1">
      <c r="A492" t="str">
        <f t="shared" si="7"/>
        <v>2.3.3.1.2.00.00 - Ágio na Emissão de Ações - Intra OFSS</v>
      </c>
      <c r="B492" s="5" t="s">
        <v>524</v>
      </c>
      <c r="C492" s="6"/>
    </row>
    <row r="493" spans="1:3" ht="12.75" customHeight="1">
      <c r="A493" t="str">
        <f t="shared" si="7"/>
        <v>2.3.3.1.3.00.00 - Ágio na Emissão de Ações - Inter OFSS - União</v>
      </c>
      <c r="B493" s="3" t="s">
        <v>525</v>
      </c>
      <c r="C493" s="4"/>
    </row>
    <row r="494" spans="1:3" ht="12.75" customHeight="1">
      <c r="A494" t="str">
        <f t="shared" si="7"/>
        <v>2.3.3.1.4.00.00 - Ágio na Emissão de Ações - Inter OFSS - Estado</v>
      </c>
      <c r="B494" s="5" t="s">
        <v>526</v>
      </c>
      <c r="C494" s="6"/>
    </row>
    <row r="495" spans="1:3" ht="25.5" customHeight="1">
      <c r="A495" t="str">
        <f t="shared" si="7"/>
        <v>2.3.3.1.5.00.00 - Ágio na Emissão de Ações - Inter OFSS - Município</v>
      </c>
      <c r="B495" s="3" t="s">
        <v>527</v>
      </c>
      <c r="C495" s="4"/>
    </row>
    <row r="496" spans="1:3" ht="25.5" customHeight="1">
      <c r="A496" t="str">
        <f t="shared" si="7"/>
        <v>2.3.3.2.0.00.00 - Alienação de Partes Beneficiarias</v>
      </c>
      <c r="B496" s="5" t="s">
        <v>528</v>
      </c>
      <c r="C496" s="6">
        <v>77600</v>
      </c>
    </row>
    <row r="497" spans="1:3" ht="25.5" customHeight="1">
      <c r="A497" t="str">
        <f t="shared" si="7"/>
        <v>2.3.3.2.1.00.00 - Alienação de Partes Beneficiarias - Consolidação</v>
      </c>
      <c r="B497" s="3" t="s">
        <v>529</v>
      </c>
      <c r="C497" s="4">
        <v>77600</v>
      </c>
    </row>
    <row r="498" spans="1:3" ht="25.5" customHeight="1">
      <c r="A498" t="str">
        <f t="shared" si="7"/>
        <v>2.3.3.2.2.00.00 - Alienação de Partes Beneficiarias - Intra OFSS</v>
      </c>
      <c r="B498" s="5" t="s">
        <v>530</v>
      </c>
      <c r="C498" s="6"/>
    </row>
    <row r="499" spans="1:3" ht="25.5" customHeight="1">
      <c r="A499" t="str">
        <f t="shared" si="7"/>
        <v>2.3.3.2.3.00.00 - Alienação de Partes Beneficiarias - Inter OFSS - 
 União</v>
      </c>
      <c r="B499" s="3" t="s">
        <v>531</v>
      </c>
      <c r="C499" s="4"/>
    </row>
    <row r="500" spans="1:3" ht="12.75" customHeight="1">
      <c r="A500" t="str">
        <f t="shared" si="7"/>
        <v>2.3.3.2.4.00.00 - Alienação de Partes Beneficiarias - Inter OFSS - 
 Estado</v>
      </c>
      <c r="B500" s="5" t="s">
        <v>532</v>
      </c>
      <c r="C500" s="6"/>
    </row>
    <row r="501" spans="1:3" ht="12.75" customHeight="1">
      <c r="A501" t="str">
        <f t="shared" si="7"/>
        <v>2.3.3.2.5.00.00 - Alienação de Partes Beneficiarias - Inter OFSS - 
 Município</v>
      </c>
      <c r="B501" s="3" t="s">
        <v>533</v>
      </c>
      <c r="C501" s="4"/>
    </row>
    <row r="502" spans="1:3" ht="12.75" customHeight="1">
      <c r="A502" t="str">
        <f t="shared" si="7"/>
        <v>2.3.3.3.0.00.00 - Alienação de Bônus de Subscrição</v>
      </c>
      <c r="B502" s="5" t="s">
        <v>534</v>
      </c>
      <c r="C502" s="6">
        <v>188.23</v>
      </c>
    </row>
    <row r="503" spans="1:3" ht="12.75" customHeight="1">
      <c r="A503" t="str">
        <f t="shared" si="7"/>
        <v>2.3.3.3.1.00.00 - Alienação de Bônus de Subscrição - Consolidação</v>
      </c>
      <c r="B503" s="3" t="s">
        <v>535</v>
      </c>
      <c r="C503" s="4"/>
    </row>
    <row r="504" spans="1:3" ht="12.75" customHeight="1">
      <c r="A504" t="str">
        <f t="shared" si="7"/>
        <v>2.3.3.3.2.00.00 - Alienação de Bônus de Subscrição - Intra OFSS</v>
      </c>
      <c r="B504" s="5" t="s">
        <v>536</v>
      </c>
      <c r="C504" s="6"/>
    </row>
    <row r="505" spans="1:3" ht="12.75" customHeight="1">
      <c r="A505" t="str">
        <f t="shared" si="7"/>
        <v>2.3.3.3.3.00.00 - Alienação de Bônus de Subscrição - Inter OFSS - 
 União</v>
      </c>
      <c r="B505" s="3" t="s">
        <v>537</v>
      </c>
      <c r="C505" s="4">
        <v>188.23</v>
      </c>
    </row>
    <row r="506" spans="1:3" ht="12.75" customHeight="1">
      <c r="A506" t="str">
        <f t="shared" si="7"/>
        <v>2.3.3.3.4.00.00 - Alienação de Bônus de Subscrição - Inter OFSS - 
 Estado</v>
      </c>
      <c r="B506" s="5" t="s">
        <v>538</v>
      </c>
      <c r="C506" s="6"/>
    </row>
    <row r="507" spans="1:3" ht="12.75" customHeight="1">
      <c r="A507" t="str">
        <f t="shared" si="7"/>
        <v>2.3.3.3.5.00.00 - Alienação de Bônus de Subscrição - Inter OFSS - 
 Município</v>
      </c>
      <c r="B507" s="3" t="s">
        <v>539</v>
      </c>
      <c r="C507" s="4"/>
    </row>
    <row r="508" spans="1:3" ht="12.75" customHeight="1">
      <c r="A508" t="str">
        <f t="shared" si="7"/>
        <v>2.3.3.4.0.00.00 - Correção Monetária do Capital Realizado</v>
      </c>
      <c r="B508" s="5" t="s">
        <v>540</v>
      </c>
      <c r="C508" s="6">
        <v>39205888.950000003</v>
      </c>
    </row>
    <row r="509" spans="1:3" ht="12.75" customHeight="1">
      <c r="A509" t="str">
        <f t="shared" si="7"/>
        <v>2.3.3.4.1.00.00 - Correção Monetária do Capital Realizado - 
 Consolidação</v>
      </c>
      <c r="B509" s="3" t="s">
        <v>541</v>
      </c>
      <c r="C509" s="4">
        <v>30024904.739999998</v>
      </c>
    </row>
    <row r="510" spans="1:3" ht="25.5" customHeight="1">
      <c r="A510" t="str">
        <f t="shared" si="7"/>
        <v>2.3.3.4.2.00.00 - Correção Monetária do Capital Realizado - Intra 
 OFSS</v>
      </c>
      <c r="B510" s="5" t="s">
        <v>542</v>
      </c>
      <c r="C510" s="6">
        <v>9194590.1999999993</v>
      </c>
    </row>
    <row r="511" spans="1:3" ht="25.5" customHeight="1">
      <c r="A511" t="str">
        <f t="shared" si="7"/>
        <v>2.3.3.4.3.00.00 - Correção Monetária do Capital Realizado - Inter 
 OFSS - União</v>
      </c>
      <c r="B511" s="3" t="s">
        <v>543</v>
      </c>
      <c r="C511" s="4">
        <v>-13605.99</v>
      </c>
    </row>
    <row r="512" spans="1:3" ht="25.5" customHeight="1">
      <c r="A512" t="str">
        <f t="shared" si="7"/>
        <v>2.3.3.4.4.00.00 - Correção Monetária do Capital Realizado - Inter 
 OFSS - Estado</v>
      </c>
      <c r="B512" s="5" t="s">
        <v>544</v>
      </c>
      <c r="C512" s="6"/>
    </row>
    <row r="513" spans="1:3" ht="12.75" customHeight="1">
      <c r="A513" t="str">
        <f t="shared" si="7"/>
        <v>2.3.3.4.5.00.00 - Correção Monetária do Capital Realizado - Inter 
 OFSS - Município</v>
      </c>
      <c r="B513" s="3" t="s">
        <v>545</v>
      </c>
      <c r="C513" s="4"/>
    </row>
    <row r="514" spans="1:3" ht="12.75" customHeight="1">
      <c r="A514" t="str">
        <f t="shared" si="7"/>
        <v>2.3.3.9.0.00.00 - Outras Reservas de Capital</v>
      </c>
      <c r="B514" s="5" t="s">
        <v>546</v>
      </c>
      <c r="C514" s="6">
        <v>264793261.63</v>
      </c>
    </row>
    <row r="515" spans="1:3" ht="12.75" customHeight="1">
      <c r="A515" t="str">
        <f t="shared" si="7"/>
        <v>2.3.3.9.1.00.00 - Outras Reservas de Capital - Consolidação</v>
      </c>
      <c r="B515" s="3" t="s">
        <v>547</v>
      </c>
      <c r="C515" s="4">
        <v>276719032.37</v>
      </c>
    </row>
    <row r="516" spans="1:3" ht="25.5" customHeight="1">
      <c r="A516" t="str">
        <f t="shared" ref="A516:A579" si="8">TRIM(B516)</f>
        <v>2.3.3.9.2.00.00 - Outras Reservas de Capital - Intra OFSS</v>
      </c>
      <c r="B516" s="5" t="s">
        <v>548</v>
      </c>
      <c r="C516" s="6"/>
    </row>
    <row r="517" spans="1:3" ht="25.5" customHeight="1">
      <c r="A517" t="str">
        <f t="shared" si="8"/>
        <v>2.3.3.9.3.00.00 - Outras Reservas de Capital - Inter OFSS - União</v>
      </c>
      <c r="B517" s="3" t="s">
        <v>549</v>
      </c>
      <c r="C517" s="4"/>
    </row>
    <row r="518" spans="1:3" ht="25.5" customHeight="1">
      <c r="A518" t="str">
        <f t="shared" si="8"/>
        <v>2.3.3.9.4.00.00 - Outras Reservas de Capital - Inter OFSS - Estado</v>
      </c>
      <c r="B518" s="5" t="s">
        <v>550</v>
      </c>
      <c r="C518" s="6"/>
    </row>
    <row r="519" spans="1:3" ht="12.75" customHeight="1">
      <c r="A519" t="str">
        <f t="shared" si="8"/>
        <v>2.3.3.9.5.00.00 - Outras Reservas de Capital - Inter OFSS - 
 Município</v>
      </c>
      <c r="B519" s="3" t="s">
        <v>551</v>
      </c>
      <c r="C519" s="4">
        <v>-11925770.74</v>
      </c>
    </row>
    <row r="520" spans="1:3" ht="25.5" customHeight="1">
      <c r="A520" t="str">
        <f t="shared" si="8"/>
        <v>2.3.4.0.0.00.00 - Ajustes de Avaliação Patrimonial</v>
      </c>
      <c r="B520" s="5" t="s">
        <v>552</v>
      </c>
      <c r="C520" s="6">
        <v>2898766483.2800002</v>
      </c>
    </row>
    <row r="521" spans="1:3" ht="25.5" customHeight="1">
      <c r="A521" t="str">
        <f t="shared" si="8"/>
        <v>2.3.4.1.0.00.00 - Ajustes de Avaliação Patrimonial de Ativos</v>
      </c>
      <c r="B521" s="3" t="s">
        <v>553</v>
      </c>
      <c r="C521" s="4">
        <v>2755188119.5</v>
      </c>
    </row>
    <row r="522" spans="1:3" ht="25.5" customHeight="1">
      <c r="A522" t="str">
        <f t="shared" si="8"/>
        <v>2.3.4.1.1.00.00 - Ajustes de Avaliação Patrimonial de Ativos - 
 Consolidação</v>
      </c>
      <c r="B522" s="5" t="s">
        <v>554</v>
      </c>
      <c r="C522" s="6">
        <v>2755081800.0700002</v>
      </c>
    </row>
    <row r="523" spans="1:3" ht="25.5" customHeight="1">
      <c r="A523" t="str">
        <f t="shared" si="8"/>
        <v>2.3.4.2.0.00.00 - Ajustes de Avaliação Patrimonial de Passivos</v>
      </c>
      <c r="B523" s="3" t="s">
        <v>555</v>
      </c>
      <c r="C523" s="4">
        <v>142241103.34999999</v>
      </c>
    </row>
    <row r="524" spans="1:3" ht="25.5" customHeight="1">
      <c r="A524" t="str">
        <f t="shared" si="8"/>
        <v>2.3.4.2.1.00.00 - Ajustes de Avaliação Patrimonial de Passivos - 
 Consolidação</v>
      </c>
      <c r="B524" s="5" t="s">
        <v>556</v>
      </c>
      <c r="C524" s="6">
        <v>142241103.34999999</v>
      </c>
    </row>
    <row r="525" spans="1:3" ht="12.75" customHeight="1">
      <c r="A525" t="str">
        <f t="shared" si="8"/>
        <v>2.3.5.0.0.00.00 - Reservas de Lucros</v>
      </c>
      <c r="B525" s="3" t="s">
        <v>557</v>
      </c>
      <c r="C525" s="4">
        <v>32948637.98</v>
      </c>
    </row>
    <row r="526" spans="1:3" ht="12.75" customHeight="1">
      <c r="A526" t="str">
        <f t="shared" si="8"/>
        <v>2.3.5.1.0.00.00 - Reserva Legal</v>
      </c>
      <c r="B526" s="5" t="s">
        <v>558</v>
      </c>
      <c r="C526" s="6">
        <v>26772123.989999998</v>
      </c>
    </row>
    <row r="527" spans="1:3" ht="12.75" customHeight="1">
      <c r="A527" t="str">
        <f t="shared" si="8"/>
        <v>2.3.5.1.1.00.00 - Reserva Legal - Consolidação</v>
      </c>
      <c r="B527" s="3" t="s">
        <v>559</v>
      </c>
      <c r="C527" s="4">
        <v>802489.99</v>
      </c>
    </row>
    <row r="528" spans="1:3" ht="12.75" customHeight="1">
      <c r="A528" t="str">
        <f t="shared" si="8"/>
        <v>2.3.5.1.2.00.00 - Reserva Legal - Intra OFSS</v>
      </c>
      <c r="B528" s="5" t="s">
        <v>560</v>
      </c>
      <c r="C528" s="6"/>
    </row>
    <row r="529" spans="1:3" ht="12.75" customHeight="1">
      <c r="A529" t="str">
        <f t="shared" si="8"/>
        <v>2.3.5.1.3.00.00 - Reserva Legal - Inter OFSS - União</v>
      </c>
      <c r="B529" s="3" t="s">
        <v>561</v>
      </c>
      <c r="C529" s="4"/>
    </row>
    <row r="530" spans="1:3" ht="25.5" customHeight="1">
      <c r="A530" t="str">
        <f t="shared" si="8"/>
        <v>2.3.5.1.4.00.00 - Reserva Legal - Inter OFSS - Estado</v>
      </c>
      <c r="B530" s="5" t="s">
        <v>562</v>
      </c>
      <c r="C530" s="6"/>
    </row>
    <row r="531" spans="1:3" ht="12.75" customHeight="1">
      <c r="A531" t="str">
        <f t="shared" si="8"/>
        <v>2.3.5.1.5.00.00 - Reserva Legal - Inter OFSS - Município</v>
      </c>
      <c r="B531" s="3" t="s">
        <v>563</v>
      </c>
      <c r="C531" s="4">
        <v>25969634</v>
      </c>
    </row>
    <row r="532" spans="1:3" ht="12.75" customHeight="1">
      <c r="A532" t="str">
        <f t="shared" si="8"/>
        <v>2.3.5.2.0.00.00 - Reservas Estatutárias</v>
      </c>
      <c r="B532" s="5" t="s">
        <v>564</v>
      </c>
      <c r="C532" s="6">
        <v>0</v>
      </c>
    </row>
    <row r="533" spans="1:3" ht="25.5" customHeight="1">
      <c r="A533" t="str">
        <f t="shared" si="8"/>
        <v>2.3.5.2.1.00.00 - Reservas Estatutárias - Consolidação</v>
      </c>
      <c r="B533" s="3" t="s">
        <v>565</v>
      </c>
      <c r="C533" s="4"/>
    </row>
    <row r="534" spans="1:3" ht="12.75" customHeight="1">
      <c r="A534" t="str">
        <f t="shared" si="8"/>
        <v>2.3.5.2.2.00.00 - Reservas Estatutárias - Intra OFSS</v>
      </c>
      <c r="B534" s="5" t="s">
        <v>566</v>
      </c>
      <c r="C534" s="6"/>
    </row>
    <row r="535" spans="1:3" ht="25.5" customHeight="1">
      <c r="A535" t="str">
        <f t="shared" si="8"/>
        <v>2.3.5.2.3.00.00 - Reservas Estatutárias - Inter OFSS - União</v>
      </c>
      <c r="B535" s="3" t="s">
        <v>567</v>
      </c>
      <c r="C535" s="4"/>
    </row>
    <row r="536" spans="1:3" ht="12.75" customHeight="1">
      <c r="A536" t="str">
        <f t="shared" si="8"/>
        <v>2.3.5.2.4.00.00 - Reservas Estatutárias - Inter OFSS - Estado</v>
      </c>
      <c r="B536" s="5" t="s">
        <v>568</v>
      </c>
      <c r="C536" s="6"/>
    </row>
    <row r="537" spans="1:3" ht="12.75" customHeight="1">
      <c r="A537" t="str">
        <f t="shared" si="8"/>
        <v>2.3.5.2.5.00.00 - Reservas Estatutárias - Inter OFSS - Município</v>
      </c>
      <c r="B537" s="3" t="s">
        <v>569</v>
      </c>
      <c r="C537" s="4"/>
    </row>
    <row r="538" spans="1:3" ht="12.75" customHeight="1">
      <c r="A538" t="str">
        <f t="shared" si="8"/>
        <v>2.3.5.3.0.00.00 - Reserva para Contingencias</v>
      </c>
      <c r="B538" s="5" t="s">
        <v>570</v>
      </c>
      <c r="C538" s="6">
        <v>6051045.9100000001</v>
      </c>
    </row>
    <row r="539" spans="1:3" ht="12.75" customHeight="1">
      <c r="A539" t="str">
        <f t="shared" si="8"/>
        <v>2.3.5.3.1.00.00 - Reserva para Contingencias - Consolidação</v>
      </c>
      <c r="B539" s="3" t="s">
        <v>571</v>
      </c>
      <c r="C539" s="4">
        <v>5186221.6900000004</v>
      </c>
    </row>
    <row r="540" spans="1:3" ht="12.75" customHeight="1">
      <c r="A540" t="str">
        <f t="shared" si="8"/>
        <v>2.3.5.3.2.00.00 - Reserva para Contingencias - Intra OFSS</v>
      </c>
      <c r="B540" s="5" t="s">
        <v>572</v>
      </c>
      <c r="C540" s="6"/>
    </row>
    <row r="541" spans="1:3" ht="12.75" customHeight="1">
      <c r="A541" t="str">
        <f t="shared" si="8"/>
        <v>2.3.5.3.3.00.00 - Reserva para Contingencias - Inter OFSS - União</v>
      </c>
      <c r="B541" s="3" t="s">
        <v>573</v>
      </c>
      <c r="C541" s="4"/>
    </row>
    <row r="542" spans="1:3" ht="12.75" customHeight="1">
      <c r="A542" t="str">
        <f t="shared" si="8"/>
        <v>2.3.5.3.4.00.00 - Reserva para Contingencias - Inter OFSS - Estado</v>
      </c>
      <c r="B542" s="5" t="s">
        <v>574</v>
      </c>
      <c r="C542" s="6">
        <v>864824.22</v>
      </c>
    </row>
    <row r="543" spans="1:3" ht="12.75" customHeight="1">
      <c r="A543" t="str">
        <f t="shared" si="8"/>
        <v>2.3.5.3.5.00.00 - Reserva para Contingencias - Inter OFSS - 
 Município</v>
      </c>
      <c r="B543" s="3" t="s">
        <v>575</v>
      </c>
      <c r="C543" s="4"/>
    </row>
    <row r="544" spans="1:3" ht="12.75" customHeight="1">
      <c r="A544" t="str">
        <f t="shared" si="8"/>
        <v>2.3.5.4.0.00.00 - Reserva de Incentivos Fiscais</v>
      </c>
      <c r="B544" s="5" t="s">
        <v>576</v>
      </c>
      <c r="C544" s="6">
        <v>0</v>
      </c>
    </row>
    <row r="545" spans="1:3" ht="12.75" customHeight="1">
      <c r="A545" t="str">
        <f t="shared" si="8"/>
        <v>2.3.5.4.1.00.00 - Reserva de Incentivos Fiscais - Consolidação</v>
      </c>
      <c r="B545" s="3" t="s">
        <v>577</v>
      </c>
      <c r="C545" s="4"/>
    </row>
    <row r="546" spans="1:3" ht="12.75" customHeight="1">
      <c r="A546" t="str">
        <f t="shared" si="8"/>
        <v>2.3.5.4.2.00.00 - Reserva de Incentivos Fiscais - Intra OFSS</v>
      </c>
      <c r="B546" s="5" t="s">
        <v>578</v>
      </c>
      <c r="C546" s="6"/>
    </row>
    <row r="547" spans="1:3" ht="12.75" customHeight="1">
      <c r="A547" t="str">
        <f t="shared" si="8"/>
        <v>2.3.5.4.3.00.00 - Reserva de Incentivos Fiscais - Inter OFSS - União</v>
      </c>
      <c r="B547" s="3" t="s">
        <v>579</v>
      </c>
      <c r="C547" s="4"/>
    </row>
    <row r="548" spans="1:3" ht="12.75" customHeight="1">
      <c r="A548" t="str">
        <f t="shared" si="8"/>
        <v>2.3.5.4.4.00.00 - Reserva de Incentivos Fiscais - Inter OFSS - 
 Estado</v>
      </c>
      <c r="B548" s="5" t="s">
        <v>580</v>
      </c>
      <c r="C548" s="6"/>
    </row>
    <row r="549" spans="1:3" ht="12.75" customHeight="1">
      <c r="A549" t="str">
        <f t="shared" si="8"/>
        <v>2.3.5.4.5.00.00 - Reserva de Incentivos Fiscais - Inter OFSS - 
 Município</v>
      </c>
      <c r="B549" s="3" t="s">
        <v>581</v>
      </c>
      <c r="C549" s="4"/>
    </row>
    <row r="550" spans="1:3" ht="12.75" customHeight="1">
      <c r="A550" t="str">
        <f t="shared" si="8"/>
        <v>2.3.5.5.0.00.00 - Reservas de Lucros para Expansão</v>
      </c>
      <c r="B550" s="5" t="s">
        <v>582</v>
      </c>
      <c r="C550" s="6">
        <v>133038.85999999999</v>
      </c>
    </row>
    <row r="551" spans="1:3" ht="12.75" customHeight="1">
      <c r="A551" t="str">
        <f t="shared" si="8"/>
        <v>2.3.5.5.1.00.00 - Reservas de Lucros para Expansão - Consolidação</v>
      </c>
      <c r="B551" s="3" t="s">
        <v>583</v>
      </c>
      <c r="C551" s="4">
        <v>133038.85999999999</v>
      </c>
    </row>
    <row r="552" spans="1:3" ht="12.75" customHeight="1">
      <c r="A552" t="str">
        <f t="shared" si="8"/>
        <v>2.3.5.5.2.00.00 - Reservas de Lucros para Expansão - Intra OFSS</v>
      </c>
      <c r="B552" s="5" t="s">
        <v>584</v>
      </c>
      <c r="C552" s="6"/>
    </row>
    <row r="553" spans="1:3" ht="12.75" customHeight="1">
      <c r="A553" t="str">
        <f t="shared" si="8"/>
        <v>2.3.5.5.3.00.00 - Reservas de Lucros para Expansão - Inter OFSS - 
 União</v>
      </c>
      <c r="B553" s="3" t="s">
        <v>585</v>
      </c>
      <c r="C553" s="4"/>
    </row>
    <row r="554" spans="1:3" ht="25.5" customHeight="1">
      <c r="A554" t="str">
        <f t="shared" si="8"/>
        <v>2.3.5.5.4.00.00 - Reservas de Lucros para Expansão - Inter OFSS 
 –Estado</v>
      </c>
      <c r="B554" s="5" t="s">
        <v>586</v>
      </c>
      <c r="C554" s="6"/>
    </row>
    <row r="555" spans="1:3" ht="12.75" customHeight="1">
      <c r="A555" t="str">
        <f t="shared" si="8"/>
        <v>2.3.5.5.5.00.00 - Reservas de Lucros para Expansão - Inter OFSS - 
 Município</v>
      </c>
      <c r="B555" s="3" t="s">
        <v>587</v>
      </c>
      <c r="C555" s="4"/>
    </row>
    <row r="556" spans="1:3" ht="12.75" customHeight="1">
      <c r="A556" t="str">
        <f t="shared" si="8"/>
        <v>2.3.5.6.0.00.00 - Reserva de Lucros a Realizar</v>
      </c>
      <c r="B556" s="5" t="s">
        <v>588</v>
      </c>
      <c r="C556" s="6">
        <v>-8333.32</v>
      </c>
    </row>
    <row r="557" spans="1:3" ht="12.75" customHeight="1">
      <c r="A557" t="str">
        <f t="shared" si="8"/>
        <v>2.3.5.6.1.00.00 - Reserva de Lucros a Realizar- Consolidação</v>
      </c>
      <c r="B557" s="3" t="s">
        <v>589</v>
      </c>
      <c r="C557" s="4"/>
    </row>
    <row r="558" spans="1:3" ht="12.75" customHeight="1">
      <c r="A558" t="str">
        <f t="shared" si="8"/>
        <v>2.3.5.6.2.00.00 - Reserva de Lucros a Realizar- Intra OFSS</v>
      </c>
      <c r="B558" s="5" t="s">
        <v>590</v>
      </c>
      <c r="C558" s="6"/>
    </row>
    <row r="559" spans="1:3" ht="25.5" customHeight="1">
      <c r="A559" t="str">
        <f t="shared" si="8"/>
        <v>2.3.5.6.3.00.00 - Reserva de Lucros a Realizar- Inter OFSS - União</v>
      </c>
      <c r="B559" s="3" t="s">
        <v>591</v>
      </c>
      <c r="C559" s="4"/>
    </row>
    <row r="560" spans="1:3" ht="25.5" customHeight="1">
      <c r="A560" t="str">
        <f t="shared" si="8"/>
        <v>2.3.5.6.4.00.00 - Reserva de Lucros a Realizar- Inter OFSS - Estado</v>
      </c>
      <c r="B560" s="5" t="s">
        <v>592</v>
      </c>
      <c r="C560" s="6"/>
    </row>
    <row r="561" spans="1:3" ht="12.75" customHeight="1">
      <c r="A561" t="str">
        <f t="shared" si="8"/>
        <v>2.3.5.6.5.00.00 - Reserva de Lucros a Realizar- Inter OFSS - 
 Município</v>
      </c>
      <c r="B561" s="3" t="s">
        <v>593</v>
      </c>
      <c r="C561" s="4">
        <v>-8333.32</v>
      </c>
    </row>
    <row r="562" spans="1:3" ht="12.75" customHeight="1">
      <c r="A562" t="str">
        <f t="shared" si="8"/>
        <v>2.3.5.7.0.00.00 - Reserva de Retenção de Premio na Emissão de 
 Debêntures</v>
      </c>
      <c r="B562" s="5" t="s">
        <v>594</v>
      </c>
      <c r="C562" s="6">
        <v>0</v>
      </c>
    </row>
    <row r="563" spans="1:3" ht="12.75" customHeight="1">
      <c r="A563" t="str">
        <f t="shared" si="8"/>
        <v>2.3.5.7.1.00.00 - Reserva de Retenção de Premio na Emissão de 
 Debêntures - Consolidação</v>
      </c>
      <c r="B563" s="3" t="s">
        <v>595</v>
      </c>
      <c r="C563" s="4"/>
    </row>
    <row r="564" spans="1:3" ht="25.5" customHeight="1">
      <c r="A564" t="str">
        <f t="shared" si="8"/>
        <v>2.3.5.7.2.00.00 - Reserva de Retenção de Premio na Emissão de 
 Debêntures - Intra OFSS</v>
      </c>
      <c r="B564" s="5" t="s">
        <v>596</v>
      </c>
      <c r="C564" s="6"/>
    </row>
    <row r="565" spans="1:3" ht="25.5" customHeight="1">
      <c r="A565" t="str">
        <f t="shared" si="8"/>
        <v>2.3.5.7.3.00.00 - Reserva de Retenção de Premio na Emissão de 
 Debêntures - Inter OFSS - União</v>
      </c>
      <c r="B565" s="3" t="s">
        <v>597</v>
      </c>
      <c r="C565" s="4"/>
    </row>
    <row r="566" spans="1:3" ht="25.5" customHeight="1">
      <c r="A566" t="str">
        <f t="shared" si="8"/>
        <v>2.3.5.7.4.00.00 - Reserva de Retenção de Premio na Emissão de 
 Debêntures - Inter OFSS - Estado</v>
      </c>
      <c r="B566" s="5" t="s">
        <v>598</v>
      </c>
      <c r="C566" s="6"/>
    </row>
    <row r="567" spans="1:3" ht="12.75" customHeight="1">
      <c r="A567" t="str">
        <f t="shared" si="8"/>
        <v>2.3.5.7.5.00.00 - Reserva de Retenção de Premio na Emissão de 
 Debêntures - Inter OFSS - Município</v>
      </c>
      <c r="B567" s="3" t="s">
        <v>599</v>
      </c>
      <c r="C567" s="4"/>
    </row>
    <row r="568" spans="1:3" ht="12.75" customHeight="1">
      <c r="A568" t="str">
        <f t="shared" si="8"/>
        <v>2.3.5.9.0.00.00 - Outras Reservas de Lucro</v>
      </c>
      <c r="B568" s="5" t="s">
        <v>600</v>
      </c>
      <c r="C568" s="6">
        <v>762.54</v>
      </c>
    </row>
    <row r="569" spans="1:3" ht="12.75" customHeight="1">
      <c r="A569" t="str">
        <f t="shared" si="8"/>
        <v>2.3.5.9.1.00.00 - Outras Reservas de Lucro - Consolidação</v>
      </c>
      <c r="B569" s="3" t="s">
        <v>601</v>
      </c>
      <c r="C569" s="4">
        <v>762.54</v>
      </c>
    </row>
    <row r="570" spans="1:3" ht="12.75" customHeight="1">
      <c r="A570" t="str">
        <f t="shared" si="8"/>
        <v>2.3.5.9.2.00.00 - Outras Reservas de Lucro - Intra OFSS</v>
      </c>
      <c r="B570" s="5" t="s">
        <v>602</v>
      </c>
      <c r="C570" s="6"/>
    </row>
    <row r="571" spans="1:3" ht="12.75" customHeight="1">
      <c r="A571" t="str">
        <f t="shared" si="8"/>
        <v>2.3.5.9.3.00.00 - Outras Reservas de Lucro - Inter OFSS - União</v>
      </c>
      <c r="B571" s="3" t="s">
        <v>603</v>
      </c>
      <c r="C571" s="4"/>
    </row>
    <row r="572" spans="1:3" ht="25.5" customHeight="1">
      <c r="A572" t="str">
        <f t="shared" si="8"/>
        <v>2.3.5.9.4.00.00 - Outras Reservas de Lucro - Inter OFSS - Estado</v>
      </c>
      <c r="B572" s="5" t="s">
        <v>604</v>
      </c>
      <c r="C572" s="6"/>
    </row>
    <row r="573" spans="1:3" ht="25.5" customHeight="1">
      <c r="A573" t="str">
        <f t="shared" si="8"/>
        <v>2.3.5.9.5.00.00 - Outras Reservas de Lucro - Inter OFSS - Município</v>
      </c>
      <c r="B573" s="3" t="s">
        <v>605</v>
      </c>
      <c r="C573" s="4"/>
    </row>
    <row r="574" spans="1:3" ht="25.5" customHeight="1">
      <c r="A574" t="str">
        <f t="shared" si="8"/>
        <v>2.3.6.0.0.00.00 - Demais Reservas</v>
      </c>
      <c r="B574" s="5" t="s">
        <v>606</v>
      </c>
      <c r="C574" s="6">
        <v>-9775160666.3899994</v>
      </c>
    </row>
    <row r="575" spans="1:3" ht="25.5" customHeight="1">
      <c r="A575" t="str">
        <f t="shared" si="8"/>
        <v>2.3.6.1.0.00.00 - Reserva de Reavaliação</v>
      </c>
      <c r="B575" s="3" t="s">
        <v>607</v>
      </c>
      <c r="C575" s="4">
        <v>166325243.80000001</v>
      </c>
    </row>
    <row r="576" spans="1:3" ht="25.5" customHeight="1">
      <c r="A576" t="str">
        <f t="shared" si="8"/>
        <v>2.3.6.1.1.00.00 - Reserva de Reavaliação - Consolidação</v>
      </c>
      <c r="B576" s="5" t="s">
        <v>608</v>
      </c>
      <c r="C576" s="6">
        <v>161243568.61000001</v>
      </c>
    </row>
    <row r="577" spans="1:3" ht="25.5" customHeight="1">
      <c r="A577" t="str">
        <f t="shared" si="8"/>
        <v>2.3.6.1.2.00.00 - Reserva de Reavaliação - Intra OFSS</v>
      </c>
      <c r="B577" s="3" t="s">
        <v>609</v>
      </c>
      <c r="C577" s="4">
        <v>2819524.53</v>
      </c>
    </row>
    <row r="578" spans="1:3" ht="25.5" customHeight="1">
      <c r="A578" t="str">
        <f t="shared" si="8"/>
        <v>2.3.6.1.3.00.00 - Reserva de Reavaliação - Inter OFSS - União</v>
      </c>
      <c r="B578" s="5" t="s">
        <v>610</v>
      </c>
      <c r="C578" s="6">
        <v>1956299.58</v>
      </c>
    </row>
    <row r="579" spans="1:3" ht="25.5" customHeight="1">
      <c r="A579" t="str">
        <f t="shared" si="8"/>
        <v>2.3.6.1.4.00.00 - Reserva de Reavaliação - Inter OFSS - Estado</v>
      </c>
      <c r="B579" s="3" t="s">
        <v>611</v>
      </c>
      <c r="C579" s="4"/>
    </row>
    <row r="580" spans="1:3" ht="25.5" customHeight="1">
      <c r="A580" t="str">
        <f t="shared" ref="A580:A643" si="9">TRIM(B580)</f>
        <v>2.3.6.1.5.00.00 - Reserva de Reavaliação - Inter OFSS - Município</v>
      </c>
      <c r="B580" s="5" t="s">
        <v>612</v>
      </c>
      <c r="C580" s="6">
        <v>19951.080000000002</v>
      </c>
    </row>
    <row r="581" spans="1:3" ht="25.5" customHeight="1">
      <c r="A581" t="str">
        <f t="shared" si="9"/>
        <v>2.3.6.9.0.00.00 - Outras Reservas</v>
      </c>
      <c r="B581" s="3" t="s">
        <v>613</v>
      </c>
      <c r="C581" s="4">
        <v>-9941485910.1900005</v>
      </c>
    </row>
    <row r="582" spans="1:3" ht="25.5" customHeight="1">
      <c r="A582" t="str">
        <f t="shared" si="9"/>
        <v>2.3.6.9.1.00.00 - Outras Reservas - Consolidação</v>
      </c>
      <c r="B582" s="5" t="s">
        <v>614</v>
      </c>
      <c r="C582" s="6">
        <v>-9975681029.4500008</v>
      </c>
    </row>
    <row r="583" spans="1:3" ht="25.5" customHeight="1">
      <c r="A583" t="str">
        <f t="shared" si="9"/>
        <v>2.3.6.9.2.00.00 - Outras Reservas - Intra OFSS</v>
      </c>
      <c r="B583" s="3" t="s">
        <v>615</v>
      </c>
      <c r="C583" s="4"/>
    </row>
    <row r="584" spans="1:3" ht="25.5" customHeight="1">
      <c r="A584" t="str">
        <f t="shared" si="9"/>
        <v>2.3.6.9.3.00.00 - Outras Reservas - Inter OFSS - União</v>
      </c>
      <c r="B584" s="5" t="s">
        <v>616</v>
      </c>
      <c r="C584" s="6">
        <v>17183327.920000002</v>
      </c>
    </row>
    <row r="585" spans="1:3" ht="12.75" customHeight="1">
      <c r="A585" t="str">
        <f t="shared" si="9"/>
        <v>2.3.6.9.4.00.00 - Outras Reservas - Inter OFSS - Estado</v>
      </c>
      <c r="B585" s="3" t="s">
        <v>617</v>
      </c>
      <c r="C585" s="4"/>
    </row>
    <row r="586" spans="1:3" ht="12.75" customHeight="1">
      <c r="A586" t="str">
        <f t="shared" si="9"/>
        <v>2.3.6.9.5.00.00 - Outras Reservas - Inter OFSS - Município</v>
      </c>
      <c r="B586" s="5" t="s">
        <v>618</v>
      </c>
      <c r="C586" s="6">
        <v>17011791.34</v>
      </c>
    </row>
    <row r="587" spans="1:3" ht="12.75" customHeight="1">
      <c r="A587" t="str">
        <f t="shared" si="9"/>
        <v>2.3.7.0.0.00.00 - Resultados Acumulados</v>
      </c>
      <c r="B587" s="3" t="s">
        <v>619</v>
      </c>
      <c r="C587" s="4">
        <v>241089600647.48999</v>
      </c>
    </row>
    <row r="588" spans="1:3" ht="12.75" customHeight="1">
      <c r="A588" t="str">
        <f t="shared" si="9"/>
        <v>2.3.7.1.0.00.00 - Superávits ou Déficits Acumulados</v>
      </c>
      <c r="B588" s="5" t="s">
        <v>620</v>
      </c>
      <c r="C588" s="6">
        <v>243322232370.01001</v>
      </c>
    </row>
    <row r="589" spans="1:3" ht="12.75" customHeight="1">
      <c r="A589" t="str">
        <f t="shared" si="9"/>
        <v>2.3.7.1.1.00.00 - Superávits ou Déficits Acumulados - Consolidação</v>
      </c>
      <c r="B589" s="3" t="s">
        <v>621</v>
      </c>
      <c r="C589" s="4">
        <v>185578135784.10001</v>
      </c>
    </row>
    <row r="590" spans="1:3" ht="12.75" customHeight="1">
      <c r="A590" t="str">
        <f t="shared" si="9"/>
        <v>2.3.7.1.1.01.00 - Superávits ou Déficits do Exercício</v>
      </c>
      <c r="B590" s="5" t="s">
        <v>622</v>
      </c>
      <c r="C590" s="6">
        <v>-40446499210.720001</v>
      </c>
    </row>
    <row r="591" spans="1:3" ht="12.75" customHeight="1">
      <c r="A591" t="str">
        <f t="shared" si="9"/>
        <v>2.3.7.1.1.02.00 - Superávits ou Déficits de Exercícios Anteriores</v>
      </c>
      <c r="B591" s="3" t="s">
        <v>623</v>
      </c>
      <c r="C591" s="4">
        <v>217765323352.89001</v>
      </c>
    </row>
    <row r="592" spans="1:3" ht="12.75" customHeight="1">
      <c r="A592" t="str">
        <f t="shared" si="9"/>
        <v>2.3.7.1.1.03.00 - Ajustes de Exercícios Anteriores</v>
      </c>
      <c r="B592" s="5" t="s">
        <v>624</v>
      </c>
      <c r="C592" s="6">
        <v>8268932496.7299995</v>
      </c>
    </row>
    <row r="593" spans="1:3" ht="12.75" customHeight="1">
      <c r="A593" t="str">
        <f t="shared" si="9"/>
        <v>2.3.7.1.1.04.00 - Superávits ou Déficits Resultantes de Extinção, 
 Fusão e Cisão</v>
      </c>
      <c r="B593" s="3" t="s">
        <v>625</v>
      </c>
      <c r="C593" s="4">
        <v>14331088.199999999</v>
      </c>
    </row>
    <row r="594" spans="1:3" ht="12.75" customHeight="1">
      <c r="A594" t="str">
        <f t="shared" si="9"/>
        <v>2.3.7.1.2.00.00 - Superávits ou Déficits Acumulados - Intra OFSS</v>
      </c>
      <c r="B594" s="5" t="s">
        <v>626</v>
      </c>
      <c r="C594" s="6">
        <v>-1540975136.73</v>
      </c>
    </row>
    <row r="595" spans="1:3" ht="12.75" customHeight="1">
      <c r="A595" t="str">
        <f t="shared" si="9"/>
        <v>2.3.7.1.2.01.00 - Superávits ou Déficits do Exercício</v>
      </c>
      <c r="B595" s="3" t="s">
        <v>627</v>
      </c>
      <c r="C595" s="4">
        <v>-2715559156.8400002</v>
      </c>
    </row>
    <row r="596" spans="1:3" ht="12.75" customHeight="1">
      <c r="A596" t="str">
        <f t="shared" si="9"/>
        <v>2.3.7.1.2.02.00 - Superávits ou Déficits de Exercícios Anteriores</v>
      </c>
      <c r="B596" s="5" t="s">
        <v>628</v>
      </c>
      <c r="C596" s="6">
        <v>693725320.74000001</v>
      </c>
    </row>
    <row r="597" spans="1:3" ht="12.75" customHeight="1">
      <c r="A597" t="str">
        <f t="shared" si="9"/>
        <v>2.3.7.1.2.03.00 - Ajustes de Exercícios Anteriores</v>
      </c>
      <c r="B597" s="3" t="s">
        <v>629</v>
      </c>
      <c r="C597" s="4">
        <v>250472925.59999999</v>
      </c>
    </row>
    <row r="598" spans="1:3" ht="12.75" customHeight="1">
      <c r="A598" t="str">
        <f t="shared" si="9"/>
        <v>2.3.7.1.2.04.00 - Superávits ou Déficits Resultantes de Extinção, 
 Fusão e Cisão</v>
      </c>
      <c r="B598" s="5" t="s">
        <v>630</v>
      </c>
      <c r="C598" s="6">
        <v>231326669.63999999</v>
      </c>
    </row>
    <row r="599" spans="1:3" ht="12.75" customHeight="1">
      <c r="A599" t="str">
        <f t="shared" si="9"/>
        <v>2.3.7.1.3.00.00 - Superávits ou Déficits Acumulados - Inter OFSS - 
 União</v>
      </c>
      <c r="B599" s="3" t="s">
        <v>631</v>
      </c>
      <c r="C599" s="4">
        <v>26382967986.849998</v>
      </c>
    </row>
    <row r="600" spans="1:3" ht="12.75" customHeight="1">
      <c r="A600" t="str">
        <f t="shared" si="9"/>
        <v>2.3.7.1.3.01.00 - Superávits ou Déficits do Exercício</v>
      </c>
      <c r="B600" s="5" t="s">
        <v>632</v>
      </c>
      <c r="C600" s="6">
        <v>17330216079.669998</v>
      </c>
    </row>
    <row r="601" spans="1:3" ht="12.75" customHeight="1">
      <c r="A601" t="str">
        <f t="shared" si="9"/>
        <v>2.3.7.1.3.02.00 - Superávits ou Déficits de Exercícios Anteriores</v>
      </c>
      <c r="B601" s="3" t="s">
        <v>633</v>
      </c>
      <c r="C601" s="4">
        <v>8948932011.9500008</v>
      </c>
    </row>
    <row r="602" spans="1:3" ht="12.75" customHeight="1">
      <c r="A602" t="str">
        <f t="shared" si="9"/>
        <v>2.3.7.1.3.03.00 - Ajustes de Exercícios Anteriores</v>
      </c>
      <c r="B602" s="5" t="s">
        <v>634</v>
      </c>
      <c r="C602" s="6">
        <v>107647917.40000001</v>
      </c>
    </row>
    <row r="603" spans="1:3" ht="12.75" customHeight="1">
      <c r="A603" t="str">
        <f t="shared" si="9"/>
        <v>2.3.7.1.3.04.00 - Superávits ou Déficits Resultantes de Extinção, 
 Fusão e Cisão</v>
      </c>
      <c r="B603" s="3" t="s">
        <v>635</v>
      </c>
      <c r="C603" s="4">
        <v>-3828022.17</v>
      </c>
    </row>
    <row r="604" spans="1:3" ht="12.75" customHeight="1">
      <c r="A604" t="str">
        <f t="shared" si="9"/>
        <v>2.3.7.1.4.00.00 - Superávits ou Déficits Acumulados - Inter OFSS - 
 Estado</v>
      </c>
      <c r="B604" s="5" t="s">
        <v>636</v>
      </c>
      <c r="C604" s="6">
        <v>29680782863.669998</v>
      </c>
    </row>
    <row r="605" spans="1:3" ht="12.75" customHeight="1">
      <c r="A605" t="str">
        <f t="shared" si="9"/>
        <v>2.3.7.1.4.01.00 - Superávits ou Déficits do Exercício</v>
      </c>
      <c r="B605" s="3" t="s">
        <v>637</v>
      </c>
      <c r="C605" s="4">
        <v>22350867993.299999</v>
      </c>
    </row>
    <row r="606" spans="1:3" ht="12.75" customHeight="1">
      <c r="A606" t="str">
        <f t="shared" si="9"/>
        <v>2.3.7.1.4.02.00 - Superávits ou Déficits de Exercícios Anteriores</v>
      </c>
      <c r="B606" s="5" t="s">
        <v>638</v>
      </c>
      <c r="C606" s="6">
        <v>7281978900.2399998</v>
      </c>
    </row>
    <row r="607" spans="1:3" ht="12.75" customHeight="1">
      <c r="A607" t="str">
        <f t="shared" si="9"/>
        <v>2.3.7.1.4.03.00 - Ajustes de Exercícios Anteriores</v>
      </c>
      <c r="B607" s="3" t="s">
        <v>639</v>
      </c>
      <c r="C607" s="4">
        <v>47926034.399999999</v>
      </c>
    </row>
    <row r="608" spans="1:3" ht="12.75" customHeight="1">
      <c r="A608" t="str">
        <f t="shared" si="9"/>
        <v>2.3.7.1.4.04.00 - Superávits ou Déficits Resultantes de Extinção, 
 Fusão e Cisão</v>
      </c>
      <c r="B608" s="5" t="s">
        <v>640</v>
      </c>
      <c r="C608" s="6">
        <v>9935.73</v>
      </c>
    </row>
    <row r="609" spans="1:3" ht="12.75" customHeight="1">
      <c r="A609" t="str">
        <f t="shared" si="9"/>
        <v>2.3.7.1.5.00.00 - Superávits ou Déficits Acumulados - Inter OFSS - 
 Município</v>
      </c>
      <c r="B609" s="3" t="s">
        <v>641</v>
      </c>
      <c r="C609" s="4">
        <v>3248796676.1999998</v>
      </c>
    </row>
    <row r="610" spans="1:3" ht="25.5" customHeight="1">
      <c r="A610" t="str">
        <f t="shared" si="9"/>
        <v>2.3.7.1.5.01.00 - Superávits ou Déficits do Exercício</v>
      </c>
      <c r="B610" s="5" t="s">
        <v>642</v>
      </c>
      <c r="C610" s="6">
        <v>832299669.72000003</v>
      </c>
    </row>
    <row r="611" spans="1:3" ht="12.75" customHeight="1">
      <c r="A611" t="str">
        <f t="shared" si="9"/>
        <v>2.3.7.1.5.02.00 - Superávits ou Déficits de Exercícios Anteriores</v>
      </c>
      <c r="B611" s="3" t="s">
        <v>643</v>
      </c>
      <c r="C611" s="4">
        <v>2351435627.1999998</v>
      </c>
    </row>
    <row r="612" spans="1:3" ht="12.75" customHeight="1">
      <c r="A612" t="str">
        <f t="shared" si="9"/>
        <v>2.3.7.1.5.03.00 - Ajustes de Exercícios Anteriores</v>
      </c>
      <c r="B612" s="5" t="s">
        <v>644</v>
      </c>
      <c r="C612" s="6">
        <v>53668660.310000002</v>
      </c>
    </row>
    <row r="613" spans="1:3" ht="12.75" customHeight="1">
      <c r="A613" t="str">
        <f t="shared" si="9"/>
        <v>2.3.7.1.5.04.00 - Superávits ou Déficits Resultantes de Extinção, 
 Fusão e Cisão</v>
      </c>
      <c r="B613" s="3" t="s">
        <v>645</v>
      </c>
      <c r="C613" s="4">
        <v>10005481.98</v>
      </c>
    </row>
    <row r="614" spans="1:3" ht="12.75" customHeight="1">
      <c r="A614" t="str">
        <f t="shared" si="9"/>
        <v>2.3.7.2.0.00.00 - Lucros e Prejuízos Acumulados</v>
      </c>
      <c r="B614" s="5" t="s">
        <v>646</v>
      </c>
      <c r="C614" s="6">
        <v>-2246402268.3899999</v>
      </c>
    </row>
    <row r="615" spans="1:3" ht="25.5" customHeight="1">
      <c r="A615" t="str">
        <f t="shared" si="9"/>
        <v>2.3.7.2.1.00.00 - Lucros e Prejuízos Acumulados - Consolidação</v>
      </c>
      <c r="B615" s="3" t="s">
        <v>647</v>
      </c>
      <c r="C615" s="4">
        <v>-3218024919.0500002</v>
      </c>
    </row>
    <row r="616" spans="1:3" ht="25.5" customHeight="1">
      <c r="A616" t="str">
        <f t="shared" si="9"/>
        <v>2.3.7.2.1.01.00 - Lucros e Prejuízos do Exercício</v>
      </c>
      <c r="B616" s="5" t="s">
        <v>648</v>
      </c>
      <c r="C616" s="6">
        <v>-1958254472.8599999</v>
      </c>
    </row>
    <row r="617" spans="1:3" ht="12.75" customHeight="1">
      <c r="A617" t="str">
        <f t="shared" si="9"/>
        <v>2.3.7.2.1.02.00 - Lucros e Prejuízos Acumulados de Exercícios 
 Anteriores</v>
      </c>
      <c r="B617" s="3" t="s">
        <v>649</v>
      </c>
      <c r="C617" s="4">
        <v>-1957150552.52</v>
      </c>
    </row>
    <row r="618" spans="1:3" ht="12.75" customHeight="1">
      <c r="A618" t="str">
        <f t="shared" si="9"/>
        <v>2.3.7.2.1.03.00 - Ajustes de Exercícios Anteriores</v>
      </c>
      <c r="B618" s="5" t="s">
        <v>650</v>
      </c>
      <c r="C618" s="6">
        <v>608822589.48000002</v>
      </c>
    </row>
    <row r="619" spans="1:3" ht="12.75" customHeight="1">
      <c r="A619" t="str">
        <f t="shared" si="9"/>
        <v>2.3.7.2.1.04.00 - Lucros a Destinar do Exercício</v>
      </c>
      <c r="B619" s="3" t="s">
        <v>651</v>
      </c>
      <c r="C619" s="4">
        <v>1896127.53</v>
      </c>
    </row>
    <row r="620" spans="1:3" ht="25.5" customHeight="1">
      <c r="A620" t="str">
        <f t="shared" si="9"/>
        <v>2.3.7.2.1.05.00 - Lucros a Destinar de Exercícios Anteriores</v>
      </c>
      <c r="B620" s="5" t="s">
        <v>652</v>
      </c>
      <c r="C620" s="6">
        <v>21119817.43</v>
      </c>
    </row>
    <row r="621" spans="1:3" ht="25.5" customHeight="1">
      <c r="A621" t="str">
        <f t="shared" si="9"/>
        <v>2.3.7.2.1.06.00 - Resultados Apurados por Extinção, Fusão e Cisão</v>
      </c>
      <c r="B621" s="3" t="s">
        <v>653</v>
      </c>
      <c r="C621" s="4">
        <v>53285425.210000001</v>
      </c>
    </row>
    <row r="622" spans="1:3" ht="12.75" customHeight="1">
      <c r="A622" t="str">
        <f t="shared" si="9"/>
        <v>2.3.7.2.2.00.00 - Lucros e Prejuízos Acumulados - Intra OFSS</v>
      </c>
      <c r="B622" s="5" t="s">
        <v>654</v>
      </c>
      <c r="C622" s="6">
        <v>3649105362.1700001</v>
      </c>
    </row>
    <row r="623" spans="1:3" ht="12.75" customHeight="1">
      <c r="A623" t="str">
        <f t="shared" si="9"/>
        <v>2.3.7.2.2.01.00 - Lucros e Prejuízos do Exercício</v>
      </c>
      <c r="B623" s="3" t="s">
        <v>655</v>
      </c>
      <c r="C623" s="4">
        <v>1892144779.5599999</v>
      </c>
    </row>
    <row r="624" spans="1:3" ht="12.75" customHeight="1">
      <c r="A624" t="str">
        <f t="shared" si="9"/>
        <v>2.3.7.2.2.02.00 - Lucros e Prejuízos Acumulados de Exercícios 
 Anteriores</v>
      </c>
      <c r="B624" s="5" t="s">
        <v>656</v>
      </c>
      <c r="C624" s="6">
        <v>1721451088.26</v>
      </c>
    </row>
    <row r="625" spans="1:3" ht="25.5" customHeight="1">
      <c r="A625" t="str">
        <f t="shared" si="9"/>
        <v>2.3.7.2.2.03.00 - Ajustes de Exercícios Anteriores</v>
      </c>
      <c r="B625" s="3" t="s">
        <v>657</v>
      </c>
      <c r="C625" s="4">
        <v>3346363.41</v>
      </c>
    </row>
    <row r="626" spans="1:3" ht="25.5" customHeight="1">
      <c r="A626" t="str">
        <f t="shared" si="9"/>
        <v>2.3.7.2.2.04.00 - Lucros a Destinar do Exercício</v>
      </c>
      <c r="B626" s="5" t="s">
        <v>658</v>
      </c>
      <c r="C626" s="6"/>
    </row>
    <row r="627" spans="1:3" ht="12.75" customHeight="1">
      <c r="A627" t="str">
        <f t="shared" si="9"/>
        <v>2.3.7.2.2.05.00 - Lucros a Destinar de Exercícios Anteriores</v>
      </c>
      <c r="B627" s="3" t="s">
        <v>659</v>
      </c>
      <c r="C627" s="4"/>
    </row>
    <row r="628" spans="1:3" ht="12.75" customHeight="1">
      <c r="A628" t="str">
        <f t="shared" si="9"/>
        <v>2.3.7.2.2.06.00 - Resultados Apurados por Extinção, Fusão e Cisão</v>
      </c>
      <c r="B628" s="5" t="s">
        <v>660</v>
      </c>
      <c r="C628" s="6">
        <v>32163130.940000001</v>
      </c>
    </row>
    <row r="629" spans="1:3" ht="12.75" customHeight="1">
      <c r="A629" t="str">
        <f t="shared" si="9"/>
        <v>2.3.7.2.3.00.00 - Lucros e Prejuízos Acumulados - Inter OFSS - União</v>
      </c>
      <c r="B629" s="3" t="s">
        <v>661</v>
      </c>
      <c r="C629" s="4">
        <v>-10383223.550000001</v>
      </c>
    </row>
    <row r="630" spans="1:3" ht="25.5" customHeight="1">
      <c r="A630" t="str">
        <f t="shared" si="9"/>
        <v>2.3.7.2.3.01.00 - Lucros e Prejuízos do Exercício</v>
      </c>
      <c r="B630" s="5" t="s">
        <v>662</v>
      </c>
      <c r="C630" s="6">
        <v>-43288621.539999999</v>
      </c>
    </row>
    <row r="631" spans="1:3" ht="12.75" customHeight="1">
      <c r="A631" t="str">
        <f t="shared" si="9"/>
        <v>2.3.7.2.3.02.00 - Lucros e Prejuízos Acumulados de Exercícios 
 Anteriores</v>
      </c>
      <c r="B631" s="3" t="s">
        <v>663</v>
      </c>
      <c r="C631" s="4">
        <v>20428791.879999999</v>
      </c>
    </row>
    <row r="632" spans="1:3" ht="12.75" customHeight="1">
      <c r="A632" t="str">
        <f t="shared" si="9"/>
        <v>2.3.7.2.3.03.00 - Ajustes de Exercícios Anteriores</v>
      </c>
      <c r="B632" s="5" t="s">
        <v>664</v>
      </c>
      <c r="C632" s="6">
        <v>12476606.109999999</v>
      </c>
    </row>
    <row r="633" spans="1:3" ht="12.75" customHeight="1">
      <c r="A633" t="str">
        <f t="shared" si="9"/>
        <v>2.3.7.2.3.04.00 - Lucros a Destinar do Exercício</v>
      </c>
      <c r="B633" s="3" t="s">
        <v>665</v>
      </c>
      <c r="C633" s="4"/>
    </row>
    <row r="634" spans="1:3" ht="25.5" customHeight="1">
      <c r="A634" t="str">
        <f t="shared" si="9"/>
        <v>2.3.7.2.3.05.00 - Lucros a Destinar de Exercícios Anteriores</v>
      </c>
      <c r="B634" s="5" t="s">
        <v>666</v>
      </c>
      <c r="C634" s="6"/>
    </row>
    <row r="635" spans="1:3" ht="12.75" customHeight="1">
      <c r="A635" t="str">
        <f t="shared" si="9"/>
        <v>2.3.7.2.3.06.00 - Resultados Apurados por Extinção, Fusão e Cisão</v>
      </c>
      <c r="B635" s="3" t="s">
        <v>667</v>
      </c>
      <c r="C635" s="4"/>
    </row>
    <row r="636" spans="1:3" ht="12.75" customHeight="1">
      <c r="A636" t="str">
        <f t="shared" si="9"/>
        <v>2.3.7.2.4.00.00 - Lucros e Prejuízos Acumulados - Inter OFSS - 
 Estado</v>
      </c>
      <c r="B636" s="5" t="s">
        <v>668</v>
      </c>
      <c r="C636" s="6">
        <v>267773388.66</v>
      </c>
    </row>
    <row r="637" spans="1:3" ht="12.75" customHeight="1">
      <c r="A637" t="str">
        <f t="shared" si="9"/>
        <v>2.3.7.2.4.01.00 - Lucros e Prejuízos do Exercício</v>
      </c>
      <c r="B637" s="3" t="s">
        <v>669</v>
      </c>
      <c r="C637" s="4">
        <v>-3263726.21</v>
      </c>
    </row>
    <row r="638" spans="1:3" ht="12.75" customHeight="1">
      <c r="A638" t="str">
        <f t="shared" si="9"/>
        <v>2.3.7.2.4.02.00 - Lucros e Prejuízos Acumulados de Exercícios 
 Anteriores</v>
      </c>
      <c r="B638" s="5" t="s">
        <v>670</v>
      </c>
      <c r="C638" s="6">
        <v>-2077314.13</v>
      </c>
    </row>
    <row r="639" spans="1:3" ht="12.75" customHeight="1">
      <c r="A639" t="str">
        <f t="shared" si="9"/>
        <v>2.3.7.2.4.03.00 - Ajustes de Exercícios Anteriores</v>
      </c>
      <c r="B639" s="3" t="s">
        <v>671</v>
      </c>
      <c r="C639" s="4">
        <v>269066943.19999999</v>
      </c>
    </row>
    <row r="640" spans="1:3" ht="12.75" customHeight="1">
      <c r="A640" t="str">
        <f t="shared" si="9"/>
        <v>2.3.7.2.4.04.00 - Lucros a Destinar do Exercício</v>
      </c>
      <c r="B640" s="5" t="s">
        <v>672</v>
      </c>
      <c r="C640" s="6"/>
    </row>
    <row r="641" spans="1:3" ht="25.5" customHeight="1">
      <c r="A641" t="str">
        <f t="shared" si="9"/>
        <v>2.3.7.2.4.05.00 - Lucros a Destinar de Exercícios Anteriores</v>
      </c>
      <c r="B641" s="3" t="s">
        <v>673</v>
      </c>
      <c r="C641" s="4">
        <v>4047485.8</v>
      </c>
    </row>
    <row r="642" spans="1:3" ht="12.75" customHeight="1">
      <c r="A642" t="str">
        <f t="shared" si="9"/>
        <v>2.3.7.2.4.06.00 - Resultados Apurados por Extinção, Fusão e Cisão</v>
      </c>
      <c r="B642" s="5" t="s">
        <v>674</v>
      </c>
      <c r="C642" s="6"/>
    </row>
    <row r="643" spans="1:3" ht="12.75" customHeight="1">
      <c r="A643" t="str">
        <f t="shared" si="9"/>
        <v>2.3.7.2.5.00.00 - Lucros e Prejuízos Acumulados - Inter OFSS - 
 Município</v>
      </c>
      <c r="B643" s="3" t="s">
        <v>675</v>
      </c>
      <c r="C643" s="4">
        <v>-2934872876.6199999</v>
      </c>
    </row>
    <row r="644" spans="1:3" ht="12.75" customHeight="1">
      <c r="A644" t="str">
        <f t="shared" ref="A644:A670" si="10">TRIM(B644)</f>
        <v>2.3.7.2.5.01.00 - Lucros e Prejuízos do Exercício</v>
      </c>
      <c r="B644" s="5" t="s">
        <v>676</v>
      </c>
      <c r="C644" s="6">
        <v>-198781660.19</v>
      </c>
    </row>
    <row r="645" spans="1:3" ht="12.75" customHeight="1">
      <c r="A645" t="str">
        <f t="shared" si="10"/>
        <v>2.3.7.2.5.02.00 - Lucros e Prejuízos Acumulados de Exercícios 
 Anteriores</v>
      </c>
      <c r="B645" s="3" t="s">
        <v>677</v>
      </c>
      <c r="C645" s="4">
        <v>-2925533091.6500001</v>
      </c>
    </row>
    <row r="646" spans="1:3" ht="12.75" customHeight="1">
      <c r="A646" t="str">
        <f t="shared" si="10"/>
        <v>2.3.7.2.5.03.00 - Ajustes de Exercícios Anteriores</v>
      </c>
      <c r="B646" s="5" t="s">
        <v>678</v>
      </c>
      <c r="C646" s="6">
        <v>27732932.66</v>
      </c>
    </row>
    <row r="647" spans="1:3" ht="12.75" customHeight="1">
      <c r="A647" t="str">
        <f t="shared" si="10"/>
        <v>2.3.7.2.5.04.00 - Lucros a Destinar do Exercício</v>
      </c>
      <c r="B647" s="3" t="s">
        <v>679</v>
      </c>
      <c r="C647" s="4"/>
    </row>
    <row r="648" spans="1:3" ht="25.5" customHeight="1">
      <c r="A648" t="str">
        <f t="shared" si="10"/>
        <v>2.3.7.2.5.05.00 - Lucros a Destinar de Exercícios Anteriores</v>
      </c>
      <c r="B648" s="5" t="s">
        <v>680</v>
      </c>
      <c r="C648" s="6">
        <v>58353045.049999997</v>
      </c>
    </row>
    <row r="649" spans="1:3" ht="12.75" customHeight="1">
      <c r="A649" t="str">
        <f t="shared" si="10"/>
        <v>2.3.7.2.5.06.00 - Resultados Apurados por Extinção, Fusão e Cisão</v>
      </c>
      <c r="B649" s="3" t="s">
        <v>681</v>
      </c>
      <c r="C649" s="4">
        <v>90931326.450000003</v>
      </c>
    </row>
    <row r="650" spans="1:3" ht="12.75" customHeight="1">
      <c r="A650" t="str">
        <f t="shared" si="10"/>
        <v>2.3.9.0.0.00.00 - (-) Ações/Cotas em Tesouraria</v>
      </c>
      <c r="B650" s="5" t="s">
        <v>682</v>
      </c>
      <c r="C650" s="6">
        <v>21.94</v>
      </c>
    </row>
    <row r="651" spans="1:3" ht="12.75" customHeight="1">
      <c r="A651" t="str">
        <f t="shared" si="10"/>
        <v>2.3.9.1.0.00.00 - (-) Ações em Tesouraria</v>
      </c>
      <c r="B651" s="3" t="s">
        <v>683</v>
      </c>
      <c r="C651" s="4">
        <v>21.94</v>
      </c>
    </row>
    <row r="652" spans="1:3" ht="12.75" customHeight="1">
      <c r="A652" t="str">
        <f t="shared" si="10"/>
        <v>2.3.9.1.1.00.00 - (-) Ações em Tesouraria - Consolidação</v>
      </c>
      <c r="B652" s="5" t="s">
        <v>684</v>
      </c>
      <c r="C652" s="6">
        <v>21.94</v>
      </c>
    </row>
    <row r="653" spans="1:3" ht="25.5" customHeight="1">
      <c r="A653" t="str">
        <f t="shared" si="10"/>
        <v>2.3.9.1.2.00.00 - (-) Ações em Tesouraria - Intra OFSS</v>
      </c>
      <c r="B653" s="3" t="s">
        <v>685</v>
      </c>
      <c r="C653" s="4"/>
    </row>
    <row r="654" spans="1:3" ht="12.75" customHeight="1">
      <c r="A654" t="str">
        <f t="shared" si="10"/>
        <v>2.3.9.1.3.00.00 - (-) Ações em Tesouraria - Inter OFSS - União</v>
      </c>
      <c r="B654" s="5" t="s">
        <v>686</v>
      </c>
      <c r="C654" s="6"/>
    </row>
    <row r="655" spans="1:3" ht="25.5" customHeight="1">
      <c r="A655" t="str">
        <f t="shared" si="10"/>
        <v>2.3.9.1.4.00.00 - (-) Ações em Tesouraria - Inter OFSS - Estado</v>
      </c>
      <c r="B655" s="3" t="s">
        <v>687</v>
      </c>
      <c r="C655" s="4"/>
    </row>
    <row r="656" spans="1:3" ht="12.75" customHeight="1">
      <c r="A656" t="str">
        <f t="shared" si="10"/>
        <v>2.3.9.1.5.00.00 - (-) Ações em Tesouraria - Inter OFSS - Município</v>
      </c>
      <c r="B656" s="5" t="s">
        <v>688</v>
      </c>
      <c r="C656" s="6"/>
    </row>
    <row r="657" spans="1:6" ht="12.75" customHeight="1">
      <c r="A657" t="str">
        <f t="shared" si="10"/>
        <v>2.3.9.2.0.00.00 - (-) Cotas em Tesouraria</v>
      </c>
      <c r="B657" s="3" t="s">
        <v>689</v>
      </c>
      <c r="C657" s="4">
        <v>0</v>
      </c>
    </row>
    <row r="658" spans="1:6" ht="12.75" customHeight="1">
      <c r="A658" t="str">
        <f t="shared" si="10"/>
        <v>2.3.9.2.1.00.00 - (-) Cotas em Tesouraria - Consolidação</v>
      </c>
      <c r="B658" s="5" t="s">
        <v>690</v>
      </c>
      <c r="C658" s="6"/>
    </row>
    <row r="659" spans="1:6" ht="12.75" customHeight="1">
      <c r="A659" t="str">
        <f t="shared" si="10"/>
        <v>2.3.9.2.2.00.00 - (-) Cotas em Tesouraria - Intra OFSS</v>
      </c>
      <c r="B659" s="3" t="s">
        <v>691</v>
      </c>
      <c r="C659" s="4"/>
    </row>
    <row r="660" spans="1:6" ht="25.5" customHeight="1">
      <c r="A660" t="str">
        <f t="shared" si="10"/>
        <v>2.3.9.2.3.00.00 - (-) Cotas em Tesouraria - Inter OFSS - União</v>
      </c>
      <c r="B660" s="5" t="s">
        <v>692</v>
      </c>
      <c r="C660" s="6"/>
    </row>
    <row r="661" spans="1:6" ht="12.75" customHeight="1">
      <c r="A661" t="str">
        <f t="shared" si="10"/>
        <v>2.3.9.2.4.00.00 - (-) Cotas em Tesouraria - Inter OFSS - Estado</v>
      </c>
      <c r="B661" s="3" t="s">
        <v>693</v>
      </c>
      <c r="C661" s="4"/>
    </row>
    <row r="662" spans="1:6" ht="25.5" customHeight="1">
      <c r="A662" t="str">
        <f t="shared" si="10"/>
        <v>2.3.9.2.5.00.00 - (-) Cotas em Tesouraria - Inter OFSS - Município</v>
      </c>
      <c r="B662" s="5" t="s">
        <v>694</v>
      </c>
      <c r="C662" s="6"/>
    </row>
    <row r="663" spans="1:6" ht="12.75" customHeight="1">
      <c r="A663" t="str">
        <f t="shared" si="10"/>
        <v>8.1.2.0.0.00.00 - Execução dos Atos Potenciais Passivos</v>
      </c>
      <c r="B663" s="3" t="s">
        <v>695</v>
      </c>
      <c r="C663" s="4">
        <v>129454617684.2</v>
      </c>
    </row>
    <row r="664" spans="1:6" ht="12.75" customHeight="1">
      <c r="A664" t="str">
        <f t="shared" si="10"/>
        <v>Apuração do Saldo Patrimonial</v>
      </c>
      <c r="B664" s="5" t="s">
        <v>696</v>
      </c>
      <c r="C664" s="11"/>
    </row>
    <row r="665" spans="1:6" ht="12.75" customHeight="1">
      <c r="A665" t="str">
        <f t="shared" si="10"/>
        <v>Apuração do Saldo Patrimonial</v>
      </c>
      <c r="B665" s="3" t="s">
        <v>697</v>
      </c>
      <c r="C665" s="12"/>
    </row>
    <row r="666" spans="1:6" ht="12.75" customHeight="1">
      <c r="A666" t="str">
        <f t="shared" si="10"/>
        <v>Ativo Financeiro</v>
      </c>
      <c r="B666" s="5" t="s">
        <v>698</v>
      </c>
      <c r="C666" s="6">
        <v>101511300764.46001</v>
      </c>
    </row>
    <row r="667" spans="1:6" ht="12.75" customHeight="1">
      <c r="A667" t="str">
        <f t="shared" si="10"/>
        <v>Ativo Permanente</v>
      </c>
      <c r="B667" s="3" t="s">
        <v>699</v>
      </c>
      <c r="C667" s="4">
        <v>439889037053.40997</v>
      </c>
      <c r="E667" s="1"/>
    </row>
    <row r="668" spans="1:6" ht="12.75" customHeight="1">
      <c r="A668" t="str">
        <f t="shared" si="10"/>
        <v>Passivo Financeiro</v>
      </c>
      <c r="B668" s="5" t="s">
        <v>700</v>
      </c>
      <c r="C668" s="6">
        <v>49875742143.160004</v>
      </c>
    </row>
    <row r="669" spans="1:6" ht="12.75" customHeight="1">
      <c r="A669" t="str">
        <f t="shared" si="10"/>
        <v>Passivo Permanente</v>
      </c>
      <c r="B669" s="3" t="s">
        <v>701</v>
      </c>
      <c r="C669" s="4">
        <v>247823489412.26001</v>
      </c>
      <c r="E669" s="1"/>
    </row>
    <row r="670" spans="1:6" ht="12.75" customHeight="1">
      <c r="A670" t="str">
        <f t="shared" si="10"/>
        <v>Saldo Patrimonial</v>
      </c>
      <c r="B670" s="5" t="s">
        <v>702</v>
      </c>
      <c r="C670" s="6">
        <v>243701106262.45001</v>
      </c>
      <c r="E670" s="1"/>
      <c r="F670" s="1"/>
    </row>
    <row r="671" spans="1:6">
      <c r="C671" s="1"/>
    </row>
    <row r="672" spans="1:6">
      <c r="D672" s="78"/>
    </row>
    <row r="677" spans="1:3">
      <c r="B677" s="87" t="s">
        <v>704</v>
      </c>
      <c r="C677" s="87"/>
    </row>
    <row r="678" spans="1:3">
      <c r="A678" s="2"/>
      <c r="B678" s="2" t="s">
        <v>31</v>
      </c>
      <c r="C678" s="2" t="s">
        <v>704</v>
      </c>
    </row>
    <row r="679" spans="1:3">
      <c r="A679" t="str">
        <f>TRIM(B679)</f>
        <v>1.0.0.0.0.00.00 - Ativo</v>
      </c>
      <c r="B679" s="3" t="s">
        <v>35</v>
      </c>
      <c r="C679" s="4">
        <v>969799625713.35999</v>
      </c>
    </row>
    <row r="680" spans="1:3">
      <c r="A680" t="str">
        <f t="shared" ref="A680:A743" si="11">TRIM(B680)</f>
        <v>1.1.0.0.0.00.00 - Ativo Circulante</v>
      </c>
      <c r="B680" s="5" t="s">
        <v>36</v>
      </c>
      <c r="C680" s="6">
        <v>258132467119.64001</v>
      </c>
    </row>
    <row r="681" spans="1:3">
      <c r="A681" t="str">
        <f t="shared" si="11"/>
        <v>1.1.1.0.0.00.00 - Caixa e Equivalentes de Caixa</v>
      </c>
      <c r="B681" s="3" t="s">
        <v>37</v>
      </c>
      <c r="C681" s="4">
        <v>91229037100.240005</v>
      </c>
    </row>
    <row r="682" spans="1:3" ht="25.5">
      <c r="A682" t="str">
        <f t="shared" si="11"/>
        <v>1.1.1.1.0.00.00 - Caixa e Equivalentes de Caixa em Moeda Nacional</v>
      </c>
      <c r="B682" s="5" t="s">
        <v>38</v>
      </c>
      <c r="C682" s="6">
        <v>91206733433.210007</v>
      </c>
    </row>
    <row r="683" spans="1:3" ht="38.25">
      <c r="A683" t="str">
        <f t="shared" si="11"/>
        <v>1.1.1.1.1.00.00 - Caixa e Equivalentes de Caixa em Moeda Nacional - 
 Consolidação</v>
      </c>
      <c r="B683" s="3" t="s">
        <v>39</v>
      </c>
      <c r="C683" s="4">
        <v>87354340716</v>
      </c>
    </row>
    <row r="684" spans="1:3" ht="38.25">
      <c r="A684" t="str">
        <f t="shared" si="11"/>
        <v>1.1.1.1.2.00.00 - Caixa e Equivalentes de Caixa em Moeda Nacional - 
 Intra OFSS</v>
      </c>
      <c r="B684" s="5" t="s">
        <v>40</v>
      </c>
      <c r="C684" s="6">
        <v>3852392717.21</v>
      </c>
    </row>
    <row r="685" spans="1:3" ht="25.5">
      <c r="A685" t="str">
        <f t="shared" si="11"/>
        <v>1.1.1.2.0.00.00 - Caixa e Equivalentes de Caixa em Moeda Estrangeira</v>
      </c>
      <c r="B685" s="3" t="s">
        <v>41</v>
      </c>
      <c r="C685" s="4">
        <v>22303667.030000001</v>
      </c>
    </row>
    <row r="686" spans="1:3" ht="38.25">
      <c r="A686" t="str">
        <f t="shared" si="11"/>
        <v>1.1.1.2.1.00.00 - Caixa e Equivalentes de Caixa em Moeda Estrangeira 
 - Consolidação</v>
      </c>
      <c r="B686" s="5" t="s">
        <v>42</v>
      </c>
      <c r="C686" s="6">
        <v>22303667.030000001</v>
      </c>
    </row>
    <row r="687" spans="1:3">
      <c r="A687" t="str">
        <f t="shared" si="11"/>
        <v>1.1.2.0.0.00.00 - Créditos a Curto Prazo</v>
      </c>
      <c r="B687" s="3" t="s">
        <v>43</v>
      </c>
      <c r="C687" s="4">
        <v>96520750812.740005</v>
      </c>
    </row>
    <row r="688" spans="1:3">
      <c r="A688" t="str">
        <f t="shared" si="11"/>
        <v>1.1.2.1.0.00.00 - Créditos Tributários a Receber</v>
      </c>
      <c r="B688" s="5" t="s">
        <v>44</v>
      </c>
      <c r="C688" s="6">
        <v>16734277995.389999</v>
      </c>
    </row>
    <row r="689" spans="1:3">
      <c r="A689" t="str">
        <f t="shared" si="11"/>
        <v>1.1.2.1.1.00.00 - Créditos Tributários a Receber - Consolidação</v>
      </c>
      <c r="B689" s="3" t="s">
        <v>45</v>
      </c>
      <c r="C689" s="4">
        <v>15999663148.049999</v>
      </c>
    </row>
    <row r="690" spans="1:3">
      <c r="A690" t="str">
        <f t="shared" si="11"/>
        <v>1.1.2.1.2.00.00 - Créditos Tributários a Receber - Intra OFSS</v>
      </c>
      <c r="B690" s="5" t="s">
        <v>46</v>
      </c>
      <c r="C690" s="6">
        <v>63107780.109999999</v>
      </c>
    </row>
    <row r="691" spans="1:3" ht="25.5">
      <c r="A691" t="str">
        <f t="shared" si="11"/>
        <v>1.1.2.1.3.00.00 - Créditos Tributários a Receber - Inter OFSS - 
 União</v>
      </c>
      <c r="B691" s="3" t="s">
        <v>47</v>
      </c>
      <c r="C691" s="4">
        <v>671231571.95000005</v>
      </c>
    </row>
    <row r="692" spans="1:3" ht="25.5">
      <c r="A692" t="str">
        <f t="shared" si="11"/>
        <v>1.1.2.1.4.00.00 - Créditos Tributários a Receber - Inter OFSS – 
 Estado</v>
      </c>
      <c r="B692" s="5" t="s">
        <v>48</v>
      </c>
      <c r="C692" s="6">
        <v>0</v>
      </c>
    </row>
    <row r="693" spans="1:3" ht="25.5">
      <c r="A693" t="str">
        <f t="shared" si="11"/>
        <v>1.1.2.1.5.00.00 - Créditos Tributários a Receber - Inter OFSS - 
 Município</v>
      </c>
      <c r="B693" s="3" t="s">
        <v>49</v>
      </c>
      <c r="C693" s="4">
        <v>275495.28000000003</v>
      </c>
    </row>
    <row r="694" spans="1:3">
      <c r="A694" t="str">
        <f t="shared" si="11"/>
        <v>1.1.2.2.0.00.00 - Clientes</v>
      </c>
      <c r="B694" s="5" t="s">
        <v>50</v>
      </c>
      <c r="C694" s="6">
        <v>5966569766.1300001</v>
      </c>
    </row>
    <row r="695" spans="1:3">
      <c r="A695" t="str">
        <f t="shared" si="11"/>
        <v>1.1.2.2.1.00.00 - Clientes - Consolidação</v>
      </c>
      <c r="B695" s="3" t="s">
        <v>51</v>
      </c>
      <c r="C695" s="4">
        <v>5552987972.0600004</v>
      </c>
    </row>
    <row r="696" spans="1:3">
      <c r="A696" t="str">
        <f t="shared" si="11"/>
        <v>1.1.2.2.2.00.00 - Clientes - Intra OFSS</v>
      </c>
      <c r="B696" s="5" t="s">
        <v>52</v>
      </c>
      <c r="C696" s="6">
        <v>411454650.86000001</v>
      </c>
    </row>
    <row r="697" spans="1:3">
      <c r="A697" t="str">
        <f t="shared" si="11"/>
        <v>1.1.2.2.3.00.00 - Clientes - Inter OFSS - União</v>
      </c>
      <c r="B697" s="3" t="s">
        <v>53</v>
      </c>
      <c r="C697" s="4">
        <v>33736.089999999997</v>
      </c>
    </row>
    <row r="698" spans="1:3">
      <c r="A698" t="str">
        <f t="shared" si="11"/>
        <v>1.1.2.2.4.00.00 - Clientes - Inter OFSS - Estado</v>
      </c>
      <c r="B698" s="5" t="s">
        <v>54</v>
      </c>
      <c r="C698" s="6">
        <v>1421201.98</v>
      </c>
    </row>
    <row r="699" spans="1:3">
      <c r="A699" t="str">
        <f t="shared" si="11"/>
        <v>1.1.2.2.5.00.00 - Clientes - Inter OFSS - Município</v>
      </c>
      <c r="B699" s="3" t="s">
        <v>55</v>
      </c>
      <c r="C699" s="4">
        <v>672205.14</v>
      </c>
    </row>
    <row r="700" spans="1:3">
      <c r="A700" t="str">
        <f t="shared" si="11"/>
        <v>1.1.2.3.0.00.00 - Créditos de Transferências a Receber</v>
      </c>
      <c r="B700" s="5" t="s">
        <v>56</v>
      </c>
      <c r="C700" s="6">
        <v>37637966358.029999</v>
      </c>
    </row>
    <row r="701" spans="1:3" ht="25.5">
      <c r="A701" t="str">
        <f t="shared" si="11"/>
        <v>1.1.2.3.1.00.00 - Créditos de Transferências a Receber - 
 Consolidação</v>
      </c>
      <c r="B701" s="3" t="s">
        <v>57</v>
      </c>
      <c r="C701" s="4">
        <v>37241211727.239998</v>
      </c>
    </row>
    <row r="702" spans="1:3" ht="38.25">
      <c r="A702" t="str">
        <f t="shared" si="11"/>
        <v>1.1.2.3.3.00.00 - Créditos de Transferências a Receber - Inter OFSS 
 - União</v>
      </c>
      <c r="B702" s="5" t="s">
        <v>58</v>
      </c>
      <c r="C702" s="6">
        <v>180873275.38999999</v>
      </c>
    </row>
    <row r="703" spans="1:3" ht="38.25">
      <c r="A703" t="str">
        <f t="shared" si="11"/>
        <v>1.1.2.3.4.00.00 - Créditos de Transferências a Receber - Inter OFSS 
 - Estado</v>
      </c>
      <c r="B703" s="3" t="s">
        <v>59</v>
      </c>
      <c r="C703" s="4">
        <v>157731082.27000001</v>
      </c>
    </row>
    <row r="704" spans="1:3" ht="38.25">
      <c r="A704" t="str">
        <f t="shared" si="11"/>
        <v>1.1.2.3.5.00.00 - Créditos de Transferências a Receber - Inter OFSS 
 - Município</v>
      </c>
      <c r="B704" s="5" t="s">
        <v>60</v>
      </c>
      <c r="C704" s="6">
        <v>58150273.130000003</v>
      </c>
    </row>
    <row r="705" spans="1:3">
      <c r="A705" t="str">
        <f t="shared" si="11"/>
        <v>1.1.2.4.0.00.00 - Empréstimos e Financiamentos Concedidos</v>
      </c>
      <c r="B705" s="3" t="s">
        <v>61</v>
      </c>
      <c r="C705" s="4">
        <v>2181921250.04</v>
      </c>
    </row>
    <row r="706" spans="1:3" ht="25.5">
      <c r="A706" t="str">
        <f t="shared" si="11"/>
        <v>1.1.2.4.1.00.00 - Empréstimos e Financiamentos Concedidos - 
 Consolidação</v>
      </c>
      <c r="B706" s="5" t="s">
        <v>62</v>
      </c>
      <c r="C706" s="6">
        <v>2181885389.8400002</v>
      </c>
    </row>
    <row r="707" spans="1:3" ht="38.25">
      <c r="A707" t="str">
        <f t="shared" si="11"/>
        <v>1.1.2.4.2.00.00 - Empréstimos e Financiamentos Concedidos - Intra 
 OFSS</v>
      </c>
      <c r="B707" s="3" t="s">
        <v>63</v>
      </c>
      <c r="C707" s="4">
        <v>0</v>
      </c>
    </row>
    <row r="708" spans="1:3" ht="38.25">
      <c r="A708" t="str">
        <f t="shared" si="11"/>
        <v>1.1.2.4.3.00.00 - Empréstimos e Financiamentos Concedidos - Inter 
 OFSS - União</v>
      </c>
      <c r="B708" s="5" t="s">
        <v>64</v>
      </c>
      <c r="C708" s="6">
        <v>0</v>
      </c>
    </row>
    <row r="709" spans="1:3" ht="38.25">
      <c r="A709" t="str">
        <f t="shared" si="11"/>
        <v>1.1.2.4.4.00.00 - Empréstimos e Financiamentos Concedidos - Inter 
 OFSS - Estado</v>
      </c>
      <c r="B709" s="3" t="s">
        <v>65</v>
      </c>
      <c r="C709" s="4">
        <v>35860.199999999997</v>
      </c>
    </row>
    <row r="710" spans="1:3" ht="38.25">
      <c r="A710" t="str">
        <f t="shared" si="11"/>
        <v>1.1.2.4.5.00.00 - Empréstimos e Financiamentos Concedidos - Inter 
 OFSS - Município</v>
      </c>
      <c r="B710" s="5" t="s">
        <v>66</v>
      </c>
      <c r="C710" s="6">
        <v>0</v>
      </c>
    </row>
    <row r="711" spans="1:3">
      <c r="A711" t="str">
        <f t="shared" si="11"/>
        <v>1.1.2.5.0.00.00 - Dívida Ativa Tributaria</v>
      </c>
      <c r="B711" s="3" t="s">
        <v>67</v>
      </c>
      <c r="C711" s="4">
        <v>34748554010.459999</v>
      </c>
    </row>
    <row r="712" spans="1:3">
      <c r="A712" t="str">
        <f t="shared" si="11"/>
        <v>1.1.2.5.1.00.00 - Dívida Ativa Tributaria - Consolidação</v>
      </c>
      <c r="B712" s="5" t="s">
        <v>68</v>
      </c>
      <c r="C712" s="6">
        <v>34748554010.459999</v>
      </c>
    </row>
    <row r="713" spans="1:3">
      <c r="A713" t="str">
        <f t="shared" si="11"/>
        <v>1.1.2.5.2.00.00 - Dívida Ativa Tributária - Intra OFSS</v>
      </c>
      <c r="B713" s="3" t="s">
        <v>69</v>
      </c>
      <c r="C713" s="4">
        <v>0</v>
      </c>
    </row>
    <row r="714" spans="1:3">
      <c r="A714" t="str">
        <f t="shared" si="11"/>
        <v>1.1.2.5.3.00.00 - Dívida Ativa Tributária - Inter OFSS - União</v>
      </c>
      <c r="B714" s="5" t="s">
        <v>70</v>
      </c>
      <c r="C714" s="6">
        <v>0</v>
      </c>
    </row>
    <row r="715" spans="1:3">
      <c r="A715" t="str">
        <f t="shared" si="11"/>
        <v>1.1.2.5.4.00.00 - Dívida Ativa Tributária - Inter OFSS - Estado</v>
      </c>
      <c r="B715" s="3" t="s">
        <v>71</v>
      </c>
      <c r="C715" s="4">
        <v>0</v>
      </c>
    </row>
    <row r="716" spans="1:3">
      <c r="A716" t="str">
        <f t="shared" si="11"/>
        <v>1.1.2.5.5.00.00 - Dívida Ativa Tributaria - Inter OFSS - Município</v>
      </c>
      <c r="B716" s="5" t="s">
        <v>72</v>
      </c>
      <c r="C716" s="6">
        <v>0</v>
      </c>
    </row>
    <row r="717" spans="1:3">
      <c r="A717" t="str">
        <f t="shared" si="11"/>
        <v>1.1.2.6.0.00.00 - Dívida Ativa não Tributaria</v>
      </c>
      <c r="B717" s="3" t="s">
        <v>73</v>
      </c>
      <c r="C717" s="4">
        <v>701023884.50999999</v>
      </c>
    </row>
    <row r="718" spans="1:3">
      <c r="A718" t="str">
        <f t="shared" si="11"/>
        <v>1.1.2.6.1.00.00 - Dívida Ativa não Tributaria - Consolidação</v>
      </c>
      <c r="B718" s="5" t="s">
        <v>74</v>
      </c>
      <c r="C718" s="6">
        <v>701023884.50999999</v>
      </c>
    </row>
    <row r="719" spans="1:3">
      <c r="A719" t="str">
        <f t="shared" si="11"/>
        <v>1.1.2.6.2.00.00 - Dívida Ativa Não Tributaria - Intra OFSS</v>
      </c>
      <c r="B719" s="3" t="s">
        <v>75</v>
      </c>
      <c r="C719" s="4">
        <v>0</v>
      </c>
    </row>
    <row r="720" spans="1:3" ht="25.5">
      <c r="A720" t="str">
        <f t="shared" si="11"/>
        <v>1.1.2.6.3.00.00 - Dívida Ativa Não Tributaria - Inter OFSS - União</v>
      </c>
      <c r="B720" s="5" t="s">
        <v>76</v>
      </c>
      <c r="C720" s="6">
        <v>0</v>
      </c>
    </row>
    <row r="721" spans="1:3" ht="25.5">
      <c r="A721" t="str">
        <f t="shared" si="11"/>
        <v>1.1.2.6.4.00.00 - Dívida Ativa Não Tributaria - Inter OFSS - Estado</v>
      </c>
      <c r="B721" s="3" t="s">
        <v>77</v>
      </c>
      <c r="C721" s="4">
        <v>0</v>
      </c>
    </row>
    <row r="722" spans="1:3" ht="25.5">
      <c r="A722" t="str">
        <f t="shared" si="11"/>
        <v>1.1.2.6.5.00.00 - Dívida Ativa Não Tributaria - Inter OFSS - 
 Município</v>
      </c>
      <c r="B722" s="5" t="s">
        <v>78</v>
      </c>
      <c r="C722" s="6">
        <v>0</v>
      </c>
    </row>
    <row r="723" spans="1:3">
      <c r="A723" t="str">
        <f t="shared" si="11"/>
        <v>1.1.2.9.0.00.00 - (-) Ajuste de Perdas de Créditos a Curto Prazo</v>
      </c>
      <c r="B723" s="3" t="s">
        <v>79</v>
      </c>
      <c r="C723" s="4">
        <v>1449562451.8199999</v>
      </c>
    </row>
    <row r="724" spans="1:3" ht="38.25">
      <c r="A724" t="str">
        <f t="shared" si="11"/>
        <v>1.1.2.9.1.00.00 - (-) Ajuste de Perdas de Créditos a Curto Prazo - 
 Consolidação</v>
      </c>
      <c r="B724" s="5" t="s">
        <v>80</v>
      </c>
      <c r="C724" s="6">
        <v>1449562451.8199999</v>
      </c>
    </row>
    <row r="725" spans="1:3" ht="38.25">
      <c r="A725" t="str">
        <f t="shared" si="11"/>
        <v>1.1.2.9.2.00.00 - (-) Ajuste de Perdas de Créditos a Curto Prazo - 
 Intra OFSS</v>
      </c>
      <c r="B725" s="3" t="s">
        <v>81</v>
      </c>
      <c r="C725" s="4">
        <v>0</v>
      </c>
    </row>
    <row r="726" spans="1:3" ht="38.25">
      <c r="A726" t="str">
        <f t="shared" si="11"/>
        <v>1.1.2.9.3.00.00 - (-) Ajuste de Perdas de Créditos a Curto Prazo - 
 Inter OFSS - União</v>
      </c>
      <c r="B726" s="5" t="s">
        <v>82</v>
      </c>
      <c r="C726" s="6">
        <v>0</v>
      </c>
    </row>
    <row r="727" spans="1:3" ht="38.25">
      <c r="A727" t="str">
        <f t="shared" si="11"/>
        <v>1.1.2.9.4.00.00 - (-) Ajuste de Perdas de Créditos a Curto Prazo - 
 Inter OFSS - Estado</v>
      </c>
      <c r="B727" s="3" t="s">
        <v>83</v>
      </c>
      <c r="C727" s="4">
        <v>0</v>
      </c>
    </row>
    <row r="728" spans="1:3" ht="38.25">
      <c r="A728" t="str">
        <f t="shared" si="11"/>
        <v>1.1.2.9.5.00.00 - (-) Ajuste de Perdas de Créditos a Curto Prazo - 
 Inter OFSS - Município</v>
      </c>
      <c r="B728" s="5" t="s">
        <v>84</v>
      </c>
      <c r="C728" s="6">
        <v>0</v>
      </c>
    </row>
    <row r="729" spans="1:3">
      <c r="A729" t="str">
        <f t="shared" si="11"/>
        <v>1.1.3.0.0.00.00 - Demais Créditos e Valores a Curto Prazo</v>
      </c>
      <c r="B729" s="3" t="s">
        <v>85</v>
      </c>
      <c r="C729" s="4">
        <v>45233083680.059998</v>
      </c>
    </row>
    <row r="730" spans="1:3" ht="25.5">
      <c r="A730" t="str">
        <f t="shared" si="11"/>
        <v>1.1.3.1.0.00.00 - Adiantamentos Concedidos a Pessoal e a Terceiros</v>
      </c>
      <c r="B730" s="5" t="s">
        <v>86</v>
      </c>
      <c r="C730" s="6">
        <v>2865566558.0100002</v>
      </c>
    </row>
    <row r="731" spans="1:3" ht="38.25">
      <c r="A731" t="str">
        <f t="shared" si="11"/>
        <v>1.1.3.1.1.00.00 - Adiantamentos Concedidos a Pessoal e a Terceiros - 
 Consolidação</v>
      </c>
      <c r="B731" s="3" t="s">
        <v>87</v>
      </c>
      <c r="C731" s="4">
        <v>2865566558.0100002</v>
      </c>
    </row>
    <row r="732" spans="1:3">
      <c r="A732" t="str">
        <f t="shared" si="11"/>
        <v>1.1.3.2.0.00.00 - Tributos a Recuperar/Compensar</v>
      </c>
      <c r="B732" s="5" t="s">
        <v>88</v>
      </c>
      <c r="C732" s="6">
        <v>62952470.909999996</v>
      </c>
    </row>
    <row r="733" spans="1:3" ht="25.5">
      <c r="A733" t="str">
        <f t="shared" si="11"/>
        <v>1.1.3.2.1.00.00 - Tributos a Recuperar/Compensar - Consolidação</v>
      </c>
      <c r="B733" s="3" t="s">
        <v>89</v>
      </c>
      <c r="C733" s="4">
        <v>62952470.909999996</v>
      </c>
    </row>
    <row r="734" spans="1:3" ht="25.5">
      <c r="A734" t="str">
        <f t="shared" si="11"/>
        <v>1.1.3.3.0.00.00 - Créditos a Receber por Descentralização da 
 Prestação de Serviços Públicos</v>
      </c>
      <c r="B734" s="5" t="s">
        <v>90</v>
      </c>
      <c r="C734" s="6">
        <v>58937197.43</v>
      </c>
    </row>
    <row r="735" spans="1:3" ht="25.5">
      <c r="A735" t="str">
        <f t="shared" si="11"/>
        <v>1.1.3.3.1.00.00 - Créditos a Receber por Descentralização da 
 Prestação de Serviços Públicos - Consolidação</v>
      </c>
      <c r="B735" s="3" t="s">
        <v>91</v>
      </c>
      <c r="C735" s="4">
        <v>58937197.43</v>
      </c>
    </row>
    <row r="736" spans="1:3">
      <c r="A736" t="str">
        <f t="shared" si="11"/>
        <v>1.1.3.4.0.00.00 - Créditos por Danos ao Patrimônio</v>
      </c>
      <c r="B736" s="5" t="s">
        <v>92</v>
      </c>
      <c r="C736" s="6">
        <v>2762047162.4699998</v>
      </c>
    </row>
    <row r="737" spans="1:3" ht="25.5">
      <c r="A737" t="str">
        <f t="shared" si="11"/>
        <v>1.1.3.4.1.00.00 - Créditos por Danos ao Patrimônio - Consolidação</v>
      </c>
      <c r="B737" s="3" t="s">
        <v>93</v>
      </c>
      <c r="C737" s="4">
        <v>2762047162.4699998</v>
      </c>
    </row>
    <row r="738" spans="1:3">
      <c r="A738" t="str">
        <f t="shared" si="11"/>
        <v>1.1.3.5.0.00.00 - Depósitos Restituíveis e Valores Vinculados</v>
      </c>
      <c r="B738" s="5" t="s">
        <v>94</v>
      </c>
      <c r="C738" s="6">
        <v>15383161039.9</v>
      </c>
    </row>
    <row r="739" spans="1:3" ht="25.5">
      <c r="A739" t="str">
        <f t="shared" si="11"/>
        <v>1.1.3.5.1.00.00 - Depósitos Restituíveis e Valores Vinculados - 
 Consolidação</v>
      </c>
      <c r="B739" s="3" t="s">
        <v>95</v>
      </c>
      <c r="C739" s="4">
        <v>15383161039.9</v>
      </c>
    </row>
    <row r="740" spans="1:3" ht="25.5">
      <c r="A740" t="str">
        <f t="shared" si="11"/>
        <v>1.1.3.8.0.00.00 - Outros Créditos a Receber e Valores a Curto Prazo</v>
      </c>
      <c r="B740" s="5" t="s">
        <v>96</v>
      </c>
      <c r="C740" s="6">
        <v>27329149270.459999</v>
      </c>
    </row>
    <row r="741" spans="1:3" ht="38.25">
      <c r="A741" t="str">
        <f t="shared" si="11"/>
        <v>1.1.3.8.1.00.00 - Outros Créditos a Receber e Valores a Curto Prazo 
 - Consolidação</v>
      </c>
      <c r="B741" s="3" t="s">
        <v>97</v>
      </c>
      <c r="C741" s="4">
        <v>27329149270.459999</v>
      </c>
    </row>
    <row r="742" spans="1:3" ht="38.25">
      <c r="A742" t="str">
        <f t="shared" si="11"/>
        <v>1.1.3.9.0.00.00 - (-) Ajuste de Perdas de Demais Créditos e Valores a 
 Curto Prazo</v>
      </c>
      <c r="B742" s="5" t="s">
        <v>98</v>
      </c>
      <c r="C742" s="6">
        <v>3228730019.1199999</v>
      </c>
    </row>
    <row r="743" spans="1:3" ht="38.25">
      <c r="A743" t="str">
        <f t="shared" si="11"/>
        <v>1.1.3.9.1.00.00 - (-) Ajuste de Perdas de Demais Créditos e Valores 
 a Curto Prazo - Consolidação</v>
      </c>
      <c r="B743" s="3" t="s">
        <v>99</v>
      </c>
      <c r="C743" s="4">
        <v>3228730019.1199999</v>
      </c>
    </row>
    <row r="744" spans="1:3" ht="25.5">
      <c r="A744" t="str">
        <f t="shared" ref="A744:A807" si="12">TRIM(B744)</f>
        <v>1.1.4.0.0.00.00 - Investimentos e Aplicações Temporárias a Curto Prazo</v>
      </c>
      <c r="B744" s="5" t="s">
        <v>100</v>
      </c>
      <c r="C744" s="6">
        <v>9342850938.4799995</v>
      </c>
    </row>
    <row r="745" spans="1:3">
      <c r="A745" t="str">
        <f t="shared" si="12"/>
        <v>1.1.4.1.0.00.00 - Títulos e Valores Mobiliários</v>
      </c>
      <c r="B745" s="3" t="s">
        <v>101</v>
      </c>
      <c r="C745" s="4">
        <v>9588390236.7700005</v>
      </c>
    </row>
    <row r="746" spans="1:3">
      <c r="A746" t="str">
        <f t="shared" si="12"/>
        <v>1.1.4.1.1.00.00 - Títulos e Valores Mobiliários - Consolidação</v>
      </c>
      <c r="B746" s="5" t="s">
        <v>102</v>
      </c>
      <c r="C746" s="6">
        <v>9588390236.7700005</v>
      </c>
    </row>
    <row r="747" spans="1:3">
      <c r="A747" t="str">
        <f t="shared" si="12"/>
        <v>1.1.4.2.0.00.00 - Aplicação Temporária em Metais Preciosos</v>
      </c>
      <c r="B747" s="3" t="s">
        <v>103</v>
      </c>
      <c r="C747" s="4">
        <v>0</v>
      </c>
    </row>
    <row r="748" spans="1:3" ht="25.5">
      <c r="A748" t="str">
        <f t="shared" si="12"/>
        <v>1.1.4.2.1.00.00 - Aplicação Temporária em Metais Preciosos - 
 Consolidação</v>
      </c>
      <c r="B748" s="5" t="s">
        <v>104</v>
      </c>
      <c r="C748" s="6">
        <v>0</v>
      </c>
    </row>
    <row r="749" spans="1:3">
      <c r="A749" t="str">
        <f t="shared" si="12"/>
        <v>1.1.4.3.0.00.00 - Aplicação Em Segmento de Imóveis</v>
      </c>
      <c r="B749" s="3" t="s">
        <v>105</v>
      </c>
      <c r="C749" s="4">
        <v>0</v>
      </c>
    </row>
    <row r="750" spans="1:3" ht="25.5">
      <c r="A750" t="str">
        <f t="shared" si="12"/>
        <v>1.1.4.3.1.00.00 - Aplicação Em Segmento de Imóveis - Consolidação</v>
      </c>
      <c r="B750" s="5" t="s">
        <v>106</v>
      </c>
      <c r="C750" s="6">
        <v>0</v>
      </c>
    </row>
    <row r="751" spans="1:3" ht="38.25">
      <c r="A751" t="str">
        <f t="shared" si="12"/>
        <v>1.1.4.9.0.00.00 - (-) Ajuste de Perdas de Investimentos e Aplicações 
 Temporárias</v>
      </c>
      <c r="B751" s="3" t="s">
        <v>107</v>
      </c>
      <c r="C751" s="4">
        <v>245539298.28999999</v>
      </c>
    </row>
    <row r="752" spans="1:3" ht="38.25">
      <c r="A752" t="str">
        <f t="shared" si="12"/>
        <v>1.1.4.9.1.00.00 - (-) Ajuste de Perdas de Investimentos Temporários 
 e Aplicações Temporárias - Consolidação</v>
      </c>
      <c r="B752" s="5" t="s">
        <v>108</v>
      </c>
      <c r="C752" s="6">
        <v>245539298.28999999</v>
      </c>
    </row>
    <row r="753" spans="1:3">
      <c r="A753" t="str">
        <f t="shared" si="12"/>
        <v>1.1.5.0.0.00.00 - Estoques</v>
      </c>
      <c r="B753" s="3" t="s">
        <v>109</v>
      </c>
      <c r="C753" s="4">
        <v>11497793922.459999</v>
      </c>
    </row>
    <row r="754" spans="1:3">
      <c r="A754" t="str">
        <f t="shared" si="12"/>
        <v>1.1.5.1.0.00.00 - Mercadorias para Revenda</v>
      </c>
      <c r="B754" s="5" t="s">
        <v>110</v>
      </c>
      <c r="C754" s="6">
        <v>34577288.289999999</v>
      </c>
    </row>
    <row r="755" spans="1:3">
      <c r="A755" t="str">
        <f t="shared" si="12"/>
        <v>1.1.5.1.1.00.00 - Mercadorias para Revenda - Consolidação</v>
      </c>
      <c r="B755" s="3" t="s">
        <v>111</v>
      </c>
      <c r="C755" s="4">
        <v>34577288.289999999</v>
      </c>
    </row>
    <row r="756" spans="1:3">
      <c r="A756" t="str">
        <f t="shared" si="12"/>
        <v>1.1.5.2.0.00.00 - Produtos e Serviços Acabados</v>
      </c>
      <c r="B756" s="5" t="s">
        <v>112</v>
      </c>
      <c r="C756" s="6">
        <v>72343657.769999996</v>
      </c>
    </row>
    <row r="757" spans="1:3" ht="25.5">
      <c r="A757" t="str">
        <f t="shared" si="12"/>
        <v>1.1.5.2.1.00.00 - Produtos e Serviços Acabados - Consolidação</v>
      </c>
      <c r="B757" s="3" t="s">
        <v>113</v>
      </c>
      <c r="C757" s="4">
        <v>72343657.769999996</v>
      </c>
    </row>
    <row r="758" spans="1:3">
      <c r="A758" t="str">
        <f t="shared" si="12"/>
        <v>1.1.5.3.0.00.00 - Produtos e Serviços em Elaboração</v>
      </c>
      <c r="B758" s="5" t="s">
        <v>114</v>
      </c>
      <c r="C758" s="6">
        <v>7232454.46</v>
      </c>
    </row>
    <row r="759" spans="1:3" ht="25.5">
      <c r="A759" t="str">
        <f t="shared" si="12"/>
        <v>1.1.5.3.1.00.00 - Produtos e Serviços em Elaboração - Consolidação</v>
      </c>
      <c r="B759" s="3" t="s">
        <v>115</v>
      </c>
      <c r="C759" s="4">
        <v>7232454.46</v>
      </c>
    </row>
    <row r="760" spans="1:3">
      <c r="A760" t="str">
        <f t="shared" si="12"/>
        <v>1.1.5.4.0.00.00 - Matérias-Primas</v>
      </c>
      <c r="B760" s="5" t="s">
        <v>116</v>
      </c>
      <c r="C760" s="6">
        <v>27997836.699999999</v>
      </c>
    </row>
    <row r="761" spans="1:3">
      <c r="A761" t="str">
        <f t="shared" si="12"/>
        <v>1.1.5.4.1.00.00 - Matérias-Primas - Consolidação</v>
      </c>
      <c r="B761" s="3" t="s">
        <v>117</v>
      </c>
      <c r="C761" s="4">
        <v>27997836.699999999</v>
      </c>
    </row>
    <row r="762" spans="1:3">
      <c r="A762" t="str">
        <f t="shared" si="12"/>
        <v>1.1.5.5.0.00.00 - Materiais em Trânsito</v>
      </c>
      <c r="B762" s="5" t="s">
        <v>118</v>
      </c>
      <c r="C762" s="6">
        <v>10173551.029999999</v>
      </c>
    </row>
    <row r="763" spans="1:3">
      <c r="A763" t="str">
        <f t="shared" si="12"/>
        <v>1.1.5.5.1.00.00 - Materiais em Trânsito - Consolidação</v>
      </c>
      <c r="B763" s="3" t="s">
        <v>119</v>
      </c>
      <c r="C763" s="4">
        <v>10173551.029999999</v>
      </c>
    </row>
    <row r="764" spans="1:3">
      <c r="A764" t="str">
        <f t="shared" si="12"/>
        <v>1.1.5.6.0.00.00 - Almoxarifado</v>
      </c>
      <c r="B764" s="5" t="s">
        <v>120</v>
      </c>
      <c r="C764" s="6">
        <v>10693423796.1</v>
      </c>
    </row>
    <row r="765" spans="1:3">
      <c r="A765" t="str">
        <f t="shared" si="12"/>
        <v>1.1.5.6.1.00.00 - Almoxarifado - Consolidação</v>
      </c>
      <c r="B765" s="3" t="s">
        <v>121</v>
      </c>
      <c r="C765" s="4">
        <v>10693423796.1</v>
      </c>
    </row>
    <row r="766" spans="1:3">
      <c r="A766" t="str">
        <f t="shared" si="12"/>
        <v>1.1.5.7.0.00.00 - Adiantamentos a Fornecedores</v>
      </c>
      <c r="B766" s="5" t="s">
        <v>122</v>
      </c>
      <c r="C766" s="6">
        <v>7465082.8399999999</v>
      </c>
    </row>
    <row r="767" spans="1:3" ht="25.5">
      <c r="A767" t="str">
        <f t="shared" si="12"/>
        <v>1.1.5.7.1.00.00 - Adiantamentos a Fornecedores - Consolidação</v>
      </c>
      <c r="B767" s="3" t="s">
        <v>123</v>
      </c>
      <c r="C767" s="4">
        <v>7465082.8399999999</v>
      </c>
    </row>
    <row r="768" spans="1:3">
      <c r="A768" t="str">
        <f t="shared" si="12"/>
        <v>1.1.5.8.0.00.00 - Outros Estoques</v>
      </c>
      <c r="B768" s="5" t="s">
        <v>124</v>
      </c>
      <c r="C768" s="6">
        <v>644580255.26999998</v>
      </c>
    </row>
    <row r="769" spans="1:3">
      <c r="A769" t="str">
        <f t="shared" si="12"/>
        <v>1.1.5.8.1.00.00 - Outros Estoques - Consolidação</v>
      </c>
      <c r="B769" s="3" t="s">
        <v>125</v>
      </c>
      <c r="C769" s="4">
        <v>644580255.26999998</v>
      </c>
    </row>
    <row r="770" spans="1:3">
      <c r="A770" t="str">
        <f t="shared" si="12"/>
        <v>1.1.5.9.0.00.00 - (-) Ajuste de Perdas de Estoques</v>
      </c>
      <c r="B770" s="5" t="s">
        <v>126</v>
      </c>
      <c r="C770" s="6">
        <v>0</v>
      </c>
    </row>
    <row r="771" spans="1:3" ht="25.5">
      <c r="A771" t="str">
        <f t="shared" si="12"/>
        <v>1.1.5.9.1.00.00 - (-) Ajuste de Perdas de Estoques - Consolidação</v>
      </c>
      <c r="B771" s="3" t="s">
        <v>127</v>
      </c>
      <c r="C771" s="4">
        <v>0</v>
      </c>
    </row>
    <row r="772" spans="1:3" ht="25.5">
      <c r="A772" t="str">
        <f t="shared" si="12"/>
        <v>1.1.9.0.0.00.00 - Variações Patrimoniais Diminutivas Pagas 
 Antecipadamente</v>
      </c>
      <c r="B772" s="5" t="s">
        <v>128</v>
      </c>
      <c r="C772" s="6">
        <v>4308950665.6599998</v>
      </c>
    </row>
    <row r="773" spans="1:3">
      <c r="A773" t="str">
        <f t="shared" si="12"/>
        <v>1.1.9.1.0.00.00 - Prêmios de Seguros a Apropriar</v>
      </c>
      <c r="B773" s="3" t="s">
        <v>129</v>
      </c>
      <c r="C773" s="4">
        <v>5124308.18</v>
      </c>
    </row>
    <row r="774" spans="1:3" ht="25.5">
      <c r="A774" t="str">
        <f t="shared" si="12"/>
        <v>1.1.9.1.1.00.00 - Prêmios de Seguros a Apropriar - Consolidação</v>
      </c>
      <c r="B774" s="5" t="s">
        <v>130</v>
      </c>
      <c r="C774" s="6">
        <v>5124308.18</v>
      </c>
    </row>
    <row r="775" spans="1:3">
      <c r="A775" t="str">
        <f t="shared" si="12"/>
        <v>1.1.9.2.0.00.00 - VPD Financeiras a Apropriar</v>
      </c>
      <c r="B775" s="3" t="s">
        <v>131</v>
      </c>
      <c r="C775" s="4">
        <v>2906.58</v>
      </c>
    </row>
    <row r="776" spans="1:3">
      <c r="A776" t="str">
        <f t="shared" si="12"/>
        <v>1.1.9.2.1.00.00 - VPD Financeiras a Apropriar - Consolidação</v>
      </c>
      <c r="B776" s="5" t="s">
        <v>132</v>
      </c>
      <c r="C776" s="6">
        <v>2906.58</v>
      </c>
    </row>
    <row r="777" spans="1:3">
      <c r="A777" t="str">
        <f t="shared" si="12"/>
        <v>1.1.9.3.0.00.00 - Assinaturas e Anuidades a Apropriar</v>
      </c>
      <c r="B777" s="3" t="s">
        <v>133</v>
      </c>
      <c r="C777" s="4">
        <v>7870638.8600000003</v>
      </c>
    </row>
    <row r="778" spans="1:3" ht="25.5">
      <c r="A778" t="str">
        <f t="shared" si="12"/>
        <v>1.1.9.3.1.00.00 - Assinaturas e Anuidades a Apropriar - Consolidação</v>
      </c>
      <c r="B778" s="5" t="s">
        <v>134</v>
      </c>
      <c r="C778" s="6">
        <v>7870638.8600000003</v>
      </c>
    </row>
    <row r="779" spans="1:3">
      <c r="A779" t="str">
        <f t="shared" si="12"/>
        <v>1.1.9.4.0.00.00 - Alugueis Pagos a Apropriar</v>
      </c>
      <c r="B779" s="3" t="s">
        <v>135</v>
      </c>
      <c r="C779" s="4">
        <v>7881.38</v>
      </c>
    </row>
    <row r="780" spans="1:3">
      <c r="A780" t="str">
        <f t="shared" si="12"/>
        <v>1.1.9.4.1.00.00 - Alugueis Pagos a Apropriar - Consolidação</v>
      </c>
      <c r="B780" s="5" t="s">
        <v>136</v>
      </c>
      <c r="C780" s="6">
        <v>7881.38</v>
      </c>
    </row>
    <row r="781" spans="1:3">
      <c r="A781" t="str">
        <f t="shared" si="12"/>
        <v>1.1.9.5.0.00.00 - Tributos Pagos a Apropriar</v>
      </c>
      <c r="B781" s="3" t="s">
        <v>137</v>
      </c>
      <c r="C781" s="4">
        <v>125494.65</v>
      </c>
    </row>
    <row r="782" spans="1:3">
      <c r="A782" t="str">
        <f t="shared" si="12"/>
        <v>1.1.9.5.1.00.00 - Tributos Pagos a Apropriar - Consolidação</v>
      </c>
      <c r="B782" s="5" t="s">
        <v>138</v>
      </c>
      <c r="C782" s="6">
        <v>125494.65</v>
      </c>
    </row>
    <row r="783" spans="1:3">
      <c r="A783" t="str">
        <f t="shared" si="12"/>
        <v>1.1.9.6.0.00.00 - Contribuições Confederativas a Apropriar</v>
      </c>
      <c r="B783" s="3" t="s">
        <v>139</v>
      </c>
      <c r="C783" s="4">
        <v>0</v>
      </c>
    </row>
    <row r="784" spans="1:3" ht="25.5">
      <c r="A784" t="str">
        <f t="shared" si="12"/>
        <v>1.1.9.6.1.00.00 - Contribuições Confederativas a Apropriar - 
 Consolidação</v>
      </c>
      <c r="B784" s="5" t="s">
        <v>140</v>
      </c>
      <c r="C784" s="6">
        <v>0</v>
      </c>
    </row>
    <row r="785" spans="1:3">
      <c r="A785" t="str">
        <f t="shared" si="12"/>
        <v>1.1.9.7.0.00.00 - Benefícios a Pessoal a Apropriar</v>
      </c>
      <c r="B785" s="3" t="s">
        <v>141</v>
      </c>
      <c r="C785" s="4">
        <v>453463.12</v>
      </c>
    </row>
    <row r="786" spans="1:3" ht="25.5">
      <c r="A786" t="str">
        <f t="shared" si="12"/>
        <v>1.1.9.7.1.00.00 - Benefícios a Pessoal a Apropriar - Consolidação</v>
      </c>
      <c r="B786" s="5" t="s">
        <v>142</v>
      </c>
      <c r="C786" s="6">
        <v>453463.12</v>
      </c>
    </row>
    <row r="787" spans="1:3">
      <c r="A787" t="str">
        <f t="shared" si="12"/>
        <v>1.1.9.8.0.00.00 - Demais VPD a Apropriar</v>
      </c>
      <c r="B787" s="3" t="s">
        <v>143</v>
      </c>
      <c r="C787" s="4">
        <v>4295365972.8900003</v>
      </c>
    </row>
    <row r="788" spans="1:3">
      <c r="A788" t="str">
        <f t="shared" si="12"/>
        <v>1.1.9.8.1.00.00 - Demais VPD a Apropriar - Consolidação</v>
      </c>
      <c r="B788" s="5" t="s">
        <v>144</v>
      </c>
      <c r="C788" s="6">
        <v>4295365972.8900003</v>
      </c>
    </row>
    <row r="789" spans="1:3">
      <c r="A789" t="str">
        <f t="shared" si="12"/>
        <v>1.2.0.0.0.00.00 - Ativo não Circulante</v>
      </c>
      <c r="B789" s="3" t="s">
        <v>145</v>
      </c>
      <c r="C789" s="4">
        <v>711667158593.71997</v>
      </c>
    </row>
    <row r="790" spans="1:3">
      <c r="A790" t="str">
        <f t="shared" si="12"/>
        <v>1.2.1.0.0.00.00 - Ativo Realizável a Longo Prazo</v>
      </c>
      <c r="B790" s="5" t="s">
        <v>146</v>
      </c>
      <c r="C790" s="6">
        <v>289646305962.66998</v>
      </c>
    </row>
    <row r="791" spans="1:3">
      <c r="A791" t="str">
        <f t="shared" si="12"/>
        <v>1.2.1.1.0.00.00 - Créditos a Longo Prazo</v>
      </c>
      <c r="B791" s="3" t="s">
        <v>147</v>
      </c>
      <c r="C791" s="4">
        <v>204839217755.31</v>
      </c>
    </row>
    <row r="792" spans="1:3">
      <c r="A792" t="str">
        <f t="shared" si="12"/>
        <v>1.2.1.1.1.00.00 - Créditos a Longo Prazo - Consolidação</v>
      </c>
      <c r="B792" s="5" t="s">
        <v>148</v>
      </c>
      <c r="C792" s="6">
        <v>222533045657.76999</v>
      </c>
    </row>
    <row r="793" spans="1:3">
      <c r="A793" t="str">
        <f t="shared" si="12"/>
        <v>1.2.1.1.1.01.00 - Créditos Tributários a Receber</v>
      </c>
      <c r="B793" s="3" t="s">
        <v>149</v>
      </c>
      <c r="C793" s="4">
        <v>22568450407.740002</v>
      </c>
    </row>
    <row r="794" spans="1:3">
      <c r="A794" t="str">
        <f t="shared" si="12"/>
        <v>1.2.1.1.1.02.00 - Clientes</v>
      </c>
      <c r="B794" s="5" t="s">
        <v>150</v>
      </c>
      <c r="C794" s="6">
        <v>78377736.769999996</v>
      </c>
    </row>
    <row r="795" spans="1:3" ht="25.5">
      <c r="A795" t="str">
        <f t="shared" si="12"/>
        <v>1.2.1.1.1.03.00 - Empréstimos e Financiamentos Concedidos</v>
      </c>
      <c r="B795" s="3" t="s">
        <v>151</v>
      </c>
      <c r="C795" s="4">
        <v>8698831630.6000004</v>
      </c>
    </row>
    <row r="796" spans="1:3">
      <c r="A796" t="str">
        <f t="shared" si="12"/>
        <v>1.2.1.1.1.04.00 - Dívida Ativa Tributaria</v>
      </c>
      <c r="B796" s="5" t="s">
        <v>152</v>
      </c>
      <c r="C796" s="6">
        <v>470133706489.5</v>
      </c>
    </row>
    <row r="797" spans="1:3">
      <c r="A797" t="str">
        <f t="shared" si="12"/>
        <v>1.2.1.1.1.05.00 - Dívida Ativa não Tributaria</v>
      </c>
      <c r="B797" s="3" t="s">
        <v>153</v>
      </c>
      <c r="C797" s="4">
        <v>9471556774.0799999</v>
      </c>
    </row>
    <row r="798" spans="1:3" ht="25.5">
      <c r="A798" t="str">
        <f t="shared" si="12"/>
        <v>1.2.1.1.1.99.00 - (-) Ajuste de Perdas de Créditos a Longo Prazo</v>
      </c>
      <c r="B798" s="5" t="s">
        <v>154</v>
      </c>
      <c r="C798" s="6">
        <v>288417877380.91998</v>
      </c>
    </row>
    <row r="799" spans="1:3">
      <c r="A799" t="str">
        <f t="shared" si="12"/>
        <v>1.2.1.1.2.00.00 - Créditos a Longo Prazo - Intra OFSS</v>
      </c>
      <c r="B799" s="3" t="s">
        <v>155</v>
      </c>
      <c r="C799" s="4">
        <v>172717313.53</v>
      </c>
    </row>
    <row r="800" spans="1:3">
      <c r="A800" t="str">
        <f t="shared" si="12"/>
        <v>1.2.1.1.2.01.00 - Créditos Tributários a Receber</v>
      </c>
      <c r="B800" s="5" t="s">
        <v>156</v>
      </c>
      <c r="C800" s="6">
        <v>0</v>
      </c>
    </row>
    <row r="801" spans="1:3">
      <c r="A801" t="str">
        <f t="shared" si="12"/>
        <v>1.2.1.1.2.02.00 - Clientes</v>
      </c>
      <c r="B801" s="3" t="s">
        <v>157</v>
      </c>
      <c r="C801" s="4">
        <v>0</v>
      </c>
    </row>
    <row r="802" spans="1:3" ht="25.5">
      <c r="A802" t="str">
        <f t="shared" si="12"/>
        <v>1.2.1.1.2.03.00 - Empréstimos e Financiamentos Concedidos</v>
      </c>
      <c r="B802" s="5" t="s">
        <v>158</v>
      </c>
      <c r="C802" s="6">
        <v>90858481.859999999</v>
      </c>
    </row>
    <row r="803" spans="1:3">
      <c r="A803" t="str">
        <f t="shared" si="12"/>
        <v>1.2.1.1.2.04.00 - Dívida Ativa Tributaria</v>
      </c>
      <c r="B803" s="3" t="s">
        <v>159</v>
      </c>
      <c r="C803" s="4">
        <v>36009042.469999999</v>
      </c>
    </row>
    <row r="804" spans="1:3">
      <c r="A804" t="str">
        <f t="shared" si="12"/>
        <v>1.2.1.1.2.05.00 - Dívida Ativa não Tributaria</v>
      </c>
      <c r="B804" s="5" t="s">
        <v>160</v>
      </c>
      <c r="C804" s="6">
        <v>45849789.200000003</v>
      </c>
    </row>
    <row r="805" spans="1:3" ht="25.5">
      <c r="A805" t="str">
        <f t="shared" si="12"/>
        <v>1.2.1.1.2.99.00 - (-) Ajuste de Perdas de Créditos a Longo Prazo</v>
      </c>
      <c r="B805" s="3" t="s">
        <v>161</v>
      </c>
      <c r="C805" s="4">
        <v>0</v>
      </c>
    </row>
    <row r="806" spans="1:3">
      <c r="A806" t="str">
        <f t="shared" si="12"/>
        <v>1.2.1.1.3.00.00 - Créditos a Longo Prazo - Inter OFSS - União</v>
      </c>
      <c r="B806" s="5" t="s">
        <v>162</v>
      </c>
      <c r="C806" s="6">
        <v>-17886947297.830002</v>
      </c>
    </row>
    <row r="807" spans="1:3">
      <c r="A807" t="str">
        <f t="shared" si="12"/>
        <v>1.2.1.1.3.01.00 - Créditos Tributários a Receber</v>
      </c>
      <c r="B807" s="3" t="s">
        <v>163</v>
      </c>
      <c r="C807" s="4">
        <v>0</v>
      </c>
    </row>
    <row r="808" spans="1:3">
      <c r="A808" t="str">
        <f t="shared" ref="A808:A871" si="13">TRIM(B808)</f>
        <v>1.2.1.1.3.02.00 - Clientes</v>
      </c>
      <c r="B808" s="5" t="s">
        <v>164</v>
      </c>
      <c r="C808" s="6">
        <v>0</v>
      </c>
    </row>
    <row r="809" spans="1:3" ht="25.5">
      <c r="A809" t="str">
        <f t="shared" si="13"/>
        <v>1.2.1.1.3.03.00 - Empréstimos e Financiamentos Concedidos</v>
      </c>
      <c r="B809" s="3" t="s">
        <v>165</v>
      </c>
      <c r="C809" s="4">
        <v>0</v>
      </c>
    </row>
    <row r="810" spans="1:3">
      <c r="A810" t="str">
        <f t="shared" si="13"/>
        <v>1.2.1.1.3.04.00 - Dívida Ativa Tributaria</v>
      </c>
      <c r="B810" s="5" t="s">
        <v>166</v>
      </c>
      <c r="C810" s="6">
        <v>0</v>
      </c>
    </row>
    <row r="811" spans="1:3">
      <c r="A811" t="str">
        <f t="shared" si="13"/>
        <v>1.2.1.1.3.05.00 - Dívida Ativa não Tributaria</v>
      </c>
      <c r="B811" s="3" t="s">
        <v>167</v>
      </c>
      <c r="C811" s="4">
        <v>414813.76</v>
      </c>
    </row>
    <row r="812" spans="1:3" ht="25.5">
      <c r="A812" t="str">
        <f t="shared" si="13"/>
        <v>1.2.1.1.3.99.00 - (-) Ajuste de Perdas de Créditos a Longo Prazo</v>
      </c>
      <c r="B812" s="5" t="s">
        <v>168</v>
      </c>
      <c r="C812" s="6">
        <v>17887362111.59</v>
      </c>
    </row>
    <row r="813" spans="1:3">
      <c r="A813" t="str">
        <f t="shared" si="13"/>
        <v>1.2.1.1.4.00.00 - Créditos a Longo Prazo - Inter OFSS - Estado</v>
      </c>
      <c r="B813" s="3" t="s">
        <v>169</v>
      </c>
      <c r="C813" s="4">
        <v>0</v>
      </c>
    </row>
    <row r="814" spans="1:3">
      <c r="A814" t="str">
        <f t="shared" si="13"/>
        <v>1.2.1.1.4.01.00 - Créditos Tributários a Receber</v>
      </c>
      <c r="B814" s="5" t="s">
        <v>170</v>
      </c>
      <c r="C814" s="6">
        <v>0</v>
      </c>
    </row>
    <row r="815" spans="1:3">
      <c r="A815" t="str">
        <f t="shared" si="13"/>
        <v>1.2.1.1.4.02.00 - Clientes</v>
      </c>
      <c r="B815" s="3" t="s">
        <v>171</v>
      </c>
      <c r="C815" s="4">
        <v>0</v>
      </c>
    </row>
    <row r="816" spans="1:3" ht="25.5">
      <c r="A816" t="str">
        <f t="shared" si="13"/>
        <v>1.2.1.1.4.03.00 - Empréstimos e Financiamentos Concedidos</v>
      </c>
      <c r="B816" s="5" t="s">
        <v>172</v>
      </c>
      <c r="C816" s="6">
        <v>0</v>
      </c>
    </row>
    <row r="817" spans="1:3">
      <c r="A817" t="str">
        <f t="shared" si="13"/>
        <v>1.2.1.1.4.04.00 - Dívida Ativa Tributaria</v>
      </c>
      <c r="B817" s="3" t="s">
        <v>173</v>
      </c>
      <c r="C817" s="4">
        <v>0</v>
      </c>
    </row>
    <row r="818" spans="1:3">
      <c r="A818" t="str">
        <f t="shared" si="13"/>
        <v>1.2.1.1.4.05.00 - Dívida Ativa não Tributaria</v>
      </c>
      <c r="B818" s="5" t="s">
        <v>174</v>
      </c>
      <c r="C818" s="6">
        <v>0</v>
      </c>
    </row>
    <row r="819" spans="1:3" ht="25.5">
      <c r="A819" t="str">
        <f t="shared" si="13"/>
        <v>1.2.1.1.4.99.00 - (-) Ajuste de Perdas de Créditos a Longo Prazo</v>
      </c>
      <c r="B819" s="3" t="s">
        <v>175</v>
      </c>
      <c r="C819" s="4">
        <v>0</v>
      </c>
    </row>
    <row r="820" spans="1:3" ht="25.5">
      <c r="A820" t="str">
        <f t="shared" si="13"/>
        <v>1.2.1.1.5.00.00 - Créditos a Longo Prazo - Inter OFSS - Município</v>
      </c>
      <c r="B820" s="5" t="s">
        <v>176</v>
      </c>
      <c r="C820" s="6">
        <v>20402081.84</v>
      </c>
    </row>
    <row r="821" spans="1:3">
      <c r="A821" t="str">
        <f t="shared" si="13"/>
        <v>1.2.1.1.5.01.00 - Créditos Tributários a Receber</v>
      </c>
      <c r="B821" s="3" t="s">
        <v>177</v>
      </c>
      <c r="C821" s="4">
        <v>0</v>
      </c>
    </row>
    <row r="822" spans="1:3">
      <c r="A822" t="str">
        <f t="shared" si="13"/>
        <v>1.2.1.1.5.02.00 - Clientes</v>
      </c>
      <c r="B822" s="5" t="s">
        <v>178</v>
      </c>
      <c r="C822" s="6">
        <v>0</v>
      </c>
    </row>
    <row r="823" spans="1:3" ht="25.5">
      <c r="A823" t="str">
        <f t="shared" si="13"/>
        <v>1.2.1.1.5.03.00 - Empréstimos e Financiamentos Concedidos</v>
      </c>
      <c r="B823" s="3" t="s">
        <v>179</v>
      </c>
      <c r="C823" s="4">
        <v>2719053.78</v>
      </c>
    </row>
    <row r="824" spans="1:3">
      <c r="A824" t="str">
        <f t="shared" si="13"/>
        <v>1.2.1.1.5.04.00 - Dívida Ativa Tributaria</v>
      </c>
      <c r="B824" s="5" t="s">
        <v>180</v>
      </c>
      <c r="C824" s="6">
        <v>17683028.059999999</v>
      </c>
    </row>
    <row r="825" spans="1:3">
      <c r="A825" t="str">
        <f t="shared" si="13"/>
        <v>1.2.1.1.5.05.00 - Dívida Ativa não Tributaria</v>
      </c>
      <c r="B825" s="3" t="s">
        <v>181</v>
      </c>
      <c r="C825" s="4">
        <v>0</v>
      </c>
    </row>
    <row r="826" spans="1:3" ht="25.5">
      <c r="A826" t="str">
        <f t="shared" si="13"/>
        <v>1.2.1.1.5.99.00 - (-) Ajuste de Perdas de Créditos a Longo Prazo</v>
      </c>
      <c r="B826" s="5" t="s">
        <v>182</v>
      </c>
      <c r="C826" s="6">
        <v>0</v>
      </c>
    </row>
    <row r="827" spans="1:3">
      <c r="A827" t="str">
        <f t="shared" si="13"/>
        <v>1.2.1.2.0.00.00 - Demais Créditos e Valores a Longo Prazo</v>
      </c>
      <c r="B827" s="3" t="s">
        <v>183</v>
      </c>
      <c r="C827" s="4">
        <v>80217328599.639999</v>
      </c>
    </row>
    <row r="828" spans="1:3" ht="25.5">
      <c r="A828" t="str">
        <f t="shared" si="13"/>
        <v>1.2.1.2.1.00.00 - Demais Créditos e Valores a Longo Prazo - 
 Consolidação</v>
      </c>
      <c r="B828" s="5" t="s">
        <v>184</v>
      </c>
      <c r="C828" s="6">
        <v>80217328599.639999</v>
      </c>
    </row>
    <row r="829" spans="1:3" ht="25.5">
      <c r="A829" t="str">
        <f t="shared" si="13"/>
        <v>1.2.1.2.1.01.00 - Adiantamentos Concedidos a Pessoal e a Terceiros</v>
      </c>
      <c r="B829" s="3" t="s">
        <v>185</v>
      </c>
      <c r="C829" s="4">
        <v>250598949.69999999</v>
      </c>
    </row>
    <row r="830" spans="1:3">
      <c r="A830" t="str">
        <f t="shared" si="13"/>
        <v>1.2.1.2.1.02.00 - Tributos a Recuperar/Compensar</v>
      </c>
      <c r="B830" s="5" t="s">
        <v>186</v>
      </c>
      <c r="C830" s="6">
        <v>8827211.8599999994</v>
      </c>
    </row>
    <row r="831" spans="1:3" ht="38.25">
      <c r="A831" t="str">
        <f t="shared" si="13"/>
        <v>1.2.1.2.1.03.00 - Créditos a Receber por Descentralização da 
 Prestação de Serviços Públicos</v>
      </c>
      <c r="B831" s="3" t="s">
        <v>187</v>
      </c>
      <c r="C831" s="4">
        <v>799431485.33000004</v>
      </c>
    </row>
    <row r="832" spans="1:3" ht="38.25">
      <c r="A832" t="str">
        <f t="shared" si="13"/>
        <v>1.2.1.2.1.04.00 - Créditos por Danos ao Patrimônio Provenientes de 
 Créditos Administrativos</v>
      </c>
      <c r="B832" s="5" t="s">
        <v>188</v>
      </c>
      <c r="C832" s="6">
        <v>101128015.67</v>
      </c>
    </row>
    <row r="833" spans="1:3" ht="38.25">
      <c r="A833" t="str">
        <f t="shared" si="13"/>
        <v>1.2.1.2.1.05.00 - Créditos por Danos ao Patrimônio Apurados em 
 Tomada de Contas Especial</v>
      </c>
      <c r="B833" s="3" t="s">
        <v>189</v>
      </c>
      <c r="C833" s="4">
        <v>0</v>
      </c>
    </row>
    <row r="834" spans="1:3" ht="25.5">
      <c r="A834" t="str">
        <f t="shared" si="13"/>
        <v>1.2.1.2.1.06.00 - Depósitos Restituíveis e Valores Vinculados</v>
      </c>
      <c r="B834" s="5" t="s">
        <v>190</v>
      </c>
      <c r="C834" s="6">
        <v>1265782575.22</v>
      </c>
    </row>
    <row r="835" spans="1:3" ht="25.5">
      <c r="A835" t="str">
        <f t="shared" si="13"/>
        <v>1.2.1.2.1.98.00 - Outros Créditos a Receber e Valores a Longo Prazo</v>
      </c>
      <c r="B835" s="3" t="s">
        <v>191</v>
      </c>
      <c r="C835" s="4">
        <v>80058243711.059998</v>
      </c>
    </row>
    <row r="836" spans="1:3" ht="38.25">
      <c r="A836" t="str">
        <f t="shared" si="13"/>
        <v>1.2.1.2.1.99.00 - (-) Ajuste de Perdas de Demais Créditos e Valores 
 a Longo Prazo</v>
      </c>
      <c r="B836" s="5" t="s">
        <v>192</v>
      </c>
      <c r="C836" s="6">
        <v>2266683349.1999998</v>
      </c>
    </row>
    <row r="837" spans="1:3" ht="25.5">
      <c r="A837" t="str">
        <f t="shared" si="13"/>
        <v>1.2.1.3.0.00.00 - Investimentos e Aplicações Temporárias a Longo 
 Prazo</v>
      </c>
      <c r="B837" s="3" t="s">
        <v>193</v>
      </c>
      <c r="C837" s="4">
        <v>4406141861.4300003</v>
      </c>
    </row>
    <row r="838" spans="1:3" ht="38.25">
      <c r="A838" t="str">
        <f t="shared" si="13"/>
        <v>1.2.1.3.1.00.00 - Investimentos e Aplicações Temporárias a Longo 
 Prazo - Consolidação</v>
      </c>
      <c r="B838" s="5" t="s">
        <v>194</v>
      </c>
      <c r="C838" s="6">
        <v>4406141861.4300003</v>
      </c>
    </row>
    <row r="839" spans="1:3">
      <c r="A839" t="str">
        <f t="shared" si="13"/>
        <v>1.2.1.3.1.01.00 - Títulos e Valores Mobiliários</v>
      </c>
      <c r="B839" s="3" t="s">
        <v>195</v>
      </c>
      <c r="C839" s="4">
        <v>4392867849.9099998</v>
      </c>
    </row>
    <row r="840" spans="1:3" ht="25.5">
      <c r="A840" t="str">
        <f t="shared" si="13"/>
        <v>1.2.1.3.1.02.00 - Aplicação Temporária em Metais Preciosos</v>
      </c>
      <c r="B840" s="5" t="s">
        <v>196</v>
      </c>
      <c r="C840" s="6">
        <v>6821.28</v>
      </c>
    </row>
    <row r="841" spans="1:3">
      <c r="A841" t="str">
        <f t="shared" si="13"/>
        <v>1.2.1.3.1.03.00 - Aplicações em Segmento de Imóveis</v>
      </c>
      <c r="B841" s="3" t="s">
        <v>197</v>
      </c>
      <c r="C841" s="4">
        <v>15012384.199999999</v>
      </c>
    </row>
    <row r="842" spans="1:3" ht="25.5">
      <c r="A842" t="str">
        <f t="shared" si="13"/>
        <v>1.2.1.3.1.99.00 - (-) Ajuste de Perdas de Investimentos e 
 Aplicações Temporárias a Longo Prazo</v>
      </c>
      <c r="B842" s="5" t="s">
        <v>198</v>
      </c>
      <c r="C842" s="6">
        <v>1745193.96</v>
      </c>
    </row>
    <row r="843" spans="1:3">
      <c r="A843" t="str">
        <f t="shared" si="13"/>
        <v>1.2.1.4.0.00.00 - Estoques</v>
      </c>
      <c r="B843" s="3" t="s">
        <v>199</v>
      </c>
      <c r="C843" s="4">
        <v>76488881.609999999</v>
      </c>
    </row>
    <row r="844" spans="1:3">
      <c r="A844" t="str">
        <f t="shared" si="13"/>
        <v>1.2.1.4.1.00.00 - Estoques - Consolidação</v>
      </c>
      <c r="B844" s="5" t="s">
        <v>200</v>
      </c>
      <c r="C844" s="6">
        <v>76488881.609999999</v>
      </c>
    </row>
    <row r="845" spans="1:3">
      <c r="A845" t="str">
        <f t="shared" si="13"/>
        <v>1.2.1.4.1.01.00 - Mercadorias para Revenda</v>
      </c>
      <c r="B845" s="3" t="s">
        <v>201</v>
      </c>
      <c r="C845" s="4">
        <v>0</v>
      </c>
    </row>
    <row r="846" spans="1:3">
      <c r="A846" t="str">
        <f t="shared" si="13"/>
        <v>1.2.1.4.1.02.00 - Produtos e Serviços Acabados</v>
      </c>
      <c r="B846" s="5" t="s">
        <v>202</v>
      </c>
      <c r="C846" s="6">
        <v>0</v>
      </c>
    </row>
    <row r="847" spans="1:3">
      <c r="A847" t="str">
        <f t="shared" si="13"/>
        <v>1.2.1.4.1.03.00 - Produtos e Serviços em Elaboração</v>
      </c>
      <c r="B847" s="3" t="s">
        <v>203</v>
      </c>
      <c r="C847" s="4">
        <v>0</v>
      </c>
    </row>
    <row r="848" spans="1:3">
      <c r="A848" t="str">
        <f t="shared" si="13"/>
        <v>1.2.1.4.1.04.00 - Matérias-Primas</v>
      </c>
      <c r="B848" s="5" t="s">
        <v>204</v>
      </c>
      <c r="C848" s="6">
        <v>0</v>
      </c>
    </row>
    <row r="849" spans="1:3">
      <c r="A849" t="str">
        <f t="shared" si="13"/>
        <v>1.2.1.4.1.05.00 - Materiais em Trânsito</v>
      </c>
      <c r="B849" s="3" t="s">
        <v>205</v>
      </c>
      <c r="C849" s="4">
        <v>0</v>
      </c>
    </row>
    <row r="850" spans="1:3">
      <c r="A850" t="str">
        <f t="shared" si="13"/>
        <v>1.2.1.4.1.06.00 - Almoxarifado</v>
      </c>
      <c r="B850" s="5" t="s">
        <v>206</v>
      </c>
      <c r="C850" s="6">
        <v>0</v>
      </c>
    </row>
    <row r="851" spans="1:3">
      <c r="A851" t="str">
        <f t="shared" si="13"/>
        <v>1.2.1.4.1.07.00 - Adiantamentos a Fornecedores</v>
      </c>
      <c r="B851" s="3" t="s">
        <v>207</v>
      </c>
      <c r="C851" s="4">
        <v>0</v>
      </c>
    </row>
    <row r="852" spans="1:3">
      <c r="A852" t="str">
        <f t="shared" si="13"/>
        <v>1.2.1.4.1.98.00 - Outros Estoques</v>
      </c>
      <c r="B852" s="5" t="s">
        <v>208</v>
      </c>
      <c r="C852" s="6">
        <v>76488881.609999999</v>
      </c>
    </row>
    <row r="853" spans="1:3">
      <c r="A853" t="str">
        <f t="shared" si="13"/>
        <v>1.2.1.4.1.99.00 - (-) Ajuste de Perdas de Estoques</v>
      </c>
      <c r="B853" s="3" t="s">
        <v>209</v>
      </c>
      <c r="C853" s="4">
        <v>0</v>
      </c>
    </row>
    <row r="854" spans="1:3" ht="25.5">
      <c r="A854" t="str">
        <f t="shared" si="13"/>
        <v>1.2.1.9.0.00.00 - Variações Patrimoniais Diminutivas Pagas 
 Antecipadamente</v>
      </c>
      <c r="B854" s="5" t="s">
        <v>210</v>
      </c>
      <c r="C854" s="6">
        <v>107128864.68000001</v>
      </c>
    </row>
    <row r="855" spans="1:3" ht="25.5">
      <c r="A855" t="str">
        <f t="shared" si="13"/>
        <v>1.2.1.9.1.00.00 - Variações Patrimoniais Diminutivas Pagas 
 Antecipadamente - Consolidação</v>
      </c>
      <c r="B855" s="3" t="s">
        <v>211</v>
      </c>
      <c r="C855" s="4">
        <v>107128864.68000001</v>
      </c>
    </row>
    <row r="856" spans="1:3">
      <c r="A856" t="str">
        <f t="shared" si="13"/>
        <v>1.2.1.9.1.01.00 - Prêmios de Seguros a Apropriar</v>
      </c>
      <c r="B856" s="5" t="s">
        <v>212</v>
      </c>
      <c r="C856" s="6">
        <v>325204.45</v>
      </c>
    </row>
    <row r="857" spans="1:3">
      <c r="A857" t="str">
        <f t="shared" si="13"/>
        <v>1.2.1.9.1.02.00 - VPD Financeiras a Apropriar</v>
      </c>
      <c r="B857" s="3" t="s">
        <v>213</v>
      </c>
      <c r="C857" s="4">
        <v>0</v>
      </c>
    </row>
    <row r="858" spans="1:3">
      <c r="A858" t="str">
        <f t="shared" si="13"/>
        <v>1.2.1.9.1.03.00 - Assinaturas e Anuidades a Apropriar</v>
      </c>
      <c r="B858" s="5" t="s">
        <v>214</v>
      </c>
      <c r="C858" s="6">
        <v>522997.29</v>
      </c>
    </row>
    <row r="859" spans="1:3">
      <c r="A859" t="str">
        <f t="shared" si="13"/>
        <v>1.2.1.9.1.04.00 - Alugueis Pagos a Apropriar</v>
      </c>
      <c r="B859" s="3" t="s">
        <v>215</v>
      </c>
      <c r="C859" s="4">
        <v>0</v>
      </c>
    </row>
    <row r="860" spans="1:3">
      <c r="A860" t="str">
        <f t="shared" si="13"/>
        <v>1.2.1.9.1.05.00 - Tributos Pagos a Apropriar</v>
      </c>
      <c r="B860" s="5" t="s">
        <v>216</v>
      </c>
      <c r="C860" s="6">
        <v>109734.66</v>
      </c>
    </row>
    <row r="861" spans="1:3">
      <c r="A861" t="str">
        <f t="shared" si="13"/>
        <v>1.2.1.9.1.06.00 - Contribuições Confederativas a Apropriar</v>
      </c>
      <c r="B861" s="3" t="s">
        <v>217</v>
      </c>
      <c r="C861" s="4">
        <v>0</v>
      </c>
    </row>
    <row r="862" spans="1:3">
      <c r="A862" t="str">
        <f t="shared" si="13"/>
        <v>1.2.1.9.1.07.00 - Benefícios a Apropriar</v>
      </c>
      <c r="B862" s="5" t="s">
        <v>218</v>
      </c>
      <c r="C862" s="6">
        <v>0</v>
      </c>
    </row>
    <row r="863" spans="1:3">
      <c r="A863" t="str">
        <f t="shared" si="13"/>
        <v>1.2.1.9.1.99.00 - Demais VPD a Apropriar</v>
      </c>
      <c r="B863" s="3" t="s">
        <v>219</v>
      </c>
      <c r="C863" s="4">
        <v>106170928.28</v>
      </c>
    </row>
    <row r="864" spans="1:3">
      <c r="A864" t="str">
        <f t="shared" si="13"/>
        <v>1.2.2.0.0.00.00 - Investimentos</v>
      </c>
      <c r="B864" s="5" t="s">
        <v>220</v>
      </c>
      <c r="C864" s="6">
        <v>179711669442.92001</v>
      </c>
    </row>
    <row r="865" spans="1:3">
      <c r="A865" t="str">
        <f t="shared" si="13"/>
        <v>1.2.2.1.0.00.00 - Participações Permanentes</v>
      </c>
      <c r="B865" s="3" t="s">
        <v>221</v>
      </c>
      <c r="C865" s="4">
        <v>73241174220.979996</v>
      </c>
    </row>
    <row r="866" spans="1:3">
      <c r="A866" t="str">
        <f t="shared" si="13"/>
        <v>1.2.2.1.1.00.00 - Participações Permanentes - Consolidação</v>
      </c>
      <c r="B866" s="5" t="s">
        <v>222</v>
      </c>
      <c r="C866" s="6">
        <v>72740977426.600006</v>
      </c>
    </row>
    <row r="867" spans="1:3" ht="25.5">
      <c r="A867" t="str">
        <f t="shared" si="13"/>
        <v>1.2.2.1.1.01.00 - Participações Avaliadas pelo Método de 
 Equivalência Patrimonial</v>
      </c>
      <c r="B867" s="3" t="s">
        <v>223</v>
      </c>
      <c r="C867" s="4">
        <v>64027075421.959999</v>
      </c>
    </row>
    <row r="868" spans="1:3" ht="25.5">
      <c r="A868" t="str">
        <f t="shared" si="13"/>
        <v>1.2.2.1.1.02.00 - Participações Avaliadas pelo Método de Custo</v>
      </c>
      <c r="B868" s="5" t="s">
        <v>224</v>
      </c>
      <c r="C868" s="6">
        <v>8713902004.6399994</v>
      </c>
    </row>
    <row r="869" spans="1:3">
      <c r="A869" t="str">
        <f t="shared" si="13"/>
        <v>1.2.2.1.2.00.00 - Participações Permanentes - Intra OFSS</v>
      </c>
      <c r="B869" s="3" t="s">
        <v>225</v>
      </c>
      <c r="C869" s="4">
        <v>499044947.13</v>
      </c>
    </row>
    <row r="870" spans="1:3" ht="25.5">
      <c r="A870" t="str">
        <f t="shared" si="13"/>
        <v>1.2.2.1.2.01.00 - Participações Avaliadas pelo Método de 
 Equivalência Patrimonial</v>
      </c>
      <c r="B870" s="5" t="s">
        <v>226</v>
      </c>
      <c r="C870" s="6">
        <v>493231225.11000001</v>
      </c>
    </row>
    <row r="871" spans="1:3" ht="25.5">
      <c r="A871" t="str">
        <f t="shared" si="13"/>
        <v>1.2.2.1.2.02.00 - Participações Avaliadas pelo Método de Custo</v>
      </c>
      <c r="B871" s="3" t="s">
        <v>227</v>
      </c>
      <c r="C871" s="4">
        <v>5813722.0199999996</v>
      </c>
    </row>
    <row r="872" spans="1:3" ht="25.5">
      <c r="A872" t="str">
        <f t="shared" ref="A872:A935" si="14">TRIM(B872)</f>
        <v>1.2.2.1.3.00.00 - Participações Permanentes - Inter OFSS - União</v>
      </c>
      <c r="B872" s="5" t="s">
        <v>228</v>
      </c>
      <c r="C872" s="6">
        <v>0</v>
      </c>
    </row>
    <row r="873" spans="1:3" ht="25.5">
      <c r="A873" t="str">
        <f t="shared" si="14"/>
        <v>1.2.2.1.3.01.00 - Participações Avaliadas pelo Método de 
 Equivalência Patrimonial</v>
      </c>
      <c r="B873" s="3" t="s">
        <v>229</v>
      </c>
      <c r="C873" s="4">
        <v>0</v>
      </c>
    </row>
    <row r="874" spans="1:3" ht="25.5">
      <c r="A874" t="str">
        <f t="shared" si="14"/>
        <v>1.2.2.1.3.02.00 - Participações Avaliadas pelo Método de Custo</v>
      </c>
      <c r="B874" s="5" t="s">
        <v>230</v>
      </c>
      <c r="C874" s="6">
        <v>0</v>
      </c>
    </row>
    <row r="875" spans="1:3" ht="25.5">
      <c r="A875" t="str">
        <f t="shared" si="14"/>
        <v>1.2.2.1.4.00.00 - Participações Permanentes - Inter OFSS - Estado</v>
      </c>
      <c r="B875" s="3" t="s">
        <v>231</v>
      </c>
      <c r="C875" s="4">
        <v>0</v>
      </c>
    </row>
    <row r="876" spans="1:3" ht="25.5">
      <c r="A876" t="str">
        <f t="shared" si="14"/>
        <v>1.2.2.1.4.01.00 - Participações Avaliadas pelo Método de 
 Equivalência Patrimonial</v>
      </c>
      <c r="B876" s="5" t="s">
        <v>232</v>
      </c>
      <c r="C876" s="6">
        <v>0</v>
      </c>
    </row>
    <row r="877" spans="1:3" ht="25.5">
      <c r="A877" t="str">
        <f t="shared" si="14"/>
        <v>1.2.2.1.4.02.00 - Participações Avaliadas pelo Método de Custo</v>
      </c>
      <c r="B877" s="3" t="s">
        <v>233</v>
      </c>
      <c r="C877" s="4">
        <v>0</v>
      </c>
    </row>
    <row r="878" spans="1:3" ht="25.5">
      <c r="A878" t="str">
        <f t="shared" si="14"/>
        <v>1.2.2.1.5.00.00 - Participações Permanentes - Inter OFSS - Município</v>
      </c>
      <c r="B878" s="5" t="s">
        <v>234</v>
      </c>
      <c r="C878" s="6">
        <v>1151847.25</v>
      </c>
    </row>
    <row r="879" spans="1:3" ht="25.5">
      <c r="A879" t="str">
        <f t="shared" si="14"/>
        <v>1.2.2.1.5.01.00 - Participações Avaliadas pelo Método de 
 Equivalência Patrimonial</v>
      </c>
      <c r="B879" s="3" t="s">
        <v>235</v>
      </c>
      <c r="C879" s="4">
        <v>890428.82</v>
      </c>
    </row>
    <row r="880" spans="1:3" ht="25.5">
      <c r="A880" t="str">
        <f t="shared" si="14"/>
        <v>1.2.2.1.5.02.00 - Participações Avaliadas pelo Método de Custo</v>
      </c>
      <c r="B880" s="5" t="s">
        <v>236</v>
      </c>
      <c r="C880" s="6">
        <v>261418.43</v>
      </c>
    </row>
    <row r="881" spans="1:3">
      <c r="A881" t="str">
        <f t="shared" si="14"/>
        <v>1.2.2.2.0.00.00 - Propriedades para Investimento</v>
      </c>
      <c r="B881" s="3" t="s">
        <v>237</v>
      </c>
      <c r="C881" s="4">
        <v>2563874544.7600002</v>
      </c>
    </row>
    <row r="882" spans="1:3" ht="25.5">
      <c r="A882" t="str">
        <f t="shared" si="14"/>
        <v>1.2.2.2.1.00.00 - Propriedades para Investimento - Consolidação</v>
      </c>
      <c r="B882" s="5" t="s">
        <v>238</v>
      </c>
      <c r="C882" s="6">
        <v>2563874544.7600002</v>
      </c>
    </row>
    <row r="883" spans="1:3">
      <c r="A883" t="str">
        <f t="shared" si="14"/>
        <v>1.2.2.3.0.00.00 - Investimentos do RPPS de Longo Prazo</v>
      </c>
      <c r="B883" s="3" t="s">
        <v>239</v>
      </c>
      <c r="C883" s="4">
        <v>796449747.98000002</v>
      </c>
    </row>
    <row r="884" spans="1:3" ht="25.5">
      <c r="A884" t="str">
        <f t="shared" si="14"/>
        <v>1.2.2.3.1.00.00 - Investimentos do RPPS de Longo Prazo - 
 Consolidação</v>
      </c>
      <c r="B884" s="5" t="s">
        <v>240</v>
      </c>
      <c r="C884" s="6">
        <v>796449747.98000002</v>
      </c>
    </row>
    <row r="885" spans="1:3">
      <c r="A885" t="str">
        <f t="shared" si="14"/>
        <v>1.2.2.7.0.00.00 - Demais Investimentos Permanentes</v>
      </c>
      <c r="B885" s="3" t="s">
        <v>241</v>
      </c>
      <c r="C885" s="4">
        <v>110570909291.34</v>
      </c>
    </row>
    <row r="886" spans="1:3" ht="25.5">
      <c r="A886" t="str">
        <f t="shared" si="14"/>
        <v>1.2.2.7.1.00.00 - Demais Investimentos Permanentes - Consolidação</v>
      </c>
      <c r="B886" s="5" t="s">
        <v>242</v>
      </c>
      <c r="C886" s="6">
        <v>110570909291.34</v>
      </c>
    </row>
    <row r="887" spans="1:3">
      <c r="A887" t="str">
        <f t="shared" si="14"/>
        <v>1.2.2.8.0.00.00 - (-) Depreciação Acumulada de Investimentos</v>
      </c>
      <c r="B887" s="3" t="s">
        <v>243</v>
      </c>
      <c r="C887" s="4">
        <v>0</v>
      </c>
    </row>
    <row r="888" spans="1:3" ht="25.5">
      <c r="A888" t="str">
        <f t="shared" si="14"/>
        <v>1.2.2.8.1.00.00 - (-) Depreciação Acumulada de Investimentos - 
 Consolidação</v>
      </c>
      <c r="B888" s="5" t="s">
        <v>244</v>
      </c>
      <c r="C888" s="6">
        <v>0</v>
      </c>
    </row>
    <row r="889" spans="1:3" ht="38.25">
      <c r="A889" t="str">
        <f t="shared" si="14"/>
        <v>1.2.2.8.1.01.00 - (-) Depreciação Acumulada de Investimentos - 
 Consolidação - Propriedades para Investimento</v>
      </c>
      <c r="B889" s="3" t="s">
        <v>245</v>
      </c>
      <c r="C889" s="4">
        <v>0</v>
      </c>
    </row>
    <row r="890" spans="1:3" ht="25.5">
      <c r="A890" t="str">
        <f t="shared" si="14"/>
        <v>1.2.2.9.0.00.00 - (-) Redução ao Valor Recuperável de Investimentos</v>
      </c>
      <c r="B890" s="5" t="s">
        <v>246</v>
      </c>
      <c r="C890" s="6">
        <v>7460738362.1400003</v>
      </c>
    </row>
    <row r="891" spans="1:3" ht="38.25">
      <c r="A891" t="str">
        <f t="shared" si="14"/>
        <v>1.2.2.9.1.00.00 - (-) Redução ao Valor Recuperável de Investimentos 
 - Consolidação</v>
      </c>
      <c r="B891" s="3" t="s">
        <v>247</v>
      </c>
      <c r="C891" s="4">
        <v>7460738362.1400003</v>
      </c>
    </row>
    <row r="892" spans="1:3" ht="38.25">
      <c r="A892" t="str">
        <f t="shared" si="14"/>
        <v>1.2.2.9.1.01.00 - (-) Redução ao Valor Recuperável de Investimentos 
 - Participações Permanentes</v>
      </c>
      <c r="B892" s="5" t="s">
        <v>248</v>
      </c>
      <c r="C892" s="6">
        <v>7453482110</v>
      </c>
    </row>
    <row r="893" spans="1:3" ht="38.25">
      <c r="A893" t="str">
        <f t="shared" si="14"/>
        <v>1.2.2.9.1.02.00 - (-) Redução ao Valor Recuperável de Propriedades 
 para Investimento</v>
      </c>
      <c r="B893" s="3" t="s">
        <v>249</v>
      </c>
      <c r="C893" s="4">
        <v>0</v>
      </c>
    </row>
    <row r="894" spans="1:3" ht="38.25">
      <c r="A894" t="str">
        <f t="shared" si="14"/>
        <v>1.2.2.9.1.03.00 - (-) Redução ao Valor Recuperável de Investimentos 
 do RPPS</v>
      </c>
      <c r="B894" s="5" t="s">
        <v>250</v>
      </c>
      <c r="C894" s="6">
        <v>7256252.1399999997</v>
      </c>
    </row>
    <row r="895" spans="1:3" ht="38.25">
      <c r="A895" t="str">
        <f t="shared" si="14"/>
        <v>1.2.2.9.1.04.00 - (-) Redução ao Valor Recuperável de Investimentos 
 - Demais Investimentos Permanentes</v>
      </c>
      <c r="B895" s="3" t="s">
        <v>251</v>
      </c>
      <c r="C895" s="4">
        <v>0</v>
      </c>
    </row>
    <row r="896" spans="1:3" ht="38.25">
      <c r="A896" t="str">
        <f t="shared" si="14"/>
        <v>1.2.2.9.2.00.00 - (-) Redução ao Valor Recuperável de Investimentos 
 - Intra OFSS</v>
      </c>
      <c r="B896" s="5" t="s">
        <v>252</v>
      </c>
      <c r="C896" s="6">
        <v>0</v>
      </c>
    </row>
    <row r="897" spans="1:3" ht="38.25">
      <c r="A897" t="str">
        <f t="shared" si="14"/>
        <v>1.2.2.9.2.01.00 - (-) Redução ao Valor Recuperável de Investimentos 
 - Participações Permanentes</v>
      </c>
      <c r="B897" s="3" t="s">
        <v>253</v>
      </c>
      <c r="C897" s="4">
        <v>0</v>
      </c>
    </row>
    <row r="898" spans="1:3" ht="38.25">
      <c r="A898" t="str">
        <f t="shared" si="14"/>
        <v>1.2.2.9.2.04.00 - (-) Redução ao Valor Recuperável de Investimentos 
 - Demais Investimentos Permanentes</v>
      </c>
      <c r="B898" s="5" t="s">
        <v>254</v>
      </c>
      <c r="C898" s="6">
        <v>0</v>
      </c>
    </row>
    <row r="899" spans="1:3" ht="38.25">
      <c r="A899" t="str">
        <f t="shared" si="14"/>
        <v>1.2.2.9.3.00.00 - (-) Redução ao Valor Recuperável de Investimentos 
 - Inter OFSS - União</v>
      </c>
      <c r="B899" s="3" t="s">
        <v>255</v>
      </c>
      <c r="C899" s="4">
        <v>0</v>
      </c>
    </row>
    <row r="900" spans="1:3" ht="38.25">
      <c r="A900" t="str">
        <f t="shared" si="14"/>
        <v>1.2.2.9.3.01.00 - (-) Redução ao Valor Recuperável de Investimentos 
 - Participações Permanentes</v>
      </c>
      <c r="B900" s="5" t="s">
        <v>256</v>
      </c>
      <c r="C900" s="6">
        <v>0</v>
      </c>
    </row>
    <row r="901" spans="1:3" ht="38.25">
      <c r="A901" t="str">
        <f t="shared" si="14"/>
        <v>1.2.2.9.3.04.00 - (-) Redução ao Valor Recuperável de Investimentos 
 - Demais Investimentos Permanentes</v>
      </c>
      <c r="B901" s="3" t="s">
        <v>257</v>
      </c>
      <c r="C901" s="4">
        <v>0</v>
      </c>
    </row>
    <row r="902" spans="1:3" ht="38.25">
      <c r="A902" t="str">
        <f t="shared" si="14"/>
        <v>1.2.2.9.4.00.00 - (-) Redução ao Valor Recuperável de Investimentos 
 - Inter OFSS - Estado</v>
      </c>
      <c r="B902" s="5" t="s">
        <v>258</v>
      </c>
      <c r="C902" s="6">
        <v>0</v>
      </c>
    </row>
    <row r="903" spans="1:3" ht="38.25">
      <c r="A903" t="str">
        <f t="shared" si="14"/>
        <v>1.2.2.9.4.01.00 - (-) Redução ao Valor Recuperável de Investimentos 
 - Participações Permanentes</v>
      </c>
      <c r="B903" s="3" t="s">
        <v>259</v>
      </c>
      <c r="C903" s="4">
        <v>0</v>
      </c>
    </row>
    <row r="904" spans="1:3" ht="38.25">
      <c r="A904" t="str">
        <f t="shared" si="14"/>
        <v>1.2.2.9.4.04.00 - (-) Redução ao Valor Recuperável de Investimentos 
 - Demais Investimentos Permanentes</v>
      </c>
      <c r="B904" s="5" t="s">
        <v>260</v>
      </c>
      <c r="C904" s="6">
        <v>0</v>
      </c>
    </row>
    <row r="905" spans="1:3" ht="38.25">
      <c r="A905" t="str">
        <f t="shared" si="14"/>
        <v>1.2.2.9.5.00.00 - (-) Redução ao Valor Recuperável de Investimentos 
 - Inter OFSS - Município</v>
      </c>
      <c r="B905" s="3" t="s">
        <v>261</v>
      </c>
      <c r="C905" s="4">
        <v>0</v>
      </c>
    </row>
    <row r="906" spans="1:3" ht="38.25">
      <c r="A906" t="str">
        <f t="shared" si="14"/>
        <v>1.2.2.9.5.01.00 - (-) Redução ao Valor Recuperável de Investimentos 
 - Participações Permanentes</v>
      </c>
      <c r="B906" s="5" t="s">
        <v>262</v>
      </c>
      <c r="C906" s="6">
        <v>0</v>
      </c>
    </row>
    <row r="907" spans="1:3" ht="38.25">
      <c r="A907" t="str">
        <f t="shared" si="14"/>
        <v>1.2.2.9.5.04.00 - (-) Redução ao Valor Recuperável de Investimentos 
 - Demais Investimentos Permanentes</v>
      </c>
      <c r="B907" s="3" t="s">
        <v>263</v>
      </c>
      <c r="C907" s="4">
        <v>0</v>
      </c>
    </row>
    <row r="908" spans="1:3">
      <c r="A908" t="str">
        <f t="shared" si="14"/>
        <v>1.2.3.0.0.00.00 - Imobilizado</v>
      </c>
      <c r="B908" s="5" t="s">
        <v>264</v>
      </c>
      <c r="C908" s="6">
        <v>241523895078.32999</v>
      </c>
    </row>
    <row r="909" spans="1:3">
      <c r="A909" t="str">
        <f t="shared" si="14"/>
        <v>1.2.3.1.0.00.00 - Bens Moveis</v>
      </c>
      <c r="B909" s="3" t="s">
        <v>265</v>
      </c>
      <c r="C909" s="4">
        <v>63881488755.949997</v>
      </c>
    </row>
    <row r="910" spans="1:3">
      <c r="A910" t="str">
        <f t="shared" si="14"/>
        <v>1.2.3.1.1.00.00 - Bens Móveis - Consolidação</v>
      </c>
      <c r="B910" s="5" t="s">
        <v>266</v>
      </c>
      <c r="C910" s="6">
        <v>63881488755.949997</v>
      </c>
    </row>
    <row r="911" spans="1:3">
      <c r="A911" t="str">
        <f t="shared" si="14"/>
        <v>1.2.3.2.0.00.00 - Bens Imóveis</v>
      </c>
      <c r="B911" s="3" t="s">
        <v>267</v>
      </c>
      <c r="C911" s="4">
        <v>187737969689.51999</v>
      </c>
    </row>
    <row r="912" spans="1:3">
      <c r="A912" t="str">
        <f t="shared" si="14"/>
        <v>1.2.3.2.1.00.00 - Bens Imóveis - Consolidação</v>
      </c>
      <c r="B912" s="5" t="s">
        <v>268</v>
      </c>
      <c r="C912" s="6">
        <v>187737969689.51999</v>
      </c>
    </row>
    <row r="913" spans="1:3" ht="25.5">
      <c r="A913" t="str">
        <f t="shared" si="14"/>
        <v>1.2.3.8.0.00.00 - (-) Depreciação, Exaustão e Amortização Acumuladas</v>
      </c>
      <c r="B913" s="3" t="s">
        <v>269</v>
      </c>
      <c r="C913" s="4">
        <v>10095155724.18</v>
      </c>
    </row>
    <row r="914" spans="1:3" ht="38.25">
      <c r="A914" t="str">
        <f t="shared" si="14"/>
        <v>1.2.3.8.1.00.00 - (-) Depreciação, Exaustão e Amortização Acumuladas 
 - Consolidação</v>
      </c>
      <c r="B914" s="5" t="s">
        <v>270</v>
      </c>
      <c r="C914" s="6">
        <v>10095155724.18</v>
      </c>
    </row>
    <row r="915" spans="1:3">
      <c r="A915" t="str">
        <f t="shared" si="14"/>
        <v>1.2.3.8.1.01.00 - (-) Depreciação Acumulada - Bens Móveis</v>
      </c>
      <c r="B915" s="3" t="s">
        <v>271</v>
      </c>
      <c r="C915" s="4">
        <v>4870035949.3400002</v>
      </c>
    </row>
    <row r="916" spans="1:3">
      <c r="A916" t="str">
        <f t="shared" si="14"/>
        <v>1.2.3.8.1.02.00 - (-) Depreciação Acumulada - Bens Imóveis</v>
      </c>
      <c r="B916" s="5" t="s">
        <v>272</v>
      </c>
      <c r="C916" s="6">
        <v>5222044493.9899998</v>
      </c>
    </row>
    <row r="917" spans="1:3">
      <c r="A917" t="str">
        <f t="shared" si="14"/>
        <v>1.2.3.8.1.03.00 - (-) Exaustão Acumulada - Bens Móveis</v>
      </c>
      <c r="B917" s="3" t="s">
        <v>273</v>
      </c>
      <c r="C917" s="4">
        <v>57660</v>
      </c>
    </row>
    <row r="918" spans="1:3">
      <c r="A918" t="str">
        <f t="shared" si="14"/>
        <v>1.2.3.8.1.04.00 - (-) Exaustão Acumulada - Bens Imóveis</v>
      </c>
      <c r="B918" s="5" t="s">
        <v>274</v>
      </c>
      <c r="C918" s="6">
        <v>175210.64</v>
      </c>
    </row>
    <row r="919" spans="1:3">
      <c r="A919" t="str">
        <f t="shared" si="14"/>
        <v>1.2.3.8.1.05.00 - (-) Amortização Acumulada - Bens Móveis</v>
      </c>
      <c r="B919" s="3" t="s">
        <v>275</v>
      </c>
      <c r="C919" s="4">
        <v>1212345.3500000001</v>
      </c>
    </row>
    <row r="920" spans="1:3">
      <c r="A920" t="str">
        <f t="shared" si="14"/>
        <v>1.2.3.8.1.06.00 - (-) Amortização Acumulada - Bens Imóveis</v>
      </c>
      <c r="B920" s="5" t="s">
        <v>276</v>
      </c>
      <c r="C920" s="6">
        <v>1630064.86</v>
      </c>
    </row>
    <row r="921" spans="1:3">
      <c r="A921" t="str">
        <f t="shared" si="14"/>
        <v>1.2.3.9.0.00.00 - (-) Redução ao Valor Recuperável de Imobilizado</v>
      </c>
      <c r="B921" s="3" t="s">
        <v>277</v>
      </c>
      <c r="C921" s="4">
        <v>407642.96</v>
      </c>
    </row>
    <row r="922" spans="1:3" ht="38.25">
      <c r="A922" t="str">
        <f t="shared" si="14"/>
        <v>1.2.3.9.1.00.00 - (-) Redução ao Valor Recuperável de Imobilizado - 
 Consolidação</v>
      </c>
      <c r="B922" s="5" t="s">
        <v>278</v>
      </c>
      <c r="C922" s="6">
        <v>407642.96</v>
      </c>
    </row>
    <row r="923" spans="1:3" ht="38.25">
      <c r="A923" t="str">
        <f t="shared" si="14"/>
        <v>1.2.3.9.1.01.00 - (-) Redução ao Valor Recuperável de Imobilizado - 
 Bens Moveis</v>
      </c>
      <c r="B923" s="3" t="s">
        <v>279</v>
      </c>
      <c r="C923" s="4">
        <v>407642.96</v>
      </c>
    </row>
    <row r="924" spans="1:3" ht="38.25">
      <c r="A924" t="str">
        <f t="shared" si="14"/>
        <v>1.2.3.9.1.02.00 - (-) Redução ao Valor Recuperável de Imobilizado - 
 Bens Imóveis</v>
      </c>
      <c r="B924" s="5" t="s">
        <v>280</v>
      </c>
      <c r="C924" s="6">
        <v>0</v>
      </c>
    </row>
    <row r="925" spans="1:3">
      <c r="A925" t="str">
        <f t="shared" si="14"/>
        <v>1.2.4.0.0.00.00 - Intangível</v>
      </c>
      <c r="B925" s="3" t="s">
        <v>281</v>
      </c>
      <c r="C925" s="4">
        <v>785288109.79999995</v>
      </c>
    </row>
    <row r="926" spans="1:3">
      <c r="A926" t="str">
        <f t="shared" si="14"/>
        <v>1.2.4.1.0.00.00 - Softwares</v>
      </c>
      <c r="B926" s="5" t="s">
        <v>282</v>
      </c>
      <c r="C926" s="6">
        <v>510522295.50999999</v>
      </c>
    </row>
    <row r="927" spans="1:3">
      <c r="A927" t="str">
        <f t="shared" si="14"/>
        <v>1.2.4.1.1.00.00 - Softwares - Consolidação</v>
      </c>
      <c r="B927" s="3" t="s">
        <v>283</v>
      </c>
      <c r="C927" s="4">
        <v>510522295.50999999</v>
      </c>
    </row>
    <row r="928" spans="1:3">
      <c r="A928" t="str">
        <f t="shared" si="14"/>
        <v>1.2.4.2.0.00.00 - Marcas, Direitos e Patentes Industriais</v>
      </c>
      <c r="B928" s="5" t="s">
        <v>284</v>
      </c>
      <c r="C928" s="6">
        <v>314705599.75999999</v>
      </c>
    </row>
    <row r="929" spans="1:3" ht="25.5">
      <c r="A929" t="str">
        <f t="shared" si="14"/>
        <v>1.2.4.2.1.00.00 - Marcas, Direitos e Patentes Industriais - 
 Consolidação</v>
      </c>
      <c r="B929" s="3" t="s">
        <v>285</v>
      </c>
      <c r="C929" s="4">
        <v>314705599.75999999</v>
      </c>
    </row>
    <row r="930" spans="1:3">
      <c r="A930" t="str">
        <f t="shared" si="14"/>
        <v>1.2.4.3.0.00.00 - Direito de Uso de Imóveis</v>
      </c>
      <c r="B930" s="5" t="s">
        <v>286</v>
      </c>
      <c r="C930" s="6">
        <v>3243573.57</v>
      </c>
    </row>
    <row r="931" spans="1:3">
      <c r="A931" t="str">
        <f t="shared" si="14"/>
        <v>1.2.4.3.1.00.00 - Direito de Uso de Imóveis - Consolidação</v>
      </c>
      <c r="B931" s="3" t="s">
        <v>287</v>
      </c>
      <c r="C931" s="4">
        <v>3243573.57</v>
      </c>
    </row>
    <row r="932" spans="1:3">
      <c r="A932" t="str">
        <f t="shared" si="14"/>
        <v>1.2.4.8.0.00.00 - (-) Amortização Acumulada</v>
      </c>
      <c r="B932" s="5" t="s">
        <v>288</v>
      </c>
      <c r="C932" s="6">
        <v>43183359.039999999</v>
      </c>
    </row>
    <row r="933" spans="1:3">
      <c r="A933" t="str">
        <f t="shared" si="14"/>
        <v>1.2.4.8.1.00.00 - (-) Amortização Acumulada - Consolidação</v>
      </c>
      <c r="B933" s="3" t="s">
        <v>289</v>
      </c>
      <c r="C933" s="4">
        <v>43183359.039999999</v>
      </c>
    </row>
    <row r="934" spans="1:3">
      <c r="A934" t="str">
        <f t="shared" si="14"/>
        <v>1.2.4.8.1.01.00 - (-) Amortização Acumulada - Softwares</v>
      </c>
      <c r="B934" s="5" t="s">
        <v>290</v>
      </c>
      <c r="C934" s="6">
        <v>37310477.520000003</v>
      </c>
    </row>
    <row r="935" spans="1:3" ht="38.25">
      <c r="A935" t="str">
        <f t="shared" si="14"/>
        <v>1.2.4.8.1.02.00 - (-) Amortização Acumulada - Marcas, Direitos e 
 Patentes</v>
      </c>
      <c r="B935" s="3" t="s">
        <v>291</v>
      </c>
      <c r="C935" s="4">
        <v>3916165.91</v>
      </c>
    </row>
    <row r="936" spans="1:3" ht="38.25">
      <c r="A936" t="str">
        <f t="shared" ref="A936:A999" si="15">TRIM(B936)</f>
        <v>1.2.4.8.1.03.00 - (-) Amortização Acumulada - Direito de Uso de 
 Imóveis</v>
      </c>
      <c r="B936" s="5" t="s">
        <v>292</v>
      </c>
      <c r="C936" s="6">
        <v>1956715.61</v>
      </c>
    </row>
    <row r="937" spans="1:3">
      <c r="A937" t="str">
        <f t="shared" si="15"/>
        <v>1.2.4.9.0.00.00 - (-) Redução ao Valor Recuperável de Intangível</v>
      </c>
      <c r="B937" s="3" t="s">
        <v>293</v>
      </c>
      <c r="C937" s="4">
        <v>0</v>
      </c>
    </row>
    <row r="938" spans="1:3" ht="38.25">
      <c r="A938" t="str">
        <f t="shared" si="15"/>
        <v>1.2.4.9.1.00.00 - (-) Redução ao Valor Recuperável de Intangível - 
 Consolidação</v>
      </c>
      <c r="B938" s="5" t="s">
        <v>294</v>
      </c>
      <c r="C938" s="6">
        <v>0</v>
      </c>
    </row>
    <row r="939" spans="1:3" ht="38.25">
      <c r="A939" t="str">
        <f t="shared" si="15"/>
        <v>1.2.4.9.1.01.00 - (-) Redução ao Valor Recuperável de Intangível - 
 Softwares</v>
      </c>
      <c r="B939" s="3" t="s">
        <v>295</v>
      </c>
      <c r="C939" s="4">
        <v>0</v>
      </c>
    </row>
    <row r="940" spans="1:3" ht="38.25">
      <c r="A940" t="str">
        <f t="shared" si="15"/>
        <v>1.2.4.9.1.02.00 - (-) Redução ao Valor Recuperável de Intangível - 
 Marcas, Direitos e Patentes</v>
      </c>
      <c r="B940" s="5" t="s">
        <v>296</v>
      </c>
      <c r="C940" s="6">
        <v>0</v>
      </c>
    </row>
    <row r="941" spans="1:3" ht="38.25">
      <c r="A941" t="str">
        <f t="shared" si="15"/>
        <v>1.2.4.9.1.03.00 - (-) Redução ao Valor Recuperável de Intangível - 
 Direito de Uso</v>
      </c>
      <c r="B941" s="3" t="s">
        <v>297</v>
      </c>
      <c r="C941" s="4">
        <v>0</v>
      </c>
    </row>
    <row r="942" spans="1:3">
      <c r="A942" t="str">
        <f t="shared" si="15"/>
        <v>8.1.1.0.0.00.00 - Execução dos Atos Potenciais Ativos</v>
      </c>
      <c r="B942" s="5" t="s">
        <v>298</v>
      </c>
      <c r="C942" s="6">
        <v>541456421629.76001</v>
      </c>
    </row>
    <row r="943" spans="1:3">
      <c r="A943" t="str">
        <f t="shared" si="15"/>
        <v>Passivo e Patrimônio Líquido</v>
      </c>
      <c r="B943" s="3" t="s">
        <v>299</v>
      </c>
      <c r="C943" s="15"/>
    </row>
    <row r="944" spans="1:3">
      <c r="A944" t="str">
        <f t="shared" si="15"/>
        <v>Passivo e Patrimônio Líquido</v>
      </c>
      <c r="B944" s="5" t="s">
        <v>300</v>
      </c>
      <c r="C944" s="16"/>
    </row>
    <row r="945" spans="1:3">
      <c r="A945" t="str">
        <f t="shared" si="15"/>
        <v>2.0.0.0.0.00.00 - Passivo e Patrimônio Liquido</v>
      </c>
      <c r="B945" s="3" t="s">
        <v>301</v>
      </c>
      <c r="C945" s="4">
        <v>969799625713.35999</v>
      </c>
    </row>
    <row r="946" spans="1:3">
      <c r="A946" t="str">
        <f t="shared" si="15"/>
        <v>2.1.0.0.0.00.00 - Passivo Circulante</v>
      </c>
      <c r="B946" s="5" t="s">
        <v>302</v>
      </c>
      <c r="C946" s="6">
        <v>129832701559.39</v>
      </c>
    </row>
    <row r="947" spans="1:3" ht="25.5">
      <c r="A947" t="str">
        <f t="shared" si="15"/>
        <v>2.1.1.0.0.00.00 - Obrigações Trabalhistas, Previdenciárias e 
 Assistenciais a Pagar a Curto Prazo</v>
      </c>
      <c r="B947" s="3" t="s">
        <v>303</v>
      </c>
      <c r="C947" s="4">
        <v>13825398239.85</v>
      </c>
    </row>
    <row r="948" spans="1:3">
      <c r="A948" t="str">
        <f t="shared" si="15"/>
        <v>2.1.1.1.0.00.00 - Pessoal a Pagar</v>
      </c>
      <c r="B948" s="5" t="s">
        <v>304</v>
      </c>
      <c r="C948" s="6">
        <v>10783511041.48</v>
      </c>
    </row>
    <row r="949" spans="1:3">
      <c r="A949" t="str">
        <f t="shared" si="15"/>
        <v>2.1.1.1.1.00.00 - Pessoal a Pagar - Consolidação</v>
      </c>
      <c r="B949" s="3" t="s">
        <v>305</v>
      </c>
      <c r="C949" s="4">
        <v>10783511041.48</v>
      </c>
    </row>
    <row r="950" spans="1:3">
      <c r="A950" t="str">
        <f t="shared" si="15"/>
        <v>2.1.1.2.0.00.00 - Benefícios Previdenciários a Pagar</v>
      </c>
      <c r="B950" s="5" t="s">
        <v>306</v>
      </c>
      <c r="C950" s="6">
        <v>854928918.36000001</v>
      </c>
    </row>
    <row r="951" spans="1:3" ht="25.5">
      <c r="A951" t="str">
        <f t="shared" si="15"/>
        <v>2.1.1.2.1.00.00 - Benefícios Previdenciários a Pagar - Consolidação</v>
      </c>
      <c r="B951" s="3" t="s">
        <v>307</v>
      </c>
      <c r="C951" s="3">
        <v>854928918.36000001</v>
      </c>
    </row>
    <row r="952" spans="1:3" ht="25.5">
      <c r="A952" t="str">
        <f t="shared" si="15"/>
        <v>2.1.1.2.2.00.00 - Benefícios Previdenciários a Pagar - Intra OFSS</v>
      </c>
      <c r="B952" s="5" t="s">
        <v>308</v>
      </c>
      <c r="C952" s="5">
        <v>0</v>
      </c>
    </row>
    <row r="953" spans="1:3" ht="38.25">
      <c r="A953" t="str">
        <f t="shared" si="15"/>
        <v>2.1.1.2.3.00.00 - Benefícios Previdenciários a Pagar - Inter OFSS - 
 União</v>
      </c>
      <c r="B953" s="3" t="s">
        <v>309</v>
      </c>
      <c r="C953" s="4">
        <v>0</v>
      </c>
    </row>
    <row r="954" spans="1:3" ht="38.25">
      <c r="A954" t="str">
        <f t="shared" si="15"/>
        <v>2.1.1.2.4.00.00 - Benefícios Previdenciários a Pagar - Inter OFSS - 
 Estado</v>
      </c>
      <c r="B954" s="5" t="s">
        <v>310</v>
      </c>
      <c r="C954" s="6">
        <v>0</v>
      </c>
    </row>
    <row r="955" spans="1:3" ht="38.25">
      <c r="A955" t="str">
        <f t="shared" si="15"/>
        <v>2.1.1.2.5.00.00 - Benefícios Previdenciários a Pagar - Inter OFSS - 
 Município</v>
      </c>
      <c r="B955" s="3" t="s">
        <v>311</v>
      </c>
      <c r="C955" s="4">
        <v>0</v>
      </c>
    </row>
    <row r="956" spans="1:3">
      <c r="A956" t="str">
        <f t="shared" si="15"/>
        <v>2.1.1.3.0.00.00 - Benefícios Assistenciais a Pagar</v>
      </c>
      <c r="B956" s="5" t="s">
        <v>312</v>
      </c>
      <c r="C956" s="6">
        <v>6589272.5700000003</v>
      </c>
    </row>
    <row r="957" spans="1:3" ht="25.5">
      <c r="A957" t="str">
        <f t="shared" si="15"/>
        <v>2.1.1.3.1.00.00 - Benefícios Assistenciais a Pagar - Consolidação</v>
      </c>
      <c r="B957" s="3" t="s">
        <v>313</v>
      </c>
      <c r="C957" s="4">
        <v>6589272.5700000003</v>
      </c>
    </row>
    <row r="958" spans="1:3">
      <c r="A958" t="str">
        <f t="shared" si="15"/>
        <v>2.1.1.4.0.00.00 - Encargos Sociais a Pagar</v>
      </c>
      <c r="B958" s="5" t="s">
        <v>314</v>
      </c>
      <c r="C958" s="6">
        <v>2180369007.4400001</v>
      </c>
    </row>
    <row r="959" spans="1:3">
      <c r="A959" t="str">
        <f t="shared" si="15"/>
        <v>2.1.1.4.1.00.00 - Encargos Sociais a Pagar - Consolidação</v>
      </c>
      <c r="B959" s="3" t="s">
        <v>315</v>
      </c>
      <c r="C959" s="4">
        <v>342670829.37</v>
      </c>
    </row>
    <row r="960" spans="1:3">
      <c r="A960" t="str">
        <f t="shared" si="15"/>
        <v>2.1.1.4.2.00.00 - Encargos Sociais a Pagar - Intra OFSS</v>
      </c>
      <c r="B960" s="5" t="s">
        <v>316</v>
      </c>
      <c r="C960" s="6">
        <v>1253965016.76</v>
      </c>
    </row>
    <row r="961" spans="1:3" ht="25.5">
      <c r="A961" t="str">
        <f t="shared" si="15"/>
        <v>2.1.1.4.3.00.00 - Encargos Sociais a Pagar - Inter OFSS - União</v>
      </c>
      <c r="B961" s="3" t="s">
        <v>317</v>
      </c>
      <c r="C961" s="4">
        <v>583514604.00999999</v>
      </c>
    </row>
    <row r="962" spans="1:3" ht="25.5">
      <c r="A962" t="str">
        <f t="shared" si="15"/>
        <v>2.1.1.4.4.00.00 - Encargos Sociais a Pagar - Inter OFSS - Estado</v>
      </c>
      <c r="B962" s="5" t="s">
        <v>318</v>
      </c>
      <c r="C962" s="6">
        <v>5570.71</v>
      </c>
    </row>
    <row r="963" spans="1:3" ht="25.5">
      <c r="A963" t="str">
        <f t="shared" si="15"/>
        <v>2.1.1.4.5.00.00 - Encargos Sociais a Pagar - Inter OFSS - Município</v>
      </c>
      <c r="B963" s="3" t="s">
        <v>319</v>
      </c>
      <c r="C963" s="4">
        <v>212986.59</v>
      </c>
    </row>
    <row r="964" spans="1:3">
      <c r="A964" t="str">
        <f t="shared" si="15"/>
        <v>2.1.2.0.0.00.00 - Empréstimos e Financiamentos a Curto Prazo</v>
      </c>
      <c r="B964" s="5" t="s">
        <v>320</v>
      </c>
      <c r="C964" s="6">
        <v>25090000314.02</v>
      </c>
    </row>
    <row r="965" spans="1:3">
      <c r="A965" t="str">
        <f t="shared" si="15"/>
        <v>2.1.2.1.0.00.00 - Empréstimos a Curto Prazo - Interno</v>
      </c>
      <c r="B965" s="3" t="s">
        <v>321</v>
      </c>
      <c r="C965" s="4">
        <v>22602812817.599998</v>
      </c>
    </row>
    <row r="966" spans="1:3" ht="25.5">
      <c r="A966" t="str">
        <f t="shared" si="15"/>
        <v>2.1.2.1.1.00.00 - Empréstimos a Curto Prazo – Interno - Consolidação</v>
      </c>
      <c r="B966" s="5" t="s">
        <v>322</v>
      </c>
      <c r="C966" s="6">
        <v>18647411385.18</v>
      </c>
    </row>
    <row r="967" spans="1:3" ht="38.25">
      <c r="A967" t="str">
        <f t="shared" si="15"/>
        <v>2.1.2.1.3.00.00 - Empréstimos a Curto Prazo – Interno - Inter OFSS - 
 União</v>
      </c>
      <c r="B967" s="3" t="s">
        <v>323</v>
      </c>
      <c r="C967" s="4">
        <v>3955401432.4200001</v>
      </c>
    </row>
    <row r="968" spans="1:3" ht="38.25">
      <c r="A968" t="str">
        <f t="shared" si="15"/>
        <v>2.1.2.1.4.00.00 - Empréstimos a Curto Prazo - Interno - Inter OFSS - 
 Estado</v>
      </c>
      <c r="B968" s="5" t="s">
        <v>324</v>
      </c>
      <c r="C968" s="6">
        <v>0</v>
      </c>
    </row>
    <row r="969" spans="1:3" ht="38.25">
      <c r="A969" t="str">
        <f t="shared" si="15"/>
        <v>2.1.2.1.5.00.00 - Empréstimos a Curto Prazo - Interno - Inter OFSS - 
 Município</v>
      </c>
      <c r="B969" s="3" t="s">
        <v>325</v>
      </c>
      <c r="C969" s="4">
        <v>0</v>
      </c>
    </row>
    <row r="970" spans="1:3">
      <c r="A970" t="str">
        <f t="shared" si="15"/>
        <v>2.1.2.2.0.00.00 - Empréstimos a Curto Prazo - Externo</v>
      </c>
      <c r="B970" s="5" t="s">
        <v>326</v>
      </c>
      <c r="C970" s="6">
        <v>1374647450.22</v>
      </c>
    </row>
    <row r="971" spans="1:3" ht="25.5">
      <c r="A971" t="str">
        <f t="shared" si="15"/>
        <v>2.1.2.2.1.00.00 - Empréstimos a Curto Prazo - Externo Consolidação</v>
      </c>
      <c r="B971" s="3" t="s">
        <v>327</v>
      </c>
      <c r="C971" s="4">
        <v>1374647450.22</v>
      </c>
    </row>
    <row r="972" spans="1:3">
      <c r="A972" t="str">
        <f t="shared" si="15"/>
        <v>2.1.2.3.0.00.00 - Financiamentos a Curto Prazo - Interno</v>
      </c>
      <c r="B972" s="5" t="s">
        <v>328</v>
      </c>
      <c r="C972" s="6">
        <v>754034861.09000003</v>
      </c>
    </row>
    <row r="973" spans="1:3" ht="25.5">
      <c r="A973" t="str">
        <f t="shared" si="15"/>
        <v>2.1.2.3.1.00.00 - Financiamentos a Curto Prazo- Interno - 
 Consolidação</v>
      </c>
      <c r="B973" s="3" t="s">
        <v>329</v>
      </c>
      <c r="C973" s="4">
        <v>289019686.37</v>
      </c>
    </row>
    <row r="974" spans="1:3" ht="25.5">
      <c r="A974" t="str">
        <f t="shared" si="15"/>
        <v>2.1.2.3.3.00.00 - Financiamentos a Curto Prazo - Interno - Inter 
 OFSS - União</v>
      </c>
      <c r="B974" s="5" t="s">
        <v>330</v>
      </c>
      <c r="C974" s="6">
        <v>465015174.72000003</v>
      </c>
    </row>
    <row r="975" spans="1:3" ht="25.5">
      <c r="A975" t="str">
        <f t="shared" si="15"/>
        <v>2.1.2.3.4.00.00 - Financiamentos a Curto Prazo - Interno - Inter 
 OFSS - Estado</v>
      </c>
      <c r="B975" s="3" t="s">
        <v>331</v>
      </c>
      <c r="C975" s="4">
        <v>0</v>
      </c>
    </row>
    <row r="976" spans="1:3" ht="25.5">
      <c r="A976" t="str">
        <f t="shared" si="15"/>
        <v>2.1.2.3.5.00.00 - Financiamentos a Curto Prazo - Interno - Inter 
 OFSS - Município</v>
      </c>
      <c r="B976" s="5" t="s">
        <v>332</v>
      </c>
      <c r="C976" s="6">
        <v>0</v>
      </c>
    </row>
    <row r="977" spans="1:3">
      <c r="A977" t="str">
        <f t="shared" si="15"/>
        <v>2.1.2.4.0.00.00 - Financiamento a Curto Prazo - Externo</v>
      </c>
      <c r="B977" s="3" t="s">
        <v>333</v>
      </c>
      <c r="C977" s="4">
        <v>274865341.00999999</v>
      </c>
    </row>
    <row r="978" spans="1:3" ht="25.5">
      <c r="A978" t="str">
        <f t="shared" si="15"/>
        <v>2.1.2.4.1.00.00 - Financiamento a Curto Prazo - Externo - 
 Consolidação</v>
      </c>
      <c r="B978" s="5" t="s">
        <v>334</v>
      </c>
      <c r="C978" s="6">
        <v>274865341.00999999</v>
      </c>
    </row>
    <row r="979" spans="1:3" ht="25.5">
      <c r="A979" t="str">
        <f t="shared" si="15"/>
        <v>2.1.2.5.0.00.00 - Juros e Encargos a Pagar de Empréstimos e 
 Financiamentos a Curto Prazo - Interno</v>
      </c>
      <c r="B979" s="3" t="s">
        <v>335</v>
      </c>
      <c r="C979" s="4">
        <v>4076212009.8000002</v>
      </c>
    </row>
    <row r="980" spans="1:3" ht="25.5">
      <c r="A980" t="str">
        <f t="shared" si="15"/>
        <v>2.1.2.5.1.00.00 - Juros e Encargos a Pagar de Empréstimos e 
 Financiamentos a Curto Prazo - Interno - Consolidação</v>
      </c>
      <c r="B980" s="5" t="s">
        <v>336</v>
      </c>
      <c r="C980" s="6">
        <v>582496387.49000001</v>
      </c>
    </row>
    <row r="981" spans="1:3" ht="25.5">
      <c r="A981" t="str">
        <f t="shared" si="15"/>
        <v>2.1.2.5.3.00.00 - Juros e Encargos a Pagar de Empréstimos e 
 Financiamentos a Curto Prazo - Interno - Inter OFSS - União</v>
      </c>
      <c r="B981" s="3" t="s">
        <v>337</v>
      </c>
      <c r="C981" s="4">
        <v>3493715622.3099999</v>
      </c>
    </row>
    <row r="982" spans="1:3" ht="25.5">
      <c r="A982" t="str">
        <f t="shared" si="15"/>
        <v>2.1.2.5.4.00.00 - Juros e Encargos a Pagar de Empréstimos e 
 Financiamentos a Curto Prazo - Interno - Inter OFSS - Estado</v>
      </c>
      <c r="B982" s="5" t="s">
        <v>338</v>
      </c>
      <c r="C982" s="6">
        <v>0</v>
      </c>
    </row>
    <row r="983" spans="1:3" ht="38.25">
      <c r="A983" t="str">
        <f t="shared" si="15"/>
        <v>2.1.2.5.5.00.00 - Juros e Encargos a Pagar de Empréstimos e 
 Financiamentos a Curto Prazo - Interno - Inter OFSS - Município</v>
      </c>
      <c r="B983" s="3" t="s">
        <v>339</v>
      </c>
      <c r="C983" s="4">
        <v>0</v>
      </c>
    </row>
    <row r="984" spans="1:3" ht="25.5">
      <c r="A984" t="str">
        <f t="shared" si="15"/>
        <v>2.1.2.6.0.00.00 - Juros e Encargos a Pagar de Empréstimos e 
 Financiamentos a Curto Prazo - Externo</v>
      </c>
      <c r="B984" s="5" t="s">
        <v>340</v>
      </c>
      <c r="C984" s="6">
        <v>246314914.19999999</v>
      </c>
    </row>
    <row r="985" spans="1:3" ht="25.5">
      <c r="A985" t="str">
        <f t="shared" si="15"/>
        <v>2.1.2.6.1.00.00 - Juros e Encargos a Pagar de Empréstimos e 
 Financiamentos a Curto Prazo - Externo - Consolidação</v>
      </c>
      <c r="B985" s="3" t="s">
        <v>341</v>
      </c>
      <c r="C985" s="4">
        <v>246314914.19999999</v>
      </c>
    </row>
    <row r="986" spans="1:3">
      <c r="A986" t="str">
        <f t="shared" si="15"/>
        <v>2.1.2.8.0.00.00 - (-) Encargos Financeiros a Apropriar - Interno</v>
      </c>
      <c r="B986" s="5" t="s">
        <v>342</v>
      </c>
      <c r="C986" s="6">
        <v>4066581357.7199998</v>
      </c>
    </row>
    <row r="987" spans="1:3" ht="25.5">
      <c r="A987" t="str">
        <f t="shared" si="15"/>
        <v>2.1.2.8.1.00.00 - (-) Encargos Financeiros a Apropriar - Interno - 
 Consolidação</v>
      </c>
      <c r="B987" s="3" t="s">
        <v>343</v>
      </c>
      <c r="C987" s="4">
        <v>589786491.32000005</v>
      </c>
    </row>
    <row r="988" spans="1:3" ht="25.5">
      <c r="A988" t="str">
        <f t="shared" si="15"/>
        <v>2.1.2.8.3.00.00 - (-) Encargos Financeiros a Apropriar - Interno - 
 Inter OFSS - União</v>
      </c>
      <c r="B988" s="5" t="s">
        <v>344</v>
      </c>
      <c r="C988" s="6">
        <v>3476794866.4000001</v>
      </c>
    </row>
    <row r="989" spans="1:3" ht="25.5">
      <c r="A989" t="str">
        <f t="shared" si="15"/>
        <v>2.1.2.8.4.00.00 - (-) Encargos Financeiros a Apropriar - Interno - 
 Inter OFSS - Estado</v>
      </c>
      <c r="B989" s="3" t="s">
        <v>345</v>
      </c>
      <c r="C989" s="4">
        <v>0</v>
      </c>
    </row>
    <row r="990" spans="1:3" ht="25.5">
      <c r="A990" t="str">
        <f t="shared" si="15"/>
        <v>2.1.2.8.5.00.00 - (-) Encargos Financeiros a Apropriar - Interno - 
 Inter OFSS - Município</v>
      </c>
      <c r="B990" s="5" t="s">
        <v>346</v>
      </c>
      <c r="C990" s="6">
        <v>0</v>
      </c>
    </row>
    <row r="991" spans="1:3">
      <c r="A991" t="str">
        <f t="shared" si="15"/>
        <v>2.1.2.9.0.00.00 - (-) Encargos Financeiros a Apropriar - Externo</v>
      </c>
      <c r="B991" s="3" t="s">
        <v>347</v>
      </c>
      <c r="C991" s="4">
        <v>172305722.18000001</v>
      </c>
    </row>
    <row r="992" spans="1:3" ht="25.5">
      <c r="A992" t="str">
        <f t="shared" si="15"/>
        <v>2.1.2.9.1.00.00 - (-) Encargos Financeiros a Apropriar- Consolidação</v>
      </c>
      <c r="B992" s="5" t="s">
        <v>348</v>
      </c>
      <c r="C992" s="6">
        <v>172305722.18000001</v>
      </c>
    </row>
    <row r="993" spans="1:3">
      <c r="A993" t="str">
        <f t="shared" si="15"/>
        <v>2.1.3.0.0.00.00 - Fornecedores e Contas a Pagar a Curto Prazo</v>
      </c>
      <c r="B993" s="3" t="s">
        <v>349</v>
      </c>
      <c r="C993" s="4">
        <v>23267585523.380001</v>
      </c>
    </row>
    <row r="994" spans="1:3" ht="38.25">
      <c r="A994" t="str">
        <f t="shared" si="15"/>
        <v>2.1.3.1.0.00.00 - Fornecedores e Contas a Pagar Nacionais a Curto 
 Prazo</v>
      </c>
      <c r="B994" s="5" t="s">
        <v>350</v>
      </c>
      <c r="C994" s="6">
        <v>23258754633.380001</v>
      </c>
    </row>
    <row r="995" spans="1:3" ht="38.25">
      <c r="A995" t="str">
        <f t="shared" si="15"/>
        <v>2.1.3.1.1.00.00 - Fornecedores e Contas a Pagar Nacionais a Curto 
 Prazo - Consolidação</v>
      </c>
      <c r="B995" s="3" t="s">
        <v>351</v>
      </c>
      <c r="C995" s="4">
        <v>23258754633.380001</v>
      </c>
    </row>
    <row r="996" spans="1:3" ht="38.25">
      <c r="A996" t="str">
        <f t="shared" si="15"/>
        <v>2.1.3.2.0.00.00 - Fornecedores e Contas a Pagar Estrangeiros a Curto 
 Prazo</v>
      </c>
      <c r="B996" s="5" t="s">
        <v>352</v>
      </c>
      <c r="C996" s="6">
        <v>8830890</v>
      </c>
    </row>
    <row r="997" spans="1:3" ht="38.25">
      <c r="A997" t="str">
        <f t="shared" si="15"/>
        <v>2.1.3.2.1.00.00 - Fornecedores e Contas a Pagar Estrangeiros a Curto 
 Prazo - Consolidação</v>
      </c>
      <c r="B997" s="3" t="s">
        <v>353</v>
      </c>
      <c r="C997" s="4">
        <v>8830890</v>
      </c>
    </row>
    <row r="998" spans="1:3">
      <c r="A998" t="str">
        <f t="shared" si="15"/>
        <v>2.1.4.0.0.00.00 - Obrigações Fiscais a Curto Prazo</v>
      </c>
      <c r="B998" s="5" t="s">
        <v>354</v>
      </c>
      <c r="C998" s="6">
        <v>323646854.18000001</v>
      </c>
    </row>
    <row r="999" spans="1:3">
      <c r="A999" t="str">
        <f t="shared" si="15"/>
        <v>2.1.4.1.0.00.00 - Obrigações Fiscais a Curto Prazo com a União</v>
      </c>
      <c r="B999" s="3" t="s">
        <v>355</v>
      </c>
      <c r="C999" s="4">
        <v>238001763.78</v>
      </c>
    </row>
    <row r="1000" spans="1:3" ht="38.25">
      <c r="A1000" t="str">
        <f t="shared" ref="A1000:A1063" si="16">TRIM(B1000)</f>
        <v>2.1.4.1.1.00.00 - Obrigações Fiscais a Curto Prazo com a União - 
 Consolidação</v>
      </c>
      <c r="B1000" s="5" t="s">
        <v>356</v>
      </c>
      <c r="C1000" s="6">
        <v>165132447.46000001</v>
      </c>
    </row>
    <row r="1001" spans="1:3" ht="38.25">
      <c r="A1001" t="str">
        <f t="shared" si="16"/>
        <v>2.1.4.1.2.00.00 - Obrigações Fiscais a Curto Prazo com a União - 
 Intra OFSS</v>
      </c>
      <c r="B1001" s="3" t="s">
        <v>357</v>
      </c>
      <c r="C1001" s="4">
        <v>0</v>
      </c>
    </row>
    <row r="1002" spans="1:3" ht="38.25">
      <c r="A1002" t="str">
        <f t="shared" si="16"/>
        <v>2.1.4.1.3.00.00 - Obrigações Fiscais a Curto Prazo com a União - 
 Inter OFSS - União</v>
      </c>
      <c r="B1002" s="5" t="s">
        <v>358</v>
      </c>
      <c r="C1002" s="6">
        <v>72869316.319999993</v>
      </c>
    </row>
    <row r="1003" spans="1:3" ht="25.5">
      <c r="A1003" t="str">
        <f t="shared" si="16"/>
        <v>2.1.4.2.0.00.00 - Obrigações Fiscais a Curto Prazo com os Estados</v>
      </c>
      <c r="B1003" s="3" t="s">
        <v>359</v>
      </c>
      <c r="C1003" s="4">
        <v>82503229.510000005</v>
      </c>
    </row>
    <row r="1004" spans="1:3" ht="38.25">
      <c r="A1004" t="str">
        <f t="shared" si="16"/>
        <v>2.1.4.2.1.00.00 - Obrigações Fiscais a Curto Prazo com os Estados - 
 Consolidação</v>
      </c>
      <c r="B1004" s="5" t="s">
        <v>360</v>
      </c>
      <c r="C1004" s="6">
        <v>72666157.510000005</v>
      </c>
    </row>
    <row r="1005" spans="1:3" ht="38.25">
      <c r="A1005" t="str">
        <f t="shared" si="16"/>
        <v>2.1.4.2.2.00.00 - Obrigações Fiscais a Curto Prazo com os Estados - 
 Intra OFSS</v>
      </c>
      <c r="B1005" s="3" t="s">
        <v>361</v>
      </c>
      <c r="C1005" s="4">
        <v>9837072</v>
      </c>
    </row>
    <row r="1006" spans="1:3" ht="38.25">
      <c r="A1006" t="str">
        <f t="shared" si="16"/>
        <v>2.1.4.2.4.00.00 - Obrigações Fiscais a Curto Prazo com os Estados - 
 Inter OFSS - Estado</v>
      </c>
      <c r="B1006" s="5" t="s">
        <v>362</v>
      </c>
      <c r="C1006" s="6">
        <v>0</v>
      </c>
    </row>
    <row r="1007" spans="1:3" ht="25.5">
      <c r="A1007" t="str">
        <f t="shared" si="16"/>
        <v>2.1.4.3.0.00.00 - Obrigações Fiscais a Curto Prazo com os Municípios</v>
      </c>
      <c r="B1007" s="3" t="s">
        <v>363</v>
      </c>
      <c r="C1007" s="4">
        <v>3141860.89</v>
      </c>
    </row>
    <row r="1008" spans="1:3" ht="38.25">
      <c r="A1008" t="str">
        <f t="shared" si="16"/>
        <v>2.1.4.3.1.00.00 - Obrigações Fiscais a Curto Prazo com os Municípios 
 - Consolidação</v>
      </c>
      <c r="B1008" s="5" t="s">
        <v>364</v>
      </c>
      <c r="C1008" s="6">
        <v>330259.67</v>
      </c>
    </row>
    <row r="1009" spans="1:3" ht="38.25">
      <c r="A1009" t="str">
        <f t="shared" si="16"/>
        <v>2.1.4.3.2.00.00 - Obrigações Fiscais a Curto Prazo com os Municípios 
 - Intra OFSS</v>
      </c>
      <c r="B1009" s="3" t="s">
        <v>365</v>
      </c>
      <c r="C1009" s="4">
        <v>0</v>
      </c>
    </row>
    <row r="1010" spans="1:3" ht="38.25">
      <c r="A1010" t="str">
        <f t="shared" si="16"/>
        <v>2.1.4.3.5.00.00 - Obrigações Fiscais a Curto Prazo com os Municípios 
 - Inter OFSS - Município</v>
      </c>
      <c r="B1010" s="5" t="s">
        <v>366</v>
      </c>
      <c r="C1010" s="6">
        <v>2811601.22</v>
      </c>
    </row>
    <row r="1011" spans="1:3">
      <c r="A1011" t="str">
        <f t="shared" si="16"/>
        <v>2.1.5.0.0.00.00 - Obrigações de Repartição a Outros Entes</v>
      </c>
      <c r="B1011" s="3" t="s">
        <v>367</v>
      </c>
      <c r="C1011" s="4">
        <v>388580158.82999998</v>
      </c>
    </row>
    <row r="1012" spans="1:3" ht="25.5">
      <c r="A1012" t="str">
        <f t="shared" si="16"/>
        <v>2.1.5.0.3.00.00 - Obrigações de Repartição a Outros Entes - Inter 
 OFSS - União</v>
      </c>
      <c r="B1012" s="5" t="s">
        <v>368</v>
      </c>
      <c r="C1012" s="6">
        <v>2282707.39</v>
      </c>
    </row>
    <row r="1013" spans="1:3" ht="25.5">
      <c r="A1013" t="str">
        <f t="shared" si="16"/>
        <v>2.1.5.0.4.00.00 - Obrigações de Repartição a Outros Entes - Inter 
 OFSS - Estado</v>
      </c>
      <c r="B1013" s="3" t="s">
        <v>369</v>
      </c>
      <c r="C1013" s="4">
        <v>21214951.559999999</v>
      </c>
    </row>
    <row r="1014" spans="1:3" ht="25.5">
      <c r="A1014" t="str">
        <f t="shared" si="16"/>
        <v>2.1.5.0.5.00.00 - Obrigações de Repartição a Outros Entes - Inter 
 OFSS - Município</v>
      </c>
      <c r="B1014" s="5" t="s">
        <v>370</v>
      </c>
      <c r="C1014" s="6">
        <v>365082499.88</v>
      </c>
    </row>
    <row r="1015" spans="1:3">
      <c r="A1015" t="str">
        <f t="shared" si="16"/>
        <v>2.1.7.0.0.00.00 - Provisões a Curto Prazo</v>
      </c>
      <c r="B1015" s="3" t="s">
        <v>371</v>
      </c>
      <c r="C1015" s="4">
        <v>8270611661.4700003</v>
      </c>
    </row>
    <row r="1016" spans="1:3">
      <c r="A1016" t="str">
        <f t="shared" si="16"/>
        <v>2.1.7.1.0.00.00 - Provisão para Riscos Trabalhistas a Curto Prazo</v>
      </c>
      <c r="B1016" s="5" t="s">
        <v>372</v>
      </c>
      <c r="C1016" s="6">
        <v>227340551.55000001</v>
      </c>
    </row>
    <row r="1017" spans="1:3" ht="38.25">
      <c r="A1017" t="str">
        <f t="shared" si="16"/>
        <v>2.1.7.1.1.00.00 - Provisão para Riscos Trabalhistas a Curto Prazo - 
 Consolidação</v>
      </c>
      <c r="B1017" s="3" t="s">
        <v>373</v>
      </c>
      <c r="C1017" s="4">
        <v>227340551.55000001</v>
      </c>
    </row>
    <row r="1018" spans="1:3">
      <c r="A1018" t="str">
        <f t="shared" si="16"/>
        <v>2.1.7.3.0.00.00 - Provisões para Riscos Fiscais a Curto Prazo</v>
      </c>
      <c r="B1018" s="5" t="s">
        <v>374</v>
      </c>
      <c r="C1018" s="6">
        <v>41777.25</v>
      </c>
    </row>
    <row r="1019" spans="1:3" ht="25.5">
      <c r="A1019" t="str">
        <f t="shared" si="16"/>
        <v>2.1.7.3.1.00.00 - Provisões para Riscos Fiscais a Curto Prazo - 
 Consolidação</v>
      </c>
      <c r="B1019" s="3" t="s">
        <v>375</v>
      </c>
      <c r="C1019" s="4">
        <v>41777.25</v>
      </c>
    </row>
    <row r="1020" spans="1:3">
      <c r="A1020" t="str">
        <f t="shared" si="16"/>
        <v>2.1.7.4.0.00.00 - Provisão para Riscos Cíveis a Curto Prazo</v>
      </c>
      <c r="B1020" s="5" t="s">
        <v>376</v>
      </c>
      <c r="C1020" s="6">
        <v>81940930.269999996</v>
      </c>
    </row>
    <row r="1021" spans="1:3" ht="25.5">
      <c r="A1021" t="str">
        <f t="shared" si="16"/>
        <v>2.1.7.4.1.00.00 - Provisão para Riscos Cíveis a Curto Prazo - 
 Consolidação</v>
      </c>
      <c r="B1021" s="3" t="s">
        <v>377</v>
      </c>
      <c r="C1021" s="4">
        <v>81940930.269999996</v>
      </c>
    </row>
    <row r="1022" spans="1:3" ht="25.5">
      <c r="A1022" t="str">
        <f t="shared" si="16"/>
        <v>2.1.7.5.0.00.00 - Provisão para Repartição de Créditos a Curto Prazo</v>
      </c>
      <c r="B1022" s="5" t="s">
        <v>378</v>
      </c>
      <c r="C1022" s="6">
        <v>2966154425.0999999</v>
      </c>
    </row>
    <row r="1023" spans="1:3" ht="38.25">
      <c r="A1023" t="str">
        <f t="shared" si="16"/>
        <v>2.1.7.5.3.00.00 - Provisão para Repartição de Créditos a Curto Prazo 
 - Inter OFSS - União</v>
      </c>
      <c r="B1023" s="3" t="s">
        <v>379</v>
      </c>
      <c r="C1023" s="4">
        <v>0</v>
      </c>
    </row>
    <row r="1024" spans="1:3" ht="38.25">
      <c r="A1024" t="str">
        <f t="shared" si="16"/>
        <v>2.1.7.5.4.00.00 - Provisão para Repartição de Créditos a Curto Prazo 
 - Inter OFSS - Estado</v>
      </c>
      <c r="B1024" s="5" t="s">
        <v>380</v>
      </c>
      <c r="C1024" s="6">
        <v>169219858.69999999</v>
      </c>
    </row>
    <row r="1025" spans="1:3" ht="38.25">
      <c r="A1025" t="str">
        <f t="shared" si="16"/>
        <v>2.1.7.5.5.00.00 - Provisão para Repartição de Créditos a Curto Prazo 
 - Inter OFSS - Município</v>
      </c>
      <c r="B1025" s="3" t="s">
        <v>381</v>
      </c>
      <c r="C1025" s="4">
        <v>2796934566.4000001</v>
      </c>
    </row>
    <row r="1026" spans="1:3" ht="38.25">
      <c r="A1026" t="str">
        <f t="shared" si="16"/>
        <v>2.1.7.6.0.00.00 - Provisão para Riscos Decorrentes de Contratos de 
 PPP a Curto Prazo</v>
      </c>
      <c r="B1026" s="5" t="s">
        <v>382</v>
      </c>
      <c r="C1026" s="6">
        <v>0</v>
      </c>
    </row>
    <row r="1027" spans="1:3" ht="38.25">
      <c r="A1027" t="str">
        <f t="shared" si="16"/>
        <v>2.1.7.6.1.00.00 - Provisão para Riscos Decorrentes de Contratos de 
 PPP a Curto Prazo - Consolidação</v>
      </c>
      <c r="B1027" s="3" t="s">
        <v>383</v>
      </c>
      <c r="C1027" s="4">
        <v>0</v>
      </c>
    </row>
    <row r="1028" spans="1:3">
      <c r="A1028" t="str">
        <f t="shared" si="16"/>
        <v>2.1.7.9.0.00.00 - Outras Provisões a Curto Prazo</v>
      </c>
      <c r="B1028" s="5" t="s">
        <v>384</v>
      </c>
      <c r="C1028" s="6">
        <v>4995133977.3000002</v>
      </c>
    </row>
    <row r="1029" spans="1:3" ht="25.5">
      <c r="A1029" t="str">
        <f t="shared" si="16"/>
        <v>2.1.7.9.1.00.00 - Outras Provisões a Curto Prazo - Consolidação</v>
      </c>
      <c r="B1029" s="3" t="s">
        <v>385</v>
      </c>
      <c r="C1029" s="4">
        <v>4995133977.3000002</v>
      </c>
    </row>
    <row r="1030" spans="1:3">
      <c r="A1030" t="str">
        <f t="shared" si="16"/>
        <v>2.1.8.0.0.00.00 - Demais Obrigações a Curto Prazo</v>
      </c>
      <c r="B1030" s="5" t="s">
        <v>386</v>
      </c>
      <c r="C1030" s="6">
        <v>58666878807.660004</v>
      </c>
    </row>
    <row r="1031" spans="1:3">
      <c r="A1031" t="str">
        <f t="shared" si="16"/>
        <v>2.1.8.1.0.00.00 - Adiantamentos de Clientes</v>
      </c>
      <c r="B1031" s="3" t="s">
        <v>387</v>
      </c>
      <c r="C1031" s="4">
        <v>198439646.37</v>
      </c>
    </row>
    <row r="1032" spans="1:3">
      <c r="A1032" t="str">
        <f t="shared" si="16"/>
        <v>2.1.8.1.1.00.00 - Adiantamentos de Clientes - Consolidação</v>
      </c>
      <c r="B1032" s="5" t="s">
        <v>388</v>
      </c>
      <c r="C1032" s="6">
        <v>198439646.37</v>
      </c>
    </row>
    <row r="1033" spans="1:3">
      <c r="A1033" t="str">
        <f t="shared" si="16"/>
        <v>2.1.8.2.0.00.00 - Obrigações por Danos a Terceiros</v>
      </c>
      <c r="B1033" s="3" t="s">
        <v>389</v>
      </c>
      <c r="C1033" s="4">
        <v>0</v>
      </c>
    </row>
    <row r="1034" spans="1:3" ht="25.5">
      <c r="A1034" t="str">
        <f t="shared" si="16"/>
        <v>2.1.8.2.1.00.00 - Obrigações por Danos a Terceiros - Consolidação</v>
      </c>
      <c r="B1034" s="5" t="s">
        <v>390</v>
      </c>
      <c r="C1034" s="6">
        <v>0</v>
      </c>
    </row>
    <row r="1035" spans="1:3">
      <c r="A1035" t="str">
        <f t="shared" si="16"/>
        <v>2.1.8.3.0.00.00 - Arrendamento Operacional a Pagar</v>
      </c>
      <c r="B1035" s="3" t="s">
        <v>391</v>
      </c>
      <c r="C1035" s="4">
        <v>0</v>
      </c>
    </row>
    <row r="1036" spans="1:3" ht="25.5">
      <c r="A1036" t="str">
        <f t="shared" si="16"/>
        <v>2.1.8.3.1.00.00 - Arrendamento Operacional a Pagar - Consolidação</v>
      </c>
      <c r="B1036" s="5" t="s">
        <v>392</v>
      </c>
      <c r="C1036" s="6">
        <v>0</v>
      </c>
    </row>
    <row r="1037" spans="1:3" ht="25.5">
      <c r="A1037" t="str">
        <f t="shared" si="16"/>
        <v>2.1.8.4.0.00.00 - Debêntures e Outros Títulos de Dívida a Curto Prazo</v>
      </c>
      <c r="B1037" s="3" t="s">
        <v>393</v>
      </c>
      <c r="C1037" s="4">
        <v>0</v>
      </c>
    </row>
    <row r="1038" spans="1:3" ht="25.5">
      <c r="A1038" t="str">
        <f t="shared" si="16"/>
        <v>2.1.8.4.1.00.00 - Debêntures e Outros Títulos de Dívida a Curto 
 Prazo - Consolidação</v>
      </c>
      <c r="B1038" s="5" t="s">
        <v>394</v>
      </c>
      <c r="C1038" s="6">
        <v>0</v>
      </c>
    </row>
    <row r="1039" spans="1:3">
      <c r="A1039" s="70" t="s">
        <v>5609</v>
      </c>
      <c r="B1039" s="3" t="s">
        <v>395</v>
      </c>
      <c r="C1039" s="4">
        <v>3046344.3</v>
      </c>
    </row>
    <row r="1040" spans="1:3">
      <c r="A1040" t="str">
        <f t="shared" si="16"/>
        <v>2.1.8.5.1.00.00 - Dividendos a Pagar - Consolidação</v>
      </c>
      <c r="B1040" s="5" t="s">
        <v>396</v>
      </c>
      <c r="C1040" s="6">
        <v>3046344.3</v>
      </c>
    </row>
    <row r="1041" spans="1:3">
      <c r="A1041" t="str">
        <f t="shared" si="16"/>
        <v>2.1.8.8.0.00.00 - Valores Restituíveis</v>
      </c>
      <c r="B1041" s="3" t="s">
        <v>397</v>
      </c>
      <c r="C1041" s="4">
        <v>40451773104.120003</v>
      </c>
    </row>
    <row r="1042" spans="1:3">
      <c r="A1042" t="str">
        <f t="shared" si="16"/>
        <v>2.1.8.8.1.00.00 - Valores Restituíveis - Consolidação</v>
      </c>
      <c r="B1042" s="5" t="s">
        <v>398</v>
      </c>
      <c r="C1042" s="6">
        <v>40451773104.120003</v>
      </c>
    </row>
    <row r="1043" spans="1:3">
      <c r="A1043" t="str">
        <f t="shared" si="16"/>
        <v>2.1.8.9.0.00.00 - Outras Obrigações a Curto Prazo</v>
      </c>
      <c r="B1043" s="3" t="s">
        <v>399</v>
      </c>
      <c r="C1043" s="4">
        <v>18013619712.869999</v>
      </c>
    </row>
    <row r="1044" spans="1:3" ht="25.5">
      <c r="A1044" t="str">
        <f t="shared" si="16"/>
        <v>2.1.8.9.1.00.00 - Outras Obrigações a Curto Prazo - Consolidação</v>
      </c>
      <c r="B1044" s="5" t="s">
        <v>400</v>
      </c>
      <c r="C1044" s="6">
        <v>10651299248.5</v>
      </c>
    </row>
    <row r="1045" spans="1:3" ht="25.5">
      <c r="A1045" t="str">
        <f t="shared" si="16"/>
        <v>2.1.8.9.2.00.00 - Outras Obrigações a Curto Prazo - Intra OFSS</v>
      </c>
      <c r="B1045" s="3" t="s">
        <v>401</v>
      </c>
      <c r="C1045" s="4">
        <v>7362320464.3699999</v>
      </c>
    </row>
    <row r="1046" spans="1:3">
      <c r="A1046" t="str">
        <f t="shared" si="16"/>
        <v>2.2.0.0.0.00.00 - Passivo não-Circulante</v>
      </c>
      <c r="B1046" s="5" t="s">
        <v>402</v>
      </c>
      <c r="C1046" s="6">
        <v>998994000476.57996</v>
      </c>
    </row>
    <row r="1047" spans="1:3" ht="25.5">
      <c r="A1047" t="str">
        <f t="shared" si="16"/>
        <v>2.2.1.0.0.00.00 - Obrigações Trabalhistas, Previdenciárias e 
 Assistenciais a Pagar a Longo Prazo</v>
      </c>
      <c r="B1047" s="3" t="s">
        <v>403</v>
      </c>
      <c r="C1047" s="4">
        <v>19920466038.290001</v>
      </c>
    </row>
    <row r="1048" spans="1:3">
      <c r="A1048" t="str">
        <f t="shared" si="16"/>
        <v>2.2.1.1.0.00.00 - Pessoal a Pagar</v>
      </c>
      <c r="B1048" s="5" t="s">
        <v>404</v>
      </c>
      <c r="C1048" s="6">
        <v>16850305289</v>
      </c>
    </row>
    <row r="1049" spans="1:3">
      <c r="A1049" t="str">
        <f t="shared" si="16"/>
        <v>2.2.1.1.1.00.00 - Pessoal a Pagar - Consolidação</v>
      </c>
      <c r="B1049" s="3" t="s">
        <v>405</v>
      </c>
      <c r="C1049" s="4">
        <v>16850305289</v>
      </c>
    </row>
    <row r="1050" spans="1:3">
      <c r="A1050" t="str">
        <f t="shared" si="16"/>
        <v>2.2.1.2.0.00.00 - Benefícios Previdenciários a Pagar</v>
      </c>
      <c r="B1050" s="5" t="s">
        <v>406</v>
      </c>
      <c r="C1050" s="6">
        <v>173866906.43000001</v>
      </c>
    </row>
    <row r="1051" spans="1:3" ht="25.5">
      <c r="A1051" t="str">
        <f t="shared" si="16"/>
        <v>2.2.1.2.1.00.00 - Benefícios Previdenciários a Pagar - Consolidação</v>
      </c>
      <c r="B1051" s="3" t="s">
        <v>407</v>
      </c>
      <c r="C1051" s="4">
        <v>173866906.43000001</v>
      </c>
    </row>
    <row r="1052" spans="1:3">
      <c r="A1052" t="str">
        <f t="shared" si="16"/>
        <v>2.2.1.3.0.00.00 - Benefícios Assistenciais a Pagar</v>
      </c>
      <c r="B1052" s="5" t="s">
        <v>408</v>
      </c>
      <c r="C1052" s="6">
        <v>0</v>
      </c>
    </row>
    <row r="1053" spans="1:3" ht="25.5">
      <c r="A1053" t="str">
        <f t="shared" si="16"/>
        <v>2.2.1.3.1.00.00 - Benefícios Assistenciais a Pagar - Consolidação</v>
      </c>
      <c r="B1053" s="3" t="s">
        <v>409</v>
      </c>
      <c r="C1053" s="4">
        <v>0</v>
      </c>
    </row>
    <row r="1054" spans="1:3">
      <c r="A1054" t="str">
        <f t="shared" si="16"/>
        <v>2.2.1.4.0.00.00 - Encargos Sociais a Pagar</v>
      </c>
      <c r="B1054" s="5" t="s">
        <v>410</v>
      </c>
      <c r="C1054" s="6">
        <v>2896293842.8600001</v>
      </c>
    </row>
    <row r="1055" spans="1:3">
      <c r="A1055" t="str">
        <f t="shared" si="16"/>
        <v>2.2.1.4.1.00.00 - Encargos Sociais a Pagar - Consolidação</v>
      </c>
      <c r="B1055" s="3" t="s">
        <v>411</v>
      </c>
      <c r="C1055" s="4">
        <v>113618071.18000001</v>
      </c>
    </row>
    <row r="1056" spans="1:3">
      <c r="A1056" t="str">
        <f t="shared" si="16"/>
        <v>2.2.1.4.2.00.00 - Encargos Sociais a Pagar - Intra OFSS</v>
      </c>
      <c r="B1056" s="5" t="s">
        <v>412</v>
      </c>
      <c r="C1056" s="6">
        <v>25341836.329999998</v>
      </c>
    </row>
    <row r="1057" spans="1:3" ht="25.5">
      <c r="A1057" t="str">
        <f t="shared" si="16"/>
        <v>2.2.1.4.3.00.00 - Encargos Sociais a Pagar - Inter OFSS - União</v>
      </c>
      <c r="B1057" s="3" t="s">
        <v>413</v>
      </c>
      <c r="C1057" s="4">
        <v>2757333935.3499999</v>
      </c>
    </row>
    <row r="1058" spans="1:3" ht="25.5">
      <c r="A1058" t="str">
        <f t="shared" si="16"/>
        <v>2.2.1.4.4.00.00 - Encargos Sociais a Pagar - Inter OFSS - Estado</v>
      </c>
      <c r="B1058" s="5" t="s">
        <v>414</v>
      </c>
      <c r="C1058" s="6">
        <v>0</v>
      </c>
    </row>
    <row r="1059" spans="1:3" ht="25.5">
      <c r="A1059" t="str">
        <f t="shared" si="16"/>
        <v>2.2.1.4.5.00.00 - Encargos Sociais a Pagar - Inter OFSS - Município</v>
      </c>
      <c r="B1059" s="3" t="s">
        <v>415</v>
      </c>
      <c r="C1059" s="4">
        <v>0</v>
      </c>
    </row>
    <row r="1060" spans="1:3">
      <c r="A1060" t="str">
        <f t="shared" si="16"/>
        <v>2.2.2.0.0.00.00 - Empréstimos e Financiamentos a Longo Prazo</v>
      </c>
      <c r="B1060" s="5" t="s">
        <v>416</v>
      </c>
      <c r="C1060" s="6">
        <v>566407538152.19995</v>
      </c>
    </row>
    <row r="1061" spans="1:3">
      <c r="A1061" t="str">
        <f t="shared" si="16"/>
        <v>2.2.2.1.0.00.00 - Empréstimos a Longo Prazo - Interno</v>
      </c>
      <c r="B1061" s="3" t="s">
        <v>417</v>
      </c>
      <c r="C1061" s="4">
        <v>493895715408.91998</v>
      </c>
    </row>
    <row r="1062" spans="1:3" ht="25.5">
      <c r="A1062" t="str">
        <f t="shared" si="16"/>
        <v>2.2.2.1.1.00.00 - Empréstimos a Longo Prazo - Interno - Consolidação</v>
      </c>
      <c r="B1062" s="5" t="s">
        <v>418</v>
      </c>
      <c r="C1062" s="6">
        <v>423591514905.22998</v>
      </c>
    </row>
    <row r="1063" spans="1:3" ht="38.25">
      <c r="A1063" t="str">
        <f t="shared" si="16"/>
        <v>2.2.2.1.3.00.00 - Empréstimos a Longo Prazo - Interno - Inter OFSS - 
 União</v>
      </c>
      <c r="B1063" s="3" t="s">
        <v>419</v>
      </c>
      <c r="C1063" s="4">
        <v>70304082408.259995</v>
      </c>
    </row>
    <row r="1064" spans="1:3" ht="38.25">
      <c r="A1064" t="str">
        <f t="shared" ref="A1064:A1127" si="17">TRIM(B1064)</f>
        <v>2.2.2.1.4.00.00 - Empréstimos a Longo Prazo - Interno - Inter OFSS - 
 Estado</v>
      </c>
      <c r="B1064" s="5" t="s">
        <v>420</v>
      </c>
      <c r="C1064" s="6">
        <v>0</v>
      </c>
    </row>
    <row r="1065" spans="1:3" ht="38.25">
      <c r="A1065" t="str">
        <f t="shared" si="17"/>
        <v>2.2.2.1.5.00.00 - Empréstimos a Longo Prazo - Interno - Inter OFSS - 
 Município</v>
      </c>
      <c r="B1065" s="3" t="s">
        <v>421</v>
      </c>
      <c r="C1065" s="4">
        <v>118095.43</v>
      </c>
    </row>
    <row r="1066" spans="1:3">
      <c r="A1066" t="str">
        <f t="shared" si="17"/>
        <v>2.2.2.2.0.00.00 - Empréstimos a Longo Prazo - Externo</v>
      </c>
      <c r="B1066" s="5" t="s">
        <v>422</v>
      </c>
      <c r="C1066" s="6">
        <v>57087955682.800003</v>
      </c>
    </row>
    <row r="1067" spans="1:3" ht="25.5">
      <c r="A1067" t="str">
        <f t="shared" si="17"/>
        <v>2.2.2.2.1.00.00 - Empréstimos a Longo Prazo - Externo Consolidação</v>
      </c>
      <c r="B1067" s="3" t="s">
        <v>423</v>
      </c>
      <c r="C1067" s="4">
        <v>57087955682.800003</v>
      </c>
    </row>
    <row r="1068" spans="1:3">
      <c r="A1068" t="str">
        <f t="shared" si="17"/>
        <v>2.2.2.3.0.00.00 - Financiamentos a Longo Prazo - Interno</v>
      </c>
      <c r="B1068" s="5" t="s">
        <v>424</v>
      </c>
      <c r="C1068" s="6">
        <v>8459349650.6800003</v>
      </c>
    </row>
    <row r="1069" spans="1:3" ht="25.5">
      <c r="A1069" t="str">
        <f t="shared" si="17"/>
        <v>2.2.2.3.1.00.00 - Financiamentos a Longo Prazo - Interno - 
 Consolidação</v>
      </c>
      <c r="B1069" s="3" t="s">
        <v>425</v>
      </c>
      <c r="C1069" s="4">
        <v>3015802755.0599999</v>
      </c>
    </row>
    <row r="1070" spans="1:3" ht="38.25">
      <c r="A1070" t="str">
        <f t="shared" si="17"/>
        <v>2.2.2.3.3.00.00 - Financiamentos a Longo Prazo - Interno - Inter 
 OFSS - União</v>
      </c>
      <c r="B1070" s="5" t="s">
        <v>426</v>
      </c>
      <c r="C1070" s="6">
        <v>5443546895.6199999</v>
      </c>
    </row>
    <row r="1071" spans="1:3" ht="38.25">
      <c r="A1071" t="str">
        <f t="shared" si="17"/>
        <v>2.2.2.3.4.00.00 - Financiamentos a Longo Prazo - Interno - Inter 
 OFSS - Estado</v>
      </c>
      <c r="B1071" s="3" t="s">
        <v>427</v>
      </c>
      <c r="C1071" s="4">
        <v>0</v>
      </c>
    </row>
    <row r="1072" spans="1:3" ht="38.25">
      <c r="A1072" t="str">
        <f t="shared" si="17"/>
        <v>2.2.2.3.5.00.00 - Financiamentos a Longo Prazo - Interno - Inter 
 OFSS - Município</v>
      </c>
      <c r="B1072" s="5" t="s">
        <v>428</v>
      </c>
      <c r="C1072" s="6">
        <v>0</v>
      </c>
    </row>
    <row r="1073" spans="1:3">
      <c r="A1073" t="str">
        <f t="shared" si="17"/>
        <v>2.2.2.4.0.00.00 - Financiamento a Longo Prazo - Externo</v>
      </c>
      <c r="B1073" s="3" t="s">
        <v>429</v>
      </c>
      <c r="C1073" s="4">
        <v>6556464423.0200005</v>
      </c>
    </row>
    <row r="1074" spans="1:3" ht="25.5">
      <c r="A1074" t="str">
        <f t="shared" si="17"/>
        <v>2.2.2.4.1.00.00 - Financiamento a Longo Prazo - Externo - 
 Consolidação</v>
      </c>
      <c r="B1074" s="5" t="s">
        <v>430</v>
      </c>
      <c r="C1074" s="6">
        <v>6556464423.0200005</v>
      </c>
    </row>
    <row r="1075" spans="1:3" ht="25.5">
      <c r="A1075" t="str">
        <f t="shared" si="17"/>
        <v>2.2.2.5.0.00.00 - Juros e Encargos a Pagar de Empréstimos e 
 Financiamentos a Longo Prazo - Interno</v>
      </c>
      <c r="B1075" s="3" t="s">
        <v>431</v>
      </c>
      <c r="C1075" s="4">
        <v>47180795107.730003</v>
      </c>
    </row>
    <row r="1076" spans="1:3" ht="25.5">
      <c r="A1076" t="str">
        <f t="shared" si="17"/>
        <v>2.2.2.5.1.00.00 - Juros e Encargos a Pagar de Empréstimos e 
 Financiamentos a Longo Prazo - Interno - Consolidação</v>
      </c>
      <c r="B1076" s="5" t="s">
        <v>432</v>
      </c>
      <c r="C1076" s="6">
        <v>3648244149.6900001</v>
      </c>
    </row>
    <row r="1077" spans="1:3" ht="25.5">
      <c r="A1077" t="str">
        <f t="shared" si="17"/>
        <v>2.2.2.5.3.00.00 - Juros e Encargos a Pagar de Empréstimos e 
 Financiamentos a Longo Prazo - Interno - Inter OFSS - União</v>
      </c>
      <c r="B1077" s="3" t="s">
        <v>433</v>
      </c>
      <c r="C1077" s="4">
        <v>43532550958.040001</v>
      </c>
    </row>
    <row r="1078" spans="1:3" ht="25.5">
      <c r="A1078" t="str">
        <f t="shared" si="17"/>
        <v>2.2.2.5.4.00.00 - Juros e Encargos a Pagar de Empréstimos e 
 Financiamentos a Longo Prazo - Interno - Inter OFSS - Estado</v>
      </c>
      <c r="B1078" s="5" t="s">
        <v>434</v>
      </c>
      <c r="C1078" s="6">
        <v>0</v>
      </c>
    </row>
    <row r="1079" spans="1:3" ht="38.25">
      <c r="A1079" t="str">
        <f t="shared" si="17"/>
        <v>2.2.2.5.5.00.00 - Juros e Encargos a Pagar de Empréstimos e 
 Financiamentos a Longo Prazo - Interno - Inter OFSS - Município</v>
      </c>
      <c r="B1079" s="3" t="s">
        <v>435</v>
      </c>
      <c r="C1079" s="4">
        <v>0</v>
      </c>
    </row>
    <row r="1080" spans="1:3" ht="25.5">
      <c r="A1080" t="str">
        <f t="shared" si="17"/>
        <v>2.2.2.6.0.00.00 - Juros e Encargos a Pagar de Empréstimos e 
 Financiamentos a Longo Prazo - Externo</v>
      </c>
      <c r="B1080" s="5" t="s">
        <v>436</v>
      </c>
      <c r="C1080" s="6">
        <v>1799031502.79</v>
      </c>
    </row>
    <row r="1081" spans="1:3" ht="25.5">
      <c r="A1081" t="str">
        <f t="shared" si="17"/>
        <v>2.2.2.6.1.00.00 - Juros e Encargos a Pagar de Empréstimos e 
 Financiamentos a Longo Prazo - Externo - Consolidação</v>
      </c>
      <c r="B1081" s="3" t="s">
        <v>437</v>
      </c>
      <c r="C1081" s="4">
        <v>1799031502.79</v>
      </c>
    </row>
    <row r="1082" spans="1:3">
      <c r="A1082" t="str">
        <f t="shared" si="17"/>
        <v>2.2.2.8.0.00.00 - (-) Encargos Financeiros a Apropriar - Interno</v>
      </c>
      <c r="B1082" s="5" t="s">
        <v>438</v>
      </c>
      <c r="C1082" s="6">
        <v>46772742120.949997</v>
      </c>
    </row>
    <row r="1083" spans="1:3" ht="25.5">
      <c r="A1083" t="str">
        <f t="shared" si="17"/>
        <v>2.2.2.8.1.00.00 - (-) Encargos Financeiros a Apropriar - Interno - 
 Consolidação</v>
      </c>
      <c r="B1083" s="3" t="s">
        <v>439</v>
      </c>
      <c r="C1083" s="4">
        <v>3351297171.3800001</v>
      </c>
    </row>
    <row r="1084" spans="1:3" ht="25.5">
      <c r="A1084" t="str">
        <f t="shared" si="17"/>
        <v>2.2.2.8.3.00.00 - (-) Encargos Financeiros a Apropriar - Interno - 
 Inter OFSS - União</v>
      </c>
      <c r="B1084" s="5" t="s">
        <v>440</v>
      </c>
      <c r="C1084" s="6">
        <v>43421444949.57</v>
      </c>
    </row>
    <row r="1085" spans="1:3" ht="25.5">
      <c r="A1085" t="str">
        <f t="shared" si="17"/>
        <v>2.2.2.8.4.00.00 - (-) Encargos Financeiros a Apropriar - Interno - 
 Inter OFSS - Estado</v>
      </c>
      <c r="B1085" s="3" t="s">
        <v>441</v>
      </c>
      <c r="C1085" s="4">
        <v>0</v>
      </c>
    </row>
    <row r="1086" spans="1:3" ht="25.5">
      <c r="A1086" t="str">
        <f t="shared" si="17"/>
        <v>2.2.2.8.5.00.00 - (-) Encargos Financeiros a Apropriar - Interno - 
 Inter OFSS - Município</v>
      </c>
      <c r="B1086" s="5" t="s">
        <v>442</v>
      </c>
      <c r="C1086" s="6">
        <v>0</v>
      </c>
    </row>
    <row r="1087" spans="1:3">
      <c r="A1087" t="str">
        <f t="shared" si="17"/>
        <v>2.2.2.9.0.00.00 - (-) Encargos Financeiros a Apropriar - Externo</v>
      </c>
      <c r="B1087" s="3" t="s">
        <v>443</v>
      </c>
      <c r="C1087" s="4">
        <v>1799031502.79</v>
      </c>
    </row>
    <row r="1088" spans="1:3" ht="38.25">
      <c r="A1088" t="str">
        <f t="shared" si="17"/>
        <v>2.2.2.9.1.00.00 - (-) Encargos Financeiros a Apropriar - Externo - 
 Consolidação</v>
      </c>
      <c r="B1088" s="5" t="s">
        <v>444</v>
      </c>
      <c r="C1088" s="6">
        <v>1799031502.79</v>
      </c>
    </row>
    <row r="1089" spans="1:3">
      <c r="A1089" t="str">
        <f t="shared" si="17"/>
        <v>2.2.3.0.0.00.00 - Fornecedores a Longo Prazo</v>
      </c>
      <c r="B1089" s="3" t="s">
        <v>445</v>
      </c>
      <c r="C1089" s="4">
        <v>4941699832.1899996</v>
      </c>
    </row>
    <row r="1090" spans="1:3">
      <c r="A1090" t="str">
        <f t="shared" si="17"/>
        <v>2.2.3.1.0.00.00 - Fornecedores Nacionais a Longo Prazo</v>
      </c>
      <c r="B1090" s="5" t="s">
        <v>446</v>
      </c>
      <c r="C1090" s="6">
        <v>4941699832.1899996</v>
      </c>
    </row>
    <row r="1091" spans="1:3" ht="25.5">
      <c r="A1091" t="str">
        <f t="shared" si="17"/>
        <v>2.2.3.1.1.00.00 - Fornecedores Nacionais a Longo Prazo - 
 Consolidação</v>
      </c>
      <c r="B1091" s="3" t="s">
        <v>447</v>
      </c>
      <c r="C1091" s="4">
        <v>4941699832.1899996</v>
      </c>
    </row>
    <row r="1092" spans="1:3">
      <c r="A1092" t="str">
        <f t="shared" si="17"/>
        <v>2.2.3.2.0.00.00 - Fornecedores Estrangeiros a Longo Prazo</v>
      </c>
      <c r="B1092" s="5" t="s">
        <v>448</v>
      </c>
      <c r="C1092" s="6">
        <v>0</v>
      </c>
    </row>
    <row r="1093" spans="1:3" ht="25.5">
      <c r="A1093" t="str">
        <f t="shared" si="17"/>
        <v>2.2.3.2.1.00.00 - Fornecedores Estrangeiros a Longo Prazo - 
 Consolidação</v>
      </c>
      <c r="B1093" s="3" t="s">
        <v>449</v>
      </c>
      <c r="C1093" s="4">
        <v>0</v>
      </c>
    </row>
    <row r="1094" spans="1:3">
      <c r="A1094" t="str">
        <f t="shared" si="17"/>
        <v>2.2.4.0.0.00.00 - Obrigações Fiscais a Longo Prazo</v>
      </c>
      <c r="B1094" s="5" t="s">
        <v>450</v>
      </c>
      <c r="C1094" s="6">
        <v>3414018415.4200001</v>
      </c>
    </row>
    <row r="1095" spans="1:3">
      <c r="A1095" t="str">
        <f t="shared" si="17"/>
        <v>2.2.4.1.0.00.00 - Obrigações Fiscais a Longo Prazo com a União</v>
      </c>
      <c r="B1095" s="3" t="s">
        <v>451</v>
      </c>
      <c r="C1095" s="4">
        <v>2566138058.8899999</v>
      </c>
    </row>
    <row r="1096" spans="1:3" ht="38.25">
      <c r="A1096" t="str">
        <f t="shared" si="17"/>
        <v>2.2.4.1.1.00.00 - Obrigações Fiscais a Longo Prazo com a União - 
 Consolidação</v>
      </c>
      <c r="B1096" s="5" t="s">
        <v>452</v>
      </c>
      <c r="C1096" s="6">
        <v>1402413948.0599999</v>
      </c>
    </row>
    <row r="1097" spans="1:3" ht="38.25">
      <c r="A1097" t="str">
        <f t="shared" si="17"/>
        <v>2.2.4.1.2.00.00 - Obrigações Fiscais a Longo Prazo com a União - 
 Intra OFSS</v>
      </c>
      <c r="B1097" s="3" t="s">
        <v>453</v>
      </c>
      <c r="C1097" s="4">
        <v>0</v>
      </c>
    </row>
    <row r="1098" spans="1:3" ht="38.25">
      <c r="A1098" t="str">
        <f t="shared" si="17"/>
        <v>2.2.4.1.3.00.00 - Obrigações Fiscais a Longo Prazo com a União - 
 Inter OFSS - União</v>
      </c>
      <c r="B1098" s="5" t="s">
        <v>454</v>
      </c>
      <c r="C1098" s="6">
        <v>1163724110.8299999</v>
      </c>
    </row>
    <row r="1099" spans="1:3" ht="25.5">
      <c r="A1099" t="str">
        <f t="shared" si="17"/>
        <v>2.2.4.2.0.00.00 - Obrigações Fiscais a Longo Prazo com os Estados</v>
      </c>
      <c r="B1099" s="3" t="s">
        <v>455</v>
      </c>
      <c r="C1099" s="4">
        <v>846794848.87</v>
      </c>
    </row>
    <row r="1100" spans="1:3" ht="38.25">
      <c r="A1100" t="str">
        <f t="shared" si="17"/>
        <v>2.2.4.2.1.00.00 - Obrigações Fiscais a Longo Prazo com os Estados - 
 Consolidação</v>
      </c>
      <c r="B1100" s="5" t="s">
        <v>456</v>
      </c>
      <c r="C1100" s="6">
        <v>0</v>
      </c>
    </row>
    <row r="1101" spans="1:3" ht="38.25">
      <c r="A1101" t="str">
        <f t="shared" si="17"/>
        <v>2.2.4.2.2.00.00 - Obrigações Fiscais a Longo Prazo com os Estados - 
 Intra OFSS</v>
      </c>
      <c r="B1101" s="3" t="s">
        <v>457</v>
      </c>
      <c r="C1101" s="4">
        <v>846794848.87</v>
      </c>
    </row>
    <row r="1102" spans="1:3" ht="38.25">
      <c r="A1102" t="str">
        <f t="shared" si="17"/>
        <v>2.2.4.2.4.00.00 - Obrigações Fiscais a Longo Prazo com os Estados - 
 Inter OFSS - Estado</v>
      </c>
      <c r="B1102" s="5" t="s">
        <v>458</v>
      </c>
      <c r="C1102" s="6">
        <v>0</v>
      </c>
    </row>
    <row r="1103" spans="1:3" ht="25.5">
      <c r="A1103" t="str">
        <f t="shared" si="17"/>
        <v>2.2.4.3.0.00.00 - Obrigações Fiscais a Longo Prazo com os Municípios</v>
      </c>
      <c r="B1103" s="3" t="s">
        <v>459</v>
      </c>
      <c r="C1103" s="4">
        <v>1085507.6599999999</v>
      </c>
    </row>
    <row r="1104" spans="1:3" ht="38.25">
      <c r="A1104" t="str">
        <f t="shared" si="17"/>
        <v>2.2.4.3.1.00.00 - Obrigações Fiscais a Longo Prazo com os Municípios 
 - Consolidação</v>
      </c>
      <c r="B1104" s="5" t="s">
        <v>460</v>
      </c>
      <c r="C1104" s="6">
        <v>0</v>
      </c>
    </row>
    <row r="1105" spans="1:3" ht="38.25">
      <c r="A1105" t="str">
        <f t="shared" si="17"/>
        <v>2.2.4.3.2.00.00 - Obrigações Fiscais a Longo Prazo com os Municípios 
 - Intra OFSS</v>
      </c>
      <c r="B1105" s="3" t="s">
        <v>461</v>
      </c>
      <c r="C1105" s="4">
        <v>0</v>
      </c>
    </row>
    <row r="1106" spans="1:3" ht="38.25">
      <c r="A1106" t="str">
        <f t="shared" si="17"/>
        <v>2.2.4.3.5.00.00 - Obrigações Fiscais a Longo Prazo com os Municípios 
 - Inter OFSS - Município</v>
      </c>
      <c r="B1106" s="5" t="s">
        <v>462</v>
      </c>
      <c r="C1106" s="6">
        <v>1085507.6599999999</v>
      </c>
    </row>
    <row r="1107" spans="1:3">
      <c r="A1107" t="str">
        <f t="shared" si="17"/>
        <v>2.2.7.0.0.00.00 - Provisões a Longo Prazo</v>
      </c>
      <c r="B1107" s="3" t="s">
        <v>463</v>
      </c>
      <c r="C1107" s="4">
        <v>371140183969.03003</v>
      </c>
    </row>
    <row r="1108" spans="1:3" ht="25.5">
      <c r="A1108" t="str">
        <f t="shared" si="17"/>
        <v>2.2.7.1.0.00.00 - Provisão para Riscos Trabalhistas a Longo Prazo</v>
      </c>
      <c r="B1108" s="5" t="s">
        <v>464</v>
      </c>
      <c r="C1108" s="6">
        <v>624359074.87</v>
      </c>
    </row>
    <row r="1109" spans="1:3" ht="38.25">
      <c r="A1109" t="str">
        <f t="shared" si="17"/>
        <v>2.2.7.1.1.00.00 - Provisão para Riscos Trabalhistas a Longo Prazo - 
 Consolidação</v>
      </c>
      <c r="B1109" s="3" t="s">
        <v>465</v>
      </c>
      <c r="C1109" s="4">
        <v>624359074.87</v>
      </c>
    </row>
    <row r="1110" spans="1:3" ht="25.5">
      <c r="A1110" t="str">
        <f t="shared" si="17"/>
        <v>2.2.7.2.0.00.00 - Provisões Matemáticas Previdenciárias a Longo Prazo</v>
      </c>
      <c r="B1110" s="5" t="s">
        <v>466</v>
      </c>
      <c r="C1110" s="6">
        <v>366290109210.91998</v>
      </c>
    </row>
    <row r="1111" spans="1:3" ht="38.25">
      <c r="A1111" t="str">
        <f t="shared" si="17"/>
        <v>2.2.7.2.1.00.00 - Provisões Matemáticas Previdenciárias a Longo 
 Prazo - Consolidação</v>
      </c>
      <c r="B1111" s="3" t="s">
        <v>467</v>
      </c>
      <c r="C1111" s="4">
        <v>366290109210.91998</v>
      </c>
    </row>
    <row r="1112" spans="1:3" ht="25.5">
      <c r="A1112" t="str">
        <f t="shared" si="17"/>
        <v>2.2.7.2.1.01.00 - Plano Financeiro - Provisões de Benefícios 
 Concedidos</v>
      </c>
      <c r="B1112" s="5" t="s">
        <v>468</v>
      </c>
      <c r="C1112" s="6">
        <v>158403530596.95999</v>
      </c>
    </row>
    <row r="1113" spans="1:3" ht="38.25">
      <c r="A1113" t="str">
        <f t="shared" si="17"/>
        <v>2.2.7.2.1.02.00 - Plano Financeiro - Provisões de Benefícios a 
 Conceder</v>
      </c>
      <c r="B1113" s="3" t="s">
        <v>469</v>
      </c>
      <c r="C1113" s="4">
        <v>-9936114515.7900009</v>
      </c>
    </row>
    <row r="1114" spans="1:3" ht="38.25">
      <c r="A1114" t="str">
        <f t="shared" si="17"/>
        <v>2.2.7.2.1.03.00 - Plano Previdenciário - Provisões de Benefícios 
 Concedidos</v>
      </c>
      <c r="B1114" s="5" t="s">
        <v>470</v>
      </c>
      <c r="C1114" s="6">
        <v>116515296904.42999</v>
      </c>
    </row>
    <row r="1115" spans="1:3" ht="38.25">
      <c r="A1115" t="str">
        <f t="shared" si="17"/>
        <v>2.2.7.2.1.04.00 - Plano Previdenciário - Provisões de Benefícios a 
 Conceder</v>
      </c>
      <c r="B1115" s="3" t="s">
        <v>471</v>
      </c>
      <c r="C1115" s="4">
        <v>171191344423.41</v>
      </c>
    </row>
    <row r="1116" spans="1:3" ht="25.5">
      <c r="A1116" t="str">
        <f t="shared" si="17"/>
        <v>2.2.7.2.1.05.00 - Plano Previdenciário - Plano de Amortização</v>
      </c>
      <c r="B1116" s="5" t="s">
        <v>472</v>
      </c>
      <c r="C1116" s="6">
        <v>-27851084689.889999</v>
      </c>
    </row>
    <row r="1117" spans="1:3" ht="25.5">
      <c r="A1117" t="str">
        <f t="shared" si="17"/>
        <v>2.2.7.2.1.06.00 - Provisões Atuariais para Ajustes do Plano 
 Financeiro</v>
      </c>
      <c r="B1117" s="3" t="s">
        <v>473</v>
      </c>
      <c r="C1117" s="4">
        <v>-2023193633.1300001</v>
      </c>
    </row>
    <row r="1118" spans="1:3" ht="25.5">
      <c r="A1118" t="str">
        <f t="shared" si="17"/>
        <v>2.2.7.2.1.07.00 - Provisões Atuariais para Ajustes do Plano 
 Previdenciário</v>
      </c>
      <c r="B1118" s="5" t="s">
        <v>474</v>
      </c>
      <c r="C1118" s="6">
        <v>-40009669875.07</v>
      </c>
    </row>
    <row r="1119" spans="1:3">
      <c r="A1119" t="str">
        <f t="shared" si="17"/>
        <v>2.2.7.3.0.00.00 - Provisão para Riscos Fiscais a Longo Prazo</v>
      </c>
      <c r="B1119" s="3" t="s">
        <v>475</v>
      </c>
      <c r="C1119" s="4">
        <v>177666654.69</v>
      </c>
    </row>
    <row r="1120" spans="1:3" ht="25.5">
      <c r="A1120" t="str">
        <f t="shared" si="17"/>
        <v>2.2.7.3.1.00.00 - Provisão para Riscos Fiscais a Longo Prazo - 
 Consolidação</v>
      </c>
      <c r="B1120" s="5" t="s">
        <v>476</v>
      </c>
      <c r="C1120" s="6">
        <v>177666654.69</v>
      </c>
    </row>
    <row r="1121" spans="1:3">
      <c r="A1121" t="str">
        <f t="shared" si="17"/>
        <v>2.2.7.4.0.00.00 - Provisão para Riscos Cíveis a Longo Prazo</v>
      </c>
      <c r="B1121" s="3" t="s">
        <v>477</v>
      </c>
      <c r="C1121" s="4">
        <v>401631617.60000002</v>
      </c>
    </row>
    <row r="1122" spans="1:3" ht="25.5">
      <c r="A1122" t="str">
        <f t="shared" si="17"/>
        <v>2.2.7.4.1.00.00 - Provisão para Riscos Cíveis a Longo Prazo - 
 Consolidação</v>
      </c>
      <c r="B1122" s="5" t="s">
        <v>478</v>
      </c>
      <c r="C1122" s="6">
        <v>401631617.60000002</v>
      </c>
    </row>
    <row r="1123" spans="1:3" ht="25.5">
      <c r="A1123" t="str">
        <f t="shared" si="17"/>
        <v>2.2.7.5.0.00.00 - Provisão para Repartição de Créditos a Longo Prazo</v>
      </c>
      <c r="B1123" s="3" t="s">
        <v>479</v>
      </c>
      <c r="C1123" s="4">
        <v>0</v>
      </c>
    </row>
    <row r="1124" spans="1:3" ht="38.25">
      <c r="A1124" t="str">
        <f t="shared" si="17"/>
        <v>2.2.7.5.3.00.00 - Provisão para Repartição de Créditos a Longo Prazo 
 - Inter OFSS - União</v>
      </c>
      <c r="B1124" s="5" t="s">
        <v>480</v>
      </c>
      <c r="C1124" s="6">
        <v>0</v>
      </c>
    </row>
    <row r="1125" spans="1:3" ht="38.25">
      <c r="A1125" t="str">
        <f t="shared" si="17"/>
        <v>2.2.7.5.4.00.00 - Provisão para Repartição de Créditos a Longo Prazo 
 - Inter OFSS - Estado</v>
      </c>
      <c r="B1125" s="3" t="s">
        <v>481</v>
      </c>
      <c r="C1125" s="4">
        <v>0</v>
      </c>
    </row>
    <row r="1126" spans="1:3" ht="38.25">
      <c r="A1126" t="str">
        <f t="shared" si="17"/>
        <v>2.2.7.5.5.00.00 - Provisão para Repartição de Créditos a Longo Prazo 
 - Inter OFSS - Município</v>
      </c>
      <c r="B1126" s="5" t="s">
        <v>482</v>
      </c>
      <c r="C1126" s="6">
        <v>0</v>
      </c>
    </row>
    <row r="1127" spans="1:3" ht="38.25">
      <c r="A1127" t="str">
        <f t="shared" si="17"/>
        <v>2.2.7.6.0.00.00 - Provisão para Riscos Decorrentes de Contratos de 
 PPP a Longo Prazo</v>
      </c>
      <c r="B1127" s="3" t="s">
        <v>483</v>
      </c>
      <c r="C1127" s="4">
        <v>0</v>
      </c>
    </row>
    <row r="1128" spans="1:3" ht="38.25">
      <c r="A1128" t="str">
        <f t="shared" ref="A1128:A1191" si="18">TRIM(B1128)</f>
        <v>2.2.7.6.1.00.00 - Provisão para Riscos Decorrentes de Contratos de 
 PPP a Longo Prazo - Consolidação OFSS</v>
      </c>
      <c r="B1128" s="5" t="s">
        <v>484</v>
      </c>
      <c r="C1128" s="6">
        <v>0</v>
      </c>
    </row>
    <row r="1129" spans="1:3">
      <c r="A1129" t="str">
        <f t="shared" si="18"/>
        <v>2.2.7.9.0.00.00 - Outras Provisões a Longo Prazo</v>
      </c>
      <c r="B1129" s="3" t="s">
        <v>485</v>
      </c>
      <c r="C1129" s="4">
        <v>3646417410.9499998</v>
      </c>
    </row>
    <row r="1130" spans="1:3" ht="25.5">
      <c r="A1130" t="str">
        <f t="shared" si="18"/>
        <v>2.2.7.9.1.00.00 - Outras Provisões a Longo Prazo - Consolidação</v>
      </c>
      <c r="B1130" s="5" t="s">
        <v>486</v>
      </c>
      <c r="C1130" s="6">
        <v>3646417410.9499998</v>
      </c>
    </row>
    <row r="1131" spans="1:3">
      <c r="A1131" t="str">
        <f t="shared" si="18"/>
        <v>2.2.8.0.0.00.00 - Demais Obrigações a Longo Prazo</v>
      </c>
      <c r="B1131" s="3" t="s">
        <v>487</v>
      </c>
      <c r="C1131" s="4">
        <v>26283670496.400002</v>
      </c>
    </row>
    <row r="1132" spans="1:3">
      <c r="A1132" t="str">
        <f t="shared" si="18"/>
        <v>2.2.8.1.0.00.00 - Adiantamentos de Clientes a Longo Prazo</v>
      </c>
      <c r="B1132" s="5" t="s">
        <v>488</v>
      </c>
      <c r="C1132" s="6">
        <v>182808656.59</v>
      </c>
    </row>
    <row r="1133" spans="1:3" ht="25.5">
      <c r="A1133" t="str">
        <f t="shared" si="18"/>
        <v>2.2.8.1.1.00.00 - Adiantamentos de Clientes a Longo Prazo - 
 Consolidação</v>
      </c>
      <c r="B1133" s="3" t="s">
        <v>489</v>
      </c>
      <c r="C1133" s="4">
        <v>182808656.59</v>
      </c>
    </row>
    <row r="1134" spans="1:3" ht="25.5">
      <c r="A1134" t="str">
        <f t="shared" si="18"/>
        <v>2.2.8.2.0.00.00 - Obrigações por Danos a Terceiros a Longo Prazo</v>
      </c>
      <c r="B1134" s="5" t="s">
        <v>490</v>
      </c>
      <c r="C1134" s="6">
        <v>0</v>
      </c>
    </row>
    <row r="1135" spans="1:3" ht="38.25">
      <c r="A1135" t="str">
        <f t="shared" si="18"/>
        <v>2.2.8.2.1.00.00 - Obrigações por Danos a Terceiros a Longo Prazo - 
 Consolidação</v>
      </c>
      <c r="B1135" s="3" t="s">
        <v>491</v>
      </c>
      <c r="C1135" s="4">
        <v>0</v>
      </c>
    </row>
    <row r="1136" spans="1:3" ht="25.5">
      <c r="A1136" t="str">
        <f t="shared" si="18"/>
        <v>2.2.8.3.0.00.00 - Debêntures e Outros Títulos de Dívida a Longo Prazo</v>
      </c>
      <c r="B1136" s="5" t="s">
        <v>492</v>
      </c>
      <c r="C1136" s="6">
        <v>0</v>
      </c>
    </row>
    <row r="1137" spans="1:3" ht="38.25">
      <c r="A1137" t="str">
        <f t="shared" si="18"/>
        <v>2.2.8.3.1.00.00 - Debêntures e Outros Títulos de Dívida a Longo 
 Prazo - Consolidação</v>
      </c>
      <c r="B1137" s="3" t="s">
        <v>493</v>
      </c>
      <c r="C1137" s="4">
        <v>0</v>
      </c>
    </row>
    <row r="1138" spans="1:3">
      <c r="A1138" t="str">
        <f t="shared" si="18"/>
        <v>2.2.8.4.0.00.00 - Adiantamento para Futuro Aumento de Capital</v>
      </c>
      <c r="B1138" s="5" t="s">
        <v>494</v>
      </c>
      <c r="C1138" s="6">
        <v>0</v>
      </c>
    </row>
    <row r="1139" spans="1:3" ht="38.25">
      <c r="A1139" t="str">
        <f t="shared" si="18"/>
        <v>2.2.8.4.1.00.00 - Adiantamento para Futuro Aumento de Capital - 
 Consolidação</v>
      </c>
      <c r="B1139" s="3" t="s">
        <v>495</v>
      </c>
      <c r="C1139" s="4">
        <v>0</v>
      </c>
    </row>
    <row r="1140" spans="1:3">
      <c r="A1140" t="str">
        <f t="shared" si="18"/>
        <v>2.2.8.8.0.00.00 - Valores Restituíveis</v>
      </c>
      <c r="B1140" s="5" t="s">
        <v>496</v>
      </c>
      <c r="C1140" s="6">
        <v>569770978.83000004</v>
      </c>
    </row>
    <row r="1141" spans="1:3">
      <c r="A1141" t="str">
        <f t="shared" si="18"/>
        <v>2.2.8.8.1.00.00 - Valores Restituíveis - Consolidação</v>
      </c>
      <c r="B1141" s="3" t="s">
        <v>497</v>
      </c>
      <c r="C1141" s="4">
        <v>569770978.83000004</v>
      </c>
    </row>
    <row r="1142" spans="1:3">
      <c r="A1142" t="str">
        <f t="shared" si="18"/>
        <v>2.2.8.9.0.00.00 - Outras Obrigações a Longo Prazo</v>
      </c>
      <c r="B1142" s="5" t="s">
        <v>498</v>
      </c>
      <c r="C1142" s="6">
        <v>25531090860.98</v>
      </c>
    </row>
    <row r="1143" spans="1:3" ht="25.5">
      <c r="A1143" t="str">
        <f t="shared" si="18"/>
        <v>2.2.8.9.1.00.00 - Outras Obrigações a Longo Prazo - Consolidação</v>
      </c>
      <c r="B1143" s="3" t="s">
        <v>499</v>
      </c>
      <c r="C1143" s="4">
        <v>25531090860.98</v>
      </c>
    </row>
    <row r="1144" spans="1:3">
      <c r="A1144" t="str">
        <f t="shared" si="18"/>
        <v>2.2.9.0.0.00.00 - Resultado Diferido</v>
      </c>
      <c r="B1144" s="5" t="s">
        <v>500</v>
      </c>
      <c r="C1144" s="6">
        <v>6886423573.0500002</v>
      </c>
    </row>
    <row r="1145" spans="1:3">
      <c r="A1145" t="str">
        <f t="shared" si="18"/>
        <v>2.2.9.1.0.00.00 - Variação Patrimonial Aumentativa (VPA) Diferida</v>
      </c>
      <c r="B1145" s="3" t="s">
        <v>501</v>
      </c>
      <c r="C1145" s="4">
        <v>6886602157.8800001</v>
      </c>
    </row>
    <row r="1146" spans="1:3" ht="25.5">
      <c r="A1146" t="str">
        <f t="shared" si="18"/>
        <v>2.2.9.1.1.00.00 - Variação Patrimonial Aumentativa Diferida - 
 Consolidação</v>
      </c>
      <c r="B1146" s="5" t="s">
        <v>502</v>
      </c>
      <c r="C1146" s="6">
        <v>6886602157.8800001</v>
      </c>
    </row>
    <row r="1147" spans="1:3">
      <c r="A1147" t="str">
        <f t="shared" si="18"/>
        <v>2.2.9.2.0.00.00 - (-) Custo Diferido</v>
      </c>
      <c r="B1147" s="3" t="s">
        <v>503</v>
      </c>
      <c r="C1147" s="4">
        <v>178584.83</v>
      </c>
    </row>
    <row r="1148" spans="1:3">
      <c r="A1148" t="str">
        <f t="shared" si="18"/>
        <v>2.2.9.2.1.00.00 - (-) Custo Diferido - Consolidação</v>
      </c>
      <c r="B1148" s="5" t="s">
        <v>504</v>
      </c>
      <c r="C1148" s="6">
        <v>178584.83</v>
      </c>
    </row>
    <row r="1149" spans="1:3">
      <c r="A1149" t="str">
        <f t="shared" si="18"/>
        <v>2.3.0.0.0.00.00 - Patrimônio Liquido</v>
      </c>
      <c r="B1149" s="3" t="s">
        <v>505</v>
      </c>
      <c r="C1149" s="4">
        <v>-159027076322.60999</v>
      </c>
    </row>
    <row r="1150" spans="1:3">
      <c r="A1150" t="str">
        <f t="shared" si="18"/>
        <v>2.3.1.0.0.00.00 - Patrimônio Social e Capital Social</v>
      </c>
      <c r="B1150" s="5" t="s">
        <v>506</v>
      </c>
      <c r="C1150" s="6">
        <v>9699265165.3700008</v>
      </c>
    </row>
    <row r="1151" spans="1:3">
      <c r="A1151" t="str">
        <f t="shared" si="18"/>
        <v>2.3.1.1.0.00.00 - Patrimônio Social</v>
      </c>
      <c r="B1151" s="3" t="s">
        <v>507</v>
      </c>
      <c r="C1151" s="4">
        <v>-270092044.06999999</v>
      </c>
    </row>
    <row r="1152" spans="1:3">
      <c r="A1152" t="str">
        <f t="shared" si="18"/>
        <v>2.3.1.1.1.00.00 - Patrimônio Social - Consolidação</v>
      </c>
      <c r="B1152" s="5" t="s">
        <v>508</v>
      </c>
      <c r="C1152" s="6">
        <v>-270092044.06999999</v>
      </c>
    </row>
    <row r="1153" spans="1:3">
      <c r="A1153" t="str">
        <f t="shared" si="18"/>
        <v>2.3.1.2.0.00.00 - Capital Social Realizado</v>
      </c>
      <c r="B1153" s="3" t="s">
        <v>509</v>
      </c>
      <c r="C1153" s="4">
        <v>9969357209.4400005</v>
      </c>
    </row>
    <row r="1154" spans="1:3">
      <c r="A1154" t="str">
        <f t="shared" si="18"/>
        <v>2.3.1.2.1.00.00 - Capital Social Realizado - Consolidação</v>
      </c>
      <c r="B1154" s="5" t="s">
        <v>510</v>
      </c>
      <c r="C1154" s="6">
        <v>9772531010.0300007</v>
      </c>
    </row>
    <row r="1155" spans="1:3">
      <c r="A1155" t="str">
        <f t="shared" si="18"/>
        <v>2.3.1.2.2.00.00 - Capital Social Realizado - Intra OFSS</v>
      </c>
      <c r="B1155" s="3" t="s">
        <v>511</v>
      </c>
      <c r="C1155" s="4">
        <v>191441633.31</v>
      </c>
    </row>
    <row r="1156" spans="1:3">
      <c r="A1156" t="str">
        <f t="shared" si="18"/>
        <v>2.3.1.2.3.00.00 - Capital Social Realizado - Inter OFSS - União</v>
      </c>
      <c r="B1156" s="5" t="s">
        <v>512</v>
      </c>
      <c r="C1156" s="6">
        <v>5383499.0999999996</v>
      </c>
    </row>
    <row r="1157" spans="1:3" ht="25.5">
      <c r="A1157" t="str">
        <f t="shared" si="18"/>
        <v>2.3.1.2.4.00.00 - Capital Social Realizado - Inter OFSS - Estado</v>
      </c>
      <c r="B1157" s="3" t="s">
        <v>513</v>
      </c>
      <c r="C1157" s="4">
        <v>0</v>
      </c>
    </row>
    <row r="1158" spans="1:3" ht="25.5">
      <c r="A1158" t="str">
        <f t="shared" si="18"/>
        <v>2.3.1.2.5.00.00 - Capital Social Realizado - Inter OFSS - Município</v>
      </c>
      <c r="B1158" s="5" t="s">
        <v>514</v>
      </c>
      <c r="C1158" s="6">
        <v>1067</v>
      </c>
    </row>
    <row r="1159" spans="1:3">
      <c r="A1159" t="str">
        <f t="shared" si="18"/>
        <v>2.3.2.0.0.00.00 - Adiantamento para Futuro Aumento de Capital</v>
      </c>
      <c r="B1159" s="3" t="s">
        <v>515</v>
      </c>
      <c r="C1159" s="4">
        <v>1281292542.3099999</v>
      </c>
    </row>
    <row r="1160" spans="1:3" ht="25.5">
      <c r="A1160" t="str">
        <f t="shared" si="18"/>
        <v>2.3.2.0.1.00.00 - Adiantamento para Futuro Aumento de Capital - 
 Consolidação</v>
      </c>
      <c r="B1160" s="5" t="s">
        <v>516</v>
      </c>
      <c r="C1160" s="6">
        <v>1281292542.3099999</v>
      </c>
    </row>
    <row r="1161" spans="1:3" ht="38.25">
      <c r="A1161" t="str">
        <f t="shared" si="18"/>
        <v>2.3.2.0.2.00.00 - Adiantamento para Futuro Aumento de Capital - Intra 
 OFSS</v>
      </c>
      <c r="B1161" s="3" t="s">
        <v>517</v>
      </c>
      <c r="C1161" s="4">
        <v>0</v>
      </c>
    </row>
    <row r="1162" spans="1:3" ht="38.25">
      <c r="A1162" t="str">
        <f t="shared" si="18"/>
        <v>2.3.2.0.3.00.00 - Adiantamento para Futuro Aumento de Capital - Inter 
 OFSS - União</v>
      </c>
      <c r="B1162" s="5" t="s">
        <v>518</v>
      </c>
      <c r="C1162" s="6">
        <v>0</v>
      </c>
    </row>
    <row r="1163" spans="1:3" ht="38.25">
      <c r="A1163" t="str">
        <f t="shared" si="18"/>
        <v>2.3.2.0.4.00.00 - Adiantamento para Futuro Aumento de Capital - Inter 
 OFSS - Estado</v>
      </c>
      <c r="B1163" s="3" t="s">
        <v>519</v>
      </c>
      <c r="C1163" s="4">
        <v>0</v>
      </c>
    </row>
    <row r="1164" spans="1:3" ht="38.25">
      <c r="A1164" t="str">
        <f t="shared" si="18"/>
        <v>2.3.2.0.5.00.00 - Adiantamento para Futuro Aumento de Capital - Inter 
 OFSS - Município</v>
      </c>
      <c r="B1164" s="5" t="s">
        <v>520</v>
      </c>
      <c r="C1164" s="6">
        <v>0</v>
      </c>
    </row>
    <row r="1165" spans="1:3">
      <c r="A1165" t="str">
        <f t="shared" si="18"/>
        <v>2.3.3.0.0.00.00 - Reservas de Capital</v>
      </c>
      <c r="B1165" s="3" t="s">
        <v>521</v>
      </c>
      <c r="C1165" s="4">
        <v>1080956168.5899999</v>
      </c>
    </row>
    <row r="1166" spans="1:3">
      <c r="A1166" t="str">
        <f t="shared" si="18"/>
        <v>2.3.3.1.0.00.00 - Ágio na Emissão de Ações</v>
      </c>
      <c r="B1166" s="5" t="s">
        <v>522</v>
      </c>
      <c r="C1166" s="6">
        <v>0</v>
      </c>
    </row>
    <row r="1167" spans="1:3">
      <c r="A1167" t="str">
        <f t="shared" si="18"/>
        <v>2.3.3.1.1.00.00 - Ágio na Emissão de Ações - Consolidação</v>
      </c>
      <c r="B1167" s="3" t="s">
        <v>523</v>
      </c>
      <c r="C1167" s="4">
        <v>0</v>
      </c>
    </row>
    <row r="1168" spans="1:3">
      <c r="A1168" t="str">
        <f t="shared" si="18"/>
        <v>2.3.3.1.2.00.00 - Ágio na Emissão de Ações - Intra OFSS</v>
      </c>
      <c r="B1168" s="5" t="s">
        <v>524</v>
      </c>
      <c r="C1168" s="6">
        <v>0</v>
      </c>
    </row>
    <row r="1169" spans="1:3" ht="25.5">
      <c r="A1169" t="str">
        <f t="shared" si="18"/>
        <v>2.3.3.1.3.00.00 - Ágio na Emissão de Ações - Inter OFSS - União</v>
      </c>
      <c r="B1169" s="3" t="s">
        <v>525</v>
      </c>
      <c r="C1169" s="4">
        <v>0</v>
      </c>
    </row>
    <row r="1170" spans="1:3" ht="25.5">
      <c r="A1170" t="str">
        <f t="shared" si="18"/>
        <v>2.3.3.1.4.00.00 - Ágio na Emissão de Ações - Inter OFSS - Estado</v>
      </c>
      <c r="B1170" s="5" t="s">
        <v>526</v>
      </c>
      <c r="C1170" s="6">
        <v>0</v>
      </c>
    </row>
    <row r="1171" spans="1:3" ht="25.5">
      <c r="A1171" t="str">
        <f t="shared" si="18"/>
        <v>2.3.3.1.5.00.00 - Ágio na Emissão de Ações - Inter OFSS - Município</v>
      </c>
      <c r="B1171" s="3" t="s">
        <v>527</v>
      </c>
      <c r="C1171" s="4">
        <v>0</v>
      </c>
    </row>
    <row r="1172" spans="1:3">
      <c r="A1172" t="str">
        <f t="shared" si="18"/>
        <v>2.3.3.2.0.00.00 - Alienação de Partes Beneficiarias</v>
      </c>
      <c r="B1172" s="5" t="s">
        <v>528</v>
      </c>
      <c r="C1172" s="6">
        <v>0</v>
      </c>
    </row>
    <row r="1173" spans="1:3" ht="25.5">
      <c r="A1173" t="str">
        <f t="shared" si="18"/>
        <v>2.3.3.2.1.00.00 - Alienação de Partes Beneficiarias - Consolidação</v>
      </c>
      <c r="B1173" s="3" t="s">
        <v>529</v>
      </c>
      <c r="C1173" s="4">
        <v>0</v>
      </c>
    </row>
    <row r="1174" spans="1:3" ht="25.5">
      <c r="A1174" t="str">
        <f t="shared" si="18"/>
        <v>2.3.3.2.2.00.00 - Alienação de Partes Beneficiarias - Intra OFSS</v>
      </c>
      <c r="B1174" s="5" t="s">
        <v>530</v>
      </c>
      <c r="C1174" s="6">
        <v>0</v>
      </c>
    </row>
    <row r="1175" spans="1:3" ht="38.25">
      <c r="A1175" t="str">
        <f t="shared" si="18"/>
        <v>2.3.3.2.3.00.00 - Alienação de Partes Beneficiarias - Inter OFSS - 
 União</v>
      </c>
      <c r="B1175" s="3" t="s">
        <v>531</v>
      </c>
      <c r="C1175" s="4">
        <v>0</v>
      </c>
    </row>
    <row r="1176" spans="1:3" ht="38.25">
      <c r="A1176" t="str">
        <f t="shared" si="18"/>
        <v>2.3.3.2.4.00.00 - Alienação de Partes Beneficiarias - Inter OFSS - 
 Estado</v>
      </c>
      <c r="B1176" s="5" t="s">
        <v>532</v>
      </c>
      <c r="C1176" s="6">
        <v>0</v>
      </c>
    </row>
    <row r="1177" spans="1:3" ht="38.25">
      <c r="A1177" t="str">
        <f t="shared" si="18"/>
        <v>2.3.3.2.5.00.00 - Alienação de Partes Beneficiarias - Inter OFSS - 
 Município</v>
      </c>
      <c r="B1177" s="3" t="s">
        <v>533</v>
      </c>
      <c r="C1177" s="4">
        <v>0</v>
      </c>
    </row>
    <row r="1178" spans="1:3">
      <c r="A1178" t="str">
        <f t="shared" si="18"/>
        <v>2.3.3.3.0.00.00 - Alienação de Bônus de Subscrição</v>
      </c>
      <c r="B1178" s="5" t="s">
        <v>534</v>
      </c>
      <c r="C1178" s="6">
        <v>0</v>
      </c>
    </row>
    <row r="1179" spans="1:3" ht="25.5">
      <c r="A1179" t="str">
        <f t="shared" si="18"/>
        <v>2.3.3.3.1.00.00 - Alienação de Bônus de Subscrição - Consolidação</v>
      </c>
      <c r="B1179" s="3" t="s">
        <v>535</v>
      </c>
      <c r="C1179" s="4">
        <v>0</v>
      </c>
    </row>
    <row r="1180" spans="1:3" ht="25.5">
      <c r="A1180" t="str">
        <f t="shared" si="18"/>
        <v>2.3.3.3.2.00.00 - Alienação de Bônus de Subscrição - Intra OFSS</v>
      </c>
      <c r="B1180" s="5" t="s">
        <v>536</v>
      </c>
      <c r="C1180" s="6">
        <v>0</v>
      </c>
    </row>
    <row r="1181" spans="1:3" ht="38.25">
      <c r="A1181" t="str">
        <f t="shared" si="18"/>
        <v>2.3.3.3.3.00.00 - Alienação de Bônus de Subscrição - Inter OFSS - 
 União</v>
      </c>
      <c r="B1181" s="3" t="s">
        <v>537</v>
      </c>
      <c r="C1181" s="4">
        <v>0</v>
      </c>
    </row>
    <row r="1182" spans="1:3" ht="38.25">
      <c r="A1182" t="str">
        <f t="shared" si="18"/>
        <v>2.3.3.3.4.00.00 - Alienação de Bônus de Subscrição - Inter OFSS - 
 Estado</v>
      </c>
      <c r="B1182" s="5" t="s">
        <v>538</v>
      </c>
      <c r="C1182" s="6">
        <v>0</v>
      </c>
    </row>
    <row r="1183" spans="1:3" ht="38.25">
      <c r="A1183" t="str">
        <f t="shared" si="18"/>
        <v>2.3.3.3.5.00.00 - Alienação de Bônus de Subscrição - Inter OFSS - 
 Município</v>
      </c>
      <c r="B1183" s="3" t="s">
        <v>539</v>
      </c>
      <c r="C1183" s="4">
        <v>0</v>
      </c>
    </row>
    <row r="1184" spans="1:3">
      <c r="A1184" t="str">
        <f t="shared" si="18"/>
        <v>2.3.3.4.0.00.00 - Correção Monetária do Capital Realizado</v>
      </c>
      <c r="B1184" s="5" t="s">
        <v>540</v>
      </c>
      <c r="C1184" s="6">
        <v>1598975.45</v>
      </c>
    </row>
    <row r="1185" spans="1:3" ht="25.5">
      <c r="A1185" t="str">
        <f t="shared" si="18"/>
        <v>2.3.3.4.1.00.00 - Correção Monetária do Capital Realizado - 
 Consolidação</v>
      </c>
      <c r="B1185" s="3" t="s">
        <v>541</v>
      </c>
      <c r="C1185" s="4">
        <v>1598975.45</v>
      </c>
    </row>
    <row r="1186" spans="1:3" ht="38.25">
      <c r="A1186" t="str">
        <f t="shared" si="18"/>
        <v>2.3.3.4.2.00.00 - Correção Monetária do Capital Realizado - Intra 
 OFSS</v>
      </c>
      <c r="B1186" s="5" t="s">
        <v>542</v>
      </c>
      <c r="C1186" s="6">
        <v>0</v>
      </c>
    </row>
    <row r="1187" spans="1:3" ht="38.25">
      <c r="A1187" t="str">
        <f t="shared" si="18"/>
        <v>2.3.3.4.3.00.00 - Correção Monetária do Capital Realizado - Inter 
 OFSS - União</v>
      </c>
      <c r="B1187" s="3" t="s">
        <v>543</v>
      </c>
      <c r="C1187" s="4">
        <v>0</v>
      </c>
    </row>
    <row r="1188" spans="1:3" ht="38.25">
      <c r="A1188" t="str">
        <f t="shared" si="18"/>
        <v>2.3.3.4.4.00.00 - Correção Monetária do Capital Realizado - Inter 
 OFSS - Estado</v>
      </c>
      <c r="B1188" s="5" t="s">
        <v>544</v>
      </c>
      <c r="C1188" s="6">
        <v>0</v>
      </c>
    </row>
    <row r="1189" spans="1:3" ht="38.25">
      <c r="A1189" t="str">
        <f t="shared" si="18"/>
        <v>2.3.3.4.5.00.00 - Correção Monetária do Capital Realizado - Inter 
 OFSS - Município</v>
      </c>
      <c r="B1189" s="3" t="s">
        <v>545</v>
      </c>
      <c r="C1189" s="4">
        <v>0</v>
      </c>
    </row>
    <row r="1190" spans="1:3">
      <c r="A1190" t="str">
        <f t="shared" si="18"/>
        <v>2.3.3.9.0.00.00 - Outras Reservas de Capital</v>
      </c>
      <c r="B1190" s="5" t="s">
        <v>546</v>
      </c>
      <c r="C1190" s="6">
        <v>1079357193.1400001</v>
      </c>
    </row>
    <row r="1191" spans="1:3">
      <c r="A1191" t="str">
        <f t="shared" si="18"/>
        <v>2.3.3.9.1.00.00 - Outras Reservas de Capital - Consolidação</v>
      </c>
      <c r="B1191" s="3" t="s">
        <v>547</v>
      </c>
      <c r="C1191" s="4">
        <v>1044561174.53</v>
      </c>
    </row>
    <row r="1192" spans="1:3">
      <c r="A1192" t="str">
        <f t="shared" ref="A1192:A1255" si="19">TRIM(B1192)</f>
        <v>2.3.3.9.2.00.00 - Outras Reservas de Capital - Intra OFSS</v>
      </c>
      <c r="B1192" s="5" t="s">
        <v>548</v>
      </c>
      <c r="C1192" s="6">
        <v>34785071.869999997</v>
      </c>
    </row>
    <row r="1193" spans="1:3" ht="25.5">
      <c r="A1193" t="str">
        <f t="shared" si="19"/>
        <v>2.3.3.9.3.00.00 - Outras Reservas de Capital - Inter OFSS - União</v>
      </c>
      <c r="B1193" s="3" t="s">
        <v>549</v>
      </c>
      <c r="C1193" s="4">
        <v>10835.34</v>
      </c>
    </row>
    <row r="1194" spans="1:3" ht="25.5">
      <c r="A1194" t="str">
        <f t="shared" si="19"/>
        <v>2.3.3.9.4.00.00 - Outras Reservas de Capital - Inter OFSS - Estado</v>
      </c>
      <c r="B1194" s="5" t="s">
        <v>550</v>
      </c>
      <c r="C1194" s="6">
        <v>0</v>
      </c>
    </row>
    <row r="1195" spans="1:3" ht="25.5">
      <c r="A1195" t="str">
        <f t="shared" si="19"/>
        <v>2.3.3.9.5.00.00 - Outras Reservas de Capital - Inter OFSS - 
 Município</v>
      </c>
      <c r="B1195" s="3" t="s">
        <v>551</v>
      </c>
      <c r="C1195" s="4">
        <v>111.4</v>
      </c>
    </row>
    <row r="1196" spans="1:3">
      <c r="A1196" t="str">
        <f t="shared" si="19"/>
        <v>2.3.4.0.0.00.00 - Ajustes de Avaliação Patrimonial</v>
      </c>
      <c r="B1196" s="5" t="s">
        <v>552</v>
      </c>
      <c r="C1196" s="6">
        <v>4107970165.0700002</v>
      </c>
    </row>
    <row r="1197" spans="1:3">
      <c r="A1197" t="str">
        <f t="shared" si="19"/>
        <v>2.3.4.1.0.00.00 - Ajustes de Avaliação Patrimonial de Ativos</v>
      </c>
      <c r="B1197" s="3" t="s">
        <v>553</v>
      </c>
      <c r="C1197" s="4">
        <v>4107970165.0700002</v>
      </c>
    </row>
    <row r="1198" spans="1:3" ht="25.5">
      <c r="A1198" t="str">
        <f t="shared" si="19"/>
        <v>2.3.4.1.1.00.00 - Ajustes de Avaliação Patrimonial de Ativos - 
 Consolidação</v>
      </c>
      <c r="B1198" s="5" t="s">
        <v>554</v>
      </c>
      <c r="C1198" s="6">
        <v>4107970165.0700002</v>
      </c>
    </row>
    <row r="1199" spans="1:3">
      <c r="A1199" t="str">
        <f t="shared" si="19"/>
        <v>2.3.4.2.0.00.00 - Ajustes de Avaliação Patrimonial de Passivos</v>
      </c>
      <c r="B1199" s="3" t="s">
        <v>555</v>
      </c>
      <c r="C1199" s="4">
        <v>0</v>
      </c>
    </row>
    <row r="1200" spans="1:3" ht="38.25">
      <c r="A1200" t="str">
        <f t="shared" si="19"/>
        <v>2.3.4.2.1.00.00 - Ajustes de Avaliação Patrimonial de Passivos - 
 Consolidação</v>
      </c>
      <c r="B1200" s="5" t="s">
        <v>556</v>
      </c>
      <c r="C1200" s="6">
        <v>0</v>
      </c>
    </row>
    <row r="1201" spans="1:3">
      <c r="A1201" t="str">
        <f t="shared" si="19"/>
        <v>2.3.5.0.0.00.00 - Reservas de Lucros</v>
      </c>
      <c r="B1201" s="3" t="s">
        <v>557</v>
      </c>
      <c r="C1201" s="4">
        <v>2038083940.23</v>
      </c>
    </row>
    <row r="1202" spans="1:3">
      <c r="A1202" t="str">
        <f t="shared" si="19"/>
        <v>2.3.5.1.0.00.00 - Reserva Legal</v>
      </c>
      <c r="B1202" s="5" t="s">
        <v>558</v>
      </c>
      <c r="C1202" s="6">
        <v>1522826734.48</v>
      </c>
    </row>
    <row r="1203" spans="1:3">
      <c r="A1203" t="str">
        <f t="shared" si="19"/>
        <v>2.3.5.1.1.00.00 - Reserva Legal - Consolidação</v>
      </c>
      <c r="B1203" s="3" t="s">
        <v>559</v>
      </c>
      <c r="C1203" s="4">
        <v>1522826734.48</v>
      </c>
    </row>
    <row r="1204" spans="1:3">
      <c r="A1204" t="str">
        <f t="shared" si="19"/>
        <v>2.3.5.1.2.00.00 - Reserva Legal - Intra OFSS</v>
      </c>
      <c r="B1204" s="5" t="s">
        <v>560</v>
      </c>
      <c r="C1204" s="6">
        <v>0</v>
      </c>
    </row>
    <row r="1205" spans="1:3">
      <c r="A1205" t="str">
        <f t="shared" si="19"/>
        <v>2.3.5.1.3.00.00 - Reserva Legal - Inter OFSS - União</v>
      </c>
      <c r="B1205" s="3" t="s">
        <v>561</v>
      </c>
      <c r="C1205" s="4">
        <v>0</v>
      </c>
    </row>
    <row r="1206" spans="1:3">
      <c r="A1206" t="str">
        <f t="shared" si="19"/>
        <v>2.3.5.1.4.00.00 - Reserva Legal - Inter OFSS - Estado</v>
      </c>
      <c r="B1206" s="5" t="s">
        <v>562</v>
      </c>
      <c r="C1206" s="6">
        <v>0</v>
      </c>
    </row>
    <row r="1207" spans="1:3">
      <c r="A1207" t="str">
        <f t="shared" si="19"/>
        <v>2.3.5.1.5.00.00 - Reserva Legal - Inter OFSS - Município</v>
      </c>
      <c r="B1207" s="3" t="s">
        <v>563</v>
      </c>
      <c r="C1207" s="4">
        <v>0</v>
      </c>
    </row>
    <row r="1208" spans="1:3">
      <c r="A1208" t="str">
        <f t="shared" si="19"/>
        <v>2.3.5.2.0.00.00 - Reservas Estatutárias</v>
      </c>
      <c r="B1208" s="5" t="s">
        <v>564</v>
      </c>
      <c r="C1208" s="6">
        <v>475534099.30000001</v>
      </c>
    </row>
    <row r="1209" spans="1:3">
      <c r="A1209" t="str">
        <f t="shared" si="19"/>
        <v>2.3.5.2.1.00.00 - Reservas Estatutárias - Consolidação</v>
      </c>
      <c r="B1209" s="3" t="s">
        <v>565</v>
      </c>
      <c r="C1209" s="4">
        <v>475534099.30000001</v>
      </c>
    </row>
    <row r="1210" spans="1:3">
      <c r="A1210" t="str">
        <f t="shared" si="19"/>
        <v>2.3.5.2.2.00.00 - Reservas Estatutárias - Intra OFSS</v>
      </c>
      <c r="B1210" s="5" t="s">
        <v>566</v>
      </c>
      <c r="C1210" s="6">
        <v>0</v>
      </c>
    </row>
    <row r="1211" spans="1:3">
      <c r="A1211" t="str">
        <f t="shared" si="19"/>
        <v>2.3.5.2.3.00.00 - Reservas Estatutárias - Inter OFSS - União</v>
      </c>
      <c r="B1211" s="3" t="s">
        <v>567</v>
      </c>
      <c r="C1211" s="4">
        <v>0</v>
      </c>
    </row>
    <row r="1212" spans="1:3">
      <c r="A1212" t="str">
        <f t="shared" si="19"/>
        <v>2.3.5.2.4.00.00 - Reservas Estatutárias - Inter OFSS - Estado</v>
      </c>
      <c r="B1212" s="5" t="s">
        <v>568</v>
      </c>
      <c r="C1212" s="6">
        <v>0</v>
      </c>
    </row>
    <row r="1213" spans="1:3" ht="25.5">
      <c r="A1213" t="str">
        <f t="shared" si="19"/>
        <v>2.3.5.2.5.00.00 - Reservas Estatutárias - Inter OFSS - Município</v>
      </c>
      <c r="B1213" s="3" t="s">
        <v>569</v>
      </c>
      <c r="C1213" s="4">
        <v>0</v>
      </c>
    </row>
    <row r="1214" spans="1:3">
      <c r="A1214" t="str">
        <f t="shared" si="19"/>
        <v>2.3.5.3.0.00.00 - Reserva para Contingencias</v>
      </c>
      <c r="B1214" s="5" t="s">
        <v>570</v>
      </c>
      <c r="C1214" s="6">
        <v>11132.92</v>
      </c>
    </row>
    <row r="1215" spans="1:3">
      <c r="A1215" t="str">
        <f t="shared" si="19"/>
        <v>2.3.5.3.1.00.00 - Reserva para Contingencias - Consolidação</v>
      </c>
      <c r="B1215" s="3" t="s">
        <v>571</v>
      </c>
      <c r="C1215" s="4">
        <v>11132.92</v>
      </c>
    </row>
    <row r="1216" spans="1:3">
      <c r="A1216" t="str">
        <f t="shared" si="19"/>
        <v>2.3.5.3.2.00.00 - Reserva para Contingencias - Intra OFSS</v>
      </c>
      <c r="B1216" s="5" t="s">
        <v>572</v>
      </c>
      <c r="C1216" s="6">
        <v>0</v>
      </c>
    </row>
    <row r="1217" spans="1:3" ht="25.5">
      <c r="A1217" t="str">
        <f t="shared" si="19"/>
        <v>2.3.5.3.3.00.00 - Reserva para Contingencias - Inter OFSS - União</v>
      </c>
      <c r="B1217" s="3" t="s">
        <v>573</v>
      </c>
      <c r="C1217" s="4">
        <v>0</v>
      </c>
    </row>
    <row r="1218" spans="1:3" ht="25.5">
      <c r="A1218" t="str">
        <f t="shared" si="19"/>
        <v>2.3.5.3.4.00.00 - Reserva para Contingencias - Inter OFSS - Estado</v>
      </c>
      <c r="B1218" s="5" t="s">
        <v>574</v>
      </c>
      <c r="C1218" s="6">
        <v>0</v>
      </c>
    </row>
    <row r="1219" spans="1:3" ht="25.5">
      <c r="A1219" t="str">
        <f t="shared" si="19"/>
        <v>2.3.5.3.5.00.00 - Reserva para Contingencias - Inter OFSS - 
 Município</v>
      </c>
      <c r="B1219" s="3" t="s">
        <v>575</v>
      </c>
      <c r="C1219" s="4">
        <v>0</v>
      </c>
    </row>
    <row r="1220" spans="1:3">
      <c r="A1220" t="str">
        <f t="shared" si="19"/>
        <v>2.3.5.4.0.00.00 - Reserva de Incentivos Fiscais</v>
      </c>
      <c r="B1220" s="5" t="s">
        <v>576</v>
      </c>
      <c r="C1220" s="6">
        <v>24849455.34</v>
      </c>
    </row>
    <row r="1221" spans="1:3">
      <c r="A1221" t="str">
        <f t="shared" si="19"/>
        <v>2.3.5.4.1.00.00 - Reserva de Incentivos Fiscais - Consolidação</v>
      </c>
      <c r="B1221" s="3" t="s">
        <v>577</v>
      </c>
      <c r="C1221" s="4">
        <v>24849455.34</v>
      </c>
    </row>
    <row r="1222" spans="1:3">
      <c r="A1222" t="str">
        <f t="shared" si="19"/>
        <v>2.3.5.4.2.00.00 - Reserva de Incentivos Fiscais - Intra OFSS</v>
      </c>
      <c r="B1222" s="5" t="s">
        <v>578</v>
      </c>
      <c r="C1222" s="6">
        <v>0</v>
      </c>
    </row>
    <row r="1223" spans="1:3" ht="25.5">
      <c r="A1223" t="str">
        <f t="shared" si="19"/>
        <v>2.3.5.4.3.00.00 - Reserva de Incentivos Fiscais - Inter OFSS - União</v>
      </c>
      <c r="B1223" s="3" t="s">
        <v>579</v>
      </c>
      <c r="C1223" s="4">
        <v>0</v>
      </c>
    </row>
    <row r="1224" spans="1:3" ht="25.5">
      <c r="A1224" t="str">
        <f t="shared" si="19"/>
        <v>2.3.5.4.4.00.00 - Reserva de Incentivos Fiscais - Inter OFSS - 
 Estado</v>
      </c>
      <c r="B1224" s="5" t="s">
        <v>580</v>
      </c>
      <c r="C1224" s="6">
        <v>0</v>
      </c>
    </row>
    <row r="1225" spans="1:3" ht="25.5">
      <c r="A1225" t="str">
        <f t="shared" si="19"/>
        <v>2.3.5.4.5.00.00 - Reserva de Incentivos Fiscais - Inter OFSS - 
 Município</v>
      </c>
      <c r="B1225" s="3" t="s">
        <v>581</v>
      </c>
      <c r="C1225" s="4">
        <v>0</v>
      </c>
    </row>
    <row r="1226" spans="1:3">
      <c r="A1226" t="str">
        <f t="shared" si="19"/>
        <v>2.3.5.5.0.00.00 - Reservas de Lucros para Expansão</v>
      </c>
      <c r="B1226" s="5" t="s">
        <v>582</v>
      </c>
      <c r="C1226" s="6">
        <v>0</v>
      </c>
    </row>
    <row r="1227" spans="1:3" ht="25.5">
      <c r="A1227" t="str">
        <f t="shared" si="19"/>
        <v>2.3.5.5.1.00.00 - Reservas de Lucros para Expansão - Consolidação</v>
      </c>
      <c r="B1227" s="3" t="s">
        <v>583</v>
      </c>
      <c r="C1227" s="4">
        <v>0</v>
      </c>
    </row>
    <row r="1228" spans="1:3" ht="25.5">
      <c r="A1228" t="str">
        <f t="shared" si="19"/>
        <v>2.3.5.5.2.00.00 - Reservas de Lucros para Expansão - Intra OFSS</v>
      </c>
      <c r="B1228" s="5" t="s">
        <v>584</v>
      </c>
      <c r="C1228" s="6">
        <v>0</v>
      </c>
    </row>
    <row r="1229" spans="1:3" ht="38.25">
      <c r="A1229" t="str">
        <f t="shared" si="19"/>
        <v>2.3.5.5.3.00.00 - Reservas de Lucros para Expansão - Inter OFSS - 
 União</v>
      </c>
      <c r="B1229" s="3" t="s">
        <v>585</v>
      </c>
      <c r="C1229" s="4">
        <v>0</v>
      </c>
    </row>
    <row r="1230" spans="1:3" ht="38.25">
      <c r="A1230" t="str">
        <f t="shared" si="19"/>
        <v>2.3.5.5.4.00.00 - Reservas de Lucros para Expansão - Inter OFSS 
 –Estado</v>
      </c>
      <c r="B1230" s="5" t="s">
        <v>586</v>
      </c>
      <c r="C1230" s="6">
        <v>0</v>
      </c>
    </row>
    <row r="1231" spans="1:3" ht="38.25">
      <c r="A1231" t="str">
        <f t="shared" si="19"/>
        <v>2.3.5.5.5.00.00 - Reservas de Lucros para Expansão - Inter OFSS - 
 Município</v>
      </c>
      <c r="B1231" s="3" t="s">
        <v>587</v>
      </c>
      <c r="C1231" s="4">
        <v>0</v>
      </c>
    </row>
    <row r="1232" spans="1:3">
      <c r="A1232" t="str">
        <f t="shared" si="19"/>
        <v>2.3.5.6.0.00.00 - Reserva de Lucros a Realizar</v>
      </c>
      <c r="B1232" s="5" t="s">
        <v>588</v>
      </c>
      <c r="C1232" s="6">
        <v>4914350.5</v>
      </c>
    </row>
    <row r="1233" spans="1:3">
      <c r="A1233" t="str">
        <f t="shared" si="19"/>
        <v>2.3.5.6.1.00.00 - Reserva de Lucros a Realizar- Consolidação</v>
      </c>
      <c r="B1233" s="3" t="s">
        <v>589</v>
      </c>
      <c r="C1233" s="4">
        <v>4914350.5</v>
      </c>
    </row>
    <row r="1234" spans="1:3">
      <c r="A1234" t="str">
        <f t="shared" si="19"/>
        <v>2.3.5.6.2.00.00 - Reserva de Lucros a Realizar- Intra OFSS</v>
      </c>
      <c r="B1234" s="5" t="s">
        <v>590</v>
      </c>
      <c r="C1234" s="6">
        <v>0</v>
      </c>
    </row>
    <row r="1235" spans="1:3" ht="25.5">
      <c r="A1235" t="str">
        <f t="shared" si="19"/>
        <v>2.3.5.6.3.00.00 - Reserva de Lucros a Realizar- Inter OFSS - União</v>
      </c>
      <c r="B1235" s="3" t="s">
        <v>591</v>
      </c>
      <c r="C1235" s="4">
        <v>0</v>
      </c>
    </row>
    <row r="1236" spans="1:3" ht="25.5">
      <c r="A1236" t="str">
        <f t="shared" si="19"/>
        <v>2.3.5.6.4.00.00 - Reserva de Lucros a Realizar- Inter OFSS - Estado</v>
      </c>
      <c r="B1236" s="5" t="s">
        <v>592</v>
      </c>
      <c r="C1236" s="6">
        <v>0</v>
      </c>
    </row>
    <row r="1237" spans="1:3" ht="25.5">
      <c r="A1237" t="str">
        <f t="shared" si="19"/>
        <v>2.3.5.6.5.00.00 - Reserva de Lucros a Realizar- Inter OFSS - 
 Município</v>
      </c>
      <c r="B1237" s="3" t="s">
        <v>593</v>
      </c>
      <c r="C1237" s="4">
        <v>0</v>
      </c>
    </row>
    <row r="1238" spans="1:3" ht="25.5">
      <c r="A1238" t="str">
        <f t="shared" si="19"/>
        <v>2.3.5.7.0.00.00 - Reserva de Retenção de Premio na Emissão de 
 Debêntures</v>
      </c>
      <c r="B1238" s="5" t="s">
        <v>594</v>
      </c>
      <c r="C1238" s="6">
        <v>0</v>
      </c>
    </row>
    <row r="1239" spans="1:3" ht="38.25">
      <c r="A1239" t="str">
        <f t="shared" si="19"/>
        <v>2.3.5.7.1.00.00 - Reserva de Retenção de Premio na Emissão de 
 Debêntures - Consolidação</v>
      </c>
      <c r="B1239" s="3" t="s">
        <v>595</v>
      </c>
      <c r="C1239" s="4">
        <v>0</v>
      </c>
    </row>
    <row r="1240" spans="1:3" ht="38.25">
      <c r="A1240" t="str">
        <f t="shared" si="19"/>
        <v>2.3.5.7.2.00.00 - Reserva de Retenção de Premio na Emissão de 
 Debêntures - Intra OFSS</v>
      </c>
      <c r="B1240" s="5" t="s">
        <v>596</v>
      </c>
      <c r="C1240" s="6">
        <v>0</v>
      </c>
    </row>
    <row r="1241" spans="1:3" ht="38.25">
      <c r="A1241" t="str">
        <f t="shared" si="19"/>
        <v>2.3.5.7.3.00.00 - Reserva de Retenção de Premio na Emissão de 
 Debêntures - Inter OFSS - União</v>
      </c>
      <c r="B1241" s="3" t="s">
        <v>597</v>
      </c>
      <c r="C1241" s="4">
        <v>0</v>
      </c>
    </row>
    <row r="1242" spans="1:3" ht="38.25">
      <c r="A1242" t="str">
        <f t="shared" si="19"/>
        <v>2.3.5.7.4.00.00 - Reserva de Retenção de Premio na Emissão de 
 Debêntures - Inter OFSS - Estado</v>
      </c>
      <c r="B1242" s="5" t="s">
        <v>598</v>
      </c>
      <c r="C1242" s="6">
        <v>0</v>
      </c>
    </row>
    <row r="1243" spans="1:3" ht="38.25">
      <c r="A1243" t="str">
        <f t="shared" si="19"/>
        <v>2.3.5.7.5.00.00 - Reserva de Retenção de Premio na Emissão de 
 Debêntures - Inter OFSS - Município</v>
      </c>
      <c r="B1243" s="3" t="s">
        <v>599</v>
      </c>
      <c r="C1243" s="4">
        <v>0</v>
      </c>
    </row>
    <row r="1244" spans="1:3">
      <c r="A1244" t="str">
        <f t="shared" si="19"/>
        <v>2.3.5.9.0.00.00 - Outras Reservas de Lucro</v>
      </c>
      <c r="B1244" s="5" t="s">
        <v>600</v>
      </c>
      <c r="C1244" s="6">
        <v>9948167.6899999995</v>
      </c>
    </row>
    <row r="1245" spans="1:3">
      <c r="A1245" t="str">
        <f t="shared" si="19"/>
        <v>2.3.5.9.1.00.00 - Outras Reservas de Lucro - Consolidação</v>
      </c>
      <c r="B1245" s="3" t="s">
        <v>601</v>
      </c>
      <c r="C1245" s="4">
        <v>9948167.6899999995</v>
      </c>
    </row>
    <row r="1246" spans="1:3">
      <c r="A1246" t="str">
        <f t="shared" si="19"/>
        <v>2.3.5.9.2.00.00 - Outras Reservas de Lucro - Intra OFSS</v>
      </c>
      <c r="B1246" s="5" t="s">
        <v>602</v>
      </c>
      <c r="C1246" s="6">
        <v>0</v>
      </c>
    </row>
    <row r="1247" spans="1:3" ht="25.5">
      <c r="A1247" t="str">
        <f t="shared" si="19"/>
        <v>2.3.5.9.3.00.00 - Outras Reservas de Lucro - Inter OFSS - União</v>
      </c>
      <c r="B1247" s="3" t="s">
        <v>603</v>
      </c>
      <c r="C1247" s="4">
        <v>0</v>
      </c>
    </row>
    <row r="1248" spans="1:3" ht="25.5">
      <c r="A1248" t="str">
        <f t="shared" si="19"/>
        <v>2.3.5.9.4.00.00 - Outras Reservas de Lucro - Inter OFSS - Estado</v>
      </c>
      <c r="B1248" s="5" t="s">
        <v>604</v>
      </c>
      <c r="C1248" s="6">
        <v>0</v>
      </c>
    </row>
    <row r="1249" spans="1:3" ht="25.5">
      <c r="A1249" t="str">
        <f t="shared" si="19"/>
        <v>2.3.5.9.5.00.00 - Outras Reservas de Lucro - Inter OFSS - Município</v>
      </c>
      <c r="B1249" s="3" t="s">
        <v>605</v>
      </c>
      <c r="C1249" s="4">
        <v>0</v>
      </c>
    </row>
    <row r="1250" spans="1:3">
      <c r="A1250" t="str">
        <f t="shared" si="19"/>
        <v>2.3.6.0.0.00.00 - Demais Reservas</v>
      </c>
      <c r="B1250" s="5" t="s">
        <v>606</v>
      </c>
      <c r="C1250" s="6">
        <v>2827702587.9200001</v>
      </c>
    </row>
    <row r="1251" spans="1:3">
      <c r="A1251" t="str">
        <f t="shared" si="19"/>
        <v>2.3.6.1.0.00.00 - Reserva de Reavaliação</v>
      </c>
      <c r="B1251" s="3" t="s">
        <v>607</v>
      </c>
      <c r="C1251" s="4">
        <v>2727896888.5100002</v>
      </c>
    </row>
    <row r="1252" spans="1:3">
      <c r="A1252" t="str">
        <f t="shared" si="19"/>
        <v>2.3.6.1.1.00.00 - Reserva de Reavaliação - Consolidação</v>
      </c>
      <c r="B1252" s="5" t="s">
        <v>608</v>
      </c>
      <c r="C1252" s="6">
        <v>2727896888.5100002</v>
      </c>
    </row>
    <row r="1253" spans="1:3">
      <c r="A1253" t="str">
        <f t="shared" si="19"/>
        <v>2.3.6.1.2.00.00 - Reserva de Reavaliação - Intra OFSS</v>
      </c>
      <c r="B1253" s="3" t="s">
        <v>609</v>
      </c>
      <c r="C1253" s="4">
        <v>0</v>
      </c>
    </row>
    <row r="1254" spans="1:3">
      <c r="A1254" t="str">
        <f t="shared" si="19"/>
        <v>2.3.6.1.3.00.00 - Reserva de Reavaliação - Inter OFSS - União</v>
      </c>
      <c r="B1254" s="5" t="s">
        <v>610</v>
      </c>
      <c r="C1254" s="6">
        <v>0</v>
      </c>
    </row>
    <row r="1255" spans="1:3">
      <c r="A1255" t="str">
        <f t="shared" si="19"/>
        <v>2.3.6.1.4.00.00 - Reserva de Reavaliação - Inter OFSS - Estado</v>
      </c>
      <c r="B1255" s="3" t="s">
        <v>611</v>
      </c>
      <c r="C1255" s="4">
        <v>0</v>
      </c>
    </row>
    <row r="1256" spans="1:3" ht="25.5">
      <c r="A1256" t="str">
        <f t="shared" ref="A1256:A1319" si="20">TRIM(B1256)</f>
        <v>2.3.6.1.5.00.00 - Reserva de Reavaliação - Inter OFSS - Município</v>
      </c>
      <c r="B1256" s="5" t="s">
        <v>612</v>
      </c>
      <c r="C1256" s="6">
        <v>0</v>
      </c>
    </row>
    <row r="1257" spans="1:3">
      <c r="A1257" t="str">
        <f t="shared" si="20"/>
        <v>2.3.6.9.0.00.00 - Outras Reservas</v>
      </c>
      <c r="B1257" s="3" t="s">
        <v>613</v>
      </c>
      <c r="C1257" s="4">
        <v>99805699.409999996</v>
      </c>
    </row>
    <row r="1258" spans="1:3">
      <c r="A1258" t="str">
        <f t="shared" si="20"/>
        <v>2.3.6.9.1.00.00 - Outras Reservas - Consolidação</v>
      </c>
      <c r="B1258" s="5" t="s">
        <v>614</v>
      </c>
      <c r="C1258" s="6">
        <v>99805699.409999996</v>
      </c>
    </row>
    <row r="1259" spans="1:3">
      <c r="A1259" t="str">
        <f t="shared" si="20"/>
        <v>2.3.6.9.2.00.00 - Outras Reservas - Intra OFSS</v>
      </c>
      <c r="B1259" s="3" t="s">
        <v>615</v>
      </c>
      <c r="C1259" s="4">
        <v>0</v>
      </c>
    </row>
    <row r="1260" spans="1:3">
      <c r="A1260" t="str">
        <f t="shared" si="20"/>
        <v>2.3.6.9.3.00.00 - Outras Reservas - Inter OFSS - União</v>
      </c>
      <c r="B1260" s="5" t="s">
        <v>616</v>
      </c>
      <c r="C1260" s="6">
        <v>0</v>
      </c>
    </row>
    <row r="1261" spans="1:3">
      <c r="A1261" t="str">
        <f t="shared" si="20"/>
        <v>2.3.6.9.4.00.00 - Outras Reservas - Inter OFSS - Estado</v>
      </c>
      <c r="B1261" s="3" t="s">
        <v>617</v>
      </c>
      <c r="C1261" s="4">
        <v>0</v>
      </c>
    </row>
    <row r="1262" spans="1:3">
      <c r="A1262" t="str">
        <f t="shared" si="20"/>
        <v>2.3.6.9.5.00.00 - Outras Reservas - Inter OFSS - Município</v>
      </c>
      <c r="B1262" s="5" t="s">
        <v>618</v>
      </c>
      <c r="C1262" s="6">
        <v>0</v>
      </c>
    </row>
    <row r="1263" spans="1:3">
      <c r="A1263" t="str">
        <f t="shared" si="20"/>
        <v>2.3.7.0.0.00.00 - Resultados Acumulados</v>
      </c>
      <c r="B1263" s="3" t="s">
        <v>619</v>
      </c>
      <c r="C1263" s="4">
        <v>-180062346892.10001</v>
      </c>
    </row>
    <row r="1264" spans="1:3">
      <c r="A1264" t="str">
        <f t="shared" si="20"/>
        <v>2.3.7.1.0.00.00 - Superávits ou Déficits Acumulados</v>
      </c>
      <c r="B1264" s="5" t="s">
        <v>620</v>
      </c>
      <c r="C1264" s="6">
        <v>-192331245941.91</v>
      </c>
    </row>
    <row r="1265" spans="1:3" ht="25.5">
      <c r="A1265" t="str">
        <f t="shared" si="20"/>
        <v>2.3.7.1.1.00.00 - Superávits ou Déficits Acumulados - Consolidação</v>
      </c>
      <c r="B1265" s="3" t="s">
        <v>621</v>
      </c>
      <c r="C1265" s="4">
        <v>-166516550679.35999</v>
      </c>
    </row>
    <row r="1266" spans="1:3">
      <c r="A1266" t="str">
        <f t="shared" si="20"/>
        <v>2.3.7.1.1.01.00 - Superávits ou Déficits do Exercício</v>
      </c>
      <c r="B1266" s="5" t="s">
        <v>622</v>
      </c>
      <c r="C1266" s="6">
        <v>-39062039785.010002</v>
      </c>
    </row>
    <row r="1267" spans="1:3" ht="25.5">
      <c r="A1267" t="str">
        <f t="shared" si="20"/>
        <v>2.3.7.1.1.02.00 - Superávits ou Déficits de Exercícios Anteriores</v>
      </c>
      <c r="B1267" s="3" t="s">
        <v>623</v>
      </c>
      <c r="C1267" s="4">
        <v>-207015995991.09</v>
      </c>
    </row>
    <row r="1268" spans="1:3">
      <c r="A1268" t="str">
        <f t="shared" si="20"/>
        <v>2.3.7.1.1.03.00 - Ajustes de Exercícios Anteriores</v>
      </c>
      <c r="B1268" s="5" t="s">
        <v>624</v>
      </c>
      <c r="C1268" s="6">
        <v>79565125454.039993</v>
      </c>
    </row>
    <row r="1269" spans="1:3" ht="38.25">
      <c r="A1269" t="str">
        <f t="shared" si="20"/>
        <v>2.3.7.1.1.04.00 - Superávits ou Déficits Resultantes de Extinção, 
 Fusão e Cisão</v>
      </c>
      <c r="B1269" s="3" t="s">
        <v>625</v>
      </c>
      <c r="C1269" s="4">
        <v>-3640357.3</v>
      </c>
    </row>
    <row r="1270" spans="1:3" ht="25.5">
      <c r="A1270" t="str">
        <f t="shared" si="20"/>
        <v>2.3.7.1.2.00.00 - Superávits ou Déficits Acumulados - Intra OFSS</v>
      </c>
      <c r="B1270" s="5" t="s">
        <v>626</v>
      </c>
      <c r="C1270" s="6">
        <v>-1133566874.29</v>
      </c>
    </row>
    <row r="1271" spans="1:3">
      <c r="A1271" t="str">
        <f t="shared" si="20"/>
        <v>2.3.7.1.2.01.00 - Superávits ou Déficits do Exercício</v>
      </c>
      <c r="B1271" s="3" t="s">
        <v>627</v>
      </c>
      <c r="C1271" s="4">
        <v>-603040160.42999995</v>
      </c>
    </row>
    <row r="1272" spans="1:3" ht="25.5">
      <c r="A1272" t="str">
        <f t="shared" si="20"/>
        <v>2.3.7.1.2.02.00 - Superávits ou Déficits de Exercícios Anteriores</v>
      </c>
      <c r="B1272" s="5" t="s">
        <v>628</v>
      </c>
      <c r="C1272" s="6">
        <v>-391511733.38</v>
      </c>
    </row>
    <row r="1273" spans="1:3">
      <c r="A1273" t="str">
        <f t="shared" si="20"/>
        <v>2.3.7.1.2.03.00 - Ajustes de Exercícios Anteriores</v>
      </c>
      <c r="B1273" s="3" t="s">
        <v>629</v>
      </c>
      <c r="C1273" s="4">
        <v>-139014980.47999999</v>
      </c>
    </row>
    <row r="1274" spans="1:3" ht="38.25">
      <c r="A1274" t="str">
        <f t="shared" si="20"/>
        <v>2.3.7.1.2.04.00 - Superávits ou Déficits Resultantes de Extinção, 
 Fusão e Cisão</v>
      </c>
      <c r="B1274" s="5" t="s">
        <v>630</v>
      </c>
      <c r="C1274" s="6">
        <v>0</v>
      </c>
    </row>
    <row r="1275" spans="1:3" ht="38.25">
      <c r="A1275" t="str">
        <f t="shared" si="20"/>
        <v>2.3.7.1.3.00.00 - Superávits ou Déficits Acumulados - Inter OFSS - 
 União</v>
      </c>
      <c r="B1275" s="3" t="s">
        <v>631</v>
      </c>
      <c r="C1275" s="4">
        <v>22634637203.580002</v>
      </c>
    </row>
    <row r="1276" spans="1:3">
      <c r="A1276" t="str">
        <f t="shared" si="20"/>
        <v>2.3.7.1.3.01.00 - Superávits ou Déficits do Exercício</v>
      </c>
      <c r="B1276" s="5" t="s">
        <v>632</v>
      </c>
      <c r="C1276" s="6">
        <v>10844618171.610001</v>
      </c>
    </row>
    <row r="1277" spans="1:3" ht="25.5">
      <c r="A1277" t="str">
        <f t="shared" si="20"/>
        <v>2.3.7.1.3.02.00 - Superávits ou Déficits de Exercícios Anteriores</v>
      </c>
      <c r="B1277" s="3" t="s">
        <v>633</v>
      </c>
      <c r="C1277" s="4">
        <v>11853656001.889999</v>
      </c>
    </row>
    <row r="1278" spans="1:3">
      <c r="A1278" t="str">
        <f t="shared" si="20"/>
        <v>2.3.7.1.3.03.00 - Ajustes de Exercícios Anteriores</v>
      </c>
      <c r="B1278" s="5" t="s">
        <v>634</v>
      </c>
      <c r="C1278" s="6">
        <v>-63636969.920000002</v>
      </c>
    </row>
    <row r="1279" spans="1:3" ht="38.25">
      <c r="A1279" t="str">
        <f t="shared" si="20"/>
        <v>2.3.7.1.3.04.00 - Superávits ou Déficits Resultantes de Extinção, 
 Fusão e Cisão</v>
      </c>
      <c r="B1279" s="3" t="s">
        <v>635</v>
      </c>
      <c r="C1279" s="4">
        <v>0</v>
      </c>
    </row>
    <row r="1280" spans="1:3" ht="38.25">
      <c r="A1280" t="str">
        <f t="shared" si="20"/>
        <v>2.3.7.1.4.00.00 - Superávits ou Déficits Acumulados - Inter OFSS - 
 Estado</v>
      </c>
      <c r="B1280" s="5" t="s">
        <v>636</v>
      </c>
      <c r="C1280" s="6">
        <v>-14912295879.940001</v>
      </c>
    </row>
    <row r="1281" spans="1:3">
      <c r="A1281" t="str">
        <f t="shared" si="20"/>
        <v>2.3.7.1.4.01.00 - Superávits ou Déficits do Exercício</v>
      </c>
      <c r="B1281" s="3" t="s">
        <v>637</v>
      </c>
      <c r="C1281" s="4">
        <v>-7798337668.2200003</v>
      </c>
    </row>
    <row r="1282" spans="1:3" ht="25.5">
      <c r="A1282" t="str">
        <f t="shared" si="20"/>
        <v>2.3.7.1.4.02.00 - Superávits ou Déficits de Exercícios Anteriores</v>
      </c>
      <c r="B1282" s="5" t="s">
        <v>638</v>
      </c>
      <c r="C1282" s="6">
        <v>-7110086325.6000004</v>
      </c>
    </row>
    <row r="1283" spans="1:3">
      <c r="A1283" t="str">
        <f t="shared" si="20"/>
        <v>2.3.7.1.4.03.00 - Ajustes de Exercícios Anteriores</v>
      </c>
      <c r="B1283" s="3" t="s">
        <v>639</v>
      </c>
      <c r="C1283" s="4">
        <v>-3871886.12</v>
      </c>
    </row>
    <row r="1284" spans="1:3" ht="38.25">
      <c r="A1284" t="str">
        <f t="shared" si="20"/>
        <v>2.3.7.1.4.04.00 - Superávits ou Déficits Resultantes de Extinção, 
 Fusão e Cisão</v>
      </c>
      <c r="B1284" s="5" t="s">
        <v>640</v>
      </c>
      <c r="C1284" s="6">
        <v>0</v>
      </c>
    </row>
    <row r="1285" spans="1:3" ht="38.25">
      <c r="A1285" t="str">
        <f t="shared" si="20"/>
        <v>2.3.7.1.5.00.00 - Superávits ou Déficits Acumulados - Inter OFSS - 
 Município</v>
      </c>
      <c r="B1285" s="3" t="s">
        <v>641</v>
      </c>
      <c r="C1285" s="4">
        <v>-32403469711.900002</v>
      </c>
    </row>
    <row r="1286" spans="1:3">
      <c r="A1286" t="str">
        <f t="shared" si="20"/>
        <v>2.3.7.1.5.01.00 - Superávits ou Déficits do Exercício</v>
      </c>
      <c r="B1286" s="5" t="s">
        <v>642</v>
      </c>
      <c r="C1286" s="6">
        <v>-16636224314.17</v>
      </c>
    </row>
    <row r="1287" spans="1:3" ht="25.5">
      <c r="A1287" t="str">
        <f t="shared" si="20"/>
        <v>2.3.7.1.5.02.00 - Superávits ou Déficits de Exercícios Anteriores</v>
      </c>
      <c r="B1287" s="3" t="s">
        <v>643</v>
      </c>
      <c r="C1287" s="4">
        <v>-15777905822.59</v>
      </c>
    </row>
    <row r="1288" spans="1:3">
      <c r="A1288" t="str">
        <f t="shared" si="20"/>
        <v>2.3.7.1.5.03.00 - Ajustes de Exercícios Anteriores</v>
      </c>
      <c r="B1288" s="5" t="s">
        <v>644</v>
      </c>
      <c r="C1288" s="6">
        <v>10660424.859999999</v>
      </c>
    </row>
    <row r="1289" spans="1:3" ht="38.25">
      <c r="A1289" t="str">
        <f t="shared" si="20"/>
        <v>2.3.7.1.5.04.00 - Superávits ou Déficits Resultantes de Extinção, 
 Fusão e Cisão</v>
      </c>
      <c r="B1289" s="3" t="s">
        <v>645</v>
      </c>
      <c r="C1289" s="4">
        <v>0</v>
      </c>
    </row>
    <row r="1290" spans="1:3">
      <c r="A1290" t="str">
        <f t="shared" si="20"/>
        <v>2.3.7.2.0.00.00 - Lucros e Prejuízos Acumulados</v>
      </c>
      <c r="B1290" s="5" t="s">
        <v>646</v>
      </c>
      <c r="C1290" s="6">
        <v>12268899049.809999</v>
      </c>
    </row>
    <row r="1291" spans="1:3" ht="25.5">
      <c r="A1291" t="str">
        <f t="shared" si="20"/>
        <v>2.3.7.2.1.00.00 - Lucros e Prejuízos Acumulados - Consolidação</v>
      </c>
      <c r="B1291" s="3" t="s">
        <v>647</v>
      </c>
      <c r="C1291" s="4">
        <v>11764935751.16</v>
      </c>
    </row>
    <row r="1292" spans="1:3">
      <c r="A1292" t="str">
        <f t="shared" si="20"/>
        <v>2.3.7.2.1.01.00 - Lucros e Prejuízos do Exercício</v>
      </c>
      <c r="B1292" s="5" t="s">
        <v>648</v>
      </c>
      <c r="C1292" s="6">
        <v>22773000726.34</v>
      </c>
    </row>
    <row r="1293" spans="1:3" ht="38.25">
      <c r="A1293" t="str">
        <f t="shared" si="20"/>
        <v>2.3.7.2.1.02.00 - Lucros e Prejuízos Acumulados de Exercícios 
 Anteriores</v>
      </c>
      <c r="B1293" s="3" t="s">
        <v>649</v>
      </c>
      <c r="C1293" s="4">
        <v>-6124844973.0100002</v>
      </c>
    </row>
    <row r="1294" spans="1:3">
      <c r="A1294" t="str">
        <f t="shared" si="20"/>
        <v>2.3.7.2.1.03.00 - Ajustes de Exercícios Anteriores</v>
      </c>
      <c r="B1294" s="5" t="s">
        <v>650</v>
      </c>
      <c r="C1294" s="6">
        <v>-4859297786.8699999</v>
      </c>
    </row>
    <row r="1295" spans="1:3">
      <c r="A1295" t="str">
        <f t="shared" si="20"/>
        <v>2.3.7.2.1.04.00 - Lucros a Destinar do Exercício</v>
      </c>
      <c r="B1295" s="3" t="s">
        <v>651</v>
      </c>
      <c r="C1295" s="4">
        <v>-347642.45</v>
      </c>
    </row>
    <row r="1296" spans="1:3">
      <c r="A1296" t="str">
        <f t="shared" si="20"/>
        <v>2.3.7.2.1.05.00 - Lucros a Destinar de Exercícios Anteriores</v>
      </c>
      <c r="B1296" s="5" t="s">
        <v>652</v>
      </c>
      <c r="C1296" s="6">
        <v>0</v>
      </c>
    </row>
    <row r="1297" spans="1:3" ht="25.5">
      <c r="A1297" t="str">
        <f t="shared" si="20"/>
        <v>2.3.7.2.1.06.00 - Resultados Apurados por Extinção, Fusão e Cisão</v>
      </c>
      <c r="B1297" s="3" t="s">
        <v>653</v>
      </c>
      <c r="C1297" s="4">
        <v>-23574572.850000001</v>
      </c>
    </row>
    <row r="1298" spans="1:3">
      <c r="A1298" t="str">
        <f t="shared" si="20"/>
        <v>2.3.7.2.2.00.00 - Lucros e Prejuízos Acumulados - Intra OFSS</v>
      </c>
      <c r="B1298" s="5" t="s">
        <v>654</v>
      </c>
      <c r="C1298" s="6">
        <v>733151571.35000002</v>
      </c>
    </row>
    <row r="1299" spans="1:3">
      <c r="A1299" t="str">
        <f t="shared" si="20"/>
        <v>2.3.7.2.2.01.00 - Lucros e Prejuízos do Exercício</v>
      </c>
      <c r="B1299" s="3" t="s">
        <v>655</v>
      </c>
      <c r="C1299" s="4">
        <v>625171266.33000004</v>
      </c>
    </row>
    <row r="1300" spans="1:3" ht="38.25">
      <c r="A1300" t="str">
        <f t="shared" si="20"/>
        <v>2.3.7.2.2.02.00 - Lucros e Prejuízos Acumulados de Exercícios 
 Anteriores</v>
      </c>
      <c r="B1300" s="5" t="s">
        <v>656</v>
      </c>
      <c r="C1300" s="6">
        <v>281383008.56</v>
      </c>
    </row>
    <row r="1301" spans="1:3">
      <c r="A1301" t="str">
        <f t="shared" si="20"/>
        <v>2.3.7.2.2.03.00 - Ajustes de Exercícios Anteriores</v>
      </c>
      <c r="B1301" s="3" t="s">
        <v>657</v>
      </c>
      <c r="C1301" s="4">
        <v>-173402703.53999999</v>
      </c>
    </row>
    <row r="1302" spans="1:3">
      <c r="A1302" t="str">
        <f t="shared" si="20"/>
        <v>2.3.7.2.2.04.00 - Lucros a Destinar do Exercício</v>
      </c>
      <c r="B1302" s="5" t="s">
        <v>658</v>
      </c>
      <c r="C1302" s="6">
        <v>0</v>
      </c>
    </row>
    <row r="1303" spans="1:3">
      <c r="A1303" t="str">
        <f t="shared" si="20"/>
        <v>2.3.7.2.2.05.00 - Lucros a Destinar de Exercícios Anteriores</v>
      </c>
      <c r="B1303" s="3" t="s">
        <v>659</v>
      </c>
      <c r="C1303" s="4">
        <v>0</v>
      </c>
    </row>
    <row r="1304" spans="1:3" ht="25.5">
      <c r="A1304" t="str">
        <f t="shared" si="20"/>
        <v>2.3.7.2.2.06.00 - Resultados Apurados por Extinção, Fusão e Cisão</v>
      </c>
      <c r="B1304" s="5" t="s">
        <v>660</v>
      </c>
      <c r="C1304" s="6">
        <v>0</v>
      </c>
    </row>
    <row r="1305" spans="1:3" ht="25.5">
      <c r="A1305" t="str">
        <f t="shared" si="20"/>
        <v>2.3.7.2.3.00.00 - Lucros e Prejuízos Acumulados - Inter OFSS - União</v>
      </c>
      <c r="B1305" s="3" t="s">
        <v>661</v>
      </c>
      <c r="C1305" s="4">
        <v>-225065407.65000001</v>
      </c>
    </row>
    <row r="1306" spans="1:3">
      <c r="A1306" t="str">
        <f t="shared" si="20"/>
        <v>2.3.7.2.3.01.00 - Lucros e Prejuízos do Exercício</v>
      </c>
      <c r="B1306" s="5" t="s">
        <v>662</v>
      </c>
      <c r="C1306" s="6">
        <v>-106562443.37</v>
      </c>
    </row>
    <row r="1307" spans="1:3" ht="38.25">
      <c r="A1307" t="str">
        <f t="shared" si="20"/>
        <v>2.3.7.2.3.02.00 - Lucros e Prejuízos Acumulados de Exercícios 
 Anteriores</v>
      </c>
      <c r="B1307" s="3" t="s">
        <v>663</v>
      </c>
      <c r="C1307" s="4">
        <v>-123900191.83</v>
      </c>
    </row>
    <row r="1308" spans="1:3">
      <c r="A1308" t="str">
        <f t="shared" si="20"/>
        <v>2.3.7.2.3.03.00 - Ajustes de Exercícios Anteriores</v>
      </c>
      <c r="B1308" s="5" t="s">
        <v>664</v>
      </c>
      <c r="C1308" s="6">
        <v>5397227.5499999998</v>
      </c>
    </row>
    <row r="1309" spans="1:3">
      <c r="A1309" t="str">
        <f t="shared" si="20"/>
        <v>2.3.7.2.3.04.00 - Lucros a Destinar do Exercício</v>
      </c>
      <c r="B1309" s="3" t="s">
        <v>665</v>
      </c>
      <c r="C1309" s="4">
        <v>0</v>
      </c>
    </row>
    <row r="1310" spans="1:3">
      <c r="A1310" t="str">
        <f t="shared" si="20"/>
        <v>2.3.7.2.3.05.00 - Lucros a Destinar de Exercícios Anteriores</v>
      </c>
      <c r="B1310" s="5" t="s">
        <v>666</v>
      </c>
      <c r="C1310" s="6">
        <v>0</v>
      </c>
    </row>
    <row r="1311" spans="1:3" ht="25.5">
      <c r="A1311" t="str">
        <f t="shared" si="20"/>
        <v>2.3.7.2.3.06.00 - Resultados Apurados por Extinção, Fusão e Cisão</v>
      </c>
      <c r="B1311" s="3" t="s">
        <v>667</v>
      </c>
      <c r="C1311" s="4">
        <v>0</v>
      </c>
    </row>
    <row r="1312" spans="1:3" ht="25.5">
      <c r="A1312" t="str">
        <f t="shared" si="20"/>
        <v>2.3.7.2.4.00.00 - Lucros e Prejuízos Acumulados - Inter OFSS - 
 Estado</v>
      </c>
      <c r="B1312" s="5" t="s">
        <v>668</v>
      </c>
      <c r="C1312" s="6">
        <v>-13229</v>
      </c>
    </row>
    <row r="1313" spans="1:3">
      <c r="A1313" t="str">
        <f t="shared" si="20"/>
        <v>2.3.7.2.4.01.00 - Lucros e Prejuízos do Exercício</v>
      </c>
      <c r="B1313" s="3" t="s">
        <v>669</v>
      </c>
      <c r="C1313" s="4">
        <v>0</v>
      </c>
    </row>
    <row r="1314" spans="1:3" ht="38.25">
      <c r="A1314" t="str">
        <f t="shared" si="20"/>
        <v>2.3.7.2.4.02.00 - Lucros e Prejuízos Acumulados de Exercícios 
 Anteriores</v>
      </c>
      <c r="B1314" s="5" t="s">
        <v>670</v>
      </c>
      <c r="C1314" s="6">
        <v>-13229</v>
      </c>
    </row>
    <row r="1315" spans="1:3">
      <c r="A1315" t="str">
        <f t="shared" si="20"/>
        <v>2.3.7.2.4.03.00 - Ajustes de Exercícios Anteriores</v>
      </c>
      <c r="B1315" s="3" t="s">
        <v>671</v>
      </c>
      <c r="C1315" s="4">
        <v>0</v>
      </c>
    </row>
    <row r="1316" spans="1:3">
      <c r="A1316" t="str">
        <f t="shared" si="20"/>
        <v>2.3.7.2.4.04.00 - Lucros a Destinar do Exercício</v>
      </c>
      <c r="B1316" s="5" t="s">
        <v>672</v>
      </c>
      <c r="C1316" s="6">
        <v>0</v>
      </c>
    </row>
    <row r="1317" spans="1:3">
      <c r="A1317" t="str">
        <f t="shared" si="20"/>
        <v>2.3.7.2.4.05.00 - Lucros a Destinar de Exercícios Anteriores</v>
      </c>
      <c r="B1317" s="3" t="s">
        <v>673</v>
      </c>
      <c r="C1317" s="4">
        <v>0</v>
      </c>
    </row>
    <row r="1318" spans="1:3" ht="25.5">
      <c r="A1318" t="str">
        <f t="shared" si="20"/>
        <v>2.3.7.2.4.06.00 - Resultados Apurados por Extinção, Fusão e Cisão</v>
      </c>
      <c r="B1318" s="5" t="s">
        <v>674</v>
      </c>
      <c r="C1318" s="6">
        <v>0</v>
      </c>
    </row>
    <row r="1319" spans="1:3" ht="25.5">
      <c r="A1319" t="str">
        <f t="shared" si="20"/>
        <v>2.3.7.2.5.00.00 - Lucros e Prejuízos Acumulados - Inter OFSS - 
 Município</v>
      </c>
      <c r="B1319" s="3" t="s">
        <v>675</v>
      </c>
      <c r="C1319" s="4">
        <v>-4109636.05</v>
      </c>
    </row>
    <row r="1320" spans="1:3">
      <c r="A1320" t="str">
        <f t="shared" ref="A1320:A1346" si="21">TRIM(B1320)</f>
        <v>2.3.7.2.5.01.00 - Lucros e Prejuízos do Exercício</v>
      </c>
      <c r="B1320" s="5" t="s">
        <v>676</v>
      </c>
      <c r="C1320" s="6">
        <v>-1401761.89</v>
      </c>
    </row>
    <row r="1321" spans="1:3" ht="38.25">
      <c r="A1321" t="str">
        <f t="shared" si="21"/>
        <v>2.3.7.2.5.02.00 - Lucros e Prejuízos Acumulados de Exercícios 
 Anteriores</v>
      </c>
      <c r="B1321" s="3" t="s">
        <v>677</v>
      </c>
      <c r="C1321" s="4">
        <v>-1124467.26</v>
      </c>
    </row>
    <row r="1322" spans="1:3">
      <c r="A1322" t="str">
        <f t="shared" si="21"/>
        <v>2.3.7.2.5.03.00 - Ajustes de Exercícios Anteriores</v>
      </c>
      <c r="B1322" s="5" t="s">
        <v>678</v>
      </c>
      <c r="C1322" s="6">
        <v>-1583406.9</v>
      </c>
    </row>
    <row r="1323" spans="1:3">
      <c r="A1323" t="str">
        <f t="shared" si="21"/>
        <v>2.3.7.2.5.04.00 - Lucros a Destinar do Exercício</v>
      </c>
      <c r="B1323" s="3" t="s">
        <v>679</v>
      </c>
      <c r="C1323" s="4">
        <v>0</v>
      </c>
    </row>
    <row r="1324" spans="1:3">
      <c r="A1324" t="str">
        <f t="shared" si="21"/>
        <v>2.3.7.2.5.05.00 - Lucros a Destinar de Exercícios Anteriores</v>
      </c>
      <c r="B1324" s="5" t="s">
        <v>680</v>
      </c>
      <c r="C1324" s="6">
        <v>0</v>
      </c>
    </row>
    <row r="1325" spans="1:3" ht="25.5">
      <c r="A1325" t="str">
        <f t="shared" si="21"/>
        <v>2.3.7.2.5.06.00 - Resultados Apurados por Extinção, Fusão e Cisão</v>
      </c>
      <c r="B1325" s="3" t="s">
        <v>681</v>
      </c>
      <c r="C1325" s="4">
        <v>0</v>
      </c>
    </row>
    <row r="1326" spans="1:3">
      <c r="A1326" t="str">
        <f t="shared" si="21"/>
        <v>2.3.9.0.0.00.00 - (-) Ações/Cotas em Tesouraria</v>
      </c>
      <c r="B1326" s="5" t="s">
        <v>682</v>
      </c>
      <c r="C1326" s="6">
        <v>0</v>
      </c>
    </row>
    <row r="1327" spans="1:3">
      <c r="A1327" t="str">
        <f t="shared" si="21"/>
        <v>2.3.9.1.0.00.00 - (-) Ações em Tesouraria</v>
      </c>
      <c r="B1327" s="3" t="s">
        <v>683</v>
      </c>
      <c r="C1327" s="4">
        <v>0</v>
      </c>
    </row>
    <row r="1328" spans="1:3">
      <c r="A1328" t="str">
        <f t="shared" si="21"/>
        <v>2.3.9.1.1.00.00 - (-) Ações em Tesouraria - Consolidação</v>
      </c>
      <c r="B1328" s="5" t="s">
        <v>684</v>
      </c>
      <c r="C1328" s="6">
        <v>0</v>
      </c>
    </row>
    <row r="1329" spans="1:3">
      <c r="A1329" t="str">
        <f t="shared" si="21"/>
        <v>2.3.9.1.2.00.00 - (-) Ações em Tesouraria - Intra OFSS</v>
      </c>
      <c r="B1329" s="3" t="s">
        <v>685</v>
      </c>
      <c r="C1329" s="4">
        <v>0</v>
      </c>
    </row>
    <row r="1330" spans="1:3">
      <c r="A1330" t="str">
        <f t="shared" si="21"/>
        <v>2.3.9.1.3.00.00 - (-) Ações em Tesouraria - Inter OFSS - União</v>
      </c>
      <c r="B1330" s="5" t="s">
        <v>686</v>
      </c>
      <c r="C1330" s="6">
        <v>0</v>
      </c>
    </row>
    <row r="1331" spans="1:3" ht="25.5">
      <c r="A1331" t="str">
        <f t="shared" si="21"/>
        <v>2.3.9.1.4.00.00 - (-) Ações em Tesouraria - Inter OFSS - Estado</v>
      </c>
      <c r="B1331" s="3" t="s">
        <v>687</v>
      </c>
      <c r="C1331" s="4">
        <v>0</v>
      </c>
    </row>
    <row r="1332" spans="1:3" ht="25.5">
      <c r="A1332" t="str">
        <f t="shared" si="21"/>
        <v>2.3.9.1.5.00.00 - (-) Ações em Tesouraria - Inter OFSS - Município</v>
      </c>
      <c r="B1332" s="5" t="s">
        <v>688</v>
      </c>
      <c r="C1332" s="6">
        <v>0</v>
      </c>
    </row>
    <row r="1333" spans="1:3">
      <c r="A1333" t="str">
        <f t="shared" si="21"/>
        <v>2.3.9.2.0.00.00 - (-) Cotas em Tesouraria</v>
      </c>
      <c r="B1333" s="3" t="s">
        <v>689</v>
      </c>
      <c r="C1333" s="4">
        <v>0</v>
      </c>
    </row>
    <row r="1334" spans="1:3">
      <c r="A1334" t="str">
        <f t="shared" si="21"/>
        <v>2.3.9.2.1.00.00 - (-) Cotas em Tesouraria - Consolidação</v>
      </c>
      <c r="B1334" s="5" t="s">
        <v>690</v>
      </c>
      <c r="C1334" s="6">
        <v>0</v>
      </c>
    </row>
    <row r="1335" spans="1:3">
      <c r="A1335" t="str">
        <f t="shared" si="21"/>
        <v>2.3.9.2.2.00.00 - (-) Cotas em Tesouraria - Intra OFSS</v>
      </c>
      <c r="B1335" s="3" t="s">
        <v>691</v>
      </c>
      <c r="C1335" s="4">
        <v>0</v>
      </c>
    </row>
    <row r="1336" spans="1:3">
      <c r="A1336" t="str">
        <f t="shared" si="21"/>
        <v>2.3.9.2.3.00.00 - (-) Cotas em Tesouraria - Inter OFSS - União</v>
      </c>
      <c r="B1336" s="5" t="s">
        <v>692</v>
      </c>
      <c r="C1336" s="6">
        <v>0</v>
      </c>
    </row>
    <row r="1337" spans="1:3">
      <c r="A1337" t="str">
        <f t="shared" si="21"/>
        <v>2.3.9.2.4.00.00 - (-) Cotas em Tesouraria - Inter OFSS - Estado</v>
      </c>
      <c r="B1337" s="3" t="s">
        <v>693</v>
      </c>
      <c r="C1337" s="4">
        <v>0</v>
      </c>
    </row>
    <row r="1338" spans="1:3" ht="25.5">
      <c r="A1338" t="str">
        <f t="shared" si="21"/>
        <v>2.3.9.2.5.00.00 - (-) Cotas em Tesouraria - Inter OFSS - Município</v>
      </c>
      <c r="B1338" s="5" t="s">
        <v>694</v>
      </c>
      <c r="C1338" s="6">
        <v>0</v>
      </c>
    </row>
    <row r="1339" spans="1:3">
      <c r="A1339" t="str">
        <f t="shared" si="21"/>
        <v>8.1.2.0.0.00.00 - Execução dos Atos Potenciais Passivos</v>
      </c>
      <c r="B1339" s="3" t="s">
        <v>695</v>
      </c>
      <c r="C1339" s="4">
        <v>608964940763.80005</v>
      </c>
    </row>
    <row r="1340" spans="1:3">
      <c r="A1340" t="str">
        <f t="shared" si="21"/>
        <v>Apuração do Saldo Patrimonial</v>
      </c>
      <c r="B1340" s="5" t="s">
        <v>696</v>
      </c>
      <c r="C1340" s="10"/>
    </row>
    <row r="1341" spans="1:3">
      <c r="A1341" t="str">
        <f t="shared" si="21"/>
        <v>Apuração do Saldo Patrimonial</v>
      </c>
      <c r="B1341" s="3" t="s">
        <v>697</v>
      </c>
      <c r="C1341" s="9"/>
    </row>
    <row r="1342" spans="1:3">
      <c r="A1342" t="str">
        <f t="shared" si="21"/>
        <v>Ativo Financeiro</v>
      </c>
      <c r="B1342" s="5" t="s">
        <v>698</v>
      </c>
      <c r="C1342" s="6">
        <v>101687175597.03</v>
      </c>
    </row>
    <row r="1343" spans="1:3">
      <c r="A1343" t="str">
        <f t="shared" si="21"/>
        <v>Ativo Permanente</v>
      </c>
      <c r="B1343" s="3" t="s">
        <v>699</v>
      </c>
      <c r="C1343" s="4">
        <v>650987333059.38</v>
      </c>
    </row>
    <row r="1344" spans="1:3">
      <c r="A1344" t="str">
        <f t="shared" si="21"/>
        <v>Passivo Financeiro</v>
      </c>
      <c r="B1344" s="5" t="s">
        <v>700</v>
      </c>
      <c r="C1344" s="6">
        <v>62728193948.040001</v>
      </c>
    </row>
    <row r="1345" spans="1:4">
      <c r="A1345" t="str">
        <f t="shared" si="21"/>
        <v>Passivo Permanente</v>
      </c>
      <c r="B1345" s="3" t="s">
        <v>701</v>
      </c>
      <c r="C1345" s="4">
        <v>856383418197.04004</v>
      </c>
    </row>
    <row r="1346" spans="1:4">
      <c r="A1346" t="str">
        <f t="shared" si="21"/>
        <v>Saldo Patrimonial</v>
      </c>
      <c r="B1346" s="5" t="s">
        <v>702</v>
      </c>
      <c r="C1346" s="6">
        <v>-166437103488.67001</v>
      </c>
    </row>
    <row r="1353" spans="1:4">
      <c r="B1353" s="87" t="s">
        <v>705</v>
      </c>
      <c r="C1353" s="87"/>
    </row>
    <row r="1354" spans="1:4">
      <c r="A1354" s="2"/>
      <c r="B1354" s="2" t="s">
        <v>31</v>
      </c>
      <c r="C1354" s="2" t="s">
        <v>705</v>
      </c>
      <c r="D1354" s="1"/>
    </row>
    <row r="1355" spans="1:4">
      <c r="A1355" t="str">
        <f>TRIM(B1355)</f>
        <v>1.0.0.0.0.00.00 - Ativo</v>
      </c>
      <c r="B1355" s="4" t="s">
        <v>35</v>
      </c>
      <c r="C1355" s="4">
        <v>5182900522232.0898</v>
      </c>
      <c r="D1355" s="13" t="e">
        <f>C1355-#REF!</f>
        <v>#REF!</v>
      </c>
    </row>
    <row r="1356" spans="1:4">
      <c r="A1356" t="str">
        <f t="shared" ref="A1356:A1419" si="22">TRIM(B1356)</f>
        <v>1.1.0.0.0.00.00 - Ativo Circulante</v>
      </c>
      <c r="B1356" s="5" t="s">
        <v>36</v>
      </c>
      <c r="C1356" s="6">
        <v>1307152022751.21</v>
      </c>
      <c r="D1356" s="1"/>
    </row>
    <row r="1357" spans="1:4">
      <c r="A1357" t="str">
        <f t="shared" si="22"/>
        <v>1.1.1.0.0.00.00 - Caixa e Equivalentes de Caixa</v>
      </c>
      <c r="B1357" s="3" t="s">
        <v>37</v>
      </c>
      <c r="C1357" s="4">
        <v>702344763951.27002</v>
      </c>
    </row>
    <row r="1358" spans="1:4" ht="25.5">
      <c r="A1358" t="str">
        <f t="shared" si="22"/>
        <v>1.1.1.1.0.00.00 - Caixa e Equivalentes de Caixa em Moeda Nacional</v>
      </c>
      <c r="B1358" s="5" t="s">
        <v>38</v>
      </c>
      <c r="C1358" s="6">
        <v>687797174252.97998</v>
      </c>
    </row>
    <row r="1359" spans="1:4" ht="38.25">
      <c r="A1359" t="str">
        <f t="shared" si="22"/>
        <v>1.1.1.1.1.00.00 - Caixa e Equivalentes de Caixa em Moeda Nacional - 
 Consolidação</v>
      </c>
      <c r="B1359" s="3" t="s">
        <v>39</v>
      </c>
      <c r="C1359" s="4">
        <v>646507823701.70996</v>
      </c>
    </row>
    <row r="1360" spans="1:4" ht="38.25">
      <c r="A1360" t="str">
        <f t="shared" si="22"/>
        <v>1.1.1.1.2.00.00 - Caixa e Equivalentes de Caixa em Moeda Nacional - 
 Intra OFSS</v>
      </c>
      <c r="B1360" s="5" t="s">
        <v>40</v>
      </c>
      <c r="C1360" s="6">
        <v>41289350551.269997</v>
      </c>
    </row>
    <row r="1361" spans="1:4" ht="25.5">
      <c r="A1361" t="str">
        <f t="shared" si="22"/>
        <v>1.1.1.2.0.00.00 - Caixa e Equivalentes de Caixa em Moeda Estrangeira</v>
      </c>
      <c r="B1361" s="3" t="s">
        <v>41</v>
      </c>
      <c r="C1361" s="4">
        <v>14547589698.290001</v>
      </c>
    </row>
    <row r="1362" spans="1:4" ht="38.25">
      <c r="A1362" t="str">
        <f t="shared" si="22"/>
        <v>1.1.1.2.1.00.00 - Caixa e Equivalentes de Caixa em Moeda Estrangeira 
 - Consolidação</v>
      </c>
      <c r="B1362" s="5" t="s">
        <v>42</v>
      </c>
      <c r="C1362" s="6">
        <v>14547589698.290001</v>
      </c>
    </row>
    <row r="1363" spans="1:4">
      <c r="A1363" t="str">
        <f t="shared" si="22"/>
        <v>1.1.2.0.0.00.00 - Créditos a Curto Prazo</v>
      </c>
      <c r="B1363" s="3" t="s">
        <v>43</v>
      </c>
      <c r="C1363" s="4">
        <v>262548545107.48996</v>
      </c>
      <c r="D1363" s="1" t="e">
        <f>C1363-#REF!</f>
        <v>#REF!</v>
      </c>
    </row>
    <row r="1364" spans="1:4">
      <c r="A1364" t="str">
        <f t="shared" si="22"/>
        <v>1.1.2.1.0.00.00 - Créditos Tributários a Receber</v>
      </c>
      <c r="B1364" s="5" t="s">
        <v>44</v>
      </c>
      <c r="C1364" s="6">
        <v>165614468272.34</v>
      </c>
    </row>
    <row r="1365" spans="1:4">
      <c r="A1365" t="str">
        <f t="shared" si="22"/>
        <v>1.1.2.1.1.00.00 - Créditos Tributários a Receber - Consolidação</v>
      </c>
      <c r="B1365" s="3" t="s">
        <v>45</v>
      </c>
      <c r="C1365" s="4">
        <v>165614468272.34</v>
      </c>
    </row>
    <row r="1366" spans="1:4">
      <c r="A1366" t="str">
        <f t="shared" si="22"/>
        <v>1.1.2.1.2.00.00 - Créditos Tributários a Receber - Intra OFSS</v>
      </c>
      <c r="B1366" s="5" t="s">
        <v>46</v>
      </c>
      <c r="C1366" s="6">
        <v>0</v>
      </c>
    </row>
    <row r="1367" spans="1:4" ht="25.5">
      <c r="A1367" t="str">
        <f t="shared" si="22"/>
        <v>1.1.2.1.3.00.00 - Créditos Tributários a Receber - Inter OFSS - 
 União</v>
      </c>
      <c r="B1367" s="3" t="s">
        <v>47</v>
      </c>
      <c r="C1367" s="4">
        <v>0</v>
      </c>
    </row>
    <row r="1368" spans="1:4" ht="25.5">
      <c r="A1368" t="str">
        <f t="shared" si="22"/>
        <v>1.1.2.1.4.00.00 - Créditos Tributários a Receber - Inter OFSS – 
 Estado</v>
      </c>
      <c r="B1368" s="5" t="s">
        <v>48</v>
      </c>
      <c r="C1368" s="6">
        <v>0</v>
      </c>
    </row>
    <row r="1369" spans="1:4" ht="25.5">
      <c r="A1369" t="str">
        <f t="shared" si="22"/>
        <v>1.1.2.1.5.00.00 - Créditos Tributários a Receber - Inter OFSS - 
 Município</v>
      </c>
      <c r="B1369" s="3" t="s">
        <v>49</v>
      </c>
      <c r="C1369" s="4">
        <v>0</v>
      </c>
    </row>
    <row r="1370" spans="1:4">
      <c r="A1370" t="str">
        <f t="shared" si="22"/>
        <v>1.1.2.2.0.00.00 - Clientes</v>
      </c>
      <c r="B1370" s="5" t="s">
        <v>50</v>
      </c>
      <c r="C1370" s="6">
        <v>956616351.61000001</v>
      </c>
    </row>
    <row r="1371" spans="1:4">
      <c r="A1371" t="str">
        <f t="shared" si="22"/>
        <v>1.1.2.2.1.00.00 - Clientes - Consolidação</v>
      </c>
      <c r="B1371" s="3" t="s">
        <v>51</v>
      </c>
      <c r="C1371" s="4">
        <v>956616351.61000001</v>
      </c>
    </row>
    <row r="1372" spans="1:4">
      <c r="A1372" t="str">
        <f t="shared" si="22"/>
        <v>1.1.2.2.2.00.00 - Clientes - Intra OFSS</v>
      </c>
      <c r="B1372" s="5" t="s">
        <v>52</v>
      </c>
      <c r="C1372" s="6">
        <v>0</v>
      </c>
    </row>
    <row r="1373" spans="1:4">
      <c r="A1373" t="str">
        <f t="shared" si="22"/>
        <v>1.1.2.2.3.00.00 - Clientes - Inter OFSS - União</v>
      </c>
      <c r="B1373" s="3" t="s">
        <v>53</v>
      </c>
      <c r="C1373" s="4">
        <v>0</v>
      </c>
    </row>
    <row r="1374" spans="1:4">
      <c r="A1374" t="str">
        <f t="shared" si="22"/>
        <v>1.1.2.2.4.00.00 - Clientes - Inter OFSS - Estado</v>
      </c>
      <c r="B1374" s="5" t="s">
        <v>54</v>
      </c>
      <c r="C1374" s="6">
        <v>0</v>
      </c>
    </row>
    <row r="1375" spans="1:4">
      <c r="A1375" t="str">
        <f t="shared" si="22"/>
        <v>1.1.2.2.5.00.00 - Clientes - Inter OFSS - Município</v>
      </c>
      <c r="B1375" s="3" t="s">
        <v>55</v>
      </c>
      <c r="C1375" s="4">
        <v>0</v>
      </c>
    </row>
    <row r="1376" spans="1:4">
      <c r="A1376" t="str">
        <f t="shared" si="22"/>
        <v>1.1.2.3.0.00.00 - Créditos de Transferências a Receber</v>
      </c>
      <c r="B1376" s="5" t="s">
        <v>56</v>
      </c>
      <c r="C1376" s="6">
        <v>0</v>
      </c>
    </row>
    <row r="1377" spans="1:3" ht="25.5">
      <c r="A1377" t="str">
        <f t="shared" si="22"/>
        <v>1.1.2.3.1.00.00 - Créditos de Transferências a Receber - 
 Consolidação</v>
      </c>
      <c r="B1377" s="3" t="s">
        <v>57</v>
      </c>
      <c r="C1377" s="4">
        <v>0</v>
      </c>
    </row>
    <row r="1378" spans="1:3" ht="38.25">
      <c r="A1378" t="str">
        <f t="shared" si="22"/>
        <v>1.1.2.3.3.00.00 - Créditos de Transferências a Receber - Inter OFSS 
 - União</v>
      </c>
      <c r="B1378" s="5" t="s">
        <v>58</v>
      </c>
      <c r="C1378" s="6">
        <v>0</v>
      </c>
    </row>
    <row r="1379" spans="1:3" ht="38.25">
      <c r="A1379" t="str">
        <f t="shared" si="22"/>
        <v>1.1.2.3.4.00.00 - Créditos de Transferências a Receber - Inter OFSS 
 - Estado</v>
      </c>
      <c r="B1379" s="3" t="s">
        <v>59</v>
      </c>
      <c r="C1379" s="4">
        <v>0</v>
      </c>
    </row>
    <row r="1380" spans="1:3" ht="38.25">
      <c r="A1380" t="str">
        <f t="shared" si="22"/>
        <v>1.1.2.3.5.00.00 - Créditos de Transferências a Receber - Inter OFSS 
 - Município</v>
      </c>
      <c r="B1380" s="5" t="s">
        <v>60</v>
      </c>
      <c r="C1380" s="6">
        <v>0</v>
      </c>
    </row>
    <row r="1381" spans="1:3">
      <c r="A1381" t="str">
        <f t="shared" si="22"/>
        <v>1.1.2.4.0.00.00 - Empréstimos e Financiamentos Concedidos</v>
      </c>
      <c r="B1381" s="3" t="s">
        <v>61</v>
      </c>
      <c r="C1381" s="4">
        <v>100825392624.67999</v>
      </c>
    </row>
    <row r="1382" spans="1:3" ht="25.5">
      <c r="A1382" t="str">
        <f t="shared" si="22"/>
        <v>1.1.2.4.1.00.00 - Empréstimos e Financiamentos Concedidos - 
 Consolidação</v>
      </c>
      <c r="B1382" s="5" t="s">
        <v>62</v>
      </c>
      <c r="C1382" s="6">
        <v>100825392624.67999</v>
      </c>
    </row>
    <row r="1383" spans="1:3" ht="38.25">
      <c r="A1383" t="str">
        <f t="shared" si="22"/>
        <v>1.1.2.4.2.00.00 - Empréstimos e Financiamentos Concedidos - Intra 
 OFSS</v>
      </c>
      <c r="B1383" s="3" t="s">
        <v>63</v>
      </c>
      <c r="C1383" s="4">
        <v>0</v>
      </c>
    </row>
    <row r="1384" spans="1:3" ht="38.25">
      <c r="A1384" t="str">
        <f t="shared" si="22"/>
        <v>1.1.2.4.3.00.00 - Empréstimos e Financiamentos Concedidos - Inter 
 OFSS - União</v>
      </c>
      <c r="B1384" s="5" t="s">
        <v>64</v>
      </c>
      <c r="C1384" s="6">
        <v>0</v>
      </c>
    </row>
    <row r="1385" spans="1:3" ht="38.25">
      <c r="A1385" t="str">
        <f t="shared" si="22"/>
        <v>1.1.2.4.4.00.00 - Empréstimos e Financiamentos Concedidos - Inter 
 OFSS - Estado</v>
      </c>
      <c r="B1385" s="3" t="s">
        <v>65</v>
      </c>
      <c r="C1385" s="4">
        <v>0</v>
      </c>
    </row>
    <row r="1386" spans="1:3" ht="38.25">
      <c r="A1386" t="str">
        <f t="shared" si="22"/>
        <v>1.1.2.4.5.00.00 - Empréstimos e Financiamentos Concedidos - Inter 
 OFSS - Município</v>
      </c>
      <c r="B1386" s="5" t="s">
        <v>66</v>
      </c>
      <c r="C1386" s="6">
        <v>0</v>
      </c>
    </row>
    <row r="1387" spans="1:3">
      <c r="A1387" t="str">
        <f t="shared" si="22"/>
        <v>1.1.2.5.0.00.00 - Dívida Ativa Tributaria</v>
      </c>
      <c r="B1387" s="3" t="s">
        <v>67</v>
      </c>
      <c r="C1387" s="4">
        <v>5982690.0199999996</v>
      </c>
    </row>
    <row r="1388" spans="1:3">
      <c r="A1388" t="str">
        <f t="shared" si="22"/>
        <v>1.1.2.5.1.00.00 - Dívida Ativa Tributaria - Consolidação</v>
      </c>
      <c r="B1388" s="5" t="s">
        <v>68</v>
      </c>
      <c r="C1388" s="6">
        <v>5982690.0199999996</v>
      </c>
    </row>
    <row r="1389" spans="1:3">
      <c r="A1389" t="str">
        <f t="shared" si="22"/>
        <v>1.1.2.5.2.00.00 - Dívida Ativa Tributária - Intra OFSS</v>
      </c>
      <c r="B1389" s="3" t="s">
        <v>69</v>
      </c>
      <c r="C1389" s="4">
        <v>0</v>
      </c>
    </row>
    <row r="1390" spans="1:3">
      <c r="A1390" t="str">
        <f t="shared" si="22"/>
        <v>1.1.2.5.3.00.00 - Dívida Ativa Tributária - Inter OFSS - União</v>
      </c>
      <c r="B1390" s="5" t="s">
        <v>70</v>
      </c>
      <c r="C1390" s="6">
        <v>0</v>
      </c>
    </row>
    <row r="1391" spans="1:3">
      <c r="A1391" t="str">
        <f t="shared" si="22"/>
        <v>1.1.2.5.4.00.00 - Dívida Ativa Tributária - Inter OFSS - Estado</v>
      </c>
      <c r="B1391" s="3" t="s">
        <v>71</v>
      </c>
      <c r="C1391" s="4">
        <v>0</v>
      </c>
    </row>
    <row r="1392" spans="1:3">
      <c r="A1392" t="str">
        <f t="shared" si="22"/>
        <v>1.1.2.5.5.00.00 - Dívida Ativa Tributaria - Inter OFSS - Município</v>
      </c>
      <c r="B1392" s="5" t="s">
        <v>72</v>
      </c>
      <c r="C1392" s="6">
        <v>0</v>
      </c>
    </row>
    <row r="1393" spans="1:3">
      <c r="A1393" t="str">
        <f t="shared" si="22"/>
        <v>1.1.2.6.0.00.00 - Dívida Ativa não Tributaria</v>
      </c>
      <c r="B1393" s="3" t="s">
        <v>73</v>
      </c>
      <c r="C1393" s="4">
        <v>3089699.61</v>
      </c>
    </row>
    <row r="1394" spans="1:3">
      <c r="A1394" t="str">
        <f t="shared" si="22"/>
        <v>1.1.2.6.1.00.00 - Dívida Ativa não Tributaria - Consolidação</v>
      </c>
      <c r="B1394" s="5" t="s">
        <v>74</v>
      </c>
      <c r="C1394" s="6">
        <v>3089699.61</v>
      </c>
    </row>
    <row r="1395" spans="1:3">
      <c r="A1395" t="str">
        <f t="shared" si="22"/>
        <v>1.1.2.6.2.00.00 - Dívida Ativa Não Tributaria - Intra OFSS</v>
      </c>
      <c r="B1395" s="3" t="s">
        <v>75</v>
      </c>
      <c r="C1395" s="4">
        <v>0</v>
      </c>
    </row>
    <row r="1396" spans="1:3" ht="25.5">
      <c r="A1396" t="str">
        <f t="shared" si="22"/>
        <v>1.1.2.6.3.00.00 - Dívida Ativa Não Tributaria - Inter OFSS - União</v>
      </c>
      <c r="B1396" s="5" t="s">
        <v>76</v>
      </c>
      <c r="C1396" s="6">
        <v>0</v>
      </c>
    </row>
    <row r="1397" spans="1:3" ht="25.5">
      <c r="A1397" t="str">
        <f t="shared" si="22"/>
        <v>1.1.2.6.4.00.00 - Dívida Ativa Não Tributaria - Inter OFSS - Estado</v>
      </c>
      <c r="B1397" s="3" t="s">
        <v>77</v>
      </c>
      <c r="C1397" s="4">
        <v>0</v>
      </c>
    </row>
    <row r="1398" spans="1:3" ht="25.5">
      <c r="A1398" t="str">
        <f t="shared" si="22"/>
        <v>1.1.2.6.5.00.00 - Dívida Ativa Não Tributaria - Inter OFSS - 
 Município</v>
      </c>
      <c r="B1398" s="5" t="s">
        <v>78</v>
      </c>
      <c r="C1398" s="6">
        <v>0</v>
      </c>
    </row>
    <row r="1399" spans="1:3">
      <c r="A1399" t="str">
        <f t="shared" si="22"/>
        <v>1.1.2.9.0.00.00 - (-) Ajuste de Perdas de Créditos a Curto Prazo</v>
      </c>
      <c r="B1399" s="3" t="s">
        <v>79</v>
      </c>
      <c r="C1399" s="4">
        <v>4857004530.7700005</v>
      </c>
    </row>
    <row r="1400" spans="1:3" ht="38.25">
      <c r="A1400" t="str">
        <f t="shared" si="22"/>
        <v>1.1.2.9.1.00.00 - (-) Ajuste de Perdas de Créditos a Curto Prazo - 
 Consolidação</v>
      </c>
      <c r="B1400" s="5" t="s">
        <v>80</v>
      </c>
      <c r="C1400" s="6">
        <v>4857004530.7700005</v>
      </c>
    </row>
    <row r="1401" spans="1:3" ht="38.25">
      <c r="A1401" t="str">
        <f t="shared" si="22"/>
        <v>1.1.2.9.2.00.00 - (-) Ajuste de Perdas de Créditos a Curto Prazo - 
 Intra OFSS</v>
      </c>
      <c r="B1401" s="3" t="s">
        <v>81</v>
      </c>
      <c r="C1401" s="4">
        <v>0</v>
      </c>
    </row>
    <row r="1402" spans="1:3" ht="38.25">
      <c r="A1402" t="str">
        <f t="shared" si="22"/>
        <v>1.1.2.9.3.00.00 - (-) Ajuste de Perdas de Créditos a Curto Prazo - 
 Inter OFSS - União</v>
      </c>
      <c r="B1402" s="5" t="s">
        <v>82</v>
      </c>
      <c r="C1402" s="6">
        <v>0</v>
      </c>
    </row>
    <row r="1403" spans="1:3" ht="38.25">
      <c r="A1403" t="str">
        <f t="shared" si="22"/>
        <v>1.1.2.9.4.00.00 - (-) Ajuste de Perdas de Créditos a Curto Prazo - 
 Inter OFSS - Estado</v>
      </c>
      <c r="B1403" s="3" t="s">
        <v>83</v>
      </c>
      <c r="C1403" s="4">
        <v>0</v>
      </c>
    </row>
    <row r="1404" spans="1:3" ht="38.25">
      <c r="A1404" t="str">
        <f t="shared" si="22"/>
        <v>1.1.2.9.5.00.00 - (-) Ajuste de Perdas de Créditos a Curto Prazo - 
 Inter OFSS - Município</v>
      </c>
      <c r="B1404" s="5" t="s">
        <v>84</v>
      </c>
      <c r="C1404" s="6">
        <v>0</v>
      </c>
    </row>
    <row r="1405" spans="1:3">
      <c r="A1405" t="str">
        <f t="shared" si="22"/>
        <v>1.1.3.0.0.00.00 - Demais Créditos e Valores a Curto Prazo</v>
      </c>
      <c r="B1405" s="3" t="s">
        <v>85</v>
      </c>
      <c r="C1405" s="4">
        <v>319669129203.40997</v>
      </c>
    </row>
    <row r="1406" spans="1:3" ht="25.5">
      <c r="A1406" t="str">
        <f t="shared" si="22"/>
        <v>1.1.3.1.0.00.00 - Adiantamentos Concedidos a Pessoal e a Terceiros</v>
      </c>
      <c r="B1406" s="5" t="s">
        <v>86</v>
      </c>
      <c r="C1406" s="6">
        <v>125618082866.77</v>
      </c>
    </row>
    <row r="1407" spans="1:3" ht="38.25">
      <c r="A1407" t="str">
        <f t="shared" si="22"/>
        <v>1.1.3.1.1.00.00 - Adiantamentos Concedidos a Pessoal e a Terceiros - 
 Consolidação</v>
      </c>
      <c r="B1407" s="3" t="s">
        <v>87</v>
      </c>
      <c r="C1407" s="4">
        <v>125618082866.77</v>
      </c>
    </row>
    <row r="1408" spans="1:3">
      <c r="A1408" t="str">
        <f t="shared" si="22"/>
        <v>1.1.3.2.0.00.00 - Tributos a Recuperar/Compensar</v>
      </c>
      <c r="B1408" s="5" t="s">
        <v>88</v>
      </c>
      <c r="C1408" s="6">
        <v>387518962.83999997</v>
      </c>
    </row>
    <row r="1409" spans="1:3" ht="25.5">
      <c r="A1409" t="str">
        <f t="shared" si="22"/>
        <v>1.1.3.2.1.00.00 - Tributos a Recuperar/Compensar - Consolidação</v>
      </c>
      <c r="B1409" s="3" t="s">
        <v>89</v>
      </c>
      <c r="C1409" s="4">
        <v>387518962.83999997</v>
      </c>
    </row>
    <row r="1410" spans="1:3" ht="25.5">
      <c r="A1410" t="str">
        <f t="shared" si="22"/>
        <v>1.1.3.3.0.00.00 - Créditos a Receber por Descentralização da 
 Prestação de Serviços Públicos</v>
      </c>
      <c r="B1410" s="5" t="s">
        <v>90</v>
      </c>
      <c r="C1410" s="6">
        <v>47771483.039999999</v>
      </c>
    </row>
    <row r="1411" spans="1:3" ht="25.5">
      <c r="A1411" t="str">
        <f t="shared" si="22"/>
        <v>1.1.3.3.1.00.00 - Créditos a Receber por Descentralização da 
 Prestação de Serviços Públicos - Consolidação</v>
      </c>
      <c r="B1411" s="3" t="s">
        <v>91</v>
      </c>
      <c r="C1411" s="4">
        <v>47771483.039999999</v>
      </c>
    </row>
    <row r="1412" spans="1:3">
      <c r="A1412" t="str">
        <f t="shared" si="22"/>
        <v>1.1.3.4.0.00.00 - Créditos por Danos ao Patrimônio</v>
      </c>
      <c r="B1412" s="5" t="s">
        <v>92</v>
      </c>
      <c r="C1412" s="6">
        <v>28274644426.150002</v>
      </c>
    </row>
    <row r="1413" spans="1:3" ht="25.5">
      <c r="A1413" t="str">
        <f t="shared" si="22"/>
        <v>1.1.3.4.1.00.00 - Créditos por Danos ao Patrimônio - Consolidação</v>
      </c>
      <c r="B1413" s="3" t="s">
        <v>93</v>
      </c>
      <c r="C1413" s="4">
        <v>28274644426.150002</v>
      </c>
    </row>
    <row r="1414" spans="1:3">
      <c r="A1414" t="str">
        <f t="shared" si="22"/>
        <v>1.1.3.5.0.00.00 - Depósitos Restituíveis e Valores Vinculados</v>
      </c>
      <c r="B1414" s="5" t="s">
        <v>94</v>
      </c>
      <c r="C1414" s="6">
        <v>25530079852.400002</v>
      </c>
    </row>
    <row r="1415" spans="1:3" ht="25.5">
      <c r="A1415" t="str">
        <f t="shared" si="22"/>
        <v>1.1.3.5.1.00.00 - Depósitos Restituíveis e Valores Vinculados - 
 Consolidação</v>
      </c>
      <c r="B1415" s="3" t="s">
        <v>95</v>
      </c>
      <c r="C1415" s="4">
        <v>25530079852.400002</v>
      </c>
    </row>
    <row r="1416" spans="1:3" ht="25.5">
      <c r="A1416" t="str">
        <f t="shared" si="22"/>
        <v>1.1.3.8.0.00.00 - Outros Créditos a Receber e Valores a Curto Prazo</v>
      </c>
      <c r="B1416" s="5" t="s">
        <v>96</v>
      </c>
      <c r="C1416" s="6">
        <v>141390513751.16998</v>
      </c>
    </row>
    <row r="1417" spans="1:3" ht="38.25">
      <c r="A1417" t="str">
        <f t="shared" si="22"/>
        <v>1.1.3.8.1.00.00 - Outros Créditos a Receber e Valores a Curto Prazo 
 - Consolidação</v>
      </c>
      <c r="B1417" s="3" t="s">
        <v>97</v>
      </c>
      <c r="C1417" s="4">
        <v>141390513751.16998</v>
      </c>
    </row>
    <row r="1418" spans="1:3" ht="38.25">
      <c r="A1418" t="str">
        <f t="shared" si="22"/>
        <v>1.1.3.9.0.00.00 - (-) Ajuste de Perdas de Demais Créditos e Valores a 
 Curto Prazo</v>
      </c>
      <c r="B1418" s="5" t="s">
        <v>98</v>
      </c>
      <c r="C1418" s="6">
        <v>1579482138.96</v>
      </c>
    </row>
    <row r="1419" spans="1:3" ht="38.25">
      <c r="A1419" t="str">
        <f t="shared" si="22"/>
        <v>1.1.3.9.1.00.00 - (-) Ajuste de Perdas de Demais Créditos e Valores 
 a Curto Prazo - Consolidação</v>
      </c>
      <c r="B1419" s="3" t="s">
        <v>99</v>
      </c>
      <c r="C1419" s="4">
        <v>1579482138.96</v>
      </c>
    </row>
    <row r="1420" spans="1:3" ht="25.5">
      <c r="A1420" t="str">
        <f t="shared" ref="A1420:A1483" si="23">TRIM(B1420)</f>
        <v>1.1.4.0.0.00.00 - Investimentos e Aplicações Temporárias a Curto Prazo</v>
      </c>
      <c r="B1420" s="5" t="s">
        <v>100</v>
      </c>
      <c r="C1420" s="6">
        <v>2534147801.8200002</v>
      </c>
    </row>
    <row r="1421" spans="1:3">
      <c r="A1421" t="str">
        <f t="shared" si="23"/>
        <v>1.1.4.1.0.00.00 - Títulos e Valores Mobiliários</v>
      </c>
      <c r="B1421" s="3" t="s">
        <v>101</v>
      </c>
      <c r="C1421" s="4">
        <v>2538846655.0100002</v>
      </c>
    </row>
    <row r="1422" spans="1:3">
      <c r="A1422" t="str">
        <f t="shared" si="23"/>
        <v>1.1.4.1.1.00.00 - Títulos e Valores Mobiliários - Consolidação</v>
      </c>
      <c r="B1422" s="5" t="s">
        <v>102</v>
      </c>
      <c r="C1422" s="6">
        <v>2538846655.0100002</v>
      </c>
    </row>
    <row r="1423" spans="1:3">
      <c r="A1423" t="str">
        <f t="shared" si="23"/>
        <v>1.1.4.2.0.00.00 - Aplicação Temporária em Metais Preciosos</v>
      </c>
      <c r="B1423" s="3" t="s">
        <v>103</v>
      </c>
      <c r="C1423" s="4">
        <v>0</v>
      </c>
    </row>
    <row r="1424" spans="1:3" ht="25.5">
      <c r="A1424" t="str">
        <f t="shared" si="23"/>
        <v>1.1.4.2.1.00.00 - Aplicação Temporária em Metais Preciosos - 
 Consolidação</v>
      </c>
      <c r="B1424" s="5" t="s">
        <v>104</v>
      </c>
      <c r="C1424" s="6">
        <v>0</v>
      </c>
    </row>
    <row r="1425" spans="1:3">
      <c r="A1425" t="str">
        <f t="shared" si="23"/>
        <v>1.1.4.3.0.00.00 - Aplicação Em Segmento de Imóveis</v>
      </c>
      <c r="B1425" s="3" t="s">
        <v>105</v>
      </c>
      <c r="C1425" s="4">
        <v>0</v>
      </c>
    </row>
    <row r="1426" spans="1:3" ht="25.5">
      <c r="A1426" t="str">
        <f t="shared" si="23"/>
        <v>1.1.4.3.1.00.00 - Aplicação Em Segmento de Imóveis - Consolidação</v>
      </c>
      <c r="B1426" s="5" t="s">
        <v>106</v>
      </c>
      <c r="C1426" s="6">
        <v>0</v>
      </c>
    </row>
    <row r="1427" spans="1:3" ht="38.25">
      <c r="A1427" t="str">
        <f t="shared" si="23"/>
        <v>1.1.4.9.0.00.00 - (-) Ajuste de Perdas de Investimentos e Aplicações 
 Temporárias</v>
      </c>
      <c r="B1427" s="3" t="s">
        <v>107</v>
      </c>
      <c r="C1427" s="4">
        <v>4698853.1900000004</v>
      </c>
    </row>
    <row r="1428" spans="1:3" ht="38.25">
      <c r="A1428" t="str">
        <f t="shared" si="23"/>
        <v>1.1.4.9.1.00.00 - (-) Ajuste de Perdas de Investimentos Temporários 
 e Aplicações Temporárias - Consolidação</v>
      </c>
      <c r="B1428" s="5" t="s">
        <v>108</v>
      </c>
      <c r="C1428" s="6">
        <v>4698853.1900000004</v>
      </c>
    </row>
    <row r="1429" spans="1:3">
      <c r="A1429" t="str">
        <f t="shared" si="23"/>
        <v>1.1.5.0.0.00.00 - Estoques</v>
      </c>
      <c r="B1429" s="3" t="s">
        <v>109</v>
      </c>
      <c r="C1429" s="4">
        <v>20046539639.400002</v>
      </c>
    </row>
    <row r="1430" spans="1:3">
      <c r="A1430" t="str">
        <f t="shared" si="23"/>
        <v>1.1.5.1.0.00.00 - Mercadorias para Revenda</v>
      </c>
      <c r="B1430" s="5" t="s">
        <v>110</v>
      </c>
      <c r="C1430" s="6">
        <v>1738281145.03</v>
      </c>
    </row>
    <row r="1431" spans="1:3">
      <c r="A1431" t="str">
        <f t="shared" si="23"/>
        <v>1.1.5.1.1.00.00 - Mercadorias para Revenda - Consolidação</v>
      </c>
      <c r="B1431" s="3" t="s">
        <v>111</v>
      </c>
      <c r="C1431" s="4">
        <v>1738281145.03</v>
      </c>
    </row>
    <row r="1432" spans="1:3">
      <c r="A1432" t="str">
        <f t="shared" si="23"/>
        <v>1.1.5.2.0.00.00 - Produtos e Serviços Acabados</v>
      </c>
      <c r="B1432" s="5" t="s">
        <v>112</v>
      </c>
      <c r="C1432" s="6">
        <v>83378610.099999994</v>
      </c>
    </row>
    <row r="1433" spans="1:3" ht="25.5">
      <c r="A1433" t="str">
        <f t="shared" si="23"/>
        <v>1.1.5.2.1.00.00 - Produtos e Serviços Acabados - Consolidação</v>
      </c>
      <c r="B1433" s="3" t="s">
        <v>113</v>
      </c>
      <c r="C1433" s="4">
        <v>83378610.099999994</v>
      </c>
    </row>
    <row r="1434" spans="1:3">
      <c r="A1434" t="str">
        <f t="shared" si="23"/>
        <v>1.1.5.3.0.00.00 - Produtos e Serviços em Elaboração</v>
      </c>
      <c r="B1434" s="5" t="s">
        <v>114</v>
      </c>
      <c r="C1434" s="6">
        <v>1394483559.97</v>
      </c>
    </row>
    <row r="1435" spans="1:3" ht="25.5">
      <c r="A1435" t="str">
        <f t="shared" si="23"/>
        <v>1.1.5.3.1.00.00 - Produtos e Serviços em Elaboração - Consolidação</v>
      </c>
      <c r="B1435" s="3" t="s">
        <v>115</v>
      </c>
      <c r="C1435" s="4">
        <v>1394483559.97</v>
      </c>
    </row>
    <row r="1436" spans="1:3">
      <c r="A1436" t="str">
        <f t="shared" si="23"/>
        <v>1.1.5.4.0.00.00 - Matérias-Primas</v>
      </c>
      <c r="B1436" s="5" t="s">
        <v>116</v>
      </c>
      <c r="C1436" s="6">
        <v>756717445.02999997</v>
      </c>
    </row>
    <row r="1437" spans="1:3">
      <c r="A1437" t="str">
        <f t="shared" si="23"/>
        <v>1.1.5.4.1.00.00 - Matérias-Primas - Consolidação</v>
      </c>
      <c r="B1437" s="3" t="s">
        <v>117</v>
      </c>
      <c r="C1437" s="4">
        <v>756717445.02999997</v>
      </c>
    </row>
    <row r="1438" spans="1:3">
      <c r="A1438" t="str">
        <f t="shared" si="23"/>
        <v>1.1.5.5.0.00.00 - Materiais em Trânsito</v>
      </c>
      <c r="B1438" s="5" t="s">
        <v>118</v>
      </c>
      <c r="C1438" s="6">
        <v>413915351.88999999</v>
      </c>
    </row>
    <row r="1439" spans="1:3">
      <c r="A1439" t="str">
        <f t="shared" si="23"/>
        <v>1.1.5.5.1.00.00 - Materiais em Trânsito - Consolidação</v>
      </c>
      <c r="B1439" s="3" t="s">
        <v>119</v>
      </c>
      <c r="C1439" s="4">
        <v>413915351.88999999</v>
      </c>
    </row>
    <row r="1440" spans="1:3">
      <c r="A1440" t="str">
        <f t="shared" si="23"/>
        <v>1.1.5.6.0.00.00 - Almoxarifado</v>
      </c>
      <c r="B1440" s="5" t="s">
        <v>120</v>
      </c>
      <c r="C1440" s="6">
        <v>4181316967.3299999</v>
      </c>
    </row>
    <row r="1441" spans="1:3">
      <c r="A1441" t="str">
        <f t="shared" si="23"/>
        <v>1.1.5.6.1.00.00 - Almoxarifado - Consolidação</v>
      </c>
      <c r="B1441" s="3" t="s">
        <v>121</v>
      </c>
      <c r="C1441" s="4">
        <v>4181316967.3299999</v>
      </c>
    </row>
    <row r="1442" spans="1:3">
      <c r="A1442" t="str">
        <f t="shared" si="23"/>
        <v>1.1.5.7.0.00.00 - Adiantamentos a Fornecedores</v>
      </c>
      <c r="B1442" s="5" t="s">
        <v>122</v>
      </c>
      <c r="C1442" s="6">
        <v>922143568</v>
      </c>
    </row>
    <row r="1443" spans="1:3" ht="25.5">
      <c r="A1443" t="str">
        <f t="shared" si="23"/>
        <v>1.1.5.7.1.00.00 - Adiantamentos a Fornecedores - Consolidação</v>
      </c>
      <c r="B1443" s="3" t="s">
        <v>123</v>
      </c>
      <c r="C1443" s="4">
        <v>922143568</v>
      </c>
    </row>
    <row r="1444" spans="1:3">
      <c r="A1444" t="str">
        <f t="shared" si="23"/>
        <v>1.1.5.8.0.00.00 - Outros Estoques</v>
      </c>
      <c r="B1444" s="5" t="s">
        <v>124</v>
      </c>
      <c r="C1444" s="6">
        <v>10556302992.049999</v>
      </c>
    </row>
    <row r="1445" spans="1:3">
      <c r="A1445" t="str">
        <f t="shared" si="23"/>
        <v>1.1.5.8.1.00.00 - Outros Estoques - Consolidação</v>
      </c>
      <c r="B1445" s="3" t="s">
        <v>125</v>
      </c>
      <c r="C1445" s="4">
        <v>10556302992.049999</v>
      </c>
    </row>
    <row r="1446" spans="1:3">
      <c r="A1446" t="str">
        <f t="shared" si="23"/>
        <v>1.1.5.9.0.00.00 - (-) Ajuste de Perdas de Estoques</v>
      </c>
      <c r="B1446" s="5" t="s">
        <v>126</v>
      </c>
      <c r="C1446" s="6">
        <v>0</v>
      </c>
    </row>
    <row r="1447" spans="1:3" ht="25.5">
      <c r="A1447" t="str">
        <f t="shared" si="23"/>
        <v>1.1.5.9.1.00.00 - (-) Ajuste de Perdas de Estoques - Consolidação</v>
      </c>
      <c r="B1447" s="3" t="s">
        <v>127</v>
      </c>
      <c r="C1447" s="4">
        <v>0</v>
      </c>
    </row>
    <row r="1448" spans="1:3" ht="25.5">
      <c r="A1448" t="str">
        <f t="shared" si="23"/>
        <v>1.1.9.0.0.00.00 - Variações Patrimoniais Diminutivas Pagas 
 Antecipadamente</v>
      </c>
      <c r="B1448" s="5" t="s">
        <v>128</v>
      </c>
      <c r="C1448" s="6">
        <v>8897047.8200000003</v>
      </c>
    </row>
    <row r="1449" spans="1:3">
      <c r="A1449" t="str">
        <f t="shared" si="23"/>
        <v>1.1.9.1.0.00.00 - Prêmios de Seguros a Apropriar</v>
      </c>
      <c r="B1449" s="3" t="s">
        <v>129</v>
      </c>
      <c r="C1449" s="4">
        <v>2683082.83</v>
      </c>
    </row>
    <row r="1450" spans="1:3" ht="25.5">
      <c r="A1450" t="str">
        <f t="shared" si="23"/>
        <v>1.1.9.1.1.00.00 - Prêmios de Seguros a Apropriar - Consolidação</v>
      </c>
      <c r="B1450" s="5" t="s">
        <v>130</v>
      </c>
      <c r="C1450" s="6">
        <v>2683082.83</v>
      </c>
    </row>
    <row r="1451" spans="1:3">
      <c r="A1451" t="str">
        <f t="shared" si="23"/>
        <v>1.1.9.2.0.00.00 - VPD Financeiras a Apropriar</v>
      </c>
      <c r="B1451" s="3" t="s">
        <v>131</v>
      </c>
      <c r="C1451" s="4">
        <v>0</v>
      </c>
    </row>
    <row r="1452" spans="1:3">
      <c r="A1452" t="str">
        <f t="shared" si="23"/>
        <v>1.1.9.2.1.00.00 - VPD Financeiras a Apropriar - Consolidação</v>
      </c>
      <c r="B1452" s="5" t="s">
        <v>132</v>
      </c>
      <c r="C1452" s="6">
        <v>0</v>
      </c>
    </row>
    <row r="1453" spans="1:3">
      <c r="A1453" t="str">
        <f t="shared" si="23"/>
        <v>1.1.9.3.0.00.00 - Assinaturas e Anuidades a Apropriar</v>
      </c>
      <c r="B1453" s="3" t="s">
        <v>133</v>
      </c>
      <c r="C1453" s="4">
        <v>4717092.09</v>
      </c>
    </row>
    <row r="1454" spans="1:3" ht="25.5">
      <c r="A1454" t="str">
        <f t="shared" si="23"/>
        <v>1.1.9.3.1.00.00 - Assinaturas e Anuidades a Apropriar - Consolidação</v>
      </c>
      <c r="B1454" s="5" t="s">
        <v>134</v>
      </c>
      <c r="C1454" s="6">
        <v>4717092.09</v>
      </c>
    </row>
    <row r="1455" spans="1:3">
      <c r="A1455" t="str">
        <f t="shared" si="23"/>
        <v>1.1.9.4.0.00.00 - Alugueis Pagos a Apropriar</v>
      </c>
      <c r="B1455" s="3" t="s">
        <v>135</v>
      </c>
      <c r="C1455" s="4">
        <v>0</v>
      </c>
    </row>
    <row r="1456" spans="1:3">
      <c r="A1456" t="str">
        <f t="shared" si="23"/>
        <v>1.1.9.4.1.00.00 - Alugueis Pagos a Apropriar - Consolidação</v>
      </c>
      <c r="B1456" s="5" t="s">
        <v>136</v>
      </c>
      <c r="C1456" s="6">
        <v>0</v>
      </c>
    </row>
    <row r="1457" spans="1:3">
      <c r="A1457" t="str">
        <f t="shared" si="23"/>
        <v>1.1.9.5.0.00.00 - Tributos Pagos a Apropriar</v>
      </c>
      <c r="B1457" s="3" t="s">
        <v>137</v>
      </c>
      <c r="C1457" s="4">
        <v>5911.4</v>
      </c>
    </row>
    <row r="1458" spans="1:3">
      <c r="A1458" t="str">
        <f t="shared" si="23"/>
        <v>1.1.9.5.1.00.00 - Tributos Pagos a Apropriar - Consolidação</v>
      </c>
      <c r="B1458" s="5" t="s">
        <v>138</v>
      </c>
      <c r="C1458" s="6">
        <v>5911.4</v>
      </c>
    </row>
    <row r="1459" spans="1:3">
      <c r="A1459" t="str">
        <f t="shared" si="23"/>
        <v>1.1.9.6.0.00.00 - Contribuições Confederativas a Apropriar</v>
      </c>
      <c r="B1459" s="3" t="s">
        <v>139</v>
      </c>
      <c r="C1459" s="4">
        <v>0</v>
      </c>
    </row>
    <row r="1460" spans="1:3" ht="25.5">
      <c r="A1460" t="str">
        <f t="shared" si="23"/>
        <v>1.1.9.6.1.00.00 - Contribuições Confederativas a Apropriar - 
 Consolidação</v>
      </c>
      <c r="B1460" s="5" t="s">
        <v>140</v>
      </c>
      <c r="C1460" s="6">
        <v>0</v>
      </c>
    </row>
    <row r="1461" spans="1:3">
      <c r="A1461" t="str">
        <f t="shared" si="23"/>
        <v>1.1.9.7.0.00.00 - Benefícios a Pessoal a Apropriar</v>
      </c>
      <c r="B1461" s="3" t="s">
        <v>141</v>
      </c>
      <c r="C1461" s="4">
        <v>104221.71</v>
      </c>
    </row>
    <row r="1462" spans="1:3" ht="25.5">
      <c r="A1462" t="str">
        <f t="shared" si="23"/>
        <v>1.1.9.7.1.00.00 - Benefícios a Pessoal a Apropriar - Consolidação</v>
      </c>
      <c r="B1462" s="5" t="s">
        <v>142</v>
      </c>
      <c r="C1462" s="6">
        <v>104221.71</v>
      </c>
    </row>
    <row r="1463" spans="1:3">
      <c r="A1463" t="str">
        <f t="shared" si="23"/>
        <v>1.1.9.8.0.00.00 - Demais VPD a Apropriar</v>
      </c>
      <c r="B1463" s="3" t="s">
        <v>143</v>
      </c>
      <c r="C1463" s="4">
        <v>1386739.79</v>
      </c>
    </row>
    <row r="1464" spans="1:3">
      <c r="A1464" t="str">
        <f t="shared" si="23"/>
        <v>1.1.9.8.1.00.00 - Demais VPD a Apropriar - Consolidação</v>
      </c>
      <c r="B1464" s="5" t="s">
        <v>144</v>
      </c>
      <c r="C1464" s="6">
        <v>1386739.79</v>
      </c>
    </row>
    <row r="1465" spans="1:3">
      <c r="A1465" t="str">
        <f t="shared" si="23"/>
        <v>1.2.0.0.0.00.00 - Ativo não Circulante</v>
      </c>
      <c r="B1465" s="3" t="s">
        <v>145</v>
      </c>
      <c r="C1465" s="4">
        <v>3875748499480.8799</v>
      </c>
    </row>
    <row r="1466" spans="1:3">
      <c r="A1466" t="str">
        <f t="shared" si="23"/>
        <v>1.2.1.0.0.00.00 - Ativo Realizável a Longo Prazo</v>
      </c>
      <c r="B1466" s="5" t="s">
        <v>146</v>
      </c>
      <c r="C1466" s="6">
        <v>2817212685099.71</v>
      </c>
    </row>
    <row r="1467" spans="1:3">
      <c r="A1467" t="str">
        <f t="shared" si="23"/>
        <v>1.2.1.1.0.00.00 - Créditos a Longo Prazo</v>
      </c>
      <c r="B1467" s="3" t="s">
        <v>147</v>
      </c>
      <c r="C1467" s="4">
        <v>2758304331774.8799</v>
      </c>
    </row>
    <row r="1468" spans="1:3">
      <c r="A1468" t="str">
        <f t="shared" si="23"/>
        <v>1.2.1.1.1.00.00 - Créditos a Longo Prazo - Consolidação</v>
      </c>
      <c r="B1468" s="5" t="s">
        <v>148</v>
      </c>
      <c r="C1468" s="6">
        <v>2758304331774.8799</v>
      </c>
    </row>
    <row r="1469" spans="1:3">
      <c r="A1469" t="str">
        <f t="shared" si="23"/>
        <v>1.2.1.1.1.01.00 - Créditos Tributários a Receber</v>
      </c>
      <c r="B1469" s="3" t="s">
        <v>149</v>
      </c>
      <c r="C1469" s="4">
        <v>1101007636346.45</v>
      </c>
    </row>
    <row r="1470" spans="1:3">
      <c r="A1470" t="str">
        <f t="shared" si="23"/>
        <v>1.2.1.1.1.02.00 - Clientes</v>
      </c>
      <c r="B1470" s="5" t="s">
        <v>150</v>
      </c>
      <c r="C1470" s="6">
        <v>25803418.41</v>
      </c>
    </row>
    <row r="1471" spans="1:3" ht="25.5">
      <c r="A1471" t="str">
        <f t="shared" si="23"/>
        <v>1.2.1.1.1.03.00 - Empréstimos e Financiamentos Concedidos</v>
      </c>
      <c r="B1471" s="3" t="s">
        <v>151</v>
      </c>
      <c r="C1471" s="4">
        <v>1506618086482.9299</v>
      </c>
    </row>
    <row r="1472" spans="1:3">
      <c r="A1472" t="str">
        <f t="shared" si="23"/>
        <v>1.2.1.1.1.04.00 - Dívida Ativa Tributaria</v>
      </c>
      <c r="B1472" s="5" t="s">
        <v>152</v>
      </c>
      <c r="C1472" s="6">
        <v>1400987258432.97</v>
      </c>
    </row>
    <row r="1473" spans="1:3">
      <c r="A1473" t="str">
        <f t="shared" si="23"/>
        <v>1.2.1.1.1.05.00 - Dívida Ativa não Tributaria</v>
      </c>
      <c r="B1473" s="3" t="s">
        <v>153</v>
      </c>
      <c r="C1473" s="4">
        <v>48506659396.370003</v>
      </c>
    </row>
    <row r="1474" spans="1:3" ht="25.5">
      <c r="A1474" t="str">
        <f t="shared" si="23"/>
        <v>1.2.1.1.1.99.00 - (-) Ajuste de Perdas de Créditos a Longo Prazo</v>
      </c>
      <c r="B1474" s="5" t="s">
        <v>154</v>
      </c>
      <c r="C1474" s="6">
        <v>1298841112302.25</v>
      </c>
    </row>
    <row r="1475" spans="1:3">
      <c r="A1475" t="str">
        <f t="shared" si="23"/>
        <v>1.2.1.1.2.00.00 - Créditos a Longo Prazo - Intra OFSS</v>
      </c>
      <c r="B1475" s="3" t="s">
        <v>155</v>
      </c>
      <c r="C1475" s="4">
        <v>0</v>
      </c>
    </row>
    <row r="1476" spans="1:3">
      <c r="A1476" t="str">
        <f t="shared" si="23"/>
        <v>1.2.1.1.2.01.00 - Créditos Tributários a Receber</v>
      </c>
      <c r="B1476" s="5" t="s">
        <v>156</v>
      </c>
      <c r="C1476" s="6">
        <v>0</v>
      </c>
    </row>
    <row r="1477" spans="1:3">
      <c r="A1477" t="str">
        <f t="shared" si="23"/>
        <v>1.2.1.1.2.02.00 - Clientes</v>
      </c>
      <c r="B1477" s="3" t="s">
        <v>157</v>
      </c>
      <c r="C1477" s="4">
        <v>0</v>
      </c>
    </row>
    <row r="1478" spans="1:3" ht="25.5">
      <c r="A1478" t="str">
        <f t="shared" si="23"/>
        <v>1.2.1.1.2.03.00 - Empréstimos e Financiamentos Concedidos</v>
      </c>
      <c r="B1478" s="5" t="s">
        <v>158</v>
      </c>
      <c r="C1478" s="6">
        <v>0</v>
      </c>
    </row>
    <row r="1479" spans="1:3">
      <c r="A1479" t="str">
        <f t="shared" si="23"/>
        <v>1.2.1.1.2.04.00 - Dívida Ativa Tributaria</v>
      </c>
      <c r="B1479" s="3" t="s">
        <v>159</v>
      </c>
      <c r="C1479" s="4">
        <v>0</v>
      </c>
    </row>
    <row r="1480" spans="1:3">
      <c r="A1480" t="str">
        <f t="shared" si="23"/>
        <v>1.2.1.1.2.05.00 - Dívida Ativa não Tributaria</v>
      </c>
      <c r="B1480" s="5" t="s">
        <v>160</v>
      </c>
      <c r="C1480" s="6">
        <v>0</v>
      </c>
    </row>
    <row r="1481" spans="1:3" ht="25.5">
      <c r="A1481" t="str">
        <f t="shared" si="23"/>
        <v>1.2.1.1.2.99.00 - (-) Ajuste de Perdas de Créditos a Longo Prazo</v>
      </c>
      <c r="B1481" s="3" t="s">
        <v>161</v>
      </c>
      <c r="C1481" s="4">
        <v>0</v>
      </c>
    </row>
    <row r="1482" spans="1:3">
      <c r="A1482" t="str">
        <f t="shared" si="23"/>
        <v>1.2.1.1.3.00.00 - Créditos a Longo Prazo - Inter OFSS - União</v>
      </c>
      <c r="B1482" s="5" t="s">
        <v>162</v>
      </c>
      <c r="C1482" s="6">
        <v>0</v>
      </c>
    </row>
    <row r="1483" spans="1:3">
      <c r="A1483" t="str">
        <f t="shared" si="23"/>
        <v>1.2.1.1.3.01.00 - Créditos Tributários a Receber</v>
      </c>
      <c r="B1483" s="3" t="s">
        <v>163</v>
      </c>
      <c r="C1483" s="4">
        <v>0</v>
      </c>
    </row>
    <row r="1484" spans="1:3">
      <c r="A1484" t="str">
        <f t="shared" ref="A1484:A1547" si="24">TRIM(B1484)</f>
        <v>1.2.1.1.3.02.00 - Clientes</v>
      </c>
      <c r="B1484" s="5" t="s">
        <v>164</v>
      </c>
      <c r="C1484" s="6">
        <v>0</v>
      </c>
    </row>
    <row r="1485" spans="1:3" ht="25.5">
      <c r="A1485" t="str">
        <f t="shared" si="24"/>
        <v>1.2.1.1.3.03.00 - Empréstimos e Financiamentos Concedidos</v>
      </c>
      <c r="B1485" s="3" t="s">
        <v>165</v>
      </c>
      <c r="C1485" s="4">
        <v>0</v>
      </c>
    </row>
    <row r="1486" spans="1:3">
      <c r="A1486" t="str">
        <f t="shared" si="24"/>
        <v>1.2.1.1.3.04.00 - Dívida Ativa Tributaria</v>
      </c>
      <c r="B1486" s="5" t="s">
        <v>166</v>
      </c>
      <c r="C1486" s="6">
        <v>0</v>
      </c>
    </row>
    <row r="1487" spans="1:3">
      <c r="A1487" t="str">
        <f t="shared" si="24"/>
        <v>1.2.1.1.3.05.00 - Dívida Ativa não Tributaria</v>
      </c>
      <c r="B1487" s="3" t="s">
        <v>167</v>
      </c>
      <c r="C1487" s="4">
        <v>0</v>
      </c>
    </row>
    <row r="1488" spans="1:3" ht="25.5">
      <c r="A1488" t="str">
        <f t="shared" si="24"/>
        <v>1.2.1.1.3.99.00 - (-) Ajuste de Perdas de Créditos a Longo Prazo</v>
      </c>
      <c r="B1488" s="5" t="s">
        <v>168</v>
      </c>
      <c r="C1488" s="6">
        <v>0</v>
      </c>
    </row>
    <row r="1489" spans="1:3">
      <c r="A1489" t="str">
        <f t="shared" si="24"/>
        <v>1.2.1.1.4.00.00 - Créditos a Longo Prazo - Inter OFSS - Estado</v>
      </c>
      <c r="B1489" s="3" t="s">
        <v>169</v>
      </c>
      <c r="C1489" s="4">
        <v>0</v>
      </c>
    </row>
    <row r="1490" spans="1:3">
      <c r="A1490" t="str">
        <f t="shared" si="24"/>
        <v>1.2.1.1.4.01.00 - Créditos Tributários a Receber</v>
      </c>
      <c r="B1490" s="5" t="s">
        <v>170</v>
      </c>
      <c r="C1490" s="6">
        <v>0</v>
      </c>
    </row>
    <row r="1491" spans="1:3">
      <c r="A1491" t="str">
        <f t="shared" si="24"/>
        <v>1.2.1.1.4.02.00 - Clientes</v>
      </c>
      <c r="B1491" s="3" t="s">
        <v>171</v>
      </c>
      <c r="C1491" s="4">
        <v>0</v>
      </c>
    </row>
    <row r="1492" spans="1:3" ht="25.5">
      <c r="A1492" t="str">
        <f t="shared" si="24"/>
        <v>1.2.1.1.4.03.00 - Empréstimos e Financiamentos Concedidos</v>
      </c>
      <c r="B1492" s="5" t="s">
        <v>172</v>
      </c>
      <c r="C1492" s="6">
        <v>0</v>
      </c>
    </row>
    <row r="1493" spans="1:3">
      <c r="A1493" t="str">
        <f t="shared" si="24"/>
        <v>1.2.1.1.4.04.00 - Dívida Ativa Tributaria</v>
      </c>
      <c r="B1493" s="3" t="s">
        <v>173</v>
      </c>
      <c r="C1493" s="4">
        <v>0</v>
      </c>
    </row>
    <row r="1494" spans="1:3">
      <c r="A1494" t="str">
        <f t="shared" si="24"/>
        <v>1.2.1.1.4.05.00 - Dívida Ativa não Tributaria</v>
      </c>
      <c r="B1494" s="5" t="s">
        <v>174</v>
      </c>
      <c r="C1494" s="6">
        <v>0</v>
      </c>
    </row>
    <row r="1495" spans="1:3" ht="25.5">
      <c r="A1495" t="str">
        <f t="shared" si="24"/>
        <v>1.2.1.1.4.99.00 - (-) Ajuste de Perdas de Créditos a Longo Prazo</v>
      </c>
      <c r="B1495" s="3" t="s">
        <v>175</v>
      </c>
      <c r="C1495" s="4">
        <v>0</v>
      </c>
    </row>
    <row r="1496" spans="1:3" ht="25.5">
      <c r="A1496" t="str">
        <f t="shared" si="24"/>
        <v>1.2.1.1.5.00.00 - Créditos a Longo Prazo - Inter OFSS - Município</v>
      </c>
      <c r="B1496" s="5" t="s">
        <v>176</v>
      </c>
      <c r="C1496" s="6">
        <v>0</v>
      </c>
    </row>
    <row r="1497" spans="1:3">
      <c r="A1497" t="str">
        <f t="shared" si="24"/>
        <v>1.2.1.1.5.01.00 - Créditos Tributários a Receber</v>
      </c>
      <c r="B1497" s="3" t="s">
        <v>177</v>
      </c>
      <c r="C1497" s="4">
        <v>0</v>
      </c>
    </row>
    <row r="1498" spans="1:3">
      <c r="A1498" t="str">
        <f t="shared" si="24"/>
        <v>1.2.1.1.5.02.00 - Clientes</v>
      </c>
      <c r="B1498" s="5" t="s">
        <v>178</v>
      </c>
      <c r="C1498" s="6">
        <v>0</v>
      </c>
    </row>
    <row r="1499" spans="1:3" ht="25.5">
      <c r="A1499" t="str">
        <f t="shared" si="24"/>
        <v>1.2.1.1.5.03.00 - Empréstimos e Financiamentos Concedidos</v>
      </c>
      <c r="B1499" s="3" t="s">
        <v>179</v>
      </c>
      <c r="C1499" s="4">
        <v>0</v>
      </c>
    </row>
    <row r="1500" spans="1:3">
      <c r="A1500" t="str">
        <f t="shared" si="24"/>
        <v>1.2.1.1.5.04.00 - Dívida Ativa Tributaria</v>
      </c>
      <c r="B1500" s="5" t="s">
        <v>180</v>
      </c>
      <c r="C1500" s="6">
        <v>0</v>
      </c>
    </row>
    <row r="1501" spans="1:3">
      <c r="A1501" t="str">
        <f t="shared" si="24"/>
        <v>1.2.1.1.5.05.00 - Dívida Ativa não Tributaria</v>
      </c>
      <c r="B1501" s="3" t="s">
        <v>181</v>
      </c>
      <c r="C1501" s="4">
        <v>0</v>
      </c>
    </row>
    <row r="1502" spans="1:3" ht="25.5">
      <c r="A1502" t="str">
        <f t="shared" si="24"/>
        <v>1.2.1.1.5.99.00 - (-) Ajuste de Perdas de Créditos a Longo Prazo</v>
      </c>
      <c r="B1502" s="5" t="s">
        <v>182</v>
      </c>
      <c r="C1502" s="6">
        <v>0</v>
      </c>
    </row>
    <row r="1503" spans="1:3">
      <c r="A1503" t="str">
        <f t="shared" si="24"/>
        <v>1.2.1.2.0.00.00 - Demais Créditos e Valores a Longo Prazo</v>
      </c>
      <c r="B1503" s="3" t="s">
        <v>183</v>
      </c>
      <c r="C1503" s="4">
        <v>51516773449.360001</v>
      </c>
    </row>
    <row r="1504" spans="1:3" ht="25.5">
      <c r="A1504" t="str">
        <f t="shared" si="24"/>
        <v>1.2.1.2.1.00.00 - Demais Créditos e Valores a Longo Prazo - 
 Consolidação</v>
      </c>
      <c r="B1504" s="5" t="s">
        <v>184</v>
      </c>
      <c r="C1504" s="6">
        <v>51516773449.360001</v>
      </c>
    </row>
    <row r="1505" spans="1:3" ht="25.5">
      <c r="A1505" t="str">
        <f t="shared" si="24"/>
        <v>1.2.1.2.1.01.00 - Adiantamentos Concedidos a Pessoal e a Terceiros</v>
      </c>
      <c r="B1505" s="3" t="s">
        <v>185</v>
      </c>
      <c r="C1505" s="4">
        <v>239446119.49000001</v>
      </c>
    </row>
    <row r="1506" spans="1:3">
      <c r="A1506" t="str">
        <f t="shared" si="24"/>
        <v>1.2.1.2.1.02.00 - Tributos a Recuperar/Compensar</v>
      </c>
      <c r="B1506" s="5" t="s">
        <v>186</v>
      </c>
      <c r="C1506" s="6">
        <v>1096667.3999999999</v>
      </c>
    </row>
    <row r="1507" spans="1:3" ht="38.25">
      <c r="A1507" t="str">
        <f t="shared" si="24"/>
        <v>1.2.1.2.1.03.00 - Créditos a Receber por Descentralização da 
 Prestação de Serviços Públicos</v>
      </c>
      <c r="B1507" s="3" t="s">
        <v>187</v>
      </c>
      <c r="C1507" s="4">
        <v>162998.39999999999</v>
      </c>
    </row>
    <row r="1508" spans="1:3" ht="38.25">
      <c r="A1508" t="str">
        <f t="shared" si="24"/>
        <v>1.2.1.2.1.04.00 - Créditos por Danos ao Patrimônio Provenientes de 
 Créditos Administrativos</v>
      </c>
      <c r="B1508" s="5" t="s">
        <v>188</v>
      </c>
      <c r="C1508" s="6">
        <v>0</v>
      </c>
    </row>
    <row r="1509" spans="1:3" ht="38.25">
      <c r="A1509" t="str">
        <f t="shared" si="24"/>
        <v>1.2.1.2.1.05.00 - Créditos por Danos ao Patrimônio Apurados em 
 Tomada de Contas Especial</v>
      </c>
      <c r="B1509" s="3" t="s">
        <v>189</v>
      </c>
      <c r="C1509" s="4">
        <v>0</v>
      </c>
    </row>
    <row r="1510" spans="1:3" ht="25.5">
      <c r="A1510" t="str">
        <f t="shared" si="24"/>
        <v>1.2.1.2.1.06.00 - Depósitos Restituíveis e Valores Vinculados</v>
      </c>
      <c r="B1510" s="5" t="s">
        <v>190</v>
      </c>
      <c r="C1510" s="6">
        <v>670161050.00999999</v>
      </c>
    </row>
    <row r="1511" spans="1:3" ht="25.5">
      <c r="A1511" t="str">
        <f t="shared" si="24"/>
        <v>1.2.1.2.1.98.00 - Outros Créditos a Receber e Valores a Longo Prazo</v>
      </c>
      <c r="B1511" s="3" t="s">
        <v>191</v>
      </c>
      <c r="C1511" s="4">
        <v>50984829268.559998</v>
      </c>
    </row>
    <row r="1512" spans="1:3" ht="38.25">
      <c r="A1512" t="str">
        <f t="shared" si="24"/>
        <v>1.2.1.2.1.99.00 - (-) Ajuste de Perdas de Demais Créditos e Valores 
 a Longo Prazo</v>
      </c>
      <c r="B1512" s="5" t="s">
        <v>192</v>
      </c>
      <c r="C1512" s="6">
        <v>378922654.5</v>
      </c>
    </row>
    <row r="1513" spans="1:3" ht="25.5">
      <c r="A1513" t="str">
        <f t="shared" si="24"/>
        <v>1.2.1.3.0.00.00 - Investimentos e Aplicações Temporárias a Longo 
 Prazo</v>
      </c>
      <c r="B1513" s="3" t="s">
        <v>193</v>
      </c>
      <c r="C1513" s="4">
        <v>7391579875.4700003</v>
      </c>
    </row>
    <row r="1514" spans="1:3" ht="38.25">
      <c r="A1514" t="str">
        <f t="shared" si="24"/>
        <v>1.2.1.3.1.00.00 - Investimentos e Aplicações Temporárias a Longo 
 Prazo - Consolidação</v>
      </c>
      <c r="B1514" s="5" t="s">
        <v>194</v>
      </c>
      <c r="C1514" s="6">
        <v>7391579875.4700003</v>
      </c>
    </row>
    <row r="1515" spans="1:3">
      <c r="A1515" t="str">
        <f t="shared" si="24"/>
        <v>1.2.1.3.1.01.00 - Títulos e Valores Mobiliários</v>
      </c>
      <c r="B1515" s="3" t="s">
        <v>195</v>
      </c>
      <c r="C1515" s="4">
        <v>7391579875.4700003</v>
      </c>
    </row>
    <row r="1516" spans="1:3" ht="25.5">
      <c r="A1516" t="str">
        <f t="shared" si="24"/>
        <v>1.2.1.3.1.02.00 - Aplicação Temporária em Metais Preciosos</v>
      </c>
      <c r="B1516" s="5" t="s">
        <v>196</v>
      </c>
      <c r="C1516" s="6">
        <v>0</v>
      </c>
    </row>
    <row r="1517" spans="1:3">
      <c r="A1517" t="str">
        <f t="shared" si="24"/>
        <v>1.2.1.3.1.03.00 - Aplicações em Segmento de Imóveis</v>
      </c>
      <c r="B1517" s="3" t="s">
        <v>197</v>
      </c>
      <c r="C1517" s="4">
        <v>0</v>
      </c>
    </row>
    <row r="1518" spans="1:3" ht="25.5">
      <c r="A1518" t="str">
        <f t="shared" si="24"/>
        <v>1.2.1.3.1.99.00 - (-) Ajuste de Perdas de Investimentos e 
 Aplicações Temporárias a Longo Prazo</v>
      </c>
      <c r="B1518" s="5" t="s">
        <v>198</v>
      </c>
      <c r="C1518" s="6">
        <v>0</v>
      </c>
    </row>
    <row r="1519" spans="1:3">
      <c r="A1519" t="str">
        <f t="shared" si="24"/>
        <v>1.2.1.4.0.00.00 - Estoques</v>
      </c>
      <c r="B1519" s="3" t="s">
        <v>199</v>
      </c>
      <c r="C1519" s="4">
        <v>0</v>
      </c>
    </row>
    <row r="1520" spans="1:3">
      <c r="A1520" t="str">
        <f t="shared" si="24"/>
        <v>1.2.1.4.1.00.00 - Estoques - Consolidação</v>
      </c>
      <c r="B1520" s="5" t="s">
        <v>200</v>
      </c>
      <c r="C1520" s="6">
        <v>0</v>
      </c>
    </row>
    <row r="1521" spans="1:3">
      <c r="A1521" t="str">
        <f t="shared" si="24"/>
        <v>1.2.1.4.1.01.00 - Mercadorias para Revenda</v>
      </c>
      <c r="B1521" s="3" t="s">
        <v>201</v>
      </c>
      <c r="C1521" s="4">
        <v>0</v>
      </c>
    </row>
    <row r="1522" spans="1:3">
      <c r="A1522" t="str">
        <f t="shared" si="24"/>
        <v>1.2.1.4.1.02.00 - Produtos e Serviços Acabados</v>
      </c>
      <c r="B1522" s="5" t="s">
        <v>202</v>
      </c>
      <c r="C1522" s="6">
        <v>0</v>
      </c>
    </row>
    <row r="1523" spans="1:3">
      <c r="A1523" t="str">
        <f t="shared" si="24"/>
        <v>1.2.1.4.1.03.00 - Produtos e Serviços em Elaboração</v>
      </c>
      <c r="B1523" s="3" t="s">
        <v>203</v>
      </c>
      <c r="C1523" s="4">
        <v>0</v>
      </c>
    </row>
    <row r="1524" spans="1:3">
      <c r="A1524" t="str">
        <f t="shared" si="24"/>
        <v>1.2.1.4.1.04.00 - Matérias-Primas</v>
      </c>
      <c r="B1524" s="5" t="s">
        <v>204</v>
      </c>
      <c r="C1524" s="6">
        <v>0</v>
      </c>
    </row>
    <row r="1525" spans="1:3">
      <c r="A1525" t="str">
        <f t="shared" si="24"/>
        <v>1.2.1.4.1.05.00 - Materiais em Trânsito</v>
      </c>
      <c r="B1525" s="3" t="s">
        <v>205</v>
      </c>
      <c r="C1525" s="4">
        <v>0</v>
      </c>
    </row>
    <row r="1526" spans="1:3">
      <c r="A1526" t="str">
        <f t="shared" si="24"/>
        <v>1.2.1.4.1.06.00 - Almoxarifado</v>
      </c>
      <c r="B1526" s="5" t="s">
        <v>206</v>
      </c>
      <c r="C1526" s="6">
        <v>0</v>
      </c>
    </row>
    <row r="1527" spans="1:3">
      <c r="A1527" t="str">
        <f t="shared" si="24"/>
        <v>1.2.1.4.1.07.00 - Adiantamentos a Fornecedores</v>
      </c>
      <c r="B1527" s="3" t="s">
        <v>207</v>
      </c>
      <c r="C1527" s="4">
        <v>0</v>
      </c>
    </row>
    <row r="1528" spans="1:3">
      <c r="A1528" t="str">
        <f t="shared" si="24"/>
        <v>1.2.1.4.1.98.00 - Outros Estoques</v>
      </c>
      <c r="B1528" s="5" t="s">
        <v>208</v>
      </c>
      <c r="C1528" s="6">
        <v>0</v>
      </c>
    </row>
    <row r="1529" spans="1:3">
      <c r="A1529" t="str">
        <f t="shared" si="24"/>
        <v>1.2.1.4.1.99.00 - (-) Ajuste de Perdas de Estoques</v>
      </c>
      <c r="B1529" s="3" t="s">
        <v>209</v>
      </c>
      <c r="C1529" s="4">
        <v>0</v>
      </c>
    </row>
    <row r="1530" spans="1:3" ht="25.5">
      <c r="A1530" t="str">
        <f t="shared" si="24"/>
        <v>1.2.1.9.0.00.00 - Variações Patrimoniais Diminutivas Pagas 
 Antecipadamente</v>
      </c>
      <c r="B1530" s="5" t="s">
        <v>210</v>
      </c>
      <c r="C1530" s="6">
        <v>0</v>
      </c>
    </row>
    <row r="1531" spans="1:3" ht="25.5">
      <c r="A1531" t="str">
        <f t="shared" si="24"/>
        <v>1.2.1.9.1.00.00 - Variações Patrimoniais Diminutivas Pagas 
 Antecipadamente - Consolidação</v>
      </c>
      <c r="B1531" s="3" t="s">
        <v>211</v>
      </c>
      <c r="C1531" s="4">
        <v>0</v>
      </c>
    </row>
    <row r="1532" spans="1:3">
      <c r="A1532" t="str">
        <f t="shared" si="24"/>
        <v>1.2.1.9.1.01.00 - Prêmios de Seguros a Apropriar</v>
      </c>
      <c r="B1532" s="5" t="s">
        <v>212</v>
      </c>
      <c r="C1532" s="6">
        <v>0</v>
      </c>
    </row>
    <row r="1533" spans="1:3">
      <c r="A1533" t="str">
        <f t="shared" si="24"/>
        <v>1.2.1.9.1.02.00 - VPD Financeiras a Apropriar</v>
      </c>
      <c r="B1533" s="3" t="s">
        <v>213</v>
      </c>
      <c r="C1533" s="4">
        <v>0</v>
      </c>
    </row>
    <row r="1534" spans="1:3">
      <c r="A1534" t="str">
        <f t="shared" si="24"/>
        <v>1.2.1.9.1.03.00 - Assinaturas e Anuidades a Apropriar</v>
      </c>
      <c r="B1534" s="5" t="s">
        <v>214</v>
      </c>
      <c r="C1534" s="6">
        <v>0</v>
      </c>
    </row>
    <row r="1535" spans="1:3">
      <c r="A1535" t="str">
        <f t="shared" si="24"/>
        <v>1.2.1.9.1.04.00 - Alugueis Pagos a Apropriar</v>
      </c>
      <c r="B1535" s="3" t="s">
        <v>215</v>
      </c>
      <c r="C1535" s="4">
        <v>0</v>
      </c>
    </row>
    <row r="1536" spans="1:3">
      <c r="A1536" t="str">
        <f t="shared" si="24"/>
        <v>1.2.1.9.1.05.00 - Tributos Pagos a Apropriar</v>
      </c>
      <c r="B1536" s="5" t="s">
        <v>216</v>
      </c>
      <c r="C1536" s="6">
        <v>0</v>
      </c>
    </row>
    <row r="1537" spans="1:3">
      <c r="A1537" t="str">
        <f t="shared" si="24"/>
        <v>1.2.1.9.1.06.00 - Contribuições Confederativas a Apropriar</v>
      </c>
      <c r="B1537" s="3" t="s">
        <v>217</v>
      </c>
      <c r="C1537" s="4">
        <v>0</v>
      </c>
    </row>
    <row r="1538" spans="1:3">
      <c r="A1538" t="str">
        <f t="shared" si="24"/>
        <v>1.2.1.9.1.07.00 - Benefícios a Apropriar</v>
      </c>
      <c r="B1538" s="5" t="s">
        <v>218</v>
      </c>
      <c r="C1538" s="6">
        <v>0</v>
      </c>
    </row>
    <row r="1539" spans="1:3">
      <c r="A1539" t="str">
        <f t="shared" si="24"/>
        <v>1.2.1.9.1.99.00 - Demais VPD a Apropriar</v>
      </c>
      <c r="B1539" s="3" t="s">
        <v>219</v>
      </c>
      <c r="C1539" s="4">
        <v>0</v>
      </c>
    </row>
    <row r="1540" spans="1:3">
      <c r="A1540" t="str">
        <f t="shared" si="24"/>
        <v>1.2.2.0.0.00.00 - Investimentos</v>
      </c>
      <c r="B1540" s="5" t="s">
        <v>220</v>
      </c>
      <c r="C1540" s="6">
        <v>307615443146.06995</v>
      </c>
    </row>
    <row r="1541" spans="1:3">
      <c r="A1541" t="str">
        <f t="shared" si="24"/>
        <v>1.2.2.1.0.00.00 - Participações Permanentes</v>
      </c>
      <c r="B1541" s="3" t="s">
        <v>221</v>
      </c>
      <c r="C1541" s="4">
        <v>306845761116.03998</v>
      </c>
    </row>
    <row r="1542" spans="1:3">
      <c r="A1542" t="str">
        <f t="shared" si="24"/>
        <v>1.2.2.1.1.00.00 - Participações Permanentes - Consolidação</v>
      </c>
      <c r="B1542" s="5" t="s">
        <v>222</v>
      </c>
      <c r="C1542" s="6">
        <v>306845761116.03998</v>
      </c>
    </row>
    <row r="1543" spans="1:3" ht="25.5">
      <c r="A1543" t="str">
        <f t="shared" si="24"/>
        <v>1.2.2.1.1.01.00 - Participações Avaliadas pelo Método de 
 Equivalência Patrimonial</v>
      </c>
      <c r="B1543" s="3" t="s">
        <v>223</v>
      </c>
      <c r="C1543" s="4">
        <v>300751984172.17999</v>
      </c>
    </row>
    <row r="1544" spans="1:3" ht="25.5">
      <c r="A1544" t="str">
        <f t="shared" si="24"/>
        <v>1.2.2.1.1.02.00 - Participações Avaliadas pelo Método de Custo</v>
      </c>
      <c r="B1544" s="5" t="s">
        <v>224</v>
      </c>
      <c r="C1544" s="6">
        <v>6093776943.8599997</v>
      </c>
    </row>
    <row r="1545" spans="1:3">
      <c r="A1545" t="str">
        <f t="shared" si="24"/>
        <v>1.2.2.1.2.00.00 - Participações Permanentes - Intra OFSS</v>
      </c>
      <c r="B1545" s="3" t="s">
        <v>225</v>
      </c>
      <c r="C1545" s="4">
        <v>0</v>
      </c>
    </row>
    <row r="1546" spans="1:3" ht="25.5">
      <c r="A1546" t="str">
        <f t="shared" si="24"/>
        <v>1.2.2.1.2.01.00 - Participações Avaliadas pelo Método de 
 Equivalência Patrimonial</v>
      </c>
      <c r="B1546" s="5" t="s">
        <v>226</v>
      </c>
      <c r="C1546" s="6">
        <v>0</v>
      </c>
    </row>
    <row r="1547" spans="1:3" ht="25.5">
      <c r="A1547" t="str">
        <f t="shared" si="24"/>
        <v>1.2.2.1.2.02.00 - Participações Avaliadas pelo Método de Custo</v>
      </c>
      <c r="B1547" s="3" t="s">
        <v>227</v>
      </c>
      <c r="C1547" s="4">
        <v>0</v>
      </c>
    </row>
    <row r="1548" spans="1:3" ht="25.5">
      <c r="A1548" t="str">
        <f t="shared" ref="A1548:A1611" si="25">TRIM(B1548)</f>
        <v>1.2.2.1.3.00.00 - Participações Permanentes - Inter OFSS - União</v>
      </c>
      <c r="B1548" s="5" t="s">
        <v>228</v>
      </c>
      <c r="C1548" s="6">
        <v>0</v>
      </c>
    </row>
    <row r="1549" spans="1:3" ht="25.5">
      <c r="A1549" t="str">
        <f t="shared" si="25"/>
        <v>1.2.2.1.3.01.00 - Participações Avaliadas pelo Método de 
 Equivalência Patrimonial</v>
      </c>
      <c r="B1549" s="3" t="s">
        <v>229</v>
      </c>
      <c r="C1549" s="4">
        <v>0</v>
      </c>
    </row>
    <row r="1550" spans="1:3" ht="25.5">
      <c r="A1550" t="str">
        <f t="shared" si="25"/>
        <v>1.2.2.1.3.02.00 - Participações Avaliadas pelo Método de Custo</v>
      </c>
      <c r="B1550" s="5" t="s">
        <v>230</v>
      </c>
      <c r="C1550" s="6">
        <v>0</v>
      </c>
    </row>
    <row r="1551" spans="1:3" ht="25.5">
      <c r="A1551" t="str">
        <f t="shared" si="25"/>
        <v>1.2.2.1.4.00.00 - Participações Permanentes - Inter OFSS - Estado</v>
      </c>
      <c r="B1551" s="3" t="s">
        <v>231</v>
      </c>
      <c r="C1551" s="4">
        <v>0</v>
      </c>
    </row>
    <row r="1552" spans="1:3" ht="25.5">
      <c r="A1552" t="str">
        <f t="shared" si="25"/>
        <v>1.2.2.1.4.01.00 - Participações Avaliadas pelo Método de 
 Equivalência Patrimonial</v>
      </c>
      <c r="B1552" s="5" t="s">
        <v>232</v>
      </c>
      <c r="C1552" s="6">
        <v>0</v>
      </c>
    </row>
    <row r="1553" spans="1:3" ht="25.5">
      <c r="A1553" t="str">
        <f t="shared" si="25"/>
        <v>1.2.2.1.4.02.00 - Participações Avaliadas pelo Método de Custo</v>
      </c>
      <c r="B1553" s="3" t="s">
        <v>233</v>
      </c>
      <c r="C1553" s="4">
        <v>0</v>
      </c>
    </row>
    <row r="1554" spans="1:3" ht="25.5">
      <c r="A1554" t="str">
        <f t="shared" si="25"/>
        <v>1.2.2.1.5.00.00 - Participações Permanentes - Inter OFSS - Município</v>
      </c>
      <c r="B1554" s="5" t="s">
        <v>234</v>
      </c>
      <c r="C1554" s="6">
        <v>0</v>
      </c>
    </row>
    <row r="1555" spans="1:3" ht="25.5">
      <c r="A1555" t="str">
        <f t="shared" si="25"/>
        <v>1.2.2.1.5.01.00 - Participações Avaliadas pelo Método de 
 Equivalência Patrimonial</v>
      </c>
      <c r="B1555" s="3" t="s">
        <v>235</v>
      </c>
      <c r="C1555" s="4">
        <v>0</v>
      </c>
    </row>
    <row r="1556" spans="1:3" ht="25.5">
      <c r="A1556" t="str">
        <f t="shared" si="25"/>
        <v>1.2.2.1.5.02.00 - Participações Avaliadas pelo Método de Custo</v>
      </c>
      <c r="B1556" s="5" t="s">
        <v>236</v>
      </c>
      <c r="C1556" s="6">
        <v>0</v>
      </c>
    </row>
    <row r="1557" spans="1:3">
      <c r="A1557" t="str">
        <f t="shared" si="25"/>
        <v>1.2.2.2.0.00.00 - Propriedades para Investimento</v>
      </c>
      <c r="B1557" s="3" t="s">
        <v>237</v>
      </c>
      <c r="C1557" s="4">
        <v>43009266.380000003</v>
      </c>
    </row>
    <row r="1558" spans="1:3" ht="25.5">
      <c r="A1558" t="str">
        <f t="shared" si="25"/>
        <v>1.2.2.2.1.00.00 - Propriedades para Investimento - Consolidação</v>
      </c>
      <c r="B1558" s="5" t="s">
        <v>238</v>
      </c>
      <c r="C1558" s="6">
        <v>43009266.380000003</v>
      </c>
    </row>
    <row r="1559" spans="1:3">
      <c r="A1559" t="str">
        <f t="shared" si="25"/>
        <v>1.2.2.3.0.00.00 - Investimentos do RPPS de Longo Prazo</v>
      </c>
      <c r="B1559" s="3" t="s">
        <v>239</v>
      </c>
      <c r="C1559" s="4">
        <v>0</v>
      </c>
    </row>
    <row r="1560" spans="1:3" ht="25.5">
      <c r="A1560" t="str">
        <f t="shared" si="25"/>
        <v>1.2.2.3.1.00.00 - Investimentos do RPPS de Longo Prazo - 
 Consolidação</v>
      </c>
      <c r="B1560" s="5" t="s">
        <v>240</v>
      </c>
      <c r="C1560" s="6">
        <v>0</v>
      </c>
    </row>
    <row r="1561" spans="1:3">
      <c r="A1561" t="str">
        <f t="shared" si="25"/>
        <v>1.2.2.7.0.00.00 - Demais Investimentos Permanentes</v>
      </c>
      <c r="B1561" s="3" t="s">
        <v>241</v>
      </c>
      <c r="C1561" s="4">
        <v>736965001.10000002</v>
      </c>
    </row>
    <row r="1562" spans="1:3" ht="25.5">
      <c r="A1562" t="str">
        <f t="shared" si="25"/>
        <v>1.2.2.7.1.00.00 - Demais Investimentos Permanentes - Consolidação</v>
      </c>
      <c r="B1562" s="5" t="s">
        <v>242</v>
      </c>
      <c r="C1562" s="6">
        <v>736965001.10000002</v>
      </c>
    </row>
    <row r="1563" spans="1:3">
      <c r="A1563" t="str">
        <f t="shared" si="25"/>
        <v>1.2.2.8.0.00.00 - (-) Depreciação Acumulada de Investimentos</v>
      </c>
      <c r="B1563" s="3" t="s">
        <v>243</v>
      </c>
      <c r="C1563" s="4">
        <v>0</v>
      </c>
    </row>
    <row r="1564" spans="1:3" ht="25.5">
      <c r="A1564" t="str">
        <f t="shared" si="25"/>
        <v>1.2.2.8.1.00.00 - (-) Depreciação Acumulada de Investimentos - 
 Consolidação</v>
      </c>
      <c r="B1564" s="5" t="s">
        <v>244</v>
      </c>
      <c r="C1564" s="6">
        <v>0</v>
      </c>
    </row>
    <row r="1565" spans="1:3" ht="38.25">
      <c r="A1565" t="str">
        <f t="shared" si="25"/>
        <v>1.2.2.8.1.01.00 - (-) Depreciação Acumulada de Investimentos - 
 Consolidação - Propriedades para Investimento</v>
      </c>
      <c r="B1565" s="3" t="s">
        <v>245</v>
      </c>
      <c r="C1565" s="4">
        <v>0</v>
      </c>
    </row>
    <row r="1566" spans="1:3" ht="25.5">
      <c r="A1566" t="str">
        <f t="shared" si="25"/>
        <v>1.2.2.9.0.00.00 - (-) Redução ao Valor Recuperável de Investimentos</v>
      </c>
      <c r="B1566" s="5" t="s">
        <v>246</v>
      </c>
      <c r="C1566" s="6">
        <v>10292237.450000001</v>
      </c>
    </row>
    <row r="1567" spans="1:3" ht="38.25">
      <c r="A1567" t="str">
        <f t="shared" si="25"/>
        <v>1.2.2.9.1.00.00 - (-) Redução ao Valor Recuperável de Investimentos 
 - Consolidação</v>
      </c>
      <c r="B1567" s="3" t="s">
        <v>247</v>
      </c>
      <c r="C1567" s="4">
        <v>10292237.450000001</v>
      </c>
    </row>
    <row r="1568" spans="1:3" ht="38.25">
      <c r="A1568" t="str">
        <f t="shared" si="25"/>
        <v>1.2.2.9.1.01.00 - (-) Redução ao Valor Recuperável de Investimentos 
 - Participações Permanentes</v>
      </c>
      <c r="B1568" s="5" t="s">
        <v>248</v>
      </c>
      <c r="C1568" s="6">
        <v>10257395.960000001</v>
      </c>
    </row>
    <row r="1569" spans="1:3" ht="38.25">
      <c r="A1569" t="str">
        <f t="shared" si="25"/>
        <v>1.2.2.9.1.02.00 - (-) Redução ao Valor Recuperável de Propriedades 
 para Investimento</v>
      </c>
      <c r="B1569" s="3" t="s">
        <v>249</v>
      </c>
      <c r="C1569" s="4">
        <v>0</v>
      </c>
    </row>
    <row r="1570" spans="1:3" ht="38.25">
      <c r="A1570" t="str">
        <f t="shared" si="25"/>
        <v>1.2.2.9.1.03.00 - (-) Redução ao Valor Recuperável de Investimentos 
 do RPPS</v>
      </c>
      <c r="B1570" s="5" t="s">
        <v>250</v>
      </c>
      <c r="C1570" s="6">
        <v>0</v>
      </c>
    </row>
    <row r="1571" spans="1:3" ht="38.25">
      <c r="A1571" t="str">
        <f t="shared" si="25"/>
        <v>1.2.2.9.1.04.00 - (-) Redução ao Valor Recuperável de Investimentos 
 - Demais Investimentos Permanentes</v>
      </c>
      <c r="B1571" s="3" t="s">
        <v>251</v>
      </c>
      <c r="C1571" s="4">
        <v>34841.49</v>
      </c>
    </row>
    <row r="1572" spans="1:3" ht="38.25">
      <c r="A1572" t="str">
        <f t="shared" si="25"/>
        <v>1.2.2.9.2.00.00 - (-) Redução ao Valor Recuperável de Investimentos 
 - Intra OFSS</v>
      </c>
      <c r="B1572" s="5" t="s">
        <v>252</v>
      </c>
      <c r="C1572" s="6">
        <v>0</v>
      </c>
    </row>
    <row r="1573" spans="1:3" ht="38.25">
      <c r="A1573" t="str">
        <f t="shared" si="25"/>
        <v>1.2.2.9.2.01.00 - (-) Redução ao Valor Recuperável de Investimentos 
 - Participações Permanentes</v>
      </c>
      <c r="B1573" s="3" t="s">
        <v>253</v>
      </c>
      <c r="C1573" s="4">
        <v>0</v>
      </c>
    </row>
    <row r="1574" spans="1:3" ht="38.25">
      <c r="A1574" t="str">
        <f t="shared" si="25"/>
        <v>1.2.2.9.2.04.00 - (-) Redução ao Valor Recuperável de Investimentos 
 - Demais Investimentos Permanentes</v>
      </c>
      <c r="B1574" s="5" t="s">
        <v>254</v>
      </c>
      <c r="C1574" s="6">
        <v>0</v>
      </c>
    </row>
    <row r="1575" spans="1:3" ht="38.25">
      <c r="A1575" t="str">
        <f t="shared" si="25"/>
        <v>1.2.2.9.3.00.00 - (-) Redução ao Valor Recuperável de Investimentos 
 - Inter OFSS - União</v>
      </c>
      <c r="B1575" s="3" t="s">
        <v>255</v>
      </c>
      <c r="C1575" s="4">
        <v>0</v>
      </c>
    </row>
    <row r="1576" spans="1:3" ht="38.25">
      <c r="A1576" t="str">
        <f t="shared" si="25"/>
        <v>1.2.2.9.3.01.00 - (-) Redução ao Valor Recuperável de Investimentos 
 - Participações Permanentes</v>
      </c>
      <c r="B1576" s="5" t="s">
        <v>256</v>
      </c>
      <c r="C1576" s="6">
        <v>0</v>
      </c>
    </row>
    <row r="1577" spans="1:3" ht="38.25">
      <c r="A1577" t="str">
        <f t="shared" si="25"/>
        <v>1.2.2.9.3.04.00 - (-) Redução ao Valor Recuperável de Investimentos 
 - Demais Investimentos Permanentes</v>
      </c>
      <c r="B1577" s="3" t="s">
        <v>257</v>
      </c>
      <c r="C1577" s="4">
        <v>0</v>
      </c>
    </row>
    <row r="1578" spans="1:3" ht="38.25">
      <c r="A1578" t="str">
        <f t="shared" si="25"/>
        <v>1.2.2.9.4.00.00 - (-) Redução ao Valor Recuperável de Investimentos 
 - Inter OFSS - Estado</v>
      </c>
      <c r="B1578" s="5" t="s">
        <v>258</v>
      </c>
      <c r="C1578" s="6">
        <v>0</v>
      </c>
    </row>
    <row r="1579" spans="1:3" ht="38.25">
      <c r="A1579" t="str">
        <f t="shared" si="25"/>
        <v>1.2.2.9.4.01.00 - (-) Redução ao Valor Recuperável de Investimentos 
 - Participações Permanentes</v>
      </c>
      <c r="B1579" s="3" t="s">
        <v>259</v>
      </c>
      <c r="C1579" s="4">
        <v>0</v>
      </c>
    </row>
    <row r="1580" spans="1:3" ht="38.25">
      <c r="A1580" t="str">
        <f t="shared" si="25"/>
        <v>1.2.2.9.4.04.00 - (-) Redução ao Valor Recuperável de Investimentos 
 - Demais Investimentos Permanentes</v>
      </c>
      <c r="B1580" s="5" t="s">
        <v>260</v>
      </c>
      <c r="C1580" s="6">
        <v>0</v>
      </c>
    </row>
    <row r="1581" spans="1:3" ht="38.25">
      <c r="A1581" t="str">
        <f t="shared" si="25"/>
        <v>1.2.2.9.5.00.00 - (-) Redução ao Valor Recuperável de Investimentos 
 - Inter OFSS - Município</v>
      </c>
      <c r="B1581" s="3" t="s">
        <v>261</v>
      </c>
      <c r="C1581" s="4">
        <v>0</v>
      </c>
    </row>
    <row r="1582" spans="1:3" ht="38.25">
      <c r="A1582" t="str">
        <f t="shared" si="25"/>
        <v>1.2.2.9.5.01.00 - (-) Redução ao Valor Recuperável de Investimentos 
 - Participações Permanentes</v>
      </c>
      <c r="B1582" s="5" t="s">
        <v>262</v>
      </c>
      <c r="C1582" s="6">
        <v>0</v>
      </c>
    </row>
    <row r="1583" spans="1:3" ht="38.25">
      <c r="A1583" t="str">
        <f t="shared" si="25"/>
        <v>1.2.2.9.5.04.00 - (-) Redução ao Valor Recuperável de Investimentos 
 - Demais Investimentos Permanentes</v>
      </c>
      <c r="B1583" s="3" t="s">
        <v>263</v>
      </c>
      <c r="C1583" s="4">
        <v>0</v>
      </c>
    </row>
    <row r="1584" spans="1:3">
      <c r="A1584" t="str">
        <f t="shared" si="25"/>
        <v>1.2.3.0.0.00.00 - Imobilizado</v>
      </c>
      <c r="B1584" s="5" t="s">
        <v>264</v>
      </c>
      <c r="C1584" s="6">
        <v>748662770722.03992</v>
      </c>
    </row>
    <row r="1585" spans="1:3">
      <c r="A1585" t="str">
        <f t="shared" si="25"/>
        <v>1.2.3.1.0.00.00 - Bens Moveis</v>
      </c>
      <c r="B1585" s="3" t="s">
        <v>265</v>
      </c>
      <c r="C1585" s="4">
        <v>84772679957.360001</v>
      </c>
    </row>
    <row r="1586" spans="1:3">
      <c r="A1586" t="str">
        <f t="shared" si="25"/>
        <v>1.2.3.1.1.00.00 - Bens Móveis - Consolidação</v>
      </c>
      <c r="B1586" s="5" t="s">
        <v>266</v>
      </c>
      <c r="C1586" s="6">
        <v>84772679957.360001</v>
      </c>
    </row>
    <row r="1587" spans="1:3">
      <c r="A1587" t="str">
        <f t="shared" si="25"/>
        <v>1.2.3.2.0.00.00 - Bens Imóveis</v>
      </c>
      <c r="B1587" s="3" t="s">
        <v>267</v>
      </c>
      <c r="C1587" s="4">
        <v>676562931797.94995</v>
      </c>
    </row>
    <row r="1588" spans="1:3">
      <c r="A1588" t="str">
        <f t="shared" si="25"/>
        <v>1.2.3.2.1.00.00 - Bens Imóveis - Consolidação</v>
      </c>
      <c r="B1588" s="5" t="s">
        <v>268</v>
      </c>
      <c r="C1588" s="6">
        <v>676562931797.94995</v>
      </c>
    </row>
    <row r="1589" spans="1:3" ht="25.5">
      <c r="A1589" t="str">
        <f t="shared" si="25"/>
        <v>1.2.3.8.0.00.00 - (-) Depreciação, Exaustão e Amortização Acumuladas</v>
      </c>
      <c r="B1589" s="3" t="s">
        <v>269</v>
      </c>
      <c r="C1589" s="4">
        <v>12672841033.27</v>
      </c>
    </row>
    <row r="1590" spans="1:3" ht="38.25">
      <c r="A1590" t="str">
        <f t="shared" si="25"/>
        <v>1.2.3.8.1.00.00 - (-) Depreciação, Exaustão e Amortização Acumuladas 
 - Consolidação</v>
      </c>
      <c r="B1590" s="5" t="s">
        <v>270</v>
      </c>
      <c r="C1590" s="6">
        <v>12672841033.27</v>
      </c>
    </row>
    <row r="1591" spans="1:3">
      <c r="A1591" t="str">
        <f t="shared" si="25"/>
        <v>1.2.3.8.1.01.00 - (-) Depreciação Acumulada - Bens Móveis</v>
      </c>
      <c r="B1591" s="3" t="s">
        <v>271</v>
      </c>
      <c r="C1591" s="4">
        <v>10695034436.76</v>
      </c>
    </row>
    <row r="1592" spans="1:3">
      <c r="A1592" t="str">
        <f t="shared" si="25"/>
        <v>1.2.3.8.1.02.00 - (-) Depreciação Acumulada - Bens Imóveis</v>
      </c>
      <c r="B1592" s="5" t="s">
        <v>272</v>
      </c>
      <c r="C1592" s="6">
        <v>1977806596.51</v>
      </c>
    </row>
    <row r="1593" spans="1:3">
      <c r="A1593" t="str">
        <f t="shared" si="25"/>
        <v>1.2.3.8.1.03.00 - (-) Exaustão Acumulada - Bens Móveis</v>
      </c>
      <c r="B1593" s="3" t="s">
        <v>273</v>
      </c>
      <c r="C1593" s="4">
        <v>0</v>
      </c>
    </row>
    <row r="1594" spans="1:3">
      <c r="A1594" t="str">
        <f t="shared" si="25"/>
        <v>1.2.3.8.1.04.00 - (-) Exaustão Acumulada - Bens Imóveis</v>
      </c>
      <c r="B1594" s="5" t="s">
        <v>274</v>
      </c>
      <c r="C1594" s="6">
        <v>0</v>
      </c>
    </row>
    <row r="1595" spans="1:3">
      <c r="A1595" t="str">
        <f t="shared" si="25"/>
        <v>1.2.3.8.1.05.00 - (-) Amortização Acumulada - Bens Móveis</v>
      </c>
      <c r="B1595" s="3" t="s">
        <v>275</v>
      </c>
      <c r="C1595" s="4">
        <v>0</v>
      </c>
    </row>
    <row r="1596" spans="1:3">
      <c r="A1596" t="str">
        <f t="shared" si="25"/>
        <v>1.2.3.8.1.06.00 - (-) Amortização Acumulada - Bens Imóveis</v>
      </c>
      <c r="B1596" s="5" t="s">
        <v>276</v>
      </c>
      <c r="C1596" s="6">
        <v>0</v>
      </c>
    </row>
    <row r="1597" spans="1:3">
      <c r="A1597" t="str">
        <f t="shared" si="25"/>
        <v>1.2.3.9.0.00.00 - (-) Redução ao Valor Recuperável de Imobilizado</v>
      </c>
      <c r="B1597" s="3" t="s">
        <v>277</v>
      </c>
      <c r="C1597" s="4">
        <v>0</v>
      </c>
    </row>
    <row r="1598" spans="1:3" ht="38.25">
      <c r="A1598" t="str">
        <f t="shared" si="25"/>
        <v>1.2.3.9.1.00.00 - (-) Redução ao Valor Recuperável de Imobilizado - 
 Consolidação</v>
      </c>
      <c r="B1598" s="5" t="s">
        <v>278</v>
      </c>
      <c r="C1598" s="6">
        <v>0</v>
      </c>
    </row>
    <row r="1599" spans="1:3" ht="38.25">
      <c r="A1599" t="str">
        <f t="shared" si="25"/>
        <v>1.2.3.9.1.01.00 - (-) Redução ao Valor Recuperável de Imobilizado - 
 Bens Moveis</v>
      </c>
      <c r="B1599" s="3" t="s">
        <v>279</v>
      </c>
      <c r="C1599" s="4">
        <v>0</v>
      </c>
    </row>
    <row r="1600" spans="1:3" ht="38.25">
      <c r="A1600" t="str">
        <f t="shared" si="25"/>
        <v>1.2.3.9.1.02.00 - (-) Redução ao Valor Recuperável de Imobilizado - 
 Bens Imóveis</v>
      </c>
      <c r="B1600" s="5" t="s">
        <v>280</v>
      </c>
      <c r="C1600" s="6">
        <v>0</v>
      </c>
    </row>
    <row r="1601" spans="1:4">
      <c r="A1601" t="str">
        <f t="shared" si="25"/>
        <v>1.2.4.0.0.00.00 - Intangível</v>
      </c>
      <c r="B1601" s="3" t="s">
        <v>281</v>
      </c>
      <c r="C1601" s="4">
        <v>2257600513.0599999</v>
      </c>
    </row>
    <row r="1602" spans="1:4">
      <c r="A1602" t="str">
        <f t="shared" si="25"/>
        <v>1.2.4.1.0.00.00 - Softwares</v>
      </c>
      <c r="B1602" s="5" t="s">
        <v>282</v>
      </c>
      <c r="C1602" s="6">
        <v>1942461883.5999999</v>
      </c>
    </row>
    <row r="1603" spans="1:4">
      <c r="A1603" t="str">
        <f t="shared" si="25"/>
        <v>1.2.4.1.1.00.00 - Softwares - Consolidação</v>
      </c>
      <c r="B1603" s="3" t="s">
        <v>283</v>
      </c>
      <c r="C1603" s="4">
        <v>1942461883.5999999</v>
      </c>
    </row>
    <row r="1604" spans="1:4">
      <c r="A1604" t="str">
        <f t="shared" si="25"/>
        <v>1.2.4.2.0.00.00 - Marcas, Direitos e Patentes Industriais</v>
      </c>
      <c r="B1604" s="5" t="s">
        <v>284</v>
      </c>
      <c r="C1604" s="6">
        <v>463722840.00999999</v>
      </c>
    </row>
    <row r="1605" spans="1:4" ht="25.5">
      <c r="A1605" t="str">
        <f t="shared" si="25"/>
        <v>1.2.4.2.1.00.00 - Marcas, Direitos e Patentes Industriais - 
 Consolidação</v>
      </c>
      <c r="B1605" s="3" t="s">
        <v>285</v>
      </c>
      <c r="C1605" s="4">
        <v>463722840.00999999</v>
      </c>
    </row>
    <row r="1606" spans="1:4">
      <c r="A1606" t="str">
        <f t="shared" si="25"/>
        <v>1.2.4.3.0.00.00 - Direito de Uso de Imóveis</v>
      </c>
      <c r="B1606" s="5" t="s">
        <v>286</v>
      </c>
      <c r="C1606" s="6">
        <v>3275395.63</v>
      </c>
    </row>
    <row r="1607" spans="1:4">
      <c r="A1607" t="str">
        <f t="shared" si="25"/>
        <v>1.2.4.3.1.00.00 - Direito de Uso de Imóveis - Consolidação</v>
      </c>
      <c r="B1607" s="3" t="s">
        <v>287</v>
      </c>
      <c r="C1607" s="4">
        <v>3275395.63</v>
      </c>
    </row>
    <row r="1608" spans="1:4">
      <c r="A1608" t="str">
        <f t="shared" si="25"/>
        <v>1.2.4.8.0.00.00 - (-) Amortização Acumulada</v>
      </c>
      <c r="B1608" s="5" t="s">
        <v>288</v>
      </c>
      <c r="C1608" s="6">
        <v>151859606.18000001</v>
      </c>
    </row>
    <row r="1609" spans="1:4">
      <c r="A1609" t="str">
        <f t="shared" si="25"/>
        <v>1.2.4.8.1.00.00 - (-) Amortização Acumulada - Consolidação</v>
      </c>
      <c r="B1609" s="3" t="s">
        <v>289</v>
      </c>
      <c r="C1609" s="4">
        <v>151859606.18000001</v>
      </c>
    </row>
    <row r="1610" spans="1:4">
      <c r="A1610" t="str">
        <f t="shared" si="25"/>
        <v>1.2.4.8.1.01.00 - (-) Amortização Acumulada - Softwares</v>
      </c>
      <c r="B1610" s="5" t="s">
        <v>290</v>
      </c>
      <c r="C1610" s="6">
        <v>151859606.18000001</v>
      </c>
    </row>
    <row r="1611" spans="1:4" ht="38.25">
      <c r="A1611" t="str">
        <f t="shared" si="25"/>
        <v>1.2.4.8.1.02.00 - (-) Amortização Acumulada - Marcas, Direitos e 
 Patentes</v>
      </c>
      <c r="B1611" s="3" t="s">
        <v>291</v>
      </c>
      <c r="C1611" s="4">
        <v>0</v>
      </c>
    </row>
    <row r="1612" spans="1:4" ht="38.25">
      <c r="A1612" t="str">
        <f t="shared" ref="A1612:A1675" si="26">TRIM(B1612)</f>
        <v>1.2.4.8.1.03.00 - (-) Amortização Acumulada - Direito de Uso de 
 Imóveis</v>
      </c>
      <c r="B1612" s="5" t="s">
        <v>292</v>
      </c>
      <c r="C1612" s="6">
        <v>0</v>
      </c>
    </row>
    <row r="1613" spans="1:4">
      <c r="A1613" t="str">
        <f t="shared" si="26"/>
        <v>1.2.4.9.0.00.00 - (-) Redução ao Valor Recuperável de Intangível</v>
      </c>
      <c r="B1613" s="3" t="s">
        <v>293</v>
      </c>
      <c r="C1613" s="4">
        <v>0</v>
      </c>
    </row>
    <row r="1614" spans="1:4" ht="38.25">
      <c r="A1614" t="str">
        <f t="shared" si="26"/>
        <v>1.2.4.9.1.00.00 - (-) Redução ao Valor Recuperável de Intangível - 
 Consolidação</v>
      </c>
      <c r="B1614" s="5" t="s">
        <v>294</v>
      </c>
      <c r="C1614" s="6">
        <v>0</v>
      </c>
    </row>
    <row r="1615" spans="1:4" ht="38.25">
      <c r="A1615" t="str">
        <f t="shared" si="26"/>
        <v>1.2.4.9.1.01.00 - (-) Redução ao Valor Recuperável de Intangível - 
 Softwares</v>
      </c>
      <c r="B1615" s="3" t="s">
        <v>295</v>
      </c>
      <c r="C1615" s="4">
        <v>0</v>
      </c>
    </row>
    <row r="1616" spans="1:4">
      <c r="A1616" t="str">
        <f t="shared" si="26"/>
        <v>1.2.4.9.1.02.00 - (-) Redução ao Valor Recuperável de Intangível - 
 Marcas, Direitos e Patentes</v>
      </c>
      <c r="B1616" s="6" t="s">
        <v>296</v>
      </c>
      <c r="C1616" s="6">
        <v>0</v>
      </c>
      <c r="D1616" s="1"/>
    </row>
    <row r="1617" spans="1:3">
      <c r="A1617" t="str">
        <f t="shared" si="26"/>
        <v>1.2.4.9.1.03.00 - (-) Redução ao Valor Recuperável de Intangível - 
 Direito de Uso</v>
      </c>
      <c r="B1617" s="4" t="s">
        <v>297</v>
      </c>
      <c r="C1617" s="4">
        <v>0</v>
      </c>
    </row>
    <row r="1618" spans="1:3">
      <c r="A1618" t="str">
        <f t="shared" si="26"/>
        <v>8.1.1.0.0.00.00 - Execução dos Atos Potenciais Ativos</v>
      </c>
      <c r="B1618" s="5" t="s">
        <v>298</v>
      </c>
      <c r="C1618" s="6">
        <v>476551868511.22998</v>
      </c>
    </row>
    <row r="1619" spans="1:3">
      <c r="A1619" t="str">
        <f t="shared" si="26"/>
        <v>Passivo e Patrimônio Líquido</v>
      </c>
      <c r="B1619" s="3" t="s">
        <v>299</v>
      </c>
      <c r="C1619" s="15"/>
    </row>
    <row r="1620" spans="1:3">
      <c r="A1620" t="str">
        <f t="shared" si="26"/>
        <v>Passivo e Patrimônio Líquido</v>
      </c>
      <c r="B1620" s="5" t="s">
        <v>300</v>
      </c>
      <c r="C1620" s="16"/>
    </row>
    <row r="1621" spans="1:3">
      <c r="A1621" t="str">
        <f t="shared" si="26"/>
        <v>2.0.0.0.0.00.00 - Passivo e Patrimônio Liquido</v>
      </c>
      <c r="B1621" s="3" t="s">
        <v>301</v>
      </c>
      <c r="C1621" s="4">
        <v>5182900522232.0898</v>
      </c>
    </row>
    <row r="1622" spans="1:3">
      <c r="A1622" t="str">
        <f t="shared" si="26"/>
        <v>2.1.0.0.0.00.00 - Passivo Circulante</v>
      </c>
      <c r="B1622" s="5" t="s">
        <v>302</v>
      </c>
      <c r="C1622" s="6">
        <v>975801141117.42993</v>
      </c>
    </row>
    <row r="1623" spans="1:3" ht="25.5">
      <c r="A1623" t="str">
        <f t="shared" si="26"/>
        <v>2.1.1.0.0.00.00 - Obrigações Trabalhistas, Previdenciárias e 
 Assistenciais a Pagar a Curto Prazo</v>
      </c>
      <c r="B1623" s="3" t="s">
        <v>303</v>
      </c>
      <c r="C1623" s="4">
        <v>39225825717</v>
      </c>
    </row>
    <row r="1624" spans="1:3">
      <c r="A1624" t="str">
        <f t="shared" si="26"/>
        <v>2.1.1.1.0.00.00 - Pessoal a Pagar</v>
      </c>
      <c r="B1624" s="5" t="s">
        <v>304</v>
      </c>
      <c r="C1624" s="6">
        <v>8626673534.6499996</v>
      </c>
    </row>
    <row r="1625" spans="1:3">
      <c r="A1625" t="str">
        <f t="shared" si="26"/>
        <v>2.1.1.1.1.00.00 - Pessoal a Pagar - Consolidação</v>
      </c>
      <c r="B1625" s="3" t="s">
        <v>305</v>
      </c>
      <c r="C1625" s="4">
        <v>8626673534.6499996</v>
      </c>
    </row>
    <row r="1626" spans="1:3">
      <c r="A1626" t="str">
        <f t="shared" si="26"/>
        <v>2.1.1.2.0.00.00 - Benefícios Previdenciários a Pagar</v>
      </c>
      <c r="B1626" s="5" t="s">
        <v>306</v>
      </c>
      <c r="C1626" s="6">
        <v>27100478028.75</v>
      </c>
    </row>
    <row r="1627" spans="1:3" ht="25.5">
      <c r="A1627" t="str">
        <f t="shared" si="26"/>
        <v>2.1.1.2.1.00.00 - Benefícios Previdenciários a Pagar - Consolidação</v>
      </c>
      <c r="B1627" s="3" t="s">
        <v>307</v>
      </c>
      <c r="C1627" s="3">
        <v>27100478028.75</v>
      </c>
    </row>
    <row r="1628" spans="1:3" ht="25.5">
      <c r="A1628" t="str">
        <f t="shared" si="26"/>
        <v>2.1.1.2.2.00.00 - Benefícios Previdenciários a Pagar - Intra OFSS</v>
      </c>
      <c r="B1628" s="5" t="s">
        <v>308</v>
      </c>
      <c r="C1628" s="5">
        <v>0</v>
      </c>
    </row>
    <row r="1629" spans="1:3" ht="38.25">
      <c r="A1629" t="str">
        <f t="shared" si="26"/>
        <v>2.1.1.2.3.00.00 - Benefícios Previdenciários a Pagar - Inter OFSS - 
 União</v>
      </c>
      <c r="B1629" s="3" t="s">
        <v>309</v>
      </c>
      <c r="C1629" s="4">
        <v>0</v>
      </c>
    </row>
    <row r="1630" spans="1:3" ht="38.25">
      <c r="A1630" t="str">
        <f t="shared" si="26"/>
        <v>2.1.1.2.4.00.00 - Benefícios Previdenciários a Pagar - Inter OFSS - 
 Estado</v>
      </c>
      <c r="B1630" s="5" t="s">
        <v>310</v>
      </c>
      <c r="C1630" s="6">
        <v>0</v>
      </c>
    </row>
    <row r="1631" spans="1:3" ht="38.25">
      <c r="A1631" t="str">
        <f t="shared" si="26"/>
        <v>2.1.1.2.5.00.00 - Benefícios Previdenciários a Pagar - Inter OFSS - 
 Município</v>
      </c>
      <c r="B1631" s="3" t="s">
        <v>311</v>
      </c>
      <c r="C1631" s="4">
        <v>0</v>
      </c>
    </row>
    <row r="1632" spans="1:3">
      <c r="A1632" t="str">
        <f t="shared" si="26"/>
        <v>2.1.1.3.0.00.00 - Benefícios Assistenciais a Pagar</v>
      </c>
      <c r="B1632" s="5" t="s">
        <v>312</v>
      </c>
      <c r="C1632" s="6">
        <v>1345623335.3399999</v>
      </c>
    </row>
    <row r="1633" spans="1:3" ht="25.5">
      <c r="A1633" t="str">
        <f t="shared" si="26"/>
        <v>2.1.1.3.1.00.00 - Benefícios Assistenciais a Pagar - Consolidação</v>
      </c>
      <c r="B1633" s="3" t="s">
        <v>313</v>
      </c>
      <c r="C1633" s="4">
        <v>1345623335.3399999</v>
      </c>
    </row>
    <row r="1634" spans="1:3">
      <c r="A1634" t="str">
        <f t="shared" si="26"/>
        <v>2.1.1.4.0.00.00 - Encargos Sociais a Pagar</v>
      </c>
      <c r="B1634" s="5" t="s">
        <v>314</v>
      </c>
      <c r="C1634" s="6">
        <v>2153050818.2600002</v>
      </c>
    </row>
    <row r="1635" spans="1:3">
      <c r="A1635" t="str">
        <f t="shared" si="26"/>
        <v>2.1.1.4.1.00.00 - Encargos Sociais a Pagar - Consolidação</v>
      </c>
      <c r="B1635" s="3" t="s">
        <v>315</v>
      </c>
      <c r="C1635" s="4">
        <v>2153050818.2600002</v>
      </c>
    </row>
    <row r="1636" spans="1:3">
      <c r="A1636" t="str">
        <f t="shared" si="26"/>
        <v>2.1.1.4.2.00.00 - Encargos Sociais a Pagar - Intra OFSS</v>
      </c>
      <c r="B1636" s="5" t="s">
        <v>316</v>
      </c>
      <c r="C1636" s="6">
        <v>0</v>
      </c>
    </row>
    <row r="1637" spans="1:3" ht="25.5">
      <c r="A1637" t="str">
        <f t="shared" si="26"/>
        <v>2.1.1.4.3.00.00 - Encargos Sociais a Pagar - Inter OFSS - União</v>
      </c>
      <c r="B1637" s="3" t="s">
        <v>317</v>
      </c>
      <c r="C1637" s="4">
        <v>0</v>
      </c>
    </row>
    <row r="1638" spans="1:3" ht="25.5">
      <c r="A1638" t="str">
        <f t="shared" si="26"/>
        <v>2.1.1.4.4.00.00 - Encargos Sociais a Pagar - Inter OFSS - Estado</v>
      </c>
      <c r="B1638" s="5" t="s">
        <v>318</v>
      </c>
      <c r="C1638" s="6">
        <v>0</v>
      </c>
    </row>
    <row r="1639" spans="1:3" ht="25.5">
      <c r="A1639" t="str">
        <f t="shared" si="26"/>
        <v>2.1.1.4.5.00.00 - Encargos Sociais a Pagar - Inter OFSS - Município</v>
      </c>
      <c r="B1639" s="3" t="s">
        <v>319</v>
      </c>
      <c r="C1639" s="4">
        <v>0</v>
      </c>
    </row>
    <row r="1640" spans="1:3">
      <c r="A1640" t="str">
        <f t="shared" si="26"/>
        <v>2.1.2.0.0.00.00 - Empréstimos e Financiamentos a Curto Prazo</v>
      </c>
      <c r="B1640" s="5" t="s">
        <v>320</v>
      </c>
      <c r="C1640" s="6">
        <v>689651646649.20996</v>
      </c>
    </row>
    <row r="1641" spans="1:3">
      <c r="A1641" t="str">
        <f t="shared" si="26"/>
        <v>2.1.2.1.0.00.00 - Empréstimos a Curto Prazo - Interno</v>
      </c>
      <c r="B1641" s="3" t="s">
        <v>321</v>
      </c>
      <c r="C1641" s="4">
        <v>678798751615.13</v>
      </c>
    </row>
    <row r="1642" spans="1:3" ht="25.5">
      <c r="A1642" t="str">
        <f t="shared" si="26"/>
        <v>2.1.2.1.1.00.00 - Empréstimos a Curto Prazo – Interno - Consolidação</v>
      </c>
      <c r="B1642" s="5" t="s">
        <v>322</v>
      </c>
      <c r="C1642" s="6">
        <v>678798751615.13</v>
      </c>
    </row>
    <row r="1643" spans="1:3" ht="38.25">
      <c r="A1643" t="str">
        <f t="shared" si="26"/>
        <v>2.1.2.1.3.00.00 - Empréstimos a Curto Prazo – Interno - Inter OFSS - 
 União</v>
      </c>
      <c r="B1643" s="3" t="s">
        <v>323</v>
      </c>
      <c r="C1643" s="4">
        <v>0</v>
      </c>
    </row>
    <row r="1644" spans="1:3" ht="38.25">
      <c r="A1644" t="str">
        <f t="shared" si="26"/>
        <v>2.1.2.1.4.00.00 - Empréstimos a Curto Prazo - Interno - Inter OFSS - 
 Estado</v>
      </c>
      <c r="B1644" s="5" t="s">
        <v>324</v>
      </c>
      <c r="C1644" s="6">
        <v>0</v>
      </c>
    </row>
    <row r="1645" spans="1:3" ht="38.25">
      <c r="A1645" t="str">
        <f t="shared" si="26"/>
        <v>2.1.2.1.5.00.00 - Empréstimos a Curto Prazo - Interno - Inter OFSS - 
 Município</v>
      </c>
      <c r="B1645" s="3" t="s">
        <v>325</v>
      </c>
      <c r="C1645" s="4">
        <v>0</v>
      </c>
    </row>
    <row r="1646" spans="1:3">
      <c r="A1646" t="str">
        <f t="shared" si="26"/>
        <v>2.1.2.2.0.00.00 - Empréstimos a Curto Prazo - Externo</v>
      </c>
      <c r="B1646" s="5" t="s">
        <v>326</v>
      </c>
      <c r="C1646" s="6">
        <v>10326107255.76</v>
      </c>
    </row>
    <row r="1647" spans="1:3" ht="25.5">
      <c r="A1647" t="str">
        <f t="shared" si="26"/>
        <v>2.1.2.2.1.00.00 - Empréstimos a Curto Prazo - Externo Consolidação</v>
      </c>
      <c r="B1647" s="3" t="s">
        <v>327</v>
      </c>
      <c r="C1647" s="4">
        <v>10326107255.76</v>
      </c>
    </row>
    <row r="1648" spans="1:3">
      <c r="A1648" t="str">
        <f t="shared" si="26"/>
        <v>2.1.2.3.0.00.00 - Financiamentos a Curto Prazo - Interno</v>
      </c>
      <c r="B1648" s="5" t="s">
        <v>328</v>
      </c>
      <c r="C1648" s="6">
        <v>3270708.63</v>
      </c>
    </row>
    <row r="1649" spans="1:3" ht="25.5">
      <c r="A1649" t="str">
        <f t="shared" si="26"/>
        <v>2.1.2.3.1.00.00 - Financiamentos a Curto Prazo- Interno - 
 Consolidação</v>
      </c>
      <c r="B1649" s="3" t="s">
        <v>329</v>
      </c>
      <c r="C1649" s="4">
        <v>3270708.63</v>
      </c>
    </row>
    <row r="1650" spans="1:3" ht="25.5">
      <c r="A1650" t="str">
        <f t="shared" si="26"/>
        <v>2.1.2.3.3.00.00 - Financiamentos a Curto Prazo - Interno - Inter 
 OFSS - União</v>
      </c>
      <c r="B1650" s="5" t="s">
        <v>330</v>
      </c>
      <c r="C1650" s="6">
        <v>0</v>
      </c>
    </row>
    <row r="1651" spans="1:3" ht="25.5">
      <c r="A1651" t="str">
        <f t="shared" si="26"/>
        <v>2.1.2.3.4.00.00 - Financiamentos a Curto Prazo - Interno - Inter 
 OFSS - Estado</v>
      </c>
      <c r="B1651" s="3" t="s">
        <v>331</v>
      </c>
      <c r="C1651" s="4">
        <v>0</v>
      </c>
    </row>
    <row r="1652" spans="1:3" ht="25.5">
      <c r="A1652" t="str">
        <f t="shared" si="26"/>
        <v>2.1.2.3.5.00.00 - Financiamentos a Curto Prazo - Interno - Inter 
 OFSS - Município</v>
      </c>
      <c r="B1652" s="5" t="s">
        <v>332</v>
      </c>
      <c r="C1652" s="6">
        <v>0</v>
      </c>
    </row>
    <row r="1653" spans="1:3">
      <c r="A1653" t="str">
        <f t="shared" si="26"/>
        <v>2.1.2.4.0.00.00 - Financiamento a Curto Prazo - Externo</v>
      </c>
      <c r="B1653" s="3" t="s">
        <v>333</v>
      </c>
      <c r="C1653" s="4">
        <v>523517069.69</v>
      </c>
    </row>
    <row r="1654" spans="1:3" ht="25.5">
      <c r="A1654" t="str">
        <f t="shared" si="26"/>
        <v>2.1.2.4.1.00.00 - Financiamento a Curto Prazo - Externo - 
 Consolidação</v>
      </c>
      <c r="B1654" s="5" t="s">
        <v>334</v>
      </c>
      <c r="C1654" s="6">
        <v>523517069.69</v>
      </c>
    </row>
    <row r="1655" spans="1:3" ht="25.5">
      <c r="A1655" t="str">
        <f t="shared" si="26"/>
        <v>2.1.2.5.0.00.00 - Juros e Encargos a Pagar de Empréstimos e 
 Financiamentos a Curto Prazo - Interno</v>
      </c>
      <c r="B1655" s="3" t="s">
        <v>335</v>
      </c>
      <c r="C1655" s="4">
        <v>0</v>
      </c>
    </row>
    <row r="1656" spans="1:3" ht="25.5">
      <c r="A1656" t="str">
        <f t="shared" si="26"/>
        <v>2.1.2.5.1.00.00 - Juros e Encargos a Pagar de Empréstimos e 
 Financiamentos a Curto Prazo - Interno - Consolidação</v>
      </c>
      <c r="B1656" s="5" t="s">
        <v>336</v>
      </c>
      <c r="C1656" s="6">
        <v>0</v>
      </c>
    </row>
    <row r="1657" spans="1:3" ht="25.5">
      <c r="A1657" t="str">
        <f t="shared" si="26"/>
        <v>2.1.2.5.3.00.00 - Juros e Encargos a Pagar de Empréstimos e 
 Financiamentos a Curto Prazo - Interno - Inter OFSS - União</v>
      </c>
      <c r="B1657" s="3" t="s">
        <v>337</v>
      </c>
      <c r="C1657" s="4">
        <v>0</v>
      </c>
    </row>
    <row r="1658" spans="1:3" ht="25.5">
      <c r="A1658" t="str">
        <f t="shared" si="26"/>
        <v>2.1.2.5.4.00.00 - Juros e Encargos a Pagar de Empréstimos e 
 Financiamentos a Curto Prazo - Interno - Inter OFSS - Estado</v>
      </c>
      <c r="B1658" s="5" t="s">
        <v>338</v>
      </c>
      <c r="C1658" s="6">
        <v>0</v>
      </c>
    </row>
    <row r="1659" spans="1:3" ht="38.25">
      <c r="A1659" t="str">
        <f t="shared" si="26"/>
        <v>2.1.2.5.5.00.00 - Juros e Encargos a Pagar de Empréstimos e 
 Financiamentos a Curto Prazo - Interno - Inter OFSS - Município</v>
      </c>
      <c r="B1659" s="3" t="s">
        <v>339</v>
      </c>
      <c r="C1659" s="4">
        <v>0</v>
      </c>
    </row>
    <row r="1660" spans="1:3" ht="25.5">
      <c r="A1660" t="str">
        <f t="shared" si="26"/>
        <v>2.1.2.6.0.00.00 - Juros e Encargos a Pagar de Empréstimos e 
 Financiamentos a Curto Prazo - Externo</v>
      </c>
      <c r="B1660" s="5" t="s">
        <v>340</v>
      </c>
      <c r="C1660" s="6">
        <v>0</v>
      </c>
    </row>
    <row r="1661" spans="1:3" ht="25.5">
      <c r="A1661" t="str">
        <f t="shared" si="26"/>
        <v>2.1.2.6.1.00.00 - Juros e Encargos a Pagar de Empréstimos e 
 Financiamentos a Curto Prazo - Externo - Consolidação</v>
      </c>
      <c r="B1661" s="3" t="s">
        <v>341</v>
      </c>
      <c r="C1661" s="4">
        <v>0</v>
      </c>
    </row>
    <row r="1662" spans="1:3">
      <c r="A1662" t="str">
        <f t="shared" si="26"/>
        <v>2.1.2.8.0.00.00 - (-) Encargos Financeiros a Apropriar - Interno</v>
      </c>
      <c r="B1662" s="5" t="s">
        <v>342</v>
      </c>
      <c r="C1662" s="6">
        <v>0</v>
      </c>
    </row>
    <row r="1663" spans="1:3" ht="25.5">
      <c r="A1663" t="str">
        <f t="shared" si="26"/>
        <v>2.1.2.8.1.00.00 - (-) Encargos Financeiros a Apropriar - Interno - 
 Consolidação</v>
      </c>
      <c r="B1663" s="3" t="s">
        <v>343</v>
      </c>
      <c r="C1663" s="4">
        <v>0</v>
      </c>
    </row>
    <row r="1664" spans="1:3" ht="25.5">
      <c r="A1664" t="str">
        <f t="shared" si="26"/>
        <v>2.1.2.8.3.00.00 - (-) Encargos Financeiros a Apropriar - Interno - 
 Inter OFSS - União</v>
      </c>
      <c r="B1664" s="5" t="s">
        <v>344</v>
      </c>
      <c r="C1664" s="6">
        <v>0</v>
      </c>
    </row>
    <row r="1665" spans="1:3" ht="25.5">
      <c r="A1665" t="str">
        <f t="shared" si="26"/>
        <v>2.1.2.8.4.00.00 - (-) Encargos Financeiros a Apropriar - Interno - 
 Inter OFSS - Estado</v>
      </c>
      <c r="B1665" s="3" t="s">
        <v>345</v>
      </c>
      <c r="C1665" s="4">
        <v>0</v>
      </c>
    </row>
    <row r="1666" spans="1:3" ht="25.5">
      <c r="A1666" t="str">
        <f t="shared" si="26"/>
        <v>2.1.2.8.5.00.00 - (-) Encargos Financeiros a Apropriar - Interno - 
 Inter OFSS - Município</v>
      </c>
      <c r="B1666" s="5" t="s">
        <v>346</v>
      </c>
      <c r="C1666" s="6">
        <v>0</v>
      </c>
    </row>
    <row r="1667" spans="1:3">
      <c r="A1667" t="str">
        <f t="shared" si="26"/>
        <v>2.1.2.9.0.00.00 - (-) Encargos Financeiros a Apropriar - Externo</v>
      </c>
      <c r="B1667" s="3" t="s">
        <v>347</v>
      </c>
      <c r="C1667" s="4">
        <v>0</v>
      </c>
    </row>
    <row r="1668" spans="1:3" ht="25.5">
      <c r="A1668" t="str">
        <f t="shared" si="26"/>
        <v>2.1.2.9.1.00.00 - (-) Encargos Financeiros a Apropriar- Consolidação</v>
      </c>
      <c r="B1668" s="5" t="s">
        <v>348</v>
      </c>
      <c r="C1668" s="6">
        <v>0</v>
      </c>
    </row>
    <row r="1669" spans="1:3">
      <c r="A1669" t="str">
        <f t="shared" si="26"/>
        <v>2.1.3.0.0.00.00 - Fornecedores e Contas a Pagar a Curto Prazo</v>
      </c>
      <c r="B1669" s="3" t="s">
        <v>349</v>
      </c>
      <c r="C1669" s="4">
        <v>9301638982.1700001</v>
      </c>
    </row>
    <row r="1670" spans="1:3" ht="38.25">
      <c r="A1670" t="str">
        <f t="shared" si="26"/>
        <v>2.1.3.1.0.00.00 - Fornecedores e Contas a Pagar Nacionais a Curto 
 Prazo</v>
      </c>
      <c r="B1670" s="5" t="s">
        <v>350</v>
      </c>
      <c r="C1670" s="6">
        <v>9301638982.1700001</v>
      </c>
    </row>
    <row r="1671" spans="1:3" ht="38.25">
      <c r="A1671" t="str">
        <f t="shared" si="26"/>
        <v>2.1.3.1.1.00.00 - Fornecedores e Contas a Pagar Nacionais a Curto 
 Prazo - Consolidação</v>
      </c>
      <c r="B1671" s="3" t="s">
        <v>351</v>
      </c>
      <c r="C1671" s="4">
        <v>9301638982.1700001</v>
      </c>
    </row>
    <row r="1672" spans="1:3" ht="38.25">
      <c r="A1672" t="str">
        <f t="shared" si="26"/>
        <v>2.1.3.2.0.00.00 - Fornecedores e Contas a Pagar Estrangeiros a Curto 
 Prazo</v>
      </c>
      <c r="B1672" s="5" t="s">
        <v>352</v>
      </c>
      <c r="C1672" s="6">
        <v>0</v>
      </c>
    </row>
    <row r="1673" spans="1:3" ht="38.25">
      <c r="A1673" t="str">
        <f t="shared" si="26"/>
        <v>2.1.3.2.1.00.00 - Fornecedores e Contas a Pagar Estrangeiros a Curto 
 Prazo - Consolidação</v>
      </c>
      <c r="B1673" s="3" t="s">
        <v>353</v>
      </c>
      <c r="C1673" s="4">
        <v>0</v>
      </c>
    </row>
    <row r="1674" spans="1:3">
      <c r="A1674" t="str">
        <f t="shared" si="26"/>
        <v>2.1.4.0.0.00.00 - Obrigações Fiscais a Curto Prazo</v>
      </c>
      <c r="B1674" s="5" t="s">
        <v>354</v>
      </c>
      <c r="C1674" s="6">
        <v>434469549.22000003</v>
      </c>
    </row>
    <row r="1675" spans="1:3">
      <c r="A1675" t="str">
        <f t="shared" si="26"/>
        <v>2.1.4.1.0.00.00 - Obrigações Fiscais a Curto Prazo com a União</v>
      </c>
      <c r="B1675" s="3" t="s">
        <v>355</v>
      </c>
      <c r="C1675" s="4">
        <v>371346515.00999999</v>
      </c>
    </row>
    <row r="1676" spans="1:3" ht="38.25">
      <c r="A1676" t="str">
        <f t="shared" ref="A1676:A1739" si="27">TRIM(B1676)</f>
        <v>2.1.4.1.1.00.00 - Obrigações Fiscais a Curto Prazo com a União - 
 Consolidação</v>
      </c>
      <c r="B1676" s="5" t="s">
        <v>356</v>
      </c>
      <c r="C1676" s="6">
        <v>371346515.00999999</v>
      </c>
    </row>
    <row r="1677" spans="1:3" ht="38.25">
      <c r="A1677" t="str">
        <f t="shared" si="27"/>
        <v>2.1.4.1.2.00.00 - Obrigações Fiscais a Curto Prazo com a União - 
 Intra OFSS</v>
      </c>
      <c r="B1677" s="3" t="s">
        <v>357</v>
      </c>
      <c r="C1677" s="4">
        <v>0</v>
      </c>
    </row>
    <row r="1678" spans="1:3" ht="38.25">
      <c r="A1678" t="str">
        <f t="shared" si="27"/>
        <v>2.1.4.1.3.00.00 - Obrigações Fiscais a Curto Prazo com a União - 
 Inter OFSS - União</v>
      </c>
      <c r="B1678" s="5" t="s">
        <v>358</v>
      </c>
      <c r="C1678" s="6">
        <v>0</v>
      </c>
    </row>
    <row r="1679" spans="1:3" ht="25.5">
      <c r="A1679" t="str">
        <f t="shared" si="27"/>
        <v>2.1.4.2.0.00.00 - Obrigações Fiscais a Curto Prazo com os Estados</v>
      </c>
      <c r="B1679" s="3" t="s">
        <v>359</v>
      </c>
      <c r="C1679" s="4">
        <v>46752654.670000002</v>
      </c>
    </row>
    <row r="1680" spans="1:3" ht="38.25">
      <c r="A1680" t="str">
        <f t="shared" si="27"/>
        <v>2.1.4.2.1.00.00 - Obrigações Fiscais a Curto Prazo com os Estados - 
 Consolidação</v>
      </c>
      <c r="B1680" s="5" t="s">
        <v>360</v>
      </c>
      <c r="C1680" s="6">
        <v>46752654.670000002</v>
      </c>
    </row>
    <row r="1681" spans="1:3" ht="38.25">
      <c r="A1681" t="str">
        <f t="shared" si="27"/>
        <v>2.1.4.2.2.00.00 - Obrigações Fiscais a Curto Prazo com os Estados - 
 Intra OFSS</v>
      </c>
      <c r="B1681" s="3" t="s">
        <v>361</v>
      </c>
      <c r="C1681" s="4">
        <v>0</v>
      </c>
    </row>
    <row r="1682" spans="1:3" ht="38.25">
      <c r="A1682" t="str">
        <f t="shared" si="27"/>
        <v>2.1.4.2.4.00.00 - Obrigações Fiscais a Curto Prazo com os Estados - 
 Inter OFSS - Estado</v>
      </c>
      <c r="B1682" s="5" t="s">
        <v>362</v>
      </c>
      <c r="C1682" s="6">
        <v>0</v>
      </c>
    </row>
    <row r="1683" spans="1:3" ht="25.5">
      <c r="A1683" t="str">
        <f t="shared" si="27"/>
        <v>2.1.4.3.0.00.00 - Obrigações Fiscais a Curto Prazo com os Municípios</v>
      </c>
      <c r="B1683" s="3" t="s">
        <v>363</v>
      </c>
      <c r="C1683" s="4">
        <v>16370379.539999999</v>
      </c>
    </row>
    <row r="1684" spans="1:3" ht="38.25">
      <c r="A1684" t="str">
        <f t="shared" si="27"/>
        <v>2.1.4.3.1.00.00 - Obrigações Fiscais a Curto Prazo com os Municípios 
 - Consolidação</v>
      </c>
      <c r="B1684" s="5" t="s">
        <v>364</v>
      </c>
      <c r="C1684" s="6">
        <v>16370379.539999999</v>
      </c>
    </row>
    <row r="1685" spans="1:3" ht="38.25">
      <c r="A1685" t="str">
        <f t="shared" si="27"/>
        <v>2.1.4.3.2.00.00 - Obrigações Fiscais a Curto Prazo com os Municípios 
 - Intra OFSS</v>
      </c>
      <c r="B1685" s="3" t="s">
        <v>365</v>
      </c>
      <c r="C1685" s="4">
        <v>0</v>
      </c>
    </row>
    <row r="1686" spans="1:3" ht="38.25">
      <c r="A1686" t="str">
        <f t="shared" si="27"/>
        <v>2.1.4.3.5.00.00 - Obrigações Fiscais a Curto Prazo com os Municípios 
 - Inter OFSS - Município</v>
      </c>
      <c r="B1686" s="5" t="s">
        <v>366</v>
      </c>
      <c r="C1686" s="6">
        <v>0</v>
      </c>
    </row>
    <row r="1687" spans="1:3">
      <c r="A1687" t="str">
        <f t="shared" si="27"/>
        <v>2.1.5.0.0.00.00 - Obrigações de Repartição a Outros Entes</v>
      </c>
      <c r="B1687" s="3" t="s">
        <v>367</v>
      </c>
      <c r="C1687" s="4">
        <v>0</v>
      </c>
    </row>
    <row r="1688" spans="1:3" ht="25.5">
      <c r="A1688" t="str">
        <f t="shared" si="27"/>
        <v>2.1.5.0.3.00.00 - Obrigações de Repartição a Outros Entes - Inter 
 OFSS - União</v>
      </c>
      <c r="B1688" s="5" t="s">
        <v>368</v>
      </c>
      <c r="C1688" s="6">
        <v>0</v>
      </c>
    </row>
    <row r="1689" spans="1:3" ht="25.5">
      <c r="A1689" t="str">
        <f t="shared" si="27"/>
        <v>2.1.5.0.4.00.00 - Obrigações de Repartição a Outros Entes - Inter 
 OFSS - Estado</v>
      </c>
      <c r="B1689" s="3" t="s">
        <v>369</v>
      </c>
      <c r="C1689" s="4">
        <v>0</v>
      </c>
    </row>
    <row r="1690" spans="1:3" ht="25.5">
      <c r="A1690" t="str">
        <f t="shared" si="27"/>
        <v>2.1.5.0.5.00.00 - Obrigações de Repartição a Outros Entes - Inter 
 OFSS - Município</v>
      </c>
      <c r="B1690" s="5" t="s">
        <v>370</v>
      </c>
      <c r="C1690" s="6">
        <v>0</v>
      </c>
    </row>
    <row r="1691" spans="1:3">
      <c r="A1691" t="str">
        <f t="shared" si="27"/>
        <v>2.1.7.0.0.00.00 - Provisões a Curto Prazo</v>
      </c>
      <c r="B1691" s="3" t="s">
        <v>371</v>
      </c>
      <c r="C1691" s="4">
        <v>10358328233.52</v>
      </c>
    </row>
    <row r="1692" spans="1:3">
      <c r="A1692" t="str">
        <f t="shared" si="27"/>
        <v>2.1.7.1.0.00.00 - Provisão para Riscos Trabalhistas a Curto Prazo</v>
      </c>
      <c r="B1692" s="5" t="s">
        <v>372</v>
      </c>
      <c r="C1692" s="6">
        <v>1541777869.77</v>
      </c>
    </row>
    <row r="1693" spans="1:3" ht="38.25">
      <c r="A1693" t="str">
        <f t="shared" si="27"/>
        <v>2.1.7.1.1.00.00 - Provisão para Riscos Trabalhistas a Curto Prazo - 
 Consolidação</v>
      </c>
      <c r="B1693" s="3" t="s">
        <v>373</v>
      </c>
      <c r="C1693" s="4">
        <v>1541777869.77</v>
      </c>
    </row>
    <row r="1694" spans="1:3">
      <c r="A1694" t="str">
        <f t="shared" si="27"/>
        <v>2.1.7.3.0.00.00 - Provisões para Riscos Fiscais a Curto Prazo</v>
      </c>
      <c r="B1694" s="5" t="s">
        <v>374</v>
      </c>
      <c r="C1694" s="6">
        <v>82977533.75</v>
      </c>
    </row>
    <row r="1695" spans="1:3" ht="25.5">
      <c r="A1695" t="str">
        <f t="shared" si="27"/>
        <v>2.1.7.3.1.00.00 - Provisões para Riscos Fiscais a Curto Prazo - 
 Consolidação</v>
      </c>
      <c r="B1695" s="3" t="s">
        <v>375</v>
      </c>
      <c r="C1695" s="4">
        <v>82977533.75</v>
      </c>
    </row>
    <row r="1696" spans="1:3">
      <c r="A1696" t="str">
        <f t="shared" si="27"/>
        <v>2.1.7.4.0.00.00 - Provisão para Riscos Cíveis a Curto Prazo</v>
      </c>
      <c r="B1696" s="5" t="s">
        <v>376</v>
      </c>
      <c r="C1696" s="6">
        <v>12829320.689999999</v>
      </c>
    </row>
    <row r="1697" spans="1:3" ht="25.5">
      <c r="A1697" t="str">
        <f t="shared" si="27"/>
        <v>2.1.7.4.1.00.00 - Provisão para Riscos Cíveis a Curto Prazo - 
 Consolidação</v>
      </c>
      <c r="B1697" s="3" t="s">
        <v>377</v>
      </c>
      <c r="C1697" s="4">
        <v>12829320.689999999</v>
      </c>
    </row>
    <row r="1698" spans="1:3" ht="25.5">
      <c r="A1698" t="str">
        <f t="shared" si="27"/>
        <v>2.1.7.5.0.00.00 - Provisão para Repartição de Créditos a Curto Prazo</v>
      </c>
      <c r="B1698" s="5" t="s">
        <v>378</v>
      </c>
      <c r="C1698" s="6">
        <v>0</v>
      </c>
    </row>
    <row r="1699" spans="1:3" ht="38.25">
      <c r="A1699" t="str">
        <f t="shared" si="27"/>
        <v>2.1.7.5.3.00.00 - Provisão para Repartição de Créditos a Curto Prazo 
 - Inter OFSS - União</v>
      </c>
      <c r="B1699" s="3" t="s">
        <v>379</v>
      </c>
      <c r="C1699" s="4">
        <v>0</v>
      </c>
    </row>
    <row r="1700" spans="1:3" ht="38.25">
      <c r="A1700" t="str">
        <f t="shared" si="27"/>
        <v>2.1.7.5.4.00.00 - Provisão para Repartição de Créditos a Curto Prazo 
 - Inter OFSS - Estado</v>
      </c>
      <c r="B1700" s="5" t="s">
        <v>380</v>
      </c>
      <c r="C1700" s="6">
        <v>0</v>
      </c>
    </row>
    <row r="1701" spans="1:3" ht="38.25">
      <c r="A1701" t="str">
        <f t="shared" si="27"/>
        <v>2.1.7.5.5.00.00 - Provisão para Repartição de Créditos a Curto Prazo 
 - Inter OFSS - Município</v>
      </c>
      <c r="B1701" s="3" t="s">
        <v>381</v>
      </c>
      <c r="C1701" s="4">
        <v>0</v>
      </c>
    </row>
    <row r="1702" spans="1:3" ht="38.25">
      <c r="A1702" t="str">
        <f t="shared" si="27"/>
        <v>2.1.7.6.0.00.00 - Provisão para Riscos Decorrentes de Contratos de 
 PPP a Curto Prazo</v>
      </c>
      <c r="B1702" s="5" t="s">
        <v>382</v>
      </c>
      <c r="C1702" s="6">
        <v>0</v>
      </c>
    </row>
    <row r="1703" spans="1:3" ht="38.25">
      <c r="A1703" t="str">
        <f t="shared" si="27"/>
        <v>2.1.7.6.1.00.00 - Provisão para Riscos Decorrentes de Contratos de 
 PPP a Curto Prazo - Consolidação</v>
      </c>
      <c r="B1703" s="3" t="s">
        <v>383</v>
      </c>
      <c r="C1703" s="4">
        <v>0</v>
      </c>
    </row>
    <row r="1704" spans="1:3">
      <c r="A1704" t="str">
        <f t="shared" si="27"/>
        <v>2.1.7.9.0.00.00 - Outras Provisões a Curto Prazo</v>
      </c>
      <c r="B1704" s="5" t="s">
        <v>384</v>
      </c>
      <c r="C1704" s="6">
        <v>8720743509.3099995</v>
      </c>
    </row>
    <row r="1705" spans="1:3" ht="25.5">
      <c r="A1705" t="str">
        <f t="shared" si="27"/>
        <v>2.1.7.9.1.00.00 - Outras Provisões a Curto Prazo - Consolidação</v>
      </c>
      <c r="B1705" s="3" t="s">
        <v>385</v>
      </c>
      <c r="C1705" s="4">
        <v>8720743509.3099995</v>
      </c>
    </row>
    <row r="1706" spans="1:3">
      <c r="A1706" t="str">
        <f t="shared" si="27"/>
        <v>2.1.8.0.0.00.00 - Demais Obrigações a Curto Prazo</v>
      </c>
      <c r="B1706" s="5" t="s">
        <v>386</v>
      </c>
      <c r="C1706" s="6">
        <v>226829231986.31</v>
      </c>
    </row>
    <row r="1707" spans="1:3">
      <c r="A1707" t="str">
        <f t="shared" si="27"/>
        <v>2.1.8.1.0.00.00 - Adiantamentos de Clientes</v>
      </c>
      <c r="B1707" s="3" t="s">
        <v>387</v>
      </c>
      <c r="C1707" s="4">
        <v>477014138.23000002</v>
      </c>
    </row>
    <row r="1708" spans="1:3">
      <c r="A1708" t="str">
        <f t="shared" si="27"/>
        <v>2.1.8.1.1.00.00 - Adiantamentos de Clientes - Consolidação</v>
      </c>
      <c r="B1708" s="5" t="s">
        <v>388</v>
      </c>
      <c r="C1708" s="6">
        <v>477014138.23000002</v>
      </c>
    </row>
    <row r="1709" spans="1:3">
      <c r="A1709" t="str">
        <f t="shared" si="27"/>
        <v>2.1.8.2.0.00.00 - Obrigações por Danos a Terceiros</v>
      </c>
      <c r="B1709" s="3" t="s">
        <v>389</v>
      </c>
      <c r="C1709" s="4">
        <v>0</v>
      </c>
    </row>
    <row r="1710" spans="1:3" ht="25.5">
      <c r="A1710" t="str">
        <f t="shared" si="27"/>
        <v>2.1.8.2.1.00.00 - Obrigações por Danos a Terceiros - Consolidação</v>
      </c>
      <c r="B1710" s="5" t="s">
        <v>390</v>
      </c>
      <c r="C1710" s="6">
        <v>0</v>
      </c>
    </row>
    <row r="1711" spans="1:3">
      <c r="A1711" t="str">
        <f t="shared" si="27"/>
        <v>2.1.8.3.0.00.00 - Arrendamento Operacional a Pagar</v>
      </c>
      <c r="B1711" s="3" t="s">
        <v>391</v>
      </c>
      <c r="C1711" s="4">
        <v>0</v>
      </c>
    </row>
    <row r="1712" spans="1:3" ht="25.5">
      <c r="A1712" t="str">
        <f t="shared" si="27"/>
        <v>2.1.8.3.1.00.00 - Arrendamento Operacional a Pagar - Consolidação</v>
      </c>
      <c r="B1712" s="5" t="s">
        <v>392</v>
      </c>
      <c r="C1712" s="6">
        <v>0</v>
      </c>
    </row>
    <row r="1713" spans="1:3" ht="25.5">
      <c r="A1713" t="str">
        <f t="shared" si="27"/>
        <v>2.1.8.4.0.00.00 - Debêntures e Outros Títulos de Dívida a Curto Prazo</v>
      </c>
      <c r="B1713" s="3" t="s">
        <v>393</v>
      </c>
      <c r="C1713" s="4">
        <v>0</v>
      </c>
    </row>
    <row r="1714" spans="1:3" ht="25.5">
      <c r="A1714" t="str">
        <f t="shared" si="27"/>
        <v>2.1.8.4.1.00.00 - Debêntures e Outros Títulos de Dívida a Curto 
 Prazo - Consolidação</v>
      </c>
      <c r="B1714" s="5" t="s">
        <v>394</v>
      </c>
      <c r="C1714" s="6">
        <v>0</v>
      </c>
    </row>
    <row r="1715" spans="1:3">
      <c r="A1715" s="70" t="s">
        <v>5609</v>
      </c>
      <c r="B1715" s="3" t="s">
        <v>395</v>
      </c>
      <c r="C1715" s="4">
        <v>105038293.3</v>
      </c>
    </row>
    <row r="1716" spans="1:3">
      <c r="A1716" t="str">
        <f t="shared" si="27"/>
        <v>2.1.8.5.1.00.00 - Dividendos a Pagar - Consolidação</v>
      </c>
      <c r="B1716" s="5" t="s">
        <v>396</v>
      </c>
      <c r="C1716" s="6">
        <v>105038293.3</v>
      </c>
    </row>
    <row r="1717" spans="1:3">
      <c r="A1717" t="str">
        <f t="shared" si="27"/>
        <v>2.1.8.8.0.00.00 - Valores Restituíveis</v>
      </c>
      <c r="B1717" s="3" t="s">
        <v>397</v>
      </c>
      <c r="C1717" s="4">
        <v>10547243483.360001</v>
      </c>
    </row>
    <row r="1718" spans="1:3">
      <c r="A1718" t="str">
        <f t="shared" si="27"/>
        <v>2.1.8.8.1.00.00 - Valores Restituíveis - Consolidação</v>
      </c>
      <c r="B1718" s="5" t="s">
        <v>398</v>
      </c>
      <c r="C1718" s="6">
        <v>10547243483.360001</v>
      </c>
    </row>
    <row r="1719" spans="1:3">
      <c r="A1719" t="str">
        <f t="shared" si="27"/>
        <v>2.1.8.9.0.00.00 - Outras Obrigações a Curto Prazo</v>
      </c>
      <c r="B1719" s="3" t="s">
        <v>399</v>
      </c>
      <c r="C1719" s="4">
        <v>215699936071.41998</v>
      </c>
    </row>
    <row r="1720" spans="1:3" ht="25.5">
      <c r="A1720" t="str">
        <f t="shared" si="27"/>
        <v>2.1.8.9.1.00.00 - Outras Obrigações a Curto Prazo - Consolidação</v>
      </c>
      <c r="B1720" s="5" t="s">
        <v>400</v>
      </c>
      <c r="C1720" s="6">
        <v>106467529111.37</v>
      </c>
    </row>
    <row r="1721" spans="1:3" ht="25.5">
      <c r="A1721" t="str">
        <f t="shared" si="27"/>
        <v>2.1.8.9.2.00.00 - Outras Obrigações a Curto Prazo - Intra OFSS</v>
      </c>
      <c r="B1721" s="3" t="s">
        <v>401</v>
      </c>
      <c r="C1721" s="4">
        <v>109232406960.05</v>
      </c>
    </row>
    <row r="1722" spans="1:3">
      <c r="A1722" t="str">
        <f t="shared" si="27"/>
        <v>2.2.0.0.0.00.00 - Passivo não-Circulante</v>
      </c>
      <c r="B1722" s="5" t="s">
        <v>402</v>
      </c>
      <c r="C1722" s="6">
        <v>4089014454364.1597</v>
      </c>
    </row>
    <row r="1723" spans="1:3" ht="25.5">
      <c r="A1723" t="str">
        <f t="shared" si="27"/>
        <v>2.2.1.0.0.00.00 - Obrigações Trabalhistas, Previdenciárias e 
 Assistenciais a Pagar a Longo Prazo</v>
      </c>
      <c r="B1723" s="3" t="s">
        <v>403</v>
      </c>
      <c r="C1723" s="4">
        <v>1564465763.8199999</v>
      </c>
    </row>
    <row r="1724" spans="1:3">
      <c r="A1724" t="str">
        <f t="shared" si="27"/>
        <v>2.2.1.1.0.00.00 - Pessoal a Pagar</v>
      </c>
      <c r="B1724" s="5" t="s">
        <v>404</v>
      </c>
      <c r="C1724" s="6">
        <v>1000011071.15</v>
      </c>
    </row>
    <row r="1725" spans="1:3">
      <c r="A1725" t="str">
        <f t="shared" si="27"/>
        <v>2.2.1.1.1.00.00 - Pessoal a Pagar - Consolidação</v>
      </c>
      <c r="B1725" s="3" t="s">
        <v>405</v>
      </c>
      <c r="C1725" s="4">
        <v>1000011071.15</v>
      </c>
    </row>
    <row r="1726" spans="1:3">
      <c r="A1726" t="str">
        <f t="shared" si="27"/>
        <v>2.2.1.2.0.00.00 - Benefícios Previdenciários a Pagar</v>
      </c>
      <c r="B1726" s="5" t="s">
        <v>406</v>
      </c>
      <c r="C1726" s="6">
        <v>241451322.74000001</v>
      </c>
    </row>
    <row r="1727" spans="1:3" ht="25.5">
      <c r="A1727" t="str">
        <f t="shared" si="27"/>
        <v>2.2.1.2.1.00.00 - Benefícios Previdenciários a Pagar - Consolidação</v>
      </c>
      <c r="B1727" s="3" t="s">
        <v>407</v>
      </c>
      <c r="C1727" s="4">
        <v>241451322.74000001</v>
      </c>
    </row>
    <row r="1728" spans="1:3">
      <c r="A1728" t="str">
        <f t="shared" si="27"/>
        <v>2.2.1.3.0.00.00 - Benefícios Assistenciais a Pagar</v>
      </c>
      <c r="B1728" s="5" t="s">
        <v>408</v>
      </c>
      <c r="C1728" s="6">
        <v>0</v>
      </c>
    </row>
    <row r="1729" spans="1:3" ht="25.5">
      <c r="A1729" t="str">
        <f t="shared" si="27"/>
        <v>2.2.1.3.1.00.00 - Benefícios Assistenciais a Pagar - Consolidação</v>
      </c>
      <c r="B1729" s="3" t="s">
        <v>409</v>
      </c>
      <c r="C1729" s="4">
        <v>0</v>
      </c>
    </row>
    <row r="1730" spans="1:3">
      <c r="A1730" t="str">
        <f t="shared" si="27"/>
        <v>2.2.1.4.0.00.00 - Encargos Sociais a Pagar</v>
      </c>
      <c r="B1730" s="5" t="s">
        <v>410</v>
      </c>
      <c r="C1730" s="6">
        <v>323003369.93000001</v>
      </c>
    </row>
    <row r="1731" spans="1:3">
      <c r="A1731" t="str">
        <f t="shared" si="27"/>
        <v>2.2.1.4.1.00.00 - Encargos Sociais a Pagar - Consolidação</v>
      </c>
      <c r="B1731" s="3" t="s">
        <v>411</v>
      </c>
      <c r="C1731" s="4">
        <v>323003369.93000001</v>
      </c>
    </row>
    <row r="1732" spans="1:3">
      <c r="A1732" t="str">
        <f t="shared" si="27"/>
        <v>2.2.1.4.2.00.00 - Encargos Sociais a Pagar - Intra OFSS</v>
      </c>
      <c r="B1732" s="5" t="s">
        <v>412</v>
      </c>
      <c r="C1732" s="6">
        <v>0</v>
      </c>
    </row>
    <row r="1733" spans="1:3" ht="25.5">
      <c r="A1733" t="str">
        <f t="shared" si="27"/>
        <v>2.2.1.4.3.00.00 - Encargos Sociais a Pagar - Inter OFSS - União</v>
      </c>
      <c r="B1733" s="3" t="s">
        <v>413</v>
      </c>
      <c r="C1733" s="4">
        <v>0</v>
      </c>
    </row>
    <row r="1734" spans="1:3" ht="25.5">
      <c r="A1734" t="str">
        <f t="shared" si="27"/>
        <v>2.2.1.4.4.00.00 - Encargos Sociais a Pagar - Inter OFSS - Estado</v>
      </c>
      <c r="B1734" s="5" t="s">
        <v>414</v>
      </c>
      <c r="C1734" s="6">
        <v>0</v>
      </c>
    </row>
    <row r="1735" spans="1:3" ht="25.5">
      <c r="A1735" t="str">
        <f t="shared" si="27"/>
        <v>2.2.1.4.5.00.00 - Encargos Sociais a Pagar - Inter OFSS - Município</v>
      </c>
      <c r="B1735" s="3" t="s">
        <v>415</v>
      </c>
      <c r="C1735" s="4">
        <v>0</v>
      </c>
    </row>
    <row r="1736" spans="1:3">
      <c r="A1736" t="str">
        <f t="shared" si="27"/>
        <v>2.2.2.0.0.00.00 - Empréstimos e Financiamentos a Longo Prazo</v>
      </c>
      <c r="B1736" s="5" t="s">
        <v>416</v>
      </c>
      <c r="C1736" s="6">
        <v>2788232243367.1299</v>
      </c>
    </row>
    <row r="1737" spans="1:3">
      <c r="A1737" t="str">
        <f t="shared" si="27"/>
        <v>2.2.2.1.0.00.00 - Empréstimos a Longo Prazo - Interno</v>
      </c>
      <c r="B1737" s="3" t="s">
        <v>417</v>
      </c>
      <c r="C1737" s="4">
        <v>2685499261897.9502</v>
      </c>
    </row>
    <row r="1738" spans="1:3" ht="25.5">
      <c r="A1738" t="str">
        <f t="shared" si="27"/>
        <v>2.2.2.1.1.00.00 - Empréstimos a Longo Prazo - Interno - Consolidação</v>
      </c>
      <c r="B1738" s="5" t="s">
        <v>418</v>
      </c>
      <c r="C1738" s="6">
        <v>2685499261897.9502</v>
      </c>
    </row>
    <row r="1739" spans="1:3" ht="38.25">
      <c r="A1739" t="str">
        <f t="shared" si="27"/>
        <v>2.2.2.1.3.00.00 - Empréstimos a Longo Prazo - Interno - Inter OFSS - 
 União</v>
      </c>
      <c r="B1739" s="3" t="s">
        <v>419</v>
      </c>
      <c r="C1739" s="4">
        <v>0</v>
      </c>
    </row>
    <row r="1740" spans="1:3" ht="38.25">
      <c r="A1740" t="str">
        <f t="shared" ref="A1740:A1803" si="28">TRIM(B1740)</f>
        <v>2.2.2.1.4.00.00 - Empréstimos a Longo Prazo - Interno - Inter OFSS - 
 Estado</v>
      </c>
      <c r="B1740" s="5" t="s">
        <v>420</v>
      </c>
      <c r="C1740" s="6">
        <v>0</v>
      </c>
    </row>
    <row r="1741" spans="1:3" ht="38.25">
      <c r="A1741" t="str">
        <f t="shared" si="28"/>
        <v>2.2.2.1.5.00.00 - Empréstimos a Longo Prazo - Interno - Inter OFSS - 
 Município</v>
      </c>
      <c r="B1741" s="3" t="s">
        <v>421</v>
      </c>
      <c r="C1741" s="4">
        <v>0</v>
      </c>
    </row>
    <row r="1742" spans="1:3">
      <c r="A1742" t="str">
        <f t="shared" si="28"/>
        <v>2.2.2.2.0.00.00 - Empréstimos a Longo Prazo - Externo</v>
      </c>
      <c r="B1742" s="5" t="s">
        <v>422</v>
      </c>
      <c r="C1742" s="6">
        <v>102709650888.8</v>
      </c>
    </row>
    <row r="1743" spans="1:3" ht="25.5">
      <c r="A1743" t="str">
        <f t="shared" si="28"/>
        <v>2.2.2.2.1.00.00 - Empréstimos a Longo Prazo - Externo Consolidação</v>
      </c>
      <c r="B1743" s="3" t="s">
        <v>423</v>
      </c>
      <c r="C1743" s="4">
        <v>102709650888.8</v>
      </c>
    </row>
    <row r="1744" spans="1:3">
      <c r="A1744" t="str">
        <f t="shared" si="28"/>
        <v>2.2.2.3.0.00.00 - Financiamentos a Longo Prazo - Interno</v>
      </c>
      <c r="B1744" s="5" t="s">
        <v>424</v>
      </c>
      <c r="C1744" s="6">
        <v>23330580.379999999</v>
      </c>
    </row>
    <row r="1745" spans="1:3" ht="25.5">
      <c r="A1745" t="str">
        <f t="shared" si="28"/>
        <v>2.2.2.3.1.00.00 - Financiamentos a Longo Prazo - Interno - 
 Consolidação</v>
      </c>
      <c r="B1745" s="3" t="s">
        <v>425</v>
      </c>
      <c r="C1745" s="4">
        <v>23330580.379999999</v>
      </c>
    </row>
    <row r="1746" spans="1:3" ht="38.25">
      <c r="A1746" t="str">
        <f t="shared" si="28"/>
        <v>2.2.2.3.3.00.00 - Financiamentos a Longo Prazo - Interno - Inter 
 OFSS - União</v>
      </c>
      <c r="B1746" s="5" t="s">
        <v>426</v>
      </c>
      <c r="C1746" s="6">
        <v>0</v>
      </c>
    </row>
    <row r="1747" spans="1:3" ht="38.25">
      <c r="A1747" t="str">
        <f t="shared" si="28"/>
        <v>2.2.2.3.4.00.00 - Financiamentos a Longo Prazo - Interno - Inter 
 OFSS - Estado</v>
      </c>
      <c r="B1747" s="3" t="s">
        <v>427</v>
      </c>
      <c r="C1747" s="4">
        <v>0</v>
      </c>
    </row>
    <row r="1748" spans="1:3" ht="38.25">
      <c r="A1748" t="str">
        <f t="shared" si="28"/>
        <v>2.2.2.3.5.00.00 - Financiamentos a Longo Prazo - Interno - Inter 
 OFSS - Município</v>
      </c>
      <c r="B1748" s="5" t="s">
        <v>428</v>
      </c>
      <c r="C1748" s="6">
        <v>0</v>
      </c>
    </row>
    <row r="1749" spans="1:3">
      <c r="A1749" t="str">
        <f t="shared" si="28"/>
        <v>2.2.2.4.0.00.00 - Financiamento a Longo Prazo - Externo</v>
      </c>
      <c r="B1749" s="3" t="s">
        <v>429</v>
      </c>
      <c r="C1749" s="4">
        <v>0</v>
      </c>
    </row>
    <row r="1750" spans="1:3" ht="25.5">
      <c r="A1750" t="str">
        <f t="shared" si="28"/>
        <v>2.2.2.4.1.00.00 - Financiamento a Longo Prazo - Externo - 
 Consolidação</v>
      </c>
      <c r="B1750" s="5" t="s">
        <v>430</v>
      </c>
      <c r="C1750" s="6">
        <v>0</v>
      </c>
    </row>
    <row r="1751" spans="1:3" ht="25.5">
      <c r="A1751" t="str">
        <f t="shared" si="28"/>
        <v>2.2.2.5.0.00.00 - Juros e Encargos a Pagar de Empréstimos e 
 Financiamentos a Longo Prazo - Interno</v>
      </c>
      <c r="B1751" s="3" t="s">
        <v>431</v>
      </c>
      <c r="C1751" s="4">
        <v>0</v>
      </c>
    </row>
    <row r="1752" spans="1:3" ht="25.5">
      <c r="A1752" t="str">
        <f t="shared" si="28"/>
        <v>2.2.2.5.1.00.00 - Juros e Encargos a Pagar de Empréstimos e 
 Financiamentos a Longo Prazo - Interno - Consolidação</v>
      </c>
      <c r="B1752" s="5" t="s">
        <v>432</v>
      </c>
      <c r="C1752" s="6">
        <v>0</v>
      </c>
    </row>
    <row r="1753" spans="1:3" ht="25.5">
      <c r="A1753" t="str">
        <f t="shared" si="28"/>
        <v>2.2.2.5.3.00.00 - Juros e Encargos a Pagar de Empréstimos e 
 Financiamentos a Longo Prazo - Interno - Inter OFSS - União</v>
      </c>
      <c r="B1753" s="3" t="s">
        <v>433</v>
      </c>
      <c r="C1753" s="4">
        <v>0</v>
      </c>
    </row>
    <row r="1754" spans="1:3" ht="25.5">
      <c r="A1754" t="str">
        <f t="shared" si="28"/>
        <v>2.2.2.5.4.00.00 - Juros e Encargos a Pagar de Empréstimos e 
 Financiamentos a Longo Prazo - Interno - Inter OFSS - Estado</v>
      </c>
      <c r="B1754" s="5" t="s">
        <v>434</v>
      </c>
      <c r="C1754" s="6">
        <v>0</v>
      </c>
    </row>
    <row r="1755" spans="1:3" ht="38.25">
      <c r="A1755" t="str">
        <f t="shared" si="28"/>
        <v>2.2.2.5.5.00.00 - Juros e Encargos a Pagar de Empréstimos e 
 Financiamentos a Longo Prazo - Interno - Inter OFSS - Município</v>
      </c>
      <c r="B1755" s="3" t="s">
        <v>435</v>
      </c>
      <c r="C1755" s="4">
        <v>0</v>
      </c>
    </row>
    <row r="1756" spans="1:3" ht="25.5">
      <c r="A1756" t="str">
        <f t="shared" si="28"/>
        <v>2.2.2.6.0.00.00 - Juros e Encargos a Pagar de Empréstimos e 
 Financiamentos a Longo Prazo - Externo</v>
      </c>
      <c r="B1756" s="5" t="s">
        <v>436</v>
      </c>
      <c r="C1756" s="6">
        <v>0</v>
      </c>
    </row>
    <row r="1757" spans="1:3" ht="25.5">
      <c r="A1757" t="str">
        <f t="shared" si="28"/>
        <v>2.2.2.6.1.00.00 - Juros e Encargos a Pagar de Empréstimos e 
 Financiamentos a Longo Prazo - Externo - Consolidação</v>
      </c>
      <c r="B1757" s="3" t="s">
        <v>437</v>
      </c>
      <c r="C1757" s="4">
        <v>0</v>
      </c>
    </row>
    <row r="1758" spans="1:3">
      <c r="A1758" t="str">
        <f t="shared" si="28"/>
        <v>2.2.2.8.0.00.00 - (-) Encargos Financeiros a Apropriar - Interno</v>
      </c>
      <c r="B1758" s="5" t="s">
        <v>438</v>
      </c>
      <c r="C1758" s="6">
        <v>0</v>
      </c>
    </row>
    <row r="1759" spans="1:3" ht="25.5">
      <c r="A1759" t="str">
        <f t="shared" si="28"/>
        <v>2.2.2.8.1.00.00 - (-) Encargos Financeiros a Apropriar - Interno - 
 Consolidação</v>
      </c>
      <c r="B1759" s="3" t="s">
        <v>439</v>
      </c>
      <c r="C1759" s="4">
        <v>0</v>
      </c>
    </row>
    <row r="1760" spans="1:3" ht="25.5">
      <c r="A1760" t="str">
        <f t="shared" si="28"/>
        <v>2.2.2.8.3.00.00 - (-) Encargos Financeiros a Apropriar - Interno - 
 Inter OFSS - União</v>
      </c>
      <c r="B1760" s="5" t="s">
        <v>440</v>
      </c>
      <c r="C1760" s="6">
        <v>0</v>
      </c>
    </row>
    <row r="1761" spans="1:3" ht="25.5">
      <c r="A1761" t="str">
        <f t="shared" si="28"/>
        <v>2.2.2.8.4.00.00 - (-) Encargos Financeiros a Apropriar - Interno - 
 Inter OFSS - Estado</v>
      </c>
      <c r="B1761" s="3" t="s">
        <v>441</v>
      </c>
      <c r="C1761" s="4">
        <v>0</v>
      </c>
    </row>
    <row r="1762" spans="1:3" ht="25.5">
      <c r="A1762" t="str">
        <f t="shared" si="28"/>
        <v>2.2.2.8.5.00.00 - (-) Encargos Financeiros a Apropriar - Interno - 
 Inter OFSS - Município</v>
      </c>
      <c r="B1762" s="5" t="s">
        <v>442</v>
      </c>
      <c r="C1762" s="6">
        <v>0</v>
      </c>
    </row>
    <row r="1763" spans="1:3">
      <c r="A1763" t="str">
        <f t="shared" si="28"/>
        <v>2.2.2.9.0.00.00 - (-) Encargos Financeiros a Apropriar - Externo</v>
      </c>
      <c r="B1763" s="3" t="s">
        <v>443</v>
      </c>
      <c r="C1763" s="4">
        <v>0</v>
      </c>
    </row>
    <row r="1764" spans="1:3" ht="38.25">
      <c r="A1764" t="str">
        <f t="shared" si="28"/>
        <v>2.2.2.9.1.00.00 - (-) Encargos Financeiros a Apropriar - Externo - 
 Consolidação</v>
      </c>
      <c r="B1764" s="5" t="s">
        <v>444</v>
      </c>
      <c r="C1764" s="6">
        <v>0</v>
      </c>
    </row>
    <row r="1765" spans="1:3">
      <c r="A1765" t="str">
        <f t="shared" si="28"/>
        <v>2.2.3.0.0.00.00 - Fornecedores a Longo Prazo</v>
      </c>
      <c r="B1765" s="3" t="s">
        <v>445</v>
      </c>
      <c r="C1765" s="4">
        <v>99386851.510000005</v>
      </c>
    </row>
    <row r="1766" spans="1:3">
      <c r="A1766" t="str">
        <f t="shared" si="28"/>
        <v>2.2.3.1.0.00.00 - Fornecedores Nacionais a Longo Prazo</v>
      </c>
      <c r="B1766" s="5" t="s">
        <v>446</v>
      </c>
      <c r="C1766" s="6">
        <v>99386851.510000005</v>
      </c>
    </row>
    <row r="1767" spans="1:3" ht="25.5">
      <c r="A1767" t="str">
        <f t="shared" si="28"/>
        <v>2.2.3.1.1.00.00 - Fornecedores Nacionais a Longo Prazo - 
 Consolidação</v>
      </c>
      <c r="B1767" s="3" t="s">
        <v>447</v>
      </c>
      <c r="C1767" s="4">
        <v>99386851.510000005</v>
      </c>
    </row>
    <row r="1768" spans="1:3">
      <c r="A1768" t="str">
        <f t="shared" si="28"/>
        <v>2.2.3.2.0.00.00 - Fornecedores Estrangeiros a Longo Prazo</v>
      </c>
      <c r="B1768" s="5" t="s">
        <v>448</v>
      </c>
      <c r="C1768" s="6">
        <v>0</v>
      </c>
    </row>
    <row r="1769" spans="1:3" ht="25.5">
      <c r="A1769" t="str">
        <f t="shared" si="28"/>
        <v>2.2.3.2.1.00.00 - Fornecedores Estrangeiros a Longo Prazo - 
 Consolidação</v>
      </c>
      <c r="B1769" s="3" t="s">
        <v>449</v>
      </c>
      <c r="C1769" s="4">
        <v>0</v>
      </c>
    </row>
    <row r="1770" spans="1:3">
      <c r="A1770" t="str">
        <f t="shared" si="28"/>
        <v>2.2.4.0.0.00.00 - Obrigações Fiscais a Longo Prazo</v>
      </c>
      <c r="B1770" s="5" t="s">
        <v>450</v>
      </c>
      <c r="C1770" s="6">
        <v>103057932.25</v>
      </c>
    </row>
    <row r="1771" spans="1:3">
      <c r="A1771" t="str">
        <f t="shared" si="28"/>
        <v>2.2.4.1.0.00.00 - Obrigações Fiscais a Longo Prazo com a União</v>
      </c>
      <c r="B1771" s="3" t="s">
        <v>451</v>
      </c>
      <c r="C1771" s="4">
        <v>103057932.25</v>
      </c>
    </row>
    <row r="1772" spans="1:3" ht="38.25">
      <c r="A1772" t="str">
        <f t="shared" si="28"/>
        <v>2.2.4.1.1.00.00 - Obrigações Fiscais a Longo Prazo com a União - 
 Consolidação</v>
      </c>
      <c r="B1772" s="5" t="s">
        <v>452</v>
      </c>
      <c r="C1772" s="6">
        <v>103057932.25</v>
      </c>
    </row>
    <row r="1773" spans="1:3" ht="38.25">
      <c r="A1773" t="str">
        <f t="shared" si="28"/>
        <v>2.2.4.1.2.00.00 - Obrigações Fiscais a Longo Prazo com a União - 
 Intra OFSS</v>
      </c>
      <c r="B1773" s="3" t="s">
        <v>453</v>
      </c>
      <c r="C1773" s="4">
        <v>0</v>
      </c>
    </row>
    <row r="1774" spans="1:3" ht="38.25">
      <c r="A1774" t="str">
        <f t="shared" si="28"/>
        <v>2.2.4.1.3.00.00 - Obrigações Fiscais a Longo Prazo com a União - 
 Inter OFSS - União</v>
      </c>
      <c r="B1774" s="5" t="s">
        <v>454</v>
      </c>
      <c r="C1774" s="6">
        <v>0</v>
      </c>
    </row>
    <row r="1775" spans="1:3" ht="25.5">
      <c r="A1775" t="str">
        <f t="shared" si="28"/>
        <v>2.2.4.2.0.00.00 - Obrigações Fiscais a Longo Prazo com os Estados</v>
      </c>
      <c r="B1775" s="3" t="s">
        <v>455</v>
      </c>
      <c r="C1775" s="4">
        <v>0</v>
      </c>
    </row>
    <row r="1776" spans="1:3" ht="38.25">
      <c r="A1776" t="str">
        <f t="shared" si="28"/>
        <v>2.2.4.2.1.00.00 - Obrigações Fiscais a Longo Prazo com os Estados - 
 Consolidação</v>
      </c>
      <c r="B1776" s="5" t="s">
        <v>456</v>
      </c>
      <c r="C1776" s="6">
        <v>0</v>
      </c>
    </row>
    <row r="1777" spans="1:3" ht="38.25">
      <c r="A1777" t="str">
        <f t="shared" si="28"/>
        <v>2.2.4.2.2.00.00 - Obrigações Fiscais a Longo Prazo com os Estados - 
 Intra OFSS</v>
      </c>
      <c r="B1777" s="3" t="s">
        <v>457</v>
      </c>
      <c r="C1777" s="4">
        <v>0</v>
      </c>
    </row>
    <row r="1778" spans="1:3" ht="38.25">
      <c r="A1778" t="str">
        <f t="shared" si="28"/>
        <v>2.2.4.2.4.00.00 - Obrigações Fiscais a Longo Prazo com os Estados - 
 Inter OFSS - Estado</v>
      </c>
      <c r="B1778" s="5" t="s">
        <v>458</v>
      </c>
      <c r="C1778" s="6">
        <v>0</v>
      </c>
    </row>
    <row r="1779" spans="1:3" ht="25.5">
      <c r="A1779" t="str">
        <f t="shared" si="28"/>
        <v>2.2.4.3.0.00.00 - Obrigações Fiscais a Longo Prazo com os Municípios</v>
      </c>
      <c r="B1779" s="3" t="s">
        <v>459</v>
      </c>
      <c r="C1779" s="4">
        <v>0</v>
      </c>
    </row>
    <row r="1780" spans="1:3" ht="38.25">
      <c r="A1780" t="str">
        <f t="shared" si="28"/>
        <v>2.2.4.3.1.00.00 - Obrigações Fiscais a Longo Prazo com os Municípios 
 - Consolidação</v>
      </c>
      <c r="B1780" s="5" t="s">
        <v>460</v>
      </c>
      <c r="C1780" s="6">
        <v>0</v>
      </c>
    </row>
    <row r="1781" spans="1:3" ht="38.25">
      <c r="A1781" t="str">
        <f t="shared" si="28"/>
        <v>2.2.4.3.2.00.00 - Obrigações Fiscais a Longo Prazo com os Municípios 
 - Intra OFSS</v>
      </c>
      <c r="B1781" s="3" t="s">
        <v>461</v>
      </c>
      <c r="C1781" s="4">
        <v>0</v>
      </c>
    </row>
    <row r="1782" spans="1:3" ht="38.25">
      <c r="A1782" t="str">
        <f t="shared" si="28"/>
        <v>2.2.4.3.5.00.00 - Obrigações Fiscais a Longo Prazo com os Municípios 
 - Inter OFSS - Município</v>
      </c>
      <c r="B1782" s="5" t="s">
        <v>462</v>
      </c>
      <c r="C1782" s="6">
        <v>0</v>
      </c>
    </row>
    <row r="1783" spans="1:3">
      <c r="A1783" t="str">
        <f t="shared" si="28"/>
        <v>2.2.7.0.0.00.00 - Provisões a Longo Prazo</v>
      </c>
      <c r="B1783" s="3" t="s">
        <v>463</v>
      </c>
      <c r="C1783" s="4">
        <v>1241136500415.5703</v>
      </c>
    </row>
    <row r="1784" spans="1:3" ht="25.5">
      <c r="A1784" t="str">
        <f t="shared" si="28"/>
        <v>2.2.7.1.0.00.00 - Provisão para Riscos Trabalhistas a Longo Prazo</v>
      </c>
      <c r="B1784" s="5" t="s">
        <v>464</v>
      </c>
      <c r="C1784" s="6">
        <v>324585406.11000001</v>
      </c>
    </row>
    <row r="1785" spans="1:3" ht="38.25">
      <c r="A1785" t="str">
        <f t="shared" si="28"/>
        <v>2.2.7.1.1.00.00 - Provisão para Riscos Trabalhistas a Longo Prazo - 
 Consolidação</v>
      </c>
      <c r="B1785" s="3" t="s">
        <v>465</v>
      </c>
      <c r="C1785" s="4">
        <v>324585406.11000001</v>
      </c>
    </row>
    <row r="1786" spans="1:3" ht="25.5">
      <c r="A1786" t="str">
        <f t="shared" si="28"/>
        <v>2.2.7.2.0.00.00 - Provisões Matemáticas Previdenciárias a Longo Prazo</v>
      </c>
      <c r="B1786" s="5" t="s">
        <v>466</v>
      </c>
      <c r="C1786" s="6">
        <v>1208428653500.77</v>
      </c>
    </row>
    <row r="1787" spans="1:3" ht="38.25">
      <c r="A1787" t="str">
        <f t="shared" si="28"/>
        <v>2.2.7.2.1.00.00 - Provisões Matemáticas Previdenciárias a Longo 
 Prazo - Consolidação</v>
      </c>
      <c r="B1787" s="3" t="s">
        <v>467</v>
      </c>
      <c r="C1787" s="4">
        <v>1208428653500.77</v>
      </c>
    </row>
    <row r="1788" spans="1:3" ht="25.5">
      <c r="A1788" t="str">
        <f t="shared" si="28"/>
        <v>2.2.7.2.1.01.00 - Plano Financeiro - Provisões de Benefícios 
 Concedidos</v>
      </c>
      <c r="B1788" s="5" t="s">
        <v>468</v>
      </c>
      <c r="C1788" s="6">
        <v>0</v>
      </c>
    </row>
    <row r="1789" spans="1:3" ht="38.25">
      <c r="A1789" t="str">
        <f t="shared" si="28"/>
        <v>2.2.7.2.1.02.00 - Plano Financeiro - Provisões de Benefícios a 
 Conceder</v>
      </c>
      <c r="B1789" s="3" t="s">
        <v>469</v>
      </c>
      <c r="C1789" s="4">
        <v>0</v>
      </c>
    </row>
    <row r="1790" spans="1:3" ht="38.25">
      <c r="A1790" t="str">
        <f t="shared" si="28"/>
        <v>2.2.7.2.1.03.00 - Plano Previdenciário - Provisões de Benefícios 
 Concedidos</v>
      </c>
      <c r="B1790" s="5" t="s">
        <v>470</v>
      </c>
      <c r="C1790" s="6">
        <v>570149603627.83997</v>
      </c>
    </row>
    <row r="1791" spans="1:3" ht="38.25">
      <c r="A1791" t="str">
        <f t="shared" si="28"/>
        <v>2.2.7.2.1.04.00 - Plano Previdenciário - Provisões de Benefícios a 
 Conceder</v>
      </c>
      <c r="B1791" s="3" t="s">
        <v>471</v>
      </c>
      <c r="C1791" s="4">
        <v>638279049872.93005</v>
      </c>
    </row>
    <row r="1792" spans="1:3" ht="25.5">
      <c r="A1792" t="str">
        <f t="shared" si="28"/>
        <v>2.2.7.2.1.05.00 - Plano Previdenciário - Plano de Amortização</v>
      </c>
      <c r="B1792" s="5" t="s">
        <v>472</v>
      </c>
      <c r="C1792" s="6">
        <v>0</v>
      </c>
    </row>
    <row r="1793" spans="1:3" ht="25.5">
      <c r="A1793" t="str">
        <f t="shared" si="28"/>
        <v>2.2.7.2.1.06.00 - Provisões Atuariais para Ajustes do Plano 
 Financeiro</v>
      </c>
      <c r="B1793" s="3" t="s">
        <v>473</v>
      </c>
      <c r="C1793" s="4">
        <v>0</v>
      </c>
    </row>
    <row r="1794" spans="1:3" ht="25.5">
      <c r="A1794" t="str">
        <f t="shared" si="28"/>
        <v>2.2.7.2.1.07.00 - Provisões Atuariais para Ajustes do Plano 
 Previdenciário</v>
      </c>
      <c r="B1794" s="5" t="s">
        <v>474</v>
      </c>
      <c r="C1794" s="6">
        <v>0</v>
      </c>
    </row>
    <row r="1795" spans="1:3">
      <c r="A1795" t="str">
        <f t="shared" si="28"/>
        <v>2.2.7.3.0.00.00 - Provisão para Riscos Fiscais a Longo Prazo</v>
      </c>
      <c r="B1795" s="3" t="s">
        <v>475</v>
      </c>
      <c r="C1795" s="4">
        <v>2908839.35</v>
      </c>
    </row>
    <row r="1796" spans="1:3" ht="25.5">
      <c r="A1796" t="str">
        <f t="shared" si="28"/>
        <v>2.2.7.3.1.00.00 - Provisão para Riscos Fiscais a Longo Prazo - 
 Consolidação</v>
      </c>
      <c r="B1796" s="5" t="s">
        <v>476</v>
      </c>
      <c r="C1796" s="6">
        <v>2908839.35</v>
      </c>
    </row>
    <row r="1797" spans="1:3">
      <c r="A1797" t="str">
        <f t="shared" si="28"/>
        <v>2.2.7.4.0.00.00 - Provisão para Riscos Cíveis a Longo Prazo</v>
      </c>
      <c r="B1797" s="3" t="s">
        <v>477</v>
      </c>
      <c r="C1797" s="4">
        <v>75607516.719999999</v>
      </c>
    </row>
    <row r="1798" spans="1:3" ht="25.5">
      <c r="A1798" t="str">
        <f t="shared" si="28"/>
        <v>2.2.7.4.1.00.00 - Provisão para Riscos Cíveis a Longo Prazo - 
 Consolidação</v>
      </c>
      <c r="B1798" s="5" t="s">
        <v>478</v>
      </c>
      <c r="C1798" s="6">
        <v>75607516.719999999</v>
      </c>
    </row>
    <row r="1799" spans="1:3" ht="25.5">
      <c r="A1799" t="str">
        <f t="shared" si="28"/>
        <v>2.2.7.5.0.00.00 - Provisão para Repartição de Créditos a Longo Prazo</v>
      </c>
      <c r="B1799" s="3" t="s">
        <v>479</v>
      </c>
      <c r="C1799" s="4">
        <v>0</v>
      </c>
    </row>
    <row r="1800" spans="1:3" ht="38.25">
      <c r="A1800" t="str">
        <f t="shared" si="28"/>
        <v>2.2.7.5.3.00.00 - Provisão para Repartição de Créditos a Longo Prazo 
 - Inter OFSS - União</v>
      </c>
      <c r="B1800" s="5" t="s">
        <v>480</v>
      </c>
      <c r="C1800" s="6">
        <v>0</v>
      </c>
    </row>
    <row r="1801" spans="1:3" ht="38.25">
      <c r="A1801" t="str">
        <f t="shared" si="28"/>
        <v>2.2.7.5.4.00.00 - Provisão para Repartição de Créditos a Longo Prazo 
 - Inter OFSS - Estado</v>
      </c>
      <c r="B1801" s="3" t="s">
        <v>481</v>
      </c>
      <c r="C1801" s="4">
        <v>0</v>
      </c>
    </row>
    <row r="1802" spans="1:3" ht="38.25">
      <c r="A1802" t="str">
        <f t="shared" si="28"/>
        <v>2.2.7.5.5.00.00 - Provisão para Repartição de Créditos a Longo Prazo 
 - Inter OFSS - Município</v>
      </c>
      <c r="B1802" s="5" t="s">
        <v>482</v>
      </c>
      <c r="C1802" s="6">
        <v>0</v>
      </c>
    </row>
    <row r="1803" spans="1:3" ht="38.25">
      <c r="A1803" t="str">
        <f t="shared" si="28"/>
        <v>2.2.7.6.0.00.00 - Provisão para Riscos Decorrentes de Contratos de 
 PPP a Longo Prazo</v>
      </c>
      <c r="B1803" s="3" t="s">
        <v>483</v>
      </c>
      <c r="C1803" s="4">
        <v>0</v>
      </c>
    </row>
    <row r="1804" spans="1:3" ht="38.25">
      <c r="A1804" t="str">
        <f t="shared" ref="A1804:A1867" si="29">TRIM(B1804)</f>
        <v>2.2.7.6.1.00.00 - Provisão para Riscos Decorrentes de Contratos de 
 PPP a Longo Prazo - Consolidação OFSS</v>
      </c>
      <c r="B1804" s="5" t="s">
        <v>484</v>
      </c>
      <c r="C1804" s="6">
        <v>0</v>
      </c>
    </row>
    <row r="1805" spans="1:3">
      <c r="A1805" t="str">
        <f t="shared" si="29"/>
        <v>2.2.7.9.0.00.00 - Outras Provisões a Longo Prazo</v>
      </c>
      <c r="B1805" s="3" t="s">
        <v>485</v>
      </c>
      <c r="C1805" s="4">
        <v>32304745152.619999</v>
      </c>
    </row>
    <row r="1806" spans="1:3" ht="25.5">
      <c r="A1806" t="str">
        <f t="shared" si="29"/>
        <v>2.2.7.9.1.00.00 - Outras Provisões a Longo Prazo - Consolidação</v>
      </c>
      <c r="B1806" s="5" t="s">
        <v>486</v>
      </c>
      <c r="C1806" s="6">
        <v>32304745152.619999</v>
      </c>
    </row>
    <row r="1807" spans="1:3">
      <c r="A1807" t="str">
        <f t="shared" si="29"/>
        <v>2.2.8.0.0.00.00 - Demais Obrigações a Longo Prazo</v>
      </c>
      <c r="B1807" s="3" t="s">
        <v>487</v>
      </c>
      <c r="C1807" s="4">
        <v>54193093164.690002</v>
      </c>
    </row>
    <row r="1808" spans="1:3">
      <c r="A1808" t="str">
        <f t="shared" si="29"/>
        <v>2.2.8.1.0.00.00 - Adiantamentos de Clientes a Longo Prazo</v>
      </c>
      <c r="B1808" s="5" t="s">
        <v>488</v>
      </c>
      <c r="C1808" s="6">
        <v>0</v>
      </c>
    </row>
    <row r="1809" spans="1:3" ht="25.5">
      <c r="A1809" t="str">
        <f t="shared" si="29"/>
        <v>2.2.8.1.1.00.00 - Adiantamentos de Clientes a Longo Prazo - 
 Consolidação</v>
      </c>
      <c r="B1809" s="3" t="s">
        <v>489</v>
      </c>
      <c r="C1809" s="4">
        <v>0</v>
      </c>
    </row>
    <row r="1810" spans="1:3" ht="25.5">
      <c r="A1810" t="str">
        <f t="shared" si="29"/>
        <v>2.2.8.2.0.00.00 - Obrigações por Danos a Terceiros a Longo Prazo</v>
      </c>
      <c r="B1810" s="5" t="s">
        <v>490</v>
      </c>
      <c r="C1810" s="6">
        <v>0</v>
      </c>
    </row>
    <row r="1811" spans="1:3" ht="38.25">
      <c r="A1811" t="str">
        <f t="shared" si="29"/>
        <v>2.2.8.2.1.00.00 - Obrigações por Danos a Terceiros a Longo Prazo - 
 Consolidação</v>
      </c>
      <c r="B1811" s="3" t="s">
        <v>491</v>
      </c>
      <c r="C1811" s="4">
        <v>0</v>
      </c>
    </row>
    <row r="1812" spans="1:3" ht="25.5">
      <c r="A1812" t="str">
        <f t="shared" si="29"/>
        <v>2.2.8.3.0.00.00 - Debêntures e Outros Títulos de Dívida a Longo Prazo</v>
      </c>
      <c r="B1812" s="5" t="s">
        <v>492</v>
      </c>
      <c r="C1812" s="6">
        <v>0</v>
      </c>
    </row>
    <row r="1813" spans="1:3" ht="38.25">
      <c r="A1813" t="str">
        <f t="shared" si="29"/>
        <v>2.2.8.3.1.00.00 - Debêntures e Outros Títulos de Dívida a Longo 
 Prazo - Consolidação</v>
      </c>
      <c r="B1813" s="3" t="s">
        <v>493</v>
      </c>
      <c r="C1813" s="4">
        <v>0</v>
      </c>
    </row>
    <row r="1814" spans="1:3">
      <c r="A1814" t="str">
        <f t="shared" si="29"/>
        <v>2.2.8.4.0.00.00 - Adiantamento para Futuro Aumento de Capital</v>
      </c>
      <c r="B1814" s="5" t="s">
        <v>494</v>
      </c>
      <c r="C1814" s="6">
        <v>8929599398.8600006</v>
      </c>
    </row>
    <row r="1815" spans="1:3" ht="38.25">
      <c r="A1815" t="str">
        <f t="shared" si="29"/>
        <v>2.2.8.4.1.00.00 - Adiantamento para Futuro Aumento de Capital - 
 Consolidação</v>
      </c>
      <c r="B1815" s="3" t="s">
        <v>495</v>
      </c>
      <c r="C1815" s="4">
        <v>8929599398.8600006</v>
      </c>
    </row>
    <row r="1816" spans="1:3">
      <c r="A1816" t="str">
        <f t="shared" si="29"/>
        <v>2.2.8.8.0.00.00 - Valores Restituíveis</v>
      </c>
      <c r="B1816" s="5" t="s">
        <v>496</v>
      </c>
      <c r="C1816" s="6">
        <v>36048787892.650002</v>
      </c>
    </row>
    <row r="1817" spans="1:3">
      <c r="A1817" t="str">
        <f t="shared" si="29"/>
        <v>2.2.8.8.1.00.00 - Valores Restituíveis - Consolidação</v>
      </c>
      <c r="B1817" s="3" t="s">
        <v>497</v>
      </c>
      <c r="C1817" s="4">
        <v>36048787892.650002</v>
      </c>
    </row>
    <row r="1818" spans="1:3">
      <c r="A1818" t="str">
        <f t="shared" si="29"/>
        <v>2.2.8.9.0.00.00 - Outras Obrigações a Longo Prazo</v>
      </c>
      <c r="B1818" s="5" t="s">
        <v>498</v>
      </c>
      <c r="C1818" s="6">
        <v>9214705873.1800003</v>
      </c>
    </row>
    <row r="1819" spans="1:3" ht="25.5">
      <c r="A1819" t="str">
        <f t="shared" si="29"/>
        <v>2.2.8.9.1.00.00 - Outras Obrigações a Longo Prazo - Consolidação</v>
      </c>
      <c r="B1819" s="3" t="s">
        <v>499</v>
      </c>
      <c r="C1819" s="4">
        <v>9214705873.1800003</v>
      </c>
    </row>
    <row r="1820" spans="1:3">
      <c r="A1820" t="str">
        <f t="shared" si="29"/>
        <v>2.2.9.0.0.00.00 - Resultado Diferido</v>
      </c>
      <c r="B1820" s="5" t="s">
        <v>500</v>
      </c>
      <c r="C1820" s="6">
        <v>3685706869.1900001</v>
      </c>
    </row>
    <row r="1821" spans="1:3">
      <c r="A1821" t="str">
        <f t="shared" si="29"/>
        <v>2.2.9.1.0.00.00 - Variação Patrimonial Aumentativa (VPA) Diferida</v>
      </c>
      <c r="B1821" s="3" t="s">
        <v>501</v>
      </c>
      <c r="C1821" s="4">
        <v>3707132801.6799998</v>
      </c>
    </row>
    <row r="1822" spans="1:3" ht="25.5">
      <c r="A1822" t="str">
        <f t="shared" si="29"/>
        <v>2.2.9.1.1.00.00 - Variação Patrimonial Aumentativa Diferida - 
 Consolidação</v>
      </c>
      <c r="B1822" s="5" t="s">
        <v>502</v>
      </c>
      <c r="C1822" s="6">
        <v>3707132801.6799998</v>
      </c>
    </row>
    <row r="1823" spans="1:3">
      <c r="A1823" t="str">
        <f t="shared" si="29"/>
        <v>2.2.9.2.0.00.00 - (-) Custo Diferido</v>
      </c>
      <c r="B1823" s="3" t="s">
        <v>503</v>
      </c>
      <c r="C1823" s="4">
        <v>21425932.489999998</v>
      </c>
    </row>
    <row r="1824" spans="1:3">
      <c r="A1824" t="str">
        <f t="shared" si="29"/>
        <v>2.2.9.2.1.00.00 - (-) Custo Diferido - Consolidação</v>
      </c>
      <c r="B1824" s="5" t="s">
        <v>504</v>
      </c>
      <c r="C1824" s="6">
        <v>21425932.489999998</v>
      </c>
    </row>
    <row r="1825" spans="1:3">
      <c r="A1825" t="str">
        <f t="shared" si="29"/>
        <v>2.3.0.0.0.00.00 - Patrimônio Liquido</v>
      </c>
      <c r="B1825" s="3" t="s">
        <v>505</v>
      </c>
      <c r="C1825" s="4">
        <v>118084926750.49998</v>
      </c>
    </row>
    <row r="1826" spans="1:3">
      <c r="A1826" t="str">
        <f t="shared" si="29"/>
        <v>2.3.1.0.0.00.00 - Patrimônio Social e Capital Social</v>
      </c>
      <c r="B1826" s="5" t="s">
        <v>506</v>
      </c>
      <c r="C1826" s="6">
        <v>20519486344.380001</v>
      </c>
    </row>
    <row r="1827" spans="1:3">
      <c r="A1827" t="str">
        <f t="shared" si="29"/>
        <v>2.3.1.1.0.00.00 - Patrimônio Social</v>
      </c>
      <c r="B1827" s="3" t="s">
        <v>507</v>
      </c>
      <c r="C1827" s="4">
        <v>0</v>
      </c>
    </row>
    <row r="1828" spans="1:3">
      <c r="A1828" t="str">
        <f t="shared" si="29"/>
        <v>2.3.1.1.1.00.00 - Patrimônio Social - Consolidação</v>
      </c>
      <c r="B1828" s="5" t="s">
        <v>508</v>
      </c>
      <c r="C1828" s="6">
        <v>0</v>
      </c>
    </row>
    <row r="1829" spans="1:3">
      <c r="A1829" t="str">
        <f t="shared" si="29"/>
        <v>2.3.1.2.0.00.00 - Capital Social Realizado</v>
      </c>
      <c r="B1829" s="3" t="s">
        <v>509</v>
      </c>
      <c r="C1829" s="4">
        <v>20519486344.380001</v>
      </c>
    </row>
    <row r="1830" spans="1:3">
      <c r="A1830" t="str">
        <f t="shared" si="29"/>
        <v>2.3.1.2.1.00.00 - Capital Social Realizado - Consolidação</v>
      </c>
      <c r="B1830" s="5" t="s">
        <v>510</v>
      </c>
      <c r="C1830" s="6">
        <v>20519486344.380001</v>
      </c>
    </row>
    <row r="1831" spans="1:3">
      <c r="A1831" t="str">
        <f t="shared" si="29"/>
        <v>2.3.1.2.2.00.00 - Capital Social Realizado - Intra OFSS</v>
      </c>
      <c r="B1831" s="3" t="s">
        <v>511</v>
      </c>
      <c r="C1831" s="4">
        <v>0</v>
      </c>
    </row>
    <row r="1832" spans="1:3">
      <c r="A1832" t="str">
        <f t="shared" si="29"/>
        <v>2.3.1.2.3.00.00 - Capital Social Realizado - Inter OFSS - União</v>
      </c>
      <c r="B1832" s="5" t="s">
        <v>512</v>
      </c>
      <c r="C1832" s="6">
        <v>0</v>
      </c>
    </row>
    <row r="1833" spans="1:3" ht="25.5">
      <c r="A1833" t="str">
        <f t="shared" si="29"/>
        <v>2.3.1.2.4.00.00 - Capital Social Realizado - Inter OFSS - Estado</v>
      </c>
      <c r="B1833" s="3" t="s">
        <v>513</v>
      </c>
      <c r="C1833" s="4">
        <v>0</v>
      </c>
    </row>
    <row r="1834" spans="1:3" ht="25.5">
      <c r="A1834" t="str">
        <f t="shared" si="29"/>
        <v>2.3.1.2.5.00.00 - Capital Social Realizado - Inter OFSS - Município</v>
      </c>
      <c r="B1834" s="5" t="s">
        <v>514</v>
      </c>
      <c r="C1834" s="6">
        <v>0</v>
      </c>
    </row>
    <row r="1835" spans="1:3">
      <c r="A1835" t="str">
        <f t="shared" si="29"/>
        <v>2.3.2.0.0.00.00 - Adiantamento para Futuro Aumento de Capital</v>
      </c>
      <c r="B1835" s="3" t="s">
        <v>515</v>
      </c>
      <c r="C1835" s="4">
        <v>1797094118.8399999</v>
      </c>
    </row>
    <row r="1836" spans="1:3" ht="25.5">
      <c r="A1836" t="str">
        <f t="shared" si="29"/>
        <v>2.3.2.0.1.00.00 - Adiantamento para Futuro Aumento de Capital - 
 Consolidação</v>
      </c>
      <c r="B1836" s="5" t="s">
        <v>516</v>
      </c>
      <c r="C1836" s="6">
        <v>1797094118.8399999</v>
      </c>
    </row>
    <row r="1837" spans="1:3" ht="38.25">
      <c r="A1837" t="str">
        <f t="shared" si="29"/>
        <v>2.3.2.0.2.00.00 - Adiantamento para Futuro Aumento de Capital - Intra 
 OFSS</v>
      </c>
      <c r="B1837" s="3" t="s">
        <v>517</v>
      </c>
      <c r="C1837" s="4">
        <v>0</v>
      </c>
    </row>
    <row r="1838" spans="1:3" ht="38.25">
      <c r="A1838" t="str">
        <f t="shared" si="29"/>
        <v>2.3.2.0.3.00.00 - Adiantamento para Futuro Aumento de Capital - Inter 
 OFSS - União</v>
      </c>
      <c r="B1838" s="5" t="s">
        <v>518</v>
      </c>
      <c r="C1838" s="6">
        <v>0</v>
      </c>
    </row>
    <row r="1839" spans="1:3" ht="38.25">
      <c r="A1839" t="str">
        <f t="shared" si="29"/>
        <v>2.3.2.0.4.00.00 - Adiantamento para Futuro Aumento de Capital - Inter 
 OFSS - Estado</v>
      </c>
      <c r="B1839" s="3" t="s">
        <v>519</v>
      </c>
      <c r="C1839" s="4">
        <v>0</v>
      </c>
    </row>
    <row r="1840" spans="1:3" ht="38.25">
      <c r="A1840" t="str">
        <f t="shared" si="29"/>
        <v>2.3.2.0.5.00.00 - Adiantamento para Futuro Aumento de Capital - Inter 
 OFSS - Município</v>
      </c>
      <c r="B1840" s="5" t="s">
        <v>520</v>
      </c>
      <c r="C1840" s="6">
        <v>0</v>
      </c>
    </row>
    <row r="1841" spans="1:3">
      <c r="A1841" t="str">
        <f t="shared" si="29"/>
        <v>2.3.3.0.0.00.00 - Reservas de Capital</v>
      </c>
      <c r="B1841" s="3" t="s">
        <v>521</v>
      </c>
      <c r="C1841" s="4">
        <v>300579889.50999999</v>
      </c>
    </row>
    <row r="1842" spans="1:3">
      <c r="A1842" t="str">
        <f t="shared" si="29"/>
        <v>2.3.3.1.0.00.00 - Ágio na Emissão de Ações</v>
      </c>
      <c r="B1842" s="5" t="s">
        <v>522</v>
      </c>
      <c r="C1842" s="6">
        <v>0</v>
      </c>
    </row>
    <row r="1843" spans="1:3">
      <c r="A1843" t="str">
        <f t="shared" si="29"/>
        <v>2.3.3.1.1.00.00 - Ágio na Emissão de Ações - Consolidação</v>
      </c>
      <c r="B1843" s="3" t="s">
        <v>523</v>
      </c>
      <c r="C1843" s="4">
        <v>0</v>
      </c>
    </row>
    <row r="1844" spans="1:3">
      <c r="A1844" t="str">
        <f t="shared" si="29"/>
        <v>2.3.3.1.2.00.00 - Ágio na Emissão de Ações - Intra OFSS</v>
      </c>
      <c r="B1844" s="5" t="s">
        <v>524</v>
      </c>
      <c r="C1844" s="6">
        <v>0</v>
      </c>
    </row>
    <row r="1845" spans="1:3" ht="25.5">
      <c r="A1845" t="str">
        <f t="shared" si="29"/>
        <v>2.3.3.1.3.00.00 - Ágio na Emissão de Ações - Inter OFSS - União</v>
      </c>
      <c r="B1845" s="3" t="s">
        <v>525</v>
      </c>
      <c r="C1845" s="4">
        <v>0</v>
      </c>
    </row>
    <row r="1846" spans="1:3" ht="25.5">
      <c r="A1846" t="str">
        <f t="shared" si="29"/>
        <v>2.3.3.1.4.00.00 - Ágio na Emissão de Ações - Inter OFSS - Estado</v>
      </c>
      <c r="B1846" s="5" t="s">
        <v>526</v>
      </c>
      <c r="C1846" s="6">
        <v>0</v>
      </c>
    </row>
    <row r="1847" spans="1:3" ht="25.5">
      <c r="A1847" t="str">
        <f t="shared" si="29"/>
        <v>2.3.3.1.5.00.00 - Ágio na Emissão de Ações - Inter OFSS - Município</v>
      </c>
      <c r="B1847" s="3" t="s">
        <v>527</v>
      </c>
      <c r="C1847" s="4">
        <v>0</v>
      </c>
    </row>
    <row r="1848" spans="1:3">
      <c r="A1848" t="str">
        <f t="shared" si="29"/>
        <v>2.3.3.2.0.00.00 - Alienação de Partes Beneficiarias</v>
      </c>
      <c r="B1848" s="5" t="s">
        <v>528</v>
      </c>
      <c r="C1848" s="6">
        <v>0</v>
      </c>
    </row>
    <row r="1849" spans="1:3" ht="25.5">
      <c r="A1849" t="str">
        <f t="shared" si="29"/>
        <v>2.3.3.2.1.00.00 - Alienação de Partes Beneficiarias - Consolidação</v>
      </c>
      <c r="B1849" s="3" t="s">
        <v>529</v>
      </c>
      <c r="C1849" s="4">
        <v>0</v>
      </c>
    </row>
    <row r="1850" spans="1:3" ht="25.5">
      <c r="A1850" t="str">
        <f t="shared" si="29"/>
        <v>2.3.3.2.2.00.00 - Alienação de Partes Beneficiarias - Intra OFSS</v>
      </c>
      <c r="B1850" s="5" t="s">
        <v>530</v>
      </c>
      <c r="C1850" s="6">
        <v>0</v>
      </c>
    </row>
    <row r="1851" spans="1:3" ht="38.25">
      <c r="A1851" t="str">
        <f t="shared" si="29"/>
        <v>2.3.3.2.3.00.00 - Alienação de Partes Beneficiarias - Inter OFSS - 
 União</v>
      </c>
      <c r="B1851" s="3" t="s">
        <v>531</v>
      </c>
      <c r="C1851" s="4">
        <v>0</v>
      </c>
    </row>
    <row r="1852" spans="1:3" ht="38.25">
      <c r="A1852" t="str">
        <f t="shared" si="29"/>
        <v>2.3.3.2.4.00.00 - Alienação de Partes Beneficiarias - Inter OFSS - 
 Estado</v>
      </c>
      <c r="B1852" s="5" t="s">
        <v>532</v>
      </c>
      <c r="C1852" s="6">
        <v>0</v>
      </c>
    </row>
    <row r="1853" spans="1:3" ht="38.25">
      <c r="A1853" t="str">
        <f t="shared" si="29"/>
        <v>2.3.3.2.5.00.00 - Alienação de Partes Beneficiarias - Inter OFSS - 
 Município</v>
      </c>
      <c r="B1853" s="3" t="s">
        <v>533</v>
      </c>
      <c r="C1853" s="4">
        <v>0</v>
      </c>
    </row>
    <row r="1854" spans="1:3">
      <c r="A1854" t="str">
        <f t="shared" si="29"/>
        <v>2.3.3.3.0.00.00 - Alienação de Bônus de Subscrição</v>
      </c>
      <c r="B1854" s="5" t="s">
        <v>534</v>
      </c>
      <c r="C1854" s="6">
        <v>0</v>
      </c>
    </row>
    <row r="1855" spans="1:3" ht="25.5">
      <c r="A1855" t="str">
        <f t="shared" si="29"/>
        <v>2.3.3.3.1.00.00 - Alienação de Bônus de Subscrição - Consolidação</v>
      </c>
      <c r="B1855" s="3" t="s">
        <v>535</v>
      </c>
      <c r="C1855" s="4">
        <v>0</v>
      </c>
    </row>
    <row r="1856" spans="1:3" ht="25.5">
      <c r="A1856" t="str">
        <f t="shared" si="29"/>
        <v>2.3.3.3.2.00.00 - Alienação de Bônus de Subscrição - Intra OFSS</v>
      </c>
      <c r="B1856" s="5" t="s">
        <v>536</v>
      </c>
      <c r="C1856" s="6">
        <v>0</v>
      </c>
    </row>
    <row r="1857" spans="1:3" ht="38.25">
      <c r="A1857" t="str">
        <f t="shared" si="29"/>
        <v>2.3.3.3.3.00.00 - Alienação de Bônus de Subscrição - Inter OFSS - 
 União</v>
      </c>
      <c r="B1857" s="3" t="s">
        <v>537</v>
      </c>
      <c r="C1857" s="4">
        <v>0</v>
      </c>
    </row>
    <row r="1858" spans="1:3" ht="38.25">
      <c r="A1858" t="str">
        <f t="shared" si="29"/>
        <v>2.3.3.3.4.00.00 - Alienação de Bônus de Subscrição - Inter OFSS - 
 Estado</v>
      </c>
      <c r="B1858" s="5" t="s">
        <v>538</v>
      </c>
      <c r="C1858" s="6">
        <v>0</v>
      </c>
    </row>
    <row r="1859" spans="1:3" ht="38.25">
      <c r="A1859" t="str">
        <f t="shared" si="29"/>
        <v>2.3.3.3.5.00.00 - Alienação de Bônus de Subscrição - Inter OFSS - 
 Município</v>
      </c>
      <c r="B1859" s="3" t="s">
        <v>539</v>
      </c>
      <c r="C1859" s="4">
        <v>0</v>
      </c>
    </row>
    <row r="1860" spans="1:3">
      <c r="A1860" t="str">
        <f t="shared" si="29"/>
        <v>2.3.3.4.0.00.00 - Correção Monetária do Capital Realizado</v>
      </c>
      <c r="B1860" s="5" t="s">
        <v>540</v>
      </c>
      <c r="C1860" s="6">
        <v>0.23</v>
      </c>
    </row>
    <row r="1861" spans="1:3" ht="25.5">
      <c r="A1861" t="str">
        <f t="shared" si="29"/>
        <v>2.3.3.4.1.00.00 - Correção Monetária do Capital Realizado - 
 Consolidação</v>
      </c>
      <c r="B1861" s="3" t="s">
        <v>541</v>
      </c>
      <c r="C1861" s="4">
        <v>0.23</v>
      </c>
    </row>
    <row r="1862" spans="1:3" ht="38.25">
      <c r="A1862" t="str">
        <f t="shared" si="29"/>
        <v>2.3.3.4.2.00.00 - Correção Monetária do Capital Realizado - Intra 
 OFSS</v>
      </c>
      <c r="B1862" s="5" t="s">
        <v>542</v>
      </c>
      <c r="C1862" s="6">
        <v>0</v>
      </c>
    </row>
    <row r="1863" spans="1:3" ht="38.25">
      <c r="A1863" t="str">
        <f t="shared" si="29"/>
        <v>2.3.3.4.3.00.00 - Correção Monetária do Capital Realizado - Inter 
 OFSS - União</v>
      </c>
      <c r="B1863" s="3" t="s">
        <v>543</v>
      </c>
      <c r="C1863" s="4">
        <v>0</v>
      </c>
    </row>
    <row r="1864" spans="1:3" ht="38.25">
      <c r="A1864" t="str">
        <f t="shared" si="29"/>
        <v>2.3.3.4.4.00.00 - Correção Monetária do Capital Realizado - Inter 
 OFSS - Estado</v>
      </c>
      <c r="B1864" s="5" t="s">
        <v>544</v>
      </c>
      <c r="C1864" s="6">
        <v>0</v>
      </c>
    </row>
    <row r="1865" spans="1:3" ht="38.25">
      <c r="A1865" t="str">
        <f t="shared" si="29"/>
        <v>2.3.3.4.5.00.00 - Correção Monetária do Capital Realizado - Inter 
 OFSS - Município</v>
      </c>
      <c r="B1865" s="3" t="s">
        <v>545</v>
      </c>
      <c r="C1865" s="4">
        <v>0</v>
      </c>
    </row>
    <row r="1866" spans="1:3">
      <c r="A1866" t="str">
        <f t="shared" si="29"/>
        <v>2.3.3.9.0.00.00 - Outras Reservas de Capital</v>
      </c>
      <c r="B1866" s="5" t="s">
        <v>546</v>
      </c>
      <c r="C1866" s="6">
        <v>300579889.27999997</v>
      </c>
    </row>
    <row r="1867" spans="1:3">
      <c r="A1867" t="str">
        <f t="shared" si="29"/>
        <v>2.3.3.9.1.00.00 - Outras Reservas de Capital - Consolidação</v>
      </c>
      <c r="B1867" s="3" t="s">
        <v>547</v>
      </c>
      <c r="C1867" s="4">
        <v>300579889.27999997</v>
      </c>
    </row>
    <row r="1868" spans="1:3">
      <c r="A1868" t="str">
        <f t="shared" ref="A1868:A1931" si="30">TRIM(B1868)</f>
        <v>2.3.3.9.2.00.00 - Outras Reservas de Capital - Intra OFSS</v>
      </c>
      <c r="B1868" s="5" t="s">
        <v>548</v>
      </c>
      <c r="C1868" s="6">
        <v>0</v>
      </c>
    </row>
    <row r="1869" spans="1:3" ht="25.5">
      <c r="A1869" t="str">
        <f t="shared" si="30"/>
        <v>2.3.3.9.3.00.00 - Outras Reservas de Capital - Inter OFSS - União</v>
      </c>
      <c r="B1869" s="3" t="s">
        <v>549</v>
      </c>
      <c r="C1869" s="4">
        <v>0</v>
      </c>
    </row>
    <row r="1870" spans="1:3" ht="25.5">
      <c r="A1870" t="str">
        <f t="shared" si="30"/>
        <v>2.3.3.9.4.00.00 - Outras Reservas de Capital - Inter OFSS - Estado</v>
      </c>
      <c r="B1870" s="5" t="s">
        <v>550</v>
      </c>
      <c r="C1870" s="6">
        <v>0</v>
      </c>
    </row>
    <row r="1871" spans="1:3" ht="25.5">
      <c r="A1871" t="str">
        <f t="shared" si="30"/>
        <v>2.3.3.9.5.00.00 - Outras Reservas de Capital - Inter OFSS - 
 Município</v>
      </c>
      <c r="B1871" s="3" t="s">
        <v>551</v>
      </c>
      <c r="C1871" s="4">
        <v>0</v>
      </c>
    </row>
    <row r="1872" spans="1:3">
      <c r="A1872" t="str">
        <f t="shared" si="30"/>
        <v>2.3.4.0.0.00.00 - Ajustes de Avaliação Patrimonial</v>
      </c>
      <c r="B1872" s="5" t="s">
        <v>552</v>
      </c>
      <c r="C1872" s="6">
        <v>269694429.62</v>
      </c>
    </row>
    <row r="1873" spans="1:3">
      <c r="A1873" t="str">
        <f t="shared" si="30"/>
        <v>2.3.4.1.0.00.00 - Ajustes de Avaliação Patrimonial de Ativos</v>
      </c>
      <c r="B1873" s="3" t="s">
        <v>553</v>
      </c>
      <c r="C1873" s="4">
        <v>269694429.62</v>
      </c>
    </row>
    <row r="1874" spans="1:3" ht="25.5">
      <c r="A1874" t="str">
        <f t="shared" si="30"/>
        <v>2.3.4.1.1.00.00 - Ajustes de Avaliação Patrimonial de Ativos - 
 Consolidação</v>
      </c>
      <c r="B1874" s="5" t="s">
        <v>554</v>
      </c>
      <c r="C1874" s="6">
        <v>269694429.62</v>
      </c>
    </row>
    <row r="1875" spans="1:3">
      <c r="A1875" t="str">
        <f t="shared" si="30"/>
        <v>2.3.4.2.0.00.00 - Ajustes de Avaliação Patrimonial de Passivos</v>
      </c>
      <c r="B1875" s="3" t="s">
        <v>555</v>
      </c>
      <c r="C1875" s="4">
        <v>0</v>
      </c>
    </row>
    <row r="1876" spans="1:3" ht="38.25">
      <c r="A1876" t="str">
        <f t="shared" si="30"/>
        <v>2.3.4.2.1.00.00 - Ajustes de Avaliação Patrimonial de Passivos - 
 Consolidação</v>
      </c>
      <c r="B1876" s="5" t="s">
        <v>556</v>
      </c>
      <c r="C1876" s="6">
        <v>0</v>
      </c>
    </row>
    <row r="1877" spans="1:3">
      <c r="A1877" t="str">
        <f t="shared" si="30"/>
        <v>2.3.5.0.0.00.00 - Reservas de Lucros</v>
      </c>
      <c r="B1877" s="3" t="s">
        <v>557</v>
      </c>
      <c r="C1877" s="4">
        <v>283707783.01999998</v>
      </c>
    </row>
    <row r="1878" spans="1:3">
      <c r="A1878" t="str">
        <f t="shared" si="30"/>
        <v>2.3.5.1.0.00.00 - Reserva Legal</v>
      </c>
      <c r="B1878" s="5" t="s">
        <v>558</v>
      </c>
      <c r="C1878" s="6">
        <v>37141221.100000001</v>
      </c>
    </row>
    <row r="1879" spans="1:3">
      <c r="A1879" t="str">
        <f t="shared" si="30"/>
        <v>2.3.5.1.1.00.00 - Reserva Legal - Consolidação</v>
      </c>
      <c r="B1879" s="3" t="s">
        <v>559</v>
      </c>
      <c r="C1879" s="4">
        <v>37141221.100000001</v>
      </c>
    </row>
    <row r="1880" spans="1:3">
      <c r="A1880" t="str">
        <f t="shared" si="30"/>
        <v>2.3.5.1.2.00.00 - Reserva Legal - Intra OFSS</v>
      </c>
      <c r="B1880" s="5" t="s">
        <v>560</v>
      </c>
      <c r="C1880" s="6">
        <v>0</v>
      </c>
    </row>
    <row r="1881" spans="1:3">
      <c r="A1881" t="str">
        <f t="shared" si="30"/>
        <v>2.3.5.1.3.00.00 - Reserva Legal - Inter OFSS - União</v>
      </c>
      <c r="B1881" s="3" t="s">
        <v>561</v>
      </c>
      <c r="C1881" s="4">
        <v>0</v>
      </c>
    </row>
    <row r="1882" spans="1:3">
      <c r="A1882" t="str">
        <f t="shared" si="30"/>
        <v>2.3.5.1.4.00.00 - Reserva Legal - Inter OFSS - Estado</v>
      </c>
      <c r="B1882" s="5" t="s">
        <v>562</v>
      </c>
      <c r="C1882" s="6">
        <v>0</v>
      </c>
    </row>
    <row r="1883" spans="1:3">
      <c r="A1883" t="str">
        <f t="shared" si="30"/>
        <v>2.3.5.1.5.00.00 - Reserva Legal - Inter OFSS - Município</v>
      </c>
      <c r="B1883" s="3" t="s">
        <v>563</v>
      </c>
      <c r="C1883" s="4">
        <v>0</v>
      </c>
    </row>
    <row r="1884" spans="1:3">
      <c r="A1884" t="str">
        <f t="shared" si="30"/>
        <v>2.3.5.2.0.00.00 - Reservas Estatutárias</v>
      </c>
      <c r="B1884" s="5" t="s">
        <v>564</v>
      </c>
      <c r="C1884" s="6">
        <v>0.8</v>
      </c>
    </row>
    <row r="1885" spans="1:3">
      <c r="A1885" t="str">
        <f t="shared" si="30"/>
        <v>2.3.5.2.1.00.00 - Reservas Estatutárias - Consolidação</v>
      </c>
      <c r="B1885" s="3" t="s">
        <v>565</v>
      </c>
      <c r="C1885" s="4">
        <v>0.8</v>
      </c>
    </row>
    <row r="1886" spans="1:3">
      <c r="A1886" t="str">
        <f t="shared" si="30"/>
        <v>2.3.5.2.2.00.00 - Reservas Estatutárias - Intra OFSS</v>
      </c>
      <c r="B1886" s="5" t="s">
        <v>566</v>
      </c>
      <c r="C1886" s="6">
        <v>0</v>
      </c>
    </row>
    <row r="1887" spans="1:3">
      <c r="A1887" t="str">
        <f t="shared" si="30"/>
        <v>2.3.5.2.3.00.00 - Reservas Estatutárias - Inter OFSS - União</v>
      </c>
      <c r="B1887" s="3" t="s">
        <v>567</v>
      </c>
      <c r="C1887" s="4">
        <v>0</v>
      </c>
    </row>
    <row r="1888" spans="1:3">
      <c r="A1888" t="str">
        <f t="shared" si="30"/>
        <v>2.3.5.2.4.00.00 - Reservas Estatutárias - Inter OFSS - Estado</v>
      </c>
      <c r="B1888" s="5" t="s">
        <v>568</v>
      </c>
      <c r="C1888" s="6">
        <v>0</v>
      </c>
    </row>
    <row r="1889" spans="1:3" ht="25.5">
      <c r="A1889" t="str">
        <f t="shared" si="30"/>
        <v>2.3.5.2.5.00.00 - Reservas Estatutárias - Inter OFSS - Município</v>
      </c>
      <c r="B1889" s="3" t="s">
        <v>569</v>
      </c>
      <c r="C1889" s="4">
        <v>0</v>
      </c>
    </row>
    <row r="1890" spans="1:3">
      <c r="A1890" t="str">
        <f t="shared" si="30"/>
        <v>2.3.5.3.0.00.00 - Reserva para Contingencias</v>
      </c>
      <c r="B1890" s="5" t="s">
        <v>570</v>
      </c>
      <c r="C1890" s="6">
        <v>0</v>
      </c>
    </row>
    <row r="1891" spans="1:3">
      <c r="A1891" t="str">
        <f t="shared" si="30"/>
        <v>2.3.5.3.1.00.00 - Reserva para Contingencias - Consolidação</v>
      </c>
      <c r="B1891" s="3" t="s">
        <v>571</v>
      </c>
      <c r="C1891" s="4">
        <v>0</v>
      </c>
    </row>
    <row r="1892" spans="1:3">
      <c r="A1892" t="str">
        <f t="shared" si="30"/>
        <v>2.3.5.3.2.00.00 - Reserva para Contingencias - Intra OFSS</v>
      </c>
      <c r="B1892" s="5" t="s">
        <v>572</v>
      </c>
      <c r="C1892" s="6">
        <v>0</v>
      </c>
    </row>
    <row r="1893" spans="1:3" ht="25.5">
      <c r="A1893" t="str">
        <f t="shared" si="30"/>
        <v>2.3.5.3.3.00.00 - Reserva para Contingencias - Inter OFSS - União</v>
      </c>
      <c r="B1893" s="3" t="s">
        <v>573</v>
      </c>
      <c r="C1893" s="4">
        <v>0</v>
      </c>
    </row>
    <row r="1894" spans="1:3" ht="25.5">
      <c r="A1894" t="str">
        <f t="shared" si="30"/>
        <v>2.3.5.3.4.00.00 - Reserva para Contingencias - Inter OFSS - Estado</v>
      </c>
      <c r="B1894" s="5" t="s">
        <v>574</v>
      </c>
      <c r="C1894" s="6">
        <v>0</v>
      </c>
    </row>
    <row r="1895" spans="1:3" ht="25.5">
      <c r="A1895" t="str">
        <f t="shared" si="30"/>
        <v>2.3.5.3.5.00.00 - Reserva para Contingencias - Inter OFSS - 
 Município</v>
      </c>
      <c r="B1895" s="3" t="s">
        <v>575</v>
      </c>
      <c r="C1895" s="4">
        <v>0</v>
      </c>
    </row>
    <row r="1896" spans="1:3">
      <c r="A1896" t="str">
        <f t="shared" si="30"/>
        <v>2.3.5.4.0.00.00 - Reserva de Incentivos Fiscais</v>
      </c>
      <c r="B1896" s="5" t="s">
        <v>576</v>
      </c>
      <c r="C1896" s="6">
        <v>145184583.31999999</v>
      </c>
    </row>
    <row r="1897" spans="1:3">
      <c r="A1897" t="str">
        <f t="shared" si="30"/>
        <v>2.3.5.4.1.00.00 - Reserva de Incentivos Fiscais - Consolidação</v>
      </c>
      <c r="B1897" s="3" t="s">
        <v>577</v>
      </c>
      <c r="C1897" s="4">
        <v>145184583.31999999</v>
      </c>
    </row>
    <row r="1898" spans="1:3">
      <c r="A1898" t="str">
        <f t="shared" si="30"/>
        <v>2.3.5.4.2.00.00 - Reserva de Incentivos Fiscais - Intra OFSS</v>
      </c>
      <c r="B1898" s="5" t="s">
        <v>578</v>
      </c>
      <c r="C1898" s="6">
        <v>0</v>
      </c>
    </row>
    <row r="1899" spans="1:3" ht="25.5">
      <c r="A1899" t="str">
        <f t="shared" si="30"/>
        <v>2.3.5.4.3.00.00 - Reserva de Incentivos Fiscais - Inter OFSS - União</v>
      </c>
      <c r="B1899" s="3" t="s">
        <v>579</v>
      </c>
      <c r="C1899" s="4">
        <v>0</v>
      </c>
    </row>
    <row r="1900" spans="1:3" ht="25.5">
      <c r="A1900" t="str">
        <f t="shared" si="30"/>
        <v>2.3.5.4.4.00.00 - Reserva de Incentivos Fiscais - Inter OFSS - 
 Estado</v>
      </c>
      <c r="B1900" s="5" t="s">
        <v>580</v>
      </c>
      <c r="C1900" s="6">
        <v>0</v>
      </c>
    </row>
    <row r="1901" spans="1:3" ht="25.5">
      <c r="A1901" t="str">
        <f t="shared" si="30"/>
        <v>2.3.5.4.5.00.00 - Reserva de Incentivos Fiscais - Inter OFSS - 
 Município</v>
      </c>
      <c r="B1901" s="3" t="s">
        <v>581</v>
      </c>
      <c r="C1901" s="4">
        <v>0</v>
      </c>
    </row>
    <row r="1902" spans="1:3">
      <c r="A1902" t="str">
        <f t="shared" si="30"/>
        <v>2.3.5.5.0.00.00 - Reservas de Lucros para Expansão</v>
      </c>
      <c r="B1902" s="5" t="s">
        <v>582</v>
      </c>
      <c r="C1902" s="6">
        <v>88520313.150000006</v>
      </c>
    </row>
    <row r="1903" spans="1:3" ht="25.5">
      <c r="A1903" t="str">
        <f t="shared" si="30"/>
        <v>2.3.5.5.1.00.00 - Reservas de Lucros para Expansão - Consolidação</v>
      </c>
      <c r="B1903" s="3" t="s">
        <v>583</v>
      </c>
      <c r="C1903" s="4">
        <v>88520313.150000006</v>
      </c>
    </row>
    <row r="1904" spans="1:3" ht="25.5">
      <c r="A1904" t="str">
        <f t="shared" si="30"/>
        <v>2.3.5.5.2.00.00 - Reservas de Lucros para Expansão - Intra OFSS</v>
      </c>
      <c r="B1904" s="5" t="s">
        <v>584</v>
      </c>
      <c r="C1904" s="6">
        <v>0</v>
      </c>
    </row>
    <row r="1905" spans="1:3" ht="38.25">
      <c r="A1905" t="str">
        <f t="shared" si="30"/>
        <v>2.3.5.5.3.00.00 - Reservas de Lucros para Expansão - Inter OFSS - 
 União</v>
      </c>
      <c r="B1905" s="3" t="s">
        <v>585</v>
      </c>
      <c r="C1905" s="4">
        <v>0</v>
      </c>
    </row>
    <row r="1906" spans="1:3" ht="38.25">
      <c r="A1906" t="str">
        <f t="shared" si="30"/>
        <v>2.3.5.5.4.00.00 - Reservas de Lucros para Expansão - Inter OFSS 
 –Estado</v>
      </c>
      <c r="B1906" s="5" t="s">
        <v>586</v>
      </c>
      <c r="C1906" s="6">
        <v>0</v>
      </c>
    </row>
    <row r="1907" spans="1:3" ht="38.25">
      <c r="A1907" t="str">
        <f t="shared" si="30"/>
        <v>2.3.5.5.5.00.00 - Reservas de Lucros para Expansão - Inter OFSS - 
 Município</v>
      </c>
      <c r="B1907" s="3" t="s">
        <v>587</v>
      </c>
      <c r="C1907" s="4">
        <v>0</v>
      </c>
    </row>
    <row r="1908" spans="1:3">
      <c r="A1908" t="str">
        <f t="shared" si="30"/>
        <v>2.3.5.6.0.00.00 - Reserva de Lucros a Realizar</v>
      </c>
      <c r="B1908" s="5" t="s">
        <v>588</v>
      </c>
      <c r="C1908" s="6">
        <v>12861664.65</v>
      </c>
    </row>
    <row r="1909" spans="1:3">
      <c r="A1909" t="str">
        <f t="shared" si="30"/>
        <v>2.3.5.6.1.00.00 - Reserva de Lucros a Realizar- Consolidação</v>
      </c>
      <c r="B1909" s="3" t="s">
        <v>589</v>
      </c>
      <c r="C1909" s="4">
        <v>12861664.65</v>
      </c>
    </row>
    <row r="1910" spans="1:3">
      <c r="A1910" t="str">
        <f t="shared" si="30"/>
        <v>2.3.5.6.2.00.00 - Reserva de Lucros a Realizar- Intra OFSS</v>
      </c>
      <c r="B1910" s="5" t="s">
        <v>590</v>
      </c>
      <c r="C1910" s="6">
        <v>0</v>
      </c>
    </row>
    <row r="1911" spans="1:3" ht="25.5">
      <c r="A1911" t="str">
        <f t="shared" si="30"/>
        <v>2.3.5.6.3.00.00 - Reserva de Lucros a Realizar- Inter OFSS - União</v>
      </c>
      <c r="B1911" s="3" t="s">
        <v>591</v>
      </c>
      <c r="C1911" s="4">
        <v>0</v>
      </c>
    </row>
    <row r="1912" spans="1:3" ht="25.5">
      <c r="A1912" t="str">
        <f t="shared" si="30"/>
        <v>2.3.5.6.4.00.00 - Reserva de Lucros a Realizar- Inter OFSS - Estado</v>
      </c>
      <c r="B1912" s="5" t="s">
        <v>592</v>
      </c>
      <c r="C1912" s="6">
        <v>0</v>
      </c>
    </row>
    <row r="1913" spans="1:3" ht="25.5">
      <c r="A1913" t="str">
        <f t="shared" si="30"/>
        <v>2.3.5.6.5.00.00 - Reserva de Lucros a Realizar- Inter OFSS - 
 Município</v>
      </c>
      <c r="B1913" s="3" t="s">
        <v>593</v>
      </c>
      <c r="C1913" s="4">
        <v>0</v>
      </c>
    </row>
    <row r="1914" spans="1:3" ht="25.5">
      <c r="A1914" t="str">
        <f t="shared" si="30"/>
        <v>2.3.5.7.0.00.00 - Reserva de Retenção de Premio na Emissão de 
 Debêntures</v>
      </c>
      <c r="B1914" s="5" t="s">
        <v>594</v>
      </c>
      <c r="C1914" s="6">
        <v>0</v>
      </c>
    </row>
    <row r="1915" spans="1:3" ht="38.25">
      <c r="A1915" t="str">
        <f t="shared" si="30"/>
        <v>2.3.5.7.1.00.00 - Reserva de Retenção de Premio na Emissão de 
 Debêntures - Consolidação</v>
      </c>
      <c r="B1915" s="3" t="s">
        <v>595</v>
      </c>
      <c r="C1915" s="4">
        <v>0</v>
      </c>
    </row>
    <row r="1916" spans="1:3" ht="38.25">
      <c r="A1916" t="str">
        <f t="shared" si="30"/>
        <v>2.3.5.7.2.00.00 - Reserva de Retenção de Premio na Emissão de 
 Debêntures - Intra OFSS</v>
      </c>
      <c r="B1916" s="5" t="s">
        <v>596</v>
      </c>
      <c r="C1916" s="6">
        <v>0</v>
      </c>
    </row>
    <row r="1917" spans="1:3" ht="38.25">
      <c r="A1917" t="str">
        <f t="shared" si="30"/>
        <v>2.3.5.7.3.00.00 - Reserva de Retenção de Premio na Emissão de 
 Debêntures - Inter OFSS - União</v>
      </c>
      <c r="B1917" s="3" t="s">
        <v>597</v>
      </c>
      <c r="C1917" s="4">
        <v>0</v>
      </c>
    </row>
    <row r="1918" spans="1:3" ht="38.25">
      <c r="A1918" t="str">
        <f t="shared" si="30"/>
        <v>2.3.5.7.4.00.00 - Reserva de Retenção de Premio na Emissão de 
 Debêntures - Inter OFSS - Estado</v>
      </c>
      <c r="B1918" s="5" t="s">
        <v>598</v>
      </c>
      <c r="C1918" s="6">
        <v>0</v>
      </c>
    </row>
    <row r="1919" spans="1:3" ht="38.25">
      <c r="A1919" t="str">
        <f t="shared" si="30"/>
        <v>2.3.5.7.5.00.00 - Reserva de Retenção de Premio na Emissão de 
 Debêntures - Inter OFSS - Município</v>
      </c>
      <c r="B1919" s="3" t="s">
        <v>599</v>
      </c>
      <c r="C1919" s="4">
        <v>0</v>
      </c>
    </row>
    <row r="1920" spans="1:3">
      <c r="A1920" t="str">
        <f t="shared" si="30"/>
        <v>2.3.5.9.0.00.00 - Outras Reservas de Lucro</v>
      </c>
      <c r="B1920" s="5" t="s">
        <v>600</v>
      </c>
      <c r="C1920" s="6">
        <v>0</v>
      </c>
    </row>
    <row r="1921" spans="1:3">
      <c r="A1921" t="str">
        <f t="shared" si="30"/>
        <v>2.3.5.9.1.00.00 - Outras Reservas de Lucro - Consolidação</v>
      </c>
      <c r="B1921" s="3" t="s">
        <v>601</v>
      </c>
      <c r="C1921" s="4">
        <v>0</v>
      </c>
    </row>
    <row r="1922" spans="1:3">
      <c r="A1922" t="str">
        <f t="shared" si="30"/>
        <v>2.3.5.9.2.00.00 - Outras Reservas de Lucro - Intra OFSS</v>
      </c>
      <c r="B1922" s="5" t="s">
        <v>602</v>
      </c>
      <c r="C1922" s="6">
        <v>0</v>
      </c>
    </row>
    <row r="1923" spans="1:3" ht="25.5">
      <c r="A1923" t="str">
        <f t="shared" si="30"/>
        <v>2.3.5.9.3.00.00 - Outras Reservas de Lucro - Inter OFSS - União</v>
      </c>
      <c r="B1923" s="3" t="s">
        <v>603</v>
      </c>
      <c r="C1923" s="4">
        <v>0</v>
      </c>
    </row>
    <row r="1924" spans="1:3" ht="25.5">
      <c r="A1924" t="str">
        <f t="shared" si="30"/>
        <v>2.3.5.9.4.00.00 - Outras Reservas de Lucro - Inter OFSS - Estado</v>
      </c>
      <c r="B1924" s="5" t="s">
        <v>604</v>
      </c>
      <c r="C1924" s="6">
        <v>0</v>
      </c>
    </row>
    <row r="1925" spans="1:3" ht="25.5">
      <c r="A1925" t="str">
        <f t="shared" si="30"/>
        <v>2.3.5.9.5.00.00 - Outras Reservas de Lucro - Inter OFSS - Município</v>
      </c>
      <c r="B1925" s="3" t="s">
        <v>605</v>
      </c>
      <c r="C1925" s="4">
        <v>0</v>
      </c>
    </row>
    <row r="1926" spans="1:3">
      <c r="A1926" t="str">
        <f t="shared" si="30"/>
        <v>2.3.6.0.0.00.00 - Demais Reservas</v>
      </c>
      <c r="B1926" s="5" t="s">
        <v>606</v>
      </c>
      <c r="C1926" s="6">
        <v>528475051.14000005</v>
      </c>
    </row>
    <row r="1927" spans="1:3">
      <c r="A1927" t="str">
        <f t="shared" si="30"/>
        <v>2.3.6.1.0.00.00 - Reserva de Reavaliação</v>
      </c>
      <c r="B1927" s="3" t="s">
        <v>607</v>
      </c>
      <c r="C1927" s="4">
        <v>512825535.04000002</v>
      </c>
    </row>
    <row r="1928" spans="1:3">
      <c r="A1928" t="str">
        <f t="shared" si="30"/>
        <v>2.3.6.1.1.00.00 - Reserva de Reavaliação - Consolidação</v>
      </c>
      <c r="B1928" s="5" t="s">
        <v>608</v>
      </c>
      <c r="C1928" s="6">
        <v>512825535.04000002</v>
      </c>
    </row>
    <row r="1929" spans="1:3">
      <c r="A1929" t="str">
        <f t="shared" si="30"/>
        <v>2.3.6.1.2.00.00 - Reserva de Reavaliação - Intra OFSS</v>
      </c>
      <c r="B1929" s="3" t="s">
        <v>609</v>
      </c>
      <c r="C1929" s="4">
        <v>0</v>
      </c>
    </row>
    <row r="1930" spans="1:3">
      <c r="A1930" t="str">
        <f t="shared" si="30"/>
        <v>2.3.6.1.3.00.00 - Reserva de Reavaliação - Inter OFSS - União</v>
      </c>
      <c r="B1930" s="5" t="s">
        <v>610</v>
      </c>
      <c r="C1930" s="6">
        <v>0</v>
      </c>
    </row>
    <row r="1931" spans="1:3">
      <c r="A1931" t="str">
        <f t="shared" si="30"/>
        <v>2.3.6.1.4.00.00 - Reserva de Reavaliação - Inter OFSS - Estado</v>
      </c>
      <c r="B1931" s="3" t="s">
        <v>611</v>
      </c>
      <c r="C1931" s="4">
        <v>0</v>
      </c>
    </row>
    <row r="1932" spans="1:3" ht="25.5">
      <c r="A1932" t="str">
        <f t="shared" ref="A1932:A1995" si="31">TRIM(B1932)</f>
        <v>2.3.6.1.5.00.00 - Reserva de Reavaliação - Inter OFSS - Município</v>
      </c>
      <c r="B1932" s="5" t="s">
        <v>612</v>
      </c>
      <c r="C1932" s="6">
        <v>0</v>
      </c>
    </row>
    <row r="1933" spans="1:3">
      <c r="A1933" t="str">
        <f t="shared" si="31"/>
        <v>2.3.6.9.0.00.00 - Outras Reservas</v>
      </c>
      <c r="B1933" s="3" t="s">
        <v>613</v>
      </c>
      <c r="C1933" s="4">
        <v>15649516.1</v>
      </c>
    </row>
    <row r="1934" spans="1:3">
      <c r="A1934" t="str">
        <f t="shared" si="31"/>
        <v>2.3.6.9.1.00.00 - Outras Reservas - Consolidação</v>
      </c>
      <c r="B1934" s="5" t="s">
        <v>614</v>
      </c>
      <c r="C1934" s="6">
        <v>15649516.1</v>
      </c>
    </row>
    <row r="1935" spans="1:3">
      <c r="A1935" t="str">
        <f t="shared" si="31"/>
        <v>2.3.6.9.2.00.00 - Outras Reservas - Intra OFSS</v>
      </c>
      <c r="B1935" s="3" t="s">
        <v>615</v>
      </c>
      <c r="C1935" s="4">
        <v>0</v>
      </c>
    </row>
    <row r="1936" spans="1:3">
      <c r="A1936" t="str">
        <f t="shared" si="31"/>
        <v>2.3.6.9.3.00.00 - Outras Reservas - Inter OFSS - União</v>
      </c>
      <c r="B1936" s="5" t="s">
        <v>616</v>
      </c>
      <c r="C1936" s="6">
        <v>0</v>
      </c>
    </row>
    <row r="1937" spans="1:3">
      <c r="A1937" t="str">
        <f t="shared" si="31"/>
        <v>2.3.6.9.4.00.00 - Outras Reservas - Inter OFSS - Estado</v>
      </c>
      <c r="B1937" s="3" t="s">
        <v>617</v>
      </c>
      <c r="C1937" s="4">
        <v>0</v>
      </c>
    </row>
    <row r="1938" spans="1:3">
      <c r="A1938" t="str">
        <f t="shared" si="31"/>
        <v>2.3.6.9.5.00.00 - Outras Reservas - Inter OFSS - Município</v>
      </c>
      <c r="B1938" s="5" t="s">
        <v>618</v>
      </c>
      <c r="C1938" s="6">
        <v>0</v>
      </c>
    </row>
    <row r="1939" spans="1:3">
      <c r="A1939" t="str">
        <f t="shared" si="31"/>
        <v>2.3.7.0.0.00.00 - Resultados Acumulados</v>
      </c>
      <c r="B1939" s="3" t="s">
        <v>619</v>
      </c>
      <c r="C1939" s="4">
        <v>95162773695.179993</v>
      </c>
    </row>
    <row r="1940" spans="1:3">
      <c r="A1940" t="str">
        <f t="shared" si="31"/>
        <v>2.3.7.1.0.00.00 - Superávits ou Déficits Acumulados</v>
      </c>
      <c r="B1940" s="5" t="s">
        <v>620</v>
      </c>
      <c r="C1940" s="6">
        <v>105101821309.06999</v>
      </c>
    </row>
    <row r="1941" spans="1:3" ht="25.5">
      <c r="A1941" t="str">
        <f t="shared" si="31"/>
        <v>2.3.7.1.1.00.00 - Superávits ou Déficits Acumulados - Consolidação</v>
      </c>
      <c r="B1941" s="3" t="s">
        <v>621</v>
      </c>
      <c r="C1941" s="4">
        <v>105101821309.06999</v>
      </c>
    </row>
    <row r="1942" spans="1:3">
      <c r="A1942" t="str">
        <f t="shared" si="31"/>
        <v>2.3.7.1.1.01.00 - Superávits ou Déficits do Exercício</v>
      </c>
      <c r="B1942" s="5" t="s">
        <v>622</v>
      </c>
      <c r="C1942" s="6">
        <v>200051478787.34</v>
      </c>
    </row>
    <row r="1943" spans="1:3" ht="25.5">
      <c r="A1943" t="str">
        <f t="shared" si="31"/>
        <v>2.3.7.1.1.02.00 - Superávits ou Déficits de Exercícios Anteriores</v>
      </c>
      <c r="B1943" s="3" t="s">
        <v>623</v>
      </c>
      <c r="C1943" s="4">
        <v>105101821308.98</v>
      </c>
    </row>
    <row r="1944" spans="1:3">
      <c r="A1944" t="str">
        <f t="shared" si="31"/>
        <v>2.3.7.1.1.03.00 - Ajustes de Exercícios Anteriores</v>
      </c>
      <c r="B1944" s="5" t="s">
        <v>624</v>
      </c>
      <c r="C1944" s="6">
        <v>-200051478787.25</v>
      </c>
    </row>
    <row r="1945" spans="1:3" ht="38.25">
      <c r="A1945" t="str">
        <f t="shared" si="31"/>
        <v>2.3.7.1.1.04.00 - Superávits ou Déficits Resultantes de Extinção, 
 Fusão e Cisão</v>
      </c>
      <c r="B1945" s="3" t="s">
        <v>625</v>
      </c>
      <c r="C1945" s="4">
        <v>0</v>
      </c>
    </row>
    <row r="1946" spans="1:3" ht="25.5">
      <c r="A1946" t="str">
        <f t="shared" si="31"/>
        <v>2.3.7.1.2.00.00 - Superávits ou Déficits Acumulados - Intra OFSS</v>
      </c>
      <c r="B1946" s="5" t="s">
        <v>626</v>
      </c>
      <c r="C1946" s="6">
        <v>0</v>
      </c>
    </row>
    <row r="1947" spans="1:3">
      <c r="A1947" t="str">
        <f t="shared" si="31"/>
        <v>2.3.7.1.2.01.00 - Superávits ou Déficits do Exercício</v>
      </c>
      <c r="B1947" s="3" t="s">
        <v>627</v>
      </c>
      <c r="C1947" s="4">
        <v>0</v>
      </c>
    </row>
    <row r="1948" spans="1:3" ht="25.5">
      <c r="A1948" t="str">
        <f t="shared" si="31"/>
        <v>2.3.7.1.2.02.00 - Superávits ou Déficits de Exercícios Anteriores</v>
      </c>
      <c r="B1948" s="5" t="s">
        <v>628</v>
      </c>
      <c r="C1948" s="6">
        <v>0</v>
      </c>
    </row>
    <row r="1949" spans="1:3">
      <c r="A1949" t="str">
        <f t="shared" si="31"/>
        <v>2.3.7.1.2.03.00 - Ajustes de Exercícios Anteriores</v>
      </c>
      <c r="B1949" s="3" t="s">
        <v>629</v>
      </c>
      <c r="C1949" s="4">
        <v>0</v>
      </c>
    </row>
    <row r="1950" spans="1:3" ht="38.25">
      <c r="A1950" t="str">
        <f t="shared" si="31"/>
        <v>2.3.7.1.2.04.00 - Superávits ou Déficits Resultantes de Extinção, 
 Fusão e Cisão</v>
      </c>
      <c r="B1950" s="5" t="s">
        <v>630</v>
      </c>
      <c r="C1950" s="6">
        <v>0</v>
      </c>
    </row>
    <row r="1951" spans="1:3" ht="38.25">
      <c r="A1951" t="str">
        <f t="shared" si="31"/>
        <v>2.3.7.1.3.00.00 - Superávits ou Déficits Acumulados - Inter OFSS - 
 União</v>
      </c>
      <c r="B1951" s="3" t="s">
        <v>631</v>
      </c>
      <c r="C1951" s="4">
        <v>0</v>
      </c>
    </row>
    <row r="1952" spans="1:3">
      <c r="A1952" t="str">
        <f t="shared" si="31"/>
        <v>2.3.7.1.3.01.00 - Superávits ou Déficits do Exercício</v>
      </c>
      <c r="B1952" s="5" t="s">
        <v>632</v>
      </c>
      <c r="C1952" s="6">
        <v>0</v>
      </c>
    </row>
    <row r="1953" spans="1:3" ht="25.5">
      <c r="A1953" t="str">
        <f t="shared" si="31"/>
        <v>2.3.7.1.3.02.00 - Superávits ou Déficits de Exercícios Anteriores</v>
      </c>
      <c r="B1953" s="3" t="s">
        <v>633</v>
      </c>
      <c r="C1953" s="4">
        <v>0</v>
      </c>
    </row>
    <row r="1954" spans="1:3">
      <c r="A1954" t="str">
        <f t="shared" si="31"/>
        <v>2.3.7.1.3.03.00 - Ajustes de Exercícios Anteriores</v>
      </c>
      <c r="B1954" s="5" t="s">
        <v>634</v>
      </c>
      <c r="C1954" s="6">
        <v>0</v>
      </c>
    </row>
    <row r="1955" spans="1:3" ht="38.25">
      <c r="A1955" t="str">
        <f t="shared" si="31"/>
        <v>2.3.7.1.3.04.00 - Superávits ou Déficits Resultantes de Extinção, 
 Fusão e Cisão</v>
      </c>
      <c r="B1955" s="3" t="s">
        <v>635</v>
      </c>
      <c r="C1955" s="4">
        <v>0</v>
      </c>
    </row>
    <row r="1956" spans="1:3" ht="38.25">
      <c r="A1956" t="str">
        <f t="shared" si="31"/>
        <v>2.3.7.1.4.00.00 - Superávits ou Déficits Acumulados - Inter OFSS - 
 Estado</v>
      </c>
      <c r="B1956" s="5" t="s">
        <v>636</v>
      </c>
      <c r="C1956" s="6">
        <v>0</v>
      </c>
    </row>
    <row r="1957" spans="1:3">
      <c r="A1957" t="str">
        <f t="shared" si="31"/>
        <v>2.3.7.1.4.01.00 - Superávits ou Déficits do Exercício</v>
      </c>
      <c r="B1957" s="3" t="s">
        <v>637</v>
      </c>
      <c r="C1957" s="4">
        <v>0</v>
      </c>
    </row>
    <row r="1958" spans="1:3" ht="25.5">
      <c r="A1958" t="str">
        <f t="shared" si="31"/>
        <v>2.3.7.1.4.02.00 - Superávits ou Déficits de Exercícios Anteriores</v>
      </c>
      <c r="B1958" s="5" t="s">
        <v>638</v>
      </c>
      <c r="C1958" s="6">
        <v>0</v>
      </c>
    </row>
    <row r="1959" spans="1:3">
      <c r="A1959" t="str">
        <f t="shared" si="31"/>
        <v>2.3.7.1.4.03.00 - Ajustes de Exercícios Anteriores</v>
      </c>
      <c r="B1959" s="3" t="s">
        <v>639</v>
      </c>
      <c r="C1959" s="4">
        <v>0</v>
      </c>
    </row>
    <row r="1960" spans="1:3" ht="38.25">
      <c r="A1960" t="str">
        <f t="shared" si="31"/>
        <v>2.3.7.1.4.04.00 - Superávits ou Déficits Resultantes de Extinção, 
 Fusão e Cisão</v>
      </c>
      <c r="B1960" s="5" t="s">
        <v>640</v>
      </c>
      <c r="C1960" s="6">
        <v>0</v>
      </c>
    </row>
    <row r="1961" spans="1:3" ht="38.25">
      <c r="A1961" t="str">
        <f t="shared" si="31"/>
        <v>2.3.7.1.5.00.00 - Superávits ou Déficits Acumulados - Inter OFSS - 
 Município</v>
      </c>
      <c r="B1961" s="3" t="s">
        <v>641</v>
      </c>
      <c r="C1961" s="4">
        <v>0</v>
      </c>
    </row>
    <row r="1962" spans="1:3">
      <c r="A1962" t="str">
        <f t="shared" si="31"/>
        <v>2.3.7.1.5.01.00 - Superávits ou Déficits do Exercício</v>
      </c>
      <c r="B1962" s="5" t="s">
        <v>642</v>
      </c>
      <c r="C1962" s="6">
        <v>0</v>
      </c>
    </row>
    <row r="1963" spans="1:3" ht="25.5">
      <c r="A1963" t="str">
        <f t="shared" si="31"/>
        <v>2.3.7.1.5.02.00 - Superávits ou Déficits de Exercícios Anteriores</v>
      </c>
      <c r="B1963" s="3" t="s">
        <v>643</v>
      </c>
      <c r="C1963" s="4">
        <v>0</v>
      </c>
    </row>
    <row r="1964" spans="1:3">
      <c r="A1964" t="str">
        <f t="shared" si="31"/>
        <v>2.3.7.1.5.03.00 - Ajustes de Exercícios Anteriores</v>
      </c>
      <c r="B1964" s="5" t="s">
        <v>644</v>
      </c>
      <c r="C1964" s="6">
        <v>0</v>
      </c>
    </row>
    <row r="1965" spans="1:3" ht="38.25">
      <c r="A1965" t="str">
        <f t="shared" si="31"/>
        <v>2.3.7.1.5.04.00 - Superávits ou Déficits Resultantes de Extinção, 
 Fusão e Cisão</v>
      </c>
      <c r="B1965" s="3" t="s">
        <v>645</v>
      </c>
      <c r="C1965" s="4">
        <v>0</v>
      </c>
    </row>
    <row r="1966" spans="1:3">
      <c r="A1966" t="str">
        <f t="shared" si="31"/>
        <v>2.3.7.2.0.00.00 - Lucros e Prejuízos Acumulados</v>
      </c>
      <c r="B1966" s="5" t="s">
        <v>646</v>
      </c>
      <c r="C1966" s="6">
        <v>-9939047613.8899994</v>
      </c>
    </row>
    <row r="1967" spans="1:3" ht="25.5">
      <c r="A1967" t="str">
        <f t="shared" si="31"/>
        <v>2.3.7.2.1.00.00 - Lucros e Prejuízos Acumulados - Consolidação</v>
      </c>
      <c r="B1967" s="3" t="s">
        <v>647</v>
      </c>
      <c r="C1967" s="4">
        <v>-9939047613.8899994</v>
      </c>
    </row>
    <row r="1968" spans="1:3">
      <c r="A1968" t="str">
        <f t="shared" si="31"/>
        <v>2.3.7.2.1.01.00 - Lucros e Prejuízos do Exercício</v>
      </c>
      <c r="B1968" s="5" t="s">
        <v>648</v>
      </c>
      <c r="C1968" s="6">
        <v>0</v>
      </c>
    </row>
    <row r="1969" spans="1:3" ht="38.25">
      <c r="A1969" t="str">
        <f t="shared" si="31"/>
        <v>2.3.7.2.1.02.00 - Lucros e Prejuízos Acumulados de Exercícios 
 Anteriores</v>
      </c>
      <c r="B1969" s="3" t="s">
        <v>649</v>
      </c>
      <c r="C1969" s="4">
        <v>-9939047613.8899994</v>
      </c>
    </row>
    <row r="1970" spans="1:3">
      <c r="A1970" t="str">
        <f t="shared" si="31"/>
        <v>2.3.7.2.1.03.00 - Ajustes de Exercícios Anteriores</v>
      </c>
      <c r="B1970" s="5" t="s">
        <v>650</v>
      </c>
      <c r="C1970" s="6">
        <v>0</v>
      </c>
    </row>
    <row r="1971" spans="1:3">
      <c r="A1971" t="str">
        <f t="shared" si="31"/>
        <v>2.3.7.2.1.04.00 - Lucros a Destinar do Exercício</v>
      </c>
      <c r="B1971" s="3" t="s">
        <v>651</v>
      </c>
      <c r="C1971" s="4">
        <v>0</v>
      </c>
    </row>
    <row r="1972" spans="1:3">
      <c r="A1972" t="str">
        <f t="shared" si="31"/>
        <v>2.3.7.2.1.05.00 - Lucros a Destinar de Exercícios Anteriores</v>
      </c>
      <c r="B1972" s="5" t="s">
        <v>652</v>
      </c>
      <c r="C1972" s="6">
        <v>0</v>
      </c>
    </row>
    <row r="1973" spans="1:3" ht="25.5">
      <c r="A1973" t="str">
        <f t="shared" si="31"/>
        <v>2.3.7.2.1.06.00 - Resultados Apurados por Extinção, Fusão e Cisão</v>
      </c>
      <c r="B1973" s="3" t="s">
        <v>653</v>
      </c>
      <c r="C1973" s="4">
        <v>0</v>
      </c>
    </row>
    <row r="1974" spans="1:3">
      <c r="A1974" t="str">
        <f t="shared" si="31"/>
        <v>2.3.7.2.2.00.00 - Lucros e Prejuízos Acumulados - Intra OFSS</v>
      </c>
      <c r="B1974" s="5" t="s">
        <v>654</v>
      </c>
      <c r="C1974" s="6">
        <v>0</v>
      </c>
    </row>
    <row r="1975" spans="1:3">
      <c r="A1975" t="str">
        <f t="shared" si="31"/>
        <v>2.3.7.2.2.01.00 - Lucros e Prejuízos do Exercício</v>
      </c>
      <c r="B1975" s="3" t="s">
        <v>655</v>
      </c>
      <c r="C1975" s="4">
        <v>0</v>
      </c>
    </row>
    <row r="1976" spans="1:3" ht="38.25">
      <c r="A1976" t="str">
        <f t="shared" si="31"/>
        <v>2.3.7.2.2.02.00 - Lucros e Prejuízos Acumulados de Exercícios 
 Anteriores</v>
      </c>
      <c r="B1976" s="5" t="s">
        <v>656</v>
      </c>
      <c r="C1976" s="6">
        <v>0</v>
      </c>
    </row>
    <row r="1977" spans="1:3">
      <c r="A1977" t="str">
        <f t="shared" si="31"/>
        <v>2.3.7.2.2.03.00 - Ajustes de Exercícios Anteriores</v>
      </c>
      <c r="B1977" s="3" t="s">
        <v>657</v>
      </c>
      <c r="C1977" s="4">
        <v>0</v>
      </c>
    </row>
    <row r="1978" spans="1:3">
      <c r="A1978" t="str">
        <f t="shared" si="31"/>
        <v>2.3.7.2.2.04.00 - Lucros a Destinar do Exercício</v>
      </c>
      <c r="B1978" s="5" t="s">
        <v>658</v>
      </c>
      <c r="C1978" s="6">
        <v>0</v>
      </c>
    </row>
    <row r="1979" spans="1:3">
      <c r="A1979" t="str">
        <f t="shared" si="31"/>
        <v>2.3.7.2.2.05.00 - Lucros a Destinar de Exercícios Anteriores</v>
      </c>
      <c r="B1979" s="3" t="s">
        <v>659</v>
      </c>
      <c r="C1979" s="4">
        <v>0</v>
      </c>
    </row>
    <row r="1980" spans="1:3" ht="25.5">
      <c r="A1980" t="str">
        <f t="shared" si="31"/>
        <v>2.3.7.2.2.06.00 - Resultados Apurados por Extinção, Fusão e Cisão</v>
      </c>
      <c r="B1980" s="5" t="s">
        <v>660</v>
      </c>
      <c r="C1980" s="6">
        <v>0</v>
      </c>
    </row>
    <row r="1981" spans="1:3" ht="25.5">
      <c r="A1981" t="str">
        <f t="shared" si="31"/>
        <v>2.3.7.2.3.00.00 - Lucros e Prejuízos Acumulados - Inter OFSS - União</v>
      </c>
      <c r="B1981" s="3" t="s">
        <v>661</v>
      </c>
      <c r="C1981" s="4">
        <v>0</v>
      </c>
    </row>
    <row r="1982" spans="1:3">
      <c r="A1982" t="str">
        <f t="shared" si="31"/>
        <v>2.3.7.2.3.01.00 - Lucros e Prejuízos do Exercício</v>
      </c>
      <c r="B1982" s="5" t="s">
        <v>662</v>
      </c>
      <c r="C1982" s="6">
        <v>0</v>
      </c>
    </row>
    <row r="1983" spans="1:3" ht="38.25">
      <c r="A1983" t="str">
        <f t="shared" si="31"/>
        <v>2.3.7.2.3.02.00 - Lucros e Prejuízos Acumulados de Exercícios 
 Anteriores</v>
      </c>
      <c r="B1983" s="3" t="s">
        <v>663</v>
      </c>
      <c r="C1983" s="4">
        <v>0</v>
      </c>
    </row>
    <row r="1984" spans="1:3">
      <c r="A1984" t="str">
        <f t="shared" si="31"/>
        <v>2.3.7.2.3.03.00 - Ajustes de Exercícios Anteriores</v>
      </c>
      <c r="B1984" s="5" t="s">
        <v>664</v>
      </c>
      <c r="C1984" s="6">
        <v>0</v>
      </c>
    </row>
    <row r="1985" spans="1:3">
      <c r="A1985" t="str">
        <f t="shared" si="31"/>
        <v>2.3.7.2.3.04.00 - Lucros a Destinar do Exercício</v>
      </c>
      <c r="B1985" s="3" t="s">
        <v>665</v>
      </c>
      <c r="C1985" s="4">
        <v>0</v>
      </c>
    </row>
    <row r="1986" spans="1:3">
      <c r="A1986" t="str">
        <f t="shared" si="31"/>
        <v>2.3.7.2.3.05.00 - Lucros a Destinar de Exercícios Anteriores</v>
      </c>
      <c r="B1986" s="5" t="s">
        <v>666</v>
      </c>
      <c r="C1986" s="6">
        <v>0</v>
      </c>
    </row>
    <row r="1987" spans="1:3" ht="25.5">
      <c r="A1987" t="str">
        <f t="shared" si="31"/>
        <v>2.3.7.2.3.06.00 - Resultados Apurados por Extinção, Fusão e Cisão</v>
      </c>
      <c r="B1987" s="3" t="s">
        <v>667</v>
      </c>
      <c r="C1987" s="4">
        <v>0</v>
      </c>
    </row>
    <row r="1988" spans="1:3" ht="25.5">
      <c r="A1988" t="str">
        <f t="shared" si="31"/>
        <v>2.3.7.2.4.00.00 - Lucros e Prejuízos Acumulados - Inter OFSS - 
 Estado</v>
      </c>
      <c r="B1988" s="5" t="s">
        <v>668</v>
      </c>
      <c r="C1988" s="6">
        <v>0</v>
      </c>
    </row>
    <row r="1989" spans="1:3">
      <c r="A1989" t="str">
        <f t="shared" si="31"/>
        <v>2.3.7.2.4.01.00 - Lucros e Prejuízos do Exercício</v>
      </c>
      <c r="B1989" s="3" t="s">
        <v>669</v>
      </c>
      <c r="C1989" s="4">
        <v>0</v>
      </c>
    </row>
    <row r="1990" spans="1:3" ht="38.25">
      <c r="A1990" t="str">
        <f t="shared" si="31"/>
        <v>2.3.7.2.4.02.00 - Lucros e Prejuízos Acumulados de Exercícios 
 Anteriores</v>
      </c>
      <c r="B1990" s="5" t="s">
        <v>670</v>
      </c>
      <c r="C1990" s="6">
        <v>0</v>
      </c>
    </row>
    <row r="1991" spans="1:3">
      <c r="A1991" t="str">
        <f t="shared" si="31"/>
        <v>2.3.7.2.4.03.00 - Ajustes de Exercícios Anteriores</v>
      </c>
      <c r="B1991" s="3" t="s">
        <v>671</v>
      </c>
      <c r="C1991" s="4">
        <v>0</v>
      </c>
    </row>
    <row r="1992" spans="1:3">
      <c r="A1992" t="str">
        <f t="shared" si="31"/>
        <v>2.3.7.2.4.04.00 - Lucros a Destinar do Exercício</v>
      </c>
      <c r="B1992" s="5" t="s">
        <v>672</v>
      </c>
      <c r="C1992" s="6">
        <v>0</v>
      </c>
    </row>
    <row r="1993" spans="1:3">
      <c r="A1993" t="str">
        <f t="shared" si="31"/>
        <v>2.3.7.2.4.05.00 - Lucros a Destinar de Exercícios Anteriores</v>
      </c>
      <c r="B1993" s="3" t="s">
        <v>673</v>
      </c>
      <c r="C1993" s="4">
        <v>0</v>
      </c>
    </row>
    <row r="1994" spans="1:3" ht="25.5">
      <c r="A1994" t="str">
        <f t="shared" si="31"/>
        <v>2.3.7.2.4.06.00 - Resultados Apurados por Extinção, Fusão e Cisão</v>
      </c>
      <c r="B1994" s="5" t="s">
        <v>674</v>
      </c>
      <c r="C1994" s="6">
        <v>0</v>
      </c>
    </row>
    <row r="1995" spans="1:3" ht="25.5">
      <c r="A1995" t="str">
        <f t="shared" si="31"/>
        <v>2.3.7.2.5.00.00 - Lucros e Prejuízos Acumulados - Inter OFSS - 
 Município</v>
      </c>
      <c r="B1995" s="3" t="s">
        <v>675</v>
      </c>
      <c r="C1995" s="4">
        <v>0</v>
      </c>
    </row>
    <row r="1996" spans="1:3">
      <c r="A1996" t="str">
        <f t="shared" ref="A1996:A2022" si="32">TRIM(B1996)</f>
        <v>2.3.7.2.5.01.00 - Lucros e Prejuízos do Exercício</v>
      </c>
      <c r="B1996" s="5" t="s">
        <v>676</v>
      </c>
      <c r="C1996" s="6">
        <v>0</v>
      </c>
    </row>
    <row r="1997" spans="1:3" ht="38.25">
      <c r="A1997" t="str">
        <f t="shared" si="32"/>
        <v>2.3.7.2.5.02.00 - Lucros e Prejuízos Acumulados de Exercícios 
 Anteriores</v>
      </c>
      <c r="B1997" s="3" t="s">
        <v>677</v>
      </c>
      <c r="C1997" s="4">
        <v>0</v>
      </c>
    </row>
    <row r="1998" spans="1:3">
      <c r="A1998" t="str">
        <f t="shared" si="32"/>
        <v>2.3.7.2.5.03.00 - Ajustes de Exercícios Anteriores</v>
      </c>
      <c r="B1998" s="5" t="s">
        <v>678</v>
      </c>
      <c r="C1998" s="6">
        <v>0</v>
      </c>
    </row>
    <row r="1999" spans="1:3">
      <c r="A1999" t="str">
        <f t="shared" si="32"/>
        <v>2.3.7.2.5.04.00 - Lucros a Destinar do Exercício</v>
      </c>
      <c r="B1999" s="3" t="s">
        <v>679</v>
      </c>
      <c r="C1999" s="4">
        <v>0</v>
      </c>
    </row>
    <row r="2000" spans="1:3">
      <c r="A2000" t="str">
        <f t="shared" si="32"/>
        <v>2.3.7.2.5.05.00 - Lucros a Destinar de Exercícios Anteriores</v>
      </c>
      <c r="B2000" s="5" t="s">
        <v>680</v>
      </c>
      <c r="C2000" s="6">
        <v>0</v>
      </c>
    </row>
    <row r="2001" spans="1:3" ht="25.5">
      <c r="A2001" t="str">
        <f t="shared" si="32"/>
        <v>2.3.7.2.5.06.00 - Resultados Apurados por Extinção, Fusão e Cisão</v>
      </c>
      <c r="B2001" s="3" t="s">
        <v>681</v>
      </c>
      <c r="C2001" s="4">
        <v>0</v>
      </c>
    </row>
    <row r="2002" spans="1:3">
      <c r="A2002" t="str">
        <f t="shared" si="32"/>
        <v>2.3.9.0.0.00.00 - (-) Ações/Cotas em Tesouraria</v>
      </c>
      <c r="B2002" s="5" t="s">
        <v>682</v>
      </c>
      <c r="C2002" s="6">
        <v>776884561.19000006</v>
      </c>
    </row>
    <row r="2003" spans="1:3">
      <c r="A2003" t="str">
        <f t="shared" si="32"/>
        <v>2.3.9.1.0.00.00 - (-) Ações em Tesouraria</v>
      </c>
      <c r="B2003" s="3" t="s">
        <v>683</v>
      </c>
      <c r="C2003" s="4">
        <v>0</v>
      </c>
    </row>
    <row r="2004" spans="1:3">
      <c r="A2004" t="str">
        <f t="shared" si="32"/>
        <v>2.3.9.1.1.00.00 - (-) Ações em Tesouraria - Consolidação</v>
      </c>
      <c r="B2004" s="5" t="s">
        <v>684</v>
      </c>
      <c r="C2004" s="6">
        <v>0</v>
      </c>
    </row>
    <row r="2005" spans="1:3">
      <c r="A2005" t="str">
        <f t="shared" si="32"/>
        <v>2.3.9.1.2.00.00 - (-) Ações em Tesouraria - Intra OFSS</v>
      </c>
      <c r="B2005" s="3" t="s">
        <v>685</v>
      </c>
      <c r="C2005" s="4">
        <v>0</v>
      </c>
    </row>
    <row r="2006" spans="1:3">
      <c r="A2006" t="str">
        <f t="shared" si="32"/>
        <v>2.3.9.1.3.00.00 - (-) Ações em Tesouraria - Inter OFSS - União</v>
      </c>
      <c r="B2006" s="5" t="s">
        <v>686</v>
      </c>
      <c r="C2006" s="6">
        <v>0</v>
      </c>
    </row>
    <row r="2007" spans="1:3" ht="25.5">
      <c r="A2007" t="str">
        <f t="shared" si="32"/>
        <v>2.3.9.1.4.00.00 - (-) Ações em Tesouraria - Inter OFSS - Estado</v>
      </c>
      <c r="B2007" s="3" t="s">
        <v>687</v>
      </c>
      <c r="C2007" s="4">
        <v>0</v>
      </c>
    </row>
    <row r="2008" spans="1:3" ht="25.5">
      <c r="A2008" t="str">
        <f t="shared" si="32"/>
        <v>2.3.9.1.5.00.00 - (-) Ações em Tesouraria - Inter OFSS - Município</v>
      </c>
      <c r="B2008" s="5" t="s">
        <v>688</v>
      </c>
      <c r="C2008" s="6">
        <v>0</v>
      </c>
    </row>
    <row r="2009" spans="1:3">
      <c r="A2009" t="str">
        <f t="shared" si="32"/>
        <v>2.3.9.2.0.00.00 - (-) Cotas em Tesouraria</v>
      </c>
      <c r="B2009" s="3" t="s">
        <v>689</v>
      </c>
      <c r="C2009" s="4">
        <v>776884561.19000006</v>
      </c>
    </row>
    <row r="2010" spans="1:3">
      <c r="A2010" t="str">
        <f t="shared" si="32"/>
        <v>2.3.9.2.1.00.00 - (-) Cotas em Tesouraria - Consolidação</v>
      </c>
      <c r="B2010" s="5" t="s">
        <v>690</v>
      </c>
      <c r="C2010" s="6">
        <v>776884561.19000006</v>
      </c>
    </row>
    <row r="2011" spans="1:3">
      <c r="A2011" t="str">
        <f t="shared" si="32"/>
        <v>2.3.9.2.2.00.00 - (-) Cotas em Tesouraria - Intra OFSS</v>
      </c>
      <c r="B2011" s="3" t="s">
        <v>691</v>
      </c>
      <c r="C2011" s="4">
        <v>0</v>
      </c>
    </row>
    <row r="2012" spans="1:3">
      <c r="A2012" t="str">
        <f t="shared" si="32"/>
        <v>2.3.9.2.3.00.00 - (-) Cotas em Tesouraria - Inter OFSS - União</v>
      </c>
      <c r="B2012" s="5" t="s">
        <v>692</v>
      </c>
      <c r="C2012" s="6">
        <v>0</v>
      </c>
    </row>
    <row r="2013" spans="1:3">
      <c r="A2013" t="str">
        <f t="shared" si="32"/>
        <v>2.3.9.2.4.00.00 - (-) Cotas em Tesouraria - Inter OFSS - Estado</v>
      </c>
      <c r="B2013" s="3" t="s">
        <v>693</v>
      </c>
      <c r="C2013" s="4">
        <v>0</v>
      </c>
    </row>
    <row r="2014" spans="1:3" ht="25.5">
      <c r="A2014" t="str">
        <f t="shared" si="32"/>
        <v>2.3.9.2.5.00.00 - (-) Cotas em Tesouraria - Inter OFSS - Município</v>
      </c>
      <c r="B2014" s="5" t="s">
        <v>694</v>
      </c>
      <c r="C2014" s="6">
        <v>0</v>
      </c>
    </row>
    <row r="2015" spans="1:3">
      <c r="A2015" t="str">
        <f t="shared" si="32"/>
        <v>8.1.2.0.0.00.00 - Execução dos Atos Potenciais Passivos</v>
      </c>
      <c r="B2015" s="3" t="s">
        <v>695</v>
      </c>
      <c r="C2015" s="4">
        <v>653782705557.81006</v>
      </c>
    </row>
    <row r="2016" spans="1:3">
      <c r="A2016" t="str">
        <f t="shared" si="32"/>
        <v>Apuração do Saldo Patrimonial</v>
      </c>
      <c r="B2016" s="5" t="s">
        <v>696</v>
      </c>
      <c r="C2016" s="16"/>
    </row>
    <row r="2017" spans="1:3">
      <c r="A2017" t="str">
        <f t="shared" si="32"/>
        <v>Apuração do Saldo Patrimonial</v>
      </c>
      <c r="B2017" s="3" t="s">
        <v>697</v>
      </c>
      <c r="C2017" s="15"/>
    </row>
    <row r="2018" spans="1:3">
      <c r="A2018" t="str">
        <f t="shared" si="32"/>
        <v>Ativo Financeiro</v>
      </c>
      <c r="B2018" s="5" t="s">
        <v>698</v>
      </c>
      <c r="C2018" s="6">
        <v>1158238567503.8101</v>
      </c>
    </row>
    <row r="2019" spans="1:3">
      <c r="A2019" t="str">
        <f t="shared" si="32"/>
        <v>Ativo Permanente</v>
      </c>
      <c r="B2019" s="3" t="s">
        <v>699</v>
      </c>
      <c r="C2019" s="4">
        <v>4024672937800.5601</v>
      </c>
    </row>
    <row r="2020" spans="1:3">
      <c r="A2020" t="str">
        <f t="shared" si="32"/>
        <v>Passivo Financeiro</v>
      </c>
      <c r="B2020" s="5" t="s">
        <v>700</v>
      </c>
      <c r="C2020" s="6">
        <v>948007744925.60999</v>
      </c>
    </row>
    <row r="2021" spans="1:3">
      <c r="A2021" t="str">
        <f t="shared" si="32"/>
        <v>Passivo Permanente</v>
      </c>
      <c r="B2021" s="3" t="s">
        <v>701</v>
      </c>
      <c r="C2021" s="4">
        <v>4301612470196.6499</v>
      </c>
    </row>
    <row r="2022" spans="1:3">
      <c r="A2022" t="str">
        <f t="shared" si="32"/>
        <v>Saldo Patrimonial</v>
      </c>
      <c r="B2022" s="5" t="s">
        <v>702</v>
      </c>
      <c r="C2022" s="6">
        <v>-66708709817.889648</v>
      </c>
    </row>
    <row r="2028" spans="1:3">
      <c r="B2028" s="87" t="s">
        <v>706</v>
      </c>
      <c r="C2028" s="87"/>
    </row>
    <row r="2029" spans="1:3">
      <c r="A2029" s="2"/>
      <c r="B2029" s="2" t="s">
        <v>31</v>
      </c>
      <c r="C2029" s="2" t="s">
        <v>30</v>
      </c>
    </row>
    <row r="2030" spans="1:3">
      <c r="A2030" t="str">
        <f>TRIM(B2030)</f>
        <v>3.0.0.0.0.00.00 - Variação Patrimonial Diminutiva</v>
      </c>
      <c r="B2030" s="3" t="s">
        <v>707</v>
      </c>
      <c r="C2030" s="4">
        <v>599695416134.59998</v>
      </c>
    </row>
    <row r="2031" spans="1:3">
      <c r="A2031" t="str">
        <f t="shared" ref="A2031:A2094" si="33">TRIM(B2031)</f>
        <v>3.1.0.0.0.00.00 - Pessoal e Encargos</v>
      </c>
      <c r="B2031" s="5" t="s">
        <v>708</v>
      </c>
      <c r="C2031" s="6">
        <v>178619627448.82001</v>
      </c>
    </row>
    <row r="2032" spans="1:3">
      <c r="A2032" t="str">
        <f t="shared" si="33"/>
        <v>3.1.1.0.0.00.00 - Remuneração a Pessoal</v>
      </c>
      <c r="B2032" s="3" t="s">
        <v>709</v>
      </c>
      <c r="C2032" s="4">
        <v>142925798496.07001</v>
      </c>
    </row>
    <row r="2033" spans="1:3" ht="38.25">
      <c r="A2033" t="str">
        <f t="shared" si="33"/>
        <v>3.1.1.1.0.00.00 - Remuneração a Pessoal Ativo Civil – Abrangidos pelo 
 RPPS</v>
      </c>
      <c r="B2033" s="5" t="s">
        <v>710</v>
      </c>
      <c r="C2033" s="6">
        <v>89861822641.649994</v>
      </c>
    </row>
    <row r="2034" spans="1:3" ht="38.25">
      <c r="A2034" t="str">
        <f t="shared" si="33"/>
        <v>3.1.1.1.1.00.00 - Remuneração a Pessoal Ativo Civil – Abrangidos 
 pelo RPPS - Consolidação</v>
      </c>
      <c r="B2034" s="3" t="s">
        <v>711</v>
      </c>
      <c r="C2034" s="4">
        <v>89447257472.910004</v>
      </c>
    </row>
    <row r="2035" spans="1:3" ht="38.25">
      <c r="A2035" t="str">
        <f t="shared" si="33"/>
        <v>3.1.1.2.0.00.00 - Remuneração a Pessoal Ativo Civil - Abrangidos pelo 
 RGPS</v>
      </c>
      <c r="B2035" s="5" t="s">
        <v>712</v>
      </c>
      <c r="C2035" s="6">
        <v>52691533442.57</v>
      </c>
    </row>
    <row r="2036" spans="1:3" ht="38.25">
      <c r="A2036" t="str">
        <f t="shared" si="33"/>
        <v>3.1.1.2.1.00.00 - Remuneração a Pessoal Ativo Civil - Abrangidos 
 pelo RGPS - Consolidação</v>
      </c>
      <c r="B2036" s="3" t="s">
        <v>713</v>
      </c>
      <c r="C2036" s="4">
        <v>52425016599.330002</v>
      </c>
    </row>
    <row r="2037" spans="1:3" ht="38.25">
      <c r="A2037" t="str">
        <f t="shared" si="33"/>
        <v>3.1.1.3.0.00.00 - Remuneração a Pessoal Ativo Militar - Abrangidos 
 pelo RPPS</v>
      </c>
      <c r="B2037" s="5" t="s">
        <v>714</v>
      </c>
      <c r="C2037" s="6">
        <v>338657616.93000001</v>
      </c>
    </row>
    <row r="2038" spans="1:3" ht="38.25">
      <c r="A2038" t="str">
        <f t="shared" si="33"/>
        <v>3.1.1.3.1.00.00 - Remuneração a Pessoal Ativo Militar - Abrangidos 
 pelo RPPS - Consolidação</v>
      </c>
      <c r="B2038" s="3" t="s">
        <v>715</v>
      </c>
      <c r="C2038" s="4">
        <v>411038803.04000002</v>
      </c>
    </row>
    <row r="2039" spans="1:3">
      <c r="A2039" t="str">
        <f t="shared" si="33"/>
        <v>3.1.2.0.0.00.00 - Encargos Patronais</v>
      </c>
      <c r="B2039" s="5" t="s">
        <v>716</v>
      </c>
      <c r="C2039" s="6">
        <v>27205521865.34</v>
      </c>
    </row>
    <row r="2040" spans="1:3">
      <c r="A2040" t="str">
        <f t="shared" si="33"/>
        <v>3.1.2.1.0.00.00 - Encargos Patronais - RPPS</v>
      </c>
      <c r="B2040" s="3" t="s">
        <v>717</v>
      </c>
      <c r="C2040" s="4">
        <v>13987028401.48</v>
      </c>
    </row>
    <row r="2041" spans="1:3">
      <c r="A2041" t="str">
        <f t="shared" si="33"/>
        <v>3.1.2.1.2.00.00 - Encargos Patronais - RPPS - Intra OFSS</v>
      </c>
      <c r="B2041" s="5" t="s">
        <v>718</v>
      </c>
      <c r="C2041" s="6">
        <v>13912569270.620001</v>
      </c>
    </row>
    <row r="2042" spans="1:3">
      <c r="A2042" t="str">
        <f t="shared" si="33"/>
        <v>3.1.2.2.0.00.00 - Encargos Patronais - RGPS</v>
      </c>
      <c r="B2042" s="3" t="s">
        <v>719</v>
      </c>
      <c r="C2042" s="4">
        <v>11024544886.610001</v>
      </c>
    </row>
    <row r="2043" spans="1:3">
      <c r="A2043" t="str">
        <f t="shared" si="33"/>
        <v>3.1.2.2.1.00.00 - Encargos Patronais - RGPS - Consolidação</v>
      </c>
      <c r="B2043" s="5" t="s">
        <v>720</v>
      </c>
      <c r="C2043" s="6">
        <v>6852544610.3999996</v>
      </c>
    </row>
    <row r="2044" spans="1:3">
      <c r="A2044" t="str">
        <f t="shared" si="33"/>
        <v>3.1.2.2.2.00.00 - Encargos Patronais - RGPS - Intra OFSS</v>
      </c>
      <c r="B2044" s="3" t="s">
        <v>721</v>
      </c>
      <c r="C2044" s="4">
        <v>235898564.87</v>
      </c>
    </row>
    <row r="2045" spans="1:3" ht="25.5">
      <c r="A2045" t="str">
        <f t="shared" si="33"/>
        <v>3.1.2.2.3.00.00 - Encargos Patronais - RGPS - Inter OFSS - União</v>
      </c>
      <c r="B2045" s="5" t="s">
        <v>722</v>
      </c>
      <c r="C2045" s="6">
        <v>3581614230.2600002</v>
      </c>
    </row>
    <row r="2046" spans="1:3" ht="25.5">
      <c r="A2046" t="str">
        <f t="shared" si="33"/>
        <v>3.1.2.2.4.00.00 - Encargos Patronais - RGPS - Inter OFSS - Estado</v>
      </c>
      <c r="B2046" s="3" t="s">
        <v>723</v>
      </c>
      <c r="C2046" s="4">
        <v>2606767.6800000002</v>
      </c>
    </row>
    <row r="2047" spans="1:3" ht="25.5">
      <c r="A2047" t="str">
        <f t="shared" si="33"/>
        <v>3.1.2.2.5.00.00 - Encargos Patronais - RGPS - Inter OFSS - Município</v>
      </c>
      <c r="B2047" s="5" t="s">
        <v>724</v>
      </c>
      <c r="C2047" s="6">
        <v>276380302.99000001</v>
      </c>
    </row>
    <row r="2048" spans="1:3">
      <c r="A2048" t="str">
        <f t="shared" si="33"/>
        <v>3.1.2.3.0.00.00 - Encargos Patronais - FGTS</v>
      </c>
      <c r="B2048" s="3" t="s">
        <v>725</v>
      </c>
      <c r="C2048" s="4">
        <v>902154813.03999996</v>
      </c>
    </row>
    <row r="2049" spans="1:3">
      <c r="A2049" t="str">
        <f t="shared" si="33"/>
        <v>3.1.2.3.1.00.00 - Encargos Patronais - FGTS - Consolidação</v>
      </c>
      <c r="B2049" s="5" t="s">
        <v>726</v>
      </c>
      <c r="C2049" s="6">
        <v>892641584.09000003</v>
      </c>
    </row>
    <row r="2050" spans="1:3">
      <c r="A2050" t="str">
        <f t="shared" si="33"/>
        <v>3.1.2.4.0.00.00 - Contribuições Sociais Gerais</v>
      </c>
      <c r="B2050" s="3" t="s">
        <v>727</v>
      </c>
      <c r="C2050" s="4">
        <v>435636804.45999998</v>
      </c>
    </row>
    <row r="2051" spans="1:3">
      <c r="A2051" t="str">
        <f t="shared" si="33"/>
        <v>3.1.2.4.1.00.00 - Contribuições Sociais Gerais - Consolidação</v>
      </c>
      <c r="B2051" s="5" t="s">
        <v>728</v>
      </c>
      <c r="C2051" s="6">
        <v>433234827.14999998</v>
      </c>
    </row>
    <row r="2052" spans="1:3" ht="25.5">
      <c r="A2052" t="str">
        <f t="shared" si="33"/>
        <v>3.1.2.5.0.00.00 - Contribuições a Entidades Fechadas de Previdência</v>
      </c>
      <c r="B2052" s="3" t="s">
        <v>729</v>
      </c>
      <c r="C2052" s="4">
        <v>24249651.91</v>
      </c>
    </row>
    <row r="2053" spans="1:3" ht="38.25">
      <c r="A2053" t="str">
        <f t="shared" si="33"/>
        <v>3.1.2.5.1.00.00 - Contribuições a Entidades Fechadas de Previdência 
 - Consolidação</v>
      </c>
      <c r="B2053" s="5" t="s">
        <v>730</v>
      </c>
      <c r="C2053" s="6">
        <v>24227931.91</v>
      </c>
    </row>
    <row r="2054" spans="1:3">
      <c r="A2054" t="str">
        <f t="shared" si="33"/>
        <v>3.1.2.9.0.00.00 - Outros Encargos Patronais</v>
      </c>
      <c r="B2054" s="3" t="s">
        <v>731</v>
      </c>
      <c r="C2054" s="4">
        <v>831906607.84000003</v>
      </c>
    </row>
    <row r="2055" spans="1:3">
      <c r="A2055" t="str">
        <f t="shared" si="33"/>
        <v>3.1.2.9.1.00.00 - Outros Encargos Patronais - Consolidação</v>
      </c>
      <c r="B2055" s="5" t="s">
        <v>732</v>
      </c>
      <c r="C2055" s="6">
        <v>615631825.49000001</v>
      </c>
    </row>
    <row r="2056" spans="1:3">
      <c r="A2056" t="str">
        <f t="shared" si="33"/>
        <v>3.1.2.9.2.00.00 - Outros Encargos Patronais - Intra OFSS</v>
      </c>
      <c r="B2056" s="3" t="s">
        <v>733</v>
      </c>
      <c r="C2056" s="4">
        <v>140969139.19</v>
      </c>
    </row>
    <row r="2057" spans="1:3" ht="25.5">
      <c r="A2057" t="str">
        <f t="shared" si="33"/>
        <v>3.1.2.9.3.00.00 - Outros Encargos Patronais - Inter OFSS - União</v>
      </c>
      <c r="B2057" s="5" t="s">
        <v>734</v>
      </c>
      <c r="C2057" s="6">
        <v>44425839.700000003</v>
      </c>
    </row>
    <row r="2058" spans="1:3" ht="25.5">
      <c r="A2058" t="str">
        <f t="shared" si="33"/>
        <v>3.1.2.9.4.00.00 - Outros Encargos Patronais - Inter OFSS - Estado</v>
      </c>
      <c r="B2058" s="3" t="s">
        <v>735</v>
      </c>
      <c r="C2058" s="4">
        <v>2319664.7999999998</v>
      </c>
    </row>
    <row r="2059" spans="1:3" ht="25.5">
      <c r="A2059" t="str">
        <f t="shared" si="33"/>
        <v>3.1.2.9.5.00.00 - Outros Encargos Patronais - Inter OFSS - Município</v>
      </c>
      <c r="B2059" s="5" t="s">
        <v>736</v>
      </c>
      <c r="C2059" s="6">
        <v>28560138.66</v>
      </c>
    </row>
    <row r="2060" spans="1:3">
      <c r="A2060" t="str">
        <f t="shared" si="33"/>
        <v>3.1.3.0.0.00.00 - Benefícios a Pessoal</v>
      </c>
      <c r="B2060" s="3" t="s">
        <v>737</v>
      </c>
      <c r="C2060" s="4">
        <v>3740211301.3099999</v>
      </c>
    </row>
    <row r="2061" spans="1:3">
      <c r="A2061" t="str">
        <f t="shared" si="33"/>
        <v>3.1.3.1.0.00.00 - Benefícios a Pessoal - RPPS</v>
      </c>
      <c r="B2061" s="5" t="s">
        <v>738</v>
      </c>
      <c r="C2061" s="6">
        <v>2845024052.29</v>
      </c>
    </row>
    <row r="2062" spans="1:3">
      <c r="A2062" t="str">
        <f t="shared" si="33"/>
        <v>3.1.3.1.1.00.00 - Benefícios a Pessoal - RPPS - Consolidação</v>
      </c>
      <c r="B2062" s="3" t="s">
        <v>739</v>
      </c>
      <c r="C2062" s="4">
        <v>2840163401.3899999</v>
      </c>
    </row>
    <row r="2063" spans="1:3">
      <c r="A2063" t="str">
        <f t="shared" si="33"/>
        <v>3.1.3.2.0.00.00 - Benefícios a Pessoal - RGPS</v>
      </c>
      <c r="B2063" s="5" t="s">
        <v>740</v>
      </c>
      <c r="C2063" s="6">
        <v>890464710.10000002</v>
      </c>
    </row>
    <row r="2064" spans="1:3">
      <c r="A2064" t="str">
        <f t="shared" si="33"/>
        <v>3.1.3.2.1.00.00 - Benefícios a Pessoal - RGPS - Consolidação</v>
      </c>
      <c r="B2064" s="3" t="s">
        <v>741</v>
      </c>
      <c r="C2064" s="4">
        <v>890208967.36000001</v>
      </c>
    </row>
    <row r="2065" spans="1:3">
      <c r="A2065" t="str">
        <f t="shared" si="33"/>
        <v>3.1.3.3.0.00.00 - Benefícios a Pessoal - Militar</v>
      </c>
      <c r="B2065" s="5" t="s">
        <v>742</v>
      </c>
      <c r="C2065" s="6">
        <v>4609859.47</v>
      </c>
    </row>
    <row r="2066" spans="1:3">
      <c r="A2066" t="str">
        <f t="shared" si="33"/>
        <v>3.1.3.3.1.00.00 - Benefícios a Pessoal - Militar - Consolidação</v>
      </c>
      <c r="B2066" s="3" t="s">
        <v>743</v>
      </c>
      <c r="C2066" s="4">
        <v>4609859.47</v>
      </c>
    </row>
    <row r="2067" spans="1:3">
      <c r="A2067" t="str">
        <f t="shared" si="33"/>
        <v>3.1.8.0.0.00.00 - Custo de Pessoal e Encargos</v>
      </c>
      <c r="B2067" s="5" t="s">
        <v>744</v>
      </c>
      <c r="C2067" s="6">
        <v>1037594306.6900001</v>
      </c>
    </row>
    <row r="2068" spans="1:3" ht="25.5">
      <c r="A2068" t="str">
        <f t="shared" si="33"/>
        <v>3.1.8.1.0.00.00 - Custo de Mercadorias Vendidas – Pessoal e Encargos</v>
      </c>
      <c r="B2068" s="3" t="s">
        <v>745</v>
      </c>
      <c r="C2068" s="4">
        <v>964707.85</v>
      </c>
    </row>
    <row r="2069" spans="1:3" ht="38.25">
      <c r="A2069" t="str">
        <f t="shared" si="33"/>
        <v>3.1.8.1.1.00.00 - Custo de Mercadorias Vendidas – Pessoal e Encargos 
 - Consolidação</v>
      </c>
      <c r="B2069" s="5" t="s">
        <v>746</v>
      </c>
      <c r="C2069" s="6">
        <v>964707.85</v>
      </c>
    </row>
    <row r="2070" spans="1:3" ht="25.5">
      <c r="A2070" t="str">
        <f t="shared" si="33"/>
        <v>3.1.8.2.0.00.00 - Custo de Produtos Vendidos – Pessoal e Encargos</v>
      </c>
      <c r="B2070" s="3" t="s">
        <v>747</v>
      </c>
      <c r="C2070" s="4">
        <v>1531465.04</v>
      </c>
    </row>
    <row r="2071" spans="1:3" ht="38.25">
      <c r="A2071" t="str">
        <f t="shared" si="33"/>
        <v>3.1.8.2.1.00.00 - Custo de Produtos Vendidos – Pessoal e Encargos - 
 Consolidação</v>
      </c>
      <c r="B2071" s="5" t="s">
        <v>748</v>
      </c>
      <c r="C2071" s="6">
        <v>1531465.04</v>
      </c>
    </row>
    <row r="2072" spans="1:3" ht="25.5">
      <c r="A2072" t="str">
        <f t="shared" si="33"/>
        <v>3.1.8.3.0.00.00 - Custo de Serviços Prestados – Pessoal e Encargos</v>
      </c>
      <c r="B2072" s="3" t="s">
        <v>749</v>
      </c>
      <c r="C2072" s="4">
        <v>1035098133.8</v>
      </c>
    </row>
    <row r="2073" spans="1:3" ht="38.25">
      <c r="A2073" t="str">
        <f t="shared" si="33"/>
        <v>3.1.8.3.1.00.00 - Custo de Serviços Prestados – Pessoal e Encargos - 
 Consolidação</v>
      </c>
      <c r="B2073" s="5" t="s">
        <v>750</v>
      </c>
      <c r="C2073" s="6">
        <v>1035098133.8</v>
      </c>
    </row>
    <row r="2074" spans="1:3" ht="38.25">
      <c r="A2074" t="str">
        <f t="shared" si="33"/>
        <v>3.1.9.0.0.00.00 - Outras Variações Patrimoniais Diminutivas - Pessoal 
 e Encargos</v>
      </c>
      <c r="B2074" s="3" t="s">
        <v>751</v>
      </c>
      <c r="C2074" s="4">
        <v>3710501479.4099998</v>
      </c>
    </row>
    <row r="2075" spans="1:3">
      <c r="A2075" t="str">
        <f t="shared" si="33"/>
        <v>3.1.9.1.0.00.00 - Indenizações e Restituições Trabalhistas</v>
      </c>
      <c r="B2075" s="5" t="s">
        <v>752</v>
      </c>
      <c r="C2075" s="6">
        <v>928928134.11000001</v>
      </c>
    </row>
    <row r="2076" spans="1:3" ht="25.5">
      <c r="A2076" t="str">
        <f t="shared" si="33"/>
        <v>3.1.9.1.1.00.00 - Indenizações e Restituições Trabalhistas - 
 Consolidação</v>
      </c>
      <c r="B2076" s="3" t="s">
        <v>753</v>
      </c>
      <c r="C2076" s="4">
        <v>914368017.20000005</v>
      </c>
    </row>
    <row r="2077" spans="1:3">
      <c r="A2077" t="str">
        <f t="shared" si="33"/>
        <v>3.1.9.2.0.00.00 - Pessoal Requisitado de Outros Órgãos</v>
      </c>
      <c r="B2077" s="5" t="s">
        <v>754</v>
      </c>
      <c r="C2077" s="6">
        <v>254042093.72</v>
      </c>
    </row>
    <row r="2078" spans="1:3" ht="25.5">
      <c r="A2078" t="str">
        <f t="shared" si="33"/>
        <v>3.1.9.2.1.00.00 - Pessoal Requisitado de Outros Órgãos - 
 Consolidação</v>
      </c>
      <c r="B2078" s="3" t="s">
        <v>755</v>
      </c>
      <c r="C2078" s="4">
        <v>254042093.72</v>
      </c>
    </row>
    <row r="2079" spans="1:3">
      <c r="A2079" t="str">
        <f t="shared" si="33"/>
        <v>3.1.9.9.0.00.00 - Outras VPD de Pessoal e Encargos</v>
      </c>
      <c r="B2079" s="5" t="s">
        <v>756</v>
      </c>
      <c r="C2079" s="6">
        <v>2527781193.7600002</v>
      </c>
    </row>
    <row r="2080" spans="1:3" ht="25.5">
      <c r="A2080" t="str">
        <f t="shared" si="33"/>
        <v>3.1.9.9.1.00.00 - Outras VPD de Pessoal e Encargos - Consolidação</v>
      </c>
      <c r="B2080" s="3" t="s">
        <v>757</v>
      </c>
      <c r="C2080" s="4">
        <v>2527769761.8499999</v>
      </c>
    </row>
    <row r="2081" spans="1:3">
      <c r="A2081" t="str">
        <f t="shared" si="33"/>
        <v>3.2.0.0.0.00.00 - Benefícios Previdenciários e Assistenciais</v>
      </c>
      <c r="B2081" s="5" t="s">
        <v>758</v>
      </c>
      <c r="C2081" s="6">
        <v>25417959474.529999</v>
      </c>
    </row>
    <row r="2082" spans="1:3">
      <c r="A2082" t="str">
        <f t="shared" si="33"/>
        <v>3.2.1.0.0.00.00 - Aposentadorias e Reformas</v>
      </c>
      <c r="B2082" s="3" t="s">
        <v>759</v>
      </c>
      <c r="C2082" s="4">
        <v>18832368535.439999</v>
      </c>
    </row>
    <row r="2083" spans="1:3">
      <c r="A2083" t="str">
        <f t="shared" si="33"/>
        <v>3.2.1.1.0.00.00 - Aposentadorias - RPPS</v>
      </c>
      <c r="B2083" s="5" t="s">
        <v>760</v>
      </c>
      <c r="C2083" s="6">
        <v>17481064112.529999</v>
      </c>
    </row>
    <row r="2084" spans="1:3">
      <c r="A2084" t="str">
        <f t="shared" si="33"/>
        <v>3.2.1.1.1.00.00 - Aposentadorias - RPPS - Consolidação</v>
      </c>
      <c r="B2084" s="3" t="s">
        <v>761</v>
      </c>
      <c r="C2084" s="4">
        <v>17468305933.689999</v>
      </c>
    </row>
    <row r="2085" spans="1:3">
      <c r="A2085" t="str">
        <f t="shared" si="33"/>
        <v>3.2.1.2.0.00.00 - Aposentadorias - RGPS</v>
      </c>
      <c r="B2085" s="5" t="s">
        <v>762</v>
      </c>
      <c r="C2085" s="6">
        <v>220233269.09999999</v>
      </c>
    </row>
    <row r="2086" spans="1:3">
      <c r="A2086" t="str">
        <f t="shared" si="33"/>
        <v>3.2.1.2.1.00.00 - Aposentadorias - RGPS - Consolidação</v>
      </c>
      <c r="B2086" s="3" t="s">
        <v>763</v>
      </c>
      <c r="C2086" s="4">
        <v>219013822.18000001</v>
      </c>
    </row>
    <row r="2087" spans="1:3">
      <c r="A2087" t="str">
        <f t="shared" si="33"/>
        <v>3.2.1.3.0.00.00 - Reserva Remunerada e Reformas - Militar</v>
      </c>
      <c r="B2087" s="5" t="s">
        <v>764</v>
      </c>
      <c r="C2087" s="6">
        <v>8214903.0599999996</v>
      </c>
    </row>
    <row r="2088" spans="1:3" ht="25.5">
      <c r="A2088" t="str">
        <f t="shared" si="33"/>
        <v>3.2.1.3.1.00.00 - Reserva Remunerada e Reformas - Militar - 
 Consolidação</v>
      </c>
      <c r="B2088" s="3" t="s">
        <v>765</v>
      </c>
      <c r="C2088" s="4">
        <v>8214903.0599999996</v>
      </c>
    </row>
    <row r="2089" spans="1:3">
      <c r="A2089" t="str">
        <f t="shared" si="33"/>
        <v>3.2.1.9.0.00.00 - Outras Aposentadorias</v>
      </c>
      <c r="B2089" s="5" t="s">
        <v>766</v>
      </c>
      <c r="C2089" s="6">
        <v>1122468958.99</v>
      </c>
    </row>
    <row r="2090" spans="1:3">
      <c r="A2090" t="str">
        <f t="shared" si="33"/>
        <v>3.2.1.9.1.00.00 - Outras Aposentadorias - Consolidação</v>
      </c>
      <c r="B2090" s="3" t="s">
        <v>767</v>
      </c>
      <c r="C2090" s="4">
        <v>1122316853.1400001</v>
      </c>
    </row>
    <row r="2091" spans="1:3">
      <c r="A2091" t="str">
        <f t="shared" si="33"/>
        <v>3.2.2.0.0.00.00 - Pensões</v>
      </c>
      <c r="B2091" s="5" t="s">
        <v>768</v>
      </c>
      <c r="C2091" s="6">
        <v>3560274035.96</v>
      </c>
    </row>
    <row r="2092" spans="1:3">
      <c r="A2092" t="str">
        <f t="shared" si="33"/>
        <v>3.2.2.1.0.00.00 - Pensões - RPPS</v>
      </c>
      <c r="B2092" s="3" t="s">
        <v>769</v>
      </c>
      <c r="C2092" s="4">
        <v>3199659798.1900001</v>
      </c>
    </row>
    <row r="2093" spans="1:3">
      <c r="A2093" t="str">
        <f t="shared" si="33"/>
        <v>3.2.2.1.1.00.00 - Pensões - RPPS - Consolidação</v>
      </c>
      <c r="B2093" s="5" t="s">
        <v>770</v>
      </c>
      <c r="C2093" s="6">
        <v>3197039819.9200001</v>
      </c>
    </row>
    <row r="2094" spans="1:3">
      <c r="A2094" t="str">
        <f t="shared" si="33"/>
        <v>3.2.2.2.0.00.00 - Pensões - RGPS</v>
      </c>
      <c r="B2094" s="3" t="s">
        <v>771</v>
      </c>
      <c r="C2094" s="4">
        <v>72489750.959999993</v>
      </c>
    </row>
    <row r="2095" spans="1:3">
      <c r="A2095" t="str">
        <f t="shared" ref="A2095:A2158" si="34">TRIM(B2095)</f>
        <v>3.2.2.2.1.00.00 - Pensões - RGPS - Consolidação</v>
      </c>
      <c r="B2095" s="5" t="s">
        <v>772</v>
      </c>
      <c r="C2095" s="6">
        <v>71759623.510000005</v>
      </c>
    </row>
    <row r="2096" spans="1:3">
      <c r="A2096" t="str">
        <f t="shared" si="34"/>
        <v>3.2.2.3.0.00.00 - Pensões - Militar</v>
      </c>
      <c r="B2096" s="3" t="s">
        <v>773</v>
      </c>
      <c r="C2096" s="4">
        <v>1843723.58</v>
      </c>
    </row>
    <row r="2097" spans="1:3">
      <c r="A2097" t="str">
        <f t="shared" si="34"/>
        <v>3.2.2.3.1.00.00 - Pensões - Militar - Consolidação</v>
      </c>
      <c r="B2097" s="5" t="s">
        <v>774</v>
      </c>
      <c r="C2097" s="6">
        <v>1843723.58</v>
      </c>
    </row>
    <row r="2098" spans="1:3">
      <c r="A2098" t="str">
        <f t="shared" si="34"/>
        <v>3.2.2.9.0.00.00 - Outras Pensões</v>
      </c>
      <c r="B2098" s="3" t="s">
        <v>775</v>
      </c>
      <c r="C2098" s="4">
        <v>286189553.51999998</v>
      </c>
    </row>
    <row r="2099" spans="1:3">
      <c r="A2099" t="str">
        <f t="shared" si="34"/>
        <v>3.2.2.9.1.00.00 - Outras Pensões - Consolidação</v>
      </c>
      <c r="B2099" s="5" t="s">
        <v>776</v>
      </c>
      <c r="C2099" s="6">
        <v>285804538.66000003</v>
      </c>
    </row>
    <row r="2100" spans="1:3">
      <c r="A2100" t="str">
        <f t="shared" si="34"/>
        <v>3.2.3.0.0.00.00 - Benefícios de Prestação Continuada</v>
      </c>
      <c r="B2100" s="3" t="s">
        <v>777</v>
      </c>
      <c r="C2100" s="4">
        <v>102955125.7</v>
      </c>
    </row>
    <row r="2101" spans="1:3">
      <c r="A2101" t="str">
        <f t="shared" si="34"/>
        <v>3.2.3.1.0.00.00 - Benefícios de Prestação Continuada ao Idoso</v>
      </c>
      <c r="B2101" s="5" t="s">
        <v>778</v>
      </c>
      <c r="C2101" s="6">
        <v>4743358.45</v>
      </c>
    </row>
    <row r="2102" spans="1:3" ht="25.5">
      <c r="A2102" t="str">
        <f t="shared" si="34"/>
        <v>3.2.3.1.1.00.00 - Benefícios de Prestação Continuada ao Idoso - 
 Consolidação</v>
      </c>
      <c r="B2102" s="3" t="s">
        <v>779</v>
      </c>
      <c r="C2102" s="4">
        <v>4743358.45</v>
      </c>
    </row>
    <row r="2103" spans="1:3" ht="38.25">
      <c r="A2103" t="str">
        <f t="shared" si="34"/>
        <v>3.2.3.2.0.00.00 - Benefícios de Prestação Continuada ao Portador de 
 Deficiência</v>
      </c>
      <c r="B2103" s="5" t="s">
        <v>780</v>
      </c>
      <c r="C2103" s="6">
        <v>134279.01999999999</v>
      </c>
    </row>
    <row r="2104" spans="1:3" ht="38.25">
      <c r="A2104" t="str">
        <f t="shared" si="34"/>
        <v>3.2.3.2.1.00.00 - Benefícios de Prestação Continuada ao Portador de 
 Deficiência - Consolidação</v>
      </c>
      <c r="B2104" s="3" t="s">
        <v>781</v>
      </c>
      <c r="C2104" s="4">
        <v>134279.01999999999</v>
      </c>
    </row>
    <row r="2105" spans="1:3">
      <c r="A2105" t="str">
        <f t="shared" si="34"/>
        <v>3.2.3.9.0.00.00 - Outros Benefícios de Prestação Continuada</v>
      </c>
      <c r="B2105" s="5" t="s">
        <v>782</v>
      </c>
      <c r="C2105" s="6">
        <v>98077488.230000004</v>
      </c>
    </row>
    <row r="2106" spans="1:3" ht="25.5">
      <c r="A2106" t="str">
        <f t="shared" si="34"/>
        <v>3.2.3.9.1.00.00 - Outros Benefícios de Prestação Continuada - 
 Consolidação</v>
      </c>
      <c r="B2106" s="3" t="s">
        <v>783</v>
      </c>
      <c r="C2106" s="4">
        <v>98077488.230000004</v>
      </c>
    </row>
    <row r="2107" spans="1:3">
      <c r="A2107" t="str">
        <f t="shared" si="34"/>
        <v>3.2.4.0.0.00.00 - Benefícios Eventuais</v>
      </c>
      <c r="B2107" s="5" t="s">
        <v>784</v>
      </c>
      <c r="C2107" s="6">
        <v>1049640351.48</v>
      </c>
    </row>
    <row r="2108" spans="1:3">
      <c r="A2108" t="str">
        <f t="shared" si="34"/>
        <v>3.2.4.1.0.00.00 - Auxílio por Natalidade</v>
      </c>
      <c r="B2108" s="3" t="s">
        <v>785</v>
      </c>
      <c r="C2108" s="4">
        <v>7622694.2800000003</v>
      </c>
    </row>
    <row r="2109" spans="1:3">
      <c r="A2109" t="str">
        <f t="shared" si="34"/>
        <v>3.2.4.1.1.00.00 - Auxílio por Natalidade - Consolidação</v>
      </c>
      <c r="B2109" s="5" t="s">
        <v>786</v>
      </c>
      <c r="C2109" s="6">
        <v>7352006.3700000001</v>
      </c>
    </row>
    <row r="2110" spans="1:3">
      <c r="A2110" t="str">
        <f t="shared" si="34"/>
        <v>3.2.4.2.0.00.00 - Auxílio por Morte</v>
      </c>
      <c r="B2110" s="3" t="s">
        <v>787</v>
      </c>
      <c r="C2110" s="4">
        <v>9809386</v>
      </c>
    </row>
    <row r="2111" spans="1:3">
      <c r="A2111" t="str">
        <f t="shared" si="34"/>
        <v>3.2.4.2.1.00.00 - Auxílio por Morte - Consolidação</v>
      </c>
      <c r="B2111" s="5" t="s">
        <v>788</v>
      </c>
      <c r="C2111" s="6">
        <v>9797894</v>
      </c>
    </row>
    <row r="2112" spans="1:3" ht="25.5">
      <c r="A2112" t="str">
        <f t="shared" si="34"/>
        <v>3.2.4.3.0.00.00 - Benefícios Eventuais por Situações de 
 Vulnerabilidade Temporária</v>
      </c>
      <c r="B2112" s="3" t="s">
        <v>789</v>
      </c>
      <c r="C2112" s="4">
        <v>92762647.230000004</v>
      </c>
    </row>
    <row r="2113" spans="1:3" ht="25.5">
      <c r="A2113" t="str">
        <f t="shared" si="34"/>
        <v>3.2.4.3.1.00.00 - Benefícios Eventuais por Situações de 
 Vulnerabilidade Temporária - Consolidação</v>
      </c>
      <c r="B2113" s="5" t="s">
        <v>790</v>
      </c>
      <c r="C2113" s="6">
        <v>92729677.230000004</v>
      </c>
    </row>
    <row r="2114" spans="1:3" ht="25.5">
      <c r="A2114" t="str">
        <f t="shared" si="34"/>
        <v>3.2.4.4.0.00.00 - Benefícios Eventuais em Caso de Calamidade Pública</v>
      </c>
      <c r="B2114" s="3" t="s">
        <v>791</v>
      </c>
      <c r="C2114" s="4">
        <v>2892977.22</v>
      </c>
    </row>
    <row r="2115" spans="1:3" ht="38.25">
      <c r="A2115" t="str">
        <f t="shared" si="34"/>
        <v>3.2.4.4.1.00.00 - Benefícios Eventuais em Caso de Calamidade Pública 
 - Consolidação</v>
      </c>
      <c r="B2115" s="5" t="s">
        <v>792</v>
      </c>
      <c r="C2115" s="6">
        <v>2892977.22</v>
      </c>
    </row>
    <row r="2116" spans="1:3">
      <c r="A2116" t="str">
        <f t="shared" si="34"/>
        <v>3.2.4.9.0.00.00 - Outros Benefícios Eventuais</v>
      </c>
      <c r="B2116" s="3" t="s">
        <v>793</v>
      </c>
      <c r="C2116" s="4">
        <v>936552646.75</v>
      </c>
    </row>
    <row r="2117" spans="1:3">
      <c r="A2117" t="str">
        <f t="shared" si="34"/>
        <v>3.2.4.9.1.00.00 - Outros Benefícios Eventuais - Consolidação</v>
      </c>
      <c r="B2117" s="5" t="s">
        <v>794</v>
      </c>
      <c r="C2117" s="6">
        <v>935702488.79999995</v>
      </c>
    </row>
    <row r="2118" spans="1:3">
      <c r="A2118" t="str">
        <f t="shared" si="34"/>
        <v>3.2.5.0.0.00.00 - Políticas Públicas de Transferência de Renda</v>
      </c>
      <c r="B2118" s="3" t="s">
        <v>795</v>
      </c>
      <c r="C2118" s="4">
        <v>450750892.73000002</v>
      </c>
    </row>
    <row r="2119" spans="1:3" ht="25.5">
      <c r="A2119" t="str">
        <f t="shared" si="34"/>
        <v>3.2.5.0.1.00.00 - Políticas Públicas de Transferência de Renda - 
 Consolidação</v>
      </c>
      <c r="B2119" s="5" t="s">
        <v>796</v>
      </c>
      <c r="C2119" s="6">
        <v>447575476</v>
      </c>
    </row>
    <row r="2120" spans="1:3">
      <c r="A2120" t="str">
        <f t="shared" si="34"/>
        <v>3.2.9.0.0.00.00 - Outros Benefícios Previdenciários e Assistenciais</v>
      </c>
      <c r="B2120" s="3" t="s">
        <v>797</v>
      </c>
      <c r="C2120" s="4">
        <v>1421970533.22</v>
      </c>
    </row>
    <row r="2121" spans="1:3">
      <c r="A2121" t="str">
        <f t="shared" si="34"/>
        <v>3.2.9.1.0.00.00 - Outros Benefícios Previdenciários - RPPS</v>
      </c>
      <c r="B2121" s="5" t="s">
        <v>798</v>
      </c>
      <c r="C2121" s="6">
        <v>621488775.96000004</v>
      </c>
    </row>
    <row r="2122" spans="1:3" ht="25.5">
      <c r="A2122" t="str">
        <f t="shared" si="34"/>
        <v>3.2.9.1.1.00.00 - Outros Benefícios Previdenciários - RPPS - 
 Consolidação</v>
      </c>
      <c r="B2122" s="3" t="s">
        <v>799</v>
      </c>
      <c r="C2122" s="4">
        <v>617623787.20000005</v>
      </c>
    </row>
    <row r="2123" spans="1:3">
      <c r="A2123" t="str">
        <f t="shared" si="34"/>
        <v>3.2.9.2.0.00.00 - Outros Benefícios Previdenciários - RGPS</v>
      </c>
      <c r="B2123" s="5" t="s">
        <v>800</v>
      </c>
      <c r="C2123" s="6">
        <v>54842657.229999997</v>
      </c>
    </row>
    <row r="2124" spans="1:3" ht="25.5">
      <c r="A2124" t="str">
        <f t="shared" si="34"/>
        <v>3.2.9.2.1.00.00 - Outros Benefícios Previdenciários - RGPS - 
 Consolidação</v>
      </c>
      <c r="B2124" s="3" t="s">
        <v>801</v>
      </c>
      <c r="C2124" s="4">
        <v>54842657.229999997</v>
      </c>
    </row>
    <row r="2125" spans="1:3">
      <c r="A2125" t="str">
        <f t="shared" si="34"/>
        <v>3.2.9.3.0.00.00 - Outros Benefícios Previdenciários - Militar</v>
      </c>
      <c r="B2125" s="5" t="s">
        <v>802</v>
      </c>
      <c r="C2125" s="6">
        <v>1554651.34</v>
      </c>
    </row>
    <row r="2126" spans="1:3" ht="25.5">
      <c r="A2126" t="str">
        <f t="shared" si="34"/>
        <v>3.2.9.3.1.00.00 - Outros Benefícios Previdenciários - Militar - 
 Consolidação</v>
      </c>
      <c r="B2126" s="3" t="s">
        <v>803</v>
      </c>
      <c r="C2126" s="4">
        <v>1554651.34</v>
      </c>
    </row>
    <row r="2127" spans="1:3" ht="25.5">
      <c r="A2127" t="str">
        <f t="shared" si="34"/>
        <v>3.2.9.9.0.00.00 - Outros Benefícios Previdenciários e Assistenciais</v>
      </c>
      <c r="B2127" s="5" t="s">
        <v>804</v>
      </c>
      <c r="C2127" s="6">
        <v>748054662.77999997</v>
      </c>
    </row>
    <row r="2128" spans="1:3" ht="38.25">
      <c r="A2128" t="str">
        <f t="shared" si="34"/>
        <v>3.2.9.9.1.00.00 - Outros Benefícios Previdenciários e Assistenciais 
 - Consolidação</v>
      </c>
      <c r="B2128" s="3" t="s">
        <v>805</v>
      </c>
      <c r="C2128" s="4">
        <v>744068975.82000005</v>
      </c>
    </row>
    <row r="2129" spans="1:4">
      <c r="A2129" t="str">
        <f t="shared" si="34"/>
        <v>3.3.0.0.0.00.00 - Uso de Bens, Serviços e Consumo de Capital Fixo</v>
      </c>
      <c r="B2129" s="5" t="s">
        <v>806</v>
      </c>
      <c r="C2129" s="6">
        <v>135254440372.88</v>
      </c>
    </row>
    <row r="2130" spans="1:4">
      <c r="A2130" t="str">
        <f t="shared" si="34"/>
        <v>3.3.1.0.0.00.00 - Uso de Material de Consumo</v>
      </c>
      <c r="B2130" s="3" t="s">
        <v>807</v>
      </c>
      <c r="C2130" s="4">
        <v>26593807779.490002</v>
      </c>
    </row>
    <row r="2131" spans="1:4">
      <c r="A2131" t="str">
        <f t="shared" si="34"/>
        <v>3.3.1.1.0.00.00 - Consumo de Material</v>
      </c>
      <c r="B2131" s="5" t="s">
        <v>808</v>
      </c>
      <c r="C2131" s="6">
        <v>24029107049.369999</v>
      </c>
    </row>
    <row r="2132" spans="1:4">
      <c r="A2132" t="str">
        <f t="shared" si="34"/>
        <v>3.3.1.1.1.00.00 - Consumo de Material - Consolidação</v>
      </c>
      <c r="B2132" s="3" t="s">
        <v>809</v>
      </c>
      <c r="C2132" s="4">
        <v>23977923955.959999</v>
      </c>
    </row>
    <row r="2133" spans="1:4">
      <c r="A2133" t="str">
        <f t="shared" si="34"/>
        <v>3.3.1.2.0.00.00 - Distribuição de Material Gratuito</v>
      </c>
      <c r="B2133" s="5" t="s">
        <v>810</v>
      </c>
      <c r="C2133" s="6">
        <v>2563688923.75</v>
      </c>
    </row>
    <row r="2134" spans="1:4" ht="25.5">
      <c r="A2134" t="str">
        <f t="shared" si="34"/>
        <v>3.3.1.2.1.00.00 - Distribuição de Material Gratuito - Consolidação</v>
      </c>
      <c r="B2134" s="3" t="s">
        <v>811</v>
      </c>
      <c r="C2134" s="4">
        <v>2558522652.8400002</v>
      </c>
    </row>
    <row r="2135" spans="1:4">
      <c r="A2135" t="str">
        <f t="shared" si="34"/>
        <v>3.3.2.0.0.00.00 - Serviços</v>
      </c>
      <c r="B2135" s="5" t="s">
        <v>812</v>
      </c>
      <c r="C2135" s="6">
        <v>106126667173.7</v>
      </c>
    </row>
    <row r="2136" spans="1:4">
      <c r="A2136" t="str">
        <f t="shared" si="34"/>
        <v>3.3.2.1.0.00.00 - Diárias</v>
      </c>
      <c r="B2136" s="3" t="s">
        <v>813</v>
      </c>
      <c r="C2136" s="4">
        <v>1387450319.3199999</v>
      </c>
    </row>
    <row r="2137" spans="1:4">
      <c r="A2137" t="str">
        <f t="shared" si="34"/>
        <v>3.3.2.1.1.00.00 - Diárias - Consolidação</v>
      </c>
      <c r="B2137" s="5" t="s">
        <v>814</v>
      </c>
      <c r="C2137" s="6">
        <v>1366319254.8800001</v>
      </c>
      <c r="D2137" t="s">
        <v>815</v>
      </c>
    </row>
    <row r="2138" spans="1:4">
      <c r="A2138" t="str">
        <f t="shared" si="34"/>
        <v>3.3.2.2.0.00.00 - Serviços Terceiros - PF</v>
      </c>
      <c r="B2138" s="3" t="s">
        <v>816</v>
      </c>
      <c r="C2138" s="4">
        <v>7415352472.6499996</v>
      </c>
    </row>
    <row r="2139" spans="1:4">
      <c r="A2139" t="str">
        <f t="shared" si="34"/>
        <v>3.3.2.2.1.00.00 - Serviços Terceiros - PF - Consolidação</v>
      </c>
      <c r="B2139" s="5" t="s">
        <v>817</v>
      </c>
      <c r="C2139" s="6">
        <v>7337189583.9899998</v>
      </c>
    </row>
    <row r="2140" spans="1:4">
      <c r="A2140" t="str">
        <f t="shared" si="34"/>
        <v>3.3.2.3.0.00.00 - Serviços Terceiros - PJ</v>
      </c>
      <c r="B2140" s="3" t="s">
        <v>818</v>
      </c>
      <c r="C2140" s="4">
        <v>95064832314.080002</v>
      </c>
    </row>
    <row r="2141" spans="1:4">
      <c r="A2141" t="str">
        <f t="shared" si="34"/>
        <v>3.3.2.3.1.00.00 - Serviços Terceiros - PJ - Consolidação</v>
      </c>
      <c r="B2141" s="5" t="s">
        <v>819</v>
      </c>
      <c r="C2141" s="6">
        <v>95011412938.080002</v>
      </c>
    </row>
    <row r="2142" spans="1:4" ht="38.25">
      <c r="A2142" t="str">
        <f t="shared" si="34"/>
        <v>3.3.2.4.0.00.00 - Contrato de Terceirização por Substituição de mão 
 de Obra – Art. 18 § 1, LC 101/00</v>
      </c>
      <c r="B2142" s="3" t="s">
        <v>820</v>
      </c>
      <c r="C2142" s="4">
        <v>2256129943.1100001</v>
      </c>
    </row>
    <row r="2143" spans="1:4" ht="38.25">
      <c r="A2143" t="str">
        <f t="shared" si="34"/>
        <v>3.3.2.4.1.00.00 - Contrato de Terceirização por Substituição de mão 
 de Obra - Art. 18 § 1, LC 101/00 - Consolidação</v>
      </c>
      <c r="B2143" s="5" t="s">
        <v>821</v>
      </c>
      <c r="C2143" s="6">
        <v>2256129943.1100001</v>
      </c>
    </row>
    <row r="2144" spans="1:4">
      <c r="A2144" t="str">
        <f t="shared" si="34"/>
        <v>3.3.3.0.0.00.00 - Depreciação, Amortização e Exaustão</v>
      </c>
      <c r="B2144" s="3" t="s">
        <v>822</v>
      </c>
      <c r="C2144" s="4">
        <v>1122902293.1199999</v>
      </c>
    </row>
    <row r="2145" spans="1:3">
      <c r="A2145" t="str">
        <f t="shared" si="34"/>
        <v>3.3.3.1.0.00.00 - Depreciação</v>
      </c>
      <c r="B2145" s="5" t="s">
        <v>823</v>
      </c>
      <c r="C2145" s="6">
        <v>952760097.28999996</v>
      </c>
    </row>
    <row r="2146" spans="1:3">
      <c r="A2146" t="str">
        <f t="shared" si="34"/>
        <v>3.3.3.1.1.00.00 - Depreciação - Consolidação</v>
      </c>
      <c r="B2146" s="3" t="s">
        <v>824</v>
      </c>
      <c r="C2146" s="4">
        <v>952079332.02999997</v>
      </c>
    </row>
    <row r="2147" spans="1:3">
      <c r="A2147" t="str">
        <f t="shared" si="34"/>
        <v>3.3.3.2.0.00.00 - Amortização</v>
      </c>
      <c r="B2147" s="5" t="s">
        <v>825</v>
      </c>
      <c r="C2147" s="6">
        <v>165488249.40000001</v>
      </c>
    </row>
    <row r="2148" spans="1:3">
      <c r="A2148" t="str">
        <f t="shared" si="34"/>
        <v>3.3.3.2.1.00.00 - Amortização - Consolidação</v>
      </c>
      <c r="B2148" s="3" t="s">
        <v>826</v>
      </c>
      <c r="C2148" s="4">
        <v>165214844.22999999</v>
      </c>
    </row>
    <row r="2149" spans="1:3">
      <c r="A2149" t="str">
        <f t="shared" si="34"/>
        <v>3.3.3.3.0.00.00 - Exaustão</v>
      </c>
      <c r="B2149" s="5" t="s">
        <v>827</v>
      </c>
      <c r="C2149" s="6">
        <v>4653946.43</v>
      </c>
    </row>
    <row r="2150" spans="1:3">
      <c r="A2150" t="str">
        <f t="shared" si="34"/>
        <v>3.3.3.3.1.00.00 - Exaustão - Consolidação</v>
      </c>
      <c r="B2150" s="3" t="s">
        <v>828</v>
      </c>
      <c r="C2150" s="4">
        <v>4592047.25</v>
      </c>
    </row>
    <row r="2151" spans="1:3" ht="25.5">
      <c r="A2151" t="str">
        <f t="shared" si="34"/>
        <v>3.3.8.0.0.00.00 - Custo de Materiais, Serviços e Consumo de Capital 
 Fixo</v>
      </c>
      <c r="B2151" s="5" t="s">
        <v>829</v>
      </c>
      <c r="C2151" s="6">
        <v>1411063126.5699999</v>
      </c>
    </row>
    <row r="2152" spans="1:3" ht="38.25">
      <c r="A2152" t="str">
        <f t="shared" si="34"/>
        <v>3.3.8.1.0.00.00 - Custo de Mercadorias Vendidas - Materiais, Serviços 
 e Consumo de Capital Fixo</v>
      </c>
      <c r="B2152" s="3" t="s">
        <v>830</v>
      </c>
      <c r="C2152" s="4">
        <v>140874817.40000001</v>
      </c>
    </row>
    <row r="2153" spans="1:3" ht="25.5">
      <c r="A2153" t="str">
        <f t="shared" si="34"/>
        <v>3.3.8.1.1.00.00 - Custo de Mercadorias Vendidas - Materiais, 
 Serviços e Consumo de Capital Fixo - Consolidação</v>
      </c>
      <c r="B2153" s="5" t="s">
        <v>831</v>
      </c>
      <c r="C2153" s="6">
        <v>131319097.5</v>
      </c>
    </row>
    <row r="2154" spans="1:3" ht="38.25">
      <c r="A2154" t="str">
        <f t="shared" si="34"/>
        <v>3.3.8.2.0.00.00 - Custo de Produtos Vendidos - Materiais, Serviços e 
 Consumo de Capital Fixo</v>
      </c>
      <c r="B2154" s="3" t="s">
        <v>832</v>
      </c>
      <c r="C2154" s="4">
        <v>14765327.6</v>
      </c>
    </row>
    <row r="2155" spans="1:3" ht="38.25">
      <c r="A2155" t="str">
        <f t="shared" si="34"/>
        <v>3.3.8.2.1.00.00 - Custo de Produtos Vendidos - Materiais, Serviços e 
 Consumo de Capital Fixo - Consolidação</v>
      </c>
      <c r="B2155" s="5" t="s">
        <v>833</v>
      </c>
      <c r="C2155" s="6">
        <v>14765327.6</v>
      </c>
    </row>
    <row r="2156" spans="1:3" ht="38.25">
      <c r="A2156" t="str">
        <f t="shared" si="34"/>
        <v>3.3.8.3.0.00.00 - Custo de Serviços Prestados - Materiais, Serviços e 
 Consumo de Capital Fixo</v>
      </c>
      <c r="B2156" s="3" t="s">
        <v>834</v>
      </c>
      <c r="C2156" s="4">
        <v>1255422981.5699999</v>
      </c>
    </row>
    <row r="2157" spans="1:3" ht="38.25">
      <c r="A2157" t="str">
        <f t="shared" si="34"/>
        <v>3.3.8.3.1.00.00 - Custo de Serviços Prestados - Materiais, Serviços 
 e Consumo de Capital Fixo - Consolidação</v>
      </c>
      <c r="B2157" s="5" t="s">
        <v>835</v>
      </c>
      <c r="C2157" s="6">
        <v>1255422981.5699999</v>
      </c>
    </row>
    <row r="2158" spans="1:3">
      <c r="A2158" t="str">
        <f t="shared" si="34"/>
        <v>3.4.0.0.0.00.00 - Variações Patrimoniais Diminutivas Financeiras</v>
      </c>
      <c r="B2158" s="3" t="s">
        <v>836</v>
      </c>
      <c r="C2158" s="4">
        <v>20824052391.25</v>
      </c>
    </row>
    <row r="2159" spans="1:3" ht="38.25">
      <c r="A2159" t="str">
        <f t="shared" ref="A2159:A2222" si="35">TRIM(B2159)</f>
        <v>3.4.1.0.0.00.00 - Juros e Encargos de Empréstimos e Financiamentos 
 Obtidos</v>
      </c>
      <c r="B2159" s="5" t="s">
        <v>837</v>
      </c>
      <c r="C2159" s="6">
        <v>8424767477.3800001</v>
      </c>
    </row>
    <row r="2160" spans="1:3">
      <c r="A2160" t="str">
        <f t="shared" si="35"/>
        <v>3.4.1.1.0.00.00 - Juros e Encargos da Dívida Contratual Interna</v>
      </c>
      <c r="B2160" s="3" t="s">
        <v>838</v>
      </c>
      <c r="C2160" s="4">
        <v>7999034164.0100002</v>
      </c>
    </row>
    <row r="2161" spans="1:3" ht="25.5">
      <c r="A2161" t="str">
        <f t="shared" si="35"/>
        <v>3.4.1.1.1.00.00 - Juros e Encargos da Dívida Contratual Interna - 
 Consolidação</v>
      </c>
      <c r="B2161" s="5" t="s">
        <v>839</v>
      </c>
      <c r="C2161" s="6">
        <v>2062605329.29</v>
      </c>
    </row>
    <row r="2162" spans="1:3" ht="25.5">
      <c r="A2162" t="str">
        <f t="shared" si="35"/>
        <v>3.4.1.1.3.00.00 - Juros e Encargos da Dívida Contratual Interna - 
 Inter OFSS - União</v>
      </c>
      <c r="B2162" s="3" t="s">
        <v>840</v>
      </c>
      <c r="C2162" s="4">
        <v>5814822316.9799995</v>
      </c>
    </row>
    <row r="2163" spans="1:3" ht="25.5">
      <c r="A2163" t="str">
        <f t="shared" si="35"/>
        <v>3.4.1.1.4.00.00 - Juros e Encargos da Dívida Contratual Interna - 
 Inter OFSS - Estado</v>
      </c>
      <c r="B2163" s="5" t="s">
        <v>841</v>
      </c>
      <c r="C2163" s="6">
        <v>25227750.84</v>
      </c>
    </row>
    <row r="2164" spans="1:3" ht="25.5">
      <c r="A2164" t="str">
        <f t="shared" si="35"/>
        <v>3.4.1.1.5.00.00 - Juros e Encargos da Dívida Contratual Interna - 
 Inter OFSS - Município</v>
      </c>
      <c r="B2164" s="3" t="s">
        <v>842</v>
      </c>
      <c r="C2164" s="4">
        <v>94362729.849999994</v>
      </c>
    </row>
    <row r="2165" spans="1:3">
      <c r="A2165" t="str">
        <f t="shared" si="35"/>
        <v>3.4.1.2.0.00.00 - Juros e Encargos da Dívida Contratual Externa</v>
      </c>
      <c r="B2165" s="5" t="s">
        <v>843</v>
      </c>
      <c r="C2165" s="6">
        <v>202539712.13</v>
      </c>
    </row>
    <row r="2166" spans="1:3" ht="38.25">
      <c r="A2166" t="str">
        <f t="shared" si="35"/>
        <v>3.4.1.2.1.00.00 - Juros e Encargos da Dívida Contratual Externa - 
 Consolidação</v>
      </c>
      <c r="B2166" s="3" t="s">
        <v>844</v>
      </c>
      <c r="C2166" s="4">
        <v>202539712.13</v>
      </c>
    </row>
    <row r="2167" spans="1:3">
      <c r="A2167" t="str">
        <f t="shared" si="35"/>
        <v>3.4.1.3.0.00.00 - Juros e Encargos da Dívida Mobiliária</v>
      </c>
      <c r="B2167" s="5" t="s">
        <v>845</v>
      </c>
      <c r="C2167" s="6">
        <v>39905892.32</v>
      </c>
    </row>
    <row r="2168" spans="1:3" ht="25.5">
      <c r="A2168" t="str">
        <f t="shared" si="35"/>
        <v>3.4.1.3.1.00.00 - Juros e Encargos da Dívida Mobiliária - 
 Consolidação</v>
      </c>
      <c r="B2168" s="3" t="s">
        <v>846</v>
      </c>
      <c r="C2168" s="4">
        <v>39905892.32</v>
      </c>
    </row>
    <row r="2169" spans="1:3" ht="38.25">
      <c r="A2169" t="str">
        <f t="shared" si="35"/>
        <v>3.4.1.4.0.00.00 - Juros e Encargos de Empréstimos por Antecipação de 
 Receita Orçamentária</v>
      </c>
      <c r="B2169" s="5" t="s">
        <v>847</v>
      </c>
      <c r="C2169" s="6">
        <v>-548001.46</v>
      </c>
    </row>
    <row r="2170" spans="1:3" ht="38.25">
      <c r="A2170" t="str">
        <f t="shared" si="35"/>
        <v>3.4.1.4.1.00.00 - Juros e Encargos de Empréstimos por Antecipação de 
 Receita Orçamentária - Consolidação</v>
      </c>
      <c r="B2170" s="3" t="s">
        <v>848</v>
      </c>
      <c r="C2170" s="4">
        <v>-548001.46</v>
      </c>
    </row>
    <row r="2171" spans="1:3" ht="25.5">
      <c r="A2171" t="str">
        <f t="shared" si="35"/>
        <v>3.4.1.8.0.00.00 - Outros Juros e Encargos de Empréstimos e 
 Financiamentos Internos</v>
      </c>
      <c r="B2171" s="5" t="s">
        <v>849</v>
      </c>
      <c r="C2171" s="6">
        <v>164645944.62</v>
      </c>
    </row>
    <row r="2172" spans="1:3" ht="25.5">
      <c r="A2172" t="str">
        <f t="shared" si="35"/>
        <v>3.4.1.8.1.00.00 - Outros Juros e Encargos de Empréstimos e 
 Financiamentos Internos - Consolidação</v>
      </c>
      <c r="B2172" s="3" t="s">
        <v>850</v>
      </c>
      <c r="C2172" s="4">
        <v>135783214.81</v>
      </c>
    </row>
    <row r="2173" spans="1:3" ht="25.5">
      <c r="A2173" t="str">
        <f t="shared" si="35"/>
        <v>3.4.1.8.3.00.00 - Outros Juros e Encargos de Empréstimos e 
 Financiamentos Internos - Inter OFSS - União</v>
      </c>
      <c r="B2173" s="5" t="s">
        <v>851</v>
      </c>
      <c r="C2173" s="6">
        <v>13782120.640000001</v>
      </c>
    </row>
    <row r="2174" spans="1:3" ht="25.5">
      <c r="A2174" t="str">
        <f t="shared" si="35"/>
        <v>3.4.1.8.4.00.00 - Outros Juros e Encargos de Empréstimos e 
 Financiamentos Internos - Inter OFSS - Estado</v>
      </c>
      <c r="B2174" s="3" t="s">
        <v>852</v>
      </c>
      <c r="C2174" s="4">
        <v>89338.11</v>
      </c>
    </row>
    <row r="2175" spans="1:3" ht="25.5">
      <c r="A2175" t="str">
        <f t="shared" si="35"/>
        <v>3.4.1.8.5.00.00 - Outros Juros e Encargos de Empréstimos e 
 Financiamentos Internos - Inter OFSS - Município</v>
      </c>
      <c r="B2175" s="5" t="s">
        <v>853</v>
      </c>
      <c r="C2175" s="6">
        <v>12282912.619999999</v>
      </c>
    </row>
    <row r="2176" spans="1:3" ht="25.5">
      <c r="A2176" t="str">
        <f t="shared" si="35"/>
        <v>3.4.1.9.0.00.00 - Outros Juros e Encargos de Empréstimos e 
 Financiamentos Externos</v>
      </c>
      <c r="B2176" s="3" t="s">
        <v>854</v>
      </c>
      <c r="C2176" s="4">
        <v>19121075.969999999</v>
      </c>
    </row>
    <row r="2177" spans="1:3" ht="25.5">
      <c r="A2177" t="str">
        <f t="shared" si="35"/>
        <v>3.4.1.9.1.00.00 - Outros Juros e Encargos de Empréstimos e 
 Financiamentos Externos - Consolidação</v>
      </c>
      <c r="B2177" s="5" t="s">
        <v>855</v>
      </c>
      <c r="C2177" s="6">
        <v>19121075.969999999</v>
      </c>
    </row>
    <row r="2178" spans="1:3">
      <c r="A2178" t="str">
        <f t="shared" si="35"/>
        <v>3.4.2.0.0.00.00 - Juros e Encargos de Mora</v>
      </c>
      <c r="B2178" s="3" t="s">
        <v>856</v>
      </c>
      <c r="C2178" s="4">
        <v>447080708.82999998</v>
      </c>
    </row>
    <row r="2179" spans="1:3" ht="25.5">
      <c r="A2179" t="str">
        <f t="shared" si="35"/>
        <v>3.4.2.1.0.00.00 - Juros e Encargos de Mora de Empréstimos e 
 Financiamentos Internos Obtidos</v>
      </c>
      <c r="B2179" s="5" t="s">
        <v>857</v>
      </c>
      <c r="C2179" s="6">
        <v>106992701.17</v>
      </c>
    </row>
    <row r="2180" spans="1:3" ht="25.5">
      <c r="A2180" t="str">
        <f t="shared" si="35"/>
        <v>3.4.2.1.1.00.00 - Juros e Encargos de Mora de Empréstimos e 
 Financiamentos Internos Obtidos - Consolidação</v>
      </c>
      <c r="B2180" s="3" t="s">
        <v>858</v>
      </c>
      <c r="C2180" s="4">
        <v>98478668.079999998</v>
      </c>
    </row>
    <row r="2181" spans="1:3" ht="25.5">
      <c r="A2181" t="str">
        <f t="shared" si="35"/>
        <v>3.4.2.1.3.00.00 - Juros e Encargos de Mora de Empréstimos e 
 Financiamentos Internos Obtidos - Inter OFSS - União</v>
      </c>
      <c r="B2181" s="5" t="s">
        <v>859</v>
      </c>
      <c r="C2181" s="6">
        <v>8023871.3099999996</v>
      </c>
    </row>
    <row r="2182" spans="1:3" ht="25.5">
      <c r="A2182" t="str">
        <f t="shared" si="35"/>
        <v>3.4.2.1.4.00.00 - Juros e Encargos de Mora de Empréstimos e 
 Financiamentos Internos Obtidos - Inter OFSS - Estado</v>
      </c>
      <c r="B2182" s="3" t="s">
        <v>860</v>
      </c>
      <c r="C2182" s="4">
        <v>8479.51</v>
      </c>
    </row>
    <row r="2183" spans="1:3" ht="25.5">
      <c r="A2183" t="str">
        <f t="shared" si="35"/>
        <v>3.4.2.1.5.00.00 - Juros e Encargos de Mora de Empréstimos e 
 Financiamentos Internos Obtidos - Inter OFSS - Município</v>
      </c>
      <c r="B2183" s="5" t="s">
        <v>861</v>
      </c>
      <c r="C2183" s="6">
        <v>369576.34</v>
      </c>
    </row>
    <row r="2184" spans="1:3" ht="25.5">
      <c r="A2184" t="str">
        <f t="shared" si="35"/>
        <v>3.4.2.2.0.00.00 - Juros e Encargos de Mora de Empréstimos e 
 Financiamentos Externos Obtidos</v>
      </c>
      <c r="B2184" s="3" t="s">
        <v>862</v>
      </c>
      <c r="C2184" s="4">
        <v>11725584.66</v>
      </c>
    </row>
    <row r="2185" spans="1:3" ht="25.5">
      <c r="A2185" t="str">
        <f t="shared" si="35"/>
        <v>3.4.2.2.1.00.00 - Juros e Encargos de Mora de Empréstimos e 
 Financiamentos Externos Obtidos - Consolidação</v>
      </c>
      <c r="B2185" s="5" t="s">
        <v>863</v>
      </c>
      <c r="C2185" s="6">
        <v>11725584.66</v>
      </c>
    </row>
    <row r="2186" spans="1:3" ht="38.25">
      <c r="A2186" t="str">
        <f t="shared" si="35"/>
        <v>3.4.2.3.0.00.00 - Juros e Encargos de Mora de Aquisição de Bens e 
 Serviços</v>
      </c>
      <c r="B2186" s="3" t="s">
        <v>864</v>
      </c>
      <c r="C2186" s="4">
        <v>80734229.739999995</v>
      </c>
    </row>
    <row r="2187" spans="1:3" ht="38.25">
      <c r="A2187" t="str">
        <f t="shared" si="35"/>
        <v>3.4.2.3.1.00.00 - Juros e Encargos de Mora de Aquisição de Bens e 
 Serviços - Consolidação</v>
      </c>
      <c r="B2187" s="5" t="s">
        <v>865</v>
      </c>
      <c r="C2187" s="6">
        <v>80734229.739999995</v>
      </c>
    </row>
    <row r="2188" spans="1:3" ht="25.5">
      <c r="A2188" t="str">
        <f t="shared" si="35"/>
        <v>3.4.2.4.0.00.00 - Juros e Encargos de Mora de Obrigações Tributárias</v>
      </c>
      <c r="B2188" s="3" t="s">
        <v>866</v>
      </c>
      <c r="C2188" s="4">
        <v>80737343.180000007</v>
      </c>
    </row>
    <row r="2189" spans="1:3" ht="38.25">
      <c r="A2189" t="str">
        <f t="shared" si="35"/>
        <v>3.4.2.4.1.00.00 - Juros e Encargos de Mora de Obrigações Tributárias 
 - Consolidação</v>
      </c>
      <c r="B2189" s="5" t="s">
        <v>867</v>
      </c>
      <c r="C2189" s="6">
        <v>80737285.030000001</v>
      </c>
    </row>
    <row r="2190" spans="1:3">
      <c r="A2190" t="str">
        <f t="shared" si="35"/>
        <v>3.4.2.9.0.00.00 - Outros Juros e Encargos de Mora</v>
      </c>
      <c r="B2190" s="3" t="s">
        <v>868</v>
      </c>
      <c r="C2190" s="4">
        <v>167401739.19999999</v>
      </c>
    </row>
    <row r="2191" spans="1:3" ht="25.5">
      <c r="A2191" t="str">
        <f t="shared" si="35"/>
        <v>3.4.2.9.1.00.00 - Outros Juros e Encargos de Mora - Consolidação</v>
      </c>
      <c r="B2191" s="5" t="s">
        <v>869</v>
      </c>
      <c r="C2191" s="6">
        <v>163605093</v>
      </c>
    </row>
    <row r="2192" spans="1:3">
      <c r="A2192" t="str">
        <f t="shared" si="35"/>
        <v>3.4.3.0.0.00.00 - Variações Monetárias e Cambiais</v>
      </c>
      <c r="B2192" s="3" t="s">
        <v>870</v>
      </c>
      <c r="C2192" s="4">
        <v>7733123403.9099998</v>
      </c>
    </row>
    <row r="2193" spans="1:3" ht="25.5">
      <c r="A2193" t="str">
        <f t="shared" si="35"/>
        <v>3.4.3.1.0.00.00 - Variações Monetárias e Cambiais de Dívida 
 Contratual Interna</v>
      </c>
      <c r="B2193" s="5" t="s">
        <v>871</v>
      </c>
      <c r="C2193" s="6">
        <v>4594493864.9300003</v>
      </c>
    </row>
    <row r="2194" spans="1:3" ht="25.5">
      <c r="A2194" t="str">
        <f t="shared" si="35"/>
        <v>3.4.3.1.1.00.00 - Variações Monetárias e Cambiais de Dívida 
 Contratual Interna - Consolidação</v>
      </c>
      <c r="B2194" s="3" t="s">
        <v>872</v>
      </c>
      <c r="C2194" s="4">
        <v>698789043.25999999</v>
      </c>
    </row>
    <row r="2195" spans="1:3" ht="25.5">
      <c r="A2195" t="str">
        <f t="shared" si="35"/>
        <v>3.4.3.1.3.00.00 - Variações Monetárias e Cambiais de Dívida 
 Contratual Interna - Inter OFSS - União</v>
      </c>
      <c r="B2195" s="5" t="s">
        <v>873</v>
      </c>
      <c r="C2195" s="6">
        <v>3847927577.6399999</v>
      </c>
    </row>
    <row r="2196" spans="1:3" ht="25.5">
      <c r="A2196" t="str">
        <f t="shared" si="35"/>
        <v>3.4.3.1.4.00.00 - Variações Monetárias e Cambiais de Dívida 
 Contratual Interna - Inter OFSS - Estado</v>
      </c>
      <c r="B2196" s="3" t="s">
        <v>874</v>
      </c>
      <c r="C2196" s="4">
        <v>4339930.83</v>
      </c>
    </row>
    <row r="2197" spans="1:3" ht="25.5">
      <c r="A2197" t="str">
        <f t="shared" si="35"/>
        <v>3.4.3.1.5.00.00 - Variações Monetárias e Cambiais de Dívida 
 Contratual Interna - Inter OFSS - Município</v>
      </c>
      <c r="B2197" s="5" t="s">
        <v>875</v>
      </c>
      <c r="C2197" s="6">
        <v>43435975.369999997</v>
      </c>
    </row>
    <row r="2198" spans="1:3" ht="25.5">
      <c r="A2198" t="str">
        <f t="shared" si="35"/>
        <v>3.4.3.2.0.00.00 - Variações Monetárias e Cambiais de Dívida 
 Contratual Externa</v>
      </c>
      <c r="B2198" s="3" t="s">
        <v>876</v>
      </c>
      <c r="C2198" s="4">
        <v>805780262.75999999</v>
      </c>
    </row>
    <row r="2199" spans="1:3" ht="25.5">
      <c r="A2199" t="str">
        <f t="shared" si="35"/>
        <v>3.4.3.2.1.00.00 - Variações Monetárias e Cambiais de Dívida 
 Contratual Externa - Consolidação</v>
      </c>
      <c r="B2199" s="5" t="s">
        <v>877</v>
      </c>
      <c r="C2199" s="6">
        <v>805780262.75999999</v>
      </c>
    </row>
    <row r="2200" spans="1:3" ht="25.5">
      <c r="A2200" t="str">
        <f t="shared" si="35"/>
        <v>3.4.3.3.0.00.00 - Variações Monetárias e Cambiais de Dívida 
 Mobiliária Interna</v>
      </c>
      <c r="B2200" s="3" t="s">
        <v>878</v>
      </c>
      <c r="C2200" s="4">
        <v>10276967.08</v>
      </c>
    </row>
    <row r="2201" spans="1:3" ht="25.5">
      <c r="A2201" t="str">
        <f t="shared" si="35"/>
        <v>3.4.3.3.1.00.00 - Variações Monetárias e Cambiais de Dívida 
 Mobiliária Interna - Consolidação</v>
      </c>
      <c r="B2201" s="5" t="s">
        <v>879</v>
      </c>
      <c r="C2201" s="6">
        <v>10276967.08</v>
      </c>
    </row>
    <row r="2202" spans="1:3" ht="25.5">
      <c r="A2202" t="str">
        <f t="shared" si="35"/>
        <v>3.4.3.4.0.00.00 - Variações Monetárias e Cambiais de Dívida 
 Mobiliária Externa</v>
      </c>
      <c r="B2202" s="3" t="s">
        <v>880</v>
      </c>
      <c r="C2202" s="4">
        <v>127009.74</v>
      </c>
    </row>
    <row r="2203" spans="1:3" ht="25.5">
      <c r="A2203" t="str">
        <f t="shared" si="35"/>
        <v>3.4.3.4.1.00.00 - Variações Monetárias e Cambiais de Dívida 
 Mobiliária Externa - Consolidação</v>
      </c>
      <c r="B2203" s="5" t="s">
        <v>881</v>
      </c>
      <c r="C2203" s="6">
        <v>127009.74</v>
      </c>
    </row>
    <row r="2204" spans="1:3">
      <c r="A2204" t="str">
        <f t="shared" si="35"/>
        <v>3.4.3.9.0.00.00 - Outras Variações Monetárias e Cambiais</v>
      </c>
      <c r="B2204" s="3" t="s">
        <v>882</v>
      </c>
      <c r="C2204" s="4">
        <v>2322445299.4000001</v>
      </c>
    </row>
    <row r="2205" spans="1:3" ht="25.5">
      <c r="A2205" t="str">
        <f t="shared" si="35"/>
        <v>3.4.3.9.1.00.00 - Outras Variações Monetárias e Cambiais - 
 Consolidação</v>
      </c>
      <c r="B2205" s="5" t="s">
        <v>883</v>
      </c>
      <c r="C2205" s="6">
        <v>1061814060.58</v>
      </c>
    </row>
    <row r="2206" spans="1:3" ht="38.25">
      <c r="A2206" t="str">
        <f t="shared" si="35"/>
        <v>3.4.3.9.3.00.00 - Outras Variações Monetárias e Cambiais - Inter 
 OFSS - União</v>
      </c>
      <c r="B2206" s="3" t="s">
        <v>884</v>
      </c>
      <c r="C2206" s="4">
        <v>693778325.98000002</v>
      </c>
    </row>
    <row r="2207" spans="1:3" ht="38.25">
      <c r="A2207" t="str">
        <f t="shared" si="35"/>
        <v>3.4.3.9.4.00.00 - Outras Variações Monetárias e Cambiais - Inter 
 OFSS - Estado</v>
      </c>
      <c r="B2207" s="5" t="s">
        <v>885</v>
      </c>
      <c r="C2207" s="6">
        <v>454019747.20999998</v>
      </c>
    </row>
    <row r="2208" spans="1:3" ht="38.25">
      <c r="A2208" t="str">
        <f t="shared" si="35"/>
        <v>3.4.3.9.5.00.00 - Outras Variações Monetárias e Cambiais - Inter 
 OFSS - Município</v>
      </c>
      <c r="B2208" s="3" t="s">
        <v>886</v>
      </c>
      <c r="C2208" s="4">
        <v>112833165.63</v>
      </c>
    </row>
    <row r="2209" spans="1:4">
      <c r="A2209" t="str">
        <f t="shared" si="35"/>
        <v>3.4.4.0.0.00.00 - Descontos Financeiros Concedidos</v>
      </c>
      <c r="B2209" s="5" t="s">
        <v>887</v>
      </c>
      <c r="C2209" s="6">
        <v>52102035.909999996</v>
      </c>
    </row>
    <row r="2210" spans="1:4" ht="25.5">
      <c r="A2210" t="str">
        <f t="shared" si="35"/>
        <v>3.4.4.0.1.00.00 - Descontos Financeiros Concedidos - Consolidação</v>
      </c>
      <c r="B2210" s="3" t="s">
        <v>888</v>
      </c>
      <c r="C2210" s="4">
        <v>52102035.909999996</v>
      </c>
    </row>
    <row r="2211" spans="1:4" ht="25.5">
      <c r="A2211" t="str">
        <f t="shared" si="35"/>
        <v>3.4.9.0.0.00.00 - Outras Variações Patrimoniais Diminutivas - 
 Financeiras</v>
      </c>
      <c r="B2211" s="5" t="s">
        <v>889</v>
      </c>
      <c r="C2211" s="6">
        <v>4166978765.2199998</v>
      </c>
    </row>
    <row r="2212" spans="1:4">
      <c r="A2212" t="str">
        <f t="shared" si="35"/>
        <v>3.4.9.1.0.00.00 - Juros e Encargos em Sentenças Judiciais</v>
      </c>
      <c r="B2212" s="3" t="s">
        <v>890</v>
      </c>
      <c r="C2212" s="4">
        <v>714599381.13</v>
      </c>
    </row>
    <row r="2213" spans="1:4" ht="25.5">
      <c r="A2213" t="str">
        <f t="shared" si="35"/>
        <v>3.4.9.1.1.00.00 - Juros e Encargos em Sentenças Judiciais - 
 Consolidação</v>
      </c>
      <c r="B2213" s="5" t="s">
        <v>891</v>
      </c>
      <c r="C2213" s="6">
        <v>713329148.62</v>
      </c>
    </row>
    <row r="2214" spans="1:4" ht="25.5">
      <c r="A2214" t="str">
        <f t="shared" si="35"/>
        <v>3.4.9.2.0.00.00 - Juros e Encargos em Indenizações e Restituições</v>
      </c>
      <c r="B2214" s="3" t="s">
        <v>892</v>
      </c>
      <c r="C2214" s="4">
        <v>15253584.18</v>
      </c>
    </row>
    <row r="2215" spans="1:4" ht="38.25">
      <c r="A2215" t="str">
        <f t="shared" si="35"/>
        <v>3.4.9.2.1.00.00 - Juros e Encargos em Indenizações e Restituições - 
 Consolidação</v>
      </c>
      <c r="B2215" s="5" t="s">
        <v>893</v>
      </c>
      <c r="C2215" s="6">
        <v>15253584.18</v>
      </c>
      <c r="D2215" t="s">
        <v>815</v>
      </c>
    </row>
    <row r="2216" spans="1:4" ht="25.5">
      <c r="A2216" t="str">
        <f t="shared" si="35"/>
        <v>3.4.9.9.0.00.00 - Outras Variações Patrimoniais Diminutivas 
 Financeiras</v>
      </c>
      <c r="B2216" s="3" t="s">
        <v>894</v>
      </c>
      <c r="C2216" s="4">
        <v>3437125799.9099998</v>
      </c>
    </row>
    <row r="2217" spans="1:4" ht="25.5">
      <c r="A2217" t="str">
        <f t="shared" si="35"/>
        <v>3.4.9.9.1.00.00 - Outras Variações Patrimoniais Diminutivas 
 Financeiras - Consolidação</v>
      </c>
      <c r="B2217" s="5" t="s">
        <v>895</v>
      </c>
      <c r="C2217" s="6">
        <v>3437294658.0700002</v>
      </c>
    </row>
    <row r="2218" spans="1:4">
      <c r="A2218" t="str">
        <f t="shared" si="35"/>
        <v>3.5.0.0.0.00.00 - Transferências e Delegações Concedidas</v>
      </c>
      <c r="B2218" s="3" t="s">
        <v>896</v>
      </c>
      <c r="C2218" s="4">
        <v>113030751411.03999</v>
      </c>
    </row>
    <row r="2219" spans="1:4">
      <c r="A2219" t="str">
        <f t="shared" si="35"/>
        <v>3.5.1.0.0.00.00 - Transferências Intragovernamentais</v>
      </c>
      <c r="B2219" s="5" t="s">
        <v>897</v>
      </c>
      <c r="C2219" s="6">
        <v>90507079272.860001</v>
      </c>
    </row>
    <row r="2220" spans="1:4" ht="25.5">
      <c r="A2220" t="str">
        <f t="shared" si="35"/>
        <v>3.5.1.1.0.00.00 - Transferências Concedidas para a Execução 
 Orçamentária</v>
      </c>
      <c r="B2220" s="3" t="s">
        <v>898</v>
      </c>
      <c r="C2220" s="4">
        <v>65506342425.07</v>
      </c>
    </row>
    <row r="2221" spans="1:4" ht="25.5">
      <c r="A2221" t="str">
        <f t="shared" si="35"/>
        <v>3.5.1.1.2.00.00 - Transferências Concedidas para a Execução 
 Orçamentária - Intra OFSS</v>
      </c>
      <c r="B2221" s="5" t="s">
        <v>899</v>
      </c>
      <c r="C2221" s="6">
        <v>65410376682.889999</v>
      </c>
    </row>
    <row r="2222" spans="1:4" ht="25.5">
      <c r="A2222" t="str">
        <f t="shared" si="35"/>
        <v>3.5.1.2.0.00.00 - Transferências Concedidas - Independentes de 
 Execução Orçamentária</v>
      </c>
      <c r="B2222" s="3" t="s">
        <v>900</v>
      </c>
      <c r="C2222" s="4">
        <v>24438946897.75</v>
      </c>
    </row>
    <row r="2223" spans="1:4" ht="38.25">
      <c r="A2223" t="str">
        <f t="shared" ref="A2223:A2286" si="36">TRIM(B2223)</f>
        <v>3.5.1.2.2.00.00 - Transferências Concedidas - Independentes de 
 Execução Orçamentária - Intra OFSS</v>
      </c>
      <c r="B2223" s="5" t="s">
        <v>901</v>
      </c>
      <c r="C2223" s="6">
        <v>24398019556.73</v>
      </c>
    </row>
    <row r="2224" spans="1:4" ht="38.25">
      <c r="A2224" t="str">
        <f t="shared" si="36"/>
        <v>3.5.1.3.0.00.00 - Transferências Concedidas para Aportes de Recursos 
 para o RPPS</v>
      </c>
      <c r="B2224" s="3" t="s">
        <v>902</v>
      </c>
      <c r="C2224" s="4">
        <v>498929662.04000002</v>
      </c>
    </row>
    <row r="2225" spans="1:3" ht="38.25">
      <c r="A2225" t="str">
        <f t="shared" si="36"/>
        <v>3.5.1.3.2.00.00 - Transferências Concedidas para Aportes de Recursos 
 para o RPPS – Intra OFSS</v>
      </c>
      <c r="B2225" s="5" t="s">
        <v>903</v>
      </c>
      <c r="C2225" s="6">
        <v>496379242.32999998</v>
      </c>
    </row>
    <row r="2226" spans="1:3" ht="38.25">
      <c r="A2226" t="str">
        <f t="shared" si="36"/>
        <v>3.5.1.4.0.00.00 - Transferências Concedidas para Aportes de Recursos 
 para o RGPS</v>
      </c>
      <c r="B2226" s="3" t="s">
        <v>904</v>
      </c>
      <c r="C2226" s="4">
        <v>62860288</v>
      </c>
    </row>
    <row r="2227" spans="1:3" ht="38.25">
      <c r="A2227" t="str">
        <f t="shared" si="36"/>
        <v>3.5.1.4.2.00.00 - Transferências Concedidas para Aportes de Recursos 
 para o RGPS – Intra OFSS</v>
      </c>
      <c r="B2227" s="5" t="s">
        <v>905</v>
      </c>
      <c r="C2227" s="6">
        <v>62860288</v>
      </c>
    </row>
    <row r="2228" spans="1:3">
      <c r="A2228" t="str">
        <f t="shared" si="36"/>
        <v>3.5.2.0.0.00.00 - Transferências Inter Governamentais</v>
      </c>
      <c r="B2228" s="3" t="s">
        <v>906</v>
      </c>
      <c r="C2228" s="4">
        <v>10144731677.76</v>
      </c>
    </row>
    <row r="2229" spans="1:3">
      <c r="A2229" t="str">
        <f t="shared" si="36"/>
        <v>3.5.2.1.0.00.00 - Distribuição Constitucional ou Legal de Receitas</v>
      </c>
      <c r="B2229" s="5" t="s">
        <v>907</v>
      </c>
      <c r="C2229" s="6">
        <v>1285980088.26</v>
      </c>
    </row>
    <row r="2230" spans="1:3" ht="38.25">
      <c r="A2230" t="str">
        <f t="shared" si="36"/>
        <v>3.5.2.1.1.00.00 - Distribuição Constitucional ou Legal de Receitas - 
 Consolidação</v>
      </c>
      <c r="B2230" s="3" t="s">
        <v>908</v>
      </c>
      <c r="C2230" s="4">
        <v>890916742.34000003</v>
      </c>
    </row>
    <row r="2231" spans="1:3" ht="38.25">
      <c r="A2231" t="str">
        <f t="shared" si="36"/>
        <v>3.5.2.1.3.00.00 - Distribuição Constitucional ou Legal de Receitas – 
 Inter OFSS - União</v>
      </c>
      <c r="B2231" s="5" t="s">
        <v>909</v>
      </c>
      <c r="C2231" s="6">
        <v>96226583.900000006</v>
      </c>
    </row>
    <row r="2232" spans="1:3" ht="38.25">
      <c r="A2232" t="str">
        <f t="shared" si="36"/>
        <v>3.5.2.1.4.00.00 - Distribuição Constitucional ou Legal de Receitas – 
 Inter OFSS - Estado</v>
      </c>
      <c r="B2232" s="3" t="s">
        <v>910</v>
      </c>
      <c r="C2232" s="4">
        <v>45403375</v>
      </c>
    </row>
    <row r="2233" spans="1:3" ht="38.25">
      <c r="A2233" t="str">
        <f t="shared" si="36"/>
        <v>3.5.2.1.5.00.00 - Distribuição Constitucional ou Legal de Receitas – 
 Inter OFSS - Município</v>
      </c>
      <c r="B2233" s="5" t="s">
        <v>911</v>
      </c>
      <c r="C2233" s="6">
        <v>243412047.66999999</v>
      </c>
    </row>
    <row r="2234" spans="1:3">
      <c r="A2234" t="str">
        <f t="shared" si="36"/>
        <v>3.5.2.2.0.00.00 - Transferências ao FUNDEB</v>
      </c>
      <c r="B2234" s="3" t="s">
        <v>912</v>
      </c>
      <c r="C2234" s="4">
        <v>5297530081.3500004</v>
      </c>
    </row>
    <row r="2235" spans="1:3" ht="25.5">
      <c r="A2235" t="str">
        <f t="shared" si="36"/>
        <v>3.5.2.2.4.00.00 - Transferências ao FUNDEB - Inter OFSS - Estado</v>
      </c>
      <c r="B2235" s="5" t="s">
        <v>913</v>
      </c>
      <c r="C2235" s="6">
        <v>5295386493.7600002</v>
      </c>
    </row>
    <row r="2236" spans="1:3">
      <c r="A2236" t="str">
        <f t="shared" si="36"/>
        <v>3.5.2.3.0.00.00 - Transferências Voluntárias</v>
      </c>
      <c r="B2236" s="3" t="s">
        <v>914</v>
      </c>
      <c r="C2236" s="4">
        <v>2916322588.4299998</v>
      </c>
    </row>
    <row r="2237" spans="1:3">
      <c r="A2237" t="str">
        <f t="shared" si="36"/>
        <v>3.5.2.3.1.00.00 - Transferências Voluntárias - Consolidação</v>
      </c>
      <c r="B2237" s="5" t="s">
        <v>915</v>
      </c>
      <c r="C2237" s="6">
        <v>629034869.90999997</v>
      </c>
    </row>
    <row r="2238" spans="1:3" ht="25.5">
      <c r="A2238" t="str">
        <f t="shared" si="36"/>
        <v>3.5.2.3.3.00.00 - Transferências Voluntárias - Inter OFSS - União</v>
      </c>
      <c r="B2238" s="3" t="s">
        <v>916</v>
      </c>
      <c r="C2238" s="4">
        <v>79576593.909999996</v>
      </c>
    </row>
    <row r="2239" spans="1:3" ht="25.5">
      <c r="A2239" t="str">
        <f t="shared" si="36"/>
        <v>3.5.2.3.4.00.00 - Transferências Voluntárias - Inter OFSS - Estado</v>
      </c>
      <c r="B2239" s="5" t="s">
        <v>917</v>
      </c>
      <c r="C2239" s="6">
        <v>192831390.55000001</v>
      </c>
    </row>
    <row r="2240" spans="1:3" ht="25.5">
      <c r="A2240" t="str">
        <f t="shared" si="36"/>
        <v>3.5.2.3.5.00.00 - Transferências Voluntárias - Inter OFSS - 
 Município</v>
      </c>
      <c r="B2240" s="3" t="s">
        <v>918</v>
      </c>
      <c r="C2240" s="4">
        <v>2014879734.0599999</v>
      </c>
    </row>
    <row r="2241" spans="1:3">
      <c r="A2241" t="str">
        <f t="shared" si="36"/>
        <v>3.5.2.4.0.00.00 - Outras Transferências</v>
      </c>
      <c r="B2241" s="5" t="s">
        <v>919</v>
      </c>
      <c r="C2241" s="6">
        <v>820808306.97000003</v>
      </c>
    </row>
    <row r="2242" spans="1:3">
      <c r="A2242" t="str">
        <f t="shared" si="36"/>
        <v>3.5.2.4.1.00.00 - Outras Transferências - Consolidação</v>
      </c>
      <c r="B2242" s="3" t="s">
        <v>920</v>
      </c>
      <c r="C2242" s="4">
        <v>697609164.33000004</v>
      </c>
    </row>
    <row r="2243" spans="1:3">
      <c r="A2243" t="str">
        <f t="shared" si="36"/>
        <v>3.5.2.4.3.00.00 - Outras Transferências – Inter OFSS - União</v>
      </c>
      <c r="B2243" s="5" t="s">
        <v>921</v>
      </c>
      <c r="C2243" s="6">
        <v>44953042.969999999</v>
      </c>
    </row>
    <row r="2244" spans="1:3">
      <c r="A2244" t="str">
        <f t="shared" si="36"/>
        <v>3.5.2.4.4.00.00 - Outras Transferências – Inter OFSS - Estado</v>
      </c>
      <c r="B2244" s="3" t="s">
        <v>922</v>
      </c>
      <c r="C2244" s="4">
        <v>24472747.559999999</v>
      </c>
    </row>
    <row r="2245" spans="1:3" ht="25.5">
      <c r="A2245" t="str">
        <f t="shared" si="36"/>
        <v>3.5.2.4.5.00.00 - Outras Transferências – Inter OFSS - Município</v>
      </c>
      <c r="B2245" s="5" t="s">
        <v>923</v>
      </c>
      <c r="C2245" s="6">
        <v>53772402.579999998</v>
      </c>
    </row>
    <row r="2246" spans="1:3">
      <c r="A2246" t="str">
        <f t="shared" si="36"/>
        <v>3.5.3.0.0.00.00 - Transferências a Instituições Privadas</v>
      </c>
      <c r="B2246" s="3" t="s">
        <v>924</v>
      </c>
      <c r="C2246" s="4">
        <v>10809741680.620001</v>
      </c>
    </row>
    <row r="2247" spans="1:3" ht="25.5">
      <c r="A2247" t="str">
        <f t="shared" si="36"/>
        <v>3.5.3.1.0.00.00 - Transferências a Instituições Privadas sem Fins 
 Lucrativos</v>
      </c>
      <c r="B2247" s="5" t="s">
        <v>925</v>
      </c>
      <c r="C2247" s="6">
        <v>10684770616.620001</v>
      </c>
    </row>
    <row r="2248" spans="1:3" ht="38.25">
      <c r="A2248" t="str">
        <f t="shared" si="36"/>
        <v>3.5.3.1.1.00.00 - Transferências a Instituições Privadas sem Fins 
 Lucrativos - Consolidação</v>
      </c>
      <c r="B2248" s="3" t="s">
        <v>926</v>
      </c>
      <c r="C2248" s="4">
        <v>10671614628.219999</v>
      </c>
    </row>
    <row r="2249" spans="1:3" ht="25.5">
      <c r="A2249" t="str">
        <f t="shared" si="36"/>
        <v>3.5.3.2.0.00.00 - Transferências a Instituições Privadas com Fins 
 Lucrativos</v>
      </c>
      <c r="B2249" s="5" t="s">
        <v>927</v>
      </c>
      <c r="C2249" s="6">
        <v>124971064</v>
      </c>
    </row>
    <row r="2250" spans="1:3" ht="38.25">
      <c r="A2250" t="str">
        <f t="shared" si="36"/>
        <v>3.5.3.2.1.00.00 - Transferências a Instituições Privadas com Fins 
 Lucrativos - Consolidação</v>
      </c>
      <c r="B2250" s="3" t="s">
        <v>928</v>
      </c>
      <c r="C2250" s="4">
        <v>114619551.41</v>
      </c>
    </row>
    <row r="2251" spans="1:3">
      <c r="A2251" t="str">
        <f t="shared" si="36"/>
        <v>3.5.4.0.0.00.00 - Transferências a Instituições Multigovernamentais</v>
      </c>
      <c r="B2251" s="5" t="s">
        <v>929</v>
      </c>
      <c r="C2251" s="6">
        <v>116000653.94</v>
      </c>
    </row>
    <row r="2252" spans="1:3" ht="38.25">
      <c r="A2252" t="str">
        <f t="shared" si="36"/>
        <v>3.5.4.0.1.00.00 - Transferências a Instituições Multigovernamentais - 
 Consolidação</v>
      </c>
      <c r="B2252" s="3" t="s">
        <v>930</v>
      </c>
      <c r="C2252" s="4">
        <v>115903704.34</v>
      </c>
    </row>
    <row r="2253" spans="1:3">
      <c r="A2253" t="str">
        <f t="shared" si="36"/>
        <v>3.5.5.0.0.00.00 - Transferências a Consórcios Públicos</v>
      </c>
      <c r="B2253" s="5" t="s">
        <v>931</v>
      </c>
      <c r="C2253" s="6">
        <v>496765356.10000002</v>
      </c>
    </row>
    <row r="2254" spans="1:3" ht="25.5">
      <c r="A2254" t="str">
        <f t="shared" si="36"/>
        <v>3.5.5.0.1.00.00 - Transferências a Consórcios Públicos - Consolidação</v>
      </c>
      <c r="B2254" s="3" t="s">
        <v>932</v>
      </c>
      <c r="C2254" s="4">
        <v>488715930.74000001</v>
      </c>
    </row>
    <row r="2255" spans="1:3">
      <c r="A2255" t="str">
        <f t="shared" si="36"/>
        <v>3.5.6.0.0.00.00 - Transferências ao Exterior</v>
      </c>
      <c r="B2255" s="5" t="s">
        <v>933</v>
      </c>
      <c r="C2255" s="6">
        <v>5181445.88</v>
      </c>
    </row>
    <row r="2256" spans="1:3">
      <c r="A2256" t="str">
        <f t="shared" si="36"/>
        <v>3.5.6.0.1.00.00 - Transferências ao Exterior - Consolidação</v>
      </c>
      <c r="B2256" s="3" t="s">
        <v>934</v>
      </c>
      <c r="C2256" s="4">
        <v>5181445.88</v>
      </c>
    </row>
    <row r="2257" spans="1:3">
      <c r="A2257" t="str">
        <f t="shared" si="36"/>
        <v>3.5.7.0.0.00.00 - Execução Orçamentária Delegada</v>
      </c>
      <c r="B2257" s="5" t="s">
        <v>935</v>
      </c>
      <c r="C2257" s="6">
        <v>951251323.88</v>
      </c>
    </row>
    <row r="2258" spans="1:3">
      <c r="A2258" t="str">
        <f t="shared" si="36"/>
        <v>3.5.7.1.0.00.00 - Execução Orçamentária Delegada a Entes</v>
      </c>
      <c r="B2258" s="3" t="s">
        <v>936</v>
      </c>
      <c r="C2258" s="4">
        <v>782226445.76999998</v>
      </c>
    </row>
    <row r="2259" spans="1:3" ht="38.25">
      <c r="A2259" t="str">
        <f t="shared" si="36"/>
        <v>3.5.7.1.3.00.00 - Execução Orçamentária Delegada a Entes – Inter 
 OFSS - União</v>
      </c>
      <c r="B2259" s="5" t="s">
        <v>937</v>
      </c>
      <c r="C2259" s="6">
        <v>450506513.86000001</v>
      </c>
    </row>
    <row r="2260" spans="1:3" ht="38.25">
      <c r="A2260" t="str">
        <f t="shared" si="36"/>
        <v>3.5.7.1.4.00.00 - Execução Orçamentária Delegada a Entes – Inter 
 OFSS - Estado</v>
      </c>
      <c r="B2260" s="3" t="s">
        <v>938</v>
      </c>
      <c r="C2260" s="4">
        <v>13620915.640000001</v>
      </c>
    </row>
    <row r="2261" spans="1:3" ht="38.25">
      <c r="A2261" t="str">
        <f t="shared" si="36"/>
        <v>3.5.7.1.5.00.00 - Execução Orçamentária Delegada a Entes – Inter 
 OFSS - Município</v>
      </c>
      <c r="B2261" s="5" t="s">
        <v>939</v>
      </c>
      <c r="C2261" s="6">
        <v>318022868.26999998</v>
      </c>
    </row>
    <row r="2262" spans="1:3">
      <c r="A2262" t="str">
        <f t="shared" si="36"/>
        <v>3.5.7.2.0.00.00 - Execução Orçamentária Delegada a Consórcios</v>
      </c>
      <c r="B2262" s="3" t="s">
        <v>940</v>
      </c>
      <c r="C2262" s="4">
        <v>169024878.11000001</v>
      </c>
    </row>
    <row r="2263" spans="1:3" ht="38.25">
      <c r="A2263" t="str">
        <f t="shared" si="36"/>
        <v>3.5.7.2.1.00.00 - Execução Orçamentária Delegada a Consórcios - 
 Consolidação</v>
      </c>
      <c r="B2263" s="5" t="s">
        <v>941</v>
      </c>
      <c r="C2263" s="6">
        <v>168995510.91</v>
      </c>
    </row>
    <row r="2264" spans="1:3" ht="25.5">
      <c r="A2264" t="str">
        <f t="shared" si="36"/>
        <v>3.6.0.0.0.00.00 - Desvalorização e Perda de Ativos e Incorporação de 
 Passivos</v>
      </c>
      <c r="B2264" s="3" t="s">
        <v>942</v>
      </c>
      <c r="C2264" s="4">
        <v>17385201814.849998</v>
      </c>
    </row>
    <row r="2265" spans="1:3" ht="25.5">
      <c r="A2265" t="str">
        <f t="shared" si="36"/>
        <v>3.6.1.0.0.00.00 - Reavaliação, Redução a Valor Recuperável e Ajuste 
 para Perdas</v>
      </c>
      <c r="B2265" s="5" t="s">
        <v>943</v>
      </c>
      <c r="C2265" s="6">
        <v>11486803758.969999</v>
      </c>
    </row>
    <row r="2266" spans="1:3">
      <c r="A2266" t="str">
        <f t="shared" si="36"/>
        <v>3.6.1.1.0.00.00 - Reavaliação de Imobilizado</v>
      </c>
      <c r="B2266" s="3" t="s">
        <v>944</v>
      </c>
      <c r="C2266" s="4">
        <v>1003773241.89</v>
      </c>
    </row>
    <row r="2267" spans="1:3">
      <c r="A2267" t="str">
        <f t="shared" si="36"/>
        <v>3.6.1.1.1.00.00 - Reavaliação de Imobilizado - Consolidação</v>
      </c>
      <c r="B2267" s="5" t="s">
        <v>945</v>
      </c>
      <c r="C2267" s="6">
        <v>1003431524.92</v>
      </c>
    </row>
    <row r="2268" spans="1:3">
      <c r="A2268" t="str">
        <f t="shared" si="36"/>
        <v>3.6.1.2.0.00.00 - Reavaliação de Intangíveis</v>
      </c>
      <c r="B2268" s="3" t="s">
        <v>946</v>
      </c>
      <c r="C2268" s="4">
        <v>20095318.25</v>
      </c>
    </row>
    <row r="2269" spans="1:3">
      <c r="A2269" t="str">
        <f t="shared" si="36"/>
        <v>3.6.1.2.1.00.00 - Reavaliação de Intangíveis - Consolidação</v>
      </c>
      <c r="B2269" s="5" t="s">
        <v>947</v>
      </c>
      <c r="C2269" s="6">
        <v>20084198.25</v>
      </c>
    </row>
    <row r="2270" spans="1:3">
      <c r="A2270" t="str">
        <f t="shared" si="36"/>
        <v>3.6.1.3.0.00.00 - Reavaliação de Outros Ativos</v>
      </c>
      <c r="B2270" s="3" t="s">
        <v>948</v>
      </c>
      <c r="C2270" s="4">
        <v>82659694.359999999</v>
      </c>
    </row>
    <row r="2271" spans="1:3">
      <c r="A2271" t="str">
        <f t="shared" si="36"/>
        <v>3.6.1.3.1.00.00 - Reavaliação de Outros Ativos - Consolidação</v>
      </c>
      <c r="B2271" s="5" t="s">
        <v>949</v>
      </c>
      <c r="C2271" s="6">
        <v>82650717.370000005</v>
      </c>
    </row>
    <row r="2272" spans="1:3">
      <c r="A2272" t="str">
        <f t="shared" si="36"/>
        <v>3.6.1.4.0.00.00 - Redução a Valor Recuperável de Investimentos</v>
      </c>
      <c r="B2272" s="3" t="s">
        <v>950</v>
      </c>
      <c r="C2272" s="4">
        <v>4684484748.9200001</v>
      </c>
    </row>
    <row r="2273" spans="1:3" ht="38.25">
      <c r="A2273" t="str">
        <f t="shared" si="36"/>
        <v>3.6.1.4.1.00.00 - Redução a Valor Recuperável de Investimentos - 
 Consolidação</v>
      </c>
      <c r="B2273" s="5" t="s">
        <v>951</v>
      </c>
      <c r="C2273" s="6">
        <v>4647715405.6999998</v>
      </c>
    </row>
    <row r="2274" spans="1:3" ht="38.25">
      <c r="A2274" t="str">
        <f t="shared" si="36"/>
        <v>3.6.1.4.2.00.00 - Redução a Valor Recuperável de Investimentos - 
 Intra OFSS</v>
      </c>
      <c r="B2274" s="3" t="s">
        <v>952</v>
      </c>
      <c r="C2274" s="4">
        <v>4104888</v>
      </c>
    </row>
    <row r="2275" spans="1:3" ht="38.25">
      <c r="A2275" t="str">
        <f t="shared" si="36"/>
        <v>3.6.1.4.3.00.00 - Redução a Valor Recuperável de Investimentos - 
 Inter OFSS - União</v>
      </c>
      <c r="B2275" s="5" t="s">
        <v>953</v>
      </c>
      <c r="C2275" s="6">
        <v>2471154.87</v>
      </c>
    </row>
    <row r="2276" spans="1:3" ht="38.25">
      <c r="A2276" t="str">
        <f t="shared" si="36"/>
        <v>3.6.1.4.4.00.00 - Redução a Valor Recuperável de Investimentos - 
 Inter OFSS - Estado</v>
      </c>
      <c r="B2276" s="3" t="s">
        <v>954</v>
      </c>
      <c r="C2276" s="4">
        <v>1095966.05</v>
      </c>
    </row>
    <row r="2277" spans="1:3" ht="38.25">
      <c r="A2277" t="str">
        <f t="shared" si="36"/>
        <v>3.6.1.4.5.00.00 - Redução a Valor Recuperável de Investimentos - 
 Inter OFSS - Município</v>
      </c>
      <c r="B2277" s="5" t="s">
        <v>955</v>
      </c>
      <c r="C2277" s="6">
        <v>29082914.739999998</v>
      </c>
    </row>
    <row r="2278" spans="1:3">
      <c r="A2278" t="str">
        <f t="shared" si="36"/>
        <v>3.6.1.5.0.00.00 - Redução a Valor Recuperável de Imobilizado</v>
      </c>
      <c r="B2278" s="3" t="s">
        <v>956</v>
      </c>
      <c r="C2278" s="4">
        <v>140890800.06</v>
      </c>
    </row>
    <row r="2279" spans="1:3" ht="25.5">
      <c r="A2279" t="str">
        <f t="shared" si="36"/>
        <v>3.6.1.5.1.00.00 - Redução a Valor Recuperável de Imobilizado - 
 Consolidação</v>
      </c>
      <c r="B2279" s="5" t="s">
        <v>957</v>
      </c>
      <c r="C2279" s="6">
        <v>140889800.06</v>
      </c>
    </row>
    <row r="2280" spans="1:3">
      <c r="A2280" t="str">
        <f t="shared" si="36"/>
        <v>3.6.1.6.0.00.00 - Redução a Valor Recuperável de Intangíveis</v>
      </c>
      <c r="B2280" s="3" t="s">
        <v>958</v>
      </c>
      <c r="C2280" s="4">
        <v>12433729.189999999</v>
      </c>
    </row>
    <row r="2281" spans="1:3" ht="25.5">
      <c r="A2281" t="str">
        <f t="shared" si="36"/>
        <v>3.6.1.6.1.00.00 - Redução a Valor Recuperável de Intangíveis - 
 Consolidação</v>
      </c>
      <c r="B2281" s="5" t="s">
        <v>959</v>
      </c>
      <c r="C2281" s="6">
        <v>12433729.189999999</v>
      </c>
    </row>
    <row r="2282" spans="1:3" ht="25.5">
      <c r="A2282" t="str">
        <f t="shared" si="36"/>
        <v>3.6.1.7.0.00.00 - Variação Patrimonial Diminutiva com Ajuste de 
 Perdas de Créditos e de Investimentos e Aplicações Temporários</v>
      </c>
      <c r="B2282" s="3" t="s">
        <v>960</v>
      </c>
      <c r="C2282" s="4">
        <v>5487352165.7399998</v>
      </c>
    </row>
    <row r="2283" spans="1:3" ht="63.75">
      <c r="A2283" t="str">
        <f t="shared" si="36"/>
        <v>3.6.1.7.1.00.00 - Variação Patrimonial Diminutiva com Ajuste de 
 Perdas de Créditos e de Investimentos e Aplicações Temporários - 
 Consolidação</v>
      </c>
      <c r="B2283" s="5" t="s">
        <v>961</v>
      </c>
      <c r="C2283" s="6">
        <v>5408229107.1899996</v>
      </c>
    </row>
    <row r="2284" spans="1:3" ht="63.75">
      <c r="A2284" t="str">
        <f t="shared" si="36"/>
        <v>3.6.1.7.2.00.00 - Variação Patrimonial Diminutiva com Ajuste de 
 Perdas de Créditos e de Investimentos e Aplicações Temporários- 
 Intra OFSS</v>
      </c>
      <c r="B2284" s="3" t="s">
        <v>962</v>
      </c>
      <c r="C2284" s="4">
        <v>4021473.87</v>
      </c>
    </row>
    <row r="2285" spans="1:3" ht="63.75">
      <c r="A2285" t="str">
        <f t="shared" si="36"/>
        <v>3.6.1.7.3.00.00 - Variação Patrimonial Diminutiva com Ajuste de 
 Perdas de Créditos e de Investimentos e Aplicações Temporários- 
 Inter OFSS - União</v>
      </c>
      <c r="B2285" s="5" t="s">
        <v>963</v>
      </c>
      <c r="C2285" s="6">
        <v>42896001.200000003</v>
      </c>
    </row>
    <row r="2286" spans="1:3" ht="63.75">
      <c r="A2286" t="str">
        <f t="shared" si="36"/>
        <v>3.6.1.7.4.00.00 - Variação Patrimonial Diminutiva com Ajuste de 
 Perdas de Créditos e de Investimentos e Aplicações Temporários- 
 Inter OFSS - Estado</v>
      </c>
      <c r="B2286" s="3" t="s">
        <v>964</v>
      </c>
      <c r="C2286" s="4">
        <v>8161441.1600000001</v>
      </c>
    </row>
    <row r="2287" spans="1:3" ht="63.75">
      <c r="A2287" t="str">
        <f t="shared" ref="A2287:A2350" si="37">TRIM(B2287)</f>
        <v>3.6.1.7.5.00.00 - Variação Patrimonial Diminutiva com Ajuste de 
 Perdas de Créditos e de Investimentos e Aplicações Temporários- 
 Inter OFSS - Município</v>
      </c>
      <c r="B2287" s="5" t="s">
        <v>965</v>
      </c>
      <c r="C2287" s="6">
        <v>10340391.25</v>
      </c>
    </row>
    <row r="2288" spans="1:3" ht="25.5">
      <c r="A2288" t="str">
        <f t="shared" si="37"/>
        <v>3.6.1.8.0.00.00 - Variação Patrimonial Diminutiva com Ajuste de 
 Perdas de Estoques</v>
      </c>
      <c r="B2288" s="3" t="s">
        <v>966</v>
      </c>
      <c r="C2288" s="4">
        <v>58768405.560000002</v>
      </c>
    </row>
    <row r="2289" spans="1:3" ht="38.25">
      <c r="A2289" t="str">
        <f t="shared" si="37"/>
        <v>3.6.1.8.1.00.00 - Variação Patrimonial Diminutiva com Ajuste de 
 Perdas de Estoques - Consolidação</v>
      </c>
      <c r="B2289" s="5" t="s">
        <v>967</v>
      </c>
      <c r="C2289" s="6">
        <v>58768405.560000002</v>
      </c>
    </row>
    <row r="2290" spans="1:3">
      <c r="A2290" t="str">
        <f t="shared" si="37"/>
        <v>3.6.2.0.0.00.00 - Perdas com Alienação</v>
      </c>
      <c r="B2290" s="3" t="s">
        <v>968</v>
      </c>
      <c r="C2290" s="4">
        <v>467261731.04000002</v>
      </c>
    </row>
    <row r="2291" spans="1:3">
      <c r="A2291" t="str">
        <f t="shared" si="37"/>
        <v>3.6.2.1.0.00.00 - Perdas com Alienação de Investimentos</v>
      </c>
      <c r="B2291" s="5" t="s">
        <v>969</v>
      </c>
      <c r="C2291" s="6">
        <v>73370678.549999997</v>
      </c>
    </row>
    <row r="2292" spans="1:3" ht="25.5">
      <c r="A2292" t="str">
        <f t="shared" si="37"/>
        <v>3.6.2.1.1.00.00 - Perdas com Alienação de Investimentos - 
 Consolidação</v>
      </c>
      <c r="B2292" s="3" t="s">
        <v>970</v>
      </c>
      <c r="C2292" s="4">
        <v>73370669.230000004</v>
      </c>
    </row>
    <row r="2293" spans="1:3">
      <c r="A2293" t="str">
        <f t="shared" si="37"/>
        <v>3.6.2.2.0.00.00 - Perdas com Alienação de Imobilizado</v>
      </c>
      <c r="B2293" s="5" t="s">
        <v>971</v>
      </c>
      <c r="C2293" s="6">
        <v>392888873.83999997</v>
      </c>
    </row>
    <row r="2294" spans="1:3" ht="25.5">
      <c r="A2294" t="str">
        <f t="shared" si="37"/>
        <v>3.6.2.2.1.00.00 - Perdas com Alienação de Imobilizado - Consolidação</v>
      </c>
      <c r="B2294" s="3" t="s">
        <v>972</v>
      </c>
      <c r="C2294" s="4">
        <v>392863873.83999997</v>
      </c>
    </row>
    <row r="2295" spans="1:3">
      <c r="A2295" t="str">
        <f t="shared" si="37"/>
        <v>3.6.2.3.0.00.00 - Perdas com Alienação de Intangíveis</v>
      </c>
      <c r="B2295" s="5" t="s">
        <v>973</v>
      </c>
      <c r="C2295" s="6">
        <v>1002178.65</v>
      </c>
    </row>
    <row r="2296" spans="1:3" ht="25.5">
      <c r="A2296" t="str">
        <f t="shared" si="37"/>
        <v>3.6.2.3.1.00.00 - Perdas com Alienação de Intangíveis - Consolidação</v>
      </c>
      <c r="B2296" s="3" t="s">
        <v>974</v>
      </c>
      <c r="C2296" s="4">
        <v>1002178.65</v>
      </c>
    </row>
    <row r="2297" spans="1:3">
      <c r="A2297" t="str">
        <f t="shared" si="37"/>
        <v>3.6.3.0.0.00.00 - Perdas Involuntárias</v>
      </c>
      <c r="B2297" s="5" t="s">
        <v>975</v>
      </c>
      <c r="C2297" s="6">
        <v>1177735251.6700001</v>
      </c>
    </row>
    <row r="2298" spans="1:3">
      <c r="A2298" t="str">
        <f t="shared" si="37"/>
        <v>3.6.3.1.0.00.00 - Perdas Involuntárias com Imobilizado</v>
      </c>
      <c r="B2298" s="3" t="s">
        <v>976</v>
      </c>
      <c r="C2298" s="4">
        <v>825596159.46000004</v>
      </c>
    </row>
    <row r="2299" spans="1:3" ht="25.5">
      <c r="A2299" t="str">
        <f t="shared" si="37"/>
        <v>3.6.3.1.1.00.00 - Perdas Involuntárias com Imobilizado - 
 Consolidação</v>
      </c>
      <c r="B2299" s="5" t="s">
        <v>977</v>
      </c>
      <c r="C2299" s="6">
        <v>825265608.61000001</v>
      </c>
    </row>
    <row r="2300" spans="1:3">
      <c r="A2300" t="str">
        <f t="shared" si="37"/>
        <v>3.6.3.2.0.00.00 - Perdas Involuntárias com Intangíveis</v>
      </c>
      <c r="B2300" s="3" t="s">
        <v>978</v>
      </c>
      <c r="C2300" s="4">
        <v>1858897.52</v>
      </c>
    </row>
    <row r="2301" spans="1:3" ht="25.5">
      <c r="A2301" t="str">
        <f t="shared" si="37"/>
        <v>3.6.3.2.1.00.00 - Perdas Involuntárias com Intangíveis - 
 Consolidação</v>
      </c>
      <c r="B2301" s="5" t="s">
        <v>979</v>
      </c>
      <c r="C2301" s="6">
        <v>1858897.52</v>
      </c>
    </row>
    <row r="2302" spans="1:3">
      <c r="A2302" t="str">
        <f t="shared" si="37"/>
        <v>3.6.3.3.0.00.00 - Perdas Involuntárias com Estoques</v>
      </c>
      <c r="B2302" s="3" t="s">
        <v>980</v>
      </c>
      <c r="C2302" s="4">
        <v>80571690.469999999</v>
      </c>
    </row>
    <row r="2303" spans="1:3" ht="25.5">
      <c r="A2303" t="str">
        <f t="shared" si="37"/>
        <v>3.6.3.3.1.00.00 - Perdas Involuntárias com Estoques - Consolidação</v>
      </c>
      <c r="B2303" s="5" t="s">
        <v>981</v>
      </c>
      <c r="C2303" s="6">
        <v>80571690.469999999</v>
      </c>
    </row>
    <row r="2304" spans="1:3">
      <c r="A2304" t="str">
        <f t="shared" si="37"/>
        <v>3.6.3.9.0.00.00 - Outras Perdas Involuntárias</v>
      </c>
      <c r="B2304" s="3" t="s">
        <v>982</v>
      </c>
      <c r="C2304" s="4">
        <v>269708504.22000003</v>
      </c>
    </row>
    <row r="2305" spans="1:4">
      <c r="A2305" t="str">
        <f t="shared" si="37"/>
        <v>3.6.3.9.1.00.00 - Outras Perdas Involuntárias - Consolidação</v>
      </c>
      <c r="B2305" s="5" t="s">
        <v>983</v>
      </c>
      <c r="C2305" s="6">
        <v>269708504.22000003</v>
      </c>
      <c r="D2305" t="s">
        <v>984</v>
      </c>
    </row>
    <row r="2306" spans="1:4">
      <c r="A2306" t="s">
        <v>5330</v>
      </c>
      <c r="B2306" s="3" t="s">
        <v>5330</v>
      </c>
      <c r="C2306" s="4">
        <v>2631622967.1799998</v>
      </c>
    </row>
    <row r="2307" spans="1:4">
      <c r="A2307" t="str">
        <f t="shared" si="37"/>
        <v>3.6.4.0.1.00.00 - Incorporação de Passivos - Consolidação</v>
      </c>
      <c r="B2307" s="5" t="s">
        <v>986</v>
      </c>
      <c r="C2307" s="6">
        <v>2631622967.1799998</v>
      </c>
    </row>
    <row r="2308" spans="1:4">
      <c r="A2308" t="str">
        <f t="shared" si="37"/>
        <v>3.6.5.0.0.00.00 - Desincorporação de Ativos</v>
      </c>
      <c r="B2308" s="3" t="s">
        <v>987</v>
      </c>
      <c r="C2308" s="4">
        <v>1621778105.99</v>
      </c>
    </row>
    <row r="2309" spans="1:4">
      <c r="A2309" t="str">
        <f t="shared" si="37"/>
        <v>3.6.5.0.1.00.00 - Desincorporação de Ativos - Consolidação</v>
      </c>
      <c r="B2309" s="5" t="s">
        <v>988</v>
      </c>
      <c r="C2309" s="6">
        <v>1621737467.6900001</v>
      </c>
    </row>
    <row r="2310" spans="1:4">
      <c r="A2310" t="str">
        <f t="shared" si="37"/>
        <v>3.7.0.0.0.00.00 - Tributárias</v>
      </c>
      <c r="B2310" s="3" t="s">
        <v>989</v>
      </c>
      <c r="C2310" s="4">
        <v>5534698500.8800001</v>
      </c>
    </row>
    <row r="2311" spans="1:4">
      <c r="A2311" t="str">
        <f t="shared" si="37"/>
        <v>3.7.1.0.0.00.00 - Impostos, Taxas e Contribuições de Melhoria</v>
      </c>
      <c r="B2311" s="5" t="s">
        <v>990</v>
      </c>
      <c r="C2311" s="6">
        <v>2422469982.3200002</v>
      </c>
    </row>
    <row r="2312" spans="1:4">
      <c r="A2312" t="str">
        <f t="shared" si="37"/>
        <v>3.7.1.1.0.00.00 - Impostos</v>
      </c>
      <c r="B2312" s="3" t="s">
        <v>991</v>
      </c>
      <c r="C2312" s="4">
        <v>2343069205.6100001</v>
      </c>
    </row>
    <row r="2313" spans="1:4">
      <c r="A2313" t="str">
        <f t="shared" si="37"/>
        <v>3.7.1.1.1.00.00 - Impostos- Consolidação</v>
      </c>
      <c r="B2313" s="5" t="s">
        <v>992</v>
      </c>
      <c r="C2313" s="6">
        <v>2341753441.3800001</v>
      </c>
    </row>
    <row r="2314" spans="1:4">
      <c r="A2314" t="str">
        <f t="shared" si="37"/>
        <v>3.7.1.2.0.00.00 - Taxas</v>
      </c>
      <c r="B2314" s="3" t="s">
        <v>993</v>
      </c>
      <c r="C2314" s="4">
        <v>54424358.060000002</v>
      </c>
    </row>
    <row r="2315" spans="1:4">
      <c r="A2315" t="str">
        <f t="shared" si="37"/>
        <v>3.7.1.2.1.00.00 - Taxas - Consolidação</v>
      </c>
      <c r="B2315" s="5" t="s">
        <v>994</v>
      </c>
      <c r="C2315" s="6">
        <v>54387804.810000002</v>
      </c>
    </row>
    <row r="2316" spans="1:4">
      <c r="A2316" t="str">
        <f t="shared" si="37"/>
        <v>3.7.1.3.0.00.00 - Contribuições de Melhoria</v>
      </c>
      <c r="B2316" s="3" t="s">
        <v>995</v>
      </c>
      <c r="C2316" s="4">
        <v>24976418.649999999</v>
      </c>
    </row>
    <row r="2317" spans="1:4">
      <c r="A2317" t="str">
        <f t="shared" si="37"/>
        <v>3.7.1.3.1.00.00 - Contribuições de Melhoria - Consolidação</v>
      </c>
      <c r="B2317" s="5" t="s">
        <v>996</v>
      </c>
      <c r="C2317" s="6">
        <v>24976418.649999999</v>
      </c>
    </row>
    <row r="2318" spans="1:4">
      <c r="A2318" t="str">
        <f t="shared" si="37"/>
        <v>3.7.2.0.0.00.00 - Contribuições</v>
      </c>
      <c r="B2318" s="3" t="s">
        <v>997</v>
      </c>
      <c r="C2318" s="4">
        <v>3068942204.21</v>
      </c>
    </row>
    <row r="2319" spans="1:4">
      <c r="A2319" t="str">
        <f t="shared" si="37"/>
        <v>3.7.2.1.0.00.00 - Contribuições Sociais</v>
      </c>
      <c r="B2319" s="5" t="s">
        <v>998</v>
      </c>
      <c r="C2319" s="6">
        <v>2704492673.1999998</v>
      </c>
    </row>
    <row r="2320" spans="1:4">
      <c r="A2320" t="str">
        <f t="shared" si="37"/>
        <v>3.7.2.1.1.00.00 - Contribuições Sociais - Consolidação</v>
      </c>
      <c r="B2320" s="3" t="s">
        <v>999</v>
      </c>
      <c r="C2320" s="4">
        <v>1468762921.99</v>
      </c>
    </row>
    <row r="2321" spans="1:3">
      <c r="A2321" t="str">
        <f t="shared" si="37"/>
        <v>3.7.2.1.2.00.00 - Contribuições Sociais - Intra OFSS</v>
      </c>
      <c r="B2321" s="5" t="s">
        <v>1000</v>
      </c>
      <c r="C2321" s="6">
        <v>15330809.27</v>
      </c>
    </row>
    <row r="2322" spans="1:3">
      <c r="A2322" t="str">
        <f t="shared" si="37"/>
        <v>3.7.2.1.3.00.00 - Contribuições Sociais - Inter OFSS - União</v>
      </c>
      <c r="B2322" s="3" t="s">
        <v>1001</v>
      </c>
      <c r="C2322" s="4">
        <v>1184738064.8399999</v>
      </c>
    </row>
    <row r="2323" spans="1:3">
      <c r="A2323" t="str">
        <f t="shared" si="37"/>
        <v>3.7.2.1.4.00.00 - Contribuições Sociais - Inter OFSS - Estado</v>
      </c>
      <c r="B2323" s="5" t="s">
        <v>1002</v>
      </c>
      <c r="C2323" s="6">
        <v>8531796.0199999996</v>
      </c>
    </row>
    <row r="2324" spans="1:3" ht="25.5">
      <c r="A2324" t="str">
        <f t="shared" si="37"/>
        <v>3.7.2.1.5.00.00 - Contribuições Sociais - Inter OFSS - Município</v>
      </c>
      <c r="B2324" s="3" t="s">
        <v>1003</v>
      </c>
      <c r="C2324" s="4">
        <v>21400394</v>
      </c>
    </row>
    <row r="2325" spans="1:3" ht="25.5">
      <c r="A2325" t="str">
        <f t="shared" si="37"/>
        <v>3.7.2.2.0.00.00 - Contribuições de Intervenção no Domínio Econômico</v>
      </c>
      <c r="B2325" s="5" t="s">
        <v>1004</v>
      </c>
      <c r="C2325" s="6">
        <v>7479108.8099999996</v>
      </c>
    </row>
    <row r="2326" spans="1:3" ht="38.25">
      <c r="A2326" t="str">
        <f t="shared" si="37"/>
        <v>3.7.2.2.1.00.00 - Contribuições de Intervenção no Domínio Econômico 
 - Consolidação</v>
      </c>
      <c r="B2326" s="3" t="s">
        <v>1005</v>
      </c>
      <c r="C2326" s="4">
        <v>7479108.8099999996</v>
      </c>
    </row>
    <row r="2327" spans="1:3" ht="25.5">
      <c r="A2327" t="str">
        <f t="shared" si="37"/>
        <v>3.7.2.3.0.00.00 - Contribuição para o Custeio do Serviço de 
 Iluminação Pública - Cosip</v>
      </c>
      <c r="B2327" s="5" t="s">
        <v>1006</v>
      </c>
      <c r="C2327" s="6">
        <v>13693433.810000001</v>
      </c>
    </row>
    <row r="2328" spans="1:3" ht="25.5">
      <c r="A2328" t="str">
        <f t="shared" si="37"/>
        <v>3.7.2.3.1.00.00 - Contribuição para o Custeio do Serviço de 
 Iluminação Pública - Cosip - Consolidação</v>
      </c>
      <c r="B2328" s="3" t="s">
        <v>1007</v>
      </c>
      <c r="C2328" s="4">
        <v>13584015.43</v>
      </c>
    </row>
    <row r="2329" spans="1:3">
      <c r="A2329" t="str">
        <f t="shared" si="37"/>
        <v>3.7.2.9.0.00.00 - Outras Contribuições</v>
      </c>
      <c r="B2329" s="5" t="s">
        <v>1008</v>
      </c>
      <c r="C2329" s="6">
        <v>343276988.38999999</v>
      </c>
    </row>
    <row r="2330" spans="1:3">
      <c r="A2330" t="str">
        <f t="shared" si="37"/>
        <v>3.7.2.9.1.00.00 - Outras Contribuições - Consolidação</v>
      </c>
      <c r="B2330" s="3" t="s">
        <v>1009</v>
      </c>
      <c r="C2330" s="4">
        <v>342706945.41000003</v>
      </c>
    </row>
    <row r="2331" spans="1:3">
      <c r="A2331" t="str">
        <f t="shared" si="37"/>
        <v>3.7.8.0.0.00.00 - Custo com Tributos</v>
      </c>
      <c r="B2331" s="5" t="s">
        <v>1010</v>
      </c>
      <c r="C2331" s="6">
        <v>43286314.350000001</v>
      </c>
    </row>
    <row r="2332" spans="1:3">
      <c r="A2332" t="str">
        <f t="shared" si="37"/>
        <v>3.7.8.1.0.00.00 - Custo de Mercadorias Vendidas - Tributos</v>
      </c>
      <c r="B2332" s="3" t="s">
        <v>1011</v>
      </c>
      <c r="C2332" s="4">
        <v>209846.48</v>
      </c>
    </row>
    <row r="2333" spans="1:3" ht="25.5">
      <c r="A2333" t="str">
        <f t="shared" si="37"/>
        <v>3.7.8.1.1.00.00 - Custo de Mercadorias Vendidas - Tributos - 
 Consolidação</v>
      </c>
      <c r="B2333" s="5" t="s">
        <v>1012</v>
      </c>
      <c r="C2333" s="6">
        <v>209846.48</v>
      </c>
    </row>
    <row r="2334" spans="1:3" ht="38.25">
      <c r="A2334" t="str">
        <f t="shared" si="37"/>
        <v>3.7.8.1.2.00.00 - Custo de Mercadorias Vendidas - Tributos - Intra 
 OFSS</v>
      </c>
      <c r="B2334" s="3" t="s">
        <v>1013</v>
      </c>
      <c r="C2334" s="4"/>
    </row>
    <row r="2335" spans="1:3" ht="38.25">
      <c r="A2335" t="str">
        <f t="shared" si="37"/>
        <v>3.7.8.1.3.00.00 - Custo de Mercadorias Vendidas - Tributos - Inter 
 OFSS - União</v>
      </c>
      <c r="B2335" s="5" t="s">
        <v>1014</v>
      </c>
      <c r="C2335" s="6"/>
    </row>
    <row r="2336" spans="1:3" ht="38.25">
      <c r="A2336" t="str">
        <f t="shared" si="37"/>
        <v>3.7.8.1.4.00.00 - Custo de Mercadorias Vendidas - Tributos - Inter 
 OFSS - Estado</v>
      </c>
      <c r="B2336" s="3" t="s">
        <v>1015</v>
      </c>
      <c r="C2336" s="4"/>
    </row>
    <row r="2337" spans="1:3" ht="38.25">
      <c r="A2337" t="str">
        <f t="shared" si="37"/>
        <v>3.7.8.1.5.00.00 - Custo de Mercadorias Vendidas - Tributos - Inter 
 OFSS - Município</v>
      </c>
      <c r="B2337" s="5" t="s">
        <v>1016</v>
      </c>
      <c r="C2337" s="6"/>
    </row>
    <row r="2338" spans="1:3">
      <c r="A2338" t="str">
        <f t="shared" si="37"/>
        <v>3.7.8.2.0.00.00 - Custo de Produtos Vendidos-Tributos</v>
      </c>
      <c r="B2338" s="3" t="s">
        <v>1017</v>
      </c>
      <c r="C2338" s="4">
        <v>23061.75</v>
      </c>
    </row>
    <row r="2339" spans="1:3" ht="25.5">
      <c r="A2339" t="str">
        <f t="shared" si="37"/>
        <v>3.7.8.2.1.00.00 - Custo de Produtos Vendidos-Tributos - Consolidação</v>
      </c>
      <c r="B2339" s="5" t="s">
        <v>1018</v>
      </c>
      <c r="C2339" s="6">
        <v>15405.75</v>
      </c>
    </row>
    <row r="2340" spans="1:3">
      <c r="A2340" t="str">
        <f t="shared" si="37"/>
        <v>3.7.8.2.2.00.00 - Custo de Produtos Vendidos-Tributos - Intra OFSS</v>
      </c>
      <c r="B2340" s="4" t="s">
        <v>1019</v>
      </c>
      <c r="C2340" s="4"/>
    </row>
    <row r="2341" spans="1:3" ht="38.25">
      <c r="A2341" t="str">
        <f t="shared" si="37"/>
        <v>3.7.8.2.3.00.00 - Custo de Produtos Vendidos-Tributos - Inter OFSS - 
 União</v>
      </c>
      <c r="B2341" s="5" t="s">
        <v>1020</v>
      </c>
      <c r="C2341" s="6"/>
    </row>
    <row r="2342" spans="1:3" ht="38.25">
      <c r="A2342" t="str">
        <f t="shared" si="37"/>
        <v>3.7.8.2.4.00.00 - Custo de Produtos Vendidos-Tributos - Inter OFSS - 
 Estado</v>
      </c>
      <c r="B2342" s="3" t="s">
        <v>1021</v>
      </c>
      <c r="C2342" s="4">
        <v>7656</v>
      </c>
    </row>
    <row r="2343" spans="1:3" ht="38.25">
      <c r="A2343" t="str">
        <f t="shared" si="37"/>
        <v>3.7.8.2.5.00.00 - Custo de Produtos Vendidos-Tributos - Inter OFSS - 
 Município</v>
      </c>
      <c r="B2343" s="5" t="s">
        <v>1022</v>
      </c>
      <c r="C2343" s="6"/>
    </row>
    <row r="2344" spans="1:3">
      <c r="A2344" t="str">
        <f t="shared" si="37"/>
        <v>3.7.8.3.0.00.00 - Custo de Serviços Prestados-Tributos</v>
      </c>
      <c r="B2344" s="3" t="s">
        <v>1023</v>
      </c>
      <c r="C2344" s="4">
        <v>43053406.119999997</v>
      </c>
    </row>
    <row r="2345" spans="1:3" ht="25.5">
      <c r="A2345" t="str">
        <f t="shared" si="37"/>
        <v>3.7.8.3.1.00.00 - Custo de Serviços Prestados -Tributos - 
 Consolidação</v>
      </c>
      <c r="B2345" s="5" t="s">
        <v>1024</v>
      </c>
      <c r="C2345" s="6">
        <v>42062135.079999998</v>
      </c>
    </row>
    <row r="2346" spans="1:3" ht="25.5">
      <c r="A2346" t="str">
        <f t="shared" si="37"/>
        <v>3.7.8.3.2.00.00 - Custo de Serviços Prestados - Tributos - Intra 
 OFSS</v>
      </c>
      <c r="B2346" s="3" t="s">
        <v>1025</v>
      </c>
      <c r="C2346" s="4">
        <v>62294.32</v>
      </c>
    </row>
    <row r="2347" spans="1:3" ht="38.25">
      <c r="A2347" t="str">
        <f t="shared" si="37"/>
        <v>3.7.8.3.3.00.00 - Custo de Serviços Prestados-Tributos - Inter OFSS 
 - União</v>
      </c>
      <c r="B2347" s="5" t="s">
        <v>1026</v>
      </c>
      <c r="C2347" s="6">
        <v>463826.21</v>
      </c>
    </row>
    <row r="2348" spans="1:3" ht="38.25">
      <c r="A2348" t="str">
        <f t="shared" si="37"/>
        <v>3.7.8.3.4.00.00 - Custo de Serviços Prestados-Tributos - Inter OFSS 
 - Estado</v>
      </c>
      <c r="B2348" s="3" t="s">
        <v>1027</v>
      </c>
      <c r="C2348" s="4"/>
    </row>
    <row r="2349" spans="1:3" ht="38.25">
      <c r="A2349" t="str">
        <f t="shared" si="37"/>
        <v>3.7.8.3.5.00.00 - Custo de Serviços Prestados-Tributos - Inter OFSS 
 - Município</v>
      </c>
      <c r="B2349" s="5" t="s">
        <v>1028</v>
      </c>
      <c r="C2349" s="6">
        <v>465150.51</v>
      </c>
    </row>
    <row r="2350" spans="1:3">
      <c r="A2350" t="str">
        <f t="shared" si="37"/>
        <v>3.9.0.0.0.00.00 - Outras Variações Patrimoniais Diminutivas</v>
      </c>
      <c r="B2350" s="3" t="s">
        <v>1029</v>
      </c>
      <c r="C2350" s="4">
        <v>103628684720.35001</v>
      </c>
    </row>
    <row r="2351" spans="1:3">
      <c r="A2351" t="str">
        <f t="shared" ref="A2351:A2414" si="38">TRIM(B2351)</f>
        <v>3.9.1.0.0.00.00 - Premiações</v>
      </c>
      <c r="B2351" s="5" t="s">
        <v>1030</v>
      </c>
      <c r="C2351" s="6">
        <v>177822873.21000001</v>
      </c>
    </row>
    <row r="2352" spans="1:3">
      <c r="A2352" t="str">
        <f t="shared" si="38"/>
        <v>3.9.1.1.0.00.00 - Premiações Culturais</v>
      </c>
      <c r="B2352" s="3" t="s">
        <v>1031</v>
      </c>
      <c r="C2352" s="4">
        <v>44621479.859999999</v>
      </c>
    </row>
    <row r="2353" spans="1:3">
      <c r="A2353" t="str">
        <f t="shared" si="38"/>
        <v>3.9.1.1.1.00.00 - Premiações Culturais - Consolidação</v>
      </c>
      <c r="B2353" s="5" t="s">
        <v>1032</v>
      </c>
      <c r="C2353" s="6">
        <v>44591594.859999999</v>
      </c>
    </row>
    <row r="2354" spans="1:3">
      <c r="A2354" t="str">
        <f t="shared" si="38"/>
        <v>3.9.1.2.0.00.00 - Premiações Artísticas</v>
      </c>
      <c r="B2354" s="3" t="s">
        <v>1033</v>
      </c>
      <c r="C2354" s="4">
        <v>9919920.9499999993</v>
      </c>
    </row>
    <row r="2355" spans="1:3">
      <c r="A2355" t="str">
        <f t="shared" si="38"/>
        <v>3.9.1.2.1.00.00 - Premiações Artísticas - Consolidação</v>
      </c>
      <c r="B2355" s="5" t="s">
        <v>1034</v>
      </c>
      <c r="C2355" s="6">
        <v>9919920.9499999993</v>
      </c>
    </row>
    <row r="2356" spans="1:3">
      <c r="A2356" t="str">
        <f t="shared" si="38"/>
        <v>3.9.1.3.0.00.00 - Premiações Cientificas</v>
      </c>
      <c r="B2356" s="3" t="s">
        <v>1035</v>
      </c>
      <c r="C2356" s="4">
        <v>152248.6</v>
      </c>
    </row>
    <row r="2357" spans="1:3">
      <c r="A2357" t="str">
        <f t="shared" si="38"/>
        <v>3.9.1.3.1.00.00 - Premiações Cientificas - Consolidação</v>
      </c>
      <c r="B2357" s="5" t="s">
        <v>1036</v>
      </c>
      <c r="C2357" s="6">
        <v>152248.6</v>
      </c>
    </row>
    <row r="2358" spans="1:3">
      <c r="A2358" t="str">
        <f t="shared" si="38"/>
        <v>3.9.1.4.0.00.00 - Premiações Desportivas</v>
      </c>
      <c r="B2358" s="3" t="s">
        <v>1037</v>
      </c>
      <c r="C2358" s="4">
        <v>9097436.4399999995</v>
      </c>
    </row>
    <row r="2359" spans="1:3">
      <c r="A2359" t="str">
        <f t="shared" si="38"/>
        <v>3.9.1.4.1.00.00 - Premiações Desportivas - Consolidação</v>
      </c>
      <c r="B2359" s="5" t="s">
        <v>1038</v>
      </c>
      <c r="C2359" s="6">
        <v>9091388.1600000001</v>
      </c>
    </row>
    <row r="2360" spans="1:3">
      <c r="A2360" t="str">
        <f t="shared" si="38"/>
        <v>3.9.1.5.0.00.00 - Ordens Honorificas</v>
      </c>
      <c r="B2360" s="3" t="s">
        <v>1039</v>
      </c>
      <c r="C2360" s="4">
        <v>169697.75</v>
      </c>
    </row>
    <row r="2361" spans="1:3">
      <c r="A2361" t="str">
        <f t="shared" si="38"/>
        <v>3.9.1.5.1.00.00 - Ordens Honorificas - Consolidação</v>
      </c>
      <c r="B2361" s="5" t="s">
        <v>1040</v>
      </c>
      <c r="C2361" s="6">
        <v>169697.75</v>
      </c>
    </row>
    <row r="2362" spans="1:3">
      <c r="A2362" t="str">
        <f t="shared" si="38"/>
        <v>3.9.1.9.0.00.00 - Outras Premiações</v>
      </c>
      <c r="B2362" s="3" t="s">
        <v>1041</v>
      </c>
      <c r="C2362" s="4">
        <v>113862089.61</v>
      </c>
    </row>
    <row r="2363" spans="1:3">
      <c r="A2363" t="str">
        <f t="shared" si="38"/>
        <v>3.9.1.9.1.00.00 - Outras Premiações - Consolidação</v>
      </c>
      <c r="B2363" s="5" t="s">
        <v>1042</v>
      </c>
      <c r="C2363" s="6">
        <v>113842408.91</v>
      </c>
    </row>
    <row r="2364" spans="1:3">
      <c r="A2364" t="str">
        <f t="shared" si="38"/>
        <v>3.9.2.0.0.00.00 - Resultado Negativo de Participações</v>
      </c>
      <c r="B2364" s="3" t="s">
        <v>1043</v>
      </c>
      <c r="C2364" s="4">
        <v>1630806853.1600001</v>
      </c>
    </row>
    <row r="2365" spans="1:3">
      <c r="A2365" t="str">
        <f t="shared" si="38"/>
        <v>3.9.2.1.0.00.00 - Resultado Negativo de Equivalência Patrimonial</v>
      </c>
      <c r="B2365" s="5" t="s">
        <v>1044</v>
      </c>
      <c r="C2365" s="6">
        <v>1630806853.1600001</v>
      </c>
    </row>
    <row r="2366" spans="1:3" ht="38.25">
      <c r="A2366" t="str">
        <f t="shared" si="38"/>
        <v>3.9.2.1.1.00.00 - Resultado Negativo de Equivalência Patrimonial - 
 Consolidação</v>
      </c>
      <c r="B2366" s="3" t="s">
        <v>1045</v>
      </c>
      <c r="C2366" s="4">
        <v>1545650315.74</v>
      </c>
    </row>
    <row r="2367" spans="1:3" ht="38.25">
      <c r="A2367" t="str">
        <f t="shared" si="38"/>
        <v>3.9.2.1.2.00.00 - Resultado Negativo de Equivalência Patrimonial - 
 Intra OFSS</v>
      </c>
      <c r="B2367" s="5" t="s">
        <v>1046</v>
      </c>
      <c r="C2367" s="6">
        <v>19026525.829999998</v>
      </c>
    </row>
    <row r="2368" spans="1:3" ht="38.25">
      <c r="A2368" t="str">
        <f t="shared" si="38"/>
        <v>3.9.2.1.3.00.00 - Resultado Negativo de Equivalência Patrimonial - 
 Inter OFSS - União</v>
      </c>
      <c r="B2368" s="3" t="s">
        <v>1047</v>
      </c>
      <c r="C2368" s="4">
        <v>69290.48</v>
      </c>
    </row>
    <row r="2369" spans="1:3" ht="38.25">
      <c r="A2369" t="str">
        <f t="shared" si="38"/>
        <v>3.9.2.1.4.00.00 - Resultado Negativo de Equivalência Patrimonial - 
 Inter OFSS - Estado</v>
      </c>
      <c r="B2369" s="5" t="s">
        <v>1048</v>
      </c>
      <c r="C2369" s="6">
        <v>251.49</v>
      </c>
    </row>
    <row r="2370" spans="1:3" ht="38.25">
      <c r="A2370" t="str">
        <f t="shared" si="38"/>
        <v>3.9.2.1.5.00.00 - Resultado Negativo de Equivalência Patrimonial - 
 Inter OFSS - Município</v>
      </c>
      <c r="B2370" s="3" t="s">
        <v>1049</v>
      </c>
      <c r="C2370" s="4">
        <v>66060469.619999997</v>
      </c>
    </row>
    <row r="2371" spans="1:3">
      <c r="A2371" t="str">
        <f t="shared" si="38"/>
        <v>3.9.4.0.0.00.00 - Incentivos</v>
      </c>
      <c r="B2371" s="5" t="s">
        <v>1050</v>
      </c>
      <c r="C2371" s="6">
        <v>437914456.94999999</v>
      </c>
    </row>
    <row r="2372" spans="1:3">
      <c r="A2372" t="str">
        <f t="shared" si="38"/>
        <v>3.9.4.1.0.00.00 - Incentivos a Educação</v>
      </c>
      <c r="B2372" s="3" t="s">
        <v>1051</v>
      </c>
      <c r="C2372" s="4">
        <v>138214437.52000001</v>
      </c>
    </row>
    <row r="2373" spans="1:3">
      <c r="A2373" t="str">
        <f t="shared" si="38"/>
        <v>3.9.4.1.1.00.00 - Incentivos a Educação - Consolidação</v>
      </c>
      <c r="B2373" s="5" t="s">
        <v>1052</v>
      </c>
      <c r="C2373" s="6">
        <v>137974226.80000001</v>
      </c>
    </row>
    <row r="2374" spans="1:3">
      <c r="A2374" t="str">
        <f t="shared" si="38"/>
        <v>3.9.4.2.0.00.00 - Incentivos a Ciência</v>
      </c>
      <c r="B2374" s="3" t="s">
        <v>1053</v>
      </c>
      <c r="C2374" s="4">
        <v>5669678.9900000002</v>
      </c>
    </row>
    <row r="2375" spans="1:3">
      <c r="A2375" t="str">
        <f t="shared" si="38"/>
        <v>3.9.4.2.1.00.00 - Incentivos a Ciência - Consolidação</v>
      </c>
      <c r="B2375" s="5" t="s">
        <v>1054</v>
      </c>
      <c r="C2375" s="6">
        <v>5669678.9900000002</v>
      </c>
    </row>
    <row r="2376" spans="1:3">
      <c r="A2376" t="str">
        <f t="shared" si="38"/>
        <v>3.9.4.3.0.00.00 - Incentivos a Cultura</v>
      </c>
      <c r="B2376" s="3" t="s">
        <v>1055</v>
      </c>
      <c r="C2376" s="4">
        <v>86197448.700000003</v>
      </c>
    </row>
    <row r="2377" spans="1:3">
      <c r="A2377" t="str">
        <f t="shared" si="38"/>
        <v>3.9.4.3.1.00.00 - Incentivos a Cultura - Consolidação</v>
      </c>
      <c r="B2377" s="5" t="s">
        <v>1056</v>
      </c>
      <c r="C2377" s="6">
        <v>86197448.700000003</v>
      </c>
    </row>
    <row r="2378" spans="1:3">
      <c r="A2378" t="str">
        <f t="shared" si="38"/>
        <v>3.9.4.4.0.00.00 - Incentivos ao Esporte</v>
      </c>
      <c r="B2378" s="3" t="s">
        <v>1057</v>
      </c>
      <c r="C2378" s="4">
        <v>8976540.2100000009</v>
      </c>
    </row>
    <row r="2379" spans="1:3">
      <c r="A2379" t="str">
        <f t="shared" si="38"/>
        <v>3.9.4.4.1.00.00 - Incentivos ao Esporte - Consolidação</v>
      </c>
      <c r="B2379" s="5" t="s">
        <v>1058</v>
      </c>
      <c r="C2379" s="6">
        <v>8976540.2100000009</v>
      </c>
    </row>
    <row r="2380" spans="1:3">
      <c r="A2380" t="str">
        <f t="shared" si="38"/>
        <v>3.9.4.9.0.00.00 - Outros Incentivos</v>
      </c>
      <c r="B2380" s="3" t="s">
        <v>1059</v>
      </c>
      <c r="C2380" s="4">
        <v>198856351.53</v>
      </c>
    </row>
    <row r="2381" spans="1:3">
      <c r="A2381" t="str">
        <f t="shared" si="38"/>
        <v>3.9.4.9.1.00.00 - Outros Incentivos - Consolidação</v>
      </c>
      <c r="B2381" s="5" t="s">
        <v>1060</v>
      </c>
      <c r="C2381" s="6">
        <v>198488819.99000001</v>
      </c>
    </row>
    <row r="2382" spans="1:3">
      <c r="A2382" t="str">
        <f t="shared" si="38"/>
        <v>3.9.5.0.0.00.00 - Subvenções Econômicas</v>
      </c>
      <c r="B2382" s="3" t="s">
        <v>1061</v>
      </c>
      <c r="C2382" s="4">
        <v>466017931.22000003</v>
      </c>
    </row>
    <row r="2383" spans="1:3">
      <c r="A2383" t="str">
        <f t="shared" si="38"/>
        <v>3.9.5.0.1.00.00 - Subvenções Econômicas - Consolidação</v>
      </c>
      <c r="B2383" s="5" t="s">
        <v>1062</v>
      </c>
      <c r="C2383" s="6">
        <v>465762759.36000001</v>
      </c>
    </row>
    <row r="2384" spans="1:3">
      <c r="A2384" t="str">
        <f t="shared" si="38"/>
        <v>3.9.6.0.0.00.00 - Participações e Contribuições</v>
      </c>
      <c r="B2384" s="3" t="s">
        <v>1063</v>
      </c>
      <c r="C2384" s="4">
        <v>10495651.689999999</v>
      </c>
    </row>
    <row r="2385" spans="1:3">
      <c r="A2385" t="str">
        <f t="shared" si="38"/>
        <v>3.9.6.1.0.00.00 - Participações de Debêntures</v>
      </c>
      <c r="B2385" s="5" t="s">
        <v>1064</v>
      </c>
      <c r="C2385" s="6">
        <v>112742.98</v>
      </c>
    </row>
    <row r="2386" spans="1:3">
      <c r="A2386" t="str">
        <f t="shared" si="38"/>
        <v>3.9.6.1.1.00.00 - Participações de Debêntures - Consolidação</v>
      </c>
      <c r="B2386" s="3" t="s">
        <v>1065</v>
      </c>
      <c r="C2386" s="4">
        <v>112742.98</v>
      </c>
    </row>
    <row r="2387" spans="1:3">
      <c r="A2387" t="str">
        <f t="shared" si="38"/>
        <v>3.9.6.2.0.00.00 - Participações de Empregados</v>
      </c>
      <c r="B2387" s="5" t="s">
        <v>1066</v>
      </c>
      <c r="C2387" s="6">
        <v>778.8</v>
      </c>
    </row>
    <row r="2388" spans="1:3">
      <c r="A2388" t="str">
        <f t="shared" si="38"/>
        <v>3.9.6.2.1.00.00 - Participações de Empregados - Consolidação</v>
      </c>
      <c r="B2388" s="3" t="s">
        <v>1067</v>
      </c>
      <c r="C2388" s="4">
        <v>778.8</v>
      </c>
    </row>
    <row r="2389" spans="1:3">
      <c r="A2389" t="str">
        <f t="shared" si="38"/>
        <v>3.9.6.3.0.00.00 - Participações de Administradores</v>
      </c>
      <c r="B2389" s="5" t="s">
        <v>1068</v>
      </c>
      <c r="C2389" s="6">
        <v>56823.839999999997</v>
      </c>
    </row>
    <row r="2390" spans="1:3" ht="25.5">
      <c r="A2390" t="str">
        <f t="shared" si="38"/>
        <v>3.9.6.3.1.00.00 - Participações de Administradores - Consolidação</v>
      </c>
      <c r="B2390" s="3" t="s">
        <v>1069</v>
      </c>
      <c r="C2390" s="4">
        <v>56823.839999999997</v>
      </c>
    </row>
    <row r="2391" spans="1:3">
      <c r="A2391" t="str">
        <f t="shared" si="38"/>
        <v>3.9.6.4.0.00.00 - Participações de Partes Beneficiarias</v>
      </c>
      <c r="B2391" s="5" t="s">
        <v>1070</v>
      </c>
      <c r="C2391" s="6">
        <v>9461905.1600000001</v>
      </c>
    </row>
    <row r="2392" spans="1:3" ht="25.5">
      <c r="A2392" t="str">
        <f t="shared" si="38"/>
        <v>3.9.6.4.1.00.00 - Participações de Partes Beneficiarias - 
 Consolidação</v>
      </c>
      <c r="B2392" s="3" t="s">
        <v>1071</v>
      </c>
      <c r="C2392" s="4">
        <v>9461905.1600000001</v>
      </c>
    </row>
    <row r="2393" spans="1:3" ht="25.5">
      <c r="A2393" t="str">
        <f t="shared" si="38"/>
        <v>3.9.6.5.0.00.00 - Participações de Instituições ou Fundos de 
 Assistência ou Previdência de Empregados</v>
      </c>
      <c r="B2393" s="5" t="s">
        <v>1072</v>
      </c>
      <c r="C2393" s="6">
        <v>863400.91</v>
      </c>
    </row>
    <row r="2394" spans="1:3" ht="25.5">
      <c r="A2394" t="str">
        <f t="shared" si="38"/>
        <v>3.9.6.5.1.00.00 - Participações de Instituições ou Fundos de 
 Assistência ou Previdência de Empregados - Consolidação</v>
      </c>
      <c r="B2394" s="3" t="s">
        <v>1073</v>
      </c>
      <c r="C2394" s="4">
        <v>863400.91</v>
      </c>
    </row>
    <row r="2395" spans="1:3">
      <c r="A2395" t="str">
        <f t="shared" si="38"/>
        <v>3.9.7.0.0.00.00 - VPD de Constituição de Provisões</v>
      </c>
      <c r="B2395" s="5" t="s">
        <v>1074</v>
      </c>
      <c r="C2395" s="6">
        <v>66396344587.470001</v>
      </c>
    </row>
    <row r="2396" spans="1:3">
      <c r="A2396" t="str">
        <f t="shared" si="38"/>
        <v>3.9.7.1.0.00.00 - VPD de Provisão para Riscos Trabalhistas</v>
      </c>
      <c r="B2396" s="3" t="s">
        <v>1075</v>
      </c>
      <c r="C2396" s="4">
        <v>558919027.14999998</v>
      </c>
    </row>
    <row r="2397" spans="1:3" ht="25.5">
      <c r="A2397" t="str">
        <f t="shared" si="38"/>
        <v>3.9.7.1.1.00.00 - VPD de Provisão para Riscos Trabalhistas - 
 Consolidação</v>
      </c>
      <c r="B2397" s="5" t="s">
        <v>1076</v>
      </c>
      <c r="C2397" s="6">
        <v>487430710.19999999</v>
      </c>
    </row>
    <row r="2398" spans="1:3" ht="38.25">
      <c r="A2398" t="str">
        <f t="shared" si="38"/>
        <v>3.9.7.2.0.00.00 - VPD de Provisões Matemáticas Previdenciárias a 
 Longo Prazo</v>
      </c>
      <c r="B2398" s="3" t="s">
        <v>1077</v>
      </c>
      <c r="C2398" s="4">
        <v>60143019048.629997</v>
      </c>
    </row>
    <row r="2399" spans="1:3" ht="38.25">
      <c r="A2399" t="str">
        <f t="shared" si="38"/>
        <v>3.9.7.2.1.00.00 - VPD de Provisões Matemáticas Previdenciárias a 
 Longo Prazo - Consolidação</v>
      </c>
      <c r="B2399" s="5" t="s">
        <v>1078</v>
      </c>
      <c r="C2399" s="6">
        <v>60142521089.230003</v>
      </c>
    </row>
    <row r="2400" spans="1:3">
      <c r="A2400" t="str">
        <f t="shared" si="38"/>
        <v>3.9.7.3.0.00.00 - VPD de Provisões para Riscos Fiscais</v>
      </c>
      <c r="B2400" s="3" t="s">
        <v>1079</v>
      </c>
      <c r="C2400" s="4">
        <v>643418936.76999998</v>
      </c>
    </row>
    <row r="2401" spans="1:3" ht="25.5">
      <c r="A2401" t="str">
        <f t="shared" si="38"/>
        <v>3.9.7.3.1.00.00 - VPD de Provisões para Riscos Fiscais – 
 Consolidação</v>
      </c>
      <c r="B2401" s="5" t="s">
        <v>1080</v>
      </c>
      <c r="C2401" s="6">
        <v>643418936.76999998</v>
      </c>
    </row>
    <row r="2402" spans="1:3">
      <c r="A2402" t="str">
        <f t="shared" si="38"/>
        <v>3.9.7.4.0.00.00 - VPD de Provisão para Riscos Cíveis</v>
      </c>
      <c r="B2402" s="3" t="s">
        <v>1081</v>
      </c>
      <c r="C2402" s="4">
        <v>112014649.28</v>
      </c>
    </row>
    <row r="2403" spans="1:3" ht="25.5">
      <c r="A2403" t="str">
        <f t="shared" si="38"/>
        <v>3.9.7.4.1.00.00 - VPD de Provisão para Riscos Cíveis – Consolidação</v>
      </c>
      <c r="B2403" s="5" t="s">
        <v>1082</v>
      </c>
      <c r="C2403" s="6">
        <v>112014649.28</v>
      </c>
    </row>
    <row r="2404" spans="1:3">
      <c r="A2404" t="str">
        <f t="shared" si="38"/>
        <v>3.9.7.5.0.00.00 - VPD de Provisão para Repartição de Créditos</v>
      </c>
      <c r="B2404" s="3" t="s">
        <v>1083</v>
      </c>
      <c r="C2404" s="4">
        <v>1074594.33</v>
      </c>
    </row>
    <row r="2405" spans="1:3" ht="25.5">
      <c r="A2405" t="str">
        <f t="shared" si="38"/>
        <v>3.9.7.5.3.00.00 - VPD de Provisão para Repartição de Créditos - 
 Inter OFSS - União</v>
      </c>
      <c r="B2405" s="5" t="s">
        <v>1084</v>
      </c>
      <c r="C2405" s="6"/>
    </row>
    <row r="2406" spans="1:3" ht="25.5">
      <c r="A2406" t="str">
        <f t="shared" si="38"/>
        <v>3.9.7.5.4.00.00 - VPD de Provisão para Repartição de Créditos - 
 Inter OFSS - Estados</v>
      </c>
      <c r="B2406" s="3" t="s">
        <v>1085</v>
      </c>
      <c r="C2406" s="4"/>
    </row>
    <row r="2407" spans="1:3" ht="25.5">
      <c r="A2407" t="str">
        <f t="shared" si="38"/>
        <v>3.9.7.5.5.00.00 - VPD de Provisão para Repartição de Créditos - 
 Inter OFSS - Município</v>
      </c>
      <c r="B2407" s="5" t="s">
        <v>1086</v>
      </c>
      <c r="C2407" s="6">
        <v>1074594.33</v>
      </c>
    </row>
    <row r="2408" spans="1:3" ht="25.5">
      <c r="A2408" t="str">
        <f t="shared" si="38"/>
        <v>3.9.7.6.0.00.00 - VPD de Provisão para Riscos Decorrentes de 
 Contratos de PPP</v>
      </c>
      <c r="B2408" s="3" t="s">
        <v>1087</v>
      </c>
      <c r="C2408" s="4">
        <v>2909241.66</v>
      </c>
    </row>
    <row r="2409" spans="1:3" ht="25.5">
      <c r="A2409" t="str">
        <f t="shared" si="38"/>
        <v>3.9.7.6.1.00.00 - VPD de Provisão para Riscos Decorrentes de 
 Contratos de PPP - Consolidação</v>
      </c>
      <c r="B2409" s="5" t="s">
        <v>1088</v>
      </c>
      <c r="C2409" s="6">
        <v>2909241.66</v>
      </c>
    </row>
    <row r="2410" spans="1:3">
      <c r="A2410" t="str">
        <f t="shared" si="38"/>
        <v>3.9.7.9.0.00.00 - VPD de Outras Provisões</v>
      </c>
      <c r="B2410" s="3" t="s">
        <v>1089</v>
      </c>
      <c r="C2410" s="4">
        <v>4934989089.6499996</v>
      </c>
    </row>
    <row r="2411" spans="1:3">
      <c r="A2411" t="str">
        <f t="shared" si="38"/>
        <v>3.9.7.9.1.00.00 - VPD de Outras Provisões - Consolidação</v>
      </c>
      <c r="B2411" s="5" t="s">
        <v>1090</v>
      </c>
      <c r="C2411" s="6">
        <v>4928849379.9799995</v>
      </c>
    </row>
    <row r="2412" spans="1:3">
      <c r="A2412" t="str">
        <f t="shared" si="38"/>
        <v>3.9.8.0.0.00.00 - Custo de Outras VPD</v>
      </c>
      <c r="B2412" s="3" t="s">
        <v>1091</v>
      </c>
      <c r="C2412" s="4">
        <v>316812758.13999999</v>
      </c>
    </row>
    <row r="2413" spans="1:3">
      <c r="A2413" t="str">
        <f t="shared" si="38"/>
        <v>3.9.8.1.0.00.00 - Custo de Mercadorias Vendidas – Outras VPD</v>
      </c>
      <c r="B2413" s="5" t="s">
        <v>1092</v>
      </c>
      <c r="C2413" s="6">
        <v>-9846948.8900000006</v>
      </c>
    </row>
    <row r="2414" spans="1:3" ht="38.25">
      <c r="A2414" t="str">
        <f t="shared" si="38"/>
        <v>3.9.8.1.1.00.00 - Custo de Mercadorias Vendidas – Outras VPD - 
 Consolidação</v>
      </c>
      <c r="B2414" s="3" t="s">
        <v>1093</v>
      </c>
      <c r="C2414" s="4">
        <v>-9846948.8900000006</v>
      </c>
    </row>
    <row r="2415" spans="1:3">
      <c r="A2415" t="str">
        <f t="shared" ref="A2415:A2478" si="39">TRIM(B2415)</f>
        <v>3.9.8.2.0.00.00 - Custo de Produtos Vendidos – Outras VPD</v>
      </c>
      <c r="B2415" s="5" t="s">
        <v>1094</v>
      </c>
      <c r="C2415" s="6">
        <v>205</v>
      </c>
    </row>
    <row r="2416" spans="1:3" ht="25.5">
      <c r="A2416" t="str">
        <f t="shared" si="39"/>
        <v>3.9.8.2.1.00.00 - Custo de Produtos Vendidos – Outras VPD - 
 Consolidação</v>
      </c>
      <c r="B2416" s="3" t="s">
        <v>1095</v>
      </c>
      <c r="C2416" s="4">
        <v>205</v>
      </c>
    </row>
    <row r="2417" spans="1:3">
      <c r="A2417" t="str">
        <f t="shared" si="39"/>
        <v>3.9.8.3.0.00.00 - Custo de Serviços Prestados – Outras VPD</v>
      </c>
      <c r="B2417" s="5" t="s">
        <v>1096</v>
      </c>
      <c r="C2417" s="6">
        <v>129786639.7</v>
      </c>
    </row>
    <row r="2418" spans="1:3" ht="25.5">
      <c r="A2418" t="str">
        <f t="shared" si="39"/>
        <v>3.9.8.3.1.00.00 - Custo de Serviços Prestados – Outras VPD - 
 Consolidação</v>
      </c>
      <c r="B2418" s="3" t="s">
        <v>1097</v>
      </c>
      <c r="C2418" s="4">
        <v>129786639.7</v>
      </c>
    </row>
    <row r="2419" spans="1:3">
      <c r="A2419" t="str">
        <f t="shared" si="39"/>
        <v>3.9.9.0.0.00.00 - Diversas Variações Patrimoniais Diminutivas</v>
      </c>
      <c r="B2419" s="5" t="s">
        <v>1098</v>
      </c>
      <c r="C2419" s="6">
        <v>34192469608.509998</v>
      </c>
    </row>
    <row r="2420" spans="1:3">
      <c r="A2420" t="str">
        <f t="shared" si="39"/>
        <v>3.9.9.1.0.00.00 - Compensação Financeira entre RGPS/RPPS</v>
      </c>
      <c r="B2420" s="3" t="s">
        <v>1099</v>
      </c>
      <c r="C2420" s="4">
        <v>428202580.81</v>
      </c>
    </row>
    <row r="2421" spans="1:3" ht="38.25">
      <c r="A2421" t="str">
        <f t="shared" si="39"/>
        <v>3.9.9.1.2.00.00 - Compensação Financeira entre RGPS/RPPS - Intra 
 OFSS</v>
      </c>
      <c r="B2421" s="5" t="s">
        <v>1100</v>
      </c>
      <c r="C2421" s="6">
        <v>252337213.22999999</v>
      </c>
    </row>
    <row r="2422" spans="1:3" ht="38.25">
      <c r="A2422" t="str">
        <f t="shared" si="39"/>
        <v>3.9.9.1.3.00.00 - Compensação Financeira entre RGPS/RPPS - Inter 
 OFSS - União</v>
      </c>
      <c r="B2422" s="3" t="s">
        <v>1101</v>
      </c>
      <c r="C2422" s="4">
        <v>74677920.170000002</v>
      </c>
    </row>
    <row r="2423" spans="1:3" ht="38.25">
      <c r="A2423" t="str">
        <f t="shared" si="39"/>
        <v>3.9.9.1.4.00.00 - Compensação Financeira entre RGPS/RPPS - Inter 
 OFSS - Estado</v>
      </c>
      <c r="B2423" s="5" t="s">
        <v>1102</v>
      </c>
      <c r="C2423" s="6">
        <v>2924805.2</v>
      </c>
    </row>
    <row r="2424" spans="1:3" ht="38.25">
      <c r="A2424" t="str">
        <f t="shared" si="39"/>
        <v>3.9.9.1.5.00.00 - Compensação Financeira entre RGPS/RPPS - Inter 
 OFSS - Município</v>
      </c>
      <c r="B2424" s="3" t="s">
        <v>1103</v>
      </c>
      <c r="C2424" s="4">
        <v>46679792.100000001</v>
      </c>
    </row>
    <row r="2425" spans="1:3" ht="25.5">
      <c r="A2425" t="str">
        <f t="shared" si="39"/>
        <v>3.9.9.2.0.00.00 - Compensação Financeira entre Regimes Próprios</v>
      </c>
      <c r="B2425" s="5" t="s">
        <v>1104</v>
      </c>
      <c r="C2425" s="6">
        <v>33266150.82</v>
      </c>
    </row>
    <row r="2426" spans="1:3" ht="38.25">
      <c r="A2426" t="str">
        <f t="shared" si="39"/>
        <v>3.9.9.2.3.00.00 - Compensação Financeira entre Regimes Próprios - 
 Inter OFSS - União</v>
      </c>
      <c r="B2426" s="3" t="s">
        <v>1105</v>
      </c>
      <c r="C2426" s="4">
        <v>1035310.24</v>
      </c>
    </row>
    <row r="2427" spans="1:3" ht="38.25">
      <c r="A2427" t="str">
        <f t="shared" si="39"/>
        <v>3.9.9.2.4.00.00 - Compensação Financeira entre Regimes Próprios - 
 Inter OFSS - Estado</v>
      </c>
      <c r="B2427" s="5" t="s">
        <v>1106</v>
      </c>
      <c r="C2427" s="6">
        <v>13549.57</v>
      </c>
    </row>
    <row r="2428" spans="1:3" ht="38.25">
      <c r="A2428" t="str">
        <f t="shared" si="39"/>
        <v>3.9.9.2.5.00.00 - Compensação Financeira entre Regimes Próprios - 
 Inter OFSS - Município</v>
      </c>
      <c r="B2428" s="3" t="s">
        <v>1107</v>
      </c>
      <c r="C2428" s="4">
        <v>32215390.43</v>
      </c>
    </row>
    <row r="2429" spans="1:3" ht="25.5">
      <c r="A2429" t="str">
        <f t="shared" si="39"/>
        <v>3.9.9.3.0.00.00 - Variação Patrimonial Diminutiva com Bonificações</v>
      </c>
      <c r="B2429" s="5" t="s">
        <v>1108</v>
      </c>
      <c r="C2429" s="6">
        <v>62484225.789999999</v>
      </c>
    </row>
    <row r="2430" spans="1:3" ht="38.25">
      <c r="A2430" t="str">
        <f t="shared" si="39"/>
        <v>3.9.9.3.1.00.00 - Variação Patrimonial Diminutiva com Bonificações - 
 Consolidação</v>
      </c>
      <c r="B2430" s="3" t="s">
        <v>1109</v>
      </c>
      <c r="C2430" s="4">
        <v>62474690.700000003</v>
      </c>
    </row>
    <row r="2431" spans="1:3">
      <c r="A2431" t="str">
        <f t="shared" si="39"/>
        <v>3.9.9.4.0.00.00 - Amortização de Ágio em Investimentos</v>
      </c>
      <c r="B2431" s="5" t="s">
        <v>1110</v>
      </c>
      <c r="C2431" s="6">
        <v>196658771.27000001</v>
      </c>
    </row>
    <row r="2432" spans="1:3" ht="25.5">
      <c r="A2432" t="str">
        <f t="shared" si="39"/>
        <v>3.9.9.4.1.00.00 - Amortização de Ágio em Investimentos - 
 Consolidação</v>
      </c>
      <c r="B2432" s="3" t="s">
        <v>1111</v>
      </c>
      <c r="C2432" s="4">
        <v>186750996.47</v>
      </c>
    </row>
    <row r="2433" spans="1:3" ht="25.5">
      <c r="A2433" t="str">
        <f t="shared" si="39"/>
        <v>3.9.9.4.2.00.00 - Amortização de Ágio em Investimentos - Intra OFSS</v>
      </c>
      <c r="B2433" s="5" t="s">
        <v>1112</v>
      </c>
      <c r="C2433" s="6">
        <v>521742.12</v>
      </c>
    </row>
    <row r="2434" spans="1:3" ht="38.25">
      <c r="A2434" t="str">
        <f t="shared" si="39"/>
        <v>3.9.9.4.3.00.00 - Amortização de Ágio em Investimentos - Inter OFSS 
 - União</v>
      </c>
      <c r="B2434" s="3" t="s">
        <v>1113</v>
      </c>
      <c r="C2434" s="4">
        <v>185255.47</v>
      </c>
    </row>
    <row r="2435" spans="1:3" ht="38.25">
      <c r="A2435" t="str">
        <f t="shared" si="39"/>
        <v>3.9.9.4.4.00.00 - Amortização de Ágio em Investimentos - Inter OFSS 
 - Estado</v>
      </c>
      <c r="B2435" s="5" t="s">
        <v>1114</v>
      </c>
      <c r="C2435" s="6">
        <v>8112.83</v>
      </c>
    </row>
    <row r="2436" spans="1:3" ht="38.25">
      <c r="A2436" t="str">
        <f t="shared" si="39"/>
        <v>3.9.9.4.5.00.00 - Amortização de Ágio em Investimentos - Inter OFSS 
 - Município</v>
      </c>
      <c r="B2436" s="3" t="s">
        <v>1115</v>
      </c>
      <c r="C2436" s="4">
        <v>9192664.3800000008</v>
      </c>
    </row>
    <row r="2437" spans="1:3" ht="38.25">
      <c r="A2437" t="str">
        <f t="shared" si="39"/>
        <v>3.9.9.9.0.00.00 - Variações Patrimoniais Diminutivas Decorrentes de 
 Fatos Geradores Diversos</v>
      </c>
      <c r="B2437" s="5" t="s">
        <v>1116</v>
      </c>
      <c r="C2437" s="6">
        <v>33665611046.669998</v>
      </c>
    </row>
    <row r="2438" spans="1:3" ht="38.25">
      <c r="A2438" t="str">
        <f t="shared" si="39"/>
        <v>3.9.9.9.1.00.00 - Variações Patrimoniais Diminutivas Decorrentes de 
 Fatos Geradores Diversos - Consolidação</v>
      </c>
      <c r="B2438" s="3" t="s">
        <v>1117</v>
      </c>
      <c r="C2438" s="4">
        <v>33663742415.830002</v>
      </c>
    </row>
    <row r="2439" spans="1:3">
      <c r="A2439" t="str">
        <f t="shared" si="39"/>
        <v>Variação Patrimonial Aumentativa</v>
      </c>
      <c r="B2439" s="5" t="s">
        <v>1118</v>
      </c>
      <c r="C2439" s="16"/>
    </row>
    <row r="2440" spans="1:3">
      <c r="A2440" t="str">
        <f t="shared" si="39"/>
        <v>Variação Patrimonial Aumentativa</v>
      </c>
      <c r="B2440" s="3" t="s">
        <v>1119</v>
      </c>
      <c r="C2440" s="15"/>
    </row>
    <row r="2441" spans="1:3">
      <c r="A2441" t="str">
        <f t="shared" si="39"/>
        <v>4.0.0.0.0.00.00 - Variação Patrimonial Aumentativa</v>
      </c>
      <c r="B2441" s="5" t="s">
        <v>1120</v>
      </c>
      <c r="C2441" s="6">
        <v>651374040038.18994</v>
      </c>
    </row>
    <row r="2442" spans="1:3">
      <c r="A2442" t="str">
        <f t="shared" si="39"/>
        <v>4.1.0.0.0.00.00 - Impostos, Taxas e Contribuições de Melhoria</v>
      </c>
      <c r="B2442" s="3" t="s">
        <v>1121</v>
      </c>
      <c r="C2442" s="4">
        <v>107065591031.02</v>
      </c>
    </row>
    <row r="2443" spans="1:3">
      <c r="A2443" t="str">
        <f t="shared" si="39"/>
        <v>4.1.1.0.0.00.00 - Impostos</v>
      </c>
      <c r="B2443" s="5" t="s">
        <v>1122</v>
      </c>
      <c r="C2443" s="6">
        <v>98055846019.139999</v>
      </c>
    </row>
    <row r="2444" spans="1:3">
      <c r="A2444" t="str">
        <f t="shared" si="39"/>
        <v>4.1.1.1.0.00.00 - Impostos sobre Comercio Exterior</v>
      </c>
      <c r="B2444" s="3" t="s">
        <v>1123</v>
      </c>
      <c r="C2444" s="4">
        <v>946189750.72000003</v>
      </c>
    </row>
    <row r="2445" spans="1:3" ht="25.5">
      <c r="A2445" t="str">
        <f t="shared" si="39"/>
        <v>4.1.1.1.1.00.00 - Impostos sobre Comercio Exterior - Consolidação</v>
      </c>
      <c r="B2445" s="5" t="s">
        <v>1124</v>
      </c>
      <c r="C2445" s="6">
        <v>940482092.69000006</v>
      </c>
    </row>
    <row r="2446" spans="1:3">
      <c r="A2446" t="str">
        <f t="shared" si="39"/>
        <v>4.1.1.2.0.00.00 - Impostos sobre Patrimônio e a Renda</v>
      </c>
      <c r="B2446" s="3" t="s">
        <v>1125</v>
      </c>
      <c r="C2446" s="4">
        <v>47319339130.519997</v>
      </c>
    </row>
    <row r="2447" spans="1:3" ht="25.5">
      <c r="A2447" t="str">
        <f t="shared" si="39"/>
        <v>4.1.1.2.1.00.00 - Impostos sobre Patrimônio e a Renda - Consolidação</v>
      </c>
      <c r="B2447" s="5" t="s">
        <v>1126</v>
      </c>
      <c r="C2447" s="5">
        <v>47289540687.57</v>
      </c>
    </row>
    <row r="2448" spans="1:3">
      <c r="A2448" t="str">
        <f t="shared" si="39"/>
        <v>4.1.1.3.0.00.00 - Impostos sobre a Produção e a Circulação</v>
      </c>
      <c r="B2448" s="3" t="s">
        <v>1127</v>
      </c>
      <c r="C2448" s="3">
        <v>45780513755.639999</v>
      </c>
    </row>
    <row r="2449" spans="1:3" ht="25.5">
      <c r="A2449" t="str">
        <f t="shared" si="39"/>
        <v>4.1.1.3.1.00.00 - Impostos sobre a Produção e a Circulação - 
 Consolidação</v>
      </c>
      <c r="B2449" s="5" t="s">
        <v>1128</v>
      </c>
      <c r="C2449" s="6">
        <v>45775944001.230003</v>
      </c>
    </row>
    <row r="2450" spans="1:3">
      <c r="A2450" t="str">
        <f t="shared" si="39"/>
        <v>4.1.1.4.0.00.00 - Impostos Extraordinários</v>
      </c>
      <c r="B2450" s="3" t="s">
        <v>1129</v>
      </c>
      <c r="C2450" s="4">
        <v>14386362.25</v>
      </c>
    </row>
    <row r="2451" spans="1:3">
      <c r="A2451" t="str">
        <f t="shared" si="39"/>
        <v>4.1.1.4.1.00.00 - Impostos Extraordinários - Consolidação</v>
      </c>
      <c r="B2451" s="5" t="s">
        <v>1130</v>
      </c>
      <c r="C2451" s="6">
        <v>14386362.25</v>
      </c>
    </row>
    <row r="2452" spans="1:3">
      <c r="A2452" t="str">
        <f t="shared" si="39"/>
        <v>4.1.1.9.0.00.00 - Outros Impostos</v>
      </c>
      <c r="B2452" s="3" t="s">
        <v>1131</v>
      </c>
      <c r="C2452" s="4">
        <v>3994942662.3400002</v>
      </c>
    </row>
    <row r="2453" spans="1:3">
      <c r="A2453" t="str">
        <f t="shared" si="39"/>
        <v>4.1.1.9.1.00.00 - Outros Impostos - Consolidação</v>
      </c>
      <c r="B2453" s="5" t="s">
        <v>1132</v>
      </c>
      <c r="C2453" s="6">
        <v>3947737238.4099998</v>
      </c>
    </row>
    <row r="2454" spans="1:3">
      <c r="A2454" t="str">
        <f t="shared" si="39"/>
        <v>4.1.2.0.0.00.00 - Taxas</v>
      </c>
      <c r="B2454" s="3" t="s">
        <v>1133</v>
      </c>
      <c r="C2454" s="4">
        <v>8291484154.21</v>
      </c>
    </row>
    <row r="2455" spans="1:3">
      <c r="A2455" t="str">
        <f t="shared" si="39"/>
        <v>4.1.2.1.0.00.00 - Taxas pelo Exercício do Poder de Policia</v>
      </c>
      <c r="B2455" s="5" t="s">
        <v>1134</v>
      </c>
      <c r="C2455" s="6">
        <v>3416590547.3499999</v>
      </c>
    </row>
    <row r="2456" spans="1:3" ht="25.5">
      <c r="A2456" t="str">
        <f t="shared" si="39"/>
        <v>4.1.2.1.1.00.00 - Taxas pelo Exercício do Poder de Polícia - 
 Consolidação</v>
      </c>
      <c r="B2456" s="3" t="s">
        <v>1135</v>
      </c>
      <c r="C2456" s="4">
        <v>3414283576.7399998</v>
      </c>
    </row>
    <row r="2457" spans="1:3">
      <c r="A2457" t="str">
        <f t="shared" si="39"/>
        <v>4.1.2.2.0.00.00 - Taxas Pela Prestação de Serviços</v>
      </c>
      <c r="B2457" s="5" t="s">
        <v>1136</v>
      </c>
      <c r="C2457" s="6">
        <v>4874818272.2399998</v>
      </c>
    </row>
    <row r="2458" spans="1:3" ht="25.5">
      <c r="A2458" t="str">
        <f t="shared" si="39"/>
        <v>4.1.2.2.1.00.00 - Taxas Pela Prestação de Serviços - Consolidação</v>
      </c>
      <c r="B2458" s="3" t="s">
        <v>1137</v>
      </c>
      <c r="C2458" s="4">
        <v>4872003650.5299997</v>
      </c>
    </row>
    <row r="2459" spans="1:3">
      <c r="A2459" t="str">
        <f t="shared" si="39"/>
        <v>4.1.3.0.0.00.00 - Contribuições de Melhoria</v>
      </c>
      <c r="B2459" s="5" t="s">
        <v>1138</v>
      </c>
      <c r="C2459" s="6">
        <v>718260857.66999996</v>
      </c>
    </row>
    <row r="2460" spans="1:3" ht="38.25">
      <c r="A2460" t="str">
        <f t="shared" si="39"/>
        <v>4.1.3.1.0.00.00 - Contribuição de Melhoria Pela Expansão da Rede de 
 Água Potável e Esgoto Sanitário</v>
      </c>
      <c r="B2460" s="3" t="s">
        <v>1139</v>
      </c>
      <c r="C2460" s="4">
        <v>235328216.37</v>
      </c>
    </row>
    <row r="2461" spans="1:3" ht="38.25">
      <c r="A2461" t="str">
        <f t="shared" si="39"/>
        <v>4.1.3.1.1.00.00 - Contribuição de Melhoria Pela Expansão da Rede de 
 Água Potável e Esgoto Sanitário - Consolidação</v>
      </c>
      <c r="B2461" s="5" t="s">
        <v>1140</v>
      </c>
      <c r="C2461" s="6">
        <v>235328216.37</v>
      </c>
    </row>
    <row r="2462" spans="1:3" ht="38.25">
      <c r="A2462" t="str">
        <f t="shared" si="39"/>
        <v>4.1.3.2.0.00.00 - Contribuição de Melhoria Pela Expansão da Rede de 
 Iluminação Pública na Cidade</v>
      </c>
      <c r="B2462" s="3" t="s">
        <v>1141</v>
      </c>
      <c r="C2462" s="4">
        <v>260905751.19999999</v>
      </c>
    </row>
    <row r="2463" spans="1:3" ht="38.25">
      <c r="A2463" t="str">
        <f t="shared" si="39"/>
        <v>4.1.3.2.1.00.00 - Contribuição de Melhoria Pela Expansão da Rede de 
 Iluminação Pública na Cidade - Consolidação</v>
      </c>
      <c r="B2463" s="5" t="s">
        <v>1142</v>
      </c>
      <c r="C2463" s="6">
        <v>260344321.63</v>
      </c>
    </row>
    <row r="2464" spans="1:3" ht="38.25">
      <c r="A2464" t="str">
        <f t="shared" si="39"/>
        <v>4.1.3.3.0.00.00 - Contribuição de Melhoria Pela Expansão de Rede de 
 Iluminação Pública Rural</v>
      </c>
      <c r="B2464" s="3" t="s">
        <v>1143</v>
      </c>
      <c r="C2464" s="4">
        <v>1945879.12</v>
      </c>
    </row>
    <row r="2465" spans="1:4" ht="38.25">
      <c r="A2465" t="str">
        <f t="shared" si="39"/>
        <v>4.1.3.3.1.00.00 - Contribuição de Melhoria Pela Expansão de Rede de 
 Iluminação Pública Rural - Consolidação</v>
      </c>
      <c r="B2465" s="5" t="s">
        <v>1144</v>
      </c>
      <c r="C2465" s="6">
        <v>1945879.12</v>
      </c>
    </row>
    <row r="2466" spans="1:4" ht="38.25">
      <c r="A2466" t="str">
        <f t="shared" si="39"/>
        <v>4.1.3.4.0.00.00 - Contribuição de Melhoria Pela Pavimentação e Obras 
 Complementares</v>
      </c>
      <c r="B2466" s="3" t="s">
        <v>1145</v>
      </c>
      <c r="C2466" s="4">
        <v>80914759.659999996</v>
      </c>
    </row>
    <row r="2467" spans="1:4" ht="38.25">
      <c r="A2467" t="str">
        <f t="shared" si="39"/>
        <v>4.1.3.4.1.00.00 - Contribuição de Melhoria Pela Pavimentação e Obras 
 Complementares - Consolidação</v>
      </c>
      <c r="B2467" s="5" t="s">
        <v>1146</v>
      </c>
      <c r="C2467" s="6">
        <v>80898566.950000003</v>
      </c>
    </row>
    <row r="2468" spans="1:4">
      <c r="A2468" t="str">
        <f t="shared" si="39"/>
        <v>4.1.3.9.0.00.00 - Outras Contribuições de Melhoria</v>
      </c>
      <c r="B2468" s="3" t="s">
        <v>1147</v>
      </c>
      <c r="C2468" s="4">
        <v>139166251.31999999</v>
      </c>
    </row>
    <row r="2469" spans="1:4" ht="25.5">
      <c r="A2469" t="str">
        <f t="shared" si="39"/>
        <v>4.1.3.9.1.00.00 - Outras Contribuições de Melhoria - Consolidação</v>
      </c>
      <c r="B2469" s="5" t="s">
        <v>1148</v>
      </c>
      <c r="C2469" s="6">
        <v>139012209.96000001</v>
      </c>
    </row>
    <row r="2470" spans="1:4">
      <c r="A2470" t="str">
        <f t="shared" si="39"/>
        <v>4.2.0.0.0.00.00 - Contribuições</v>
      </c>
      <c r="B2470" s="3" t="s">
        <v>1149</v>
      </c>
      <c r="C2470" s="4">
        <v>25180665420.709999</v>
      </c>
    </row>
    <row r="2471" spans="1:4">
      <c r="A2471" t="str">
        <f t="shared" si="39"/>
        <v>4.2.1.0.0.00.00 - Contribuições Sociais</v>
      </c>
      <c r="B2471" s="5" t="s">
        <v>1150</v>
      </c>
      <c r="C2471" s="6">
        <v>21561781283.369999</v>
      </c>
    </row>
    <row r="2472" spans="1:4">
      <c r="A2472" t="str">
        <f t="shared" si="39"/>
        <v>4.2.1.1.0.00.00 - Contribuições Sociais - RPPS</v>
      </c>
      <c r="B2472" s="3" t="s">
        <v>1151</v>
      </c>
      <c r="C2472" s="4">
        <v>20531437846.009998</v>
      </c>
    </row>
    <row r="2473" spans="1:4">
      <c r="A2473" t="str">
        <f t="shared" si="39"/>
        <v>4.2.1.1.1.00.00 - Contribuições Sociais - RPPS - Consolidação</v>
      </c>
      <c r="B2473" s="5" t="s">
        <v>1152</v>
      </c>
      <c r="C2473" s="6">
        <v>10836040865.530001</v>
      </c>
    </row>
    <row r="2474" spans="1:4">
      <c r="A2474" t="str">
        <f t="shared" si="39"/>
        <v>4.2.1.1.1.01.00 - Contribuições Patronais ao RPPS</v>
      </c>
      <c r="B2474" s="3" t="s">
        <v>1153</v>
      </c>
      <c r="C2474" s="4">
        <v>3210333561.6100001</v>
      </c>
    </row>
    <row r="2475" spans="1:4">
      <c r="A2475" t="str">
        <f t="shared" si="39"/>
        <v>4.2.1.1.1.02.00 - Contribuição do Segurado ao RPPS</v>
      </c>
      <c r="B2475" s="5" t="s">
        <v>1154</v>
      </c>
      <c r="C2475" s="6">
        <v>6553324459.9899998</v>
      </c>
    </row>
    <row r="2476" spans="1:4" ht="38.25">
      <c r="A2476" t="str">
        <f t="shared" si="39"/>
        <v>4.2.1.1.1.03.00 - Contribuição Previdenciária para Amortização do 
 Déficit Atuarial</v>
      </c>
      <c r="B2476" s="3" t="s">
        <v>1155</v>
      </c>
      <c r="C2476" s="4">
        <v>324765839.66000003</v>
      </c>
    </row>
    <row r="2477" spans="1:4" ht="25.5">
      <c r="A2477" t="str">
        <f t="shared" si="39"/>
        <v>4.2.1.1.1.04.00 - Contribuições para Custeio das Pensões Militares</v>
      </c>
      <c r="B2477" s="5" t="s">
        <v>1156</v>
      </c>
      <c r="C2477" s="6">
        <v>3043399.15</v>
      </c>
    </row>
    <row r="2478" spans="1:4">
      <c r="A2478" t="str">
        <f t="shared" si="39"/>
        <v>4.2.1.1.1.97.00 - (-) Deduções</v>
      </c>
      <c r="B2478" s="3" t="s">
        <v>1157</v>
      </c>
      <c r="C2478" s="4">
        <v>12319472.52</v>
      </c>
    </row>
    <row r="2479" spans="1:4">
      <c r="A2479" t="str">
        <f t="shared" ref="A2479:A2542" si="40">TRIM(B2479)</f>
        <v>4.2.1.1.1.99.00 - Outras Contribuições Sociais - RPPS</v>
      </c>
      <c r="B2479" s="5" t="s">
        <v>1158</v>
      </c>
      <c r="C2479" s="6">
        <v>645283729.20000005</v>
      </c>
      <c r="D2479" t="s">
        <v>1159</v>
      </c>
    </row>
    <row r="2480" spans="1:4">
      <c r="A2480" t="str">
        <f t="shared" si="40"/>
        <v>4.2.1.1.2.00.00 - Contribuições Sociais - RPPS - Intra OFSS</v>
      </c>
      <c r="B2480" s="3" t="s">
        <v>1160</v>
      </c>
      <c r="C2480" s="4">
        <v>9492886548.5799999</v>
      </c>
    </row>
    <row r="2481" spans="1:3" ht="25.5">
      <c r="A2481" t="str">
        <f t="shared" si="40"/>
        <v>4.2.1.1.3.00.00 - Contribuições Sociais - RPPS - Inter OFSS – União</v>
      </c>
      <c r="B2481" s="5" t="s">
        <v>1161</v>
      </c>
      <c r="C2481" s="6">
        <v>12014693.859999999</v>
      </c>
    </row>
    <row r="2482" spans="1:3" ht="25.5">
      <c r="A2482" t="str">
        <f t="shared" si="40"/>
        <v>4.2.1.1.4.00.00 - Contribuições Sociais - RPPS - Inter OFSS - Estado</v>
      </c>
      <c r="B2482" s="3" t="s">
        <v>1162</v>
      </c>
      <c r="C2482" s="4">
        <v>-1663552.6</v>
      </c>
    </row>
    <row r="2483" spans="1:3" ht="25.5">
      <c r="A2483" t="str">
        <f t="shared" si="40"/>
        <v>4.2.1.1.5.00.00 - Contribuições Sociais - RPPS - Inter OFSS - 
 Município</v>
      </c>
      <c r="B2483" s="5" t="s">
        <v>1163</v>
      </c>
      <c r="C2483" s="6">
        <v>192159290.63999999</v>
      </c>
    </row>
    <row r="2484" spans="1:3">
      <c r="A2484" t="str">
        <f t="shared" si="40"/>
        <v>4.2.1.2.0.00.00 - Contribuições Sociais - RGPS</v>
      </c>
      <c r="B2484" s="3" t="s">
        <v>1164</v>
      </c>
      <c r="C2484" s="4">
        <v>83296132.040000007</v>
      </c>
    </row>
    <row r="2485" spans="1:3">
      <c r="A2485" t="str">
        <f t="shared" si="40"/>
        <v>4.2.1.2.1.00.00 - Contribuições Sociais - RGPS - Consolidação</v>
      </c>
      <c r="B2485" s="5" t="s">
        <v>1165</v>
      </c>
      <c r="C2485" s="6">
        <v>68791023.260000005</v>
      </c>
    </row>
    <row r="2486" spans="1:3">
      <c r="A2486" t="str">
        <f t="shared" si="40"/>
        <v>4.2.1.2.2.00.00 - Contribuições Sociais - RGPS - Intra OFSS</v>
      </c>
      <c r="B2486" s="3" t="s">
        <v>1166</v>
      </c>
      <c r="C2486" s="4">
        <v>11291074.49</v>
      </c>
    </row>
    <row r="2487" spans="1:3" ht="25.5">
      <c r="A2487" t="str">
        <f t="shared" si="40"/>
        <v>4.2.1.2.3.00.00 - Contribuições Sociais - RGPS - Inter OFSS - União</v>
      </c>
      <c r="B2487" s="5" t="s">
        <v>1167</v>
      </c>
      <c r="C2487" s="6">
        <v>1996206.62</v>
      </c>
    </row>
    <row r="2488" spans="1:3" ht="25.5">
      <c r="A2488" t="str">
        <f t="shared" si="40"/>
        <v>4.2.1.2.4.00.00 - Contribuições Sociais - RGPS - Inter OFSS - Estado</v>
      </c>
      <c r="B2488" s="3" t="s">
        <v>1168</v>
      </c>
      <c r="C2488" s="4"/>
    </row>
    <row r="2489" spans="1:3" ht="25.5">
      <c r="A2489" t="str">
        <f t="shared" si="40"/>
        <v>4.2.1.2.5.00.00 - Contribuições Sociais - RGPS - Inter OFSS - 
 Município</v>
      </c>
      <c r="B2489" s="5" t="s">
        <v>1169</v>
      </c>
      <c r="C2489" s="6">
        <v>1217827.67</v>
      </c>
    </row>
    <row r="2490" spans="1:3">
      <c r="A2490" t="str">
        <f t="shared" si="40"/>
        <v>4.2.1.3.0.00.00 - Contribuição sobre a Receita ou o Faturamento</v>
      </c>
      <c r="B2490" s="3" t="s">
        <v>1170</v>
      </c>
      <c r="C2490" s="4">
        <v>7005767.2300000004</v>
      </c>
    </row>
    <row r="2491" spans="1:3" ht="38.25">
      <c r="A2491" t="str">
        <f t="shared" si="40"/>
        <v>4.2.1.3.1.00.00 - Contribuição sobre a Receita ou o Faturamento - 
 Consolidação</v>
      </c>
      <c r="B2491" s="5" t="s">
        <v>1171</v>
      </c>
      <c r="C2491" s="6">
        <v>6975531.1399999997</v>
      </c>
    </row>
    <row r="2492" spans="1:3">
      <c r="A2492" t="str">
        <f t="shared" si="40"/>
        <v>4.2.1.4.0.00.00 - Contribuição sobre o Lucro</v>
      </c>
      <c r="B2492" s="3" t="s">
        <v>1172</v>
      </c>
      <c r="C2492" s="4">
        <v>3011333.25</v>
      </c>
    </row>
    <row r="2493" spans="1:3">
      <c r="A2493" t="str">
        <f t="shared" si="40"/>
        <v>4.2.1.4.1.00.00 - Contribuição sobre o Lucro - Consolidação</v>
      </c>
      <c r="B2493" s="5" t="s">
        <v>1173</v>
      </c>
      <c r="C2493" s="6">
        <v>3011333.25</v>
      </c>
    </row>
    <row r="2494" spans="1:3" ht="25.5">
      <c r="A2494" t="str">
        <f t="shared" si="40"/>
        <v>4.2.1.5.0.00.00 - Contribuição sobre Receita de Concurso de 
 Prognostico</v>
      </c>
      <c r="B2494" s="3" t="s">
        <v>1174</v>
      </c>
      <c r="C2494" s="4">
        <v>19593.25</v>
      </c>
    </row>
    <row r="2495" spans="1:3" ht="25.5">
      <c r="A2495" t="str">
        <f t="shared" si="40"/>
        <v>4.2.1.5.1.00.00 - Contribuição sobre Receita de Concurso de 
 Prognostico - Consolidação</v>
      </c>
      <c r="B2495" s="5" t="s">
        <v>1175</v>
      </c>
      <c r="C2495" s="6">
        <v>19593.25</v>
      </c>
    </row>
    <row r="2496" spans="1:3" ht="38.25">
      <c r="A2496" t="str">
        <f t="shared" si="40"/>
        <v>4.2.1.6.0.00.00 - Contribuição do Importador de Bens ou Serviços do 
 Exterior</v>
      </c>
      <c r="B2496" s="3" t="s">
        <v>1176</v>
      </c>
      <c r="C2496" s="4">
        <v>50706.44</v>
      </c>
    </row>
    <row r="2497" spans="1:3" ht="38.25">
      <c r="A2497" t="str">
        <f t="shared" si="40"/>
        <v>4.2.1.6.1.00.00 - Contribuição do Importador de Bens ou Serviços do 
 Exterior - Consolidação</v>
      </c>
      <c r="B2497" s="5" t="s">
        <v>1177</v>
      </c>
      <c r="C2497" s="6">
        <v>50706.44</v>
      </c>
    </row>
    <row r="2498" spans="1:3">
      <c r="A2498" t="str">
        <f t="shared" si="40"/>
        <v>4.2.1.9.0.00.00 - Outras Contribuições Sociais</v>
      </c>
      <c r="B2498" s="3" t="s">
        <v>1178</v>
      </c>
      <c r="C2498" s="4">
        <v>936960403.14999998</v>
      </c>
    </row>
    <row r="2499" spans="1:3">
      <c r="A2499" t="str">
        <f t="shared" si="40"/>
        <v>4.2.1.9.1.00.00 - Outras Contribuições Sociais - Consolidação</v>
      </c>
      <c r="B2499" s="5" t="s">
        <v>1179</v>
      </c>
      <c r="C2499" s="6">
        <v>936960403.14999998</v>
      </c>
    </row>
    <row r="2500" spans="1:3" ht="25.5">
      <c r="A2500" t="str">
        <f t="shared" si="40"/>
        <v>4.2.2.0.0.00.00 - Contribuições de Intervenção no Domínio Econômico</v>
      </c>
      <c r="B2500" s="3" t="s">
        <v>1180</v>
      </c>
      <c r="C2500" s="4">
        <v>197403202.09</v>
      </c>
    </row>
    <row r="2501" spans="1:3" ht="38.25">
      <c r="A2501" t="str">
        <f t="shared" si="40"/>
        <v>4.2.2.0.1.00.00 - Contribuições de Intervenção no Domínio Econômico - 
 Consolidação</v>
      </c>
      <c r="B2501" s="5" t="s">
        <v>1181</v>
      </c>
      <c r="C2501" s="6">
        <v>197400484.25</v>
      </c>
    </row>
    <row r="2502" spans="1:3">
      <c r="A2502" t="str">
        <f t="shared" si="40"/>
        <v>4.2.3.0.0.00.00 - Contribuição de Iluminação Pública</v>
      </c>
      <c r="B2502" s="3" t="s">
        <v>1182</v>
      </c>
      <c r="C2502" s="4">
        <v>3399822901.8699999</v>
      </c>
    </row>
    <row r="2503" spans="1:3" ht="25.5">
      <c r="A2503" t="str">
        <f t="shared" si="40"/>
        <v>4.2.3.0.1.00.00 - Contribuição de Iluminação Pública - Consolidação</v>
      </c>
      <c r="B2503" s="5" t="s">
        <v>1183</v>
      </c>
      <c r="C2503" s="6">
        <v>3397806788.54</v>
      </c>
    </row>
    <row r="2504" spans="1:3" ht="25.5">
      <c r="A2504" t="str">
        <f t="shared" si="40"/>
        <v>4.2.4.0.0.00.00 - Contribuições de Interesse das Categorias 
 Profissionais</v>
      </c>
      <c r="B2504" s="3" t="s">
        <v>1184</v>
      </c>
      <c r="C2504" s="4">
        <v>21658033.379999999</v>
      </c>
    </row>
    <row r="2505" spans="1:3" ht="25.5">
      <c r="A2505" t="str">
        <f t="shared" si="40"/>
        <v>4.2.4.0.1.00.00 - Contribuições de Interesse das Categorias 
 Profissionais - Consolidação</v>
      </c>
      <c r="B2505" s="5" t="s">
        <v>1185</v>
      </c>
      <c r="C2505" s="6">
        <v>21658033.379999999</v>
      </c>
    </row>
    <row r="2506" spans="1:3">
      <c r="A2506" t="str">
        <f t="shared" si="40"/>
        <v>4.3.0.0.0.00.00 - Exploração e Venda de Bens, Serviços e Direitos</v>
      </c>
      <c r="B2506" s="3" t="s">
        <v>1186</v>
      </c>
      <c r="C2506" s="4">
        <v>10390491791.09</v>
      </c>
    </row>
    <row r="2507" spans="1:3">
      <c r="A2507" t="str">
        <f t="shared" si="40"/>
        <v>4.3.1.0.0.00.00 - Venda de Mercadorias</v>
      </c>
      <c r="B2507" s="5" t="s">
        <v>1187</v>
      </c>
      <c r="C2507" s="6">
        <v>514669484.47000003</v>
      </c>
    </row>
    <row r="2508" spans="1:3">
      <c r="A2508" t="str">
        <f t="shared" si="40"/>
        <v>4.3.1.1.0.00.00 - Venda Bruta de Mercadorias</v>
      </c>
      <c r="B2508" s="3" t="s">
        <v>1188</v>
      </c>
      <c r="C2508" s="4">
        <v>521217994.61000001</v>
      </c>
    </row>
    <row r="2509" spans="1:3">
      <c r="A2509" t="str">
        <f t="shared" si="40"/>
        <v>4.3.1.1.1.00.00 - Venda Bruta de Mercadorias - Consolidação</v>
      </c>
      <c r="B2509" s="5" t="s">
        <v>1189</v>
      </c>
      <c r="C2509" s="6">
        <v>521122993.47000003</v>
      </c>
    </row>
    <row r="2510" spans="1:3">
      <c r="A2510" t="str">
        <f t="shared" si="40"/>
        <v>4.3.1.9.0.00.00 - (-) Deduções da Venda Bruta de Mercadorias</v>
      </c>
      <c r="B2510" s="3" t="s">
        <v>1190</v>
      </c>
      <c r="C2510" s="4">
        <v>6548510.1399999997</v>
      </c>
    </row>
    <row r="2511" spans="1:3" ht="25.5">
      <c r="A2511" t="str">
        <f t="shared" si="40"/>
        <v>4.3.1.9.1.00.00 - (-) Deduções da Venda Bruta de Mercadorias - 
 Consolidação</v>
      </c>
      <c r="B2511" s="5" t="s">
        <v>1191</v>
      </c>
      <c r="C2511" s="6">
        <v>6548510.1399999997</v>
      </c>
    </row>
    <row r="2512" spans="1:3">
      <c r="A2512" t="str">
        <f t="shared" si="40"/>
        <v>4.3.2.0.0.00.00 - Venda de Produtos</v>
      </c>
      <c r="B2512" s="3" t="s">
        <v>1192</v>
      </c>
      <c r="C2512" s="4">
        <v>27780699.100000001</v>
      </c>
    </row>
    <row r="2513" spans="1:3">
      <c r="A2513" t="str">
        <f t="shared" si="40"/>
        <v>4.3.2.1.0.00.00 - Venda Bruta de Produtos</v>
      </c>
      <c r="B2513" s="5" t="s">
        <v>1193</v>
      </c>
      <c r="C2513" s="6">
        <v>32460598.489999998</v>
      </c>
    </row>
    <row r="2514" spans="1:3">
      <c r="A2514" t="str">
        <f t="shared" si="40"/>
        <v>4.3.2.1.1.00.00 - Venda Bruta de Produtos - Consolidação</v>
      </c>
      <c r="B2514" s="3" t="s">
        <v>1194</v>
      </c>
      <c r="C2514" s="4">
        <v>32456125.5</v>
      </c>
    </row>
    <row r="2515" spans="1:3">
      <c r="A2515" t="str">
        <f t="shared" si="40"/>
        <v>4.3.2.9.0.00.00 - (-) Deduções de Venda Bruta de Produtos</v>
      </c>
      <c r="B2515" s="5" t="s">
        <v>1195</v>
      </c>
      <c r="C2515" s="6">
        <v>4679899.3899999997</v>
      </c>
    </row>
    <row r="2516" spans="1:3" ht="25.5">
      <c r="A2516" t="str">
        <f t="shared" si="40"/>
        <v>4.3.2.9.1.00.00 - (-) Deduções da Venda Bruta de Produtos - 
 Consolidação</v>
      </c>
      <c r="B2516" s="3" t="s">
        <v>1196</v>
      </c>
      <c r="C2516" s="4">
        <v>4679899.3899999997</v>
      </c>
    </row>
    <row r="2517" spans="1:3" ht="25.5">
      <c r="A2517" t="str">
        <f t="shared" si="40"/>
        <v>4.3.3.0.0.00.00 - Exploração de Bens e Direitos e Prestação de 
 Serviços</v>
      </c>
      <c r="B2517" s="5" t="s">
        <v>1197</v>
      </c>
      <c r="C2517" s="6">
        <v>9848041607.5200005</v>
      </c>
    </row>
    <row r="2518" spans="1:3" ht="25.5">
      <c r="A2518" t="str">
        <f t="shared" si="40"/>
        <v>4.3.3.1.0.00.00 - Valor Bruto de Exploração de Bens e Direitos e 
 Prestação de Serviços</v>
      </c>
      <c r="B2518" s="3" t="s">
        <v>1198</v>
      </c>
      <c r="C2518" s="4">
        <v>10103270849.59</v>
      </c>
    </row>
    <row r="2519" spans="1:3" ht="25.5">
      <c r="A2519" t="str">
        <f t="shared" si="40"/>
        <v>4.3.3.1.1.00.00 - Valor Bruto de Exploração de Bens, Direitos e 
 Prestação de Serviços - Consolidação</v>
      </c>
      <c r="B2519" s="5" t="s">
        <v>1199</v>
      </c>
      <c r="C2519" s="6">
        <v>10073017781.34</v>
      </c>
    </row>
    <row r="2520" spans="1:3" ht="38.25">
      <c r="A2520" t="str">
        <f t="shared" si="40"/>
        <v>4.3.3.9.0.00.00 - (-) Deduções do Valor Bruto de Exploração de Bens, 
 Direitos e Prestação de Serviços</v>
      </c>
      <c r="B2520" s="3" t="s">
        <v>1200</v>
      </c>
      <c r="C2520" s="4">
        <v>255229242.06999999</v>
      </c>
    </row>
    <row r="2521" spans="1:3" ht="38.25">
      <c r="A2521" t="str">
        <f t="shared" si="40"/>
        <v>4.3.3.9.1.00.00 - (-) Deduções do Valor Bruto de Exploração de Bens, 
 Direitos e Prestação de Serviços - Consolidação</v>
      </c>
      <c r="B2521" s="5" t="s">
        <v>1201</v>
      </c>
      <c r="C2521" s="6">
        <v>255227042.75999999</v>
      </c>
    </row>
    <row r="2522" spans="1:3">
      <c r="A2522" t="str">
        <f t="shared" si="40"/>
        <v>4.4.0.0.0.00.00 - Variações Patrimoniais Aumentativas Financeiras</v>
      </c>
      <c r="B2522" s="3" t="s">
        <v>1202</v>
      </c>
      <c r="C2522" s="4">
        <v>30620467608.34</v>
      </c>
    </row>
    <row r="2523" spans="1:3" ht="38.25">
      <c r="A2523" t="str">
        <f t="shared" si="40"/>
        <v>4.4.1.0.0.00.00 - Juros e Encargos de Empréstimos e Financiamentos 
 Concedidos</v>
      </c>
      <c r="B2523" s="5" t="s">
        <v>1203</v>
      </c>
      <c r="C2523" s="6">
        <v>102027778.56</v>
      </c>
    </row>
    <row r="2524" spans="1:3" ht="25.5">
      <c r="A2524" t="str">
        <f t="shared" si="40"/>
        <v>4.4.1.1.0.00.00 - Juros e Encargos de Empréstimos Internos Concedidos</v>
      </c>
      <c r="B2524" s="3" t="s">
        <v>1204</v>
      </c>
      <c r="C2524" s="4">
        <v>56027123.350000001</v>
      </c>
    </row>
    <row r="2525" spans="1:3" ht="25.5">
      <c r="A2525" t="str">
        <f t="shared" si="40"/>
        <v>4.4.1.1.1.00.00 - Juros e Encargos de Empréstimos Internos 
 Concedidos - Consolidação</v>
      </c>
      <c r="B2525" s="5" t="s">
        <v>1205</v>
      </c>
      <c r="C2525" s="6">
        <v>44186598.460000001</v>
      </c>
    </row>
    <row r="2526" spans="1:3" ht="25.5">
      <c r="A2526" t="str">
        <f t="shared" si="40"/>
        <v>4.4.1.1.3.00.00 - Juros e Encargos de Empréstimos Internos 
 Concedidos - Inter OFSS - União</v>
      </c>
      <c r="B2526" s="3" t="s">
        <v>1206</v>
      </c>
      <c r="C2526" s="4">
        <v>8062747.9500000002</v>
      </c>
    </row>
    <row r="2527" spans="1:3" ht="25.5">
      <c r="A2527" t="str">
        <f t="shared" si="40"/>
        <v>4.4.1.1.4.00.00 - Juros e Encargos de Empréstimos Internos 
 Concedidos- Inter OFSS - Estado</v>
      </c>
      <c r="B2527" s="5" t="s">
        <v>1207</v>
      </c>
      <c r="C2527" s="6">
        <v>10453.030000000001</v>
      </c>
    </row>
    <row r="2528" spans="1:3" ht="25.5">
      <c r="A2528" t="str">
        <f t="shared" si="40"/>
        <v>4.4.1.1.5.00.00 - Juros e Encargos de Empréstimos Internos 
 Concedidos - Inter OFSS - Município</v>
      </c>
      <c r="B2528" s="3" t="s">
        <v>1208</v>
      </c>
      <c r="C2528" s="4">
        <v>776285.7</v>
      </c>
    </row>
    <row r="2529" spans="1:3" ht="25.5">
      <c r="A2529" t="str">
        <f t="shared" si="40"/>
        <v>4.4.1.2.0.00.00 - Juros e Encargos de Empréstimos Externos Concedidos</v>
      </c>
      <c r="B2529" s="5" t="s">
        <v>1209</v>
      </c>
      <c r="C2529" s="6">
        <v>544005.66</v>
      </c>
    </row>
    <row r="2530" spans="1:3" ht="25.5">
      <c r="A2530" t="str">
        <f t="shared" si="40"/>
        <v>4.4.1.2.1.00.00 - Juros e Encargos de Empréstimos Externos 
 Concedidos - Consolidação</v>
      </c>
      <c r="B2530" s="3" t="s">
        <v>1210</v>
      </c>
      <c r="C2530" s="4">
        <v>544005.66</v>
      </c>
    </row>
    <row r="2531" spans="1:3" ht="25.5">
      <c r="A2531" t="str">
        <f t="shared" si="40"/>
        <v>4.4.1.3.0.00.00 - Juros e Encargos de Financiamentos Internos 
 Concedidos</v>
      </c>
      <c r="B2531" s="5" t="s">
        <v>1211</v>
      </c>
      <c r="C2531" s="6">
        <v>46230634.409999996</v>
      </c>
    </row>
    <row r="2532" spans="1:3" ht="25.5">
      <c r="A2532" t="str">
        <f t="shared" si="40"/>
        <v>4.4.1.3.1.00.00 - Juros e Encargos de Financiamentos Internos 
 Concedidos - Consolidação</v>
      </c>
      <c r="B2532" s="3" t="s">
        <v>1212</v>
      </c>
      <c r="C2532" s="4">
        <v>46223929.399999999</v>
      </c>
    </row>
    <row r="2533" spans="1:3" ht="25.5">
      <c r="A2533" t="str">
        <f t="shared" si="40"/>
        <v>4.4.1.3.3.00.00 - Juros e Encargos de Financiamentos Internos 
 Concedidos - Inter OFSS - União</v>
      </c>
      <c r="B2533" s="5" t="s">
        <v>1213</v>
      </c>
      <c r="C2533" s="6">
        <v>9088.33</v>
      </c>
    </row>
    <row r="2534" spans="1:3" ht="25.5">
      <c r="A2534" t="str">
        <f t="shared" si="40"/>
        <v>4.4.1.3.4.00.00 - Juros e Encargos de Financiamentos Internos 
 Concedidos - Inter OFSS - Estado</v>
      </c>
      <c r="B2534" s="3" t="s">
        <v>1214</v>
      </c>
      <c r="C2534" s="4">
        <v>-18594.21</v>
      </c>
    </row>
    <row r="2535" spans="1:3" ht="25.5">
      <c r="A2535" t="str">
        <f t="shared" si="40"/>
        <v>4.4.1.3.5.00.00 - Juros e Encargos de Financiamentos Internos 
 Concedidos - Inter OFSS - Município</v>
      </c>
      <c r="B2535" s="5" t="s">
        <v>1215</v>
      </c>
      <c r="C2535" s="6">
        <v>16210.89</v>
      </c>
    </row>
    <row r="2536" spans="1:3" ht="25.5">
      <c r="A2536" t="str">
        <f t="shared" si="40"/>
        <v>4.4.1.4.0.00.00 - Juros e Encargos de Financiamentos Externos 
 Concedidos</v>
      </c>
      <c r="B2536" s="3" t="s">
        <v>1216</v>
      </c>
      <c r="C2536" s="4">
        <v>404472.96</v>
      </c>
    </row>
    <row r="2537" spans="1:3" ht="38.25">
      <c r="A2537" t="str">
        <f t="shared" si="40"/>
        <v>4.4.1.4.1.00.00 - Juros e Encargos de Financiamentos Externos 
 Concedidos - Consolidação</v>
      </c>
      <c r="B2537" s="5" t="s">
        <v>1217</v>
      </c>
      <c r="C2537" s="6">
        <v>404472.96</v>
      </c>
    </row>
    <row r="2538" spans="1:3">
      <c r="A2538" t="str">
        <f t="shared" si="40"/>
        <v>4.4.2.0.0.00.00 - Juros e Encargos de Mora</v>
      </c>
      <c r="B2538" s="3" t="s">
        <v>1218</v>
      </c>
      <c r="C2538" s="4">
        <v>5543751927.8900003</v>
      </c>
    </row>
    <row r="2539" spans="1:3" ht="25.5">
      <c r="A2539" t="str">
        <f t="shared" si="40"/>
        <v>4.4.2.1.0.00.00 - Juros e Encargos de Mora sobre Empréstimos e 
 Financiamentos Internos Concedidos</v>
      </c>
      <c r="B2539" s="5" t="s">
        <v>1219</v>
      </c>
      <c r="C2539" s="6">
        <v>143332781.41</v>
      </c>
    </row>
    <row r="2540" spans="1:3" ht="38.25">
      <c r="A2540" t="str">
        <f t="shared" si="40"/>
        <v>4.4.2.1.1.00.00 - Juros e Encargos de Mora sobre Empréstimos e 
 Financiamentos Internos Concedidos - Consolidação</v>
      </c>
      <c r="B2540" s="3" t="s">
        <v>1220</v>
      </c>
      <c r="C2540" s="4">
        <v>139405123.86000001</v>
      </c>
    </row>
    <row r="2541" spans="1:3" ht="38.25">
      <c r="A2541" t="str">
        <f t="shared" si="40"/>
        <v>4.4.2.1.3.00.00 - Juros e Encargos de Mora sobre Empréstimos e 
 Financiamentos Internos Concedidos - Inter OFSS - União</v>
      </c>
      <c r="B2541" s="5" t="s">
        <v>1221</v>
      </c>
      <c r="C2541" s="6">
        <v>64460.36</v>
      </c>
    </row>
    <row r="2542" spans="1:3" ht="38.25">
      <c r="A2542" t="str">
        <f t="shared" si="40"/>
        <v>4.4.2.1.4.00.00 - Juros e Encargos de Mora sobre Empréstimos e 
 Financiamentos Internos Concedidos - Inter OFSS - Estado</v>
      </c>
      <c r="B2542" s="3" t="s">
        <v>1222</v>
      </c>
      <c r="C2542" s="4">
        <v>102352.04</v>
      </c>
    </row>
    <row r="2543" spans="1:3" ht="38.25">
      <c r="A2543" t="str">
        <f t="shared" ref="A2543:A2606" si="41">TRIM(B2543)</f>
        <v>4.4.2.1.5.00.00 - Juros e Encargos de Mora sobre Empréstimos e 
 Financiamentos Internos Concedidos - Inter OFSS - Município</v>
      </c>
      <c r="B2543" s="5" t="s">
        <v>1223</v>
      </c>
      <c r="C2543" s="6">
        <v>3554496.7</v>
      </c>
    </row>
    <row r="2544" spans="1:3" ht="25.5">
      <c r="A2544" t="str">
        <f t="shared" si="41"/>
        <v>4.4.2.2.0.00.00 - Juros e Encargos de Mora sobre Empréstimos e 
 Financiamentos Externos Concedidos</v>
      </c>
      <c r="B2544" s="3" t="s">
        <v>1224</v>
      </c>
      <c r="C2544" s="4">
        <v>55408.23</v>
      </c>
    </row>
    <row r="2545" spans="1:3" ht="38.25">
      <c r="A2545" t="str">
        <f t="shared" si="41"/>
        <v>4.4.2.2.1.00.00 - Juros e Encargos de Mora sobre Empréstimos e 
 Financiamentos Externos Concedidos - Consolidação</v>
      </c>
      <c r="B2545" s="5" t="s">
        <v>1225</v>
      </c>
      <c r="C2545" s="6">
        <v>55408.23</v>
      </c>
    </row>
    <row r="2546" spans="1:3" ht="38.25">
      <c r="A2546" t="str">
        <f t="shared" si="41"/>
        <v>4.4.2.3.0.00.00 - Juros e Encargos de Mora sobre Fornecimentos de 
 Bens e Serviços</v>
      </c>
      <c r="B2546" s="3" t="s">
        <v>1226</v>
      </c>
      <c r="C2546" s="4">
        <v>212999231.90000001</v>
      </c>
    </row>
    <row r="2547" spans="1:3" ht="38.25">
      <c r="A2547" t="str">
        <f t="shared" si="41"/>
        <v>4.4.2.3.1.00.00 - Juros e Encargos de Mora sobre Fornecimentos de 
 Bens e Serviços - Consolidação</v>
      </c>
      <c r="B2547" s="5" t="s">
        <v>1227</v>
      </c>
      <c r="C2547" s="6">
        <v>212967940.44999999</v>
      </c>
    </row>
    <row r="2548" spans="1:3" ht="25.5">
      <c r="A2548" t="str">
        <f t="shared" si="41"/>
        <v>4.4.2.4.0.00.00 - Juros e Encargos de Mora sobre Créditos Tributários</v>
      </c>
      <c r="B2548" s="3" t="s">
        <v>1228</v>
      </c>
      <c r="C2548" s="4">
        <v>4443603074.8599997</v>
      </c>
    </row>
    <row r="2549" spans="1:3" ht="25.5">
      <c r="A2549" t="str">
        <f t="shared" si="41"/>
        <v>4.4.2.4.1.00.00 - Juros e Encargos de Mora sobre Créditos 
 Tributários - Consolidação</v>
      </c>
      <c r="B2549" s="5" t="s">
        <v>1229</v>
      </c>
      <c r="C2549" s="6">
        <v>4437772141.1400003</v>
      </c>
    </row>
    <row r="2550" spans="1:3">
      <c r="A2550" t="str">
        <f t="shared" si="41"/>
        <v>4.4.2.9.0.00.00 - Outros Juros e Encargos de Mora</v>
      </c>
      <c r="B2550" s="3" t="s">
        <v>1230</v>
      </c>
      <c r="C2550" s="4">
        <v>744162362.02999997</v>
      </c>
    </row>
    <row r="2551" spans="1:3" ht="25.5">
      <c r="A2551" t="str">
        <f t="shared" si="41"/>
        <v>4.4.2.9.1.00.00 - Outros Juros e Encargos de Mora - Consolidação</v>
      </c>
      <c r="B2551" s="5" t="s">
        <v>1231</v>
      </c>
      <c r="C2551" s="6">
        <v>741408465.5</v>
      </c>
    </row>
    <row r="2552" spans="1:3">
      <c r="A2552" t="str">
        <f t="shared" si="41"/>
        <v>4.4.3.0.0.00.00 - Variações Monetárias e Cambiais</v>
      </c>
      <c r="B2552" s="3" t="s">
        <v>1232</v>
      </c>
      <c r="C2552" s="4">
        <v>12780637138.530001</v>
      </c>
    </row>
    <row r="2553" spans="1:3" ht="38.25">
      <c r="A2553" t="str">
        <f t="shared" si="41"/>
        <v>4.4.3.1.0.00.00 - Variações Monetárias e Cambiais de Empréstimos 
 Internos Concedidos</v>
      </c>
      <c r="B2553" s="5" t="s">
        <v>1233</v>
      </c>
      <c r="C2553" s="6">
        <v>254084485.56999999</v>
      </c>
    </row>
    <row r="2554" spans="1:3" ht="38.25">
      <c r="A2554" t="str">
        <f t="shared" si="41"/>
        <v>4.4.3.1.1.00.00 - Variações Monetárias e Cambiais de Empréstimos 
 Internos Concedidos - Consolidação</v>
      </c>
      <c r="B2554" s="3" t="s">
        <v>1234</v>
      </c>
      <c r="C2554" s="4">
        <v>247432172.88</v>
      </c>
    </row>
    <row r="2555" spans="1:3" ht="38.25">
      <c r="A2555" t="str">
        <f t="shared" si="41"/>
        <v>4.4.3.1.3.00.00 - Variações Monetárias e Cambiais de Empréstimos 
 Internos Concedidos - Inter OFSS - União</v>
      </c>
      <c r="B2555" s="5" t="s">
        <v>1235</v>
      </c>
      <c r="C2555" s="6">
        <v>5868072.3300000001</v>
      </c>
    </row>
    <row r="2556" spans="1:3" ht="38.25">
      <c r="A2556" t="str">
        <f t="shared" si="41"/>
        <v>4.4.3.1.4.00.00 - Variações Monetárias e Cambiais de Empréstimos 
 Internos Concedidos - Inter OFSS - Estado</v>
      </c>
      <c r="B2556" s="3" t="s">
        <v>1236</v>
      </c>
      <c r="C2556" s="4">
        <v>421226.97</v>
      </c>
    </row>
    <row r="2557" spans="1:3" ht="38.25">
      <c r="A2557" t="str">
        <f t="shared" si="41"/>
        <v>4.4.3.1.5.00.00 - Variações Monetárias e Cambiais de Empréstimos 
 Internos Concedidos - Inter OFSS - Município</v>
      </c>
      <c r="B2557" s="5" t="s">
        <v>1237</v>
      </c>
      <c r="C2557" s="6">
        <v>363013.39</v>
      </c>
    </row>
    <row r="2558" spans="1:3" ht="38.25">
      <c r="A2558" t="str">
        <f t="shared" si="41"/>
        <v>4.4.3.2.0.00.00 - Variações Monetárias e Cambiais de Empréstimos 
 Externos Concedidos</v>
      </c>
      <c r="B2558" s="3" t="s">
        <v>1238</v>
      </c>
      <c r="C2558" s="4">
        <v>1787882.43</v>
      </c>
    </row>
    <row r="2559" spans="1:3" ht="38.25">
      <c r="A2559" t="str">
        <f t="shared" si="41"/>
        <v>4.4.3.2.1.00.00 - Variações Monetárias e Cambiais de Empréstimos 
 Externos Concedidos - Consolidação</v>
      </c>
      <c r="B2559" s="5" t="s">
        <v>1239</v>
      </c>
      <c r="C2559" s="6">
        <v>1787882.43</v>
      </c>
    </row>
    <row r="2560" spans="1:3" ht="38.25">
      <c r="A2560" t="str">
        <f t="shared" si="41"/>
        <v>4.4.3.3.0.00.00 - Variações Monetárias e Cambiais de Financiamentos 
 Internos Concedidos</v>
      </c>
      <c r="B2560" s="3" t="s">
        <v>1240</v>
      </c>
      <c r="C2560" s="4">
        <v>41263669.68</v>
      </c>
    </row>
    <row r="2561" spans="1:3" ht="38.25">
      <c r="A2561" t="str">
        <f t="shared" si="41"/>
        <v>4.4.3.3.1.00.00 - Variações Monetárias e Cambiais de Financiamentos 
 Internos Concedidos - Consolidação</v>
      </c>
      <c r="B2561" s="5" t="s">
        <v>1241</v>
      </c>
      <c r="C2561" s="6">
        <v>40778533.310000002</v>
      </c>
    </row>
    <row r="2562" spans="1:3" ht="38.25">
      <c r="A2562" t="str">
        <f t="shared" si="41"/>
        <v>4.4.3.3.3.00.00 - Variações Monetárias e Cambiais de Financiamentos 
 Internos Concedidos - Inter OFSS - União</v>
      </c>
      <c r="B2562" s="3" t="s">
        <v>1242</v>
      </c>
      <c r="C2562" s="4">
        <v>484579.79</v>
      </c>
    </row>
    <row r="2563" spans="1:3" ht="38.25">
      <c r="A2563" t="str">
        <f t="shared" si="41"/>
        <v>4.4.3.3.4.00.00 - Variações Monetárias e Cambiais de Financiamentos 
 Internos Concedidos - Inter OFSS - Estado</v>
      </c>
      <c r="B2563" s="5" t="s">
        <v>1243</v>
      </c>
      <c r="C2563" s="6"/>
    </row>
    <row r="2564" spans="1:3" ht="38.25">
      <c r="A2564" t="str">
        <f t="shared" si="41"/>
        <v>4.4.3.3.5.00.00 - Variações Monetárias e Cambiais de Financiamentos 
 Internos Concedidos - Inter OFSS - Município</v>
      </c>
      <c r="B2564" s="3" t="s">
        <v>1244</v>
      </c>
      <c r="C2564" s="4">
        <v>556.58000000000004</v>
      </c>
    </row>
    <row r="2565" spans="1:3" ht="38.25">
      <c r="A2565" t="str">
        <f t="shared" si="41"/>
        <v>4.4.3.4.0.00.00 - Variações Monetárias e Cambiais de Financiamentos 
 Externos Concedidos</v>
      </c>
      <c r="B2565" s="5" t="s">
        <v>1245</v>
      </c>
      <c r="C2565" s="6">
        <v>3072619.17</v>
      </c>
    </row>
    <row r="2566" spans="1:3" ht="38.25">
      <c r="A2566" t="str">
        <f t="shared" si="41"/>
        <v>4.4.3.4.1.00.00 - Variações Monetárias e Cambiais de Financiamentos 
 Externos Concedidos - Consolidação</v>
      </c>
      <c r="B2566" s="3" t="s">
        <v>1246</v>
      </c>
      <c r="C2566" s="4">
        <v>3072619.17</v>
      </c>
    </row>
    <row r="2567" spans="1:3">
      <c r="A2567" t="str">
        <f t="shared" si="41"/>
        <v>4.4.3.9.0.00.00 - Outras Variações Monetárias e Cambiais</v>
      </c>
      <c r="B2567" s="5" t="s">
        <v>1247</v>
      </c>
      <c r="C2567" s="6">
        <v>12480428481.68</v>
      </c>
    </row>
    <row r="2568" spans="1:3" ht="25.5">
      <c r="A2568" t="str">
        <f t="shared" si="41"/>
        <v>4.4.3.9.1.00.00 - Outras Variações Monetárias e Cambiais - 
 Consolidação</v>
      </c>
      <c r="B2568" s="3" t="s">
        <v>1248</v>
      </c>
      <c r="C2568" s="4">
        <v>11806081208.469999</v>
      </c>
    </row>
    <row r="2569" spans="1:3" ht="38.25">
      <c r="A2569" t="str">
        <f t="shared" si="41"/>
        <v>4.4.3.9.3.00.00 - Outras Variações Monetárias e Cambiais - Inter 
 OFSS - União</v>
      </c>
      <c r="B2569" s="5" t="s">
        <v>1249</v>
      </c>
      <c r="C2569" s="6">
        <v>128404434.3</v>
      </c>
    </row>
    <row r="2570" spans="1:3" ht="38.25">
      <c r="A2570" t="str">
        <f t="shared" si="41"/>
        <v>4.4.3.9.4.00.00 - Outras Variações Monetárias e Cambiais - Inter 
 OFSS - Estado</v>
      </c>
      <c r="B2570" s="3" t="s">
        <v>1250</v>
      </c>
      <c r="C2570" s="4">
        <v>1444599.18</v>
      </c>
    </row>
    <row r="2571" spans="1:3" ht="38.25">
      <c r="A2571" t="str">
        <f t="shared" si="41"/>
        <v>4.4.3.9.5.00.00 - Outras Variações Monetárias e Cambiais - Inter 
 OFSS - Município</v>
      </c>
      <c r="B2571" s="5" t="s">
        <v>1251</v>
      </c>
      <c r="C2571" s="6">
        <v>544498239.73000002</v>
      </c>
    </row>
    <row r="2572" spans="1:3">
      <c r="A2572" t="str">
        <f t="shared" si="41"/>
        <v>4.4.4.0.0.00.00 - Descontos Financeiros Obtidos</v>
      </c>
      <c r="B2572" s="3" t="s">
        <v>1252</v>
      </c>
      <c r="C2572" s="4">
        <v>10580440.869999999</v>
      </c>
    </row>
    <row r="2573" spans="1:3">
      <c r="A2573" t="str">
        <f t="shared" si="41"/>
        <v>4.4.4.0.1.00.00 - Descontos Financeiros Obtidos - Consolidação</v>
      </c>
      <c r="B2573" s="5" t="s">
        <v>1253</v>
      </c>
      <c r="C2573" s="6">
        <v>10580440.869999999</v>
      </c>
    </row>
    <row r="2574" spans="1:3" ht="38.25">
      <c r="A2574" t="str">
        <f t="shared" si="41"/>
        <v>4.4.5.0.0.00.00 - Remuneração de Depósitos Bancários e Aplicações 
 Financeiras</v>
      </c>
      <c r="B2574" s="3" t="s">
        <v>1254</v>
      </c>
      <c r="C2574" s="4">
        <v>9555683856.0900002</v>
      </c>
    </row>
    <row r="2575" spans="1:3">
      <c r="A2575" t="str">
        <f t="shared" si="41"/>
        <v>4.4.5.1.0.00.00 - Remuneração de Depósitos Bancários</v>
      </c>
      <c r="B2575" s="5" t="s">
        <v>1255</v>
      </c>
      <c r="C2575" s="6">
        <v>3797563751.5500002</v>
      </c>
    </row>
    <row r="2576" spans="1:3" ht="25.5">
      <c r="A2576" t="str">
        <f t="shared" si="41"/>
        <v>4.4.5.1.1.00.00 - Remuneração de Depósitos Bancários - Consolidação</v>
      </c>
      <c r="B2576" s="3" t="s">
        <v>1256</v>
      </c>
      <c r="C2576" s="4">
        <v>3794556578.4299998</v>
      </c>
    </row>
    <row r="2577" spans="1:3">
      <c r="A2577" t="str">
        <f t="shared" si="41"/>
        <v>4.4.5.2.0.00.00 - Remuneração de Aplicações Financeiras</v>
      </c>
      <c r="B2577" s="5" t="s">
        <v>1257</v>
      </c>
      <c r="C2577" s="6">
        <v>5757991668.7399998</v>
      </c>
    </row>
    <row r="2578" spans="1:3" ht="25.5">
      <c r="A2578" t="str">
        <f t="shared" si="41"/>
        <v>4.4.5.2.1.00.00 - Remuneração de Aplicações Financeiras - 
 Consolidação</v>
      </c>
      <c r="B2578" s="3" t="s">
        <v>1258</v>
      </c>
      <c r="C2578" s="4">
        <v>5757202196.7799997</v>
      </c>
    </row>
    <row r="2579" spans="1:3" ht="25.5">
      <c r="A2579" t="str">
        <f t="shared" si="41"/>
        <v>4.4.9.0.0.00.00 - Outras Variações Patrimoniais Aumentativas – 
 Financeiras</v>
      </c>
      <c r="B2579" s="5" t="s">
        <v>1259</v>
      </c>
      <c r="C2579" s="6">
        <v>2627786466.4000001</v>
      </c>
    </row>
    <row r="2580" spans="1:3" ht="25.5">
      <c r="A2580" t="str">
        <f t="shared" si="41"/>
        <v>4.4.9.0.1.00.00 - Outras Variações Patrimoniais Aumentativas – 
 Financeiras - Consolidação</v>
      </c>
      <c r="B2580" s="3" t="s">
        <v>1260</v>
      </c>
      <c r="C2580" s="4">
        <v>2627650507.1799998</v>
      </c>
    </row>
    <row r="2581" spans="1:3">
      <c r="A2581" t="str">
        <f t="shared" si="41"/>
        <v>4.5.0.0.0.00.00 - Transferências e Delegações Recebidas</v>
      </c>
      <c r="B2581" s="5" t="s">
        <v>1261</v>
      </c>
      <c r="C2581" s="6">
        <v>343043044792.39001</v>
      </c>
    </row>
    <row r="2582" spans="1:3">
      <c r="A2582" t="str">
        <f t="shared" si="41"/>
        <v>4.5.1.0.0.00.00 - Transferências Intragovernamentais</v>
      </c>
      <c r="B2582" s="3" t="s">
        <v>1262</v>
      </c>
      <c r="C2582" s="4">
        <v>93761850014.080002</v>
      </c>
    </row>
    <row r="2583" spans="1:3" ht="25.5">
      <c r="A2583" t="str">
        <f t="shared" si="41"/>
        <v>4.5.1.1.0.00.00 - Transferências Recebidas para a Execução 
 Orçamentária</v>
      </c>
      <c r="B2583" s="5" t="s">
        <v>1263</v>
      </c>
      <c r="C2583" s="6">
        <v>63597131293.410004</v>
      </c>
    </row>
    <row r="2584" spans="1:3" ht="25.5">
      <c r="A2584" t="str">
        <f t="shared" si="41"/>
        <v>4.5.1.1.2.00.00 - Transferências Recebidas para a Execução 
 Orçamentária - Intra OFSS</v>
      </c>
      <c r="B2584" s="3" t="s">
        <v>1264</v>
      </c>
      <c r="C2584" s="4">
        <v>63380830388.029999</v>
      </c>
    </row>
    <row r="2585" spans="1:3" ht="38.25">
      <c r="A2585" t="str">
        <f t="shared" si="41"/>
        <v>4.5.1.2.0.00.00 - Transferências Recebidas Independentes de Execução 
 Orçamentária</v>
      </c>
      <c r="B2585" s="5" t="s">
        <v>1265</v>
      </c>
      <c r="C2585" s="6">
        <v>25628766186.48</v>
      </c>
    </row>
    <row r="2586" spans="1:3" ht="38.25">
      <c r="A2586" t="str">
        <f t="shared" si="41"/>
        <v>4.5.1.2.2.00.00 - Transferências Recebidas Independentes de Execução 
 Orçamentária - Intra OFSS</v>
      </c>
      <c r="B2586" s="3" t="s">
        <v>1266</v>
      </c>
      <c r="C2586" s="4">
        <v>25626772055.139999</v>
      </c>
    </row>
    <row r="2587" spans="1:3" ht="38.25">
      <c r="A2587" t="str">
        <f t="shared" si="41"/>
        <v>4.5.1.3.0.00.00 - Transferencias Recebidas para Aportes de Recursos 
 para o RPPS</v>
      </c>
      <c r="B2587" s="5" t="s">
        <v>1267</v>
      </c>
      <c r="C2587" s="6">
        <v>4368189243.8299999</v>
      </c>
    </row>
    <row r="2588" spans="1:3" ht="38.25">
      <c r="A2588" t="str">
        <f t="shared" si="41"/>
        <v>4.5.1.3.2.00.00 - Transferencias Recebidas para Aportes de Recursos 
 para o RPPS – Intra OFSS</v>
      </c>
      <c r="B2588" s="3" t="s">
        <v>1268</v>
      </c>
      <c r="C2588" s="4">
        <v>4344305834.2200003</v>
      </c>
    </row>
    <row r="2589" spans="1:3" ht="38.25">
      <c r="A2589" t="str">
        <f t="shared" si="41"/>
        <v>4.5.1.4.0.00.00 - Transferências Recebidas para Aportes de Recursos 
 para o RGPS</v>
      </c>
      <c r="B2589" s="5" t="s">
        <v>1269</v>
      </c>
      <c r="C2589" s="6">
        <v>167763290.36000001</v>
      </c>
    </row>
    <row r="2590" spans="1:3" ht="38.25">
      <c r="A2590" t="str">
        <f t="shared" si="41"/>
        <v>4.5.1.4.2.00.00 - Transferências Recebidas para Aportes de Recursos 
 para o RGPS – Intra OFSS</v>
      </c>
      <c r="B2590" s="3" t="s">
        <v>1270</v>
      </c>
      <c r="C2590" s="4">
        <v>167763290.36000001</v>
      </c>
    </row>
    <row r="2591" spans="1:3">
      <c r="A2591" t="str">
        <f t="shared" si="41"/>
        <v>4.5.2.0.0.00.00 - Transferências Inter Governamentais</v>
      </c>
      <c r="B2591" s="5" t="s">
        <v>1271</v>
      </c>
      <c r="C2591" s="6">
        <v>238486342071.12</v>
      </c>
    </row>
    <row r="2592" spans="1:3" ht="25.5">
      <c r="A2592" t="str">
        <f t="shared" si="41"/>
        <v>4.5.2.1.0.00.00 - Transferências Constitucionais e Legais de Receitas</v>
      </c>
      <c r="B2592" s="3" t="s">
        <v>1272</v>
      </c>
      <c r="C2592" s="4">
        <v>180734481878.56</v>
      </c>
    </row>
    <row r="2593" spans="1:3" ht="25.5">
      <c r="A2593" t="str">
        <f t="shared" si="41"/>
        <v>4.5.2.1.1.00.00 - Transferências Constitucionais e Legais de 
 Receitas- Consolidação</v>
      </c>
      <c r="B2593" s="5" t="s">
        <v>1273</v>
      </c>
      <c r="C2593" s="6">
        <v>43692319761.459999</v>
      </c>
    </row>
    <row r="2594" spans="1:3" ht="25.5">
      <c r="A2594" t="str">
        <f t="shared" si="41"/>
        <v>4.5.2.1.3.00.00 - Transferências Constitucionais e Legais de 
 Receitas - Inter OFSS – União</v>
      </c>
      <c r="B2594" s="3" t="s">
        <v>1274</v>
      </c>
      <c r="C2594" s="4">
        <v>70054812655.699997</v>
      </c>
    </row>
    <row r="2595" spans="1:3" ht="25.5">
      <c r="A2595" t="str">
        <f t="shared" si="41"/>
        <v>4.5.2.1.4.00.00 - Transferências Constitucionais e Legais de 
 Receitas - Inter OFSS - Estado</v>
      </c>
      <c r="B2595" s="5" t="s">
        <v>1275</v>
      </c>
      <c r="C2595" s="6">
        <v>66814659131.059998</v>
      </c>
    </row>
    <row r="2596" spans="1:3">
      <c r="A2596" t="str">
        <f t="shared" si="41"/>
        <v>4.5.2.2.0.00.00 - Transferências do FUNDEB</v>
      </c>
      <c r="B2596" s="3" t="s">
        <v>1276</v>
      </c>
      <c r="C2596" s="4">
        <v>37440137656.239998</v>
      </c>
    </row>
    <row r="2597" spans="1:3" ht="25.5">
      <c r="A2597" t="str">
        <f t="shared" si="41"/>
        <v>4.5.2.2.3.00.00 - Transferências do FUNDEB - Inter OFSS - União</v>
      </c>
      <c r="B2597" s="5" t="s">
        <v>1277</v>
      </c>
      <c r="C2597" s="6">
        <v>18141135848.82</v>
      </c>
    </row>
    <row r="2598" spans="1:3" ht="25.5">
      <c r="A2598" t="str">
        <f t="shared" si="41"/>
        <v>4.5.2.2.4.00.00 - Transferências do FUNDEB - Inter OFSS - Estado</v>
      </c>
      <c r="B2598" s="3" t="s">
        <v>1278</v>
      </c>
      <c r="C2598" s="4">
        <v>19272538141.66</v>
      </c>
    </row>
    <row r="2599" spans="1:3">
      <c r="A2599" t="str">
        <f t="shared" si="41"/>
        <v>4.5.2.3.0.00.00 - Transferências Voluntárias</v>
      </c>
      <c r="B2599" s="5" t="s">
        <v>1279</v>
      </c>
      <c r="C2599" s="6">
        <v>10428995038.26</v>
      </c>
    </row>
    <row r="2600" spans="1:3">
      <c r="A2600" t="str">
        <f t="shared" si="41"/>
        <v>4.5.2.3.1.00.00 - Transferências Voluntárias - Consolidação</v>
      </c>
      <c r="B2600" s="3" t="s">
        <v>1280</v>
      </c>
      <c r="C2600" s="4">
        <v>1082489938.1700001</v>
      </c>
    </row>
    <row r="2601" spans="1:3" ht="25.5">
      <c r="A2601" t="str">
        <f t="shared" si="41"/>
        <v>4.5.2.3.3.00.00 - Transferências Voluntárias – Inter OFSS - União</v>
      </c>
      <c r="B2601" s="5" t="s">
        <v>1281</v>
      </c>
      <c r="C2601" s="6">
        <v>5725779121.7700005</v>
      </c>
    </row>
    <row r="2602" spans="1:3" ht="25.5">
      <c r="A2602" t="str">
        <f t="shared" si="41"/>
        <v>4.5.2.3.4.00.00 - Transferências Voluntárias – Inter OFSS - Estado</v>
      </c>
      <c r="B2602" s="3" t="s">
        <v>1282</v>
      </c>
      <c r="C2602" s="4">
        <v>3515047112.1999998</v>
      </c>
    </row>
    <row r="2603" spans="1:3" ht="25.5">
      <c r="A2603" t="str">
        <f t="shared" si="41"/>
        <v>4.5.2.3.5.00.00 - Transferências Voluntárias - Inter OFSS - 
 Município</v>
      </c>
      <c r="B2603" s="5" t="s">
        <v>1283</v>
      </c>
      <c r="C2603" s="6">
        <v>101063080.59999999</v>
      </c>
    </row>
    <row r="2604" spans="1:3">
      <c r="A2604" t="str">
        <f t="shared" si="41"/>
        <v>4.5.2.4.0.00.00 - Outras Transferências</v>
      </c>
      <c r="B2604" s="3" t="s">
        <v>1284</v>
      </c>
      <c r="C2604" s="4">
        <v>9868987678.8400002</v>
      </c>
    </row>
    <row r="2605" spans="1:3">
      <c r="A2605" t="str">
        <f t="shared" si="41"/>
        <v>4.5.2.4.1.00.00 - Outras Transferências - Consolidação</v>
      </c>
      <c r="B2605" s="5" t="s">
        <v>1285</v>
      </c>
      <c r="C2605" s="6">
        <v>5873446616.6199999</v>
      </c>
    </row>
    <row r="2606" spans="1:3">
      <c r="A2606" t="str">
        <f t="shared" si="41"/>
        <v>4.5.2.4.3.00.00 - Outras Transferências – Inter OFSS - União</v>
      </c>
      <c r="B2606" s="3" t="s">
        <v>1286</v>
      </c>
      <c r="C2606" s="4">
        <v>2426146660.7399998</v>
      </c>
    </row>
    <row r="2607" spans="1:3">
      <c r="A2607" t="str">
        <f t="shared" ref="A2607:A2670" si="42">TRIM(B2607)</f>
        <v>4.5.2.4.4.00.00 - Outras Transferências – Inter OFSS - Estado</v>
      </c>
      <c r="B2607" s="5" t="s">
        <v>1287</v>
      </c>
      <c r="C2607" s="6">
        <v>1224966114.99</v>
      </c>
    </row>
    <row r="2608" spans="1:3" ht="25.5">
      <c r="A2608" t="str">
        <f t="shared" si="42"/>
        <v>4.5.2.4.5.00.00 - Outras Transferências – Inter OFSS - Município</v>
      </c>
      <c r="B2608" s="3" t="s">
        <v>1288</v>
      </c>
      <c r="C2608" s="4">
        <v>344296523.11000001</v>
      </c>
    </row>
    <row r="2609" spans="1:3">
      <c r="A2609" t="str">
        <f t="shared" si="42"/>
        <v>4.5.3.0.0.00.00 - Transferências das Instituições Privadas</v>
      </c>
      <c r="B2609" s="5" t="s">
        <v>1289</v>
      </c>
      <c r="C2609" s="6">
        <v>540053876.13</v>
      </c>
    </row>
    <row r="2610" spans="1:3" ht="38.25">
      <c r="A2610" t="str">
        <f t="shared" si="42"/>
        <v>4.5.3.1.0.00.00 - Transferências das Instituições Privadas sem Fins 
 Lucrativos</v>
      </c>
      <c r="B2610" s="3" t="s">
        <v>1290</v>
      </c>
      <c r="C2610" s="4">
        <v>298861473.14999998</v>
      </c>
    </row>
    <row r="2611" spans="1:3" ht="38.25">
      <c r="A2611" t="str">
        <f t="shared" si="42"/>
        <v>4.5.3.1.1.00.00 - Transferências das Instituições Privadas sem Fins 
 Lucrativos - Consolidação</v>
      </c>
      <c r="B2611" s="5" t="s">
        <v>1291</v>
      </c>
      <c r="C2611" s="6">
        <v>298840839.95999998</v>
      </c>
    </row>
    <row r="2612" spans="1:3" ht="38.25">
      <c r="A2612" t="str">
        <f t="shared" si="42"/>
        <v>4.5.3.2.0.00.00 - Transferências das Instituições Privadas com Fins 
 Lucrativos</v>
      </c>
      <c r="B2612" s="3" t="s">
        <v>1292</v>
      </c>
      <c r="C2612" s="4">
        <v>241192402.97999999</v>
      </c>
    </row>
    <row r="2613" spans="1:3" ht="38.25">
      <c r="A2613" t="str">
        <f t="shared" si="42"/>
        <v>4.5.3.2.1.00.00 - Transferências das Instituições Privadas com Fins 
 Lucrativos - Consolidação</v>
      </c>
      <c r="B2613" s="5" t="s">
        <v>1293</v>
      </c>
      <c r="C2613" s="6">
        <v>241236216.38999999</v>
      </c>
    </row>
    <row r="2614" spans="1:3" ht="25.5">
      <c r="A2614" t="str">
        <f t="shared" si="42"/>
        <v>4.5.4.0.0.00.00 - Transferências das Instituições Multigovernamentais</v>
      </c>
      <c r="B2614" s="3" t="s">
        <v>1294</v>
      </c>
      <c r="C2614" s="4">
        <v>9394655887.4699993</v>
      </c>
    </row>
    <row r="2615" spans="1:3" ht="38.25">
      <c r="A2615" t="str">
        <f t="shared" si="42"/>
        <v>4.5.4.0.1.00.00 - Transferências das Instituições Multigovernamentais 
 - Consolidação</v>
      </c>
      <c r="B2615" s="5" t="s">
        <v>1295</v>
      </c>
      <c r="C2615" s="6">
        <v>9391958342.7999992</v>
      </c>
    </row>
    <row r="2616" spans="1:3">
      <c r="A2616" t="str">
        <f t="shared" si="42"/>
        <v>4.5.5.0.0.00.00 - Transferências de Consórcios Públicos</v>
      </c>
      <c r="B2616" s="3" t="s">
        <v>1296</v>
      </c>
      <c r="C2616" s="4">
        <v>75026624.629999995</v>
      </c>
    </row>
    <row r="2617" spans="1:3" ht="25.5">
      <c r="A2617" t="str">
        <f t="shared" si="42"/>
        <v>4.5.5.0.1.00.00 - Transferências de Consórcios Públicos - 
 Consolidação</v>
      </c>
      <c r="B2617" s="5" t="s">
        <v>1297</v>
      </c>
      <c r="C2617" s="6">
        <v>75026624.629999995</v>
      </c>
    </row>
    <row r="2618" spans="1:3">
      <c r="A2618" t="str">
        <f t="shared" si="42"/>
        <v>4.5.6.0.0.00.00 - Transferências do Exterior</v>
      </c>
      <c r="B2618" s="3" t="s">
        <v>1298</v>
      </c>
      <c r="C2618" s="4">
        <v>4733396.79</v>
      </c>
    </row>
    <row r="2619" spans="1:3">
      <c r="A2619" t="str">
        <f t="shared" si="42"/>
        <v>4.5.6.0.1.00.00 - Transferências do Exterior - Consolidação</v>
      </c>
      <c r="B2619" s="5" t="s">
        <v>1299</v>
      </c>
      <c r="C2619" s="6">
        <v>4733396.79</v>
      </c>
    </row>
    <row r="2620" spans="1:3">
      <c r="A2620" t="str">
        <f t="shared" si="42"/>
        <v>4.5.7.0.0.00.00 - Execução Orçamentária Delegada</v>
      </c>
      <c r="B2620" s="3" t="s">
        <v>1300</v>
      </c>
      <c r="C2620" s="4">
        <v>696497611.80999994</v>
      </c>
    </row>
    <row r="2621" spans="1:3">
      <c r="A2621" t="str">
        <f t="shared" si="42"/>
        <v>4.5.7.1.0.00.00 - Execução Orçamentária Delegada de Entes</v>
      </c>
      <c r="B2621" s="5" t="s">
        <v>1301</v>
      </c>
      <c r="C2621" s="6">
        <v>661664107.00999999</v>
      </c>
    </row>
    <row r="2622" spans="1:3" ht="38.25">
      <c r="A2622" t="str">
        <f t="shared" si="42"/>
        <v>4.5.7.1.3.00.00 - Execução Orçamentária Delegada de Entes – Inter 
 OFSS - União</v>
      </c>
      <c r="B2622" s="3" t="s">
        <v>1302</v>
      </c>
      <c r="C2622" s="4">
        <v>348384598.81</v>
      </c>
    </row>
    <row r="2623" spans="1:3" ht="38.25">
      <c r="A2623" t="str">
        <f t="shared" si="42"/>
        <v>4.5.7.1.4.00.00 - Execução Orçamentária Delegada de Entes – Inter 
 OFSS - Estado</v>
      </c>
      <c r="B2623" s="5" t="s">
        <v>1303</v>
      </c>
      <c r="C2623" s="6">
        <v>5190786.63</v>
      </c>
    </row>
    <row r="2624" spans="1:3" ht="38.25">
      <c r="A2624" t="str">
        <f t="shared" si="42"/>
        <v>4.5.7.1.5.00.00 - Execução Orçamentária Delegada de Entes – Inter 
 OFSS - Município</v>
      </c>
      <c r="B2624" s="3" t="s">
        <v>1304</v>
      </c>
      <c r="C2624" s="4">
        <v>304675472.64999998</v>
      </c>
    </row>
    <row r="2625" spans="1:3" ht="25.5">
      <c r="A2625" t="str">
        <f t="shared" si="42"/>
        <v>4.5.7.2.0.00.00 - Execução Orçamentária Delegada de Consórcios</v>
      </c>
      <c r="B2625" s="5" t="s">
        <v>1305</v>
      </c>
      <c r="C2625" s="6">
        <v>34833504.799999997</v>
      </c>
    </row>
    <row r="2626" spans="1:3" ht="38.25">
      <c r="A2626" t="str">
        <f t="shared" si="42"/>
        <v>4.5.7.2.1.00.00 - Execução Orçamentária Delegada de Consórcios - 
 Consolidação</v>
      </c>
      <c r="B2626" s="3" t="s">
        <v>1306</v>
      </c>
      <c r="C2626" s="4">
        <v>34833504.799999997</v>
      </c>
    </row>
    <row r="2627" spans="1:3">
      <c r="A2627" t="str">
        <f t="shared" si="42"/>
        <v>4.5.8.0.0.00.00 - Transferências de Pessoas Físicas</v>
      </c>
      <c r="B2627" s="5" t="s">
        <v>1307</v>
      </c>
      <c r="C2627" s="6">
        <v>83885310.359999999</v>
      </c>
    </row>
    <row r="2628" spans="1:3" ht="25.5">
      <c r="A2628" t="str">
        <f t="shared" si="42"/>
        <v>4.5.8.0.1.00.00 - Transferências de Pessoas Físicas - Consolidação</v>
      </c>
      <c r="B2628" s="3" t="s">
        <v>1308</v>
      </c>
      <c r="C2628" s="4">
        <v>83885310.359999999</v>
      </c>
    </row>
    <row r="2629" spans="1:3" ht="38.25">
      <c r="A2629" t="str">
        <f t="shared" si="42"/>
        <v>4.6.0.0.0.00.00 - Valorização e Ganhos com Ativos e Desincorporação de 
 Passivos</v>
      </c>
      <c r="B2629" s="5" t="s">
        <v>1309</v>
      </c>
      <c r="C2629" s="6">
        <v>21696493812.349998</v>
      </c>
    </row>
    <row r="2630" spans="1:3">
      <c r="A2630" t="str">
        <f t="shared" si="42"/>
        <v>4.6.1.0.0.00.00 - Reavaliação de Ativos</v>
      </c>
      <c r="B2630" s="3" t="s">
        <v>1310</v>
      </c>
      <c r="C2630" s="4">
        <v>8688540701.9500008</v>
      </c>
    </row>
    <row r="2631" spans="1:3">
      <c r="A2631" t="str">
        <f t="shared" si="42"/>
        <v>4.6.1.1.0.00.00 - Reavaliação de Imobilizado</v>
      </c>
      <c r="B2631" s="5" t="s">
        <v>1311</v>
      </c>
      <c r="C2631" s="6">
        <v>7732201132.79</v>
      </c>
    </row>
    <row r="2632" spans="1:3">
      <c r="A2632" t="str">
        <f t="shared" si="42"/>
        <v>4.6.1.1.1.00.00 - Reavaliação de Imobilizado - Consolidação</v>
      </c>
      <c r="B2632" s="3" t="s">
        <v>1312</v>
      </c>
      <c r="C2632" s="4">
        <v>7732200167.79</v>
      </c>
    </row>
    <row r="2633" spans="1:3">
      <c r="A2633" t="str">
        <f t="shared" si="42"/>
        <v>4.6.1.2.0.00.00 - Reavaliação de Intangíveis</v>
      </c>
      <c r="B2633" s="5" t="s">
        <v>1313</v>
      </c>
      <c r="C2633" s="6">
        <v>1375868.19</v>
      </c>
    </row>
    <row r="2634" spans="1:3">
      <c r="A2634" t="str">
        <f t="shared" si="42"/>
        <v>4.6.1.2.1.00.00 - Reavaliação de Intangíveis - Consolidação</v>
      </c>
      <c r="B2634" s="3" t="s">
        <v>1314</v>
      </c>
      <c r="C2634" s="4">
        <v>1375868.19</v>
      </c>
    </row>
    <row r="2635" spans="1:3">
      <c r="A2635" t="str">
        <f t="shared" si="42"/>
        <v>4.6.1.9.0.00.00 - Reavaliação de Outros Ativos</v>
      </c>
      <c r="B2635" s="5" t="s">
        <v>1315</v>
      </c>
      <c r="C2635" s="6">
        <v>954963700.97000003</v>
      </c>
    </row>
    <row r="2636" spans="1:3">
      <c r="A2636" t="str">
        <f t="shared" si="42"/>
        <v>4.6.1.9.1.00.00 - Reavaliação de Outros Ativos - Consolidação</v>
      </c>
      <c r="B2636" s="3" t="s">
        <v>1316</v>
      </c>
      <c r="C2636" s="4">
        <v>954941987.64999998</v>
      </c>
    </row>
    <row r="2637" spans="1:3">
      <c r="A2637" t="str">
        <f t="shared" si="42"/>
        <v>4.6.2.0.0.00.00 - Ganhos com Alienação</v>
      </c>
      <c r="B2637" s="5" t="s">
        <v>1317</v>
      </c>
      <c r="C2637" s="6">
        <v>327746928.00999999</v>
      </c>
    </row>
    <row r="2638" spans="1:3">
      <c r="A2638" t="str">
        <f t="shared" si="42"/>
        <v>4.6.2.1.0.00.00 - Ganhos com Alienação de Investimentos</v>
      </c>
      <c r="B2638" s="3" t="s">
        <v>1318</v>
      </c>
      <c r="C2638" s="4">
        <v>10103600.449999999</v>
      </c>
    </row>
    <row r="2639" spans="1:3" ht="25.5">
      <c r="A2639" t="str">
        <f t="shared" si="42"/>
        <v>4.6.2.1.1.00.00 - Ganhos com Alienação de Investimentos - 
 Consolidação</v>
      </c>
      <c r="B2639" s="5" t="s">
        <v>1319</v>
      </c>
      <c r="C2639" s="6">
        <v>9845775.8300000001</v>
      </c>
    </row>
    <row r="2640" spans="1:3">
      <c r="A2640" t="str">
        <f t="shared" si="42"/>
        <v>4.6.2.2.0.00.00 - Ganhos com Alienação de Imobilizado</v>
      </c>
      <c r="B2640" s="3" t="s">
        <v>1320</v>
      </c>
      <c r="C2640" s="4">
        <v>317635390.63999999</v>
      </c>
    </row>
    <row r="2641" spans="1:3" ht="25.5">
      <c r="A2641" t="str">
        <f t="shared" si="42"/>
        <v>4.6.2.2.1.00.00 - Ganhos com Alienação de Imobilizado - Consolidação</v>
      </c>
      <c r="B2641" s="5" t="s">
        <v>1321</v>
      </c>
      <c r="C2641" s="6">
        <v>317408188.25</v>
      </c>
    </row>
    <row r="2642" spans="1:3">
      <c r="A2642" t="str">
        <f t="shared" si="42"/>
        <v>4.6.2.3.0.00.00 - Ganhos com Alienação de Intangíveis</v>
      </c>
      <c r="B2642" s="3" t="s">
        <v>1322</v>
      </c>
      <c r="C2642" s="4">
        <v>7936.92</v>
      </c>
    </row>
    <row r="2643" spans="1:3" ht="25.5">
      <c r="A2643" t="str">
        <f t="shared" si="42"/>
        <v>4.6.2.3.1.00.00 - Ganhos com Alienação de Intangíveis - Consolidação</v>
      </c>
      <c r="B2643" s="5" t="s">
        <v>1323</v>
      </c>
      <c r="C2643" s="6">
        <v>7936.92</v>
      </c>
    </row>
    <row r="2644" spans="1:3">
      <c r="A2644" t="str">
        <f t="shared" si="42"/>
        <v>4.6.3.0.0.00.00 - Ganhos com Incorporação de Ativos</v>
      </c>
      <c r="B2644" s="3" t="s">
        <v>1324</v>
      </c>
      <c r="C2644" s="4">
        <v>7556334334.04</v>
      </c>
    </row>
    <row r="2645" spans="1:3" ht="25.5">
      <c r="A2645" t="str">
        <f t="shared" si="42"/>
        <v>4.6.3.1.0.00.00 - Ganhos com Incorporação de Ativos por Descobertas</v>
      </c>
      <c r="B2645" s="5" t="s">
        <v>1325</v>
      </c>
      <c r="C2645" s="6">
        <v>494797189.98000002</v>
      </c>
    </row>
    <row r="2646" spans="1:3" ht="38.25">
      <c r="A2646" t="str">
        <f t="shared" si="42"/>
        <v>4.6.3.1.1.00.00 - Ganhos com Incorporação de Ativos por Descobertas 
 - Consolidação</v>
      </c>
      <c r="B2646" s="3" t="s">
        <v>1326</v>
      </c>
      <c r="C2646" s="4">
        <v>495356165.89999998</v>
      </c>
    </row>
    <row r="2647" spans="1:3" ht="25.5">
      <c r="A2647" t="str">
        <f t="shared" si="42"/>
        <v>4.6.3.2.0.00.00 - Ganhos com Incorporação de Ativos por Nascimentos</v>
      </c>
      <c r="B2647" s="5" t="s">
        <v>1327</v>
      </c>
      <c r="C2647" s="6">
        <v>518586295.13</v>
      </c>
    </row>
    <row r="2648" spans="1:3" ht="38.25">
      <c r="A2648" t="str">
        <f t="shared" si="42"/>
        <v>4.6.3.2.1.00.00 - Ganhos com Incorporação de Ativos por Nascimentos 
 - Consolidação</v>
      </c>
      <c r="B2648" s="3" t="s">
        <v>1328</v>
      </c>
      <c r="C2648" s="4">
        <v>518586295.13</v>
      </c>
    </row>
    <row r="2649" spans="1:3" ht="25.5">
      <c r="A2649" t="str">
        <f t="shared" si="42"/>
        <v>4.6.3.3.0.00.00 - Ganhos com Incorporação de Valores Apreendidos</v>
      </c>
      <c r="B2649" s="5" t="s">
        <v>1329</v>
      </c>
      <c r="C2649" s="6">
        <v>42628904.490000002</v>
      </c>
    </row>
    <row r="2650" spans="1:3" ht="38.25">
      <c r="A2650" t="str">
        <f t="shared" si="42"/>
        <v>4.6.3.3.1.00.00 - Ganhos com Incorporação de Ativos Apreendidos - 
 Consolidação</v>
      </c>
      <c r="B2650" s="3" t="s">
        <v>1330</v>
      </c>
      <c r="C2650" s="4">
        <v>40721920.850000001</v>
      </c>
    </row>
    <row r="2651" spans="1:3">
      <c r="A2651" t="str">
        <f t="shared" si="42"/>
        <v>4.6.3.9.0.00.00 - Outros Ganhos com Incorporação de Ativos</v>
      </c>
      <c r="B2651" s="5" t="s">
        <v>1331</v>
      </c>
      <c r="C2651" s="6">
        <v>6500321945.4399996</v>
      </c>
    </row>
    <row r="2652" spans="1:3" ht="25.5">
      <c r="A2652" t="str">
        <f t="shared" si="42"/>
        <v>4.6.3.9.1.00.00 - Outros Ganhos com Incorporação de Ativos - 
 Consolidação</v>
      </c>
      <c r="B2652" s="3" t="s">
        <v>1332</v>
      </c>
      <c r="C2652" s="4">
        <v>6482249589.6099997</v>
      </c>
    </row>
    <row r="2653" spans="1:3">
      <c r="A2653" t="s">
        <v>5490</v>
      </c>
      <c r="B2653" s="5" t="s">
        <v>1333</v>
      </c>
      <c r="C2653" s="6">
        <v>5123871944.3500004</v>
      </c>
    </row>
    <row r="2654" spans="1:3" ht="25.5">
      <c r="A2654" t="str">
        <f t="shared" si="42"/>
        <v>4.6.4.0.1.00.00 - Ganhos com Desincorporação de Passivos - 
 Consolidação</v>
      </c>
      <c r="B2654" s="3" t="s">
        <v>1334</v>
      </c>
      <c r="C2654" s="4">
        <v>5123303922.4399996</v>
      </c>
    </row>
    <row r="2655" spans="1:3">
      <c r="A2655" t="str">
        <f t="shared" si="42"/>
        <v>4.9.0.0.0.00.00 - Outras Variações Patrimoniais Aumentativas</v>
      </c>
      <c r="B2655" s="5" t="s">
        <v>1335</v>
      </c>
      <c r="C2655" s="6">
        <v>113377285582.28999</v>
      </c>
    </row>
    <row r="2656" spans="1:3">
      <c r="A2656" t="str">
        <f t="shared" si="42"/>
        <v>4.9.1.0.0.00.00 - Variação Patrimonial Aumentativa a Classificar</v>
      </c>
      <c r="B2656" s="3" t="s">
        <v>1336</v>
      </c>
      <c r="C2656" s="4">
        <v>3149070575.5999999</v>
      </c>
    </row>
    <row r="2657" spans="1:3" ht="25.5">
      <c r="A2657" t="str">
        <f t="shared" si="42"/>
        <v>4.9.1.0.1.00.00 - Variação Patrimonial Aumentativa a Classificar - 
 Consolidação</v>
      </c>
      <c r="B2657" s="5" t="s">
        <v>1337</v>
      </c>
      <c r="C2657" s="6">
        <v>3141978844.8200002</v>
      </c>
    </row>
    <row r="2658" spans="1:3">
      <c r="A2658" t="str">
        <f t="shared" si="42"/>
        <v>4.9.2.0.0.00.00 - Resultado Positivo de Participações</v>
      </c>
      <c r="B2658" s="3" t="s">
        <v>1338</v>
      </c>
      <c r="C2658" s="4">
        <v>132582892</v>
      </c>
    </row>
    <row r="2659" spans="1:3">
      <c r="A2659" t="str">
        <f t="shared" si="42"/>
        <v>4.9.2.1.0.00.00 - Resultado Positivo de Equivalência Patrimonial</v>
      </c>
      <c r="B2659" s="5" t="s">
        <v>1339</v>
      </c>
      <c r="C2659" s="6">
        <v>104645732.3</v>
      </c>
    </row>
    <row r="2660" spans="1:3" ht="38.25">
      <c r="A2660" t="str">
        <f t="shared" si="42"/>
        <v>4.9.2.1.1.00.00 - Resultado Positivo de Equivalência Patrimonial - 
 Consolidação</v>
      </c>
      <c r="B2660" s="3" t="s">
        <v>1340</v>
      </c>
      <c r="C2660" s="4">
        <v>96803562.629999995</v>
      </c>
    </row>
    <row r="2661" spans="1:3" ht="38.25">
      <c r="A2661" t="str">
        <f t="shared" si="42"/>
        <v>4.9.2.1.2.00.00 - Resultado Positivo de Equivalência Patrimonial - 
 Intra OFSS</v>
      </c>
      <c r="B2661" s="5" t="s">
        <v>1341</v>
      </c>
      <c r="C2661" s="6">
        <v>5706955.1399999997</v>
      </c>
    </row>
    <row r="2662" spans="1:3" ht="38.25">
      <c r="A2662" t="str">
        <f t="shared" si="42"/>
        <v>4.9.2.1.3.00.00 - Resultado Positivo de Equivalência Patrimonial - 
 Inter OFSS - União</v>
      </c>
      <c r="B2662" s="3" t="s">
        <v>1342</v>
      </c>
      <c r="C2662" s="4">
        <v>230469.42</v>
      </c>
    </row>
    <row r="2663" spans="1:3" ht="38.25">
      <c r="A2663" t="str">
        <f t="shared" si="42"/>
        <v>4.9.2.1.4.00.00 - Resultado Positivo de Equivalência Patrimonial - 
 Inter OFSS - Estado</v>
      </c>
      <c r="B2663" s="5" t="s">
        <v>1343</v>
      </c>
      <c r="C2663" s="6"/>
    </row>
    <row r="2664" spans="1:3" ht="38.25">
      <c r="A2664" t="str">
        <f t="shared" si="42"/>
        <v>4.9.2.1.5.00.00 - Resultado Positivo de Equivalência Patrimonial - 
 Inter OFSS - Município</v>
      </c>
      <c r="B2664" s="3" t="s">
        <v>1344</v>
      </c>
      <c r="C2664" s="4">
        <v>1904745.11</v>
      </c>
    </row>
    <row r="2665" spans="1:3" ht="25.5">
      <c r="A2665" t="str">
        <f t="shared" si="42"/>
        <v>4.9.2.2.0.00.00 - Dividendos e Rendimentos de Outros Investimentos</v>
      </c>
      <c r="B2665" s="5" t="s">
        <v>1345</v>
      </c>
      <c r="C2665" s="6">
        <v>27937159.699999999</v>
      </c>
    </row>
    <row r="2666" spans="1:3" ht="38.25">
      <c r="A2666" t="str">
        <f t="shared" si="42"/>
        <v>4.9.2.2.1.00.00 - Dividendos e Rendimentos de Outros Investimentos - 
 Consolidação</v>
      </c>
      <c r="B2666" s="3" t="s">
        <v>1346</v>
      </c>
      <c r="C2666" s="4">
        <v>27930374.719999999</v>
      </c>
    </row>
    <row r="2667" spans="1:3">
      <c r="A2667" t="str">
        <f t="shared" si="42"/>
        <v>4.9.7.0.0.00.00 - Reversão de Provisões e Ajustes de Perdas</v>
      </c>
      <c r="B2667" s="5" t="s">
        <v>1347</v>
      </c>
      <c r="C2667" s="6">
        <v>63104798736.709999</v>
      </c>
    </row>
    <row r="2668" spans="1:3">
      <c r="A2668" t="str">
        <f t="shared" si="42"/>
        <v>4.9.7.1.0.00.00 - Reversão de Provisões</v>
      </c>
      <c r="B2668" s="3" t="s">
        <v>1348</v>
      </c>
      <c r="C2668" s="4">
        <v>26659775041.950001</v>
      </c>
    </row>
    <row r="2669" spans="1:3">
      <c r="A2669" t="str">
        <f t="shared" si="42"/>
        <v>4.9.7.1.1.00.00 - Reversão de Provisões – Consolidação</v>
      </c>
      <c r="B2669" s="5" t="s">
        <v>1349</v>
      </c>
      <c r="C2669" s="6">
        <v>24713318063.599998</v>
      </c>
    </row>
    <row r="2670" spans="1:3">
      <c r="A2670" t="str">
        <f t="shared" si="42"/>
        <v>4.9.7.1.3.00.00 - Reversão de Provisões – Inter OFSS - União</v>
      </c>
      <c r="B2670" s="3" t="s">
        <v>1350</v>
      </c>
      <c r="C2670" s="4">
        <v>1454981431.1800001</v>
      </c>
    </row>
    <row r="2671" spans="1:3" ht="25.5">
      <c r="A2671" t="str">
        <f t="shared" ref="A2671:A2715" si="43">TRIM(B2671)</f>
        <v>4.9.7.1.4.00.00 - Reversão de Provisões – Inter OFSS - Estados</v>
      </c>
      <c r="B2671" s="5" t="s">
        <v>1351</v>
      </c>
      <c r="C2671" s="6">
        <v>177777.68</v>
      </c>
    </row>
    <row r="2672" spans="1:3" ht="25.5">
      <c r="A2672" t="str">
        <f t="shared" si="43"/>
        <v>4.9.7.1.5.00.00 - Reversão de Provisões – Inter OFSS - Municípios</v>
      </c>
      <c r="B2672" s="3" t="s">
        <v>1352</v>
      </c>
      <c r="C2672" s="4">
        <v>491297274.49000001</v>
      </c>
    </row>
    <row r="2673" spans="1:3">
      <c r="A2673" t="str">
        <f t="shared" si="43"/>
        <v>4.9.7.2.0.00.00 - Reversão de Ajustes de Perdas</v>
      </c>
      <c r="B2673" s="5" t="s">
        <v>1353</v>
      </c>
      <c r="C2673" s="6">
        <v>36445023694.760002</v>
      </c>
    </row>
    <row r="2674" spans="1:3" ht="25.5">
      <c r="A2674" t="str">
        <f t="shared" si="43"/>
        <v>4.9.7.2.1.00.00 - Reversão de Ajustes de Perdas – Consolidação</v>
      </c>
      <c r="B2674" s="3" t="s">
        <v>1354</v>
      </c>
      <c r="C2674" s="4">
        <v>36228439017.360001</v>
      </c>
    </row>
    <row r="2675" spans="1:3">
      <c r="A2675" t="str">
        <f t="shared" si="43"/>
        <v>4.9.7.2.2.00.00 - Reversão de Ajustes de Perdas - Intra OFSS</v>
      </c>
      <c r="B2675" s="5" t="s">
        <v>1355</v>
      </c>
      <c r="C2675" s="6">
        <v>172154129.34</v>
      </c>
    </row>
    <row r="2676" spans="1:3" ht="25.5">
      <c r="A2676" t="str">
        <f t="shared" si="43"/>
        <v>4.9.7.2.3.00.00 - Reversão de Ajustes de Perdas –Inter OFSS – União</v>
      </c>
      <c r="B2676" s="3" t="s">
        <v>1356</v>
      </c>
      <c r="C2676" s="4">
        <v>6170.95</v>
      </c>
    </row>
    <row r="2677" spans="1:3" ht="25.5">
      <c r="A2677" t="str">
        <f t="shared" si="43"/>
        <v>4.9.7.2.4.00.00 - Reversão de Ajustes de Perdas –Inter OFSS – Estado</v>
      </c>
      <c r="B2677" s="5" t="s">
        <v>1357</v>
      </c>
      <c r="C2677" s="6"/>
    </row>
    <row r="2678" spans="1:3" ht="25.5">
      <c r="A2678" t="str">
        <f t="shared" si="43"/>
        <v>4.9.7.2.5.00.00 - Reversão de Ajustes de Perdas –Inter OFSS - 
 Município</v>
      </c>
      <c r="B2678" s="3" t="s">
        <v>1358</v>
      </c>
      <c r="C2678" s="4">
        <v>40965990.630000003</v>
      </c>
    </row>
    <row r="2679" spans="1:3">
      <c r="A2679" t="str">
        <f t="shared" si="43"/>
        <v>4.9.9.0.0.00.00 - Diversas Variações Patrimoniais Aumentativas</v>
      </c>
      <c r="B2679" s="5" t="s">
        <v>1359</v>
      </c>
      <c r="C2679" s="6">
        <v>46990833377.980003</v>
      </c>
    </row>
    <row r="2680" spans="1:3">
      <c r="A2680" t="str">
        <f t="shared" si="43"/>
        <v>4.9.9.1.0.00.00 - Compensação Financeira entre RGPS/RPPS</v>
      </c>
      <c r="B2680" s="3" t="s">
        <v>1360</v>
      </c>
      <c r="C2680" s="4">
        <v>987035132.45000005</v>
      </c>
    </row>
    <row r="2681" spans="1:3" ht="38.25">
      <c r="A2681" t="str">
        <f t="shared" si="43"/>
        <v>4.9.9.1.2.00.00 - Compensação Financeira entre RGPS/RPPS - Intra 
 OFSS</v>
      </c>
      <c r="B2681" s="5" t="s">
        <v>1361</v>
      </c>
      <c r="C2681" s="6">
        <v>258230904.75999999</v>
      </c>
    </row>
    <row r="2682" spans="1:3" ht="38.25">
      <c r="A2682" t="str">
        <f t="shared" si="43"/>
        <v>4.9.9.1.3.00.00 - Compensação Financeira entre RGPS/RPPS - Inter 
 OFSS - União</v>
      </c>
      <c r="B2682" s="3" t="s">
        <v>1362</v>
      </c>
      <c r="C2682" s="4">
        <v>542266059.45000005</v>
      </c>
    </row>
    <row r="2683" spans="1:3" ht="38.25">
      <c r="A2683" t="str">
        <f t="shared" si="43"/>
        <v>4.9.9.1.4.00.00 - Compensação Financeira entre RGPS/RPPS - Inter 
 OFSS - Estado</v>
      </c>
      <c r="B2683" s="5" t="s">
        <v>1363</v>
      </c>
      <c r="C2683" s="6">
        <v>961791.38</v>
      </c>
    </row>
    <row r="2684" spans="1:3" ht="38.25">
      <c r="A2684" t="str">
        <f t="shared" si="43"/>
        <v>4.9.9.1.5.00.00 - Compensação Financeira entre RGPS/RPPS - Inter 
 OFSS - Município</v>
      </c>
      <c r="B2684" s="3" t="s">
        <v>1364</v>
      </c>
      <c r="C2684" s="4">
        <v>163172738.49000001</v>
      </c>
    </row>
    <row r="2685" spans="1:3" ht="25.5">
      <c r="A2685" t="str">
        <f t="shared" si="43"/>
        <v>4.9.9.2.0.00.00 - Compensação Financeira entre Regimes Próprios</v>
      </c>
      <c r="B2685" s="5" t="s">
        <v>1365</v>
      </c>
      <c r="C2685" s="6">
        <v>52098236.32</v>
      </c>
    </row>
    <row r="2686" spans="1:3" ht="38.25">
      <c r="A2686" t="str">
        <f t="shared" si="43"/>
        <v>4.9.9.2.3.00.00 - Compensação Financeira entre Regimes Próprios - 
 Inter OFSS - União</v>
      </c>
      <c r="B2686" s="3" t="s">
        <v>1366</v>
      </c>
      <c r="C2686" s="4">
        <v>3781228.47</v>
      </c>
    </row>
    <row r="2687" spans="1:3" ht="38.25">
      <c r="A2687" t="str">
        <f t="shared" si="43"/>
        <v>4.9.9.2.4.00.00 - Compensação Financeira entre Regimes Próprios - 
 Inter OFSS - Estado</v>
      </c>
      <c r="B2687" s="5" t="s">
        <v>1367</v>
      </c>
      <c r="C2687" s="6">
        <v>4186.22</v>
      </c>
    </row>
    <row r="2688" spans="1:3" ht="38.25">
      <c r="A2688" t="str">
        <f t="shared" si="43"/>
        <v>4.9.9.2.5.00.00 - Compensação Financeira entre Regimes Próprios - 
 Inter OFSS - Município</v>
      </c>
      <c r="B2688" s="3" t="s">
        <v>1368</v>
      </c>
      <c r="C2688" s="4">
        <v>48312821.630000003</v>
      </c>
    </row>
    <row r="2689" spans="1:3" ht="25.5">
      <c r="A2689" t="str">
        <f t="shared" si="43"/>
        <v>4.9.9.3.0.00.00 - Variação Patrimonial Aumentativa com Bonificações</v>
      </c>
      <c r="B2689" s="5" t="s">
        <v>1369</v>
      </c>
      <c r="C2689" s="6">
        <v>192486696.31999999</v>
      </c>
    </row>
    <row r="2690" spans="1:3" ht="38.25">
      <c r="A2690" t="str">
        <f t="shared" si="43"/>
        <v>4.9.9.3.1.00.00 - Variação Patrimonial Aumentativa com Bonificações 
 - Consolidação</v>
      </c>
      <c r="B2690" s="3" t="s">
        <v>1370</v>
      </c>
      <c r="C2690" s="4">
        <v>192630619.22</v>
      </c>
    </row>
    <row r="2691" spans="1:3">
      <c r="A2691" t="str">
        <f t="shared" si="43"/>
        <v>4.9.9.4.0.00.00 - Amortização de Deságio em Investimentos</v>
      </c>
      <c r="B2691" s="5" t="s">
        <v>1371</v>
      </c>
      <c r="C2691" s="6">
        <v>153168661.34</v>
      </c>
    </row>
    <row r="2692" spans="1:3" ht="25.5">
      <c r="A2692" t="str">
        <f t="shared" si="43"/>
        <v>4.9.9.4.1.00.00 - Amortização de Deságio em Investimentos - 
 Consolidação</v>
      </c>
      <c r="B2692" s="3" t="s">
        <v>1372</v>
      </c>
      <c r="C2692" s="4">
        <v>149856667.36000001</v>
      </c>
    </row>
    <row r="2693" spans="1:3" ht="38.25">
      <c r="A2693" t="str">
        <f t="shared" si="43"/>
        <v>4.9.9.4.2.00.00 - Amortização de Deságio em Investimentos - Intra 
 OFSS</v>
      </c>
      <c r="B2693" s="5" t="s">
        <v>1373</v>
      </c>
      <c r="C2693" s="6">
        <v>20205.57</v>
      </c>
    </row>
    <row r="2694" spans="1:3" ht="38.25">
      <c r="A2694" t="str">
        <f t="shared" si="43"/>
        <v>4.9.9.4.3.00.00 - Amortização de Deságio em Investimentos - Inter 
 OFSS - União</v>
      </c>
      <c r="B2694" s="3" t="s">
        <v>1374</v>
      </c>
      <c r="C2694" s="4"/>
    </row>
    <row r="2695" spans="1:3" ht="38.25">
      <c r="A2695" t="str">
        <f t="shared" si="43"/>
        <v>4.9.9.4.4.00.00 - Amortização de Deságio em Investimentos - Inter 
 OFSS - Estado</v>
      </c>
      <c r="B2695" s="5" t="s">
        <v>1375</v>
      </c>
      <c r="C2695" s="6"/>
    </row>
    <row r="2696" spans="1:3" ht="38.25">
      <c r="A2696" t="str">
        <f t="shared" si="43"/>
        <v>4.9.9.4.5.00.00 - Amortização de Deságio em Investimentos - Inter 
 OFSS - Município</v>
      </c>
      <c r="B2696" s="3" t="s">
        <v>1376</v>
      </c>
      <c r="C2696" s="4">
        <v>1574694.36</v>
      </c>
    </row>
    <row r="2697" spans="1:3">
      <c r="A2697" t="str">
        <f t="shared" si="43"/>
        <v>4.9.9.5.0.00.00 - Multas Administrativas</v>
      </c>
      <c r="B2697" s="5" t="s">
        <v>1377</v>
      </c>
      <c r="C2697" s="6">
        <v>2514737310.7199998</v>
      </c>
    </row>
    <row r="2698" spans="1:3">
      <c r="A2698" t="str">
        <f t="shared" si="43"/>
        <v>4.9.9.5.1.00.00 - Multas Administrativas - Consolidação</v>
      </c>
      <c r="B2698" s="3" t="s">
        <v>1378</v>
      </c>
      <c r="C2698" s="4">
        <v>2514715779.5</v>
      </c>
    </row>
    <row r="2699" spans="1:3">
      <c r="A2699" t="str">
        <f t="shared" si="43"/>
        <v>4.9.9.6.0.00.00 - Indenizações</v>
      </c>
      <c r="B2699" s="5" t="s">
        <v>1379</v>
      </c>
      <c r="C2699" s="6">
        <v>933085693.21000004</v>
      </c>
    </row>
    <row r="2700" spans="1:3">
      <c r="A2700" t="str">
        <f t="shared" si="43"/>
        <v>4.9.9.6.1.00.00 - Indenizações - Consolidação</v>
      </c>
      <c r="B2700" s="3" t="s">
        <v>1380</v>
      </c>
      <c r="C2700" s="4">
        <v>933071436.94000006</v>
      </c>
    </row>
    <row r="2701" spans="1:3">
      <c r="A2701" t="str">
        <f t="shared" si="43"/>
        <v>4.9.9.7.0.00.00 - VPA Decorrente Alienação Bens Apreendidos</v>
      </c>
      <c r="B2701" s="5" t="s">
        <v>1381</v>
      </c>
      <c r="C2701" s="6">
        <v>78613445.760000005</v>
      </c>
    </row>
    <row r="2702" spans="1:3" ht="38.25">
      <c r="A2702" t="str">
        <f t="shared" si="43"/>
        <v>4.9.9.7.1.00.00 - VPA Decorrente Alienação Bens Apreendidos - 
 Consolidação</v>
      </c>
      <c r="B2702" s="3" t="s">
        <v>1382</v>
      </c>
      <c r="C2702" s="4">
        <v>78613445.760000005</v>
      </c>
    </row>
    <row r="2703" spans="1:3" ht="38.25">
      <c r="A2703" t="str">
        <f t="shared" si="43"/>
        <v>4.9.9.9.0.00.00 - Variações Patrimoniais Aumentativas Decorrentes de 
 Fatos Geradores Diversos</v>
      </c>
      <c r="B2703" s="5" t="s">
        <v>1383</v>
      </c>
      <c r="C2703" s="6">
        <v>42076796037.400002</v>
      </c>
    </row>
    <row r="2704" spans="1:3" ht="38.25">
      <c r="A2704" t="str">
        <f t="shared" si="43"/>
        <v>4.9.9.9.1.00.00 - Variações Patrimoniais Aumentativas Decorrentes de 
 Fatos Geradores Diversos - Consolidação</v>
      </c>
      <c r="B2704" s="3" t="s">
        <v>1384</v>
      </c>
      <c r="C2704" s="4">
        <v>42075813823.889999</v>
      </c>
    </row>
    <row r="2705" spans="1:3">
      <c r="B2705" s="5" t="s">
        <v>1385</v>
      </c>
      <c r="C2705" s="10"/>
    </row>
    <row r="2706" spans="1:3">
      <c r="B2706" s="3" t="s">
        <v>1386</v>
      </c>
      <c r="C2706" s="9"/>
    </row>
    <row r="2707" spans="1:3">
      <c r="A2707" t="str">
        <f t="shared" si="43"/>
        <v>Resultado Patrimonial do Período</v>
      </c>
      <c r="B2707" s="5" t="s">
        <v>1387</v>
      </c>
      <c r="C2707" s="6">
        <v>51678623903.589996</v>
      </c>
    </row>
    <row r="2708" spans="1:3">
      <c r="A2708" t="str">
        <f t="shared" si="43"/>
        <v>Ajuste Metodológico do Período</v>
      </c>
      <c r="B2708" s="3" t="s">
        <v>1388</v>
      </c>
      <c r="C2708" s="4">
        <v>-54638742229.699997</v>
      </c>
    </row>
    <row r="2709" spans="1:3">
      <c r="A2709" t="str">
        <f t="shared" si="43"/>
        <v>Resultado Ajustado do Período</v>
      </c>
      <c r="B2709" s="5" t="s">
        <v>1389</v>
      </c>
      <c r="C2709" s="6">
        <v>-2960118326.1100001</v>
      </c>
    </row>
    <row r="2710" spans="1:3">
      <c r="A2710" t="str">
        <f t="shared" si="43"/>
        <v>Variações Patrimoniais Qualitativas</v>
      </c>
      <c r="B2710" s="3" t="s">
        <v>1390</v>
      </c>
      <c r="C2710" s="9"/>
    </row>
    <row r="2711" spans="1:3">
      <c r="A2711" t="str">
        <f t="shared" si="43"/>
        <v>Variações Patrimoniais Qualitativas</v>
      </c>
      <c r="B2711" s="5" t="s">
        <v>1391</v>
      </c>
      <c r="C2711" s="10"/>
    </row>
    <row r="2712" spans="1:3">
      <c r="A2712" t="str">
        <f t="shared" si="43"/>
        <v>Incorporação de Ativos</v>
      </c>
      <c r="B2712" s="3" t="s">
        <v>1392</v>
      </c>
      <c r="C2712" s="4">
        <v>35276657132.010002</v>
      </c>
    </row>
    <row r="2713" spans="1:3">
      <c r="A2713" t="str">
        <f t="shared" si="43"/>
        <v>Desincorporação de Passivos</v>
      </c>
      <c r="B2713" s="5" t="s">
        <v>1393</v>
      </c>
      <c r="C2713" s="6">
        <v>6337099976.9499998</v>
      </c>
    </row>
    <row r="2714" spans="1:3">
      <c r="A2714" t="str">
        <f t="shared" si="43"/>
        <v>Incorporação de Passivos</v>
      </c>
      <c r="B2714" s="3" t="s">
        <v>1394</v>
      </c>
      <c r="C2714" s="4">
        <v>79112859408.339996</v>
      </c>
    </row>
    <row r="2715" spans="1:3">
      <c r="A2715" t="str">
        <f t="shared" si="43"/>
        <v>Desincorporação de Ativos</v>
      </c>
      <c r="B2715" s="5" t="s">
        <v>1395</v>
      </c>
      <c r="C2715" s="6">
        <v>5958423513.7799997</v>
      </c>
    </row>
    <row r="2717" spans="1:3">
      <c r="C2717" s="1"/>
    </row>
    <row r="2718" spans="1:3">
      <c r="C2718" s="1"/>
    </row>
    <row r="2719" spans="1:3">
      <c r="C2719" s="1"/>
    </row>
    <row r="2720" spans="1:3">
      <c r="B2720" s="87" t="s">
        <v>1396</v>
      </c>
      <c r="C2720" s="87"/>
    </row>
    <row r="2721" spans="1:3">
      <c r="A2721" s="2"/>
      <c r="B2721" s="2" t="s">
        <v>31</v>
      </c>
      <c r="C2721" s="2" t="s">
        <v>704</v>
      </c>
    </row>
    <row r="2722" spans="1:3">
      <c r="A2722" t="str">
        <f>TRIM(B2722)</f>
        <v>3.0.0.0.0.00.00 - Variação Patrimonial Diminutiva</v>
      </c>
      <c r="B2722" s="3" t="s">
        <v>707</v>
      </c>
      <c r="C2722" s="4">
        <v>1734407647440.1001</v>
      </c>
    </row>
    <row r="2723" spans="1:3">
      <c r="A2723" t="str">
        <f t="shared" ref="A2723:A2786" si="44">TRIM(B2723)</f>
        <v>3.1.0.0.0.00.00 - Pessoal e Encargos</v>
      </c>
      <c r="B2723" s="5" t="s">
        <v>708</v>
      </c>
      <c r="C2723" s="6">
        <v>246173370251.82999</v>
      </c>
    </row>
    <row r="2724" spans="1:3">
      <c r="A2724" t="str">
        <f t="shared" si="44"/>
        <v>3.1.1.0.0.00.00 - Remuneração a Pessoal</v>
      </c>
      <c r="B2724" s="3" t="s">
        <v>709</v>
      </c>
      <c r="C2724" s="4">
        <v>178105358145.97</v>
      </c>
    </row>
    <row r="2725" spans="1:3" ht="38.25">
      <c r="A2725" t="str">
        <f t="shared" si="44"/>
        <v>3.1.1.1.0.00.00 - Remuneração a Pessoal Ativo Civil – Abrangidos pelo 
 RPPS</v>
      </c>
      <c r="B2725" s="5" t="s">
        <v>710</v>
      </c>
      <c r="C2725" s="6">
        <v>143728385652.72</v>
      </c>
    </row>
    <row r="2726" spans="1:3" ht="38.25">
      <c r="A2726" t="str">
        <f t="shared" si="44"/>
        <v>3.1.1.1.1.00.00 - Remuneração a Pessoal Ativo Civil – Abrangidos 
 pelo RPPS - Consolidação</v>
      </c>
      <c r="B2726" s="3" t="s">
        <v>711</v>
      </c>
      <c r="C2726" s="4">
        <v>143728385652.72</v>
      </c>
    </row>
    <row r="2727" spans="1:3" ht="38.25">
      <c r="A2727" t="str">
        <f t="shared" si="44"/>
        <v>3.1.1.2.0.00.00 - Remuneração a Pessoal Ativo Civil - Abrangidos pelo 
 RGPS</v>
      </c>
      <c r="B2727" s="5" t="s">
        <v>712</v>
      </c>
      <c r="C2727" s="6">
        <v>14046803243.98</v>
      </c>
    </row>
    <row r="2728" spans="1:3" ht="38.25">
      <c r="A2728" t="str">
        <f t="shared" si="44"/>
        <v>3.1.1.2.1.00.00 - Remuneração a Pessoal Ativo Civil - Abrangidos 
 pelo RGPS - Consolidação</v>
      </c>
      <c r="B2728" s="3" t="s">
        <v>713</v>
      </c>
      <c r="C2728" s="4">
        <v>14046803243.98</v>
      </c>
    </row>
    <row r="2729" spans="1:3" ht="38.25">
      <c r="A2729" t="str">
        <f t="shared" si="44"/>
        <v>3.1.1.3.0.00.00 - Remuneração a Pessoal Ativo Militar - Abrangidos 
 pelo RPPS</v>
      </c>
      <c r="B2729" s="5" t="s">
        <v>714</v>
      </c>
      <c r="C2729" s="6">
        <v>20330169249.27</v>
      </c>
    </row>
    <row r="2730" spans="1:3" ht="38.25">
      <c r="A2730" t="str">
        <f t="shared" si="44"/>
        <v>3.1.1.3.1.00.00 - Remuneração a Pessoal Ativo Militar - Abrangidos 
 pelo RPPS - Consolidação</v>
      </c>
      <c r="B2730" s="3" t="s">
        <v>715</v>
      </c>
      <c r="C2730" s="4">
        <v>20330169249.27</v>
      </c>
    </row>
    <row r="2731" spans="1:3">
      <c r="A2731" t="str">
        <f t="shared" si="44"/>
        <v>3.1.2.0.0.00.00 - Encargos Patronais</v>
      </c>
      <c r="B2731" s="5" t="s">
        <v>716</v>
      </c>
      <c r="C2731" s="6">
        <v>55869654884.790001</v>
      </c>
    </row>
    <row r="2732" spans="1:3">
      <c r="A2732" t="str">
        <f t="shared" si="44"/>
        <v>3.1.2.1.0.00.00 - Encargos Patronais - RPPS</v>
      </c>
      <c r="B2732" s="3" t="s">
        <v>717</v>
      </c>
      <c r="C2732" s="4">
        <v>42754626527.989998</v>
      </c>
    </row>
    <row r="2733" spans="1:3">
      <c r="A2733" t="str">
        <f t="shared" si="44"/>
        <v>3.1.2.1.2.00.00 - Encargos Patronais - RPPS - Intra OFSS</v>
      </c>
      <c r="B2733" s="5" t="s">
        <v>718</v>
      </c>
      <c r="C2733" s="6">
        <v>42754626527.989998</v>
      </c>
    </row>
    <row r="2734" spans="1:3">
      <c r="A2734" t="str">
        <f t="shared" si="44"/>
        <v>3.1.2.2.0.00.00 - Encargos Patronais - RGPS</v>
      </c>
      <c r="B2734" s="3" t="s">
        <v>719</v>
      </c>
      <c r="C2734" s="4">
        <v>6346124276.8100004</v>
      </c>
    </row>
    <row r="2735" spans="1:3">
      <c r="A2735" t="str">
        <f t="shared" si="44"/>
        <v>3.1.2.2.1.00.00 - Encargos Patronais - RGPS - Consolidação</v>
      </c>
      <c r="B2735" s="5" t="s">
        <v>720</v>
      </c>
      <c r="C2735" s="6">
        <v>3844627697.21</v>
      </c>
    </row>
    <row r="2736" spans="1:3">
      <c r="A2736" t="str">
        <f t="shared" si="44"/>
        <v>3.1.2.2.2.00.00 - Encargos Patronais - RGPS - Intra OFSS</v>
      </c>
      <c r="B2736" s="3" t="s">
        <v>721</v>
      </c>
      <c r="C2736" s="4">
        <v>116823136.19</v>
      </c>
    </row>
    <row r="2737" spans="1:3" ht="25.5">
      <c r="A2737" t="str">
        <f t="shared" si="44"/>
        <v>3.1.2.2.3.00.00 - Encargos Patronais - RGPS - Inter OFSS - União</v>
      </c>
      <c r="B2737" s="5" t="s">
        <v>722</v>
      </c>
      <c r="C2737" s="6">
        <v>2384172014.71</v>
      </c>
    </row>
    <row r="2738" spans="1:3" ht="25.5">
      <c r="A2738" t="str">
        <f t="shared" si="44"/>
        <v>3.1.2.2.4.00.00 - Encargos Patronais - RGPS - Inter OFSS - Estado</v>
      </c>
      <c r="B2738" s="3" t="s">
        <v>723</v>
      </c>
      <c r="C2738" s="4">
        <v>20443.64</v>
      </c>
    </row>
    <row r="2739" spans="1:3" ht="25.5">
      <c r="A2739" t="str">
        <f t="shared" si="44"/>
        <v>3.1.2.2.5.00.00 - Encargos Patronais - RGPS - Inter OFSS - Município</v>
      </c>
      <c r="B2739" s="5" t="s">
        <v>724</v>
      </c>
      <c r="C2739" s="6">
        <v>480985.06</v>
      </c>
    </row>
    <row r="2740" spans="1:3">
      <c r="A2740" t="str">
        <f t="shared" si="44"/>
        <v>3.1.2.3.0.00.00 - Encargos Patronais - FGTS</v>
      </c>
      <c r="B2740" s="3" t="s">
        <v>725</v>
      </c>
      <c r="C2740" s="4">
        <v>816760151.30999994</v>
      </c>
    </row>
    <row r="2741" spans="1:3">
      <c r="A2741" t="str">
        <f t="shared" si="44"/>
        <v>3.1.2.3.1.00.00 - Encargos Patronais - FGTS - Consolidação</v>
      </c>
      <c r="B2741" s="5" t="s">
        <v>726</v>
      </c>
      <c r="C2741" s="6">
        <v>816760151.30999994</v>
      </c>
    </row>
    <row r="2742" spans="1:3">
      <c r="A2742" t="str">
        <f t="shared" si="44"/>
        <v>3.1.2.4.0.00.00 - Contribuições Sociais Gerais</v>
      </c>
      <c r="B2742" s="3" t="s">
        <v>727</v>
      </c>
      <c r="C2742" s="4">
        <v>18991497.649999999</v>
      </c>
    </row>
    <row r="2743" spans="1:3">
      <c r="A2743" t="str">
        <f t="shared" si="44"/>
        <v>3.1.2.4.1.00.00 - Contribuições Sociais Gerais - Consolidação</v>
      </c>
      <c r="B2743" s="5" t="s">
        <v>728</v>
      </c>
      <c r="C2743" s="6">
        <v>18991497.649999999</v>
      </c>
    </row>
    <row r="2744" spans="1:3" ht="25.5">
      <c r="A2744" t="str">
        <f t="shared" si="44"/>
        <v>3.1.2.5.0.00.00 - Contribuições a Entidades Fechadas de Previdência</v>
      </c>
      <c r="B2744" s="3" t="s">
        <v>729</v>
      </c>
      <c r="C2744" s="4">
        <v>160701941.93000001</v>
      </c>
    </row>
    <row r="2745" spans="1:3" ht="38.25">
      <c r="A2745" t="str">
        <f t="shared" si="44"/>
        <v>3.1.2.5.1.00.00 - Contribuições a Entidades Fechadas de Previdência 
 - Consolidação</v>
      </c>
      <c r="B2745" s="5" t="s">
        <v>730</v>
      </c>
      <c r="C2745" s="6">
        <v>160701941.93000001</v>
      </c>
    </row>
    <row r="2746" spans="1:3">
      <c r="A2746" t="str">
        <f t="shared" si="44"/>
        <v>3.1.2.9.0.00.00 - Outros Encargos Patronais</v>
      </c>
      <c r="B2746" s="3" t="s">
        <v>731</v>
      </c>
      <c r="C2746" s="4">
        <v>5772450489.1000004</v>
      </c>
    </row>
    <row r="2747" spans="1:3">
      <c r="A2747" t="str">
        <f t="shared" si="44"/>
        <v>3.1.2.9.1.00.00 - Outros Encargos Patronais - Consolidação</v>
      </c>
      <c r="B2747" s="5" t="s">
        <v>732</v>
      </c>
      <c r="C2747" s="6">
        <v>5568702357.8100004</v>
      </c>
    </row>
    <row r="2748" spans="1:3">
      <c r="A2748" t="str">
        <f t="shared" si="44"/>
        <v>3.1.2.9.2.00.00 - Outros Encargos Patronais - Intra OFSS</v>
      </c>
      <c r="B2748" s="3" t="s">
        <v>733</v>
      </c>
      <c r="C2748" s="4">
        <v>180346813.61000001</v>
      </c>
    </row>
    <row r="2749" spans="1:3" ht="25.5">
      <c r="A2749" t="str">
        <f t="shared" si="44"/>
        <v>3.1.2.9.3.00.00 - Outros Encargos Patronais - Inter OFSS - União</v>
      </c>
      <c r="B2749" s="5" t="s">
        <v>734</v>
      </c>
      <c r="C2749" s="6">
        <v>23383004.579999998</v>
      </c>
    </row>
    <row r="2750" spans="1:3" ht="25.5">
      <c r="A2750" t="str">
        <f t="shared" si="44"/>
        <v>3.1.2.9.4.00.00 - Outros Encargos Patronais - Inter OFSS - Estado</v>
      </c>
      <c r="B2750" s="3" t="s">
        <v>735</v>
      </c>
      <c r="C2750" s="4">
        <v>0</v>
      </c>
    </row>
    <row r="2751" spans="1:3" ht="25.5">
      <c r="A2751" t="str">
        <f t="shared" si="44"/>
        <v>3.1.2.9.5.00.00 - Outros Encargos Patronais - Inter OFSS - Município</v>
      </c>
      <c r="B2751" s="5" t="s">
        <v>736</v>
      </c>
      <c r="C2751" s="6">
        <v>18313.099999999999</v>
      </c>
    </row>
    <row r="2752" spans="1:3">
      <c r="A2752" t="str">
        <f t="shared" si="44"/>
        <v>3.1.3.0.0.00.00 - Benefícios a Pessoal</v>
      </c>
      <c r="B2752" s="3" t="s">
        <v>737</v>
      </c>
      <c r="C2752" s="4">
        <v>7149380248.6099997</v>
      </c>
    </row>
    <row r="2753" spans="1:3">
      <c r="A2753" t="str">
        <f t="shared" si="44"/>
        <v>3.1.3.1.0.00.00 - Benefícios a Pessoal - RPPS</v>
      </c>
      <c r="B2753" s="5" t="s">
        <v>738</v>
      </c>
      <c r="C2753" s="6">
        <v>5192025435.1800003</v>
      </c>
    </row>
    <row r="2754" spans="1:3">
      <c r="A2754" t="str">
        <f t="shared" si="44"/>
        <v>3.1.3.1.1.00.00 - Benefícios a Pessoal - RPPS - Consolidação</v>
      </c>
      <c r="B2754" s="3" t="s">
        <v>739</v>
      </c>
      <c r="C2754" s="4">
        <v>5192025435.1800003</v>
      </c>
    </row>
    <row r="2755" spans="1:3">
      <c r="A2755" t="str">
        <f t="shared" si="44"/>
        <v>3.1.3.2.0.00.00 - Benefícios a Pessoal - RGPS</v>
      </c>
      <c r="B2755" s="5" t="s">
        <v>740</v>
      </c>
      <c r="C2755" s="6">
        <v>432970095.04000002</v>
      </c>
    </row>
    <row r="2756" spans="1:3">
      <c r="A2756" t="str">
        <f t="shared" si="44"/>
        <v>3.1.3.2.1.00.00 - Benefícios a Pessoal - RGPS - Consolidação</v>
      </c>
      <c r="B2756" s="3" t="s">
        <v>741</v>
      </c>
      <c r="C2756" s="4">
        <v>432970095.04000002</v>
      </c>
    </row>
    <row r="2757" spans="1:3">
      <c r="A2757" t="str">
        <f t="shared" si="44"/>
        <v>3.1.3.3.0.00.00 - Benefícios a Pessoal - Militar</v>
      </c>
      <c r="B2757" s="5" t="s">
        <v>742</v>
      </c>
      <c r="C2757" s="6">
        <v>1524384718.3900001</v>
      </c>
    </row>
    <row r="2758" spans="1:3">
      <c r="A2758" t="str">
        <f t="shared" si="44"/>
        <v>3.1.3.3.1.00.00 - Benefícios a Pessoal - Militar - Consolidação</v>
      </c>
      <c r="B2758" s="3" t="s">
        <v>743</v>
      </c>
      <c r="C2758" s="4">
        <v>1524384718.3900001</v>
      </c>
    </row>
    <row r="2759" spans="1:3">
      <c r="A2759" t="str">
        <f t="shared" si="44"/>
        <v>3.1.8.0.0.00.00 - Custo de Pessoal e Encargos</v>
      </c>
      <c r="B2759" s="5" t="s">
        <v>744</v>
      </c>
      <c r="C2759" s="6">
        <v>0</v>
      </c>
    </row>
    <row r="2760" spans="1:3" ht="25.5">
      <c r="A2760" t="str">
        <f t="shared" si="44"/>
        <v>3.1.8.1.0.00.00 - Custo de Mercadorias Vendidas – Pessoal e Encargos</v>
      </c>
      <c r="B2760" s="3" t="s">
        <v>745</v>
      </c>
      <c r="C2760" s="4">
        <v>0</v>
      </c>
    </row>
    <row r="2761" spans="1:3" ht="38.25">
      <c r="A2761" t="str">
        <f t="shared" si="44"/>
        <v>3.1.8.1.1.00.00 - Custo de Mercadorias Vendidas – Pessoal e Encargos 
 - Consolidação</v>
      </c>
      <c r="B2761" s="5" t="s">
        <v>746</v>
      </c>
      <c r="C2761" s="6">
        <v>0</v>
      </c>
    </row>
    <row r="2762" spans="1:3" ht="25.5">
      <c r="A2762" t="str">
        <f t="shared" si="44"/>
        <v>3.1.8.2.0.00.00 - Custo de Produtos Vendidos – Pessoal e Encargos</v>
      </c>
      <c r="B2762" s="3" t="s">
        <v>747</v>
      </c>
      <c r="C2762" s="4">
        <v>0</v>
      </c>
    </row>
    <row r="2763" spans="1:3" ht="38.25">
      <c r="A2763" t="str">
        <f t="shared" si="44"/>
        <v>3.1.8.2.1.00.00 - Custo de Produtos Vendidos – Pessoal e Encargos - 
 Consolidação</v>
      </c>
      <c r="B2763" s="5" t="s">
        <v>748</v>
      </c>
      <c r="C2763" s="6">
        <v>0</v>
      </c>
    </row>
    <row r="2764" spans="1:3" ht="25.5">
      <c r="A2764" t="str">
        <f t="shared" si="44"/>
        <v>3.1.8.3.0.00.00 - Custo de Serviços Prestados – Pessoal e Encargos</v>
      </c>
      <c r="B2764" s="3" t="s">
        <v>749</v>
      </c>
      <c r="C2764" s="4">
        <v>0</v>
      </c>
    </row>
    <row r="2765" spans="1:3" ht="38.25">
      <c r="A2765" t="str">
        <f t="shared" si="44"/>
        <v>3.1.8.3.1.00.00 - Custo de Serviços Prestados – Pessoal e Encargos - 
 Consolidação</v>
      </c>
      <c r="B2765" s="5" t="s">
        <v>750</v>
      </c>
      <c r="C2765" s="6">
        <v>0</v>
      </c>
    </row>
    <row r="2766" spans="1:3" ht="38.25">
      <c r="A2766" t="str">
        <f t="shared" si="44"/>
        <v>3.1.9.0.0.00.00 - Outras Variações Patrimoniais Diminutivas - Pessoal 
 e Encargos</v>
      </c>
      <c r="B2766" s="3" t="s">
        <v>751</v>
      </c>
      <c r="C2766" s="4">
        <v>5048976972.46</v>
      </c>
    </row>
    <row r="2767" spans="1:3">
      <c r="A2767" t="str">
        <f t="shared" si="44"/>
        <v>3.1.9.1.0.00.00 - Indenizações e Restituições Trabalhistas</v>
      </c>
      <c r="B2767" s="5" t="s">
        <v>752</v>
      </c>
      <c r="C2767" s="6">
        <v>2104314277.6800001</v>
      </c>
    </row>
    <row r="2768" spans="1:3" ht="25.5">
      <c r="A2768" t="str">
        <f t="shared" si="44"/>
        <v>3.1.9.1.1.00.00 - Indenizações e Restituições Trabalhistas - 
 Consolidação</v>
      </c>
      <c r="B2768" s="3" t="s">
        <v>753</v>
      </c>
      <c r="C2768" s="4">
        <v>2104314277.6800001</v>
      </c>
    </row>
    <row r="2769" spans="1:3">
      <c r="A2769" t="str">
        <f t="shared" si="44"/>
        <v>3.1.9.2.0.00.00 - Pessoal Requisitado de Outros Órgãos</v>
      </c>
      <c r="B2769" s="5" t="s">
        <v>754</v>
      </c>
      <c r="C2769" s="6">
        <v>327795457.75999999</v>
      </c>
    </row>
    <row r="2770" spans="1:3" ht="25.5">
      <c r="A2770" t="str">
        <f t="shared" si="44"/>
        <v>3.1.9.2.1.00.00 - Pessoal Requisitado de Outros Órgãos - 
 Consolidação</v>
      </c>
      <c r="B2770" s="3" t="s">
        <v>755</v>
      </c>
      <c r="C2770" s="4">
        <v>327795457.75999999</v>
      </c>
    </row>
    <row r="2771" spans="1:3">
      <c r="A2771" t="str">
        <f t="shared" si="44"/>
        <v>3.1.9.9.0.00.00 - Outras VPD de Pessoal e Encargos</v>
      </c>
      <c r="B2771" s="5" t="s">
        <v>756</v>
      </c>
      <c r="C2771" s="6">
        <v>2616867237.02</v>
      </c>
    </row>
    <row r="2772" spans="1:3" ht="25.5">
      <c r="A2772" t="str">
        <f t="shared" si="44"/>
        <v>3.1.9.9.1.00.00 - Outras VPD de Pessoal e Encargos - Consolidação</v>
      </c>
      <c r="B2772" s="3" t="s">
        <v>757</v>
      </c>
      <c r="C2772" s="4">
        <v>2616867237.02</v>
      </c>
    </row>
    <row r="2773" spans="1:3">
      <c r="A2773" t="str">
        <f t="shared" si="44"/>
        <v>3.2.0.0.0.00.00 - Benefícios Previdenciários e Assistenciais</v>
      </c>
      <c r="B2773" s="5" t="s">
        <v>758</v>
      </c>
      <c r="C2773" s="6">
        <v>101880912985.47</v>
      </c>
    </row>
    <row r="2774" spans="1:3">
      <c r="A2774" t="str">
        <f t="shared" si="44"/>
        <v>3.2.1.0.0.00.00 - Aposentadorias e Reformas</v>
      </c>
      <c r="B2774" s="3" t="s">
        <v>759</v>
      </c>
      <c r="C2774" s="4">
        <v>76664038317.580002</v>
      </c>
    </row>
    <row r="2775" spans="1:3">
      <c r="A2775" t="str">
        <f t="shared" si="44"/>
        <v>3.2.1.1.0.00.00 - Aposentadorias - RPPS</v>
      </c>
      <c r="B2775" s="5" t="s">
        <v>760</v>
      </c>
      <c r="C2775" s="6">
        <v>58311158323.769997</v>
      </c>
    </row>
    <row r="2776" spans="1:3">
      <c r="A2776" t="str">
        <f t="shared" si="44"/>
        <v>3.2.1.1.1.00.00 - Aposentadorias - RPPS - Consolidação</v>
      </c>
      <c r="B2776" s="3" t="s">
        <v>761</v>
      </c>
      <c r="C2776" s="4">
        <v>58311158323.769997</v>
      </c>
    </row>
    <row r="2777" spans="1:3">
      <c r="A2777" t="str">
        <f t="shared" si="44"/>
        <v>3.2.1.2.0.00.00 - Aposentadorias - RGPS</v>
      </c>
      <c r="B2777" s="5" t="s">
        <v>762</v>
      </c>
      <c r="C2777" s="6">
        <v>147778134.24000001</v>
      </c>
    </row>
    <row r="2778" spans="1:3">
      <c r="A2778" t="str">
        <f t="shared" si="44"/>
        <v>3.2.1.2.1.00.00 - Aposentadorias - RGPS - Consolidação</v>
      </c>
      <c r="B2778" s="3" t="s">
        <v>763</v>
      </c>
      <c r="C2778" s="4">
        <v>147778134.24000001</v>
      </c>
    </row>
    <row r="2779" spans="1:3">
      <c r="A2779" t="str">
        <f t="shared" si="44"/>
        <v>3.2.1.3.0.00.00 - Reserva Remunerada e Reformas - Militar</v>
      </c>
      <c r="B2779" s="5" t="s">
        <v>764</v>
      </c>
      <c r="C2779" s="6">
        <v>7183613179.2799997</v>
      </c>
    </row>
    <row r="2780" spans="1:3" ht="25.5">
      <c r="A2780" t="str">
        <f t="shared" si="44"/>
        <v>3.2.1.3.1.00.00 - Reserva Remunerada e Reformas - Militar - 
 Consolidação</v>
      </c>
      <c r="B2780" s="3" t="s">
        <v>765</v>
      </c>
      <c r="C2780" s="4">
        <v>7183613179.2799997</v>
      </c>
    </row>
    <row r="2781" spans="1:3">
      <c r="A2781" t="str">
        <f t="shared" si="44"/>
        <v>3.2.1.9.0.00.00 - Outras Aposentadorias</v>
      </c>
      <c r="B2781" s="5" t="s">
        <v>766</v>
      </c>
      <c r="C2781" s="6">
        <v>11021488680.290001</v>
      </c>
    </row>
    <row r="2782" spans="1:3">
      <c r="A2782" t="str">
        <f t="shared" si="44"/>
        <v>3.2.1.9.1.00.00 - Outras Aposentadorias - Consolidação</v>
      </c>
      <c r="B2782" s="3" t="s">
        <v>767</v>
      </c>
      <c r="C2782" s="4">
        <v>11021488680.290001</v>
      </c>
    </row>
    <row r="2783" spans="1:3">
      <c r="A2783" t="str">
        <f t="shared" si="44"/>
        <v>3.2.2.0.0.00.00 - Pensões</v>
      </c>
      <c r="B2783" s="5" t="s">
        <v>768</v>
      </c>
      <c r="C2783" s="6">
        <v>21000839215.310001</v>
      </c>
    </row>
    <row r="2784" spans="1:3">
      <c r="A2784" t="str">
        <f t="shared" si="44"/>
        <v>3.2.2.1.0.00.00 - Pensões - RPPS</v>
      </c>
      <c r="B2784" s="3" t="s">
        <v>769</v>
      </c>
      <c r="C2784" s="4">
        <v>14312103586.059999</v>
      </c>
    </row>
    <row r="2785" spans="1:3">
      <c r="A2785" t="str">
        <f t="shared" si="44"/>
        <v>3.2.2.1.1.00.00 - Pensões - RPPS - Consolidação</v>
      </c>
      <c r="B2785" s="5" t="s">
        <v>770</v>
      </c>
      <c r="C2785" s="6">
        <v>14312103586.059999</v>
      </c>
    </row>
    <row r="2786" spans="1:3">
      <c r="A2786" t="str">
        <f t="shared" si="44"/>
        <v>3.2.2.2.0.00.00 - Pensões - RGPS</v>
      </c>
      <c r="B2786" s="3" t="s">
        <v>771</v>
      </c>
      <c r="C2786" s="4">
        <v>24083799.960000001</v>
      </c>
    </row>
    <row r="2787" spans="1:3">
      <c r="A2787" t="str">
        <f t="shared" ref="A2787:A2850" si="45">TRIM(B2787)</f>
        <v>3.2.2.2.1.00.00 - Pensões - RGPS - Consolidação</v>
      </c>
      <c r="B2787" s="5" t="s">
        <v>772</v>
      </c>
      <c r="C2787" s="6">
        <v>24083799.960000001</v>
      </c>
    </row>
    <row r="2788" spans="1:3">
      <c r="A2788" t="str">
        <f t="shared" si="45"/>
        <v>3.2.2.3.0.00.00 - Pensões - Militar</v>
      </c>
      <c r="B2788" s="3" t="s">
        <v>773</v>
      </c>
      <c r="C2788" s="4">
        <v>3338063974.02</v>
      </c>
    </row>
    <row r="2789" spans="1:3">
      <c r="A2789" t="str">
        <f t="shared" si="45"/>
        <v>3.2.2.3.1.00.00 - Pensões - Militar - Consolidação</v>
      </c>
      <c r="B2789" s="5" t="s">
        <v>774</v>
      </c>
      <c r="C2789" s="6">
        <v>3338063974.02</v>
      </c>
    </row>
    <row r="2790" spans="1:3">
      <c r="A2790" t="str">
        <f t="shared" si="45"/>
        <v>3.2.2.9.0.00.00 - Outras Pensões</v>
      </c>
      <c r="B2790" s="3" t="s">
        <v>775</v>
      </c>
      <c r="C2790" s="4">
        <v>3326587855.27</v>
      </c>
    </row>
    <row r="2791" spans="1:3">
      <c r="A2791" t="str">
        <f t="shared" si="45"/>
        <v>3.2.2.9.1.00.00 - Outras Pensões - Consolidação</v>
      </c>
      <c r="B2791" s="5" t="s">
        <v>776</v>
      </c>
      <c r="C2791" s="6">
        <v>3326587855.27</v>
      </c>
    </row>
    <row r="2792" spans="1:3">
      <c r="A2792" t="str">
        <f t="shared" si="45"/>
        <v>3.2.3.0.0.00.00 - Benefícios de Prestação Continuada</v>
      </c>
      <c r="B2792" s="3" t="s">
        <v>777</v>
      </c>
      <c r="C2792" s="4">
        <v>350539911.83999997</v>
      </c>
    </row>
    <row r="2793" spans="1:3">
      <c r="A2793" t="str">
        <f t="shared" si="45"/>
        <v>3.2.3.1.0.00.00 - Benefícios de Prestação Continuada ao Idoso</v>
      </c>
      <c r="B2793" s="5" t="s">
        <v>778</v>
      </c>
      <c r="C2793" s="6">
        <v>0</v>
      </c>
    </row>
    <row r="2794" spans="1:3" ht="25.5">
      <c r="A2794" t="str">
        <f t="shared" si="45"/>
        <v>3.2.3.1.1.00.00 - Benefícios de Prestação Continuada ao Idoso - 
 Consolidação</v>
      </c>
      <c r="B2794" s="3" t="s">
        <v>779</v>
      </c>
      <c r="C2794" s="4">
        <v>0</v>
      </c>
    </row>
    <row r="2795" spans="1:3" ht="38.25">
      <c r="A2795" t="str">
        <f t="shared" si="45"/>
        <v>3.2.3.2.0.00.00 - Benefícios de Prestação Continuada ao Portador de 
 Deficiência</v>
      </c>
      <c r="B2795" s="5" t="s">
        <v>780</v>
      </c>
      <c r="C2795" s="6">
        <v>0</v>
      </c>
    </row>
    <row r="2796" spans="1:3" ht="38.25">
      <c r="A2796" t="str">
        <f t="shared" si="45"/>
        <v>3.2.3.2.1.00.00 - Benefícios de Prestação Continuada ao Portador de 
 Deficiência - Consolidação</v>
      </c>
      <c r="B2796" s="3" t="s">
        <v>781</v>
      </c>
      <c r="C2796" s="4">
        <v>0</v>
      </c>
    </row>
    <row r="2797" spans="1:3">
      <c r="A2797" t="str">
        <f t="shared" si="45"/>
        <v>3.2.3.9.0.00.00 - Outros Benefícios de Prestação Continuada</v>
      </c>
      <c r="B2797" s="5" t="s">
        <v>782</v>
      </c>
      <c r="C2797" s="6">
        <v>350539911.83999997</v>
      </c>
    </row>
    <row r="2798" spans="1:3" ht="25.5">
      <c r="A2798" t="str">
        <f t="shared" si="45"/>
        <v>3.2.3.9.1.00.00 - Outros Benefícios de Prestação Continuada - 
 Consolidação</v>
      </c>
      <c r="B2798" s="3" t="s">
        <v>783</v>
      </c>
      <c r="C2798" s="4">
        <v>350539911.83999997</v>
      </c>
    </row>
    <row r="2799" spans="1:3">
      <c r="A2799" t="str">
        <f t="shared" si="45"/>
        <v>3.2.4.0.0.00.00 - Benefícios Eventuais</v>
      </c>
      <c r="B2799" s="5" t="s">
        <v>784</v>
      </c>
      <c r="C2799" s="6">
        <v>774340427.26999998</v>
      </c>
    </row>
    <row r="2800" spans="1:3">
      <c r="A2800" t="str">
        <f t="shared" si="45"/>
        <v>3.2.4.1.0.00.00 - Auxílio por Natalidade</v>
      </c>
      <c r="B2800" s="3" t="s">
        <v>785</v>
      </c>
      <c r="C2800" s="4">
        <v>2384550.02</v>
      </c>
    </row>
    <row r="2801" spans="1:3">
      <c r="A2801" t="str">
        <f t="shared" si="45"/>
        <v>3.2.4.1.1.00.00 - Auxílio por Natalidade - Consolidação</v>
      </c>
      <c r="B2801" s="5" t="s">
        <v>786</v>
      </c>
      <c r="C2801" s="6">
        <v>2384550.02</v>
      </c>
    </row>
    <row r="2802" spans="1:3">
      <c r="A2802" t="str">
        <f t="shared" si="45"/>
        <v>3.2.4.2.0.00.00 - Auxílio por Morte</v>
      </c>
      <c r="B2802" s="3" t="s">
        <v>787</v>
      </c>
      <c r="C2802" s="4">
        <v>2444845.7000000002</v>
      </c>
    </row>
    <row r="2803" spans="1:3">
      <c r="A2803" t="str">
        <f t="shared" si="45"/>
        <v>3.2.4.2.1.00.00 - Auxílio por Morte - Consolidação</v>
      </c>
      <c r="B2803" s="5" t="s">
        <v>788</v>
      </c>
      <c r="C2803" s="6">
        <v>2444845.7000000002</v>
      </c>
    </row>
    <row r="2804" spans="1:3" ht="25.5">
      <c r="A2804" t="str">
        <f t="shared" si="45"/>
        <v>3.2.4.3.0.00.00 - Benefícios Eventuais por Situações de 
 Vulnerabilidade Temporária</v>
      </c>
      <c r="B2804" s="3" t="s">
        <v>789</v>
      </c>
      <c r="C2804" s="4">
        <v>62565364.840000004</v>
      </c>
    </row>
    <row r="2805" spans="1:3" ht="25.5">
      <c r="A2805" t="str">
        <f t="shared" si="45"/>
        <v>3.2.4.3.1.00.00 - Benefícios Eventuais por Situações de 
 Vulnerabilidade Temporária - Consolidação</v>
      </c>
      <c r="B2805" s="5" t="s">
        <v>790</v>
      </c>
      <c r="C2805" s="6">
        <v>62565364.840000004</v>
      </c>
    </row>
    <row r="2806" spans="1:3" ht="25.5">
      <c r="A2806" t="str">
        <f t="shared" si="45"/>
        <v>3.2.4.4.0.00.00 - Benefícios Eventuais em Caso de Calamidade Pública</v>
      </c>
      <c r="B2806" s="3" t="s">
        <v>791</v>
      </c>
      <c r="C2806" s="4">
        <v>674500</v>
      </c>
    </row>
    <row r="2807" spans="1:3" ht="38.25">
      <c r="A2807" t="str">
        <f t="shared" si="45"/>
        <v>3.2.4.4.1.00.00 - Benefícios Eventuais em Caso de Calamidade Pública 
 - Consolidação</v>
      </c>
      <c r="B2807" s="5" t="s">
        <v>792</v>
      </c>
      <c r="C2807" s="6">
        <v>674500</v>
      </c>
    </row>
    <row r="2808" spans="1:3">
      <c r="A2808" t="str">
        <f t="shared" si="45"/>
        <v>3.2.4.9.0.00.00 - Outros Benefícios Eventuais</v>
      </c>
      <c r="B2808" s="3" t="s">
        <v>793</v>
      </c>
      <c r="C2808" s="4">
        <v>706271166.71000004</v>
      </c>
    </row>
    <row r="2809" spans="1:3">
      <c r="A2809" t="str">
        <f t="shared" si="45"/>
        <v>3.2.4.9.1.00.00 - Outros Benefícios Eventuais - Consolidação</v>
      </c>
      <c r="B2809" s="5" t="s">
        <v>794</v>
      </c>
      <c r="C2809" s="6">
        <v>706271166.71000004</v>
      </c>
    </row>
    <row r="2810" spans="1:3">
      <c r="A2810" t="str">
        <f t="shared" si="45"/>
        <v>3.2.5.0.0.00.00 - Políticas Públicas de Transferência de Renda</v>
      </c>
      <c r="B2810" s="3" t="s">
        <v>795</v>
      </c>
      <c r="C2810" s="4">
        <v>758358900.63999999</v>
      </c>
    </row>
    <row r="2811" spans="1:3" ht="25.5">
      <c r="A2811" t="str">
        <f t="shared" si="45"/>
        <v>3.2.5.0.1.00.00 - Políticas Públicas de Transferência de Renda - 
 Consolidação</v>
      </c>
      <c r="B2811" s="5" t="s">
        <v>796</v>
      </c>
      <c r="C2811" s="6">
        <v>758358900.63999999</v>
      </c>
    </row>
    <row r="2812" spans="1:3">
      <c r="A2812" t="str">
        <f t="shared" si="45"/>
        <v>3.2.9.0.0.00.00 - Outros Benefícios Previdenciários e Assistenciais</v>
      </c>
      <c r="B2812" s="3" t="s">
        <v>797</v>
      </c>
      <c r="C2812" s="4">
        <v>2332796212.8299999</v>
      </c>
    </row>
    <row r="2813" spans="1:3">
      <c r="A2813" t="str">
        <f t="shared" si="45"/>
        <v>3.2.9.1.0.00.00 - Outros Benefícios Previdenciários - RPPS</v>
      </c>
      <c r="B2813" s="5" t="s">
        <v>798</v>
      </c>
      <c r="C2813" s="6">
        <v>117418106.12</v>
      </c>
    </row>
    <row r="2814" spans="1:3" ht="25.5">
      <c r="A2814" t="str">
        <f t="shared" si="45"/>
        <v>3.2.9.1.1.00.00 - Outros Benefícios Previdenciários - RPPS - 
 Consolidação</v>
      </c>
      <c r="B2814" s="3" t="s">
        <v>799</v>
      </c>
      <c r="C2814" s="4">
        <v>117418106.12</v>
      </c>
    </row>
    <row r="2815" spans="1:3">
      <c r="A2815" t="str">
        <f t="shared" si="45"/>
        <v>3.2.9.2.0.00.00 - Outros Benefícios Previdenciários - RGPS</v>
      </c>
      <c r="B2815" s="5" t="s">
        <v>800</v>
      </c>
      <c r="C2815" s="6">
        <v>7619101.0499999998</v>
      </c>
    </row>
    <row r="2816" spans="1:3" ht="25.5">
      <c r="A2816" t="str">
        <f t="shared" si="45"/>
        <v>3.2.9.2.1.00.00 - Outros Benefícios Previdenciários - RGPS - 
 Consolidação</v>
      </c>
      <c r="B2816" s="3" t="s">
        <v>801</v>
      </c>
      <c r="C2816" s="4">
        <v>7619101.0499999998</v>
      </c>
    </row>
    <row r="2817" spans="1:3">
      <c r="A2817" t="str">
        <f t="shared" si="45"/>
        <v>3.2.9.3.0.00.00 - Outros Benefícios Previdenciários - Militar</v>
      </c>
      <c r="B2817" s="5" t="s">
        <v>802</v>
      </c>
      <c r="C2817" s="6">
        <v>578014.05000000005</v>
      </c>
    </row>
    <row r="2818" spans="1:3" ht="25.5">
      <c r="A2818" t="str">
        <f t="shared" si="45"/>
        <v>3.2.9.3.1.00.00 - Outros Benefícios Previdenciários - Militar - 
 Consolidação</v>
      </c>
      <c r="B2818" s="3" t="s">
        <v>803</v>
      </c>
      <c r="C2818" s="4">
        <v>578014.05000000005</v>
      </c>
    </row>
    <row r="2819" spans="1:3" ht="25.5">
      <c r="A2819" t="str">
        <f t="shared" si="45"/>
        <v>3.2.9.9.0.00.00 - Outros Benefícios Previdenciários e Assistenciais</v>
      </c>
      <c r="B2819" s="5" t="s">
        <v>804</v>
      </c>
      <c r="C2819" s="6">
        <v>2207180991.6100001</v>
      </c>
    </row>
    <row r="2820" spans="1:3" ht="38.25">
      <c r="A2820" t="str">
        <f t="shared" si="45"/>
        <v>3.2.9.9.1.00.00 - Outros Benefícios Previdenciários e Assistenciais 
 - Consolidação</v>
      </c>
      <c r="B2820" s="3" t="s">
        <v>805</v>
      </c>
      <c r="C2820" s="4">
        <v>2207180991.6100001</v>
      </c>
    </row>
    <row r="2821" spans="1:3">
      <c r="A2821" t="str">
        <f t="shared" si="45"/>
        <v>3.3.0.0.0.00.00 - Uso de Bens, Serviços e Consumo de Capital Fixo</v>
      </c>
      <c r="B2821" s="5" t="s">
        <v>806</v>
      </c>
      <c r="C2821" s="6">
        <v>176685691258.89001</v>
      </c>
    </row>
    <row r="2822" spans="1:3">
      <c r="A2822" t="str">
        <f t="shared" si="45"/>
        <v>3.3.1.0.0.00.00 - Uso de Material de Consumo</v>
      </c>
      <c r="B2822" s="3" t="s">
        <v>807</v>
      </c>
      <c r="C2822" s="4">
        <v>91626856744.509995</v>
      </c>
    </row>
    <row r="2823" spans="1:3">
      <c r="A2823" t="str">
        <f t="shared" si="45"/>
        <v>3.3.1.1.0.00.00 - Consumo de Material</v>
      </c>
      <c r="B2823" s="5" t="s">
        <v>808</v>
      </c>
      <c r="C2823" s="6">
        <v>90488773745.580002</v>
      </c>
    </row>
    <row r="2824" spans="1:3">
      <c r="A2824" t="str">
        <f t="shared" si="45"/>
        <v>3.3.1.1.1.00.00 - Consumo de Material - Consolidação</v>
      </c>
      <c r="B2824" s="3" t="s">
        <v>809</v>
      </c>
      <c r="C2824" s="4">
        <v>90488773745.580002</v>
      </c>
    </row>
    <row r="2825" spans="1:3">
      <c r="A2825" t="str">
        <f t="shared" si="45"/>
        <v>3.3.1.2.0.00.00 - Distribuição de Material Gratuito</v>
      </c>
      <c r="B2825" s="5" t="s">
        <v>810</v>
      </c>
      <c r="C2825" s="6">
        <v>1138082998.9300001</v>
      </c>
    </row>
    <row r="2826" spans="1:3" ht="25.5">
      <c r="A2826" t="str">
        <f t="shared" si="45"/>
        <v>3.3.1.2.1.00.00 - Distribuição de Material Gratuito - Consolidação</v>
      </c>
      <c r="B2826" s="3" t="s">
        <v>811</v>
      </c>
      <c r="C2826" s="4">
        <v>1138082998.9300001</v>
      </c>
    </row>
    <row r="2827" spans="1:3">
      <c r="A2827" t="str">
        <f t="shared" si="45"/>
        <v>3.3.2.0.0.00.00 - Serviços</v>
      </c>
      <c r="B2827" s="5" t="s">
        <v>812</v>
      </c>
      <c r="C2827" s="6">
        <v>83122975698.679993</v>
      </c>
    </row>
    <row r="2828" spans="1:3">
      <c r="A2828" t="str">
        <f t="shared" si="45"/>
        <v>3.3.2.1.0.00.00 - Diárias</v>
      </c>
      <c r="B2828" s="3" t="s">
        <v>813</v>
      </c>
      <c r="C2828" s="4">
        <v>1294145591.46</v>
      </c>
    </row>
    <row r="2829" spans="1:3">
      <c r="A2829" t="str">
        <f t="shared" si="45"/>
        <v>3.3.2.1.1.00.00 - Diárias - Consolidação</v>
      </c>
      <c r="B2829" s="5" t="s">
        <v>814</v>
      </c>
      <c r="C2829" s="6">
        <v>1294145591.46</v>
      </c>
    </row>
    <row r="2830" spans="1:3">
      <c r="A2830" t="str">
        <f t="shared" si="45"/>
        <v>3.3.2.2.0.00.00 - Serviços Terceiros - PF</v>
      </c>
      <c r="B2830" s="3" t="s">
        <v>816</v>
      </c>
      <c r="C2830" s="4">
        <v>3739336878.71</v>
      </c>
    </row>
    <row r="2831" spans="1:3">
      <c r="A2831" t="str">
        <f t="shared" si="45"/>
        <v>3.3.2.2.1.00.00 - Serviços Terceiros - PF - Consolidação</v>
      </c>
      <c r="B2831" s="5" t="s">
        <v>817</v>
      </c>
      <c r="C2831" s="6">
        <v>3739336878.71</v>
      </c>
    </row>
    <row r="2832" spans="1:3">
      <c r="A2832" t="str">
        <f t="shared" si="45"/>
        <v>3.3.2.3.0.00.00 - Serviços Terceiros - PJ</v>
      </c>
      <c r="B2832" s="3" t="s">
        <v>818</v>
      </c>
      <c r="C2832" s="4">
        <v>74019827352.850006</v>
      </c>
    </row>
    <row r="2833" spans="1:3">
      <c r="A2833" t="str">
        <f t="shared" si="45"/>
        <v>3.3.2.3.1.00.00 - Serviços Terceiros - PJ - Consolidação</v>
      </c>
      <c r="B2833" s="5" t="s">
        <v>819</v>
      </c>
      <c r="C2833" s="6">
        <v>74019827352.850006</v>
      </c>
    </row>
    <row r="2834" spans="1:3" ht="38.25">
      <c r="A2834" t="str">
        <f t="shared" si="45"/>
        <v>3.3.2.4.0.00.00 - Contrato de Terceirização por Substituição de mão 
 de Obra – Art. 18 § 1, LC 101/00</v>
      </c>
      <c r="B2834" s="3" t="s">
        <v>820</v>
      </c>
      <c r="C2834" s="4">
        <v>4069665875.6599998</v>
      </c>
    </row>
    <row r="2835" spans="1:3" ht="38.25">
      <c r="A2835" t="str">
        <f t="shared" si="45"/>
        <v>3.3.2.4.1.00.00 - Contrato de Terceirização por Substituição de mão 
 de Obra - Art. 18 § 1, LC 101/00 - Consolidação</v>
      </c>
      <c r="B2835" s="5" t="s">
        <v>821</v>
      </c>
      <c r="C2835" s="6">
        <v>4069665875.6599998</v>
      </c>
    </row>
    <row r="2836" spans="1:3">
      <c r="A2836" t="str">
        <f t="shared" si="45"/>
        <v>3.3.3.0.0.00.00 - Depreciação, Amortização e Exaustão</v>
      </c>
      <c r="B2836" s="3" t="s">
        <v>822</v>
      </c>
      <c r="C2836" s="4">
        <v>1888842651.8499999</v>
      </c>
    </row>
    <row r="2837" spans="1:3">
      <c r="A2837" t="str">
        <f t="shared" si="45"/>
        <v>3.3.3.1.0.00.00 - Depreciação</v>
      </c>
      <c r="B2837" s="5" t="s">
        <v>823</v>
      </c>
      <c r="C2837" s="6">
        <v>1625008840.3599999</v>
      </c>
    </row>
    <row r="2838" spans="1:3">
      <c r="A2838" t="str">
        <f t="shared" si="45"/>
        <v>3.3.3.1.1.00.00 - Depreciação - Consolidação</v>
      </c>
      <c r="B2838" s="3" t="s">
        <v>824</v>
      </c>
      <c r="C2838" s="4">
        <v>1625008840.3599999</v>
      </c>
    </row>
    <row r="2839" spans="1:3">
      <c r="A2839" t="str">
        <f t="shared" si="45"/>
        <v>3.3.3.2.0.00.00 - Amortização</v>
      </c>
      <c r="B2839" s="5" t="s">
        <v>825</v>
      </c>
      <c r="C2839" s="6">
        <v>263833811.49000001</v>
      </c>
    </row>
    <row r="2840" spans="1:3">
      <c r="A2840" t="str">
        <f t="shared" si="45"/>
        <v>3.3.3.2.1.00.00 - Amortização - Consolidação</v>
      </c>
      <c r="B2840" s="3" t="s">
        <v>826</v>
      </c>
      <c r="C2840" s="4">
        <v>263833811.49000001</v>
      </c>
    </row>
    <row r="2841" spans="1:3">
      <c r="A2841" t="str">
        <f t="shared" si="45"/>
        <v>3.3.3.3.0.00.00 - Exaustão</v>
      </c>
      <c r="B2841" s="5" t="s">
        <v>827</v>
      </c>
      <c r="C2841" s="6">
        <v>0</v>
      </c>
    </row>
    <row r="2842" spans="1:3">
      <c r="A2842" t="str">
        <f t="shared" si="45"/>
        <v>3.3.3.3.1.00.00 - Exaustão - Consolidação</v>
      </c>
      <c r="B2842" s="3" t="s">
        <v>828</v>
      </c>
      <c r="C2842" s="4">
        <v>0</v>
      </c>
    </row>
    <row r="2843" spans="1:3" ht="25.5">
      <c r="A2843" t="str">
        <f t="shared" si="45"/>
        <v>3.3.8.0.0.00.00 - Custo de Materiais, Serviços e Consumo de Capital 
 Fixo</v>
      </c>
      <c r="B2843" s="5" t="s">
        <v>829</v>
      </c>
      <c r="C2843" s="6">
        <v>47016163.850000001</v>
      </c>
    </row>
    <row r="2844" spans="1:3" ht="38.25">
      <c r="A2844" t="str">
        <f t="shared" si="45"/>
        <v>3.3.8.1.0.00.00 - Custo de Mercadorias Vendidas - Materiais, Serviços 
 e Consumo de Capital Fixo</v>
      </c>
      <c r="B2844" s="3" t="s">
        <v>830</v>
      </c>
      <c r="C2844" s="4">
        <v>44698398.850000001</v>
      </c>
    </row>
    <row r="2845" spans="1:3" ht="25.5">
      <c r="A2845" t="str">
        <f t="shared" si="45"/>
        <v>3.3.8.1.1.00.00 - Custo de Mercadorias Vendidas - Materiais, 
 Serviços e Consumo de Capital Fixo - Consolidação</v>
      </c>
      <c r="B2845" s="5" t="s">
        <v>831</v>
      </c>
      <c r="C2845" s="6">
        <v>44698398.850000001</v>
      </c>
    </row>
    <row r="2846" spans="1:3" ht="38.25">
      <c r="A2846" t="str">
        <f t="shared" si="45"/>
        <v>3.3.8.2.0.00.00 - Custo de Produtos Vendidos - Materiais, Serviços e 
 Consumo de Capital Fixo</v>
      </c>
      <c r="B2846" s="3" t="s">
        <v>832</v>
      </c>
      <c r="C2846" s="4">
        <v>714066.24</v>
      </c>
    </row>
    <row r="2847" spans="1:3" ht="38.25">
      <c r="A2847" t="str">
        <f t="shared" si="45"/>
        <v>3.3.8.2.1.00.00 - Custo de Produtos Vendidos - Materiais, Serviços e 
 Consumo de Capital Fixo - Consolidação</v>
      </c>
      <c r="B2847" s="5" t="s">
        <v>833</v>
      </c>
      <c r="C2847" s="6">
        <v>714066.24</v>
      </c>
    </row>
    <row r="2848" spans="1:3" ht="38.25">
      <c r="A2848" t="str">
        <f t="shared" si="45"/>
        <v>3.3.8.3.0.00.00 - Custo de Serviços Prestados - Materiais, Serviços e 
 Consumo de Capital Fixo</v>
      </c>
      <c r="B2848" s="3" t="s">
        <v>834</v>
      </c>
      <c r="C2848" s="4">
        <v>1603698.76</v>
      </c>
    </row>
    <row r="2849" spans="1:3" ht="38.25">
      <c r="A2849" t="str">
        <f t="shared" si="45"/>
        <v>3.3.8.3.1.00.00 - Custo de Serviços Prestados - Materiais, Serviços 
 e Consumo de Capital Fixo - Consolidação</v>
      </c>
      <c r="B2849" s="5" t="s">
        <v>835</v>
      </c>
      <c r="C2849" s="6">
        <v>1603698.76</v>
      </c>
    </row>
    <row r="2850" spans="1:3">
      <c r="A2850" t="str">
        <f t="shared" si="45"/>
        <v>3.4.0.0.0.00.00 - Variações Patrimoniais Diminutivas Financeiras</v>
      </c>
      <c r="B2850" s="3" t="s">
        <v>836</v>
      </c>
      <c r="C2850" s="4">
        <v>91592334350.830002</v>
      </c>
    </row>
    <row r="2851" spans="1:3" ht="38.25">
      <c r="A2851" t="str">
        <f t="shared" ref="A2851:A2914" si="46">TRIM(B2851)</f>
        <v>3.4.1.0.0.00.00 - Juros e Encargos de Empréstimos e Financiamentos 
 Obtidos</v>
      </c>
      <c r="B2851" s="5" t="s">
        <v>837</v>
      </c>
      <c r="C2851" s="6">
        <v>15781125914.6</v>
      </c>
    </row>
    <row r="2852" spans="1:3">
      <c r="A2852" t="str">
        <f t="shared" si="46"/>
        <v>3.4.1.1.0.00.00 - Juros e Encargos da Dívida Contratual Interna</v>
      </c>
      <c r="B2852" s="3" t="s">
        <v>838</v>
      </c>
      <c r="C2852" s="4">
        <v>14909104684.58</v>
      </c>
    </row>
    <row r="2853" spans="1:3" ht="25.5">
      <c r="A2853" t="str">
        <f t="shared" si="46"/>
        <v>3.4.1.1.1.00.00 - Juros e Encargos da Dívida Contratual Interna - 
 Consolidação</v>
      </c>
      <c r="B2853" s="5" t="s">
        <v>839</v>
      </c>
      <c r="C2853" s="6">
        <v>8775300381.5699997</v>
      </c>
    </row>
    <row r="2854" spans="1:3" ht="25.5">
      <c r="A2854" t="str">
        <f t="shared" si="46"/>
        <v>3.4.1.1.3.00.00 - Juros e Encargos da Dívida Contratual Interna - 
 Inter OFSS - União</v>
      </c>
      <c r="B2854" s="3" t="s">
        <v>840</v>
      </c>
      <c r="C2854" s="4">
        <v>6133801832.2299995</v>
      </c>
    </row>
    <row r="2855" spans="1:3" ht="25.5">
      <c r="A2855" t="str">
        <f t="shared" si="46"/>
        <v>3.4.1.1.4.00.00 - Juros e Encargos da Dívida Contratual Interna - 
 Inter OFSS - Estado</v>
      </c>
      <c r="B2855" s="5" t="s">
        <v>841</v>
      </c>
      <c r="C2855" s="6">
        <v>0</v>
      </c>
    </row>
    <row r="2856" spans="1:3" ht="25.5">
      <c r="A2856" t="str">
        <f t="shared" si="46"/>
        <v>3.4.1.1.5.00.00 - Juros e Encargos da Dívida Contratual Interna - 
 Inter OFSS - Município</v>
      </c>
      <c r="B2856" s="3" t="s">
        <v>842</v>
      </c>
      <c r="C2856" s="4">
        <v>2470.7800000000002</v>
      </c>
    </row>
    <row r="2857" spans="1:3">
      <c r="A2857" t="str">
        <f t="shared" si="46"/>
        <v>3.4.1.2.0.00.00 - Juros e Encargos da Dívida Contratual Externa</v>
      </c>
      <c r="B2857" s="5" t="s">
        <v>843</v>
      </c>
      <c r="C2857" s="6">
        <v>840878420.5</v>
      </c>
    </row>
    <row r="2858" spans="1:3" ht="38.25">
      <c r="A2858" t="str">
        <f t="shared" si="46"/>
        <v>3.4.1.2.1.00.00 - Juros e Encargos da Dívida Contratual Externa - 
 Consolidação</v>
      </c>
      <c r="B2858" s="3" t="s">
        <v>844</v>
      </c>
      <c r="C2858" s="4">
        <v>840878420.5</v>
      </c>
    </row>
    <row r="2859" spans="1:3">
      <c r="A2859" t="str">
        <f t="shared" si="46"/>
        <v>3.4.1.3.0.00.00 - Juros e Encargos da Dívida Mobiliária</v>
      </c>
      <c r="B2859" s="5" t="s">
        <v>845</v>
      </c>
      <c r="C2859" s="6">
        <v>4775771.6500000004</v>
      </c>
    </row>
    <row r="2860" spans="1:3" ht="25.5">
      <c r="A2860" t="str">
        <f t="shared" si="46"/>
        <v>3.4.1.3.1.00.00 - Juros e Encargos da Dívida Mobiliária - 
 Consolidação</v>
      </c>
      <c r="B2860" s="3" t="s">
        <v>846</v>
      </c>
      <c r="C2860" s="4">
        <v>4775771.6500000004</v>
      </c>
    </row>
    <row r="2861" spans="1:3" ht="38.25">
      <c r="A2861" t="str">
        <f t="shared" si="46"/>
        <v>3.4.1.4.0.00.00 - Juros e Encargos de Empréstimos por Antecipação de 
 Receita Orçamentária</v>
      </c>
      <c r="B2861" s="5" t="s">
        <v>847</v>
      </c>
      <c r="C2861" s="6">
        <v>0</v>
      </c>
    </row>
    <row r="2862" spans="1:3" ht="38.25">
      <c r="A2862" t="str">
        <f t="shared" si="46"/>
        <v>3.4.1.4.1.00.00 - Juros e Encargos de Empréstimos por Antecipação de 
 Receita Orçamentária - Consolidação</v>
      </c>
      <c r="B2862" s="3" t="s">
        <v>848</v>
      </c>
      <c r="C2862" s="4">
        <v>0</v>
      </c>
    </row>
    <row r="2863" spans="1:3" ht="25.5">
      <c r="A2863" t="str">
        <f t="shared" si="46"/>
        <v>3.4.1.8.0.00.00 - Outros Juros e Encargos de Empréstimos e 
 Financiamentos Internos</v>
      </c>
      <c r="B2863" s="5" t="s">
        <v>849</v>
      </c>
      <c r="C2863" s="6">
        <v>0</v>
      </c>
    </row>
    <row r="2864" spans="1:3" ht="25.5">
      <c r="A2864" t="str">
        <f t="shared" si="46"/>
        <v>3.4.1.8.1.00.00 - Outros Juros e Encargos de Empréstimos e 
 Financiamentos Internos - Consolidação</v>
      </c>
      <c r="B2864" s="3" t="s">
        <v>850</v>
      </c>
      <c r="C2864" s="4">
        <v>0</v>
      </c>
    </row>
    <row r="2865" spans="1:3" ht="25.5">
      <c r="A2865" t="str">
        <f t="shared" si="46"/>
        <v>3.4.1.8.3.00.00 - Outros Juros e Encargos de Empréstimos e 
 Financiamentos Internos - Inter OFSS - União</v>
      </c>
      <c r="B2865" s="5" t="s">
        <v>851</v>
      </c>
      <c r="C2865" s="6">
        <v>0</v>
      </c>
    </row>
    <row r="2866" spans="1:3" ht="25.5">
      <c r="A2866" t="str">
        <f t="shared" si="46"/>
        <v>3.4.1.8.4.00.00 - Outros Juros e Encargos de Empréstimos e 
 Financiamentos Internos - Inter OFSS - Estado</v>
      </c>
      <c r="B2866" s="3" t="s">
        <v>852</v>
      </c>
      <c r="C2866" s="4">
        <v>0</v>
      </c>
    </row>
    <row r="2867" spans="1:3" ht="25.5">
      <c r="A2867" t="str">
        <f t="shared" si="46"/>
        <v>3.4.1.8.5.00.00 - Outros Juros e Encargos de Empréstimos e 
 Financiamentos Internos - Inter OFSS - Município</v>
      </c>
      <c r="B2867" s="5" t="s">
        <v>853</v>
      </c>
      <c r="C2867" s="6">
        <v>0</v>
      </c>
    </row>
    <row r="2868" spans="1:3" ht="25.5">
      <c r="A2868" t="str">
        <f t="shared" si="46"/>
        <v>3.4.1.9.0.00.00 - Outros Juros e Encargos de Empréstimos e 
 Financiamentos Externos</v>
      </c>
      <c r="B2868" s="3" t="s">
        <v>854</v>
      </c>
      <c r="C2868" s="4">
        <v>26367037.870000001</v>
      </c>
    </row>
    <row r="2869" spans="1:3" ht="25.5">
      <c r="A2869" t="str">
        <f t="shared" si="46"/>
        <v>3.4.1.9.1.00.00 - Outros Juros e Encargos de Empréstimos e 
 Financiamentos Externos - Consolidação</v>
      </c>
      <c r="B2869" s="5" t="s">
        <v>855</v>
      </c>
      <c r="C2869" s="6">
        <v>26367037.870000001</v>
      </c>
    </row>
    <row r="2870" spans="1:3">
      <c r="A2870" t="str">
        <f t="shared" si="46"/>
        <v>3.4.2.0.0.00.00 - Juros e Encargos de Mora</v>
      </c>
      <c r="B2870" s="3" t="s">
        <v>856</v>
      </c>
      <c r="C2870" s="4">
        <v>250934161.11000001</v>
      </c>
    </row>
    <row r="2871" spans="1:3" ht="25.5">
      <c r="A2871" t="str">
        <f t="shared" si="46"/>
        <v>3.4.2.1.0.00.00 - Juros e Encargos de Mora de Empréstimos e 
 Financiamentos Internos Obtidos</v>
      </c>
      <c r="B2871" s="5" t="s">
        <v>857</v>
      </c>
      <c r="C2871" s="6">
        <v>0</v>
      </c>
    </row>
    <row r="2872" spans="1:3" ht="25.5">
      <c r="A2872" t="str">
        <f t="shared" si="46"/>
        <v>3.4.2.1.1.00.00 - Juros e Encargos de Mora de Empréstimos e 
 Financiamentos Internos Obtidos - Consolidação</v>
      </c>
      <c r="B2872" s="3" t="s">
        <v>858</v>
      </c>
      <c r="C2872" s="4">
        <v>0</v>
      </c>
    </row>
    <row r="2873" spans="1:3" ht="25.5">
      <c r="A2873" t="str">
        <f t="shared" si="46"/>
        <v>3.4.2.1.3.00.00 - Juros e Encargos de Mora de Empréstimos e 
 Financiamentos Internos Obtidos - Inter OFSS - União</v>
      </c>
      <c r="B2873" s="5" t="s">
        <v>859</v>
      </c>
      <c r="C2873" s="6">
        <v>0</v>
      </c>
    </row>
    <row r="2874" spans="1:3" ht="25.5">
      <c r="A2874" t="str">
        <f t="shared" si="46"/>
        <v>3.4.2.1.4.00.00 - Juros e Encargos de Mora de Empréstimos e 
 Financiamentos Internos Obtidos - Inter OFSS - Estado</v>
      </c>
      <c r="B2874" s="3" t="s">
        <v>860</v>
      </c>
      <c r="C2874" s="4">
        <v>0</v>
      </c>
    </row>
    <row r="2875" spans="1:3" ht="25.5">
      <c r="A2875" t="str">
        <f t="shared" si="46"/>
        <v>3.4.2.1.5.00.00 - Juros e Encargos de Mora de Empréstimos e 
 Financiamentos Internos Obtidos - Inter OFSS - Município</v>
      </c>
      <c r="B2875" s="5" t="s">
        <v>861</v>
      </c>
      <c r="C2875" s="6">
        <v>0</v>
      </c>
    </row>
    <row r="2876" spans="1:3" ht="25.5">
      <c r="A2876" t="str">
        <f t="shared" si="46"/>
        <v>3.4.2.2.0.00.00 - Juros e Encargos de Mora de Empréstimos e 
 Financiamentos Externos Obtidos</v>
      </c>
      <c r="B2876" s="3" t="s">
        <v>862</v>
      </c>
      <c r="C2876" s="4">
        <v>0</v>
      </c>
    </row>
    <row r="2877" spans="1:3" ht="25.5">
      <c r="A2877" t="str">
        <f t="shared" si="46"/>
        <v>3.4.2.2.1.00.00 - Juros e Encargos de Mora de Empréstimos e 
 Financiamentos Externos Obtidos - Consolidação</v>
      </c>
      <c r="B2877" s="5" t="s">
        <v>863</v>
      </c>
      <c r="C2877" s="6">
        <v>0</v>
      </c>
    </row>
    <row r="2878" spans="1:3" ht="38.25">
      <c r="A2878" t="str">
        <f t="shared" si="46"/>
        <v>3.4.2.3.0.00.00 - Juros e Encargos de Mora de Aquisição de Bens e 
 Serviços</v>
      </c>
      <c r="B2878" s="3" t="s">
        <v>864</v>
      </c>
      <c r="C2878" s="4">
        <v>71724015.590000004</v>
      </c>
    </row>
    <row r="2879" spans="1:3" ht="38.25">
      <c r="A2879" t="str">
        <f t="shared" si="46"/>
        <v>3.4.2.3.1.00.00 - Juros e Encargos de Mora de Aquisição de Bens e 
 Serviços - Consolidação</v>
      </c>
      <c r="B2879" s="5" t="s">
        <v>865</v>
      </c>
      <c r="C2879" s="6">
        <v>71724015.590000004</v>
      </c>
    </row>
    <row r="2880" spans="1:3" ht="25.5">
      <c r="A2880" t="str">
        <f t="shared" si="46"/>
        <v>3.4.2.4.0.00.00 - Juros e Encargos de Mora de Obrigações Tributárias</v>
      </c>
      <c r="B2880" s="3" t="s">
        <v>866</v>
      </c>
      <c r="C2880" s="4">
        <v>150505147.62</v>
      </c>
    </row>
    <row r="2881" spans="1:3" ht="38.25">
      <c r="A2881" t="str">
        <f t="shared" si="46"/>
        <v>3.4.2.4.1.00.00 - Juros e Encargos de Mora de Obrigações Tributárias 
 - Consolidação</v>
      </c>
      <c r="B2881" s="5" t="s">
        <v>867</v>
      </c>
      <c r="C2881" s="6">
        <v>150505147.62</v>
      </c>
    </row>
    <row r="2882" spans="1:3">
      <c r="A2882" t="str">
        <f t="shared" si="46"/>
        <v>3.4.2.9.0.00.00 - Outros Juros e Encargos de Mora</v>
      </c>
      <c r="B2882" s="3" t="s">
        <v>868</v>
      </c>
      <c r="C2882" s="4">
        <v>28704997.899999999</v>
      </c>
    </row>
    <row r="2883" spans="1:3" ht="25.5">
      <c r="A2883" t="str">
        <f t="shared" si="46"/>
        <v>3.4.2.9.1.00.00 - Outros Juros e Encargos de Mora - Consolidação</v>
      </c>
      <c r="B2883" s="5" t="s">
        <v>869</v>
      </c>
      <c r="C2883" s="6">
        <v>28704997.899999999</v>
      </c>
    </row>
    <row r="2884" spans="1:3">
      <c r="A2884" t="str">
        <f t="shared" si="46"/>
        <v>3.4.3.0.0.00.00 - Variações Monetárias e Cambiais</v>
      </c>
      <c r="B2884" s="3" t="s">
        <v>870</v>
      </c>
      <c r="C2884" s="4">
        <v>66202325210.760002</v>
      </c>
    </row>
    <row r="2885" spans="1:3" ht="25.5">
      <c r="A2885" t="str">
        <f t="shared" si="46"/>
        <v>3.4.3.1.0.00.00 - Variações Monetárias e Cambiais de Dívida 
 Contratual Interna</v>
      </c>
      <c r="B2885" s="5" t="s">
        <v>871</v>
      </c>
      <c r="C2885" s="6">
        <v>3235461865.2399998</v>
      </c>
    </row>
    <row r="2886" spans="1:3" ht="25.5">
      <c r="A2886" t="str">
        <f t="shared" si="46"/>
        <v>3.4.3.1.1.00.00 - Variações Monetárias e Cambiais de Dívida 
 Contratual Interna - Consolidação</v>
      </c>
      <c r="B2886" s="3" t="s">
        <v>872</v>
      </c>
      <c r="C2886" s="4">
        <v>2191669751</v>
      </c>
    </row>
    <row r="2887" spans="1:3" ht="25.5">
      <c r="A2887" t="str">
        <f t="shared" si="46"/>
        <v>3.4.3.1.3.00.00 - Variações Monetárias e Cambiais de Dívida 
 Contratual Interna - Inter OFSS - União</v>
      </c>
      <c r="B2887" s="5" t="s">
        <v>873</v>
      </c>
      <c r="C2887" s="6">
        <v>887527792.96000004</v>
      </c>
    </row>
    <row r="2888" spans="1:3" ht="25.5">
      <c r="A2888" t="str">
        <f t="shared" si="46"/>
        <v>3.4.3.1.4.00.00 - Variações Monetárias e Cambiais de Dívida 
 Contratual Interna - Inter OFSS - Estado</v>
      </c>
      <c r="B2888" s="3" t="s">
        <v>874</v>
      </c>
      <c r="C2888" s="4">
        <v>156264321.28</v>
      </c>
    </row>
    <row r="2889" spans="1:3" ht="25.5">
      <c r="A2889" t="str">
        <f t="shared" si="46"/>
        <v>3.4.3.1.5.00.00 - Variações Monetárias e Cambiais de Dívida 
 Contratual Interna - Inter OFSS - Município</v>
      </c>
      <c r="B2889" s="5" t="s">
        <v>875</v>
      </c>
      <c r="C2889" s="6">
        <v>0</v>
      </c>
    </row>
    <row r="2890" spans="1:3" ht="25.5">
      <c r="A2890" t="str">
        <f t="shared" si="46"/>
        <v>3.4.3.2.0.00.00 - Variações Monetárias e Cambiais de Dívida 
 Contratual Externa</v>
      </c>
      <c r="B2890" s="3" t="s">
        <v>876</v>
      </c>
      <c r="C2890" s="4">
        <v>25883015390.759998</v>
      </c>
    </row>
    <row r="2891" spans="1:3" ht="25.5">
      <c r="A2891" t="str">
        <f t="shared" si="46"/>
        <v>3.4.3.2.1.00.00 - Variações Monetárias e Cambiais de Dívida 
 Contratual Externa - Consolidação</v>
      </c>
      <c r="B2891" s="5" t="s">
        <v>877</v>
      </c>
      <c r="C2891" s="6">
        <v>25883015390.759998</v>
      </c>
    </row>
    <row r="2892" spans="1:3" ht="25.5">
      <c r="A2892" t="str">
        <f t="shared" si="46"/>
        <v>3.4.3.3.0.00.00 - Variações Monetárias e Cambiais de Dívida 
 Mobiliária Interna</v>
      </c>
      <c r="B2892" s="3" t="s">
        <v>878</v>
      </c>
      <c r="C2892" s="4">
        <v>136868195.94</v>
      </c>
    </row>
    <row r="2893" spans="1:3" ht="25.5">
      <c r="A2893" t="str">
        <f t="shared" si="46"/>
        <v>3.4.3.3.1.00.00 - Variações Monetárias e Cambiais de Dívida 
 Mobiliária Interna - Consolidação</v>
      </c>
      <c r="B2893" s="5" t="s">
        <v>879</v>
      </c>
      <c r="C2893" s="6">
        <v>136868195.94</v>
      </c>
    </row>
    <row r="2894" spans="1:3" ht="25.5">
      <c r="A2894" t="str">
        <f t="shared" si="46"/>
        <v>3.4.3.4.0.00.00 - Variações Monetárias e Cambiais de Dívida 
 Mobiliária Externa</v>
      </c>
      <c r="B2894" s="3" t="s">
        <v>880</v>
      </c>
      <c r="C2894" s="4">
        <v>35070100.469999999</v>
      </c>
    </row>
    <row r="2895" spans="1:3" ht="25.5">
      <c r="A2895" t="str">
        <f t="shared" si="46"/>
        <v>3.4.3.4.1.00.00 - Variações Monetárias e Cambiais de Dívida 
 Mobiliária Externa - Consolidação</v>
      </c>
      <c r="B2895" s="5" t="s">
        <v>881</v>
      </c>
      <c r="C2895" s="6">
        <v>35070100.469999999</v>
      </c>
    </row>
    <row r="2896" spans="1:3">
      <c r="A2896" t="str">
        <f t="shared" si="46"/>
        <v>3.4.3.9.0.00.00 - Outras Variações Monetárias e Cambiais</v>
      </c>
      <c r="B2896" s="3" t="s">
        <v>882</v>
      </c>
      <c r="C2896" s="4">
        <v>36911909658.349998</v>
      </c>
    </row>
    <row r="2897" spans="1:3" ht="25.5">
      <c r="A2897" t="str">
        <f t="shared" si="46"/>
        <v>3.4.3.9.1.00.00 - Outras Variações Monetárias e Cambiais - 
 Consolidação</v>
      </c>
      <c r="B2897" s="5" t="s">
        <v>883</v>
      </c>
      <c r="C2897" s="6">
        <v>36900349140.309998</v>
      </c>
    </row>
    <row r="2898" spans="1:3" ht="38.25">
      <c r="A2898" t="str">
        <f t="shared" si="46"/>
        <v>3.4.3.9.3.00.00 - Outras Variações Monetárias e Cambiais - Inter 
 OFSS - União</v>
      </c>
      <c r="B2898" s="3" t="s">
        <v>884</v>
      </c>
      <c r="C2898" s="4">
        <v>11560518.039999999</v>
      </c>
    </row>
    <row r="2899" spans="1:3" ht="38.25">
      <c r="A2899" t="str">
        <f t="shared" si="46"/>
        <v>3.4.3.9.4.00.00 - Outras Variações Monetárias e Cambiais - Inter 
 OFSS - Estado</v>
      </c>
      <c r="B2899" s="5" t="s">
        <v>885</v>
      </c>
      <c r="C2899" s="6">
        <v>0</v>
      </c>
    </row>
    <row r="2900" spans="1:3" ht="38.25">
      <c r="A2900" t="str">
        <f t="shared" si="46"/>
        <v>3.4.3.9.5.00.00 - Outras Variações Monetárias e Cambiais - Inter 
 OFSS - Município</v>
      </c>
      <c r="B2900" s="3" t="s">
        <v>886</v>
      </c>
      <c r="C2900" s="4">
        <v>0</v>
      </c>
    </row>
    <row r="2901" spans="1:3">
      <c r="A2901" t="str">
        <f t="shared" si="46"/>
        <v>3.4.4.0.0.00.00 - Descontos Financeiros Concedidos</v>
      </c>
      <c r="B2901" s="5" t="s">
        <v>887</v>
      </c>
      <c r="C2901" s="6">
        <v>507487207.19999999</v>
      </c>
    </row>
    <row r="2902" spans="1:3" ht="25.5">
      <c r="A2902" t="str">
        <f t="shared" si="46"/>
        <v>3.4.4.0.1.00.00 - Descontos Financeiros Concedidos - Consolidação</v>
      </c>
      <c r="B2902" s="3" t="s">
        <v>888</v>
      </c>
      <c r="C2902" s="4">
        <v>507487207.19999999</v>
      </c>
    </row>
    <row r="2903" spans="1:3" ht="25.5">
      <c r="A2903" t="str">
        <f t="shared" si="46"/>
        <v>3.4.9.0.0.00.00 - Outras Variações Patrimoniais Diminutivas - 
 Financeiras</v>
      </c>
      <c r="B2903" s="5" t="s">
        <v>889</v>
      </c>
      <c r="C2903" s="6">
        <v>8850461857.1599998</v>
      </c>
    </row>
    <row r="2904" spans="1:3">
      <c r="A2904" t="str">
        <f t="shared" si="46"/>
        <v>3.4.9.1.0.00.00 - Juros e Encargos em Sentenças Judiciais</v>
      </c>
      <c r="B2904" s="3" t="s">
        <v>890</v>
      </c>
      <c r="C2904" s="4">
        <v>426231542.05000001</v>
      </c>
    </row>
    <row r="2905" spans="1:3" ht="25.5">
      <c r="A2905" t="str">
        <f t="shared" si="46"/>
        <v>3.4.9.1.1.00.00 - Juros e Encargos em Sentenças Judiciais - 
 Consolidação</v>
      </c>
      <c r="B2905" s="5" t="s">
        <v>891</v>
      </c>
      <c r="C2905" s="6">
        <v>426231542.05000001</v>
      </c>
    </row>
    <row r="2906" spans="1:3" ht="25.5">
      <c r="A2906" t="str">
        <f t="shared" si="46"/>
        <v>3.4.9.2.0.00.00 - Juros e Encargos em Indenizações e Restituições</v>
      </c>
      <c r="B2906" s="3" t="s">
        <v>892</v>
      </c>
      <c r="C2906" s="4">
        <v>92759803.299999997</v>
      </c>
    </row>
    <row r="2907" spans="1:3" ht="38.25">
      <c r="A2907" t="str">
        <f t="shared" si="46"/>
        <v>3.4.9.2.1.00.00 - Juros e Encargos em Indenizações e Restituições - 
 Consolidação</v>
      </c>
      <c r="B2907" s="5" t="s">
        <v>893</v>
      </c>
      <c r="C2907" s="6">
        <v>92759803.299999997</v>
      </c>
    </row>
    <row r="2908" spans="1:3" ht="25.5">
      <c r="A2908" t="str">
        <f t="shared" si="46"/>
        <v>3.4.9.9.0.00.00 - Outras Variações Patrimoniais Diminutivas 
 Financeiras</v>
      </c>
      <c r="B2908" s="3" t="s">
        <v>894</v>
      </c>
      <c r="C2908" s="4">
        <v>8331470511.8100004</v>
      </c>
    </row>
    <row r="2909" spans="1:3" ht="25.5">
      <c r="A2909" t="str">
        <f t="shared" si="46"/>
        <v>3.4.9.9.1.00.00 - Outras Variações Patrimoniais Diminutivas 
 Financeiras - Consolidação</v>
      </c>
      <c r="B2909" s="5" t="s">
        <v>895</v>
      </c>
      <c r="C2909" s="6">
        <v>8331470511.8100004</v>
      </c>
    </row>
    <row r="2910" spans="1:3">
      <c r="A2910" t="str">
        <f t="shared" si="46"/>
        <v>3.5.0.0.0.00.00 - Transferências e Delegações Concedidas</v>
      </c>
      <c r="B2910" s="3" t="s">
        <v>896</v>
      </c>
      <c r="C2910" s="4">
        <v>531672415894.35999</v>
      </c>
    </row>
    <row r="2911" spans="1:3">
      <c r="A2911" t="str">
        <f t="shared" si="46"/>
        <v>3.5.1.0.0.00.00 - Transferências Intragovernamentais</v>
      </c>
      <c r="B2911" s="5" t="s">
        <v>897</v>
      </c>
      <c r="C2911" s="6">
        <v>306686151046.33002</v>
      </c>
    </row>
    <row r="2912" spans="1:3" ht="25.5">
      <c r="A2912" t="str">
        <f t="shared" si="46"/>
        <v>3.5.1.1.0.00.00 - Transferências Concedidas para a Execução 
 Orçamentária</v>
      </c>
      <c r="B2912" s="3" t="s">
        <v>898</v>
      </c>
      <c r="C2912" s="4">
        <v>169956311080.39999</v>
      </c>
    </row>
    <row r="2913" spans="1:3" ht="25.5">
      <c r="A2913" t="str">
        <f t="shared" si="46"/>
        <v>3.5.1.1.2.00.00 - Transferências Concedidas para a Execução 
 Orçamentária - Intra OFSS</v>
      </c>
      <c r="B2913" s="5" t="s">
        <v>899</v>
      </c>
      <c r="C2913" s="6">
        <v>169956311080.39999</v>
      </c>
    </row>
    <row r="2914" spans="1:3" ht="25.5">
      <c r="A2914" t="str">
        <f t="shared" si="46"/>
        <v>3.5.1.2.0.00.00 - Transferências Concedidas - Independentes de 
 Execução Orçamentária</v>
      </c>
      <c r="B2914" s="3" t="s">
        <v>900</v>
      </c>
      <c r="C2914" s="4">
        <v>132551919843.17</v>
      </c>
    </row>
    <row r="2915" spans="1:3" ht="38.25">
      <c r="A2915" t="str">
        <f t="shared" ref="A2915:A2978" si="47">TRIM(B2915)</f>
        <v>3.5.1.2.2.00.00 - Transferências Concedidas - Independentes de 
 Execução Orçamentária - Intra OFSS</v>
      </c>
      <c r="B2915" s="5" t="s">
        <v>901</v>
      </c>
      <c r="C2915" s="6">
        <v>132551919843.17</v>
      </c>
    </row>
    <row r="2916" spans="1:3" ht="38.25">
      <c r="A2916" t="str">
        <f t="shared" si="47"/>
        <v>3.5.1.3.0.00.00 - Transferências Concedidas para Aportes de Recursos 
 para o RPPS</v>
      </c>
      <c r="B2916" s="3" t="s">
        <v>902</v>
      </c>
      <c r="C2916" s="4">
        <v>4177920122.7600002</v>
      </c>
    </row>
    <row r="2917" spans="1:3" ht="38.25">
      <c r="A2917" t="str">
        <f t="shared" si="47"/>
        <v>3.5.1.3.2.00.00 - Transferências Concedidas para Aportes de Recursos 
 para o RPPS – Intra OFSS</v>
      </c>
      <c r="B2917" s="5" t="s">
        <v>903</v>
      </c>
      <c r="C2917" s="6">
        <v>4177920122.7600002</v>
      </c>
    </row>
    <row r="2918" spans="1:3" ht="38.25">
      <c r="A2918" t="str">
        <f t="shared" si="47"/>
        <v>3.5.1.4.0.00.00 - Transferências Concedidas para Aportes de Recursos 
 para o RGPS</v>
      </c>
      <c r="B2918" s="3" t="s">
        <v>904</v>
      </c>
      <c r="C2918" s="4">
        <v>0</v>
      </c>
    </row>
    <row r="2919" spans="1:3" ht="38.25">
      <c r="A2919" t="str">
        <f t="shared" si="47"/>
        <v>3.5.1.4.2.00.00 - Transferências Concedidas para Aportes de Recursos 
 para o RGPS – Intra OFSS</v>
      </c>
      <c r="B2919" s="5" t="s">
        <v>905</v>
      </c>
      <c r="C2919" s="6">
        <v>0</v>
      </c>
    </row>
    <row r="2920" spans="1:3">
      <c r="A2920" t="str">
        <f t="shared" si="47"/>
        <v>3.5.2.0.0.00.00 - Transferências Inter Governamentais</v>
      </c>
      <c r="B2920" s="3" t="s">
        <v>906</v>
      </c>
      <c r="C2920" s="4">
        <v>211786313466.13</v>
      </c>
    </row>
    <row r="2921" spans="1:3">
      <c r="A2921" t="str">
        <f t="shared" si="47"/>
        <v>3.5.2.1.0.00.00 - Distribuição Constitucional ou Legal de Receitas</v>
      </c>
      <c r="B2921" s="5" t="s">
        <v>907</v>
      </c>
      <c r="C2921" s="6">
        <v>100821032112.8</v>
      </c>
    </row>
    <row r="2922" spans="1:3" ht="38.25">
      <c r="A2922" t="str">
        <f t="shared" si="47"/>
        <v>3.5.2.1.1.00.00 - Distribuição Constitucional ou Legal de Receitas - 
 Consolidação</v>
      </c>
      <c r="B2922" s="3" t="s">
        <v>908</v>
      </c>
      <c r="C2922" s="4">
        <v>7531039907.1599998</v>
      </c>
    </row>
    <row r="2923" spans="1:3" ht="38.25">
      <c r="A2923" t="str">
        <f t="shared" si="47"/>
        <v>3.5.2.1.3.00.00 - Distribuição Constitucional ou Legal de Receitas – 
 Inter OFSS - União</v>
      </c>
      <c r="B2923" s="5" t="s">
        <v>909</v>
      </c>
      <c r="C2923" s="6">
        <v>19993255.489999998</v>
      </c>
    </row>
    <row r="2924" spans="1:3" ht="38.25">
      <c r="A2924" t="str">
        <f t="shared" si="47"/>
        <v>3.5.2.1.4.00.00 - Distribuição Constitucional ou Legal de Receitas – 
 Inter OFSS - Estado</v>
      </c>
      <c r="B2924" s="3" t="s">
        <v>910</v>
      </c>
      <c r="C2924" s="4">
        <v>0</v>
      </c>
    </row>
    <row r="2925" spans="1:3" ht="38.25">
      <c r="A2925" t="str">
        <f t="shared" si="47"/>
        <v>3.5.2.1.5.00.00 - Distribuição Constitucional ou Legal de Receitas – 
 Inter OFSS - Município</v>
      </c>
      <c r="B2925" s="5" t="s">
        <v>911</v>
      </c>
      <c r="C2925" s="6">
        <v>93269998950.149994</v>
      </c>
    </row>
    <row r="2926" spans="1:3">
      <c r="A2926" t="str">
        <f t="shared" si="47"/>
        <v>3.5.2.2.0.00.00 - Transferências ao FUNDEB</v>
      </c>
      <c r="B2926" s="3" t="s">
        <v>912</v>
      </c>
      <c r="C2926" s="4">
        <v>27317415510.91</v>
      </c>
    </row>
    <row r="2927" spans="1:3" ht="25.5">
      <c r="A2927" t="str">
        <f t="shared" si="47"/>
        <v>3.5.2.2.4.00.00 - Transferências ao FUNDEB - Inter OFSS - Estado</v>
      </c>
      <c r="B2927" s="5" t="s">
        <v>913</v>
      </c>
      <c r="C2927" s="6">
        <v>27317415510.91</v>
      </c>
    </row>
    <row r="2928" spans="1:3">
      <c r="A2928" t="str">
        <f t="shared" si="47"/>
        <v>3.5.2.3.0.00.00 - Transferências Voluntárias</v>
      </c>
      <c r="B2928" s="3" t="s">
        <v>914</v>
      </c>
      <c r="C2928" s="4">
        <v>4242907076.4899998</v>
      </c>
    </row>
    <row r="2929" spans="1:3">
      <c r="A2929" t="str">
        <f t="shared" si="47"/>
        <v>3.5.2.3.1.00.00 - Transferências Voluntárias - Consolidação</v>
      </c>
      <c r="B2929" s="5" t="s">
        <v>915</v>
      </c>
      <c r="C2929" s="6">
        <v>52561176.009999998</v>
      </c>
    </row>
    <row r="2930" spans="1:3" ht="25.5">
      <c r="A2930" t="str">
        <f t="shared" si="47"/>
        <v>3.5.2.3.3.00.00 - Transferências Voluntárias - Inter OFSS - União</v>
      </c>
      <c r="B2930" s="3" t="s">
        <v>916</v>
      </c>
      <c r="C2930" s="4">
        <v>283123831.76999998</v>
      </c>
    </row>
    <row r="2931" spans="1:3" ht="25.5">
      <c r="A2931" t="str">
        <f t="shared" si="47"/>
        <v>3.5.2.3.4.00.00 - Transferências Voluntárias - Inter OFSS - Estado</v>
      </c>
      <c r="B2931" s="5" t="s">
        <v>917</v>
      </c>
      <c r="C2931" s="6">
        <v>0</v>
      </c>
    </row>
    <row r="2932" spans="1:3" ht="25.5">
      <c r="A2932" t="str">
        <f t="shared" si="47"/>
        <v>3.5.2.3.5.00.00 - Transferências Voluntárias - Inter OFSS - 
 Município</v>
      </c>
      <c r="B2932" s="3" t="s">
        <v>918</v>
      </c>
      <c r="C2932" s="4">
        <v>3907222068.71</v>
      </c>
    </row>
    <row r="2933" spans="1:3">
      <c r="A2933" t="str">
        <f t="shared" si="47"/>
        <v>3.5.2.4.0.00.00 - Outras Transferências</v>
      </c>
      <c r="B2933" s="5" t="s">
        <v>919</v>
      </c>
      <c r="C2933" s="6">
        <v>79404958765.929993</v>
      </c>
    </row>
    <row r="2934" spans="1:3">
      <c r="A2934" t="str">
        <f t="shared" si="47"/>
        <v>3.5.2.4.1.00.00 - Outras Transferências - Consolidação</v>
      </c>
      <c r="B2934" s="3" t="s">
        <v>920</v>
      </c>
      <c r="C2934" s="4">
        <v>70165318211.919998</v>
      </c>
    </row>
    <row r="2935" spans="1:3">
      <c r="A2935" t="str">
        <f t="shared" si="47"/>
        <v>3.5.2.4.3.00.00 - Outras Transferências – Inter OFSS - União</v>
      </c>
      <c r="B2935" s="5" t="s">
        <v>921</v>
      </c>
      <c r="C2935" s="6">
        <v>5058166624.6400003</v>
      </c>
    </row>
    <row r="2936" spans="1:3">
      <c r="A2936" t="str">
        <f t="shared" si="47"/>
        <v>3.5.2.4.4.00.00 - Outras Transferências – Inter OFSS - Estado</v>
      </c>
      <c r="B2936" s="3" t="s">
        <v>922</v>
      </c>
      <c r="C2936" s="4">
        <v>360408.46</v>
      </c>
    </row>
    <row r="2937" spans="1:3" ht="25.5">
      <c r="A2937" t="str">
        <f t="shared" si="47"/>
        <v>3.5.2.4.5.00.00 - Outras Transferências – Inter OFSS - Município</v>
      </c>
      <c r="B2937" s="5" t="s">
        <v>923</v>
      </c>
      <c r="C2937" s="6">
        <v>4181113520.9099998</v>
      </c>
    </row>
    <row r="2938" spans="1:3">
      <c r="A2938" t="str">
        <f t="shared" si="47"/>
        <v>3.5.3.0.0.00.00 - Transferências a Instituições Privadas</v>
      </c>
      <c r="B2938" s="3" t="s">
        <v>924</v>
      </c>
      <c r="C2938" s="4">
        <v>12704255426.389999</v>
      </c>
    </row>
    <row r="2939" spans="1:3" ht="25.5">
      <c r="A2939" t="str">
        <f t="shared" si="47"/>
        <v>3.5.3.1.0.00.00 - Transferências a Instituições Privadas sem Fins 
 Lucrativos</v>
      </c>
      <c r="B2939" s="5" t="s">
        <v>925</v>
      </c>
      <c r="C2939" s="6">
        <v>12531751657.690001</v>
      </c>
    </row>
    <row r="2940" spans="1:3" ht="38.25">
      <c r="A2940" t="str">
        <f t="shared" si="47"/>
        <v>3.5.3.1.1.00.00 - Transferências a Instituições Privadas sem Fins 
 Lucrativos - Consolidação</v>
      </c>
      <c r="B2940" s="3" t="s">
        <v>926</v>
      </c>
      <c r="C2940" s="4">
        <v>12531751657.690001</v>
      </c>
    </row>
    <row r="2941" spans="1:3" ht="25.5">
      <c r="A2941" t="str">
        <f t="shared" si="47"/>
        <v>3.5.3.2.0.00.00 - Transferências a Instituições Privadas com Fins 
 Lucrativos</v>
      </c>
      <c r="B2941" s="5" t="s">
        <v>927</v>
      </c>
      <c r="C2941" s="6">
        <v>172503768.69999999</v>
      </c>
    </row>
    <row r="2942" spans="1:3" ht="38.25">
      <c r="A2942" t="str">
        <f t="shared" si="47"/>
        <v>3.5.3.2.1.00.00 - Transferências a Instituições Privadas com Fins 
 Lucrativos - Consolidação</v>
      </c>
      <c r="B2942" s="3" t="s">
        <v>928</v>
      </c>
      <c r="C2942" s="4">
        <v>172503768.69999999</v>
      </c>
    </row>
    <row r="2943" spans="1:3">
      <c r="A2943" t="str">
        <f t="shared" si="47"/>
        <v>3.5.4.0.0.00.00 - Transferências a Instituições Multigovernamentais</v>
      </c>
      <c r="B2943" s="5" t="s">
        <v>929</v>
      </c>
      <c r="C2943" s="6">
        <v>208278093.87</v>
      </c>
    </row>
    <row r="2944" spans="1:3" ht="38.25">
      <c r="A2944" t="str">
        <f t="shared" si="47"/>
        <v>3.5.4.0.1.00.00 - Transferências a Instituições Multigovernamentais - 
 Consolidação</v>
      </c>
      <c r="B2944" s="3" t="s">
        <v>930</v>
      </c>
      <c r="C2944" s="4">
        <v>208278093.87</v>
      </c>
    </row>
    <row r="2945" spans="1:3">
      <c r="A2945" t="str">
        <f t="shared" si="47"/>
        <v>3.5.5.0.0.00.00 - Transferências a Consórcios Públicos</v>
      </c>
      <c r="B2945" s="5" t="s">
        <v>931</v>
      </c>
      <c r="C2945" s="6">
        <v>107075383.81</v>
      </c>
    </row>
    <row r="2946" spans="1:3" ht="25.5">
      <c r="A2946" t="str">
        <f t="shared" si="47"/>
        <v>3.5.5.0.1.00.00 - Transferências a Consórcios Públicos - Consolidação</v>
      </c>
      <c r="B2946" s="3" t="s">
        <v>932</v>
      </c>
      <c r="C2946" s="4">
        <v>107075383.81</v>
      </c>
    </row>
    <row r="2947" spans="1:3">
      <c r="A2947" t="str">
        <f t="shared" si="47"/>
        <v>3.5.6.0.0.00.00 - Transferências ao Exterior</v>
      </c>
      <c r="B2947" s="5" t="s">
        <v>933</v>
      </c>
      <c r="C2947" s="6">
        <v>4581547.3899999997</v>
      </c>
    </row>
    <row r="2948" spans="1:3">
      <c r="A2948" t="str">
        <f t="shared" si="47"/>
        <v>3.5.6.0.1.00.00 - Transferências ao Exterior - Consolidação</v>
      </c>
      <c r="B2948" s="3" t="s">
        <v>934</v>
      </c>
      <c r="C2948" s="4">
        <v>4581547.3899999997</v>
      </c>
    </row>
    <row r="2949" spans="1:3">
      <c r="A2949" t="str">
        <f t="shared" si="47"/>
        <v>3.5.7.0.0.00.00 - Execução Orçamentária Delegada</v>
      </c>
      <c r="B2949" s="5" t="s">
        <v>935</v>
      </c>
      <c r="C2949" s="6">
        <v>175760930.44</v>
      </c>
    </row>
    <row r="2950" spans="1:3">
      <c r="A2950" t="str">
        <f t="shared" si="47"/>
        <v>3.5.7.1.0.00.00 - Execução Orçamentária Delegada a Entes</v>
      </c>
      <c r="B2950" s="3" t="s">
        <v>936</v>
      </c>
      <c r="C2950" s="4">
        <v>175760930.44</v>
      </c>
    </row>
    <row r="2951" spans="1:3" ht="38.25">
      <c r="A2951" t="str">
        <f t="shared" si="47"/>
        <v>3.5.7.1.3.00.00 - Execução Orçamentária Delegada a Entes – Inter 
 OFSS - União</v>
      </c>
      <c r="B2951" s="5" t="s">
        <v>937</v>
      </c>
      <c r="C2951" s="6">
        <v>3960777.65</v>
      </c>
    </row>
    <row r="2952" spans="1:3" ht="38.25">
      <c r="A2952" t="str">
        <f t="shared" si="47"/>
        <v>3.5.7.1.4.00.00 - Execução Orçamentária Delegada a Entes – Inter 
 OFSS - Estado</v>
      </c>
      <c r="B2952" s="3" t="s">
        <v>938</v>
      </c>
      <c r="C2952" s="4">
        <v>0</v>
      </c>
    </row>
    <row r="2953" spans="1:3" ht="38.25">
      <c r="A2953" t="str">
        <f t="shared" si="47"/>
        <v>3.5.7.1.5.00.00 - Execução Orçamentária Delegada a Entes – Inter 
 OFSS - Município</v>
      </c>
      <c r="B2953" s="5" t="s">
        <v>939</v>
      </c>
      <c r="C2953" s="6">
        <v>171800152.78999999</v>
      </c>
    </row>
    <row r="2954" spans="1:3">
      <c r="A2954" t="str">
        <f t="shared" si="47"/>
        <v>3.5.7.2.0.00.00 - Execução Orçamentária Delegada a Consórcios</v>
      </c>
      <c r="B2954" s="3" t="s">
        <v>940</v>
      </c>
      <c r="C2954" s="4">
        <v>0</v>
      </c>
    </row>
    <row r="2955" spans="1:3" ht="38.25">
      <c r="A2955" t="str">
        <f t="shared" si="47"/>
        <v>3.5.7.2.1.00.00 - Execução Orçamentária Delegada a Consórcios - 
 Consolidação</v>
      </c>
      <c r="B2955" s="5" t="s">
        <v>941</v>
      </c>
      <c r="C2955" s="6">
        <v>0</v>
      </c>
    </row>
    <row r="2956" spans="1:3" ht="25.5">
      <c r="A2956" t="str">
        <f t="shared" si="47"/>
        <v>3.6.0.0.0.00.00 - Desvalorização e Perda de Ativos e Incorporação de 
 Passivos</v>
      </c>
      <c r="B2956" s="3" t="s">
        <v>942</v>
      </c>
      <c r="C2956" s="4">
        <v>97558900658.839996</v>
      </c>
    </row>
    <row r="2957" spans="1:3" ht="25.5">
      <c r="A2957" t="str">
        <f t="shared" si="47"/>
        <v>3.6.1.0.0.00.00 - Reavaliação, Redução a Valor Recuperável e Ajuste 
 para Perdas</v>
      </c>
      <c r="B2957" s="5" t="s">
        <v>943</v>
      </c>
      <c r="C2957" s="6">
        <v>70891459675.25</v>
      </c>
    </row>
    <row r="2958" spans="1:3">
      <c r="A2958" t="str">
        <f t="shared" si="47"/>
        <v>3.6.1.1.0.00.00 - Reavaliação de Imobilizado</v>
      </c>
      <c r="B2958" s="3" t="s">
        <v>944</v>
      </c>
      <c r="C2958" s="4">
        <v>4789225427.7299995</v>
      </c>
    </row>
    <row r="2959" spans="1:3">
      <c r="A2959" t="str">
        <f t="shared" si="47"/>
        <v>3.6.1.1.1.00.00 - Reavaliação de Imobilizado - Consolidação</v>
      </c>
      <c r="B2959" s="5" t="s">
        <v>945</v>
      </c>
      <c r="C2959" s="6">
        <v>4789225427.7299995</v>
      </c>
    </row>
    <row r="2960" spans="1:3">
      <c r="A2960" t="str">
        <f t="shared" si="47"/>
        <v>3.6.1.2.0.00.00 - Reavaliação de Intangíveis</v>
      </c>
      <c r="B2960" s="3" t="s">
        <v>946</v>
      </c>
      <c r="C2960" s="4">
        <v>0</v>
      </c>
    </row>
    <row r="2961" spans="1:3">
      <c r="A2961" t="str">
        <f t="shared" si="47"/>
        <v>3.6.1.2.1.00.00 - Reavaliação de Intangíveis - Consolidação</v>
      </c>
      <c r="B2961" s="5" t="s">
        <v>947</v>
      </c>
      <c r="C2961" s="6">
        <v>0</v>
      </c>
    </row>
    <row r="2962" spans="1:3">
      <c r="A2962" t="str">
        <f t="shared" si="47"/>
        <v>3.6.1.3.0.00.00 - Reavaliação de Outros Ativos</v>
      </c>
      <c r="B2962" s="3" t="s">
        <v>948</v>
      </c>
      <c r="C2962" s="4">
        <v>403830.45</v>
      </c>
    </row>
    <row r="2963" spans="1:3">
      <c r="A2963" t="str">
        <f t="shared" si="47"/>
        <v>3.6.1.3.1.00.00 - Reavaliação de Outros Ativos - Consolidação</v>
      </c>
      <c r="B2963" s="5" t="s">
        <v>949</v>
      </c>
      <c r="C2963" s="6">
        <v>403830.45</v>
      </c>
    </row>
    <row r="2964" spans="1:3">
      <c r="A2964" t="str">
        <f t="shared" si="47"/>
        <v>3.6.1.4.0.00.00 - Redução a Valor Recuperável de Investimentos</v>
      </c>
      <c r="B2964" s="3" t="s">
        <v>950</v>
      </c>
      <c r="C2964" s="4">
        <v>10408466534.02</v>
      </c>
    </row>
    <row r="2965" spans="1:3" ht="38.25">
      <c r="A2965" t="str">
        <f t="shared" si="47"/>
        <v>3.6.1.4.1.00.00 - Redução a Valor Recuperável de Investimentos - 
 Consolidação</v>
      </c>
      <c r="B2965" s="5" t="s">
        <v>951</v>
      </c>
      <c r="C2965" s="6">
        <v>10408466534.02</v>
      </c>
    </row>
    <row r="2966" spans="1:3" ht="38.25">
      <c r="A2966" t="str">
        <f t="shared" si="47"/>
        <v>3.6.1.4.2.00.00 - Redução a Valor Recuperável de Investimentos - 
 Intra OFSS</v>
      </c>
      <c r="B2966" s="3" t="s">
        <v>952</v>
      </c>
      <c r="C2966" s="4">
        <v>0</v>
      </c>
    </row>
    <row r="2967" spans="1:3" ht="38.25">
      <c r="A2967" t="str">
        <f t="shared" si="47"/>
        <v>3.6.1.4.3.00.00 - Redução a Valor Recuperável de Investimentos - 
 Inter OFSS - União</v>
      </c>
      <c r="B2967" s="5" t="s">
        <v>953</v>
      </c>
      <c r="C2967" s="6">
        <v>0</v>
      </c>
    </row>
    <row r="2968" spans="1:3" ht="38.25">
      <c r="A2968" t="str">
        <f t="shared" si="47"/>
        <v>3.6.1.4.4.00.00 - Redução a Valor Recuperável de Investimentos - 
 Inter OFSS - Estado</v>
      </c>
      <c r="B2968" s="3" t="s">
        <v>954</v>
      </c>
      <c r="C2968" s="4">
        <v>0</v>
      </c>
    </row>
    <row r="2969" spans="1:3" ht="38.25">
      <c r="A2969" t="str">
        <f t="shared" si="47"/>
        <v>3.6.1.4.5.00.00 - Redução a Valor Recuperável de Investimentos - 
 Inter OFSS - Município</v>
      </c>
      <c r="B2969" s="5" t="s">
        <v>955</v>
      </c>
      <c r="C2969" s="6">
        <v>0</v>
      </c>
    </row>
    <row r="2970" spans="1:3">
      <c r="A2970" t="str">
        <f t="shared" si="47"/>
        <v>3.6.1.5.0.00.00 - Redução a Valor Recuperável de Imobilizado</v>
      </c>
      <c r="B2970" s="3" t="s">
        <v>956</v>
      </c>
      <c r="C2970" s="4">
        <v>39741610.200000003</v>
      </c>
    </row>
    <row r="2971" spans="1:3" ht="25.5">
      <c r="A2971" t="str">
        <f t="shared" si="47"/>
        <v>3.6.1.5.1.00.00 - Redução a Valor Recuperável de Imobilizado - 
 Consolidação</v>
      </c>
      <c r="B2971" s="5" t="s">
        <v>957</v>
      </c>
      <c r="C2971" s="6">
        <v>39741610.200000003</v>
      </c>
    </row>
    <row r="2972" spans="1:3">
      <c r="A2972" t="str">
        <f t="shared" si="47"/>
        <v>3.6.1.6.0.00.00 - Redução a Valor Recuperável de Intangíveis</v>
      </c>
      <c r="B2972" s="3" t="s">
        <v>958</v>
      </c>
      <c r="C2972" s="4">
        <v>0</v>
      </c>
    </row>
    <row r="2973" spans="1:3" ht="25.5">
      <c r="A2973" t="str">
        <f t="shared" si="47"/>
        <v>3.6.1.6.1.00.00 - Redução a Valor Recuperável de Intangíveis - 
 Consolidação</v>
      </c>
      <c r="B2973" s="5" t="s">
        <v>959</v>
      </c>
      <c r="C2973" s="6">
        <v>0</v>
      </c>
    </row>
    <row r="2974" spans="1:3" ht="25.5">
      <c r="A2974" t="str">
        <f t="shared" si="47"/>
        <v>3.6.1.7.0.00.00 - Variação Patrimonial Diminutiva com Ajuste de 
 Perdas de Créditos e de Investimentos e Aplicações Temporários</v>
      </c>
      <c r="B2974" s="3" t="s">
        <v>960</v>
      </c>
      <c r="C2974" s="4">
        <v>55653589758.519997</v>
      </c>
    </row>
    <row r="2975" spans="1:3" ht="63.75">
      <c r="A2975" t="str">
        <f t="shared" si="47"/>
        <v>3.6.1.7.1.00.00 - Variação Patrimonial Diminutiva com Ajuste de 
 Perdas de Créditos e de Investimentos e Aplicações Temporários - 
 Consolidação</v>
      </c>
      <c r="B2975" s="5" t="s">
        <v>961</v>
      </c>
      <c r="C2975" s="6">
        <v>55653589758.519997</v>
      </c>
    </row>
    <row r="2976" spans="1:3" ht="63.75">
      <c r="A2976" t="str">
        <f t="shared" si="47"/>
        <v>3.6.1.7.2.00.00 - Variação Patrimonial Diminutiva com Ajuste de 
 Perdas de Créditos e de Investimentos e Aplicações Temporários- 
 Intra OFSS</v>
      </c>
      <c r="B2976" s="3" t="s">
        <v>962</v>
      </c>
      <c r="C2976" s="4">
        <v>0</v>
      </c>
    </row>
    <row r="2977" spans="1:3" ht="63.75">
      <c r="A2977" t="str">
        <f t="shared" si="47"/>
        <v>3.6.1.7.3.00.00 - Variação Patrimonial Diminutiva com Ajuste de 
 Perdas de Créditos e de Investimentos e Aplicações Temporários- 
 Inter OFSS - União</v>
      </c>
      <c r="B2977" s="5" t="s">
        <v>963</v>
      </c>
      <c r="C2977" s="6">
        <v>0</v>
      </c>
    </row>
    <row r="2978" spans="1:3" ht="63.75">
      <c r="A2978" t="str">
        <f t="shared" si="47"/>
        <v>3.6.1.7.4.00.00 - Variação Patrimonial Diminutiva com Ajuste de 
 Perdas de Créditos e de Investimentos e Aplicações Temporários- 
 Inter OFSS - Estado</v>
      </c>
      <c r="B2978" s="3" t="s">
        <v>964</v>
      </c>
      <c r="C2978" s="4">
        <v>0</v>
      </c>
    </row>
    <row r="2979" spans="1:3" ht="63.75">
      <c r="A2979" t="str">
        <f t="shared" ref="A2979:A3042" si="48">TRIM(B2979)</f>
        <v>3.6.1.7.5.00.00 - Variação Patrimonial Diminutiva com Ajuste de 
 Perdas de Créditos e de Investimentos e Aplicações Temporários- 
 Inter OFSS - Município</v>
      </c>
      <c r="B2979" s="5" t="s">
        <v>965</v>
      </c>
      <c r="C2979" s="6">
        <v>0</v>
      </c>
    </row>
    <row r="2980" spans="1:3" ht="25.5">
      <c r="A2980" t="str">
        <f t="shared" si="48"/>
        <v>3.6.1.8.0.00.00 - Variação Patrimonial Diminutiva com Ajuste de 
 Perdas de Estoques</v>
      </c>
      <c r="B2980" s="3" t="s">
        <v>966</v>
      </c>
      <c r="C2980" s="4">
        <v>32514.33</v>
      </c>
    </row>
    <row r="2981" spans="1:3" ht="38.25">
      <c r="A2981" t="str">
        <f t="shared" si="48"/>
        <v>3.6.1.8.1.00.00 - Variação Patrimonial Diminutiva com Ajuste de 
 Perdas de Estoques - Consolidação</v>
      </c>
      <c r="B2981" s="5" t="s">
        <v>967</v>
      </c>
      <c r="C2981" s="6">
        <v>32514.33</v>
      </c>
    </row>
    <row r="2982" spans="1:3">
      <c r="A2982" t="str">
        <f t="shared" si="48"/>
        <v>3.6.2.0.0.00.00 - Perdas com Alienação</v>
      </c>
      <c r="B2982" s="3" t="s">
        <v>968</v>
      </c>
      <c r="C2982" s="4">
        <v>269019380.13</v>
      </c>
    </row>
    <row r="2983" spans="1:3">
      <c r="A2983" t="str">
        <f t="shared" si="48"/>
        <v>3.6.2.1.0.00.00 - Perdas com Alienação de Investimentos</v>
      </c>
      <c r="B2983" s="5" t="s">
        <v>969</v>
      </c>
      <c r="C2983" s="6">
        <v>2918239.21</v>
      </c>
    </row>
    <row r="2984" spans="1:3" ht="25.5">
      <c r="A2984" t="str">
        <f t="shared" si="48"/>
        <v>3.6.2.1.1.00.00 - Perdas com Alienação de Investimentos - 
 Consolidação</v>
      </c>
      <c r="B2984" s="3" t="s">
        <v>970</v>
      </c>
      <c r="C2984" s="4">
        <v>2918239.21</v>
      </c>
    </row>
    <row r="2985" spans="1:3">
      <c r="A2985" t="str">
        <f t="shared" si="48"/>
        <v>3.6.2.2.0.00.00 - Perdas com Alienação de Imobilizado</v>
      </c>
      <c r="B2985" s="5" t="s">
        <v>971</v>
      </c>
      <c r="C2985" s="6">
        <v>266101140.91999999</v>
      </c>
    </row>
    <row r="2986" spans="1:3" ht="25.5">
      <c r="A2986" t="str">
        <f t="shared" si="48"/>
        <v>3.6.2.2.1.00.00 - Perdas com Alienação de Imobilizado - Consolidação</v>
      </c>
      <c r="B2986" s="3" t="s">
        <v>972</v>
      </c>
      <c r="C2986" s="4">
        <v>266101140.91999999</v>
      </c>
    </row>
    <row r="2987" spans="1:3">
      <c r="A2987" t="str">
        <f t="shared" si="48"/>
        <v>3.6.2.3.0.00.00 - Perdas com Alienação de Intangíveis</v>
      </c>
      <c r="B2987" s="5" t="s">
        <v>973</v>
      </c>
      <c r="C2987" s="6">
        <v>0</v>
      </c>
    </row>
    <row r="2988" spans="1:3" ht="25.5">
      <c r="A2988" t="str">
        <f t="shared" si="48"/>
        <v>3.6.2.3.1.00.00 - Perdas com Alienação de Intangíveis - Consolidação</v>
      </c>
      <c r="B2988" s="3" t="s">
        <v>974</v>
      </c>
      <c r="C2988" s="4">
        <v>0</v>
      </c>
    </row>
    <row r="2989" spans="1:3">
      <c r="A2989" t="str">
        <f t="shared" si="48"/>
        <v>3.6.3.0.0.00.00 - Perdas Involuntárias</v>
      </c>
      <c r="B2989" s="5" t="s">
        <v>975</v>
      </c>
      <c r="C2989" s="6">
        <v>738785802.82000005</v>
      </c>
    </row>
    <row r="2990" spans="1:3">
      <c r="A2990" t="str">
        <f t="shared" si="48"/>
        <v>3.6.3.1.0.00.00 - Perdas Involuntárias com Imobilizado</v>
      </c>
      <c r="B2990" s="3" t="s">
        <v>976</v>
      </c>
      <c r="C2990" s="4">
        <v>413080035.80000001</v>
      </c>
    </row>
    <row r="2991" spans="1:3" ht="25.5">
      <c r="A2991" t="str">
        <f t="shared" si="48"/>
        <v>3.6.3.1.1.00.00 - Perdas Involuntárias com Imobilizado - 
 Consolidação</v>
      </c>
      <c r="B2991" s="5" t="s">
        <v>977</v>
      </c>
      <c r="C2991" s="6">
        <v>413080035.80000001</v>
      </c>
    </row>
    <row r="2992" spans="1:3">
      <c r="A2992" t="str">
        <f t="shared" si="48"/>
        <v>3.6.3.2.0.00.00 - Perdas Involuntárias com Intangíveis</v>
      </c>
      <c r="B2992" s="3" t="s">
        <v>978</v>
      </c>
      <c r="C2992" s="4">
        <v>3815.39</v>
      </c>
    </row>
    <row r="2993" spans="1:3" ht="25.5">
      <c r="A2993" t="str">
        <f t="shared" si="48"/>
        <v>3.6.3.2.1.00.00 - Perdas Involuntárias com Intangíveis - 
 Consolidação</v>
      </c>
      <c r="B2993" s="5" t="s">
        <v>979</v>
      </c>
      <c r="C2993" s="6">
        <v>3815.39</v>
      </c>
    </row>
    <row r="2994" spans="1:3">
      <c r="A2994" t="str">
        <f t="shared" si="48"/>
        <v>3.6.3.3.0.00.00 - Perdas Involuntárias com Estoques</v>
      </c>
      <c r="B2994" s="3" t="s">
        <v>980</v>
      </c>
      <c r="C2994" s="4">
        <v>128557980.69</v>
      </c>
    </row>
    <row r="2995" spans="1:3" ht="25.5">
      <c r="A2995" t="str">
        <f t="shared" si="48"/>
        <v>3.6.3.3.1.00.00 - Perdas Involuntárias com Estoques - Consolidação</v>
      </c>
      <c r="B2995" s="5" t="s">
        <v>981</v>
      </c>
      <c r="C2995" s="6">
        <v>128557980.69</v>
      </c>
    </row>
    <row r="2996" spans="1:3">
      <c r="A2996" t="str">
        <f t="shared" si="48"/>
        <v>3.6.3.9.0.00.00 - Outras Perdas Involuntárias</v>
      </c>
      <c r="B2996" s="3" t="s">
        <v>982</v>
      </c>
      <c r="C2996" s="4">
        <v>197143970.94</v>
      </c>
    </row>
    <row r="2997" spans="1:3">
      <c r="A2997" t="str">
        <f t="shared" si="48"/>
        <v>3.6.3.9.1.00.00 - Outras Perdas Involuntárias - Consolidação</v>
      </c>
      <c r="B2997" s="5" t="s">
        <v>983</v>
      </c>
      <c r="C2997" s="6">
        <v>197143970.94</v>
      </c>
    </row>
    <row r="2998" spans="1:3">
      <c r="A2998" t="s">
        <v>5330</v>
      </c>
      <c r="B2998" s="3" t="s">
        <v>5330</v>
      </c>
      <c r="C2998" s="4">
        <v>21765157024.299999</v>
      </c>
    </row>
    <row r="2999" spans="1:3">
      <c r="A2999" t="str">
        <f t="shared" si="48"/>
        <v>3.6.4.0.1.00.00 - Incorporação de Passivos - Consolidação</v>
      </c>
      <c r="B2999" s="5" t="s">
        <v>986</v>
      </c>
      <c r="C2999" s="6">
        <v>21765157024.299999</v>
      </c>
    </row>
    <row r="3000" spans="1:3">
      <c r="A3000" t="str">
        <f t="shared" si="48"/>
        <v>3.6.5.0.0.00.00 - Desincorporação de Ativos</v>
      </c>
      <c r="B3000" s="3" t="s">
        <v>987</v>
      </c>
      <c r="C3000" s="4">
        <v>3894478776.3400002</v>
      </c>
    </row>
    <row r="3001" spans="1:3">
      <c r="A3001" t="str">
        <f t="shared" si="48"/>
        <v>3.6.5.0.1.00.00 - Desincorporação de Ativos - Consolidação</v>
      </c>
      <c r="B3001" s="5" t="s">
        <v>988</v>
      </c>
      <c r="C3001" s="6">
        <v>3894478776.3400002</v>
      </c>
    </row>
    <row r="3002" spans="1:3">
      <c r="A3002" t="str">
        <f t="shared" si="48"/>
        <v>3.7.0.0.0.00.00 - Tributárias</v>
      </c>
      <c r="B3002" s="3" t="s">
        <v>989</v>
      </c>
      <c r="C3002" s="4">
        <v>6117615258.3199997</v>
      </c>
    </row>
    <row r="3003" spans="1:3">
      <c r="A3003" t="str">
        <f t="shared" si="48"/>
        <v>3.7.1.0.0.00.00 - Impostos, Taxas e Contribuições de Melhoria</v>
      </c>
      <c r="B3003" s="5" t="s">
        <v>990</v>
      </c>
      <c r="C3003" s="6">
        <v>1290953925.9400001</v>
      </c>
    </row>
    <row r="3004" spans="1:3">
      <c r="A3004" t="str">
        <f t="shared" si="48"/>
        <v>3.7.1.1.0.00.00 - Impostos</v>
      </c>
      <c r="B3004" s="3" t="s">
        <v>991</v>
      </c>
      <c r="C3004" s="4">
        <v>1262151437</v>
      </c>
    </row>
    <row r="3005" spans="1:3">
      <c r="A3005" t="str">
        <f t="shared" si="48"/>
        <v>3.7.1.1.1.00.00 - Impostos- Consolidação</v>
      </c>
      <c r="B3005" s="5" t="s">
        <v>992</v>
      </c>
      <c r="C3005" s="6">
        <v>1262151437</v>
      </c>
    </row>
    <row r="3006" spans="1:3">
      <c r="A3006" t="str">
        <f t="shared" si="48"/>
        <v>3.7.1.2.0.00.00 - Taxas</v>
      </c>
      <c r="B3006" s="3" t="s">
        <v>993</v>
      </c>
      <c r="C3006" s="4">
        <v>28802488.940000001</v>
      </c>
    </row>
    <row r="3007" spans="1:3">
      <c r="A3007" t="str">
        <f t="shared" si="48"/>
        <v>3.7.1.2.1.00.00 - Taxas - Consolidação</v>
      </c>
      <c r="B3007" s="5" t="s">
        <v>994</v>
      </c>
      <c r="C3007" s="6">
        <v>28802488.940000001</v>
      </c>
    </row>
    <row r="3008" spans="1:3">
      <c r="A3008" t="str">
        <f t="shared" si="48"/>
        <v>3.7.1.3.0.00.00 - Contribuições de Melhoria</v>
      </c>
      <c r="B3008" s="3" t="s">
        <v>995</v>
      </c>
      <c r="C3008" s="4">
        <v>0</v>
      </c>
    </row>
    <row r="3009" spans="1:3">
      <c r="A3009" t="str">
        <f t="shared" si="48"/>
        <v>3.7.1.3.1.00.00 - Contribuições de Melhoria - Consolidação</v>
      </c>
      <c r="B3009" s="5" t="s">
        <v>996</v>
      </c>
      <c r="C3009" s="6">
        <v>0</v>
      </c>
    </row>
    <row r="3010" spans="1:3">
      <c r="A3010" t="str">
        <f t="shared" si="48"/>
        <v>3.7.2.0.0.00.00 - Contribuições</v>
      </c>
      <c r="B3010" s="3" t="s">
        <v>997</v>
      </c>
      <c r="C3010" s="4">
        <v>4825406874.9399996</v>
      </c>
    </row>
    <row r="3011" spans="1:3">
      <c r="A3011" t="str">
        <f t="shared" si="48"/>
        <v>3.7.2.1.0.00.00 - Contribuições Sociais</v>
      </c>
      <c r="B3011" s="5" t="s">
        <v>998</v>
      </c>
      <c r="C3011" s="6">
        <v>3517745593.3400002</v>
      </c>
    </row>
    <row r="3012" spans="1:3">
      <c r="A3012" t="str">
        <f t="shared" si="48"/>
        <v>3.7.2.1.1.00.00 - Contribuições Sociais - Consolidação</v>
      </c>
      <c r="B3012" s="3" t="s">
        <v>999</v>
      </c>
      <c r="C3012" s="4">
        <v>2023947644.48</v>
      </c>
    </row>
    <row r="3013" spans="1:3">
      <c r="A3013" t="str">
        <f t="shared" si="48"/>
        <v>3.7.2.1.2.00.00 - Contribuições Sociais - Intra OFSS</v>
      </c>
      <c r="B3013" s="5" t="s">
        <v>1000</v>
      </c>
      <c r="C3013" s="6">
        <v>19494674.059999999</v>
      </c>
    </row>
    <row r="3014" spans="1:3">
      <c r="A3014" t="str">
        <f t="shared" si="48"/>
        <v>3.7.2.1.3.00.00 - Contribuições Sociais - Inter OFSS - União</v>
      </c>
      <c r="B3014" s="3" t="s">
        <v>1001</v>
      </c>
      <c r="C3014" s="4">
        <v>1433707168.1900001</v>
      </c>
    </row>
    <row r="3015" spans="1:3">
      <c r="A3015" t="str">
        <f t="shared" si="48"/>
        <v>3.7.2.1.4.00.00 - Contribuições Sociais - Inter OFSS - Estado</v>
      </c>
      <c r="B3015" s="5" t="s">
        <v>1002</v>
      </c>
      <c r="C3015" s="6">
        <v>37670236.439999998</v>
      </c>
    </row>
    <row r="3016" spans="1:3" ht="25.5">
      <c r="A3016" t="str">
        <f t="shared" si="48"/>
        <v>3.7.2.1.5.00.00 - Contribuições Sociais - Inter OFSS - Município</v>
      </c>
      <c r="B3016" s="3" t="s">
        <v>1003</v>
      </c>
      <c r="C3016" s="4">
        <v>2925870.17</v>
      </c>
    </row>
    <row r="3017" spans="1:3" ht="25.5">
      <c r="A3017" t="str">
        <f t="shared" si="48"/>
        <v>3.7.2.2.0.00.00 - Contribuições de Intervenção no Domínio Econômico</v>
      </c>
      <c r="B3017" s="5" t="s">
        <v>1004</v>
      </c>
      <c r="C3017" s="6">
        <v>7948</v>
      </c>
    </row>
    <row r="3018" spans="1:3" ht="38.25">
      <c r="A3018" t="str">
        <f t="shared" si="48"/>
        <v>3.7.2.2.1.00.00 - Contribuições de Intervenção no Domínio Econômico 
 - Consolidação</v>
      </c>
      <c r="B3018" s="3" t="s">
        <v>1005</v>
      </c>
      <c r="C3018" s="4">
        <v>7948</v>
      </c>
    </row>
    <row r="3019" spans="1:3" ht="25.5">
      <c r="A3019" t="str">
        <f t="shared" si="48"/>
        <v>3.7.2.3.0.00.00 - Contribuição para o Custeio do Serviço de 
 Iluminação Pública - Cosip</v>
      </c>
      <c r="B3019" s="5" t="s">
        <v>1006</v>
      </c>
      <c r="C3019" s="6">
        <v>342.19</v>
      </c>
    </row>
    <row r="3020" spans="1:3" ht="25.5">
      <c r="A3020" t="str">
        <f t="shared" si="48"/>
        <v>3.7.2.3.1.00.00 - Contribuição para o Custeio do Serviço de 
 Iluminação Pública - Cosip - Consolidação</v>
      </c>
      <c r="B3020" s="3" t="s">
        <v>1007</v>
      </c>
      <c r="C3020" s="4">
        <v>342.19</v>
      </c>
    </row>
    <row r="3021" spans="1:3">
      <c r="A3021" t="str">
        <f t="shared" si="48"/>
        <v>3.7.2.9.0.00.00 - Outras Contribuições</v>
      </c>
      <c r="B3021" s="5" t="s">
        <v>1008</v>
      </c>
      <c r="C3021" s="6">
        <v>1307652991.4100001</v>
      </c>
    </row>
    <row r="3022" spans="1:3">
      <c r="A3022" t="str">
        <f t="shared" si="48"/>
        <v>3.7.2.9.1.00.00 - Outras Contribuições - Consolidação</v>
      </c>
      <c r="B3022" s="3" t="s">
        <v>1009</v>
      </c>
      <c r="C3022" s="4">
        <v>1307652991.4100001</v>
      </c>
    </row>
    <row r="3023" spans="1:3">
      <c r="A3023" t="str">
        <f t="shared" si="48"/>
        <v>3.7.8.0.0.00.00 - Custo com Tributos</v>
      </c>
      <c r="B3023" s="5" t="s">
        <v>1010</v>
      </c>
      <c r="C3023" s="6">
        <v>1254457.44</v>
      </c>
    </row>
    <row r="3024" spans="1:3">
      <c r="A3024" t="str">
        <f t="shared" si="48"/>
        <v>3.7.8.1.0.00.00 - Custo de Mercadorias Vendidas - Tributos</v>
      </c>
      <c r="B3024" s="3" t="s">
        <v>1011</v>
      </c>
      <c r="C3024" s="4">
        <v>0</v>
      </c>
    </row>
    <row r="3025" spans="1:3" ht="25.5">
      <c r="A3025" t="str">
        <f t="shared" si="48"/>
        <v>3.7.8.1.1.00.00 - Custo de Mercadorias Vendidas - Tributos - 
 Consolidação</v>
      </c>
      <c r="B3025" s="5" t="s">
        <v>1012</v>
      </c>
      <c r="C3025" s="6">
        <v>0</v>
      </c>
    </row>
    <row r="3026" spans="1:3" ht="38.25">
      <c r="A3026" t="str">
        <f t="shared" si="48"/>
        <v>3.7.8.1.2.00.00 - Custo de Mercadorias Vendidas - Tributos - Intra 
 OFSS</v>
      </c>
      <c r="B3026" s="3" t="s">
        <v>1013</v>
      </c>
      <c r="C3026" s="4">
        <v>0</v>
      </c>
    </row>
    <row r="3027" spans="1:3" ht="38.25">
      <c r="A3027" t="str">
        <f t="shared" si="48"/>
        <v>3.7.8.1.3.00.00 - Custo de Mercadorias Vendidas - Tributos - Inter 
 OFSS - União</v>
      </c>
      <c r="B3027" s="5" t="s">
        <v>1014</v>
      </c>
      <c r="C3027" s="6">
        <v>0</v>
      </c>
    </row>
    <row r="3028" spans="1:3" ht="38.25">
      <c r="A3028" t="str">
        <f t="shared" si="48"/>
        <v>3.7.8.1.4.00.00 - Custo de Mercadorias Vendidas - Tributos - Inter 
 OFSS - Estado</v>
      </c>
      <c r="B3028" s="3" t="s">
        <v>1015</v>
      </c>
      <c r="C3028" s="4">
        <v>0</v>
      </c>
    </row>
    <row r="3029" spans="1:3" ht="38.25">
      <c r="A3029" t="str">
        <f t="shared" si="48"/>
        <v>3.7.8.1.5.00.00 - Custo de Mercadorias Vendidas - Tributos - Inter 
 OFSS - Município</v>
      </c>
      <c r="B3029" s="5" t="s">
        <v>1016</v>
      </c>
      <c r="C3029" s="6">
        <v>0</v>
      </c>
    </row>
    <row r="3030" spans="1:3">
      <c r="A3030" t="str">
        <f t="shared" si="48"/>
        <v>3.7.8.2.0.00.00 - Custo de Produtos Vendidos-Tributos</v>
      </c>
      <c r="B3030" s="3" t="s">
        <v>1017</v>
      </c>
      <c r="C3030" s="4">
        <v>1254457.44</v>
      </c>
    </row>
    <row r="3031" spans="1:3" ht="25.5">
      <c r="A3031" t="str">
        <f t="shared" si="48"/>
        <v>3.7.8.2.1.00.00 - Custo de Produtos Vendidos-Tributos - Consolidação</v>
      </c>
      <c r="B3031" s="5" t="s">
        <v>1018</v>
      </c>
      <c r="C3031" s="6">
        <v>1254457.44</v>
      </c>
    </row>
    <row r="3032" spans="1:3" ht="25.5">
      <c r="A3032" t="str">
        <f t="shared" si="48"/>
        <v>3.7.8.2.2.00.00 - Custo de Produtos Vendidos-Tributos - Intra OFSS</v>
      </c>
      <c r="B3032" s="3" t="s">
        <v>1019</v>
      </c>
      <c r="C3032" s="4">
        <v>0</v>
      </c>
    </row>
    <row r="3033" spans="1:3" ht="38.25">
      <c r="A3033" t="str">
        <f t="shared" si="48"/>
        <v>3.7.8.2.3.00.00 - Custo de Produtos Vendidos-Tributos - Inter OFSS - 
 União</v>
      </c>
      <c r="B3033" s="5" t="s">
        <v>1020</v>
      </c>
      <c r="C3033" s="6">
        <v>0</v>
      </c>
    </row>
    <row r="3034" spans="1:3" ht="38.25">
      <c r="A3034" t="str">
        <f t="shared" si="48"/>
        <v>3.7.8.2.4.00.00 - Custo de Produtos Vendidos-Tributos - Inter OFSS - 
 Estado</v>
      </c>
      <c r="B3034" s="3" t="s">
        <v>1021</v>
      </c>
      <c r="C3034" s="4">
        <v>0</v>
      </c>
    </row>
    <row r="3035" spans="1:3" ht="38.25">
      <c r="A3035" t="str">
        <f t="shared" si="48"/>
        <v>3.7.8.2.5.00.00 - Custo de Produtos Vendidos-Tributos - Inter OFSS - 
 Município</v>
      </c>
      <c r="B3035" s="5" t="s">
        <v>1022</v>
      </c>
      <c r="C3035" s="6">
        <v>0</v>
      </c>
    </row>
    <row r="3036" spans="1:3">
      <c r="A3036" t="str">
        <f t="shared" si="48"/>
        <v>3.7.8.3.0.00.00 - Custo de Serviços Prestados-Tributos</v>
      </c>
      <c r="B3036" s="3" t="s">
        <v>1023</v>
      </c>
      <c r="C3036" s="4">
        <v>0</v>
      </c>
    </row>
    <row r="3037" spans="1:3" ht="25.5">
      <c r="A3037" t="str">
        <f t="shared" si="48"/>
        <v>3.7.8.3.1.00.00 - Custo de Serviços Prestados -Tributos - 
 Consolidação</v>
      </c>
      <c r="B3037" s="5" t="s">
        <v>1024</v>
      </c>
      <c r="C3037" s="6">
        <v>0</v>
      </c>
    </row>
    <row r="3038" spans="1:3" ht="25.5">
      <c r="A3038" t="str">
        <f t="shared" si="48"/>
        <v>3.7.8.3.2.00.00 - Custo de Serviços Prestados - Tributos - Intra 
 OFSS</v>
      </c>
      <c r="B3038" s="3" t="s">
        <v>1025</v>
      </c>
      <c r="C3038" s="4">
        <v>0</v>
      </c>
    </row>
    <row r="3039" spans="1:3" ht="38.25">
      <c r="A3039" t="str">
        <f t="shared" si="48"/>
        <v>3.7.8.3.3.00.00 - Custo de Serviços Prestados-Tributos - Inter OFSS 
 - União</v>
      </c>
      <c r="B3039" s="5" t="s">
        <v>1026</v>
      </c>
      <c r="C3039" s="6">
        <v>0</v>
      </c>
    </row>
    <row r="3040" spans="1:3" ht="38.25">
      <c r="A3040" t="str">
        <f t="shared" si="48"/>
        <v>3.7.8.3.4.00.00 - Custo de Serviços Prestados-Tributos - Inter OFSS 
 - Estado</v>
      </c>
      <c r="B3040" s="3" t="s">
        <v>1027</v>
      </c>
      <c r="C3040" s="4">
        <v>0</v>
      </c>
    </row>
    <row r="3041" spans="1:3" ht="38.25">
      <c r="A3041" t="str">
        <f t="shared" si="48"/>
        <v>3.7.8.3.5.00.00 - Custo de Serviços Prestados-Tributos - Inter OFSS 
 - Município</v>
      </c>
      <c r="B3041" s="5" t="s">
        <v>1028</v>
      </c>
      <c r="C3041" s="6">
        <v>0</v>
      </c>
    </row>
    <row r="3042" spans="1:3">
      <c r="A3042" t="str">
        <f t="shared" si="48"/>
        <v>3.9.0.0.0.00.00 - Outras Variações Patrimoniais Diminutivas</v>
      </c>
      <c r="B3042" s="3" t="s">
        <v>1029</v>
      </c>
      <c r="C3042" s="4">
        <v>482726406781.56</v>
      </c>
    </row>
    <row r="3043" spans="1:3">
      <c r="A3043" t="str">
        <f t="shared" ref="A3043:A3106" si="49">TRIM(B3043)</f>
        <v>3.9.1.0.0.00.00 - Premiações</v>
      </c>
      <c r="B3043" s="5" t="s">
        <v>1030</v>
      </c>
      <c r="C3043" s="6">
        <v>154820544.94999999</v>
      </c>
    </row>
    <row r="3044" spans="1:3">
      <c r="A3044" t="str">
        <f t="shared" si="49"/>
        <v>3.9.1.1.0.00.00 - Premiações Culturais</v>
      </c>
      <c r="B3044" s="3" t="s">
        <v>1031</v>
      </c>
      <c r="C3044" s="4">
        <v>41459583.829999998</v>
      </c>
    </row>
    <row r="3045" spans="1:3">
      <c r="A3045" t="str">
        <f t="shared" si="49"/>
        <v>3.9.1.1.1.00.00 - Premiações Culturais - Consolidação</v>
      </c>
      <c r="B3045" s="5" t="s">
        <v>1032</v>
      </c>
      <c r="C3045" s="6">
        <v>41459583.829999998</v>
      </c>
    </row>
    <row r="3046" spans="1:3">
      <c r="A3046" t="str">
        <f t="shared" si="49"/>
        <v>3.9.1.2.0.00.00 - Premiações Artísticas</v>
      </c>
      <c r="B3046" s="3" t="s">
        <v>1033</v>
      </c>
      <c r="C3046" s="4">
        <v>2880161.44</v>
      </c>
    </row>
    <row r="3047" spans="1:3">
      <c r="A3047" t="str">
        <f t="shared" si="49"/>
        <v>3.9.1.2.1.00.00 - Premiações Artísticas - Consolidação</v>
      </c>
      <c r="B3047" s="5" t="s">
        <v>1034</v>
      </c>
      <c r="C3047" s="6">
        <v>2880161.44</v>
      </c>
    </row>
    <row r="3048" spans="1:3">
      <c r="A3048" t="str">
        <f t="shared" si="49"/>
        <v>3.9.1.3.0.00.00 - Premiações Cientificas</v>
      </c>
      <c r="B3048" s="3" t="s">
        <v>1035</v>
      </c>
      <c r="C3048" s="4">
        <v>493295.51</v>
      </c>
    </row>
    <row r="3049" spans="1:3">
      <c r="A3049" t="str">
        <f t="shared" si="49"/>
        <v>3.9.1.3.1.00.00 - Premiações Cientificas - Consolidação</v>
      </c>
      <c r="B3049" s="5" t="s">
        <v>1036</v>
      </c>
      <c r="C3049" s="6">
        <v>493295.51</v>
      </c>
    </row>
    <row r="3050" spans="1:3">
      <c r="A3050" t="str">
        <f t="shared" si="49"/>
        <v>3.9.1.4.0.00.00 - Premiações Desportivas</v>
      </c>
      <c r="B3050" s="3" t="s">
        <v>1037</v>
      </c>
      <c r="C3050" s="4">
        <v>491510.44</v>
      </c>
    </row>
    <row r="3051" spans="1:3">
      <c r="A3051" t="str">
        <f t="shared" si="49"/>
        <v>3.9.1.4.1.00.00 - Premiações Desportivas - Consolidação</v>
      </c>
      <c r="B3051" s="5" t="s">
        <v>1038</v>
      </c>
      <c r="C3051" s="6">
        <v>491510.44</v>
      </c>
    </row>
    <row r="3052" spans="1:3">
      <c r="A3052" t="str">
        <f t="shared" si="49"/>
        <v>3.9.1.5.0.00.00 - Ordens Honorificas</v>
      </c>
      <c r="B3052" s="3" t="s">
        <v>1039</v>
      </c>
      <c r="C3052" s="4">
        <v>196394.89</v>
      </c>
    </row>
    <row r="3053" spans="1:3">
      <c r="A3053" t="str">
        <f t="shared" si="49"/>
        <v>3.9.1.5.1.00.00 - Ordens Honorificas - Consolidação</v>
      </c>
      <c r="B3053" s="5" t="s">
        <v>1040</v>
      </c>
      <c r="C3053" s="6">
        <v>196394.89</v>
      </c>
    </row>
    <row r="3054" spans="1:3">
      <c r="A3054" t="str">
        <f t="shared" si="49"/>
        <v>3.9.1.9.0.00.00 - Outras Premiações</v>
      </c>
      <c r="B3054" s="3" t="s">
        <v>1041</v>
      </c>
      <c r="C3054" s="4">
        <v>109299598.84</v>
      </c>
    </row>
    <row r="3055" spans="1:3">
      <c r="A3055" t="str">
        <f t="shared" si="49"/>
        <v>3.9.1.9.1.00.00 - Outras Premiações - Consolidação</v>
      </c>
      <c r="B3055" s="5" t="s">
        <v>1042</v>
      </c>
      <c r="C3055" s="6">
        <v>109299598.84</v>
      </c>
    </row>
    <row r="3056" spans="1:3">
      <c r="A3056" t="str">
        <f t="shared" si="49"/>
        <v>3.9.2.0.0.00.00 - Resultado Negativo de Participações</v>
      </c>
      <c r="B3056" s="3" t="s">
        <v>1043</v>
      </c>
      <c r="C3056" s="4">
        <v>2328988169.5999999</v>
      </c>
    </row>
    <row r="3057" spans="1:3">
      <c r="A3057" t="str">
        <f t="shared" si="49"/>
        <v>3.9.2.1.0.00.00 - Resultado Negativo de Equivalência Patrimonial</v>
      </c>
      <c r="B3057" s="5" t="s">
        <v>1044</v>
      </c>
      <c r="C3057" s="6">
        <v>2328988169.5999999</v>
      </c>
    </row>
    <row r="3058" spans="1:3" ht="38.25">
      <c r="A3058" t="str">
        <f t="shared" si="49"/>
        <v>3.9.2.1.1.00.00 - Resultado Negativo de Equivalência Patrimonial - 
 Consolidação</v>
      </c>
      <c r="B3058" s="3" t="s">
        <v>1045</v>
      </c>
      <c r="C3058" s="4">
        <v>2315666044.6399999</v>
      </c>
    </row>
    <row r="3059" spans="1:3" ht="38.25">
      <c r="A3059" t="str">
        <f t="shared" si="49"/>
        <v>3.9.2.1.2.00.00 - Resultado Negativo de Equivalência Patrimonial - 
 Intra OFSS</v>
      </c>
      <c r="B3059" s="5" t="s">
        <v>1046</v>
      </c>
      <c r="C3059" s="6">
        <v>13322124.960000001</v>
      </c>
    </row>
    <row r="3060" spans="1:3" ht="38.25">
      <c r="A3060" t="str">
        <f t="shared" si="49"/>
        <v>3.9.2.1.3.00.00 - Resultado Negativo de Equivalência Patrimonial - 
 Inter OFSS - União</v>
      </c>
      <c r="B3060" s="3" t="s">
        <v>1047</v>
      </c>
      <c r="C3060" s="4">
        <v>0</v>
      </c>
    </row>
    <row r="3061" spans="1:3" ht="38.25">
      <c r="A3061" t="str">
        <f t="shared" si="49"/>
        <v>3.9.2.1.4.00.00 - Resultado Negativo de Equivalência Patrimonial - 
 Inter OFSS - Estado</v>
      </c>
      <c r="B3061" s="5" t="s">
        <v>1048</v>
      </c>
      <c r="C3061" s="6">
        <v>0</v>
      </c>
    </row>
    <row r="3062" spans="1:3" ht="38.25">
      <c r="A3062" t="str">
        <f t="shared" si="49"/>
        <v>3.9.2.1.5.00.00 - Resultado Negativo de Equivalência Patrimonial - 
 Inter OFSS - Município</v>
      </c>
      <c r="B3062" s="3" t="s">
        <v>1049</v>
      </c>
      <c r="C3062" s="4">
        <v>0</v>
      </c>
    </row>
    <row r="3063" spans="1:3">
      <c r="A3063" t="str">
        <f t="shared" si="49"/>
        <v>3.9.4.0.0.00.00 - Incentivos</v>
      </c>
      <c r="B3063" s="5" t="s">
        <v>1050</v>
      </c>
      <c r="C3063" s="6">
        <v>1739477730.5599999</v>
      </c>
    </row>
    <row r="3064" spans="1:3">
      <c r="A3064" t="str">
        <f t="shared" si="49"/>
        <v>3.9.4.1.0.00.00 - Incentivos a Educação</v>
      </c>
      <c r="B3064" s="3" t="s">
        <v>1051</v>
      </c>
      <c r="C3064" s="4">
        <v>363392504.52999997</v>
      </c>
    </row>
    <row r="3065" spans="1:3">
      <c r="A3065" t="str">
        <f t="shared" si="49"/>
        <v>3.9.4.1.1.00.00 - Incentivos a Educação - Consolidação</v>
      </c>
      <c r="B3065" s="5" t="s">
        <v>1052</v>
      </c>
      <c r="C3065" s="6">
        <v>363392504.52999997</v>
      </c>
    </row>
    <row r="3066" spans="1:3">
      <c r="A3066" t="str">
        <f t="shared" si="49"/>
        <v>3.9.4.2.0.00.00 - Incentivos a Ciência</v>
      </c>
      <c r="B3066" s="3" t="s">
        <v>1053</v>
      </c>
      <c r="C3066" s="4">
        <v>358374607.30000001</v>
      </c>
    </row>
    <row r="3067" spans="1:3">
      <c r="A3067" t="str">
        <f t="shared" si="49"/>
        <v>3.9.4.2.1.00.00 - Incentivos a Ciência - Consolidação</v>
      </c>
      <c r="B3067" s="5" t="s">
        <v>1054</v>
      </c>
      <c r="C3067" s="6">
        <v>358374607.30000001</v>
      </c>
    </row>
    <row r="3068" spans="1:3">
      <c r="A3068" t="str">
        <f t="shared" si="49"/>
        <v>3.9.4.3.0.00.00 - Incentivos a Cultura</v>
      </c>
      <c r="B3068" s="3" t="s">
        <v>1055</v>
      </c>
      <c r="C3068" s="4">
        <v>24145660.649999999</v>
      </c>
    </row>
    <row r="3069" spans="1:3">
      <c r="A3069" t="str">
        <f t="shared" si="49"/>
        <v>3.9.4.3.1.00.00 - Incentivos a Cultura - Consolidação</v>
      </c>
      <c r="B3069" s="5" t="s">
        <v>1056</v>
      </c>
      <c r="C3069" s="6">
        <v>24145660.649999999</v>
      </c>
    </row>
    <row r="3070" spans="1:3">
      <c r="A3070" t="str">
        <f t="shared" si="49"/>
        <v>3.9.4.4.0.00.00 - Incentivos ao Esporte</v>
      </c>
      <c r="B3070" s="3" t="s">
        <v>1057</v>
      </c>
      <c r="C3070" s="4">
        <v>4750728.87</v>
      </c>
    </row>
    <row r="3071" spans="1:3">
      <c r="A3071" t="str">
        <f t="shared" si="49"/>
        <v>3.9.4.4.1.00.00 - Incentivos ao Esporte - Consolidação</v>
      </c>
      <c r="B3071" s="5" t="s">
        <v>1058</v>
      </c>
      <c r="C3071" s="6">
        <v>4750728.87</v>
      </c>
    </row>
    <row r="3072" spans="1:3">
      <c r="A3072" t="str">
        <f t="shared" si="49"/>
        <v>3.9.4.9.0.00.00 - Outros Incentivos</v>
      </c>
      <c r="B3072" s="3" t="s">
        <v>1059</v>
      </c>
      <c r="C3072" s="4">
        <v>988814229.21000004</v>
      </c>
    </row>
    <row r="3073" spans="1:3">
      <c r="A3073" t="str">
        <f t="shared" si="49"/>
        <v>3.9.4.9.1.00.00 - Outros Incentivos - Consolidação</v>
      </c>
      <c r="B3073" s="5" t="s">
        <v>1060</v>
      </c>
      <c r="C3073" s="6">
        <v>988814229.21000004</v>
      </c>
    </row>
    <row r="3074" spans="1:3">
      <c r="A3074" t="str">
        <f t="shared" si="49"/>
        <v>3.9.5.0.0.00.00 - Subvenções Econômicas</v>
      </c>
      <c r="B3074" s="3" t="s">
        <v>1061</v>
      </c>
      <c r="C3074" s="4">
        <v>624042412.70000005</v>
      </c>
    </row>
    <row r="3075" spans="1:3">
      <c r="A3075" t="str">
        <f t="shared" si="49"/>
        <v>3.9.5.0.1.00.00 - Subvenções Econômicas - Consolidação</v>
      </c>
      <c r="B3075" s="5" t="s">
        <v>1062</v>
      </c>
      <c r="C3075" s="6">
        <v>624042412.70000005</v>
      </c>
    </row>
    <row r="3076" spans="1:3">
      <c r="A3076" t="str">
        <f t="shared" si="49"/>
        <v>3.9.6.0.0.00.00 - Participações e Contribuições</v>
      </c>
      <c r="B3076" s="3" t="s">
        <v>1063</v>
      </c>
      <c r="C3076" s="4">
        <v>0</v>
      </c>
    </row>
    <row r="3077" spans="1:3">
      <c r="A3077" t="str">
        <f t="shared" si="49"/>
        <v>3.9.6.1.0.00.00 - Participações de Debêntures</v>
      </c>
      <c r="B3077" s="5" t="s">
        <v>1064</v>
      </c>
      <c r="C3077" s="6">
        <v>0</v>
      </c>
    </row>
    <row r="3078" spans="1:3">
      <c r="A3078" t="str">
        <f t="shared" si="49"/>
        <v>3.9.6.1.1.00.00 - Participações de Debêntures - Consolidação</v>
      </c>
      <c r="B3078" s="3" t="s">
        <v>1065</v>
      </c>
      <c r="C3078" s="4">
        <v>0</v>
      </c>
    </row>
    <row r="3079" spans="1:3">
      <c r="A3079" t="str">
        <f t="shared" si="49"/>
        <v>3.9.6.2.0.00.00 - Participações de Empregados</v>
      </c>
      <c r="B3079" s="5" t="s">
        <v>1066</v>
      </c>
      <c r="C3079" s="6">
        <v>0</v>
      </c>
    </row>
    <row r="3080" spans="1:3">
      <c r="A3080" t="str">
        <f t="shared" si="49"/>
        <v>3.9.6.2.1.00.00 - Participações de Empregados - Consolidação</v>
      </c>
      <c r="B3080" s="3" t="s">
        <v>1067</v>
      </c>
      <c r="C3080" s="4">
        <v>0</v>
      </c>
    </row>
    <row r="3081" spans="1:3">
      <c r="A3081" t="str">
        <f t="shared" si="49"/>
        <v>3.9.6.3.0.00.00 - Participações de Administradores</v>
      </c>
      <c r="B3081" s="5" t="s">
        <v>1068</v>
      </c>
      <c r="C3081" s="6">
        <v>0</v>
      </c>
    </row>
    <row r="3082" spans="1:3" ht="25.5">
      <c r="A3082" t="str">
        <f t="shared" si="49"/>
        <v>3.9.6.3.1.00.00 - Participações de Administradores - Consolidação</v>
      </c>
      <c r="B3082" s="3" t="s">
        <v>1069</v>
      </c>
      <c r="C3082" s="4">
        <v>0</v>
      </c>
    </row>
    <row r="3083" spans="1:3">
      <c r="A3083" t="str">
        <f t="shared" si="49"/>
        <v>3.9.6.4.0.00.00 - Participações de Partes Beneficiarias</v>
      </c>
      <c r="B3083" s="5" t="s">
        <v>1070</v>
      </c>
      <c r="C3083" s="6">
        <v>0</v>
      </c>
    </row>
    <row r="3084" spans="1:3" ht="25.5">
      <c r="A3084" t="str">
        <f t="shared" si="49"/>
        <v>3.9.6.4.1.00.00 - Participações de Partes Beneficiarias - 
 Consolidação</v>
      </c>
      <c r="B3084" s="3" t="s">
        <v>1071</v>
      </c>
      <c r="C3084" s="4">
        <v>0</v>
      </c>
    </row>
    <row r="3085" spans="1:3" ht="25.5">
      <c r="A3085" t="str">
        <f t="shared" si="49"/>
        <v>3.9.6.5.0.00.00 - Participações de Instituições ou Fundos de 
 Assistência ou Previdência de Empregados</v>
      </c>
      <c r="B3085" s="5" t="s">
        <v>1072</v>
      </c>
      <c r="C3085" s="6">
        <v>0</v>
      </c>
    </row>
    <row r="3086" spans="1:3" ht="25.5">
      <c r="A3086" t="str">
        <f t="shared" si="49"/>
        <v>3.9.6.5.1.00.00 - Participações de Instituições ou Fundos de 
 Assistência ou Previdência de Empregados - Consolidação</v>
      </c>
      <c r="B3086" s="3" t="s">
        <v>1073</v>
      </c>
      <c r="C3086" s="4">
        <v>0</v>
      </c>
    </row>
    <row r="3087" spans="1:3">
      <c r="A3087" t="str">
        <f t="shared" si="49"/>
        <v>3.9.7.0.0.00.00 - VPD de Constituição de Provisões</v>
      </c>
      <c r="B3087" s="5" t="s">
        <v>1074</v>
      </c>
      <c r="C3087" s="6">
        <v>92110875342.580002</v>
      </c>
    </row>
    <row r="3088" spans="1:3">
      <c r="A3088" t="str">
        <f t="shared" si="49"/>
        <v>3.9.7.1.0.00.00 - VPD de Provisão para Riscos Trabalhistas</v>
      </c>
      <c r="B3088" s="3" t="s">
        <v>1075</v>
      </c>
      <c r="C3088" s="4">
        <v>91357547.870000005</v>
      </c>
    </row>
    <row r="3089" spans="1:3" ht="25.5">
      <c r="A3089" t="str">
        <f t="shared" si="49"/>
        <v>3.9.7.1.1.00.00 - VPD de Provisão para Riscos Trabalhistas - 
 Consolidação</v>
      </c>
      <c r="B3089" s="5" t="s">
        <v>1076</v>
      </c>
      <c r="C3089" s="6">
        <v>91357547.870000005</v>
      </c>
    </row>
    <row r="3090" spans="1:3" ht="38.25">
      <c r="A3090" t="str">
        <f t="shared" si="49"/>
        <v>3.9.7.2.0.00.00 - VPD de Provisões Matemáticas Previdenciárias a 
 Longo Prazo</v>
      </c>
      <c r="B3090" s="3" t="s">
        <v>1077</v>
      </c>
      <c r="C3090" s="4">
        <v>86377816775.059998</v>
      </c>
    </row>
    <row r="3091" spans="1:3" ht="38.25">
      <c r="A3091" t="str">
        <f t="shared" si="49"/>
        <v>3.9.7.2.1.00.00 - VPD de Provisões Matemáticas Previdenciárias a 
 Longo Prazo - Consolidação</v>
      </c>
      <c r="B3091" s="5" t="s">
        <v>1078</v>
      </c>
      <c r="C3091" s="6">
        <v>86377816775.059998</v>
      </c>
    </row>
    <row r="3092" spans="1:3">
      <c r="A3092" t="str">
        <f t="shared" si="49"/>
        <v>3.9.7.3.0.00.00 - VPD de Provisões para Riscos Fiscais</v>
      </c>
      <c r="B3092" s="3" t="s">
        <v>1079</v>
      </c>
      <c r="C3092" s="4">
        <v>49897249.07</v>
      </c>
    </row>
    <row r="3093" spans="1:3" ht="25.5">
      <c r="A3093" t="str">
        <f t="shared" si="49"/>
        <v>3.9.7.3.1.00.00 - VPD de Provisões para Riscos Fiscais – 
 Consolidação</v>
      </c>
      <c r="B3093" s="5" t="s">
        <v>1080</v>
      </c>
      <c r="C3093" s="6">
        <v>49897249.07</v>
      </c>
    </row>
    <row r="3094" spans="1:3">
      <c r="A3094" t="str">
        <f t="shared" si="49"/>
        <v>3.9.7.4.0.00.00 - VPD de Provisão para Riscos Cíveis</v>
      </c>
      <c r="B3094" s="3" t="s">
        <v>1081</v>
      </c>
      <c r="C3094" s="4">
        <v>4103775.03</v>
      </c>
    </row>
    <row r="3095" spans="1:3" ht="25.5">
      <c r="A3095" t="str">
        <f t="shared" si="49"/>
        <v>3.9.7.4.1.00.00 - VPD de Provisão para Riscos Cíveis – Consolidação</v>
      </c>
      <c r="B3095" s="5" t="s">
        <v>1082</v>
      </c>
      <c r="C3095" s="6">
        <v>4103775.03</v>
      </c>
    </row>
    <row r="3096" spans="1:3">
      <c r="A3096" t="str">
        <f t="shared" si="49"/>
        <v>3.9.7.5.0.00.00 - VPD de Provisão para Repartição de Créditos</v>
      </c>
      <c r="B3096" s="3" t="s">
        <v>1083</v>
      </c>
      <c r="C3096" s="4">
        <v>0</v>
      </c>
    </row>
    <row r="3097" spans="1:3" ht="25.5">
      <c r="A3097" t="str">
        <f t="shared" si="49"/>
        <v>3.9.7.5.3.00.00 - VPD de Provisão para Repartição de Créditos - 
 Inter OFSS - União</v>
      </c>
      <c r="B3097" s="5" t="s">
        <v>1084</v>
      </c>
      <c r="C3097" s="6">
        <v>0</v>
      </c>
    </row>
    <row r="3098" spans="1:3" ht="25.5">
      <c r="A3098" t="str">
        <f t="shared" si="49"/>
        <v>3.9.7.5.4.00.00 - VPD de Provisão para Repartição de Créditos - 
 Inter OFSS - Estados</v>
      </c>
      <c r="B3098" s="3" t="s">
        <v>1085</v>
      </c>
      <c r="C3098" s="4">
        <v>0</v>
      </c>
    </row>
    <row r="3099" spans="1:3" ht="25.5">
      <c r="A3099" t="str">
        <f t="shared" si="49"/>
        <v>3.9.7.5.5.00.00 - VPD de Provisão para Repartição de Créditos - 
 Inter OFSS - Município</v>
      </c>
      <c r="B3099" s="5" t="s">
        <v>1086</v>
      </c>
      <c r="C3099" s="6">
        <v>0</v>
      </c>
    </row>
    <row r="3100" spans="1:3" ht="25.5">
      <c r="A3100" t="str">
        <f t="shared" si="49"/>
        <v>3.9.7.6.0.00.00 - VPD de Provisão para Riscos Decorrentes de 
 Contratos de PPP</v>
      </c>
      <c r="B3100" s="3" t="s">
        <v>1087</v>
      </c>
      <c r="C3100" s="4">
        <v>0</v>
      </c>
    </row>
    <row r="3101" spans="1:3" ht="25.5">
      <c r="A3101" t="str">
        <f t="shared" si="49"/>
        <v>3.9.7.6.1.00.00 - VPD de Provisão para Riscos Decorrentes de 
 Contratos de PPP - Consolidação</v>
      </c>
      <c r="B3101" s="5" t="s">
        <v>1088</v>
      </c>
      <c r="C3101" s="6">
        <v>0</v>
      </c>
    </row>
    <row r="3102" spans="1:3">
      <c r="A3102" t="str">
        <f t="shared" si="49"/>
        <v>3.9.7.9.0.00.00 - VPD de Outras Provisões</v>
      </c>
      <c r="B3102" s="3" t="s">
        <v>1089</v>
      </c>
      <c r="C3102" s="4">
        <v>5587699995.5500002</v>
      </c>
    </row>
    <row r="3103" spans="1:3">
      <c r="A3103" t="str">
        <f t="shared" si="49"/>
        <v>3.9.7.9.1.00.00 - VPD de Outras Provisões - Consolidação</v>
      </c>
      <c r="B3103" s="5" t="s">
        <v>1090</v>
      </c>
      <c r="C3103" s="6">
        <v>5587699995.5500002</v>
      </c>
    </row>
    <row r="3104" spans="1:3">
      <c r="A3104" t="str">
        <f t="shared" si="49"/>
        <v>3.9.8.0.0.00.00 - Custo de Outras VPD</v>
      </c>
      <c r="B3104" s="3" t="s">
        <v>1091</v>
      </c>
      <c r="C3104" s="4">
        <v>40315.68</v>
      </c>
    </row>
    <row r="3105" spans="1:3">
      <c r="A3105" t="str">
        <f t="shared" si="49"/>
        <v>3.9.8.1.0.00.00 - Custo de Mercadorias Vendidas – Outras VPD</v>
      </c>
      <c r="B3105" s="5" t="s">
        <v>1092</v>
      </c>
      <c r="C3105" s="6">
        <v>40315.68</v>
      </c>
    </row>
    <row r="3106" spans="1:3" ht="38.25">
      <c r="A3106" t="str">
        <f t="shared" si="49"/>
        <v>3.9.8.1.1.00.00 - Custo de Mercadorias Vendidas – Outras VPD - 
 Consolidação</v>
      </c>
      <c r="B3106" s="3" t="s">
        <v>1093</v>
      </c>
      <c r="C3106" s="4">
        <v>40315.68</v>
      </c>
    </row>
    <row r="3107" spans="1:3">
      <c r="A3107" t="str">
        <f t="shared" ref="A3107:A3170" si="50">TRIM(B3107)</f>
        <v>3.9.8.2.0.00.00 - Custo de Produtos Vendidos – Outras VPD</v>
      </c>
      <c r="B3107" s="5" t="s">
        <v>1094</v>
      </c>
      <c r="C3107" s="6">
        <v>0</v>
      </c>
    </row>
    <row r="3108" spans="1:3" ht="25.5">
      <c r="A3108" t="str">
        <f t="shared" si="50"/>
        <v>3.9.8.2.1.00.00 - Custo de Produtos Vendidos – Outras VPD - 
 Consolidação</v>
      </c>
      <c r="B3108" s="3" t="s">
        <v>1095</v>
      </c>
      <c r="C3108" s="4">
        <v>0</v>
      </c>
    </row>
    <row r="3109" spans="1:3">
      <c r="A3109" t="str">
        <f t="shared" si="50"/>
        <v>3.9.8.3.0.00.00 - Custo de Serviços Prestados – Outras VPD</v>
      </c>
      <c r="B3109" s="5" t="s">
        <v>1096</v>
      </c>
      <c r="C3109" s="6">
        <v>0</v>
      </c>
    </row>
    <row r="3110" spans="1:3" ht="25.5">
      <c r="A3110" t="str">
        <f t="shared" si="50"/>
        <v>3.9.8.3.1.00.00 - Custo de Serviços Prestados – Outras VPD - 
 Consolidação</v>
      </c>
      <c r="B3110" s="3" t="s">
        <v>1097</v>
      </c>
      <c r="C3110" s="4">
        <v>0</v>
      </c>
    </row>
    <row r="3111" spans="1:3">
      <c r="A3111" t="str">
        <f t="shared" si="50"/>
        <v>3.9.9.0.0.00.00 - Diversas Variações Patrimoniais Diminutivas</v>
      </c>
      <c r="B3111" s="5" t="s">
        <v>1098</v>
      </c>
      <c r="C3111" s="6">
        <v>385768162265.48999</v>
      </c>
    </row>
    <row r="3112" spans="1:3">
      <c r="A3112" t="str">
        <f t="shared" si="50"/>
        <v>3.9.9.1.0.00.00 - Compensação Financeira entre RGPS/RPPS</v>
      </c>
      <c r="B3112" s="3" t="s">
        <v>1099</v>
      </c>
      <c r="C3112" s="4">
        <v>-34559462.479999997</v>
      </c>
    </row>
    <row r="3113" spans="1:3" ht="38.25">
      <c r="A3113" t="str">
        <f t="shared" si="50"/>
        <v>3.9.9.1.2.00.00 - Compensação Financeira entre RGPS/RPPS - Intra 
 OFSS</v>
      </c>
      <c r="B3113" s="5" t="s">
        <v>1100</v>
      </c>
      <c r="C3113" s="6">
        <v>0</v>
      </c>
    </row>
    <row r="3114" spans="1:3" ht="38.25">
      <c r="A3114" t="str">
        <f t="shared" si="50"/>
        <v>3.9.9.1.3.00.00 - Compensação Financeira entre RGPS/RPPS - Inter 
 OFSS - União</v>
      </c>
      <c r="B3114" s="3" t="s">
        <v>1101</v>
      </c>
      <c r="C3114" s="4">
        <v>-34559462.479999997</v>
      </c>
    </row>
    <row r="3115" spans="1:3" ht="38.25">
      <c r="A3115" t="str">
        <f t="shared" si="50"/>
        <v>3.9.9.1.4.00.00 - Compensação Financeira entre RGPS/RPPS - Inter 
 OFSS - Estado</v>
      </c>
      <c r="B3115" s="5" t="s">
        <v>1102</v>
      </c>
      <c r="C3115" s="6">
        <v>0</v>
      </c>
    </row>
    <row r="3116" spans="1:3" ht="38.25">
      <c r="A3116" t="str">
        <f t="shared" si="50"/>
        <v>3.9.9.1.5.00.00 - Compensação Financeira entre RGPS/RPPS - Inter 
 OFSS - Município</v>
      </c>
      <c r="B3116" s="3" t="s">
        <v>1103</v>
      </c>
      <c r="C3116" s="4">
        <v>0</v>
      </c>
    </row>
    <row r="3117" spans="1:3" ht="25.5">
      <c r="A3117" t="str">
        <f t="shared" si="50"/>
        <v>3.9.9.2.0.00.00 - Compensação Financeira entre Regimes Próprios</v>
      </c>
      <c r="B3117" s="5" t="s">
        <v>1104</v>
      </c>
      <c r="C3117" s="6">
        <v>142794</v>
      </c>
    </row>
    <row r="3118" spans="1:3" ht="38.25">
      <c r="A3118" t="str">
        <f t="shared" si="50"/>
        <v>3.9.9.2.3.00.00 - Compensação Financeira entre Regimes Próprios - 
 Inter OFSS - União</v>
      </c>
      <c r="B3118" s="3" t="s">
        <v>1105</v>
      </c>
      <c r="C3118" s="4">
        <v>142794</v>
      </c>
    </row>
    <row r="3119" spans="1:3" ht="38.25">
      <c r="A3119" t="str">
        <f t="shared" si="50"/>
        <v>3.9.9.2.4.00.00 - Compensação Financeira entre Regimes Próprios - 
 Inter OFSS - Estado</v>
      </c>
      <c r="B3119" s="5" t="s">
        <v>1106</v>
      </c>
      <c r="C3119" s="6">
        <v>0</v>
      </c>
    </row>
    <row r="3120" spans="1:3" ht="38.25">
      <c r="A3120" t="str">
        <f t="shared" si="50"/>
        <v>3.9.9.2.5.00.00 - Compensação Financeira entre Regimes Próprios - 
 Inter OFSS - Município</v>
      </c>
      <c r="B3120" s="3" t="s">
        <v>1107</v>
      </c>
      <c r="C3120" s="4">
        <v>0</v>
      </c>
    </row>
    <row r="3121" spans="1:3" ht="25.5">
      <c r="A3121" t="str">
        <f t="shared" si="50"/>
        <v>3.9.9.3.0.00.00 - Variação Patrimonial Diminutiva com Bonificações</v>
      </c>
      <c r="B3121" s="5" t="s">
        <v>1108</v>
      </c>
      <c r="C3121" s="6">
        <v>0</v>
      </c>
    </row>
    <row r="3122" spans="1:3" ht="38.25">
      <c r="A3122" t="str">
        <f t="shared" si="50"/>
        <v>3.9.9.3.1.00.00 - Variação Patrimonial Diminutiva com Bonificações - 
 Consolidação</v>
      </c>
      <c r="B3122" s="3" t="s">
        <v>1109</v>
      </c>
      <c r="C3122" s="4">
        <v>0</v>
      </c>
    </row>
    <row r="3123" spans="1:3">
      <c r="A3123" t="str">
        <f t="shared" si="50"/>
        <v>3.9.9.4.0.00.00 - Amortização de Ágio em Investimentos</v>
      </c>
      <c r="B3123" s="5" t="s">
        <v>1110</v>
      </c>
      <c r="C3123" s="6">
        <v>0</v>
      </c>
    </row>
    <row r="3124" spans="1:3" ht="25.5">
      <c r="A3124" t="str">
        <f t="shared" si="50"/>
        <v>3.9.9.4.1.00.00 - Amortização de Ágio em Investimentos - 
 Consolidação</v>
      </c>
      <c r="B3124" s="3" t="s">
        <v>1111</v>
      </c>
      <c r="C3124" s="4">
        <v>0</v>
      </c>
    </row>
    <row r="3125" spans="1:3" ht="25.5">
      <c r="A3125" t="str">
        <f t="shared" si="50"/>
        <v>3.9.9.4.2.00.00 - Amortização de Ágio em Investimentos - Intra OFSS</v>
      </c>
      <c r="B3125" s="5" t="s">
        <v>1112</v>
      </c>
      <c r="C3125" s="6">
        <v>0</v>
      </c>
    </row>
    <row r="3126" spans="1:3" ht="38.25">
      <c r="A3126" t="str">
        <f t="shared" si="50"/>
        <v>3.9.9.4.3.00.00 - Amortização de Ágio em Investimentos - Inter OFSS 
 - União</v>
      </c>
      <c r="B3126" s="3" t="s">
        <v>1113</v>
      </c>
      <c r="C3126" s="4">
        <v>0</v>
      </c>
    </row>
    <row r="3127" spans="1:3" ht="38.25">
      <c r="A3127" t="str">
        <f t="shared" si="50"/>
        <v>3.9.9.4.4.00.00 - Amortização de Ágio em Investimentos - Inter OFSS 
 - Estado</v>
      </c>
      <c r="B3127" s="5" t="s">
        <v>1114</v>
      </c>
      <c r="C3127" s="6">
        <v>0</v>
      </c>
    </row>
    <row r="3128" spans="1:3" ht="38.25">
      <c r="A3128" t="str">
        <f t="shared" si="50"/>
        <v>3.9.9.4.5.00.00 - Amortização de Ágio em Investimentos - Inter OFSS 
 - Município</v>
      </c>
      <c r="B3128" s="3" t="s">
        <v>1115</v>
      </c>
      <c r="C3128" s="4">
        <v>0</v>
      </c>
    </row>
    <row r="3129" spans="1:3" ht="38.25">
      <c r="A3129" t="str">
        <f t="shared" si="50"/>
        <v>3.9.9.9.0.00.00 - Variações Patrimoniais Diminutivas Decorrentes de 
 Fatos Geradores Diversos</v>
      </c>
      <c r="B3129" s="5" t="s">
        <v>1116</v>
      </c>
      <c r="C3129" s="6">
        <v>385802578933.96997</v>
      </c>
    </row>
    <row r="3130" spans="1:3" ht="38.25">
      <c r="A3130" t="str">
        <f t="shared" si="50"/>
        <v>3.9.9.9.1.00.00 - Variações Patrimoniais Diminutivas Decorrentes de 
 Fatos Geradores Diversos - Consolidação</v>
      </c>
      <c r="B3130" s="3" t="s">
        <v>1117</v>
      </c>
      <c r="C3130" s="4">
        <v>385802578933.96997</v>
      </c>
    </row>
    <row r="3131" spans="1:3">
      <c r="A3131" t="str">
        <f t="shared" si="50"/>
        <v>Variação Patrimonial Aumentativa</v>
      </c>
      <c r="B3131" s="5" t="s">
        <v>1118</v>
      </c>
      <c r="C3131" s="10"/>
    </row>
    <row r="3132" spans="1:3">
      <c r="A3132" t="str">
        <f t="shared" si="50"/>
        <v>Variação Patrimonial Aumentativa</v>
      </c>
      <c r="B3132" s="3" t="s">
        <v>1119</v>
      </c>
      <c r="C3132" s="9"/>
    </row>
    <row r="3133" spans="1:3">
      <c r="A3133" t="str">
        <f t="shared" si="50"/>
        <v>4.0.0.0.0.00.00 - Variação Patrimonial Aumentativa</v>
      </c>
      <c r="B3133" s="5" t="s">
        <v>1120</v>
      </c>
      <c r="C3133" s="6">
        <v>1706513192246.98</v>
      </c>
    </row>
    <row r="3134" spans="1:3">
      <c r="A3134" t="str">
        <f t="shared" si="50"/>
        <v>4.1.0.0.0.00.00 - Impostos, Taxas e Contribuições de Melhoria</v>
      </c>
      <c r="B3134" s="3" t="s">
        <v>1121</v>
      </c>
      <c r="C3134" s="4">
        <v>442045617332.5</v>
      </c>
    </row>
    <row r="3135" spans="1:3">
      <c r="A3135" t="str">
        <f t="shared" si="50"/>
        <v>4.1.1.0.0.00.00 - Impostos</v>
      </c>
      <c r="B3135" s="5" t="s">
        <v>1122</v>
      </c>
      <c r="C3135" s="6">
        <v>424892526802.57001</v>
      </c>
    </row>
    <row r="3136" spans="1:3">
      <c r="A3136" t="str">
        <f t="shared" si="50"/>
        <v>4.1.1.1.0.00.00 - Impostos sobre Comercio Exterior</v>
      </c>
      <c r="B3136" s="3" t="s">
        <v>1123</v>
      </c>
      <c r="C3136" s="4">
        <v>0</v>
      </c>
    </row>
    <row r="3137" spans="1:3" ht="25.5">
      <c r="A3137" t="str">
        <f t="shared" si="50"/>
        <v>4.1.1.1.1.00.00 - Impostos sobre Comercio Exterior - Consolidação</v>
      </c>
      <c r="B3137" s="5" t="s">
        <v>1124</v>
      </c>
      <c r="C3137" s="6">
        <v>0</v>
      </c>
    </row>
    <row r="3138" spans="1:3">
      <c r="A3138" t="str">
        <f t="shared" si="50"/>
        <v>4.1.1.2.0.00.00 - Impostos sobre Patrimônio e a Renda</v>
      </c>
      <c r="B3138" s="3" t="s">
        <v>1125</v>
      </c>
      <c r="C3138" s="4">
        <v>53721478043.620003</v>
      </c>
    </row>
    <row r="3139" spans="1:3" ht="25.5">
      <c r="A3139" t="str">
        <f t="shared" si="50"/>
        <v>4.1.1.2.1.00.00 - Impostos sobre Patrimônio e a Renda - Consolidação</v>
      </c>
      <c r="B3139" s="5" t="s">
        <v>1126</v>
      </c>
      <c r="C3139" s="17">
        <v>53721478043.620003</v>
      </c>
    </row>
    <row r="3140" spans="1:3">
      <c r="A3140" t="str">
        <f t="shared" si="50"/>
        <v>4.1.1.3.0.00.00 - Impostos sobre a Produção e a Circulação</v>
      </c>
      <c r="B3140" s="3" t="s">
        <v>1127</v>
      </c>
      <c r="C3140" s="18">
        <v>368866063895.5</v>
      </c>
    </row>
    <row r="3141" spans="1:3" ht="25.5">
      <c r="A3141" t="str">
        <f t="shared" si="50"/>
        <v>4.1.1.3.1.00.00 - Impostos sobre a Produção e a Circulação - 
 Consolidação</v>
      </c>
      <c r="B3141" s="5" t="s">
        <v>1128</v>
      </c>
      <c r="C3141" s="6">
        <v>368866063895.5</v>
      </c>
    </row>
    <row r="3142" spans="1:3">
      <c r="A3142" t="str">
        <f t="shared" si="50"/>
        <v>4.1.1.4.0.00.00 - Impostos Extraordinários</v>
      </c>
      <c r="B3142" s="3" t="s">
        <v>1129</v>
      </c>
      <c r="C3142" s="4">
        <v>0</v>
      </c>
    </row>
    <row r="3143" spans="1:3">
      <c r="A3143" t="str">
        <f t="shared" si="50"/>
        <v>4.1.1.4.1.00.00 - Impostos Extraordinários - Consolidação</v>
      </c>
      <c r="B3143" s="5" t="s">
        <v>1130</v>
      </c>
      <c r="C3143" s="6">
        <v>0</v>
      </c>
    </row>
    <row r="3144" spans="1:3">
      <c r="A3144" t="str">
        <f t="shared" si="50"/>
        <v>4.1.1.9.0.00.00 - Outros Impostos</v>
      </c>
      <c r="B3144" s="3" t="s">
        <v>1131</v>
      </c>
      <c r="C3144" s="4">
        <v>2304984863.4499998</v>
      </c>
    </row>
    <row r="3145" spans="1:3">
      <c r="A3145" t="str">
        <f t="shared" si="50"/>
        <v>4.1.1.9.1.00.00 - Outros Impostos - Consolidação</v>
      </c>
      <c r="B3145" s="5" t="s">
        <v>1132</v>
      </c>
      <c r="C3145" s="6">
        <v>2304984863.4499998</v>
      </c>
    </row>
    <row r="3146" spans="1:3">
      <c r="A3146" t="str">
        <f t="shared" si="50"/>
        <v>4.1.2.0.0.00.00 - Taxas</v>
      </c>
      <c r="B3146" s="3" t="s">
        <v>1133</v>
      </c>
      <c r="C3146" s="4">
        <v>17153088676.98</v>
      </c>
    </row>
    <row r="3147" spans="1:3">
      <c r="A3147" t="str">
        <f t="shared" si="50"/>
        <v>4.1.2.1.0.00.00 - Taxas pelo Exercício do Poder de Policia</v>
      </c>
      <c r="B3147" s="5" t="s">
        <v>1134</v>
      </c>
      <c r="C3147" s="6">
        <v>3711068681.4099998</v>
      </c>
    </row>
    <row r="3148" spans="1:3" ht="25.5">
      <c r="A3148" t="str">
        <f t="shared" si="50"/>
        <v>4.1.2.1.1.00.00 - Taxas pelo Exercício do Poder de Polícia - 
 Consolidação</v>
      </c>
      <c r="B3148" s="3" t="s">
        <v>1135</v>
      </c>
      <c r="C3148" s="4">
        <v>3711068681.4099998</v>
      </c>
    </row>
    <row r="3149" spans="1:3">
      <c r="A3149" t="str">
        <f t="shared" si="50"/>
        <v>4.1.2.2.0.00.00 - Taxas Pela Prestação de Serviços</v>
      </c>
      <c r="B3149" s="5" t="s">
        <v>1136</v>
      </c>
      <c r="C3149" s="6">
        <v>13442019995.57</v>
      </c>
    </row>
    <row r="3150" spans="1:3" ht="25.5">
      <c r="A3150" t="str">
        <f t="shared" si="50"/>
        <v>4.1.2.2.1.00.00 - Taxas Pela Prestação de Serviços - Consolidação</v>
      </c>
      <c r="B3150" s="3" t="s">
        <v>1137</v>
      </c>
      <c r="C3150" s="4">
        <v>13442019995.57</v>
      </c>
    </row>
    <row r="3151" spans="1:3">
      <c r="A3151" t="str">
        <f t="shared" si="50"/>
        <v>4.1.3.0.0.00.00 - Contribuições de Melhoria</v>
      </c>
      <c r="B3151" s="5" t="s">
        <v>1138</v>
      </c>
      <c r="C3151" s="6">
        <v>1852.95</v>
      </c>
    </row>
    <row r="3152" spans="1:3" ht="38.25">
      <c r="A3152" t="str">
        <f t="shared" si="50"/>
        <v>4.1.3.1.0.00.00 - Contribuição de Melhoria Pela Expansão da Rede de 
 Água Potável e Esgoto Sanitário</v>
      </c>
      <c r="B3152" s="3" t="s">
        <v>1139</v>
      </c>
      <c r="C3152" s="4">
        <v>0</v>
      </c>
    </row>
    <row r="3153" spans="1:3" ht="38.25">
      <c r="A3153" t="str">
        <f t="shared" si="50"/>
        <v>4.1.3.1.1.00.00 - Contribuição de Melhoria Pela Expansão da Rede de 
 Água Potável e Esgoto Sanitário - Consolidação</v>
      </c>
      <c r="B3153" s="5" t="s">
        <v>1140</v>
      </c>
      <c r="C3153" s="6">
        <v>0</v>
      </c>
    </row>
    <row r="3154" spans="1:3" ht="38.25">
      <c r="A3154" t="str">
        <f t="shared" si="50"/>
        <v>4.1.3.2.0.00.00 - Contribuição de Melhoria Pela Expansão da Rede de 
 Iluminação Pública na Cidade</v>
      </c>
      <c r="B3154" s="3" t="s">
        <v>1141</v>
      </c>
      <c r="C3154" s="4">
        <v>0</v>
      </c>
    </row>
    <row r="3155" spans="1:3" ht="38.25">
      <c r="A3155" t="str">
        <f t="shared" si="50"/>
        <v>4.1.3.2.1.00.00 - Contribuição de Melhoria Pela Expansão da Rede de 
 Iluminação Pública na Cidade - Consolidação</v>
      </c>
      <c r="B3155" s="5" t="s">
        <v>1142</v>
      </c>
      <c r="C3155" s="6">
        <v>0</v>
      </c>
    </row>
    <row r="3156" spans="1:3" ht="38.25">
      <c r="A3156" t="str">
        <f t="shared" si="50"/>
        <v>4.1.3.3.0.00.00 - Contribuição de Melhoria Pela Expansão de Rede de 
 Iluminação Pública Rural</v>
      </c>
      <c r="B3156" s="3" t="s">
        <v>1143</v>
      </c>
      <c r="C3156" s="4">
        <v>0</v>
      </c>
    </row>
    <row r="3157" spans="1:3" ht="38.25">
      <c r="A3157" t="str">
        <f t="shared" si="50"/>
        <v>4.1.3.3.1.00.00 - Contribuição de Melhoria Pela Expansão de Rede de 
 Iluminação Pública Rural - Consolidação</v>
      </c>
      <c r="B3157" s="5" t="s">
        <v>1144</v>
      </c>
      <c r="C3157" s="6">
        <v>0</v>
      </c>
    </row>
    <row r="3158" spans="1:3" ht="38.25">
      <c r="A3158" t="str">
        <f t="shared" si="50"/>
        <v>4.1.3.4.0.00.00 - Contribuição de Melhoria Pela Pavimentação e Obras 
 Complementares</v>
      </c>
      <c r="B3158" s="3" t="s">
        <v>1145</v>
      </c>
      <c r="C3158" s="4">
        <v>0</v>
      </c>
    </row>
    <row r="3159" spans="1:3" ht="38.25">
      <c r="A3159" t="str">
        <f t="shared" si="50"/>
        <v>4.1.3.4.1.00.00 - Contribuição de Melhoria Pela Pavimentação e Obras 
 Complementares - Consolidação</v>
      </c>
      <c r="B3159" s="5" t="s">
        <v>1146</v>
      </c>
      <c r="C3159" s="6">
        <v>0</v>
      </c>
    </row>
    <row r="3160" spans="1:3">
      <c r="A3160" t="str">
        <f t="shared" si="50"/>
        <v>4.1.3.9.0.00.00 - Outras Contribuições de Melhoria</v>
      </c>
      <c r="B3160" s="3" t="s">
        <v>1147</v>
      </c>
      <c r="C3160" s="4">
        <v>1852.95</v>
      </c>
    </row>
    <row r="3161" spans="1:3" ht="25.5">
      <c r="A3161" t="str">
        <f t="shared" si="50"/>
        <v>4.1.3.9.1.00.00 - Outras Contribuições de Melhoria - Consolidação</v>
      </c>
      <c r="B3161" s="5" t="s">
        <v>1148</v>
      </c>
      <c r="C3161" s="6">
        <v>1852.95</v>
      </c>
    </row>
    <row r="3162" spans="1:3">
      <c r="A3162" t="str">
        <f t="shared" si="50"/>
        <v>4.2.0.0.0.00.00 - Contribuições</v>
      </c>
      <c r="B3162" s="3" t="s">
        <v>1149</v>
      </c>
      <c r="C3162" s="4">
        <v>49248747589.730003</v>
      </c>
    </row>
    <row r="3163" spans="1:3">
      <c r="A3163" t="str">
        <f t="shared" si="50"/>
        <v>4.2.1.0.0.00.00 - Contribuições Sociais</v>
      </c>
      <c r="B3163" s="5" t="s">
        <v>1150</v>
      </c>
      <c r="C3163" s="6">
        <v>49134216739.669998</v>
      </c>
    </row>
    <row r="3164" spans="1:3">
      <c r="A3164" t="str">
        <f t="shared" si="50"/>
        <v>4.2.1.1.0.00.00 - Contribuições Sociais - RPPS</v>
      </c>
      <c r="B3164" s="3" t="s">
        <v>1151</v>
      </c>
      <c r="C3164" s="4">
        <v>42857794929.589996</v>
      </c>
    </row>
    <row r="3165" spans="1:3">
      <c r="A3165" t="str">
        <f t="shared" si="50"/>
        <v>4.2.1.1.1.00.00 - Contribuições Sociais - RPPS - Consolidação</v>
      </c>
      <c r="B3165" s="5" t="s">
        <v>1152</v>
      </c>
      <c r="C3165" s="6">
        <v>23619468843.849998</v>
      </c>
    </row>
    <row r="3166" spans="1:3">
      <c r="A3166" t="str">
        <f t="shared" si="50"/>
        <v>4.2.1.1.1.01.00 - Contribuições Patronais ao RPPS</v>
      </c>
      <c r="B3166" s="3" t="s">
        <v>1153</v>
      </c>
      <c r="C3166" s="4">
        <v>9206449394.6800003</v>
      </c>
    </row>
    <row r="3167" spans="1:3">
      <c r="A3167" t="str">
        <f t="shared" si="50"/>
        <v>4.2.1.1.1.02.00 - Contribuição do Segurado ao RPPS</v>
      </c>
      <c r="B3167" s="5" t="s">
        <v>1154</v>
      </c>
      <c r="C3167" s="6">
        <v>13110513721.51</v>
      </c>
    </row>
    <row r="3168" spans="1:3" ht="38.25">
      <c r="A3168" t="str">
        <f t="shared" si="50"/>
        <v>4.2.1.1.1.03.00 - Contribuição Previdenciária para Amortização do 
 Déficit Atuarial</v>
      </c>
      <c r="B3168" s="3" t="s">
        <v>1155</v>
      </c>
      <c r="C3168" s="4">
        <v>0</v>
      </c>
    </row>
    <row r="3169" spans="1:3" ht="25.5">
      <c r="A3169" t="str">
        <f t="shared" si="50"/>
        <v>4.2.1.1.1.04.00 - Contribuições para Custeio das Pensões Militares</v>
      </c>
      <c r="B3169" s="5" t="s">
        <v>1156</v>
      </c>
      <c r="C3169" s="6">
        <v>200394604.66</v>
      </c>
    </row>
    <row r="3170" spans="1:3">
      <c r="A3170" t="str">
        <f t="shared" si="50"/>
        <v>4.2.1.1.1.97.00 - (-) Deduções</v>
      </c>
      <c r="B3170" s="3" t="s">
        <v>1157</v>
      </c>
      <c r="C3170" s="4">
        <v>43336056.840000004</v>
      </c>
    </row>
    <row r="3171" spans="1:3">
      <c r="A3171" t="str">
        <f t="shared" ref="A3171:A3234" si="51">TRIM(B3171)</f>
        <v>4.2.1.1.1.99.00 - Outras Contribuições Sociais - RPPS</v>
      </c>
      <c r="B3171" s="5" t="s">
        <v>1158</v>
      </c>
      <c r="C3171" s="6">
        <v>1145447179.8399999</v>
      </c>
    </row>
    <row r="3172" spans="1:3">
      <c r="A3172" t="str">
        <f t="shared" si="51"/>
        <v>4.2.1.1.2.00.00 - Contribuições Sociais - RPPS - Intra OFSS</v>
      </c>
      <c r="B3172" s="3" t="s">
        <v>1160</v>
      </c>
      <c r="C3172" s="4">
        <v>19237363746.200001</v>
      </c>
    </row>
    <row r="3173" spans="1:3" ht="25.5">
      <c r="A3173" t="str">
        <f t="shared" si="51"/>
        <v>4.2.1.1.3.00.00 - Contribuições Sociais - RPPS - Inter OFSS – União</v>
      </c>
      <c r="B3173" s="5" t="s">
        <v>1161</v>
      </c>
      <c r="C3173" s="6">
        <v>9541.2000000000007</v>
      </c>
    </row>
    <row r="3174" spans="1:3" ht="25.5">
      <c r="A3174" t="str">
        <f t="shared" si="51"/>
        <v>4.2.1.1.4.00.00 - Contribuições Sociais - RPPS - Inter OFSS - Estado</v>
      </c>
      <c r="B3174" s="3" t="s">
        <v>1162</v>
      </c>
      <c r="C3174" s="4">
        <v>-5839.97</v>
      </c>
    </row>
    <row r="3175" spans="1:3" ht="25.5">
      <c r="A3175" t="str">
        <f t="shared" si="51"/>
        <v>4.2.1.1.5.00.00 - Contribuições Sociais - RPPS - Inter OFSS - 
 Município</v>
      </c>
      <c r="B3175" s="5" t="s">
        <v>1163</v>
      </c>
      <c r="C3175" s="6">
        <v>958638.31</v>
      </c>
    </row>
    <row r="3176" spans="1:3">
      <c r="A3176" t="str">
        <f t="shared" si="51"/>
        <v>4.2.1.2.0.00.00 - Contribuições Sociais - RGPS</v>
      </c>
      <c r="B3176" s="3" t="s">
        <v>1164</v>
      </c>
      <c r="C3176" s="4">
        <v>0</v>
      </c>
    </row>
    <row r="3177" spans="1:3">
      <c r="A3177" t="str">
        <f t="shared" si="51"/>
        <v>4.2.1.2.1.00.00 - Contribuições Sociais - RGPS - Consolidação</v>
      </c>
      <c r="B3177" s="5" t="s">
        <v>1165</v>
      </c>
      <c r="C3177" s="6">
        <v>0</v>
      </c>
    </row>
    <row r="3178" spans="1:3">
      <c r="A3178" t="str">
        <f t="shared" si="51"/>
        <v>4.2.1.2.2.00.00 - Contribuições Sociais - RGPS - Intra OFSS</v>
      </c>
      <c r="B3178" s="3" t="s">
        <v>1166</v>
      </c>
      <c r="C3178" s="4">
        <v>0</v>
      </c>
    </row>
    <row r="3179" spans="1:3" ht="25.5">
      <c r="A3179" t="str">
        <f t="shared" si="51"/>
        <v>4.2.1.2.3.00.00 - Contribuições Sociais - RGPS - Inter OFSS - União</v>
      </c>
      <c r="B3179" s="5" t="s">
        <v>1167</v>
      </c>
      <c r="C3179" s="6">
        <v>0</v>
      </c>
    </row>
    <row r="3180" spans="1:3" ht="25.5">
      <c r="A3180" t="str">
        <f t="shared" si="51"/>
        <v>4.2.1.2.4.00.00 - Contribuições Sociais - RGPS - Inter OFSS - Estado</v>
      </c>
      <c r="B3180" s="3" t="s">
        <v>1168</v>
      </c>
      <c r="C3180" s="4">
        <v>0</v>
      </c>
    </row>
    <row r="3181" spans="1:3" ht="25.5">
      <c r="A3181" t="str">
        <f t="shared" si="51"/>
        <v>4.2.1.2.5.00.00 - Contribuições Sociais - RGPS - Inter OFSS - 
 Município</v>
      </c>
      <c r="B3181" s="5" t="s">
        <v>1169</v>
      </c>
      <c r="C3181" s="6">
        <v>0</v>
      </c>
    </row>
    <row r="3182" spans="1:3">
      <c r="A3182" t="str">
        <f t="shared" si="51"/>
        <v>4.2.1.3.0.00.00 - Contribuição sobre a Receita ou o Faturamento</v>
      </c>
      <c r="B3182" s="3" t="s">
        <v>1170</v>
      </c>
      <c r="C3182" s="4">
        <v>0</v>
      </c>
    </row>
    <row r="3183" spans="1:3" ht="38.25">
      <c r="A3183" t="str">
        <f t="shared" si="51"/>
        <v>4.2.1.3.1.00.00 - Contribuição sobre a Receita ou o Faturamento - 
 Consolidação</v>
      </c>
      <c r="B3183" s="5" t="s">
        <v>1171</v>
      </c>
      <c r="C3183" s="6">
        <v>0</v>
      </c>
    </row>
    <row r="3184" spans="1:3">
      <c r="A3184" t="str">
        <f t="shared" si="51"/>
        <v>4.2.1.4.0.00.00 - Contribuição sobre o Lucro</v>
      </c>
      <c r="B3184" s="3" t="s">
        <v>1172</v>
      </c>
      <c r="C3184" s="4">
        <v>0</v>
      </c>
    </row>
    <row r="3185" spans="1:3">
      <c r="A3185" t="str">
        <f t="shared" si="51"/>
        <v>4.2.1.4.1.00.00 - Contribuição sobre o Lucro - Consolidação</v>
      </c>
      <c r="B3185" s="5" t="s">
        <v>1173</v>
      </c>
      <c r="C3185" s="6">
        <v>0</v>
      </c>
    </row>
    <row r="3186" spans="1:3" ht="25.5">
      <c r="A3186" t="str">
        <f t="shared" si="51"/>
        <v>4.2.1.5.0.00.00 - Contribuição sobre Receita de Concurso de 
 Prognostico</v>
      </c>
      <c r="B3186" s="3" t="s">
        <v>1174</v>
      </c>
      <c r="C3186" s="4">
        <v>3603255.36</v>
      </c>
    </row>
    <row r="3187" spans="1:3" ht="25.5">
      <c r="A3187" t="str">
        <f t="shared" si="51"/>
        <v>4.2.1.5.1.00.00 - Contribuição sobre Receita de Concurso de 
 Prognostico - Consolidação</v>
      </c>
      <c r="B3187" s="5" t="s">
        <v>1175</v>
      </c>
      <c r="C3187" s="6">
        <v>3603255.36</v>
      </c>
    </row>
    <row r="3188" spans="1:3" ht="38.25">
      <c r="A3188" t="str">
        <f t="shared" si="51"/>
        <v>4.2.1.6.0.00.00 - Contribuição do Importador de Bens ou Serviços do 
 Exterior</v>
      </c>
      <c r="B3188" s="3" t="s">
        <v>1176</v>
      </c>
      <c r="C3188" s="4">
        <v>0</v>
      </c>
    </row>
    <row r="3189" spans="1:3" ht="38.25">
      <c r="A3189" t="str">
        <f t="shared" si="51"/>
        <v>4.2.1.6.1.00.00 - Contribuição do Importador de Bens ou Serviços do 
 Exterior - Consolidação</v>
      </c>
      <c r="B3189" s="5" t="s">
        <v>1177</v>
      </c>
      <c r="C3189" s="6">
        <v>0</v>
      </c>
    </row>
    <row r="3190" spans="1:3">
      <c r="A3190" t="str">
        <f t="shared" si="51"/>
        <v>4.2.1.9.0.00.00 - Outras Contribuições Sociais</v>
      </c>
      <c r="B3190" s="3" t="s">
        <v>1178</v>
      </c>
      <c r="C3190" s="4">
        <v>6272818554.7200003</v>
      </c>
    </row>
    <row r="3191" spans="1:3">
      <c r="A3191" t="str">
        <f t="shared" si="51"/>
        <v>4.2.1.9.1.00.00 - Outras Contribuições Sociais - Consolidação</v>
      </c>
      <c r="B3191" s="5" t="s">
        <v>1179</v>
      </c>
      <c r="C3191" s="6">
        <v>6272818554.7200003</v>
      </c>
    </row>
    <row r="3192" spans="1:3" ht="25.5">
      <c r="A3192" t="str">
        <f t="shared" si="51"/>
        <v>4.2.2.0.0.00.00 - Contribuições de Intervenção no Domínio Econômico</v>
      </c>
      <c r="B3192" s="3" t="s">
        <v>1180</v>
      </c>
      <c r="C3192" s="4">
        <v>27113890.859999999</v>
      </c>
    </row>
    <row r="3193" spans="1:3" ht="38.25">
      <c r="A3193" t="str">
        <f t="shared" si="51"/>
        <v>4.2.2.0.1.00.00 - Contribuições de Intervenção no Domínio Econômico - 
 Consolidação</v>
      </c>
      <c r="B3193" s="5" t="s">
        <v>1181</v>
      </c>
      <c r="C3193" s="6">
        <v>27113890.859999999</v>
      </c>
    </row>
    <row r="3194" spans="1:3">
      <c r="A3194" t="str">
        <f t="shared" si="51"/>
        <v>4.2.3.0.0.00.00 - Contribuição de Iluminação Pública</v>
      </c>
      <c r="B3194" s="3" t="s">
        <v>1182</v>
      </c>
      <c r="C3194" s="4">
        <v>87416959.200000003</v>
      </c>
    </row>
    <row r="3195" spans="1:3" ht="25.5">
      <c r="A3195" t="str">
        <f t="shared" si="51"/>
        <v>4.2.3.0.1.00.00 - Contribuição de Iluminação Pública - Consolidação</v>
      </c>
      <c r="B3195" s="5" t="s">
        <v>1183</v>
      </c>
      <c r="C3195" s="6">
        <v>87416959.200000003</v>
      </c>
    </row>
    <row r="3196" spans="1:3" ht="25.5">
      <c r="A3196" t="str">
        <f t="shared" si="51"/>
        <v>4.2.4.0.0.00.00 - Contribuições de Interesse das Categorias 
 Profissionais</v>
      </c>
      <c r="B3196" s="3" t="s">
        <v>1184</v>
      </c>
      <c r="C3196" s="4">
        <v>0</v>
      </c>
    </row>
    <row r="3197" spans="1:3" ht="25.5">
      <c r="A3197" t="str">
        <f t="shared" si="51"/>
        <v>4.2.4.0.1.00.00 - Contribuições de Interesse das Categorias 
 Profissionais - Consolidação</v>
      </c>
      <c r="B3197" s="5" t="s">
        <v>1185</v>
      </c>
      <c r="C3197" s="6">
        <v>0</v>
      </c>
    </row>
    <row r="3198" spans="1:3">
      <c r="A3198" t="str">
        <f t="shared" si="51"/>
        <v>4.3.0.0.0.00.00 - Exploração e Venda de Bens, Serviços e Direitos</v>
      </c>
      <c r="B3198" s="3" t="s">
        <v>1186</v>
      </c>
      <c r="C3198" s="4">
        <v>24394353263.59</v>
      </c>
    </row>
    <row r="3199" spans="1:3">
      <c r="A3199" t="str">
        <f t="shared" si="51"/>
        <v>4.3.1.0.0.00.00 - Venda de Mercadorias</v>
      </c>
      <c r="B3199" s="5" t="s">
        <v>1187</v>
      </c>
      <c r="C3199" s="6">
        <v>2964333746.96</v>
      </c>
    </row>
    <row r="3200" spans="1:3">
      <c r="A3200" t="str">
        <f t="shared" si="51"/>
        <v>4.3.1.1.0.00.00 - Venda Bruta de Mercadorias</v>
      </c>
      <c r="B3200" s="3" t="s">
        <v>1188</v>
      </c>
      <c r="C3200" s="4">
        <v>2964601661.8899999</v>
      </c>
    </row>
    <row r="3201" spans="1:3">
      <c r="A3201" t="str">
        <f t="shared" si="51"/>
        <v>4.3.1.1.1.00.00 - Venda Bruta de Mercadorias - Consolidação</v>
      </c>
      <c r="B3201" s="5" t="s">
        <v>1189</v>
      </c>
      <c r="C3201" s="6">
        <v>2964601661.8899999</v>
      </c>
    </row>
    <row r="3202" spans="1:3">
      <c r="A3202" t="str">
        <f t="shared" si="51"/>
        <v>4.3.1.9.0.00.00 - (-) Deduções da Venda Bruta de Mercadorias</v>
      </c>
      <c r="B3202" s="3" t="s">
        <v>1190</v>
      </c>
      <c r="C3202" s="4">
        <v>267914.93</v>
      </c>
    </row>
    <row r="3203" spans="1:3" ht="25.5">
      <c r="A3203" t="str">
        <f t="shared" si="51"/>
        <v>4.3.1.9.1.00.00 - (-) Deduções da Venda Bruta de Mercadorias - 
 Consolidação</v>
      </c>
      <c r="B3203" s="5" t="s">
        <v>1191</v>
      </c>
      <c r="C3203" s="6">
        <v>267914.93</v>
      </c>
    </row>
    <row r="3204" spans="1:3">
      <c r="A3204" t="str">
        <f t="shared" si="51"/>
        <v>4.3.2.0.0.00.00 - Venda de Produtos</v>
      </c>
      <c r="B3204" s="3" t="s">
        <v>1192</v>
      </c>
      <c r="C3204" s="4">
        <v>749959275.77999997</v>
      </c>
    </row>
    <row r="3205" spans="1:3">
      <c r="A3205" t="str">
        <f t="shared" si="51"/>
        <v>4.3.2.1.0.00.00 - Venda Bruta de Produtos</v>
      </c>
      <c r="B3205" s="5" t="s">
        <v>1193</v>
      </c>
      <c r="C3205" s="6">
        <v>751571844.15999997</v>
      </c>
    </row>
    <row r="3206" spans="1:3">
      <c r="A3206" t="str">
        <f t="shared" si="51"/>
        <v>4.3.2.1.1.00.00 - Venda Bruta de Produtos - Consolidação</v>
      </c>
      <c r="B3206" s="3" t="s">
        <v>1194</v>
      </c>
      <c r="C3206" s="4">
        <v>751571844.15999997</v>
      </c>
    </row>
    <row r="3207" spans="1:3">
      <c r="A3207" t="str">
        <f t="shared" si="51"/>
        <v>4.3.2.9.0.00.00 - (-) Deduções de Venda Bruta de Produtos</v>
      </c>
      <c r="B3207" s="5" t="s">
        <v>1195</v>
      </c>
      <c r="C3207" s="6">
        <v>1612568.38</v>
      </c>
    </row>
    <row r="3208" spans="1:3" ht="25.5">
      <c r="A3208" t="str">
        <f t="shared" si="51"/>
        <v>4.3.2.9.1.00.00 - (-) Deduções da Venda Bruta de Produtos - 
 Consolidação</v>
      </c>
      <c r="B3208" s="3" t="s">
        <v>1196</v>
      </c>
      <c r="C3208" s="4">
        <v>1612568.38</v>
      </c>
    </row>
    <row r="3209" spans="1:3" ht="25.5">
      <c r="A3209" t="str">
        <f t="shared" si="51"/>
        <v>4.3.3.0.0.00.00 - Exploração de Bens e Direitos e Prestação de 
 Serviços</v>
      </c>
      <c r="B3209" s="5" t="s">
        <v>1197</v>
      </c>
      <c r="C3209" s="6">
        <v>20680060240.849998</v>
      </c>
    </row>
    <row r="3210" spans="1:3" ht="25.5">
      <c r="A3210" t="str">
        <f t="shared" si="51"/>
        <v>4.3.3.1.0.00.00 - Valor Bruto de Exploração de Bens e Direitos e 
 Prestação de Serviços</v>
      </c>
      <c r="B3210" s="3" t="s">
        <v>1198</v>
      </c>
      <c r="C3210" s="4">
        <v>20695973467.630001</v>
      </c>
    </row>
    <row r="3211" spans="1:3" ht="25.5">
      <c r="A3211" t="str">
        <f t="shared" si="51"/>
        <v>4.3.3.1.1.00.00 - Valor Bruto de Exploração de Bens, Direitos e 
 Prestação de Serviços - Consolidação</v>
      </c>
      <c r="B3211" s="5" t="s">
        <v>1199</v>
      </c>
      <c r="C3211" s="6">
        <v>20695973467.630001</v>
      </c>
    </row>
    <row r="3212" spans="1:3" ht="38.25">
      <c r="A3212" t="str">
        <f t="shared" si="51"/>
        <v>4.3.3.9.0.00.00 - (-) Deduções do Valor Bruto de Exploração de Bens, 
 Direitos e Prestação de Serviços</v>
      </c>
      <c r="B3212" s="3" t="s">
        <v>1200</v>
      </c>
      <c r="C3212" s="4">
        <v>15913226.779999999</v>
      </c>
    </row>
    <row r="3213" spans="1:3" ht="38.25">
      <c r="A3213" t="str">
        <f t="shared" si="51"/>
        <v>4.3.3.9.1.00.00 - (-) Deduções do Valor Bruto de Exploração de Bens, 
 Direitos e Prestação de Serviços - Consolidação</v>
      </c>
      <c r="B3213" s="5" t="s">
        <v>1201</v>
      </c>
      <c r="C3213" s="6">
        <v>15913226.779999999</v>
      </c>
    </row>
    <row r="3214" spans="1:3">
      <c r="A3214" t="str">
        <f t="shared" si="51"/>
        <v>4.4.0.0.0.00.00 - Variações Patrimoniais Aumentativas Financeiras</v>
      </c>
      <c r="B3214" s="3" t="s">
        <v>1202</v>
      </c>
      <c r="C3214" s="4">
        <v>70625546664.380005</v>
      </c>
    </row>
    <row r="3215" spans="1:3" ht="38.25">
      <c r="A3215" t="str">
        <f t="shared" si="51"/>
        <v>4.4.1.0.0.00.00 - Juros e Encargos de Empréstimos e Financiamentos 
 Concedidos</v>
      </c>
      <c r="B3215" s="5" t="s">
        <v>1203</v>
      </c>
      <c r="C3215" s="6">
        <v>345876114.72000003</v>
      </c>
    </row>
    <row r="3216" spans="1:3" ht="25.5">
      <c r="A3216" t="str">
        <f t="shared" si="51"/>
        <v>4.4.1.1.0.00.00 - Juros e Encargos de Empréstimos Internos Concedidos</v>
      </c>
      <c r="B3216" s="3" t="s">
        <v>1204</v>
      </c>
      <c r="C3216" s="4">
        <v>340651748.75999999</v>
      </c>
    </row>
    <row r="3217" spans="1:3" ht="25.5">
      <c r="A3217" t="str">
        <f t="shared" si="51"/>
        <v>4.4.1.1.1.00.00 - Juros e Encargos de Empréstimos Internos 
 Concedidos - Consolidação</v>
      </c>
      <c r="B3217" s="5" t="s">
        <v>1205</v>
      </c>
      <c r="C3217" s="6">
        <v>340253017.79000002</v>
      </c>
    </row>
    <row r="3218" spans="1:3" ht="25.5">
      <c r="A3218" t="str">
        <f t="shared" si="51"/>
        <v>4.4.1.1.3.00.00 - Juros e Encargos de Empréstimos Internos 
 Concedidos - Inter OFSS - União</v>
      </c>
      <c r="B3218" s="3" t="s">
        <v>1206</v>
      </c>
      <c r="C3218" s="4">
        <v>398730.97</v>
      </c>
    </row>
    <row r="3219" spans="1:3" ht="25.5">
      <c r="A3219" t="str">
        <f t="shared" si="51"/>
        <v>4.4.1.1.4.00.00 - Juros e Encargos de Empréstimos Internos 
 Concedidos- Inter OFSS - Estado</v>
      </c>
      <c r="B3219" s="5" t="s">
        <v>1207</v>
      </c>
      <c r="C3219" s="6">
        <v>0</v>
      </c>
    </row>
    <row r="3220" spans="1:3" ht="25.5">
      <c r="A3220" t="str">
        <f t="shared" si="51"/>
        <v>4.4.1.1.5.00.00 - Juros e Encargos de Empréstimos Internos 
 Concedidos - Inter OFSS - Município</v>
      </c>
      <c r="B3220" s="3" t="s">
        <v>1208</v>
      </c>
      <c r="C3220" s="4">
        <v>0</v>
      </c>
    </row>
    <row r="3221" spans="1:3" ht="25.5">
      <c r="A3221" t="str">
        <f t="shared" si="51"/>
        <v>4.4.1.2.0.00.00 - Juros e Encargos de Empréstimos Externos Concedidos</v>
      </c>
      <c r="B3221" s="5" t="s">
        <v>1209</v>
      </c>
      <c r="C3221" s="6">
        <v>0</v>
      </c>
    </row>
    <row r="3222" spans="1:3" ht="25.5">
      <c r="A3222" t="str">
        <f t="shared" si="51"/>
        <v>4.4.1.2.1.00.00 - Juros e Encargos de Empréstimos Externos 
 Concedidos - Consolidação</v>
      </c>
      <c r="B3222" s="3" t="s">
        <v>1210</v>
      </c>
      <c r="C3222" s="4">
        <v>0</v>
      </c>
    </row>
    <row r="3223" spans="1:3" ht="25.5">
      <c r="A3223" t="str">
        <f t="shared" si="51"/>
        <v>4.4.1.3.0.00.00 - Juros e Encargos de Financiamentos Internos 
 Concedidos</v>
      </c>
      <c r="B3223" s="5" t="s">
        <v>1211</v>
      </c>
      <c r="C3223" s="6">
        <v>5224365.96</v>
      </c>
    </row>
    <row r="3224" spans="1:3" ht="25.5">
      <c r="A3224" t="str">
        <f t="shared" si="51"/>
        <v>4.4.1.3.1.00.00 - Juros e Encargos de Financiamentos Internos 
 Concedidos - Consolidação</v>
      </c>
      <c r="B3224" s="3" t="s">
        <v>1212</v>
      </c>
      <c r="C3224" s="4">
        <v>5224365.96</v>
      </c>
    </row>
    <row r="3225" spans="1:3" ht="25.5">
      <c r="A3225" t="str">
        <f t="shared" si="51"/>
        <v>4.4.1.3.3.00.00 - Juros e Encargos de Financiamentos Internos 
 Concedidos - Inter OFSS - União</v>
      </c>
      <c r="B3225" s="5" t="s">
        <v>1213</v>
      </c>
      <c r="C3225" s="6">
        <v>0</v>
      </c>
    </row>
    <row r="3226" spans="1:3" ht="25.5">
      <c r="A3226" t="str">
        <f t="shared" si="51"/>
        <v>4.4.1.3.4.00.00 - Juros e Encargos de Financiamentos Internos 
 Concedidos - Inter OFSS - Estado</v>
      </c>
      <c r="B3226" s="3" t="s">
        <v>1214</v>
      </c>
      <c r="C3226" s="4">
        <v>0</v>
      </c>
    </row>
    <row r="3227" spans="1:3" ht="25.5">
      <c r="A3227" t="str">
        <f t="shared" si="51"/>
        <v>4.4.1.3.5.00.00 - Juros e Encargos de Financiamentos Internos 
 Concedidos - Inter OFSS - Município</v>
      </c>
      <c r="B3227" s="5" t="s">
        <v>1215</v>
      </c>
      <c r="C3227" s="6">
        <v>0</v>
      </c>
    </row>
    <row r="3228" spans="1:3" ht="25.5">
      <c r="A3228" t="str">
        <f t="shared" si="51"/>
        <v>4.4.1.4.0.00.00 - Juros e Encargos de Financiamentos Externos 
 Concedidos</v>
      </c>
      <c r="B3228" s="3" t="s">
        <v>1216</v>
      </c>
      <c r="C3228" s="4">
        <v>0</v>
      </c>
    </row>
    <row r="3229" spans="1:3" ht="38.25">
      <c r="A3229" t="str">
        <f t="shared" si="51"/>
        <v>4.4.1.4.1.00.00 - Juros e Encargos de Financiamentos Externos 
 Concedidos - Consolidação</v>
      </c>
      <c r="B3229" s="5" t="s">
        <v>1217</v>
      </c>
      <c r="C3229" s="6">
        <v>0</v>
      </c>
    </row>
    <row r="3230" spans="1:3">
      <c r="A3230" t="str">
        <f t="shared" si="51"/>
        <v>4.4.2.0.0.00.00 - Juros e Encargos de Mora</v>
      </c>
      <c r="B3230" s="3" t="s">
        <v>1218</v>
      </c>
      <c r="C3230" s="4">
        <v>12528410150.82</v>
      </c>
    </row>
    <row r="3231" spans="1:3" ht="25.5">
      <c r="A3231" t="str">
        <f t="shared" si="51"/>
        <v>4.4.2.1.0.00.00 - Juros e Encargos de Mora sobre Empréstimos e 
 Financiamentos Internos Concedidos</v>
      </c>
      <c r="B3231" s="5" t="s">
        <v>1219</v>
      </c>
      <c r="C3231" s="6">
        <v>8659360.8499999996</v>
      </c>
    </row>
    <row r="3232" spans="1:3" ht="38.25">
      <c r="A3232" t="str">
        <f t="shared" si="51"/>
        <v>4.4.2.1.1.00.00 - Juros e Encargos de Mora sobre Empréstimos e 
 Financiamentos Internos Concedidos - Consolidação</v>
      </c>
      <c r="B3232" s="3" t="s">
        <v>1220</v>
      </c>
      <c r="C3232" s="4">
        <v>8659360.8499999996</v>
      </c>
    </row>
    <row r="3233" spans="1:3" ht="38.25">
      <c r="A3233" t="str">
        <f t="shared" si="51"/>
        <v>4.4.2.1.3.00.00 - Juros e Encargos de Mora sobre Empréstimos e 
 Financiamentos Internos Concedidos - Inter OFSS - União</v>
      </c>
      <c r="B3233" s="5" t="s">
        <v>1221</v>
      </c>
      <c r="C3233" s="6">
        <v>0</v>
      </c>
    </row>
    <row r="3234" spans="1:3" ht="38.25">
      <c r="A3234" t="str">
        <f t="shared" si="51"/>
        <v>4.4.2.1.4.00.00 - Juros e Encargos de Mora sobre Empréstimos e 
 Financiamentos Internos Concedidos - Inter OFSS - Estado</v>
      </c>
      <c r="B3234" s="3" t="s">
        <v>1222</v>
      </c>
      <c r="C3234" s="4">
        <v>0</v>
      </c>
    </row>
    <row r="3235" spans="1:3" ht="38.25">
      <c r="A3235" t="str">
        <f t="shared" ref="A3235:A3298" si="52">TRIM(B3235)</f>
        <v>4.4.2.1.5.00.00 - Juros e Encargos de Mora sobre Empréstimos e 
 Financiamentos Internos Concedidos - Inter OFSS - Município</v>
      </c>
      <c r="B3235" s="5" t="s">
        <v>1223</v>
      </c>
      <c r="C3235" s="6">
        <v>0</v>
      </c>
    </row>
    <row r="3236" spans="1:3" ht="25.5">
      <c r="A3236" t="str">
        <f t="shared" si="52"/>
        <v>4.4.2.2.0.00.00 - Juros e Encargos de Mora sobre Empréstimos e 
 Financiamentos Externos Concedidos</v>
      </c>
      <c r="B3236" s="3" t="s">
        <v>1224</v>
      </c>
      <c r="C3236" s="4">
        <v>0</v>
      </c>
    </row>
    <row r="3237" spans="1:3" ht="38.25">
      <c r="A3237" t="str">
        <f t="shared" si="52"/>
        <v>4.4.2.2.1.00.00 - Juros e Encargos de Mora sobre Empréstimos e 
 Financiamentos Externos Concedidos - Consolidação</v>
      </c>
      <c r="B3237" s="5" t="s">
        <v>1225</v>
      </c>
      <c r="C3237" s="6">
        <v>0</v>
      </c>
    </row>
    <row r="3238" spans="1:3" ht="38.25">
      <c r="A3238" t="str">
        <f t="shared" si="52"/>
        <v>4.4.2.3.0.00.00 - Juros e Encargos de Mora sobre Fornecimentos de 
 Bens e Serviços</v>
      </c>
      <c r="B3238" s="3" t="s">
        <v>1226</v>
      </c>
      <c r="C3238" s="4">
        <v>270047117.50999999</v>
      </c>
    </row>
    <row r="3239" spans="1:3" ht="38.25">
      <c r="A3239" t="str">
        <f t="shared" si="52"/>
        <v>4.4.2.3.1.00.00 - Juros e Encargos de Mora sobre Fornecimentos de 
 Bens e Serviços - Consolidação</v>
      </c>
      <c r="B3239" s="5" t="s">
        <v>1227</v>
      </c>
      <c r="C3239" s="6">
        <v>270047117.50999999</v>
      </c>
    </row>
    <row r="3240" spans="1:3" ht="25.5">
      <c r="A3240" t="str">
        <f t="shared" si="52"/>
        <v>4.4.2.4.0.00.00 - Juros e Encargos de Mora sobre Créditos Tributários</v>
      </c>
      <c r="B3240" s="3" t="s">
        <v>1228</v>
      </c>
      <c r="C3240" s="4">
        <v>11308965967.92</v>
      </c>
    </row>
    <row r="3241" spans="1:3" ht="25.5">
      <c r="A3241" t="str">
        <f t="shared" si="52"/>
        <v>4.4.2.4.1.00.00 - Juros e Encargos de Mora sobre Créditos 
 Tributários - Consolidação</v>
      </c>
      <c r="B3241" s="5" t="s">
        <v>1229</v>
      </c>
      <c r="C3241" s="6">
        <v>11308965967.92</v>
      </c>
    </row>
    <row r="3242" spans="1:3">
      <c r="A3242" t="str">
        <f t="shared" si="52"/>
        <v>4.4.2.9.0.00.00 - Outros Juros e Encargos de Mora</v>
      </c>
      <c r="B3242" s="3" t="s">
        <v>1230</v>
      </c>
      <c r="C3242" s="4">
        <v>940737704.53999996</v>
      </c>
    </row>
    <row r="3243" spans="1:3" ht="25.5">
      <c r="A3243" t="str">
        <f t="shared" si="52"/>
        <v>4.4.2.9.1.00.00 - Outros Juros e Encargos de Mora - Consolidação</v>
      </c>
      <c r="B3243" s="5" t="s">
        <v>1231</v>
      </c>
      <c r="C3243" s="6">
        <v>940737704.53999996</v>
      </c>
    </row>
    <row r="3244" spans="1:3">
      <c r="A3244" t="str">
        <f t="shared" si="52"/>
        <v>4.4.3.0.0.00.00 - Variações Monetárias e Cambiais</v>
      </c>
      <c r="B3244" s="3" t="s">
        <v>1232</v>
      </c>
      <c r="C3244" s="4">
        <v>36599607082.510002</v>
      </c>
    </row>
    <row r="3245" spans="1:3" ht="38.25">
      <c r="A3245" t="str">
        <f t="shared" si="52"/>
        <v>4.4.3.1.0.00.00 - Variações Monetárias e Cambiais de Empréstimos 
 Internos Concedidos</v>
      </c>
      <c r="B3245" s="5" t="s">
        <v>1233</v>
      </c>
      <c r="C3245" s="6">
        <v>69106952.569999993</v>
      </c>
    </row>
    <row r="3246" spans="1:3" ht="38.25">
      <c r="A3246" t="str">
        <f t="shared" si="52"/>
        <v>4.4.3.1.1.00.00 - Variações Monetárias e Cambiais de Empréstimos 
 Internos Concedidos - Consolidação</v>
      </c>
      <c r="B3246" s="3" t="s">
        <v>1234</v>
      </c>
      <c r="C3246" s="4">
        <v>65188106.259999998</v>
      </c>
    </row>
    <row r="3247" spans="1:3" ht="38.25">
      <c r="A3247" t="str">
        <f t="shared" si="52"/>
        <v>4.4.3.1.3.00.00 - Variações Monetárias e Cambiais de Empréstimos 
 Internos Concedidos - Inter OFSS - União</v>
      </c>
      <c r="B3247" s="5" t="s">
        <v>1235</v>
      </c>
      <c r="C3247" s="6">
        <v>3918846.31</v>
      </c>
    </row>
    <row r="3248" spans="1:3" ht="38.25">
      <c r="A3248" t="str">
        <f t="shared" si="52"/>
        <v>4.4.3.1.4.00.00 - Variações Monetárias e Cambiais de Empréstimos 
 Internos Concedidos - Inter OFSS - Estado</v>
      </c>
      <c r="B3248" s="3" t="s">
        <v>1236</v>
      </c>
      <c r="C3248" s="4">
        <v>0</v>
      </c>
    </row>
    <row r="3249" spans="1:3" ht="38.25">
      <c r="A3249" t="str">
        <f t="shared" si="52"/>
        <v>4.4.3.1.5.00.00 - Variações Monetárias e Cambiais de Empréstimos 
 Internos Concedidos - Inter OFSS - Município</v>
      </c>
      <c r="B3249" s="5" t="s">
        <v>1237</v>
      </c>
      <c r="C3249" s="6">
        <v>0</v>
      </c>
    </row>
    <row r="3250" spans="1:3" ht="38.25">
      <c r="A3250" t="str">
        <f t="shared" si="52"/>
        <v>4.4.3.2.0.00.00 - Variações Monetárias e Cambiais de Empréstimos 
 Externos Concedidos</v>
      </c>
      <c r="B3250" s="3" t="s">
        <v>1238</v>
      </c>
      <c r="C3250" s="4">
        <v>159788170.88</v>
      </c>
    </row>
    <row r="3251" spans="1:3" ht="38.25">
      <c r="A3251" t="str">
        <f t="shared" si="52"/>
        <v>4.4.3.2.1.00.00 - Variações Monetárias e Cambiais de Empréstimos 
 Externos Concedidos - Consolidação</v>
      </c>
      <c r="B3251" s="5" t="s">
        <v>1239</v>
      </c>
      <c r="C3251" s="6">
        <v>159788170.88</v>
      </c>
    </row>
    <row r="3252" spans="1:3" ht="38.25">
      <c r="A3252" t="str">
        <f t="shared" si="52"/>
        <v>4.4.3.3.0.00.00 - Variações Monetárias e Cambiais de Financiamentos 
 Internos Concedidos</v>
      </c>
      <c r="B3252" s="3" t="s">
        <v>1240</v>
      </c>
      <c r="C3252" s="4">
        <v>23829920.440000001</v>
      </c>
    </row>
    <row r="3253" spans="1:3" ht="38.25">
      <c r="A3253" t="str">
        <f t="shared" si="52"/>
        <v>4.4.3.3.1.00.00 - Variações Monetárias e Cambiais de Financiamentos 
 Internos Concedidos - Consolidação</v>
      </c>
      <c r="B3253" s="5" t="s">
        <v>1241</v>
      </c>
      <c r="C3253" s="6">
        <v>23829920.440000001</v>
      </c>
    </row>
    <row r="3254" spans="1:3" ht="38.25">
      <c r="A3254" t="str">
        <f t="shared" si="52"/>
        <v>4.4.3.3.3.00.00 - Variações Monetárias e Cambiais de Financiamentos 
 Internos Concedidos - Inter OFSS - União</v>
      </c>
      <c r="B3254" s="3" t="s">
        <v>1242</v>
      </c>
      <c r="C3254" s="4">
        <v>0</v>
      </c>
    </row>
    <row r="3255" spans="1:3" ht="38.25">
      <c r="A3255" t="str">
        <f t="shared" si="52"/>
        <v>4.4.3.3.4.00.00 - Variações Monetárias e Cambiais de Financiamentos 
 Internos Concedidos - Inter OFSS - Estado</v>
      </c>
      <c r="B3255" s="5" t="s">
        <v>1243</v>
      </c>
      <c r="C3255" s="6">
        <v>0</v>
      </c>
    </row>
    <row r="3256" spans="1:3" ht="38.25">
      <c r="A3256" t="str">
        <f t="shared" si="52"/>
        <v>4.4.3.3.5.00.00 - Variações Monetárias e Cambiais de Financiamentos 
 Internos Concedidos - Inter OFSS - Município</v>
      </c>
      <c r="B3256" s="3" t="s">
        <v>1244</v>
      </c>
      <c r="C3256" s="4">
        <v>0</v>
      </c>
    </row>
    <row r="3257" spans="1:3" ht="38.25">
      <c r="A3257" t="str">
        <f t="shared" si="52"/>
        <v>4.4.3.4.0.00.00 - Variações Monetárias e Cambiais de Financiamentos 
 Externos Concedidos</v>
      </c>
      <c r="B3257" s="5" t="s">
        <v>1245</v>
      </c>
      <c r="C3257" s="6">
        <v>191451669.83000001</v>
      </c>
    </row>
    <row r="3258" spans="1:3" ht="38.25">
      <c r="A3258" t="str">
        <f t="shared" si="52"/>
        <v>4.4.3.4.1.00.00 - Variações Monetárias e Cambiais de Financiamentos 
 Externos Concedidos - Consolidação</v>
      </c>
      <c r="B3258" s="3" t="s">
        <v>1246</v>
      </c>
      <c r="C3258" s="4">
        <v>191451669.83000001</v>
      </c>
    </row>
    <row r="3259" spans="1:3">
      <c r="A3259" t="str">
        <f t="shared" si="52"/>
        <v>4.4.3.9.0.00.00 - Outras Variações Monetárias e Cambiais</v>
      </c>
      <c r="B3259" s="5" t="s">
        <v>1247</v>
      </c>
      <c r="C3259" s="6">
        <v>36155430368.790001</v>
      </c>
    </row>
    <row r="3260" spans="1:3" ht="25.5">
      <c r="A3260" t="str">
        <f t="shared" si="52"/>
        <v>4.4.3.9.1.00.00 - Outras Variações Monetárias e Cambiais - 
 Consolidação</v>
      </c>
      <c r="B3260" s="3" t="s">
        <v>1248</v>
      </c>
      <c r="C3260" s="4">
        <v>35039137983.410004</v>
      </c>
    </row>
    <row r="3261" spans="1:3" ht="38.25">
      <c r="A3261" t="str">
        <f t="shared" si="52"/>
        <v>4.4.3.9.3.00.00 - Outras Variações Monetárias e Cambiais - Inter 
 OFSS - União</v>
      </c>
      <c r="B3261" s="5" t="s">
        <v>1249</v>
      </c>
      <c r="C3261" s="6">
        <v>1115945002.51</v>
      </c>
    </row>
    <row r="3262" spans="1:3" ht="38.25">
      <c r="A3262" t="str">
        <f t="shared" si="52"/>
        <v>4.4.3.9.4.00.00 - Outras Variações Monetárias e Cambiais - Inter 
 OFSS - Estado</v>
      </c>
      <c r="B3262" s="3" t="s">
        <v>1250</v>
      </c>
      <c r="C3262" s="4">
        <v>0</v>
      </c>
    </row>
    <row r="3263" spans="1:3" ht="38.25">
      <c r="A3263" t="str">
        <f t="shared" si="52"/>
        <v>4.4.3.9.5.00.00 - Outras Variações Monetárias e Cambiais - Inter 
 OFSS - Município</v>
      </c>
      <c r="B3263" s="5" t="s">
        <v>1251</v>
      </c>
      <c r="C3263" s="6">
        <v>347382.87</v>
      </c>
    </row>
    <row r="3264" spans="1:3">
      <c r="A3264" t="str">
        <f t="shared" si="52"/>
        <v>4.4.4.0.0.00.00 - Descontos Financeiros Obtidos</v>
      </c>
      <c r="B3264" s="3" t="s">
        <v>1252</v>
      </c>
      <c r="C3264" s="4">
        <v>6198233.1900000004</v>
      </c>
    </row>
    <row r="3265" spans="1:3">
      <c r="A3265" t="str">
        <f t="shared" si="52"/>
        <v>4.4.4.0.1.00.00 - Descontos Financeiros Obtidos - Consolidação</v>
      </c>
      <c r="B3265" s="5" t="s">
        <v>1253</v>
      </c>
      <c r="C3265" s="6">
        <v>6198233.1900000004</v>
      </c>
    </row>
    <row r="3266" spans="1:3" ht="38.25">
      <c r="A3266" t="str">
        <f t="shared" si="52"/>
        <v>4.4.5.0.0.00.00 - Remuneração de Depósitos Bancários e Aplicações 
 Financeiras</v>
      </c>
      <c r="B3266" s="3" t="s">
        <v>1254</v>
      </c>
      <c r="C3266" s="4">
        <v>9515955053.7700005</v>
      </c>
    </row>
    <row r="3267" spans="1:3">
      <c r="A3267" t="str">
        <f t="shared" si="52"/>
        <v>4.4.5.1.0.00.00 - Remuneração de Depósitos Bancários</v>
      </c>
      <c r="B3267" s="5" t="s">
        <v>1255</v>
      </c>
      <c r="C3267" s="6">
        <v>3924245247.6199999</v>
      </c>
    </row>
    <row r="3268" spans="1:3" ht="25.5">
      <c r="A3268" t="str">
        <f t="shared" si="52"/>
        <v>4.4.5.1.1.00.00 - Remuneração de Depósitos Bancários - Consolidação</v>
      </c>
      <c r="B3268" s="3" t="s">
        <v>1256</v>
      </c>
      <c r="C3268" s="4">
        <v>3924245247.6199999</v>
      </c>
    </row>
    <row r="3269" spans="1:3">
      <c r="A3269" t="str">
        <f t="shared" si="52"/>
        <v>4.4.5.2.0.00.00 - Remuneração de Aplicações Financeiras</v>
      </c>
      <c r="B3269" s="5" t="s">
        <v>1257</v>
      </c>
      <c r="C3269" s="6">
        <v>5591709806.1499996</v>
      </c>
    </row>
    <row r="3270" spans="1:3" ht="25.5">
      <c r="A3270" t="str">
        <f t="shared" si="52"/>
        <v>4.4.5.2.1.00.00 - Remuneração de Aplicações Financeiras - 
 Consolidação</v>
      </c>
      <c r="B3270" s="3" t="s">
        <v>1258</v>
      </c>
      <c r="C3270" s="4">
        <v>5591709806.1499996</v>
      </c>
    </row>
    <row r="3271" spans="1:3" ht="25.5">
      <c r="A3271" t="str">
        <f t="shared" si="52"/>
        <v>4.4.9.0.0.00.00 - Outras Variações Patrimoniais Aumentativas – 
 Financeiras</v>
      </c>
      <c r="B3271" s="5" t="s">
        <v>1259</v>
      </c>
      <c r="C3271" s="6">
        <v>11629500029.370001</v>
      </c>
    </row>
    <row r="3272" spans="1:3" ht="25.5">
      <c r="A3272" t="str">
        <f t="shared" si="52"/>
        <v>4.4.9.0.1.00.00 - Outras Variações Patrimoniais Aumentativas – 
 Financeiras - Consolidação</v>
      </c>
      <c r="B3272" s="3" t="s">
        <v>1260</v>
      </c>
      <c r="C3272" s="4">
        <v>11629500029.370001</v>
      </c>
    </row>
    <row r="3273" spans="1:3">
      <c r="A3273" t="str">
        <f t="shared" si="52"/>
        <v>4.5.0.0.0.00.00 - Transferências e Delegações Recebidas</v>
      </c>
      <c r="B3273" s="5" t="s">
        <v>1261</v>
      </c>
      <c r="C3273" s="6">
        <v>536675050340.34998</v>
      </c>
    </row>
    <row r="3274" spans="1:3">
      <c r="A3274" t="str">
        <f t="shared" si="52"/>
        <v>4.5.1.0.0.00.00 - Transferências Intragovernamentais</v>
      </c>
      <c r="B3274" s="3" t="s">
        <v>1262</v>
      </c>
      <c r="C3274" s="4">
        <v>330440958151.53998</v>
      </c>
    </row>
    <row r="3275" spans="1:3" ht="25.5">
      <c r="A3275" t="str">
        <f t="shared" si="52"/>
        <v>4.5.1.1.0.00.00 - Transferências Recebidas para a Execução 
 Orçamentária</v>
      </c>
      <c r="B3275" s="5" t="s">
        <v>1263</v>
      </c>
      <c r="C3275" s="6">
        <v>190630129241.76001</v>
      </c>
    </row>
    <row r="3276" spans="1:3" ht="25.5">
      <c r="A3276" t="str">
        <f t="shared" si="52"/>
        <v>4.5.1.1.2.00.00 - Transferências Recebidas para a Execução 
 Orçamentária - Intra OFSS</v>
      </c>
      <c r="B3276" s="3" t="s">
        <v>1264</v>
      </c>
      <c r="C3276" s="4">
        <v>190630129241.76001</v>
      </c>
    </row>
    <row r="3277" spans="1:3" ht="38.25">
      <c r="A3277" t="str">
        <f t="shared" si="52"/>
        <v>4.5.1.2.0.00.00 - Transferências Recebidas Independentes de Execução 
 Orçamentária</v>
      </c>
      <c r="B3277" s="5" t="s">
        <v>1265</v>
      </c>
      <c r="C3277" s="6">
        <v>114748364562.77</v>
      </c>
    </row>
    <row r="3278" spans="1:3" ht="38.25">
      <c r="A3278" t="str">
        <f t="shared" si="52"/>
        <v>4.5.1.2.2.00.00 - Transferências Recebidas Independentes de Execução 
 Orçamentária - Intra OFSS</v>
      </c>
      <c r="B3278" s="3" t="s">
        <v>1266</v>
      </c>
      <c r="C3278" s="4">
        <v>114748364562.77</v>
      </c>
    </row>
    <row r="3279" spans="1:3" ht="38.25">
      <c r="A3279" t="str">
        <f t="shared" si="52"/>
        <v>4.5.1.3.0.00.00 - Transferencias Recebidas para Aportes de Recursos 
 para o RPPS</v>
      </c>
      <c r="B3279" s="5" t="s">
        <v>1267</v>
      </c>
      <c r="C3279" s="6">
        <v>25062464347.009998</v>
      </c>
    </row>
    <row r="3280" spans="1:3" ht="38.25">
      <c r="A3280" t="str">
        <f t="shared" si="52"/>
        <v>4.5.1.3.2.00.00 - Transferencias Recebidas para Aportes de Recursos 
 para o RPPS – Intra OFSS</v>
      </c>
      <c r="B3280" s="3" t="s">
        <v>1268</v>
      </c>
      <c r="C3280" s="4">
        <v>25062464347.009998</v>
      </c>
    </row>
    <row r="3281" spans="1:3" ht="38.25">
      <c r="A3281" t="str">
        <f t="shared" si="52"/>
        <v>4.5.1.4.0.00.00 - Transferências Recebidas para Aportes de Recursos 
 para o RGPS</v>
      </c>
      <c r="B3281" s="5" t="s">
        <v>1269</v>
      </c>
      <c r="C3281" s="6">
        <v>0</v>
      </c>
    </row>
    <row r="3282" spans="1:3" ht="38.25">
      <c r="A3282" t="str">
        <f t="shared" si="52"/>
        <v>4.5.1.4.2.00.00 - Transferências Recebidas para Aportes de Recursos 
 para o RGPS – Intra OFSS</v>
      </c>
      <c r="B3282" s="3" t="s">
        <v>1270</v>
      </c>
      <c r="C3282" s="4">
        <v>0</v>
      </c>
    </row>
    <row r="3283" spans="1:3">
      <c r="A3283" t="str">
        <f t="shared" si="52"/>
        <v>4.5.2.0.0.00.00 - Transferências Inter Governamentais</v>
      </c>
      <c r="B3283" s="5" t="s">
        <v>1271</v>
      </c>
      <c r="C3283" s="6">
        <v>186466292449.85999</v>
      </c>
    </row>
    <row r="3284" spans="1:3" ht="25.5">
      <c r="A3284" t="str">
        <f t="shared" si="52"/>
        <v>4.5.2.1.0.00.00 - Transferências Constitucionais e Legais de Receitas</v>
      </c>
      <c r="B3284" s="3" t="s">
        <v>1272</v>
      </c>
      <c r="C3284" s="4">
        <v>93800485764.830002</v>
      </c>
    </row>
    <row r="3285" spans="1:3" ht="25.5">
      <c r="A3285" t="str">
        <f t="shared" si="52"/>
        <v>4.5.2.1.1.00.00 - Transferências Constitucionais e Legais de 
 Receitas- Consolidação</v>
      </c>
      <c r="B3285" s="5" t="s">
        <v>1273</v>
      </c>
      <c r="C3285" s="6">
        <v>5228369985.2600002</v>
      </c>
    </row>
    <row r="3286" spans="1:3" ht="25.5">
      <c r="A3286" t="str">
        <f t="shared" si="52"/>
        <v>4.5.2.1.3.00.00 - Transferências Constitucionais e Legais de 
 Receitas - Inter OFSS – União</v>
      </c>
      <c r="B3286" s="3" t="s">
        <v>1274</v>
      </c>
      <c r="C3286" s="4">
        <v>88569590887.289993</v>
      </c>
    </row>
    <row r="3287" spans="1:3" ht="25.5">
      <c r="A3287" t="str">
        <f t="shared" si="52"/>
        <v>4.5.2.1.4.00.00 - Transferências Constitucionais e Legais de 
 Receitas - Inter OFSS - Estado</v>
      </c>
      <c r="B3287" s="5" t="s">
        <v>1275</v>
      </c>
      <c r="C3287" s="6">
        <v>2524892.2799999998</v>
      </c>
    </row>
    <row r="3288" spans="1:3">
      <c r="A3288" t="str">
        <f t="shared" si="52"/>
        <v>4.5.2.2.0.00.00 - Transferências do FUNDEB</v>
      </c>
      <c r="B3288" s="3" t="s">
        <v>1276</v>
      </c>
      <c r="C3288" s="4">
        <v>18875341121.82</v>
      </c>
    </row>
    <row r="3289" spans="1:3" ht="25.5">
      <c r="A3289" t="str">
        <f t="shared" si="52"/>
        <v>4.5.2.2.3.00.00 - Transferências do FUNDEB - Inter OFSS - União</v>
      </c>
      <c r="B3289" s="5" t="s">
        <v>1277</v>
      </c>
      <c r="C3289" s="6">
        <v>10770954068.48</v>
      </c>
    </row>
    <row r="3290" spans="1:3" ht="25.5">
      <c r="A3290" t="str">
        <f t="shared" si="52"/>
        <v>4.5.2.2.4.00.00 - Transferências do FUNDEB - Inter OFSS - Estado</v>
      </c>
      <c r="B3290" s="3" t="s">
        <v>1278</v>
      </c>
      <c r="C3290" s="4">
        <v>8104387053.3400002</v>
      </c>
    </row>
    <row r="3291" spans="1:3">
      <c r="A3291" t="str">
        <f t="shared" si="52"/>
        <v>4.5.2.3.0.00.00 - Transferências Voluntárias</v>
      </c>
      <c r="B3291" s="5" t="s">
        <v>1279</v>
      </c>
      <c r="C3291" s="6">
        <v>5444815892.8599997</v>
      </c>
    </row>
    <row r="3292" spans="1:3">
      <c r="A3292" t="str">
        <f t="shared" si="52"/>
        <v>4.5.2.3.1.00.00 - Transferências Voluntárias - Consolidação</v>
      </c>
      <c r="B3292" s="3" t="s">
        <v>1280</v>
      </c>
      <c r="C3292" s="4">
        <v>993632511.07000005</v>
      </c>
    </row>
    <row r="3293" spans="1:3" ht="25.5">
      <c r="A3293" t="str">
        <f t="shared" si="52"/>
        <v>4.5.2.3.3.00.00 - Transferências Voluntárias – Inter OFSS - União</v>
      </c>
      <c r="B3293" s="5" t="s">
        <v>1281</v>
      </c>
      <c r="C3293" s="6">
        <v>4351207619.5799999</v>
      </c>
    </row>
    <row r="3294" spans="1:3" ht="25.5">
      <c r="A3294" t="str">
        <f t="shared" si="52"/>
        <v>4.5.2.3.4.00.00 - Transferências Voluntárias – Inter OFSS - Estado</v>
      </c>
      <c r="B3294" s="3" t="s">
        <v>1282</v>
      </c>
      <c r="C3294" s="4">
        <v>19183250.149999999</v>
      </c>
    </row>
    <row r="3295" spans="1:3" ht="25.5">
      <c r="A3295" t="str">
        <f t="shared" si="52"/>
        <v>4.5.2.3.5.00.00 - Transferências Voluntárias - Inter OFSS - 
 Município</v>
      </c>
      <c r="B3295" s="5" t="s">
        <v>1283</v>
      </c>
      <c r="C3295" s="6">
        <v>80792512.060000002</v>
      </c>
    </row>
    <row r="3296" spans="1:3">
      <c r="A3296" t="str">
        <f t="shared" si="52"/>
        <v>4.5.2.4.0.00.00 - Outras Transferências</v>
      </c>
      <c r="B3296" s="3" t="s">
        <v>1284</v>
      </c>
      <c r="C3296" s="4">
        <v>68345649670.349998</v>
      </c>
    </row>
    <row r="3297" spans="1:3">
      <c r="A3297" t="str">
        <f t="shared" si="52"/>
        <v>4.5.2.4.1.00.00 - Outras Transferências - Consolidação</v>
      </c>
      <c r="B3297" s="5" t="s">
        <v>1285</v>
      </c>
      <c r="C3297" s="6">
        <v>68010277203.669998</v>
      </c>
    </row>
    <row r="3298" spans="1:3">
      <c r="A3298" t="str">
        <f t="shared" si="52"/>
        <v>4.5.2.4.3.00.00 - Outras Transferências – Inter OFSS - União</v>
      </c>
      <c r="B3298" s="3" t="s">
        <v>1286</v>
      </c>
      <c r="C3298" s="4">
        <v>325251156.89999998</v>
      </c>
    </row>
    <row r="3299" spans="1:3">
      <c r="A3299" t="str">
        <f t="shared" ref="A3299:A3362" si="53">TRIM(B3299)</f>
        <v>4.5.2.4.4.00.00 - Outras Transferências – Inter OFSS - Estado</v>
      </c>
      <c r="B3299" s="5" t="s">
        <v>1287</v>
      </c>
      <c r="C3299" s="6">
        <v>16764.78</v>
      </c>
    </row>
    <row r="3300" spans="1:3" ht="25.5">
      <c r="A3300" t="str">
        <f t="shared" si="53"/>
        <v>4.5.2.4.5.00.00 - Outras Transferências – Inter OFSS - Município</v>
      </c>
      <c r="B3300" s="3" t="s">
        <v>1288</v>
      </c>
      <c r="C3300" s="4">
        <v>10104545</v>
      </c>
    </row>
    <row r="3301" spans="1:3">
      <c r="A3301" t="str">
        <f t="shared" si="53"/>
        <v>4.5.3.0.0.00.00 - Transferências das Instituições Privadas</v>
      </c>
      <c r="B3301" s="5" t="s">
        <v>1289</v>
      </c>
      <c r="C3301" s="6">
        <v>2110550365.96</v>
      </c>
    </row>
    <row r="3302" spans="1:3" ht="38.25">
      <c r="A3302" t="str">
        <f t="shared" si="53"/>
        <v>4.5.3.1.0.00.00 - Transferências das Instituições Privadas sem Fins 
 Lucrativos</v>
      </c>
      <c r="B3302" s="3" t="s">
        <v>1290</v>
      </c>
      <c r="C3302" s="4">
        <v>822445078.19000006</v>
      </c>
    </row>
    <row r="3303" spans="1:3" ht="38.25">
      <c r="A3303" t="str">
        <f t="shared" si="53"/>
        <v>4.5.3.1.1.00.00 - Transferências das Instituições Privadas sem Fins 
 Lucrativos - Consolidação</v>
      </c>
      <c r="B3303" s="5" t="s">
        <v>1291</v>
      </c>
      <c r="C3303" s="6">
        <v>515536392.19</v>
      </c>
    </row>
    <row r="3304" spans="1:3" ht="38.25">
      <c r="A3304" t="str">
        <f t="shared" si="53"/>
        <v>4.5.3.2.0.00.00 - Transferências das Instituições Privadas com Fins 
 Lucrativos</v>
      </c>
      <c r="B3304" s="3" t="s">
        <v>1292</v>
      </c>
      <c r="C3304" s="4">
        <v>1288105287.77</v>
      </c>
    </row>
    <row r="3305" spans="1:3" ht="38.25">
      <c r="A3305" t="str">
        <f t="shared" si="53"/>
        <v>4.5.3.2.1.00.00 - Transferências das Instituições Privadas com Fins 
 Lucrativos - Consolidação</v>
      </c>
      <c r="B3305" s="5" t="s">
        <v>1293</v>
      </c>
      <c r="C3305" s="6">
        <v>1288105287.77</v>
      </c>
    </row>
    <row r="3306" spans="1:3" ht="25.5">
      <c r="A3306" t="str">
        <f t="shared" si="53"/>
        <v>4.5.4.0.0.00.00 - Transferências das Instituições Multigovernamentais</v>
      </c>
      <c r="B3306" s="3" t="s">
        <v>1294</v>
      </c>
      <c r="C3306" s="4">
        <v>17614027396.93</v>
      </c>
    </row>
    <row r="3307" spans="1:3" ht="38.25">
      <c r="A3307" t="str">
        <f t="shared" si="53"/>
        <v>4.5.4.0.1.00.00 - Transferências das Instituições Multigovernamentais 
 - Consolidação</v>
      </c>
      <c r="B3307" s="5" t="s">
        <v>1295</v>
      </c>
      <c r="C3307" s="6">
        <v>17614027396.93</v>
      </c>
    </row>
    <row r="3308" spans="1:3">
      <c r="A3308" t="str">
        <f t="shared" si="53"/>
        <v>4.5.5.0.0.00.00 - Transferências de Consórcios Públicos</v>
      </c>
      <c r="B3308" s="3" t="s">
        <v>1296</v>
      </c>
      <c r="C3308" s="4">
        <v>0</v>
      </c>
    </row>
    <row r="3309" spans="1:3" ht="25.5">
      <c r="A3309" t="str">
        <f t="shared" si="53"/>
        <v>4.5.5.0.1.00.00 - Transferências de Consórcios Públicos - 
 Consolidação</v>
      </c>
      <c r="B3309" s="5" t="s">
        <v>1297</v>
      </c>
      <c r="C3309" s="6">
        <v>0</v>
      </c>
    </row>
    <row r="3310" spans="1:3">
      <c r="A3310" t="str">
        <f t="shared" si="53"/>
        <v>4.5.6.0.0.00.00 - Transferências do Exterior</v>
      </c>
      <c r="B3310" s="3" t="s">
        <v>1298</v>
      </c>
      <c r="C3310" s="4">
        <v>12190856.49</v>
      </c>
    </row>
    <row r="3311" spans="1:3">
      <c r="A3311" t="str">
        <f t="shared" si="53"/>
        <v>4.5.6.0.1.00.00 - Transferências do Exterior - Consolidação</v>
      </c>
      <c r="B3311" s="5" t="s">
        <v>1299</v>
      </c>
      <c r="C3311" s="6">
        <v>12190856.49</v>
      </c>
    </row>
    <row r="3312" spans="1:3">
      <c r="A3312" t="str">
        <f t="shared" si="53"/>
        <v>4.5.7.0.0.00.00 - Execução Orçamentária Delegada</v>
      </c>
      <c r="B3312" s="3" t="s">
        <v>1300</v>
      </c>
      <c r="C3312" s="4">
        <v>0</v>
      </c>
    </row>
    <row r="3313" spans="1:3">
      <c r="A3313" t="str">
        <f t="shared" si="53"/>
        <v>4.5.7.1.0.00.00 - Execução Orçamentária Delegada de Entes</v>
      </c>
      <c r="B3313" s="5" t="s">
        <v>1301</v>
      </c>
      <c r="C3313" s="6">
        <v>0</v>
      </c>
    </row>
    <row r="3314" spans="1:3" ht="38.25">
      <c r="A3314" t="str">
        <f t="shared" si="53"/>
        <v>4.5.7.1.3.00.00 - Execução Orçamentária Delegada de Entes – Inter 
 OFSS - União</v>
      </c>
      <c r="B3314" s="3" t="s">
        <v>1302</v>
      </c>
      <c r="C3314" s="4">
        <v>0</v>
      </c>
    </row>
    <row r="3315" spans="1:3" ht="38.25">
      <c r="A3315" t="str">
        <f t="shared" si="53"/>
        <v>4.5.7.1.4.00.00 - Execução Orçamentária Delegada de Entes – Inter 
 OFSS - Estado</v>
      </c>
      <c r="B3315" s="5" t="s">
        <v>1303</v>
      </c>
      <c r="C3315" s="6">
        <v>0</v>
      </c>
    </row>
    <row r="3316" spans="1:3" ht="38.25">
      <c r="A3316" t="str">
        <f t="shared" si="53"/>
        <v>4.5.7.1.5.00.00 - Execução Orçamentária Delegada de Entes – Inter 
 OFSS - Município</v>
      </c>
      <c r="B3316" s="3" t="s">
        <v>1304</v>
      </c>
      <c r="C3316" s="4">
        <v>0</v>
      </c>
    </row>
    <row r="3317" spans="1:3" ht="25.5">
      <c r="A3317" t="str">
        <f t="shared" si="53"/>
        <v>4.5.7.2.0.00.00 - Execução Orçamentária Delegada de Consórcios</v>
      </c>
      <c r="B3317" s="5" t="s">
        <v>1305</v>
      </c>
      <c r="C3317" s="6">
        <v>0</v>
      </c>
    </row>
    <row r="3318" spans="1:3" ht="38.25">
      <c r="A3318" t="str">
        <f t="shared" si="53"/>
        <v>4.5.7.2.1.00.00 - Execução Orçamentária Delegada de Consórcios - 
 Consolidação</v>
      </c>
      <c r="B3318" s="3" t="s">
        <v>1306</v>
      </c>
      <c r="C3318" s="4">
        <v>0</v>
      </c>
    </row>
    <row r="3319" spans="1:3">
      <c r="A3319" t="str">
        <f t="shared" si="53"/>
        <v>4.5.8.0.0.00.00 - Transferências de Pessoas Físicas</v>
      </c>
      <c r="B3319" s="5" t="s">
        <v>1307</v>
      </c>
      <c r="C3319" s="6">
        <v>31031119.57</v>
      </c>
    </row>
    <row r="3320" spans="1:3" ht="25.5">
      <c r="A3320" t="str">
        <f t="shared" si="53"/>
        <v>4.5.8.0.1.00.00 - Transferências de Pessoas Físicas - Consolidação</v>
      </c>
      <c r="B3320" s="3" t="s">
        <v>1308</v>
      </c>
      <c r="C3320" s="4">
        <v>31031119.57</v>
      </c>
    </row>
    <row r="3321" spans="1:3" ht="38.25">
      <c r="A3321" t="str">
        <f t="shared" si="53"/>
        <v>4.6.0.0.0.00.00 - Valorização e Ganhos com Ativos e Desincorporação de 
 Passivos</v>
      </c>
      <c r="B3321" s="5" t="s">
        <v>1309</v>
      </c>
      <c r="C3321" s="6">
        <v>118669392168.16</v>
      </c>
    </row>
    <row r="3322" spans="1:3">
      <c r="A3322" t="str">
        <f t="shared" si="53"/>
        <v>4.6.1.0.0.00.00 - Reavaliação de Ativos</v>
      </c>
      <c r="B3322" s="3" t="s">
        <v>1310</v>
      </c>
      <c r="C3322" s="4">
        <v>4789481613.5299997</v>
      </c>
    </row>
    <row r="3323" spans="1:3">
      <c r="A3323" t="str">
        <f t="shared" si="53"/>
        <v>4.6.1.1.0.00.00 - Reavaliação de Imobilizado</v>
      </c>
      <c r="B3323" s="5" t="s">
        <v>1311</v>
      </c>
      <c r="C3323" s="6">
        <v>4063068661.9899998</v>
      </c>
    </row>
    <row r="3324" spans="1:3">
      <c r="A3324" t="str">
        <f t="shared" si="53"/>
        <v>4.6.1.1.1.00.00 - Reavaliação de Imobilizado - Consolidação</v>
      </c>
      <c r="B3324" s="3" t="s">
        <v>1312</v>
      </c>
      <c r="C3324" s="4">
        <v>4063068661.9899998</v>
      </c>
    </row>
    <row r="3325" spans="1:3">
      <c r="A3325" t="str">
        <f t="shared" si="53"/>
        <v>4.6.1.2.0.00.00 - Reavaliação de Intangíveis</v>
      </c>
      <c r="B3325" s="5" t="s">
        <v>1313</v>
      </c>
      <c r="C3325" s="6">
        <v>3747713.01</v>
      </c>
    </row>
    <row r="3326" spans="1:3">
      <c r="A3326" t="str">
        <f t="shared" si="53"/>
        <v>4.6.1.2.1.00.00 - Reavaliação de Intangíveis - Consolidação</v>
      </c>
      <c r="B3326" s="3" t="s">
        <v>1314</v>
      </c>
      <c r="C3326" s="4">
        <v>3747713.01</v>
      </c>
    </row>
    <row r="3327" spans="1:3">
      <c r="A3327" t="str">
        <f t="shared" si="53"/>
        <v>4.6.1.9.0.00.00 - Reavaliação de Outros Ativos</v>
      </c>
      <c r="B3327" s="5" t="s">
        <v>1315</v>
      </c>
      <c r="C3327" s="6">
        <v>722665238.52999997</v>
      </c>
    </row>
    <row r="3328" spans="1:3">
      <c r="A3328" t="str">
        <f t="shared" si="53"/>
        <v>4.6.1.9.1.00.00 - Reavaliação de Outros Ativos - Consolidação</v>
      </c>
      <c r="B3328" s="3" t="s">
        <v>1316</v>
      </c>
      <c r="C3328" s="4">
        <v>722665238.52999997</v>
      </c>
    </row>
    <row r="3329" spans="1:3">
      <c r="A3329" t="str">
        <f t="shared" si="53"/>
        <v>4.6.2.0.0.00.00 - Ganhos com Alienação</v>
      </c>
      <c r="B3329" s="5" t="s">
        <v>1317</v>
      </c>
      <c r="C3329" s="6">
        <v>1843182359.6300001</v>
      </c>
    </row>
    <row r="3330" spans="1:3">
      <c r="A3330" t="str">
        <f t="shared" si="53"/>
        <v>4.6.2.1.0.00.00 - Ganhos com Alienação de Investimentos</v>
      </c>
      <c r="B3330" s="3" t="s">
        <v>1318</v>
      </c>
      <c r="C3330" s="4">
        <v>827514468.61000001</v>
      </c>
    </row>
    <row r="3331" spans="1:3" ht="25.5">
      <c r="A3331" t="str">
        <f t="shared" si="53"/>
        <v>4.6.2.1.1.00.00 - Ganhos com Alienação de Investimentos - 
 Consolidação</v>
      </c>
      <c r="B3331" s="5" t="s">
        <v>1319</v>
      </c>
      <c r="C3331" s="6">
        <v>827514468.61000001</v>
      </c>
    </row>
    <row r="3332" spans="1:3">
      <c r="A3332" t="str">
        <f t="shared" si="53"/>
        <v>4.6.2.2.0.00.00 - Ganhos com Alienação de Imobilizado</v>
      </c>
      <c r="B3332" s="3" t="s">
        <v>1320</v>
      </c>
      <c r="C3332" s="4">
        <v>1015667891.02</v>
      </c>
    </row>
    <row r="3333" spans="1:3" ht="25.5">
      <c r="A3333" t="str">
        <f t="shared" si="53"/>
        <v>4.6.2.2.1.00.00 - Ganhos com Alienação de Imobilizado - Consolidação</v>
      </c>
      <c r="B3333" s="5" t="s">
        <v>1321</v>
      </c>
      <c r="C3333" s="6">
        <v>1015667891.02</v>
      </c>
    </row>
    <row r="3334" spans="1:3">
      <c r="A3334" t="str">
        <f t="shared" si="53"/>
        <v>4.6.2.3.0.00.00 - Ganhos com Alienação de Intangíveis</v>
      </c>
      <c r="B3334" s="3" t="s">
        <v>1322</v>
      </c>
      <c r="C3334" s="4">
        <v>0</v>
      </c>
    </row>
    <row r="3335" spans="1:3" ht="25.5">
      <c r="A3335" t="str">
        <f t="shared" si="53"/>
        <v>4.6.2.3.1.00.00 - Ganhos com Alienação de Intangíveis - Consolidação</v>
      </c>
      <c r="B3335" s="5" t="s">
        <v>1323</v>
      </c>
      <c r="C3335" s="6">
        <v>0</v>
      </c>
    </row>
    <row r="3336" spans="1:3">
      <c r="A3336" t="str">
        <f t="shared" si="53"/>
        <v>4.6.3.0.0.00.00 - Ganhos com Incorporação de Ativos</v>
      </c>
      <c r="B3336" s="3" t="s">
        <v>1324</v>
      </c>
      <c r="C3336" s="4">
        <v>96546117427.860001</v>
      </c>
    </row>
    <row r="3337" spans="1:3" ht="25.5">
      <c r="A3337" t="str">
        <f t="shared" si="53"/>
        <v>4.6.3.1.0.00.00 - Ganhos com Incorporação de Ativos por Descobertas</v>
      </c>
      <c r="B3337" s="5" t="s">
        <v>1325</v>
      </c>
      <c r="C3337" s="6">
        <v>0</v>
      </c>
    </row>
    <row r="3338" spans="1:3" ht="38.25">
      <c r="A3338" t="str">
        <f t="shared" si="53"/>
        <v>4.6.3.1.1.00.00 - Ganhos com Incorporação de Ativos por Descobertas 
 - Consolidação</v>
      </c>
      <c r="B3338" s="3" t="s">
        <v>1326</v>
      </c>
      <c r="C3338" s="4">
        <v>0</v>
      </c>
    </row>
    <row r="3339" spans="1:3" ht="25.5">
      <c r="A3339" t="str">
        <f t="shared" si="53"/>
        <v>4.6.3.2.0.00.00 - Ganhos com Incorporação de Ativos por Nascimentos</v>
      </c>
      <c r="B3339" s="5" t="s">
        <v>1327</v>
      </c>
      <c r="C3339" s="6">
        <v>174122.17</v>
      </c>
    </row>
    <row r="3340" spans="1:3" ht="38.25">
      <c r="A3340" t="str">
        <f t="shared" si="53"/>
        <v>4.6.3.2.1.00.00 - Ganhos com Incorporação de Ativos por Nascimentos 
 - Consolidação</v>
      </c>
      <c r="B3340" s="3" t="s">
        <v>1328</v>
      </c>
      <c r="C3340" s="4">
        <v>174122.17</v>
      </c>
    </row>
    <row r="3341" spans="1:3" ht="25.5">
      <c r="A3341" t="str">
        <f t="shared" si="53"/>
        <v>4.6.3.3.0.00.00 - Ganhos com Incorporação de Valores Apreendidos</v>
      </c>
      <c r="B3341" s="5" t="s">
        <v>1329</v>
      </c>
      <c r="C3341" s="6">
        <v>31169.26</v>
      </c>
    </row>
    <row r="3342" spans="1:3" ht="38.25">
      <c r="A3342" t="str">
        <f t="shared" si="53"/>
        <v>4.6.3.3.1.00.00 - Ganhos com Incorporação de Ativos Apreendidos - 
 Consolidação</v>
      </c>
      <c r="B3342" s="3" t="s">
        <v>1330</v>
      </c>
      <c r="C3342" s="4">
        <v>31169.26</v>
      </c>
    </row>
    <row r="3343" spans="1:3">
      <c r="A3343" t="str">
        <f t="shared" si="53"/>
        <v>4.6.3.9.0.00.00 - Outros Ganhos com Incorporação de Ativos</v>
      </c>
      <c r="B3343" s="5" t="s">
        <v>1331</v>
      </c>
      <c r="C3343" s="6">
        <v>96545912136.429993</v>
      </c>
    </row>
    <row r="3344" spans="1:3" ht="25.5">
      <c r="A3344" t="str">
        <f t="shared" si="53"/>
        <v>4.6.3.9.1.00.00 - Outros Ganhos com Incorporação de Ativos - 
 Consolidação</v>
      </c>
      <c r="B3344" s="3" t="s">
        <v>1332</v>
      </c>
      <c r="C3344" s="4">
        <v>96545912136.429993</v>
      </c>
    </row>
    <row r="3345" spans="1:3">
      <c r="A3345" t="s">
        <v>5490</v>
      </c>
      <c r="B3345" s="5" t="s">
        <v>1333</v>
      </c>
      <c r="C3345" s="6">
        <v>15490610767.139999</v>
      </c>
    </row>
    <row r="3346" spans="1:3" ht="25.5">
      <c r="A3346" t="str">
        <f t="shared" si="53"/>
        <v>4.6.4.0.1.00.00 - Ganhos com Desincorporação de Passivos - 
 Consolidação</v>
      </c>
      <c r="B3346" s="3" t="s">
        <v>1334</v>
      </c>
      <c r="C3346" s="4">
        <v>15490610767.139999</v>
      </c>
    </row>
    <row r="3347" spans="1:3">
      <c r="A3347" t="str">
        <f t="shared" si="53"/>
        <v>4.9.0.0.0.00.00 - Outras Variações Patrimoniais Aumentativas</v>
      </c>
      <c r="B3347" s="5" t="s">
        <v>1335</v>
      </c>
      <c r="C3347" s="6">
        <v>464854484888.27002</v>
      </c>
    </row>
    <row r="3348" spans="1:3">
      <c r="A3348" t="str">
        <f t="shared" si="53"/>
        <v>4.9.1.0.0.00.00 - Variação Patrimonial Aumentativa a Classificar</v>
      </c>
      <c r="B3348" s="3" t="s">
        <v>1336</v>
      </c>
      <c r="C3348" s="4">
        <v>87627149.269999996</v>
      </c>
    </row>
    <row r="3349" spans="1:3" ht="25.5">
      <c r="A3349" t="str">
        <f t="shared" si="53"/>
        <v>4.9.1.0.1.00.00 - Variação Patrimonial Aumentativa a Classificar - 
 Consolidação</v>
      </c>
      <c r="B3349" s="5" t="s">
        <v>1337</v>
      </c>
      <c r="C3349" s="6">
        <v>87627149.269999996</v>
      </c>
    </row>
    <row r="3350" spans="1:3">
      <c r="A3350" t="str">
        <f t="shared" si="53"/>
        <v>4.9.2.0.0.00.00 - Resultado Positivo de Participações</v>
      </c>
      <c r="B3350" s="3" t="s">
        <v>1338</v>
      </c>
      <c r="C3350" s="4">
        <v>9159570488.8400002</v>
      </c>
    </row>
    <row r="3351" spans="1:3">
      <c r="A3351" t="str">
        <f t="shared" si="53"/>
        <v>4.9.2.1.0.00.00 - Resultado Positivo de Equivalência Patrimonial</v>
      </c>
      <c r="B3351" s="5" t="s">
        <v>1339</v>
      </c>
      <c r="C3351" s="6">
        <v>7022248931.1499996</v>
      </c>
    </row>
    <row r="3352" spans="1:3" ht="38.25">
      <c r="A3352" t="str">
        <f t="shared" si="53"/>
        <v>4.9.2.1.1.00.00 - Resultado Positivo de Equivalência Patrimonial - 
 Consolidação</v>
      </c>
      <c r="B3352" s="3" t="s">
        <v>1340</v>
      </c>
      <c r="C3352" s="4">
        <v>7016464907.3000002</v>
      </c>
    </row>
    <row r="3353" spans="1:3" ht="38.25">
      <c r="A3353" t="str">
        <f t="shared" si="53"/>
        <v>4.9.2.1.2.00.00 - Resultado Positivo de Equivalência Patrimonial - 
 Intra OFSS</v>
      </c>
      <c r="B3353" s="5" t="s">
        <v>1341</v>
      </c>
      <c r="C3353" s="6">
        <v>5784023.8499999996</v>
      </c>
    </row>
    <row r="3354" spans="1:3" ht="38.25">
      <c r="A3354" t="str">
        <f t="shared" si="53"/>
        <v>4.9.2.1.3.00.00 - Resultado Positivo de Equivalência Patrimonial - 
 Inter OFSS - União</v>
      </c>
      <c r="B3354" s="3" t="s">
        <v>1342</v>
      </c>
      <c r="C3354" s="4">
        <v>0</v>
      </c>
    </row>
    <row r="3355" spans="1:3" ht="38.25">
      <c r="A3355" t="str">
        <f t="shared" si="53"/>
        <v>4.9.2.1.4.00.00 - Resultado Positivo de Equivalência Patrimonial - 
 Inter OFSS - Estado</v>
      </c>
      <c r="B3355" s="5" t="s">
        <v>1343</v>
      </c>
      <c r="C3355" s="6">
        <v>0</v>
      </c>
    </row>
    <row r="3356" spans="1:3" ht="38.25">
      <c r="A3356" t="str">
        <f t="shared" si="53"/>
        <v>4.9.2.1.5.00.00 - Resultado Positivo de Equivalência Patrimonial - 
 Inter OFSS - Município</v>
      </c>
      <c r="B3356" s="3" t="s">
        <v>1344</v>
      </c>
      <c r="C3356" s="4">
        <v>0</v>
      </c>
    </row>
    <row r="3357" spans="1:3" ht="25.5">
      <c r="A3357" t="str">
        <f t="shared" si="53"/>
        <v>4.9.2.2.0.00.00 - Dividendos e Rendimentos de Outros Investimentos</v>
      </c>
      <c r="B3357" s="5" t="s">
        <v>1345</v>
      </c>
      <c r="C3357" s="6">
        <v>2137321557.6900001</v>
      </c>
    </row>
    <row r="3358" spans="1:3" ht="38.25">
      <c r="A3358" t="str">
        <f t="shared" si="53"/>
        <v>4.9.2.2.1.00.00 - Dividendos e Rendimentos de Outros Investimentos - 
 Consolidação</v>
      </c>
      <c r="B3358" s="3" t="s">
        <v>1346</v>
      </c>
      <c r="C3358" s="4">
        <v>2137321557.6900001</v>
      </c>
    </row>
    <row r="3359" spans="1:3">
      <c r="A3359" t="str">
        <f t="shared" si="53"/>
        <v>4.9.7.0.0.00.00 - Reversão de Provisões e Ajustes de Perdas</v>
      </c>
      <c r="B3359" s="5" t="s">
        <v>1347</v>
      </c>
      <c r="C3359" s="6">
        <v>409143103517.46002</v>
      </c>
    </row>
    <row r="3360" spans="1:3">
      <c r="A3360" t="str">
        <f t="shared" si="53"/>
        <v>4.9.7.1.0.00.00 - Reversão de Provisões</v>
      </c>
      <c r="B3360" s="3" t="s">
        <v>1348</v>
      </c>
      <c r="C3360" s="4">
        <v>348629734111.90997</v>
      </c>
    </row>
    <row r="3361" spans="1:3">
      <c r="A3361" t="str">
        <f t="shared" si="53"/>
        <v>4.9.7.1.1.00.00 - Reversão de Provisões – Consolidação</v>
      </c>
      <c r="B3361" s="5" t="s">
        <v>1349</v>
      </c>
      <c r="C3361" s="6">
        <v>348629734111.90997</v>
      </c>
    </row>
    <row r="3362" spans="1:3">
      <c r="A3362" t="str">
        <f t="shared" si="53"/>
        <v>4.9.7.1.3.00.00 - Reversão de Provisões – Inter OFSS - União</v>
      </c>
      <c r="B3362" s="3" t="s">
        <v>1350</v>
      </c>
      <c r="C3362" s="4">
        <v>0</v>
      </c>
    </row>
    <row r="3363" spans="1:3" ht="25.5">
      <c r="A3363" t="str">
        <f t="shared" ref="A3363:A3407" si="54">TRIM(B3363)</f>
        <v>4.9.7.1.4.00.00 - Reversão de Provisões – Inter OFSS - Estados</v>
      </c>
      <c r="B3363" s="5" t="s">
        <v>1351</v>
      </c>
      <c r="C3363" s="6">
        <v>0</v>
      </c>
    </row>
    <row r="3364" spans="1:3" ht="25.5">
      <c r="A3364" t="str">
        <f t="shared" si="54"/>
        <v>4.9.7.1.5.00.00 - Reversão de Provisões – Inter OFSS - Municípios</v>
      </c>
      <c r="B3364" s="3" t="s">
        <v>1352</v>
      </c>
      <c r="C3364" s="4">
        <v>0</v>
      </c>
    </row>
    <row r="3365" spans="1:3">
      <c r="A3365" t="str">
        <f t="shared" si="54"/>
        <v>4.9.7.2.0.00.00 - Reversão de Ajustes de Perdas</v>
      </c>
      <c r="B3365" s="5" t="s">
        <v>1353</v>
      </c>
      <c r="C3365" s="6">
        <v>60513369405.550003</v>
      </c>
    </row>
    <row r="3366" spans="1:3" ht="25.5">
      <c r="A3366" t="str">
        <f t="shared" si="54"/>
        <v>4.9.7.2.1.00.00 - Reversão de Ajustes de Perdas – Consolidação</v>
      </c>
      <c r="B3366" s="3" t="s">
        <v>1354</v>
      </c>
      <c r="C3366" s="4">
        <v>60513369405.550003</v>
      </c>
    </row>
    <row r="3367" spans="1:3">
      <c r="A3367" t="str">
        <f t="shared" si="54"/>
        <v>4.9.7.2.2.00.00 - Reversão de Ajustes de Perdas - Intra OFSS</v>
      </c>
      <c r="B3367" s="5" t="s">
        <v>1355</v>
      </c>
      <c r="C3367" s="6">
        <v>0</v>
      </c>
    </row>
    <row r="3368" spans="1:3" ht="25.5">
      <c r="A3368" t="str">
        <f t="shared" si="54"/>
        <v>4.9.7.2.3.00.00 - Reversão de Ajustes de Perdas –Inter OFSS – União</v>
      </c>
      <c r="B3368" s="3" t="s">
        <v>1356</v>
      </c>
      <c r="C3368" s="4">
        <v>0</v>
      </c>
    </row>
    <row r="3369" spans="1:3" ht="25.5">
      <c r="A3369" t="str">
        <f t="shared" si="54"/>
        <v>4.9.7.2.4.00.00 - Reversão de Ajustes de Perdas –Inter OFSS – Estado</v>
      </c>
      <c r="B3369" s="5" t="s">
        <v>1357</v>
      </c>
      <c r="C3369" s="6">
        <v>0</v>
      </c>
    </row>
    <row r="3370" spans="1:3" ht="25.5">
      <c r="A3370" t="str">
        <f t="shared" si="54"/>
        <v>4.9.7.2.5.00.00 - Reversão de Ajustes de Perdas –Inter OFSS - 
 Município</v>
      </c>
      <c r="B3370" s="3" t="s">
        <v>1358</v>
      </c>
      <c r="C3370" s="4">
        <v>0</v>
      </c>
    </row>
    <row r="3371" spans="1:3">
      <c r="A3371" t="str">
        <f t="shared" si="54"/>
        <v>4.9.9.0.0.00.00 - Diversas Variações Patrimoniais Aumentativas</v>
      </c>
      <c r="B3371" s="5" t="s">
        <v>1359</v>
      </c>
      <c r="C3371" s="6">
        <v>46464183732.699997</v>
      </c>
    </row>
    <row r="3372" spans="1:3">
      <c r="A3372" t="str">
        <f t="shared" si="54"/>
        <v>4.9.9.1.0.00.00 - Compensação Financeira entre RGPS/RPPS</v>
      </c>
      <c r="B3372" s="3" t="s">
        <v>1360</v>
      </c>
      <c r="C3372" s="4">
        <v>373233364.08999997</v>
      </c>
    </row>
    <row r="3373" spans="1:3" ht="38.25">
      <c r="A3373" t="str">
        <f t="shared" si="54"/>
        <v>4.9.9.1.2.00.00 - Compensação Financeira entre RGPS/RPPS - Intra 
 OFSS</v>
      </c>
      <c r="B3373" s="5" t="s">
        <v>1361</v>
      </c>
      <c r="C3373" s="6">
        <v>0</v>
      </c>
    </row>
    <row r="3374" spans="1:3" ht="38.25">
      <c r="A3374" t="str">
        <f t="shared" si="54"/>
        <v>4.9.9.1.3.00.00 - Compensação Financeira entre RGPS/RPPS - Inter 
 OFSS - União</v>
      </c>
      <c r="B3374" s="3" t="s">
        <v>1362</v>
      </c>
      <c r="C3374" s="4">
        <v>371421667.81</v>
      </c>
    </row>
    <row r="3375" spans="1:3" ht="38.25">
      <c r="A3375" t="str">
        <f t="shared" si="54"/>
        <v>4.9.9.1.4.00.00 - Compensação Financeira entre RGPS/RPPS - Inter 
 OFSS - Estado</v>
      </c>
      <c r="B3375" s="5" t="s">
        <v>1363</v>
      </c>
      <c r="C3375" s="6">
        <v>1811696.28</v>
      </c>
    </row>
    <row r="3376" spans="1:3" ht="38.25">
      <c r="A3376" t="str">
        <f t="shared" si="54"/>
        <v>4.9.9.1.5.00.00 - Compensação Financeira entre RGPS/RPPS - Inter 
 OFSS - Município</v>
      </c>
      <c r="B3376" s="3" t="s">
        <v>1364</v>
      </c>
      <c r="C3376" s="4">
        <v>0</v>
      </c>
    </row>
    <row r="3377" spans="1:3" ht="25.5">
      <c r="A3377" t="str">
        <f t="shared" si="54"/>
        <v>4.9.9.2.0.00.00 - Compensação Financeira entre Regimes Próprios</v>
      </c>
      <c r="B3377" s="5" t="s">
        <v>1365</v>
      </c>
      <c r="C3377" s="6">
        <v>192125962.34</v>
      </c>
    </row>
    <row r="3378" spans="1:3" ht="38.25">
      <c r="A3378" t="str">
        <f t="shared" si="54"/>
        <v>4.9.9.2.3.00.00 - Compensação Financeira entre Regimes Próprios - 
 Inter OFSS - União</v>
      </c>
      <c r="B3378" s="3" t="s">
        <v>1366</v>
      </c>
      <c r="C3378" s="4">
        <v>192125962.34</v>
      </c>
    </row>
    <row r="3379" spans="1:3" ht="38.25">
      <c r="A3379" t="str">
        <f t="shared" si="54"/>
        <v>4.9.9.2.4.00.00 - Compensação Financeira entre Regimes Próprios - 
 Inter OFSS - Estado</v>
      </c>
      <c r="B3379" s="5" t="s">
        <v>1367</v>
      </c>
      <c r="C3379" s="6">
        <v>0</v>
      </c>
    </row>
    <row r="3380" spans="1:3" ht="38.25">
      <c r="A3380" t="str">
        <f t="shared" si="54"/>
        <v>4.9.9.2.5.00.00 - Compensação Financeira entre Regimes Próprios - 
 Inter OFSS - Município</v>
      </c>
      <c r="B3380" s="3" t="s">
        <v>1368</v>
      </c>
      <c r="C3380" s="4">
        <v>0</v>
      </c>
    </row>
    <row r="3381" spans="1:3" ht="25.5">
      <c r="A3381" t="str">
        <f t="shared" si="54"/>
        <v>4.9.9.3.0.00.00 - Variação Patrimonial Aumentativa com Bonificações</v>
      </c>
      <c r="B3381" s="5" t="s">
        <v>1369</v>
      </c>
      <c r="C3381" s="6">
        <v>0</v>
      </c>
    </row>
    <row r="3382" spans="1:3" ht="38.25">
      <c r="A3382" t="str">
        <f t="shared" si="54"/>
        <v>4.9.9.3.1.00.00 - Variação Patrimonial Aumentativa com Bonificações 
 - Consolidação</v>
      </c>
      <c r="B3382" s="3" t="s">
        <v>1370</v>
      </c>
      <c r="C3382" s="4">
        <v>0</v>
      </c>
    </row>
    <row r="3383" spans="1:3">
      <c r="A3383" t="str">
        <f t="shared" si="54"/>
        <v>4.9.9.4.0.00.00 - Amortização de Deságio em Investimentos</v>
      </c>
      <c r="B3383" s="5" t="s">
        <v>1371</v>
      </c>
      <c r="C3383" s="6">
        <v>1258694.5</v>
      </c>
    </row>
    <row r="3384" spans="1:3" ht="25.5">
      <c r="A3384" t="str">
        <f t="shared" si="54"/>
        <v>4.9.9.4.1.00.00 - Amortização de Deságio em Investimentos - 
 Consolidação</v>
      </c>
      <c r="B3384" s="3" t="s">
        <v>1372</v>
      </c>
      <c r="C3384" s="4">
        <v>1258694.5</v>
      </c>
    </row>
    <row r="3385" spans="1:3" ht="38.25">
      <c r="A3385" t="str">
        <f t="shared" si="54"/>
        <v>4.9.9.4.2.00.00 - Amortização de Deságio em Investimentos - Intra 
 OFSS</v>
      </c>
      <c r="B3385" s="5" t="s">
        <v>1373</v>
      </c>
      <c r="C3385" s="6">
        <v>0</v>
      </c>
    </row>
    <row r="3386" spans="1:3" ht="38.25">
      <c r="A3386" t="str">
        <f t="shared" si="54"/>
        <v>4.9.9.4.3.00.00 - Amortização de Deságio em Investimentos - Inter 
 OFSS - União</v>
      </c>
      <c r="B3386" s="3" t="s">
        <v>1374</v>
      </c>
      <c r="C3386" s="4">
        <v>0</v>
      </c>
    </row>
    <row r="3387" spans="1:3" ht="38.25">
      <c r="A3387" t="str">
        <f t="shared" si="54"/>
        <v>4.9.9.4.4.00.00 - Amortização de Deságio em Investimentos - Inter 
 OFSS - Estado</v>
      </c>
      <c r="B3387" s="5" t="s">
        <v>1375</v>
      </c>
      <c r="C3387" s="6">
        <v>0</v>
      </c>
    </row>
    <row r="3388" spans="1:3" ht="38.25">
      <c r="A3388" t="str">
        <f t="shared" si="54"/>
        <v>4.9.9.4.5.00.00 - Amortização de Deságio em Investimentos - Inter 
 OFSS - Município</v>
      </c>
      <c r="B3388" s="3" t="s">
        <v>1376</v>
      </c>
      <c r="C3388" s="4">
        <v>0</v>
      </c>
    </row>
    <row r="3389" spans="1:3">
      <c r="A3389" t="str">
        <f t="shared" si="54"/>
        <v>4.9.9.5.0.00.00 - Multas Administrativas</v>
      </c>
      <c r="B3389" s="5" t="s">
        <v>1377</v>
      </c>
      <c r="C3389" s="6">
        <v>1838048807.5</v>
      </c>
    </row>
    <row r="3390" spans="1:3">
      <c r="A3390" t="str">
        <f t="shared" si="54"/>
        <v>4.9.9.5.1.00.00 - Multas Administrativas - Consolidação</v>
      </c>
      <c r="B3390" s="3" t="s">
        <v>1378</v>
      </c>
      <c r="C3390" s="4">
        <v>1838048807.5</v>
      </c>
    </row>
    <row r="3391" spans="1:3">
      <c r="A3391" t="str">
        <f t="shared" si="54"/>
        <v>4.9.9.6.0.00.00 - Indenizações</v>
      </c>
      <c r="B3391" s="5" t="s">
        <v>1379</v>
      </c>
      <c r="C3391" s="6">
        <v>1690202186.3699999</v>
      </c>
    </row>
    <row r="3392" spans="1:3">
      <c r="A3392" t="str">
        <f t="shared" si="54"/>
        <v>4.9.9.6.1.00.00 - Indenizações - Consolidação</v>
      </c>
      <c r="B3392" s="3" t="s">
        <v>1380</v>
      </c>
      <c r="C3392" s="4">
        <v>1690202186.3699999</v>
      </c>
    </row>
    <row r="3393" spans="1:3">
      <c r="A3393" t="str">
        <f t="shared" si="54"/>
        <v>4.9.9.7.0.00.00 - VPA Decorrente Alienação Bens Apreendidos</v>
      </c>
      <c r="B3393" s="5" t="s">
        <v>1381</v>
      </c>
      <c r="C3393" s="6">
        <v>5323643.87</v>
      </c>
    </row>
    <row r="3394" spans="1:3" ht="38.25">
      <c r="A3394" t="str">
        <f t="shared" si="54"/>
        <v>4.9.9.7.1.00.00 - VPA Decorrente Alienação Bens Apreendidos - 
 Consolidação</v>
      </c>
      <c r="B3394" s="3" t="s">
        <v>1382</v>
      </c>
      <c r="C3394" s="4">
        <v>5323643.87</v>
      </c>
    </row>
    <row r="3395" spans="1:3" ht="38.25">
      <c r="A3395" t="str">
        <f t="shared" si="54"/>
        <v>4.9.9.9.0.00.00 - Variações Patrimoniais Aumentativas Decorrentes de 
 Fatos Geradores Diversos</v>
      </c>
      <c r="B3395" s="5" t="s">
        <v>1383</v>
      </c>
      <c r="C3395" s="6">
        <v>42363991074.029999</v>
      </c>
    </row>
    <row r="3396" spans="1:3" ht="38.25">
      <c r="A3396" t="str">
        <f t="shared" si="54"/>
        <v>4.9.9.9.1.00.00 - Variações Patrimoniais Aumentativas Decorrentes de 
 Fatos Geradores Diversos - Consolidação</v>
      </c>
      <c r="B3396" s="3" t="s">
        <v>1384</v>
      </c>
      <c r="C3396" s="4">
        <v>42363991074.029999</v>
      </c>
    </row>
    <row r="3397" spans="1:3">
      <c r="B3397" s="5" t="s">
        <v>1385</v>
      </c>
      <c r="C3397" s="16"/>
    </row>
    <row r="3398" spans="1:3">
      <c r="B3398" s="3" t="s">
        <v>1386</v>
      </c>
      <c r="C3398" s="15"/>
    </row>
    <row r="3399" spans="1:3">
      <c r="A3399" t="str">
        <f t="shared" si="54"/>
        <v>Resultado Patrimonial do Período</v>
      </c>
      <c r="B3399" s="5" t="s">
        <v>1387</v>
      </c>
      <c r="C3399" s="6">
        <v>-27894455193.119999</v>
      </c>
    </row>
    <row r="3400" spans="1:3">
      <c r="A3400" t="str">
        <f t="shared" si="54"/>
        <v>Ajuste Metodológico do Período</v>
      </c>
      <c r="B3400" s="3" t="s">
        <v>1388</v>
      </c>
      <c r="C3400" s="4">
        <v>-2070360775.6900001</v>
      </c>
    </row>
    <row r="3401" spans="1:3">
      <c r="A3401" t="str">
        <f t="shared" si="54"/>
        <v>Resultado Ajustado do Período</v>
      </c>
      <c r="B3401" s="5" t="s">
        <v>1389</v>
      </c>
      <c r="C3401" s="6">
        <v>-29964815968.810001</v>
      </c>
    </row>
    <row r="3402" spans="1:3">
      <c r="A3402" t="str">
        <f t="shared" si="54"/>
        <v>Variações Patrimoniais Qualitativas</v>
      </c>
      <c r="B3402" s="3" t="s">
        <v>1390</v>
      </c>
      <c r="C3402" s="15"/>
    </row>
    <row r="3403" spans="1:3">
      <c r="A3403" t="str">
        <f t="shared" si="54"/>
        <v>Variações Patrimoniais Qualitativas</v>
      </c>
      <c r="B3403" s="5" t="s">
        <v>1391</v>
      </c>
      <c r="C3403" s="16"/>
    </row>
    <row r="3404" spans="1:3">
      <c r="A3404" t="str">
        <f t="shared" si="54"/>
        <v>Incorporação de Ativos</v>
      </c>
      <c r="B3404" s="3" t="s">
        <v>1392</v>
      </c>
      <c r="C3404" s="4">
        <v>407637618624.87</v>
      </c>
    </row>
    <row r="3405" spans="1:3">
      <c r="A3405" t="str">
        <f t="shared" si="54"/>
        <v>Desincorporação de Passivos</v>
      </c>
      <c r="B3405" s="5" t="s">
        <v>1393</v>
      </c>
      <c r="C3405" s="6">
        <v>30619866443.950001</v>
      </c>
    </row>
    <row r="3406" spans="1:3">
      <c r="A3406" t="str">
        <f t="shared" si="54"/>
        <v>Incorporação de Passivos</v>
      </c>
      <c r="B3406" s="3" t="s">
        <v>1394</v>
      </c>
      <c r="C3406" s="4">
        <v>421387041962.5</v>
      </c>
    </row>
    <row r="3407" spans="1:3">
      <c r="A3407" t="str">
        <f t="shared" si="54"/>
        <v>Desincorporação de Ativos</v>
      </c>
      <c r="B3407" s="5" t="s">
        <v>1395</v>
      </c>
      <c r="C3407" s="6">
        <v>9050847291.5300007</v>
      </c>
    </row>
    <row r="3414" spans="1:3">
      <c r="B3414" s="87" t="s">
        <v>1397</v>
      </c>
      <c r="C3414" s="87"/>
    </row>
    <row r="3415" spans="1:3">
      <c r="A3415" s="2"/>
      <c r="B3415" s="2" t="s">
        <v>31</v>
      </c>
      <c r="C3415" s="2" t="s">
        <v>705</v>
      </c>
    </row>
    <row r="3416" spans="1:3">
      <c r="A3416" t="str">
        <f>TRIM(B3416)</f>
        <v>3.0.0.0.0.00.00 - Variação Patrimonial Diminutiva</v>
      </c>
      <c r="B3416" s="3" t="s">
        <v>707</v>
      </c>
      <c r="C3416" s="4">
        <v>14049605118533.879</v>
      </c>
    </row>
    <row r="3417" spans="1:3">
      <c r="A3417" t="str">
        <f t="shared" ref="A3417:A3480" si="55">TRIM(B3417)</f>
        <v>3.1.0.0.0.00.00 - Pessoal e Encargos</v>
      </c>
      <c r="B3417" s="5" t="s">
        <v>708</v>
      </c>
      <c r="C3417" s="6">
        <v>185587072759.60001</v>
      </c>
    </row>
    <row r="3418" spans="1:3">
      <c r="A3418" t="str">
        <f t="shared" si="55"/>
        <v>3.1.1.0.0.00.00 - Remuneração a Pessoal</v>
      </c>
      <c r="B3418" s="3" t="s">
        <v>709</v>
      </c>
      <c r="C3418" s="4">
        <v>122955706701.10001</v>
      </c>
    </row>
    <row r="3419" spans="1:3" ht="38.25">
      <c r="A3419" t="str">
        <f t="shared" si="55"/>
        <v>3.1.1.1.0.00.00 - Remuneração a Pessoal Ativo Civil – Abrangidos pelo 
 RPPS</v>
      </c>
      <c r="B3419" s="5" t="s">
        <v>710</v>
      </c>
      <c r="C3419" s="6">
        <v>96627162582.300003</v>
      </c>
    </row>
    <row r="3420" spans="1:3" ht="38.25">
      <c r="A3420" t="str">
        <f t="shared" si="55"/>
        <v>3.1.1.1.1.00.00 - Remuneração a Pessoal Ativo Civil – Abrangidos 
 pelo RPPS - Consolidação</v>
      </c>
      <c r="B3420" s="3" t="s">
        <v>711</v>
      </c>
      <c r="C3420" s="4">
        <v>96627162582.300003</v>
      </c>
    </row>
    <row r="3421" spans="1:3" ht="38.25">
      <c r="A3421" t="str">
        <f t="shared" si="55"/>
        <v>3.1.1.2.0.00.00 - Remuneração a Pessoal Ativo Civil - Abrangidos pelo 
 RGPS</v>
      </c>
      <c r="B3421" s="5" t="s">
        <v>712</v>
      </c>
      <c r="C3421" s="6">
        <v>6350185642.2999992</v>
      </c>
    </row>
    <row r="3422" spans="1:3" ht="38.25">
      <c r="A3422" t="str">
        <f t="shared" si="55"/>
        <v>3.1.1.2.1.00.00 - Remuneração a Pessoal Ativo Civil - Abrangidos 
 pelo RGPS - Consolidação</v>
      </c>
      <c r="B3422" s="3" t="s">
        <v>713</v>
      </c>
      <c r="C3422" s="4">
        <v>6350185642.2999992</v>
      </c>
    </row>
    <row r="3423" spans="1:3" ht="38.25">
      <c r="A3423" t="str">
        <f t="shared" si="55"/>
        <v>3.1.1.3.0.00.00 - Remuneração a Pessoal Ativo Militar - Abrangidos 
 pelo RPPS</v>
      </c>
      <c r="B3423" s="5" t="s">
        <v>714</v>
      </c>
      <c r="C3423" s="6">
        <v>19978358476.499996</v>
      </c>
    </row>
    <row r="3424" spans="1:3" ht="38.25">
      <c r="A3424" t="str">
        <f t="shared" si="55"/>
        <v>3.1.1.3.1.00.00 - Remuneração a Pessoal Ativo Militar - Abrangidos 
 pelo RPPS - Consolidação</v>
      </c>
      <c r="B3424" s="3" t="s">
        <v>715</v>
      </c>
      <c r="C3424" s="4">
        <v>19978358476.499996</v>
      </c>
    </row>
    <row r="3425" spans="1:3">
      <c r="A3425" t="str">
        <f t="shared" si="55"/>
        <v>3.1.2.0.0.00.00 - Encargos Patronais</v>
      </c>
      <c r="B3425" s="5" t="s">
        <v>716</v>
      </c>
      <c r="C3425" s="6">
        <v>18772477535.800003</v>
      </c>
    </row>
    <row r="3426" spans="1:3">
      <c r="A3426" t="str">
        <f t="shared" si="55"/>
        <v>3.1.2.1.0.00.00 - Encargos Patronais - RPPS</v>
      </c>
      <c r="B3426" s="3" t="s">
        <v>717</v>
      </c>
      <c r="C3426" s="4">
        <v>16065124450</v>
      </c>
    </row>
    <row r="3427" spans="1:3">
      <c r="A3427" t="str">
        <f t="shared" si="55"/>
        <v>3.1.2.1.2.00.00 - Encargos Patronais - RPPS - Intra OFSS</v>
      </c>
      <c r="B3427" s="5" t="s">
        <v>718</v>
      </c>
      <c r="C3427" s="6">
        <v>16065124450</v>
      </c>
    </row>
    <row r="3428" spans="1:3">
      <c r="A3428" t="str">
        <f t="shared" si="55"/>
        <v>3.1.2.2.0.00.00 - Encargos Patronais - RGPS</v>
      </c>
      <c r="B3428" s="3" t="s">
        <v>719</v>
      </c>
      <c r="C3428" s="4">
        <v>1864833994.2</v>
      </c>
    </row>
    <row r="3429" spans="1:3">
      <c r="A3429" t="str">
        <f t="shared" si="55"/>
        <v>3.1.2.2.1.00.00 - Encargos Patronais - RGPS - Consolidação</v>
      </c>
      <c r="B3429" s="5" t="s">
        <v>720</v>
      </c>
      <c r="C3429" s="6">
        <v>61992738.700000003</v>
      </c>
    </row>
    <row r="3430" spans="1:3">
      <c r="A3430" t="str">
        <f t="shared" si="55"/>
        <v>3.1.2.2.2.00.00 - Encargos Patronais - RGPS - Intra OFSS</v>
      </c>
      <c r="B3430" s="3" t="s">
        <v>721</v>
      </c>
      <c r="C3430" s="4">
        <v>1802211392.7</v>
      </c>
    </row>
    <row r="3431" spans="1:3" ht="25.5">
      <c r="A3431" t="str">
        <f t="shared" si="55"/>
        <v>3.1.2.2.3.00.00 - Encargos Patronais - RGPS - Inter OFSS - União</v>
      </c>
      <c r="B3431" s="5" t="s">
        <v>722</v>
      </c>
      <c r="C3431" s="6">
        <v>0</v>
      </c>
    </row>
    <row r="3432" spans="1:3" ht="25.5">
      <c r="A3432" t="str">
        <f t="shared" si="55"/>
        <v>3.1.2.2.4.00.00 - Encargos Patronais - RGPS - Inter OFSS - Estado</v>
      </c>
      <c r="B3432" s="3" t="s">
        <v>723</v>
      </c>
      <c r="C3432" s="4">
        <v>629862.80000000005</v>
      </c>
    </row>
    <row r="3433" spans="1:3" ht="25.5">
      <c r="A3433" t="str">
        <f t="shared" si="55"/>
        <v>3.1.2.2.5.00.00 - Encargos Patronais - RGPS - Inter OFSS - Município</v>
      </c>
      <c r="B3433" s="5" t="s">
        <v>724</v>
      </c>
      <c r="C3433" s="6">
        <v>0</v>
      </c>
    </row>
    <row r="3434" spans="1:3">
      <c r="A3434" t="str">
        <f t="shared" si="55"/>
        <v>3.1.2.3.0.00.00 - Encargos Patronais - FGTS</v>
      </c>
      <c r="B3434" s="3" t="s">
        <v>725</v>
      </c>
      <c r="C3434" s="4">
        <v>466520944.39999998</v>
      </c>
    </row>
    <row r="3435" spans="1:3">
      <c r="A3435" t="str">
        <f t="shared" si="55"/>
        <v>3.1.2.3.1.00.00 - Encargos Patronais - FGTS - Consolidação</v>
      </c>
      <c r="B3435" s="5" t="s">
        <v>726</v>
      </c>
      <c r="C3435" s="6">
        <v>466520944.39999998</v>
      </c>
    </row>
    <row r="3436" spans="1:3">
      <c r="A3436" t="str">
        <f t="shared" si="55"/>
        <v>3.1.2.4.0.00.00 - Contribuições Sociais Gerais</v>
      </c>
      <c r="B3436" s="3" t="s">
        <v>727</v>
      </c>
      <c r="C3436" s="4">
        <v>103890335.40000001</v>
      </c>
    </row>
    <row r="3437" spans="1:3">
      <c r="A3437" t="str">
        <f t="shared" si="55"/>
        <v>3.1.2.4.1.00.00 - Contribuições Sociais Gerais - Consolidação</v>
      </c>
      <c r="B3437" s="5" t="s">
        <v>728</v>
      </c>
      <c r="C3437" s="6">
        <v>103890335.40000001</v>
      </c>
    </row>
    <row r="3438" spans="1:3" ht="25.5">
      <c r="A3438" t="str">
        <f t="shared" si="55"/>
        <v>3.1.2.5.0.00.00 - Contribuições a Entidades Fechadas de Previdência</v>
      </c>
      <c r="B3438" s="3" t="s">
        <v>729</v>
      </c>
      <c r="C3438" s="4">
        <v>272107811.80000001</v>
      </c>
    </row>
    <row r="3439" spans="1:3" ht="38.25">
      <c r="A3439" t="str">
        <f t="shared" si="55"/>
        <v>3.1.2.5.1.00.00 - Contribuições a Entidades Fechadas de Previdência 
 - Consolidação</v>
      </c>
      <c r="B3439" s="5" t="s">
        <v>730</v>
      </c>
      <c r="C3439" s="6">
        <v>272107811.80000001</v>
      </c>
    </row>
    <row r="3440" spans="1:3">
      <c r="A3440" t="str">
        <f t="shared" si="55"/>
        <v>3.1.2.9.0.00.00 - Outros Encargos Patronais</v>
      </c>
      <c r="B3440" s="3" t="s">
        <v>731</v>
      </c>
      <c r="C3440" s="4">
        <v>0</v>
      </c>
    </row>
    <row r="3441" spans="1:3">
      <c r="A3441" t="str">
        <f t="shared" si="55"/>
        <v>3.1.2.9.1.00.00 - Outros Encargos Patronais - Consolidação</v>
      </c>
      <c r="B3441" s="5" t="s">
        <v>732</v>
      </c>
      <c r="C3441" s="6">
        <v>0</v>
      </c>
    </row>
    <row r="3442" spans="1:3">
      <c r="A3442" t="str">
        <f t="shared" si="55"/>
        <v>3.1.2.9.2.00.00 - Outros Encargos Patronais - Intra OFSS</v>
      </c>
      <c r="B3442" s="3" t="s">
        <v>733</v>
      </c>
      <c r="C3442" s="4">
        <v>0</v>
      </c>
    </row>
    <row r="3443" spans="1:3" ht="25.5">
      <c r="A3443" t="str">
        <f t="shared" si="55"/>
        <v>3.1.2.9.3.00.00 - Outros Encargos Patronais - Inter OFSS - União</v>
      </c>
      <c r="B3443" s="5" t="s">
        <v>734</v>
      </c>
      <c r="C3443" s="6">
        <v>0</v>
      </c>
    </row>
    <row r="3444" spans="1:3" ht="25.5">
      <c r="A3444" t="str">
        <f t="shared" si="55"/>
        <v>3.1.2.9.4.00.00 - Outros Encargos Patronais - Inter OFSS - Estado</v>
      </c>
      <c r="B3444" s="3" t="s">
        <v>735</v>
      </c>
      <c r="C3444" s="4">
        <v>0</v>
      </c>
    </row>
    <row r="3445" spans="1:3" ht="25.5">
      <c r="A3445" t="str">
        <f t="shared" si="55"/>
        <v>3.1.2.9.5.00.00 - Outros Encargos Patronais - Inter OFSS - Município</v>
      </c>
      <c r="B3445" s="5" t="s">
        <v>736</v>
      </c>
      <c r="C3445" s="6">
        <v>0</v>
      </c>
    </row>
    <row r="3446" spans="1:3">
      <c r="A3446" t="str">
        <f t="shared" si="55"/>
        <v>3.1.3.0.0.00.00 - Benefícios a Pessoal</v>
      </c>
      <c r="B3446" s="3" t="s">
        <v>737</v>
      </c>
      <c r="C3446" s="4">
        <v>7645848745.2999983</v>
      </c>
    </row>
    <row r="3447" spans="1:3">
      <c r="A3447" t="str">
        <f t="shared" si="55"/>
        <v>3.1.3.1.0.00.00 - Benefícios a Pessoal - RPPS</v>
      </c>
      <c r="B3447" s="5" t="s">
        <v>738</v>
      </c>
      <c r="C3447" s="6">
        <v>7010542451.5999985</v>
      </c>
    </row>
    <row r="3448" spans="1:3">
      <c r="A3448" t="str">
        <f t="shared" si="55"/>
        <v>3.1.3.1.1.00.00 - Benefícios a Pessoal - RPPS - Consolidação</v>
      </c>
      <c r="B3448" s="3" t="s">
        <v>739</v>
      </c>
      <c r="C3448" s="4">
        <v>7010542451.5999985</v>
      </c>
    </row>
    <row r="3449" spans="1:3">
      <c r="A3449" t="str">
        <f t="shared" si="55"/>
        <v>3.1.3.2.0.00.00 - Benefícios a Pessoal - RGPS</v>
      </c>
      <c r="B3449" s="5" t="s">
        <v>740</v>
      </c>
      <c r="C3449" s="6">
        <v>108066405.30000001</v>
      </c>
    </row>
    <row r="3450" spans="1:3">
      <c r="A3450" t="str">
        <f t="shared" si="55"/>
        <v>3.1.3.2.1.00.00 - Benefícios a Pessoal - RGPS - Consolidação</v>
      </c>
      <c r="B3450" s="3" t="s">
        <v>741</v>
      </c>
      <c r="C3450" s="4">
        <v>108066405.30000001</v>
      </c>
    </row>
    <row r="3451" spans="1:3">
      <c r="A3451" t="str">
        <f t="shared" si="55"/>
        <v>3.1.3.3.0.00.00 - Benefícios a Pessoal - Militar</v>
      </c>
      <c r="B3451" s="5" t="s">
        <v>742</v>
      </c>
      <c r="C3451" s="6">
        <v>527239888.40000004</v>
      </c>
    </row>
    <row r="3452" spans="1:3">
      <c r="A3452" t="str">
        <f t="shared" si="55"/>
        <v>3.1.3.3.1.00.00 - Benefícios a Pessoal - Militar - Consolidação</v>
      </c>
      <c r="B3452" s="3" t="s">
        <v>743</v>
      </c>
      <c r="C3452" s="4">
        <v>527239888.40000004</v>
      </c>
    </row>
    <row r="3453" spans="1:3">
      <c r="A3453" t="str">
        <f t="shared" si="55"/>
        <v>3.1.8.0.0.00.00 - Custo de Pessoal e Encargos</v>
      </c>
      <c r="B3453" s="5" t="s">
        <v>744</v>
      </c>
      <c r="C3453" s="6">
        <v>0</v>
      </c>
    </row>
    <row r="3454" spans="1:3" ht="25.5">
      <c r="A3454" t="str">
        <f t="shared" si="55"/>
        <v>3.1.8.1.0.00.00 - Custo de Mercadorias Vendidas – Pessoal e Encargos</v>
      </c>
      <c r="B3454" s="3" t="s">
        <v>745</v>
      </c>
      <c r="C3454" s="4">
        <v>0</v>
      </c>
    </row>
    <row r="3455" spans="1:3" ht="38.25">
      <c r="A3455" t="str">
        <f t="shared" si="55"/>
        <v>3.1.8.1.1.00.00 - Custo de Mercadorias Vendidas – Pessoal e Encargos 
 - Consolidação</v>
      </c>
      <c r="B3455" s="5" t="s">
        <v>746</v>
      </c>
      <c r="C3455" s="6">
        <v>0</v>
      </c>
    </row>
    <row r="3456" spans="1:3" ht="25.5">
      <c r="A3456" t="str">
        <f t="shared" si="55"/>
        <v>3.1.8.2.0.00.00 - Custo de Produtos Vendidos – Pessoal e Encargos</v>
      </c>
      <c r="B3456" s="3" t="s">
        <v>747</v>
      </c>
      <c r="C3456" s="4">
        <v>0</v>
      </c>
    </row>
    <row r="3457" spans="1:3" ht="38.25">
      <c r="A3457" t="str">
        <f t="shared" si="55"/>
        <v>3.1.8.2.1.00.00 - Custo de Produtos Vendidos – Pessoal e Encargos - 
 Consolidação</v>
      </c>
      <c r="B3457" s="5" t="s">
        <v>748</v>
      </c>
      <c r="C3457" s="6">
        <v>0</v>
      </c>
    </row>
    <row r="3458" spans="1:3" ht="25.5">
      <c r="A3458" t="str">
        <f t="shared" si="55"/>
        <v>3.1.8.3.0.00.00 - Custo de Serviços Prestados – Pessoal e Encargos</v>
      </c>
      <c r="B3458" s="3" t="s">
        <v>749</v>
      </c>
      <c r="C3458" s="4">
        <v>0</v>
      </c>
    </row>
    <row r="3459" spans="1:3" ht="38.25">
      <c r="A3459" t="str">
        <f t="shared" si="55"/>
        <v>3.1.8.3.1.00.00 - Custo de Serviços Prestados – Pessoal e Encargos - 
 Consolidação</v>
      </c>
      <c r="B3459" s="5" t="s">
        <v>750</v>
      </c>
      <c r="C3459" s="6">
        <v>0</v>
      </c>
    </row>
    <row r="3460" spans="1:3" ht="38.25">
      <c r="A3460" t="str">
        <f t="shared" si="55"/>
        <v>3.1.9.0.0.00.00 - Outras Variações Patrimoniais Diminutivas - Pessoal 
 e Encargos</v>
      </c>
      <c r="B3460" s="3" t="s">
        <v>751</v>
      </c>
      <c r="C3460" s="4">
        <v>36213039777.400002</v>
      </c>
    </row>
    <row r="3461" spans="1:3">
      <c r="A3461" t="str">
        <f t="shared" si="55"/>
        <v>3.1.9.1.0.00.00 - Indenizações e Restituições Trabalhistas</v>
      </c>
      <c r="B3461" s="5" t="s">
        <v>752</v>
      </c>
      <c r="C3461" s="6">
        <v>79476748.299999997</v>
      </c>
    </row>
    <row r="3462" spans="1:3" ht="25.5">
      <c r="A3462" t="str">
        <f t="shared" si="55"/>
        <v>3.1.9.1.1.00.00 - Indenizações e Restituições Trabalhistas - 
 Consolidação</v>
      </c>
      <c r="B3462" s="3" t="s">
        <v>753</v>
      </c>
      <c r="C3462" s="4">
        <v>79476748.299999997</v>
      </c>
    </row>
    <row r="3463" spans="1:3">
      <c r="A3463" t="str">
        <f t="shared" si="55"/>
        <v>3.1.9.2.0.00.00 - Pessoal Requisitado de Outros Órgãos</v>
      </c>
      <c r="B3463" s="5" t="s">
        <v>754</v>
      </c>
      <c r="C3463" s="6">
        <v>709421980.30000007</v>
      </c>
    </row>
    <row r="3464" spans="1:3" ht="25.5">
      <c r="A3464" t="str">
        <f t="shared" si="55"/>
        <v>3.1.9.2.1.00.00 - Pessoal Requisitado de Outros Órgãos - 
 Consolidação</v>
      </c>
      <c r="B3464" s="3" t="s">
        <v>755</v>
      </c>
      <c r="C3464" s="4">
        <v>709421980.30000007</v>
      </c>
    </row>
    <row r="3465" spans="1:3">
      <c r="A3465" t="str">
        <f t="shared" si="55"/>
        <v>3.1.9.9.0.00.00 - Outras VPD de Pessoal e Encargos</v>
      </c>
      <c r="B3465" s="5" t="s">
        <v>756</v>
      </c>
      <c r="C3465" s="6">
        <v>35424141048.800003</v>
      </c>
    </row>
    <row r="3466" spans="1:3" ht="25.5">
      <c r="A3466" t="str">
        <f t="shared" si="55"/>
        <v>3.1.9.9.1.00.00 - Outras VPD de Pessoal e Encargos - Consolidação</v>
      </c>
      <c r="B3466" s="3" t="s">
        <v>757</v>
      </c>
      <c r="C3466" s="4">
        <v>35424141048.800003</v>
      </c>
    </row>
    <row r="3467" spans="1:3">
      <c r="A3467" t="str">
        <f t="shared" si="55"/>
        <v>3.2.0.0.0.00.00 - Benefícios Previdenciários e Assistenciais</v>
      </c>
      <c r="B3467" s="5" t="s">
        <v>758</v>
      </c>
      <c r="C3467" s="6">
        <v>563335225072.29993</v>
      </c>
    </row>
    <row r="3468" spans="1:3">
      <c r="A3468" t="str">
        <f t="shared" si="55"/>
        <v>3.2.1.0.0.00.00 - Aposentadorias e Reformas</v>
      </c>
      <c r="B3468" s="3" t="s">
        <v>759</v>
      </c>
      <c r="C3468" s="4">
        <v>325198148233</v>
      </c>
    </row>
    <row r="3469" spans="1:3">
      <c r="A3469" t="str">
        <f t="shared" si="55"/>
        <v>3.2.1.1.0.00.00 - Aposentadorias - RPPS</v>
      </c>
      <c r="B3469" s="5" t="s">
        <v>760</v>
      </c>
      <c r="C3469" s="6">
        <v>44904658100.400002</v>
      </c>
    </row>
    <row r="3470" spans="1:3">
      <c r="A3470" t="str">
        <f t="shared" si="55"/>
        <v>3.2.1.1.1.00.00 - Aposentadorias - RPPS - Consolidação</v>
      </c>
      <c r="B3470" s="3" t="s">
        <v>761</v>
      </c>
      <c r="C3470" s="4">
        <v>44904658100.400002</v>
      </c>
    </row>
    <row r="3471" spans="1:3">
      <c r="A3471" t="str">
        <f t="shared" si="55"/>
        <v>3.2.1.2.0.00.00 - Aposentadorias - RGPS</v>
      </c>
      <c r="B3471" s="5" t="s">
        <v>762</v>
      </c>
      <c r="C3471" s="6">
        <v>263046637743.60001</v>
      </c>
    </row>
    <row r="3472" spans="1:3">
      <c r="A3472" t="str">
        <f t="shared" si="55"/>
        <v>3.2.1.2.1.00.00 - Aposentadorias - RGPS - Consolidação</v>
      </c>
      <c r="B3472" s="3" t="s">
        <v>763</v>
      </c>
      <c r="C3472" s="4">
        <v>263046637743.60001</v>
      </c>
    </row>
    <row r="3473" spans="1:3">
      <c r="A3473" t="str">
        <f t="shared" si="55"/>
        <v>3.2.1.3.0.00.00 - Reserva Remunerada e Reformas - Militar</v>
      </c>
      <c r="B3473" s="5" t="s">
        <v>764</v>
      </c>
      <c r="C3473" s="6">
        <v>17246852389.000004</v>
      </c>
    </row>
    <row r="3474" spans="1:3" ht="25.5">
      <c r="A3474" t="str">
        <f t="shared" si="55"/>
        <v>3.2.1.3.1.00.00 - Reserva Remunerada e Reformas - Militar - 
 Consolidação</v>
      </c>
      <c r="B3474" s="3" t="s">
        <v>765</v>
      </c>
      <c r="C3474" s="4">
        <v>17246852389.000004</v>
      </c>
    </row>
    <row r="3475" spans="1:3">
      <c r="A3475" t="str">
        <f t="shared" si="55"/>
        <v>3.2.1.9.0.00.00 - Outras Aposentadorias</v>
      </c>
      <c r="B3475" s="5" t="s">
        <v>766</v>
      </c>
      <c r="C3475" s="6">
        <v>0</v>
      </c>
    </row>
    <row r="3476" spans="1:3">
      <c r="A3476" t="str">
        <f t="shared" si="55"/>
        <v>3.2.1.9.1.00.00 - Outras Aposentadorias - Consolidação</v>
      </c>
      <c r="B3476" s="3" t="s">
        <v>767</v>
      </c>
      <c r="C3476" s="4">
        <v>0</v>
      </c>
    </row>
    <row r="3477" spans="1:3">
      <c r="A3477" t="str">
        <f t="shared" si="55"/>
        <v>3.2.2.0.0.00.00 - Pensões</v>
      </c>
      <c r="B3477" s="5" t="s">
        <v>768</v>
      </c>
      <c r="C3477" s="6">
        <v>131500903905.39999</v>
      </c>
    </row>
    <row r="3478" spans="1:3">
      <c r="A3478" t="str">
        <f t="shared" si="55"/>
        <v>3.2.2.1.0.00.00 - Pensões - RPPS</v>
      </c>
      <c r="B3478" s="3" t="s">
        <v>769</v>
      </c>
      <c r="C3478" s="4">
        <v>22017452049.200001</v>
      </c>
    </row>
    <row r="3479" spans="1:3">
      <c r="A3479" t="str">
        <f t="shared" si="55"/>
        <v>3.2.2.1.1.00.00 - Pensões - RPPS - Consolidação</v>
      </c>
      <c r="B3479" s="5" t="s">
        <v>770</v>
      </c>
      <c r="C3479" s="6">
        <v>22017452049.200001</v>
      </c>
    </row>
    <row r="3480" spans="1:3">
      <c r="A3480" t="str">
        <f t="shared" si="55"/>
        <v>3.2.2.2.0.00.00 - Pensões - RGPS</v>
      </c>
      <c r="B3480" s="3" t="s">
        <v>771</v>
      </c>
      <c r="C3480" s="4">
        <v>97387403133</v>
      </c>
    </row>
    <row r="3481" spans="1:3">
      <c r="A3481" t="str">
        <f t="shared" ref="A3481:A3544" si="56">TRIM(B3481)</f>
        <v>3.2.2.2.1.00.00 - Pensões - RGPS - Consolidação</v>
      </c>
      <c r="B3481" s="5" t="s">
        <v>772</v>
      </c>
      <c r="C3481" s="6">
        <v>97387403133</v>
      </c>
    </row>
    <row r="3482" spans="1:3">
      <c r="A3482" t="str">
        <f t="shared" si="56"/>
        <v>3.2.2.3.0.00.00 - Pensões - Militar</v>
      </c>
      <c r="B3482" s="3" t="s">
        <v>773</v>
      </c>
      <c r="C3482" s="4">
        <v>11781419714.299999</v>
      </c>
    </row>
    <row r="3483" spans="1:3">
      <c r="A3483" t="str">
        <f t="shared" si="56"/>
        <v>3.2.2.3.1.00.00 - Pensões - Militar - Consolidação</v>
      </c>
      <c r="B3483" s="5" t="s">
        <v>774</v>
      </c>
      <c r="C3483" s="6">
        <v>11781419714.299999</v>
      </c>
    </row>
    <row r="3484" spans="1:3">
      <c r="A3484" t="str">
        <f t="shared" si="56"/>
        <v>3.2.2.9.0.00.00 - Outras Pensões</v>
      </c>
      <c r="B3484" s="3" t="s">
        <v>775</v>
      </c>
      <c r="C3484" s="4">
        <v>314629008.89999998</v>
      </c>
    </row>
    <row r="3485" spans="1:3">
      <c r="A3485" t="str">
        <f t="shared" si="56"/>
        <v>3.2.2.9.1.00.00 - Outras Pensões - Consolidação</v>
      </c>
      <c r="B3485" s="5" t="s">
        <v>776</v>
      </c>
      <c r="C3485" s="6">
        <v>314629008.89999998</v>
      </c>
    </row>
    <row r="3486" spans="1:3">
      <c r="A3486" t="str">
        <f t="shared" si="56"/>
        <v>3.2.3.0.0.00.00 - Benefícios de Prestação Continuada</v>
      </c>
      <c r="B3486" s="3" t="s">
        <v>777</v>
      </c>
      <c r="C3486" s="4">
        <v>37594176882.099998</v>
      </c>
    </row>
    <row r="3487" spans="1:3">
      <c r="A3487" t="str">
        <f t="shared" si="56"/>
        <v>3.2.3.1.0.00.00 - Benefícios de Prestação Continuada ao Idoso</v>
      </c>
      <c r="B3487" s="5" t="s">
        <v>778</v>
      </c>
      <c r="C3487" s="6">
        <v>17715022216.199997</v>
      </c>
    </row>
    <row r="3488" spans="1:3" ht="25.5">
      <c r="A3488" t="str">
        <f t="shared" si="56"/>
        <v>3.2.3.1.1.00.00 - Benefícios de Prestação Continuada ao Idoso - 
 Consolidação</v>
      </c>
      <c r="B3488" s="3" t="s">
        <v>779</v>
      </c>
      <c r="C3488" s="4">
        <v>17715022216.199997</v>
      </c>
    </row>
    <row r="3489" spans="1:3" ht="38.25">
      <c r="A3489" t="str">
        <f t="shared" si="56"/>
        <v>3.2.3.2.0.00.00 - Benefícios de Prestação Continuada ao Portador de 
 Deficiência</v>
      </c>
      <c r="B3489" s="5" t="s">
        <v>780</v>
      </c>
      <c r="C3489" s="6">
        <v>19879154665.900002</v>
      </c>
    </row>
    <row r="3490" spans="1:3" ht="38.25">
      <c r="A3490" t="str">
        <f t="shared" si="56"/>
        <v>3.2.3.2.1.00.00 - Benefícios de Prestação Continuada ao Portador de 
 Deficiência - Consolidação</v>
      </c>
      <c r="B3490" s="3" t="s">
        <v>781</v>
      </c>
      <c r="C3490" s="4">
        <v>19879154665.900002</v>
      </c>
    </row>
    <row r="3491" spans="1:3">
      <c r="A3491" t="str">
        <f t="shared" si="56"/>
        <v>3.2.3.9.0.00.00 - Outros Benefícios de Prestação Continuada</v>
      </c>
      <c r="B3491" s="5" t="s">
        <v>782</v>
      </c>
      <c r="C3491" s="6">
        <v>0</v>
      </c>
    </row>
    <row r="3492" spans="1:3" ht="25.5">
      <c r="A3492" t="str">
        <f t="shared" si="56"/>
        <v>3.2.3.9.1.00.00 - Outros Benefícios de Prestação Continuada - 
 Consolidação</v>
      </c>
      <c r="B3492" s="3" t="s">
        <v>783</v>
      </c>
      <c r="C3492" s="4">
        <v>0</v>
      </c>
    </row>
    <row r="3493" spans="1:3">
      <c r="A3493" t="str">
        <f t="shared" si="56"/>
        <v>3.2.4.0.0.00.00 - Benefícios Eventuais</v>
      </c>
      <c r="B3493" s="5" t="s">
        <v>784</v>
      </c>
      <c r="C3493" s="6">
        <v>10099851.6</v>
      </c>
    </row>
    <row r="3494" spans="1:3">
      <c r="A3494" t="str">
        <f t="shared" si="56"/>
        <v>3.2.4.1.0.00.00 - Auxílio por Natalidade</v>
      </c>
      <c r="B3494" s="3" t="s">
        <v>785</v>
      </c>
      <c r="C3494" s="4">
        <v>0</v>
      </c>
    </row>
    <row r="3495" spans="1:3">
      <c r="A3495" t="str">
        <f t="shared" si="56"/>
        <v>3.2.4.1.1.00.00 - Auxílio por Natalidade - Consolidação</v>
      </c>
      <c r="B3495" s="5" t="s">
        <v>786</v>
      </c>
      <c r="C3495" s="6">
        <v>0</v>
      </c>
    </row>
    <row r="3496" spans="1:3">
      <c r="A3496" t="str">
        <f t="shared" si="56"/>
        <v>3.2.4.2.0.00.00 - Auxílio por Morte</v>
      </c>
      <c r="B3496" s="3" t="s">
        <v>787</v>
      </c>
      <c r="C3496" s="4">
        <v>0</v>
      </c>
    </row>
    <row r="3497" spans="1:3">
      <c r="A3497" t="str">
        <f t="shared" si="56"/>
        <v>3.2.4.2.1.00.00 - Auxílio por Morte - Consolidação</v>
      </c>
      <c r="B3497" s="5" t="s">
        <v>788</v>
      </c>
      <c r="C3497" s="6">
        <v>0</v>
      </c>
    </row>
    <row r="3498" spans="1:3" ht="25.5">
      <c r="A3498" t="str">
        <f t="shared" si="56"/>
        <v>3.2.4.3.0.00.00 - Benefícios Eventuais por Situações de 
 Vulnerabilidade Temporária</v>
      </c>
      <c r="B3498" s="3" t="s">
        <v>789</v>
      </c>
      <c r="C3498" s="4">
        <v>10099851.6</v>
      </c>
    </row>
    <row r="3499" spans="1:3" ht="25.5">
      <c r="A3499" t="str">
        <f t="shared" si="56"/>
        <v>3.2.4.3.1.00.00 - Benefícios Eventuais por Situações de 
 Vulnerabilidade Temporária - Consolidação</v>
      </c>
      <c r="B3499" s="5" t="s">
        <v>790</v>
      </c>
      <c r="C3499" s="6">
        <v>10099851.6</v>
      </c>
    </row>
    <row r="3500" spans="1:3" ht="25.5">
      <c r="A3500" t="str">
        <f t="shared" si="56"/>
        <v>3.2.4.4.0.00.00 - Benefícios Eventuais em Caso de Calamidade Pública</v>
      </c>
      <c r="B3500" s="3" t="s">
        <v>791</v>
      </c>
      <c r="C3500" s="4">
        <v>0</v>
      </c>
    </row>
    <row r="3501" spans="1:3" ht="38.25">
      <c r="A3501" t="str">
        <f t="shared" si="56"/>
        <v>3.2.4.4.1.00.00 - Benefícios Eventuais em Caso de Calamidade Pública 
 - Consolidação</v>
      </c>
      <c r="B3501" s="5" t="s">
        <v>792</v>
      </c>
      <c r="C3501" s="6">
        <v>0</v>
      </c>
    </row>
    <row r="3502" spans="1:3">
      <c r="A3502" t="str">
        <f t="shared" si="56"/>
        <v>3.2.4.9.0.00.00 - Outros Benefícios Eventuais</v>
      </c>
      <c r="B3502" s="3" t="s">
        <v>793</v>
      </c>
      <c r="C3502" s="4">
        <v>0</v>
      </c>
    </row>
    <row r="3503" spans="1:3">
      <c r="A3503" t="str">
        <f t="shared" si="56"/>
        <v>3.2.4.9.1.00.00 - Outros Benefícios Eventuais - Consolidação</v>
      </c>
      <c r="B3503" s="5" t="s">
        <v>794</v>
      </c>
      <c r="C3503" s="6">
        <v>0</v>
      </c>
    </row>
    <row r="3504" spans="1:3">
      <c r="A3504" t="str">
        <f t="shared" si="56"/>
        <v>3.2.5.0.0.00.00 - Políticas Públicas de Transferência de Renda</v>
      </c>
      <c r="B3504" s="3" t="s">
        <v>795</v>
      </c>
      <c r="C3504" s="4">
        <v>7627906.1000000006</v>
      </c>
    </row>
    <row r="3505" spans="1:3" ht="25.5">
      <c r="A3505" t="str">
        <f t="shared" si="56"/>
        <v>3.2.5.0.1.00.00 - Políticas Públicas de Transferência de Renda - 
 Consolidação</v>
      </c>
      <c r="B3505" s="5" t="s">
        <v>796</v>
      </c>
      <c r="C3505" s="6">
        <v>7627906.1000000006</v>
      </c>
    </row>
    <row r="3506" spans="1:3">
      <c r="A3506" t="str">
        <f t="shared" si="56"/>
        <v>3.2.9.0.0.00.00 - Outros Benefícios Previdenciários e Assistenciais</v>
      </c>
      <c r="B3506" s="3" t="s">
        <v>797</v>
      </c>
      <c r="C3506" s="4">
        <v>69024268294.100021</v>
      </c>
    </row>
    <row r="3507" spans="1:3">
      <c r="A3507" t="str">
        <f t="shared" si="56"/>
        <v>3.2.9.1.0.00.00 - Outros Benefícios Previdenciários - RPPS</v>
      </c>
      <c r="B3507" s="5" t="s">
        <v>798</v>
      </c>
      <c r="C3507" s="6">
        <v>81892254.100000009</v>
      </c>
    </row>
    <row r="3508" spans="1:3" ht="25.5">
      <c r="A3508" t="str">
        <f t="shared" si="56"/>
        <v>3.2.9.1.1.00.00 - Outros Benefícios Previdenciários - RPPS - 
 Consolidação</v>
      </c>
      <c r="B3508" s="3" t="s">
        <v>799</v>
      </c>
      <c r="C3508" s="4">
        <v>81892254.100000009</v>
      </c>
    </row>
    <row r="3509" spans="1:3">
      <c r="A3509" t="str">
        <f t="shared" si="56"/>
        <v>3.2.9.2.0.00.00 - Outros Benefícios Previdenciários - RGPS</v>
      </c>
      <c r="B3509" s="5" t="s">
        <v>800</v>
      </c>
      <c r="C3509" s="6">
        <v>68714558546.900009</v>
      </c>
    </row>
    <row r="3510" spans="1:3" ht="25.5">
      <c r="A3510" t="str">
        <f t="shared" si="56"/>
        <v>3.2.9.2.1.00.00 - Outros Benefícios Previdenciários - RGPS - 
 Consolidação</v>
      </c>
      <c r="B3510" s="3" t="s">
        <v>801</v>
      </c>
      <c r="C3510" s="4">
        <v>68714558546.900009</v>
      </c>
    </row>
    <row r="3511" spans="1:3">
      <c r="A3511" t="str">
        <f t="shared" si="56"/>
        <v>3.2.9.3.0.00.00 - Outros Benefícios Previdenciários - Militar</v>
      </c>
      <c r="B3511" s="5" t="s">
        <v>802</v>
      </c>
      <c r="C3511" s="6">
        <v>110704855.5</v>
      </c>
    </row>
    <row r="3512" spans="1:3" ht="25.5">
      <c r="A3512" t="str">
        <f t="shared" si="56"/>
        <v>3.2.9.3.1.00.00 - Outros Benefícios Previdenciários - Militar - 
 Consolidação</v>
      </c>
      <c r="B3512" s="3" t="s">
        <v>803</v>
      </c>
      <c r="C3512" s="4">
        <v>110704855.5</v>
      </c>
    </row>
    <row r="3513" spans="1:3" ht="25.5">
      <c r="A3513" t="str">
        <f t="shared" si="56"/>
        <v>3.2.9.9.0.00.00 - Outros Benefícios Previdenciários e Assistenciais</v>
      </c>
      <c r="B3513" s="5" t="s">
        <v>804</v>
      </c>
      <c r="C3513" s="6">
        <v>117112637.60000001</v>
      </c>
    </row>
    <row r="3514" spans="1:3" ht="38.25">
      <c r="A3514" t="str">
        <f t="shared" si="56"/>
        <v>3.2.9.9.1.00.00 - Outros Benefícios Previdenciários e Assistenciais 
 - Consolidação</v>
      </c>
      <c r="B3514" s="3" t="s">
        <v>805</v>
      </c>
      <c r="C3514" s="4">
        <v>117112637.60000001</v>
      </c>
    </row>
    <row r="3515" spans="1:3">
      <c r="A3515" t="str">
        <f t="shared" si="56"/>
        <v>3.3.0.0.0.00.00 - Uso de Bens, Serviços e Consumo de Capital Fixo</v>
      </c>
      <c r="B3515" s="5" t="s">
        <v>806</v>
      </c>
      <c r="C3515" s="6">
        <v>59864296136.800003</v>
      </c>
    </row>
    <row r="3516" spans="1:3">
      <c r="A3516" t="str">
        <f t="shared" si="56"/>
        <v>3.3.1.0.0.00.00 - Uso de Material de Consumo</v>
      </c>
      <c r="B3516" s="3" t="s">
        <v>807</v>
      </c>
      <c r="C3516" s="4">
        <v>15762591325.600002</v>
      </c>
    </row>
    <row r="3517" spans="1:3">
      <c r="A3517" t="str">
        <f t="shared" si="56"/>
        <v>3.3.1.1.0.00.00 - Consumo de Material</v>
      </c>
      <c r="B3517" s="5" t="s">
        <v>808</v>
      </c>
      <c r="C3517" s="6">
        <v>13577181931.700003</v>
      </c>
    </row>
    <row r="3518" spans="1:3">
      <c r="A3518" t="str">
        <f t="shared" si="56"/>
        <v>3.3.1.1.1.00.00 - Consumo de Material - Consolidação</v>
      </c>
      <c r="B3518" s="3" t="s">
        <v>809</v>
      </c>
      <c r="C3518" s="4">
        <v>13577181931.700003</v>
      </c>
    </row>
    <row r="3519" spans="1:3">
      <c r="A3519" t="str">
        <f t="shared" si="56"/>
        <v>3.3.1.2.0.00.00 - Distribuição de Material Gratuito</v>
      </c>
      <c r="B3519" s="5" t="s">
        <v>810</v>
      </c>
      <c r="C3519" s="6">
        <v>2185409393.8999996</v>
      </c>
    </row>
    <row r="3520" spans="1:3" ht="25.5">
      <c r="A3520" t="str">
        <f t="shared" si="56"/>
        <v>3.3.1.2.1.00.00 - Distribuição de Material Gratuito - Consolidação</v>
      </c>
      <c r="B3520" s="3" t="s">
        <v>811</v>
      </c>
      <c r="C3520" s="4">
        <v>2185409393.8999996</v>
      </c>
    </row>
    <row r="3521" spans="1:3">
      <c r="A3521" t="str">
        <f t="shared" si="56"/>
        <v>3.3.2.0.0.00.00 - Serviços</v>
      </c>
      <c r="B3521" s="5" t="s">
        <v>812</v>
      </c>
      <c r="C3521" s="6">
        <v>44101704811.199997</v>
      </c>
    </row>
    <row r="3522" spans="1:3">
      <c r="A3522" t="str">
        <f t="shared" si="56"/>
        <v>3.3.2.1.0.00.00 - Diárias</v>
      </c>
      <c r="B3522" s="3" t="s">
        <v>813</v>
      </c>
      <c r="C3522" s="4">
        <v>1411064195.9000001</v>
      </c>
    </row>
    <row r="3523" spans="1:3">
      <c r="A3523" t="str">
        <f t="shared" si="56"/>
        <v>3.3.2.1.1.00.00 - Diárias - Consolidação</v>
      </c>
      <c r="B3523" s="5" t="s">
        <v>814</v>
      </c>
      <c r="C3523" s="6">
        <v>1411064195.9000001</v>
      </c>
    </row>
    <row r="3524" spans="1:3">
      <c r="A3524" t="str">
        <f t="shared" si="56"/>
        <v>3.3.2.2.0.00.00 - Serviços Terceiros - PF</v>
      </c>
      <c r="B3524" s="3" t="s">
        <v>816</v>
      </c>
      <c r="C3524" s="4">
        <v>3367456348.0000005</v>
      </c>
    </row>
    <row r="3525" spans="1:3">
      <c r="A3525" t="str">
        <f t="shared" si="56"/>
        <v>3.3.2.2.1.00.00 - Serviços Terceiros - PF - Consolidação</v>
      </c>
      <c r="B3525" s="5" t="s">
        <v>817</v>
      </c>
      <c r="C3525" s="6">
        <v>3367456348.0000005</v>
      </c>
    </row>
    <row r="3526" spans="1:3">
      <c r="A3526" t="str">
        <f t="shared" si="56"/>
        <v>3.3.2.3.0.00.00 - Serviços Terceiros - PJ</v>
      </c>
      <c r="B3526" s="3" t="s">
        <v>818</v>
      </c>
      <c r="C3526" s="4">
        <v>38943960436.699997</v>
      </c>
    </row>
    <row r="3527" spans="1:3">
      <c r="A3527" t="str">
        <f t="shared" si="56"/>
        <v>3.3.2.3.1.00.00 - Serviços Terceiros - PJ - Consolidação</v>
      </c>
      <c r="B3527" s="5" t="s">
        <v>819</v>
      </c>
      <c r="C3527" s="6">
        <v>38943960436.699997</v>
      </c>
    </row>
    <row r="3528" spans="1:3" ht="38.25">
      <c r="A3528" t="str">
        <f t="shared" si="56"/>
        <v>3.3.2.4.0.00.00 - Contrato de Terceirização por Substituição de mão 
 de Obra – Art. 18 § 1, LC 101/00</v>
      </c>
      <c r="B3528" s="3" t="s">
        <v>820</v>
      </c>
      <c r="C3528" s="4">
        <v>379223830.60000002</v>
      </c>
    </row>
    <row r="3529" spans="1:3" ht="38.25">
      <c r="A3529" t="str">
        <f t="shared" si="56"/>
        <v>3.3.2.4.1.00.00 - Contrato de Terceirização por Substituição de mão 
 de Obra - Art. 18 § 1, LC 101/00 - Consolidação</v>
      </c>
      <c r="B3529" s="5" t="s">
        <v>821</v>
      </c>
      <c r="C3529" s="6">
        <v>379223830.60000002</v>
      </c>
    </row>
    <row r="3530" spans="1:3">
      <c r="A3530" t="str">
        <f t="shared" si="56"/>
        <v>3.3.3.0.0.00.00 - Depreciação, Amortização e Exaustão</v>
      </c>
      <c r="B3530" s="3" t="s">
        <v>822</v>
      </c>
      <c r="C3530" s="4">
        <v>0</v>
      </c>
    </row>
    <row r="3531" spans="1:3">
      <c r="A3531" t="str">
        <f t="shared" si="56"/>
        <v>3.3.3.1.0.00.00 - Depreciação</v>
      </c>
      <c r="B3531" s="5" t="s">
        <v>823</v>
      </c>
      <c r="C3531" s="6">
        <v>0</v>
      </c>
    </row>
    <row r="3532" spans="1:3">
      <c r="A3532" t="str">
        <f t="shared" si="56"/>
        <v>3.3.3.1.1.00.00 - Depreciação - Consolidação</v>
      </c>
      <c r="B3532" s="3" t="s">
        <v>824</v>
      </c>
      <c r="C3532" s="4">
        <v>0</v>
      </c>
    </row>
    <row r="3533" spans="1:3">
      <c r="A3533" t="str">
        <f t="shared" si="56"/>
        <v>3.3.3.2.0.00.00 - Amortização</v>
      </c>
      <c r="B3533" s="5" t="s">
        <v>825</v>
      </c>
      <c r="C3533" s="6">
        <v>0</v>
      </c>
    </row>
    <row r="3534" spans="1:3">
      <c r="A3534" t="str">
        <f t="shared" si="56"/>
        <v>3.3.3.2.1.00.00 - Amortização - Consolidação</v>
      </c>
      <c r="B3534" s="3" t="s">
        <v>826</v>
      </c>
      <c r="C3534" s="4">
        <v>0</v>
      </c>
    </row>
    <row r="3535" spans="1:3">
      <c r="A3535" t="str">
        <f t="shared" si="56"/>
        <v>3.3.3.3.0.00.00 - Exaustão</v>
      </c>
      <c r="B3535" s="5" t="s">
        <v>827</v>
      </c>
      <c r="C3535" s="6">
        <v>0</v>
      </c>
    </row>
    <row r="3536" spans="1:3">
      <c r="A3536" t="str">
        <f t="shared" si="56"/>
        <v>3.3.3.3.1.00.00 - Exaustão - Consolidação</v>
      </c>
      <c r="B3536" s="3" t="s">
        <v>828</v>
      </c>
      <c r="C3536" s="4">
        <v>0</v>
      </c>
    </row>
    <row r="3537" spans="1:3" ht="25.5">
      <c r="A3537" t="str">
        <f t="shared" si="56"/>
        <v>3.3.8.0.0.00.00 - Custo de Materiais, Serviços e Consumo de Capital 
 Fixo</v>
      </c>
      <c r="B3537" s="5" t="s">
        <v>829</v>
      </c>
      <c r="C3537" s="6">
        <v>0</v>
      </c>
    </row>
    <row r="3538" spans="1:3" ht="38.25">
      <c r="A3538" t="str">
        <f t="shared" si="56"/>
        <v>3.3.8.1.0.00.00 - Custo de Mercadorias Vendidas - Materiais, Serviços 
 e Consumo de Capital Fixo</v>
      </c>
      <c r="B3538" s="3" t="s">
        <v>830</v>
      </c>
      <c r="C3538" s="4">
        <v>0</v>
      </c>
    </row>
    <row r="3539" spans="1:3" ht="25.5">
      <c r="A3539" t="str">
        <f t="shared" si="56"/>
        <v>3.3.8.1.1.00.00 - Custo de Mercadorias Vendidas - Materiais, 
 Serviços e Consumo de Capital Fixo - Consolidação</v>
      </c>
      <c r="B3539" s="5" t="s">
        <v>831</v>
      </c>
      <c r="C3539" s="6">
        <v>0</v>
      </c>
    </row>
    <row r="3540" spans="1:3" ht="38.25">
      <c r="A3540" t="str">
        <f t="shared" si="56"/>
        <v>3.3.8.2.0.00.00 - Custo de Produtos Vendidos - Materiais, Serviços e 
 Consumo de Capital Fixo</v>
      </c>
      <c r="B3540" s="3" t="s">
        <v>832</v>
      </c>
      <c r="C3540" s="4">
        <v>0</v>
      </c>
    </row>
    <row r="3541" spans="1:3" ht="38.25">
      <c r="A3541" t="str">
        <f t="shared" si="56"/>
        <v>3.3.8.2.1.00.00 - Custo de Produtos Vendidos - Materiais, Serviços e 
 Consumo de Capital Fixo - Consolidação</v>
      </c>
      <c r="B3541" s="5" t="s">
        <v>833</v>
      </c>
      <c r="C3541" s="6">
        <v>0</v>
      </c>
    </row>
    <row r="3542" spans="1:3" ht="38.25">
      <c r="A3542" t="str">
        <f t="shared" si="56"/>
        <v>3.3.8.3.0.00.00 - Custo de Serviços Prestados - Materiais, Serviços e 
 Consumo de Capital Fixo</v>
      </c>
      <c r="B3542" s="3" t="s">
        <v>834</v>
      </c>
      <c r="C3542" s="4">
        <v>0</v>
      </c>
    </row>
    <row r="3543" spans="1:3" ht="38.25">
      <c r="A3543" t="str">
        <f t="shared" si="56"/>
        <v>3.3.8.3.1.00.00 - Custo de Serviços Prestados - Materiais, Serviços 
 e Consumo de Capital Fixo - Consolidação</v>
      </c>
      <c r="B3543" s="5" t="s">
        <v>835</v>
      </c>
      <c r="C3543" s="6">
        <v>0</v>
      </c>
    </row>
    <row r="3544" spans="1:3">
      <c r="A3544" t="str">
        <f t="shared" si="56"/>
        <v>3.4.0.0.0.00.00 - Variações Patrimoniais Diminutivas Financeiras</v>
      </c>
      <c r="B3544" s="3" t="s">
        <v>836</v>
      </c>
      <c r="C3544" s="4">
        <v>343009113463.49994</v>
      </c>
    </row>
    <row r="3545" spans="1:3" ht="38.25">
      <c r="A3545" t="str">
        <f t="shared" ref="A3545:A3608" si="57">TRIM(B3545)</f>
        <v>3.4.1.0.0.00.00 - Juros e Encargos de Empréstimos e Financiamentos 
 Obtidos</v>
      </c>
      <c r="B3545" s="5" t="s">
        <v>837</v>
      </c>
      <c r="C3545" s="6">
        <v>169965017643.79999</v>
      </c>
    </row>
    <row r="3546" spans="1:3">
      <c r="A3546" t="str">
        <f t="shared" si="57"/>
        <v>3.4.1.1.0.00.00 - Juros e Encargos da Dívida Contratual Interna</v>
      </c>
      <c r="B3546" s="3" t="s">
        <v>838</v>
      </c>
      <c r="C3546" s="4">
        <v>4548073732.9000006</v>
      </c>
    </row>
    <row r="3547" spans="1:3" ht="25.5">
      <c r="A3547" t="str">
        <f t="shared" si="57"/>
        <v>3.4.1.1.1.00.00 - Juros e Encargos da Dívida Contratual Interna - 
 Consolidação</v>
      </c>
      <c r="B3547" s="5" t="s">
        <v>839</v>
      </c>
      <c r="C3547" s="6">
        <v>4547000021.8000002</v>
      </c>
    </row>
    <row r="3548" spans="1:3" ht="25.5">
      <c r="A3548" t="str">
        <f t="shared" si="57"/>
        <v>3.4.1.1.3.00.00 - Juros e Encargos da Dívida Contratual Interna - 
 Inter OFSS - União</v>
      </c>
      <c r="B3548" s="3" t="s">
        <v>840</v>
      </c>
      <c r="C3548" s="4">
        <v>0</v>
      </c>
    </row>
    <row r="3549" spans="1:3" ht="25.5">
      <c r="A3549" t="str">
        <f t="shared" si="57"/>
        <v>3.4.1.1.4.00.00 - Juros e Encargos da Dívida Contratual Interna - 
 Inter OFSS - Estado</v>
      </c>
      <c r="B3549" s="5" t="s">
        <v>841</v>
      </c>
      <c r="C3549" s="6">
        <v>1073711.1000000001</v>
      </c>
    </row>
    <row r="3550" spans="1:3" ht="25.5">
      <c r="A3550" t="str">
        <f t="shared" si="57"/>
        <v>3.4.1.1.5.00.00 - Juros e Encargos da Dívida Contratual Interna - 
 Inter OFSS - Município</v>
      </c>
      <c r="B3550" s="3" t="s">
        <v>842</v>
      </c>
      <c r="C3550" s="4">
        <v>0</v>
      </c>
    </row>
    <row r="3551" spans="1:3">
      <c r="A3551" t="str">
        <f t="shared" si="57"/>
        <v>3.4.1.2.0.00.00 - Juros e Encargos da Dívida Contratual Externa</v>
      </c>
      <c r="B3551" s="5" t="s">
        <v>843</v>
      </c>
      <c r="C3551" s="6">
        <v>0</v>
      </c>
    </row>
    <row r="3552" spans="1:3" ht="38.25">
      <c r="A3552" t="str">
        <f t="shared" si="57"/>
        <v>3.4.1.2.1.00.00 - Juros e Encargos da Dívida Contratual Externa - 
 Consolidação</v>
      </c>
      <c r="B3552" s="3" t="s">
        <v>844</v>
      </c>
      <c r="C3552" s="4">
        <v>0</v>
      </c>
    </row>
    <row r="3553" spans="1:3">
      <c r="A3553" t="str">
        <f t="shared" si="57"/>
        <v>3.4.1.3.0.00.00 - Juros e Encargos da Dívida Mobiliária</v>
      </c>
      <c r="B3553" s="5" t="s">
        <v>845</v>
      </c>
      <c r="C3553" s="6">
        <v>165416943910.89999</v>
      </c>
    </row>
    <row r="3554" spans="1:3" ht="25.5">
      <c r="A3554" t="str">
        <f t="shared" si="57"/>
        <v>3.4.1.3.1.00.00 - Juros e Encargos da Dívida Mobiliária - 
 Consolidação</v>
      </c>
      <c r="B3554" s="3" t="s">
        <v>846</v>
      </c>
      <c r="C3554" s="4">
        <v>165416943910.89999</v>
      </c>
    </row>
    <row r="3555" spans="1:3" ht="38.25">
      <c r="A3555" t="str">
        <f t="shared" si="57"/>
        <v>3.4.1.4.0.00.00 - Juros e Encargos de Empréstimos por Antecipação de 
 Receita Orçamentária</v>
      </c>
      <c r="B3555" s="5" t="s">
        <v>847</v>
      </c>
      <c r="C3555" s="6">
        <v>0</v>
      </c>
    </row>
    <row r="3556" spans="1:3" ht="38.25">
      <c r="A3556" t="str">
        <f t="shared" si="57"/>
        <v>3.4.1.4.1.00.00 - Juros e Encargos de Empréstimos por Antecipação de 
 Receita Orçamentária - Consolidação</v>
      </c>
      <c r="B3556" s="3" t="s">
        <v>848</v>
      </c>
      <c r="C3556" s="4">
        <v>0</v>
      </c>
    </row>
    <row r="3557" spans="1:3" ht="25.5">
      <c r="A3557" t="str">
        <f t="shared" si="57"/>
        <v>3.4.1.8.0.00.00 - Outros Juros e Encargos de Empréstimos e 
 Financiamentos Internos</v>
      </c>
      <c r="B3557" s="5" t="s">
        <v>849</v>
      </c>
      <c r="C3557" s="6">
        <v>0</v>
      </c>
    </row>
    <row r="3558" spans="1:3" ht="25.5">
      <c r="A3558" t="str">
        <f t="shared" si="57"/>
        <v>3.4.1.8.1.00.00 - Outros Juros e Encargos de Empréstimos e 
 Financiamentos Internos - Consolidação</v>
      </c>
      <c r="B3558" s="3" t="s">
        <v>850</v>
      </c>
      <c r="C3558" s="4">
        <v>0</v>
      </c>
    </row>
    <row r="3559" spans="1:3" ht="25.5">
      <c r="A3559" t="str">
        <f t="shared" si="57"/>
        <v>3.4.1.8.3.00.00 - Outros Juros e Encargos de Empréstimos e 
 Financiamentos Internos - Inter OFSS - União</v>
      </c>
      <c r="B3559" s="5" t="s">
        <v>851</v>
      </c>
      <c r="C3559" s="6">
        <v>0</v>
      </c>
    </row>
    <row r="3560" spans="1:3" ht="25.5">
      <c r="A3560" t="str">
        <f t="shared" si="57"/>
        <v>3.4.1.8.4.00.00 - Outros Juros e Encargos de Empréstimos e 
 Financiamentos Internos - Inter OFSS - Estado</v>
      </c>
      <c r="B3560" s="3" t="s">
        <v>852</v>
      </c>
      <c r="C3560" s="4">
        <v>0</v>
      </c>
    </row>
    <row r="3561" spans="1:3" ht="25.5">
      <c r="A3561" t="str">
        <f t="shared" si="57"/>
        <v>3.4.1.8.5.00.00 - Outros Juros e Encargos de Empréstimos e 
 Financiamentos Internos - Inter OFSS - Município</v>
      </c>
      <c r="B3561" s="5" t="s">
        <v>853</v>
      </c>
      <c r="C3561" s="6">
        <v>0</v>
      </c>
    </row>
    <row r="3562" spans="1:3" ht="25.5">
      <c r="A3562" t="str">
        <f t="shared" si="57"/>
        <v>3.4.1.9.0.00.00 - Outros Juros e Encargos de Empréstimos e 
 Financiamentos Externos</v>
      </c>
      <c r="B3562" s="3" t="s">
        <v>854</v>
      </c>
      <c r="C3562" s="4">
        <v>0</v>
      </c>
    </row>
    <row r="3563" spans="1:3" ht="25.5">
      <c r="A3563" t="str">
        <f t="shared" si="57"/>
        <v>3.4.1.9.1.00.00 - Outros Juros e Encargos de Empréstimos e 
 Financiamentos Externos - Consolidação</v>
      </c>
      <c r="B3563" s="5" t="s">
        <v>855</v>
      </c>
      <c r="C3563" s="6">
        <v>0</v>
      </c>
    </row>
    <row r="3564" spans="1:3">
      <c r="A3564" t="str">
        <f t="shared" si="57"/>
        <v>3.4.2.0.0.00.00 - Juros e Encargos de Mora</v>
      </c>
      <c r="B3564" s="3" t="s">
        <v>856</v>
      </c>
      <c r="C3564" s="4">
        <v>8372150.8999999994</v>
      </c>
    </row>
    <row r="3565" spans="1:3" ht="25.5">
      <c r="A3565" t="str">
        <f t="shared" si="57"/>
        <v>3.4.2.1.0.00.00 - Juros e Encargos de Mora de Empréstimos e 
 Financiamentos Internos Obtidos</v>
      </c>
      <c r="B3565" s="5" t="s">
        <v>857</v>
      </c>
      <c r="C3565" s="6">
        <v>0</v>
      </c>
    </row>
    <row r="3566" spans="1:3" ht="25.5">
      <c r="A3566" t="str">
        <f t="shared" si="57"/>
        <v>3.4.2.1.1.00.00 - Juros e Encargos de Mora de Empréstimos e 
 Financiamentos Internos Obtidos - Consolidação</v>
      </c>
      <c r="B3566" s="3" t="s">
        <v>858</v>
      </c>
      <c r="C3566" s="4">
        <v>0</v>
      </c>
    </row>
    <row r="3567" spans="1:3" ht="25.5">
      <c r="A3567" t="str">
        <f t="shared" si="57"/>
        <v>3.4.2.1.3.00.00 - Juros e Encargos de Mora de Empréstimos e 
 Financiamentos Internos Obtidos - Inter OFSS - União</v>
      </c>
      <c r="B3567" s="5" t="s">
        <v>859</v>
      </c>
      <c r="C3567" s="6">
        <v>0</v>
      </c>
    </row>
    <row r="3568" spans="1:3" ht="25.5">
      <c r="A3568" t="str">
        <f t="shared" si="57"/>
        <v>3.4.2.1.4.00.00 - Juros e Encargos de Mora de Empréstimos e 
 Financiamentos Internos Obtidos - Inter OFSS - Estado</v>
      </c>
      <c r="B3568" s="3" t="s">
        <v>860</v>
      </c>
      <c r="C3568" s="4">
        <v>0</v>
      </c>
    </row>
    <row r="3569" spans="1:3" ht="25.5">
      <c r="A3569" t="str">
        <f t="shared" si="57"/>
        <v>3.4.2.1.5.00.00 - Juros e Encargos de Mora de Empréstimos e 
 Financiamentos Internos Obtidos - Inter OFSS - Município</v>
      </c>
      <c r="B3569" s="5" t="s">
        <v>861</v>
      </c>
      <c r="C3569" s="6">
        <v>0</v>
      </c>
    </row>
    <row r="3570" spans="1:3" ht="25.5">
      <c r="A3570" t="str">
        <f t="shared" si="57"/>
        <v>3.4.2.2.0.00.00 - Juros e Encargos de Mora de Empréstimos e 
 Financiamentos Externos Obtidos</v>
      </c>
      <c r="B3570" s="3" t="s">
        <v>862</v>
      </c>
      <c r="C3570" s="4">
        <v>0</v>
      </c>
    </row>
    <row r="3571" spans="1:3" ht="25.5">
      <c r="A3571" t="str">
        <f t="shared" si="57"/>
        <v>3.4.2.2.1.00.00 - Juros e Encargos de Mora de Empréstimos e 
 Financiamentos Externos Obtidos - Consolidação</v>
      </c>
      <c r="B3571" s="5" t="s">
        <v>863</v>
      </c>
      <c r="C3571" s="6">
        <v>0</v>
      </c>
    </row>
    <row r="3572" spans="1:3" ht="38.25">
      <c r="A3572" t="str">
        <f t="shared" si="57"/>
        <v>3.4.2.3.0.00.00 - Juros e Encargos de Mora de Aquisição de Bens e 
 Serviços</v>
      </c>
      <c r="B3572" s="3" t="s">
        <v>864</v>
      </c>
      <c r="C3572" s="4">
        <v>5119486.8</v>
      </c>
    </row>
    <row r="3573" spans="1:3" ht="38.25">
      <c r="A3573" t="str">
        <f t="shared" si="57"/>
        <v>3.4.2.3.1.00.00 - Juros e Encargos de Mora de Aquisição de Bens e 
 Serviços - Consolidação</v>
      </c>
      <c r="B3573" s="5" t="s">
        <v>865</v>
      </c>
      <c r="C3573" s="6">
        <v>5119486.8</v>
      </c>
    </row>
    <row r="3574" spans="1:3" ht="25.5">
      <c r="A3574" t="str">
        <f t="shared" si="57"/>
        <v>3.4.2.4.0.00.00 - Juros e Encargos de Mora de Obrigações Tributárias</v>
      </c>
      <c r="B3574" s="3" t="s">
        <v>866</v>
      </c>
      <c r="C3574" s="4">
        <v>3252664.0999999996</v>
      </c>
    </row>
    <row r="3575" spans="1:3" ht="38.25">
      <c r="A3575" t="str">
        <f t="shared" si="57"/>
        <v>3.4.2.4.1.00.00 - Juros e Encargos de Mora de Obrigações Tributárias 
 - Consolidação</v>
      </c>
      <c r="B3575" s="5" t="s">
        <v>867</v>
      </c>
      <c r="C3575" s="6">
        <v>3252664.0999999996</v>
      </c>
    </row>
    <row r="3576" spans="1:3">
      <c r="A3576" t="str">
        <f t="shared" si="57"/>
        <v>3.4.2.9.0.00.00 - Outros Juros e Encargos de Mora</v>
      </c>
      <c r="B3576" s="3" t="s">
        <v>868</v>
      </c>
      <c r="C3576" s="4">
        <v>0</v>
      </c>
    </row>
    <row r="3577" spans="1:3" ht="25.5">
      <c r="A3577" t="str">
        <f t="shared" si="57"/>
        <v>3.4.2.9.1.00.00 - Outros Juros e Encargos de Mora - Consolidação</v>
      </c>
      <c r="B3577" s="5" t="s">
        <v>869</v>
      </c>
      <c r="C3577" s="6">
        <v>0</v>
      </c>
    </row>
    <row r="3578" spans="1:3">
      <c r="A3578" t="str">
        <f t="shared" si="57"/>
        <v>3.4.3.0.0.00.00 - Variações Monetárias e Cambiais</v>
      </c>
      <c r="B3578" s="3" t="s">
        <v>870</v>
      </c>
      <c r="C3578" s="4">
        <v>173035592481.19998</v>
      </c>
    </row>
    <row r="3579" spans="1:3" ht="25.5">
      <c r="A3579" t="str">
        <f t="shared" si="57"/>
        <v>3.4.3.1.0.00.00 - Variações Monetárias e Cambiais de Dívida 
 Contratual Interna</v>
      </c>
      <c r="B3579" s="5" t="s">
        <v>871</v>
      </c>
      <c r="C3579" s="6">
        <v>0</v>
      </c>
    </row>
    <row r="3580" spans="1:3" ht="25.5">
      <c r="A3580" t="str">
        <f t="shared" si="57"/>
        <v>3.4.3.1.1.00.00 - Variações Monetárias e Cambiais de Dívida 
 Contratual Interna - Consolidação</v>
      </c>
      <c r="B3580" s="3" t="s">
        <v>872</v>
      </c>
      <c r="C3580" s="4">
        <v>0</v>
      </c>
    </row>
    <row r="3581" spans="1:3" ht="25.5">
      <c r="A3581" t="str">
        <f t="shared" si="57"/>
        <v>3.4.3.1.3.00.00 - Variações Monetárias e Cambiais de Dívida 
 Contratual Interna - Inter OFSS - União</v>
      </c>
      <c r="B3581" s="5" t="s">
        <v>873</v>
      </c>
      <c r="C3581" s="6">
        <v>0</v>
      </c>
    </row>
    <row r="3582" spans="1:3" ht="25.5">
      <c r="A3582" t="str">
        <f t="shared" si="57"/>
        <v>3.4.3.1.4.00.00 - Variações Monetárias e Cambiais de Dívida 
 Contratual Interna - Inter OFSS - Estado</v>
      </c>
      <c r="B3582" s="3" t="s">
        <v>874</v>
      </c>
      <c r="C3582" s="4">
        <v>0</v>
      </c>
    </row>
    <row r="3583" spans="1:3" ht="25.5">
      <c r="A3583" t="str">
        <f t="shared" si="57"/>
        <v>3.4.3.1.5.00.00 - Variações Monetárias e Cambiais de Dívida 
 Contratual Interna - Inter OFSS - Município</v>
      </c>
      <c r="B3583" s="5" t="s">
        <v>875</v>
      </c>
      <c r="C3583" s="6">
        <v>0</v>
      </c>
    </row>
    <row r="3584" spans="1:3" ht="25.5">
      <c r="A3584" t="str">
        <f t="shared" si="57"/>
        <v>3.4.3.2.0.00.00 - Variações Monetárias e Cambiais de Dívida 
 Contratual Externa</v>
      </c>
      <c r="B3584" s="3" t="s">
        <v>876</v>
      </c>
      <c r="C3584" s="4">
        <v>0</v>
      </c>
    </row>
    <row r="3585" spans="1:3" ht="25.5">
      <c r="A3585" t="str">
        <f t="shared" si="57"/>
        <v>3.4.3.2.1.00.00 - Variações Monetárias e Cambiais de Dívida 
 Contratual Externa - Consolidação</v>
      </c>
      <c r="B3585" s="5" t="s">
        <v>877</v>
      </c>
      <c r="C3585" s="6">
        <v>0</v>
      </c>
    </row>
    <row r="3586" spans="1:3" ht="25.5">
      <c r="A3586" t="str">
        <f t="shared" si="57"/>
        <v>3.4.3.3.0.00.00 - Variações Monetárias e Cambiais de Dívida 
 Mobiliária Interna</v>
      </c>
      <c r="B3586" s="3" t="s">
        <v>878</v>
      </c>
      <c r="C3586" s="4">
        <v>0</v>
      </c>
    </row>
    <row r="3587" spans="1:3" ht="25.5">
      <c r="A3587" t="str">
        <f t="shared" si="57"/>
        <v>3.4.3.3.1.00.00 - Variações Monetárias e Cambiais de Dívida 
 Mobiliária Interna - Consolidação</v>
      </c>
      <c r="B3587" s="5" t="s">
        <v>879</v>
      </c>
      <c r="C3587" s="6">
        <v>0</v>
      </c>
    </row>
    <row r="3588" spans="1:3" ht="25.5">
      <c r="A3588" t="str">
        <f t="shared" si="57"/>
        <v>3.4.3.4.0.00.00 - Variações Monetárias e Cambiais de Dívida 
 Mobiliária Externa</v>
      </c>
      <c r="B3588" s="3" t="s">
        <v>880</v>
      </c>
      <c r="C3588" s="4">
        <v>587046420.39999998</v>
      </c>
    </row>
    <row r="3589" spans="1:3" ht="25.5">
      <c r="A3589" t="str">
        <f t="shared" si="57"/>
        <v>3.4.3.4.1.00.00 - Variações Monetárias e Cambiais de Dívida 
 Mobiliária Externa - Consolidação</v>
      </c>
      <c r="B3589" s="5" t="s">
        <v>881</v>
      </c>
      <c r="C3589" s="6">
        <v>587046420.39999998</v>
      </c>
    </row>
    <row r="3590" spans="1:3">
      <c r="A3590" t="str">
        <f t="shared" si="57"/>
        <v>3.4.3.9.0.00.00 - Outras Variações Monetárias e Cambiais</v>
      </c>
      <c r="B3590" s="3" t="s">
        <v>882</v>
      </c>
      <c r="C3590" s="4">
        <v>172448546060.79999</v>
      </c>
    </row>
    <row r="3591" spans="1:3" ht="25.5">
      <c r="A3591" t="str">
        <f t="shared" si="57"/>
        <v>3.4.3.9.1.00.00 - Outras Variações Monetárias e Cambiais - 
 Consolidação</v>
      </c>
      <c r="B3591" s="5" t="s">
        <v>883</v>
      </c>
      <c r="C3591" s="6">
        <v>172448546060.79999</v>
      </c>
    </row>
    <row r="3592" spans="1:3" ht="38.25">
      <c r="A3592" t="str">
        <f t="shared" si="57"/>
        <v>3.4.3.9.3.00.00 - Outras Variações Monetárias e Cambiais - Inter 
 OFSS - União</v>
      </c>
      <c r="B3592" s="3" t="s">
        <v>884</v>
      </c>
      <c r="C3592" s="4">
        <v>0</v>
      </c>
    </row>
    <row r="3593" spans="1:3" ht="38.25">
      <c r="A3593" t="str">
        <f t="shared" si="57"/>
        <v>3.4.3.9.4.00.00 - Outras Variações Monetárias e Cambiais - Inter 
 OFSS - Estado</v>
      </c>
      <c r="B3593" s="5" t="s">
        <v>885</v>
      </c>
      <c r="C3593" s="6">
        <v>0</v>
      </c>
    </row>
    <row r="3594" spans="1:3" ht="38.25">
      <c r="A3594" t="str">
        <f t="shared" si="57"/>
        <v>3.4.3.9.5.00.00 - Outras Variações Monetárias e Cambiais - Inter 
 OFSS - Município</v>
      </c>
      <c r="B3594" s="3" t="s">
        <v>886</v>
      </c>
      <c r="C3594" s="4">
        <v>0</v>
      </c>
    </row>
    <row r="3595" spans="1:3">
      <c r="A3595" t="str">
        <f t="shared" si="57"/>
        <v>3.4.4.0.0.00.00 - Descontos Financeiros Concedidos</v>
      </c>
      <c r="B3595" s="5" t="s">
        <v>887</v>
      </c>
      <c r="C3595" s="6">
        <v>131187.6</v>
      </c>
    </row>
    <row r="3596" spans="1:3" ht="25.5">
      <c r="A3596" t="str">
        <f t="shared" si="57"/>
        <v>3.4.4.0.1.00.00 - Descontos Financeiros Concedidos - Consolidação</v>
      </c>
      <c r="B3596" s="3" t="s">
        <v>888</v>
      </c>
      <c r="C3596" s="4">
        <v>131187.6</v>
      </c>
    </row>
    <row r="3597" spans="1:3" ht="25.5">
      <c r="A3597" t="str">
        <f t="shared" si="57"/>
        <v>3.4.9.0.0.00.00 - Outras Variações Patrimoniais Diminutivas - 
 Financeiras</v>
      </c>
      <c r="B3597" s="5" t="s">
        <v>889</v>
      </c>
      <c r="C3597" s="6">
        <v>0</v>
      </c>
    </row>
    <row r="3598" spans="1:3">
      <c r="A3598" t="str">
        <f t="shared" si="57"/>
        <v>3.4.9.1.0.00.00 - Juros e Encargos em Sentenças Judiciais</v>
      </c>
      <c r="B3598" s="3" t="s">
        <v>890</v>
      </c>
      <c r="C3598" s="4">
        <v>0</v>
      </c>
    </row>
    <row r="3599" spans="1:3" ht="25.5">
      <c r="A3599" t="str">
        <f t="shared" si="57"/>
        <v>3.4.9.1.1.00.00 - Juros e Encargos em Sentenças Judiciais - 
 Consolidação</v>
      </c>
      <c r="B3599" s="5" t="s">
        <v>891</v>
      </c>
      <c r="C3599" s="6">
        <v>0</v>
      </c>
    </row>
    <row r="3600" spans="1:3" ht="25.5">
      <c r="A3600" t="str">
        <f t="shared" si="57"/>
        <v>3.4.9.2.0.00.00 - Juros e Encargos em Indenizações e Restituições</v>
      </c>
      <c r="B3600" s="3" t="s">
        <v>892</v>
      </c>
      <c r="C3600" s="4">
        <v>0</v>
      </c>
    </row>
    <row r="3601" spans="1:3" ht="38.25">
      <c r="A3601" t="str">
        <f t="shared" si="57"/>
        <v>3.4.9.2.1.00.00 - Juros e Encargos em Indenizações e Restituições - 
 Consolidação</v>
      </c>
      <c r="B3601" s="5" t="s">
        <v>893</v>
      </c>
      <c r="C3601" s="6">
        <v>0</v>
      </c>
    </row>
    <row r="3602" spans="1:3" ht="25.5">
      <c r="A3602" t="str">
        <f t="shared" si="57"/>
        <v>3.4.9.9.0.00.00 - Outras Variações Patrimoniais Diminutivas 
 Financeiras</v>
      </c>
      <c r="B3602" s="3" t="s">
        <v>894</v>
      </c>
      <c r="C3602" s="4">
        <v>0</v>
      </c>
    </row>
    <row r="3603" spans="1:3" ht="25.5">
      <c r="A3603" t="str">
        <f t="shared" si="57"/>
        <v>3.4.9.9.1.00.00 - Outras Variações Patrimoniais Diminutivas 
 Financeiras - Consolidação</v>
      </c>
      <c r="B3603" s="5" t="s">
        <v>895</v>
      </c>
      <c r="C3603" s="6">
        <v>0</v>
      </c>
    </row>
    <row r="3604" spans="1:3">
      <c r="A3604" t="str">
        <f t="shared" si="57"/>
        <v>3.5.0.0.0.00.00 - Transferências e Delegações Concedidas</v>
      </c>
      <c r="B3604" s="3" t="s">
        <v>896</v>
      </c>
      <c r="C3604" s="4">
        <v>7994773531240.999</v>
      </c>
    </row>
    <row r="3605" spans="1:3">
      <c r="A3605" t="str">
        <f t="shared" si="57"/>
        <v>3.5.1.0.0.00.00 - Transferências Intragovernamentais</v>
      </c>
      <c r="B3605" s="5" t="s">
        <v>897</v>
      </c>
      <c r="C3605" s="6">
        <v>7697113877172.7998</v>
      </c>
    </row>
    <row r="3606" spans="1:3" ht="25.5">
      <c r="A3606" t="str">
        <f t="shared" si="57"/>
        <v>3.5.1.1.0.00.00 - Transferências Concedidas para a Execução 
 Orçamentária</v>
      </c>
      <c r="B3606" s="3" t="s">
        <v>898</v>
      </c>
      <c r="C3606" s="4">
        <v>4806037518041.7998</v>
      </c>
    </row>
    <row r="3607" spans="1:3" ht="25.5">
      <c r="A3607" t="str">
        <f t="shared" si="57"/>
        <v>3.5.1.1.2.00.00 - Transferências Concedidas para a Execução 
 Orçamentária - Intra OFSS</v>
      </c>
      <c r="B3607" s="5" t="s">
        <v>899</v>
      </c>
      <c r="C3607" s="6">
        <v>4806037518041.7998</v>
      </c>
    </row>
    <row r="3608" spans="1:3" ht="25.5">
      <c r="A3608" t="str">
        <f t="shared" si="57"/>
        <v>3.5.1.2.0.00.00 - Transferências Concedidas - Independentes de 
 Execução Orçamentária</v>
      </c>
      <c r="B3608" s="3" t="s">
        <v>900</v>
      </c>
      <c r="C3608" s="4">
        <v>2891076359131</v>
      </c>
    </row>
    <row r="3609" spans="1:3" ht="38.25">
      <c r="A3609" t="str">
        <f t="shared" ref="A3609:A3672" si="58">TRIM(B3609)</f>
        <v>3.5.1.2.2.00.00 - Transferências Concedidas - Independentes de 
 Execução Orçamentária - Intra OFSS</v>
      </c>
      <c r="B3609" s="5" t="s">
        <v>901</v>
      </c>
      <c r="C3609" s="6">
        <v>2891076359131</v>
      </c>
    </row>
    <row r="3610" spans="1:3" ht="38.25">
      <c r="A3610" t="str">
        <f t="shared" si="58"/>
        <v>3.5.1.3.0.00.00 - Transferências Concedidas para Aportes de Recursos 
 para o RPPS</v>
      </c>
      <c r="B3610" s="3" t="s">
        <v>902</v>
      </c>
      <c r="C3610" s="4">
        <v>0</v>
      </c>
    </row>
    <row r="3611" spans="1:3" ht="38.25">
      <c r="A3611" t="str">
        <f t="shared" si="58"/>
        <v>3.5.1.3.2.00.00 - Transferências Concedidas para Aportes de Recursos 
 para o RPPS – Intra OFSS</v>
      </c>
      <c r="B3611" s="5" t="s">
        <v>903</v>
      </c>
      <c r="C3611" s="6">
        <v>0</v>
      </c>
    </row>
    <row r="3612" spans="1:3" ht="38.25">
      <c r="A3612" t="str">
        <f t="shared" si="58"/>
        <v>3.5.1.4.0.00.00 - Transferências Concedidas para Aportes de Recursos 
 para o RGPS</v>
      </c>
      <c r="B3612" s="3" t="s">
        <v>904</v>
      </c>
      <c r="C3612" s="4">
        <v>0</v>
      </c>
    </row>
    <row r="3613" spans="1:3" ht="38.25">
      <c r="A3613" t="str">
        <f t="shared" si="58"/>
        <v>3.5.1.4.2.00.00 - Transferências Concedidas para Aportes de Recursos 
 para o RGPS – Intra OFSS</v>
      </c>
      <c r="B3613" s="5" t="s">
        <v>905</v>
      </c>
      <c r="C3613" s="6">
        <v>0</v>
      </c>
    </row>
    <row r="3614" spans="1:3">
      <c r="A3614" t="str">
        <f t="shared" si="58"/>
        <v>3.5.2.0.0.00.00 - Transferências Inter Governamentais</v>
      </c>
      <c r="B3614" s="3" t="s">
        <v>906</v>
      </c>
      <c r="C3614" s="4">
        <v>287892485264.20001</v>
      </c>
    </row>
    <row r="3615" spans="1:3">
      <c r="A3615" t="str">
        <f t="shared" si="58"/>
        <v>3.5.2.1.0.00.00 - Distribuição Constitucional ou Legal de Receitas</v>
      </c>
      <c r="B3615" s="5" t="s">
        <v>907</v>
      </c>
      <c r="C3615" s="6">
        <v>196547032594.5</v>
      </c>
    </row>
    <row r="3616" spans="1:3" ht="38.25">
      <c r="A3616" t="str">
        <f t="shared" si="58"/>
        <v>3.5.2.1.1.00.00 - Distribuição Constitucional ou Legal de Receitas - 
 Consolidação</v>
      </c>
      <c r="B3616" s="3" t="s">
        <v>908</v>
      </c>
      <c r="C3616" s="4">
        <v>0</v>
      </c>
    </row>
    <row r="3617" spans="1:3" ht="38.25">
      <c r="A3617" t="str">
        <f t="shared" si="58"/>
        <v>3.5.2.1.3.00.00 - Distribuição Constitucional ou Legal de Receitas – 
 Inter OFSS - União</v>
      </c>
      <c r="B3617" s="5" t="s">
        <v>909</v>
      </c>
      <c r="C3617" s="6">
        <v>0</v>
      </c>
    </row>
    <row r="3618" spans="1:3" ht="38.25">
      <c r="A3618" t="str">
        <f t="shared" si="58"/>
        <v>3.5.2.1.4.00.00 - Distribuição Constitucional ou Legal de Receitas – 
 Inter OFSS - Estado</v>
      </c>
      <c r="B3618" s="3" t="s">
        <v>910</v>
      </c>
      <c r="C3618" s="4">
        <v>99357019654.199997</v>
      </c>
    </row>
    <row r="3619" spans="1:3" ht="38.25">
      <c r="A3619" t="str">
        <f t="shared" si="58"/>
        <v>3.5.2.1.5.00.00 - Distribuição Constitucional ou Legal de Receitas – 
 Inter OFSS - Município</v>
      </c>
      <c r="B3619" s="5" t="s">
        <v>911</v>
      </c>
      <c r="C3619" s="6">
        <v>97190012940.300018</v>
      </c>
    </row>
    <row r="3620" spans="1:3">
      <c r="A3620" t="str">
        <f t="shared" si="58"/>
        <v>3.5.2.2.0.00.00 - Transferências ao FUNDEB</v>
      </c>
      <c r="B3620" s="3" t="s">
        <v>912</v>
      </c>
      <c r="C3620" s="4">
        <v>0</v>
      </c>
    </row>
    <row r="3621" spans="1:3" ht="25.5">
      <c r="A3621" t="str">
        <f t="shared" si="58"/>
        <v>3.5.2.2.4.00.00 - Transferências ao FUNDEB - Inter OFSS - Estado</v>
      </c>
      <c r="B3621" s="5" t="s">
        <v>913</v>
      </c>
      <c r="C3621" s="6">
        <v>0</v>
      </c>
    </row>
    <row r="3622" spans="1:3">
      <c r="A3622" t="str">
        <f t="shared" si="58"/>
        <v>3.5.2.3.0.00.00 - Transferências Voluntárias</v>
      </c>
      <c r="B3622" s="3" t="s">
        <v>914</v>
      </c>
      <c r="C3622" s="4">
        <v>0</v>
      </c>
    </row>
    <row r="3623" spans="1:3">
      <c r="A3623" t="str">
        <f t="shared" si="58"/>
        <v>3.5.2.3.1.00.00 - Transferências Voluntárias - Consolidação</v>
      </c>
      <c r="B3623" s="5" t="s">
        <v>915</v>
      </c>
      <c r="C3623" s="6">
        <v>0</v>
      </c>
    </row>
    <row r="3624" spans="1:3" ht="25.5">
      <c r="A3624" t="str">
        <f t="shared" si="58"/>
        <v>3.5.2.3.3.00.00 - Transferências Voluntárias - Inter OFSS - União</v>
      </c>
      <c r="B3624" s="3" t="s">
        <v>916</v>
      </c>
      <c r="C3624" s="4">
        <v>0</v>
      </c>
    </row>
    <row r="3625" spans="1:3" ht="25.5">
      <c r="A3625" t="str">
        <f t="shared" si="58"/>
        <v>3.5.2.3.4.00.00 - Transferências Voluntárias - Inter OFSS - Estado</v>
      </c>
      <c r="B3625" s="5" t="s">
        <v>917</v>
      </c>
      <c r="C3625" s="6">
        <v>0</v>
      </c>
    </row>
    <row r="3626" spans="1:3" ht="25.5">
      <c r="A3626" t="str">
        <f t="shared" si="58"/>
        <v>3.5.2.3.5.00.00 - Transferências Voluntárias - Inter OFSS - 
 Município</v>
      </c>
      <c r="B3626" s="3" t="s">
        <v>918</v>
      </c>
      <c r="C3626" s="4">
        <v>0</v>
      </c>
    </row>
    <row r="3627" spans="1:3">
      <c r="A3627" t="str">
        <f t="shared" si="58"/>
        <v>3.5.2.4.0.00.00 - Outras Transferências</v>
      </c>
      <c r="B3627" s="5" t="s">
        <v>919</v>
      </c>
      <c r="C3627" s="6">
        <v>91345452669.699997</v>
      </c>
    </row>
    <row r="3628" spans="1:3">
      <c r="A3628" t="str">
        <f t="shared" si="58"/>
        <v>3.5.2.4.1.00.00 - Outras Transferências - Consolidação</v>
      </c>
      <c r="B3628" s="3" t="s">
        <v>920</v>
      </c>
      <c r="C3628" s="4">
        <v>0</v>
      </c>
    </row>
    <row r="3629" spans="1:3">
      <c r="A3629" t="str">
        <f t="shared" si="58"/>
        <v>3.5.2.4.3.00.00 - Outras Transferências – Inter OFSS - União</v>
      </c>
      <c r="B3629" s="5" t="s">
        <v>921</v>
      </c>
      <c r="C3629" s="6">
        <v>0</v>
      </c>
    </row>
    <row r="3630" spans="1:3">
      <c r="A3630" t="str">
        <f t="shared" si="58"/>
        <v>3.5.2.4.4.00.00 - Outras Transferências – Inter OFSS - Estado</v>
      </c>
      <c r="B3630" s="3" t="s">
        <v>922</v>
      </c>
      <c r="C3630" s="4">
        <v>27825939012.299999</v>
      </c>
    </row>
    <row r="3631" spans="1:3" ht="25.5">
      <c r="A3631" t="str">
        <f t="shared" si="58"/>
        <v>3.5.2.4.5.00.00 - Outras Transferências – Inter OFSS - Município</v>
      </c>
      <c r="B3631" s="5" t="s">
        <v>923</v>
      </c>
      <c r="C3631" s="6">
        <v>63519513657.399994</v>
      </c>
    </row>
    <row r="3632" spans="1:3">
      <c r="A3632" t="str">
        <f t="shared" si="58"/>
        <v>3.5.3.0.0.00.00 - Transferências a Instituições Privadas</v>
      </c>
      <c r="B3632" s="3" t="s">
        <v>924</v>
      </c>
      <c r="C3632" s="4">
        <v>5618864514.2000008</v>
      </c>
    </row>
    <row r="3633" spans="1:3" ht="25.5">
      <c r="A3633" t="str">
        <f t="shared" si="58"/>
        <v>3.5.3.1.0.00.00 - Transferências a Instituições Privadas sem Fins 
 Lucrativos</v>
      </c>
      <c r="B3633" s="5" t="s">
        <v>925</v>
      </c>
      <c r="C3633" s="6">
        <v>5443269613.6000004</v>
      </c>
    </row>
    <row r="3634" spans="1:3" ht="38.25">
      <c r="A3634" t="str">
        <f t="shared" si="58"/>
        <v>3.5.3.1.1.00.00 - Transferências a Instituições Privadas sem Fins 
 Lucrativos - Consolidação</v>
      </c>
      <c r="B3634" s="3" t="s">
        <v>926</v>
      </c>
      <c r="C3634" s="4">
        <v>5443269613.6000004</v>
      </c>
    </row>
    <row r="3635" spans="1:3" ht="25.5">
      <c r="A3635" t="str">
        <f t="shared" si="58"/>
        <v>3.5.3.2.0.00.00 - Transferências a Instituições Privadas com Fins 
 Lucrativos</v>
      </c>
      <c r="B3635" s="5" t="s">
        <v>927</v>
      </c>
      <c r="C3635" s="6">
        <v>175594900.59999999</v>
      </c>
    </row>
    <row r="3636" spans="1:3" ht="38.25">
      <c r="A3636" t="str">
        <f t="shared" si="58"/>
        <v>3.5.3.2.1.00.00 - Transferências a Instituições Privadas com Fins 
 Lucrativos - Consolidação</v>
      </c>
      <c r="B3636" s="3" t="s">
        <v>928</v>
      </c>
      <c r="C3636" s="4">
        <v>175594900.59999999</v>
      </c>
    </row>
    <row r="3637" spans="1:3">
      <c r="A3637" t="str">
        <f t="shared" si="58"/>
        <v>3.5.4.0.0.00.00 - Transferências a Instituições Multigovernamentais</v>
      </c>
      <c r="B3637" s="5" t="s">
        <v>929</v>
      </c>
      <c r="C3637" s="6">
        <v>0</v>
      </c>
    </row>
    <row r="3638" spans="1:3" ht="38.25">
      <c r="A3638" t="str">
        <f t="shared" si="58"/>
        <v>3.5.4.0.1.00.00 - Transferências a Instituições Multigovernamentais - 
 Consolidação</v>
      </c>
      <c r="B3638" s="3" t="s">
        <v>930</v>
      </c>
      <c r="C3638" s="4">
        <v>0</v>
      </c>
    </row>
    <row r="3639" spans="1:3">
      <c r="A3639" t="str">
        <f t="shared" si="58"/>
        <v>3.5.5.0.0.00.00 - Transferências a Consórcios Públicos</v>
      </c>
      <c r="B3639" s="5" t="s">
        <v>931</v>
      </c>
      <c r="C3639" s="6">
        <v>48534038.600000001</v>
      </c>
    </row>
    <row r="3640" spans="1:3" ht="25.5">
      <c r="A3640" t="str">
        <f t="shared" si="58"/>
        <v>3.5.5.0.1.00.00 - Transferências a Consórcios Públicos - Consolidação</v>
      </c>
      <c r="B3640" s="3" t="s">
        <v>932</v>
      </c>
      <c r="C3640" s="4">
        <v>48534038.600000001</v>
      </c>
    </row>
    <row r="3641" spans="1:3">
      <c r="A3641" t="str">
        <f t="shared" si="58"/>
        <v>3.5.6.0.0.00.00 - Transferências ao Exterior</v>
      </c>
      <c r="B3641" s="5" t="s">
        <v>933</v>
      </c>
      <c r="C3641" s="6">
        <v>3145148033.6000004</v>
      </c>
    </row>
    <row r="3642" spans="1:3">
      <c r="A3642" t="str">
        <f t="shared" si="58"/>
        <v>3.5.6.0.1.00.00 - Transferências ao Exterior - Consolidação</v>
      </c>
      <c r="B3642" s="3" t="s">
        <v>934</v>
      </c>
      <c r="C3642" s="4">
        <v>3145148033.6000004</v>
      </c>
    </row>
    <row r="3643" spans="1:3">
      <c r="A3643" t="str">
        <f t="shared" si="58"/>
        <v>3.5.7.0.0.00.00 - Execução Orçamentária Delegada</v>
      </c>
      <c r="B3643" s="5" t="s">
        <v>935</v>
      </c>
      <c r="C3643" s="6">
        <v>954622217.60000002</v>
      </c>
    </row>
    <row r="3644" spans="1:3">
      <c r="A3644" t="str">
        <f t="shared" si="58"/>
        <v>3.5.7.1.0.00.00 - Execução Orçamentária Delegada a Entes</v>
      </c>
      <c r="B3644" s="3" t="s">
        <v>936</v>
      </c>
      <c r="C3644" s="4">
        <v>954622217.60000002</v>
      </c>
    </row>
    <row r="3645" spans="1:3" ht="38.25">
      <c r="A3645" t="str">
        <f t="shared" si="58"/>
        <v>3.5.7.1.3.00.00 - Execução Orçamentária Delegada a Entes – Inter 
 OFSS - União</v>
      </c>
      <c r="B3645" s="5" t="s">
        <v>937</v>
      </c>
      <c r="C3645" s="6">
        <v>0</v>
      </c>
    </row>
    <row r="3646" spans="1:3" ht="38.25">
      <c r="A3646" t="str">
        <f t="shared" si="58"/>
        <v>3.5.7.1.4.00.00 - Execução Orçamentária Delegada a Entes – Inter 
 OFSS - Estado</v>
      </c>
      <c r="B3646" s="3" t="s">
        <v>938</v>
      </c>
      <c r="C3646" s="4">
        <v>953819431.39999998</v>
      </c>
    </row>
    <row r="3647" spans="1:3" ht="38.25">
      <c r="A3647" t="str">
        <f t="shared" si="58"/>
        <v>3.5.7.1.5.00.00 - Execução Orçamentária Delegada a Entes – Inter 
 OFSS - Município</v>
      </c>
      <c r="B3647" s="5" t="s">
        <v>939</v>
      </c>
      <c r="C3647" s="6">
        <v>802786.2</v>
      </c>
    </row>
    <row r="3648" spans="1:3">
      <c r="A3648" t="str">
        <f t="shared" si="58"/>
        <v>3.5.7.2.0.00.00 - Execução Orçamentária Delegada a Consórcios</v>
      </c>
      <c r="B3648" s="3" t="s">
        <v>940</v>
      </c>
      <c r="C3648" s="4">
        <v>0</v>
      </c>
    </row>
    <row r="3649" spans="1:3" ht="38.25">
      <c r="A3649" t="str">
        <f t="shared" si="58"/>
        <v>3.5.7.2.1.00.00 - Execução Orçamentária Delegada a Consórcios - 
 Consolidação</v>
      </c>
      <c r="B3649" s="5" t="s">
        <v>941</v>
      </c>
      <c r="C3649" s="6">
        <v>0</v>
      </c>
    </row>
    <row r="3650" spans="1:3" ht="25.5">
      <c r="A3650" t="str">
        <f t="shared" si="58"/>
        <v>3.6.0.0.0.00.00 - Desvalorização e Perda de Ativos e Incorporação de 
 Passivos</v>
      </c>
      <c r="B3650" s="3" t="s">
        <v>942</v>
      </c>
      <c r="C3650" s="4">
        <v>15663847973.799999</v>
      </c>
    </row>
    <row r="3651" spans="1:3" ht="25.5">
      <c r="A3651" t="str">
        <f t="shared" si="58"/>
        <v>3.6.1.0.0.00.00 - Reavaliação, Redução a Valor Recuperável e Ajuste 
 para Perdas</v>
      </c>
      <c r="B3651" s="5" t="s">
        <v>943</v>
      </c>
      <c r="C3651" s="6">
        <v>14514405580.5</v>
      </c>
    </row>
    <row r="3652" spans="1:3">
      <c r="A3652" t="str">
        <f t="shared" si="58"/>
        <v>3.6.1.1.0.00.00 - Reavaliação de Imobilizado</v>
      </c>
      <c r="B3652" s="3" t="s">
        <v>944</v>
      </c>
      <c r="C3652" s="4">
        <v>0</v>
      </c>
    </row>
    <row r="3653" spans="1:3">
      <c r="A3653" t="str">
        <f t="shared" si="58"/>
        <v>3.6.1.1.1.00.00 - Reavaliação de Imobilizado - Consolidação</v>
      </c>
      <c r="B3653" s="5" t="s">
        <v>945</v>
      </c>
      <c r="C3653" s="6">
        <v>0</v>
      </c>
    </row>
    <row r="3654" spans="1:3">
      <c r="A3654" t="str">
        <f t="shared" si="58"/>
        <v>3.6.1.2.0.00.00 - Reavaliação de Intangíveis</v>
      </c>
      <c r="B3654" s="3" t="s">
        <v>946</v>
      </c>
      <c r="C3654" s="4">
        <v>0</v>
      </c>
    </row>
    <row r="3655" spans="1:3">
      <c r="A3655" t="str">
        <f t="shared" si="58"/>
        <v>3.6.1.2.1.00.00 - Reavaliação de Intangíveis - Consolidação</v>
      </c>
      <c r="B3655" s="5" t="s">
        <v>947</v>
      </c>
      <c r="C3655" s="6">
        <v>0</v>
      </c>
    </row>
    <row r="3656" spans="1:3">
      <c r="A3656" t="str">
        <f t="shared" si="58"/>
        <v>3.6.1.3.0.00.00 - Reavaliação de Outros Ativos</v>
      </c>
      <c r="B3656" s="3" t="s">
        <v>948</v>
      </c>
      <c r="C3656" s="4">
        <v>0</v>
      </c>
    </row>
    <row r="3657" spans="1:3">
      <c r="A3657" t="str">
        <f t="shared" si="58"/>
        <v>3.6.1.3.1.00.00 - Reavaliação de Outros Ativos - Consolidação</v>
      </c>
      <c r="B3657" s="5" t="s">
        <v>949</v>
      </c>
      <c r="C3657" s="6">
        <v>0</v>
      </c>
    </row>
    <row r="3658" spans="1:3">
      <c r="A3658" t="str">
        <f t="shared" si="58"/>
        <v>3.6.1.4.0.00.00 - Redução a Valor Recuperável de Investimentos</v>
      </c>
      <c r="B3658" s="3" t="s">
        <v>950</v>
      </c>
      <c r="C3658" s="4">
        <v>0</v>
      </c>
    </row>
    <row r="3659" spans="1:3" ht="38.25">
      <c r="A3659" t="str">
        <f t="shared" si="58"/>
        <v>3.6.1.4.1.00.00 - Redução a Valor Recuperável de Investimentos - 
 Consolidação</v>
      </c>
      <c r="B3659" s="5" t="s">
        <v>951</v>
      </c>
      <c r="C3659" s="6">
        <v>0</v>
      </c>
    </row>
    <row r="3660" spans="1:3" ht="38.25">
      <c r="A3660" t="str">
        <f t="shared" si="58"/>
        <v>3.6.1.4.2.00.00 - Redução a Valor Recuperável de Investimentos - 
 Intra OFSS</v>
      </c>
      <c r="B3660" s="3" t="s">
        <v>952</v>
      </c>
      <c r="C3660" s="4">
        <v>0</v>
      </c>
    </row>
    <row r="3661" spans="1:3" ht="38.25">
      <c r="A3661" t="str">
        <f t="shared" si="58"/>
        <v>3.6.1.4.3.00.00 - Redução a Valor Recuperável de Investimentos - 
 Inter OFSS - União</v>
      </c>
      <c r="B3661" s="5" t="s">
        <v>953</v>
      </c>
      <c r="C3661" s="6">
        <v>0</v>
      </c>
    </row>
    <row r="3662" spans="1:3" ht="38.25">
      <c r="A3662" t="str">
        <f t="shared" si="58"/>
        <v>3.6.1.4.4.00.00 - Redução a Valor Recuperável de Investimentos - 
 Inter OFSS - Estado</v>
      </c>
      <c r="B3662" s="3" t="s">
        <v>954</v>
      </c>
      <c r="C3662" s="4">
        <v>0</v>
      </c>
    </row>
    <row r="3663" spans="1:3" ht="38.25">
      <c r="A3663" t="str">
        <f t="shared" si="58"/>
        <v>3.6.1.4.5.00.00 - Redução a Valor Recuperável de Investimentos - 
 Inter OFSS - Município</v>
      </c>
      <c r="B3663" s="5" t="s">
        <v>955</v>
      </c>
      <c r="C3663" s="6">
        <v>0</v>
      </c>
    </row>
    <row r="3664" spans="1:3">
      <c r="A3664" t="str">
        <f t="shared" si="58"/>
        <v>3.6.1.5.0.00.00 - Redução a Valor Recuperável de Imobilizado</v>
      </c>
      <c r="B3664" s="3" t="s">
        <v>956</v>
      </c>
      <c r="C3664" s="4">
        <v>0</v>
      </c>
    </row>
    <row r="3665" spans="1:3" ht="25.5">
      <c r="A3665" t="str">
        <f t="shared" si="58"/>
        <v>3.6.1.5.1.00.00 - Redução a Valor Recuperável de Imobilizado - 
 Consolidação</v>
      </c>
      <c r="B3665" s="5" t="s">
        <v>957</v>
      </c>
      <c r="C3665" s="6">
        <v>0</v>
      </c>
    </row>
    <row r="3666" spans="1:3">
      <c r="A3666" t="str">
        <f t="shared" si="58"/>
        <v>3.6.1.6.0.00.00 - Redução a Valor Recuperável de Intangíveis</v>
      </c>
      <c r="B3666" s="3" t="s">
        <v>958</v>
      </c>
      <c r="C3666" s="4">
        <v>0</v>
      </c>
    </row>
    <row r="3667" spans="1:3" ht="25.5">
      <c r="A3667" t="str">
        <f t="shared" si="58"/>
        <v>3.6.1.6.1.00.00 - Redução a Valor Recuperável de Intangíveis - 
 Consolidação</v>
      </c>
      <c r="B3667" s="5" t="s">
        <v>959</v>
      </c>
      <c r="C3667" s="6">
        <v>0</v>
      </c>
    </row>
    <row r="3668" spans="1:3" ht="25.5">
      <c r="A3668" t="str">
        <f t="shared" si="58"/>
        <v>3.6.1.7.0.00.00 - Variação Patrimonial Diminutiva com Ajuste de 
 Perdas de Créditos e de Investimentos e Aplicações Temporários</v>
      </c>
      <c r="B3668" s="3" t="s">
        <v>960</v>
      </c>
      <c r="C3668" s="4">
        <v>14514405580.5</v>
      </c>
    </row>
    <row r="3669" spans="1:3" ht="63.75">
      <c r="A3669" t="str">
        <f t="shared" si="58"/>
        <v>3.6.1.7.1.00.00 - Variação Patrimonial Diminutiva com Ajuste de 
 Perdas de Créditos e de Investimentos e Aplicações Temporários - 
 Consolidação</v>
      </c>
      <c r="B3669" s="5" t="s">
        <v>961</v>
      </c>
      <c r="C3669" s="6">
        <v>14514405580.5</v>
      </c>
    </row>
    <row r="3670" spans="1:3" ht="63.75">
      <c r="A3670" t="str">
        <f t="shared" si="58"/>
        <v>3.6.1.7.2.00.00 - Variação Patrimonial Diminutiva com Ajuste de 
 Perdas de Créditos e de Investimentos e Aplicações Temporários- 
 Intra OFSS</v>
      </c>
      <c r="B3670" s="3" t="s">
        <v>962</v>
      </c>
      <c r="C3670" s="4">
        <v>0</v>
      </c>
    </row>
    <row r="3671" spans="1:3" ht="63.75">
      <c r="A3671" t="str">
        <f t="shared" si="58"/>
        <v>3.6.1.7.3.00.00 - Variação Patrimonial Diminutiva com Ajuste de 
 Perdas de Créditos e de Investimentos e Aplicações Temporários- 
 Inter OFSS - União</v>
      </c>
      <c r="B3671" s="5" t="s">
        <v>963</v>
      </c>
      <c r="C3671" s="6">
        <v>0</v>
      </c>
    </row>
    <row r="3672" spans="1:3" ht="63.75">
      <c r="A3672" t="str">
        <f t="shared" si="58"/>
        <v>3.6.1.7.4.00.00 - Variação Patrimonial Diminutiva com Ajuste de 
 Perdas de Créditos e de Investimentos e Aplicações Temporários- 
 Inter OFSS - Estado</v>
      </c>
      <c r="B3672" s="3" t="s">
        <v>964</v>
      </c>
      <c r="C3672" s="4">
        <v>0</v>
      </c>
    </row>
    <row r="3673" spans="1:3" ht="63.75">
      <c r="A3673" t="str">
        <f t="shared" ref="A3673:A3736" si="59">TRIM(B3673)</f>
        <v>3.6.1.7.5.00.00 - Variação Patrimonial Diminutiva com Ajuste de 
 Perdas de Créditos e de Investimentos e Aplicações Temporários- 
 Inter OFSS - Município</v>
      </c>
      <c r="B3673" s="5" t="s">
        <v>965</v>
      </c>
      <c r="C3673" s="6">
        <v>0</v>
      </c>
    </row>
    <row r="3674" spans="1:3" ht="25.5">
      <c r="A3674" t="str">
        <f t="shared" si="59"/>
        <v>3.6.1.8.0.00.00 - Variação Patrimonial Diminutiva com Ajuste de 
 Perdas de Estoques</v>
      </c>
      <c r="B3674" s="3" t="s">
        <v>966</v>
      </c>
      <c r="C3674" s="4">
        <v>0</v>
      </c>
    </row>
    <row r="3675" spans="1:3" ht="38.25">
      <c r="A3675" t="str">
        <f t="shared" si="59"/>
        <v>3.6.1.8.1.00.00 - Variação Patrimonial Diminutiva com Ajuste de 
 Perdas de Estoques - Consolidação</v>
      </c>
      <c r="B3675" s="5" t="s">
        <v>967</v>
      </c>
      <c r="C3675" s="6">
        <v>0</v>
      </c>
    </row>
    <row r="3676" spans="1:3">
      <c r="A3676" t="str">
        <f t="shared" si="59"/>
        <v>3.6.2.0.0.00.00 - Perdas com Alienação</v>
      </c>
      <c r="B3676" s="3" t="s">
        <v>968</v>
      </c>
      <c r="C3676" s="4">
        <v>0</v>
      </c>
    </row>
    <row r="3677" spans="1:3">
      <c r="A3677" t="str">
        <f t="shared" si="59"/>
        <v>3.6.2.1.0.00.00 - Perdas com Alienação de Investimentos</v>
      </c>
      <c r="B3677" s="5" t="s">
        <v>969</v>
      </c>
      <c r="C3677" s="6">
        <v>0</v>
      </c>
    </row>
    <row r="3678" spans="1:3" ht="25.5">
      <c r="A3678" t="str">
        <f t="shared" si="59"/>
        <v>3.6.2.1.1.00.00 - Perdas com Alienação de Investimentos - 
 Consolidação</v>
      </c>
      <c r="B3678" s="3" t="s">
        <v>970</v>
      </c>
      <c r="C3678" s="4">
        <v>0</v>
      </c>
    </row>
    <row r="3679" spans="1:3">
      <c r="A3679" t="str">
        <f t="shared" si="59"/>
        <v>3.6.2.2.0.00.00 - Perdas com Alienação de Imobilizado</v>
      </c>
      <c r="B3679" s="5" t="s">
        <v>971</v>
      </c>
      <c r="C3679" s="6">
        <v>0</v>
      </c>
    </row>
    <row r="3680" spans="1:3" ht="25.5">
      <c r="A3680" t="str">
        <f t="shared" si="59"/>
        <v>3.6.2.2.1.00.00 - Perdas com Alienação de Imobilizado - Consolidação</v>
      </c>
      <c r="B3680" s="3" t="s">
        <v>972</v>
      </c>
      <c r="C3680" s="4">
        <v>0</v>
      </c>
    </row>
    <row r="3681" spans="1:3">
      <c r="A3681" t="str">
        <f t="shared" si="59"/>
        <v>3.6.2.3.0.00.00 - Perdas com Alienação de Intangíveis</v>
      </c>
      <c r="B3681" s="5" t="s">
        <v>973</v>
      </c>
      <c r="C3681" s="6">
        <v>0</v>
      </c>
    </row>
    <row r="3682" spans="1:3" ht="25.5">
      <c r="A3682" t="str">
        <f t="shared" si="59"/>
        <v>3.6.2.3.1.00.00 - Perdas com Alienação de Intangíveis - Consolidação</v>
      </c>
      <c r="B3682" s="3" t="s">
        <v>974</v>
      </c>
      <c r="C3682" s="4">
        <v>0</v>
      </c>
    </row>
    <row r="3683" spans="1:3">
      <c r="A3683" t="str">
        <f t="shared" si="59"/>
        <v>3.6.3.0.0.00.00 - Perdas Involuntárias</v>
      </c>
      <c r="B3683" s="5" t="s">
        <v>975</v>
      </c>
      <c r="C3683" s="6">
        <v>1149442393.3</v>
      </c>
    </row>
    <row r="3684" spans="1:3">
      <c r="A3684" t="str">
        <f t="shared" si="59"/>
        <v>3.6.3.1.0.00.00 - Perdas Involuntárias com Imobilizado</v>
      </c>
      <c r="B3684" s="3" t="s">
        <v>976</v>
      </c>
      <c r="C3684" s="4">
        <v>956966453.89999998</v>
      </c>
    </row>
    <row r="3685" spans="1:3" ht="25.5">
      <c r="A3685" t="str">
        <f t="shared" si="59"/>
        <v>3.6.3.1.1.00.00 - Perdas Involuntárias com Imobilizado - 
 Consolidação</v>
      </c>
      <c r="B3685" s="5" t="s">
        <v>977</v>
      </c>
      <c r="C3685" s="6">
        <v>956966453.89999998</v>
      </c>
    </row>
    <row r="3686" spans="1:3">
      <c r="A3686" t="str">
        <f t="shared" si="59"/>
        <v>3.6.3.2.0.00.00 - Perdas Involuntárias com Intangíveis</v>
      </c>
      <c r="B3686" s="3" t="s">
        <v>978</v>
      </c>
      <c r="C3686" s="4">
        <v>0</v>
      </c>
    </row>
    <row r="3687" spans="1:3" ht="25.5">
      <c r="A3687" t="str">
        <f t="shared" si="59"/>
        <v>3.6.3.2.1.00.00 - Perdas Involuntárias com Intangíveis - 
 Consolidação</v>
      </c>
      <c r="B3687" s="5" t="s">
        <v>979</v>
      </c>
      <c r="C3687" s="6">
        <v>0</v>
      </c>
    </row>
    <row r="3688" spans="1:3">
      <c r="A3688" t="str">
        <f t="shared" si="59"/>
        <v>3.6.3.3.0.00.00 - Perdas Involuntárias com Estoques</v>
      </c>
      <c r="B3688" s="3" t="s">
        <v>980</v>
      </c>
      <c r="C3688" s="4">
        <v>192475939.39999998</v>
      </c>
    </row>
    <row r="3689" spans="1:3" ht="25.5">
      <c r="A3689" t="str">
        <f t="shared" si="59"/>
        <v>3.6.3.3.1.00.00 - Perdas Involuntárias com Estoques - Consolidação</v>
      </c>
      <c r="B3689" s="5" t="s">
        <v>981</v>
      </c>
      <c r="C3689" s="6">
        <v>192475939.39999998</v>
      </c>
    </row>
    <row r="3690" spans="1:3">
      <c r="A3690" t="str">
        <f t="shared" si="59"/>
        <v>3.6.3.9.0.00.00 - Outras Perdas Involuntárias</v>
      </c>
      <c r="B3690" s="3" t="s">
        <v>982</v>
      </c>
      <c r="C3690" s="4">
        <v>0</v>
      </c>
    </row>
    <row r="3691" spans="1:3">
      <c r="A3691" t="str">
        <f t="shared" si="59"/>
        <v>3.6.3.9.1.00.00 - Outras Perdas Involuntárias - Consolidação</v>
      </c>
      <c r="B3691" s="5" t="s">
        <v>983</v>
      </c>
      <c r="C3691" s="6">
        <v>0</v>
      </c>
    </row>
    <row r="3692" spans="1:3">
      <c r="A3692" t="s">
        <v>5330</v>
      </c>
      <c r="B3692" s="3" t="s">
        <v>5330</v>
      </c>
      <c r="C3692" s="4">
        <v>0</v>
      </c>
    </row>
    <row r="3693" spans="1:3">
      <c r="A3693" t="str">
        <f t="shared" si="59"/>
        <v>3.6.4.0.1.00.00 - Incorporação de Passivos - Consolidação</v>
      </c>
      <c r="B3693" s="5" t="s">
        <v>986</v>
      </c>
      <c r="C3693" s="6">
        <v>0</v>
      </c>
    </row>
    <row r="3694" spans="1:3">
      <c r="A3694" t="str">
        <f t="shared" si="59"/>
        <v>3.6.5.0.0.00.00 - Desincorporação de Ativos</v>
      </c>
      <c r="B3694" s="3" t="s">
        <v>987</v>
      </c>
      <c r="C3694" s="4">
        <v>0</v>
      </c>
    </row>
    <row r="3695" spans="1:3">
      <c r="A3695" t="str">
        <f t="shared" si="59"/>
        <v>3.6.5.0.1.00.00 - Desincorporação de Ativos - Consolidação</v>
      </c>
      <c r="B3695" s="5" t="s">
        <v>988</v>
      </c>
      <c r="C3695" s="6">
        <v>0</v>
      </c>
    </row>
    <row r="3696" spans="1:3">
      <c r="A3696" t="str">
        <f t="shared" si="59"/>
        <v>3.7.0.0.0.00.00 - Tributárias</v>
      </c>
      <c r="B3696" s="3" t="s">
        <v>989</v>
      </c>
      <c r="C3696" s="4">
        <v>588515653.39999998</v>
      </c>
    </row>
    <row r="3697" spans="1:3">
      <c r="A3697" t="str">
        <f t="shared" si="59"/>
        <v>3.7.1.0.0.00.00 - Impostos, Taxas e Contribuições de Melhoria</v>
      </c>
      <c r="B3697" s="5" t="s">
        <v>990</v>
      </c>
      <c r="C3697" s="6">
        <v>109455924.3</v>
      </c>
    </row>
    <row r="3698" spans="1:3">
      <c r="A3698" t="str">
        <f t="shared" si="59"/>
        <v>3.7.1.1.0.00.00 - Impostos</v>
      </c>
      <c r="B3698" s="3" t="s">
        <v>991</v>
      </c>
      <c r="C3698" s="4">
        <v>93706544.900000006</v>
      </c>
    </row>
    <row r="3699" spans="1:3">
      <c r="A3699" t="str">
        <f t="shared" si="59"/>
        <v>3.7.1.1.1.00.00 - Impostos- Consolidação</v>
      </c>
      <c r="B3699" s="5" t="s">
        <v>992</v>
      </c>
      <c r="C3699" s="6">
        <v>93706544.900000006</v>
      </c>
    </row>
    <row r="3700" spans="1:3">
      <c r="A3700" t="str">
        <f t="shared" si="59"/>
        <v>3.7.1.2.0.00.00 - Taxas</v>
      </c>
      <c r="B3700" s="3" t="s">
        <v>993</v>
      </c>
      <c r="C3700" s="4">
        <v>15401627.800000001</v>
      </c>
    </row>
    <row r="3701" spans="1:3">
      <c r="A3701" t="str">
        <f t="shared" si="59"/>
        <v>3.7.1.2.1.00.00 - Taxas - Consolidação</v>
      </c>
      <c r="B3701" s="5" t="s">
        <v>994</v>
      </c>
      <c r="C3701" s="6">
        <v>15401627.800000001</v>
      </c>
    </row>
    <row r="3702" spans="1:3">
      <c r="A3702" t="str">
        <f t="shared" si="59"/>
        <v>3.7.1.3.0.00.00 - Contribuições de Melhoria</v>
      </c>
      <c r="B3702" s="3" t="s">
        <v>995</v>
      </c>
      <c r="C3702" s="4">
        <v>347751.6</v>
      </c>
    </row>
    <row r="3703" spans="1:3">
      <c r="A3703" t="str">
        <f t="shared" si="59"/>
        <v>3.7.1.3.1.00.00 - Contribuições de Melhoria - Consolidação</v>
      </c>
      <c r="B3703" s="5" t="s">
        <v>996</v>
      </c>
      <c r="C3703" s="6">
        <v>347751.6</v>
      </c>
    </row>
    <row r="3704" spans="1:3">
      <c r="A3704" t="str">
        <f t="shared" si="59"/>
        <v>3.7.2.0.0.00.00 - Contribuições</v>
      </c>
      <c r="B3704" s="3" t="s">
        <v>997</v>
      </c>
      <c r="C3704" s="4">
        <v>479059729.10000002</v>
      </c>
    </row>
    <row r="3705" spans="1:3">
      <c r="A3705" t="str">
        <f t="shared" si="59"/>
        <v>3.7.2.1.0.00.00 - Contribuições Sociais</v>
      </c>
      <c r="B3705" s="5" t="s">
        <v>998</v>
      </c>
      <c r="C3705" s="6">
        <v>471986589.80000001</v>
      </c>
    </row>
    <row r="3706" spans="1:3">
      <c r="A3706" t="str">
        <f t="shared" si="59"/>
        <v>3.7.2.1.1.00.00 - Contribuições Sociais - Consolidação</v>
      </c>
      <c r="B3706" s="3" t="s">
        <v>999</v>
      </c>
      <c r="C3706" s="4">
        <v>40302347.300000004</v>
      </c>
    </row>
    <row r="3707" spans="1:3">
      <c r="A3707" t="str">
        <f t="shared" si="59"/>
        <v>3.7.2.1.2.00.00 - Contribuições Sociais - Intra OFSS</v>
      </c>
      <c r="B3707" s="5" t="s">
        <v>1000</v>
      </c>
      <c r="C3707" s="6">
        <v>431684242.5</v>
      </c>
    </row>
    <row r="3708" spans="1:3">
      <c r="A3708" t="str">
        <f t="shared" si="59"/>
        <v>3.7.2.1.3.00.00 - Contribuições Sociais - Inter OFSS - União</v>
      </c>
      <c r="B3708" s="3" t="s">
        <v>1001</v>
      </c>
      <c r="C3708" s="4">
        <v>0</v>
      </c>
    </row>
    <row r="3709" spans="1:3">
      <c r="A3709" t="str">
        <f t="shared" si="59"/>
        <v>3.7.2.1.4.00.00 - Contribuições Sociais - Inter OFSS - Estado</v>
      </c>
      <c r="B3709" s="5" t="s">
        <v>1002</v>
      </c>
      <c r="C3709" s="6">
        <v>0</v>
      </c>
    </row>
    <row r="3710" spans="1:3" ht="25.5">
      <c r="A3710" t="str">
        <f t="shared" si="59"/>
        <v>3.7.2.1.5.00.00 - Contribuições Sociais - Inter OFSS - Município</v>
      </c>
      <c r="B3710" s="3" t="s">
        <v>1003</v>
      </c>
      <c r="C3710" s="4">
        <v>0</v>
      </c>
    </row>
    <row r="3711" spans="1:3" ht="25.5">
      <c r="A3711" t="str">
        <f t="shared" si="59"/>
        <v>3.7.2.2.0.00.00 - Contribuições de Intervenção no Domínio Econômico</v>
      </c>
      <c r="B3711" s="5" t="s">
        <v>1004</v>
      </c>
      <c r="C3711" s="6">
        <v>0</v>
      </c>
    </row>
    <row r="3712" spans="1:3" ht="38.25">
      <c r="A3712" t="str">
        <f t="shared" si="59"/>
        <v>3.7.2.2.1.00.00 - Contribuições de Intervenção no Domínio Econômico 
 - Consolidação</v>
      </c>
      <c r="B3712" s="3" t="s">
        <v>1005</v>
      </c>
      <c r="C3712" s="4">
        <v>0</v>
      </c>
    </row>
    <row r="3713" spans="1:3" ht="25.5">
      <c r="A3713" t="str">
        <f t="shared" si="59"/>
        <v>3.7.2.3.0.00.00 - Contribuição para o Custeio do Serviço de 
 Iluminação Pública - Cosip</v>
      </c>
      <c r="B3713" s="5" t="s">
        <v>1006</v>
      </c>
      <c r="C3713" s="6">
        <v>7072425.7000000002</v>
      </c>
    </row>
    <row r="3714" spans="1:3" ht="25.5">
      <c r="A3714" t="str">
        <f t="shared" si="59"/>
        <v>3.7.2.3.1.00.00 - Contribuição para o Custeio do Serviço de 
 Iluminação Pública - Cosip - Consolidação</v>
      </c>
      <c r="B3714" s="3" t="s">
        <v>1007</v>
      </c>
      <c r="C3714" s="4">
        <v>7072425.7000000002</v>
      </c>
    </row>
    <row r="3715" spans="1:3">
      <c r="A3715" t="str">
        <f t="shared" si="59"/>
        <v>3.7.2.9.0.00.00 - Outras Contribuições</v>
      </c>
      <c r="B3715" s="5" t="s">
        <v>1008</v>
      </c>
      <c r="C3715" s="6">
        <v>713.6</v>
      </c>
    </row>
    <row r="3716" spans="1:3">
      <c r="A3716" t="str">
        <f t="shared" si="59"/>
        <v>3.7.2.9.1.00.00 - Outras Contribuições - Consolidação</v>
      </c>
      <c r="B3716" s="3" t="s">
        <v>1009</v>
      </c>
      <c r="C3716" s="4">
        <v>713.6</v>
      </c>
    </row>
    <row r="3717" spans="1:3">
      <c r="A3717" t="str">
        <f t="shared" si="59"/>
        <v>3.7.8.0.0.00.00 - Custo com Tributos</v>
      </c>
      <c r="B3717" s="5" t="s">
        <v>1010</v>
      </c>
      <c r="C3717" s="6">
        <v>0</v>
      </c>
    </row>
    <row r="3718" spans="1:3">
      <c r="A3718" t="str">
        <f t="shared" si="59"/>
        <v>3.7.8.1.0.00.00 - Custo de Mercadorias Vendidas - Tributos</v>
      </c>
      <c r="B3718" s="3" t="s">
        <v>1011</v>
      </c>
      <c r="C3718" s="4">
        <v>0</v>
      </c>
    </row>
    <row r="3719" spans="1:3" ht="25.5">
      <c r="A3719" t="str">
        <f t="shared" si="59"/>
        <v>3.7.8.1.1.00.00 - Custo de Mercadorias Vendidas - Tributos - 
 Consolidação</v>
      </c>
      <c r="B3719" s="5" t="s">
        <v>1012</v>
      </c>
      <c r="C3719" s="6">
        <v>0</v>
      </c>
    </row>
    <row r="3720" spans="1:3" ht="38.25">
      <c r="A3720" t="str">
        <f t="shared" si="59"/>
        <v>3.7.8.1.2.00.00 - Custo de Mercadorias Vendidas - Tributos - Intra 
 OFSS</v>
      </c>
      <c r="B3720" s="3" t="s">
        <v>1013</v>
      </c>
      <c r="C3720" s="4">
        <v>0</v>
      </c>
    </row>
    <row r="3721" spans="1:3" ht="38.25">
      <c r="A3721" t="str">
        <f t="shared" si="59"/>
        <v>3.7.8.1.3.00.00 - Custo de Mercadorias Vendidas - Tributos - Inter 
 OFSS - União</v>
      </c>
      <c r="B3721" s="5" t="s">
        <v>1014</v>
      </c>
      <c r="C3721" s="6">
        <v>0</v>
      </c>
    </row>
    <row r="3722" spans="1:3" ht="38.25">
      <c r="A3722" t="str">
        <f t="shared" si="59"/>
        <v>3.7.8.1.4.00.00 - Custo de Mercadorias Vendidas - Tributos - Inter 
 OFSS - Estado</v>
      </c>
      <c r="B3722" s="3" t="s">
        <v>1015</v>
      </c>
      <c r="C3722" s="4">
        <v>0</v>
      </c>
    </row>
    <row r="3723" spans="1:3" ht="38.25">
      <c r="A3723" t="str">
        <f t="shared" si="59"/>
        <v>3.7.8.1.5.00.00 - Custo de Mercadorias Vendidas - Tributos - Inter 
 OFSS - Município</v>
      </c>
      <c r="B3723" s="5" t="s">
        <v>1016</v>
      </c>
      <c r="C3723" s="6">
        <v>0</v>
      </c>
    </row>
    <row r="3724" spans="1:3">
      <c r="A3724" t="str">
        <f t="shared" si="59"/>
        <v>3.7.8.2.0.00.00 - Custo de Produtos Vendidos-Tributos</v>
      </c>
      <c r="B3724" s="3" t="s">
        <v>1017</v>
      </c>
      <c r="C3724" s="4">
        <v>0</v>
      </c>
    </row>
    <row r="3725" spans="1:3" ht="25.5">
      <c r="A3725" t="str">
        <f t="shared" si="59"/>
        <v>3.7.8.2.1.00.00 - Custo de Produtos Vendidos-Tributos - Consolidação</v>
      </c>
      <c r="B3725" s="5" t="s">
        <v>1018</v>
      </c>
      <c r="C3725" s="6">
        <v>0</v>
      </c>
    </row>
    <row r="3726" spans="1:3" ht="25.5">
      <c r="A3726" t="str">
        <f t="shared" si="59"/>
        <v>3.7.8.2.2.00.00 - Custo de Produtos Vendidos-Tributos - Intra OFSS</v>
      </c>
      <c r="B3726" s="19" t="s">
        <v>1019</v>
      </c>
      <c r="C3726" s="4">
        <v>0</v>
      </c>
    </row>
    <row r="3727" spans="1:3" ht="38.25">
      <c r="A3727" t="str">
        <f t="shared" si="59"/>
        <v>3.7.8.2.3.00.00 - Custo de Produtos Vendidos-Tributos - Inter OFSS - 
 União</v>
      </c>
      <c r="B3727" s="5" t="s">
        <v>1020</v>
      </c>
      <c r="C3727" s="6">
        <v>0</v>
      </c>
    </row>
    <row r="3728" spans="1:3" ht="38.25">
      <c r="A3728" t="str">
        <f t="shared" si="59"/>
        <v>3.7.8.2.4.00.00 - Custo de Produtos Vendidos-Tributos - Inter OFSS - 
 Estado</v>
      </c>
      <c r="B3728" s="3" t="s">
        <v>1021</v>
      </c>
      <c r="C3728" s="4">
        <v>0</v>
      </c>
    </row>
    <row r="3729" spans="1:3" ht="38.25">
      <c r="A3729" t="str">
        <f t="shared" si="59"/>
        <v>3.7.8.2.5.00.00 - Custo de Produtos Vendidos-Tributos - Inter OFSS - 
 Município</v>
      </c>
      <c r="B3729" s="5" t="s">
        <v>1022</v>
      </c>
      <c r="C3729" s="6">
        <v>0</v>
      </c>
    </row>
    <row r="3730" spans="1:3">
      <c r="A3730" t="str">
        <f t="shared" si="59"/>
        <v>3.7.8.3.0.00.00 - Custo de Serviços Prestados-Tributos</v>
      </c>
      <c r="B3730" s="3" t="s">
        <v>1023</v>
      </c>
      <c r="C3730" s="4">
        <v>0</v>
      </c>
    </row>
    <row r="3731" spans="1:3" ht="25.5">
      <c r="A3731" t="str">
        <f t="shared" si="59"/>
        <v>3.7.8.3.1.00.00 - Custo de Serviços Prestados -Tributos - 
 Consolidação</v>
      </c>
      <c r="B3731" s="5" t="s">
        <v>1024</v>
      </c>
      <c r="C3731" s="6">
        <v>0</v>
      </c>
    </row>
    <row r="3732" spans="1:3" ht="25.5">
      <c r="A3732" t="str">
        <f t="shared" si="59"/>
        <v>3.7.8.3.2.00.00 - Custo de Serviços Prestados - Tributos - Intra 
 OFSS</v>
      </c>
      <c r="B3732" s="3" t="s">
        <v>1025</v>
      </c>
      <c r="C3732" s="4">
        <v>0</v>
      </c>
    </row>
    <row r="3733" spans="1:3" ht="38.25">
      <c r="A3733" t="str">
        <f t="shared" si="59"/>
        <v>3.7.8.3.3.00.00 - Custo de Serviços Prestados-Tributos - Inter OFSS 
 - União</v>
      </c>
      <c r="B3733" s="5" t="s">
        <v>1026</v>
      </c>
      <c r="C3733" s="6">
        <v>0</v>
      </c>
    </row>
    <row r="3734" spans="1:3" ht="38.25">
      <c r="A3734" t="str">
        <f t="shared" si="59"/>
        <v>3.7.8.3.4.00.00 - Custo de Serviços Prestados-Tributos - Inter OFSS 
 - Estado</v>
      </c>
      <c r="B3734" s="3" t="s">
        <v>1027</v>
      </c>
      <c r="C3734" s="4">
        <v>0</v>
      </c>
    </row>
    <row r="3735" spans="1:3" ht="38.25">
      <c r="A3735" t="str">
        <f t="shared" si="59"/>
        <v>3.7.8.3.5.00.00 - Custo de Serviços Prestados-Tributos - Inter OFSS 
 - Município</v>
      </c>
      <c r="B3735" s="5" t="s">
        <v>1028</v>
      </c>
      <c r="C3735" s="6">
        <v>0</v>
      </c>
    </row>
    <row r="3736" spans="1:3">
      <c r="A3736" t="str">
        <f t="shared" si="59"/>
        <v>3.9.0.0.0.00.00 - Outras Variações Patrimoniais Diminutivas</v>
      </c>
      <c r="B3736" s="3" t="s">
        <v>1029</v>
      </c>
      <c r="C3736" s="4">
        <v>4886783516233.4795</v>
      </c>
    </row>
    <row r="3737" spans="1:3">
      <c r="A3737" t="str">
        <f t="shared" ref="A3737:A3800" si="60">TRIM(B3737)</f>
        <v>3.9.1.0.0.00.00 - Premiações</v>
      </c>
      <c r="B3737" s="5" t="s">
        <v>1030</v>
      </c>
      <c r="C3737" s="6">
        <v>64442354.300000004</v>
      </c>
    </row>
    <row r="3738" spans="1:3">
      <c r="A3738" t="str">
        <f t="shared" si="60"/>
        <v>3.9.1.1.0.00.00 - Premiações Culturais</v>
      </c>
      <c r="B3738" s="3" t="s">
        <v>1031</v>
      </c>
      <c r="C3738" s="4">
        <v>18463924.899999999</v>
      </c>
    </row>
    <row r="3739" spans="1:3">
      <c r="A3739" t="str">
        <f t="shared" si="60"/>
        <v>3.9.1.1.1.00.00 - Premiações Culturais - Consolidação</v>
      </c>
      <c r="B3739" s="5" t="s">
        <v>1032</v>
      </c>
      <c r="C3739" s="6">
        <v>18463924.899999999</v>
      </c>
    </row>
    <row r="3740" spans="1:3">
      <c r="A3740" t="str">
        <f t="shared" si="60"/>
        <v>3.9.1.2.0.00.00 - Premiações Artísticas</v>
      </c>
      <c r="B3740" s="3" t="s">
        <v>1033</v>
      </c>
      <c r="C3740" s="4">
        <v>36450533.899999999</v>
      </c>
    </row>
    <row r="3741" spans="1:3">
      <c r="A3741" t="str">
        <f t="shared" si="60"/>
        <v>3.9.1.2.1.00.00 - Premiações Artísticas - Consolidação</v>
      </c>
      <c r="B3741" s="5" t="s">
        <v>1034</v>
      </c>
      <c r="C3741" s="6">
        <v>36450533.899999999</v>
      </c>
    </row>
    <row r="3742" spans="1:3">
      <c r="A3742" t="str">
        <f t="shared" si="60"/>
        <v>3.9.1.3.0.00.00 - Premiações Cientificas</v>
      </c>
      <c r="B3742" s="3" t="s">
        <v>1035</v>
      </c>
      <c r="C3742" s="4">
        <v>5940946.5999999996</v>
      </c>
    </row>
    <row r="3743" spans="1:3">
      <c r="A3743" t="str">
        <f t="shared" si="60"/>
        <v>3.9.1.3.1.00.00 - Premiações Cientificas - Consolidação</v>
      </c>
      <c r="B3743" s="5" t="s">
        <v>1036</v>
      </c>
      <c r="C3743" s="6">
        <v>5940946.5999999996</v>
      </c>
    </row>
    <row r="3744" spans="1:3">
      <c r="A3744" t="str">
        <f t="shared" si="60"/>
        <v>3.9.1.4.0.00.00 - Premiações Desportivas</v>
      </c>
      <c r="B3744" s="3" t="s">
        <v>1037</v>
      </c>
      <c r="C3744" s="4">
        <v>574963.1</v>
      </c>
    </row>
    <row r="3745" spans="1:3">
      <c r="A3745" t="str">
        <f t="shared" si="60"/>
        <v>3.9.1.4.1.00.00 - Premiações Desportivas - Consolidação</v>
      </c>
      <c r="B3745" s="5" t="s">
        <v>1038</v>
      </c>
      <c r="C3745" s="6">
        <v>574963.1</v>
      </c>
    </row>
    <row r="3746" spans="1:3">
      <c r="A3746" t="str">
        <f t="shared" si="60"/>
        <v>3.9.1.5.0.00.00 - Ordens Honorificas</v>
      </c>
      <c r="B3746" s="3" t="s">
        <v>1039</v>
      </c>
      <c r="C3746" s="4">
        <v>2903066.7</v>
      </c>
    </row>
    <row r="3747" spans="1:3">
      <c r="A3747" t="str">
        <f t="shared" si="60"/>
        <v>3.9.1.5.1.00.00 - Ordens Honorificas - Consolidação</v>
      </c>
      <c r="B3747" s="5" t="s">
        <v>1040</v>
      </c>
      <c r="C3747" s="6">
        <v>2903066.7</v>
      </c>
    </row>
    <row r="3748" spans="1:3">
      <c r="A3748" t="str">
        <f t="shared" si="60"/>
        <v>3.9.1.9.0.00.00 - Outras Premiações</v>
      </c>
      <c r="B3748" s="3" t="s">
        <v>1041</v>
      </c>
      <c r="C3748" s="4">
        <v>108919.09999999999</v>
      </c>
    </row>
    <row r="3749" spans="1:3">
      <c r="A3749" t="str">
        <f t="shared" si="60"/>
        <v>3.9.1.9.1.00.00 - Outras Premiações - Consolidação</v>
      </c>
      <c r="B3749" s="5" t="s">
        <v>1042</v>
      </c>
      <c r="C3749" s="6">
        <v>108919.09999999999</v>
      </c>
    </row>
    <row r="3750" spans="1:3">
      <c r="A3750" t="str">
        <f t="shared" si="60"/>
        <v>3.9.2.0.0.00.00 - Resultado Negativo de Participações</v>
      </c>
      <c r="B3750" s="3" t="s">
        <v>1043</v>
      </c>
      <c r="C3750" s="4">
        <v>0</v>
      </c>
    </row>
    <row r="3751" spans="1:3">
      <c r="A3751" t="str">
        <f t="shared" si="60"/>
        <v>3.9.2.1.0.00.00 - Resultado Negativo de Equivalência Patrimonial</v>
      </c>
      <c r="B3751" s="5" t="s">
        <v>1044</v>
      </c>
      <c r="C3751" s="6">
        <v>0</v>
      </c>
    </row>
    <row r="3752" spans="1:3" ht="38.25">
      <c r="A3752" t="str">
        <f t="shared" si="60"/>
        <v>3.9.2.1.1.00.00 - Resultado Negativo de Equivalência Patrimonial - 
 Consolidação</v>
      </c>
      <c r="B3752" s="3" t="s">
        <v>1045</v>
      </c>
      <c r="C3752" s="4">
        <v>0</v>
      </c>
    </row>
    <row r="3753" spans="1:3" ht="38.25">
      <c r="A3753" t="str">
        <f t="shared" si="60"/>
        <v>3.9.2.1.2.00.00 - Resultado Negativo de Equivalência Patrimonial - 
 Intra OFSS</v>
      </c>
      <c r="B3753" s="5" t="s">
        <v>1046</v>
      </c>
      <c r="C3753" s="6">
        <v>0</v>
      </c>
    </row>
    <row r="3754" spans="1:3" ht="38.25">
      <c r="A3754" t="str">
        <f t="shared" si="60"/>
        <v>3.9.2.1.3.00.00 - Resultado Negativo de Equivalência Patrimonial - 
 Inter OFSS - União</v>
      </c>
      <c r="B3754" s="3" t="s">
        <v>1047</v>
      </c>
      <c r="C3754" s="4">
        <v>0</v>
      </c>
    </row>
    <row r="3755" spans="1:3" ht="38.25">
      <c r="A3755" t="str">
        <f t="shared" si="60"/>
        <v>3.9.2.1.4.00.00 - Resultado Negativo de Equivalência Patrimonial - 
 Inter OFSS - Estado</v>
      </c>
      <c r="B3755" s="5" t="s">
        <v>1048</v>
      </c>
      <c r="C3755" s="6">
        <v>0</v>
      </c>
    </row>
    <row r="3756" spans="1:3" ht="38.25">
      <c r="A3756" t="str">
        <f t="shared" si="60"/>
        <v>3.9.2.1.5.00.00 - Resultado Negativo de Equivalência Patrimonial - 
 Inter OFSS - Município</v>
      </c>
      <c r="B3756" s="3" t="s">
        <v>1049</v>
      </c>
      <c r="C3756" s="4">
        <v>0</v>
      </c>
    </row>
    <row r="3757" spans="1:3">
      <c r="A3757" t="str">
        <f t="shared" si="60"/>
        <v>3.9.4.0.0.00.00 - Incentivos</v>
      </c>
      <c r="B3757" s="5" t="s">
        <v>1050</v>
      </c>
      <c r="C3757" s="6">
        <v>9494622845.1999989</v>
      </c>
    </row>
    <row r="3758" spans="1:3">
      <c r="A3758" t="str">
        <f t="shared" si="60"/>
        <v>3.9.4.1.0.00.00 - Incentivos a Educação</v>
      </c>
      <c r="B3758" s="3" t="s">
        <v>1051</v>
      </c>
      <c r="C3758" s="4">
        <v>8800306786.6999989</v>
      </c>
    </row>
    <row r="3759" spans="1:3">
      <c r="A3759" t="str">
        <f t="shared" si="60"/>
        <v>3.9.4.1.1.00.00 - Incentivos a Educação - Consolidação</v>
      </c>
      <c r="B3759" s="5" t="s">
        <v>1052</v>
      </c>
      <c r="C3759" s="6">
        <v>8800306786.6999989</v>
      </c>
    </row>
    <row r="3760" spans="1:3">
      <c r="A3760" t="str">
        <f t="shared" si="60"/>
        <v>3.9.4.2.0.00.00 - Incentivos a Ciência</v>
      </c>
      <c r="B3760" s="3" t="s">
        <v>1053</v>
      </c>
      <c r="C3760" s="4">
        <v>694316058.5</v>
      </c>
    </row>
    <row r="3761" spans="1:3">
      <c r="A3761" t="str">
        <f t="shared" si="60"/>
        <v>3.9.4.2.1.00.00 - Incentivos a Ciência - Consolidação</v>
      </c>
      <c r="B3761" s="5" t="s">
        <v>1054</v>
      </c>
      <c r="C3761" s="6">
        <v>694316058.5</v>
      </c>
    </row>
    <row r="3762" spans="1:3">
      <c r="A3762" t="str">
        <f t="shared" si="60"/>
        <v>3.9.4.3.0.00.00 - Incentivos a Cultura</v>
      </c>
      <c r="B3762" s="3" t="s">
        <v>1055</v>
      </c>
      <c r="C3762" s="4">
        <v>0</v>
      </c>
    </row>
    <row r="3763" spans="1:3">
      <c r="A3763" t="str">
        <f t="shared" si="60"/>
        <v>3.9.4.3.1.00.00 - Incentivos a Cultura - Consolidação</v>
      </c>
      <c r="B3763" s="5" t="s">
        <v>1056</v>
      </c>
      <c r="C3763" s="6">
        <v>0</v>
      </c>
    </row>
    <row r="3764" spans="1:3">
      <c r="A3764" t="str">
        <f t="shared" si="60"/>
        <v>3.9.4.4.0.00.00 - Incentivos ao Esporte</v>
      </c>
      <c r="B3764" s="3" t="s">
        <v>1057</v>
      </c>
      <c r="C3764" s="4">
        <v>0</v>
      </c>
    </row>
    <row r="3765" spans="1:3">
      <c r="A3765" t="str">
        <f t="shared" si="60"/>
        <v>3.9.4.4.1.00.00 - Incentivos ao Esporte - Consolidação</v>
      </c>
      <c r="B3765" s="5" t="s">
        <v>1058</v>
      </c>
      <c r="C3765" s="6">
        <v>0</v>
      </c>
    </row>
    <row r="3766" spans="1:3">
      <c r="A3766" t="str">
        <f t="shared" si="60"/>
        <v>3.9.4.9.0.00.00 - Outros Incentivos</v>
      </c>
      <c r="B3766" s="3" t="s">
        <v>1059</v>
      </c>
      <c r="C3766" s="4">
        <v>0</v>
      </c>
    </row>
    <row r="3767" spans="1:3">
      <c r="A3767" t="str">
        <f t="shared" si="60"/>
        <v>3.9.4.9.1.00.00 - Outros Incentivos - Consolidação</v>
      </c>
      <c r="B3767" s="5" t="s">
        <v>1060</v>
      </c>
      <c r="C3767" s="6">
        <v>0</v>
      </c>
    </row>
    <row r="3768" spans="1:3">
      <c r="A3768" t="str">
        <f t="shared" si="60"/>
        <v>3.9.5.0.0.00.00 - Subvenções Econômicas</v>
      </c>
      <c r="B3768" s="3" t="s">
        <v>1061</v>
      </c>
      <c r="C3768" s="4">
        <v>26674801319.899998</v>
      </c>
    </row>
    <row r="3769" spans="1:3">
      <c r="A3769" t="str">
        <f t="shared" si="60"/>
        <v>3.9.5.0.1.00.00 - Subvenções Econômicas - Consolidação</v>
      </c>
      <c r="B3769" s="5" t="s">
        <v>1062</v>
      </c>
      <c r="C3769" s="6">
        <v>26674801319.899998</v>
      </c>
    </row>
    <row r="3770" spans="1:3">
      <c r="A3770" t="str">
        <f t="shared" si="60"/>
        <v>3.9.6.0.0.00.00 - Participações e Contribuições</v>
      </c>
      <c r="B3770" s="3" t="s">
        <v>1063</v>
      </c>
      <c r="C3770" s="4">
        <v>0</v>
      </c>
    </row>
    <row r="3771" spans="1:3">
      <c r="A3771" t="str">
        <f t="shared" si="60"/>
        <v>3.9.6.1.0.00.00 - Participações de Debêntures</v>
      </c>
      <c r="B3771" s="5" t="s">
        <v>1064</v>
      </c>
      <c r="C3771" s="6">
        <v>0</v>
      </c>
    </row>
    <row r="3772" spans="1:3">
      <c r="A3772" t="str">
        <f t="shared" si="60"/>
        <v>3.9.6.1.1.00.00 - Participações de Debêntures - Consolidação</v>
      </c>
      <c r="B3772" s="3" t="s">
        <v>1065</v>
      </c>
      <c r="C3772" s="4">
        <v>0</v>
      </c>
    </row>
    <row r="3773" spans="1:3">
      <c r="A3773" t="str">
        <f t="shared" si="60"/>
        <v>3.9.6.2.0.00.00 - Participações de Empregados</v>
      </c>
      <c r="B3773" s="5" t="s">
        <v>1066</v>
      </c>
      <c r="C3773" s="6">
        <v>0</v>
      </c>
    </row>
    <row r="3774" spans="1:3">
      <c r="A3774" t="str">
        <f t="shared" si="60"/>
        <v>3.9.6.2.1.00.00 - Participações de Empregados - Consolidação</v>
      </c>
      <c r="B3774" s="3" t="s">
        <v>1067</v>
      </c>
      <c r="C3774" s="4">
        <v>0</v>
      </c>
    </row>
    <row r="3775" spans="1:3">
      <c r="A3775" t="str">
        <f t="shared" si="60"/>
        <v>3.9.6.3.0.00.00 - Participações de Administradores</v>
      </c>
      <c r="B3775" s="5" t="s">
        <v>1068</v>
      </c>
      <c r="C3775" s="6">
        <v>0</v>
      </c>
    </row>
    <row r="3776" spans="1:3" ht="25.5">
      <c r="A3776" t="str">
        <f t="shared" si="60"/>
        <v>3.9.6.3.1.00.00 - Participações de Administradores - Consolidação</v>
      </c>
      <c r="B3776" s="3" t="s">
        <v>1069</v>
      </c>
      <c r="C3776" s="4">
        <v>0</v>
      </c>
    </row>
    <row r="3777" spans="1:3">
      <c r="A3777" t="str">
        <f t="shared" si="60"/>
        <v>3.9.6.4.0.00.00 - Participações de Partes Beneficiarias</v>
      </c>
      <c r="B3777" s="5" t="s">
        <v>1070</v>
      </c>
      <c r="C3777" s="6">
        <v>0</v>
      </c>
    </row>
    <row r="3778" spans="1:3" ht="25.5">
      <c r="A3778" t="str">
        <f t="shared" si="60"/>
        <v>3.9.6.4.1.00.00 - Participações de Partes Beneficiarias - 
 Consolidação</v>
      </c>
      <c r="B3778" s="3" t="s">
        <v>1071</v>
      </c>
      <c r="C3778" s="4">
        <v>0</v>
      </c>
    </row>
    <row r="3779" spans="1:3" ht="25.5">
      <c r="A3779" t="str">
        <f t="shared" si="60"/>
        <v>3.9.6.5.0.00.00 - Participações de Instituições ou Fundos de 
 Assistência ou Previdência de Empregados</v>
      </c>
      <c r="B3779" s="5" t="s">
        <v>1072</v>
      </c>
      <c r="C3779" s="6">
        <v>0</v>
      </c>
    </row>
    <row r="3780" spans="1:3" ht="25.5">
      <c r="A3780" t="str">
        <f t="shared" si="60"/>
        <v>3.9.6.5.1.00.00 - Participações de Instituições ou Fundos de 
 Assistência ou Previdência de Empregados - Consolidação</v>
      </c>
      <c r="B3780" s="3" t="s">
        <v>1073</v>
      </c>
      <c r="C3780" s="4">
        <v>0</v>
      </c>
    </row>
    <row r="3781" spans="1:3">
      <c r="A3781" t="str">
        <f t="shared" si="60"/>
        <v>3.9.7.0.0.00.00 - VPD de Constituição de Provisões</v>
      </c>
      <c r="B3781" s="5" t="s">
        <v>1074</v>
      </c>
      <c r="C3781" s="6">
        <v>0</v>
      </c>
    </row>
    <row r="3782" spans="1:3">
      <c r="A3782" t="str">
        <f t="shared" si="60"/>
        <v>3.9.7.1.0.00.00 - VPD de Provisão para Riscos Trabalhistas</v>
      </c>
      <c r="B3782" s="3" t="s">
        <v>1075</v>
      </c>
      <c r="C3782" s="4">
        <v>0</v>
      </c>
    </row>
    <row r="3783" spans="1:3" ht="25.5">
      <c r="A3783" t="str">
        <f t="shared" si="60"/>
        <v>3.9.7.1.1.00.00 - VPD de Provisão para Riscos Trabalhistas - 
 Consolidação</v>
      </c>
      <c r="B3783" s="5" t="s">
        <v>1076</v>
      </c>
      <c r="C3783" s="6">
        <v>0</v>
      </c>
    </row>
    <row r="3784" spans="1:3" ht="38.25">
      <c r="A3784" t="str">
        <f t="shared" si="60"/>
        <v>3.9.7.2.0.00.00 - VPD de Provisões Matemáticas Previdenciárias a 
 Longo Prazo</v>
      </c>
      <c r="B3784" s="3" t="s">
        <v>1077</v>
      </c>
      <c r="C3784" s="4">
        <v>0</v>
      </c>
    </row>
    <row r="3785" spans="1:3" ht="38.25">
      <c r="A3785" t="str">
        <f t="shared" si="60"/>
        <v>3.9.7.2.1.00.00 - VPD de Provisões Matemáticas Previdenciárias a 
 Longo Prazo - Consolidação</v>
      </c>
      <c r="B3785" s="5" t="s">
        <v>1078</v>
      </c>
      <c r="C3785" s="6">
        <v>0</v>
      </c>
    </row>
    <row r="3786" spans="1:3">
      <c r="A3786" t="str">
        <f t="shared" si="60"/>
        <v>3.9.7.3.0.00.00 - VPD de Provisões para Riscos Fiscais</v>
      </c>
      <c r="B3786" s="3" t="s">
        <v>1079</v>
      </c>
      <c r="C3786" s="4">
        <v>0</v>
      </c>
    </row>
    <row r="3787" spans="1:3" ht="25.5">
      <c r="A3787" t="str">
        <f t="shared" si="60"/>
        <v>3.9.7.3.1.00.00 - VPD de Provisões para Riscos Fiscais – 
 Consolidação</v>
      </c>
      <c r="B3787" s="5" t="s">
        <v>1080</v>
      </c>
      <c r="C3787" s="6">
        <v>0</v>
      </c>
    </row>
    <row r="3788" spans="1:3">
      <c r="A3788" t="str">
        <f t="shared" si="60"/>
        <v>3.9.7.4.0.00.00 - VPD de Provisão para Riscos Cíveis</v>
      </c>
      <c r="B3788" s="3" t="s">
        <v>1081</v>
      </c>
      <c r="C3788" s="4">
        <v>0</v>
      </c>
    </row>
    <row r="3789" spans="1:3" ht="25.5">
      <c r="A3789" t="str">
        <f t="shared" si="60"/>
        <v>3.9.7.4.1.00.00 - VPD de Provisão para Riscos Cíveis – Consolidação</v>
      </c>
      <c r="B3789" s="5" t="s">
        <v>1082</v>
      </c>
      <c r="C3789" s="6">
        <v>0</v>
      </c>
    </row>
    <row r="3790" spans="1:3">
      <c r="A3790" t="str">
        <f t="shared" si="60"/>
        <v>3.9.7.5.0.00.00 - VPD de Provisão para Repartição de Créditos</v>
      </c>
      <c r="B3790" s="3" t="s">
        <v>1083</v>
      </c>
      <c r="C3790" s="4">
        <v>0</v>
      </c>
    </row>
    <row r="3791" spans="1:3" ht="25.5">
      <c r="A3791" t="str">
        <f t="shared" si="60"/>
        <v>3.9.7.5.3.00.00 - VPD de Provisão para Repartição de Créditos - 
 Inter OFSS - União</v>
      </c>
      <c r="B3791" s="5" t="s">
        <v>1084</v>
      </c>
      <c r="C3791" s="6">
        <v>0</v>
      </c>
    </row>
    <row r="3792" spans="1:3" ht="25.5">
      <c r="A3792" t="str">
        <f t="shared" si="60"/>
        <v>3.9.7.5.4.00.00 - VPD de Provisão para Repartição de Créditos - 
 Inter OFSS - Estados</v>
      </c>
      <c r="B3792" s="3" t="s">
        <v>1085</v>
      </c>
      <c r="C3792" s="4">
        <v>0</v>
      </c>
    </row>
    <row r="3793" spans="1:3" ht="25.5">
      <c r="A3793" t="str">
        <f t="shared" si="60"/>
        <v>3.9.7.5.5.00.00 - VPD de Provisão para Repartição de Créditos - 
 Inter OFSS - Município</v>
      </c>
      <c r="B3793" s="5" t="s">
        <v>1086</v>
      </c>
      <c r="C3793" s="6">
        <v>0</v>
      </c>
    </row>
    <row r="3794" spans="1:3" ht="25.5">
      <c r="A3794" t="str">
        <f t="shared" si="60"/>
        <v>3.9.7.6.0.00.00 - VPD de Provisão para Riscos Decorrentes de 
 Contratos de PPP</v>
      </c>
      <c r="B3794" s="3" t="s">
        <v>1087</v>
      </c>
      <c r="C3794" s="4">
        <v>0</v>
      </c>
    </row>
    <row r="3795" spans="1:3" ht="25.5">
      <c r="A3795" t="str">
        <f t="shared" si="60"/>
        <v>3.9.7.6.1.00.00 - VPD de Provisão para Riscos Decorrentes de 
 Contratos de PPP - Consolidação</v>
      </c>
      <c r="B3795" s="5" t="s">
        <v>1088</v>
      </c>
      <c r="C3795" s="6">
        <v>0</v>
      </c>
    </row>
    <row r="3796" spans="1:3">
      <c r="A3796" t="str">
        <f t="shared" si="60"/>
        <v>3.9.7.9.0.00.00 - VPD de Outras Provisões</v>
      </c>
      <c r="B3796" s="3" t="s">
        <v>1089</v>
      </c>
      <c r="C3796" s="4">
        <v>0</v>
      </c>
    </row>
    <row r="3797" spans="1:3">
      <c r="A3797" t="str">
        <f t="shared" si="60"/>
        <v>3.9.7.9.1.00.00 - VPD de Outras Provisões - Consolidação</v>
      </c>
      <c r="B3797" s="5" t="s">
        <v>1090</v>
      </c>
      <c r="C3797" s="6">
        <v>0</v>
      </c>
    </row>
    <row r="3798" spans="1:3">
      <c r="A3798" t="str">
        <f t="shared" si="60"/>
        <v>3.9.8.0.0.00.00 - Custo de Outras VPD</v>
      </c>
      <c r="B3798" s="3" t="s">
        <v>1091</v>
      </c>
      <c r="C3798" s="4">
        <v>0</v>
      </c>
    </row>
    <row r="3799" spans="1:3">
      <c r="A3799" t="str">
        <f t="shared" si="60"/>
        <v>3.9.8.1.0.00.00 - Custo de Mercadorias Vendidas – Outras VPD</v>
      </c>
      <c r="B3799" s="5" t="s">
        <v>1092</v>
      </c>
      <c r="C3799" s="6">
        <v>0</v>
      </c>
    </row>
    <row r="3800" spans="1:3" ht="38.25">
      <c r="A3800" t="str">
        <f t="shared" si="60"/>
        <v>3.9.8.1.1.00.00 - Custo de Mercadorias Vendidas – Outras VPD - 
 Consolidação</v>
      </c>
      <c r="B3800" s="3" t="s">
        <v>1093</v>
      </c>
      <c r="C3800" s="4">
        <v>0</v>
      </c>
    </row>
    <row r="3801" spans="1:3">
      <c r="A3801" t="str">
        <f t="shared" ref="A3801:A3864" si="61">TRIM(B3801)</f>
        <v>3.9.8.2.0.00.00 - Custo de Produtos Vendidos – Outras VPD</v>
      </c>
      <c r="B3801" s="5" t="s">
        <v>1094</v>
      </c>
      <c r="C3801" s="6">
        <v>0</v>
      </c>
    </row>
    <row r="3802" spans="1:3" ht="25.5">
      <c r="A3802" t="str">
        <f t="shared" si="61"/>
        <v>3.9.8.2.1.00.00 - Custo de Produtos Vendidos – Outras VPD - 
 Consolidação</v>
      </c>
      <c r="B3802" s="3" t="s">
        <v>1095</v>
      </c>
      <c r="C3802" s="4">
        <v>0</v>
      </c>
    </row>
    <row r="3803" spans="1:3">
      <c r="A3803" t="str">
        <f t="shared" si="61"/>
        <v>3.9.8.3.0.00.00 - Custo de Serviços Prestados – Outras VPD</v>
      </c>
      <c r="B3803" s="5" t="s">
        <v>1096</v>
      </c>
      <c r="C3803" s="6">
        <v>0</v>
      </c>
    </row>
    <row r="3804" spans="1:3" ht="25.5">
      <c r="A3804" t="str">
        <f t="shared" si="61"/>
        <v>3.9.8.3.1.00.00 - Custo de Serviços Prestados – Outras VPD - 
 Consolidação</v>
      </c>
      <c r="B3804" s="3" t="s">
        <v>1097</v>
      </c>
      <c r="C3804" s="4">
        <v>0</v>
      </c>
    </row>
    <row r="3805" spans="1:3">
      <c r="A3805" t="str">
        <f t="shared" si="61"/>
        <v>3.9.9.0.0.00.00 - Diversas Variações Patrimoniais Diminutivas</v>
      </c>
      <c r="B3805" s="5" t="s">
        <v>1098</v>
      </c>
      <c r="C3805" s="6">
        <v>4850549649714.0791</v>
      </c>
    </row>
    <row r="3806" spans="1:3">
      <c r="A3806" t="str">
        <f t="shared" si="61"/>
        <v>3.9.9.1.0.00.00 - Compensação Financeira entre RGPS/RPPS</v>
      </c>
      <c r="B3806" s="3" t="s">
        <v>1099</v>
      </c>
      <c r="C3806" s="4">
        <v>0</v>
      </c>
    </row>
    <row r="3807" spans="1:3" ht="38.25">
      <c r="A3807" t="str">
        <f t="shared" si="61"/>
        <v>3.9.9.1.2.00.00 - Compensação Financeira entre RGPS/RPPS - Intra 
 OFSS</v>
      </c>
      <c r="B3807" s="5" t="s">
        <v>1100</v>
      </c>
      <c r="C3807" s="6">
        <v>0</v>
      </c>
    </row>
    <row r="3808" spans="1:3" ht="38.25">
      <c r="A3808" t="str">
        <f t="shared" si="61"/>
        <v>3.9.9.1.3.00.00 - Compensação Financeira entre RGPS/RPPS - Inter 
 OFSS - União</v>
      </c>
      <c r="B3808" s="3" t="s">
        <v>1101</v>
      </c>
      <c r="C3808" s="4">
        <v>0</v>
      </c>
    </row>
    <row r="3809" spans="1:3" ht="38.25">
      <c r="A3809" t="str">
        <f t="shared" si="61"/>
        <v>3.9.9.1.4.00.00 - Compensação Financeira entre RGPS/RPPS - Inter 
 OFSS - Estado</v>
      </c>
      <c r="B3809" s="5" t="s">
        <v>1102</v>
      </c>
      <c r="C3809" s="6">
        <v>0</v>
      </c>
    </row>
    <row r="3810" spans="1:3" ht="38.25">
      <c r="A3810" t="str">
        <f t="shared" si="61"/>
        <v>3.9.9.1.5.00.00 - Compensação Financeira entre RGPS/RPPS - Inter 
 OFSS - Município</v>
      </c>
      <c r="B3810" s="3" t="s">
        <v>1103</v>
      </c>
      <c r="C3810" s="4">
        <v>0</v>
      </c>
    </row>
    <row r="3811" spans="1:3" ht="25.5">
      <c r="A3811" t="str">
        <f t="shared" si="61"/>
        <v>3.9.9.2.0.00.00 - Compensação Financeira entre Regimes Próprios</v>
      </c>
      <c r="B3811" s="5" t="s">
        <v>1104</v>
      </c>
      <c r="C3811" s="6">
        <v>0</v>
      </c>
    </row>
    <row r="3812" spans="1:3" ht="38.25">
      <c r="A3812" t="str">
        <f t="shared" si="61"/>
        <v>3.9.9.2.3.00.00 - Compensação Financeira entre Regimes Próprios - 
 Inter OFSS - União</v>
      </c>
      <c r="B3812" s="3" t="s">
        <v>1105</v>
      </c>
      <c r="C3812" s="4">
        <v>0</v>
      </c>
    </row>
    <row r="3813" spans="1:3" ht="38.25">
      <c r="A3813" t="str">
        <f t="shared" si="61"/>
        <v>3.9.9.2.4.00.00 - Compensação Financeira entre Regimes Próprios - 
 Inter OFSS - Estado</v>
      </c>
      <c r="B3813" s="5" t="s">
        <v>1106</v>
      </c>
      <c r="C3813" s="6">
        <v>0</v>
      </c>
    </row>
    <row r="3814" spans="1:3" ht="38.25">
      <c r="A3814" t="str">
        <f t="shared" si="61"/>
        <v>3.9.9.2.5.00.00 - Compensação Financeira entre Regimes Próprios - 
 Inter OFSS - Município</v>
      </c>
      <c r="B3814" s="3" t="s">
        <v>1107</v>
      </c>
      <c r="C3814" s="4">
        <v>0</v>
      </c>
    </row>
    <row r="3815" spans="1:3" ht="25.5">
      <c r="A3815" t="str">
        <f t="shared" si="61"/>
        <v>3.9.9.3.0.00.00 - Variação Patrimonial Diminutiva com Bonificações</v>
      </c>
      <c r="B3815" s="5" t="s">
        <v>1108</v>
      </c>
      <c r="C3815" s="6">
        <v>0</v>
      </c>
    </row>
    <row r="3816" spans="1:3" ht="38.25">
      <c r="A3816" t="str">
        <f t="shared" si="61"/>
        <v>3.9.9.3.1.00.00 - Variação Patrimonial Diminutiva com Bonificações - 
 Consolidação</v>
      </c>
      <c r="B3816" s="3" t="s">
        <v>1109</v>
      </c>
      <c r="C3816" s="4">
        <v>0</v>
      </c>
    </row>
    <row r="3817" spans="1:3">
      <c r="A3817" t="str">
        <f t="shared" si="61"/>
        <v>3.9.9.4.0.00.00 - Amortização de Ágio em Investimentos</v>
      </c>
      <c r="B3817" s="5" t="s">
        <v>1110</v>
      </c>
      <c r="C3817" s="6">
        <v>0</v>
      </c>
    </row>
    <row r="3818" spans="1:3" ht="25.5">
      <c r="A3818" t="str">
        <f t="shared" si="61"/>
        <v>3.9.9.4.1.00.00 - Amortização de Ágio em Investimentos - 
 Consolidação</v>
      </c>
      <c r="B3818" s="3" t="s">
        <v>1111</v>
      </c>
      <c r="C3818" s="4">
        <v>0</v>
      </c>
    </row>
    <row r="3819" spans="1:3" ht="25.5">
      <c r="A3819" t="str">
        <f t="shared" si="61"/>
        <v>3.9.9.4.2.00.00 - Amortização de Ágio em Investimentos - Intra OFSS</v>
      </c>
      <c r="B3819" s="5" t="s">
        <v>1112</v>
      </c>
      <c r="C3819" s="6">
        <v>0</v>
      </c>
    </row>
    <row r="3820" spans="1:3" ht="38.25">
      <c r="A3820" t="str">
        <f t="shared" si="61"/>
        <v>3.9.9.4.3.00.00 - Amortização de Ágio em Investimentos - Inter OFSS 
 - União</v>
      </c>
      <c r="B3820" s="3" t="s">
        <v>1113</v>
      </c>
      <c r="C3820" s="4">
        <v>0</v>
      </c>
    </row>
    <row r="3821" spans="1:3" ht="38.25">
      <c r="A3821" t="str">
        <f t="shared" si="61"/>
        <v>3.9.9.4.4.00.00 - Amortização de Ágio em Investimentos - Inter OFSS 
 - Estado</v>
      </c>
      <c r="B3821" s="5" t="s">
        <v>1114</v>
      </c>
      <c r="C3821" s="6">
        <v>0</v>
      </c>
    </row>
    <row r="3822" spans="1:3" ht="38.25">
      <c r="A3822" t="str">
        <f t="shared" si="61"/>
        <v>3.9.9.4.5.00.00 - Amortização de Ágio em Investimentos - Inter OFSS 
 - Município</v>
      </c>
      <c r="B3822" s="3" t="s">
        <v>1115</v>
      </c>
      <c r="C3822" s="4">
        <v>0</v>
      </c>
    </row>
    <row r="3823" spans="1:3" ht="38.25">
      <c r="A3823" t="str">
        <f t="shared" si="61"/>
        <v>3.9.9.9.0.00.00 - Variações Patrimoniais Diminutivas Decorrentes de 
 Fatos Geradores Diversos</v>
      </c>
      <c r="B3823" s="5" t="s">
        <v>1116</v>
      </c>
      <c r="C3823" s="6">
        <v>4850549649714.0791</v>
      </c>
    </row>
    <row r="3824" spans="1:3" ht="38.25">
      <c r="A3824" t="str">
        <f t="shared" si="61"/>
        <v>3.9.9.9.1.00.00 - Variações Patrimoniais Diminutivas Decorrentes de 
 Fatos Geradores Diversos - Consolidação</v>
      </c>
      <c r="B3824" s="3" t="s">
        <v>1117</v>
      </c>
      <c r="C3824" s="4">
        <v>4850549649714.0791</v>
      </c>
    </row>
    <row r="3825" spans="1:3">
      <c r="A3825" t="str">
        <f t="shared" si="61"/>
        <v>Variação Patrimonial Aumentativa</v>
      </c>
      <c r="B3825" s="5" t="s">
        <v>1118</v>
      </c>
      <c r="C3825" s="6"/>
    </row>
    <row r="3826" spans="1:3">
      <c r="A3826" t="str">
        <f t="shared" si="61"/>
        <v>Variação Patrimonial Aumentativa</v>
      </c>
      <c r="B3826" s="3" t="s">
        <v>1119</v>
      </c>
      <c r="C3826" s="4"/>
    </row>
    <row r="3827" spans="1:3">
      <c r="A3827" t="str">
        <f t="shared" si="61"/>
        <v>4.0.0.0.0.00.00 - Variação Patrimonial Aumentativa</v>
      </c>
      <c r="B3827" s="5" t="s">
        <v>1120</v>
      </c>
      <c r="C3827" s="6">
        <v>13978971625108.08</v>
      </c>
    </row>
    <row r="3828" spans="1:3">
      <c r="A3828" t="str">
        <f t="shared" si="61"/>
        <v>4.1.0.0.0.00.00 - Impostos, Taxas e Contribuições de Melhoria</v>
      </c>
      <c r="B3828" s="3" t="s">
        <v>1121</v>
      </c>
      <c r="C3828" s="4">
        <v>419905434464.5899</v>
      </c>
    </row>
    <row r="3829" spans="1:3">
      <c r="A3829" t="str">
        <f t="shared" si="61"/>
        <v>4.1.1.0.0.00.00 - Impostos</v>
      </c>
      <c r="B3829" s="5" t="s">
        <v>1122</v>
      </c>
      <c r="C3829" s="6">
        <v>415099370784.0899</v>
      </c>
    </row>
    <row r="3830" spans="1:3">
      <c r="A3830" t="str">
        <f t="shared" si="61"/>
        <v>4.1.1.1.0.00.00 - Impostos sobre Comercio Exterior</v>
      </c>
      <c r="B3830" s="3" t="s">
        <v>1123</v>
      </c>
      <c r="C3830" s="4">
        <v>36795941132.529999</v>
      </c>
    </row>
    <row r="3831" spans="1:3" ht="25.5">
      <c r="A3831" t="str">
        <f t="shared" si="61"/>
        <v>4.1.1.1.1.00.00 - Impostos sobre Comercio Exterior - Consolidação</v>
      </c>
      <c r="B3831" s="5" t="s">
        <v>1124</v>
      </c>
      <c r="C3831" s="6">
        <v>36795941132.529999</v>
      </c>
    </row>
    <row r="3832" spans="1:3">
      <c r="A3832" t="str">
        <f t="shared" si="61"/>
        <v>4.1.1.2.0.00.00 - Impostos sobre Patrimônio e a Renda</v>
      </c>
      <c r="B3832" s="3" t="s">
        <v>1125</v>
      </c>
      <c r="C3832" s="4">
        <v>298050336979.00995</v>
      </c>
    </row>
    <row r="3833" spans="1:3" ht="25.5">
      <c r="A3833" t="str">
        <f t="shared" si="61"/>
        <v>4.1.1.2.1.00.00 - Impostos sobre Patrimônio e a Renda - Consolidação</v>
      </c>
      <c r="B3833" s="5" t="s">
        <v>1126</v>
      </c>
      <c r="C3833" s="5">
        <v>298050336979.00995</v>
      </c>
    </row>
    <row r="3834" spans="1:3">
      <c r="A3834" t="str">
        <f t="shared" si="61"/>
        <v>4.1.1.3.0.00.00 - Impostos sobre a Produção e a Circulação</v>
      </c>
      <c r="B3834" s="3" t="s">
        <v>1127</v>
      </c>
      <c r="C3834" s="3">
        <v>79264389530.289993</v>
      </c>
    </row>
    <row r="3835" spans="1:3" ht="25.5">
      <c r="A3835" t="str">
        <f t="shared" si="61"/>
        <v>4.1.1.3.1.00.00 - Impostos sobre a Produção e a Circulação - 
 Consolidação</v>
      </c>
      <c r="B3835" s="5" t="s">
        <v>1128</v>
      </c>
      <c r="C3835" s="6">
        <v>79264389530.289993</v>
      </c>
    </row>
    <row r="3836" spans="1:3">
      <c r="A3836" t="str">
        <f t="shared" si="61"/>
        <v>4.1.1.4.0.00.00 - Impostos Extraordinários</v>
      </c>
      <c r="B3836" s="3" t="s">
        <v>1129</v>
      </c>
      <c r="C3836" s="4">
        <v>0</v>
      </c>
    </row>
    <row r="3837" spans="1:3">
      <c r="A3837" t="str">
        <f t="shared" si="61"/>
        <v>4.1.1.4.1.00.00 - Impostos Extraordinários - Consolidação</v>
      </c>
      <c r="B3837" s="5" t="s">
        <v>1130</v>
      </c>
      <c r="C3837" s="6">
        <v>0</v>
      </c>
    </row>
    <row r="3838" spans="1:3">
      <c r="A3838" t="str">
        <f t="shared" si="61"/>
        <v>4.1.1.9.0.00.00 - Outros Impostos</v>
      </c>
      <c r="B3838" s="3" t="s">
        <v>1131</v>
      </c>
      <c r="C3838" s="4">
        <v>988703142.25999999</v>
      </c>
    </row>
    <row r="3839" spans="1:3">
      <c r="A3839" t="str">
        <f t="shared" si="61"/>
        <v>4.1.1.9.1.00.00 - Outros Impostos - Consolidação</v>
      </c>
      <c r="B3839" s="5" t="s">
        <v>1132</v>
      </c>
      <c r="C3839" s="6">
        <v>988703142.25999999</v>
      </c>
    </row>
    <row r="3840" spans="1:3">
      <c r="A3840" t="str">
        <f t="shared" si="61"/>
        <v>4.1.2.0.0.00.00 - Taxas</v>
      </c>
      <c r="B3840" s="3" t="s">
        <v>1133</v>
      </c>
      <c r="C3840" s="4">
        <v>4806063680.5</v>
      </c>
    </row>
    <row r="3841" spans="1:3">
      <c r="A3841" t="str">
        <f t="shared" si="61"/>
        <v>4.1.2.1.0.00.00 - Taxas pelo Exercício do Poder de Policia</v>
      </c>
      <c r="B3841" s="5" t="s">
        <v>1134</v>
      </c>
      <c r="C3841" s="6">
        <v>3216446733.25</v>
      </c>
    </row>
    <row r="3842" spans="1:3" ht="25.5">
      <c r="A3842" t="str">
        <f t="shared" si="61"/>
        <v>4.1.2.1.1.00.00 - Taxas pelo Exercício do Poder de Polícia - 
 Consolidação</v>
      </c>
      <c r="B3842" s="3" t="s">
        <v>1135</v>
      </c>
      <c r="C3842" s="4">
        <v>3216446733.25</v>
      </c>
    </row>
    <row r="3843" spans="1:3">
      <c r="A3843" t="str">
        <f t="shared" si="61"/>
        <v>4.1.2.2.0.00.00 - Taxas Pela Prestação de Serviços</v>
      </c>
      <c r="B3843" s="5" t="s">
        <v>1136</v>
      </c>
      <c r="C3843" s="6">
        <v>1589616947.25</v>
      </c>
    </row>
    <row r="3844" spans="1:3" ht="25.5">
      <c r="A3844" t="str">
        <f t="shared" si="61"/>
        <v>4.1.2.2.1.00.00 - Taxas Pela Prestação de Serviços - Consolidação</v>
      </c>
      <c r="B3844" s="3" t="s">
        <v>1137</v>
      </c>
      <c r="C3844" s="4">
        <v>1589616947.25</v>
      </c>
    </row>
    <row r="3845" spans="1:3">
      <c r="A3845" t="str">
        <f t="shared" si="61"/>
        <v>4.1.3.0.0.00.00 - Contribuições de Melhoria</v>
      </c>
      <c r="B3845" s="5" t="s">
        <v>1138</v>
      </c>
      <c r="C3845" s="6">
        <v>0</v>
      </c>
    </row>
    <row r="3846" spans="1:3" ht="38.25">
      <c r="A3846" t="str">
        <f t="shared" si="61"/>
        <v>4.1.3.1.0.00.00 - Contribuição de Melhoria Pela Expansão da Rede de 
 Água Potável e Esgoto Sanitário</v>
      </c>
      <c r="B3846" s="3" t="s">
        <v>1139</v>
      </c>
      <c r="C3846" s="4">
        <v>0</v>
      </c>
    </row>
    <row r="3847" spans="1:3" ht="38.25">
      <c r="A3847" t="str">
        <f t="shared" si="61"/>
        <v>4.1.3.1.1.00.00 - Contribuição de Melhoria Pela Expansão da Rede de 
 Água Potável e Esgoto Sanitário - Consolidação</v>
      </c>
      <c r="B3847" s="5" t="s">
        <v>1140</v>
      </c>
      <c r="C3847" s="6">
        <v>0</v>
      </c>
    </row>
    <row r="3848" spans="1:3" ht="38.25">
      <c r="A3848" t="str">
        <f t="shared" si="61"/>
        <v>4.1.3.2.0.00.00 - Contribuição de Melhoria Pela Expansão da Rede de 
 Iluminação Pública na Cidade</v>
      </c>
      <c r="B3848" s="3" t="s">
        <v>1141</v>
      </c>
      <c r="C3848" s="4">
        <v>0</v>
      </c>
    </row>
    <row r="3849" spans="1:3" ht="38.25">
      <c r="A3849" t="str">
        <f t="shared" si="61"/>
        <v>4.1.3.2.1.00.00 - Contribuição de Melhoria Pela Expansão da Rede de 
 Iluminação Pública na Cidade - Consolidação</v>
      </c>
      <c r="B3849" s="5" t="s">
        <v>1142</v>
      </c>
      <c r="C3849" s="6">
        <v>0</v>
      </c>
    </row>
    <row r="3850" spans="1:3" ht="38.25">
      <c r="A3850" t="str">
        <f t="shared" si="61"/>
        <v>4.1.3.3.0.00.00 - Contribuição de Melhoria Pela Expansão de Rede de 
 Iluminação Pública Rural</v>
      </c>
      <c r="B3850" s="3" t="s">
        <v>1143</v>
      </c>
      <c r="C3850" s="4">
        <v>0</v>
      </c>
    </row>
    <row r="3851" spans="1:3" ht="38.25">
      <c r="A3851" t="str">
        <f t="shared" si="61"/>
        <v>4.1.3.3.1.00.00 - Contribuição de Melhoria Pela Expansão de Rede de 
 Iluminação Pública Rural - Consolidação</v>
      </c>
      <c r="B3851" s="5" t="s">
        <v>1144</v>
      </c>
      <c r="C3851" s="6">
        <v>0</v>
      </c>
    </row>
    <row r="3852" spans="1:3" ht="38.25">
      <c r="A3852" t="str">
        <f t="shared" si="61"/>
        <v>4.1.3.4.0.00.00 - Contribuição de Melhoria Pela Pavimentação e Obras 
 Complementares</v>
      </c>
      <c r="B3852" s="3" t="s">
        <v>1145</v>
      </c>
      <c r="C3852" s="4">
        <v>0</v>
      </c>
    </row>
    <row r="3853" spans="1:3" ht="38.25">
      <c r="A3853" t="str">
        <f t="shared" si="61"/>
        <v>4.1.3.4.1.00.00 - Contribuição de Melhoria Pela Pavimentação e Obras 
 Complementares - Consolidação</v>
      </c>
      <c r="B3853" s="5" t="s">
        <v>1146</v>
      </c>
      <c r="C3853" s="6">
        <v>0</v>
      </c>
    </row>
    <row r="3854" spans="1:3">
      <c r="A3854" t="str">
        <f t="shared" si="61"/>
        <v>4.1.3.9.0.00.00 - Outras Contribuições de Melhoria</v>
      </c>
      <c r="B3854" s="3" t="s">
        <v>1147</v>
      </c>
      <c r="C3854" s="4">
        <v>0</v>
      </c>
    </row>
    <row r="3855" spans="1:3" ht="25.5">
      <c r="A3855" t="str">
        <f t="shared" si="61"/>
        <v>4.1.3.9.1.00.00 - Outras Contribuições de Melhoria - Consolidação</v>
      </c>
      <c r="B3855" s="5" t="s">
        <v>1148</v>
      </c>
      <c r="C3855" s="6">
        <v>0</v>
      </c>
    </row>
    <row r="3856" spans="1:3">
      <c r="A3856" t="str">
        <f t="shared" si="61"/>
        <v>4.2.0.0.0.00.00 - Contribuições</v>
      </c>
      <c r="B3856" s="3" t="s">
        <v>1149</v>
      </c>
      <c r="C3856" s="4">
        <v>645405323160.76013</v>
      </c>
    </row>
    <row r="3857" spans="1:3">
      <c r="A3857" t="str">
        <f t="shared" si="61"/>
        <v>4.2.1.0.0.00.00 - Contribuições Sociais</v>
      </c>
      <c r="B3857" s="5" t="s">
        <v>1150</v>
      </c>
      <c r="C3857" s="6">
        <v>645004753186.31018</v>
      </c>
    </row>
    <row r="3858" spans="1:3">
      <c r="A3858" t="str">
        <f t="shared" si="61"/>
        <v>4.2.1.1.0.00.00 - Contribuições Sociais - RPPS</v>
      </c>
      <c r="B3858" s="3" t="s">
        <v>1151</v>
      </c>
      <c r="C3858" s="4">
        <v>29291907640.720001</v>
      </c>
    </row>
    <row r="3859" spans="1:3">
      <c r="A3859" t="str">
        <f t="shared" si="61"/>
        <v>4.2.1.1.1.00.00 - Contribuições Sociais - RPPS - Consolidação</v>
      </c>
      <c r="B3859" s="5" t="s">
        <v>1152</v>
      </c>
      <c r="C3859" s="6">
        <v>13271583076.400002</v>
      </c>
    </row>
    <row r="3860" spans="1:3">
      <c r="A3860" t="str">
        <f t="shared" si="61"/>
        <v>4.2.1.1.1.01.00 - Contribuições Patronais ao RPPS</v>
      </c>
      <c r="B3860" s="3" t="s">
        <v>1153</v>
      </c>
      <c r="C3860" s="4">
        <v>0</v>
      </c>
    </row>
    <row r="3861" spans="1:3">
      <c r="A3861" t="str">
        <f t="shared" si="61"/>
        <v>4.2.1.1.1.02.00 - Contribuição do Segurado ao RPPS</v>
      </c>
      <c r="B3861" s="5" t="s">
        <v>1154</v>
      </c>
      <c r="C3861" s="6">
        <v>10928341672.890001</v>
      </c>
    </row>
    <row r="3862" spans="1:3" ht="38.25">
      <c r="A3862" t="str">
        <f t="shared" si="61"/>
        <v>4.2.1.1.1.03.00 - Contribuição Previdenciária para Amortização do 
 Déficit Atuarial</v>
      </c>
      <c r="B3862" s="3" t="s">
        <v>1155</v>
      </c>
      <c r="C3862" s="4">
        <v>0</v>
      </c>
    </row>
    <row r="3863" spans="1:3" ht="25.5">
      <c r="A3863" t="str">
        <f t="shared" si="61"/>
        <v>4.2.1.1.1.04.00 - Contribuições para Custeio das Pensões Militares</v>
      </c>
      <c r="B3863" s="5" t="s">
        <v>1156</v>
      </c>
      <c r="C3863" s="6">
        <v>2343241403.5100002</v>
      </c>
    </row>
    <row r="3864" spans="1:3">
      <c r="A3864" t="str">
        <f t="shared" si="61"/>
        <v>4.2.1.1.1.97.00 - (-) Deduções</v>
      </c>
      <c r="B3864" s="3" t="s">
        <v>1157</v>
      </c>
      <c r="C3864" s="4">
        <v>0</v>
      </c>
    </row>
    <row r="3865" spans="1:3">
      <c r="A3865" t="str">
        <f t="shared" ref="A3865:A3928" si="62">TRIM(B3865)</f>
        <v>4.2.1.1.1.99.00 - Outras Contribuições Sociais - RPPS</v>
      </c>
      <c r="B3865" s="5" t="s">
        <v>1158</v>
      </c>
      <c r="C3865" s="6">
        <v>0</v>
      </c>
    </row>
    <row r="3866" spans="1:3">
      <c r="A3866" t="str">
        <f t="shared" si="62"/>
        <v>4.2.1.1.2.00.00 - Contribuições Sociais - RPPS - Intra OFSS</v>
      </c>
      <c r="B3866" s="3" t="s">
        <v>1160</v>
      </c>
      <c r="C3866" s="4">
        <v>16020324564.32</v>
      </c>
    </row>
    <row r="3867" spans="1:3" ht="25.5">
      <c r="A3867" t="str">
        <f t="shared" si="62"/>
        <v>4.2.1.1.3.00.00 - Contribuições Sociais - RPPS - Inter OFSS – União</v>
      </c>
      <c r="B3867" s="5" t="s">
        <v>1161</v>
      </c>
      <c r="C3867" s="6">
        <v>0</v>
      </c>
    </row>
    <row r="3868" spans="1:3" ht="25.5">
      <c r="A3868" t="str">
        <f t="shared" si="62"/>
        <v>4.2.1.1.4.00.00 - Contribuições Sociais - RPPS - Inter OFSS - Estado</v>
      </c>
      <c r="B3868" s="3" t="s">
        <v>1162</v>
      </c>
      <c r="C3868" s="4">
        <v>0</v>
      </c>
    </row>
    <row r="3869" spans="1:3" ht="25.5">
      <c r="A3869" t="str">
        <f t="shared" si="62"/>
        <v>4.2.1.1.5.00.00 - Contribuições Sociais - RPPS - Inter OFSS - 
 Município</v>
      </c>
      <c r="B3869" s="5" t="s">
        <v>1163</v>
      </c>
      <c r="C3869" s="6">
        <v>0</v>
      </c>
    </row>
    <row r="3870" spans="1:3">
      <c r="A3870" t="str">
        <f t="shared" si="62"/>
        <v>4.2.1.2.0.00.00 - Contribuições Sociais - RGPS</v>
      </c>
      <c r="B3870" s="3" t="s">
        <v>1164</v>
      </c>
      <c r="C3870" s="4">
        <v>284770948876.78009</v>
      </c>
    </row>
    <row r="3871" spans="1:3">
      <c r="A3871" t="str">
        <f t="shared" si="62"/>
        <v>4.2.1.2.1.00.00 - Contribuições Sociais - RGPS - Consolidação</v>
      </c>
      <c r="B3871" s="5" t="s">
        <v>1165</v>
      </c>
      <c r="C3871" s="6">
        <v>284770948876.78009</v>
      </c>
    </row>
    <row r="3872" spans="1:3">
      <c r="A3872" t="str">
        <f t="shared" si="62"/>
        <v>4.2.1.2.2.00.00 - Contribuições Sociais - RGPS - Intra OFSS</v>
      </c>
      <c r="B3872" s="3" t="s">
        <v>1166</v>
      </c>
      <c r="C3872" s="4">
        <v>0</v>
      </c>
    </row>
    <row r="3873" spans="1:3" ht="25.5">
      <c r="A3873" t="str">
        <f t="shared" si="62"/>
        <v>4.2.1.2.3.00.00 - Contribuições Sociais - RGPS - Inter OFSS - União</v>
      </c>
      <c r="B3873" s="5" t="s">
        <v>1167</v>
      </c>
      <c r="C3873" s="6">
        <v>0</v>
      </c>
    </row>
    <row r="3874" spans="1:3" ht="25.5">
      <c r="A3874" t="str">
        <f t="shared" si="62"/>
        <v>4.2.1.2.4.00.00 - Contribuições Sociais - RGPS - Inter OFSS - Estado</v>
      </c>
      <c r="B3874" s="3" t="s">
        <v>1168</v>
      </c>
      <c r="C3874" s="4">
        <v>0</v>
      </c>
    </row>
    <row r="3875" spans="1:3" ht="25.5">
      <c r="A3875" t="str">
        <f t="shared" si="62"/>
        <v>4.2.1.2.5.00.00 - Contribuições Sociais - RGPS - Inter OFSS - 
 Município</v>
      </c>
      <c r="B3875" s="5" t="s">
        <v>1169</v>
      </c>
      <c r="C3875" s="6">
        <v>0</v>
      </c>
    </row>
    <row r="3876" spans="1:3">
      <c r="A3876" t="str">
        <f t="shared" si="62"/>
        <v>4.2.1.3.0.00.00 - Contribuição sobre a Receita ou o Faturamento</v>
      </c>
      <c r="B3876" s="3" t="s">
        <v>1170</v>
      </c>
      <c r="C3876" s="4">
        <v>241741429749.29004</v>
      </c>
    </row>
    <row r="3877" spans="1:3" ht="38.25">
      <c r="A3877" t="str">
        <f t="shared" si="62"/>
        <v>4.2.1.3.1.00.00 - Contribuição sobre a Receita ou o Faturamento - 
 Consolidação</v>
      </c>
      <c r="B3877" s="5" t="s">
        <v>1171</v>
      </c>
      <c r="C3877" s="6">
        <v>241741429749.29004</v>
      </c>
    </row>
    <row r="3878" spans="1:3">
      <c r="A3878" t="str">
        <f t="shared" si="62"/>
        <v>4.2.1.4.0.00.00 - Contribuição sobre o Lucro</v>
      </c>
      <c r="B3878" s="3" t="s">
        <v>1172</v>
      </c>
      <c r="C3878" s="4">
        <v>63455761234.5</v>
      </c>
    </row>
    <row r="3879" spans="1:3">
      <c r="A3879" t="str">
        <f t="shared" si="62"/>
        <v>4.2.1.4.1.00.00 - Contribuição sobre o Lucro - Consolidação</v>
      </c>
      <c r="B3879" s="5" t="s">
        <v>1173</v>
      </c>
      <c r="C3879" s="6">
        <v>63455761234.5</v>
      </c>
    </row>
    <row r="3880" spans="1:3" ht="25.5">
      <c r="A3880" t="str">
        <f t="shared" si="62"/>
        <v>4.2.1.5.0.00.00 - Contribuição sobre Receita de Concurso de 
 Prognostico</v>
      </c>
      <c r="B3880" s="3" t="s">
        <v>1174</v>
      </c>
      <c r="C3880" s="4">
        <v>4759294923.4700003</v>
      </c>
    </row>
    <row r="3881" spans="1:3" ht="25.5">
      <c r="A3881" t="str">
        <f t="shared" si="62"/>
        <v>4.2.1.5.1.00.00 - Contribuição sobre Receita de Concurso de 
 Prognostico - Consolidação</v>
      </c>
      <c r="B3881" s="5" t="s">
        <v>1175</v>
      </c>
      <c r="C3881" s="6">
        <v>4759294923.4700003</v>
      </c>
    </row>
    <row r="3882" spans="1:3" ht="38.25">
      <c r="A3882" t="str">
        <f t="shared" si="62"/>
        <v>4.2.1.6.0.00.00 - Contribuição do Importador de Bens ou Serviços do 
 Exterior</v>
      </c>
      <c r="B3882" s="3" t="s">
        <v>1176</v>
      </c>
      <c r="C3882" s="4">
        <v>0</v>
      </c>
    </row>
    <row r="3883" spans="1:3" ht="38.25">
      <c r="A3883" t="str">
        <f t="shared" si="62"/>
        <v>4.2.1.6.1.00.00 - Contribuição do Importador de Bens ou Serviços do 
 Exterior - Consolidação</v>
      </c>
      <c r="B3883" s="5" t="s">
        <v>1177</v>
      </c>
      <c r="C3883" s="6">
        <v>0</v>
      </c>
    </row>
    <row r="3884" spans="1:3">
      <c r="A3884" t="str">
        <f t="shared" si="62"/>
        <v>4.2.1.9.0.00.00 - Outras Contribuições Sociais</v>
      </c>
      <c r="B3884" s="3" t="s">
        <v>1178</v>
      </c>
      <c r="C3884" s="4">
        <v>20985410761.549999</v>
      </c>
    </row>
    <row r="3885" spans="1:3">
      <c r="A3885" t="str">
        <f t="shared" si="62"/>
        <v>4.2.1.9.1.00.00 - Outras Contribuições Sociais - Consolidação</v>
      </c>
      <c r="B3885" s="5" t="s">
        <v>1179</v>
      </c>
      <c r="C3885" s="6">
        <v>20985410761.549999</v>
      </c>
    </row>
    <row r="3886" spans="1:3" ht="25.5">
      <c r="A3886" t="str">
        <f t="shared" si="62"/>
        <v>4.2.2.0.0.00.00 - Contribuições de Intervenção no Domínio Econômico</v>
      </c>
      <c r="B3886" s="3" t="s">
        <v>1180</v>
      </c>
      <c r="C3886" s="4">
        <v>400569974.44999993</v>
      </c>
    </row>
    <row r="3887" spans="1:3" ht="38.25">
      <c r="A3887" t="str">
        <f t="shared" si="62"/>
        <v>4.2.2.0.1.00.00 - Contribuições de Intervenção no Domínio Econômico - 
 Consolidação</v>
      </c>
      <c r="B3887" s="5" t="s">
        <v>1181</v>
      </c>
      <c r="C3887" s="6">
        <v>400569974.44999993</v>
      </c>
    </row>
    <row r="3888" spans="1:3">
      <c r="A3888" t="str">
        <f t="shared" si="62"/>
        <v>4.2.3.0.0.00.00 - Contribuição de Iluminação Pública</v>
      </c>
      <c r="B3888" s="3" t="s">
        <v>1182</v>
      </c>
      <c r="C3888" s="4">
        <v>0</v>
      </c>
    </row>
    <row r="3889" spans="1:3" ht="25.5">
      <c r="A3889" t="str">
        <f t="shared" si="62"/>
        <v>4.2.3.0.1.00.00 - Contribuição de Iluminação Pública - Consolidação</v>
      </c>
      <c r="B3889" s="5" t="s">
        <v>1183</v>
      </c>
      <c r="C3889" s="6">
        <v>0</v>
      </c>
    </row>
    <row r="3890" spans="1:3" ht="25.5">
      <c r="A3890" t="str">
        <f t="shared" si="62"/>
        <v>4.2.4.0.0.00.00 - Contribuições de Interesse das Categorias 
 Profissionais</v>
      </c>
      <c r="B3890" s="3" t="s">
        <v>1184</v>
      </c>
      <c r="C3890" s="4">
        <v>0</v>
      </c>
    </row>
    <row r="3891" spans="1:3" ht="25.5">
      <c r="A3891" t="str">
        <f t="shared" si="62"/>
        <v>4.2.4.0.1.00.00 - Contribuições de Interesse das Categorias 
 Profissionais - Consolidação</v>
      </c>
      <c r="B3891" s="5" t="s">
        <v>1185</v>
      </c>
      <c r="C3891" s="6">
        <v>0</v>
      </c>
    </row>
    <row r="3892" spans="1:3">
      <c r="A3892" t="str">
        <f t="shared" si="62"/>
        <v>4.3.0.0.0.00.00 - Exploração e Venda de Bens, Serviços e Direitos</v>
      </c>
      <c r="B3892" s="3" t="s">
        <v>1186</v>
      </c>
      <c r="C3892" s="4">
        <v>1954710128.8199999</v>
      </c>
    </row>
    <row r="3893" spans="1:3">
      <c r="A3893" t="str">
        <f t="shared" si="62"/>
        <v>4.3.1.0.0.00.00 - Venda de Mercadorias</v>
      </c>
      <c r="B3893" s="5" t="s">
        <v>1187</v>
      </c>
      <c r="C3893" s="6">
        <v>783613551.96000004</v>
      </c>
    </row>
    <row r="3894" spans="1:3">
      <c r="A3894" t="str">
        <f t="shared" si="62"/>
        <v>4.3.1.1.0.00.00 - Venda Bruta de Mercadorias</v>
      </c>
      <c r="B3894" s="3" t="s">
        <v>1188</v>
      </c>
      <c r="C3894" s="4">
        <v>999069655.92000008</v>
      </c>
    </row>
    <row r="3895" spans="1:3">
      <c r="A3895" t="str">
        <f t="shared" si="62"/>
        <v>4.3.1.1.1.00.00 - Venda Bruta de Mercadorias - Consolidação</v>
      </c>
      <c r="B3895" s="5" t="s">
        <v>1189</v>
      </c>
      <c r="C3895" s="6">
        <v>999069655.92000008</v>
      </c>
    </row>
    <row r="3896" spans="1:3">
      <c r="A3896" t="str">
        <f t="shared" si="62"/>
        <v>4.3.1.9.0.00.00 - (-) Deduções da Venda Bruta de Mercadorias</v>
      </c>
      <c r="B3896" s="3" t="s">
        <v>1190</v>
      </c>
      <c r="C3896" s="4">
        <v>215456103.96000001</v>
      </c>
    </row>
    <row r="3897" spans="1:3" ht="25.5">
      <c r="A3897" t="str">
        <f t="shared" si="62"/>
        <v>4.3.1.9.1.00.00 - (-) Deduções da Venda Bruta de Mercadorias - 
 Consolidação</v>
      </c>
      <c r="B3897" s="5" t="s">
        <v>1191</v>
      </c>
      <c r="C3897" s="6">
        <v>215456103.96000001</v>
      </c>
    </row>
    <row r="3898" spans="1:3">
      <c r="A3898" t="str">
        <f t="shared" si="62"/>
        <v>4.3.2.0.0.00.00 - Venda de Produtos</v>
      </c>
      <c r="B3898" s="3" t="s">
        <v>1192</v>
      </c>
      <c r="C3898" s="4">
        <v>114010197.88000001</v>
      </c>
    </row>
    <row r="3899" spans="1:3">
      <c r="A3899" t="str">
        <f t="shared" si="62"/>
        <v>4.3.2.1.0.00.00 - Venda Bruta de Produtos</v>
      </c>
      <c r="B3899" s="5" t="s">
        <v>1193</v>
      </c>
      <c r="C3899" s="6">
        <v>223011553.40000001</v>
      </c>
    </row>
    <row r="3900" spans="1:3">
      <c r="A3900" t="str">
        <f t="shared" si="62"/>
        <v>4.3.2.1.1.00.00 - Venda Bruta de Produtos - Consolidação</v>
      </c>
      <c r="B3900" s="3" t="s">
        <v>1194</v>
      </c>
      <c r="C3900" s="4">
        <v>223011553.40000001</v>
      </c>
    </row>
    <row r="3901" spans="1:3">
      <c r="A3901" t="str">
        <f t="shared" si="62"/>
        <v>4.3.2.9.0.00.00 - (-) Deduções de Venda Bruta de Produtos</v>
      </c>
      <c r="B3901" s="5" t="s">
        <v>1195</v>
      </c>
      <c r="C3901" s="6">
        <v>109001355.52</v>
      </c>
    </row>
    <row r="3902" spans="1:3" ht="25.5">
      <c r="A3902" t="str">
        <f t="shared" si="62"/>
        <v>4.3.2.9.1.00.00 - (-) Deduções da Venda Bruta de Produtos - 
 Consolidação</v>
      </c>
      <c r="B3902" s="3" t="s">
        <v>1196</v>
      </c>
      <c r="C3902" s="4">
        <v>109001355.52</v>
      </c>
    </row>
    <row r="3903" spans="1:3" ht="25.5">
      <c r="A3903" t="str">
        <f t="shared" si="62"/>
        <v>4.3.3.0.0.00.00 - Exploração de Bens e Direitos e Prestação de 
 Serviços</v>
      </c>
      <c r="B3903" s="5" t="s">
        <v>1197</v>
      </c>
      <c r="C3903" s="6">
        <v>1057086378.9799999</v>
      </c>
    </row>
    <row r="3904" spans="1:3" ht="25.5">
      <c r="A3904" t="str">
        <f t="shared" si="62"/>
        <v>4.3.3.1.0.00.00 - Valor Bruto de Exploração de Bens e Direitos e 
 Prestação de Serviços</v>
      </c>
      <c r="B3904" s="3" t="s">
        <v>1198</v>
      </c>
      <c r="C3904" s="4">
        <v>1101095011.8799999</v>
      </c>
    </row>
    <row r="3905" spans="1:3" ht="25.5">
      <c r="A3905" t="str">
        <f t="shared" si="62"/>
        <v>4.3.3.1.1.00.00 - Valor Bruto de Exploração de Bens, Direitos e 
 Prestação de Serviços - Consolidação</v>
      </c>
      <c r="B3905" s="5" t="s">
        <v>1199</v>
      </c>
      <c r="C3905" s="6">
        <v>1101095011.8799999</v>
      </c>
    </row>
    <row r="3906" spans="1:3" ht="38.25">
      <c r="A3906" t="str">
        <f t="shared" si="62"/>
        <v>4.3.3.9.0.00.00 - (-) Deduções do Valor Bruto de Exploração de Bens, 
 Direitos e Prestação de Serviços</v>
      </c>
      <c r="B3906" s="3" t="s">
        <v>1200</v>
      </c>
      <c r="C3906" s="4">
        <v>44008632.899999999</v>
      </c>
    </row>
    <row r="3907" spans="1:3" ht="38.25">
      <c r="A3907" t="str">
        <f t="shared" si="62"/>
        <v>4.3.3.9.1.00.00 - (-) Deduções do Valor Bruto de Exploração de Bens, 
 Direitos e Prestação de Serviços - Consolidação</v>
      </c>
      <c r="B3907" s="5" t="s">
        <v>1201</v>
      </c>
      <c r="C3907" s="6">
        <v>44008632.899999999</v>
      </c>
    </row>
    <row r="3908" spans="1:3">
      <c r="A3908" t="str">
        <f t="shared" si="62"/>
        <v>4.4.0.0.0.00.00 - Variações Patrimoniais Aumentativas Financeiras</v>
      </c>
      <c r="B3908" s="3" t="s">
        <v>1202</v>
      </c>
      <c r="C3908" s="4">
        <v>226905371117.44</v>
      </c>
    </row>
    <row r="3909" spans="1:3" ht="38.25">
      <c r="A3909" t="str">
        <f t="shared" si="62"/>
        <v>4.4.1.0.0.00.00 - Juros e Encargos de Empréstimos e Financiamentos 
 Concedidos</v>
      </c>
      <c r="B3909" s="5" t="s">
        <v>1203</v>
      </c>
      <c r="C3909" s="6">
        <v>27081130915.459999</v>
      </c>
    </row>
    <row r="3910" spans="1:3" ht="25.5">
      <c r="A3910" t="str">
        <f t="shared" si="62"/>
        <v>4.4.1.1.0.00.00 - Juros e Encargos de Empréstimos Internos Concedidos</v>
      </c>
      <c r="B3910" s="3" t="s">
        <v>1204</v>
      </c>
      <c r="C3910" s="4">
        <v>27081130915.459999</v>
      </c>
    </row>
    <row r="3911" spans="1:3" ht="25.5">
      <c r="A3911" t="str">
        <f t="shared" si="62"/>
        <v>4.4.1.1.1.00.00 - Juros e Encargos de Empréstimos Internos 
 Concedidos - Consolidação</v>
      </c>
      <c r="B3911" s="5" t="s">
        <v>1205</v>
      </c>
      <c r="C3911" s="6">
        <v>27081130915.459999</v>
      </c>
    </row>
    <row r="3912" spans="1:3" ht="25.5">
      <c r="A3912" t="str">
        <f t="shared" si="62"/>
        <v>4.4.1.1.3.00.00 - Juros e Encargos de Empréstimos Internos 
 Concedidos - Inter OFSS - União</v>
      </c>
      <c r="B3912" s="3" t="s">
        <v>1206</v>
      </c>
      <c r="C3912" s="4">
        <v>0</v>
      </c>
    </row>
    <row r="3913" spans="1:3" ht="25.5">
      <c r="A3913" t="str">
        <f t="shared" si="62"/>
        <v>4.4.1.1.4.00.00 - Juros e Encargos de Empréstimos Internos 
 Concedidos- Inter OFSS - Estado</v>
      </c>
      <c r="B3913" s="5" t="s">
        <v>1207</v>
      </c>
      <c r="C3913" s="6">
        <v>0</v>
      </c>
    </row>
    <row r="3914" spans="1:3" ht="25.5">
      <c r="A3914" t="str">
        <f t="shared" si="62"/>
        <v>4.4.1.1.5.00.00 - Juros e Encargos de Empréstimos Internos 
 Concedidos - Inter OFSS - Município</v>
      </c>
      <c r="B3914" s="3" t="s">
        <v>1208</v>
      </c>
      <c r="C3914" s="4">
        <v>0</v>
      </c>
    </row>
    <row r="3915" spans="1:3" ht="25.5">
      <c r="A3915" t="str">
        <f t="shared" si="62"/>
        <v>4.4.1.2.0.00.00 - Juros e Encargos de Empréstimos Externos Concedidos</v>
      </c>
      <c r="B3915" s="5" t="s">
        <v>1209</v>
      </c>
      <c r="C3915" s="6">
        <v>0</v>
      </c>
    </row>
    <row r="3916" spans="1:3" ht="25.5">
      <c r="A3916" t="str">
        <f t="shared" si="62"/>
        <v>4.4.1.2.1.00.00 - Juros e Encargos de Empréstimos Externos 
 Concedidos - Consolidação</v>
      </c>
      <c r="B3916" s="3" t="s">
        <v>1210</v>
      </c>
      <c r="C3916" s="4">
        <v>0</v>
      </c>
    </row>
    <row r="3917" spans="1:3" ht="25.5">
      <c r="A3917" t="str">
        <f t="shared" si="62"/>
        <v>4.4.1.3.0.00.00 - Juros e Encargos de Financiamentos Internos 
 Concedidos</v>
      </c>
      <c r="B3917" s="5" t="s">
        <v>1211</v>
      </c>
      <c r="C3917" s="6">
        <v>0</v>
      </c>
    </row>
    <row r="3918" spans="1:3" ht="25.5">
      <c r="A3918" t="str">
        <f t="shared" si="62"/>
        <v>4.4.1.3.1.00.00 - Juros e Encargos de Financiamentos Internos 
 Concedidos - Consolidação</v>
      </c>
      <c r="B3918" s="3" t="s">
        <v>1212</v>
      </c>
      <c r="C3918" s="4">
        <v>0</v>
      </c>
    </row>
    <row r="3919" spans="1:3" ht="25.5">
      <c r="A3919" t="str">
        <f t="shared" si="62"/>
        <v>4.4.1.3.3.00.00 - Juros e Encargos de Financiamentos Internos 
 Concedidos - Inter OFSS - União</v>
      </c>
      <c r="B3919" s="5" t="s">
        <v>1213</v>
      </c>
      <c r="C3919" s="6">
        <v>0</v>
      </c>
    </row>
    <row r="3920" spans="1:3" ht="25.5">
      <c r="A3920" t="str">
        <f t="shared" si="62"/>
        <v>4.4.1.3.4.00.00 - Juros e Encargos de Financiamentos Internos 
 Concedidos - Inter OFSS - Estado</v>
      </c>
      <c r="B3920" s="3" t="s">
        <v>1214</v>
      </c>
      <c r="C3920" s="4">
        <v>0</v>
      </c>
    </row>
    <row r="3921" spans="1:3" ht="25.5">
      <c r="A3921" t="str">
        <f t="shared" si="62"/>
        <v>4.4.1.3.5.00.00 - Juros e Encargos de Financiamentos Internos 
 Concedidos - Inter OFSS - Município</v>
      </c>
      <c r="B3921" s="5" t="s">
        <v>1215</v>
      </c>
      <c r="C3921" s="6">
        <v>0</v>
      </c>
    </row>
    <row r="3922" spans="1:3" ht="25.5">
      <c r="A3922" t="str">
        <f t="shared" si="62"/>
        <v>4.4.1.4.0.00.00 - Juros e Encargos de Financiamentos Externos 
 Concedidos</v>
      </c>
      <c r="B3922" s="3" t="s">
        <v>1216</v>
      </c>
      <c r="C3922" s="4">
        <v>0</v>
      </c>
    </row>
    <row r="3923" spans="1:3" ht="38.25">
      <c r="A3923" t="str">
        <f t="shared" si="62"/>
        <v>4.4.1.4.1.00.00 - Juros e Encargos de Financiamentos Externos 
 Concedidos - Consolidação</v>
      </c>
      <c r="B3923" s="5" t="s">
        <v>1217</v>
      </c>
      <c r="C3923" s="6">
        <v>0</v>
      </c>
    </row>
    <row r="3924" spans="1:3">
      <c r="A3924" t="str">
        <f t="shared" si="62"/>
        <v>4.4.2.0.0.00.00 - Juros e Encargos de Mora</v>
      </c>
      <c r="B3924" s="3" t="s">
        <v>1218</v>
      </c>
      <c r="C3924" s="4">
        <v>4506811459.6400013</v>
      </c>
    </row>
    <row r="3925" spans="1:3" ht="25.5">
      <c r="A3925" t="str">
        <f t="shared" si="62"/>
        <v>4.4.2.1.0.00.00 - Juros e Encargos de Mora sobre Empréstimos e 
 Financiamentos Internos Concedidos</v>
      </c>
      <c r="B3925" s="5" t="s">
        <v>1219</v>
      </c>
      <c r="C3925" s="6">
        <v>0</v>
      </c>
    </row>
    <row r="3926" spans="1:3" ht="38.25">
      <c r="A3926" t="str">
        <f t="shared" si="62"/>
        <v>4.4.2.1.1.00.00 - Juros e Encargos de Mora sobre Empréstimos e 
 Financiamentos Internos Concedidos - Consolidação</v>
      </c>
      <c r="B3926" s="3" t="s">
        <v>1220</v>
      </c>
      <c r="C3926" s="4">
        <v>0</v>
      </c>
    </row>
    <row r="3927" spans="1:3" ht="38.25">
      <c r="A3927" t="str">
        <f t="shared" si="62"/>
        <v>4.4.2.1.3.00.00 - Juros e Encargos de Mora sobre Empréstimos e 
 Financiamentos Internos Concedidos - Inter OFSS - União</v>
      </c>
      <c r="B3927" s="5" t="s">
        <v>1221</v>
      </c>
      <c r="C3927" s="6">
        <v>0</v>
      </c>
    </row>
    <row r="3928" spans="1:3" ht="38.25">
      <c r="A3928" t="str">
        <f t="shared" si="62"/>
        <v>4.4.2.1.4.00.00 - Juros e Encargos de Mora sobre Empréstimos e 
 Financiamentos Internos Concedidos - Inter OFSS - Estado</v>
      </c>
      <c r="B3928" s="3" t="s">
        <v>1222</v>
      </c>
      <c r="C3928" s="4">
        <v>0</v>
      </c>
    </row>
    <row r="3929" spans="1:3" ht="38.25">
      <c r="A3929" t="str">
        <f t="shared" ref="A3929:A3992" si="63">TRIM(B3929)</f>
        <v>4.4.2.1.5.00.00 - Juros e Encargos de Mora sobre Empréstimos e 
 Financiamentos Internos Concedidos - Inter OFSS - Município</v>
      </c>
      <c r="B3929" s="5" t="s">
        <v>1223</v>
      </c>
      <c r="C3929" s="6">
        <v>0</v>
      </c>
    </row>
    <row r="3930" spans="1:3" ht="25.5">
      <c r="A3930" t="str">
        <f t="shared" si="63"/>
        <v>4.4.2.2.0.00.00 - Juros e Encargos de Mora sobre Empréstimos e 
 Financiamentos Externos Concedidos</v>
      </c>
      <c r="B3930" s="3" t="s">
        <v>1224</v>
      </c>
      <c r="C3930" s="4">
        <v>0</v>
      </c>
    </row>
    <row r="3931" spans="1:3" ht="38.25">
      <c r="A3931" t="str">
        <f t="shared" si="63"/>
        <v>4.4.2.2.1.00.00 - Juros e Encargos de Mora sobre Empréstimos e 
 Financiamentos Externos Concedidos - Consolidação</v>
      </c>
      <c r="B3931" s="5" t="s">
        <v>1225</v>
      </c>
      <c r="C3931" s="6">
        <v>0</v>
      </c>
    </row>
    <row r="3932" spans="1:3" ht="38.25">
      <c r="A3932" t="str">
        <f t="shared" si="63"/>
        <v>4.4.2.3.0.00.00 - Juros e Encargos de Mora sobre Fornecimentos de 
 Bens e Serviços</v>
      </c>
      <c r="B3932" s="3" t="s">
        <v>1226</v>
      </c>
      <c r="C3932" s="4">
        <v>21614392.469999999</v>
      </c>
    </row>
    <row r="3933" spans="1:3" ht="38.25">
      <c r="A3933" t="str">
        <f t="shared" si="63"/>
        <v>4.4.2.3.1.00.00 - Juros e Encargos de Mora sobre Fornecimentos de 
 Bens e Serviços - Consolidação</v>
      </c>
      <c r="B3933" s="5" t="s">
        <v>1227</v>
      </c>
      <c r="C3933" s="6">
        <v>21614392.469999999</v>
      </c>
    </row>
    <row r="3934" spans="1:3" ht="25.5">
      <c r="A3934" t="str">
        <f t="shared" si="63"/>
        <v>4.4.2.4.0.00.00 - Juros e Encargos de Mora sobre Créditos Tributários</v>
      </c>
      <c r="B3934" s="3" t="s">
        <v>1228</v>
      </c>
      <c r="C3934" s="4">
        <v>4483245207.0800009</v>
      </c>
    </row>
    <row r="3935" spans="1:3" ht="25.5">
      <c r="A3935" t="str">
        <f t="shared" si="63"/>
        <v>4.4.2.4.1.00.00 - Juros e Encargos de Mora sobre Créditos 
 Tributários - Consolidação</v>
      </c>
      <c r="B3935" s="5" t="s">
        <v>1229</v>
      </c>
      <c r="C3935" s="6">
        <v>4483245207.0800009</v>
      </c>
    </row>
    <row r="3936" spans="1:3">
      <c r="A3936" t="str">
        <f t="shared" si="63"/>
        <v>4.4.2.9.0.00.00 - Outros Juros e Encargos de Mora</v>
      </c>
      <c r="B3936" s="3" t="s">
        <v>1230</v>
      </c>
      <c r="C3936" s="4">
        <v>1951860.0899999999</v>
      </c>
    </row>
    <row r="3937" spans="1:3" ht="25.5">
      <c r="A3937" t="str">
        <f t="shared" si="63"/>
        <v>4.4.2.9.1.00.00 - Outros Juros e Encargos de Mora - Consolidação</v>
      </c>
      <c r="B3937" s="5" t="s">
        <v>1231</v>
      </c>
      <c r="C3937" s="6">
        <v>1951860.0899999999</v>
      </c>
    </row>
    <row r="3938" spans="1:3">
      <c r="A3938" t="str">
        <f t="shared" si="63"/>
        <v>4.4.3.0.0.00.00 - Variações Monetárias e Cambiais</v>
      </c>
      <c r="B3938" s="3" t="s">
        <v>1232</v>
      </c>
      <c r="C3938" s="4">
        <v>121386262270.19</v>
      </c>
    </row>
    <row r="3939" spans="1:3" ht="38.25">
      <c r="A3939" t="str">
        <f t="shared" si="63"/>
        <v>4.4.3.1.0.00.00 - Variações Monetárias e Cambiais de Empréstimos 
 Internos Concedidos</v>
      </c>
      <c r="B3939" s="5" t="s">
        <v>1233</v>
      </c>
      <c r="C3939" s="6">
        <v>0</v>
      </c>
    </row>
    <row r="3940" spans="1:3" ht="38.25">
      <c r="A3940" t="str">
        <f t="shared" si="63"/>
        <v>4.4.3.1.1.00.00 - Variações Monetárias e Cambiais de Empréstimos 
 Internos Concedidos - Consolidação</v>
      </c>
      <c r="B3940" s="3" t="s">
        <v>1234</v>
      </c>
      <c r="C3940" s="4">
        <v>0</v>
      </c>
    </row>
    <row r="3941" spans="1:3" ht="38.25">
      <c r="A3941" t="str">
        <f t="shared" si="63"/>
        <v>4.4.3.1.3.00.00 - Variações Monetárias e Cambiais de Empréstimos 
 Internos Concedidos - Inter OFSS - União</v>
      </c>
      <c r="B3941" s="5" t="s">
        <v>1235</v>
      </c>
      <c r="C3941" s="6">
        <v>0</v>
      </c>
    </row>
    <row r="3942" spans="1:3" ht="38.25">
      <c r="A3942" t="str">
        <f t="shared" si="63"/>
        <v>4.4.3.1.4.00.00 - Variações Monetárias e Cambiais de Empréstimos 
 Internos Concedidos - Inter OFSS - Estado</v>
      </c>
      <c r="B3942" s="3" t="s">
        <v>1236</v>
      </c>
      <c r="C3942" s="4">
        <v>0</v>
      </c>
    </row>
    <row r="3943" spans="1:3" ht="38.25">
      <c r="A3943" t="str">
        <f t="shared" si="63"/>
        <v>4.4.3.1.5.00.00 - Variações Monetárias e Cambiais de Empréstimos 
 Internos Concedidos - Inter OFSS - Município</v>
      </c>
      <c r="B3943" s="5" t="s">
        <v>1237</v>
      </c>
      <c r="C3943" s="6">
        <v>0</v>
      </c>
    </row>
    <row r="3944" spans="1:3" ht="38.25">
      <c r="A3944" t="str">
        <f t="shared" si="63"/>
        <v>4.4.3.2.0.00.00 - Variações Monetárias e Cambiais de Empréstimos 
 Externos Concedidos</v>
      </c>
      <c r="B3944" s="3" t="s">
        <v>1238</v>
      </c>
      <c r="C3944" s="4">
        <v>0</v>
      </c>
    </row>
    <row r="3945" spans="1:3" ht="38.25">
      <c r="A3945" t="str">
        <f t="shared" si="63"/>
        <v>4.4.3.2.1.00.00 - Variações Monetárias e Cambiais de Empréstimos 
 Externos Concedidos - Consolidação</v>
      </c>
      <c r="B3945" s="5" t="s">
        <v>1239</v>
      </c>
      <c r="C3945" s="6">
        <v>0</v>
      </c>
    </row>
    <row r="3946" spans="1:3" ht="38.25">
      <c r="A3946" t="str">
        <f t="shared" si="63"/>
        <v>4.4.3.3.0.00.00 - Variações Monetárias e Cambiais de Financiamentos 
 Internos Concedidos</v>
      </c>
      <c r="B3946" s="3" t="s">
        <v>1240</v>
      </c>
      <c r="C3946" s="4">
        <v>0</v>
      </c>
    </row>
    <row r="3947" spans="1:3" ht="38.25">
      <c r="A3947" t="str">
        <f t="shared" si="63"/>
        <v>4.4.3.3.1.00.00 - Variações Monetárias e Cambiais de Financiamentos 
 Internos Concedidos - Consolidação</v>
      </c>
      <c r="B3947" s="5" t="s">
        <v>1241</v>
      </c>
      <c r="C3947" s="6">
        <v>0</v>
      </c>
    </row>
    <row r="3948" spans="1:3" ht="38.25">
      <c r="A3948" t="str">
        <f t="shared" si="63"/>
        <v>4.4.3.3.3.00.00 - Variações Monetárias e Cambiais de Financiamentos 
 Internos Concedidos - Inter OFSS - União</v>
      </c>
      <c r="B3948" s="3" t="s">
        <v>1242</v>
      </c>
      <c r="C3948" s="4">
        <v>0</v>
      </c>
    </row>
    <row r="3949" spans="1:3" ht="38.25">
      <c r="A3949" t="str">
        <f t="shared" si="63"/>
        <v>4.4.3.3.4.00.00 - Variações Monetárias e Cambiais de Financiamentos 
 Internos Concedidos - Inter OFSS - Estado</v>
      </c>
      <c r="B3949" s="5" t="s">
        <v>1243</v>
      </c>
      <c r="C3949" s="6">
        <v>0</v>
      </c>
    </row>
    <row r="3950" spans="1:3" ht="38.25">
      <c r="A3950" t="str">
        <f t="shared" si="63"/>
        <v>4.4.3.3.5.00.00 - Variações Monetárias e Cambiais de Financiamentos 
 Internos Concedidos - Inter OFSS - Município</v>
      </c>
      <c r="B3950" s="3" t="s">
        <v>1244</v>
      </c>
      <c r="C3950" s="4">
        <v>0</v>
      </c>
    </row>
    <row r="3951" spans="1:3" ht="38.25">
      <c r="A3951" t="str">
        <f t="shared" si="63"/>
        <v>4.4.3.4.0.00.00 - Variações Monetárias e Cambiais de Financiamentos 
 Externos Concedidos</v>
      </c>
      <c r="B3951" s="5" t="s">
        <v>1245</v>
      </c>
      <c r="C3951" s="6">
        <v>0</v>
      </c>
    </row>
    <row r="3952" spans="1:3" ht="38.25">
      <c r="A3952" t="str">
        <f t="shared" si="63"/>
        <v>4.4.3.4.1.00.00 - Variações Monetárias e Cambiais de Financiamentos 
 Externos Concedidos - Consolidação</v>
      </c>
      <c r="B3952" s="3" t="s">
        <v>1246</v>
      </c>
      <c r="C3952" s="4">
        <v>0</v>
      </c>
    </row>
    <row r="3953" spans="1:3">
      <c r="A3953" t="str">
        <f t="shared" si="63"/>
        <v>4.4.3.9.0.00.00 - Outras Variações Monetárias e Cambiais</v>
      </c>
      <c r="B3953" s="5" t="s">
        <v>1247</v>
      </c>
      <c r="C3953" s="6">
        <v>121386262270.19</v>
      </c>
    </row>
    <row r="3954" spans="1:3" ht="25.5">
      <c r="A3954" t="str">
        <f t="shared" si="63"/>
        <v>4.4.3.9.1.00.00 - Outras Variações Monetárias e Cambiais - 
 Consolidação</v>
      </c>
      <c r="B3954" s="3" t="s">
        <v>1248</v>
      </c>
      <c r="C3954" s="4">
        <v>121386262270.19</v>
      </c>
    </row>
    <row r="3955" spans="1:3" ht="38.25">
      <c r="A3955" t="str">
        <f t="shared" si="63"/>
        <v>4.4.3.9.3.00.00 - Outras Variações Monetárias e Cambiais - Inter 
 OFSS - União</v>
      </c>
      <c r="B3955" s="5" t="s">
        <v>1249</v>
      </c>
      <c r="C3955" s="6">
        <v>0</v>
      </c>
    </row>
    <row r="3956" spans="1:3" ht="38.25">
      <c r="A3956" t="str">
        <f t="shared" si="63"/>
        <v>4.4.3.9.4.00.00 - Outras Variações Monetárias e Cambiais - Inter 
 OFSS - Estado</v>
      </c>
      <c r="B3956" s="3" t="s">
        <v>1250</v>
      </c>
      <c r="C3956" s="4">
        <v>0</v>
      </c>
    </row>
    <row r="3957" spans="1:3" ht="38.25">
      <c r="A3957" t="str">
        <f t="shared" si="63"/>
        <v>4.4.3.9.5.00.00 - Outras Variações Monetárias e Cambiais - Inter 
 OFSS - Município</v>
      </c>
      <c r="B3957" s="5" t="s">
        <v>1251</v>
      </c>
      <c r="C3957" s="6">
        <v>0</v>
      </c>
    </row>
    <row r="3958" spans="1:3">
      <c r="A3958" t="str">
        <f t="shared" si="63"/>
        <v>4.4.4.0.0.00.00 - Descontos Financeiros Obtidos</v>
      </c>
      <c r="B3958" s="3" t="s">
        <v>1252</v>
      </c>
      <c r="C3958" s="4">
        <v>0</v>
      </c>
    </row>
    <row r="3959" spans="1:3">
      <c r="A3959" t="str">
        <f t="shared" si="63"/>
        <v>4.4.4.0.1.00.00 - Descontos Financeiros Obtidos - Consolidação</v>
      </c>
      <c r="B3959" s="5" t="s">
        <v>1253</v>
      </c>
      <c r="C3959" s="6">
        <v>0</v>
      </c>
    </row>
    <row r="3960" spans="1:3" ht="38.25">
      <c r="A3960" t="str">
        <f t="shared" si="63"/>
        <v>4.4.5.0.0.00.00 - Remuneração de Depósitos Bancários e Aplicações 
 Financeiras</v>
      </c>
      <c r="B3960" s="3" t="s">
        <v>1254</v>
      </c>
      <c r="C3960" s="4">
        <v>66442508862.889999</v>
      </c>
    </row>
    <row r="3961" spans="1:3">
      <c r="A3961" t="str">
        <f t="shared" si="63"/>
        <v>4.4.5.1.0.00.00 - Remuneração de Depósitos Bancários</v>
      </c>
      <c r="B3961" s="5" t="s">
        <v>1255</v>
      </c>
      <c r="C3961" s="6">
        <v>65639489676.300003</v>
      </c>
    </row>
    <row r="3962" spans="1:3" ht="25.5">
      <c r="A3962" t="str">
        <f t="shared" si="63"/>
        <v>4.4.5.1.1.00.00 - Remuneração de Depósitos Bancários - Consolidação</v>
      </c>
      <c r="B3962" s="3" t="s">
        <v>1256</v>
      </c>
      <c r="C3962" s="4">
        <v>65639489676.300003</v>
      </c>
    </row>
    <row r="3963" spans="1:3">
      <c r="A3963" t="str">
        <f t="shared" si="63"/>
        <v>4.4.5.2.0.00.00 - Remuneração de Aplicações Financeiras</v>
      </c>
      <c r="B3963" s="5" t="s">
        <v>1257</v>
      </c>
      <c r="C3963" s="6">
        <v>803019186.59000003</v>
      </c>
    </row>
    <row r="3964" spans="1:3" ht="25.5">
      <c r="A3964" t="str">
        <f t="shared" si="63"/>
        <v>4.4.5.2.1.00.00 - Remuneração de Aplicações Financeiras - 
 Consolidação</v>
      </c>
      <c r="B3964" s="3" t="s">
        <v>1258</v>
      </c>
      <c r="C3964" s="4">
        <v>803019186.59000003</v>
      </c>
    </row>
    <row r="3965" spans="1:3" ht="25.5">
      <c r="A3965" t="str">
        <f t="shared" si="63"/>
        <v>4.4.9.0.0.00.00 - Outras Variações Patrimoniais Aumentativas – 
 Financeiras</v>
      </c>
      <c r="B3965" s="5" t="s">
        <v>1259</v>
      </c>
      <c r="C3965" s="6">
        <v>7488657609.2600002</v>
      </c>
    </row>
    <row r="3966" spans="1:3" ht="25.5">
      <c r="A3966" t="str">
        <f t="shared" si="63"/>
        <v>4.4.9.0.1.00.00 - Outras Variações Patrimoniais Aumentativas – 
 Financeiras - Consolidação</v>
      </c>
      <c r="B3966" s="3" t="s">
        <v>1260</v>
      </c>
      <c r="C3966" s="4">
        <v>7488657609.2600002</v>
      </c>
    </row>
    <row r="3967" spans="1:3">
      <c r="A3967" t="str">
        <f t="shared" si="63"/>
        <v>4.5.0.0.0.00.00 - Transferências e Delegações Recebidas</v>
      </c>
      <c r="B3967" s="5" t="s">
        <v>1261</v>
      </c>
      <c r="C3967" s="6">
        <v>9310502048028.9512</v>
      </c>
    </row>
    <row r="3968" spans="1:3">
      <c r="A3968" t="str">
        <f t="shared" si="63"/>
        <v>4.5.1.0.0.00.00 - Transferências Intragovernamentais</v>
      </c>
      <c r="B3968" s="3" t="s">
        <v>1262</v>
      </c>
      <c r="C3968" s="4">
        <v>9309705281463.5605</v>
      </c>
    </row>
    <row r="3969" spans="1:3" ht="25.5">
      <c r="A3969" t="str">
        <f t="shared" si="63"/>
        <v>4.5.1.1.0.00.00 - Transferências Recebidas para a Execução 
 Orçamentária</v>
      </c>
      <c r="B3969" s="5" t="s">
        <v>1263</v>
      </c>
      <c r="C3969" s="6">
        <v>4810437694879.8203</v>
      </c>
    </row>
    <row r="3970" spans="1:3" ht="25.5">
      <c r="A3970" t="str">
        <f t="shared" si="63"/>
        <v>4.5.1.1.2.00.00 - Transferências Recebidas para a Execução 
 Orçamentária - Intra OFSS</v>
      </c>
      <c r="B3970" s="3" t="s">
        <v>1264</v>
      </c>
      <c r="C3970" s="4">
        <v>4810437694879.8203</v>
      </c>
    </row>
    <row r="3971" spans="1:3" ht="38.25">
      <c r="A3971" t="str">
        <f t="shared" si="63"/>
        <v>4.5.1.2.0.00.00 - Transferências Recebidas Independentes de Execução 
 Orçamentária</v>
      </c>
      <c r="B3971" s="5" t="s">
        <v>1265</v>
      </c>
      <c r="C3971" s="6">
        <v>4481215586482.9102</v>
      </c>
    </row>
    <row r="3972" spans="1:3" ht="38.25">
      <c r="A3972" t="str">
        <f t="shared" si="63"/>
        <v>4.5.1.2.2.00.00 - Transferências Recebidas Independentes de Execução 
 Orçamentária - Intra OFSS</v>
      </c>
      <c r="B3972" s="3" t="s">
        <v>1266</v>
      </c>
      <c r="C3972" s="4">
        <v>4481215586482.9102</v>
      </c>
    </row>
    <row r="3973" spans="1:3" ht="38.25">
      <c r="A3973" t="str">
        <f t="shared" si="63"/>
        <v>4.5.1.3.0.00.00 - Transferencias Recebidas para Aportes de Recursos 
 para o RPPS</v>
      </c>
      <c r="B3973" s="5" t="s">
        <v>1267</v>
      </c>
      <c r="C3973" s="6">
        <v>0</v>
      </c>
    </row>
    <row r="3974" spans="1:3" ht="38.25">
      <c r="A3974" t="str">
        <f t="shared" si="63"/>
        <v>4.5.1.3.2.00.00 - Transferencias Recebidas para Aportes de Recursos 
 para o RPPS – Intra OFSS</v>
      </c>
      <c r="B3974" s="3" t="s">
        <v>1268</v>
      </c>
      <c r="C3974" s="4">
        <v>0</v>
      </c>
    </row>
    <row r="3975" spans="1:3" ht="38.25">
      <c r="A3975" t="str">
        <f t="shared" si="63"/>
        <v>4.5.1.4.0.00.00 - Transferências Recebidas para Aportes de Recursos 
 para o RGPS</v>
      </c>
      <c r="B3975" s="5" t="s">
        <v>1269</v>
      </c>
      <c r="C3975" s="6">
        <v>18052000100.830002</v>
      </c>
    </row>
    <row r="3976" spans="1:3" ht="38.25">
      <c r="A3976" t="str">
        <f t="shared" si="63"/>
        <v>4.5.1.4.2.00.00 - Transferências Recebidas para Aportes de Recursos 
 para o RGPS – Intra OFSS</v>
      </c>
      <c r="B3976" s="3" t="s">
        <v>1270</v>
      </c>
      <c r="C3976" s="4">
        <v>18052000100.830002</v>
      </c>
    </row>
    <row r="3977" spans="1:3">
      <c r="A3977" t="str">
        <f t="shared" si="63"/>
        <v>4.5.2.0.0.00.00 - Transferências Inter Governamentais</v>
      </c>
      <c r="B3977" s="5" t="s">
        <v>1271</v>
      </c>
      <c r="C3977" s="6">
        <v>425056303.38000005</v>
      </c>
    </row>
    <row r="3978" spans="1:3" ht="25.5">
      <c r="A3978" t="str">
        <f t="shared" si="63"/>
        <v>4.5.2.1.0.00.00 - Transferências Constitucionais e Legais de Receitas</v>
      </c>
      <c r="B3978" s="3" t="s">
        <v>1272</v>
      </c>
      <c r="C3978" s="4">
        <v>70505886.930000007</v>
      </c>
    </row>
    <row r="3979" spans="1:3" ht="25.5">
      <c r="A3979" t="str">
        <f t="shared" si="63"/>
        <v>4.5.2.1.1.00.00 - Transferências Constitucionais e Legais de 
 Receitas- Consolidação</v>
      </c>
      <c r="B3979" s="5" t="s">
        <v>1273</v>
      </c>
      <c r="C3979" s="6">
        <v>0</v>
      </c>
    </row>
    <row r="3980" spans="1:3" ht="25.5">
      <c r="A3980" t="str">
        <f t="shared" si="63"/>
        <v>4.5.2.1.3.00.00 - Transferências Constitucionais e Legais de 
 Receitas - Inter OFSS – União</v>
      </c>
      <c r="B3980" s="3" t="s">
        <v>1274</v>
      </c>
      <c r="C3980" s="4">
        <v>0</v>
      </c>
    </row>
    <row r="3981" spans="1:3" ht="25.5">
      <c r="A3981" t="str">
        <f t="shared" si="63"/>
        <v>4.5.2.1.4.00.00 - Transferências Constitucionais e Legais de 
 Receitas - Inter OFSS - Estado</v>
      </c>
      <c r="B3981" s="5" t="s">
        <v>1275</v>
      </c>
      <c r="C3981" s="6">
        <v>70505886.930000007</v>
      </c>
    </row>
    <row r="3982" spans="1:3">
      <c r="A3982" t="str">
        <f t="shared" si="63"/>
        <v>4.5.2.2.0.00.00 - Transferências do FUNDEB</v>
      </c>
      <c r="B3982" s="3" t="s">
        <v>1276</v>
      </c>
      <c r="C3982" s="4">
        <v>0</v>
      </c>
    </row>
    <row r="3983" spans="1:3" ht="25.5">
      <c r="A3983" t="str">
        <f t="shared" si="63"/>
        <v>4.5.2.2.3.00.00 - Transferências do FUNDEB - Inter OFSS - União</v>
      </c>
      <c r="B3983" s="5" t="s">
        <v>1277</v>
      </c>
      <c r="C3983" s="6">
        <v>0</v>
      </c>
    </row>
    <row r="3984" spans="1:3" ht="25.5">
      <c r="A3984" t="str">
        <f t="shared" si="63"/>
        <v>4.5.2.2.4.00.00 - Transferências do FUNDEB - Inter OFSS - Estado</v>
      </c>
      <c r="B3984" s="3" t="s">
        <v>1278</v>
      </c>
      <c r="C3984" s="4">
        <v>0</v>
      </c>
    </row>
    <row r="3985" spans="1:3">
      <c r="A3985" t="str">
        <f t="shared" si="63"/>
        <v>4.5.2.3.0.00.00 - Transferências Voluntárias</v>
      </c>
      <c r="B3985" s="5" t="s">
        <v>1279</v>
      </c>
      <c r="C3985" s="6">
        <v>354550416.45000005</v>
      </c>
    </row>
    <row r="3986" spans="1:3">
      <c r="A3986" t="str">
        <f t="shared" si="63"/>
        <v>4.5.2.3.1.00.00 - Transferências Voluntárias - Consolidação</v>
      </c>
      <c r="B3986" s="3" t="s">
        <v>1280</v>
      </c>
      <c r="C3986" s="4">
        <v>293106550.61000001</v>
      </c>
    </row>
    <row r="3987" spans="1:3" ht="25.5">
      <c r="A3987" t="str">
        <f t="shared" si="63"/>
        <v>4.5.2.3.3.00.00 - Transferências Voluntárias – Inter OFSS - União</v>
      </c>
      <c r="B3987" s="5" t="s">
        <v>1281</v>
      </c>
      <c r="C3987" s="6">
        <v>0</v>
      </c>
    </row>
    <row r="3988" spans="1:3" ht="25.5">
      <c r="A3988" t="str">
        <f t="shared" si="63"/>
        <v>4.5.2.3.4.00.00 - Transferências Voluntárias – Inter OFSS - Estado</v>
      </c>
      <c r="B3988" s="3" t="s">
        <v>1282</v>
      </c>
      <c r="C3988" s="4">
        <v>0</v>
      </c>
    </row>
    <row r="3989" spans="1:3" ht="25.5">
      <c r="A3989" t="str">
        <f t="shared" si="63"/>
        <v>4.5.2.3.5.00.00 - Transferências Voluntárias - Inter OFSS - 
 Município</v>
      </c>
      <c r="B3989" s="5" t="s">
        <v>1283</v>
      </c>
      <c r="C3989" s="6">
        <v>61443865.840000004</v>
      </c>
    </row>
    <row r="3990" spans="1:3">
      <c r="A3990" t="str">
        <f t="shared" si="63"/>
        <v>4.5.2.4.0.00.00 - Outras Transferências</v>
      </c>
      <c r="B3990" s="3" t="s">
        <v>1284</v>
      </c>
      <c r="C3990" s="4">
        <v>0</v>
      </c>
    </row>
    <row r="3991" spans="1:3">
      <c r="A3991" t="str">
        <f t="shared" si="63"/>
        <v>4.5.2.4.1.00.00 - Outras Transferências - Consolidação</v>
      </c>
      <c r="B3991" s="5" t="s">
        <v>1285</v>
      </c>
      <c r="C3991" s="6">
        <v>0</v>
      </c>
    </row>
    <row r="3992" spans="1:3">
      <c r="A3992" t="str">
        <f t="shared" si="63"/>
        <v>4.5.2.4.3.00.00 - Outras Transferências – Inter OFSS - União</v>
      </c>
      <c r="B3992" s="3" t="s">
        <v>1286</v>
      </c>
      <c r="C3992" s="4">
        <v>0</v>
      </c>
    </row>
    <row r="3993" spans="1:3">
      <c r="A3993" t="str">
        <f t="shared" ref="A3993:A4056" si="64">TRIM(B3993)</f>
        <v>4.5.2.4.4.00.00 - Outras Transferências – Inter OFSS - Estado</v>
      </c>
      <c r="B3993" s="5" t="s">
        <v>1287</v>
      </c>
      <c r="C3993" s="6">
        <v>0</v>
      </c>
    </row>
    <row r="3994" spans="1:3" ht="25.5">
      <c r="A3994" t="str">
        <f t="shared" si="64"/>
        <v>4.5.2.4.5.00.00 - Outras Transferências – Inter OFSS - Município</v>
      </c>
      <c r="B3994" s="3" t="s">
        <v>1288</v>
      </c>
      <c r="C3994" s="4">
        <v>0</v>
      </c>
    </row>
    <row r="3995" spans="1:3">
      <c r="A3995" t="str">
        <f t="shared" si="64"/>
        <v>4.5.3.0.0.00.00 - Transferências das Instituições Privadas</v>
      </c>
      <c r="B3995" s="5" t="s">
        <v>1289</v>
      </c>
      <c r="C3995" s="6">
        <v>330742423.08999997</v>
      </c>
    </row>
    <row r="3996" spans="1:3" ht="38.25">
      <c r="A3996" t="str">
        <f t="shared" si="64"/>
        <v>4.5.3.1.0.00.00 - Transferências das Instituições Privadas sem Fins 
 Lucrativos</v>
      </c>
      <c r="B3996" s="3" t="s">
        <v>1290</v>
      </c>
      <c r="C3996" s="4">
        <v>330742423.08999997</v>
      </c>
    </row>
    <row r="3997" spans="1:3" ht="38.25">
      <c r="A3997" t="str">
        <f t="shared" si="64"/>
        <v>4.5.3.1.1.00.00 - Transferências das Instituições Privadas sem Fins 
 Lucrativos - Consolidação</v>
      </c>
      <c r="B3997" s="5" t="s">
        <v>1291</v>
      </c>
      <c r="C3997" s="6">
        <v>330742423.08999997</v>
      </c>
    </row>
    <row r="3998" spans="1:3" ht="38.25">
      <c r="A3998" t="str">
        <f t="shared" si="64"/>
        <v>4.5.3.2.0.00.00 - Transferências das Instituições Privadas com Fins 
 Lucrativos</v>
      </c>
      <c r="B3998" s="3" t="s">
        <v>1292</v>
      </c>
      <c r="C3998" s="4">
        <v>0</v>
      </c>
    </row>
    <row r="3999" spans="1:3" ht="38.25">
      <c r="A3999" t="str">
        <f t="shared" si="64"/>
        <v>4.5.3.2.1.00.00 - Transferências das Instituições Privadas com Fins 
 Lucrativos - Consolidação</v>
      </c>
      <c r="B3999" s="5" t="s">
        <v>1293</v>
      </c>
      <c r="C3999" s="6">
        <v>0</v>
      </c>
    </row>
    <row r="4000" spans="1:3" ht="25.5">
      <c r="A4000" t="str">
        <f t="shared" si="64"/>
        <v>4.5.4.0.0.00.00 - Transferências das Instituições Multigovernamentais</v>
      </c>
      <c r="B4000" s="3" t="s">
        <v>1294</v>
      </c>
      <c r="C4000" s="4">
        <v>0</v>
      </c>
    </row>
    <row r="4001" spans="1:3" ht="38.25">
      <c r="A4001" t="str">
        <f t="shared" si="64"/>
        <v>4.5.4.0.1.00.00 - Transferências das Instituições Multigovernamentais 
 - Consolidação</v>
      </c>
      <c r="B4001" s="5" t="s">
        <v>1295</v>
      </c>
      <c r="C4001" s="6">
        <v>0</v>
      </c>
    </row>
    <row r="4002" spans="1:3">
      <c r="A4002" t="str">
        <f t="shared" si="64"/>
        <v>4.5.5.0.0.00.00 - Transferências de Consórcios Públicos</v>
      </c>
      <c r="B4002" s="3" t="s">
        <v>1296</v>
      </c>
      <c r="C4002" s="4">
        <v>12115662</v>
      </c>
    </row>
    <row r="4003" spans="1:3" ht="25.5">
      <c r="A4003" t="str">
        <f t="shared" si="64"/>
        <v>4.5.5.0.1.00.00 - Transferências de Consórcios Públicos - 
 Consolidação</v>
      </c>
      <c r="B4003" s="5" t="s">
        <v>1297</v>
      </c>
      <c r="C4003" s="6">
        <v>12115662</v>
      </c>
    </row>
    <row r="4004" spans="1:3">
      <c r="A4004" t="str">
        <f t="shared" si="64"/>
        <v>4.5.6.0.0.00.00 - Transferências do Exterior</v>
      </c>
      <c r="B4004" s="3" t="s">
        <v>1298</v>
      </c>
      <c r="C4004" s="4">
        <v>27631457.550000001</v>
      </c>
    </row>
    <row r="4005" spans="1:3">
      <c r="A4005" t="str">
        <f t="shared" si="64"/>
        <v>4.5.6.0.1.00.00 - Transferências do Exterior - Consolidação</v>
      </c>
      <c r="B4005" s="5" t="s">
        <v>1299</v>
      </c>
      <c r="C4005" s="6">
        <v>27631457.550000001</v>
      </c>
    </row>
    <row r="4006" spans="1:3">
      <c r="A4006" t="str">
        <f t="shared" si="64"/>
        <v>4.5.7.0.0.00.00 - Execução Orçamentária Delegada</v>
      </c>
      <c r="B4006" s="3" t="s">
        <v>1300</v>
      </c>
      <c r="C4006" s="4">
        <v>0</v>
      </c>
    </row>
    <row r="4007" spans="1:3">
      <c r="A4007" t="str">
        <f t="shared" si="64"/>
        <v>4.5.7.1.0.00.00 - Execução Orçamentária Delegada de Entes</v>
      </c>
      <c r="B4007" s="5" t="s">
        <v>1301</v>
      </c>
      <c r="C4007" s="6">
        <v>0</v>
      </c>
    </row>
    <row r="4008" spans="1:3" ht="38.25">
      <c r="A4008" t="str">
        <f t="shared" si="64"/>
        <v>4.5.7.1.3.00.00 - Execução Orçamentária Delegada de Entes – Inter 
 OFSS - União</v>
      </c>
      <c r="B4008" s="3" t="s">
        <v>1302</v>
      </c>
      <c r="C4008" s="4">
        <v>0</v>
      </c>
    </row>
    <row r="4009" spans="1:3" ht="38.25">
      <c r="A4009" t="str">
        <f t="shared" si="64"/>
        <v>4.5.7.1.4.00.00 - Execução Orçamentária Delegada de Entes – Inter 
 OFSS - Estado</v>
      </c>
      <c r="B4009" s="5" t="s">
        <v>1303</v>
      </c>
      <c r="C4009" s="6">
        <v>0</v>
      </c>
    </row>
    <row r="4010" spans="1:3" ht="38.25">
      <c r="A4010" t="str">
        <f t="shared" si="64"/>
        <v>4.5.7.1.5.00.00 - Execução Orçamentária Delegada de Entes – Inter 
 OFSS - Município</v>
      </c>
      <c r="B4010" s="3" t="s">
        <v>1304</v>
      </c>
      <c r="C4010" s="4">
        <v>0</v>
      </c>
    </row>
    <row r="4011" spans="1:3" ht="25.5">
      <c r="A4011" t="str">
        <f t="shared" si="64"/>
        <v>4.5.7.2.0.00.00 - Execução Orçamentária Delegada de Consórcios</v>
      </c>
      <c r="B4011" s="5" t="s">
        <v>1305</v>
      </c>
      <c r="C4011" s="6">
        <v>0</v>
      </c>
    </row>
    <row r="4012" spans="1:3" ht="38.25">
      <c r="A4012" t="str">
        <f t="shared" si="64"/>
        <v>4.5.7.2.1.00.00 - Execução Orçamentária Delegada de Consórcios - 
 Consolidação</v>
      </c>
      <c r="B4012" s="3" t="s">
        <v>1306</v>
      </c>
      <c r="C4012" s="4">
        <v>0</v>
      </c>
    </row>
    <row r="4013" spans="1:3">
      <c r="A4013" t="str">
        <f t="shared" si="64"/>
        <v>4.5.8.0.0.00.00 - Transferências de Pessoas Físicas</v>
      </c>
      <c r="B4013" s="5" t="s">
        <v>1307</v>
      </c>
      <c r="C4013" s="6">
        <v>1220719.3699999999</v>
      </c>
    </row>
    <row r="4014" spans="1:3" ht="25.5">
      <c r="A4014" t="str">
        <f t="shared" si="64"/>
        <v>4.5.8.0.1.00.00 - Transferências de Pessoas Físicas - Consolidação</v>
      </c>
      <c r="B4014" s="3" t="s">
        <v>1308</v>
      </c>
      <c r="C4014" s="4">
        <v>1220719.3699999999</v>
      </c>
    </row>
    <row r="4015" spans="1:3" ht="38.25">
      <c r="A4015" t="str">
        <f t="shared" si="64"/>
        <v>4.6.0.0.0.00.00 - Valorização e Ganhos com Ativos e Desincorporação de 
 Passivos</v>
      </c>
      <c r="B4015" s="5" t="s">
        <v>1309</v>
      </c>
      <c r="C4015" s="6">
        <v>0</v>
      </c>
    </row>
    <row r="4016" spans="1:3">
      <c r="A4016" t="str">
        <f t="shared" si="64"/>
        <v>4.6.1.0.0.00.00 - Reavaliação de Ativos</v>
      </c>
      <c r="B4016" s="3" t="s">
        <v>1310</v>
      </c>
      <c r="C4016" s="4">
        <v>0</v>
      </c>
    </row>
    <row r="4017" spans="1:3">
      <c r="A4017" t="str">
        <f t="shared" si="64"/>
        <v>4.6.1.1.0.00.00 - Reavaliação de Imobilizado</v>
      </c>
      <c r="B4017" s="5" t="s">
        <v>1311</v>
      </c>
      <c r="C4017" s="6">
        <v>0</v>
      </c>
    </row>
    <row r="4018" spans="1:3">
      <c r="A4018" t="str">
        <f t="shared" si="64"/>
        <v>4.6.1.1.1.00.00 - Reavaliação de Imobilizado - Consolidação</v>
      </c>
      <c r="B4018" s="3" t="s">
        <v>1312</v>
      </c>
      <c r="C4018" s="4">
        <v>0</v>
      </c>
    </row>
    <row r="4019" spans="1:3">
      <c r="A4019" t="str">
        <f t="shared" si="64"/>
        <v>4.6.1.2.0.00.00 - Reavaliação de Intangíveis</v>
      </c>
      <c r="B4019" s="5" t="s">
        <v>1313</v>
      </c>
      <c r="C4019" s="6">
        <v>0</v>
      </c>
    </row>
    <row r="4020" spans="1:3">
      <c r="A4020" t="str">
        <f t="shared" si="64"/>
        <v>4.6.1.2.1.00.00 - Reavaliação de Intangíveis - Consolidação</v>
      </c>
      <c r="B4020" s="3" t="s">
        <v>1314</v>
      </c>
      <c r="C4020" s="4">
        <v>0</v>
      </c>
    </row>
    <row r="4021" spans="1:3">
      <c r="A4021" t="str">
        <f t="shared" si="64"/>
        <v>4.6.1.9.0.00.00 - Reavaliação de Outros Ativos</v>
      </c>
      <c r="B4021" s="5" t="s">
        <v>1315</v>
      </c>
      <c r="C4021" s="6">
        <v>0</v>
      </c>
    </row>
    <row r="4022" spans="1:3">
      <c r="A4022" t="str">
        <f t="shared" si="64"/>
        <v>4.6.1.9.1.00.00 - Reavaliação de Outros Ativos - Consolidação</v>
      </c>
      <c r="B4022" s="3" t="s">
        <v>1316</v>
      </c>
      <c r="C4022" s="4">
        <v>0</v>
      </c>
    </row>
    <row r="4023" spans="1:3">
      <c r="A4023" t="str">
        <f t="shared" si="64"/>
        <v>4.6.2.0.0.00.00 - Ganhos com Alienação</v>
      </c>
      <c r="B4023" s="5" t="s">
        <v>1317</v>
      </c>
      <c r="C4023" s="6">
        <v>0</v>
      </c>
    </row>
    <row r="4024" spans="1:3">
      <c r="A4024" t="str">
        <f t="shared" si="64"/>
        <v>4.6.2.1.0.00.00 - Ganhos com Alienação de Investimentos</v>
      </c>
      <c r="B4024" s="3" t="s">
        <v>1318</v>
      </c>
      <c r="C4024" s="4">
        <v>0</v>
      </c>
    </row>
    <row r="4025" spans="1:3" ht="25.5">
      <c r="A4025" t="str">
        <f t="shared" si="64"/>
        <v>4.6.2.1.1.00.00 - Ganhos com Alienação de Investimentos - 
 Consolidação</v>
      </c>
      <c r="B4025" s="5" t="s">
        <v>1319</v>
      </c>
      <c r="C4025" s="6">
        <v>0</v>
      </c>
    </row>
    <row r="4026" spans="1:3">
      <c r="A4026" t="str">
        <f t="shared" si="64"/>
        <v>4.6.2.2.0.00.00 - Ganhos com Alienação de Imobilizado</v>
      </c>
      <c r="B4026" s="3" t="s">
        <v>1320</v>
      </c>
      <c r="C4026" s="4">
        <v>0</v>
      </c>
    </row>
    <row r="4027" spans="1:3" ht="25.5">
      <c r="A4027" t="str">
        <f t="shared" si="64"/>
        <v>4.6.2.2.1.00.00 - Ganhos com Alienação de Imobilizado - Consolidação</v>
      </c>
      <c r="B4027" s="5" t="s">
        <v>1321</v>
      </c>
      <c r="C4027" s="6">
        <v>0</v>
      </c>
    </row>
    <row r="4028" spans="1:3">
      <c r="A4028" t="str">
        <f t="shared" si="64"/>
        <v>4.6.2.3.0.00.00 - Ganhos com Alienação de Intangíveis</v>
      </c>
      <c r="B4028" s="3" t="s">
        <v>1322</v>
      </c>
      <c r="C4028" s="4">
        <v>0</v>
      </c>
    </row>
    <row r="4029" spans="1:3" ht="25.5">
      <c r="A4029" t="str">
        <f t="shared" si="64"/>
        <v>4.6.2.3.1.00.00 - Ganhos com Alienação de Intangíveis - Consolidação</v>
      </c>
      <c r="B4029" s="5" t="s">
        <v>1323</v>
      </c>
      <c r="C4029" s="6">
        <v>0</v>
      </c>
    </row>
    <row r="4030" spans="1:3">
      <c r="A4030" t="str">
        <f t="shared" si="64"/>
        <v>4.6.3.0.0.00.00 - Ganhos com Incorporação de Ativos</v>
      </c>
      <c r="B4030" s="3" t="s">
        <v>1324</v>
      </c>
      <c r="C4030" s="4">
        <v>0</v>
      </c>
    </row>
    <row r="4031" spans="1:3" ht="25.5">
      <c r="A4031" t="str">
        <f t="shared" si="64"/>
        <v>4.6.3.1.0.00.00 - Ganhos com Incorporação de Ativos por Descobertas</v>
      </c>
      <c r="B4031" s="5" t="s">
        <v>1325</v>
      </c>
      <c r="C4031" s="6">
        <v>0</v>
      </c>
    </row>
    <row r="4032" spans="1:3" ht="38.25">
      <c r="A4032" t="str">
        <f t="shared" si="64"/>
        <v>4.6.3.1.1.00.00 - Ganhos com Incorporação de Ativos por Descobertas 
 - Consolidação</v>
      </c>
      <c r="B4032" s="3" t="s">
        <v>1326</v>
      </c>
      <c r="C4032" s="4">
        <v>0</v>
      </c>
    </row>
    <row r="4033" spans="1:3" ht="25.5">
      <c r="A4033" t="str">
        <f t="shared" si="64"/>
        <v>4.6.3.2.0.00.00 - Ganhos com Incorporação de Ativos por Nascimentos</v>
      </c>
      <c r="B4033" s="5" t="s">
        <v>1327</v>
      </c>
      <c r="C4033" s="6">
        <v>0</v>
      </c>
    </row>
    <row r="4034" spans="1:3" ht="38.25">
      <c r="A4034" t="str">
        <f t="shared" si="64"/>
        <v>4.6.3.2.1.00.00 - Ganhos com Incorporação de Ativos por Nascimentos 
 - Consolidação</v>
      </c>
      <c r="B4034" s="3" t="s">
        <v>1328</v>
      </c>
      <c r="C4034" s="4">
        <v>0</v>
      </c>
    </row>
    <row r="4035" spans="1:3" ht="25.5">
      <c r="A4035" t="str">
        <f t="shared" si="64"/>
        <v>4.6.3.3.0.00.00 - Ganhos com Incorporação de Valores Apreendidos</v>
      </c>
      <c r="B4035" s="5" t="s">
        <v>1329</v>
      </c>
      <c r="C4035" s="6">
        <v>0</v>
      </c>
    </row>
    <row r="4036" spans="1:3" ht="38.25">
      <c r="A4036" t="str">
        <f t="shared" si="64"/>
        <v>4.6.3.3.1.00.00 - Ganhos com Incorporação de Ativos Apreendidos - 
 Consolidação</v>
      </c>
      <c r="B4036" s="3" t="s">
        <v>1330</v>
      </c>
      <c r="C4036" s="4">
        <v>0</v>
      </c>
    </row>
    <row r="4037" spans="1:3">
      <c r="A4037" t="str">
        <f t="shared" si="64"/>
        <v>4.6.3.9.0.00.00 - Outros Ganhos com Incorporação de Ativos</v>
      </c>
      <c r="B4037" s="5" t="s">
        <v>1331</v>
      </c>
      <c r="C4037" s="6">
        <v>0</v>
      </c>
    </row>
    <row r="4038" spans="1:3" ht="25.5">
      <c r="A4038" t="str">
        <f t="shared" si="64"/>
        <v>4.6.3.9.1.00.00 - Outros Ganhos com Incorporação de Ativos - 
 Consolidação</v>
      </c>
      <c r="B4038" s="3" t="s">
        <v>1332</v>
      </c>
      <c r="C4038" s="4">
        <v>0</v>
      </c>
    </row>
    <row r="4039" spans="1:3">
      <c r="A4039" t="s">
        <v>5490</v>
      </c>
      <c r="B4039" s="5" t="s">
        <v>1333</v>
      </c>
      <c r="C4039" s="6">
        <v>0</v>
      </c>
    </row>
    <row r="4040" spans="1:3" ht="25.5">
      <c r="A4040" t="str">
        <f t="shared" si="64"/>
        <v>4.6.4.0.1.00.00 - Ganhos com Desincorporação de Passivos - 
 Consolidação</v>
      </c>
      <c r="B4040" s="3" t="s">
        <v>1334</v>
      </c>
      <c r="C4040" s="4">
        <v>0</v>
      </c>
    </row>
    <row r="4041" spans="1:3">
      <c r="A4041" t="str">
        <f t="shared" si="64"/>
        <v>4.9.0.0.0.00.00 - Outras Variações Patrimoniais Aumentativas</v>
      </c>
      <c r="B4041" s="5" t="s">
        <v>1335</v>
      </c>
      <c r="C4041" s="6">
        <v>3374298738207.519</v>
      </c>
    </row>
    <row r="4042" spans="1:3">
      <c r="A4042" t="str">
        <f t="shared" si="64"/>
        <v>4.9.1.0.0.00.00 - Variação Patrimonial Aumentativa a Classificar</v>
      </c>
      <c r="B4042" s="3" t="s">
        <v>1336</v>
      </c>
      <c r="C4042" s="4">
        <v>563007315538.68018</v>
      </c>
    </row>
    <row r="4043" spans="1:3" ht="25.5">
      <c r="A4043" t="str">
        <f t="shared" si="64"/>
        <v>4.9.1.0.1.00.00 - Variação Patrimonial Aumentativa a Classificar - 
 Consolidação</v>
      </c>
      <c r="B4043" s="5" t="s">
        <v>1337</v>
      </c>
      <c r="C4043" s="6">
        <v>563007315538.68018</v>
      </c>
    </row>
    <row r="4044" spans="1:3">
      <c r="A4044" t="str">
        <f t="shared" si="64"/>
        <v>4.9.2.0.0.00.00 - Resultado Positivo de Participações</v>
      </c>
      <c r="B4044" s="3" t="s">
        <v>1338</v>
      </c>
      <c r="C4044" s="4">
        <v>57294646758.580002</v>
      </c>
    </row>
    <row r="4045" spans="1:3">
      <c r="A4045" t="str">
        <f t="shared" si="64"/>
        <v>4.9.2.1.0.00.00 - Resultado Positivo de Equivalência Patrimonial</v>
      </c>
      <c r="B4045" s="5" t="s">
        <v>1339</v>
      </c>
      <c r="C4045" s="6">
        <v>57294646758.580002</v>
      </c>
    </row>
    <row r="4046" spans="1:3" ht="38.25">
      <c r="A4046" t="str">
        <f t="shared" si="64"/>
        <v>4.9.2.1.1.00.00 - Resultado Positivo de Equivalência Patrimonial - 
 Consolidação</v>
      </c>
      <c r="B4046" s="3" t="s">
        <v>1340</v>
      </c>
      <c r="C4046" s="4">
        <v>57294646758.580002</v>
      </c>
    </row>
    <row r="4047" spans="1:3" ht="38.25">
      <c r="A4047" t="str">
        <f t="shared" si="64"/>
        <v>4.9.2.1.2.00.00 - Resultado Positivo de Equivalência Patrimonial - 
 Intra OFSS</v>
      </c>
      <c r="B4047" s="5" t="s">
        <v>1341</v>
      </c>
      <c r="C4047" s="6">
        <v>0</v>
      </c>
    </row>
    <row r="4048" spans="1:3" ht="38.25">
      <c r="A4048" t="str">
        <f t="shared" si="64"/>
        <v>4.9.2.1.3.00.00 - Resultado Positivo de Equivalência Patrimonial - 
 Inter OFSS - União</v>
      </c>
      <c r="B4048" s="3" t="s">
        <v>1342</v>
      </c>
      <c r="C4048" s="4">
        <v>0</v>
      </c>
    </row>
    <row r="4049" spans="1:3" ht="38.25">
      <c r="A4049" t="str">
        <f t="shared" si="64"/>
        <v>4.9.2.1.4.00.00 - Resultado Positivo de Equivalência Patrimonial - 
 Inter OFSS - Estado</v>
      </c>
      <c r="B4049" s="5" t="s">
        <v>1343</v>
      </c>
      <c r="C4049" s="6">
        <v>0</v>
      </c>
    </row>
    <row r="4050" spans="1:3" ht="38.25">
      <c r="A4050" t="str">
        <f t="shared" si="64"/>
        <v>4.9.2.1.5.00.00 - Resultado Positivo de Equivalência Patrimonial - 
 Inter OFSS - Município</v>
      </c>
      <c r="B4050" s="3" t="s">
        <v>1344</v>
      </c>
      <c r="C4050" s="4">
        <v>0</v>
      </c>
    </row>
    <row r="4051" spans="1:3" ht="25.5">
      <c r="A4051" t="str">
        <f t="shared" si="64"/>
        <v>4.9.2.2.0.00.00 - Dividendos e Rendimentos de Outros Investimentos</v>
      </c>
      <c r="B4051" s="5" t="s">
        <v>1345</v>
      </c>
      <c r="C4051" s="6">
        <v>0</v>
      </c>
    </row>
    <row r="4052" spans="1:3" ht="38.25">
      <c r="A4052" t="str">
        <f t="shared" si="64"/>
        <v>4.9.2.2.1.00.00 - Dividendos e Rendimentos de Outros Investimentos - 
 Consolidação</v>
      </c>
      <c r="B4052" s="3" t="s">
        <v>1346</v>
      </c>
      <c r="C4052" s="4">
        <v>0</v>
      </c>
    </row>
    <row r="4053" spans="1:3">
      <c r="A4053" t="str">
        <f t="shared" si="64"/>
        <v>4.9.7.0.0.00.00 - Reversão de Provisões e Ajustes de Perdas</v>
      </c>
      <c r="B4053" s="5" t="s">
        <v>1347</v>
      </c>
      <c r="C4053" s="6">
        <v>63065351.859999999</v>
      </c>
    </row>
    <row r="4054" spans="1:3">
      <c r="A4054" t="str">
        <f t="shared" si="64"/>
        <v>4.9.7.1.0.00.00 - Reversão de Provisões</v>
      </c>
      <c r="B4054" s="3" t="s">
        <v>1348</v>
      </c>
      <c r="C4054" s="4">
        <v>63065351.859999999</v>
      </c>
    </row>
    <row r="4055" spans="1:3">
      <c r="A4055" t="str">
        <f t="shared" si="64"/>
        <v>4.9.7.1.1.00.00 - Reversão de Provisões – Consolidação</v>
      </c>
      <c r="B4055" s="5" t="s">
        <v>1349</v>
      </c>
      <c r="C4055" s="6">
        <v>63065351.859999999</v>
      </c>
    </row>
    <row r="4056" spans="1:3">
      <c r="A4056" t="str">
        <f t="shared" si="64"/>
        <v>4.9.7.1.3.00.00 - Reversão de Provisões – Inter OFSS - União</v>
      </c>
      <c r="B4056" s="3" t="s">
        <v>1350</v>
      </c>
      <c r="C4056" s="4">
        <v>0</v>
      </c>
    </row>
    <row r="4057" spans="1:3" ht="25.5">
      <c r="A4057" t="str">
        <f t="shared" ref="A4057:A4101" si="65">TRIM(B4057)</f>
        <v>4.9.7.1.4.00.00 - Reversão de Provisões – Inter OFSS - Estados</v>
      </c>
      <c r="B4057" s="5" t="s">
        <v>1351</v>
      </c>
      <c r="C4057" s="6">
        <v>0</v>
      </c>
    </row>
    <row r="4058" spans="1:3" ht="25.5">
      <c r="A4058" t="str">
        <f t="shared" si="65"/>
        <v>4.9.7.1.5.00.00 - Reversão de Provisões – Inter OFSS - Municípios</v>
      </c>
      <c r="B4058" s="3" t="s">
        <v>1352</v>
      </c>
      <c r="C4058" s="4">
        <v>0</v>
      </c>
    </row>
    <row r="4059" spans="1:3">
      <c r="A4059" t="str">
        <f t="shared" si="65"/>
        <v>4.9.7.2.0.00.00 - Reversão de Ajustes de Perdas</v>
      </c>
      <c r="B4059" s="5" t="s">
        <v>1353</v>
      </c>
      <c r="C4059" s="6">
        <v>0</v>
      </c>
    </row>
    <row r="4060" spans="1:3" ht="25.5">
      <c r="A4060" t="str">
        <f t="shared" si="65"/>
        <v>4.9.7.2.1.00.00 - Reversão de Ajustes de Perdas – Consolidação</v>
      </c>
      <c r="B4060" s="3" t="s">
        <v>1354</v>
      </c>
      <c r="C4060" s="4">
        <v>0</v>
      </c>
    </row>
    <row r="4061" spans="1:3">
      <c r="A4061" t="str">
        <f t="shared" si="65"/>
        <v>4.9.7.2.2.00.00 - Reversão de Ajustes de Perdas - Intra OFSS</v>
      </c>
      <c r="B4061" s="5" t="s">
        <v>1355</v>
      </c>
      <c r="C4061" s="6">
        <v>0</v>
      </c>
    </row>
    <row r="4062" spans="1:3" ht="25.5">
      <c r="A4062" t="str">
        <f t="shared" si="65"/>
        <v>4.9.7.2.3.00.00 - Reversão de Ajustes de Perdas –Inter OFSS – União</v>
      </c>
      <c r="B4062" s="3" t="s">
        <v>1356</v>
      </c>
      <c r="C4062" s="4">
        <v>0</v>
      </c>
    </row>
    <row r="4063" spans="1:3" ht="25.5">
      <c r="A4063" t="str">
        <f t="shared" si="65"/>
        <v>4.9.7.2.4.00.00 - Reversão de Ajustes de Perdas –Inter OFSS – Estado</v>
      </c>
      <c r="B4063" s="5" t="s">
        <v>1357</v>
      </c>
      <c r="C4063" s="6">
        <v>0</v>
      </c>
    </row>
    <row r="4064" spans="1:3" ht="25.5">
      <c r="A4064" t="str">
        <f t="shared" si="65"/>
        <v>4.9.7.2.5.00.00 - Reversão de Ajustes de Perdas –Inter OFSS - 
 Município</v>
      </c>
      <c r="B4064" s="3" t="s">
        <v>1358</v>
      </c>
      <c r="C4064" s="4">
        <v>0</v>
      </c>
    </row>
    <row r="4065" spans="1:3">
      <c r="A4065" t="str">
        <f t="shared" si="65"/>
        <v>4.9.9.0.0.00.00 - Diversas Variações Patrimoniais Aumentativas</v>
      </c>
      <c r="B4065" s="5" t="s">
        <v>1359</v>
      </c>
      <c r="C4065" s="6">
        <v>2753933710558.3989</v>
      </c>
    </row>
    <row r="4066" spans="1:3">
      <c r="A4066" t="str">
        <f t="shared" si="65"/>
        <v>4.9.9.1.0.00.00 - Compensação Financeira entre RGPS/RPPS</v>
      </c>
      <c r="B4066" s="3" t="s">
        <v>1360</v>
      </c>
      <c r="C4066" s="4">
        <v>5738146.0300000003</v>
      </c>
    </row>
    <row r="4067" spans="1:3" ht="38.25">
      <c r="A4067" t="str">
        <f t="shared" si="65"/>
        <v>4.9.9.1.2.00.00 - Compensação Financeira entre RGPS/RPPS - Intra 
 OFSS</v>
      </c>
      <c r="B4067" s="5" t="s">
        <v>1361</v>
      </c>
      <c r="C4067" s="6">
        <v>5738146.0300000003</v>
      </c>
    </row>
    <row r="4068" spans="1:3" ht="38.25">
      <c r="A4068" t="str">
        <f t="shared" si="65"/>
        <v>4.9.9.1.3.00.00 - Compensação Financeira entre RGPS/RPPS - Inter 
 OFSS - União</v>
      </c>
      <c r="B4068" s="3" t="s">
        <v>1362</v>
      </c>
      <c r="C4068" s="4">
        <v>0</v>
      </c>
    </row>
    <row r="4069" spans="1:3" ht="38.25">
      <c r="A4069" t="str">
        <f t="shared" si="65"/>
        <v>4.9.9.1.4.00.00 - Compensação Financeira entre RGPS/RPPS - Inter 
 OFSS - Estado</v>
      </c>
      <c r="B4069" s="5" t="s">
        <v>1363</v>
      </c>
      <c r="C4069" s="6">
        <v>0</v>
      </c>
    </row>
    <row r="4070" spans="1:3" ht="38.25">
      <c r="A4070" t="str">
        <f t="shared" si="65"/>
        <v>4.9.9.1.5.00.00 - Compensação Financeira entre RGPS/RPPS - Inter 
 OFSS - Município</v>
      </c>
      <c r="B4070" s="3" t="s">
        <v>1364</v>
      </c>
      <c r="C4070" s="4">
        <v>0</v>
      </c>
    </row>
    <row r="4071" spans="1:3" ht="25.5">
      <c r="A4071" t="str">
        <f t="shared" si="65"/>
        <v>4.9.9.2.0.00.00 - Compensação Financeira entre Regimes Próprios</v>
      </c>
      <c r="B4071" s="5" t="s">
        <v>1365</v>
      </c>
      <c r="C4071" s="6">
        <v>0</v>
      </c>
    </row>
    <row r="4072" spans="1:3" ht="38.25">
      <c r="A4072" t="str">
        <f t="shared" si="65"/>
        <v>4.9.9.2.3.00.00 - Compensação Financeira entre Regimes Próprios - 
 Inter OFSS - União</v>
      </c>
      <c r="B4072" s="3" t="s">
        <v>1366</v>
      </c>
      <c r="C4072" s="4">
        <v>0</v>
      </c>
    </row>
    <row r="4073" spans="1:3" ht="38.25">
      <c r="A4073" t="str">
        <f t="shared" si="65"/>
        <v>4.9.9.2.4.00.00 - Compensação Financeira entre Regimes Próprios - 
 Inter OFSS - Estado</v>
      </c>
      <c r="B4073" s="5" t="s">
        <v>1367</v>
      </c>
      <c r="C4073" s="6">
        <v>0</v>
      </c>
    </row>
    <row r="4074" spans="1:3" ht="38.25">
      <c r="A4074" t="str">
        <f t="shared" si="65"/>
        <v>4.9.9.2.5.00.00 - Compensação Financeira entre Regimes Próprios - 
 Inter OFSS - Município</v>
      </c>
      <c r="B4074" s="3" t="s">
        <v>1368</v>
      </c>
      <c r="C4074" s="4">
        <v>0</v>
      </c>
    </row>
    <row r="4075" spans="1:3" ht="25.5">
      <c r="A4075" t="str">
        <f t="shared" si="65"/>
        <v>4.9.9.3.0.00.00 - Variação Patrimonial Aumentativa com Bonificações</v>
      </c>
      <c r="B4075" s="5" t="s">
        <v>1369</v>
      </c>
      <c r="C4075" s="6">
        <v>808815.86</v>
      </c>
    </row>
    <row r="4076" spans="1:3" ht="38.25">
      <c r="A4076" t="str">
        <f t="shared" si="65"/>
        <v>4.9.9.3.1.00.00 - Variação Patrimonial Aumentativa com Bonificações 
 - Consolidação</v>
      </c>
      <c r="B4076" s="3" t="s">
        <v>1370</v>
      </c>
      <c r="C4076" s="4">
        <v>808815.86</v>
      </c>
    </row>
    <row r="4077" spans="1:3">
      <c r="A4077" t="str">
        <f t="shared" si="65"/>
        <v>4.9.9.4.0.00.00 - Amortização de Deságio em Investimentos</v>
      </c>
      <c r="B4077" s="5" t="s">
        <v>1371</v>
      </c>
      <c r="C4077" s="6">
        <v>0</v>
      </c>
    </row>
    <row r="4078" spans="1:3" ht="25.5">
      <c r="A4078" t="str">
        <f t="shared" si="65"/>
        <v>4.9.9.4.1.00.00 - Amortização de Deságio em Investimentos - 
 Consolidação</v>
      </c>
      <c r="B4078" s="3" t="s">
        <v>1372</v>
      </c>
      <c r="C4078" s="4">
        <v>0</v>
      </c>
    </row>
    <row r="4079" spans="1:3" ht="38.25">
      <c r="A4079" t="str">
        <f t="shared" si="65"/>
        <v>4.9.9.4.2.00.00 - Amortização de Deságio em Investimentos - Intra 
 OFSS</v>
      </c>
      <c r="B4079" s="5" t="s">
        <v>1373</v>
      </c>
      <c r="C4079" s="6">
        <v>0</v>
      </c>
    </row>
    <row r="4080" spans="1:3" ht="38.25">
      <c r="A4080" t="str">
        <f t="shared" si="65"/>
        <v>4.9.9.4.3.00.00 - Amortização de Deságio em Investimentos - Inter 
 OFSS - União</v>
      </c>
      <c r="B4080" s="3" t="s">
        <v>1374</v>
      </c>
      <c r="C4080" s="4">
        <v>0</v>
      </c>
    </row>
    <row r="4081" spans="1:3" ht="38.25">
      <c r="A4081" t="str">
        <f t="shared" si="65"/>
        <v>4.9.9.4.4.00.00 - Amortização de Deságio em Investimentos - Inter 
 OFSS - Estado</v>
      </c>
      <c r="B4081" s="5" t="s">
        <v>1375</v>
      </c>
      <c r="C4081" s="6">
        <v>0</v>
      </c>
    </row>
    <row r="4082" spans="1:3" ht="38.25">
      <c r="A4082" t="str">
        <f t="shared" si="65"/>
        <v>4.9.9.4.5.00.00 - Amortização de Deságio em Investimentos - Inter 
 OFSS - Município</v>
      </c>
      <c r="B4082" s="3" t="s">
        <v>1376</v>
      </c>
      <c r="C4082" s="4">
        <v>0</v>
      </c>
    </row>
    <row r="4083" spans="1:3">
      <c r="A4083" t="str">
        <f t="shared" si="65"/>
        <v>4.9.9.5.0.00.00 - Multas Administrativas</v>
      </c>
      <c r="B4083" s="5" t="s">
        <v>1377</v>
      </c>
      <c r="C4083" s="6">
        <v>414248425.61000001</v>
      </c>
    </row>
    <row r="4084" spans="1:3">
      <c r="A4084" t="str">
        <f t="shared" si="65"/>
        <v>4.9.9.5.1.00.00 - Multas Administrativas - Consolidação</v>
      </c>
      <c r="B4084" s="3" t="s">
        <v>1378</v>
      </c>
      <c r="C4084" s="4">
        <v>414248425.61000001</v>
      </c>
    </row>
    <row r="4085" spans="1:3">
      <c r="A4085" t="str">
        <f t="shared" si="65"/>
        <v>4.9.9.6.0.00.00 - Indenizações</v>
      </c>
      <c r="B4085" s="5" t="s">
        <v>1379</v>
      </c>
      <c r="C4085" s="6">
        <v>2185517123.02</v>
      </c>
    </row>
    <row r="4086" spans="1:3">
      <c r="A4086" t="str">
        <f t="shared" si="65"/>
        <v>4.9.9.6.1.00.00 - Indenizações - Consolidação</v>
      </c>
      <c r="B4086" s="3" t="s">
        <v>1380</v>
      </c>
      <c r="C4086" s="4">
        <v>2185517123.02</v>
      </c>
    </row>
    <row r="4087" spans="1:3">
      <c r="A4087" t="str">
        <f t="shared" si="65"/>
        <v>4.9.9.7.0.00.00 - VPA Decorrente Alienação Bens Apreendidos</v>
      </c>
      <c r="B4087" s="5" t="s">
        <v>1381</v>
      </c>
      <c r="C4087" s="6">
        <v>237305394.56</v>
      </c>
    </row>
    <row r="4088" spans="1:3" ht="38.25">
      <c r="A4088" t="str">
        <f t="shared" si="65"/>
        <v>4.9.9.7.1.00.00 - VPA Decorrente Alienação Bens Apreendidos - 
 Consolidação</v>
      </c>
      <c r="B4088" s="3" t="s">
        <v>1382</v>
      </c>
      <c r="C4088" s="4">
        <v>237305394.56</v>
      </c>
    </row>
    <row r="4089" spans="1:3" ht="38.25">
      <c r="A4089" t="str">
        <f t="shared" si="65"/>
        <v>4.9.9.9.0.00.00 - Variações Patrimoniais Aumentativas Decorrentes de 
 Fatos Geradores Diversos</v>
      </c>
      <c r="B4089" s="5" t="s">
        <v>1383</v>
      </c>
      <c r="C4089" s="6">
        <v>2751090092653.3188</v>
      </c>
    </row>
    <row r="4090" spans="1:3" ht="38.25">
      <c r="A4090" t="str">
        <f t="shared" si="65"/>
        <v>4.9.9.9.1.00.00 - Variações Patrimoniais Aumentativas Decorrentes de 
 Fatos Geradores Diversos - Consolidação</v>
      </c>
      <c r="B4090" s="3" t="s">
        <v>1384</v>
      </c>
      <c r="C4090" s="4">
        <v>2751090092653.3188</v>
      </c>
    </row>
    <row r="4091" spans="1:3">
      <c r="B4091" s="5" t="s">
        <v>1385</v>
      </c>
      <c r="C4091" s="11"/>
    </row>
    <row r="4092" spans="1:3">
      <c r="B4092" s="3" t="s">
        <v>1386</v>
      </c>
      <c r="C4092" s="12"/>
    </row>
    <row r="4093" spans="1:3">
      <c r="A4093" t="str">
        <f t="shared" si="65"/>
        <v>Resultado Patrimonial do Período</v>
      </c>
      <c r="B4093" s="5" t="s">
        <v>1387</v>
      </c>
      <c r="C4093" s="6">
        <v>-70633493425.798828</v>
      </c>
    </row>
    <row r="4094" spans="1:3">
      <c r="A4094" t="str">
        <f t="shared" si="65"/>
        <v>Ajuste Metodológico do Período</v>
      </c>
      <c r="B4094" s="3" t="s">
        <v>1388</v>
      </c>
      <c r="C4094" s="4">
        <v>270684972213.13867</v>
      </c>
    </row>
    <row r="4095" spans="1:3">
      <c r="A4095" t="str">
        <f t="shared" si="65"/>
        <v>Resultado Ajustado do Período</v>
      </c>
      <c r="B4095" s="5" t="s">
        <v>1389</v>
      </c>
      <c r="C4095" s="6">
        <v>200051478787.33984</v>
      </c>
    </row>
    <row r="4096" spans="1:3">
      <c r="A4096" t="str">
        <f t="shared" si="65"/>
        <v>Variações Patrimoniais Qualitativas</v>
      </c>
      <c r="B4096" s="3" t="s">
        <v>1390</v>
      </c>
      <c r="C4096" s="12"/>
    </row>
    <row r="4097" spans="1:12">
      <c r="A4097" t="str">
        <f t="shared" si="65"/>
        <v>Variações Patrimoniais Qualitativas</v>
      </c>
      <c r="B4097" s="5" t="s">
        <v>1391</v>
      </c>
      <c r="C4097" s="11"/>
    </row>
    <row r="4098" spans="1:12">
      <c r="A4098" t="str">
        <f t="shared" si="65"/>
        <v>Incorporação de Ativos</v>
      </c>
      <c r="B4098" s="3" t="s">
        <v>1392</v>
      </c>
      <c r="C4098" s="4"/>
    </row>
    <row r="4099" spans="1:12">
      <c r="A4099" t="str">
        <f t="shared" si="65"/>
        <v>Desincorporação de Passivos</v>
      </c>
      <c r="B4099" s="5" t="s">
        <v>1393</v>
      </c>
      <c r="C4099" s="6"/>
    </row>
    <row r="4100" spans="1:12">
      <c r="A4100" t="str">
        <f t="shared" si="65"/>
        <v>Incorporação de Passivos</v>
      </c>
      <c r="B4100" s="3" t="s">
        <v>1394</v>
      </c>
      <c r="C4100" s="4"/>
    </row>
    <row r="4101" spans="1:12">
      <c r="A4101" t="str">
        <f t="shared" si="65"/>
        <v>Desincorporação de Ativos</v>
      </c>
      <c r="B4101" s="5" t="s">
        <v>1395</v>
      </c>
      <c r="C4101" s="6"/>
    </row>
    <row r="4104" spans="1:12" ht="15.75" thickBot="1"/>
    <row r="4105" spans="1:12">
      <c r="C4105" s="20" t="s">
        <v>1398</v>
      </c>
      <c r="D4105" s="21"/>
      <c r="E4105" s="21"/>
      <c r="F4105" s="22"/>
      <c r="H4105" s="23" t="s">
        <v>1399</v>
      </c>
      <c r="I4105" s="23"/>
      <c r="J4105" s="23"/>
      <c r="K4105" s="23"/>
    </row>
    <row r="4106" spans="1:12">
      <c r="B4106" s="84" t="s">
        <v>1400</v>
      </c>
      <c r="C4106" s="24" t="s">
        <v>1401</v>
      </c>
      <c r="D4106" s="2"/>
      <c r="E4106" s="2"/>
      <c r="F4106" s="25"/>
      <c r="H4106" s="2" t="s">
        <v>1401</v>
      </c>
      <c r="I4106" s="2"/>
      <c r="J4106" s="2"/>
      <c r="K4106" s="2"/>
    </row>
    <row r="4107" spans="1:12" ht="38.25">
      <c r="B4107" s="85"/>
      <c r="C4107" s="24" t="s">
        <v>1402</v>
      </c>
      <c r="D4107" s="2" t="s">
        <v>1403</v>
      </c>
      <c r="E4107" s="2" t="s">
        <v>1404</v>
      </c>
      <c r="F4107" s="25" t="s">
        <v>1405</v>
      </c>
      <c r="G4107" s="27" t="s">
        <v>1406</v>
      </c>
      <c r="H4107" s="2" t="s">
        <v>1402</v>
      </c>
      <c r="I4107" s="2" t="s">
        <v>1403</v>
      </c>
      <c r="J4107" s="2" t="s">
        <v>1404</v>
      </c>
      <c r="K4107" s="2" t="s">
        <v>1405</v>
      </c>
      <c r="L4107" s="28" t="s">
        <v>1406</v>
      </c>
    </row>
    <row r="4108" spans="1:12">
      <c r="A4108" t="str">
        <f t="shared" ref="A4108:A4171" si="66">TRIM(B4108)</f>
        <v>Receitas Orçamentárias</v>
      </c>
      <c r="B4108" s="29" t="s">
        <v>1400</v>
      </c>
      <c r="C4108" s="30"/>
      <c r="D4108" s="31"/>
      <c r="E4108" s="31"/>
      <c r="F4108" s="32"/>
      <c r="H4108" s="31"/>
      <c r="I4108" s="31"/>
      <c r="J4108" s="31"/>
      <c r="K4108" s="31"/>
    </row>
    <row r="4109" spans="1:12">
      <c r="A4109" t="str">
        <f t="shared" si="66"/>
        <v>Total Receitas</v>
      </c>
      <c r="B4109" s="33" t="s">
        <v>1407</v>
      </c>
      <c r="C4109" s="6">
        <v>448339176499.92999</v>
      </c>
      <c r="D4109" s="6">
        <v>3025567722.02</v>
      </c>
      <c r="E4109" s="6">
        <v>21304862529.48</v>
      </c>
      <c r="F4109" s="6">
        <v>1268093757.3599999</v>
      </c>
      <c r="G4109" s="1">
        <f>C4109-(D4109+E4109+F4109)</f>
        <v>422740652491.07001</v>
      </c>
      <c r="H4109" s="6">
        <v>779505762814.35999</v>
      </c>
      <c r="I4109" s="6">
        <v>22896876121.32</v>
      </c>
      <c r="J4109" s="6">
        <v>42125890915.209999</v>
      </c>
      <c r="K4109" s="6">
        <v>5909506470.4300003</v>
      </c>
      <c r="L4109" s="1">
        <f>H4109-(I4109+J4109+K4109)</f>
        <v>708573489307.40002</v>
      </c>
    </row>
    <row r="4110" spans="1:12">
      <c r="A4110" t="str">
        <f t="shared" si="66"/>
        <v>1.0.0.0.00.00.00 - Receitas Correntes</v>
      </c>
      <c r="B4110" s="29" t="s">
        <v>1408</v>
      </c>
      <c r="C4110" s="4">
        <v>414909956377.84998</v>
      </c>
      <c r="D4110" s="4">
        <v>3006808368.3600001</v>
      </c>
      <c r="E4110" s="4">
        <v>21284604355.720001</v>
      </c>
      <c r="F4110" s="4">
        <v>1254338369.3599999</v>
      </c>
      <c r="G4110" s="1">
        <f t="shared" ref="G4110:G4173" si="67">C4110-(D4110+E4110+F4110)</f>
        <v>389364205284.40997</v>
      </c>
      <c r="H4110" s="4">
        <v>666756218679</v>
      </c>
      <c r="I4110" s="4">
        <v>22896876121.32</v>
      </c>
      <c r="J4110" s="4">
        <v>42125890915.209999</v>
      </c>
      <c r="K4110" s="4">
        <v>5894935947.79</v>
      </c>
      <c r="L4110" s="1">
        <f t="shared" ref="L4110:L4173" si="68">H4110-(I4110+J4110+K4110)</f>
        <v>595838515694.68005</v>
      </c>
    </row>
    <row r="4111" spans="1:12">
      <c r="A4111" t="str">
        <f t="shared" si="66"/>
        <v>1.1.0.0.00.00.00 - Receita Tributária</v>
      </c>
      <c r="B4111" s="33" t="s">
        <v>1409</v>
      </c>
      <c r="C4111" s="6">
        <v>93267995071.899994</v>
      </c>
      <c r="D4111" s="6">
        <v>116806722.34</v>
      </c>
      <c r="E4111" s="6">
        <v>-3128069.78</v>
      </c>
      <c r="F4111" s="6">
        <v>373219858.19999999</v>
      </c>
      <c r="G4111" s="1">
        <f t="shared" si="67"/>
        <v>92781096561.139999</v>
      </c>
      <c r="H4111" s="6">
        <v>435089687616.62</v>
      </c>
      <c r="I4111" s="6">
        <v>21662448198.77</v>
      </c>
      <c r="J4111" s="6">
        <v>31520778350.709999</v>
      </c>
      <c r="K4111" s="6">
        <v>4161386564.5900002</v>
      </c>
      <c r="L4111" s="1">
        <f t="shared" si="68"/>
        <v>377745074502.54999</v>
      </c>
    </row>
    <row r="4112" spans="1:12">
      <c r="A4112" t="str">
        <f t="shared" si="66"/>
        <v>1.1.1.0.00.00.00 - Impostos</v>
      </c>
      <c r="B4112" s="29" t="s">
        <v>1410</v>
      </c>
      <c r="C4112" s="4">
        <v>87390852908.899994</v>
      </c>
      <c r="D4112" s="4">
        <v>106593172.88</v>
      </c>
      <c r="E4112" s="4">
        <v>-3205476.68</v>
      </c>
      <c r="F4112" s="4">
        <v>335671568.32999998</v>
      </c>
      <c r="G4112" s="1">
        <f t="shared" si="67"/>
        <v>86951793644.369995</v>
      </c>
      <c r="H4112" s="4">
        <v>418249389832.67999</v>
      </c>
      <c r="I4112" s="4">
        <v>21662448198.77</v>
      </c>
      <c r="J4112" s="4">
        <v>31520778350.709999</v>
      </c>
      <c r="K4112" s="4">
        <v>3482344886.8400002</v>
      </c>
      <c r="L4112" s="1">
        <f t="shared" si="68"/>
        <v>361583818396.35999</v>
      </c>
    </row>
    <row r="4113" spans="1:12">
      <c r="A4113" t="str">
        <f t="shared" si="66"/>
        <v>1.1.1.1.00.00.00 - Impostos sobre o Comércio Exterior</v>
      </c>
      <c r="B4113" s="33" t="s">
        <v>1411</v>
      </c>
      <c r="C4113" s="6">
        <v>0</v>
      </c>
      <c r="D4113" s="6">
        <v>0</v>
      </c>
      <c r="E4113" s="6">
        <v>0</v>
      </c>
      <c r="F4113" s="6">
        <v>0</v>
      </c>
      <c r="G4113" s="1">
        <f t="shared" si="67"/>
        <v>0</v>
      </c>
      <c r="H4113" s="6">
        <v>0</v>
      </c>
      <c r="I4113" s="6">
        <v>0</v>
      </c>
      <c r="J4113" s="6">
        <v>0</v>
      </c>
      <c r="K4113" s="6">
        <v>0</v>
      </c>
      <c r="L4113" s="1">
        <f t="shared" si="68"/>
        <v>0</v>
      </c>
    </row>
    <row r="4114" spans="1:12">
      <c r="A4114" t="str">
        <f t="shared" si="66"/>
        <v>1.1.1.1.01.00.00 - Imposto sobre a Importação - II</v>
      </c>
      <c r="B4114" s="29" t="s">
        <v>1412</v>
      </c>
      <c r="C4114" s="4"/>
      <c r="D4114" s="4"/>
      <c r="E4114" s="4"/>
      <c r="F4114" s="4"/>
      <c r="G4114" s="1">
        <f t="shared" si="67"/>
        <v>0</v>
      </c>
      <c r="H4114" s="4"/>
      <c r="I4114" s="4"/>
      <c r="J4114" s="4"/>
      <c r="K4114" s="4"/>
      <c r="L4114" s="1">
        <f t="shared" si="68"/>
        <v>0</v>
      </c>
    </row>
    <row r="4115" spans="1:12">
      <c r="A4115" t="str">
        <f t="shared" si="66"/>
        <v>1.1.1.1.02.00.00 - Imposto sobre a Exportação - IE</v>
      </c>
      <c r="B4115" s="33" t="s">
        <v>1413</v>
      </c>
      <c r="C4115" s="6"/>
      <c r="D4115" s="6"/>
      <c r="E4115" s="6"/>
      <c r="F4115" s="6"/>
      <c r="G4115" s="1">
        <f t="shared" si="67"/>
        <v>0</v>
      </c>
      <c r="H4115" s="6"/>
      <c r="I4115" s="6"/>
      <c r="J4115" s="6"/>
      <c r="K4115" s="6"/>
      <c r="L4115" s="1">
        <f t="shared" si="68"/>
        <v>0</v>
      </c>
    </row>
    <row r="4116" spans="1:12">
      <c r="A4116" t="str">
        <f t="shared" si="66"/>
        <v>1.1.1.2.00.00.00 - Impostos sobre o Patrimônio e a Renda</v>
      </c>
      <c r="B4116" s="29" t="s">
        <v>1414</v>
      </c>
      <c r="C4116" s="4">
        <v>41800773461.830002</v>
      </c>
      <c r="D4116" s="4">
        <v>54428133.710000001</v>
      </c>
      <c r="E4116" s="4">
        <v>-3265242.22</v>
      </c>
      <c r="F4116" s="4">
        <v>245965719.5</v>
      </c>
      <c r="G4116" s="1">
        <f t="shared" si="67"/>
        <v>41503644850.840004</v>
      </c>
      <c r="H4116" s="4">
        <v>56488660919.769997</v>
      </c>
      <c r="I4116" s="4">
        <v>2433055406.2600002</v>
      </c>
      <c r="J4116" s="4">
        <v>2068117974.3399999</v>
      </c>
      <c r="K4116" s="4">
        <v>502061586.19999999</v>
      </c>
      <c r="L4116" s="1">
        <f t="shared" si="68"/>
        <v>51485425952.969994</v>
      </c>
    </row>
    <row r="4117" spans="1:12" ht="38.25">
      <c r="A4117" t="str">
        <f t="shared" si="66"/>
        <v>1.1.1.2.01.00.00 - Imposto sobre a Propriedade Territorial Rural - 
 ITR</v>
      </c>
      <c r="B4117" s="33" t="s">
        <v>1415</v>
      </c>
      <c r="C4117" s="6">
        <v>183738945.53</v>
      </c>
      <c r="D4117" s="6">
        <v>1552452.21</v>
      </c>
      <c r="E4117" s="6">
        <v>3307522.23</v>
      </c>
      <c r="F4117" s="6">
        <v>-2107517.73</v>
      </c>
      <c r="G4117" s="1">
        <f t="shared" si="67"/>
        <v>180986488.81999999</v>
      </c>
      <c r="H4117" s="6">
        <v>0</v>
      </c>
      <c r="I4117" s="6">
        <v>0</v>
      </c>
      <c r="J4117" s="6">
        <v>0</v>
      </c>
      <c r="K4117" s="6">
        <v>0</v>
      </c>
      <c r="L4117" s="1">
        <f t="shared" si="68"/>
        <v>0</v>
      </c>
    </row>
    <row r="4118" spans="1:12" ht="38.25">
      <c r="A4118" t="str">
        <f t="shared" si="66"/>
        <v>1.1.1.2.02.00.00 - Imposto sobre a Propriedade Predial e Territorial 
 Urbana – IPTU</v>
      </c>
      <c r="B4118" s="29" t="s">
        <v>1416</v>
      </c>
      <c r="C4118" s="4">
        <v>23006214856.75</v>
      </c>
      <c r="D4118" s="4">
        <v>32985053.789999999</v>
      </c>
      <c r="E4118" s="4">
        <v>-886913.27</v>
      </c>
      <c r="F4118" s="4">
        <v>216935572.44</v>
      </c>
      <c r="G4118" s="1">
        <f t="shared" si="67"/>
        <v>22757181143.790001</v>
      </c>
      <c r="H4118" s="4">
        <v>550826180.00999999</v>
      </c>
      <c r="I4118" s="4">
        <v>0</v>
      </c>
      <c r="J4118" s="4">
        <v>0</v>
      </c>
      <c r="K4118" s="4">
        <v>454411.95</v>
      </c>
      <c r="L4118" s="1">
        <f t="shared" si="68"/>
        <v>550371768.05999994</v>
      </c>
    </row>
    <row r="4119" spans="1:12" ht="38.25">
      <c r="A4119" t="str">
        <f t="shared" si="66"/>
        <v>1.1.1.2.04.00.00 - Imposto sobre a Renda e Proventos de Qualquer 
 Natureza – IR</v>
      </c>
      <c r="B4119" s="33" t="s">
        <v>1417</v>
      </c>
      <c r="C4119" s="6">
        <v>9757888146.7199993</v>
      </c>
      <c r="D4119" s="6">
        <v>11972318.32</v>
      </c>
      <c r="E4119" s="6">
        <v>-5695173.21</v>
      </c>
      <c r="F4119" s="6">
        <v>4565950.18</v>
      </c>
      <c r="G4119" s="1">
        <f t="shared" si="67"/>
        <v>9747045051.4299984</v>
      </c>
      <c r="H4119" s="6">
        <v>20879388558.91</v>
      </c>
      <c r="I4119" s="6">
        <v>0</v>
      </c>
      <c r="J4119" s="6">
        <v>0</v>
      </c>
      <c r="K4119" s="6">
        <v>361220331.74000001</v>
      </c>
      <c r="L4119" s="1">
        <f t="shared" si="68"/>
        <v>20518168227.169998</v>
      </c>
    </row>
    <row r="4120" spans="1:12">
      <c r="A4120" t="str">
        <f t="shared" si="66"/>
        <v>1.1.1.2.04.10.00 - Pessoas Físicas</v>
      </c>
      <c r="B4120" s="29" t="s">
        <v>1418</v>
      </c>
      <c r="C4120" s="4">
        <v>3098851.71</v>
      </c>
      <c r="D4120" s="4"/>
      <c r="E4120" s="4"/>
      <c r="F4120" s="4"/>
      <c r="G4120" s="1">
        <f t="shared" si="67"/>
        <v>3098851.71</v>
      </c>
      <c r="H4120" s="4"/>
      <c r="I4120" s="4"/>
      <c r="J4120" s="4"/>
      <c r="K4120" s="4"/>
      <c r="L4120" s="1">
        <f t="shared" si="68"/>
        <v>0</v>
      </c>
    </row>
    <row r="4121" spans="1:12" ht="38.25">
      <c r="A4121" t="str">
        <f t="shared" si="66"/>
        <v>1.1.1.2.04.11.00 - Receita de Parcelamentos - Imposto sobre a Renda 
 - Pessoas Físicas</v>
      </c>
      <c r="B4121" s="33" t="s">
        <v>1419</v>
      </c>
      <c r="C4121" s="6">
        <v>63251089.880000003</v>
      </c>
      <c r="D4121" s="6"/>
      <c r="E4121" s="6">
        <v>-3877271.07</v>
      </c>
      <c r="F4121" s="6"/>
      <c r="G4121" s="1">
        <f t="shared" si="67"/>
        <v>67128360.950000003</v>
      </c>
      <c r="H4121" s="6">
        <v>0</v>
      </c>
      <c r="I4121" s="6">
        <v>0</v>
      </c>
      <c r="J4121" s="6">
        <v>0</v>
      </c>
      <c r="K4121" s="6">
        <v>0</v>
      </c>
      <c r="L4121" s="1">
        <f t="shared" si="68"/>
        <v>0</v>
      </c>
    </row>
    <row r="4122" spans="1:12">
      <c r="A4122" t="str">
        <f t="shared" si="66"/>
        <v>1.1.1.2.04.21.00 - Pessoa Jurídica - Líquida de Incentivos</v>
      </c>
      <c r="B4122" s="29" t="s">
        <v>1420</v>
      </c>
      <c r="C4122" s="4">
        <v>10056507.65</v>
      </c>
      <c r="D4122" s="4"/>
      <c r="E4122" s="4"/>
      <c r="F4122" s="4"/>
      <c r="G4122" s="1">
        <f t="shared" si="67"/>
        <v>10056507.65</v>
      </c>
      <c r="H4122" s="4">
        <v>19612057.559999999</v>
      </c>
      <c r="I4122" s="4">
        <v>0</v>
      </c>
      <c r="J4122" s="4">
        <v>0</v>
      </c>
      <c r="K4122" s="4">
        <v>0</v>
      </c>
      <c r="L4122" s="1">
        <f t="shared" si="68"/>
        <v>19612057.559999999</v>
      </c>
    </row>
    <row r="4123" spans="1:12" ht="38.25">
      <c r="A4123" t="str">
        <f t="shared" si="66"/>
        <v>1.1.1.2.04.22.00 - Receita de Parcelamentos - Imposto sobre a Renda 
 - Pessoas Jurídicas</v>
      </c>
      <c r="B4123" s="33" t="s">
        <v>1421</v>
      </c>
      <c r="C4123" s="6">
        <v>14852355.859999999</v>
      </c>
      <c r="D4123" s="6"/>
      <c r="E4123" s="6">
        <v>-1877438.33</v>
      </c>
      <c r="F4123" s="6">
        <v>521.72</v>
      </c>
      <c r="G4123" s="1">
        <f t="shared" si="67"/>
        <v>16729272.469999999</v>
      </c>
      <c r="H4123" s="6">
        <v>0</v>
      </c>
      <c r="I4123" s="6">
        <v>0</v>
      </c>
      <c r="J4123" s="6">
        <v>0</v>
      </c>
      <c r="K4123" s="6">
        <v>0</v>
      </c>
      <c r="L4123" s="1">
        <f t="shared" si="68"/>
        <v>0</v>
      </c>
    </row>
    <row r="4124" spans="1:12" ht="38.25">
      <c r="A4124" t="str">
        <f t="shared" si="66"/>
        <v>1.1.1.2.04.23.00 - Imposto de Renda Pessoa Jurídica - Simples 
 Federal e Nacional</v>
      </c>
      <c r="B4124" s="29" t="s">
        <v>1422</v>
      </c>
      <c r="C4124" s="4">
        <v>10004621.310000001</v>
      </c>
      <c r="D4124" s="4"/>
      <c r="E4124" s="4"/>
      <c r="F4124" s="4"/>
      <c r="G4124" s="1">
        <f t="shared" si="67"/>
        <v>10004621.310000001</v>
      </c>
      <c r="H4124" s="4">
        <v>1873579789.1400001</v>
      </c>
      <c r="I4124" s="4">
        <v>0</v>
      </c>
      <c r="J4124" s="4">
        <v>0</v>
      </c>
      <c r="K4124" s="4">
        <v>0</v>
      </c>
      <c r="L4124" s="1">
        <f t="shared" si="68"/>
        <v>1873579789.1400001</v>
      </c>
    </row>
    <row r="4125" spans="1:12">
      <c r="A4125" t="str">
        <f t="shared" si="66"/>
        <v>1.1.1.2.04.31.00 - Retido nas Fontes - Trabalho</v>
      </c>
      <c r="B4125" s="33" t="s">
        <v>1423</v>
      </c>
      <c r="C4125" s="6">
        <v>8134518168.1499996</v>
      </c>
      <c r="D4125" s="6">
        <v>8928766.9399999995</v>
      </c>
      <c r="E4125" s="6">
        <v>2770.56</v>
      </c>
      <c r="F4125" s="6">
        <v>4581501.07</v>
      </c>
      <c r="G4125" s="1">
        <f t="shared" si="67"/>
        <v>8121005129.5799999</v>
      </c>
      <c r="H4125" s="6">
        <v>18291187780.419998</v>
      </c>
      <c r="I4125" s="6">
        <v>0</v>
      </c>
      <c r="J4125" s="6">
        <v>0</v>
      </c>
      <c r="K4125" s="6">
        <v>341793599.95999998</v>
      </c>
      <c r="L4125" s="1">
        <f t="shared" si="68"/>
        <v>17949394180.459999</v>
      </c>
    </row>
    <row r="4126" spans="1:12">
      <c r="A4126" t="str">
        <f t="shared" si="66"/>
        <v>1.1.1.2.04.32.00 - Retido nas Fontes - Capital</v>
      </c>
      <c r="B4126" s="29" t="s">
        <v>1424</v>
      </c>
      <c r="C4126" s="4">
        <v>11937139.98</v>
      </c>
      <c r="D4126" s="4"/>
      <c r="E4126" s="4"/>
      <c r="F4126" s="4"/>
      <c r="G4126" s="1">
        <f t="shared" si="67"/>
        <v>11937139.98</v>
      </c>
      <c r="H4126" s="4">
        <v>0</v>
      </c>
      <c r="I4126" s="4">
        <v>0</v>
      </c>
      <c r="J4126" s="4">
        <v>0</v>
      </c>
      <c r="K4126" s="4">
        <v>0</v>
      </c>
      <c r="L4126" s="1">
        <f t="shared" si="68"/>
        <v>0</v>
      </c>
    </row>
    <row r="4127" spans="1:12">
      <c r="A4127" t="str">
        <f t="shared" si="66"/>
        <v>1.1.1.2.04.33.00 - Retido nas Fontes - Remessa ao Exterior</v>
      </c>
      <c r="B4127" s="33" t="s">
        <v>1425</v>
      </c>
      <c r="C4127" s="6">
        <v>779796.68</v>
      </c>
      <c r="D4127" s="6"/>
      <c r="E4127" s="6"/>
      <c r="F4127" s="6"/>
      <c r="G4127" s="1">
        <f t="shared" si="67"/>
        <v>779796.68</v>
      </c>
      <c r="H4127" s="6">
        <v>0</v>
      </c>
      <c r="I4127" s="6">
        <v>0</v>
      </c>
      <c r="J4127" s="6">
        <v>0</v>
      </c>
      <c r="K4127" s="6">
        <v>0</v>
      </c>
      <c r="L4127" s="1">
        <f t="shared" si="68"/>
        <v>0</v>
      </c>
    </row>
    <row r="4128" spans="1:12">
      <c r="A4128" t="str">
        <f t="shared" si="66"/>
        <v>1.1.1.2.04.34.00 - Retido nas Fontes - Outros Rendimentos</v>
      </c>
      <c r="B4128" s="29" t="s">
        <v>1426</v>
      </c>
      <c r="C4128" s="4">
        <v>1177687068.6900001</v>
      </c>
      <c r="D4128" s="4">
        <v>3020813.08</v>
      </c>
      <c r="E4128" s="4">
        <v>472.91</v>
      </c>
      <c r="F4128" s="4">
        <v>-24429.23</v>
      </c>
      <c r="G4128" s="1">
        <f t="shared" si="67"/>
        <v>1174690211.9300001</v>
      </c>
      <c r="H4128" s="4">
        <v>695008931.78999996</v>
      </c>
      <c r="I4128" s="4">
        <v>0</v>
      </c>
      <c r="J4128" s="4">
        <v>0</v>
      </c>
      <c r="K4128" s="4">
        <v>19426731.780000001</v>
      </c>
      <c r="L4128" s="1">
        <f t="shared" si="68"/>
        <v>675582200.00999999</v>
      </c>
    </row>
    <row r="4129" spans="1:12" ht="38.25">
      <c r="A4129" t="str">
        <f t="shared" si="66"/>
        <v>1.1.1.2.04.35.00 - Receita de Parcelamentos – Imposto sobre a Renda 
 - Retido na Fonte</v>
      </c>
      <c r="B4129" s="33" t="s">
        <v>1427</v>
      </c>
      <c r="C4129" s="6">
        <v>262357385.27000001</v>
      </c>
      <c r="D4129" s="6"/>
      <c r="E4129" s="6">
        <v>56701.8</v>
      </c>
      <c r="F4129" s="6"/>
      <c r="G4129" s="1">
        <f t="shared" si="67"/>
        <v>262300683.47</v>
      </c>
      <c r="H4129" s="6">
        <v>0</v>
      </c>
      <c r="I4129" s="6">
        <v>0</v>
      </c>
      <c r="J4129" s="6">
        <v>0</v>
      </c>
      <c r="K4129" s="6">
        <v>0</v>
      </c>
      <c r="L4129" s="1">
        <f t="shared" si="68"/>
        <v>0</v>
      </c>
    </row>
    <row r="4130" spans="1:12" ht="25.5">
      <c r="A4130" t="str">
        <f t="shared" si="66"/>
        <v>1.1.1.2.05.00.00 - Imposto sobre a Propriedade de Veículos 
 Automotores – IPVA</v>
      </c>
      <c r="B4130" s="29" t="s">
        <v>1428</v>
      </c>
      <c r="C4130" s="4"/>
      <c r="D4130" s="4"/>
      <c r="E4130" s="4"/>
      <c r="F4130" s="4"/>
      <c r="G4130" s="1">
        <f t="shared" si="67"/>
        <v>0</v>
      </c>
      <c r="H4130" s="4">
        <v>30150291017.049999</v>
      </c>
      <c r="I4130" s="4">
        <v>2368621852.3699999</v>
      </c>
      <c r="J4130" s="4">
        <v>1565509447.0799999</v>
      </c>
      <c r="K4130" s="4">
        <v>122498721.73</v>
      </c>
      <c r="L4130" s="1">
        <f t="shared" si="68"/>
        <v>26093660995.869999</v>
      </c>
    </row>
    <row r="4131" spans="1:12" ht="38.25">
      <c r="A4131" t="str">
        <f t="shared" si="66"/>
        <v>1.1.1.2.07.00.00 - Imposto sobre Transmissão "Causa Mortis" e Doação 
 de Bens e Direitos – ITCD</v>
      </c>
      <c r="B4131" s="33" t="s">
        <v>1429</v>
      </c>
      <c r="C4131" s="6"/>
      <c r="D4131" s="6"/>
      <c r="E4131" s="6"/>
      <c r="F4131" s="6"/>
      <c r="G4131" s="1">
        <f t="shared" si="67"/>
        <v>0</v>
      </c>
      <c r="H4131" s="6">
        <v>4586002484.8999996</v>
      </c>
      <c r="I4131" s="6">
        <v>64433553.890000001</v>
      </c>
      <c r="J4131" s="6">
        <v>502608527.25999999</v>
      </c>
      <c r="K4131" s="6">
        <v>17647378.309999999</v>
      </c>
      <c r="L4131" s="1">
        <f t="shared" si="68"/>
        <v>4001313025.4399996</v>
      </c>
    </row>
    <row r="4132" spans="1:12" ht="38.25">
      <c r="A4132" t="str">
        <f t="shared" si="66"/>
        <v>1.1.1.2.08.00.00 - Imposto sobre Transmissão "Inter Vivos" de Bens 
 Imóveis e de Direitos Reais sobre Imóveis – ITBI</v>
      </c>
      <c r="B4132" s="29" t="s">
        <v>1430</v>
      </c>
      <c r="C4132" s="4">
        <v>8851111063.6900005</v>
      </c>
      <c r="D4132" s="4">
        <v>7918309.3899999997</v>
      </c>
      <c r="E4132" s="4">
        <v>9322.0300000000007</v>
      </c>
      <c r="F4132" s="4">
        <v>26477389.109999999</v>
      </c>
      <c r="G4132" s="1">
        <f t="shared" si="67"/>
        <v>8816706043.1599998</v>
      </c>
      <c r="H4132" s="4">
        <v>322152678.89999998</v>
      </c>
      <c r="I4132" s="4">
        <v>0</v>
      </c>
      <c r="J4132" s="4">
        <v>0</v>
      </c>
      <c r="K4132" s="4">
        <v>240742.47</v>
      </c>
      <c r="L4132" s="1">
        <f t="shared" si="68"/>
        <v>321911936.42999995</v>
      </c>
    </row>
    <row r="4133" spans="1:12">
      <c r="A4133" t="str">
        <f t="shared" si="66"/>
        <v>1.1.1.3.00.00.00 - Impostos sobre a Produção e a Circulação</v>
      </c>
      <c r="B4133" s="33" t="s">
        <v>1431</v>
      </c>
      <c r="C4133" s="6">
        <v>45589874543.980003</v>
      </c>
      <c r="D4133" s="6">
        <v>52165039.170000002</v>
      </c>
      <c r="E4133" s="6">
        <v>59765.54</v>
      </c>
      <c r="F4133" s="6">
        <v>89705270.459999993</v>
      </c>
      <c r="G4133" s="1">
        <f t="shared" si="67"/>
        <v>45447944468.810005</v>
      </c>
      <c r="H4133" s="6">
        <v>361760728912.90997</v>
      </c>
      <c r="I4133" s="6">
        <v>19229392792.509998</v>
      </c>
      <c r="J4133" s="6">
        <v>29452660376.369999</v>
      </c>
      <c r="K4133" s="6">
        <v>2980283300.6399999</v>
      </c>
      <c r="L4133" s="1">
        <f t="shared" si="68"/>
        <v>310098392443.38995</v>
      </c>
    </row>
    <row r="4134" spans="1:12">
      <c r="A4134" t="str">
        <f t="shared" si="66"/>
        <v>1.1.1.3.01.00.00 - Imposto sobre Produtos Industrializados - IPI</v>
      </c>
      <c r="B4134" s="29" t="s">
        <v>1432</v>
      </c>
      <c r="C4134" s="4"/>
      <c r="D4134" s="4"/>
      <c r="E4134" s="4"/>
      <c r="F4134" s="4"/>
      <c r="G4134" s="1">
        <f t="shared" si="67"/>
        <v>0</v>
      </c>
      <c r="H4134" s="4"/>
      <c r="I4134" s="4"/>
      <c r="J4134" s="4"/>
      <c r="K4134" s="4"/>
      <c r="L4134" s="1">
        <f t="shared" si="68"/>
        <v>0</v>
      </c>
    </row>
    <row r="4135" spans="1:12" ht="51">
      <c r="A4135" t="str">
        <f t="shared" si="66"/>
        <v>1.1.1.3.02.00.00 - Imposto sobre Op. Relativas à Circulação de 
 Mercadorias e sobre Prest.de Serv.de Transp. Interest.e Interm. e de 
 Comunicação – ICMS</v>
      </c>
      <c r="B4135" s="33" t="s">
        <v>1433</v>
      </c>
      <c r="C4135" s="6"/>
      <c r="D4135" s="6"/>
      <c r="E4135" s="6"/>
      <c r="F4135" s="6"/>
      <c r="G4135" s="1">
        <f t="shared" si="67"/>
        <v>0</v>
      </c>
      <c r="H4135" s="6">
        <v>360276864869.39001</v>
      </c>
      <c r="I4135" s="6">
        <v>19229392792.509998</v>
      </c>
      <c r="J4135" s="6">
        <v>29452660376.369999</v>
      </c>
      <c r="K4135" s="6">
        <v>2980214458.8800001</v>
      </c>
      <c r="L4135" s="1">
        <f t="shared" si="68"/>
        <v>308614597241.63</v>
      </c>
    </row>
    <row r="4136" spans="1:12" ht="38.25">
      <c r="A4136" t="str">
        <f t="shared" si="66"/>
        <v>1.1.1.3.03.00.00 - Imposto sobre Operações de Crédito, Câmbio e 
 Seguro, ou Relativas a Títulos ou Valores Mobiliários – IOF</v>
      </c>
      <c r="B4136" s="29" t="s">
        <v>1434</v>
      </c>
      <c r="C4136" s="4"/>
      <c r="D4136" s="4"/>
      <c r="E4136" s="4"/>
      <c r="F4136" s="4"/>
      <c r="G4136" s="1">
        <f t="shared" si="67"/>
        <v>0</v>
      </c>
      <c r="H4136" s="4"/>
      <c r="I4136" s="4"/>
      <c r="J4136" s="4"/>
      <c r="K4136" s="4"/>
      <c r="L4136" s="1">
        <f t="shared" si="68"/>
        <v>0</v>
      </c>
    </row>
    <row r="4137" spans="1:12" ht="38.25">
      <c r="A4137" t="str">
        <f t="shared" si="66"/>
        <v>1.1.1.3.05.00.00 - Imposto sobre Serviços de Qualquer Natureza – 
 ISSQN</v>
      </c>
      <c r="B4137" s="33" t="s">
        <v>1435</v>
      </c>
      <c r="C4137" s="6">
        <v>45586244770.190002</v>
      </c>
      <c r="D4137" s="6">
        <v>52160751.579999998</v>
      </c>
      <c r="E4137" s="6">
        <v>59765.54</v>
      </c>
      <c r="F4137" s="6">
        <v>89685260.340000004</v>
      </c>
      <c r="G4137" s="1">
        <f t="shared" si="67"/>
        <v>45444338992.730003</v>
      </c>
      <c r="H4137" s="6">
        <v>1483864043.52</v>
      </c>
      <c r="I4137" s="6">
        <v>0</v>
      </c>
      <c r="J4137" s="6">
        <v>0</v>
      </c>
      <c r="K4137" s="6">
        <v>68841.759999999995</v>
      </c>
      <c r="L4137" s="1">
        <f t="shared" si="68"/>
        <v>1483795201.76</v>
      </c>
    </row>
    <row r="4138" spans="1:12">
      <c r="A4138" t="str">
        <f t="shared" si="66"/>
        <v>1.1.1.5.00.00.00 - Impostos Extraordinários</v>
      </c>
      <c r="B4138" s="29" t="s">
        <v>1436</v>
      </c>
      <c r="C4138" s="4"/>
      <c r="D4138" s="4"/>
      <c r="E4138" s="4"/>
      <c r="F4138" s="4"/>
      <c r="G4138" s="1">
        <f t="shared" si="67"/>
        <v>0</v>
      </c>
      <c r="H4138" s="4"/>
      <c r="I4138" s="4"/>
      <c r="J4138" s="4"/>
      <c r="K4138" s="4"/>
      <c r="L4138" s="1">
        <f t="shared" si="68"/>
        <v>0</v>
      </c>
    </row>
    <row r="4139" spans="1:12">
      <c r="A4139" t="str">
        <f t="shared" si="66"/>
        <v>1.1.2.0.00.00.00 - Taxas</v>
      </c>
      <c r="B4139" s="33" t="s">
        <v>1437</v>
      </c>
      <c r="C4139" s="6">
        <v>5756903334.8000002</v>
      </c>
      <c r="D4139" s="6">
        <v>10286060.789999999</v>
      </c>
      <c r="E4139" s="6">
        <v>77406.899999999994</v>
      </c>
      <c r="F4139" s="6">
        <v>30572770.789999999</v>
      </c>
      <c r="G4139" s="1">
        <f t="shared" si="67"/>
        <v>5715967096.3200006</v>
      </c>
      <c r="H4139" s="6">
        <v>16840295930.99</v>
      </c>
      <c r="I4139" s="6">
        <v>0</v>
      </c>
      <c r="J4139" s="6">
        <v>0</v>
      </c>
      <c r="K4139" s="6">
        <v>679041677.75</v>
      </c>
      <c r="L4139" s="1">
        <f t="shared" si="68"/>
        <v>16161254253.24</v>
      </c>
    </row>
    <row r="4140" spans="1:12">
      <c r="A4140" t="str">
        <f t="shared" si="66"/>
        <v>1.1.2.1.00.00.00 - Taxas pelo Exercício do Poder de Polícia</v>
      </c>
      <c r="B4140" s="29" t="s">
        <v>1438</v>
      </c>
      <c r="C4140" s="4">
        <v>2235719038.0900002</v>
      </c>
      <c r="D4140" s="4">
        <v>6451140.71</v>
      </c>
      <c r="E4140" s="4">
        <v>1686.02</v>
      </c>
      <c r="F4140" s="4">
        <v>8853816.8499999996</v>
      </c>
      <c r="G4140" s="1">
        <f t="shared" si="67"/>
        <v>2220412394.5100002</v>
      </c>
      <c r="H4140" s="4">
        <v>3950082163.6500001</v>
      </c>
      <c r="I4140" s="4">
        <v>0</v>
      </c>
      <c r="J4140" s="4">
        <v>0</v>
      </c>
      <c r="K4140" s="4">
        <v>20217203.010000002</v>
      </c>
      <c r="L4140" s="1">
        <f t="shared" si="68"/>
        <v>3929864960.6399999</v>
      </c>
    </row>
    <row r="4141" spans="1:12">
      <c r="A4141" t="str">
        <f t="shared" si="66"/>
        <v>1.1.2.2.00.00.00 - Taxas pela Prestação de Serviços</v>
      </c>
      <c r="B4141" s="33" t="s">
        <v>1439</v>
      </c>
      <c r="C4141" s="6">
        <v>3521911603.4699998</v>
      </c>
      <c r="D4141" s="6">
        <v>3417410.65</v>
      </c>
      <c r="E4141" s="6">
        <v>75720.88</v>
      </c>
      <c r="F4141" s="6">
        <v>21739223.219999999</v>
      </c>
      <c r="G4141" s="1">
        <f t="shared" si="67"/>
        <v>3496679248.7199998</v>
      </c>
      <c r="H4141" s="6">
        <v>12890213767.34</v>
      </c>
      <c r="I4141" s="6">
        <v>0</v>
      </c>
      <c r="J4141" s="6">
        <v>0</v>
      </c>
      <c r="K4141" s="6">
        <v>658824474.74000001</v>
      </c>
      <c r="L4141" s="1">
        <f t="shared" si="68"/>
        <v>12231389292.6</v>
      </c>
    </row>
    <row r="4142" spans="1:12">
      <c r="A4142" t="str">
        <f t="shared" si="66"/>
        <v>1.1.3.0.00.00.00 - Contribuição de Melhoria</v>
      </c>
      <c r="B4142" s="29" t="s">
        <v>1440</v>
      </c>
      <c r="C4142" s="4">
        <v>120238828.2</v>
      </c>
      <c r="D4142" s="4">
        <v>-72511.33</v>
      </c>
      <c r="E4142" s="4"/>
      <c r="F4142" s="4">
        <v>6975519.0800000001</v>
      </c>
      <c r="G4142" s="1">
        <f t="shared" si="67"/>
        <v>113335820.45</v>
      </c>
      <c r="H4142" s="4">
        <v>1852.95</v>
      </c>
      <c r="I4142" s="4">
        <v>0</v>
      </c>
      <c r="J4142" s="4">
        <v>0</v>
      </c>
      <c r="K4142" s="4">
        <v>0</v>
      </c>
      <c r="L4142" s="1">
        <f t="shared" si="68"/>
        <v>1852.95</v>
      </c>
    </row>
    <row r="4143" spans="1:12">
      <c r="A4143" t="str">
        <f t="shared" si="66"/>
        <v>1.2.0.0.00.00.00 - Receitas de Contribuições</v>
      </c>
      <c r="B4143" s="33" t="s">
        <v>1441</v>
      </c>
      <c r="C4143" s="6">
        <v>12456473661.030001</v>
      </c>
      <c r="D4143" s="6">
        <v>3159887.83</v>
      </c>
      <c r="E4143" s="6">
        <v>1672.85</v>
      </c>
      <c r="F4143" s="6">
        <v>8310534.04</v>
      </c>
      <c r="G4143" s="1">
        <f t="shared" si="67"/>
        <v>12445001566.310001</v>
      </c>
      <c r="H4143" s="6">
        <v>25637372920.150002</v>
      </c>
      <c r="I4143" s="6">
        <v>3118954.53</v>
      </c>
      <c r="J4143" s="6">
        <v>181782.72</v>
      </c>
      <c r="K4143" s="6">
        <v>666653372.02999997</v>
      </c>
      <c r="L4143" s="1">
        <f t="shared" si="68"/>
        <v>24967418810.870003</v>
      </c>
    </row>
    <row r="4144" spans="1:12">
      <c r="A4144" t="str">
        <f t="shared" si="66"/>
        <v>1.2.1.0.00.00.00 - Contribuições Sociais</v>
      </c>
      <c r="B4144" s="29" t="s">
        <v>1442</v>
      </c>
      <c r="C4144" s="4">
        <v>8428829029.0600004</v>
      </c>
      <c r="D4144" s="4">
        <v>574021.42000000004</v>
      </c>
      <c r="E4144" s="4">
        <v>1672.85</v>
      </c>
      <c r="F4144" s="4">
        <v>7620862.79</v>
      </c>
      <c r="G4144" s="1">
        <f t="shared" si="67"/>
        <v>8420632472</v>
      </c>
      <c r="H4144" s="4">
        <v>24545001969.75</v>
      </c>
      <c r="I4144" s="4">
        <v>0</v>
      </c>
      <c r="J4144" s="4">
        <v>181782.72</v>
      </c>
      <c r="K4144" s="4">
        <v>52572673.219999999</v>
      </c>
      <c r="L4144" s="1">
        <f t="shared" si="68"/>
        <v>24492247513.810001</v>
      </c>
    </row>
    <row r="4145" spans="1:12" ht="38.25">
      <c r="A4145" t="str">
        <f t="shared" si="66"/>
        <v>1.2.1.0.29.00.00 - Contribuições para o Regime Próprio de Previdência 
 do Servidor Público</v>
      </c>
      <c r="B4145" s="33" t="s">
        <v>1443</v>
      </c>
      <c r="C4145" s="6">
        <v>7660150915.6199999</v>
      </c>
      <c r="D4145" s="6">
        <v>573390.51</v>
      </c>
      <c r="E4145" s="6">
        <v>1672.85</v>
      </c>
      <c r="F4145" s="6">
        <v>7072596.4699999997</v>
      </c>
      <c r="G4145" s="1">
        <f t="shared" si="67"/>
        <v>7652503255.79</v>
      </c>
      <c r="H4145" s="6">
        <v>14040015322.42</v>
      </c>
      <c r="I4145" s="6">
        <v>0</v>
      </c>
      <c r="J4145" s="6">
        <v>181782.72</v>
      </c>
      <c r="K4145" s="6">
        <v>52510004.200000003</v>
      </c>
      <c r="L4145" s="1">
        <f t="shared" si="68"/>
        <v>13987323535.5</v>
      </c>
    </row>
    <row r="4146" spans="1:12" ht="25.5">
      <c r="A4146" t="str">
        <f t="shared" si="66"/>
        <v>1.2.1.0.29.01.00 - Contribuição Patronal de Servidor Ativo Civil 
 para o Regime Próprio</v>
      </c>
      <c r="B4146" s="29" t="s">
        <v>1444</v>
      </c>
      <c r="C4146" s="4">
        <v>634132307.92999995</v>
      </c>
      <c r="D4146" s="4"/>
      <c r="E4146" s="4"/>
      <c r="F4146" s="4">
        <v>211899.05</v>
      </c>
      <c r="G4146" s="1">
        <f t="shared" si="67"/>
        <v>633920408.88</v>
      </c>
      <c r="H4146" s="4">
        <v>329012719.32999998</v>
      </c>
      <c r="I4146" s="4">
        <v>0</v>
      </c>
      <c r="J4146" s="4">
        <v>0</v>
      </c>
      <c r="K4146" s="4">
        <v>82660.570000000007</v>
      </c>
      <c r="L4146" s="1">
        <f t="shared" si="68"/>
        <v>328930058.75999999</v>
      </c>
    </row>
    <row r="4147" spans="1:12" ht="25.5">
      <c r="A4147" t="str">
        <f t="shared" si="66"/>
        <v>1.2.1.0.29.02.00 - Contribuição Patronal de Servidor Ativo Militar</v>
      </c>
      <c r="B4147" s="33" t="s">
        <v>1445</v>
      </c>
      <c r="C4147" s="6">
        <v>40002968.560000002</v>
      </c>
      <c r="D4147" s="6"/>
      <c r="E4147" s="6"/>
      <c r="F4147" s="6"/>
      <c r="G4147" s="1">
        <f t="shared" si="67"/>
        <v>40002968.560000002</v>
      </c>
      <c r="H4147" s="6">
        <v>46590904.259999998</v>
      </c>
      <c r="I4147" s="6">
        <v>0</v>
      </c>
      <c r="J4147" s="6">
        <v>0</v>
      </c>
      <c r="K4147" s="6">
        <v>0</v>
      </c>
      <c r="L4147" s="1">
        <f t="shared" si="68"/>
        <v>46590904.259999998</v>
      </c>
    </row>
    <row r="4148" spans="1:12">
      <c r="A4148" t="str">
        <f t="shared" si="66"/>
        <v>1.2.1.0.29.03.00 - Contribuição Patronal – Inativo Civil</v>
      </c>
      <c r="B4148" s="29" t="s">
        <v>1446</v>
      </c>
      <c r="C4148" s="4">
        <v>3714531.49</v>
      </c>
      <c r="D4148" s="4"/>
      <c r="E4148" s="4"/>
      <c r="F4148" s="4">
        <v>923.46</v>
      </c>
      <c r="G4148" s="1">
        <f t="shared" si="67"/>
        <v>3713608.0300000003</v>
      </c>
      <c r="H4148" s="4">
        <v>27452285.789999999</v>
      </c>
      <c r="I4148" s="4">
        <v>0</v>
      </c>
      <c r="J4148" s="4">
        <v>0</v>
      </c>
      <c r="K4148" s="4">
        <v>0</v>
      </c>
      <c r="L4148" s="1">
        <f t="shared" si="68"/>
        <v>27452285.789999999</v>
      </c>
    </row>
    <row r="4149" spans="1:12">
      <c r="A4149" t="str">
        <f t="shared" si="66"/>
        <v>1.2.1.0.29.04.00 - Contribuição Patronal – Inativo Militar</v>
      </c>
      <c r="B4149" s="33" t="s">
        <v>1447</v>
      </c>
      <c r="C4149" s="6">
        <v>586573.22</v>
      </c>
      <c r="D4149" s="6"/>
      <c r="E4149" s="6"/>
      <c r="F4149" s="6"/>
      <c r="G4149" s="1">
        <f t="shared" si="67"/>
        <v>586573.22</v>
      </c>
      <c r="H4149" s="6">
        <v>7962041.4500000002</v>
      </c>
      <c r="I4149" s="6">
        <v>0</v>
      </c>
      <c r="J4149" s="6">
        <v>0</v>
      </c>
      <c r="K4149" s="6">
        <v>0</v>
      </c>
      <c r="L4149" s="1">
        <f t="shared" si="68"/>
        <v>7962041.4500000002</v>
      </c>
    </row>
    <row r="4150" spans="1:12">
      <c r="A4150" t="str">
        <f t="shared" si="66"/>
        <v>1.2.1.0.29.05.00 - Contribuição Patronal – Pensionista Civil</v>
      </c>
      <c r="B4150" s="29" t="s">
        <v>1448</v>
      </c>
      <c r="C4150" s="4">
        <v>177106.08</v>
      </c>
      <c r="D4150" s="4"/>
      <c r="E4150" s="4"/>
      <c r="F4150" s="4"/>
      <c r="G4150" s="1">
        <f t="shared" si="67"/>
        <v>177106.08</v>
      </c>
      <c r="H4150" s="4">
        <v>8573986.2400000002</v>
      </c>
      <c r="I4150" s="4">
        <v>0</v>
      </c>
      <c r="J4150" s="4">
        <v>0</v>
      </c>
      <c r="K4150" s="4">
        <v>0</v>
      </c>
      <c r="L4150" s="1">
        <f t="shared" si="68"/>
        <v>8573986.2400000002</v>
      </c>
    </row>
    <row r="4151" spans="1:12">
      <c r="A4151" t="str">
        <f t="shared" si="66"/>
        <v>1.2.1.0.29.06.00 - Contribuição Patronal – Pensionista Militar</v>
      </c>
      <c r="B4151" s="33" t="s">
        <v>1449</v>
      </c>
      <c r="C4151" s="6">
        <v>542341.32999999996</v>
      </c>
      <c r="D4151" s="6"/>
      <c r="E4151" s="6"/>
      <c r="F4151" s="6"/>
      <c r="G4151" s="1">
        <f t="shared" si="67"/>
        <v>542341.32999999996</v>
      </c>
      <c r="H4151" s="6">
        <v>1243368.06</v>
      </c>
      <c r="I4151" s="6">
        <v>0</v>
      </c>
      <c r="J4151" s="6">
        <v>0</v>
      </c>
      <c r="K4151" s="6">
        <v>0</v>
      </c>
      <c r="L4151" s="1">
        <f t="shared" si="68"/>
        <v>1243368.06</v>
      </c>
    </row>
    <row r="4152" spans="1:12" ht="25.5">
      <c r="A4152" t="str">
        <f t="shared" si="66"/>
        <v>1.2.1.0.29.07.00 - Contribuição do Servidor Ativo Civil para o 
 Regime Próprio</v>
      </c>
      <c r="B4152" s="29" t="s">
        <v>1450</v>
      </c>
      <c r="C4152" s="4">
        <v>6320799782.7200003</v>
      </c>
      <c r="D4152" s="4">
        <v>566840.71</v>
      </c>
      <c r="E4152" s="4">
        <v>1672.85</v>
      </c>
      <c r="F4152" s="4">
        <v>5613184.9800000004</v>
      </c>
      <c r="G4152" s="1">
        <f t="shared" si="67"/>
        <v>6314618084.1800003</v>
      </c>
      <c r="H4152" s="4">
        <v>8385904464.21</v>
      </c>
      <c r="I4152" s="4">
        <v>0</v>
      </c>
      <c r="J4152" s="4">
        <v>181782.72</v>
      </c>
      <c r="K4152" s="4">
        <v>41929713.119999997</v>
      </c>
      <c r="L4152" s="1">
        <f t="shared" si="68"/>
        <v>8343792968.3699999</v>
      </c>
    </row>
    <row r="4153" spans="1:12">
      <c r="A4153" t="str">
        <f t="shared" si="66"/>
        <v>1.2.1.0.29.08.00 - Contribuição de Servidor Ativo Militar</v>
      </c>
      <c r="B4153" s="33" t="s">
        <v>1451</v>
      </c>
      <c r="C4153" s="6">
        <v>2120129.7999999998</v>
      </c>
      <c r="D4153" s="6"/>
      <c r="E4153" s="6"/>
      <c r="F4153" s="6"/>
      <c r="G4153" s="1">
        <f t="shared" si="67"/>
        <v>2120129.7999999998</v>
      </c>
      <c r="H4153" s="6">
        <v>2260580978.21</v>
      </c>
      <c r="I4153" s="6">
        <v>0</v>
      </c>
      <c r="J4153" s="6">
        <v>0</v>
      </c>
      <c r="K4153" s="6">
        <v>8654547.4700000007</v>
      </c>
      <c r="L4153" s="1">
        <f t="shared" si="68"/>
        <v>2251926430.7400002</v>
      </c>
    </row>
    <row r="4154" spans="1:12" ht="25.5">
      <c r="A4154" t="str">
        <f t="shared" si="66"/>
        <v>1.2.1.0.29.09.00 - Contribuições do Servidor Inativo Civil para o 
 Regime Próprio</v>
      </c>
      <c r="B4154" s="29" t="s">
        <v>1452</v>
      </c>
      <c r="C4154" s="4">
        <v>472929461.20999998</v>
      </c>
      <c r="D4154" s="4"/>
      <c r="E4154" s="4"/>
      <c r="F4154" s="4">
        <v>1160.08</v>
      </c>
      <c r="G4154" s="1">
        <f t="shared" si="67"/>
        <v>472928301.13</v>
      </c>
      <c r="H4154" s="4">
        <v>1525231498.8499999</v>
      </c>
      <c r="I4154" s="4">
        <v>0</v>
      </c>
      <c r="J4154" s="4">
        <v>0</v>
      </c>
      <c r="K4154" s="4">
        <v>1172717.8899999999</v>
      </c>
      <c r="L4154" s="1">
        <f t="shared" si="68"/>
        <v>1524058780.9599998</v>
      </c>
    </row>
    <row r="4155" spans="1:12">
      <c r="A4155" t="str">
        <f t="shared" si="66"/>
        <v>1.2.1.0.29.10.00 - Contribuições de Servidor Inativo Militar</v>
      </c>
      <c r="B4155" s="33" t="s">
        <v>1453</v>
      </c>
      <c r="C4155" s="6">
        <v>164716.65</v>
      </c>
      <c r="D4155" s="6"/>
      <c r="E4155" s="6"/>
      <c r="F4155" s="6"/>
      <c r="G4155" s="1">
        <f t="shared" si="67"/>
        <v>164716.65</v>
      </c>
      <c r="H4155" s="6">
        <v>692361206.28999996</v>
      </c>
      <c r="I4155" s="6">
        <v>0</v>
      </c>
      <c r="J4155" s="6">
        <v>0</v>
      </c>
      <c r="K4155" s="6">
        <v>254473.3</v>
      </c>
      <c r="L4155" s="1">
        <f t="shared" si="68"/>
        <v>692106732.99000001</v>
      </c>
    </row>
    <row r="4156" spans="1:12" ht="38.25">
      <c r="A4156" t="str">
        <f t="shared" si="66"/>
        <v>1.2.1.0.29.11.00 - Contribuições de Pensionista Civil para o Regime 
 Próprio</v>
      </c>
      <c r="B4156" s="29" t="s">
        <v>1454</v>
      </c>
      <c r="C4156" s="4">
        <v>52484220.549999997</v>
      </c>
      <c r="D4156" s="4"/>
      <c r="E4156" s="4"/>
      <c r="F4156" s="4">
        <v>1208265.3799999999</v>
      </c>
      <c r="G4156" s="1">
        <f t="shared" si="67"/>
        <v>51275955.169999994</v>
      </c>
      <c r="H4156" s="4">
        <v>498587740.94999999</v>
      </c>
      <c r="I4156" s="4">
        <v>0</v>
      </c>
      <c r="J4156" s="4">
        <v>0</v>
      </c>
      <c r="K4156" s="4">
        <v>346267.45</v>
      </c>
      <c r="L4156" s="1">
        <f t="shared" si="68"/>
        <v>498241473.5</v>
      </c>
    </row>
    <row r="4157" spans="1:12">
      <c r="A4157" t="str">
        <f t="shared" si="66"/>
        <v>1.2.1.0.29.12.00 - Contribuições de Pensionista Militar</v>
      </c>
      <c r="B4157" s="33" t="s">
        <v>1455</v>
      </c>
      <c r="C4157" s="6">
        <v>20269.16</v>
      </c>
      <c r="D4157" s="6"/>
      <c r="E4157" s="6"/>
      <c r="F4157" s="6"/>
      <c r="G4157" s="1">
        <f t="shared" si="67"/>
        <v>20269.16</v>
      </c>
      <c r="H4157" s="6">
        <v>122383179.66</v>
      </c>
      <c r="I4157" s="6">
        <v>0</v>
      </c>
      <c r="J4157" s="6">
        <v>0</v>
      </c>
      <c r="K4157" s="6">
        <v>69624.399999999994</v>
      </c>
      <c r="L4157" s="1">
        <f t="shared" si="68"/>
        <v>122313555.25999999</v>
      </c>
    </row>
    <row r="4158" spans="1:12" ht="38.25">
      <c r="A4158" t="str">
        <f t="shared" si="66"/>
        <v>1.2.1.0.29.13.00 - Contribuição Previdenciária para Amortização do 
 Déficit Atuarial</v>
      </c>
      <c r="B4158" s="29" t="s">
        <v>1456</v>
      </c>
      <c r="C4158" s="4">
        <v>33836494.229999997</v>
      </c>
      <c r="D4158" s="4"/>
      <c r="E4158" s="4"/>
      <c r="F4158" s="4"/>
      <c r="G4158" s="1">
        <f t="shared" si="67"/>
        <v>33836494.229999997</v>
      </c>
      <c r="H4158" s="4">
        <v>0</v>
      </c>
      <c r="I4158" s="4">
        <v>0</v>
      </c>
      <c r="J4158" s="4">
        <v>0</v>
      </c>
      <c r="K4158" s="4">
        <v>0</v>
      </c>
      <c r="L4158" s="1">
        <f t="shared" si="68"/>
        <v>0</v>
      </c>
    </row>
    <row r="4159" spans="1:12" ht="25.5">
      <c r="A4159" t="str">
        <f t="shared" si="66"/>
        <v>1.2.1.0.29.15.00 - Contribuição Previdenciária em Regime de 
 Parcelamento de Débitos</v>
      </c>
      <c r="B4159" s="33" t="s">
        <v>1457</v>
      </c>
      <c r="C4159" s="6">
        <v>58007031</v>
      </c>
      <c r="D4159" s="6"/>
      <c r="E4159" s="6"/>
      <c r="F4159" s="6">
        <v>37163.519999999997</v>
      </c>
      <c r="G4159" s="1">
        <f t="shared" si="67"/>
        <v>57969867.479999997</v>
      </c>
      <c r="H4159" s="6">
        <v>640363.18999999994</v>
      </c>
      <c r="I4159" s="6">
        <v>0</v>
      </c>
      <c r="J4159" s="6">
        <v>0</v>
      </c>
      <c r="K4159" s="6">
        <v>0</v>
      </c>
      <c r="L4159" s="1">
        <f t="shared" si="68"/>
        <v>640363.18999999994</v>
      </c>
    </row>
    <row r="4160" spans="1:12" ht="38.25">
      <c r="A4160" t="str">
        <f t="shared" si="66"/>
        <v>1.2.1.0.29.16.00 - Receita de Recolhimento da Contribuição Patronal, 
 oriunda do Pagamento de Sentenças Judiciais</v>
      </c>
      <c r="B4160" s="29" t="s">
        <v>1458</v>
      </c>
      <c r="C4160" s="4">
        <v>4128139.35</v>
      </c>
      <c r="D4160" s="4"/>
      <c r="E4160" s="4"/>
      <c r="F4160" s="4"/>
      <c r="G4160" s="1">
        <f t="shared" si="67"/>
        <v>4128139.35</v>
      </c>
      <c r="H4160" s="4">
        <v>0</v>
      </c>
      <c r="I4160" s="4">
        <v>0</v>
      </c>
      <c r="J4160" s="4">
        <v>0</v>
      </c>
      <c r="K4160" s="4">
        <v>0</v>
      </c>
      <c r="L4160" s="1">
        <f t="shared" si="68"/>
        <v>0</v>
      </c>
    </row>
    <row r="4161" spans="1:12" ht="38.25">
      <c r="A4161" t="str">
        <f t="shared" si="66"/>
        <v>1.2.1.0.29.17.00 - Receita de Recolhimento da Contribuição do 
 Servidor Ativo Civil, oriunda do Pagamento de Sentenças Judiciais</v>
      </c>
      <c r="B4161" s="33" t="s">
        <v>1459</v>
      </c>
      <c r="C4161" s="6">
        <v>197376.29</v>
      </c>
      <c r="D4161" s="6"/>
      <c r="E4161" s="6"/>
      <c r="F4161" s="6"/>
      <c r="G4161" s="1">
        <f t="shared" si="67"/>
        <v>197376.29</v>
      </c>
      <c r="H4161" s="6">
        <v>0</v>
      </c>
      <c r="I4161" s="6">
        <v>0</v>
      </c>
      <c r="J4161" s="6">
        <v>0</v>
      </c>
      <c r="K4161" s="6">
        <v>0</v>
      </c>
      <c r="L4161" s="1">
        <f t="shared" si="68"/>
        <v>0</v>
      </c>
    </row>
    <row r="4162" spans="1:12" ht="38.25">
      <c r="A4162" t="str">
        <f t="shared" si="66"/>
        <v>1.2.1.0.29.18.00 - Receita de Recolhimento da Contribuição do 
 Servidor Inativo Civil, oriunda do Pagamento de Sentenças Judiciais</v>
      </c>
      <c r="B4162" s="29" t="s">
        <v>1460</v>
      </c>
      <c r="C4162" s="4">
        <v>49402.95</v>
      </c>
      <c r="D4162" s="4"/>
      <c r="E4162" s="4"/>
      <c r="F4162" s="4"/>
      <c r="G4162" s="1">
        <f t="shared" si="67"/>
        <v>49402.95</v>
      </c>
      <c r="H4162" s="4">
        <v>114683033.73</v>
      </c>
      <c r="I4162" s="4">
        <v>0</v>
      </c>
      <c r="J4162" s="4">
        <v>0</v>
      </c>
      <c r="K4162" s="4">
        <v>0</v>
      </c>
      <c r="L4162" s="1">
        <f t="shared" si="68"/>
        <v>114683033.73</v>
      </c>
    </row>
    <row r="4163" spans="1:12" ht="38.25">
      <c r="A4163" t="str">
        <f t="shared" si="66"/>
        <v>1.2.1.0.29.19.00 - Receita de Recolhimento de Pensionista Civil, 
 oriunda do Pagamento de Sentenças Judiciais</v>
      </c>
      <c r="B4163" s="33" t="s">
        <v>1461</v>
      </c>
      <c r="C4163" s="6">
        <v>41976.15</v>
      </c>
      <c r="D4163" s="6"/>
      <c r="E4163" s="6"/>
      <c r="F4163" s="6"/>
      <c r="G4163" s="1">
        <f t="shared" si="67"/>
        <v>41976.15</v>
      </c>
      <c r="H4163" s="6">
        <v>18807552.199999999</v>
      </c>
      <c r="I4163" s="6">
        <v>0</v>
      </c>
      <c r="J4163" s="6">
        <v>0</v>
      </c>
      <c r="K4163" s="6">
        <v>0</v>
      </c>
      <c r="L4163" s="1">
        <f t="shared" si="68"/>
        <v>18807552.199999999</v>
      </c>
    </row>
    <row r="4164" spans="1:12">
      <c r="A4164" t="str">
        <f t="shared" si="66"/>
        <v>1.2.1.0.99.00.00 - Outras Contribuições Sociais</v>
      </c>
      <c r="B4164" s="29" t="s">
        <v>1462</v>
      </c>
      <c r="C4164" s="4">
        <v>766908042.91999996</v>
      </c>
      <c r="D4164" s="4">
        <v>630.91</v>
      </c>
      <c r="E4164" s="4"/>
      <c r="F4164" s="4">
        <v>548266.31999999995</v>
      </c>
      <c r="G4164" s="1">
        <f t="shared" si="67"/>
        <v>766359145.68999994</v>
      </c>
      <c r="H4164" s="4">
        <v>10504986647.33</v>
      </c>
      <c r="I4164" s="4">
        <v>0</v>
      </c>
      <c r="J4164" s="4">
        <v>0</v>
      </c>
      <c r="K4164" s="4">
        <v>62669.02</v>
      </c>
      <c r="L4164" s="1">
        <f t="shared" si="68"/>
        <v>10504923978.309999</v>
      </c>
    </row>
    <row r="4165" spans="1:12" ht="25.5">
      <c r="A4165" t="str">
        <f t="shared" si="66"/>
        <v>1.2.2.0.00.00.00 - Contribuições de Intervenção no Domínio Econômico</v>
      </c>
      <c r="B4165" s="33" t="s">
        <v>1463</v>
      </c>
      <c r="C4165" s="6">
        <v>507102844.51999998</v>
      </c>
      <c r="D4165" s="6">
        <v>4490.6099999999997</v>
      </c>
      <c r="E4165" s="6"/>
      <c r="F4165" s="6">
        <v>71224.31</v>
      </c>
      <c r="G4165" s="1">
        <f t="shared" si="67"/>
        <v>507027129.59999996</v>
      </c>
      <c r="H4165" s="6">
        <v>1004953991.2</v>
      </c>
      <c r="I4165" s="6">
        <v>3118954.53</v>
      </c>
      <c r="J4165" s="6">
        <v>0</v>
      </c>
      <c r="K4165" s="6">
        <v>614080698.80999994</v>
      </c>
      <c r="L4165" s="1">
        <f t="shared" si="68"/>
        <v>387754337.86000013</v>
      </c>
    </row>
    <row r="4166" spans="1:12" ht="38.25">
      <c r="A4166" t="str">
        <f t="shared" si="66"/>
        <v>1.2.3.0.00.00.00 - Contribuição para Custeio do Serviço de Iluminação 
 Pública</v>
      </c>
      <c r="B4166" s="29" t="s">
        <v>1464</v>
      </c>
      <c r="C4166" s="4">
        <v>3520541787.4499998</v>
      </c>
      <c r="D4166" s="4">
        <v>2581375.7999999998</v>
      </c>
      <c r="E4166" s="4"/>
      <c r="F4166" s="4">
        <v>618446.93999999994</v>
      </c>
      <c r="G4166" s="1">
        <f t="shared" si="67"/>
        <v>3517341964.71</v>
      </c>
      <c r="H4166" s="4">
        <v>87416959.200000003</v>
      </c>
      <c r="I4166" s="4">
        <v>0</v>
      </c>
      <c r="J4166" s="4">
        <v>0</v>
      </c>
      <c r="K4166" s="4">
        <v>0</v>
      </c>
      <c r="L4166" s="1">
        <f t="shared" si="68"/>
        <v>87416959.200000003</v>
      </c>
    </row>
    <row r="4167" spans="1:12">
      <c r="A4167" t="str">
        <f t="shared" si="66"/>
        <v>1.3.0.0.00.00.00 - Receita Patrimonial</v>
      </c>
      <c r="B4167" s="33" t="s">
        <v>1465</v>
      </c>
      <c r="C4167" s="6">
        <v>12254576427.950001</v>
      </c>
      <c r="D4167" s="6">
        <v>34388551.780000001</v>
      </c>
      <c r="E4167" s="6">
        <v>20221582.149999999</v>
      </c>
      <c r="F4167" s="6">
        <v>288857552.36000001</v>
      </c>
      <c r="G4167" s="1">
        <f t="shared" si="67"/>
        <v>11911108741.66</v>
      </c>
      <c r="H4167" s="6">
        <v>29087179241.07</v>
      </c>
      <c r="I4167" s="6">
        <v>16869096.780000001</v>
      </c>
      <c r="J4167" s="6">
        <v>7946042.6299999999</v>
      </c>
      <c r="K4167" s="6">
        <v>1289826767.1400001</v>
      </c>
      <c r="L4167" s="1">
        <f t="shared" si="68"/>
        <v>27772537334.52</v>
      </c>
    </row>
    <row r="4168" spans="1:12">
      <c r="A4168" t="str">
        <f t="shared" si="66"/>
        <v>1.3.1.0.00.00.00 - Receitas Imobiliárias</v>
      </c>
      <c r="B4168" s="29" t="s">
        <v>1466</v>
      </c>
      <c r="C4168" s="4">
        <v>272642378.26999998</v>
      </c>
      <c r="D4168" s="4">
        <v>313282.52</v>
      </c>
      <c r="E4168" s="4">
        <v>0</v>
      </c>
      <c r="F4168" s="4">
        <v>1077574.3400000001</v>
      </c>
      <c r="G4168" s="1">
        <f t="shared" si="67"/>
        <v>271251521.40999997</v>
      </c>
      <c r="H4168" s="4">
        <v>406928368.93000001</v>
      </c>
      <c r="I4168" s="4">
        <v>0</v>
      </c>
      <c r="J4168" s="4">
        <v>0</v>
      </c>
      <c r="K4168" s="4">
        <v>600640.54</v>
      </c>
      <c r="L4168" s="1">
        <f t="shared" si="68"/>
        <v>406327728.38999999</v>
      </c>
    </row>
    <row r="4169" spans="1:12">
      <c r="A4169" t="str">
        <f t="shared" si="66"/>
        <v>1.3.1.1.00.00.00 - Aluguéis</v>
      </c>
      <c r="B4169" s="33" t="s">
        <v>1467</v>
      </c>
      <c r="C4169" s="6">
        <v>80144632.359999999</v>
      </c>
      <c r="D4169" s="6">
        <v>127471.67</v>
      </c>
      <c r="E4169" s="6"/>
      <c r="F4169" s="6">
        <v>33690.11</v>
      </c>
      <c r="G4169" s="1">
        <f t="shared" si="67"/>
        <v>79983470.579999998</v>
      </c>
      <c r="H4169" s="6">
        <v>197665306.09</v>
      </c>
      <c r="I4169" s="6">
        <v>0</v>
      </c>
      <c r="J4169" s="6">
        <v>0</v>
      </c>
      <c r="K4169" s="6">
        <v>32958.82</v>
      </c>
      <c r="L4169" s="1">
        <f t="shared" si="68"/>
        <v>197632347.27000001</v>
      </c>
    </row>
    <row r="4170" spans="1:12">
      <c r="A4170" t="str">
        <f t="shared" si="66"/>
        <v>1.3.1.2.00.00.00 - Arrendamentos</v>
      </c>
      <c r="B4170" s="29" t="s">
        <v>1468</v>
      </c>
      <c r="C4170" s="4">
        <v>33584455.399999999</v>
      </c>
      <c r="D4170" s="4">
        <v>19818.900000000001</v>
      </c>
      <c r="E4170" s="4"/>
      <c r="F4170" s="4">
        <v>524527.05000000005</v>
      </c>
      <c r="G4170" s="1">
        <f t="shared" si="67"/>
        <v>33040109.449999999</v>
      </c>
      <c r="H4170" s="4">
        <v>167918145.91</v>
      </c>
      <c r="I4170" s="4">
        <v>0</v>
      </c>
      <c r="J4170" s="4">
        <v>0</v>
      </c>
      <c r="K4170" s="4">
        <v>565858.57999999996</v>
      </c>
      <c r="L4170" s="1">
        <f t="shared" si="68"/>
        <v>167352287.32999998</v>
      </c>
    </row>
    <row r="4171" spans="1:12">
      <c r="A4171" t="str">
        <f t="shared" si="66"/>
        <v>1.3.1.3.00.00.00 - Foros</v>
      </c>
      <c r="B4171" s="33" t="s">
        <v>1469</v>
      </c>
      <c r="C4171" s="6">
        <v>17644698.039999999</v>
      </c>
      <c r="D4171" s="6"/>
      <c r="E4171" s="6"/>
      <c r="F4171" s="6">
        <v>3361.25</v>
      </c>
      <c r="G4171" s="1">
        <f t="shared" si="67"/>
        <v>17641336.789999999</v>
      </c>
      <c r="H4171" s="6">
        <v>1521243.85</v>
      </c>
      <c r="I4171" s="6">
        <v>0</v>
      </c>
      <c r="J4171" s="6">
        <v>0</v>
      </c>
      <c r="K4171" s="6">
        <v>0</v>
      </c>
      <c r="L4171" s="1">
        <f t="shared" si="68"/>
        <v>1521243.85</v>
      </c>
    </row>
    <row r="4172" spans="1:12">
      <c r="A4172" t="str">
        <f t="shared" ref="A4172:A4235" si="69">TRIM(B4172)</f>
        <v>1.3.1.4.00.00.00 - Laudêmios</v>
      </c>
      <c r="B4172" s="29" t="s">
        <v>1470</v>
      </c>
      <c r="C4172" s="4">
        <v>43859122.609999999</v>
      </c>
      <c r="D4172" s="4"/>
      <c r="E4172" s="4"/>
      <c r="F4172" s="4">
        <v>24289.97</v>
      </c>
      <c r="G4172" s="1">
        <f t="shared" si="67"/>
        <v>43834832.640000001</v>
      </c>
      <c r="H4172" s="4">
        <v>1535543.06</v>
      </c>
      <c r="I4172" s="4">
        <v>0</v>
      </c>
      <c r="J4172" s="4">
        <v>0</v>
      </c>
      <c r="K4172" s="4">
        <v>0</v>
      </c>
      <c r="L4172" s="1">
        <f t="shared" si="68"/>
        <v>1535543.06</v>
      </c>
    </row>
    <row r="4173" spans="1:12">
      <c r="A4173" t="str">
        <f t="shared" si="69"/>
        <v>1.3.1.5.00.00.00 - Taxa de Ocupação de Imóveis</v>
      </c>
      <c r="B4173" s="33" t="s">
        <v>1471</v>
      </c>
      <c r="C4173" s="6">
        <v>5059579.7</v>
      </c>
      <c r="D4173" s="6">
        <v>161007.85</v>
      </c>
      <c r="E4173" s="6"/>
      <c r="F4173" s="6">
        <v>359.97</v>
      </c>
      <c r="G4173" s="1">
        <f t="shared" si="67"/>
        <v>4898211.88</v>
      </c>
      <c r="H4173" s="6">
        <v>19710204.949999999</v>
      </c>
      <c r="I4173" s="6">
        <v>0</v>
      </c>
      <c r="J4173" s="6">
        <v>0</v>
      </c>
      <c r="K4173" s="6">
        <v>1823.14</v>
      </c>
      <c r="L4173" s="1">
        <f t="shared" si="68"/>
        <v>19708381.809999999</v>
      </c>
    </row>
    <row r="4174" spans="1:12">
      <c r="A4174" t="str">
        <f t="shared" si="69"/>
        <v>1.3.1.9.00.00.00 - Outras Receitas Imobiliárias</v>
      </c>
      <c r="B4174" s="29" t="s">
        <v>1472</v>
      </c>
      <c r="C4174" s="4">
        <v>84825893.420000002</v>
      </c>
      <c r="D4174" s="4">
        <v>24803</v>
      </c>
      <c r="E4174" s="4"/>
      <c r="F4174" s="4">
        <v>491345.99</v>
      </c>
      <c r="G4174" s="1">
        <f t="shared" ref="G4174:G4237" si="70">C4174-(D4174+E4174+F4174)</f>
        <v>84309744.430000007</v>
      </c>
      <c r="H4174" s="4">
        <v>18577925.07</v>
      </c>
      <c r="I4174" s="4">
        <v>0</v>
      </c>
      <c r="J4174" s="4">
        <v>0</v>
      </c>
      <c r="K4174" s="4">
        <v>0</v>
      </c>
      <c r="L4174" s="1">
        <f t="shared" ref="L4174:L4237" si="71">H4174-(I4174+J4174+K4174)</f>
        <v>18577925.07</v>
      </c>
    </row>
    <row r="4175" spans="1:12">
      <c r="A4175" t="str">
        <f t="shared" si="69"/>
        <v>1.3.2.0.00.00.00 - Receitas de Valores Mobiliários</v>
      </c>
      <c r="B4175" s="33" t="s">
        <v>1473</v>
      </c>
      <c r="C4175" s="6">
        <v>10489487641.950001</v>
      </c>
      <c r="D4175" s="6">
        <v>33753600.890000001</v>
      </c>
      <c r="E4175" s="6">
        <v>20221582.149999999</v>
      </c>
      <c r="F4175" s="6">
        <v>286916515.91000003</v>
      </c>
      <c r="G4175" s="1">
        <f t="shared" si="70"/>
        <v>10148595943</v>
      </c>
      <c r="H4175" s="6">
        <v>13163577964.459999</v>
      </c>
      <c r="I4175" s="6">
        <v>16869096.780000001</v>
      </c>
      <c r="J4175" s="6">
        <v>7946042.6299999999</v>
      </c>
      <c r="K4175" s="6">
        <v>82341000.599999994</v>
      </c>
      <c r="L4175" s="1">
        <f t="shared" si="71"/>
        <v>13056421824.449999</v>
      </c>
    </row>
    <row r="4176" spans="1:12">
      <c r="A4176" t="str">
        <f t="shared" si="69"/>
        <v>1.3.2.1.00.00.00 - Juros de Títulos de Renda</v>
      </c>
      <c r="B4176" s="29" t="s">
        <v>1474</v>
      </c>
      <c r="C4176" s="4">
        <v>483325239.33999997</v>
      </c>
      <c r="D4176" s="4">
        <v>6315.84</v>
      </c>
      <c r="E4176" s="4"/>
      <c r="F4176" s="4">
        <v>67042.3</v>
      </c>
      <c r="G4176" s="1">
        <f t="shared" si="70"/>
        <v>483251881.19999999</v>
      </c>
      <c r="H4176" s="4">
        <v>418990688.04000002</v>
      </c>
      <c r="I4176" s="4">
        <v>0</v>
      </c>
      <c r="J4176" s="4">
        <v>0</v>
      </c>
      <c r="K4176" s="4">
        <v>13940882.039999999</v>
      </c>
      <c r="L4176" s="1">
        <f t="shared" si="71"/>
        <v>405049806</v>
      </c>
    </row>
    <row r="4177" spans="1:12">
      <c r="A4177" t="str">
        <f t="shared" si="69"/>
        <v>1.3.2.2.00.00.00 - Dividendos</v>
      </c>
      <c r="B4177" s="33" t="s">
        <v>1475</v>
      </c>
      <c r="C4177" s="6">
        <v>37396362.57</v>
      </c>
      <c r="D4177" s="6"/>
      <c r="E4177" s="6"/>
      <c r="F4177" s="6"/>
      <c r="G4177" s="1">
        <f t="shared" si="70"/>
        <v>37396362.57</v>
      </c>
      <c r="H4177" s="6">
        <v>2531401360.21</v>
      </c>
      <c r="I4177" s="6">
        <v>0</v>
      </c>
      <c r="J4177" s="6">
        <v>0</v>
      </c>
      <c r="K4177" s="6">
        <v>-67441.87</v>
      </c>
      <c r="L4177" s="1">
        <f t="shared" si="71"/>
        <v>2531468802.0799999</v>
      </c>
    </row>
    <row r="4178" spans="1:12">
      <c r="A4178" t="str">
        <f t="shared" si="69"/>
        <v>1.3.2.3.00.00.00 - Participações</v>
      </c>
      <c r="B4178" s="29" t="s">
        <v>1476</v>
      </c>
      <c r="C4178" s="4">
        <v>2532194.38</v>
      </c>
      <c r="D4178" s="4"/>
      <c r="E4178" s="4"/>
      <c r="F4178" s="4"/>
      <c r="G4178" s="1">
        <f t="shared" si="70"/>
        <v>2532194.38</v>
      </c>
      <c r="H4178" s="4">
        <v>2901390.28</v>
      </c>
      <c r="I4178" s="4">
        <v>0</v>
      </c>
      <c r="J4178" s="4">
        <v>0</v>
      </c>
      <c r="K4178" s="4">
        <v>0</v>
      </c>
      <c r="L4178" s="1">
        <f t="shared" si="71"/>
        <v>2901390.28</v>
      </c>
    </row>
    <row r="4179" spans="1:12">
      <c r="A4179" t="str">
        <f t="shared" si="69"/>
        <v>1.3.2.5.00.00.00 - Remuneração de Depósitos Bancários</v>
      </c>
      <c r="B4179" s="33" t="s">
        <v>1477</v>
      </c>
      <c r="C4179" s="6">
        <v>4051073135.1999998</v>
      </c>
      <c r="D4179" s="6">
        <v>4360604.47</v>
      </c>
      <c r="E4179" s="6">
        <v>175916.88</v>
      </c>
      <c r="F4179" s="6">
        <v>12879281.66</v>
      </c>
      <c r="G4179" s="1">
        <f t="shared" si="70"/>
        <v>4033657332.1899996</v>
      </c>
      <c r="H4179" s="6">
        <v>7875358490.2600002</v>
      </c>
      <c r="I4179" s="6">
        <v>0</v>
      </c>
      <c r="J4179" s="6">
        <v>0</v>
      </c>
      <c r="K4179" s="6">
        <v>56763018.829999998</v>
      </c>
      <c r="L4179" s="1">
        <f t="shared" si="71"/>
        <v>7818595471.4300003</v>
      </c>
    </row>
    <row r="4180" spans="1:12">
      <c r="A4180" t="str">
        <f t="shared" si="69"/>
        <v>1.3.2.6.00.00.00 - Remuneração de Depósitos Especiais</v>
      </c>
      <c r="B4180" s="29" t="s">
        <v>1478</v>
      </c>
      <c r="C4180" s="4">
        <v>61307826.469999999</v>
      </c>
      <c r="D4180" s="4">
        <v>9475.5300000000007</v>
      </c>
      <c r="E4180" s="4"/>
      <c r="F4180" s="4"/>
      <c r="G4180" s="1">
        <f t="shared" si="70"/>
        <v>61298350.939999998</v>
      </c>
      <c r="H4180" s="4">
        <v>3388904.36</v>
      </c>
      <c r="I4180" s="4">
        <v>0</v>
      </c>
      <c r="J4180" s="4">
        <v>0</v>
      </c>
      <c r="K4180" s="4">
        <v>0</v>
      </c>
      <c r="L4180" s="1">
        <f t="shared" si="71"/>
        <v>3388904.36</v>
      </c>
    </row>
    <row r="4181" spans="1:12" ht="25.5">
      <c r="A4181" t="str">
        <f t="shared" si="69"/>
        <v>1.3.2.7.00.00.00 - Remuneração de Saldos de Recursos Não 
 Desembolsados</v>
      </c>
      <c r="B4181" s="33" t="s">
        <v>1479</v>
      </c>
      <c r="C4181" s="6">
        <v>13058541</v>
      </c>
      <c r="D4181" s="6"/>
      <c r="E4181" s="6"/>
      <c r="F4181" s="6"/>
      <c r="G4181" s="1">
        <f t="shared" si="70"/>
        <v>13058541</v>
      </c>
      <c r="H4181" s="6">
        <v>42443.24</v>
      </c>
      <c r="I4181" s="6">
        <v>0</v>
      </c>
      <c r="J4181" s="6">
        <v>0</v>
      </c>
      <c r="K4181" s="6">
        <v>0</v>
      </c>
      <c r="L4181" s="1">
        <f t="shared" si="71"/>
        <v>42443.24</v>
      </c>
    </row>
    <row r="4182" spans="1:12" ht="38.25">
      <c r="A4182" t="str">
        <f t="shared" si="69"/>
        <v>1.3.2.8.00.00.00 - Remuneração dos Investimentos do Regime Próprio de 
 Previdência do Servidor</v>
      </c>
      <c r="B4182" s="29" t="s">
        <v>1480</v>
      </c>
      <c r="C4182" s="4">
        <v>4932934762.3800001</v>
      </c>
      <c r="D4182" s="4">
        <v>29315908.370000001</v>
      </c>
      <c r="E4182" s="4">
        <v>20043954.16</v>
      </c>
      <c r="F4182" s="4">
        <v>273558466.27999997</v>
      </c>
      <c r="G4182" s="1">
        <f t="shared" si="70"/>
        <v>4610016433.5699997</v>
      </c>
      <c r="H4182" s="4">
        <v>2276609148.21</v>
      </c>
      <c r="I4182" s="4">
        <v>16869096.780000001</v>
      </c>
      <c r="J4182" s="4">
        <v>7946042.6299999999</v>
      </c>
      <c r="K4182" s="4">
        <v>11704541.6</v>
      </c>
      <c r="L4182" s="1">
        <f t="shared" si="71"/>
        <v>2240089467.1999998</v>
      </c>
    </row>
    <row r="4183" spans="1:12">
      <c r="A4183" t="str">
        <f t="shared" si="69"/>
        <v>1.3.2.9.00.00.00 - Outras Receitas de Valores Mobiliários</v>
      </c>
      <c r="B4183" s="33" t="s">
        <v>1481</v>
      </c>
      <c r="C4183" s="6">
        <v>907338505.19000006</v>
      </c>
      <c r="D4183" s="6">
        <v>61296.68</v>
      </c>
      <c r="E4183" s="6"/>
      <c r="F4183" s="6">
        <v>394895.48</v>
      </c>
      <c r="G4183" s="1">
        <f t="shared" si="70"/>
        <v>906882313.03000009</v>
      </c>
      <c r="H4183" s="6">
        <v>54885539.859999999</v>
      </c>
      <c r="I4183" s="6">
        <v>0</v>
      </c>
      <c r="J4183" s="6">
        <v>0</v>
      </c>
      <c r="K4183" s="6">
        <v>0</v>
      </c>
      <c r="L4183" s="1">
        <f t="shared" si="71"/>
        <v>54885539.859999999</v>
      </c>
    </row>
    <row r="4184" spans="1:12">
      <c r="A4184" t="str">
        <f t="shared" si="69"/>
        <v>1.3.3.0.00.00.00 - Receitas de Concessões e Permissões</v>
      </c>
      <c r="B4184" s="29" t="s">
        <v>1482</v>
      </c>
      <c r="C4184" s="4">
        <v>682885515.52999997</v>
      </c>
      <c r="D4184" s="4">
        <v>1423.03</v>
      </c>
      <c r="E4184" s="4"/>
      <c r="F4184" s="4">
        <v>572261.92000000004</v>
      </c>
      <c r="G4184" s="1">
        <f t="shared" si="70"/>
        <v>682311830.57999992</v>
      </c>
      <c r="H4184" s="4">
        <v>925817122.75999999</v>
      </c>
      <c r="I4184" s="4">
        <v>0</v>
      </c>
      <c r="J4184" s="4">
        <v>0</v>
      </c>
      <c r="K4184" s="4">
        <v>1835183.03</v>
      </c>
      <c r="L4184" s="1">
        <f t="shared" si="71"/>
        <v>923981939.73000002</v>
      </c>
    </row>
    <row r="4185" spans="1:12">
      <c r="A4185" t="str">
        <f t="shared" si="69"/>
        <v>1.3.4.0.00.00.00 - Compensações Financeiras</v>
      </c>
      <c r="B4185" s="33" t="s">
        <v>1483</v>
      </c>
      <c r="C4185" s="6">
        <v>208699095.44999999</v>
      </c>
      <c r="D4185" s="6"/>
      <c r="E4185" s="6"/>
      <c r="F4185" s="6"/>
      <c r="G4185" s="1">
        <f t="shared" si="70"/>
        <v>208699095.44999999</v>
      </c>
      <c r="H4185" s="6">
        <v>8757696688.6900005</v>
      </c>
      <c r="I4185" s="6">
        <v>0</v>
      </c>
      <c r="J4185" s="6">
        <v>0</v>
      </c>
      <c r="K4185" s="6">
        <v>1205052075.45</v>
      </c>
      <c r="L4185" s="1">
        <f t="shared" si="71"/>
        <v>7552644613.2400007</v>
      </c>
    </row>
    <row r="4186" spans="1:12" ht="38.25">
      <c r="A4186" t="str">
        <f t="shared" si="69"/>
        <v>1.3.5.0.00.00.00 - Receita Decorrente do Direito de Exploração de Bens 
 Públicos em Áreas de Domínio Público</v>
      </c>
      <c r="B4186" s="29" t="s">
        <v>1484</v>
      </c>
      <c r="C4186" s="4">
        <v>169320.15</v>
      </c>
      <c r="D4186" s="4"/>
      <c r="E4186" s="4"/>
      <c r="F4186" s="4"/>
      <c r="G4186" s="1">
        <f t="shared" si="70"/>
        <v>169320.15</v>
      </c>
      <c r="H4186" s="4">
        <v>0</v>
      </c>
      <c r="I4186" s="4">
        <v>0</v>
      </c>
      <c r="J4186" s="4">
        <v>0</v>
      </c>
      <c r="K4186" s="4">
        <v>0</v>
      </c>
      <c r="L4186" s="1">
        <f t="shared" si="71"/>
        <v>0</v>
      </c>
    </row>
    <row r="4187" spans="1:12">
      <c r="A4187" t="str">
        <f t="shared" si="69"/>
        <v>1.3.6.0.00.00.00 - Receita da Cessão de Direitos</v>
      </c>
      <c r="B4187" s="33" t="s">
        <v>1485</v>
      </c>
      <c r="C4187" s="6">
        <v>456349300.24000001</v>
      </c>
      <c r="D4187" s="6">
        <v>320000</v>
      </c>
      <c r="E4187" s="6"/>
      <c r="F4187" s="6"/>
      <c r="G4187" s="1">
        <f t="shared" si="70"/>
        <v>456029300.24000001</v>
      </c>
      <c r="H4187" s="6">
        <v>1003423299.5</v>
      </c>
      <c r="I4187" s="6">
        <v>0</v>
      </c>
      <c r="J4187" s="6">
        <v>0</v>
      </c>
      <c r="K4187" s="6">
        <v>0</v>
      </c>
      <c r="L4187" s="1">
        <f t="shared" si="71"/>
        <v>1003423299.5</v>
      </c>
    </row>
    <row r="4188" spans="1:12">
      <c r="A4188" t="str">
        <f t="shared" si="69"/>
        <v>1.3.9.0.00.00.00 - Outras Receitas Patrimoniais</v>
      </c>
      <c r="B4188" s="29" t="s">
        <v>1486</v>
      </c>
      <c r="C4188" s="4">
        <v>144343176.36000001</v>
      </c>
      <c r="D4188" s="4">
        <v>245.34</v>
      </c>
      <c r="E4188" s="4"/>
      <c r="F4188" s="4">
        <v>203517.22</v>
      </c>
      <c r="G4188" s="1">
        <f t="shared" si="70"/>
        <v>144139413.80000001</v>
      </c>
      <c r="H4188" s="4">
        <v>4829735796.7299995</v>
      </c>
      <c r="I4188" s="4">
        <v>0</v>
      </c>
      <c r="J4188" s="4">
        <v>0</v>
      </c>
      <c r="K4188" s="4">
        <v>-2132.48</v>
      </c>
      <c r="L4188" s="1">
        <f t="shared" si="71"/>
        <v>4829737929.2099991</v>
      </c>
    </row>
    <row r="4189" spans="1:12">
      <c r="A4189" t="str">
        <f t="shared" si="69"/>
        <v>1.4.0.0.00.00.00 - Receita Agropecuária</v>
      </c>
      <c r="B4189" s="33" t="s">
        <v>1487</v>
      </c>
      <c r="C4189" s="6">
        <v>6853553.0300000003</v>
      </c>
      <c r="D4189" s="6">
        <v>0</v>
      </c>
      <c r="E4189" s="6">
        <v>0</v>
      </c>
      <c r="F4189" s="6">
        <v>1560.92</v>
      </c>
      <c r="G4189" s="1">
        <f t="shared" si="70"/>
        <v>6851992.1100000003</v>
      </c>
      <c r="H4189" s="6">
        <v>29695474.449999999</v>
      </c>
      <c r="I4189" s="6">
        <v>0</v>
      </c>
      <c r="J4189" s="6">
        <v>0</v>
      </c>
      <c r="K4189" s="6">
        <v>1100</v>
      </c>
      <c r="L4189" s="1">
        <f t="shared" si="71"/>
        <v>29694374.449999999</v>
      </c>
    </row>
    <row r="4190" spans="1:12">
      <c r="A4190" t="str">
        <f t="shared" si="69"/>
        <v>1.4.1.0.00.00.00 - Receita da Produção Vegetal</v>
      </c>
      <c r="B4190" s="29" t="s">
        <v>1488</v>
      </c>
      <c r="C4190" s="4">
        <v>732273.12</v>
      </c>
      <c r="D4190" s="4"/>
      <c r="E4190" s="4"/>
      <c r="F4190" s="4">
        <v>1522.98</v>
      </c>
      <c r="G4190" s="1">
        <f t="shared" si="70"/>
        <v>730750.14</v>
      </c>
      <c r="H4190" s="4">
        <v>19701044.280000001</v>
      </c>
      <c r="I4190" s="4">
        <v>0</v>
      </c>
      <c r="J4190" s="4">
        <v>0</v>
      </c>
      <c r="K4190" s="4">
        <v>0</v>
      </c>
      <c r="L4190" s="1">
        <f t="shared" si="71"/>
        <v>19701044.280000001</v>
      </c>
    </row>
    <row r="4191" spans="1:12">
      <c r="A4191" t="str">
        <f t="shared" si="69"/>
        <v>1.4.2.0.00.00.00 - Receita da Produção Animal e Derivados</v>
      </c>
      <c r="B4191" s="33" t="s">
        <v>1489</v>
      </c>
      <c r="C4191" s="6">
        <v>1021074.1</v>
      </c>
      <c r="D4191" s="6"/>
      <c r="E4191" s="6"/>
      <c r="F4191" s="6"/>
      <c r="G4191" s="1">
        <f t="shared" si="70"/>
        <v>1021074.1</v>
      </c>
      <c r="H4191" s="6">
        <v>8570295.0199999996</v>
      </c>
      <c r="I4191" s="6">
        <v>0</v>
      </c>
      <c r="J4191" s="6">
        <v>0</v>
      </c>
      <c r="K4191" s="6">
        <v>1100</v>
      </c>
      <c r="L4191" s="1">
        <f t="shared" si="71"/>
        <v>8569195.0199999996</v>
      </c>
    </row>
    <row r="4192" spans="1:12">
      <c r="A4192" t="str">
        <f t="shared" si="69"/>
        <v>1.4.9.0.00.00.00 - Outras Receitas Agropecuárias</v>
      </c>
      <c r="B4192" s="29" t="s">
        <v>1490</v>
      </c>
      <c r="C4192" s="4">
        <v>4552090.83</v>
      </c>
      <c r="D4192" s="4"/>
      <c r="E4192" s="4"/>
      <c r="F4192" s="4">
        <v>37.94</v>
      </c>
      <c r="G4192" s="1">
        <f t="shared" si="70"/>
        <v>4552052.8899999997</v>
      </c>
      <c r="H4192" s="4">
        <v>1424135.15</v>
      </c>
      <c r="I4192" s="4">
        <v>0</v>
      </c>
      <c r="J4192" s="4">
        <v>0</v>
      </c>
      <c r="K4192" s="4">
        <v>0</v>
      </c>
      <c r="L4192" s="1">
        <f t="shared" si="71"/>
        <v>1424135.15</v>
      </c>
    </row>
    <row r="4193" spans="1:12">
      <c r="A4193" t="str">
        <f t="shared" si="69"/>
        <v>1.5.0.0.00.00.00 - Receita Industrial</v>
      </c>
      <c r="B4193" s="33" t="s">
        <v>1491</v>
      </c>
      <c r="C4193" s="6">
        <v>78316563.469999999</v>
      </c>
      <c r="D4193" s="6">
        <v>0</v>
      </c>
      <c r="E4193" s="6">
        <v>0</v>
      </c>
      <c r="F4193" s="6">
        <v>41905.06</v>
      </c>
      <c r="G4193" s="1">
        <f t="shared" si="70"/>
        <v>78274658.409999996</v>
      </c>
      <c r="H4193" s="6">
        <v>1037331716.5599999</v>
      </c>
      <c r="I4193" s="6">
        <v>0</v>
      </c>
      <c r="J4193" s="6">
        <v>0</v>
      </c>
      <c r="K4193" s="6">
        <v>1971174.68</v>
      </c>
      <c r="L4193" s="1">
        <f t="shared" si="71"/>
        <v>1035360541.88</v>
      </c>
    </row>
    <row r="4194" spans="1:12">
      <c r="A4194" t="str">
        <f t="shared" si="69"/>
        <v>1.5.1.0.00.00.00 - Receita da Indústria Extrativa Mineral</v>
      </c>
      <c r="B4194" s="29" t="s">
        <v>1492</v>
      </c>
      <c r="C4194" s="4">
        <v>67349.350000000006</v>
      </c>
      <c r="D4194" s="4"/>
      <c r="E4194" s="4"/>
      <c r="F4194" s="4"/>
      <c r="G4194" s="1">
        <f t="shared" si="70"/>
        <v>67349.350000000006</v>
      </c>
      <c r="H4194" s="4">
        <v>0</v>
      </c>
      <c r="I4194" s="4">
        <v>0</v>
      </c>
      <c r="J4194" s="4">
        <v>0</v>
      </c>
      <c r="K4194" s="4">
        <v>0</v>
      </c>
      <c r="L4194" s="1">
        <f t="shared" si="71"/>
        <v>0</v>
      </c>
    </row>
    <row r="4195" spans="1:12">
      <c r="A4195" t="str">
        <f t="shared" si="69"/>
        <v>1.5.2.0.00.00.00 - Receita da Indústria de Transformação</v>
      </c>
      <c r="B4195" s="33" t="s">
        <v>1493</v>
      </c>
      <c r="C4195" s="6">
        <v>63867602.560000002</v>
      </c>
      <c r="D4195" s="6"/>
      <c r="E4195" s="6"/>
      <c r="F4195" s="6">
        <v>9775.9</v>
      </c>
      <c r="G4195" s="1">
        <f t="shared" si="70"/>
        <v>63857826.660000004</v>
      </c>
      <c r="H4195" s="6">
        <v>1020986526.48</v>
      </c>
      <c r="I4195" s="6">
        <v>0</v>
      </c>
      <c r="J4195" s="6">
        <v>0</v>
      </c>
      <c r="K4195" s="6">
        <v>1971174.68</v>
      </c>
      <c r="L4195" s="1">
        <f t="shared" si="71"/>
        <v>1019015351.8000001</v>
      </c>
    </row>
    <row r="4196" spans="1:12">
      <c r="A4196" t="str">
        <f t="shared" si="69"/>
        <v>1.5.3.0.00.00.00 - Receita da Indústria de Construção</v>
      </c>
      <c r="B4196" s="29" t="s">
        <v>1494</v>
      </c>
      <c r="C4196" s="4">
        <v>6794376.29</v>
      </c>
      <c r="D4196" s="4"/>
      <c r="E4196" s="4"/>
      <c r="F4196" s="4"/>
      <c r="G4196" s="1">
        <f t="shared" si="70"/>
        <v>6794376.29</v>
      </c>
      <c r="H4196" s="4">
        <v>5965935.0300000003</v>
      </c>
      <c r="I4196" s="4">
        <v>0</v>
      </c>
      <c r="J4196" s="4">
        <v>0</v>
      </c>
      <c r="K4196" s="4">
        <v>0</v>
      </c>
      <c r="L4196" s="1">
        <f t="shared" si="71"/>
        <v>5965935.0300000003</v>
      </c>
    </row>
    <row r="4197" spans="1:12">
      <c r="A4197" t="str">
        <f t="shared" si="69"/>
        <v>1.5.9.0.00.00.00 - Outras Receitas Industriais</v>
      </c>
      <c r="B4197" s="33" t="s">
        <v>1495</v>
      </c>
      <c r="C4197" s="6">
        <v>7570686.79</v>
      </c>
      <c r="D4197" s="6"/>
      <c r="E4197" s="6"/>
      <c r="F4197" s="6">
        <v>32129.16</v>
      </c>
      <c r="G4197" s="1">
        <f t="shared" si="70"/>
        <v>7538557.6299999999</v>
      </c>
      <c r="H4197" s="6">
        <v>10379255.050000001</v>
      </c>
      <c r="I4197" s="6">
        <v>0</v>
      </c>
      <c r="J4197" s="6">
        <v>0</v>
      </c>
      <c r="K4197" s="6">
        <v>0</v>
      </c>
      <c r="L4197" s="1">
        <f t="shared" si="71"/>
        <v>10379255.050000001</v>
      </c>
    </row>
    <row r="4198" spans="1:12">
      <c r="A4198" t="str">
        <f t="shared" si="69"/>
        <v>1.6.0.0.00.00.00 - Receita de Serviços</v>
      </c>
      <c r="B4198" s="29" t="s">
        <v>1496</v>
      </c>
      <c r="C4198" s="4">
        <v>8039547431.4099998</v>
      </c>
      <c r="D4198" s="4">
        <v>3642314.84</v>
      </c>
      <c r="E4198" s="4">
        <v>11813.96</v>
      </c>
      <c r="F4198" s="4">
        <v>15871825.16</v>
      </c>
      <c r="G4198" s="1">
        <f t="shared" si="70"/>
        <v>8020021477.4499998</v>
      </c>
      <c r="H4198" s="4">
        <v>8587701755.6099997</v>
      </c>
      <c r="I4198" s="4">
        <v>0</v>
      </c>
      <c r="J4198" s="4">
        <v>0</v>
      </c>
      <c r="K4198" s="4">
        <v>205803674.84999999</v>
      </c>
      <c r="L4198" s="1">
        <f t="shared" si="71"/>
        <v>8381898080.7599993</v>
      </c>
    </row>
    <row r="4199" spans="1:12">
      <c r="A4199" t="str">
        <f t="shared" si="69"/>
        <v>1.6.0.0.02.00.00 - Serviços Financeiros</v>
      </c>
      <c r="B4199" s="33" t="s">
        <v>1497</v>
      </c>
      <c r="C4199" s="6">
        <v>11280619.310000001</v>
      </c>
      <c r="D4199" s="6">
        <v>6240</v>
      </c>
      <c r="E4199" s="6"/>
      <c r="F4199" s="6"/>
      <c r="G4199" s="1">
        <f t="shared" si="70"/>
        <v>11274379.310000001</v>
      </c>
      <c r="H4199" s="6">
        <v>321825198.85000002</v>
      </c>
      <c r="I4199" s="6">
        <v>0</v>
      </c>
      <c r="J4199" s="6">
        <v>0</v>
      </c>
      <c r="K4199" s="6">
        <v>95554.2</v>
      </c>
      <c r="L4199" s="1">
        <f t="shared" si="71"/>
        <v>321729644.65000004</v>
      </c>
    </row>
    <row r="4200" spans="1:12">
      <c r="A4200" t="str">
        <f t="shared" si="69"/>
        <v>1.6.0.0.03.00.00 - Serviços de Transporte</v>
      </c>
      <c r="B4200" s="29" t="s">
        <v>1498</v>
      </c>
      <c r="C4200" s="4">
        <v>970510530.92999995</v>
      </c>
      <c r="D4200" s="4">
        <v>1995049.52</v>
      </c>
      <c r="E4200" s="4"/>
      <c r="F4200" s="4">
        <v>1498.02</v>
      </c>
      <c r="G4200" s="1">
        <f t="shared" si="70"/>
        <v>968513983.38999999</v>
      </c>
      <c r="H4200" s="4">
        <v>1283786740.0599999</v>
      </c>
      <c r="I4200" s="4">
        <v>0</v>
      </c>
      <c r="J4200" s="4">
        <v>0</v>
      </c>
      <c r="K4200" s="4">
        <v>1564.25</v>
      </c>
      <c r="L4200" s="1">
        <f t="shared" si="71"/>
        <v>1283785175.8099999</v>
      </c>
    </row>
    <row r="4201" spans="1:12">
      <c r="A4201" t="str">
        <f t="shared" si="69"/>
        <v>1.6.0.0.05.00.00 - Serviços de Saúde</v>
      </c>
      <c r="B4201" s="33" t="s">
        <v>1499</v>
      </c>
      <c r="C4201" s="6">
        <v>761087767.63999999</v>
      </c>
      <c r="D4201" s="6">
        <v>1124892.94</v>
      </c>
      <c r="E4201" s="6"/>
      <c r="F4201" s="6"/>
      <c r="G4201" s="1">
        <f t="shared" si="70"/>
        <v>759962874.69999993</v>
      </c>
      <c r="H4201" s="6">
        <v>1117985480.71</v>
      </c>
      <c r="I4201" s="6">
        <v>0</v>
      </c>
      <c r="J4201" s="6">
        <v>0</v>
      </c>
      <c r="K4201" s="6">
        <v>4596</v>
      </c>
      <c r="L4201" s="1">
        <f t="shared" si="71"/>
        <v>1117980884.71</v>
      </c>
    </row>
    <row r="4202" spans="1:12">
      <c r="A4202" t="str">
        <f t="shared" si="69"/>
        <v>1.6.0.0.08.00.00 - Serviços de Processamento de Dados</v>
      </c>
      <c r="B4202" s="29" t="s">
        <v>1500</v>
      </c>
      <c r="C4202" s="4">
        <v>2242884.46</v>
      </c>
      <c r="D4202" s="4"/>
      <c r="E4202" s="4"/>
      <c r="F4202" s="4"/>
      <c r="G4202" s="1">
        <f t="shared" si="70"/>
        <v>2242884.46</v>
      </c>
      <c r="H4202" s="4">
        <v>117406417.63</v>
      </c>
      <c r="I4202" s="4">
        <v>0</v>
      </c>
      <c r="J4202" s="4">
        <v>0</v>
      </c>
      <c r="K4202" s="4">
        <v>12819249.449999999</v>
      </c>
      <c r="L4202" s="1">
        <f t="shared" si="71"/>
        <v>104587168.17999999</v>
      </c>
    </row>
    <row r="4203" spans="1:12">
      <c r="A4203" t="str">
        <f t="shared" si="69"/>
        <v>1.6.0.0.13.00.00 - Serviços Administrativos</v>
      </c>
      <c r="B4203" s="33" t="s">
        <v>1501</v>
      </c>
      <c r="C4203" s="6">
        <v>181023185.59999999</v>
      </c>
      <c r="D4203" s="6">
        <v>438338.51</v>
      </c>
      <c r="E4203" s="6">
        <v>620</v>
      </c>
      <c r="F4203" s="6">
        <v>4723059.62</v>
      </c>
      <c r="G4203" s="1">
        <f t="shared" si="70"/>
        <v>175861167.47</v>
      </c>
      <c r="H4203" s="6">
        <v>958630011.59000003</v>
      </c>
      <c r="I4203" s="6">
        <v>0</v>
      </c>
      <c r="J4203" s="6">
        <v>0</v>
      </c>
      <c r="K4203" s="6">
        <v>1626800.55</v>
      </c>
      <c r="L4203" s="1">
        <f t="shared" si="71"/>
        <v>957003211.04000008</v>
      </c>
    </row>
    <row r="4204" spans="1:12">
      <c r="A4204" t="str">
        <f t="shared" si="69"/>
        <v>1.6.0.0.16.00.00 - Serviços Educacionais</v>
      </c>
      <c r="B4204" s="29" t="s">
        <v>1502</v>
      </c>
      <c r="C4204" s="4">
        <v>458877415.69</v>
      </c>
      <c r="D4204" s="4">
        <v>12279.91</v>
      </c>
      <c r="E4204" s="4"/>
      <c r="F4204" s="4">
        <v>792942.66</v>
      </c>
      <c r="G4204" s="1">
        <f t="shared" si="70"/>
        <v>458072193.12</v>
      </c>
      <c r="H4204" s="4">
        <v>84563108.129999995</v>
      </c>
      <c r="I4204" s="4">
        <v>0</v>
      </c>
      <c r="J4204" s="4">
        <v>0</v>
      </c>
      <c r="K4204" s="4">
        <v>1456031.35</v>
      </c>
      <c r="L4204" s="1">
        <f t="shared" si="71"/>
        <v>83107076.780000001</v>
      </c>
    </row>
    <row r="4205" spans="1:12">
      <c r="A4205" t="str">
        <f t="shared" si="69"/>
        <v>1.6.0.0.26.00.00 - Serviços de Fornecimento de Água</v>
      </c>
      <c r="B4205" s="33" t="s">
        <v>1503</v>
      </c>
      <c r="C4205" s="6">
        <v>1376869558.8199999</v>
      </c>
      <c r="D4205" s="6">
        <v>841.57</v>
      </c>
      <c r="E4205" s="6">
        <v>11176.65</v>
      </c>
      <c r="F4205" s="6">
        <v>1812067.28</v>
      </c>
      <c r="G4205" s="1">
        <f t="shared" si="70"/>
        <v>1375045473.3199999</v>
      </c>
      <c r="H4205" s="6">
        <v>318870368.13</v>
      </c>
      <c r="I4205" s="6">
        <v>0</v>
      </c>
      <c r="J4205" s="6">
        <v>0</v>
      </c>
      <c r="K4205" s="6">
        <v>0</v>
      </c>
      <c r="L4205" s="1">
        <f t="shared" si="71"/>
        <v>318870368.13</v>
      </c>
    </row>
    <row r="4206" spans="1:12">
      <c r="A4206" t="str">
        <f t="shared" si="69"/>
        <v>1.6.0.0.99.00.00 - Demais Receitas de Serviços</v>
      </c>
      <c r="B4206" s="29" t="s">
        <v>1504</v>
      </c>
      <c r="C4206" s="4">
        <v>4275496210.3000002</v>
      </c>
      <c r="D4206" s="4">
        <v>64672.39</v>
      </c>
      <c r="E4206" s="4">
        <v>17.309999999999999</v>
      </c>
      <c r="F4206" s="4">
        <v>8542218.5999999996</v>
      </c>
      <c r="G4206" s="1">
        <f t="shared" si="70"/>
        <v>4266889302</v>
      </c>
      <c r="H4206" s="4">
        <v>4384634430.5100002</v>
      </c>
      <c r="I4206" s="4">
        <v>0</v>
      </c>
      <c r="J4206" s="4">
        <v>0</v>
      </c>
      <c r="K4206" s="4">
        <v>189799879.05000001</v>
      </c>
      <c r="L4206" s="1">
        <f t="shared" si="71"/>
        <v>4194834551.46</v>
      </c>
    </row>
    <row r="4207" spans="1:12">
      <c r="A4207" t="str">
        <f t="shared" si="69"/>
        <v>1.7.0.0.00.00.00 - Transferências Correntes</v>
      </c>
      <c r="B4207" s="33" t="s">
        <v>1505</v>
      </c>
      <c r="C4207" s="6">
        <v>271212339497</v>
      </c>
      <c r="D4207" s="6">
        <v>2807915639.5300002</v>
      </c>
      <c r="E4207" s="6">
        <v>21265383143.029999</v>
      </c>
      <c r="F4207" s="6">
        <v>448312386.12</v>
      </c>
      <c r="G4207" s="1">
        <f t="shared" si="70"/>
        <v>246690728328.32001</v>
      </c>
      <c r="H4207" s="6">
        <v>138703207098.38</v>
      </c>
      <c r="I4207" s="6">
        <v>924304765.16999996</v>
      </c>
      <c r="J4207" s="6">
        <v>10092948077</v>
      </c>
      <c r="K4207" s="6">
        <v>-828508060.69000006</v>
      </c>
      <c r="L4207" s="1">
        <f t="shared" si="71"/>
        <v>128514462316.90001</v>
      </c>
    </row>
    <row r="4208" spans="1:12">
      <c r="A4208" t="str">
        <f t="shared" si="69"/>
        <v>1.7.2.0.00.00.00 - Transferências Intergovernamentais</v>
      </c>
      <c r="B4208" s="29" t="s">
        <v>1506</v>
      </c>
      <c r="C4208" s="4">
        <v>267035550860.26001</v>
      </c>
      <c r="D4208" s="4">
        <v>2797826304.27</v>
      </c>
      <c r="E4208" s="4">
        <v>21265330934.860001</v>
      </c>
      <c r="F4208" s="4">
        <v>442664533.61000001</v>
      </c>
      <c r="G4208" s="1">
        <f t="shared" si="70"/>
        <v>242529729087.52002</v>
      </c>
      <c r="H4208" s="4">
        <v>134337368144.69</v>
      </c>
      <c r="I4208" s="4">
        <v>779254197.89999998</v>
      </c>
      <c r="J4208" s="4">
        <v>10092694889.950001</v>
      </c>
      <c r="K4208" s="4">
        <v>-829153973.37</v>
      </c>
      <c r="L4208" s="1">
        <f t="shared" si="71"/>
        <v>124294573030.21001</v>
      </c>
    </row>
    <row r="4209" spans="1:12">
      <c r="A4209" t="str">
        <f t="shared" si="69"/>
        <v>1.7.2.1.00.00.00 - Transferências da União</v>
      </c>
      <c r="B4209" s="33" t="s">
        <v>1507</v>
      </c>
      <c r="C4209" s="6">
        <v>114274080987.31</v>
      </c>
      <c r="D4209" s="6">
        <v>1649631335.3699999</v>
      </c>
      <c r="E4209" s="6">
        <v>8297123203.1599998</v>
      </c>
      <c r="F4209" s="6">
        <v>146473539.36000001</v>
      </c>
      <c r="G4209" s="1">
        <f t="shared" si="70"/>
        <v>104180852909.42</v>
      </c>
      <c r="H4209" s="6">
        <v>97809329558.660004</v>
      </c>
      <c r="I4209" s="6">
        <v>779254197.89999998</v>
      </c>
      <c r="J4209" s="6">
        <v>10114412026.23</v>
      </c>
      <c r="K4209" s="6">
        <v>-829176377.59000003</v>
      </c>
      <c r="L4209" s="1">
        <f t="shared" si="71"/>
        <v>87744839712.12001</v>
      </c>
    </row>
    <row r="4210" spans="1:12">
      <c r="A4210" t="str">
        <f t="shared" si="69"/>
        <v>1.7.2.1.01.00.00 - Participação na Receita da União</v>
      </c>
      <c r="B4210" s="29" t="s">
        <v>1508</v>
      </c>
      <c r="C4210" s="4">
        <v>62010698174.75</v>
      </c>
      <c r="D4210" s="4">
        <v>1550143624.98</v>
      </c>
      <c r="E4210" s="4">
        <v>8241673918.1700001</v>
      </c>
      <c r="F4210" s="4">
        <v>128011482.88</v>
      </c>
      <c r="G4210" s="1">
        <f t="shared" si="70"/>
        <v>52090869148.720001</v>
      </c>
      <c r="H4210" s="4">
        <v>59936953811.839996</v>
      </c>
      <c r="I4210" s="4">
        <v>599445308.28999996</v>
      </c>
      <c r="J4210" s="4">
        <v>9969697105.9500008</v>
      </c>
      <c r="K4210" s="4">
        <v>-867221607.29999995</v>
      </c>
      <c r="L4210" s="1">
        <f t="shared" si="71"/>
        <v>50235033004.899994</v>
      </c>
    </row>
    <row r="4211" spans="1:12" ht="38.25">
      <c r="A4211" t="str">
        <f t="shared" si="69"/>
        <v>1.7.2.1.01.01.00 - Cota-Parte do Fundo de Participação dos Estados 
 e do Distrito Federal</v>
      </c>
      <c r="B4211" s="33" t="s">
        <v>1509</v>
      </c>
      <c r="C4211" s="6">
        <v>19157293</v>
      </c>
      <c r="D4211" s="6"/>
      <c r="E4211" s="6">
        <v>3668730.4</v>
      </c>
      <c r="F4211" s="6"/>
      <c r="G4211" s="1">
        <f t="shared" si="70"/>
        <v>15488562.6</v>
      </c>
      <c r="H4211" s="6">
        <v>56111518966.739998</v>
      </c>
      <c r="I4211" s="6">
        <v>341953211.30000001</v>
      </c>
      <c r="J4211" s="6">
        <v>9516629022.1499996</v>
      </c>
      <c r="K4211" s="6">
        <v>-846992464.97000003</v>
      </c>
      <c r="L4211" s="1">
        <f t="shared" si="71"/>
        <v>47099929198.259995</v>
      </c>
    </row>
    <row r="4212" spans="1:12" ht="25.5">
      <c r="A4212" t="str">
        <f t="shared" si="69"/>
        <v>1.7.2.1.01.02.00 - Cota-Parte do Fundo de Participação dos 
 Municípios – FPM</v>
      </c>
      <c r="B4212" s="29" t="s">
        <v>1510</v>
      </c>
      <c r="C4212" s="4">
        <v>61272583968.199997</v>
      </c>
      <c r="D4212" s="4">
        <v>1537285911.54</v>
      </c>
      <c r="E4212" s="4">
        <v>8158837115.8199997</v>
      </c>
      <c r="F4212" s="4">
        <v>126408478.45999999</v>
      </c>
      <c r="G4212" s="1">
        <f t="shared" si="70"/>
        <v>51450052462.379997</v>
      </c>
      <c r="H4212" s="4">
        <v>134843045.97999999</v>
      </c>
      <c r="I4212" s="4">
        <v>0</v>
      </c>
      <c r="J4212" s="4">
        <v>25091628.989999998</v>
      </c>
      <c r="K4212" s="4">
        <v>0</v>
      </c>
      <c r="L4212" s="1">
        <f t="shared" si="71"/>
        <v>109751416.98999999</v>
      </c>
    </row>
    <row r="4213" spans="1:12" ht="38.25">
      <c r="A4213" t="str">
        <f t="shared" si="69"/>
        <v>1.7.2.1.01.05.00 - Cota-Parte do Imposto Sobre a Propriedade 
 Territorial Rural – ITR</v>
      </c>
      <c r="B4213" s="33" t="s">
        <v>1511</v>
      </c>
      <c r="C4213" s="6">
        <v>664804829.69000006</v>
      </c>
      <c r="D4213" s="6">
        <v>12850160.939999999</v>
      </c>
      <c r="E4213" s="6">
        <v>83847019.670000002</v>
      </c>
      <c r="F4213" s="6">
        <v>1603004.42</v>
      </c>
      <c r="G4213" s="1">
        <f t="shared" si="70"/>
        <v>566504644.66000009</v>
      </c>
      <c r="H4213" s="6">
        <v>1101538.5900000001</v>
      </c>
      <c r="I4213" s="6">
        <v>0</v>
      </c>
      <c r="J4213" s="6">
        <v>219657.87</v>
      </c>
      <c r="K4213" s="6">
        <v>0</v>
      </c>
      <c r="L4213" s="1">
        <f t="shared" si="71"/>
        <v>881880.72000000009</v>
      </c>
    </row>
    <row r="4214" spans="1:12" ht="38.25">
      <c r="A4214" t="str">
        <f t="shared" si="69"/>
        <v>1.7.2.1.01.12.00 - Cota-Parte do Imposto Sobre Produtos 
 Industrializados – Estados Exportadores de Produtos 
 Industrializados</v>
      </c>
      <c r="B4214" s="29" t="s">
        <v>1512</v>
      </c>
      <c r="C4214" s="4"/>
      <c r="D4214" s="4"/>
      <c r="E4214" s="4"/>
      <c r="F4214" s="4"/>
      <c r="G4214" s="1">
        <f t="shared" si="70"/>
        <v>0</v>
      </c>
      <c r="H4214" s="4">
        <v>3587570937.9899998</v>
      </c>
      <c r="I4214" s="4">
        <v>252339623.31999999</v>
      </c>
      <c r="J4214" s="4">
        <v>427756796.94</v>
      </c>
      <c r="K4214" s="4">
        <v>-21380748.969999999</v>
      </c>
      <c r="L4214" s="1">
        <f t="shared" si="71"/>
        <v>2928855266.6999998</v>
      </c>
    </row>
    <row r="4215" spans="1:12" ht="38.25">
      <c r="A4215" t="str">
        <f t="shared" si="69"/>
        <v>1.7.2.1.01.13.00 - Cota-Parte da Contribuição de Intervenção no 
 Domínio Econômico</v>
      </c>
      <c r="B4215" s="33" t="s">
        <v>1513</v>
      </c>
      <c r="C4215" s="6">
        <v>6060.82</v>
      </c>
      <c r="D4215" s="6"/>
      <c r="E4215" s="6"/>
      <c r="F4215" s="6"/>
      <c r="G4215" s="1">
        <f t="shared" si="70"/>
        <v>6060.82</v>
      </c>
      <c r="H4215" s="6">
        <v>100160906.25</v>
      </c>
      <c r="I4215" s="6">
        <v>5152473.67</v>
      </c>
      <c r="J4215" s="6">
        <v>0</v>
      </c>
      <c r="K4215" s="6">
        <v>351633.19</v>
      </c>
      <c r="L4215" s="1">
        <f t="shared" si="71"/>
        <v>94656799.390000001</v>
      </c>
    </row>
    <row r="4216" spans="1:12" ht="25.5">
      <c r="A4216" t="str">
        <f t="shared" si="69"/>
        <v>1.7.2.1.01.30.00 - Cota-Parte da Contribuição do Salário-Educação</v>
      </c>
      <c r="B4216" s="29" t="s">
        <v>1514</v>
      </c>
      <c r="C4216" s="4">
        <v>21790805.559999999</v>
      </c>
      <c r="D4216" s="4">
        <v>7552.5</v>
      </c>
      <c r="E4216" s="4"/>
      <c r="F4216" s="4"/>
      <c r="G4216" s="1">
        <f t="shared" si="70"/>
        <v>21783253.059999999</v>
      </c>
      <c r="H4216" s="4">
        <v>0</v>
      </c>
      <c r="I4216" s="4">
        <v>0</v>
      </c>
      <c r="J4216" s="4">
        <v>0</v>
      </c>
      <c r="K4216" s="4">
        <v>0</v>
      </c>
      <c r="L4216" s="1">
        <f t="shared" si="71"/>
        <v>0</v>
      </c>
    </row>
    <row r="4217" spans="1:12" ht="63.75">
      <c r="A4217" t="str">
        <f t="shared" si="69"/>
        <v>1.7.2.1.01.32.00 - Cota-Parte do Imposto Sobre Operações de Crédito 
 Câmbio e Seguro ou Relativas a Títulos ou Valores Mobiliários – 
 Comercialização do Ouro</v>
      </c>
      <c r="B4217" s="33" t="s">
        <v>1515</v>
      </c>
      <c r="C4217" s="6">
        <v>8357132.96</v>
      </c>
      <c r="D4217" s="6"/>
      <c r="E4217" s="6"/>
      <c r="F4217" s="6"/>
      <c r="G4217" s="1">
        <f t="shared" si="70"/>
        <v>8357132.96</v>
      </c>
      <c r="H4217" s="6">
        <v>1758416.29</v>
      </c>
      <c r="I4217" s="6">
        <v>0</v>
      </c>
      <c r="J4217" s="6">
        <v>0</v>
      </c>
      <c r="K4217" s="6">
        <v>799973.45</v>
      </c>
      <c r="L4217" s="1">
        <f t="shared" si="71"/>
        <v>958442.84000000008</v>
      </c>
    </row>
    <row r="4218" spans="1:12" ht="38.25">
      <c r="A4218" t="str">
        <f t="shared" si="69"/>
        <v>1.7.2.1.22.00.00 - Transferências da Compensação Financeira pela 
 Exploração de Recursos Naturais</v>
      </c>
      <c r="B4218" s="29" t="s">
        <v>1516</v>
      </c>
      <c r="C4218" s="4">
        <v>7011639530.1099997</v>
      </c>
      <c r="D4218" s="4">
        <v>3212915.29</v>
      </c>
      <c r="E4218" s="4">
        <v>435551.4</v>
      </c>
      <c r="F4218" s="4">
        <v>1660358.79</v>
      </c>
      <c r="G4218" s="1">
        <f t="shared" si="70"/>
        <v>7006330704.6300001</v>
      </c>
      <c r="H4218" s="4">
        <v>4179179739.7199998</v>
      </c>
      <c r="I4218" s="4">
        <v>150428844.16999999</v>
      </c>
      <c r="J4218" s="4">
        <v>0</v>
      </c>
      <c r="K4218" s="4">
        <v>-86064874.209999993</v>
      </c>
      <c r="L4218" s="1">
        <f t="shared" si="71"/>
        <v>4114815769.7599998</v>
      </c>
    </row>
    <row r="4219" spans="1:12" ht="38.25">
      <c r="A4219" t="str">
        <f t="shared" si="69"/>
        <v>1.7.2.1.22.11.00 - Cota-Parte da Compensação Financeira de Recursos 
 Hídricos</v>
      </c>
      <c r="B4219" s="33" t="s">
        <v>1517</v>
      </c>
      <c r="C4219" s="6">
        <v>468561391.13999999</v>
      </c>
      <c r="D4219" s="6">
        <v>100</v>
      </c>
      <c r="E4219" s="6">
        <v>9150.24</v>
      </c>
      <c r="F4219" s="6">
        <v>942919.02</v>
      </c>
      <c r="G4219" s="1">
        <f t="shared" si="70"/>
        <v>467609221.88</v>
      </c>
      <c r="H4219" s="6">
        <v>495384617.74000001</v>
      </c>
      <c r="I4219" s="6">
        <v>0</v>
      </c>
      <c r="J4219" s="6">
        <v>0</v>
      </c>
      <c r="K4219" s="6">
        <v>-15709742.890000001</v>
      </c>
      <c r="L4219" s="1">
        <f t="shared" si="71"/>
        <v>511094360.63</v>
      </c>
    </row>
    <row r="4220" spans="1:12" ht="38.25">
      <c r="A4220" t="str">
        <f t="shared" si="69"/>
        <v>1.7.2.1.22.20.00 - Cota-Parte da Compensação Financeira de Recursos 
 Minerais - CFEM</v>
      </c>
      <c r="B4220" s="29" t="s">
        <v>1518</v>
      </c>
      <c r="C4220" s="4">
        <v>860206430.16999996</v>
      </c>
      <c r="D4220" s="4">
        <v>241819.39</v>
      </c>
      <c r="E4220" s="4">
        <v>29441.52</v>
      </c>
      <c r="F4220" s="4"/>
      <c r="G4220" s="1">
        <f t="shared" si="70"/>
        <v>859935169.25999999</v>
      </c>
      <c r="H4220" s="4">
        <v>298124828.25</v>
      </c>
      <c r="I4220" s="4">
        <v>0</v>
      </c>
      <c r="J4220" s="4">
        <v>0</v>
      </c>
      <c r="K4220" s="4">
        <v>0</v>
      </c>
      <c r="L4220" s="1">
        <f t="shared" si="71"/>
        <v>298124828.25</v>
      </c>
    </row>
    <row r="4221" spans="1:12" ht="38.25">
      <c r="A4221" t="str">
        <f t="shared" si="69"/>
        <v>1.7.2.1.22.30.00 - Cota-Parte Royalties – Compensação Financeira 
 pela Produção de Petróleo – Lei nº 7.990/89</v>
      </c>
      <c r="B4221" s="33" t="s">
        <v>1519</v>
      </c>
      <c r="C4221" s="6">
        <v>1486255691.54</v>
      </c>
      <c r="D4221" s="6">
        <v>54960.35</v>
      </c>
      <c r="E4221" s="6">
        <v>19260.91</v>
      </c>
      <c r="F4221" s="6"/>
      <c r="G4221" s="1">
        <f t="shared" si="70"/>
        <v>1486181470.28</v>
      </c>
      <c r="H4221" s="6">
        <v>1209948965.3</v>
      </c>
      <c r="I4221" s="6">
        <v>148708012.00999999</v>
      </c>
      <c r="J4221" s="6">
        <v>0</v>
      </c>
      <c r="K4221" s="6">
        <v>-53239502.68</v>
      </c>
      <c r="L4221" s="1">
        <f t="shared" si="71"/>
        <v>1114480455.97</v>
      </c>
    </row>
    <row r="4222" spans="1:12" ht="38.25">
      <c r="A4222" t="str">
        <f t="shared" si="69"/>
        <v>1.7.2.1.22.40.00 - Cota-Parte Royalties pelo Excedente da Produção 
 do Petróleo - Lei nº 9.478/97 artigo 49 I e II</v>
      </c>
      <c r="B4222" s="29" t="s">
        <v>1520</v>
      </c>
      <c r="C4222" s="4">
        <v>1579114207.45</v>
      </c>
      <c r="D4222" s="4">
        <v>43762.62</v>
      </c>
      <c r="E4222" s="4"/>
      <c r="F4222" s="4"/>
      <c r="G4222" s="1">
        <f t="shared" si="70"/>
        <v>1579070444.8300002</v>
      </c>
      <c r="H4222" s="4">
        <v>695905553.05999994</v>
      </c>
      <c r="I4222" s="4">
        <v>0</v>
      </c>
      <c r="J4222" s="4">
        <v>0</v>
      </c>
      <c r="K4222" s="4">
        <v>-17115628.640000001</v>
      </c>
      <c r="L4222" s="1">
        <f t="shared" si="71"/>
        <v>713021181.69999993</v>
      </c>
    </row>
    <row r="4223" spans="1:12" ht="38.25">
      <c r="A4223" t="str">
        <f t="shared" si="69"/>
        <v>1.7.2.1.22.50.00 - Cota-Parte Royalties pela Participação Especial 
 - Lei nº 9.478/97 artigo 50</v>
      </c>
      <c r="B4223" s="33" t="s">
        <v>1521</v>
      </c>
      <c r="C4223" s="6">
        <v>1592618289.96</v>
      </c>
      <c r="D4223" s="6">
        <v>87118.14</v>
      </c>
      <c r="E4223" s="6">
        <v>1212.3599999999999</v>
      </c>
      <c r="F4223" s="6"/>
      <c r="G4223" s="1">
        <f t="shared" si="70"/>
        <v>1592529959.46</v>
      </c>
      <c r="H4223" s="6">
        <v>1230515611.8099999</v>
      </c>
      <c r="I4223" s="6">
        <v>0</v>
      </c>
      <c r="J4223" s="6">
        <v>0</v>
      </c>
      <c r="K4223" s="6">
        <v>0</v>
      </c>
      <c r="L4223" s="1">
        <f t="shared" si="71"/>
        <v>1230515611.8099999</v>
      </c>
    </row>
    <row r="4224" spans="1:12" ht="25.5">
      <c r="A4224" t="str">
        <f t="shared" si="69"/>
        <v>1.7.2.1.22.70.00 - Cota-Parte do Fundo Especial do Petróleo – FEP</v>
      </c>
      <c r="B4224" s="29" t="s">
        <v>1522</v>
      </c>
      <c r="C4224" s="4">
        <v>950100466.19000006</v>
      </c>
      <c r="D4224" s="4">
        <v>2707366.5</v>
      </c>
      <c r="E4224" s="4">
        <v>311220.28999999998</v>
      </c>
      <c r="F4224" s="4">
        <v>167575.56</v>
      </c>
      <c r="G4224" s="1">
        <f t="shared" si="70"/>
        <v>946914303.84000003</v>
      </c>
      <c r="H4224" s="4">
        <v>249300163.56</v>
      </c>
      <c r="I4224" s="4">
        <v>1720832.16</v>
      </c>
      <c r="J4224" s="4">
        <v>0</v>
      </c>
      <c r="K4224" s="4">
        <v>0</v>
      </c>
      <c r="L4224" s="1">
        <f t="shared" si="71"/>
        <v>247579331.40000001</v>
      </c>
    </row>
    <row r="4225" spans="1:12" ht="38.25">
      <c r="A4225" t="str">
        <f t="shared" si="69"/>
        <v>1.7.2.1.22.90.00 - Outras Transferências Decorrentes de Compensação 
 Financeira pela Exploração de Recursos Naturais</v>
      </c>
      <c r="B4225" s="33" t="s">
        <v>1523</v>
      </c>
      <c r="C4225" s="6">
        <v>72975456.640000001</v>
      </c>
      <c r="D4225" s="6">
        <v>77788.289999999994</v>
      </c>
      <c r="E4225" s="6">
        <v>119.99</v>
      </c>
      <c r="F4225" s="6">
        <v>549864.21</v>
      </c>
      <c r="G4225" s="1">
        <f t="shared" si="70"/>
        <v>72347684.150000006</v>
      </c>
      <c r="H4225" s="6">
        <v>0</v>
      </c>
      <c r="I4225" s="6">
        <v>0</v>
      </c>
      <c r="J4225" s="6">
        <v>0</v>
      </c>
      <c r="K4225" s="6">
        <v>0</v>
      </c>
      <c r="L4225" s="1">
        <f t="shared" si="71"/>
        <v>0</v>
      </c>
    </row>
    <row r="4226" spans="1:12" ht="38.25">
      <c r="A4226" t="str">
        <f t="shared" si="69"/>
        <v>1.7.2.1.33.00.00 - Transferências de Recursos do Sistema Único de 
 Saúde - SUS - Repasses Fundo a Fundo</v>
      </c>
      <c r="B4226" s="29" t="s">
        <v>1524</v>
      </c>
      <c r="C4226" s="4">
        <v>33241293080.990002</v>
      </c>
      <c r="D4226" s="4">
        <v>69034072.340000004</v>
      </c>
      <c r="E4226" s="4">
        <v>38646.800000000003</v>
      </c>
      <c r="F4226" s="4">
        <v>13960940.82</v>
      </c>
      <c r="G4226" s="1">
        <f t="shared" si="70"/>
        <v>33158259421.030003</v>
      </c>
      <c r="H4226" s="4">
        <v>16222661251.52</v>
      </c>
      <c r="I4226" s="4">
        <v>0</v>
      </c>
      <c r="J4226" s="4">
        <v>0</v>
      </c>
      <c r="K4226" s="4">
        <v>-96201.59</v>
      </c>
      <c r="L4226" s="1">
        <f t="shared" si="71"/>
        <v>16222757453.110001</v>
      </c>
    </row>
    <row r="4227" spans="1:12" ht="38.25">
      <c r="A4227" t="str">
        <f t="shared" si="69"/>
        <v>1.7.2.1.34.00.00 - Transferências de Recursos do Fundo Nacional de 
 Assistência Social – FNAS</v>
      </c>
      <c r="B4227" s="33" t="s">
        <v>1525</v>
      </c>
      <c r="C4227" s="6">
        <v>1709808637.28</v>
      </c>
      <c r="D4227" s="6">
        <v>4801869.66</v>
      </c>
      <c r="E4227" s="6"/>
      <c r="F4227" s="6">
        <v>194466.9</v>
      </c>
      <c r="G4227" s="1">
        <f t="shared" si="70"/>
        <v>1704812300.72</v>
      </c>
      <c r="H4227" s="6">
        <v>43684087.219999999</v>
      </c>
      <c r="I4227" s="6">
        <v>0</v>
      </c>
      <c r="J4227" s="6">
        <v>0</v>
      </c>
      <c r="K4227" s="6">
        <v>0</v>
      </c>
      <c r="L4227" s="1">
        <f t="shared" si="71"/>
        <v>43684087.219999999</v>
      </c>
    </row>
    <row r="4228" spans="1:12" ht="38.25">
      <c r="A4228" t="str">
        <f t="shared" si="69"/>
        <v>1.7.2.1.35.00.00 - Transferências de Recursos do Fundo Nacional do 
 Desenvolvimento da Educação – FNDE</v>
      </c>
      <c r="B4228" s="29" t="s">
        <v>1526</v>
      </c>
      <c r="C4228" s="4">
        <v>7927450983.8800001</v>
      </c>
      <c r="D4228" s="4">
        <v>17795346.23</v>
      </c>
      <c r="E4228" s="4">
        <v>37616.699999999997</v>
      </c>
      <c r="F4228" s="4">
        <v>805159.48</v>
      </c>
      <c r="G4228" s="1">
        <f t="shared" si="70"/>
        <v>7908812861.4700003</v>
      </c>
      <c r="H4228" s="4">
        <v>6673889868.3100004</v>
      </c>
      <c r="I4228" s="4">
        <v>0</v>
      </c>
      <c r="J4228" s="4">
        <v>0</v>
      </c>
      <c r="K4228" s="4">
        <v>0</v>
      </c>
      <c r="L4228" s="1">
        <f t="shared" si="71"/>
        <v>6673889868.3100004</v>
      </c>
    </row>
    <row r="4229" spans="1:12" ht="38.25">
      <c r="A4229" t="str">
        <f t="shared" si="69"/>
        <v>1.7.2.1.36.00.00 - Transferências Financeiras do ICMS – Desoneração 
 – L.C. Nº 87/96</v>
      </c>
      <c r="B4229" s="33" t="s">
        <v>1527</v>
      </c>
      <c r="C4229" s="6">
        <v>398365928.18000001</v>
      </c>
      <c r="D4229" s="6">
        <v>2327866.19</v>
      </c>
      <c r="E4229" s="6">
        <v>55951901.479999997</v>
      </c>
      <c r="F4229" s="6">
        <v>1417113.35</v>
      </c>
      <c r="G4229" s="1">
        <f t="shared" si="70"/>
        <v>338669047.16000003</v>
      </c>
      <c r="H4229" s="6">
        <v>1380279810.24</v>
      </c>
      <c r="I4229" s="6">
        <v>29380045.440000001</v>
      </c>
      <c r="J4229" s="6">
        <v>144714920.28</v>
      </c>
      <c r="K4229" s="6">
        <v>6727608.3600000003</v>
      </c>
      <c r="L4229" s="1">
        <f t="shared" si="71"/>
        <v>1199457236.1600001</v>
      </c>
    </row>
    <row r="4230" spans="1:12">
      <c r="A4230" t="str">
        <f t="shared" si="69"/>
        <v>1.7.2.1.37.00.00 - Transferências a Consórcios Públicos</v>
      </c>
      <c r="B4230" s="29" t="s">
        <v>1528</v>
      </c>
      <c r="C4230" s="4">
        <v>7580754.5099999998</v>
      </c>
      <c r="D4230" s="4"/>
      <c r="E4230" s="4"/>
      <c r="F4230" s="4"/>
      <c r="G4230" s="1">
        <f t="shared" si="70"/>
        <v>7580754.5099999998</v>
      </c>
      <c r="H4230" s="4">
        <v>105996872.06999999</v>
      </c>
      <c r="I4230" s="4">
        <v>0</v>
      </c>
      <c r="J4230" s="4">
        <v>0</v>
      </c>
      <c r="K4230" s="4">
        <v>0</v>
      </c>
      <c r="L4230" s="1">
        <f t="shared" si="71"/>
        <v>105996872.06999999</v>
      </c>
    </row>
    <row r="4231" spans="1:12">
      <c r="A4231" t="str">
        <f t="shared" si="69"/>
        <v>1.7.2.1.99.00.00 - Outras Transferências da União</v>
      </c>
      <c r="B4231" s="33" t="s">
        <v>1529</v>
      </c>
      <c r="C4231" s="6">
        <v>1958850291.79</v>
      </c>
      <c r="D4231" s="6">
        <v>2315640.6800000002</v>
      </c>
      <c r="E4231" s="6">
        <v>3213440.5</v>
      </c>
      <c r="F4231" s="6">
        <v>424018.04</v>
      </c>
      <c r="G4231" s="1">
        <f t="shared" si="70"/>
        <v>1952897192.5699999</v>
      </c>
      <c r="H4231" s="6">
        <v>9266684117.7399998</v>
      </c>
      <c r="I4231" s="6">
        <v>0</v>
      </c>
      <c r="J4231" s="6">
        <v>0</v>
      </c>
      <c r="K4231" s="6">
        <v>117478697.15000001</v>
      </c>
      <c r="L4231" s="1">
        <f t="shared" si="71"/>
        <v>9149205420.5900002</v>
      </c>
    </row>
    <row r="4232" spans="1:12">
      <c r="A4232" t="str">
        <f t="shared" si="69"/>
        <v>1.7.2.2.00.00.00 - Transferências dos Estados</v>
      </c>
      <c r="B4232" s="29" t="s">
        <v>1530</v>
      </c>
      <c r="C4232" s="4">
        <v>96928804926.600006</v>
      </c>
      <c r="D4232" s="4">
        <v>935877214.24000001</v>
      </c>
      <c r="E4232" s="4">
        <v>12642642633.959999</v>
      </c>
      <c r="F4232" s="4">
        <v>291296614.81999999</v>
      </c>
      <c r="G4232" s="1">
        <f t="shared" si="70"/>
        <v>83058988463.580002</v>
      </c>
      <c r="H4232" s="4">
        <v>43303816.170000002</v>
      </c>
      <c r="I4232" s="4">
        <v>0</v>
      </c>
      <c r="J4232" s="4">
        <v>0</v>
      </c>
      <c r="K4232" s="4">
        <v>0</v>
      </c>
      <c r="L4232" s="1">
        <f t="shared" si="71"/>
        <v>43303816.170000002</v>
      </c>
    </row>
    <row r="4233" spans="1:12">
      <c r="A4233" t="str">
        <f t="shared" si="69"/>
        <v>1.7.2.2.01.00.00 - Participação na Receita dos Estados</v>
      </c>
      <c r="B4233" s="33" t="s">
        <v>1531</v>
      </c>
      <c r="C4233" s="6">
        <v>92910921430.179993</v>
      </c>
      <c r="D4233" s="6">
        <v>930032304.95000005</v>
      </c>
      <c r="E4233" s="6">
        <v>12628764979.620001</v>
      </c>
      <c r="F4233" s="6">
        <v>289506039.83999997</v>
      </c>
      <c r="G4233" s="1">
        <f t="shared" si="70"/>
        <v>79062618105.769989</v>
      </c>
      <c r="H4233" s="6">
        <v>43303816.170000002</v>
      </c>
      <c r="I4233" s="6">
        <v>0</v>
      </c>
      <c r="J4233" s="6">
        <v>0</v>
      </c>
      <c r="K4233" s="6">
        <v>0</v>
      </c>
      <c r="L4233" s="1">
        <f t="shared" si="71"/>
        <v>43303816.170000002</v>
      </c>
    </row>
    <row r="4234" spans="1:12">
      <c r="A4234" t="str">
        <f t="shared" si="69"/>
        <v>1.7.2.2.01.01.00 - Cota-Parte do ICMS</v>
      </c>
      <c r="B4234" s="29" t="s">
        <v>1532</v>
      </c>
      <c r="C4234" s="4">
        <v>77255199405.270004</v>
      </c>
      <c r="D4234" s="4">
        <v>817826193.70000005</v>
      </c>
      <c r="E4234" s="4">
        <v>10580590005.42</v>
      </c>
      <c r="F4234" s="4">
        <v>247204730.56999999</v>
      </c>
      <c r="G4234" s="1">
        <f t="shared" si="70"/>
        <v>65609578475.580002</v>
      </c>
      <c r="H4234" s="4">
        <v>0</v>
      </c>
      <c r="I4234" s="4">
        <v>0</v>
      </c>
      <c r="J4234" s="4">
        <v>0</v>
      </c>
      <c r="K4234" s="4">
        <v>0</v>
      </c>
      <c r="L4234" s="1">
        <f t="shared" si="71"/>
        <v>0</v>
      </c>
    </row>
    <row r="4235" spans="1:12">
      <c r="A4235" t="str">
        <f t="shared" si="69"/>
        <v>1.7.2.2.01.02.00 - Cota-Parte do IPVA</v>
      </c>
      <c r="B4235" s="33" t="s">
        <v>1533</v>
      </c>
      <c r="C4235" s="6">
        <v>14364132013.91</v>
      </c>
      <c r="D4235" s="6">
        <v>102043876.84999999</v>
      </c>
      <c r="E4235" s="6">
        <v>1957630046.8</v>
      </c>
      <c r="F4235" s="6">
        <v>39299593.109999999</v>
      </c>
      <c r="G4235" s="1">
        <f t="shared" si="70"/>
        <v>12265158497.15</v>
      </c>
      <c r="H4235" s="6">
        <v>0</v>
      </c>
      <c r="I4235" s="6">
        <v>0</v>
      </c>
      <c r="J4235" s="6">
        <v>0</v>
      </c>
      <c r="K4235" s="6">
        <v>0</v>
      </c>
      <c r="L4235" s="1">
        <f t="shared" si="71"/>
        <v>0</v>
      </c>
    </row>
    <row r="4236" spans="1:12">
      <c r="A4236" t="str">
        <f t="shared" ref="A4236:A4299" si="72">TRIM(B4236)</f>
        <v>1.7.2.2.01.04.00 - Cota-Parte do IPI sobre Exportação</v>
      </c>
      <c r="B4236" s="29" t="s">
        <v>1534</v>
      </c>
      <c r="C4236" s="4">
        <v>932915323.72000003</v>
      </c>
      <c r="D4236" s="4">
        <v>9764289.8300000001</v>
      </c>
      <c r="E4236" s="4">
        <v>111672379.45</v>
      </c>
      <c r="F4236" s="4">
        <v>2990394.79</v>
      </c>
      <c r="G4236" s="1">
        <f t="shared" si="70"/>
        <v>808488259.64999998</v>
      </c>
      <c r="H4236" s="4">
        <v>43114816.170000002</v>
      </c>
      <c r="I4236" s="4">
        <v>0</v>
      </c>
      <c r="J4236" s="4">
        <v>0</v>
      </c>
      <c r="K4236" s="4">
        <v>0</v>
      </c>
      <c r="L4236" s="1">
        <f t="shared" si="71"/>
        <v>43114816.170000002</v>
      </c>
    </row>
    <row r="4237" spans="1:12" ht="38.25">
      <c r="A4237" t="str">
        <f t="shared" si="72"/>
        <v>1.7.2.2.01.13.00 - Cota-Parte da Contribuição de Intervenção no 
 Domínio Econômico</v>
      </c>
      <c r="B4237" s="33" t="s">
        <v>1535</v>
      </c>
      <c r="C4237" s="6">
        <v>22837265.300000001</v>
      </c>
      <c r="D4237" s="6">
        <v>40868.81</v>
      </c>
      <c r="E4237" s="6">
        <v>7181.47</v>
      </c>
      <c r="F4237" s="6"/>
      <c r="G4237" s="1">
        <f t="shared" si="70"/>
        <v>22789215.02</v>
      </c>
      <c r="H4237" s="6">
        <v>0</v>
      </c>
      <c r="I4237" s="6">
        <v>0</v>
      </c>
      <c r="J4237" s="6">
        <v>0</v>
      </c>
      <c r="K4237" s="6">
        <v>0</v>
      </c>
      <c r="L4237" s="1">
        <f t="shared" si="71"/>
        <v>0</v>
      </c>
    </row>
    <row r="4238" spans="1:12" ht="25.5">
      <c r="A4238" t="str">
        <f t="shared" si="72"/>
        <v>1.7.2.2.01.99.00 - Outras Participações na Receita dos Estados</v>
      </c>
      <c r="B4238" s="29" t="s">
        <v>1536</v>
      </c>
      <c r="C4238" s="4">
        <v>326598307.38</v>
      </c>
      <c r="D4238" s="4">
        <v>368531.12</v>
      </c>
      <c r="E4238" s="4">
        <v>17969888.77</v>
      </c>
      <c r="F4238" s="4">
        <v>11321.37</v>
      </c>
      <c r="G4238" s="1">
        <f t="shared" ref="G4238:G4301" si="73">C4238-(D4238+E4238+F4238)</f>
        <v>308248566.12</v>
      </c>
      <c r="H4238" s="4">
        <v>189000</v>
      </c>
      <c r="I4238" s="4">
        <v>0</v>
      </c>
      <c r="J4238" s="4">
        <v>0</v>
      </c>
      <c r="K4238" s="4">
        <v>0</v>
      </c>
      <c r="L4238" s="1">
        <f t="shared" ref="L4238:L4301" si="74">H4238-(I4238+J4238+K4238)</f>
        <v>189000</v>
      </c>
    </row>
    <row r="4239" spans="1:12" ht="38.25">
      <c r="A4239" t="str">
        <f t="shared" si="72"/>
        <v>1.7.2.2.22.00.00 - Transferências da Cota-Parte da Compensação 
 Financeira (25%)</v>
      </c>
      <c r="B4239" s="33" t="s">
        <v>1537</v>
      </c>
      <c r="C4239" s="6">
        <v>482928360.49000001</v>
      </c>
      <c r="D4239" s="6">
        <v>2321.0300000000002</v>
      </c>
      <c r="E4239" s="6">
        <v>89412.93</v>
      </c>
      <c r="F4239" s="6">
        <v>0</v>
      </c>
      <c r="G4239" s="1">
        <f t="shared" si="73"/>
        <v>482836626.53000003</v>
      </c>
      <c r="H4239" s="6">
        <v>0</v>
      </c>
      <c r="I4239" s="6">
        <v>0</v>
      </c>
      <c r="J4239" s="6">
        <v>0</v>
      </c>
      <c r="K4239" s="6">
        <v>0</v>
      </c>
      <c r="L4239" s="1">
        <f t="shared" si="74"/>
        <v>0</v>
      </c>
    </row>
    <row r="4240" spans="1:12" ht="38.25">
      <c r="A4240" t="str">
        <f t="shared" si="72"/>
        <v>1.7.2.2.22.11.00 - Cota-Parte da Compensação Financeira de Recursos 
 Hídricos</v>
      </c>
      <c r="B4240" s="29" t="s">
        <v>1538</v>
      </c>
      <c r="C4240" s="4">
        <v>31856514.620000001</v>
      </c>
      <c r="D4240" s="4"/>
      <c r="E4240" s="4"/>
      <c r="F4240" s="4"/>
      <c r="G4240" s="1">
        <f t="shared" si="73"/>
        <v>31856514.620000001</v>
      </c>
      <c r="H4240" s="4">
        <v>0</v>
      </c>
      <c r="I4240" s="4">
        <v>0</v>
      </c>
      <c r="J4240" s="4">
        <v>0</v>
      </c>
      <c r="K4240" s="4">
        <v>0</v>
      </c>
      <c r="L4240" s="1">
        <f t="shared" si="74"/>
        <v>0</v>
      </c>
    </row>
    <row r="4241" spans="1:12" ht="38.25">
      <c r="A4241" t="str">
        <f t="shared" si="72"/>
        <v>1.7.2.2.22.20.00 - Cota-Parte da Compensação Financeira de Recursos 
 Minerais - CFEM</v>
      </c>
      <c r="B4241" s="33" t="s">
        <v>1539</v>
      </c>
      <c r="C4241" s="6">
        <v>54834916.57</v>
      </c>
      <c r="D4241" s="6">
        <v>649.97</v>
      </c>
      <c r="E4241" s="6">
        <v>-3156.76</v>
      </c>
      <c r="F4241" s="6"/>
      <c r="G4241" s="1">
        <f t="shared" si="73"/>
        <v>54837423.359999999</v>
      </c>
      <c r="H4241" s="6">
        <v>0</v>
      </c>
      <c r="I4241" s="6">
        <v>0</v>
      </c>
      <c r="J4241" s="6">
        <v>0</v>
      </c>
      <c r="K4241" s="6">
        <v>0</v>
      </c>
      <c r="L4241" s="1">
        <f t="shared" si="74"/>
        <v>0</v>
      </c>
    </row>
    <row r="4242" spans="1:12" ht="38.25">
      <c r="A4242" t="str">
        <f t="shared" si="72"/>
        <v>1.7.2.2.22.30.00 - Cota-Parte Royalties - Compensação Financeira 
 pela Produção de Petróleo - Lei nº 7.990/89 artigo 9º</v>
      </c>
      <c r="B4242" s="29" t="s">
        <v>1540</v>
      </c>
      <c r="C4242" s="4">
        <v>353082244.99000001</v>
      </c>
      <c r="D4242" s="4">
        <v>1671.06</v>
      </c>
      <c r="E4242" s="4"/>
      <c r="F4242" s="4"/>
      <c r="G4242" s="1">
        <f t="shared" si="73"/>
        <v>353080573.93000001</v>
      </c>
      <c r="H4242" s="4">
        <v>0</v>
      </c>
      <c r="I4242" s="4">
        <v>0</v>
      </c>
      <c r="J4242" s="4">
        <v>0</v>
      </c>
      <c r="K4242" s="4">
        <v>0</v>
      </c>
      <c r="L4242" s="1">
        <f t="shared" si="74"/>
        <v>0</v>
      </c>
    </row>
    <row r="4243" spans="1:12" ht="25.5">
      <c r="A4243" t="str">
        <f t="shared" si="72"/>
        <v>1.7.2.2.22.90.00 - Outras Transferências Decorrentes de 
 Compensações Financeiras</v>
      </c>
      <c r="B4243" s="33" t="s">
        <v>1541</v>
      </c>
      <c r="C4243" s="6">
        <v>42405836.869999997</v>
      </c>
      <c r="D4243" s="6"/>
      <c r="E4243" s="6">
        <v>92569.69</v>
      </c>
      <c r="F4243" s="6"/>
      <c r="G4243" s="1">
        <f t="shared" si="73"/>
        <v>42313267.18</v>
      </c>
      <c r="H4243" s="6">
        <v>0</v>
      </c>
      <c r="I4243" s="6">
        <v>0</v>
      </c>
      <c r="J4243" s="6">
        <v>0</v>
      </c>
      <c r="K4243" s="6">
        <v>0</v>
      </c>
      <c r="L4243" s="1">
        <f t="shared" si="74"/>
        <v>0</v>
      </c>
    </row>
    <row r="4244" spans="1:12" ht="25.5">
      <c r="A4244" t="str">
        <f t="shared" si="72"/>
        <v>1.7.2.2.33.00.00 - Transferências de Recursos do Estado para 
 Programas de Saúde - Repasse Fundo a Fundo</v>
      </c>
      <c r="B4244" s="29" t="s">
        <v>1542</v>
      </c>
      <c r="C4244" s="4">
        <v>2509943369.5599999</v>
      </c>
      <c r="D4244" s="4">
        <v>5038409.38</v>
      </c>
      <c r="E4244" s="4"/>
      <c r="F4244" s="4">
        <v>322748.88</v>
      </c>
      <c r="G4244" s="1">
        <f t="shared" si="73"/>
        <v>2504582211.2999997</v>
      </c>
      <c r="H4244" s="4">
        <v>0</v>
      </c>
      <c r="I4244" s="4">
        <v>0</v>
      </c>
      <c r="J4244" s="4">
        <v>0</v>
      </c>
      <c r="K4244" s="4">
        <v>0</v>
      </c>
      <c r="L4244" s="1">
        <f t="shared" si="74"/>
        <v>0</v>
      </c>
    </row>
    <row r="4245" spans="1:12">
      <c r="A4245" t="str">
        <f t="shared" si="72"/>
        <v>1.7.2.2.37.00.00 - Transferências a Consórcios Públicos</v>
      </c>
      <c r="B4245" s="33" t="s">
        <v>1543</v>
      </c>
      <c r="C4245" s="6">
        <v>7088173.5700000003</v>
      </c>
      <c r="D4245" s="6"/>
      <c r="E4245" s="6"/>
      <c r="F4245" s="6"/>
      <c r="G4245" s="1">
        <f t="shared" si="73"/>
        <v>7088173.5700000003</v>
      </c>
      <c r="H4245" s="6">
        <v>0</v>
      </c>
      <c r="I4245" s="6">
        <v>0</v>
      </c>
      <c r="J4245" s="6">
        <v>0</v>
      </c>
      <c r="K4245" s="6">
        <v>0</v>
      </c>
      <c r="L4245" s="1">
        <f t="shared" si="74"/>
        <v>0</v>
      </c>
    </row>
    <row r="4246" spans="1:12">
      <c r="A4246" t="str">
        <f t="shared" si="72"/>
        <v>1.7.2.2.99.00.00 - Outras Transferências dos Estados</v>
      </c>
      <c r="B4246" s="29" t="s">
        <v>1544</v>
      </c>
      <c r="C4246" s="4">
        <v>1011627614.95</v>
      </c>
      <c r="D4246" s="4">
        <v>792723.52</v>
      </c>
      <c r="E4246" s="4">
        <v>28815.78</v>
      </c>
      <c r="F4246" s="4">
        <v>1467826.1</v>
      </c>
      <c r="G4246" s="1">
        <f t="shared" si="73"/>
        <v>1009338249.5500001</v>
      </c>
      <c r="H4246" s="4">
        <v>0</v>
      </c>
      <c r="I4246" s="4">
        <v>0</v>
      </c>
      <c r="J4246" s="4">
        <v>0</v>
      </c>
      <c r="K4246" s="4">
        <v>0</v>
      </c>
      <c r="L4246" s="1">
        <f t="shared" si="74"/>
        <v>0</v>
      </c>
    </row>
    <row r="4247" spans="1:12">
      <c r="A4247" t="str">
        <f t="shared" si="72"/>
        <v>1.7.2.3.00.00.00 - Transferências dos Municípios</v>
      </c>
      <c r="B4247" s="33" t="s">
        <v>1545</v>
      </c>
      <c r="C4247" s="6">
        <v>113269106.8</v>
      </c>
      <c r="D4247" s="6">
        <v>56720</v>
      </c>
      <c r="E4247" s="6">
        <v>0</v>
      </c>
      <c r="F4247" s="6">
        <v>0</v>
      </c>
      <c r="G4247" s="1">
        <f t="shared" si="73"/>
        <v>113212386.8</v>
      </c>
      <c r="H4247" s="6">
        <v>76149856.689999998</v>
      </c>
      <c r="I4247" s="6">
        <v>0</v>
      </c>
      <c r="J4247" s="6">
        <v>0</v>
      </c>
      <c r="K4247" s="6">
        <v>22404.22</v>
      </c>
      <c r="L4247" s="1">
        <f t="shared" si="74"/>
        <v>76127452.469999999</v>
      </c>
    </row>
    <row r="4248" spans="1:12" ht="38.25">
      <c r="A4248" t="str">
        <f t="shared" si="72"/>
        <v>1.7.2.3.01.00.00 - Transferências de Recursos do Sistema Único de 
 Saúde – SUS</v>
      </c>
      <c r="B4248" s="29" t="s">
        <v>1546</v>
      </c>
      <c r="C4248" s="4">
        <v>51841065.280000001</v>
      </c>
      <c r="D4248" s="4"/>
      <c r="E4248" s="4"/>
      <c r="F4248" s="4"/>
      <c r="G4248" s="1">
        <f t="shared" si="73"/>
        <v>51841065.280000001</v>
      </c>
      <c r="H4248" s="4">
        <v>55520037.399999999</v>
      </c>
      <c r="I4248" s="4">
        <v>0</v>
      </c>
      <c r="J4248" s="4">
        <v>0</v>
      </c>
      <c r="K4248" s="4">
        <v>0</v>
      </c>
      <c r="L4248" s="1">
        <f t="shared" si="74"/>
        <v>55520037.399999999</v>
      </c>
    </row>
    <row r="4249" spans="1:12">
      <c r="A4249" t="str">
        <f t="shared" si="72"/>
        <v>1.7.2.3.37.00.00 - Transferências a Consórcios Públicos</v>
      </c>
      <c r="B4249" s="33" t="s">
        <v>1547</v>
      </c>
      <c r="C4249" s="6">
        <v>2141752.59</v>
      </c>
      <c r="D4249" s="6"/>
      <c r="E4249" s="6"/>
      <c r="F4249" s="6"/>
      <c r="G4249" s="1">
        <f t="shared" si="73"/>
        <v>2141752.59</v>
      </c>
      <c r="H4249" s="6">
        <v>0</v>
      </c>
      <c r="I4249" s="6">
        <v>0</v>
      </c>
      <c r="J4249" s="6">
        <v>0</v>
      </c>
      <c r="K4249" s="6">
        <v>0</v>
      </c>
      <c r="L4249" s="1">
        <f t="shared" si="74"/>
        <v>0</v>
      </c>
    </row>
    <row r="4250" spans="1:12">
      <c r="A4250" t="str">
        <f t="shared" si="72"/>
        <v>1.7.2.3.99.00.00 - Outras Transferências dos Municípios</v>
      </c>
      <c r="B4250" s="29" t="s">
        <v>1548</v>
      </c>
      <c r="C4250" s="4">
        <v>58129332.479999997</v>
      </c>
      <c r="D4250" s="4">
        <v>56720</v>
      </c>
      <c r="E4250" s="4"/>
      <c r="F4250" s="4"/>
      <c r="G4250" s="1">
        <f t="shared" si="73"/>
        <v>58072612.479999997</v>
      </c>
      <c r="H4250" s="4">
        <v>20629819.289999999</v>
      </c>
      <c r="I4250" s="4">
        <v>0</v>
      </c>
      <c r="J4250" s="4">
        <v>0</v>
      </c>
      <c r="K4250" s="4">
        <v>22404.22</v>
      </c>
      <c r="L4250" s="1">
        <f t="shared" si="74"/>
        <v>20607415.07</v>
      </c>
    </row>
    <row r="4251" spans="1:12">
      <c r="A4251" t="str">
        <f t="shared" si="72"/>
        <v>1.7.2.4.00.00.00 - Transferências Multigovernamentais</v>
      </c>
      <c r="B4251" s="33" t="s">
        <v>1549</v>
      </c>
      <c r="C4251" s="6">
        <v>55719395839.550003</v>
      </c>
      <c r="D4251" s="6">
        <v>212261034.66</v>
      </c>
      <c r="E4251" s="6">
        <v>295452710.75</v>
      </c>
      <c r="F4251" s="6">
        <v>4894379.43</v>
      </c>
      <c r="G4251" s="1">
        <f t="shared" si="73"/>
        <v>55206787714.710007</v>
      </c>
      <c r="H4251" s="6">
        <v>36408584913.169998</v>
      </c>
      <c r="I4251" s="6">
        <v>0</v>
      </c>
      <c r="J4251" s="6">
        <v>-21717136.280000001</v>
      </c>
      <c r="K4251" s="6">
        <v>0</v>
      </c>
      <c r="L4251" s="1">
        <f t="shared" si="74"/>
        <v>36430302049.449997</v>
      </c>
    </row>
    <row r="4252" spans="1:12" ht="63.75">
      <c r="A4252" t="str">
        <f t="shared" si="72"/>
        <v>1.7.2.4.01.00.00 - Transferências de Recursos do Fundo de Manutenção 
 e Desenvolvimento do Ensino Fundamental e de Valorização do 
 Magistério - FUNDEB</v>
      </c>
      <c r="B4252" s="29" t="s">
        <v>1550</v>
      </c>
      <c r="C4252" s="4">
        <v>49065409526.209999</v>
      </c>
      <c r="D4252" s="4">
        <v>180757876.47</v>
      </c>
      <c r="E4252" s="4">
        <v>208897905.66</v>
      </c>
      <c r="F4252" s="4">
        <v>4891156.22</v>
      </c>
      <c r="G4252" s="1">
        <f t="shared" si="73"/>
        <v>48670862587.860001</v>
      </c>
      <c r="H4252" s="4">
        <v>33504876144.540001</v>
      </c>
      <c r="I4252" s="4">
        <v>0</v>
      </c>
      <c r="J4252" s="4">
        <v>-21717136.280000001</v>
      </c>
      <c r="K4252" s="4">
        <v>0</v>
      </c>
      <c r="L4252" s="1">
        <f t="shared" si="74"/>
        <v>33526593280.82</v>
      </c>
    </row>
    <row r="4253" spans="1:12" ht="63.75">
      <c r="A4253" t="str">
        <f t="shared" si="72"/>
        <v>1.7.2.4.02.00.00 - Transferências de Recursos da Complementação ao 
 Fundo de Manutenção e Desenvolvimento do Ensino Fundamental e de 
 Valorização do Magistério - FUNDEB</v>
      </c>
      <c r="B4253" s="33" t="s">
        <v>1551</v>
      </c>
      <c r="C4253" s="6">
        <v>6252537759.9099998</v>
      </c>
      <c r="D4253" s="6">
        <v>31503158.190000001</v>
      </c>
      <c r="E4253" s="6">
        <v>85449150.590000004</v>
      </c>
      <c r="F4253" s="6">
        <v>3223.21</v>
      </c>
      <c r="G4253" s="1">
        <f t="shared" si="73"/>
        <v>6135582227.9200001</v>
      </c>
      <c r="H4253" s="6">
        <v>2903692003.8499999</v>
      </c>
      <c r="I4253" s="6">
        <v>0</v>
      </c>
      <c r="J4253" s="6">
        <v>0</v>
      </c>
      <c r="K4253" s="6">
        <v>0</v>
      </c>
      <c r="L4253" s="1">
        <f t="shared" si="74"/>
        <v>2903692003.8499999</v>
      </c>
    </row>
    <row r="4254" spans="1:12">
      <c r="A4254" t="str">
        <f t="shared" si="72"/>
        <v>1.7.2.4.99.00.00 - Outras Transferências Multigovernamentais</v>
      </c>
      <c r="B4254" s="29" t="s">
        <v>1552</v>
      </c>
      <c r="C4254" s="4">
        <v>386287601.56</v>
      </c>
      <c r="D4254" s="4"/>
      <c r="E4254" s="4">
        <v>1105654.5</v>
      </c>
      <c r="F4254" s="4"/>
      <c r="G4254" s="1">
        <f t="shared" si="73"/>
        <v>385181947.06</v>
      </c>
      <c r="H4254" s="4">
        <v>16764.78</v>
      </c>
      <c r="I4254" s="4">
        <v>0</v>
      </c>
      <c r="J4254" s="4">
        <v>0</v>
      </c>
      <c r="K4254" s="4">
        <v>0</v>
      </c>
      <c r="L4254" s="1">
        <f t="shared" si="74"/>
        <v>16764.78</v>
      </c>
    </row>
    <row r="4255" spans="1:12">
      <c r="A4255" t="str">
        <f t="shared" si="72"/>
        <v>1.7.3.0.00.00.00 - Transferências de Instituições Privadas</v>
      </c>
      <c r="B4255" s="33" t="s">
        <v>1553</v>
      </c>
      <c r="C4255" s="6">
        <v>238775710.41999999</v>
      </c>
      <c r="D4255" s="6">
        <v>6802.86</v>
      </c>
      <c r="E4255" s="6"/>
      <c r="F4255" s="6">
        <v>10400</v>
      </c>
      <c r="G4255" s="1">
        <f t="shared" si="73"/>
        <v>238758507.55999997</v>
      </c>
      <c r="H4255" s="6">
        <v>1735649793.0799999</v>
      </c>
      <c r="I4255" s="6">
        <v>145050567.27000001</v>
      </c>
      <c r="J4255" s="6">
        <v>253187.05</v>
      </c>
      <c r="K4255" s="6">
        <v>155192.63</v>
      </c>
      <c r="L4255" s="1">
        <f t="shared" si="74"/>
        <v>1590190846.1299999</v>
      </c>
    </row>
    <row r="4256" spans="1:12">
      <c r="A4256" t="str">
        <f t="shared" si="72"/>
        <v>1.7.4.0.00.00.00 - Transferências do Exterior</v>
      </c>
      <c r="B4256" s="29" t="s">
        <v>1554</v>
      </c>
      <c r="C4256" s="4">
        <v>1446610.86</v>
      </c>
      <c r="D4256" s="4"/>
      <c r="E4256" s="4"/>
      <c r="F4256" s="4"/>
      <c r="G4256" s="1">
        <f t="shared" si="73"/>
        <v>1446610.86</v>
      </c>
      <c r="H4256" s="4">
        <v>6998168.3600000003</v>
      </c>
      <c r="I4256" s="4">
        <v>0</v>
      </c>
      <c r="J4256" s="4">
        <v>0</v>
      </c>
      <c r="K4256" s="4">
        <v>0</v>
      </c>
      <c r="L4256" s="1">
        <f t="shared" si="74"/>
        <v>6998168.3600000003</v>
      </c>
    </row>
    <row r="4257" spans="1:12">
      <c r="A4257" t="str">
        <f t="shared" si="72"/>
        <v>1.7.5.0.00.00.00 - Transferências de Pessoas</v>
      </c>
      <c r="B4257" s="33" t="s">
        <v>1555</v>
      </c>
      <c r="C4257" s="6">
        <v>85560818.519999996</v>
      </c>
      <c r="D4257" s="6">
        <v>12269.2</v>
      </c>
      <c r="E4257" s="6"/>
      <c r="F4257" s="6">
        <v>3066.01</v>
      </c>
      <c r="G4257" s="1">
        <f t="shared" si="73"/>
        <v>85545483.310000002</v>
      </c>
      <c r="H4257" s="6">
        <v>13637888.460000001</v>
      </c>
      <c r="I4257" s="6">
        <v>0</v>
      </c>
      <c r="J4257" s="6">
        <v>0</v>
      </c>
      <c r="K4257" s="6">
        <v>0</v>
      </c>
      <c r="L4257" s="1">
        <f t="shared" si="74"/>
        <v>13637888.460000001</v>
      </c>
    </row>
    <row r="4258" spans="1:12">
      <c r="A4258" t="str">
        <f t="shared" si="72"/>
        <v>1.7.6.0.00.00.00 - Transferências de Convênios</v>
      </c>
      <c r="B4258" s="29" t="s">
        <v>1556</v>
      </c>
      <c r="C4258" s="4">
        <v>3830743912.0500002</v>
      </c>
      <c r="D4258" s="4">
        <v>10070263.199999999</v>
      </c>
      <c r="E4258" s="4">
        <v>52208.17</v>
      </c>
      <c r="F4258" s="4">
        <v>5634386.5</v>
      </c>
      <c r="G4258" s="1">
        <f t="shared" si="73"/>
        <v>3814987054.1800003</v>
      </c>
      <c r="H4258" s="4">
        <v>2609553103.79</v>
      </c>
      <c r="I4258" s="4">
        <v>0</v>
      </c>
      <c r="J4258" s="4">
        <v>0</v>
      </c>
      <c r="K4258" s="4">
        <v>490720.05</v>
      </c>
      <c r="L4258" s="1">
        <f t="shared" si="74"/>
        <v>2609062383.7399998</v>
      </c>
    </row>
    <row r="4259" spans="1:12" ht="38.25">
      <c r="A4259" t="str">
        <f t="shared" si="72"/>
        <v>1.7.6.1.00.00.00 - Transferências de Convênios da União e de Suas 
 Entidades</v>
      </c>
      <c r="B4259" s="33" t="s">
        <v>1557</v>
      </c>
      <c r="C4259" s="6">
        <v>1206879508.6199999</v>
      </c>
      <c r="D4259" s="6">
        <v>8277969.4000000004</v>
      </c>
      <c r="E4259" s="6">
        <v>133.5</v>
      </c>
      <c r="F4259" s="6">
        <v>654393.11</v>
      </c>
      <c r="G4259" s="1">
        <f t="shared" si="73"/>
        <v>1197947012.6099999</v>
      </c>
      <c r="H4259" s="6">
        <v>1952633881.6500001</v>
      </c>
      <c r="I4259" s="6">
        <v>0</v>
      </c>
      <c r="J4259" s="6">
        <v>0</v>
      </c>
      <c r="K4259" s="6">
        <v>380233.79</v>
      </c>
      <c r="L4259" s="1">
        <f t="shared" si="74"/>
        <v>1952253647.8600001</v>
      </c>
    </row>
    <row r="4260" spans="1:12" ht="25.5">
      <c r="A4260" t="str">
        <f t="shared" si="72"/>
        <v>1.7.6.1.01.00.00 - Transferências de Convênios da União para o 
 Sistema Único de Saúde - SUS</v>
      </c>
      <c r="B4260" s="29" t="s">
        <v>1558</v>
      </c>
      <c r="C4260" s="4">
        <v>133066222.75</v>
      </c>
      <c r="D4260" s="4">
        <v>1945600</v>
      </c>
      <c r="E4260" s="4"/>
      <c r="F4260" s="4"/>
      <c r="G4260" s="1">
        <f t="shared" si="73"/>
        <v>131120622.75</v>
      </c>
      <c r="H4260" s="4">
        <v>111108462.53</v>
      </c>
      <c r="I4260" s="4">
        <v>0</v>
      </c>
      <c r="J4260" s="4">
        <v>0</v>
      </c>
      <c r="K4260" s="4">
        <v>0</v>
      </c>
      <c r="L4260" s="1">
        <f t="shared" si="74"/>
        <v>111108462.53</v>
      </c>
    </row>
    <row r="4261" spans="1:12" ht="38.25">
      <c r="A4261" t="str">
        <f t="shared" si="72"/>
        <v>1.7.6.1.02.00.00 - Transferências de Convênios da União Destinadas a 
 Programas de Educação</v>
      </c>
      <c r="B4261" s="33" t="s">
        <v>1559</v>
      </c>
      <c r="C4261" s="6">
        <v>177871619.94999999</v>
      </c>
      <c r="D4261" s="6">
        <v>1902662.53</v>
      </c>
      <c r="E4261" s="6"/>
      <c r="F4261" s="6">
        <v>22844.799999999999</v>
      </c>
      <c r="G4261" s="1">
        <f t="shared" si="73"/>
        <v>175946112.61999997</v>
      </c>
      <c r="H4261" s="6">
        <v>209942992.5</v>
      </c>
      <c r="I4261" s="6">
        <v>0</v>
      </c>
      <c r="J4261" s="6">
        <v>0</v>
      </c>
      <c r="K4261" s="6">
        <v>0</v>
      </c>
      <c r="L4261" s="1">
        <f t="shared" si="74"/>
        <v>209942992.5</v>
      </c>
    </row>
    <row r="4262" spans="1:12" ht="38.25">
      <c r="A4262" t="str">
        <f t="shared" si="72"/>
        <v>1.7.6.1.03.00.00 - Transferências de Convênios da União Destinadas a 
 Programas de Assistência Social</v>
      </c>
      <c r="B4262" s="29" t="s">
        <v>1560</v>
      </c>
      <c r="C4262" s="4">
        <v>127946910.3</v>
      </c>
      <c r="D4262" s="4">
        <v>81</v>
      </c>
      <c r="E4262" s="4"/>
      <c r="F4262" s="4"/>
      <c r="G4262" s="1">
        <f t="shared" si="73"/>
        <v>127946829.3</v>
      </c>
      <c r="H4262" s="4">
        <v>23811845.18</v>
      </c>
      <c r="I4262" s="4">
        <v>0</v>
      </c>
      <c r="J4262" s="4">
        <v>0</v>
      </c>
      <c r="K4262" s="4">
        <v>130000</v>
      </c>
      <c r="L4262" s="1">
        <f t="shared" si="74"/>
        <v>23681845.18</v>
      </c>
    </row>
    <row r="4263" spans="1:12" ht="38.25">
      <c r="A4263" t="str">
        <f t="shared" si="72"/>
        <v>1.7.6.1.04.00.00 - Transferências de Convênios da União Destinadas 
 aos Programas de Combate à Fome</v>
      </c>
      <c r="B4263" s="33" t="s">
        <v>1561</v>
      </c>
      <c r="C4263" s="6">
        <v>7288739.9400000004</v>
      </c>
      <c r="D4263" s="6"/>
      <c r="E4263" s="6"/>
      <c r="F4263" s="6"/>
      <c r="G4263" s="1">
        <f t="shared" si="73"/>
        <v>7288739.9400000004</v>
      </c>
      <c r="H4263" s="6">
        <v>63598515.159999996</v>
      </c>
      <c r="I4263" s="6">
        <v>0</v>
      </c>
      <c r="J4263" s="6">
        <v>0</v>
      </c>
      <c r="K4263" s="6">
        <v>0</v>
      </c>
      <c r="L4263" s="1">
        <f t="shared" si="74"/>
        <v>63598515.159999996</v>
      </c>
    </row>
    <row r="4264" spans="1:12" ht="38.25">
      <c r="A4264" t="str">
        <f t="shared" si="72"/>
        <v>1.7.6.1.05.00.00 - Transferências de Convênios da União Destinadas a 
 Programas de Saneamento Básico</v>
      </c>
      <c r="B4264" s="29" t="s">
        <v>1562</v>
      </c>
      <c r="C4264" s="4">
        <v>12222811.83</v>
      </c>
      <c r="D4264" s="4"/>
      <c r="E4264" s="4"/>
      <c r="F4264" s="4"/>
      <c r="G4264" s="1">
        <f t="shared" si="73"/>
        <v>12222811.83</v>
      </c>
      <c r="H4264" s="4">
        <v>20708472.530000001</v>
      </c>
      <c r="I4264" s="4">
        <v>0</v>
      </c>
      <c r="J4264" s="4">
        <v>0</v>
      </c>
      <c r="K4264" s="4">
        <v>0</v>
      </c>
      <c r="L4264" s="1">
        <f t="shared" si="74"/>
        <v>20708472.530000001</v>
      </c>
    </row>
    <row r="4265" spans="1:12" ht="25.5">
      <c r="A4265" t="str">
        <f t="shared" si="72"/>
        <v>1.7.6.1.99.00.00 - Outras Transferências de Convênios da União</v>
      </c>
      <c r="B4265" s="33" t="s">
        <v>1563</v>
      </c>
      <c r="C4265" s="6">
        <v>748265444.69000006</v>
      </c>
      <c r="D4265" s="6">
        <v>4429625.87</v>
      </c>
      <c r="E4265" s="6"/>
      <c r="F4265" s="6">
        <v>631548.31000000006</v>
      </c>
      <c r="G4265" s="1">
        <f t="shared" si="73"/>
        <v>743204270.51000011</v>
      </c>
      <c r="H4265" s="6">
        <v>1523463593.75</v>
      </c>
      <c r="I4265" s="6">
        <v>0</v>
      </c>
      <c r="J4265" s="6">
        <v>0</v>
      </c>
      <c r="K4265" s="6">
        <v>250233.79</v>
      </c>
      <c r="L4265" s="1">
        <f t="shared" si="74"/>
        <v>1523213359.96</v>
      </c>
    </row>
    <row r="4266" spans="1:12" ht="25.5">
      <c r="A4266" t="str">
        <f t="shared" si="72"/>
        <v>1.7.6.2.00.00.00 - Transferências de Convênios dos Estados e do 
 Distrito Federal e de Suas Entidades</v>
      </c>
      <c r="B4266" s="29" t="s">
        <v>1564</v>
      </c>
      <c r="C4266" s="4">
        <v>2481552203.5500002</v>
      </c>
      <c r="D4266" s="4">
        <v>1792293.8</v>
      </c>
      <c r="E4266" s="4">
        <v>52074.67</v>
      </c>
      <c r="F4266" s="4">
        <v>4881443.4400000004</v>
      </c>
      <c r="G4266" s="1">
        <f t="shared" si="73"/>
        <v>2474826391.6400003</v>
      </c>
      <c r="H4266" s="4">
        <v>34052009.369999997</v>
      </c>
      <c r="I4266" s="4">
        <v>0</v>
      </c>
      <c r="J4266" s="4">
        <v>0</v>
      </c>
      <c r="K4266" s="4">
        <v>0</v>
      </c>
      <c r="L4266" s="1">
        <f t="shared" si="74"/>
        <v>34052009.369999997</v>
      </c>
    </row>
    <row r="4267" spans="1:12" ht="38.25">
      <c r="A4267" t="str">
        <f t="shared" si="72"/>
        <v>1.7.6.2.01.00.00 - Transferências de Convênios dos Estados para o 
 Sistema Único de Saúde - SUS</v>
      </c>
      <c r="B4267" s="33" t="s">
        <v>1565</v>
      </c>
      <c r="C4267" s="6">
        <v>452299132.68000001</v>
      </c>
      <c r="D4267" s="6">
        <v>2000</v>
      </c>
      <c r="E4267" s="6"/>
      <c r="F4267" s="6">
        <v>3000000</v>
      </c>
      <c r="G4267" s="1">
        <f t="shared" si="73"/>
        <v>449297132.68000001</v>
      </c>
      <c r="H4267" s="6">
        <v>0</v>
      </c>
      <c r="I4267" s="6">
        <v>0</v>
      </c>
      <c r="J4267" s="6">
        <v>0</v>
      </c>
      <c r="K4267" s="6">
        <v>0</v>
      </c>
      <c r="L4267" s="1">
        <f t="shared" si="74"/>
        <v>0</v>
      </c>
    </row>
    <row r="4268" spans="1:12" ht="25.5">
      <c r="A4268" t="str">
        <f t="shared" si="72"/>
        <v>1.7.6.2.02.00.00 - Transferências de Convênios dos Estados 
 Destinadas a Programas de Educação</v>
      </c>
      <c r="B4268" s="29" t="s">
        <v>1566</v>
      </c>
      <c r="C4268" s="4">
        <v>997887871.41999996</v>
      </c>
      <c r="D4268" s="4">
        <v>1058229.29</v>
      </c>
      <c r="E4268" s="4">
        <v>38911</v>
      </c>
      <c r="F4268" s="4">
        <v>788682.09</v>
      </c>
      <c r="G4268" s="1">
        <f t="shared" si="73"/>
        <v>996002049.03999996</v>
      </c>
      <c r="H4268" s="4">
        <v>3317566.73</v>
      </c>
      <c r="I4268" s="4">
        <v>0</v>
      </c>
      <c r="J4268" s="4">
        <v>0</v>
      </c>
      <c r="K4268" s="4">
        <v>0</v>
      </c>
      <c r="L4268" s="1">
        <f t="shared" si="74"/>
        <v>3317566.73</v>
      </c>
    </row>
    <row r="4269" spans="1:12" ht="25.5">
      <c r="A4269" t="str">
        <f t="shared" si="72"/>
        <v>1.7.6.2.99.00.00 - Outras Transferências de Convênios dos Estados</v>
      </c>
      <c r="B4269" s="33" t="s">
        <v>1567</v>
      </c>
      <c r="C4269" s="6">
        <v>1031269467.36</v>
      </c>
      <c r="D4269" s="6">
        <v>732064.51</v>
      </c>
      <c r="E4269" s="6">
        <v>13163.67</v>
      </c>
      <c r="F4269" s="6">
        <v>1092748.55</v>
      </c>
      <c r="G4269" s="1">
        <f t="shared" si="73"/>
        <v>1029431490.63</v>
      </c>
      <c r="H4269" s="6">
        <v>30734442.640000001</v>
      </c>
      <c r="I4269" s="6">
        <v>0</v>
      </c>
      <c r="J4269" s="6">
        <v>0</v>
      </c>
      <c r="K4269" s="6">
        <v>0</v>
      </c>
      <c r="L4269" s="1">
        <f t="shared" si="74"/>
        <v>30734442.640000001</v>
      </c>
    </row>
    <row r="4270" spans="1:12" ht="38.25">
      <c r="A4270" t="str">
        <f t="shared" si="72"/>
        <v>1.7.6.3.00.00.00 - Transferências de Convênios dos Municípios e de 
 Suas Entidades</v>
      </c>
      <c r="B4270" s="29" t="s">
        <v>1568</v>
      </c>
      <c r="C4270" s="4">
        <v>25698989.489999998</v>
      </c>
      <c r="D4270" s="4">
        <v>0</v>
      </c>
      <c r="E4270" s="4">
        <v>0</v>
      </c>
      <c r="F4270" s="4">
        <v>98549.95</v>
      </c>
      <c r="G4270" s="1">
        <f t="shared" si="73"/>
        <v>25600439.539999999</v>
      </c>
      <c r="H4270" s="4">
        <v>115123543.98</v>
      </c>
      <c r="I4270" s="4">
        <v>0</v>
      </c>
      <c r="J4270" s="4">
        <v>0</v>
      </c>
      <c r="K4270" s="4">
        <v>4772.34</v>
      </c>
      <c r="L4270" s="1">
        <f t="shared" si="74"/>
        <v>115118771.64</v>
      </c>
    </row>
    <row r="4271" spans="1:12" ht="38.25">
      <c r="A4271" t="str">
        <f t="shared" si="72"/>
        <v>1.7.6.3.01.00.00 - Transferências de Convênios dos Municípios para o 
 Sistema Único de Saúde - SUS</v>
      </c>
      <c r="B4271" s="33" t="s">
        <v>1569</v>
      </c>
      <c r="C4271" s="6">
        <v>3801377.11</v>
      </c>
      <c r="D4271" s="6"/>
      <c r="E4271" s="6"/>
      <c r="F4271" s="6"/>
      <c r="G4271" s="1">
        <f t="shared" si="73"/>
        <v>3801377.11</v>
      </c>
      <c r="H4271" s="6">
        <v>9774098.7400000002</v>
      </c>
      <c r="I4271" s="6">
        <v>0</v>
      </c>
      <c r="J4271" s="6">
        <v>0</v>
      </c>
      <c r="K4271" s="6">
        <v>0</v>
      </c>
      <c r="L4271" s="1">
        <f t="shared" si="74"/>
        <v>9774098.7400000002</v>
      </c>
    </row>
    <row r="4272" spans="1:12" ht="25.5">
      <c r="A4272" t="str">
        <f t="shared" si="72"/>
        <v>1.7.6.3.02.00.00 - Transferências de Convênios dos Municípios 
 Destinadas a Programas de Educação</v>
      </c>
      <c r="B4272" s="29" t="s">
        <v>1570</v>
      </c>
      <c r="C4272" s="4">
        <v>613542.21</v>
      </c>
      <c r="D4272" s="4"/>
      <c r="E4272" s="4"/>
      <c r="F4272" s="4"/>
      <c r="G4272" s="1">
        <f t="shared" si="73"/>
        <v>613542.21</v>
      </c>
      <c r="H4272" s="4">
        <v>1479166.33</v>
      </c>
      <c r="I4272" s="4">
        <v>0</v>
      </c>
      <c r="J4272" s="4">
        <v>0</v>
      </c>
      <c r="K4272" s="4">
        <v>0</v>
      </c>
      <c r="L4272" s="1">
        <f t="shared" si="74"/>
        <v>1479166.33</v>
      </c>
    </row>
    <row r="4273" spans="1:12" ht="25.5">
      <c r="A4273" t="str">
        <f t="shared" si="72"/>
        <v>1.7.6.3.99.00.00 - Outras Transferências de Convênios dos Municípios</v>
      </c>
      <c r="B4273" s="33" t="s">
        <v>1571</v>
      </c>
      <c r="C4273" s="6">
        <v>21242905.859999999</v>
      </c>
      <c r="D4273" s="6"/>
      <c r="E4273" s="6"/>
      <c r="F4273" s="6">
        <v>98549.95</v>
      </c>
      <c r="G4273" s="1">
        <f t="shared" si="73"/>
        <v>21144355.91</v>
      </c>
      <c r="H4273" s="6">
        <v>103870278.91</v>
      </c>
      <c r="I4273" s="6">
        <v>0</v>
      </c>
      <c r="J4273" s="6">
        <v>0</v>
      </c>
      <c r="K4273" s="6">
        <v>4772.34</v>
      </c>
      <c r="L4273" s="1">
        <f t="shared" si="74"/>
        <v>103865506.56999999</v>
      </c>
    </row>
    <row r="4274" spans="1:12" ht="25.5">
      <c r="A4274" t="str">
        <f t="shared" si="72"/>
        <v>1.7.6.4.00.00.00 - Transferências de Convênios de Instituições 
 Privadas</v>
      </c>
      <c r="B4274" s="29" t="s">
        <v>1572</v>
      </c>
      <c r="C4274" s="4">
        <v>115603378.63</v>
      </c>
      <c r="D4274" s="4"/>
      <c r="E4274" s="4"/>
      <c r="F4274" s="4"/>
      <c r="G4274" s="1">
        <f t="shared" si="73"/>
        <v>115603378.63</v>
      </c>
      <c r="H4274" s="4">
        <v>505714774.73000002</v>
      </c>
      <c r="I4274" s="4">
        <v>0</v>
      </c>
      <c r="J4274" s="4">
        <v>0</v>
      </c>
      <c r="K4274" s="4">
        <v>105713.92</v>
      </c>
      <c r="L4274" s="1">
        <f t="shared" si="74"/>
        <v>505609060.81</v>
      </c>
    </row>
    <row r="4275" spans="1:12">
      <c r="A4275" t="str">
        <f t="shared" si="72"/>
        <v>1.7.6.5.00.00.00 - Transferências de Convênios do Exterior</v>
      </c>
      <c r="B4275" s="33" t="s">
        <v>1573</v>
      </c>
      <c r="C4275" s="6">
        <v>775420.54</v>
      </c>
      <c r="D4275" s="6"/>
      <c r="E4275" s="6"/>
      <c r="F4275" s="6"/>
      <c r="G4275" s="1">
        <f t="shared" si="73"/>
        <v>775420.54</v>
      </c>
      <c r="H4275" s="6">
        <v>2028894.06</v>
      </c>
      <c r="I4275" s="6">
        <v>0</v>
      </c>
      <c r="J4275" s="6">
        <v>0</v>
      </c>
      <c r="K4275" s="6">
        <v>0</v>
      </c>
      <c r="L4275" s="1">
        <f t="shared" si="74"/>
        <v>2028894.06</v>
      </c>
    </row>
    <row r="4276" spans="1:12">
      <c r="A4276" t="str">
        <f t="shared" si="72"/>
        <v>1.7.7.0.00.00.00 - Transferências para o Combate à Fome</v>
      </c>
      <c r="B4276" s="29" t="s">
        <v>1574</v>
      </c>
      <c r="C4276" s="4">
        <v>20261584.890000001</v>
      </c>
      <c r="D4276" s="4">
        <v>0</v>
      </c>
      <c r="E4276" s="4">
        <v>0</v>
      </c>
      <c r="F4276" s="4">
        <v>0</v>
      </c>
      <c r="G4276" s="1">
        <f t="shared" si="73"/>
        <v>20261584.890000001</v>
      </c>
      <c r="H4276" s="4">
        <v>0</v>
      </c>
      <c r="I4276" s="4">
        <v>0</v>
      </c>
      <c r="J4276" s="4">
        <v>0</v>
      </c>
      <c r="K4276" s="4">
        <v>0</v>
      </c>
      <c r="L4276" s="1">
        <f t="shared" si="74"/>
        <v>0</v>
      </c>
    </row>
    <row r="4277" spans="1:12">
      <c r="A4277" t="str">
        <f t="shared" si="72"/>
        <v>1.7.7.1.00.00.00 - Provenientes do Exterior</v>
      </c>
      <c r="B4277" s="33" t="s">
        <v>1575</v>
      </c>
      <c r="C4277" s="6"/>
      <c r="D4277" s="6"/>
      <c r="E4277" s="6"/>
      <c r="F4277" s="6"/>
      <c r="G4277" s="1">
        <f t="shared" si="73"/>
        <v>0</v>
      </c>
      <c r="H4277" s="6">
        <v>0</v>
      </c>
      <c r="I4277" s="6">
        <v>0</v>
      </c>
      <c r="J4277" s="6">
        <v>0</v>
      </c>
      <c r="K4277" s="6">
        <v>0</v>
      </c>
      <c r="L4277" s="1">
        <f t="shared" si="74"/>
        <v>0</v>
      </c>
    </row>
    <row r="4278" spans="1:12">
      <c r="A4278" t="str">
        <f t="shared" si="72"/>
        <v>1.7.7.2.00.00.00 - Provenientes de Pessoas Jurídicas</v>
      </c>
      <c r="B4278" s="29" t="s">
        <v>1576</v>
      </c>
      <c r="C4278" s="4">
        <v>273824.26</v>
      </c>
      <c r="D4278" s="4"/>
      <c r="E4278" s="4"/>
      <c r="F4278" s="4"/>
      <c r="G4278" s="1">
        <f t="shared" si="73"/>
        <v>273824.26</v>
      </c>
      <c r="H4278" s="4">
        <v>0</v>
      </c>
      <c r="I4278" s="4">
        <v>0</v>
      </c>
      <c r="J4278" s="4">
        <v>0</v>
      </c>
      <c r="K4278" s="4">
        <v>0</v>
      </c>
      <c r="L4278" s="1">
        <f t="shared" si="74"/>
        <v>0</v>
      </c>
    </row>
    <row r="4279" spans="1:12">
      <c r="A4279" t="str">
        <f t="shared" si="72"/>
        <v>1.7.7.3.00.00.00 - Provenientes de Pessoas Físicas</v>
      </c>
      <c r="B4279" s="33" t="s">
        <v>1577</v>
      </c>
      <c r="C4279" s="6">
        <v>18364.240000000002</v>
      </c>
      <c r="D4279" s="6"/>
      <c r="E4279" s="6"/>
      <c r="F4279" s="6"/>
      <c r="G4279" s="1">
        <f t="shared" si="73"/>
        <v>18364.240000000002</v>
      </c>
      <c r="H4279" s="6">
        <v>0</v>
      </c>
      <c r="I4279" s="6">
        <v>0</v>
      </c>
      <c r="J4279" s="6">
        <v>0</v>
      </c>
      <c r="K4279" s="6">
        <v>0</v>
      </c>
      <c r="L4279" s="1">
        <f t="shared" si="74"/>
        <v>0</v>
      </c>
    </row>
    <row r="4280" spans="1:12">
      <c r="A4280" t="str">
        <f t="shared" si="72"/>
        <v>1.7.7.4.00.00.00 - Provenientes de Depósitos não Identificados</v>
      </c>
      <c r="B4280" s="29" t="s">
        <v>1578</v>
      </c>
      <c r="C4280" s="4">
        <v>19969396.390000001</v>
      </c>
      <c r="D4280" s="4"/>
      <c r="E4280" s="4"/>
      <c r="F4280" s="4"/>
      <c r="G4280" s="1">
        <f t="shared" si="73"/>
        <v>19969396.390000001</v>
      </c>
      <c r="H4280" s="4">
        <v>0</v>
      </c>
      <c r="I4280" s="4">
        <v>0</v>
      </c>
      <c r="J4280" s="4">
        <v>0</v>
      </c>
      <c r="K4280" s="4">
        <v>0</v>
      </c>
      <c r="L4280" s="1">
        <f t="shared" si="74"/>
        <v>0</v>
      </c>
    </row>
    <row r="4281" spans="1:12">
      <c r="A4281" t="str">
        <f t="shared" si="72"/>
        <v>1.9.0.0.00.00.00 - Outras Receitas Correntes</v>
      </c>
      <c r="B4281" s="33" t="s">
        <v>1579</v>
      </c>
      <c r="C4281" s="6">
        <v>17593854172.060001</v>
      </c>
      <c r="D4281" s="6">
        <v>40895252.039999999</v>
      </c>
      <c r="E4281" s="6">
        <v>2114213.5099999998</v>
      </c>
      <c r="F4281" s="6">
        <v>119722747.5</v>
      </c>
      <c r="G4281" s="1">
        <f t="shared" si="73"/>
        <v>17431121959.010002</v>
      </c>
      <c r="H4281" s="6">
        <v>28584042856.16</v>
      </c>
      <c r="I4281" s="6">
        <v>290135106.06999999</v>
      </c>
      <c r="J4281" s="6">
        <v>504036662.14999998</v>
      </c>
      <c r="K4281" s="6">
        <v>397801355.19</v>
      </c>
      <c r="L4281" s="1">
        <f t="shared" si="74"/>
        <v>27392069732.75</v>
      </c>
    </row>
    <row r="4282" spans="1:12">
      <c r="A4282" t="str">
        <f t="shared" si="72"/>
        <v>1.9.1.0.00.00.00 - Multas e Juros de Mora</v>
      </c>
      <c r="B4282" s="29" t="s">
        <v>1580</v>
      </c>
      <c r="C4282" s="4">
        <v>5220153315.3599997</v>
      </c>
      <c r="D4282" s="4">
        <v>29390277.66</v>
      </c>
      <c r="E4282" s="4">
        <v>636206.11</v>
      </c>
      <c r="F4282" s="4">
        <v>82257600.200000003</v>
      </c>
      <c r="G4282" s="1">
        <f t="shared" si="73"/>
        <v>5107869231.3899994</v>
      </c>
      <c r="H4282" s="4">
        <v>8166516033.0200005</v>
      </c>
      <c r="I4282" s="4">
        <v>186945238.91999999</v>
      </c>
      <c r="J4282" s="4">
        <v>320036259.93000001</v>
      </c>
      <c r="K4282" s="4">
        <v>237964422.46000001</v>
      </c>
      <c r="L4282" s="1">
        <f t="shared" si="74"/>
        <v>7421570111.71</v>
      </c>
    </row>
    <row r="4283" spans="1:12">
      <c r="A4283" t="str">
        <f t="shared" si="72"/>
        <v>1.9.1.1.00.00.00 - Multas e Juros de Mora dos Tributos</v>
      </c>
      <c r="B4283" s="33" t="s">
        <v>1581</v>
      </c>
      <c r="C4283" s="6">
        <v>895441098.34000003</v>
      </c>
      <c r="D4283" s="6">
        <v>15423410.52</v>
      </c>
      <c r="E4283" s="6">
        <v>564029.27</v>
      </c>
      <c r="F4283" s="6">
        <v>4619727.1900000004</v>
      </c>
      <c r="G4283" s="1">
        <f t="shared" si="73"/>
        <v>874833931.36000001</v>
      </c>
      <c r="H4283" s="6">
        <v>4517293702.6999998</v>
      </c>
      <c r="I4283" s="6">
        <v>129787989.93000001</v>
      </c>
      <c r="J4283" s="6">
        <v>272215613.72000003</v>
      </c>
      <c r="K4283" s="6">
        <v>105638984.14</v>
      </c>
      <c r="L4283" s="1">
        <f t="shared" si="74"/>
        <v>4009651114.9099998</v>
      </c>
    </row>
    <row r="4284" spans="1:12">
      <c r="A4284" t="str">
        <f t="shared" si="72"/>
        <v>1.9.1.2.00.00.00 - Multas e Juros de Mora das Contribuições</v>
      </c>
      <c r="B4284" s="29" t="s">
        <v>1582</v>
      </c>
      <c r="C4284" s="4">
        <v>29063223.530000001</v>
      </c>
      <c r="D4284" s="4">
        <v>13422.29</v>
      </c>
      <c r="E4284" s="4"/>
      <c r="F4284" s="4">
        <v>59378.44</v>
      </c>
      <c r="G4284" s="1">
        <f t="shared" si="73"/>
        <v>28990422.800000001</v>
      </c>
      <c r="H4284" s="4">
        <v>2278227.59</v>
      </c>
      <c r="I4284" s="4">
        <v>0</v>
      </c>
      <c r="J4284" s="4">
        <v>0</v>
      </c>
      <c r="K4284" s="4">
        <v>1997.75</v>
      </c>
      <c r="L4284" s="1">
        <f t="shared" si="74"/>
        <v>2276229.84</v>
      </c>
    </row>
    <row r="4285" spans="1:12" ht="25.5">
      <c r="A4285" t="str">
        <f t="shared" si="72"/>
        <v>1.9.1.3.00.00.00 - Multas e Juros de Mora da Dívida Ativa dos 
 Tributos</v>
      </c>
      <c r="B4285" s="33" t="s">
        <v>1583</v>
      </c>
      <c r="C4285" s="6">
        <v>1645383015.01</v>
      </c>
      <c r="D4285" s="6">
        <v>10273487.359999999</v>
      </c>
      <c r="E4285" s="6">
        <v>65830.28</v>
      </c>
      <c r="F4285" s="6">
        <v>16881535.73</v>
      </c>
      <c r="G4285" s="1">
        <f t="shared" si="73"/>
        <v>1618162161.6400001</v>
      </c>
      <c r="H4285" s="6">
        <v>832851018.23000002</v>
      </c>
      <c r="I4285" s="6">
        <v>57157248.990000002</v>
      </c>
      <c r="J4285" s="6">
        <v>47820646.210000001</v>
      </c>
      <c r="K4285" s="6">
        <v>6585242.8700000001</v>
      </c>
      <c r="L4285" s="1">
        <f t="shared" si="74"/>
        <v>721287880.15999997</v>
      </c>
    </row>
    <row r="4286" spans="1:12" ht="25.5">
      <c r="A4286" t="str">
        <f t="shared" si="72"/>
        <v>1.9.1.4.00.00.00 - Multas e Juros de Mora da Dívida Ativa das 
 Contribuições</v>
      </c>
      <c r="B4286" s="29" t="s">
        <v>1584</v>
      </c>
      <c r="C4286" s="4">
        <v>3760341.73</v>
      </c>
      <c r="D4286" s="4">
        <v>14787.27</v>
      </c>
      <c r="E4286" s="4"/>
      <c r="F4286" s="4">
        <v>108492.32</v>
      </c>
      <c r="G4286" s="1">
        <f t="shared" si="73"/>
        <v>3637062.14</v>
      </c>
      <c r="H4286" s="4">
        <v>1645.95</v>
      </c>
      <c r="I4286" s="4">
        <v>0</v>
      </c>
      <c r="J4286" s="4">
        <v>0</v>
      </c>
      <c r="K4286" s="4">
        <v>0</v>
      </c>
      <c r="L4286" s="1">
        <f t="shared" si="74"/>
        <v>1645.95</v>
      </c>
    </row>
    <row r="4287" spans="1:12" ht="38.25">
      <c r="A4287" t="str">
        <f t="shared" si="72"/>
        <v>1.9.1.5.00.00.00 - Multas e Juros de Mora da Dívida Ativa de Outras 
 Receitas</v>
      </c>
      <c r="B4287" s="33" t="s">
        <v>1585</v>
      </c>
      <c r="C4287" s="6">
        <v>92069920.569999993</v>
      </c>
      <c r="D4287" s="6">
        <v>2544.34</v>
      </c>
      <c r="E4287" s="6">
        <v>282.72000000000003</v>
      </c>
      <c r="F4287" s="6">
        <v>1117496.83</v>
      </c>
      <c r="G4287" s="1">
        <f t="shared" si="73"/>
        <v>90949596.679999992</v>
      </c>
      <c r="H4287" s="6">
        <v>66926986.090000004</v>
      </c>
      <c r="I4287" s="6">
        <v>0</v>
      </c>
      <c r="J4287" s="6">
        <v>0</v>
      </c>
      <c r="K4287" s="6">
        <v>5587931.7999999998</v>
      </c>
      <c r="L4287" s="1">
        <f t="shared" si="74"/>
        <v>61339054.290000007</v>
      </c>
    </row>
    <row r="4288" spans="1:12">
      <c r="A4288" t="str">
        <f t="shared" si="72"/>
        <v>1.9.1.8.00.00.00 - Multas e Juros de Mora de Outras Receitas</v>
      </c>
      <c r="B4288" s="29" t="s">
        <v>1586</v>
      </c>
      <c r="C4288" s="4">
        <v>77657171.879999995</v>
      </c>
      <c r="D4288" s="4">
        <v>27188.52</v>
      </c>
      <c r="E4288" s="4">
        <v>1760.62</v>
      </c>
      <c r="F4288" s="4">
        <v>335209.38</v>
      </c>
      <c r="G4288" s="1">
        <f t="shared" si="73"/>
        <v>77293013.359999999</v>
      </c>
      <c r="H4288" s="4">
        <v>56284143.329999998</v>
      </c>
      <c r="I4288" s="4">
        <v>0</v>
      </c>
      <c r="J4288" s="4">
        <v>0</v>
      </c>
      <c r="K4288" s="4">
        <v>19540597.59</v>
      </c>
      <c r="L4288" s="1">
        <f t="shared" si="74"/>
        <v>36743545.739999995</v>
      </c>
    </row>
    <row r="4289" spans="1:12">
      <c r="A4289" t="str">
        <f t="shared" si="72"/>
        <v>1.9.1.9.00.00.00 - Multas de Outras Origens</v>
      </c>
      <c r="B4289" s="33" t="s">
        <v>1587</v>
      </c>
      <c r="C4289" s="6">
        <v>2475100086.1500001</v>
      </c>
      <c r="D4289" s="6">
        <v>3635437.36</v>
      </c>
      <c r="E4289" s="6">
        <v>4303.22</v>
      </c>
      <c r="F4289" s="6">
        <v>59150736.780000001</v>
      </c>
      <c r="G4289" s="1">
        <f t="shared" si="73"/>
        <v>2412309608.79</v>
      </c>
      <c r="H4289" s="6">
        <v>2690880309.1300001</v>
      </c>
      <c r="I4289" s="6">
        <v>0</v>
      </c>
      <c r="J4289" s="6">
        <v>0</v>
      </c>
      <c r="K4289" s="6">
        <v>100609668.31</v>
      </c>
      <c r="L4289" s="1">
        <f t="shared" si="74"/>
        <v>2590270640.8200002</v>
      </c>
    </row>
    <row r="4290" spans="1:12">
      <c r="A4290" t="str">
        <f t="shared" si="72"/>
        <v>1.9.2.0.00.00.00 - Indenizações e Restituições</v>
      </c>
      <c r="B4290" s="29" t="s">
        <v>1588</v>
      </c>
      <c r="C4290" s="4">
        <v>2305244660.1399999</v>
      </c>
      <c r="D4290" s="4">
        <v>1178830.44</v>
      </c>
      <c r="E4290" s="4">
        <v>181064.12</v>
      </c>
      <c r="F4290" s="4">
        <v>1305967.19</v>
      </c>
      <c r="G4290" s="1">
        <f t="shared" si="73"/>
        <v>2302578798.3899999</v>
      </c>
      <c r="H4290" s="4">
        <v>3740944242.23</v>
      </c>
      <c r="I4290" s="4">
        <v>0</v>
      </c>
      <c r="J4290" s="4">
        <v>0</v>
      </c>
      <c r="K4290" s="4">
        <v>14320910.859999999</v>
      </c>
      <c r="L4290" s="1">
        <f t="shared" si="74"/>
        <v>3726623331.3699999</v>
      </c>
    </row>
    <row r="4291" spans="1:12">
      <c r="A4291" t="str">
        <f t="shared" si="72"/>
        <v>1.9.2.1.00.00.00 - Indenizações</v>
      </c>
      <c r="B4291" s="33" t="s">
        <v>1589</v>
      </c>
      <c r="C4291" s="6">
        <v>206451723.24000001</v>
      </c>
      <c r="D4291" s="6">
        <v>-419441.52</v>
      </c>
      <c r="E4291" s="6"/>
      <c r="F4291" s="6">
        <v>17333.22</v>
      </c>
      <c r="G4291" s="1">
        <f t="shared" si="73"/>
        <v>206853831.54000002</v>
      </c>
      <c r="H4291" s="6">
        <v>108993346.95</v>
      </c>
      <c r="I4291" s="6">
        <v>0</v>
      </c>
      <c r="J4291" s="6">
        <v>0</v>
      </c>
      <c r="K4291" s="6">
        <v>9310335.8000000007</v>
      </c>
      <c r="L4291" s="1">
        <f t="shared" si="74"/>
        <v>99683011.150000006</v>
      </c>
    </row>
    <row r="4292" spans="1:12">
      <c r="A4292" t="str">
        <f t="shared" si="72"/>
        <v>1.9.2.2.00.00.00 - Restituições</v>
      </c>
      <c r="B4292" s="29" t="s">
        <v>1590</v>
      </c>
      <c r="C4292" s="4">
        <v>2064649138.0899999</v>
      </c>
      <c r="D4292" s="4">
        <v>1598271.96</v>
      </c>
      <c r="E4292" s="4">
        <v>181064.12</v>
      </c>
      <c r="F4292" s="4">
        <v>1287727.97</v>
      </c>
      <c r="G4292" s="1">
        <f t="shared" si="73"/>
        <v>2061582074.04</v>
      </c>
      <c r="H4292" s="4">
        <v>3631950895.2800002</v>
      </c>
      <c r="I4292" s="4">
        <v>0</v>
      </c>
      <c r="J4292" s="4">
        <v>0</v>
      </c>
      <c r="K4292" s="4">
        <v>5010575.0599999996</v>
      </c>
      <c r="L4292" s="1">
        <f t="shared" si="74"/>
        <v>3626940320.2200003</v>
      </c>
    </row>
    <row r="4293" spans="1:12" ht="38.25">
      <c r="A4293" t="str">
        <f t="shared" si="72"/>
        <v>1.9.2.2.10.00.00 - Compensações Financeiras entre o Regime Geral e 
 os Regimes Próprios de Previdência dos Servidores</v>
      </c>
      <c r="B4293" s="33" t="s">
        <v>1591</v>
      </c>
      <c r="C4293" s="6">
        <v>752499508.73000002</v>
      </c>
      <c r="D4293" s="6">
        <v>62465.16</v>
      </c>
      <c r="E4293" s="6"/>
      <c r="F4293" s="6">
        <v>208889.5</v>
      </c>
      <c r="G4293" s="1">
        <f t="shared" si="73"/>
        <v>752228154.07000005</v>
      </c>
      <c r="H4293" s="6">
        <v>745544585.37</v>
      </c>
      <c r="I4293" s="6">
        <v>0</v>
      </c>
      <c r="J4293" s="6">
        <v>0</v>
      </c>
      <c r="K4293" s="6">
        <v>57265.56</v>
      </c>
      <c r="L4293" s="1">
        <f t="shared" si="74"/>
        <v>745487319.81000006</v>
      </c>
    </row>
    <row r="4294" spans="1:12">
      <c r="A4294" t="str">
        <f t="shared" si="72"/>
        <v>1.9.2.2.99.00.00 - Outras Restituições</v>
      </c>
      <c r="B4294" s="29" t="s">
        <v>1592</v>
      </c>
      <c r="C4294" s="4">
        <v>1285386866.24</v>
      </c>
      <c r="D4294" s="4">
        <v>1535806.8</v>
      </c>
      <c r="E4294" s="4">
        <v>177037.89</v>
      </c>
      <c r="F4294" s="4">
        <v>1078820.79</v>
      </c>
      <c r="G4294" s="1">
        <f t="shared" si="73"/>
        <v>1282595200.76</v>
      </c>
      <c r="H4294" s="4">
        <v>2886406309.9099998</v>
      </c>
      <c r="I4294" s="4">
        <v>0</v>
      </c>
      <c r="J4294" s="4">
        <v>0</v>
      </c>
      <c r="K4294" s="4">
        <v>4953309.5</v>
      </c>
      <c r="L4294" s="1">
        <f t="shared" si="74"/>
        <v>2881453000.4099998</v>
      </c>
    </row>
    <row r="4295" spans="1:12">
      <c r="A4295" t="str">
        <f t="shared" si="72"/>
        <v>1.9.3.0.00.00.00 - Receita da Dívida Ativa</v>
      </c>
      <c r="B4295" s="33" t="s">
        <v>1593</v>
      </c>
      <c r="C4295" s="6">
        <v>7532129111.3100004</v>
      </c>
      <c r="D4295" s="6">
        <v>8452307.2100000009</v>
      </c>
      <c r="E4295" s="6">
        <v>1136121.78</v>
      </c>
      <c r="F4295" s="6">
        <v>37751419.530000001</v>
      </c>
      <c r="G4295" s="1">
        <f t="shared" si="73"/>
        <v>7484789262.79</v>
      </c>
      <c r="H4295" s="6">
        <v>3729142547.4099998</v>
      </c>
      <c r="I4295" s="6">
        <v>98529985.819999993</v>
      </c>
      <c r="J4295" s="6">
        <v>178949387.38999999</v>
      </c>
      <c r="K4295" s="6">
        <v>45795305.219999999</v>
      </c>
      <c r="L4295" s="1">
        <f t="shared" si="74"/>
        <v>3405867868.98</v>
      </c>
    </row>
    <row r="4296" spans="1:12">
      <c r="A4296" t="str">
        <f t="shared" si="72"/>
        <v>1.9.3.1.00.00.00 - Receita da Dívida Ativa Tributária</v>
      </c>
      <c r="B4296" s="29" t="s">
        <v>1594</v>
      </c>
      <c r="C4296" s="4">
        <v>7028203212.5200005</v>
      </c>
      <c r="D4296" s="4">
        <v>8362167.3399999999</v>
      </c>
      <c r="E4296" s="4">
        <v>1133706.8700000001</v>
      </c>
      <c r="F4296" s="4">
        <v>36408950.420000002</v>
      </c>
      <c r="G4296" s="1">
        <f t="shared" si="73"/>
        <v>6982298387.8900003</v>
      </c>
      <c r="H4296" s="4">
        <v>3495641817.6700001</v>
      </c>
      <c r="I4296" s="4">
        <v>98529985.819999993</v>
      </c>
      <c r="J4296" s="4">
        <v>178949387.38999999</v>
      </c>
      <c r="K4296" s="4">
        <v>44403899.210000001</v>
      </c>
      <c r="L4296" s="1">
        <f t="shared" si="74"/>
        <v>3173758545.25</v>
      </c>
    </row>
    <row r="4297" spans="1:12">
      <c r="A4297" t="str">
        <f t="shared" si="72"/>
        <v>1.9.3.2.00.00.00 - Receita da Dívida Ativa Não Tributária</v>
      </c>
      <c r="B4297" s="33" t="s">
        <v>1595</v>
      </c>
      <c r="C4297" s="6">
        <v>502717610.38999999</v>
      </c>
      <c r="D4297" s="6">
        <v>90139.87</v>
      </c>
      <c r="E4297" s="6">
        <v>2372.16</v>
      </c>
      <c r="F4297" s="6">
        <v>1342469.11</v>
      </c>
      <c r="G4297" s="1">
        <f t="shared" si="73"/>
        <v>501282629.25</v>
      </c>
      <c r="H4297" s="6">
        <v>233500729.74000001</v>
      </c>
      <c r="I4297" s="6">
        <v>0</v>
      </c>
      <c r="J4297" s="6">
        <v>0</v>
      </c>
      <c r="K4297" s="6">
        <v>1391406.01</v>
      </c>
      <c r="L4297" s="1">
        <f t="shared" si="74"/>
        <v>232109323.73000002</v>
      </c>
    </row>
    <row r="4298" spans="1:12" ht="25.5">
      <c r="A4298" t="str">
        <f t="shared" si="72"/>
        <v>1.9.4.0.00.00.00 - Receitas Decorrentes de Aportes Periódicos para 
 Amortização de Déficit Atuarial do RPPS</v>
      </c>
      <c r="B4298" s="29" t="s">
        <v>1596</v>
      </c>
      <c r="C4298" s="4">
        <v>32140547.530000001</v>
      </c>
      <c r="D4298" s="4">
        <v>361524.38</v>
      </c>
      <c r="E4298" s="4"/>
      <c r="F4298" s="4"/>
      <c r="G4298" s="1">
        <f t="shared" si="73"/>
        <v>31779023.150000002</v>
      </c>
      <c r="H4298" s="4">
        <v>0</v>
      </c>
      <c r="I4298" s="4">
        <v>0</v>
      </c>
      <c r="J4298" s="4">
        <v>0</v>
      </c>
      <c r="K4298" s="4">
        <v>0</v>
      </c>
      <c r="L4298" s="1">
        <f t="shared" si="74"/>
        <v>0</v>
      </c>
    </row>
    <row r="4299" spans="1:12" ht="25.5">
      <c r="A4299" t="str">
        <f t="shared" si="72"/>
        <v>1.9.5.0.00.00.00 - Receitas Decorrentes de Aportes Periódicos para 
 Compensação ao RGPS</v>
      </c>
      <c r="B4299" s="33" t="s">
        <v>1597</v>
      </c>
      <c r="C4299" s="6">
        <v>10474527.09</v>
      </c>
      <c r="D4299" s="6">
        <v>-1874633.03</v>
      </c>
      <c r="E4299" s="6"/>
      <c r="F4299" s="6"/>
      <c r="G4299" s="1">
        <f t="shared" si="73"/>
        <v>12349160.119999999</v>
      </c>
      <c r="H4299" s="6">
        <v>0</v>
      </c>
      <c r="I4299" s="6">
        <v>0</v>
      </c>
      <c r="J4299" s="6">
        <v>0</v>
      </c>
      <c r="K4299" s="6">
        <v>0</v>
      </c>
      <c r="L4299" s="1">
        <f t="shared" si="74"/>
        <v>0</v>
      </c>
    </row>
    <row r="4300" spans="1:12">
      <c r="A4300" t="str">
        <f t="shared" ref="A4300:A4363" si="75">TRIM(B4300)</f>
        <v>1.9.9.0.00.00.00 - Receitas Diversas</v>
      </c>
      <c r="B4300" s="29" t="s">
        <v>1598</v>
      </c>
      <c r="C4300" s="4">
        <v>2493712010.6300001</v>
      </c>
      <c r="D4300" s="4">
        <v>3386945.38</v>
      </c>
      <c r="E4300" s="4">
        <v>160821.5</v>
      </c>
      <c r="F4300" s="4">
        <v>-1588341.55</v>
      </c>
      <c r="G4300" s="1">
        <f t="shared" si="73"/>
        <v>2491752585.3000002</v>
      </c>
      <c r="H4300" s="4">
        <v>12947440033.5</v>
      </c>
      <c r="I4300" s="4">
        <v>4659881.33</v>
      </c>
      <c r="J4300" s="4">
        <v>5051014.83</v>
      </c>
      <c r="K4300" s="4">
        <v>99720716.650000006</v>
      </c>
      <c r="L4300" s="1">
        <f t="shared" si="74"/>
        <v>12838008420.690001</v>
      </c>
    </row>
    <row r="4301" spans="1:12">
      <c r="A4301" t="str">
        <f t="shared" si="75"/>
        <v>2.0.0.0.00.00.00 - Receitas de Capital</v>
      </c>
      <c r="B4301" s="33" t="s">
        <v>1599</v>
      </c>
      <c r="C4301" s="6">
        <v>17845850766.380001</v>
      </c>
      <c r="D4301" s="6">
        <v>17702394.68</v>
      </c>
      <c r="E4301" s="6">
        <v>76596.63</v>
      </c>
      <c r="F4301" s="6">
        <v>7614847.25</v>
      </c>
      <c r="G4301" s="1">
        <f t="shared" si="73"/>
        <v>17820456927.82</v>
      </c>
      <c r="H4301" s="6">
        <v>49235089575.099998</v>
      </c>
      <c r="I4301" s="6">
        <v>0</v>
      </c>
      <c r="J4301" s="6">
        <v>0</v>
      </c>
      <c r="K4301" s="6">
        <v>-10332369.859999999</v>
      </c>
      <c r="L4301" s="1">
        <f t="shared" si="74"/>
        <v>49245421944.959999</v>
      </c>
    </row>
    <row r="4302" spans="1:12">
      <c r="A4302" t="str">
        <f t="shared" si="75"/>
        <v>2.1.0.0.00.00.00 - Operações de Crédito</v>
      </c>
      <c r="B4302" s="29" t="s">
        <v>1600</v>
      </c>
      <c r="C4302" s="4">
        <v>4730788862.8400002</v>
      </c>
      <c r="D4302" s="4">
        <v>0</v>
      </c>
      <c r="E4302" s="4">
        <v>0</v>
      </c>
      <c r="F4302" s="4">
        <v>227669.67</v>
      </c>
      <c r="G4302" s="1">
        <f t="shared" ref="G4302:G4365" si="76">C4302-(D4302+E4302+F4302)</f>
        <v>4730561193.1700001</v>
      </c>
      <c r="H4302" s="4">
        <v>32612820686.689999</v>
      </c>
      <c r="I4302" s="4">
        <v>0</v>
      </c>
      <c r="J4302" s="4">
        <v>0</v>
      </c>
      <c r="K4302" s="4">
        <v>0</v>
      </c>
      <c r="L4302" s="1">
        <f t="shared" ref="L4302:L4365" si="77">H4302-(I4302+J4302+K4302)</f>
        <v>32612820686.689999</v>
      </c>
    </row>
    <row r="4303" spans="1:12">
      <c r="A4303" t="str">
        <f t="shared" si="75"/>
        <v>2.1.1.0.00.00.00 - Operações de Crédito Internas</v>
      </c>
      <c r="B4303" s="33" t="s">
        <v>1601</v>
      </c>
      <c r="C4303" s="6">
        <v>4187698462.25</v>
      </c>
      <c r="D4303" s="6"/>
      <c r="E4303" s="6"/>
      <c r="F4303" s="6">
        <v>207798.78</v>
      </c>
      <c r="G4303" s="1">
        <f t="shared" si="76"/>
        <v>4187490663.4699998</v>
      </c>
      <c r="H4303" s="6">
        <v>24099941666.509998</v>
      </c>
      <c r="I4303" s="6">
        <v>0</v>
      </c>
      <c r="J4303" s="6">
        <v>0</v>
      </c>
      <c r="K4303" s="6">
        <v>0</v>
      </c>
      <c r="L4303" s="1">
        <f t="shared" si="77"/>
        <v>24099941666.509998</v>
      </c>
    </row>
    <row r="4304" spans="1:12">
      <c r="A4304" t="str">
        <f t="shared" si="75"/>
        <v>2.1.2.0.00.00.00 - Operações de Crédito Externas</v>
      </c>
      <c r="B4304" s="29" t="s">
        <v>1602</v>
      </c>
      <c r="C4304" s="4">
        <v>543090400.59000003</v>
      </c>
      <c r="D4304" s="4"/>
      <c r="E4304" s="4"/>
      <c r="F4304" s="4">
        <v>19870.89</v>
      </c>
      <c r="G4304" s="1">
        <f t="shared" si="76"/>
        <v>543070529.70000005</v>
      </c>
      <c r="H4304" s="4">
        <v>8512879020.1800003</v>
      </c>
      <c r="I4304" s="4">
        <v>0</v>
      </c>
      <c r="J4304" s="4">
        <v>0</v>
      </c>
      <c r="K4304" s="4">
        <v>0</v>
      </c>
      <c r="L4304" s="1">
        <f t="shared" si="77"/>
        <v>8512879020.1800003</v>
      </c>
    </row>
    <row r="4305" spans="1:12">
      <c r="A4305" t="str">
        <f t="shared" si="75"/>
        <v>2.2.0.0.00.00.00 - Alienação de Bens</v>
      </c>
      <c r="B4305" s="33" t="s">
        <v>1603</v>
      </c>
      <c r="C4305" s="6">
        <v>1197982819.0699999</v>
      </c>
      <c r="D4305" s="6">
        <v>1795449.84</v>
      </c>
      <c r="E4305" s="6">
        <v>0</v>
      </c>
      <c r="F4305" s="6">
        <v>4344596.28</v>
      </c>
      <c r="G4305" s="1">
        <f t="shared" si="76"/>
        <v>1191842772.95</v>
      </c>
      <c r="H4305" s="6">
        <v>7411233656.5699997</v>
      </c>
      <c r="I4305" s="6">
        <v>0</v>
      </c>
      <c r="J4305" s="6">
        <v>0</v>
      </c>
      <c r="K4305" s="6">
        <v>-152359.81</v>
      </c>
      <c r="L4305" s="1">
        <f t="shared" si="77"/>
        <v>7411386016.3800001</v>
      </c>
    </row>
    <row r="4306" spans="1:12">
      <c r="A4306" t="str">
        <f t="shared" si="75"/>
        <v>2.2.1.0.00.00.00 - Alienação de Bens Móveis</v>
      </c>
      <c r="B4306" s="29" t="s">
        <v>1604</v>
      </c>
      <c r="C4306" s="4">
        <v>666607877.47000003</v>
      </c>
      <c r="D4306" s="4">
        <v>603300.73</v>
      </c>
      <c r="E4306" s="4"/>
      <c r="F4306" s="4">
        <v>324420.34999999998</v>
      </c>
      <c r="G4306" s="1">
        <f t="shared" si="76"/>
        <v>665680156.38999999</v>
      </c>
      <c r="H4306" s="4">
        <v>7244462864.7600002</v>
      </c>
      <c r="I4306" s="4">
        <v>0</v>
      </c>
      <c r="J4306" s="4">
        <v>0</v>
      </c>
      <c r="K4306" s="4">
        <v>39647.56</v>
      </c>
      <c r="L4306" s="1">
        <f t="shared" si="77"/>
        <v>7244423217.1999998</v>
      </c>
    </row>
    <row r="4307" spans="1:12">
      <c r="A4307" t="str">
        <f t="shared" si="75"/>
        <v>2.2.2.0.00.00.00 - Alienação de Bens Imóveis</v>
      </c>
      <c r="B4307" s="33" t="s">
        <v>1605</v>
      </c>
      <c r="C4307" s="6">
        <v>531129541.60000002</v>
      </c>
      <c r="D4307" s="6">
        <v>1192149.1100000001</v>
      </c>
      <c r="E4307" s="6"/>
      <c r="F4307" s="6">
        <v>4020175.93</v>
      </c>
      <c r="G4307" s="1">
        <f t="shared" si="76"/>
        <v>525917216.56</v>
      </c>
      <c r="H4307" s="6">
        <v>166770791.81</v>
      </c>
      <c r="I4307" s="6">
        <v>0</v>
      </c>
      <c r="J4307" s="6">
        <v>0</v>
      </c>
      <c r="K4307" s="6">
        <v>-192007.37</v>
      </c>
      <c r="L4307" s="1">
        <f t="shared" si="77"/>
        <v>166962799.18000001</v>
      </c>
    </row>
    <row r="4308" spans="1:12">
      <c r="A4308" t="str">
        <f t="shared" si="75"/>
        <v>2.3.0.0.00.00.00 - Amortização de Empréstimos</v>
      </c>
      <c r="B4308" s="29" t="s">
        <v>1606</v>
      </c>
      <c r="C4308" s="4">
        <v>158562319.16</v>
      </c>
      <c r="D4308" s="4">
        <v>3184.78</v>
      </c>
      <c r="E4308" s="4"/>
      <c r="F4308" s="4">
        <v>226259.88</v>
      </c>
      <c r="G4308" s="1">
        <f t="shared" si="76"/>
        <v>158332874.5</v>
      </c>
      <c r="H4308" s="4">
        <v>1227633799.28</v>
      </c>
      <c r="I4308" s="4">
        <v>0</v>
      </c>
      <c r="J4308" s="4">
        <v>0</v>
      </c>
      <c r="K4308" s="4">
        <v>16360.72</v>
      </c>
      <c r="L4308" s="1">
        <f t="shared" si="77"/>
        <v>1227617438.5599999</v>
      </c>
    </row>
    <row r="4309" spans="1:12">
      <c r="A4309" t="str">
        <f t="shared" si="75"/>
        <v>2.4.0.0.00.00.00 - Transferências de Capital</v>
      </c>
      <c r="B4309" s="33" t="s">
        <v>1607</v>
      </c>
      <c r="C4309" s="6">
        <v>11119260742.049999</v>
      </c>
      <c r="D4309" s="6">
        <v>15019816.699999999</v>
      </c>
      <c r="E4309" s="6">
        <v>76596.63</v>
      </c>
      <c r="F4309" s="6">
        <v>2551402.2799999998</v>
      </c>
      <c r="G4309" s="1">
        <f t="shared" si="76"/>
        <v>11101612926.439999</v>
      </c>
      <c r="H4309" s="6">
        <v>6932068627.3599997</v>
      </c>
      <c r="I4309" s="6">
        <v>0</v>
      </c>
      <c r="J4309" s="6">
        <v>0</v>
      </c>
      <c r="K4309" s="6">
        <v>-10196370.77</v>
      </c>
      <c r="L4309" s="1">
        <f t="shared" si="77"/>
        <v>6942264998.1300001</v>
      </c>
    </row>
    <row r="4310" spans="1:12">
      <c r="A4310" t="str">
        <f t="shared" si="75"/>
        <v>2.4.2.0.00.00.00 - Transferências Intergovernamentais</v>
      </c>
      <c r="B4310" s="29" t="s">
        <v>1608</v>
      </c>
      <c r="C4310" s="4">
        <v>2824450363.1500001</v>
      </c>
      <c r="D4310" s="4">
        <v>7560973.3499999996</v>
      </c>
      <c r="E4310" s="4">
        <v>0</v>
      </c>
      <c r="F4310" s="4">
        <v>1439632.85</v>
      </c>
      <c r="G4310" s="1">
        <f t="shared" si="76"/>
        <v>2815449756.9500003</v>
      </c>
      <c r="H4310" s="4">
        <v>598849325.76999998</v>
      </c>
      <c r="I4310" s="4">
        <v>0</v>
      </c>
      <c r="J4310" s="4">
        <v>0</v>
      </c>
      <c r="K4310" s="4">
        <v>0</v>
      </c>
      <c r="L4310" s="1">
        <f t="shared" si="77"/>
        <v>598849325.76999998</v>
      </c>
    </row>
    <row r="4311" spans="1:12">
      <c r="A4311" t="str">
        <f t="shared" si="75"/>
        <v>2.4.2.1.00.00.00 - Transferências da União</v>
      </c>
      <c r="B4311" s="33" t="s">
        <v>1609</v>
      </c>
      <c r="C4311" s="6">
        <v>2145642550.9200001</v>
      </c>
      <c r="D4311" s="6">
        <v>3696071.85</v>
      </c>
      <c r="E4311" s="6">
        <v>0</v>
      </c>
      <c r="F4311" s="6">
        <v>1128930.44</v>
      </c>
      <c r="G4311" s="1">
        <f t="shared" si="76"/>
        <v>2140817548.6300001</v>
      </c>
      <c r="H4311" s="6">
        <v>598819228.73000002</v>
      </c>
      <c r="I4311" s="6">
        <v>0</v>
      </c>
      <c r="J4311" s="6">
        <v>0</v>
      </c>
      <c r="K4311" s="6">
        <v>0</v>
      </c>
      <c r="L4311" s="1">
        <f t="shared" si="77"/>
        <v>598819228.73000002</v>
      </c>
    </row>
    <row r="4312" spans="1:12">
      <c r="A4312" t="str">
        <f t="shared" si="75"/>
        <v>2.4.2.1.01.00.00 - Participação na Receita da União</v>
      </c>
      <c r="B4312" s="29" t="s">
        <v>1610</v>
      </c>
      <c r="C4312" s="4">
        <v>839543255.12</v>
      </c>
      <c r="D4312" s="4">
        <v>1214625.24</v>
      </c>
      <c r="E4312" s="4"/>
      <c r="F4312" s="4">
        <v>407000</v>
      </c>
      <c r="G4312" s="1">
        <f t="shared" si="76"/>
        <v>837921629.88</v>
      </c>
      <c r="H4312" s="4">
        <v>173262679.69</v>
      </c>
      <c r="I4312" s="4">
        <v>0</v>
      </c>
      <c r="J4312" s="4">
        <v>0</v>
      </c>
      <c r="K4312" s="4">
        <v>0</v>
      </c>
      <c r="L4312" s="1">
        <f t="shared" si="77"/>
        <v>173262679.69</v>
      </c>
    </row>
    <row r="4313" spans="1:12" ht="38.25">
      <c r="A4313" t="str">
        <f t="shared" si="75"/>
        <v>2.4.2.1.02.00.00 - Transferências de Recursos Destinados a Programas 
 de Educação</v>
      </c>
      <c r="B4313" s="33" t="s">
        <v>1611</v>
      </c>
      <c r="C4313" s="6">
        <v>609037691.63999999</v>
      </c>
      <c r="D4313" s="6">
        <v>1372161.41</v>
      </c>
      <c r="E4313" s="6"/>
      <c r="F4313" s="6">
        <v>168682.87</v>
      </c>
      <c r="G4313" s="1">
        <f t="shared" si="76"/>
        <v>607496847.36000001</v>
      </c>
      <c r="H4313" s="6">
        <v>115293648.75</v>
      </c>
      <c r="I4313" s="6">
        <v>0</v>
      </c>
      <c r="J4313" s="6">
        <v>0</v>
      </c>
      <c r="K4313" s="6">
        <v>0</v>
      </c>
      <c r="L4313" s="1">
        <f t="shared" si="77"/>
        <v>115293648.75</v>
      </c>
    </row>
    <row r="4314" spans="1:12">
      <c r="A4314" t="str">
        <f t="shared" si="75"/>
        <v>2.4.2.1.37.00.00 - Transferências a Consórcios Públicos</v>
      </c>
      <c r="B4314" s="29" t="s">
        <v>1612</v>
      </c>
      <c r="C4314" s="4">
        <v>4265472.17</v>
      </c>
      <c r="D4314" s="4"/>
      <c r="E4314" s="4"/>
      <c r="F4314" s="4"/>
      <c r="G4314" s="1">
        <f t="shared" si="76"/>
        <v>4265472.17</v>
      </c>
      <c r="H4314" s="4">
        <v>0</v>
      </c>
      <c r="I4314" s="4">
        <v>0</v>
      </c>
      <c r="J4314" s="4">
        <v>0</v>
      </c>
      <c r="K4314" s="4">
        <v>0</v>
      </c>
      <c r="L4314" s="1">
        <f t="shared" si="77"/>
        <v>0</v>
      </c>
    </row>
    <row r="4315" spans="1:12">
      <c r="A4315" t="str">
        <f t="shared" si="75"/>
        <v>2.4.2.1.99.00.00 - Outras Transferências da União</v>
      </c>
      <c r="B4315" s="33" t="s">
        <v>1613</v>
      </c>
      <c r="C4315" s="6">
        <v>688783183.03999996</v>
      </c>
      <c r="D4315" s="6">
        <v>1109285.2</v>
      </c>
      <c r="E4315" s="6"/>
      <c r="F4315" s="6">
        <v>553247.56999999995</v>
      </c>
      <c r="G4315" s="1">
        <f t="shared" si="76"/>
        <v>687120650.26999998</v>
      </c>
      <c r="H4315" s="6">
        <v>310262900.29000002</v>
      </c>
      <c r="I4315" s="6">
        <v>0</v>
      </c>
      <c r="J4315" s="6">
        <v>0</v>
      </c>
      <c r="K4315" s="6">
        <v>0</v>
      </c>
      <c r="L4315" s="1">
        <f t="shared" si="77"/>
        <v>310262900.29000002</v>
      </c>
    </row>
    <row r="4316" spans="1:12">
      <c r="A4316" t="str">
        <f t="shared" si="75"/>
        <v>2.4.2.2.00.00.00 - Transferências dos Estados</v>
      </c>
      <c r="B4316" s="29" t="s">
        <v>1614</v>
      </c>
      <c r="C4316" s="4">
        <v>666880578.04999995</v>
      </c>
      <c r="D4316" s="4">
        <v>3864901.5</v>
      </c>
      <c r="E4316" s="4">
        <v>0</v>
      </c>
      <c r="F4316" s="4">
        <v>310702.40999999997</v>
      </c>
      <c r="G4316" s="1">
        <f t="shared" si="76"/>
        <v>662704974.13999999</v>
      </c>
      <c r="H4316" s="4">
        <v>0</v>
      </c>
      <c r="I4316" s="4">
        <v>0</v>
      </c>
      <c r="J4316" s="4">
        <v>0</v>
      </c>
      <c r="K4316" s="4">
        <v>0</v>
      </c>
      <c r="L4316" s="1">
        <f t="shared" si="77"/>
        <v>0</v>
      </c>
    </row>
    <row r="4317" spans="1:12">
      <c r="A4317" t="str">
        <f t="shared" si="75"/>
        <v>2.4.2.2.01.00.00 - Participação na Receita dos Estados</v>
      </c>
      <c r="B4317" s="33" t="s">
        <v>1615</v>
      </c>
      <c r="C4317" s="6">
        <v>117361492.69</v>
      </c>
      <c r="D4317" s="6">
        <v>135051.35999999999</v>
      </c>
      <c r="E4317" s="6"/>
      <c r="F4317" s="6">
        <v>298771.53000000003</v>
      </c>
      <c r="G4317" s="1">
        <f t="shared" si="76"/>
        <v>116927669.8</v>
      </c>
      <c r="H4317" s="6">
        <v>0</v>
      </c>
      <c r="I4317" s="6">
        <v>0</v>
      </c>
      <c r="J4317" s="6">
        <v>0</v>
      </c>
      <c r="K4317" s="6">
        <v>0</v>
      </c>
      <c r="L4317" s="1">
        <f t="shared" si="77"/>
        <v>0</v>
      </c>
    </row>
    <row r="4318" spans="1:12" ht="38.25">
      <c r="A4318" t="str">
        <f t="shared" si="75"/>
        <v>2.4.2.2.02.00.00 - Transferências de Recursos Destinados a Programas 
 de Educação</v>
      </c>
      <c r="B4318" s="29" t="s">
        <v>1616</v>
      </c>
      <c r="C4318" s="4">
        <v>38417944.729999997</v>
      </c>
      <c r="D4318" s="4">
        <v>2081124.36</v>
      </c>
      <c r="E4318" s="4"/>
      <c r="F4318" s="4"/>
      <c r="G4318" s="1">
        <f t="shared" si="76"/>
        <v>36336820.369999997</v>
      </c>
      <c r="H4318" s="4">
        <v>0</v>
      </c>
      <c r="I4318" s="4">
        <v>0</v>
      </c>
      <c r="J4318" s="4">
        <v>0</v>
      </c>
      <c r="K4318" s="4">
        <v>0</v>
      </c>
      <c r="L4318" s="1">
        <f t="shared" si="77"/>
        <v>0</v>
      </c>
    </row>
    <row r="4319" spans="1:12">
      <c r="A4319" t="str">
        <f t="shared" si="75"/>
        <v>2.4.2.2.37.00.00 - Transferências a Consórcios Públicos</v>
      </c>
      <c r="B4319" s="33" t="s">
        <v>1617</v>
      </c>
      <c r="C4319" s="6">
        <v>188302.76</v>
      </c>
      <c r="D4319" s="6"/>
      <c r="E4319" s="6"/>
      <c r="F4319" s="6"/>
      <c r="G4319" s="1">
        <f t="shared" si="76"/>
        <v>188302.76</v>
      </c>
      <c r="H4319" s="6">
        <v>0</v>
      </c>
      <c r="I4319" s="6">
        <v>0</v>
      </c>
      <c r="J4319" s="6">
        <v>0</v>
      </c>
      <c r="K4319" s="6">
        <v>0</v>
      </c>
      <c r="L4319" s="1">
        <f t="shared" si="77"/>
        <v>0</v>
      </c>
    </row>
    <row r="4320" spans="1:12">
      <c r="A4320" t="str">
        <f t="shared" si="75"/>
        <v>2.4.2.2.99.00.00 - Outras Transferências dos Estados</v>
      </c>
      <c r="B4320" s="29" t="s">
        <v>1618</v>
      </c>
      <c r="C4320" s="4">
        <v>509048558.88</v>
      </c>
      <c r="D4320" s="4">
        <v>1648725.78</v>
      </c>
      <c r="E4320" s="4"/>
      <c r="F4320" s="4">
        <v>11930.88</v>
      </c>
      <c r="G4320" s="1">
        <f t="shared" si="76"/>
        <v>507387902.21999997</v>
      </c>
      <c r="H4320" s="4">
        <v>0</v>
      </c>
      <c r="I4320" s="4">
        <v>0</v>
      </c>
      <c r="J4320" s="4">
        <v>0</v>
      </c>
      <c r="K4320" s="4">
        <v>0</v>
      </c>
      <c r="L4320" s="1">
        <f t="shared" si="77"/>
        <v>0</v>
      </c>
    </row>
    <row r="4321" spans="1:12">
      <c r="A4321" t="str">
        <f t="shared" si="75"/>
        <v>2.4.2.3.00.00.00 - Transferências dos Municípios</v>
      </c>
      <c r="B4321" s="33" t="s">
        <v>1619</v>
      </c>
      <c r="C4321" s="6">
        <v>11927234.18</v>
      </c>
      <c r="D4321" s="6">
        <v>0</v>
      </c>
      <c r="E4321" s="6">
        <v>0</v>
      </c>
      <c r="F4321" s="6">
        <v>0</v>
      </c>
      <c r="G4321" s="1">
        <f t="shared" si="76"/>
        <v>11927234.18</v>
      </c>
      <c r="H4321" s="6">
        <v>30097.040000000001</v>
      </c>
      <c r="I4321" s="6">
        <v>0</v>
      </c>
      <c r="J4321" s="6">
        <v>0</v>
      </c>
      <c r="K4321" s="6">
        <v>0</v>
      </c>
      <c r="L4321" s="1">
        <f t="shared" si="77"/>
        <v>30097.040000000001</v>
      </c>
    </row>
    <row r="4322" spans="1:12" ht="38.25">
      <c r="A4322" t="str">
        <f t="shared" si="75"/>
        <v>2.4.2.3.01.00.00 - Transferências de Recursos Destinados a Programas 
 de Saúde</v>
      </c>
      <c r="B4322" s="29" t="s">
        <v>1620</v>
      </c>
      <c r="C4322" s="4">
        <v>3957675.05</v>
      </c>
      <c r="D4322" s="4"/>
      <c r="E4322" s="4"/>
      <c r="F4322" s="4"/>
      <c r="G4322" s="1">
        <f t="shared" si="76"/>
        <v>3957675.05</v>
      </c>
      <c r="H4322" s="4">
        <v>30097.040000000001</v>
      </c>
      <c r="I4322" s="4">
        <v>0</v>
      </c>
      <c r="J4322" s="4">
        <v>0</v>
      </c>
      <c r="K4322" s="4">
        <v>0</v>
      </c>
      <c r="L4322" s="1">
        <f t="shared" si="77"/>
        <v>30097.040000000001</v>
      </c>
    </row>
    <row r="4323" spans="1:12" ht="38.25">
      <c r="A4323" t="str">
        <f t="shared" si="75"/>
        <v>2.4.2.3.02.00.00 - Transferências de Recursos Destinados a Programas 
 de Educação</v>
      </c>
      <c r="B4323" s="33" t="s">
        <v>1621</v>
      </c>
      <c r="C4323" s="6">
        <v>5608898.9000000004</v>
      </c>
      <c r="D4323" s="6"/>
      <c r="E4323" s="6"/>
      <c r="F4323" s="6"/>
      <c r="G4323" s="1">
        <f t="shared" si="76"/>
        <v>5608898.9000000004</v>
      </c>
      <c r="H4323" s="6">
        <v>0</v>
      </c>
      <c r="I4323" s="6">
        <v>0</v>
      </c>
      <c r="J4323" s="6">
        <v>0</v>
      </c>
      <c r="K4323" s="6">
        <v>0</v>
      </c>
      <c r="L4323" s="1">
        <f t="shared" si="77"/>
        <v>0</v>
      </c>
    </row>
    <row r="4324" spans="1:12">
      <c r="A4324" t="str">
        <f t="shared" si="75"/>
        <v>2.4.2.3.37.00.00 - Transferências a Consórcios Públicos</v>
      </c>
      <c r="B4324" s="29" t="s">
        <v>1622</v>
      </c>
      <c r="C4324" s="4"/>
      <c r="D4324" s="4"/>
      <c r="E4324" s="4"/>
      <c r="F4324" s="4"/>
      <c r="G4324" s="1">
        <f t="shared" si="76"/>
        <v>0</v>
      </c>
      <c r="H4324" s="4">
        <v>0</v>
      </c>
      <c r="I4324" s="4">
        <v>0</v>
      </c>
      <c r="J4324" s="4">
        <v>0</v>
      </c>
      <c r="K4324" s="4">
        <v>0</v>
      </c>
      <c r="L4324" s="1">
        <f t="shared" si="77"/>
        <v>0</v>
      </c>
    </row>
    <row r="4325" spans="1:12">
      <c r="A4325" t="str">
        <f t="shared" si="75"/>
        <v>2.4.2.3.99.00.00 - Outras Transferências dos Municípios</v>
      </c>
      <c r="B4325" s="33" t="s">
        <v>1623</v>
      </c>
      <c r="C4325" s="6">
        <v>2360660.23</v>
      </c>
      <c r="D4325" s="6"/>
      <c r="E4325" s="6"/>
      <c r="F4325" s="6"/>
      <c r="G4325" s="1">
        <f t="shared" si="76"/>
        <v>2360660.23</v>
      </c>
      <c r="H4325" s="6">
        <v>0</v>
      </c>
      <c r="I4325" s="6">
        <v>0</v>
      </c>
      <c r="J4325" s="6">
        <v>0</v>
      </c>
      <c r="K4325" s="6">
        <v>0</v>
      </c>
      <c r="L4325" s="1">
        <f t="shared" si="77"/>
        <v>0</v>
      </c>
    </row>
    <row r="4326" spans="1:12">
      <c r="A4326" t="str">
        <f t="shared" si="75"/>
        <v>2.4.3.0.00.00.00 - Transferências de Instituições Privadas</v>
      </c>
      <c r="B4326" s="29" t="s">
        <v>1624</v>
      </c>
      <c r="C4326" s="4">
        <v>57050916.090000004</v>
      </c>
      <c r="D4326" s="4"/>
      <c r="E4326" s="4"/>
      <c r="F4326" s="4">
        <v>-129768.6</v>
      </c>
      <c r="G4326" s="1">
        <f t="shared" si="76"/>
        <v>57180684.690000005</v>
      </c>
      <c r="H4326" s="4">
        <v>437386178.89999998</v>
      </c>
      <c r="I4326" s="4">
        <v>0</v>
      </c>
      <c r="J4326" s="4">
        <v>0</v>
      </c>
      <c r="K4326" s="4">
        <v>0</v>
      </c>
      <c r="L4326" s="1">
        <f t="shared" si="77"/>
        <v>437386178.89999998</v>
      </c>
    </row>
    <row r="4327" spans="1:12">
      <c r="A4327" t="str">
        <f t="shared" si="75"/>
        <v>2.4.4.0.00.00.00 - Transferências do Exterior</v>
      </c>
      <c r="B4327" s="33" t="s">
        <v>1625</v>
      </c>
      <c r="C4327" s="6">
        <v>448534.76</v>
      </c>
      <c r="D4327" s="6"/>
      <c r="E4327" s="6"/>
      <c r="F4327" s="6"/>
      <c r="G4327" s="1">
        <f t="shared" si="76"/>
        <v>448534.76</v>
      </c>
      <c r="H4327" s="6">
        <v>1492615.66</v>
      </c>
      <c r="I4327" s="6">
        <v>0</v>
      </c>
      <c r="J4327" s="6">
        <v>0</v>
      </c>
      <c r="K4327" s="6">
        <v>0</v>
      </c>
      <c r="L4327" s="1">
        <f t="shared" si="77"/>
        <v>1492615.66</v>
      </c>
    </row>
    <row r="4328" spans="1:12">
      <c r="A4328" t="str">
        <f t="shared" si="75"/>
        <v>2.4.5.0.00.00.00 - Transferências de Pessoas</v>
      </c>
      <c r="B4328" s="29" t="s">
        <v>1626</v>
      </c>
      <c r="C4328" s="4">
        <v>562546.06000000006</v>
      </c>
      <c r="D4328" s="4"/>
      <c r="E4328" s="4"/>
      <c r="F4328" s="4">
        <v>13431.21</v>
      </c>
      <c r="G4328" s="1">
        <f t="shared" si="76"/>
        <v>549114.85000000009</v>
      </c>
      <c r="H4328" s="4">
        <v>10569202.65</v>
      </c>
      <c r="I4328" s="4">
        <v>0</v>
      </c>
      <c r="J4328" s="4">
        <v>0</v>
      </c>
      <c r="K4328" s="4">
        <v>0</v>
      </c>
      <c r="L4328" s="1">
        <f t="shared" si="77"/>
        <v>10569202.65</v>
      </c>
    </row>
    <row r="4329" spans="1:12">
      <c r="A4329" t="str">
        <f t="shared" si="75"/>
        <v>2.4.6.0.00.00.00 - Transferências de Outras Instituições Públicas</v>
      </c>
      <c r="B4329" s="33" t="s">
        <v>1627</v>
      </c>
      <c r="C4329" s="6">
        <v>14030267.359999999</v>
      </c>
      <c r="D4329" s="6"/>
      <c r="E4329" s="6"/>
      <c r="F4329" s="6"/>
      <c r="G4329" s="1">
        <f t="shared" si="76"/>
        <v>14030267.359999999</v>
      </c>
      <c r="H4329" s="6">
        <v>21334370</v>
      </c>
      <c r="I4329" s="6">
        <v>0</v>
      </c>
      <c r="J4329" s="6">
        <v>0</v>
      </c>
      <c r="K4329" s="6">
        <v>0</v>
      </c>
      <c r="L4329" s="1">
        <f t="shared" si="77"/>
        <v>21334370</v>
      </c>
    </row>
    <row r="4330" spans="1:12">
      <c r="A4330" t="str">
        <f t="shared" si="75"/>
        <v>2.4.7.0.00.00.00 - Transferências de Convênios</v>
      </c>
      <c r="B4330" s="29" t="s">
        <v>1628</v>
      </c>
      <c r="C4330" s="4">
        <v>8228681476.71</v>
      </c>
      <c r="D4330" s="4">
        <v>7458843.3499999996</v>
      </c>
      <c r="E4330" s="4">
        <v>76596.63</v>
      </c>
      <c r="F4330" s="4">
        <v>1228106.82</v>
      </c>
      <c r="G4330" s="1">
        <f t="shared" si="76"/>
        <v>8219917929.9099998</v>
      </c>
      <c r="H4330" s="4">
        <v>5862436934.3800001</v>
      </c>
      <c r="I4330" s="4">
        <v>0</v>
      </c>
      <c r="J4330" s="4">
        <v>0</v>
      </c>
      <c r="K4330" s="4">
        <v>-10196370.77</v>
      </c>
      <c r="L4330" s="1">
        <f t="shared" si="77"/>
        <v>5872633305.1500006</v>
      </c>
    </row>
    <row r="4331" spans="1:12" ht="38.25">
      <c r="A4331" t="str">
        <f t="shared" si="75"/>
        <v>2.4.7.1.00.00.00 - Transferências de Convênios da União e de suas 
 Entidades</v>
      </c>
      <c r="B4331" s="33" t="s">
        <v>1629</v>
      </c>
      <c r="C4331" s="6">
        <v>4601379626.2799997</v>
      </c>
      <c r="D4331" s="6">
        <v>6501084.9199999999</v>
      </c>
      <c r="E4331" s="6">
        <v>2033.75</v>
      </c>
      <c r="F4331" s="6">
        <v>-149667.29</v>
      </c>
      <c r="G4331" s="1">
        <f t="shared" si="76"/>
        <v>4595026174.8999996</v>
      </c>
      <c r="H4331" s="6">
        <v>4869545236.1000004</v>
      </c>
      <c r="I4331" s="6">
        <v>0</v>
      </c>
      <c r="J4331" s="6">
        <v>0</v>
      </c>
      <c r="K4331" s="6">
        <v>-10196370.77</v>
      </c>
      <c r="L4331" s="1">
        <f t="shared" si="77"/>
        <v>4879741606.8700008</v>
      </c>
    </row>
    <row r="4332" spans="1:12" ht="25.5">
      <c r="A4332" t="str">
        <f t="shared" si="75"/>
        <v>2.4.7.1.01.00.00 - Transferências de Convênios da União para o 
 Sistema Único de Saúde - SUS</v>
      </c>
      <c r="B4332" s="29" t="s">
        <v>1630</v>
      </c>
      <c r="C4332" s="4">
        <v>599067566.13</v>
      </c>
      <c r="D4332" s="4">
        <v>391646.28</v>
      </c>
      <c r="E4332" s="4"/>
      <c r="F4332" s="4">
        <v>32991.97</v>
      </c>
      <c r="G4332" s="1">
        <f t="shared" si="76"/>
        <v>598642927.88</v>
      </c>
      <c r="H4332" s="4">
        <v>183712006.41</v>
      </c>
      <c r="I4332" s="4">
        <v>0</v>
      </c>
      <c r="J4332" s="4">
        <v>0</v>
      </c>
      <c r="K4332" s="4">
        <v>0</v>
      </c>
      <c r="L4332" s="1">
        <f t="shared" si="77"/>
        <v>183712006.41</v>
      </c>
    </row>
    <row r="4333" spans="1:12" ht="38.25">
      <c r="A4333" t="str">
        <f t="shared" si="75"/>
        <v>2.4.7.1.02.00.00 - Transferências de Convênios da União Destinadas a 
 Programas de Educação</v>
      </c>
      <c r="B4333" s="33" t="s">
        <v>1631</v>
      </c>
      <c r="C4333" s="6">
        <v>898917314.28999996</v>
      </c>
      <c r="D4333" s="6">
        <v>1248560.3700000001</v>
      </c>
      <c r="E4333" s="6"/>
      <c r="F4333" s="6">
        <v>372239.31</v>
      </c>
      <c r="G4333" s="1">
        <f t="shared" si="76"/>
        <v>897296514.61000001</v>
      </c>
      <c r="H4333" s="6">
        <v>263319976.09999999</v>
      </c>
      <c r="I4333" s="6">
        <v>0</v>
      </c>
      <c r="J4333" s="6">
        <v>0</v>
      </c>
      <c r="K4333" s="6">
        <v>103668.71</v>
      </c>
      <c r="L4333" s="1">
        <f t="shared" si="77"/>
        <v>263216307.38999999</v>
      </c>
    </row>
    <row r="4334" spans="1:12" ht="38.25">
      <c r="A4334" t="str">
        <f t="shared" si="75"/>
        <v>2.4.7.1.03.00.00 - Transferências de Convênios da União Destinadas a 
 Programas de Saneamento Básico</v>
      </c>
      <c r="B4334" s="29" t="s">
        <v>1632</v>
      </c>
      <c r="C4334" s="4">
        <v>350971248.29000002</v>
      </c>
      <c r="D4334" s="4">
        <v>112.25</v>
      </c>
      <c r="E4334" s="4"/>
      <c r="F4334" s="4">
        <v>-601194.47</v>
      </c>
      <c r="G4334" s="1">
        <f t="shared" si="76"/>
        <v>351572330.51000005</v>
      </c>
      <c r="H4334" s="4">
        <v>538749897.78999996</v>
      </c>
      <c r="I4334" s="4">
        <v>0</v>
      </c>
      <c r="J4334" s="4">
        <v>0</v>
      </c>
      <c r="K4334" s="4">
        <v>-4389802.24</v>
      </c>
      <c r="L4334" s="1">
        <f t="shared" si="77"/>
        <v>543139700.02999997</v>
      </c>
    </row>
    <row r="4335" spans="1:12" ht="38.25">
      <c r="A4335" t="str">
        <f t="shared" si="75"/>
        <v>2.4.7.1.04.00.00 - Transferências de Convênios da União Destinadas a 
 Programas de Meio Ambiente</v>
      </c>
      <c r="B4335" s="33" t="s">
        <v>1633</v>
      </c>
      <c r="C4335" s="6">
        <v>8487494.5700000003</v>
      </c>
      <c r="D4335" s="6"/>
      <c r="E4335" s="6"/>
      <c r="F4335" s="6"/>
      <c r="G4335" s="1">
        <f t="shared" si="76"/>
        <v>8487494.5700000003</v>
      </c>
      <c r="H4335" s="6">
        <v>265241.25</v>
      </c>
      <c r="I4335" s="6">
        <v>0</v>
      </c>
      <c r="J4335" s="6">
        <v>0</v>
      </c>
      <c r="K4335" s="6">
        <v>0</v>
      </c>
      <c r="L4335" s="1">
        <f t="shared" si="77"/>
        <v>265241.25</v>
      </c>
    </row>
    <row r="4336" spans="1:12" ht="38.25">
      <c r="A4336" t="str">
        <f t="shared" si="75"/>
        <v>2.4.7.1.05.00.00 - Transferências de Convênios da União Destinadas a 
 Programas de Infraestrutura em Transporte</v>
      </c>
      <c r="B4336" s="29" t="s">
        <v>1634</v>
      </c>
      <c r="C4336" s="4">
        <v>191484611.27000001</v>
      </c>
      <c r="D4336" s="4">
        <v>561357.23</v>
      </c>
      <c r="E4336" s="4"/>
      <c r="F4336" s="4">
        <v>779936.5</v>
      </c>
      <c r="G4336" s="1">
        <f t="shared" si="76"/>
        <v>190143317.54000002</v>
      </c>
      <c r="H4336" s="4">
        <v>482091201.92000002</v>
      </c>
      <c r="I4336" s="4">
        <v>0</v>
      </c>
      <c r="J4336" s="4">
        <v>0</v>
      </c>
      <c r="K4336" s="4">
        <v>0</v>
      </c>
      <c r="L4336" s="1">
        <f t="shared" si="77"/>
        <v>482091201.92000002</v>
      </c>
    </row>
    <row r="4337" spans="1:12" ht="25.5">
      <c r="A4337" t="str">
        <f t="shared" si="75"/>
        <v>2.4.7.1.99.00.00 - Outras Transferências de Convênios da União</v>
      </c>
      <c r="B4337" s="33" t="s">
        <v>1635</v>
      </c>
      <c r="C4337" s="6">
        <v>2550834645.5599999</v>
      </c>
      <c r="D4337" s="6">
        <v>4299521.04</v>
      </c>
      <c r="E4337" s="6">
        <v>2033.75</v>
      </c>
      <c r="F4337" s="6">
        <v>-757289.27</v>
      </c>
      <c r="G4337" s="1">
        <f t="shared" si="76"/>
        <v>2547290380.04</v>
      </c>
      <c r="H4337" s="6">
        <v>3401406912.6300001</v>
      </c>
      <c r="I4337" s="6">
        <v>0</v>
      </c>
      <c r="J4337" s="6">
        <v>0</v>
      </c>
      <c r="K4337" s="6">
        <v>-5910237.2400000002</v>
      </c>
      <c r="L4337" s="1">
        <f t="shared" si="77"/>
        <v>3407317149.8699999</v>
      </c>
    </row>
    <row r="4338" spans="1:12" ht="25.5">
      <c r="A4338" t="str">
        <f t="shared" si="75"/>
        <v>2.4.7.2.00.00.00 - Transferências de Convênios dos Estados e do 
 Distrito Federal e de suas Entidades</v>
      </c>
      <c r="B4338" s="29" t="s">
        <v>1636</v>
      </c>
      <c r="C4338" s="4">
        <v>3554644555.77</v>
      </c>
      <c r="D4338" s="4">
        <v>957646.18</v>
      </c>
      <c r="E4338" s="4">
        <v>74562.880000000005</v>
      </c>
      <c r="F4338" s="4">
        <v>1377774.11</v>
      </c>
      <c r="G4338" s="1">
        <f t="shared" si="76"/>
        <v>3552234572.5999999</v>
      </c>
      <c r="H4338" s="4">
        <v>855678916.23000002</v>
      </c>
      <c r="I4338" s="4">
        <v>0</v>
      </c>
      <c r="J4338" s="4">
        <v>0</v>
      </c>
      <c r="K4338" s="4">
        <v>0</v>
      </c>
      <c r="L4338" s="1">
        <f t="shared" si="77"/>
        <v>855678916.23000002</v>
      </c>
    </row>
    <row r="4339" spans="1:12" ht="38.25">
      <c r="A4339" t="str">
        <f t="shared" si="75"/>
        <v>2.4.7.2.01.00.00 - Transferências de Convênios dos Estados para o 
 Sistema Único de Saúde - SUS</v>
      </c>
      <c r="B4339" s="33" t="s">
        <v>1637</v>
      </c>
      <c r="C4339" s="6">
        <v>408376910.23000002</v>
      </c>
      <c r="D4339" s="6">
        <v>505457.71</v>
      </c>
      <c r="E4339" s="6"/>
      <c r="F4339" s="6">
        <v>281859.99</v>
      </c>
      <c r="G4339" s="1">
        <f t="shared" si="76"/>
        <v>407589592.53000003</v>
      </c>
      <c r="H4339" s="6">
        <v>0</v>
      </c>
      <c r="I4339" s="6">
        <v>0</v>
      </c>
      <c r="J4339" s="6">
        <v>0</v>
      </c>
      <c r="K4339" s="6">
        <v>0</v>
      </c>
      <c r="L4339" s="1">
        <f t="shared" si="77"/>
        <v>0</v>
      </c>
    </row>
    <row r="4340" spans="1:12" ht="25.5">
      <c r="A4340" t="str">
        <f t="shared" si="75"/>
        <v>2.4.7.2.02.00.00 - Transferências de Convênios dos Estados 
 Destinadas a Programas de Educação</v>
      </c>
      <c r="B4340" s="29" t="s">
        <v>1638</v>
      </c>
      <c r="C4340" s="4">
        <v>231832051.94</v>
      </c>
      <c r="D4340" s="4">
        <v>125072.87</v>
      </c>
      <c r="E4340" s="4"/>
      <c r="F4340" s="4">
        <v>102768.18</v>
      </c>
      <c r="G4340" s="1">
        <f t="shared" si="76"/>
        <v>231604210.88999999</v>
      </c>
      <c r="H4340" s="4">
        <v>387120.43</v>
      </c>
      <c r="I4340" s="4">
        <v>0</v>
      </c>
      <c r="J4340" s="4">
        <v>0</v>
      </c>
      <c r="K4340" s="4">
        <v>0</v>
      </c>
      <c r="L4340" s="1">
        <f t="shared" si="77"/>
        <v>387120.43</v>
      </c>
    </row>
    <row r="4341" spans="1:12" ht="25.5">
      <c r="A4341" t="str">
        <f t="shared" si="75"/>
        <v>2.4.7.2.03.00.00 - Transferências de Convênios dos Estados 
 Destinadas a Programas de Saneamento Básico</v>
      </c>
      <c r="B4341" s="33" t="s">
        <v>1639</v>
      </c>
      <c r="C4341" s="6">
        <v>443453718.16000003</v>
      </c>
      <c r="D4341" s="6">
        <v>2153.4699999999998</v>
      </c>
      <c r="E4341" s="6"/>
      <c r="F4341" s="6"/>
      <c r="G4341" s="1">
        <f t="shared" si="76"/>
        <v>443451564.69</v>
      </c>
      <c r="H4341" s="6">
        <v>7601893.4000000004</v>
      </c>
      <c r="I4341" s="6">
        <v>0</v>
      </c>
      <c r="J4341" s="6">
        <v>0</v>
      </c>
      <c r="K4341" s="6">
        <v>0</v>
      </c>
      <c r="L4341" s="1">
        <f t="shared" si="77"/>
        <v>7601893.4000000004</v>
      </c>
    </row>
    <row r="4342" spans="1:12" ht="25.5">
      <c r="A4342" t="str">
        <f t="shared" si="75"/>
        <v>2.4.7.2.04.00.00 - Transferências de Convênios dos Estados 
 Destinadas a Programas de Meio Ambiente</v>
      </c>
      <c r="B4342" s="29" t="s">
        <v>1640</v>
      </c>
      <c r="C4342" s="4">
        <v>34354533.509999998</v>
      </c>
      <c r="D4342" s="4"/>
      <c r="E4342" s="4"/>
      <c r="F4342" s="4"/>
      <c r="G4342" s="1">
        <f t="shared" si="76"/>
        <v>34354533.509999998</v>
      </c>
      <c r="H4342" s="4">
        <v>81860</v>
      </c>
      <c r="I4342" s="4">
        <v>0</v>
      </c>
      <c r="J4342" s="4">
        <v>0</v>
      </c>
      <c r="K4342" s="4">
        <v>0</v>
      </c>
      <c r="L4342" s="1">
        <f t="shared" si="77"/>
        <v>81860</v>
      </c>
    </row>
    <row r="4343" spans="1:12" ht="25.5">
      <c r="A4343" t="str">
        <f t="shared" si="75"/>
        <v>2.4.7.2.05.00.00 - Transferências de Convênios dos Estados 
 Destinadas a Programas de Infraestrutura em Transporte</v>
      </c>
      <c r="B4343" s="33" t="s">
        <v>1641</v>
      </c>
      <c r="C4343" s="6">
        <v>342800287.02999997</v>
      </c>
      <c r="D4343" s="6"/>
      <c r="E4343" s="6"/>
      <c r="F4343" s="6">
        <v>140527.04000000001</v>
      </c>
      <c r="G4343" s="1">
        <f t="shared" si="76"/>
        <v>342659759.98999995</v>
      </c>
      <c r="H4343" s="6">
        <v>724482112.36000001</v>
      </c>
      <c r="I4343" s="6">
        <v>0</v>
      </c>
      <c r="J4343" s="6">
        <v>0</v>
      </c>
      <c r="K4343" s="6">
        <v>0</v>
      </c>
      <c r="L4343" s="1">
        <f t="shared" si="77"/>
        <v>724482112.36000001</v>
      </c>
    </row>
    <row r="4344" spans="1:12" ht="25.5">
      <c r="A4344" t="str">
        <f t="shared" si="75"/>
        <v>2.4.7.2.99.00.00 - Outras Transferências de Convênios dos Estados</v>
      </c>
      <c r="B4344" s="29" t="s">
        <v>1642</v>
      </c>
      <c r="C4344" s="4">
        <v>2091765772.78</v>
      </c>
      <c r="D4344" s="4">
        <v>324962.13</v>
      </c>
      <c r="E4344" s="4">
        <v>74562.880000000005</v>
      </c>
      <c r="F4344" s="4">
        <v>805363.67</v>
      </c>
      <c r="G4344" s="1">
        <f t="shared" si="76"/>
        <v>2090560884.0999999</v>
      </c>
      <c r="H4344" s="4">
        <v>123125930.04000001</v>
      </c>
      <c r="I4344" s="4">
        <v>0</v>
      </c>
      <c r="J4344" s="4">
        <v>0</v>
      </c>
      <c r="K4344" s="4">
        <v>0</v>
      </c>
      <c r="L4344" s="1">
        <f t="shared" si="77"/>
        <v>123125930.04000001</v>
      </c>
    </row>
    <row r="4345" spans="1:12" ht="38.25">
      <c r="A4345" t="str">
        <f t="shared" si="75"/>
        <v>2.4.7.3.00.00.00 - Transferências de Convênios dos Municípios e de 
 suas Entidades</v>
      </c>
      <c r="B4345" s="33" t="s">
        <v>1643</v>
      </c>
      <c r="C4345" s="6">
        <v>35345810.380000003</v>
      </c>
      <c r="D4345" s="6">
        <v>0</v>
      </c>
      <c r="E4345" s="6">
        <v>0</v>
      </c>
      <c r="F4345" s="6">
        <v>0</v>
      </c>
      <c r="G4345" s="1">
        <f t="shared" si="76"/>
        <v>35345810.380000003</v>
      </c>
      <c r="H4345" s="6">
        <v>37812516.450000003</v>
      </c>
      <c r="I4345" s="6">
        <v>0</v>
      </c>
      <c r="J4345" s="6">
        <v>0</v>
      </c>
      <c r="K4345" s="6">
        <v>0</v>
      </c>
      <c r="L4345" s="1">
        <f t="shared" si="77"/>
        <v>37812516.450000003</v>
      </c>
    </row>
    <row r="4346" spans="1:12" ht="25.5">
      <c r="A4346" t="str">
        <f t="shared" si="75"/>
        <v>2.4.7.3.01.00.00 - Transferências de Convênios dos Municípios 
 Destinados a Programas de Saúde</v>
      </c>
      <c r="B4346" s="29" t="s">
        <v>1644</v>
      </c>
      <c r="C4346" s="4">
        <v>6272283.5599999996</v>
      </c>
      <c r="D4346" s="4"/>
      <c r="E4346" s="4"/>
      <c r="F4346" s="4"/>
      <c r="G4346" s="1">
        <f t="shared" si="76"/>
        <v>6272283.5599999996</v>
      </c>
      <c r="H4346" s="4">
        <v>2710052.77</v>
      </c>
      <c r="I4346" s="4">
        <v>0</v>
      </c>
      <c r="J4346" s="4">
        <v>0</v>
      </c>
      <c r="K4346" s="4">
        <v>0</v>
      </c>
      <c r="L4346" s="1">
        <f t="shared" si="77"/>
        <v>2710052.77</v>
      </c>
    </row>
    <row r="4347" spans="1:12" ht="25.5">
      <c r="A4347" t="str">
        <f t="shared" si="75"/>
        <v>2.4.7.3.02.00.00 - Transferências de Convênios dos Municípios 
 Destinadas a Programas de Educação</v>
      </c>
      <c r="B4347" s="33" t="s">
        <v>1645</v>
      </c>
      <c r="C4347" s="6">
        <v>16275049.130000001</v>
      </c>
      <c r="D4347" s="6"/>
      <c r="E4347" s="6"/>
      <c r="F4347" s="6"/>
      <c r="G4347" s="1">
        <f t="shared" si="76"/>
        <v>16275049.130000001</v>
      </c>
      <c r="H4347" s="6">
        <v>30000</v>
      </c>
      <c r="I4347" s="6">
        <v>0</v>
      </c>
      <c r="J4347" s="6">
        <v>0</v>
      </c>
      <c r="K4347" s="6">
        <v>0</v>
      </c>
      <c r="L4347" s="1">
        <f t="shared" si="77"/>
        <v>30000</v>
      </c>
    </row>
    <row r="4348" spans="1:12" ht="25.5">
      <c r="A4348" t="str">
        <f t="shared" si="75"/>
        <v>2.4.7.3.99.00.00 - Outras Transferências de Convênios dos Municípios</v>
      </c>
      <c r="B4348" s="29" t="s">
        <v>1646</v>
      </c>
      <c r="C4348" s="4">
        <v>12798477.689999999</v>
      </c>
      <c r="D4348" s="4"/>
      <c r="E4348" s="4"/>
      <c r="F4348" s="4"/>
      <c r="G4348" s="1">
        <f t="shared" si="76"/>
        <v>12798477.689999999</v>
      </c>
      <c r="H4348" s="4">
        <v>35072463.68</v>
      </c>
      <c r="I4348" s="4">
        <v>0</v>
      </c>
      <c r="J4348" s="4">
        <v>0</v>
      </c>
      <c r="K4348" s="4">
        <v>0</v>
      </c>
      <c r="L4348" s="1">
        <f t="shared" si="77"/>
        <v>35072463.68</v>
      </c>
    </row>
    <row r="4349" spans="1:12" ht="25.5">
      <c r="A4349" t="str">
        <f t="shared" si="75"/>
        <v>2.4.7.4.00.00.00 - Transferências de Convênios de Instituições 
 Privadas</v>
      </c>
      <c r="B4349" s="33" t="s">
        <v>1647</v>
      </c>
      <c r="C4349" s="6">
        <v>25890890.579999998</v>
      </c>
      <c r="D4349" s="6"/>
      <c r="E4349" s="6"/>
      <c r="F4349" s="6"/>
      <c r="G4349" s="1">
        <f t="shared" si="76"/>
        <v>25890890.579999998</v>
      </c>
      <c r="H4349" s="6">
        <v>98169840.909999996</v>
      </c>
      <c r="I4349" s="6">
        <v>0</v>
      </c>
      <c r="J4349" s="6">
        <v>0</v>
      </c>
      <c r="K4349" s="6">
        <v>0</v>
      </c>
      <c r="L4349" s="1">
        <f t="shared" si="77"/>
        <v>98169840.909999996</v>
      </c>
    </row>
    <row r="4350" spans="1:12">
      <c r="A4350" t="str">
        <f t="shared" si="75"/>
        <v>2.4.7.5.00.00.00 - Transferências de Convênios do Exterior</v>
      </c>
      <c r="B4350" s="29" t="s">
        <v>1648</v>
      </c>
      <c r="C4350" s="4">
        <v>12489728.779999999</v>
      </c>
      <c r="D4350" s="4"/>
      <c r="E4350" s="4"/>
      <c r="F4350" s="4"/>
      <c r="G4350" s="1">
        <f t="shared" si="76"/>
        <v>12489728.779999999</v>
      </c>
      <c r="H4350" s="4">
        <v>1230424.69</v>
      </c>
      <c r="I4350" s="4">
        <v>0</v>
      </c>
      <c r="J4350" s="4">
        <v>0</v>
      </c>
      <c r="K4350" s="4">
        <v>0</v>
      </c>
      <c r="L4350" s="1">
        <f t="shared" si="77"/>
        <v>1230424.69</v>
      </c>
    </row>
    <row r="4351" spans="1:12">
      <c r="A4351" t="str">
        <f t="shared" si="75"/>
        <v>2.4.8.0.00.00.00 - Transferências para o Combate à Fome</v>
      </c>
      <c r="B4351" s="33" t="s">
        <v>1649</v>
      </c>
      <c r="C4351" s="6">
        <v>120</v>
      </c>
      <c r="D4351" s="6">
        <v>0</v>
      </c>
      <c r="E4351" s="6">
        <v>0</v>
      </c>
      <c r="F4351" s="6">
        <v>0</v>
      </c>
      <c r="G4351" s="1">
        <f t="shared" si="76"/>
        <v>120</v>
      </c>
      <c r="H4351" s="6">
        <v>0</v>
      </c>
      <c r="I4351" s="6">
        <v>0</v>
      </c>
      <c r="J4351" s="6">
        <v>0</v>
      </c>
      <c r="K4351" s="6">
        <v>0</v>
      </c>
      <c r="L4351" s="1">
        <f t="shared" si="77"/>
        <v>0</v>
      </c>
    </row>
    <row r="4352" spans="1:12">
      <c r="A4352" t="str">
        <f t="shared" si="75"/>
        <v>2.4.8.1.00.00.00 - Provenientes do Exterior</v>
      </c>
      <c r="B4352" s="29" t="s">
        <v>1650</v>
      </c>
      <c r="C4352" s="4"/>
      <c r="D4352" s="4"/>
      <c r="E4352" s="4"/>
      <c r="F4352" s="4"/>
      <c r="G4352" s="1">
        <f t="shared" si="76"/>
        <v>0</v>
      </c>
      <c r="H4352" s="4">
        <v>0</v>
      </c>
      <c r="I4352" s="4">
        <v>0</v>
      </c>
      <c r="J4352" s="4">
        <v>0</v>
      </c>
      <c r="K4352" s="4">
        <v>0</v>
      </c>
      <c r="L4352" s="1">
        <f t="shared" si="77"/>
        <v>0</v>
      </c>
    </row>
    <row r="4353" spans="1:12">
      <c r="A4353" t="str">
        <f t="shared" si="75"/>
        <v>2.4.8.2.00.00.00 - Provenientes de Pessoas Jurídicas</v>
      </c>
      <c r="B4353" s="33" t="s">
        <v>1651</v>
      </c>
      <c r="C4353" s="6"/>
      <c r="D4353" s="6"/>
      <c r="E4353" s="6"/>
      <c r="F4353" s="6"/>
      <c r="G4353" s="1">
        <f t="shared" si="76"/>
        <v>0</v>
      </c>
      <c r="H4353" s="6">
        <v>0</v>
      </c>
      <c r="I4353" s="6">
        <v>0</v>
      </c>
      <c r="J4353" s="6">
        <v>0</v>
      </c>
      <c r="K4353" s="6">
        <v>0</v>
      </c>
      <c r="L4353" s="1">
        <f t="shared" si="77"/>
        <v>0</v>
      </c>
    </row>
    <row r="4354" spans="1:12">
      <c r="A4354" t="str">
        <f t="shared" si="75"/>
        <v>2.4.8.3.00.00.00 - Provenientes de Pessoas Físicas</v>
      </c>
      <c r="B4354" s="29" t="s">
        <v>1652</v>
      </c>
      <c r="C4354" s="4"/>
      <c r="D4354" s="4"/>
      <c r="E4354" s="4"/>
      <c r="F4354" s="4"/>
      <c r="G4354" s="1">
        <f t="shared" si="76"/>
        <v>0</v>
      </c>
      <c r="H4354" s="4">
        <v>0</v>
      </c>
      <c r="I4354" s="4">
        <v>0</v>
      </c>
      <c r="J4354" s="4">
        <v>0</v>
      </c>
      <c r="K4354" s="4">
        <v>0</v>
      </c>
      <c r="L4354" s="1">
        <f t="shared" si="77"/>
        <v>0</v>
      </c>
    </row>
    <row r="4355" spans="1:12">
      <c r="A4355" t="str">
        <f t="shared" si="75"/>
        <v>2.4.8.4.00.00.00 - Provenientes de Depósitos não Identificados</v>
      </c>
      <c r="B4355" s="33" t="s">
        <v>1653</v>
      </c>
      <c r="C4355" s="6">
        <v>120</v>
      </c>
      <c r="D4355" s="6"/>
      <c r="E4355" s="6"/>
      <c r="F4355" s="6"/>
      <c r="G4355" s="1">
        <f t="shared" si="76"/>
        <v>120</v>
      </c>
      <c r="H4355" s="6">
        <v>0</v>
      </c>
      <c r="I4355" s="6">
        <v>0</v>
      </c>
      <c r="J4355" s="6">
        <v>0</v>
      </c>
      <c r="K4355" s="6">
        <v>0</v>
      </c>
      <c r="L4355" s="1">
        <f t="shared" si="77"/>
        <v>0</v>
      </c>
    </row>
    <row r="4356" spans="1:12">
      <c r="A4356" t="str">
        <f t="shared" si="75"/>
        <v>2.5.0.0.00.00.00 - Outras Receitas de Capital</v>
      </c>
      <c r="B4356" s="29" t="s">
        <v>1654</v>
      </c>
      <c r="C4356" s="4">
        <v>639256023.25999999</v>
      </c>
      <c r="D4356" s="4">
        <v>883943.36</v>
      </c>
      <c r="E4356" s="4">
        <v>0</v>
      </c>
      <c r="F4356" s="4">
        <v>264919.14</v>
      </c>
      <c r="G4356" s="1">
        <f t="shared" si="76"/>
        <v>638107160.75999999</v>
      </c>
      <c r="H4356" s="4">
        <v>1051332805.2</v>
      </c>
      <c r="I4356" s="4">
        <v>0</v>
      </c>
      <c r="J4356" s="4">
        <v>0</v>
      </c>
      <c r="K4356" s="4">
        <v>0</v>
      </c>
      <c r="L4356" s="1">
        <f t="shared" si="77"/>
        <v>1051332805.2</v>
      </c>
    </row>
    <row r="4357" spans="1:12">
      <c r="A4357" t="str">
        <f t="shared" si="75"/>
        <v>2.5.2.0.00.00.00 - Integralização do Capital Social</v>
      </c>
      <c r="B4357" s="33" t="s">
        <v>1655</v>
      </c>
      <c r="C4357" s="6"/>
      <c r="D4357" s="6"/>
      <c r="E4357" s="6"/>
      <c r="F4357" s="6"/>
      <c r="G4357" s="1">
        <f t="shared" si="76"/>
        <v>0</v>
      </c>
      <c r="H4357" s="6">
        <v>0</v>
      </c>
      <c r="I4357" s="6">
        <v>0</v>
      </c>
      <c r="J4357" s="6">
        <v>0</v>
      </c>
      <c r="K4357" s="6">
        <v>0</v>
      </c>
      <c r="L4357" s="1">
        <f t="shared" si="77"/>
        <v>0</v>
      </c>
    </row>
    <row r="4358" spans="1:12">
      <c r="A4358" t="str">
        <f t="shared" si="75"/>
        <v>2.5.3.0.00.00.00 - Resultado do Banco Central do Brasil</v>
      </c>
      <c r="B4358" s="29" t="s">
        <v>1656</v>
      </c>
      <c r="C4358" s="4"/>
      <c r="D4358" s="4"/>
      <c r="E4358" s="4"/>
      <c r="F4358" s="4"/>
      <c r="G4358" s="1">
        <f t="shared" si="76"/>
        <v>0</v>
      </c>
      <c r="H4358" s="4"/>
      <c r="I4358" s="4"/>
      <c r="J4358" s="4"/>
      <c r="K4358" s="4"/>
      <c r="L4358" s="1">
        <f t="shared" si="77"/>
        <v>0</v>
      </c>
    </row>
    <row r="4359" spans="1:12" ht="25.5">
      <c r="A4359" t="str">
        <f t="shared" si="75"/>
        <v>2.5.4.0.00.00.00 - Remuneração das Disponibilidades do Tesouro 
 Nacional</v>
      </c>
      <c r="B4359" s="33" t="s">
        <v>1657</v>
      </c>
      <c r="C4359" s="6"/>
      <c r="D4359" s="6"/>
      <c r="E4359" s="6"/>
      <c r="F4359" s="6"/>
      <c r="G4359" s="1">
        <f t="shared" si="76"/>
        <v>0</v>
      </c>
      <c r="H4359" s="6"/>
      <c r="I4359" s="6"/>
      <c r="J4359" s="6"/>
      <c r="K4359" s="6"/>
      <c r="L4359" s="1">
        <f t="shared" si="77"/>
        <v>0</v>
      </c>
    </row>
    <row r="4360" spans="1:12" ht="38.25">
      <c r="A4360" t="str">
        <f t="shared" si="75"/>
        <v>2.5.5.0.00.00.00 - Receita da Dívida Ativa Proveniente de Amortização 
 de Empréstimos e Financiamentos</v>
      </c>
      <c r="B4360" s="29" t="s">
        <v>1658</v>
      </c>
      <c r="C4360" s="4">
        <v>377542.56</v>
      </c>
      <c r="D4360" s="4">
        <v>87.28</v>
      </c>
      <c r="E4360" s="4"/>
      <c r="F4360" s="4">
        <v>1953.7</v>
      </c>
      <c r="G4360" s="1">
        <f t="shared" si="76"/>
        <v>375501.58</v>
      </c>
      <c r="H4360" s="4">
        <v>0</v>
      </c>
      <c r="I4360" s="4">
        <v>0</v>
      </c>
      <c r="J4360" s="4">
        <v>0</v>
      </c>
      <c r="K4360" s="4">
        <v>0</v>
      </c>
      <c r="L4360" s="1">
        <f t="shared" si="77"/>
        <v>0</v>
      </c>
    </row>
    <row r="4361" spans="1:12">
      <c r="A4361" t="str">
        <f t="shared" si="75"/>
        <v>2.5.6.0.00.00.00 - Receita Dívida Ativa Alienação Estoques de Café</v>
      </c>
      <c r="B4361" s="33" t="s">
        <v>1659</v>
      </c>
      <c r="C4361" s="6"/>
      <c r="D4361" s="6"/>
      <c r="E4361" s="6"/>
      <c r="F4361" s="6"/>
      <c r="G4361" s="1">
        <f t="shared" si="76"/>
        <v>0</v>
      </c>
      <c r="H4361" s="6"/>
      <c r="I4361" s="6"/>
      <c r="J4361" s="6"/>
      <c r="K4361" s="6"/>
      <c r="L4361" s="1">
        <f t="shared" si="77"/>
        <v>0</v>
      </c>
    </row>
    <row r="4362" spans="1:12" ht="25.5">
      <c r="A4362" t="str">
        <f t="shared" si="75"/>
        <v>2.5.7.0.00.00.00 - Receita Auferida por Detentores de Títulos do 
 Tesouro Nacional Resgatados</v>
      </c>
      <c r="B4362" s="29" t="s">
        <v>1660</v>
      </c>
      <c r="C4362" s="4"/>
      <c r="D4362" s="4"/>
      <c r="E4362" s="4"/>
      <c r="F4362" s="4"/>
      <c r="G4362" s="1">
        <f t="shared" si="76"/>
        <v>0</v>
      </c>
      <c r="H4362" s="4">
        <v>0</v>
      </c>
      <c r="I4362" s="4">
        <v>0</v>
      </c>
      <c r="J4362" s="4">
        <v>0</v>
      </c>
      <c r="K4362" s="4">
        <v>0</v>
      </c>
      <c r="L4362" s="1">
        <f t="shared" si="77"/>
        <v>0</v>
      </c>
    </row>
    <row r="4363" spans="1:12" ht="38.25">
      <c r="A4363" t="str">
        <f t="shared" si="75"/>
        <v>2.5.8.0.00.00.00 - Receitas de Alienação de Certificados de Potencial 
 Adicional de Construção - CEPAC</v>
      </c>
      <c r="B4363" s="33" t="s">
        <v>1661</v>
      </c>
      <c r="C4363" s="6"/>
      <c r="D4363" s="6"/>
      <c r="E4363" s="6"/>
      <c r="F4363" s="6"/>
      <c r="G4363" s="1">
        <f t="shared" si="76"/>
        <v>0</v>
      </c>
      <c r="H4363" s="6">
        <v>0</v>
      </c>
      <c r="I4363" s="6">
        <v>0</v>
      </c>
      <c r="J4363" s="6">
        <v>0</v>
      </c>
      <c r="K4363" s="6">
        <v>0</v>
      </c>
      <c r="L4363" s="1">
        <f t="shared" si="77"/>
        <v>0</v>
      </c>
    </row>
    <row r="4364" spans="1:12">
      <c r="A4364" t="str">
        <f t="shared" ref="A4364:A4391" si="78">TRIM(B4364)</f>
        <v>2.5.9.0.00.00.00 - Outras Receitas</v>
      </c>
      <c r="B4364" s="29" t="s">
        <v>1662</v>
      </c>
      <c r="C4364" s="4">
        <v>638209659.49000001</v>
      </c>
      <c r="D4364" s="4">
        <v>883856.08</v>
      </c>
      <c r="E4364" s="4"/>
      <c r="F4364" s="4">
        <v>262965.44</v>
      </c>
      <c r="G4364" s="1">
        <f t="shared" si="76"/>
        <v>637062837.97000003</v>
      </c>
      <c r="H4364" s="4">
        <v>1051332805.2</v>
      </c>
      <c r="I4364" s="4">
        <v>0</v>
      </c>
      <c r="J4364" s="4">
        <v>0</v>
      </c>
      <c r="K4364" s="4">
        <v>0</v>
      </c>
      <c r="L4364" s="1">
        <f t="shared" si="77"/>
        <v>1051332805.2</v>
      </c>
    </row>
    <row r="4365" spans="1:12">
      <c r="A4365" t="str">
        <f t="shared" si="78"/>
        <v>7.0.0.0.00.00.00 - Receitas Correntes Intraorçamentárias</v>
      </c>
      <c r="B4365" s="33" t="s">
        <v>1663</v>
      </c>
      <c r="C4365" s="6">
        <v>15431098435.629999</v>
      </c>
      <c r="D4365" s="6">
        <v>1056958.98</v>
      </c>
      <c r="E4365" s="6">
        <v>20181577.129999999</v>
      </c>
      <c r="F4365" s="6">
        <v>6140540.75</v>
      </c>
      <c r="G4365" s="1">
        <f t="shared" si="76"/>
        <v>15403719358.769999</v>
      </c>
      <c r="H4365" s="6">
        <v>61783356685.900002</v>
      </c>
      <c r="I4365" s="6">
        <v>0</v>
      </c>
      <c r="J4365" s="6">
        <v>0</v>
      </c>
      <c r="K4365" s="6">
        <v>25084390.239999998</v>
      </c>
      <c r="L4365" s="1">
        <f t="shared" si="77"/>
        <v>61758272295.660004</v>
      </c>
    </row>
    <row r="4366" spans="1:12">
      <c r="A4366" t="str">
        <f t="shared" si="78"/>
        <v>7.1.0.0.00.00.00 - Receita Tributária Intraorçamentária</v>
      </c>
      <c r="B4366" s="29" t="s">
        <v>1664</v>
      </c>
      <c r="C4366" s="4">
        <v>134197866.86</v>
      </c>
      <c r="D4366" s="4"/>
      <c r="E4366" s="4"/>
      <c r="F4366" s="4"/>
      <c r="G4366" s="1">
        <f t="shared" ref="G4366:G4391" si="79">C4366-(D4366+E4366+F4366)</f>
        <v>134197866.86</v>
      </c>
      <c r="H4366" s="4">
        <v>825453.82</v>
      </c>
      <c r="I4366" s="4">
        <v>0</v>
      </c>
      <c r="J4366" s="4">
        <v>0</v>
      </c>
      <c r="K4366" s="4">
        <v>0</v>
      </c>
      <c r="L4366" s="1">
        <f t="shared" ref="L4366:L4391" si="80">H4366-(I4366+J4366+K4366)</f>
        <v>825453.82</v>
      </c>
    </row>
    <row r="4367" spans="1:12">
      <c r="A4367" t="str">
        <f t="shared" si="78"/>
        <v>7.2.0.0.00.00.00 - Receitas de Contribuições Intraorçamentárias</v>
      </c>
      <c r="B4367" s="33" t="s">
        <v>1665</v>
      </c>
      <c r="C4367" s="6">
        <v>13569883297.07</v>
      </c>
      <c r="D4367" s="6">
        <v>14240.44</v>
      </c>
      <c r="E4367" s="6">
        <v>20052604.329999998</v>
      </c>
      <c r="F4367" s="6">
        <v>5890399.9100000001</v>
      </c>
      <c r="G4367" s="1">
        <f t="shared" si="79"/>
        <v>13543926052.389999</v>
      </c>
      <c r="H4367" s="6">
        <v>51336662966.910004</v>
      </c>
      <c r="I4367" s="6">
        <v>0</v>
      </c>
      <c r="J4367" s="6">
        <v>0</v>
      </c>
      <c r="K4367" s="6">
        <v>25027495.800000001</v>
      </c>
      <c r="L4367" s="1">
        <f t="shared" si="80"/>
        <v>51311635471.110001</v>
      </c>
    </row>
    <row r="4368" spans="1:12">
      <c r="A4368" t="str">
        <f t="shared" si="78"/>
        <v>7.2.1.0.00.00.00 - Contribuições Sociais Intraorçamentárias</v>
      </c>
      <c r="B4368" s="29" t="s">
        <v>1666</v>
      </c>
      <c r="C4368" s="4">
        <v>13542727904.709999</v>
      </c>
      <c r="D4368" s="4">
        <v>14240.44</v>
      </c>
      <c r="E4368" s="4">
        <v>20052604.329999998</v>
      </c>
      <c r="F4368" s="4">
        <v>5890282.54</v>
      </c>
      <c r="G4368" s="1">
        <f t="shared" si="79"/>
        <v>13516770777.4</v>
      </c>
      <c r="H4368" s="4">
        <v>51336662966.910004</v>
      </c>
      <c r="I4368" s="4">
        <v>0</v>
      </c>
      <c r="J4368" s="4">
        <v>0</v>
      </c>
      <c r="K4368" s="4">
        <v>25027495.800000001</v>
      </c>
      <c r="L4368" s="1">
        <f t="shared" si="80"/>
        <v>51311635471.110001</v>
      </c>
    </row>
    <row r="4369" spans="1:12" ht="38.25">
      <c r="A4369" t="str">
        <f t="shared" si="78"/>
        <v>7.2.1.0.29.00.00 - Contribuições para o Regime Próprio de Previdência 
 do Servidor Público Intraorçamentárias</v>
      </c>
      <c r="B4369" s="33" t="s">
        <v>1667</v>
      </c>
      <c r="C4369" s="6">
        <v>12822473756.940001</v>
      </c>
      <c r="D4369" s="6">
        <v>14240.44</v>
      </c>
      <c r="E4369" s="6">
        <v>20052604.329999998</v>
      </c>
      <c r="F4369" s="6">
        <v>5808990.8600000003</v>
      </c>
      <c r="G4369" s="1">
        <f t="shared" si="79"/>
        <v>12796597921.310001</v>
      </c>
      <c r="H4369" s="6">
        <v>29789169468.990002</v>
      </c>
      <c r="I4369" s="6">
        <v>0</v>
      </c>
      <c r="J4369" s="6">
        <v>0</v>
      </c>
      <c r="K4369" s="6">
        <v>25027495.800000001</v>
      </c>
      <c r="L4369" s="1">
        <f t="shared" si="80"/>
        <v>29764141973.190002</v>
      </c>
    </row>
    <row r="4370" spans="1:12" ht="25.5">
      <c r="A4370" t="str">
        <f t="shared" si="78"/>
        <v>7.2.1.0.29.01.00 - Contribuição Patronal de Servidor Ativo Civil 
 para o Regime Próprio Intraorçamentária</v>
      </c>
      <c r="B4370" s="29" t="s">
        <v>1668</v>
      </c>
      <c r="C4370" s="4">
        <v>9557875680.6200008</v>
      </c>
      <c r="D4370" s="4">
        <v>809.11</v>
      </c>
      <c r="E4370" s="4">
        <v>20052604.329999998</v>
      </c>
      <c r="F4370" s="4">
        <v>5737053.4900000002</v>
      </c>
      <c r="G4370" s="1">
        <f t="shared" si="79"/>
        <v>9532085213.6900005</v>
      </c>
      <c r="H4370" s="4">
        <v>13424865038.370001</v>
      </c>
      <c r="I4370" s="4">
        <v>0</v>
      </c>
      <c r="J4370" s="4">
        <v>0</v>
      </c>
      <c r="K4370" s="4">
        <v>13675043.119999999</v>
      </c>
      <c r="L4370" s="1">
        <f t="shared" si="80"/>
        <v>13411189995.25</v>
      </c>
    </row>
    <row r="4371" spans="1:12" ht="38.25">
      <c r="A4371" t="str">
        <f t="shared" si="78"/>
        <v>7.2.1.0.29.02.00 - Contribuição Patronal de Servidor Ativo Militar 
 Intraorçamentária</v>
      </c>
      <c r="B4371" s="33" t="s">
        <v>1669</v>
      </c>
      <c r="C4371" s="6">
        <v>5760408.21</v>
      </c>
      <c r="D4371" s="6"/>
      <c r="E4371" s="6"/>
      <c r="F4371" s="6"/>
      <c r="G4371" s="1">
        <f t="shared" si="79"/>
        <v>5760408.21</v>
      </c>
      <c r="H4371" s="6">
        <v>4627427722.7700005</v>
      </c>
      <c r="I4371" s="6">
        <v>0</v>
      </c>
      <c r="J4371" s="6">
        <v>0</v>
      </c>
      <c r="K4371" s="6">
        <v>11352452.68</v>
      </c>
      <c r="L4371" s="1">
        <f t="shared" si="80"/>
        <v>4616075270.0900002</v>
      </c>
    </row>
    <row r="4372" spans="1:12" ht="25.5">
      <c r="A4372" t="str">
        <f t="shared" si="78"/>
        <v>7.2.1.0.29.03.00 - Contribuição Patronal - Inativo Civil 
 Intraorçamentária</v>
      </c>
      <c r="B4372" s="29" t="s">
        <v>1670</v>
      </c>
      <c r="C4372" s="4">
        <v>260622586.97</v>
      </c>
      <c r="D4372" s="4"/>
      <c r="E4372" s="4"/>
      <c r="F4372" s="4">
        <v>3714.1</v>
      </c>
      <c r="G4372" s="1">
        <f t="shared" si="79"/>
        <v>260618872.87</v>
      </c>
      <c r="H4372" s="4">
        <v>510146544.57999998</v>
      </c>
      <c r="I4372" s="4">
        <v>0</v>
      </c>
      <c r="J4372" s="4">
        <v>0</v>
      </c>
      <c r="K4372" s="4">
        <v>0</v>
      </c>
      <c r="L4372" s="1">
        <f t="shared" si="80"/>
        <v>510146544.57999998</v>
      </c>
    </row>
    <row r="4373" spans="1:12" ht="25.5">
      <c r="A4373" t="str">
        <f t="shared" si="78"/>
        <v>7.2.1.0.29.04.00 - Contribuição Patronal - Inativo Militar 
 Intraorçamentária</v>
      </c>
      <c r="B4373" s="33" t="s">
        <v>1671</v>
      </c>
      <c r="C4373" s="6">
        <v>511783.95</v>
      </c>
      <c r="D4373" s="6"/>
      <c r="E4373" s="6"/>
      <c r="F4373" s="6"/>
      <c r="G4373" s="1">
        <f t="shared" si="79"/>
        <v>511783.95</v>
      </c>
      <c r="H4373" s="6">
        <v>641028151.46000004</v>
      </c>
      <c r="I4373" s="6">
        <v>0</v>
      </c>
      <c r="J4373" s="6">
        <v>0</v>
      </c>
      <c r="K4373" s="6">
        <v>0</v>
      </c>
      <c r="L4373" s="1">
        <f t="shared" si="80"/>
        <v>641028151.46000004</v>
      </c>
    </row>
    <row r="4374" spans="1:12" ht="25.5">
      <c r="A4374" t="str">
        <f t="shared" si="78"/>
        <v>7.2.1.0.29.05.00 - Contribuição Patronal - Pensionista Civil 
 Intraorçamentária</v>
      </c>
      <c r="B4374" s="29" t="s">
        <v>1672</v>
      </c>
      <c r="C4374" s="4">
        <v>26940269.93</v>
      </c>
      <c r="D4374" s="4"/>
      <c r="E4374" s="4"/>
      <c r="F4374" s="4"/>
      <c r="G4374" s="1">
        <f t="shared" si="79"/>
        <v>26940269.93</v>
      </c>
      <c r="H4374" s="4">
        <v>58165863.899999999</v>
      </c>
      <c r="I4374" s="4">
        <v>0</v>
      </c>
      <c r="J4374" s="4">
        <v>0</v>
      </c>
      <c r="K4374" s="4">
        <v>0</v>
      </c>
      <c r="L4374" s="1">
        <f t="shared" si="80"/>
        <v>58165863.899999999</v>
      </c>
    </row>
    <row r="4375" spans="1:12" ht="25.5">
      <c r="A4375" t="str">
        <f t="shared" si="78"/>
        <v>7.2.1.0.29.06.00 - Contribuição Patronal - Pensionista Militar 
 Intraorçamentária</v>
      </c>
      <c r="B4375" s="33" t="s">
        <v>1673</v>
      </c>
      <c r="C4375" s="6">
        <v>304330.75</v>
      </c>
      <c r="D4375" s="6"/>
      <c r="E4375" s="6"/>
      <c r="F4375" s="6"/>
      <c r="G4375" s="1">
        <f t="shared" si="79"/>
        <v>304330.75</v>
      </c>
      <c r="H4375" s="6">
        <v>12757673.57</v>
      </c>
      <c r="I4375" s="6">
        <v>0</v>
      </c>
      <c r="J4375" s="6">
        <v>0</v>
      </c>
      <c r="K4375" s="6">
        <v>0</v>
      </c>
      <c r="L4375" s="1">
        <f t="shared" si="80"/>
        <v>12757673.57</v>
      </c>
    </row>
    <row r="4376" spans="1:12" ht="51">
      <c r="A4376" t="str">
        <f t="shared" si="78"/>
        <v>7.2.1.0.29.16.00 - Receita de Recolhimento da Contribuição Patronal, 
 oriunda do Pagamento de Sentenças Judiciais Intraorçamentária</v>
      </c>
      <c r="B4376" s="29" t="s">
        <v>1674</v>
      </c>
      <c r="C4376" s="4">
        <v>38216572.890000001</v>
      </c>
      <c r="D4376" s="4"/>
      <c r="E4376" s="4"/>
      <c r="F4376" s="4">
        <v>5482.25</v>
      </c>
      <c r="G4376" s="1">
        <f t="shared" si="79"/>
        <v>38211090.640000001</v>
      </c>
      <c r="H4376" s="4">
        <v>0</v>
      </c>
      <c r="I4376" s="4">
        <v>0</v>
      </c>
      <c r="J4376" s="4">
        <v>0</v>
      </c>
      <c r="K4376" s="4">
        <v>0</v>
      </c>
      <c r="L4376" s="1">
        <f t="shared" si="80"/>
        <v>0</v>
      </c>
    </row>
    <row r="4377" spans="1:12" ht="38.25">
      <c r="A4377" t="str">
        <f t="shared" si="78"/>
        <v>7.2.1.0.29.99.00 - Outras Contribuições para o Regime Próprio de 
 Previdência do Servidor Público Intraorçamentárias</v>
      </c>
      <c r="B4377" s="33" t="s">
        <v>1675</v>
      </c>
      <c r="C4377" s="6">
        <v>2925765407.4000001</v>
      </c>
      <c r="D4377" s="6">
        <v>13431.33</v>
      </c>
      <c r="E4377" s="6"/>
      <c r="F4377" s="6">
        <v>62741.02</v>
      </c>
      <c r="G4377" s="1">
        <f t="shared" si="79"/>
        <v>2925689235.0500002</v>
      </c>
      <c r="H4377" s="6">
        <v>10514778474.34</v>
      </c>
      <c r="I4377" s="6">
        <v>0</v>
      </c>
      <c r="J4377" s="6">
        <v>0</v>
      </c>
      <c r="K4377" s="6">
        <v>0</v>
      </c>
      <c r="L4377" s="1">
        <f t="shared" si="80"/>
        <v>10514778474.34</v>
      </c>
    </row>
    <row r="4378" spans="1:12" ht="25.5">
      <c r="A4378" t="str">
        <f t="shared" si="78"/>
        <v>7.2.1.0.99.00.00 - Outras Contribuições Sociais Intraorçamentárias</v>
      </c>
      <c r="B4378" s="29" t="s">
        <v>1676</v>
      </c>
      <c r="C4378" s="4">
        <v>717682746.61000001</v>
      </c>
      <c r="D4378" s="4"/>
      <c r="E4378" s="4"/>
      <c r="F4378" s="4">
        <v>81291.679999999993</v>
      </c>
      <c r="G4378" s="1">
        <f t="shared" si="79"/>
        <v>717601454.93000007</v>
      </c>
      <c r="H4378" s="4">
        <v>21547493497.919998</v>
      </c>
      <c r="I4378" s="4">
        <v>0</v>
      </c>
      <c r="J4378" s="4">
        <v>0</v>
      </c>
      <c r="K4378" s="4">
        <v>0</v>
      </c>
      <c r="L4378" s="1">
        <f t="shared" si="80"/>
        <v>21547493497.919998</v>
      </c>
    </row>
    <row r="4379" spans="1:12">
      <c r="A4379" t="str">
        <f t="shared" si="78"/>
        <v>7.2.2.0.00.00.00 - Contribuições Econômicas Intraorçamentárias</v>
      </c>
      <c r="B4379" s="33" t="s">
        <v>1677</v>
      </c>
      <c r="C4379" s="6">
        <v>26368362.550000001</v>
      </c>
      <c r="D4379" s="6"/>
      <c r="E4379" s="6"/>
      <c r="F4379" s="6">
        <v>117.37</v>
      </c>
      <c r="G4379" s="1">
        <f t="shared" si="79"/>
        <v>26368245.18</v>
      </c>
      <c r="H4379" s="6">
        <v>0</v>
      </c>
      <c r="I4379" s="6">
        <v>0</v>
      </c>
      <c r="J4379" s="6">
        <v>0</v>
      </c>
      <c r="K4379" s="6">
        <v>0</v>
      </c>
      <c r="L4379" s="1">
        <f t="shared" si="80"/>
        <v>0</v>
      </c>
    </row>
    <row r="4380" spans="1:12" ht="25.5">
      <c r="A4380" t="str">
        <f t="shared" si="78"/>
        <v>7.2.3.0.00.00.00 - Contribuição para o Custeio do Serviço de 
 Iluminação Pública Intraorçamentária</v>
      </c>
      <c r="B4380" s="29" t="s">
        <v>1678</v>
      </c>
      <c r="C4380" s="4">
        <v>25827.98</v>
      </c>
      <c r="D4380" s="4"/>
      <c r="E4380" s="4"/>
      <c r="F4380" s="4"/>
      <c r="G4380" s="1">
        <f t="shared" si="79"/>
        <v>25827.98</v>
      </c>
      <c r="H4380" s="4">
        <v>0</v>
      </c>
      <c r="I4380" s="4">
        <v>0</v>
      </c>
      <c r="J4380" s="4">
        <v>0</v>
      </c>
      <c r="K4380" s="4">
        <v>0</v>
      </c>
      <c r="L4380" s="1">
        <f t="shared" si="80"/>
        <v>0</v>
      </c>
    </row>
    <row r="4381" spans="1:12">
      <c r="A4381" t="str">
        <f t="shared" si="78"/>
        <v>7.3.0.0.00.00.00 - Receita Patrimonial Intraorçamentária</v>
      </c>
      <c r="B4381" s="33" t="s">
        <v>1679</v>
      </c>
      <c r="C4381" s="6">
        <v>30803698.390000001</v>
      </c>
      <c r="D4381" s="6">
        <v>9483.59</v>
      </c>
      <c r="E4381" s="6"/>
      <c r="F4381" s="6">
        <v>248738.75</v>
      </c>
      <c r="G4381" s="1">
        <f t="shared" si="79"/>
        <v>30545476.050000001</v>
      </c>
      <c r="H4381" s="6">
        <v>12553302.09</v>
      </c>
      <c r="I4381" s="6">
        <v>0</v>
      </c>
      <c r="J4381" s="6">
        <v>0</v>
      </c>
      <c r="K4381" s="6">
        <v>0</v>
      </c>
      <c r="L4381" s="1">
        <f t="shared" si="80"/>
        <v>12553302.09</v>
      </c>
    </row>
    <row r="4382" spans="1:12">
      <c r="A4382" t="str">
        <f t="shared" si="78"/>
        <v>7.4.0.0.00.00.00 - Receita Agropecuária Intraorçamentária</v>
      </c>
      <c r="B4382" s="29" t="s">
        <v>1680</v>
      </c>
      <c r="C4382" s="4">
        <v>469324.41</v>
      </c>
      <c r="D4382" s="4">
        <v>7335.19</v>
      </c>
      <c r="E4382" s="4"/>
      <c r="F4382" s="4"/>
      <c r="G4382" s="1">
        <f t="shared" si="79"/>
        <v>461989.22</v>
      </c>
      <c r="H4382" s="4">
        <v>0</v>
      </c>
      <c r="I4382" s="4">
        <v>0</v>
      </c>
      <c r="J4382" s="4">
        <v>0</v>
      </c>
      <c r="K4382" s="4">
        <v>0</v>
      </c>
      <c r="L4382" s="1">
        <f t="shared" si="80"/>
        <v>0</v>
      </c>
    </row>
    <row r="4383" spans="1:12">
      <c r="A4383" t="str">
        <f t="shared" si="78"/>
        <v>7.5.0.0.00.00.00 - Receita Industrial Intraorçamentária</v>
      </c>
      <c r="B4383" s="33" t="s">
        <v>1681</v>
      </c>
      <c r="C4383" s="6">
        <v>3754841.01</v>
      </c>
      <c r="D4383" s="6"/>
      <c r="E4383" s="6"/>
      <c r="F4383" s="6"/>
      <c r="G4383" s="1">
        <f t="shared" si="79"/>
        <v>3754841.01</v>
      </c>
      <c r="H4383" s="6">
        <v>44691651.880000003</v>
      </c>
      <c r="I4383" s="6">
        <v>0</v>
      </c>
      <c r="J4383" s="6">
        <v>0</v>
      </c>
      <c r="K4383" s="6">
        <v>7129.48</v>
      </c>
      <c r="L4383" s="1">
        <f t="shared" si="80"/>
        <v>44684522.400000006</v>
      </c>
    </row>
    <row r="4384" spans="1:12">
      <c r="A4384" t="str">
        <f t="shared" si="78"/>
        <v>7.6.0.0.00.00.00 - Receita de Serviços Intraorçamentária</v>
      </c>
      <c r="B4384" s="29" t="s">
        <v>1682</v>
      </c>
      <c r="C4384" s="4">
        <v>721441001.24000001</v>
      </c>
      <c r="D4384" s="4"/>
      <c r="E4384" s="4"/>
      <c r="F4384" s="4">
        <v>557.52</v>
      </c>
      <c r="G4384" s="1">
        <f t="shared" si="79"/>
        <v>721440443.72000003</v>
      </c>
      <c r="H4384" s="4">
        <v>3291363609.1900001</v>
      </c>
      <c r="I4384" s="4">
        <v>0</v>
      </c>
      <c r="J4384" s="4">
        <v>0</v>
      </c>
      <c r="K4384" s="4">
        <v>8602.7000000000007</v>
      </c>
      <c r="L4384" s="1">
        <f t="shared" si="80"/>
        <v>3291355006.4900002</v>
      </c>
    </row>
    <row r="4385" spans="1:12">
      <c r="A4385" t="str">
        <f t="shared" si="78"/>
        <v>7.7.0.0.00.00.00 - Transferências Correntes Intraorçamentárias</v>
      </c>
      <c r="B4385" s="33" t="s">
        <v>1683</v>
      </c>
      <c r="C4385" s="6">
        <v>37051948.399999999</v>
      </c>
      <c r="D4385" s="6"/>
      <c r="E4385" s="6"/>
      <c r="F4385" s="6"/>
      <c r="G4385" s="1">
        <f t="shared" si="79"/>
        <v>37051948.399999999</v>
      </c>
      <c r="H4385" s="6">
        <v>36341367.25</v>
      </c>
      <c r="I4385" s="6">
        <v>0</v>
      </c>
      <c r="J4385" s="6">
        <v>0</v>
      </c>
      <c r="K4385" s="6">
        <v>0</v>
      </c>
      <c r="L4385" s="1">
        <f t="shared" si="80"/>
        <v>36341367.25</v>
      </c>
    </row>
    <row r="4386" spans="1:12">
      <c r="A4386" t="str">
        <f t="shared" si="78"/>
        <v>7.9.0.0.00.00.00 - Outras Receitas Correntes Intraorçamentárias</v>
      </c>
      <c r="B4386" s="29" t="s">
        <v>1684</v>
      </c>
      <c r="C4386" s="4">
        <v>708776443.75999999</v>
      </c>
      <c r="D4386" s="4">
        <v>1025899.76</v>
      </c>
      <c r="E4386" s="4">
        <v>128972.8</v>
      </c>
      <c r="F4386" s="4">
        <v>844.57</v>
      </c>
      <c r="G4386" s="1">
        <f t="shared" si="79"/>
        <v>707620726.63</v>
      </c>
      <c r="H4386" s="4">
        <v>7060918334.7600002</v>
      </c>
      <c r="I4386" s="4">
        <v>0</v>
      </c>
      <c r="J4386" s="4">
        <v>0</v>
      </c>
      <c r="K4386" s="4">
        <v>41162.26</v>
      </c>
      <c r="L4386" s="1">
        <f t="shared" si="80"/>
        <v>7060877172.5</v>
      </c>
    </row>
    <row r="4387" spans="1:12" ht="25.5">
      <c r="A4387" t="str">
        <f t="shared" si="78"/>
        <v>7.9.1.2.00.00.00 - Multas e Juros de Mora das Contribuições 
 Intraorçamentárias</v>
      </c>
      <c r="B4387" s="33" t="s">
        <v>1685</v>
      </c>
      <c r="C4387" s="6">
        <v>77808994.359999999</v>
      </c>
      <c r="D4387" s="6">
        <v>0</v>
      </c>
      <c r="E4387" s="6">
        <v>0</v>
      </c>
      <c r="F4387" s="6">
        <v>567.65</v>
      </c>
      <c r="G4387" s="1">
        <f t="shared" si="79"/>
        <v>77808426.709999993</v>
      </c>
      <c r="H4387" s="6">
        <v>1118874.8899999999</v>
      </c>
      <c r="I4387" s="6">
        <v>0</v>
      </c>
      <c r="J4387" s="6">
        <v>0</v>
      </c>
      <c r="K4387" s="6">
        <v>0</v>
      </c>
      <c r="L4387" s="1">
        <f t="shared" si="80"/>
        <v>1118874.8899999999</v>
      </c>
    </row>
    <row r="4388" spans="1:12" ht="38.25">
      <c r="A4388" t="str">
        <f t="shared" si="78"/>
        <v>7.9.1.2.29.00.00 - Multas e Juros de Mora das Contribuições para o 
 Regime Próprio de Previdência do Servidor Intraorçamentárias</v>
      </c>
      <c r="B4388" s="29" t="s">
        <v>1686</v>
      </c>
      <c r="C4388" s="4">
        <v>32808604.23</v>
      </c>
      <c r="D4388" s="4"/>
      <c r="E4388" s="4"/>
      <c r="F4388" s="4">
        <v>13.94</v>
      </c>
      <c r="G4388" s="1">
        <f t="shared" si="79"/>
        <v>32808590.289999999</v>
      </c>
      <c r="H4388" s="4">
        <v>1116291.27</v>
      </c>
      <c r="I4388" s="4">
        <v>0</v>
      </c>
      <c r="J4388" s="4">
        <v>0</v>
      </c>
      <c r="K4388" s="4">
        <v>0</v>
      </c>
      <c r="L4388" s="1">
        <f t="shared" si="80"/>
        <v>1116291.27</v>
      </c>
    </row>
    <row r="4389" spans="1:12" ht="38.25">
      <c r="A4389" t="str">
        <f t="shared" si="78"/>
        <v>7.9.1.2.99.00.00 - Outras Multas e Juros de Mora de Contribuições 
 Intraorçamentárias</v>
      </c>
      <c r="B4389" s="33" t="s">
        <v>1687</v>
      </c>
      <c r="C4389" s="6">
        <v>43648906.380000003</v>
      </c>
      <c r="D4389" s="6"/>
      <c r="E4389" s="6"/>
      <c r="F4389" s="6">
        <v>553.71</v>
      </c>
      <c r="G4389" s="1">
        <f t="shared" si="79"/>
        <v>43648352.670000002</v>
      </c>
      <c r="H4389" s="6">
        <v>2583.62</v>
      </c>
      <c r="I4389" s="6">
        <v>0</v>
      </c>
      <c r="J4389" s="6">
        <v>0</v>
      </c>
      <c r="K4389" s="6">
        <v>0</v>
      </c>
      <c r="L4389" s="1">
        <f t="shared" si="80"/>
        <v>2583.62</v>
      </c>
    </row>
    <row r="4390" spans="1:12">
      <c r="A4390" t="str">
        <f t="shared" si="78"/>
        <v>7.9.9.9.00.00.00 - Demais Receitas Correntes Intraorçamentárias</v>
      </c>
      <c r="B4390" s="29" t="s">
        <v>1688</v>
      </c>
      <c r="C4390" s="4">
        <v>630967449.39999998</v>
      </c>
      <c r="D4390" s="4">
        <v>1025899.76</v>
      </c>
      <c r="E4390" s="4">
        <v>128972.8</v>
      </c>
      <c r="F4390" s="4">
        <v>276.92</v>
      </c>
      <c r="G4390" s="1">
        <f t="shared" si="79"/>
        <v>629812299.91999996</v>
      </c>
      <c r="H4390" s="4">
        <v>7059799459.8699999</v>
      </c>
      <c r="I4390" s="4">
        <v>0</v>
      </c>
      <c r="J4390" s="4">
        <v>0</v>
      </c>
      <c r="K4390" s="4">
        <v>41162.26</v>
      </c>
      <c r="L4390" s="1">
        <f t="shared" si="80"/>
        <v>7059758297.6099997</v>
      </c>
    </row>
    <row r="4391" spans="1:12">
      <c r="A4391" t="str">
        <f t="shared" si="78"/>
        <v>8.0.0.0.00.00.00 - Receitas de Capital Intraorçamentárias</v>
      </c>
      <c r="B4391" s="33" t="s">
        <v>1689</v>
      </c>
      <c r="C4391" s="6">
        <v>152270920.06999999</v>
      </c>
      <c r="D4391" s="6"/>
      <c r="E4391" s="6"/>
      <c r="F4391" s="6"/>
      <c r="G4391" s="1">
        <f t="shared" si="79"/>
        <v>152270920.06999999</v>
      </c>
      <c r="H4391" s="6">
        <v>1731097874.3599999</v>
      </c>
      <c r="I4391" s="6">
        <v>0</v>
      </c>
      <c r="J4391" s="6">
        <v>0</v>
      </c>
      <c r="K4391" s="6">
        <v>-181497.74</v>
      </c>
      <c r="L4391" s="1">
        <f t="shared" si="80"/>
        <v>1731279372.0999999</v>
      </c>
    </row>
    <row r="4396" spans="1:12">
      <c r="B4396" s="23" t="s">
        <v>1690</v>
      </c>
      <c r="C4396" s="23"/>
      <c r="D4396" s="23"/>
      <c r="E4396" s="23"/>
      <c r="F4396" s="23"/>
    </row>
    <row r="4397" spans="1:12">
      <c r="B4397" s="86" t="s">
        <v>1400</v>
      </c>
      <c r="C4397" s="2" t="s">
        <v>1401</v>
      </c>
      <c r="D4397" s="2"/>
      <c r="E4397" s="2"/>
      <c r="F4397" s="2"/>
    </row>
    <row r="4398" spans="1:12" ht="38.25">
      <c r="B4398" s="85"/>
      <c r="C4398" s="2" t="s">
        <v>1402</v>
      </c>
      <c r="D4398" s="2" t="s">
        <v>1403</v>
      </c>
      <c r="E4398" s="2" t="s">
        <v>1404</v>
      </c>
      <c r="F4398" s="2" t="s">
        <v>1405</v>
      </c>
      <c r="G4398" s="28" t="s">
        <v>1406</v>
      </c>
    </row>
    <row r="4399" spans="1:12">
      <c r="A4399" t="str">
        <f t="shared" ref="A4399:A4462" si="81">TRIM(B4399)</f>
        <v>Receitas Orçamentárias</v>
      </c>
      <c r="B4399" s="3" t="s">
        <v>1400</v>
      </c>
      <c r="C4399" s="31"/>
      <c r="D4399" s="31"/>
      <c r="E4399" s="31"/>
      <c r="F4399" s="31"/>
      <c r="G4399">
        <v>0</v>
      </c>
    </row>
    <row r="4400" spans="1:12">
      <c r="A4400" t="str">
        <f t="shared" si="81"/>
        <v>Total Receitas</v>
      </c>
      <c r="B4400" s="5" t="s">
        <v>1407</v>
      </c>
      <c r="C4400" s="6">
        <v>2254768503243.3301</v>
      </c>
      <c r="D4400" s="6">
        <v>0</v>
      </c>
      <c r="E4400" s="6">
        <v>0</v>
      </c>
      <c r="F4400" s="6">
        <v>25047210110.969997</v>
      </c>
      <c r="G4400" s="1">
        <f>C4400-(D4400+E4400+F4400)</f>
        <v>2229721293132.3599</v>
      </c>
    </row>
    <row r="4401" spans="1:7">
      <c r="A4401" t="str">
        <f t="shared" si="81"/>
        <v>1.0.0.0.00.00.00 - Receitas Correntes</v>
      </c>
      <c r="B4401" s="3" t="s">
        <v>1408</v>
      </c>
      <c r="C4401" s="4">
        <v>1267243736436.7</v>
      </c>
      <c r="D4401" s="4">
        <v>0</v>
      </c>
      <c r="E4401" s="4">
        <v>0</v>
      </c>
      <c r="F4401" s="4">
        <v>23963604285.709999</v>
      </c>
      <c r="G4401" s="1">
        <f t="shared" ref="G4401:G4464" si="82">C4401-(D4401+E4401+F4401)</f>
        <v>1243280132150.99</v>
      </c>
    </row>
    <row r="4402" spans="1:7">
      <c r="A4402" t="str">
        <f t="shared" si="81"/>
        <v>1.1.0.0.00.00.00 - Receita Tributária</v>
      </c>
      <c r="B4402" s="5" t="s">
        <v>1409</v>
      </c>
      <c r="C4402" s="6">
        <v>420889929468.25</v>
      </c>
      <c r="D4402" s="6">
        <v>0</v>
      </c>
      <c r="E4402" s="6">
        <v>0</v>
      </c>
      <c r="F4402" s="6">
        <v>20343332677.930004</v>
      </c>
      <c r="G4402" s="1">
        <f t="shared" si="82"/>
        <v>400546596790.32001</v>
      </c>
    </row>
    <row r="4403" spans="1:7">
      <c r="A4403" t="str">
        <f t="shared" si="81"/>
        <v>1.1.1.0.00.00.00 - Impostos</v>
      </c>
      <c r="B4403" s="3" t="s">
        <v>1410</v>
      </c>
      <c r="C4403" s="4">
        <v>414031893586.20001</v>
      </c>
      <c r="D4403" s="4">
        <v>0</v>
      </c>
      <c r="E4403" s="4">
        <v>0</v>
      </c>
      <c r="F4403" s="4">
        <v>20325199623.000004</v>
      </c>
      <c r="G4403" s="1">
        <f t="shared" si="82"/>
        <v>393706693963.20001</v>
      </c>
    </row>
    <row r="4404" spans="1:7">
      <c r="A4404" t="str">
        <f t="shared" si="81"/>
        <v>1.1.1.1.00.00.00 - Impostos sobre o Comércio Exterior</v>
      </c>
      <c r="B4404" s="5" t="s">
        <v>1411</v>
      </c>
      <c r="C4404" s="6">
        <v>36787948127.200005</v>
      </c>
      <c r="D4404" s="6">
        <v>0</v>
      </c>
      <c r="E4404" s="6">
        <v>0</v>
      </c>
      <c r="F4404" s="6">
        <v>23102154.299999997</v>
      </c>
      <c r="G4404" s="1">
        <f t="shared" si="82"/>
        <v>36764845972.900002</v>
      </c>
    </row>
    <row r="4405" spans="1:7">
      <c r="A4405" t="str">
        <f t="shared" si="81"/>
        <v>1.1.1.1.01.00.00 - Imposto sobre a Importação - II</v>
      </c>
      <c r="B4405" s="3" t="s">
        <v>1412</v>
      </c>
      <c r="C4405" s="4">
        <v>36735038708.270004</v>
      </c>
      <c r="D4405" s="4"/>
      <c r="E4405" s="4"/>
      <c r="F4405" s="4">
        <v>130112944.61</v>
      </c>
      <c r="G4405" s="1">
        <f t="shared" si="82"/>
        <v>36604925763.660004</v>
      </c>
    </row>
    <row r="4406" spans="1:7">
      <c r="A4406" t="str">
        <f t="shared" si="81"/>
        <v>1.1.1.1.02.00.00 - Imposto sobre a Exportação - IE</v>
      </c>
      <c r="B4406" s="5" t="s">
        <v>1413</v>
      </c>
      <c r="C4406" s="6">
        <v>52909418.929999977</v>
      </c>
      <c r="D4406" s="6"/>
      <c r="E4406" s="6"/>
      <c r="F4406" s="6">
        <v>-107010790.31</v>
      </c>
      <c r="G4406" s="1">
        <f t="shared" si="82"/>
        <v>159920209.23999998</v>
      </c>
    </row>
    <row r="4407" spans="1:7">
      <c r="A4407" t="str">
        <f t="shared" si="81"/>
        <v>1.1.1.2.00.00.00 - Impostos sobre o Patrimônio e a Renda</v>
      </c>
      <c r="B4407" s="3" t="s">
        <v>1414</v>
      </c>
      <c r="C4407" s="4">
        <v>298040652334.16998</v>
      </c>
      <c r="D4407" s="4">
        <v>0</v>
      </c>
      <c r="E4407" s="4">
        <v>0</v>
      </c>
      <c r="F4407" s="4">
        <v>19749173130.640003</v>
      </c>
      <c r="G4407" s="1">
        <f t="shared" si="82"/>
        <v>278291479203.52997</v>
      </c>
    </row>
    <row r="4408" spans="1:7" ht="38.25">
      <c r="A4408" t="str">
        <f t="shared" si="81"/>
        <v>1.1.1.2.01.00.00 - Imposto sobre a Propriedade Territorial Rural - 
 ITR</v>
      </c>
      <c r="B4408" s="5" t="s">
        <v>1415</v>
      </c>
      <c r="C4408" s="6">
        <v>891186664.26000011</v>
      </c>
      <c r="D4408" s="6"/>
      <c r="E4408" s="6"/>
      <c r="F4408" s="6">
        <v>9243.4500000000007</v>
      </c>
      <c r="G4408" s="1">
        <f t="shared" si="82"/>
        <v>891177420.81000006</v>
      </c>
    </row>
    <row r="4409" spans="1:7" ht="38.25">
      <c r="A4409" t="str">
        <f t="shared" si="81"/>
        <v>1.1.1.2.02.00.00 - Imposto sobre a Propriedade Predial e Territorial 
 Urbana – IPTU</v>
      </c>
      <c r="B4409" s="3" t="s">
        <v>1416</v>
      </c>
      <c r="C4409" s="4"/>
      <c r="D4409" s="4"/>
      <c r="E4409" s="4"/>
      <c r="F4409" s="4"/>
      <c r="G4409" s="1">
        <f t="shared" si="82"/>
        <v>0</v>
      </c>
    </row>
    <row r="4410" spans="1:7" ht="38.25">
      <c r="A4410" t="str">
        <f t="shared" si="81"/>
        <v>1.1.1.2.04.00.00 - Imposto sobre a Renda e Proventos de Qualquer 
 Natureza – IR</v>
      </c>
      <c r="B4410" s="5" t="s">
        <v>1417</v>
      </c>
      <c r="C4410" s="6">
        <v>297149465669.90997</v>
      </c>
      <c r="D4410" s="6">
        <v>0</v>
      </c>
      <c r="E4410" s="6">
        <v>0</v>
      </c>
      <c r="F4410" s="6">
        <v>19749163887.190002</v>
      </c>
      <c r="G4410" s="1">
        <f t="shared" si="82"/>
        <v>277400301782.71997</v>
      </c>
    </row>
    <row r="4411" spans="1:7">
      <c r="A4411" t="str">
        <f t="shared" si="81"/>
        <v>1.1.1.2.04.10.00 - Pessoas Físicas</v>
      </c>
      <c r="B4411" s="3" t="s">
        <v>1418</v>
      </c>
      <c r="C4411" s="4">
        <v>25442129586.91</v>
      </c>
      <c r="D4411" s="4"/>
      <c r="E4411" s="4"/>
      <c r="F4411" s="4">
        <v>205638249.59</v>
      </c>
      <c r="G4411" s="1">
        <f t="shared" si="82"/>
        <v>25236491337.32</v>
      </c>
    </row>
    <row r="4412" spans="1:7" ht="38.25">
      <c r="A4412" t="str">
        <f t="shared" si="81"/>
        <v>1.1.1.2.04.11.00 - Receita de Parcelamentos - Imposto sobre a Renda 
 - Pessoas Físicas</v>
      </c>
      <c r="B4412" s="5" t="s">
        <v>1419</v>
      </c>
      <c r="C4412" s="6">
        <v>86776547.299999997</v>
      </c>
      <c r="D4412" s="6"/>
      <c r="E4412" s="6"/>
      <c r="F4412" s="6">
        <v>0</v>
      </c>
      <c r="G4412" s="1">
        <f t="shared" si="82"/>
        <v>86776547.299999997</v>
      </c>
    </row>
    <row r="4413" spans="1:7">
      <c r="A4413" t="str">
        <f t="shared" si="81"/>
        <v>1.1.1.2.04.21.00 - Pessoa Jurídica - Líquida de Incentivos</v>
      </c>
      <c r="B4413" s="3" t="s">
        <v>1420</v>
      </c>
      <c r="C4413" s="4">
        <v>113454866520.92</v>
      </c>
      <c r="D4413" s="4"/>
      <c r="E4413" s="4"/>
      <c r="F4413" s="4">
        <v>9308715097.8299999</v>
      </c>
      <c r="G4413" s="1">
        <f t="shared" si="82"/>
        <v>104146151423.09</v>
      </c>
    </row>
    <row r="4414" spans="1:7" ht="38.25">
      <c r="A4414" t="str">
        <f t="shared" si="81"/>
        <v>1.1.1.2.04.22.00 - Receita de Parcelamentos - Imposto sobre a Renda 
 - Pessoas Jurídicas</v>
      </c>
      <c r="B4414" s="5" t="s">
        <v>1421</v>
      </c>
      <c r="C4414" s="6">
        <v>720661985.37</v>
      </c>
      <c r="D4414" s="6"/>
      <c r="E4414" s="6"/>
      <c r="F4414" s="6">
        <v>21960.61</v>
      </c>
      <c r="G4414" s="1">
        <f t="shared" si="82"/>
        <v>720640024.75999999</v>
      </c>
    </row>
    <row r="4415" spans="1:7" ht="38.25">
      <c r="A4415" t="str">
        <f t="shared" si="81"/>
        <v>1.1.1.2.04.23.00 - Imposto de Renda Pessoa Jurídica - Simples 
 Federal e Nacional</v>
      </c>
      <c r="B4415" s="3" t="s">
        <v>1422</v>
      </c>
      <c r="C4415" s="4">
        <v>2942449191</v>
      </c>
      <c r="D4415" s="4"/>
      <c r="E4415" s="4"/>
      <c r="F4415" s="4">
        <v>2791188.49</v>
      </c>
      <c r="G4415" s="1">
        <f t="shared" si="82"/>
        <v>2939658002.5100002</v>
      </c>
    </row>
    <row r="4416" spans="1:7">
      <c r="A4416" t="str">
        <f t="shared" si="81"/>
        <v>1.1.1.2.04.31.00 - Retido nas Fontes - Trabalho</v>
      </c>
      <c r="B4416" s="5" t="s">
        <v>1423</v>
      </c>
      <c r="C4416" s="6">
        <v>87183628662.199997</v>
      </c>
      <c r="D4416" s="6"/>
      <c r="E4416" s="6"/>
      <c r="F4416" s="6">
        <v>12960435415.01</v>
      </c>
      <c r="G4416" s="1">
        <f t="shared" si="82"/>
        <v>74223193247.190002</v>
      </c>
    </row>
    <row r="4417" spans="1:7">
      <c r="A4417" t="str">
        <f t="shared" si="81"/>
        <v>1.1.1.2.04.32.00 - Retido nas Fontes - Capital</v>
      </c>
      <c r="B4417" s="3" t="s">
        <v>1424</v>
      </c>
      <c r="C4417" s="4">
        <v>39815641236.5</v>
      </c>
      <c r="D4417" s="4"/>
      <c r="E4417" s="4"/>
      <c r="F4417" s="4">
        <v>-1395324393.6199999</v>
      </c>
      <c r="G4417" s="1">
        <f t="shared" si="82"/>
        <v>41210965630.120003</v>
      </c>
    </row>
    <row r="4418" spans="1:7">
      <c r="A4418" t="str">
        <f t="shared" si="81"/>
        <v>1.1.1.2.04.33.00 - Retido nas Fontes - Remessa ao Exterior</v>
      </c>
      <c r="B4418" s="5" t="s">
        <v>1425</v>
      </c>
      <c r="C4418" s="6">
        <v>18542071935.41</v>
      </c>
      <c r="D4418" s="6"/>
      <c r="E4418" s="6"/>
      <c r="F4418" s="6">
        <v>-1124363338.8699999</v>
      </c>
      <c r="G4418" s="1">
        <f t="shared" si="82"/>
        <v>19666435274.279999</v>
      </c>
    </row>
    <row r="4419" spans="1:7">
      <c r="A4419" t="str">
        <f t="shared" si="81"/>
        <v>1.1.1.2.04.34.00 - Retido nas Fontes - Outros Rendimentos</v>
      </c>
      <c r="B4419" s="3" t="s">
        <v>1426</v>
      </c>
      <c r="C4419" s="4">
        <v>8856100711.6300011</v>
      </c>
      <c r="D4419" s="4"/>
      <c r="E4419" s="4"/>
      <c r="F4419" s="4">
        <v>-208760065.63999999</v>
      </c>
      <c r="G4419" s="1">
        <f t="shared" si="82"/>
        <v>9064860777.2700005</v>
      </c>
    </row>
    <row r="4420" spans="1:7" ht="38.25">
      <c r="A4420" t="str">
        <f t="shared" si="81"/>
        <v>1.1.1.2.04.35.00 - Receita de Parcelamentos – Imposto sobre a Renda 
 - Retido na Fonte</v>
      </c>
      <c r="B4420" s="5" t="s">
        <v>1427</v>
      </c>
      <c r="C4420" s="6">
        <v>105139292.67</v>
      </c>
      <c r="D4420" s="6"/>
      <c r="E4420" s="6"/>
      <c r="F4420" s="6">
        <v>9773.7900000000009</v>
      </c>
      <c r="G4420" s="1">
        <f t="shared" si="82"/>
        <v>105129518.88</v>
      </c>
    </row>
    <row r="4421" spans="1:7" ht="25.5">
      <c r="A4421" t="str">
        <f t="shared" si="81"/>
        <v>1.1.1.2.05.00.00 - Imposto sobre a Propriedade de Veículos 
 Automotores – IPVA</v>
      </c>
      <c r="B4421" s="3" t="s">
        <v>1428</v>
      </c>
      <c r="C4421" s="4"/>
      <c r="D4421" s="4"/>
      <c r="E4421" s="4"/>
      <c r="F4421" s="4"/>
      <c r="G4421" s="1">
        <f t="shared" si="82"/>
        <v>0</v>
      </c>
    </row>
    <row r="4422" spans="1:7" ht="38.25">
      <c r="A4422" t="str">
        <f t="shared" si="81"/>
        <v>1.1.1.2.07.00.00 - Imposto sobre Transmissão "Causa Mortis" e Doação 
 de Bens e Direitos – ITCD</v>
      </c>
      <c r="B4422" s="5" t="s">
        <v>1429</v>
      </c>
      <c r="C4422" s="6"/>
      <c r="D4422" s="6"/>
      <c r="E4422" s="6"/>
      <c r="F4422" s="6"/>
      <c r="G4422" s="1">
        <f t="shared" si="82"/>
        <v>0</v>
      </c>
    </row>
    <row r="4423" spans="1:7" ht="38.25">
      <c r="A4423" t="str">
        <f t="shared" si="81"/>
        <v>1.1.1.2.08.00.00 - Imposto sobre Transmissão "Inter Vivos" de Bens 
 Imóveis e de Direitos Reais sobre Imóveis – ITBI</v>
      </c>
      <c r="B4423" s="3" t="s">
        <v>1430</v>
      </c>
      <c r="C4423" s="4"/>
      <c r="D4423" s="4"/>
      <c r="E4423" s="4"/>
      <c r="F4423" s="4"/>
      <c r="G4423" s="1">
        <f t="shared" si="82"/>
        <v>0</v>
      </c>
    </row>
    <row r="4424" spans="1:7">
      <c r="A4424" t="str">
        <f t="shared" si="81"/>
        <v>1.1.1.3.00.00.00 - Impostos sobre a Produção e a Circulação</v>
      </c>
      <c r="B4424" s="5" t="s">
        <v>1431</v>
      </c>
      <c r="C4424" s="6">
        <v>79203293124.830002</v>
      </c>
      <c r="D4424" s="6">
        <v>0</v>
      </c>
      <c r="E4424" s="6">
        <v>0</v>
      </c>
      <c r="F4424" s="6">
        <v>552924338.06000006</v>
      </c>
      <c r="G4424" s="1">
        <f t="shared" si="82"/>
        <v>78650368786.770004</v>
      </c>
    </row>
    <row r="4425" spans="1:7">
      <c r="A4425" t="str">
        <f t="shared" si="81"/>
        <v>1.1.1.3.01.00.00 - Imposto sobre Produtos Industrializados - IPI</v>
      </c>
      <c r="B4425" s="3" t="s">
        <v>1432</v>
      </c>
      <c r="C4425" s="4">
        <v>49574730485.709999</v>
      </c>
      <c r="D4425" s="4"/>
      <c r="E4425" s="4"/>
      <c r="F4425" s="4">
        <v>664248224.34000003</v>
      </c>
      <c r="G4425" s="1">
        <f t="shared" si="82"/>
        <v>48910482261.370003</v>
      </c>
    </row>
    <row r="4426" spans="1:7" ht="51">
      <c r="A4426" t="str">
        <f t="shared" si="81"/>
        <v>1.1.1.3.02.00.00 - Imposto sobre Op. Relativas à Circulação de 
 Mercadorias e sobre Prest.de Serv.de Transp. Interest.e Interm. e de 
 Comunicação – ICMS</v>
      </c>
      <c r="B4426" s="5" t="s">
        <v>1433</v>
      </c>
      <c r="C4426" s="6"/>
      <c r="D4426" s="6"/>
      <c r="E4426" s="6"/>
      <c r="F4426" s="6"/>
      <c r="G4426" s="1">
        <f t="shared" si="82"/>
        <v>0</v>
      </c>
    </row>
    <row r="4427" spans="1:7" ht="38.25">
      <c r="A4427" t="str">
        <f t="shared" si="81"/>
        <v>1.1.1.3.03.00.00 - Imposto sobre Operações de Crédito, Câmbio e 
 Seguro, ou Relativas a Títulos ou Valores Mobiliários – IOF</v>
      </c>
      <c r="B4427" s="3" t="s">
        <v>1434</v>
      </c>
      <c r="C4427" s="4">
        <v>29628562639.120003</v>
      </c>
      <c r="D4427" s="4"/>
      <c r="E4427" s="4"/>
      <c r="F4427" s="4">
        <v>-111323886.28</v>
      </c>
      <c r="G4427" s="1">
        <f t="shared" si="82"/>
        <v>29739886525.400002</v>
      </c>
    </row>
    <row r="4428" spans="1:7" ht="38.25">
      <c r="A4428" t="str">
        <f t="shared" si="81"/>
        <v>1.1.1.3.05.00.00 - Imposto sobre Serviços de Qualquer Natureza – 
 ISSQN</v>
      </c>
      <c r="B4428" s="5" t="s">
        <v>1435</v>
      </c>
      <c r="C4428" s="6"/>
      <c r="D4428" s="6"/>
      <c r="E4428" s="6"/>
      <c r="F4428" s="6"/>
      <c r="G4428" s="1">
        <f t="shared" si="82"/>
        <v>0</v>
      </c>
    </row>
    <row r="4429" spans="1:7">
      <c r="A4429" t="str">
        <f t="shared" si="81"/>
        <v>1.1.1.5.00.00.00 - Impostos Extraordinários</v>
      </c>
      <c r="B4429" s="3" t="s">
        <v>1436</v>
      </c>
      <c r="C4429" s="4">
        <v>0</v>
      </c>
      <c r="D4429" s="4"/>
      <c r="E4429" s="4"/>
      <c r="F4429" s="4">
        <v>0</v>
      </c>
      <c r="G4429" s="1">
        <f t="shared" si="82"/>
        <v>0</v>
      </c>
    </row>
    <row r="4430" spans="1:7">
      <c r="A4430" t="str">
        <f t="shared" si="81"/>
        <v>1.1.2.0.00.00.00 - Taxas</v>
      </c>
      <c r="B4430" s="5" t="s">
        <v>1437</v>
      </c>
      <c r="C4430" s="6">
        <v>6858035882.0499992</v>
      </c>
      <c r="D4430" s="6">
        <v>0</v>
      </c>
      <c r="E4430" s="6">
        <v>0</v>
      </c>
      <c r="F4430" s="6">
        <v>18133054.93</v>
      </c>
      <c r="G4430" s="1">
        <f t="shared" si="82"/>
        <v>6839902827.1199989</v>
      </c>
    </row>
    <row r="4431" spans="1:7">
      <c r="A4431" t="str">
        <f t="shared" si="81"/>
        <v>1.1.2.1.00.00.00 - Taxas pelo Exercício do Poder de Polícia</v>
      </c>
      <c r="B4431" s="3" t="s">
        <v>1438</v>
      </c>
      <c r="C4431" s="4">
        <v>5202367923.9899998</v>
      </c>
      <c r="D4431" s="4"/>
      <c r="E4431" s="4"/>
      <c r="F4431" s="4">
        <v>8078349.7999999998</v>
      </c>
      <c r="G4431" s="1">
        <f t="shared" si="82"/>
        <v>5194289574.1899996</v>
      </c>
    </row>
    <row r="4432" spans="1:7">
      <c r="A4432" t="str">
        <f t="shared" si="81"/>
        <v>1.1.2.2.00.00.00 - Taxas pela Prestação de Serviços</v>
      </c>
      <c r="B4432" s="5" t="s">
        <v>1439</v>
      </c>
      <c r="C4432" s="6">
        <v>1655667958.0599999</v>
      </c>
      <c r="D4432" s="6"/>
      <c r="E4432" s="6"/>
      <c r="F4432" s="6">
        <v>10054705.130000001</v>
      </c>
      <c r="G4432" s="1">
        <f t="shared" si="82"/>
        <v>1645613252.9299998</v>
      </c>
    </row>
    <row r="4433" spans="1:7">
      <c r="A4433" t="str">
        <f t="shared" si="81"/>
        <v>1.1.3.0.00.00.00 - Contribuição de Melhoria</v>
      </c>
      <c r="B4433" s="3" t="s">
        <v>1440</v>
      </c>
      <c r="C4433" s="4">
        <v>0</v>
      </c>
      <c r="D4433" s="4"/>
      <c r="E4433" s="4"/>
      <c r="F4433" s="4"/>
      <c r="G4433" s="1">
        <f t="shared" si="82"/>
        <v>0</v>
      </c>
    </row>
    <row r="4434" spans="1:7">
      <c r="A4434" t="str">
        <f t="shared" si="81"/>
        <v>1.2.0.0.00.00.00 - Receitas de Contribuições</v>
      </c>
      <c r="B4434" s="5" t="s">
        <v>1441</v>
      </c>
      <c r="C4434" s="6">
        <v>669364641739.37</v>
      </c>
      <c r="D4434" s="6">
        <v>0</v>
      </c>
      <c r="E4434" s="6">
        <v>0</v>
      </c>
      <c r="F4434" s="6">
        <v>-1625783304.4000001</v>
      </c>
      <c r="G4434" s="1">
        <f t="shared" si="82"/>
        <v>670990425043.77002</v>
      </c>
    </row>
    <row r="4435" spans="1:7">
      <c r="A4435" t="str">
        <f t="shared" si="81"/>
        <v>1.2.1.0.00.00.00 - Contribuições Sociais</v>
      </c>
      <c r="B4435" s="3" t="s">
        <v>1442</v>
      </c>
      <c r="C4435" s="4">
        <v>659115017723.12</v>
      </c>
      <c r="D4435" s="4">
        <v>0</v>
      </c>
      <c r="E4435" s="4">
        <v>0</v>
      </c>
      <c r="F4435" s="4">
        <v>-1556338112.49</v>
      </c>
      <c r="G4435" s="1">
        <f t="shared" si="82"/>
        <v>660671355835.60999</v>
      </c>
    </row>
    <row r="4436" spans="1:7" ht="38.25">
      <c r="A4436" t="str">
        <f t="shared" si="81"/>
        <v>1.2.1.0.29.00.00 - Contribuições para o Regime Próprio de Previdência 
 do Servidor Público</v>
      </c>
      <c r="B4436" s="5" t="s">
        <v>1443</v>
      </c>
      <c r="C4436" s="6">
        <v>10928341672.890001</v>
      </c>
      <c r="D4436" s="6">
        <v>0</v>
      </c>
      <c r="E4436" s="6">
        <v>0</v>
      </c>
      <c r="F4436" s="6">
        <v>13491435.289999999</v>
      </c>
      <c r="G4436" s="1">
        <f t="shared" si="82"/>
        <v>10914850237.6</v>
      </c>
    </row>
    <row r="4437" spans="1:7" ht="25.5">
      <c r="A4437" t="str">
        <f t="shared" si="81"/>
        <v>1.2.1.0.29.01.00 - Contribuição Patronal de Servidor Ativo Civil 
 para o Regime Próprio</v>
      </c>
      <c r="B4437" s="3" t="s">
        <v>1444</v>
      </c>
      <c r="C4437" s="4">
        <v>0</v>
      </c>
      <c r="D4437" s="4"/>
      <c r="E4437" s="4"/>
      <c r="F4437" s="4">
        <v>0</v>
      </c>
      <c r="G4437" s="1">
        <f t="shared" si="82"/>
        <v>0</v>
      </c>
    </row>
    <row r="4438" spans="1:7" ht="25.5">
      <c r="A4438" t="str">
        <f t="shared" si="81"/>
        <v>1.2.1.0.29.02.00 - Contribuição Patronal de Servidor Ativo Militar</v>
      </c>
      <c r="B4438" s="5" t="s">
        <v>1445</v>
      </c>
      <c r="C4438" s="6">
        <v>0</v>
      </c>
      <c r="D4438" s="6"/>
      <c r="E4438" s="6"/>
      <c r="F4438" s="6">
        <v>0</v>
      </c>
      <c r="G4438" s="1">
        <f t="shared" si="82"/>
        <v>0</v>
      </c>
    </row>
    <row r="4439" spans="1:7">
      <c r="A4439" t="str">
        <f t="shared" si="81"/>
        <v>1.2.1.0.29.03.00 - Contribuição Patronal – Inativo Civil</v>
      </c>
      <c r="B4439" s="3" t="s">
        <v>1446</v>
      </c>
      <c r="C4439" s="4">
        <v>0</v>
      </c>
      <c r="D4439" s="4"/>
      <c r="E4439" s="4"/>
      <c r="F4439" s="4">
        <v>0</v>
      </c>
      <c r="G4439" s="1">
        <f t="shared" si="82"/>
        <v>0</v>
      </c>
    </row>
    <row r="4440" spans="1:7">
      <c r="A4440" t="str">
        <f t="shared" si="81"/>
        <v>1.2.1.0.29.04.00 - Contribuição Patronal – Inativo Militar</v>
      </c>
      <c r="B4440" s="5" t="s">
        <v>1447</v>
      </c>
      <c r="C4440" s="6">
        <v>0</v>
      </c>
      <c r="D4440" s="6"/>
      <c r="E4440" s="6"/>
      <c r="F4440" s="6">
        <v>0</v>
      </c>
      <c r="G4440" s="1">
        <f t="shared" si="82"/>
        <v>0</v>
      </c>
    </row>
    <row r="4441" spans="1:7">
      <c r="A4441" t="str">
        <f t="shared" si="81"/>
        <v>1.2.1.0.29.05.00 - Contribuição Patronal – Pensionista Civil</v>
      </c>
      <c r="B4441" s="3" t="s">
        <v>1448</v>
      </c>
      <c r="C4441" s="4">
        <v>0</v>
      </c>
      <c r="D4441" s="4"/>
      <c r="E4441" s="4"/>
      <c r="F4441" s="4">
        <v>0</v>
      </c>
      <c r="G4441" s="1">
        <f t="shared" si="82"/>
        <v>0</v>
      </c>
    </row>
    <row r="4442" spans="1:7">
      <c r="A4442" t="str">
        <f t="shared" si="81"/>
        <v>1.2.1.0.29.06.00 - Contribuição Patronal – Pensionista Militar</v>
      </c>
      <c r="B4442" s="5" t="s">
        <v>1449</v>
      </c>
      <c r="C4442" s="6">
        <v>0</v>
      </c>
      <c r="D4442" s="6"/>
      <c r="E4442" s="6"/>
      <c r="F4442" s="6">
        <v>0</v>
      </c>
      <c r="G4442" s="1">
        <f t="shared" si="82"/>
        <v>0</v>
      </c>
    </row>
    <row r="4443" spans="1:7" ht="25.5">
      <c r="A4443" t="str">
        <f t="shared" si="81"/>
        <v>1.2.1.0.29.07.00 - Contribuição do Servidor Ativo Civil para o 
 Regime Próprio</v>
      </c>
      <c r="B4443" s="3" t="s">
        <v>1450</v>
      </c>
      <c r="C4443" s="4">
        <v>8148244904.04</v>
      </c>
      <c r="D4443" s="4"/>
      <c r="E4443" s="4"/>
      <c r="F4443" s="4">
        <v>2075186.56</v>
      </c>
      <c r="G4443" s="1">
        <f t="shared" si="82"/>
        <v>8146169717.4799995</v>
      </c>
    </row>
    <row r="4444" spans="1:7">
      <c r="A4444" t="str">
        <f t="shared" si="81"/>
        <v>1.2.1.0.29.08.00 - Contribuição de Servidor Ativo Militar</v>
      </c>
      <c r="B4444" s="5" t="s">
        <v>1451</v>
      </c>
      <c r="C4444" s="6">
        <v>0</v>
      </c>
      <c r="D4444" s="6"/>
      <c r="E4444" s="6"/>
      <c r="F4444" s="6">
        <v>0</v>
      </c>
      <c r="G4444" s="1">
        <f t="shared" si="82"/>
        <v>0</v>
      </c>
    </row>
    <row r="4445" spans="1:7" ht="25.5">
      <c r="A4445" t="str">
        <f t="shared" si="81"/>
        <v>1.2.1.0.29.09.00 - Contribuições do Servidor Inativo Civil para o 
 Regime Próprio</v>
      </c>
      <c r="B4445" s="3" t="s">
        <v>1452</v>
      </c>
      <c r="C4445" s="4">
        <v>2059342655.3</v>
      </c>
      <c r="D4445" s="4"/>
      <c r="E4445" s="4"/>
      <c r="F4445" s="4">
        <v>-42131.26</v>
      </c>
      <c r="G4445" s="1">
        <f t="shared" si="82"/>
        <v>2059384786.5599999</v>
      </c>
    </row>
    <row r="4446" spans="1:7">
      <c r="A4446" t="str">
        <f t="shared" si="81"/>
        <v>1.2.1.0.29.10.00 - Contribuições de Servidor Inativo Militar</v>
      </c>
      <c r="B4446" s="5" t="s">
        <v>1453</v>
      </c>
      <c r="C4446" s="6">
        <v>0</v>
      </c>
      <c r="D4446" s="6"/>
      <c r="E4446" s="6"/>
      <c r="F4446" s="6">
        <v>0</v>
      </c>
      <c r="G4446" s="1">
        <f t="shared" si="82"/>
        <v>0</v>
      </c>
    </row>
    <row r="4447" spans="1:7" ht="38.25">
      <c r="A4447" t="str">
        <f t="shared" si="81"/>
        <v>1.2.1.0.29.11.00 - Contribuições de Pensionista Civil para o Regime 
 Próprio</v>
      </c>
      <c r="B4447" s="3" t="s">
        <v>1454</v>
      </c>
      <c r="C4447" s="4">
        <v>580460848.46999991</v>
      </c>
      <c r="D4447" s="4"/>
      <c r="E4447" s="4"/>
      <c r="F4447" s="4">
        <v>17272.3</v>
      </c>
      <c r="G4447" s="1">
        <f t="shared" si="82"/>
        <v>580443576.16999996</v>
      </c>
    </row>
    <row r="4448" spans="1:7">
      <c r="A4448" t="str">
        <f t="shared" si="81"/>
        <v>1.2.1.0.29.12.00 - Contribuições de Pensionista Militar</v>
      </c>
      <c r="B4448" s="5" t="s">
        <v>1455</v>
      </c>
      <c r="C4448" s="6">
        <v>0</v>
      </c>
      <c r="D4448" s="6"/>
      <c r="E4448" s="6"/>
      <c r="F4448" s="6">
        <v>0</v>
      </c>
      <c r="G4448" s="1">
        <f t="shared" si="82"/>
        <v>0</v>
      </c>
    </row>
    <row r="4449" spans="1:7" ht="38.25">
      <c r="A4449" t="str">
        <f t="shared" si="81"/>
        <v>1.2.1.0.29.13.00 - Contribuição Previdenciária para Amortização do 
 Déficit Atuarial</v>
      </c>
      <c r="B4449" s="3" t="s">
        <v>1456</v>
      </c>
      <c r="C4449" s="4">
        <v>0</v>
      </c>
      <c r="D4449" s="4"/>
      <c r="E4449" s="4"/>
      <c r="F4449" s="4">
        <v>0</v>
      </c>
      <c r="G4449" s="1">
        <f t="shared" si="82"/>
        <v>0</v>
      </c>
    </row>
    <row r="4450" spans="1:7" ht="25.5">
      <c r="A4450" t="str">
        <f t="shared" si="81"/>
        <v>1.2.1.0.29.15.00 - Contribuição Previdenciária em Regime de 
 Parcelamento de Débitos</v>
      </c>
      <c r="B4450" s="5" t="s">
        <v>1457</v>
      </c>
      <c r="C4450" s="6">
        <v>0</v>
      </c>
      <c r="D4450" s="6"/>
      <c r="E4450" s="6"/>
      <c r="F4450" s="6">
        <v>0</v>
      </c>
      <c r="G4450" s="1">
        <f t="shared" si="82"/>
        <v>0</v>
      </c>
    </row>
    <row r="4451" spans="1:7" ht="38.25">
      <c r="A4451" t="str">
        <f t="shared" si="81"/>
        <v>1.2.1.0.29.16.00 - Receita de Recolhimento da Contribuição Patronal, 
 oriunda do Pagamento de Sentenças Judiciais</v>
      </c>
      <c r="B4451" s="3" t="s">
        <v>1458</v>
      </c>
      <c r="C4451" s="4">
        <v>0</v>
      </c>
      <c r="D4451" s="4"/>
      <c r="E4451" s="4"/>
      <c r="F4451" s="4">
        <v>0</v>
      </c>
      <c r="G4451" s="1">
        <f t="shared" si="82"/>
        <v>0</v>
      </c>
    </row>
    <row r="4452" spans="1:7" ht="38.25">
      <c r="A4452" t="str">
        <f t="shared" si="81"/>
        <v>1.2.1.0.29.17.00 - Receita de Recolhimento da Contribuição do 
 Servidor Ativo Civil, oriunda do Pagamento de Sentenças Judiciais</v>
      </c>
      <c r="B4452" s="5" t="s">
        <v>1459</v>
      </c>
      <c r="C4452" s="6">
        <v>82254794.439999998</v>
      </c>
      <c r="D4452" s="6"/>
      <c r="E4452" s="6"/>
      <c r="F4452" s="6">
        <v>5489794.8600000003</v>
      </c>
      <c r="G4452" s="1">
        <f t="shared" si="82"/>
        <v>76764999.579999998</v>
      </c>
    </row>
    <row r="4453" spans="1:7" ht="38.25">
      <c r="A4453" t="str">
        <f t="shared" si="81"/>
        <v>1.2.1.0.29.18.00 - Receita de Recolhimento da Contribuição do 
 Servidor Inativo Civil, oriunda do Pagamento de Sentenças Judiciais</v>
      </c>
      <c r="B4453" s="3" t="s">
        <v>1460</v>
      </c>
      <c r="C4453" s="4">
        <v>45015296.620000005</v>
      </c>
      <c r="D4453" s="4"/>
      <c r="E4453" s="4"/>
      <c r="F4453" s="4">
        <v>5733133.6299999999</v>
      </c>
      <c r="G4453" s="1">
        <f t="shared" si="82"/>
        <v>39282162.990000002</v>
      </c>
    </row>
    <row r="4454" spans="1:7" ht="38.25">
      <c r="A4454" t="str">
        <f t="shared" si="81"/>
        <v>1.2.1.0.29.19.00 - Receita de Recolhimento de Pensionista Civil, 
 oriunda do Pagamento de Sentenças Judiciais</v>
      </c>
      <c r="B4454" s="5" t="s">
        <v>1461</v>
      </c>
      <c r="C4454" s="6">
        <v>13023174.02</v>
      </c>
      <c r="D4454" s="6"/>
      <c r="E4454" s="6"/>
      <c r="F4454" s="6">
        <v>218179.20000000001</v>
      </c>
      <c r="G4454" s="1">
        <f t="shared" si="82"/>
        <v>12804994.82</v>
      </c>
    </row>
    <row r="4455" spans="1:7">
      <c r="A4455" t="str">
        <f t="shared" si="81"/>
        <v>1.2.1.0.99.00.00 - Outras Contribuições Sociais</v>
      </c>
      <c r="B4455" s="3" t="s">
        <v>1462</v>
      </c>
      <c r="C4455" s="4">
        <v>648186676050.22998</v>
      </c>
      <c r="D4455" s="4"/>
      <c r="E4455" s="4"/>
      <c r="F4455" s="4">
        <v>-1569829547.78</v>
      </c>
      <c r="G4455" s="1">
        <f t="shared" si="82"/>
        <v>649756505598.01001</v>
      </c>
    </row>
    <row r="4456" spans="1:7" ht="25.5">
      <c r="A4456" t="str">
        <f t="shared" si="81"/>
        <v>1.2.2.0.00.00.00 - Contribuições de Intervenção no Domínio Econômico</v>
      </c>
      <c r="B4456" s="5" t="s">
        <v>1463</v>
      </c>
      <c r="C4456" s="6">
        <v>10249624016.25</v>
      </c>
      <c r="D4456" s="6"/>
      <c r="E4456" s="6"/>
      <c r="F4456" s="6">
        <v>-69445191.909999996</v>
      </c>
      <c r="G4456" s="1">
        <f t="shared" si="82"/>
        <v>10319069208.16</v>
      </c>
    </row>
    <row r="4457" spans="1:7" ht="38.25">
      <c r="A4457" t="str">
        <f t="shared" si="81"/>
        <v>1.2.3.0.00.00.00 - Contribuição para Custeio do Serviço de Iluminação 
 Pública</v>
      </c>
      <c r="B4457" s="3" t="s">
        <v>1464</v>
      </c>
      <c r="C4457" s="4"/>
      <c r="D4457" s="4"/>
      <c r="E4457" s="4"/>
      <c r="F4457" s="4"/>
      <c r="G4457" s="1">
        <f t="shared" si="82"/>
        <v>0</v>
      </c>
    </row>
    <row r="4458" spans="1:7">
      <c r="A4458" t="str">
        <f t="shared" si="81"/>
        <v>1.3.0.0.00.00.00 - Receita Patrimonial</v>
      </c>
      <c r="B4458" s="5" t="s">
        <v>1465</v>
      </c>
      <c r="C4458" s="6">
        <v>84629764095.830017</v>
      </c>
      <c r="D4458" s="6">
        <v>0</v>
      </c>
      <c r="E4458" s="6">
        <v>0</v>
      </c>
      <c r="F4458" s="6">
        <v>2234994671.8299999</v>
      </c>
      <c r="G4458" s="1">
        <f t="shared" si="82"/>
        <v>82394769424.000015</v>
      </c>
    </row>
    <row r="4459" spans="1:7">
      <c r="A4459" t="str">
        <f t="shared" si="81"/>
        <v>1.3.1.0.00.00.00 - Receitas Imobiliárias</v>
      </c>
      <c r="B4459" s="3" t="s">
        <v>1466</v>
      </c>
      <c r="C4459" s="4">
        <v>1430314003.9100001</v>
      </c>
      <c r="D4459" s="4">
        <v>0</v>
      </c>
      <c r="E4459" s="4">
        <v>0</v>
      </c>
      <c r="F4459" s="4">
        <v>8374777.7300000004</v>
      </c>
      <c r="G4459" s="1">
        <f t="shared" si="82"/>
        <v>1421939226.1800001</v>
      </c>
    </row>
    <row r="4460" spans="1:7">
      <c r="A4460" t="str">
        <f t="shared" si="81"/>
        <v>1.3.1.1.00.00.00 - Aluguéis</v>
      </c>
      <c r="B4460" s="5" t="s">
        <v>1467</v>
      </c>
      <c r="C4460" s="6">
        <v>138091048.53999999</v>
      </c>
      <c r="D4460" s="6"/>
      <c r="E4460" s="6"/>
      <c r="F4460" s="6">
        <v>702776.19</v>
      </c>
      <c r="G4460" s="1">
        <f t="shared" si="82"/>
        <v>137388272.34999999</v>
      </c>
    </row>
    <row r="4461" spans="1:7">
      <c r="A4461" t="str">
        <f t="shared" si="81"/>
        <v>1.3.1.2.00.00.00 - Arrendamentos</v>
      </c>
      <c r="B4461" s="3" t="s">
        <v>1468</v>
      </c>
      <c r="C4461" s="4">
        <v>367949363.10000002</v>
      </c>
      <c r="D4461" s="4"/>
      <c r="E4461" s="4"/>
      <c r="F4461" s="4">
        <v>1788910.62</v>
      </c>
      <c r="G4461" s="1">
        <f t="shared" si="82"/>
        <v>366160452.48000002</v>
      </c>
    </row>
    <row r="4462" spans="1:7">
      <c r="A4462" t="str">
        <f t="shared" si="81"/>
        <v>1.3.1.3.00.00.00 - Foros</v>
      </c>
      <c r="B4462" s="5" t="s">
        <v>1469</v>
      </c>
      <c r="C4462" s="6">
        <v>113678307.45</v>
      </c>
      <c r="D4462" s="6"/>
      <c r="E4462" s="6"/>
      <c r="F4462" s="6">
        <v>258</v>
      </c>
      <c r="G4462" s="1">
        <f t="shared" si="82"/>
        <v>113678049.45</v>
      </c>
    </row>
    <row r="4463" spans="1:7">
      <c r="A4463" t="str">
        <f t="shared" ref="A4463:A4526" si="83">TRIM(B4463)</f>
        <v>1.3.1.4.00.00.00 - Laudêmios</v>
      </c>
      <c r="B4463" s="3" t="s">
        <v>1470</v>
      </c>
      <c r="C4463" s="4">
        <v>403455191.14999998</v>
      </c>
      <c r="D4463" s="4"/>
      <c r="E4463" s="4"/>
      <c r="F4463" s="4">
        <v>158879.88</v>
      </c>
      <c r="G4463" s="1">
        <f t="shared" si="82"/>
        <v>403296311.26999998</v>
      </c>
    </row>
    <row r="4464" spans="1:7">
      <c r="A4464" t="str">
        <f t="shared" si="83"/>
        <v>1.3.1.5.00.00.00 - Taxa de Ocupação de Imóveis</v>
      </c>
      <c r="B4464" s="5" t="s">
        <v>1471</v>
      </c>
      <c r="C4464" s="6">
        <v>407135142.99000001</v>
      </c>
      <c r="D4464" s="6"/>
      <c r="E4464" s="6"/>
      <c r="F4464" s="6">
        <v>5719002.3600000003</v>
      </c>
      <c r="G4464" s="1">
        <f t="shared" si="82"/>
        <v>401416140.63</v>
      </c>
    </row>
    <row r="4465" spans="1:7">
      <c r="A4465" t="str">
        <f t="shared" si="83"/>
        <v>1.3.1.9.00.00.00 - Outras Receitas Imobiliárias</v>
      </c>
      <c r="B4465" s="3" t="s">
        <v>1472</v>
      </c>
      <c r="C4465" s="4">
        <v>4950.68</v>
      </c>
      <c r="D4465" s="4"/>
      <c r="E4465" s="4"/>
      <c r="F4465" s="4">
        <v>4950.68</v>
      </c>
      <c r="G4465" s="1">
        <f t="shared" ref="G4465:G4528" si="84">C4465-(D4465+E4465+F4465)</f>
        <v>0</v>
      </c>
    </row>
    <row r="4466" spans="1:7">
      <c r="A4466" t="str">
        <f t="shared" si="83"/>
        <v>1.3.2.0.00.00.00 - Receitas de Valores Mobiliários</v>
      </c>
      <c r="B4466" s="5" t="s">
        <v>1473</v>
      </c>
      <c r="C4466" s="6">
        <v>35364206070.420006</v>
      </c>
      <c r="D4466" s="6">
        <v>0</v>
      </c>
      <c r="E4466" s="6">
        <v>0</v>
      </c>
      <c r="F4466" s="6">
        <v>2222720000.4699998</v>
      </c>
      <c r="G4466" s="1">
        <f t="shared" si="84"/>
        <v>33141486069.950005</v>
      </c>
    </row>
    <row r="4467" spans="1:7">
      <c r="A4467" t="str">
        <f t="shared" si="83"/>
        <v>1.3.2.1.00.00.00 - Juros de Títulos de Renda</v>
      </c>
      <c r="B4467" s="3" t="s">
        <v>1474</v>
      </c>
      <c r="C4467" s="4">
        <v>620226392.50999999</v>
      </c>
      <c r="D4467" s="4"/>
      <c r="E4467" s="4"/>
      <c r="F4467" s="4">
        <v>1405628.02</v>
      </c>
      <c r="G4467" s="1">
        <f t="shared" si="84"/>
        <v>618820764.49000001</v>
      </c>
    </row>
    <row r="4468" spans="1:7">
      <c r="A4468" t="str">
        <f t="shared" si="83"/>
        <v>1.3.2.2.00.00.00 - Dividendos</v>
      </c>
      <c r="B4468" s="5" t="s">
        <v>1475</v>
      </c>
      <c r="C4468" s="6">
        <v>19521442837.970001</v>
      </c>
      <c r="D4468" s="6"/>
      <c r="E4468" s="6"/>
      <c r="F4468" s="6">
        <v>581718711.67999995</v>
      </c>
      <c r="G4468" s="1">
        <f t="shared" si="84"/>
        <v>18939724126.290001</v>
      </c>
    </row>
    <row r="4469" spans="1:7">
      <c r="A4469" t="str">
        <f t="shared" si="83"/>
        <v>1.3.2.3.00.00.00 - Participações</v>
      </c>
      <c r="B4469" s="3" t="s">
        <v>1476</v>
      </c>
      <c r="C4469" s="4">
        <v>0</v>
      </c>
      <c r="D4469" s="4"/>
      <c r="E4469" s="4"/>
      <c r="F4469" s="4">
        <v>0</v>
      </c>
      <c r="G4469" s="1">
        <f t="shared" si="84"/>
        <v>0</v>
      </c>
    </row>
    <row r="4470" spans="1:7">
      <c r="A4470" t="str">
        <f t="shared" si="83"/>
        <v>1.3.2.5.00.00.00 - Remuneração de Depósitos Bancários</v>
      </c>
      <c r="B4470" s="5" t="s">
        <v>1477</v>
      </c>
      <c r="C4470" s="6">
        <v>13530925316.470001</v>
      </c>
      <c r="D4470" s="6"/>
      <c r="E4470" s="6"/>
      <c r="F4470" s="6">
        <v>1639595660.77</v>
      </c>
      <c r="G4470" s="1">
        <f t="shared" si="84"/>
        <v>11891329655.700001</v>
      </c>
    </row>
    <row r="4471" spans="1:7">
      <c r="A4471" t="str">
        <f t="shared" si="83"/>
        <v>1.3.2.6.00.00.00 - Remuneração de Depósitos Especiais</v>
      </c>
      <c r="B4471" s="3" t="s">
        <v>1478</v>
      </c>
      <c r="C4471" s="4">
        <v>1508818729.3900001</v>
      </c>
      <c r="D4471" s="4"/>
      <c r="E4471" s="4"/>
      <c r="F4471" s="4">
        <v>0</v>
      </c>
      <c r="G4471" s="1">
        <f t="shared" si="84"/>
        <v>1508818729.3900001</v>
      </c>
    </row>
    <row r="4472" spans="1:7" ht="25.5">
      <c r="A4472" t="str">
        <f t="shared" si="83"/>
        <v>1.3.2.7.00.00.00 - Remuneração de Saldos de Recursos Não 
 Desembolsados</v>
      </c>
      <c r="B4472" s="5" t="s">
        <v>1479</v>
      </c>
      <c r="C4472" s="6">
        <v>182792794.08000001</v>
      </c>
      <c r="D4472" s="6"/>
      <c r="E4472" s="6"/>
      <c r="F4472" s="6">
        <v>0</v>
      </c>
      <c r="G4472" s="1">
        <f t="shared" si="84"/>
        <v>182792794.08000001</v>
      </c>
    </row>
    <row r="4473" spans="1:7" ht="38.25">
      <c r="A4473" t="str">
        <f t="shared" si="83"/>
        <v>1.3.2.8.00.00.00 - Remuneração dos Investimentos do Regime Próprio de 
 Previdência do Servidor</v>
      </c>
      <c r="B4473" s="3" t="s">
        <v>1480</v>
      </c>
      <c r="C4473" s="4">
        <v>0</v>
      </c>
      <c r="D4473" s="4"/>
      <c r="E4473" s="4"/>
      <c r="F4473" s="4">
        <v>0</v>
      </c>
      <c r="G4473" s="1">
        <f t="shared" si="84"/>
        <v>0</v>
      </c>
    </row>
    <row r="4474" spans="1:7">
      <c r="A4474" t="str">
        <f t="shared" si="83"/>
        <v>1.3.2.9.00.00.00 - Outras Receitas de Valores Mobiliários</v>
      </c>
      <c r="B4474" s="5" t="s">
        <v>1481</v>
      </c>
      <c r="C4474" s="6">
        <v>0</v>
      </c>
      <c r="D4474" s="6"/>
      <c r="E4474" s="6"/>
      <c r="F4474" s="6">
        <v>0</v>
      </c>
      <c r="G4474" s="1">
        <f t="shared" si="84"/>
        <v>0</v>
      </c>
    </row>
    <row r="4475" spans="1:7">
      <c r="A4475" t="str">
        <f t="shared" si="83"/>
        <v>1.3.3.0.00.00.00 - Receitas de Concessões e Permissões</v>
      </c>
      <c r="B4475" s="3" t="s">
        <v>1482</v>
      </c>
      <c r="C4475" s="4">
        <v>8060074703.1300001</v>
      </c>
      <c r="D4475" s="4"/>
      <c r="E4475" s="4"/>
      <c r="F4475" s="4">
        <v>653046.71</v>
      </c>
      <c r="G4475" s="1">
        <f t="shared" si="84"/>
        <v>8059421656.4200001</v>
      </c>
    </row>
    <row r="4476" spans="1:7">
      <c r="A4476" t="str">
        <f t="shared" si="83"/>
        <v>1.3.4.0.00.00.00 - Compensações Financeiras</v>
      </c>
      <c r="B4476" s="5" t="s">
        <v>1483</v>
      </c>
      <c r="C4476" s="6">
        <v>39276749120.559998</v>
      </c>
      <c r="D4476" s="6"/>
      <c r="E4476" s="6"/>
      <c r="F4476" s="6">
        <v>1481178.01</v>
      </c>
      <c r="G4476" s="1">
        <f t="shared" si="84"/>
        <v>39275267942.549995</v>
      </c>
    </row>
    <row r="4477" spans="1:7" ht="38.25">
      <c r="A4477" t="str">
        <f t="shared" si="83"/>
        <v>1.3.5.0.00.00.00 - Receita Decorrente do Direito de Exploração de Bens 
 Públicos em Áreas de Domínio Público</v>
      </c>
      <c r="B4477" s="3" t="s">
        <v>1484</v>
      </c>
      <c r="C4477" s="4">
        <v>0</v>
      </c>
      <c r="D4477" s="4"/>
      <c r="E4477" s="4"/>
      <c r="F4477" s="4"/>
      <c r="G4477" s="1">
        <f t="shared" si="84"/>
        <v>0</v>
      </c>
    </row>
    <row r="4478" spans="1:7">
      <c r="A4478" t="str">
        <f t="shared" si="83"/>
        <v>1.3.6.0.00.00.00 - Receita da Cessão de Direitos</v>
      </c>
      <c r="B4478" s="5" t="s">
        <v>1485</v>
      </c>
      <c r="C4478" s="6">
        <v>482892154.49000001</v>
      </c>
      <c r="D4478" s="6"/>
      <c r="E4478" s="6"/>
      <c r="F4478" s="6">
        <v>71891.929999999993</v>
      </c>
      <c r="G4478" s="1">
        <f t="shared" si="84"/>
        <v>482820262.56</v>
      </c>
    </row>
    <row r="4479" spans="1:7">
      <c r="A4479" t="str">
        <f t="shared" si="83"/>
        <v>1.3.9.0.00.00.00 - Outras Receitas Patrimoniais</v>
      </c>
      <c r="B4479" s="3" t="s">
        <v>1486</v>
      </c>
      <c r="C4479" s="4">
        <v>15528043.32</v>
      </c>
      <c r="D4479" s="4"/>
      <c r="E4479" s="4"/>
      <c r="F4479" s="4">
        <v>1693776.98</v>
      </c>
      <c r="G4479" s="1">
        <f t="shared" si="84"/>
        <v>13834266.34</v>
      </c>
    </row>
    <row r="4480" spans="1:7">
      <c r="A4480" t="str">
        <f t="shared" si="83"/>
        <v>1.4.0.0.00.00.00 - Receita Agropecuária</v>
      </c>
      <c r="B4480" s="5" t="s">
        <v>1487</v>
      </c>
      <c r="C4480" s="6">
        <v>27909120.029999997</v>
      </c>
      <c r="D4480" s="6">
        <v>0</v>
      </c>
      <c r="E4480" s="6">
        <v>0</v>
      </c>
      <c r="F4480" s="6">
        <v>1000707.6799999999</v>
      </c>
      <c r="G4480" s="1">
        <f t="shared" si="84"/>
        <v>26908412.349999998</v>
      </c>
    </row>
    <row r="4481" spans="1:7">
      <c r="A4481" t="str">
        <f t="shared" si="83"/>
        <v>1.4.1.0.00.00.00 - Receita da Produção Vegetal</v>
      </c>
      <c r="B4481" s="3" t="s">
        <v>1488</v>
      </c>
      <c r="C4481" s="4">
        <v>15106715.300000001</v>
      </c>
      <c r="D4481" s="4"/>
      <c r="E4481" s="4"/>
      <c r="F4481" s="4">
        <v>966149.98</v>
      </c>
      <c r="G4481" s="1">
        <f t="shared" si="84"/>
        <v>14140565.32</v>
      </c>
    </row>
    <row r="4482" spans="1:7">
      <c r="A4482" t="str">
        <f t="shared" si="83"/>
        <v>1.4.2.0.00.00.00 - Receita da Produção Animal e Derivados</v>
      </c>
      <c r="B4482" s="5" t="s">
        <v>1489</v>
      </c>
      <c r="C4482" s="6">
        <v>12796608.729999999</v>
      </c>
      <c r="D4482" s="6"/>
      <c r="E4482" s="6"/>
      <c r="F4482" s="6">
        <v>28761.7</v>
      </c>
      <c r="G4482" s="1">
        <f t="shared" si="84"/>
        <v>12767847.029999999</v>
      </c>
    </row>
    <row r="4483" spans="1:7">
      <c r="A4483" t="str">
        <f t="shared" si="83"/>
        <v>1.4.9.0.00.00.00 - Outras Receitas Agropecuárias</v>
      </c>
      <c r="B4483" s="3" t="s">
        <v>1490</v>
      </c>
      <c r="C4483" s="4">
        <v>5796</v>
      </c>
      <c r="D4483" s="4"/>
      <c r="E4483" s="4"/>
      <c r="F4483" s="4">
        <v>5796</v>
      </c>
      <c r="G4483" s="1">
        <f t="shared" si="84"/>
        <v>0</v>
      </c>
    </row>
    <row r="4484" spans="1:7">
      <c r="A4484" t="str">
        <f t="shared" si="83"/>
        <v>1.5.0.0.00.00.00 - Receita Industrial</v>
      </c>
      <c r="B4484" s="5" t="s">
        <v>1491</v>
      </c>
      <c r="C4484" s="6">
        <v>586652532.15999997</v>
      </c>
      <c r="D4484" s="6">
        <v>0</v>
      </c>
      <c r="E4484" s="6">
        <v>0</v>
      </c>
      <c r="F4484" s="6">
        <v>4601292.83</v>
      </c>
      <c r="G4484" s="1">
        <f t="shared" si="84"/>
        <v>582051239.32999992</v>
      </c>
    </row>
    <row r="4485" spans="1:7">
      <c r="A4485" t="str">
        <f t="shared" si="83"/>
        <v>1.5.1.0.00.00.00 - Receita da Indústria Extrativa Mineral</v>
      </c>
      <c r="B4485" s="3" t="s">
        <v>1492</v>
      </c>
      <c r="C4485" s="4">
        <v>0</v>
      </c>
      <c r="D4485" s="4"/>
      <c r="E4485" s="4"/>
      <c r="F4485" s="4">
        <v>0</v>
      </c>
      <c r="G4485" s="1">
        <f t="shared" si="84"/>
        <v>0</v>
      </c>
    </row>
    <row r="4486" spans="1:7">
      <c r="A4486" t="str">
        <f t="shared" si="83"/>
        <v>1.5.2.0.00.00.00 - Receita da Indústria de Transformação</v>
      </c>
      <c r="B4486" s="5" t="s">
        <v>1493</v>
      </c>
      <c r="C4486" s="6">
        <v>586652532.15999997</v>
      </c>
      <c r="D4486" s="6"/>
      <c r="E4486" s="6"/>
      <c r="F4486" s="6">
        <v>4601292.83</v>
      </c>
      <c r="G4486" s="1">
        <f t="shared" si="84"/>
        <v>582051239.32999992</v>
      </c>
    </row>
    <row r="4487" spans="1:7">
      <c r="A4487" t="str">
        <f t="shared" si="83"/>
        <v>1.5.3.0.00.00.00 - Receita da Indústria de Construção</v>
      </c>
      <c r="B4487" s="3" t="s">
        <v>1494</v>
      </c>
      <c r="C4487" s="4">
        <v>0</v>
      </c>
      <c r="D4487" s="4"/>
      <c r="E4487" s="4"/>
      <c r="F4487" s="4">
        <v>0</v>
      </c>
      <c r="G4487" s="1">
        <f t="shared" si="84"/>
        <v>0</v>
      </c>
    </row>
    <row r="4488" spans="1:7">
      <c r="A4488" t="str">
        <f t="shared" si="83"/>
        <v>1.5.9.0.00.00.00 - Outras Receitas Industriais</v>
      </c>
      <c r="B4488" s="5" t="s">
        <v>1495</v>
      </c>
      <c r="C4488" s="6">
        <v>0</v>
      </c>
      <c r="D4488" s="6"/>
      <c r="E4488" s="6"/>
      <c r="F4488" s="6">
        <v>0</v>
      </c>
      <c r="G4488" s="1">
        <f t="shared" si="84"/>
        <v>0</v>
      </c>
    </row>
    <row r="4489" spans="1:7">
      <c r="A4489" t="str">
        <f t="shared" si="83"/>
        <v>1.6.0.0.00.00.00 - Receita de Serviços</v>
      </c>
      <c r="B4489" s="3" t="s">
        <v>1496</v>
      </c>
      <c r="C4489" s="4">
        <v>41780270461.580002</v>
      </c>
      <c r="D4489" s="4">
        <v>0</v>
      </c>
      <c r="E4489" s="4">
        <v>0</v>
      </c>
      <c r="F4489" s="4">
        <v>159610420.91000003</v>
      </c>
      <c r="G4489" s="1">
        <f t="shared" si="84"/>
        <v>41620660040.669998</v>
      </c>
    </row>
    <row r="4490" spans="1:7">
      <c r="A4490" t="str">
        <f t="shared" si="83"/>
        <v>1.6.0.0.02.00.00 - Serviços Financeiros</v>
      </c>
      <c r="B4490" s="5" t="s">
        <v>1497</v>
      </c>
      <c r="C4490" s="6">
        <v>33903394076.560001</v>
      </c>
      <c r="D4490" s="6"/>
      <c r="E4490" s="6"/>
      <c r="F4490" s="6">
        <v>21063249.93</v>
      </c>
      <c r="G4490" s="1">
        <f t="shared" si="84"/>
        <v>33882330826.630001</v>
      </c>
    </row>
    <row r="4491" spans="1:7">
      <c r="A4491" t="str">
        <f t="shared" si="83"/>
        <v>1.6.0.0.03.00.00 - Serviços de Transporte</v>
      </c>
      <c r="B4491" s="3" t="s">
        <v>1498</v>
      </c>
      <c r="C4491" s="4">
        <v>269239231.74000001</v>
      </c>
      <c r="D4491" s="4"/>
      <c r="E4491" s="4"/>
      <c r="F4491" s="4">
        <v>5042225.58</v>
      </c>
      <c r="G4491" s="1">
        <f t="shared" si="84"/>
        <v>264197006.16</v>
      </c>
    </row>
    <row r="4492" spans="1:7">
      <c r="A4492" t="str">
        <f t="shared" si="83"/>
        <v>1.6.0.0.05.00.00 - Serviços de Saúde</v>
      </c>
      <c r="B4492" s="5" t="s">
        <v>1499</v>
      </c>
      <c r="C4492" s="6">
        <v>262502384.11000001</v>
      </c>
      <c r="D4492" s="6"/>
      <c r="E4492" s="6"/>
      <c r="F4492" s="6">
        <v>19790588.489999998</v>
      </c>
      <c r="G4492" s="1">
        <f t="shared" si="84"/>
        <v>242711795.62</v>
      </c>
    </row>
    <row r="4493" spans="1:7">
      <c r="A4493" t="str">
        <f t="shared" si="83"/>
        <v>1.6.0.0.08.00.00 - Serviços de Processamento de Dados</v>
      </c>
      <c r="B4493" s="3" t="s">
        <v>1500</v>
      </c>
      <c r="C4493" s="4">
        <v>49856939.339999996</v>
      </c>
      <c r="D4493" s="4"/>
      <c r="E4493" s="4"/>
      <c r="F4493" s="4">
        <v>10163.549999999999</v>
      </c>
      <c r="G4493" s="1">
        <f t="shared" si="84"/>
        <v>49846775.789999999</v>
      </c>
    </row>
    <row r="4494" spans="1:7">
      <c r="A4494" t="str">
        <f t="shared" si="83"/>
        <v>1.6.0.0.13.00.00 - Serviços Administrativos</v>
      </c>
      <c r="B4494" s="5" t="s">
        <v>1501</v>
      </c>
      <c r="C4494" s="6">
        <v>1462526796.8499999</v>
      </c>
      <c r="D4494" s="6"/>
      <c r="E4494" s="6"/>
      <c r="F4494" s="6">
        <v>13798944.98</v>
      </c>
      <c r="G4494" s="1">
        <f t="shared" si="84"/>
        <v>1448727851.8699999</v>
      </c>
    </row>
    <row r="4495" spans="1:7">
      <c r="A4495" t="str">
        <f t="shared" si="83"/>
        <v>1.6.0.0.16.00.00 - Serviços Educacionais</v>
      </c>
      <c r="B4495" s="3" t="s">
        <v>1502</v>
      </c>
      <c r="C4495" s="4">
        <v>207170233.53999999</v>
      </c>
      <c r="D4495" s="4"/>
      <c r="E4495" s="4"/>
      <c r="F4495" s="4">
        <v>10738029.939999999</v>
      </c>
      <c r="G4495" s="1">
        <f t="shared" si="84"/>
        <v>196432203.59999999</v>
      </c>
    </row>
    <row r="4496" spans="1:7">
      <c r="A4496" t="str">
        <f t="shared" si="83"/>
        <v>1.6.0.0.26.00.00 - Serviços de Fornecimento de Água</v>
      </c>
      <c r="B4496" s="5" t="s">
        <v>1503</v>
      </c>
      <c r="C4496" s="6">
        <v>3343908.54</v>
      </c>
      <c r="D4496" s="6"/>
      <c r="E4496" s="6"/>
      <c r="F4496" s="6">
        <v>10044.9</v>
      </c>
      <c r="G4496" s="1">
        <f t="shared" si="84"/>
        <v>3333863.64</v>
      </c>
    </row>
    <row r="4497" spans="1:7">
      <c r="A4497" t="str">
        <f t="shared" si="83"/>
        <v>1.6.0.0.99.00.00 - Demais Receitas de Serviços</v>
      </c>
      <c r="B4497" s="3" t="s">
        <v>1504</v>
      </c>
      <c r="C4497" s="4">
        <v>5622236890.8999996</v>
      </c>
      <c r="D4497" s="4"/>
      <c r="E4497" s="4"/>
      <c r="F4497" s="4">
        <v>89157173.540000007</v>
      </c>
      <c r="G4497" s="1">
        <f t="shared" si="84"/>
        <v>5533079717.3599997</v>
      </c>
    </row>
    <row r="4498" spans="1:7">
      <c r="A4498" t="str">
        <f t="shared" si="83"/>
        <v>1.7.0.0.00.00.00 - Transferências Correntes</v>
      </c>
      <c r="B4498" s="5" t="s">
        <v>1505</v>
      </c>
      <c r="C4498" s="6">
        <v>788575413.16999996</v>
      </c>
      <c r="D4498" s="6">
        <v>0</v>
      </c>
      <c r="E4498" s="6">
        <v>0</v>
      </c>
      <c r="F4498" s="6">
        <v>14279800.26</v>
      </c>
      <c r="G4498" s="1">
        <f t="shared" si="84"/>
        <v>774295612.90999997</v>
      </c>
    </row>
    <row r="4499" spans="1:7">
      <c r="A4499" t="str">
        <f t="shared" si="83"/>
        <v>1.7.2.0.00.00.00 - Transferências Intergovernamentais</v>
      </c>
      <c r="B4499" s="3" t="s">
        <v>1506</v>
      </c>
      <c r="C4499" s="4">
        <v>45837</v>
      </c>
      <c r="D4499" s="4">
        <v>0</v>
      </c>
      <c r="E4499" s="4">
        <v>0</v>
      </c>
      <c r="F4499" s="4">
        <v>0</v>
      </c>
      <c r="G4499" s="1">
        <f t="shared" si="84"/>
        <v>45837</v>
      </c>
    </row>
    <row r="4500" spans="1:7">
      <c r="A4500" t="str">
        <f t="shared" si="83"/>
        <v>1.7.2.1.00.00.00 - Transferências da União</v>
      </c>
      <c r="B4500" s="5" t="s">
        <v>1507</v>
      </c>
      <c r="C4500" s="6">
        <v>0</v>
      </c>
      <c r="D4500" s="6">
        <v>0</v>
      </c>
      <c r="E4500" s="6">
        <v>0</v>
      </c>
      <c r="F4500" s="6">
        <v>0</v>
      </c>
      <c r="G4500" s="1">
        <f t="shared" si="84"/>
        <v>0</v>
      </c>
    </row>
    <row r="4501" spans="1:7">
      <c r="A4501" t="str">
        <f t="shared" si="83"/>
        <v>1.7.2.1.01.00.00 - Participação na Receita da União</v>
      </c>
      <c r="B4501" s="3" t="s">
        <v>1508</v>
      </c>
      <c r="C4501" s="4">
        <v>0</v>
      </c>
      <c r="D4501" s="4">
        <v>0</v>
      </c>
      <c r="E4501" s="4">
        <v>0</v>
      </c>
      <c r="F4501" s="4">
        <v>0</v>
      </c>
      <c r="G4501" s="1">
        <f t="shared" si="84"/>
        <v>0</v>
      </c>
    </row>
    <row r="4502" spans="1:7" ht="38.25">
      <c r="A4502" t="str">
        <f t="shared" si="83"/>
        <v>1.7.2.1.01.01.00 - Cota-Parte do Fundo de Participação dos Estados 
 e do Distrito Federal</v>
      </c>
      <c r="B4502" s="5" t="s">
        <v>1509</v>
      </c>
      <c r="C4502" s="6"/>
      <c r="D4502" s="6"/>
      <c r="E4502" s="6"/>
      <c r="F4502" s="6"/>
      <c r="G4502" s="1">
        <f t="shared" si="84"/>
        <v>0</v>
      </c>
    </row>
    <row r="4503" spans="1:7" ht="25.5">
      <c r="A4503" t="str">
        <f t="shared" si="83"/>
        <v>1.7.2.1.01.02.00 - Cota-Parte do Fundo de Participação dos 
 Municípios – FPM</v>
      </c>
      <c r="B4503" s="3" t="s">
        <v>1510</v>
      </c>
      <c r="C4503" s="4"/>
      <c r="D4503" s="4"/>
      <c r="E4503" s="4"/>
      <c r="F4503" s="4"/>
      <c r="G4503" s="1">
        <f t="shared" si="84"/>
        <v>0</v>
      </c>
    </row>
    <row r="4504" spans="1:7" ht="38.25">
      <c r="A4504" t="str">
        <f t="shared" si="83"/>
        <v>1.7.2.1.01.05.00 - Cota-Parte do Imposto Sobre a Propriedade 
 Territorial Rural – ITR</v>
      </c>
      <c r="B4504" s="5" t="s">
        <v>1511</v>
      </c>
      <c r="C4504" s="6"/>
      <c r="D4504" s="6"/>
      <c r="E4504" s="6"/>
      <c r="F4504" s="6"/>
      <c r="G4504" s="1">
        <f t="shared" si="84"/>
        <v>0</v>
      </c>
    </row>
    <row r="4505" spans="1:7" ht="38.25">
      <c r="A4505" t="str">
        <f t="shared" si="83"/>
        <v>1.7.2.1.01.12.00 - Cota-Parte do Imposto Sobre Produtos 
 Industrializados – Estados Exportadores de Produtos 
 Industrializados</v>
      </c>
      <c r="B4505" s="3" t="s">
        <v>1512</v>
      </c>
      <c r="C4505" s="4"/>
      <c r="D4505" s="4"/>
      <c r="E4505" s="4"/>
      <c r="F4505" s="4"/>
      <c r="G4505" s="1">
        <f t="shared" si="84"/>
        <v>0</v>
      </c>
    </row>
    <row r="4506" spans="1:7" ht="38.25">
      <c r="A4506" t="str">
        <f t="shared" si="83"/>
        <v>1.7.2.1.01.13.00 - Cota-Parte da Contribuição de Intervenção no 
 Domínio Econômico</v>
      </c>
      <c r="B4506" s="5" t="s">
        <v>1513</v>
      </c>
      <c r="C4506" s="6"/>
      <c r="D4506" s="6"/>
      <c r="E4506" s="6"/>
      <c r="F4506" s="6"/>
      <c r="G4506" s="1">
        <f t="shared" si="84"/>
        <v>0</v>
      </c>
    </row>
    <row r="4507" spans="1:7" ht="25.5">
      <c r="A4507" t="str">
        <f t="shared" si="83"/>
        <v>1.7.2.1.01.30.00 - Cota-Parte da Contribuição do Salário-Educação</v>
      </c>
      <c r="B4507" s="3" t="s">
        <v>1514</v>
      </c>
      <c r="C4507" s="4"/>
      <c r="D4507" s="4"/>
      <c r="E4507" s="4"/>
      <c r="F4507" s="4"/>
      <c r="G4507" s="1">
        <f t="shared" si="84"/>
        <v>0</v>
      </c>
    </row>
    <row r="4508" spans="1:7" ht="63.75">
      <c r="A4508" t="str">
        <f t="shared" si="83"/>
        <v>1.7.2.1.01.32.00 - Cota-Parte do Imposto Sobre Operações de Crédito 
 Câmbio e Seguro ou Relativas a Títulos ou Valores Mobiliários – 
 Comercialização do Ouro</v>
      </c>
      <c r="B4508" s="5" t="s">
        <v>1515</v>
      </c>
      <c r="C4508" s="6"/>
      <c r="D4508" s="6"/>
      <c r="E4508" s="6"/>
      <c r="F4508" s="6"/>
      <c r="G4508" s="1">
        <f t="shared" si="84"/>
        <v>0</v>
      </c>
    </row>
    <row r="4509" spans="1:7" ht="38.25">
      <c r="A4509" t="str">
        <f t="shared" si="83"/>
        <v>1.7.2.1.22.00.00 - Transferências da Compensação Financeira pela 
 Exploração de Recursos Naturais</v>
      </c>
      <c r="B4509" s="3" t="s">
        <v>1516</v>
      </c>
      <c r="C4509" s="4">
        <v>0</v>
      </c>
      <c r="D4509" s="4">
        <v>0</v>
      </c>
      <c r="E4509" s="4">
        <v>0</v>
      </c>
      <c r="F4509" s="4">
        <v>0</v>
      </c>
      <c r="G4509" s="1">
        <f t="shared" si="84"/>
        <v>0</v>
      </c>
    </row>
    <row r="4510" spans="1:7" ht="38.25">
      <c r="A4510" t="str">
        <f t="shared" si="83"/>
        <v>1.7.2.1.22.11.00 - Cota-Parte da Compensação Financeira de Recursos 
 Hídricos</v>
      </c>
      <c r="B4510" s="5" t="s">
        <v>1517</v>
      </c>
      <c r="C4510" s="6"/>
      <c r="D4510" s="6"/>
      <c r="E4510" s="6"/>
      <c r="F4510" s="6"/>
      <c r="G4510" s="1">
        <f t="shared" si="84"/>
        <v>0</v>
      </c>
    </row>
    <row r="4511" spans="1:7" ht="38.25">
      <c r="A4511" t="str">
        <f t="shared" si="83"/>
        <v>1.7.2.1.22.20.00 - Cota-Parte da Compensação Financeira de Recursos 
 Minerais - CFEM</v>
      </c>
      <c r="B4511" s="3" t="s">
        <v>1518</v>
      </c>
      <c r="C4511" s="4"/>
      <c r="D4511" s="4"/>
      <c r="E4511" s="4"/>
      <c r="F4511" s="4"/>
      <c r="G4511" s="1">
        <f t="shared" si="84"/>
        <v>0</v>
      </c>
    </row>
    <row r="4512" spans="1:7" ht="38.25">
      <c r="A4512" t="str">
        <f t="shared" si="83"/>
        <v>1.7.2.1.22.30.00 - Cota-Parte Royalties – Compensação Financeira 
 pela Produção de Petróleo – Lei nº 7.990/89</v>
      </c>
      <c r="B4512" s="5" t="s">
        <v>1519</v>
      </c>
      <c r="C4512" s="6"/>
      <c r="D4512" s="6"/>
      <c r="E4512" s="6"/>
      <c r="F4512" s="6"/>
      <c r="G4512" s="1">
        <f t="shared" si="84"/>
        <v>0</v>
      </c>
    </row>
    <row r="4513" spans="1:7" ht="38.25">
      <c r="A4513" t="str">
        <f t="shared" si="83"/>
        <v>1.7.2.1.22.40.00 - Cota-Parte Royalties pelo Excedente da Produção 
 do Petróleo - Lei nº 9.478/97 artigo 49 I e II</v>
      </c>
      <c r="B4513" s="3" t="s">
        <v>1520</v>
      </c>
      <c r="C4513" s="4"/>
      <c r="D4513" s="4"/>
      <c r="E4513" s="4"/>
      <c r="F4513" s="4"/>
      <c r="G4513" s="1">
        <f t="shared" si="84"/>
        <v>0</v>
      </c>
    </row>
    <row r="4514" spans="1:7" ht="38.25">
      <c r="A4514" t="str">
        <f t="shared" si="83"/>
        <v>1.7.2.1.22.50.00 - Cota-Parte Royalties pela Participação Especial 
 - Lei nº 9.478/97 artigo 50</v>
      </c>
      <c r="B4514" s="5" t="s">
        <v>1521</v>
      </c>
      <c r="C4514" s="6"/>
      <c r="D4514" s="6"/>
      <c r="E4514" s="6"/>
      <c r="F4514" s="6"/>
      <c r="G4514" s="1">
        <f t="shared" si="84"/>
        <v>0</v>
      </c>
    </row>
    <row r="4515" spans="1:7" ht="25.5">
      <c r="A4515" t="str">
        <f t="shared" si="83"/>
        <v>1.7.2.1.22.70.00 - Cota-Parte do Fundo Especial do Petróleo – FEP</v>
      </c>
      <c r="B4515" s="3" t="s">
        <v>1522</v>
      </c>
      <c r="C4515" s="4"/>
      <c r="D4515" s="4"/>
      <c r="E4515" s="4"/>
      <c r="F4515" s="4"/>
      <c r="G4515" s="1">
        <f t="shared" si="84"/>
        <v>0</v>
      </c>
    </row>
    <row r="4516" spans="1:7" ht="38.25">
      <c r="A4516" t="str">
        <f t="shared" si="83"/>
        <v>1.7.2.1.22.90.00 - Outras Transferências Decorrentes de Compensação 
 Financeira pela Exploração de Recursos Naturais</v>
      </c>
      <c r="B4516" s="5" t="s">
        <v>1523</v>
      </c>
      <c r="C4516" s="6"/>
      <c r="D4516" s="6"/>
      <c r="E4516" s="6"/>
      <c r="F4516" s="6"/>
      <c r="G4516" s="1">
        <f t="shared" si="84"/>
        <v>0</v>
      </c>
    </row>
    <row r="4517" spans="1:7" ht="38.25">
      <c r="A4517" t="str">
        <f t="shared" si="83"/>
        <v>1.7.2.1.33.00.00 - Transferências de Recursos do Sistema Único de 
 Saúde - SUS - Repasses Fundo a Fundo</v>
      </c>
      <c r="B4517" s="3" t="s">
        <v>1524</v>
      </c>
      <c r="C4517" s="4"/>
      <c r="D4517" s="4"/>
      <c r="E4517" s="4"/>
      <c r="F4517" s="4"/>
      <c r="G4517" s="1">
        <f t="shared" si="84"/>
        <v>0</v>
      </c>
    </row>
    <row r="4518" spans="1:7" ht="38.25">
      <c r="A4518" t="str">
        <f t="shared" si="83"/>
        <v>1.7.2.1.34.00.00 - Transferências de Recursos do Fundo Nacional de 
 Assistência Social – FNAS</v>
      </c>
      <c r="B4518" s="5" t="s">
        <v>1525</v>
      </c>
      <c r="C4518" s="6"/>
      <c r="D4518" s="6"/>
      <c r="E4518" s="6"/>
      <c r="F4518" s="6"/>
      <c r="G4518" s="1">
        <f t="shared" si="84"/>
        <v>0</v>
      </c>
    </row>
    <row r="4519" spans="1:7" ht="38.25">
      <c r="A4519" t="str">
        <f t="shared" si="83"/>
        <v>1.7.2.1.35.00.00 - Transferências de Recursos do Fundo Nacional do 
 Desenvolvimento da Educação – FNDE</v>
      </c>
      <c r="B4519" s="3" t="s">
        <v>1526</v>
      </c>
      <c r="C4519" s="4"/>
      <c r="D4519" s="4"/>
      <c r="E4519" s="4"/>
      <c r="F4519" s="4"/>
      <c r="G4519" s="1">
        <f t="shared" si="84"/>
        <v>0</v>
      </c>
    </row>
    <row r="4520" spans="1:7" ht="38.25">
      <c r="A4520" t="str">
        <f t="shared" si="83"/>
        <v>1.7.2.1.36.00.00 - Transferências Financeiras do ICMS – Desoneração 
 – L.C. Nº 87/96</v>
      </c>
      <c r="B4520" s="5" t="s">
        <v>1527</v>
      </c>
      <c r="C4520" s="6"/>
      <c r="D4520" s="6"/>
      <c r="E4520" s="6"/>
      <c r="F4520" s="6"/>
      <c r="G4520" s="1">
        <f t="shared" si="84"/>
        <v>0</v>
      </c>
    </row>
    <row r="4521" spans="1:7">
      <c r="A4521" t="str">
        <f t="shared" si="83"/>
        <v>1.7.2.1.37.00.00 - Transferências a Consórcios Públicos</v>
      </c>
      <c r="B4521" s="3" t="s">
        <v>1528</v>
      </c>
      <c r="C4521" s="4"/>
      <c r="D4521" s="4"/>
      <c r="E4521" s="4"/>
      <c r="F4521" s="4"/>
      <c r="G4521" s="1">
        <f t="shared" si="84"/>
        <v>0</v>
      </c>
    </row>
    <row r="4522" spans="1:7">
      <c r="A4522" t="str">
        <f t="shared" si="83"/>
        <v>1.7.2.1.99.00.00 - Outras Transferências da União</v>
      </c>
      <c r="B4522" s="5" t="s">
        <v>1529</v>
      </c>
      <c r="C4522" s="6"/>
      <c r="D4522" s="6"/>
      <c r="E4522" s="6"/>
      <c r="F4522" s="6"/>
      <c r="G4522" s="1">
        <f t="shared" si="84"/>
        <v>0</v>
      </c>
    </row>
    <row r="4523" spans="1:7">
      <c r="A4523" t="str">
        <f t="shared" si="83"/>
        <v>1.7.2.2.00.00.00 - Transferências dos Estados</v>
      </c>
      <c r="B4523" s="3" t="s">
        <v>1530</v>
      </c>
      <c r="C4523" s="4">
        <v>0</v>
      </c>
      <c r="D4523" s="4">
        <v>0</v>
      </c>
      <c r="E4523" s="4">
        <v>0</v>
      </c>
      <c r="F4523" s="4">
        <v>0</v>
      </c>
      <c r="G4523" s="1">
        <f t="shared" si="84"/>
        <v>0</v>
      </c>
    </row>
    <row r="4524" spans="1:7">
      <c r="A4524" t="str">
        <f t="shared" si="83"/>
        <v>1.7.2.2.01.00.00 - Participação na Receita dos Estados</v>
      </c>
      <c r="B4524" s="5" t="s">
        <v>1531</v>
      </c>
      <c r="C4524" s="6">
        <v>0</v>
      </c>
      <c r="D4524" s="6">
        <v>0</v>
      </c>
      <c r="E4524" s="6">
        <v>0</v>
      </c>
      <c r="F4524" s="6">
        <v>0</v>
      </c>
      <c r="G4524" s="1">
        <f t="shared" si="84"/>
        <v>0</v>
      </c>
    </row>
    <row r="4525" spans="1:7">
      <c r="A4525" t="str">
        <f t="shared" si="83"/>
        <v>1.7.2.2.01.01.00 - Cota-Parte do ICMS</v>
      </c>
      <c r="B4525" s="3" t="s">
        <v>1532</v>
      </c>
      <c r="C4525" s="4"/>
      <c r="D4525" s="4"/>
      <c r="E4525" s="4"/>
      <c r="F4525" s="4"/>
      <c r="G4525" s="1">
        <f t="shared" si="84"/>
        <v>0</v>
      </c>
    </row>
    <row r="4526" spans="1:7">
      <c r="A4526" t="str">
        <f t="shared" si="83"/>
        <v>1.7.2.2.01.02.00 - Cota-Parte do IPVA</v>
      </c>
      <c r="B4526" s="5" t="s">
        <v>1533</v>
      </c>
      <c r="C4526" s="6"/>
      <c r="D4526" s="6"/>
      <c r="E4526" s="6"/>
      <c r="F4526" s="6"/>
      <c r="G4526" s="1">
        <f t="shared" si="84"/>
        <v>0</v>
      </c>
    </row>
    <row r="4527" spans="1:7">
      <c r="A4527" t="str">
        <f t="shared" ref="A4527:A4590" si="85">TRIM(B4527)</f>
        <v>1.7.2.2.01.04.00 - Cota-Parte do IPI sobre Exportação</v>
      </c>
      <c r="B4527" s="3" t="s">
        <v>1534</v>
      </c>
      <c r="C4527" s="4"/>
      <c r="D4527" s="4"/>
      <c r="E4527" s="4"/>
      <c r="F4527" s="4"/>
      <c r="G4527" s="1">
        <f t="shared" si="84"/>
        <v>0</v>
      </c>
    </row>
    <row r="4528" spans="1:7" ht="38.25">
      <c r="A4528" t="str">
        <f t="shared" si="85"/>
        <v>1.7.2.2.01.13.00 - Cota-Parte da Contribuição de Intervenção no 
 Domínio Econômico</v>
      </c>
      <c r="B4528" s="5" t="s">
        <v>1535</v>
      </c>
      <c r="C4528" s="6"/>
      <c r="D4528" s="6"/>
      <c r="E4528" s="6"/>
      <c r="F4528" s="6"/>
      <c r="G4528" s="1">
        <f t="shared" si="84"/>
        <v>0</v>
      </c>
    </row>
    <row r="4529" spans="1:7" ht="25.5">
      <c r="A4529" t="str">
        <f t="shared" si="85"/>
        <v>1.7.2.2.01.99.00 - Outras Participações na Receita dos Estados</v>
      </c>
      <c r="B4529" s="3" t="s">
        <v>1536</v>
      </c>
      <c r="C4529" s="4"/>
      <c r="D4529" s="4"/>
      <c r="E4529" s="4"/>
      <c r="F4529" s="4"/>
      <c r="G4529" s="1">
        <f t="shared" ref="G4529:G4592" si="86">C4529-(D4529+E4529+F4529)</f>
        <v>0</v>
      </c>
    </row>
    <row r="4530" spans="1:7" ht="38.25">
      <c r="A4530" t="str">
        <f t="shared" si="85"/>
        <v>1.7.2.2.22.00.00 - Transferências da Cota-Parte da Compensação 
 Financeira (25%)</v>
      </c>
      <c r="B4530" s="5" t="s">
        <v>1537</v>
      </c>
      <c r="C4530" s="6">
        <v>0</v>
      </c>
      <c r="D4530" s="6">
        <v>0</v>
      </c>
      <c r="E4530" s="6">
        <v>0</v>
      </c>
      <c r="F4530" s="6">
        <v>0</v>
      </c>
      <c r="G4530" s="1">
        <f t="shared" si="86"/>
        <v>0</v>
      </c>
    </row>
    <row r="4531" spans="1:7" ht="38.25">
      <c r="A4531" t="str">
        <f t="shared" si="85"/>
        <v>1.7.2.2.22.11.00 - Cota-Parte da Compensação Financeira de Recursos 
 Hídricos</v>
      </c>
      <c r="B4531" s="3" t="s">
        <v>1538</v>
      </c>
      <c r="C4531" s="4"/>
      <c r="D4531" s="4"/>
      <c r="E4531" s="4"/>
      <c r="F4531" s="4"/>
      <c r="G4531" s="1">
        <f t="shared" si="86"/>
        <v>0</v>
      </c>
    </row>
    <row r="4532" spans="1:7" ht="38.25">
      <c r="A4532" t="str">
        <f t="shared" si="85"/>
        <v>1.7.2.2.22.20.00 - Cota-Parte da Compensação Financeira de Recursos 
 Minerais - CFEM</v>
      </c>
      <c r="B4532" s="5" t="s">
        <v>1539</v>
      </c>
      <c r="C4532" s="6"/>
      <c r="D4532" s="6"/>
      <c r="E4532" s="6"/>
      <c r="F4532" s="6"/>
      <c r="G4532" s="1">
        <f t="shared" si="86"/>
        <v>0</v>
      </c>
    </row>
    <row r="4533" spans="1:7" ht="38.25">
      <c r="A4533" t="str">
        <f t="shared" si="85"/>
        <v>1.7.2.2.22.30.00 - Cota-Parte Royalties - Compensação Financeira 
 pela Produção de Petróleo - Lei nº 7.990/89 artigo 9º</v>
      </c>
      <c r="B4533" s="3" t="s">
        <v>1540</v>
      </c>
      <c r="C4533" s="4"/>
      <c r="D4533" s="4"/>
      <c r="E4533" s="4"/>
      <c r="F4533" s="4"/>
      <c r="G4533" s="1">
        <f t="shared" si="86"/>
        <v>0</v>
      </c>
    </row>
    <row r="4534" spans="1:7" ht="25.5">
      <c r="A4534" t="str">
        <f t="shared" si="85"/>
        <v>1.7.2.2.22.90.00 - Outras Transferências Decorrentes de 
 Compensações Financeiras</v>
      </c>
      <c r="B4534" s="5" t="s">
        <v>1541</v>
      </c>
      <c r="C4534" s="6"/>
      <c r="D4534" s="6"/>
      <c r="E4534" s="6"/>
      <c r="F4534" s="6"/>
      <c r="G4534" s="1">
        <f t="shared" si="86"/>
        <v>0</v>
      </c>
    </row>
    <row r="4535" spans="1:7" ht="25.5">
      <c r="A4535" t="str">
        <f t="shared" si="85"/>
        <v>1.7.2.2.33.00.00 - Transferências de Recursos do Estado para 
 Programas de Saúde - Repasse Fundo a Fundo</v>
      </c>
      <c r="B4535" s="3" t="s">
        <v>1542</v>
      </c>
      <c r="C4535" s="4"/>
      <c r="D4535" s="4"/>
      <c r="E4535" s="4"/>
      <c r="F4535" s="4"/>
      <c r="G4535" s="1">
        <f t="shared" si="86"/>
        <v>0</v>
      </c>
    </row>
    <row r="4536" spans="1:7">
      <c r="A4536" t="str">
        <f t="shared" si="85"/>
        <v>1.7.2.2.37.00.00 - Transferências a Consórcios Públicos</v>
      </c>
      <c r="B4536" s="5" t="s">
        <v>1543</v>
      </c>
      <c r="C4536" s="6"/>
      <c r="D4536" s="6"/>
      <c r="E4536" s="6"/>
      <c r="F4536" s="6"/>
      <c r="G4536" s="1">
        <f t="shared" si="86"/>
        <v>0</v>
      </c>
    </row>
    <row r="4537" spans="1:7">
      <c r="A4537" t="str">
        <f t="shared" si="85"/>
        <v>1.7.2.2.99.00.00 - Outras Transferências dos Estados</v>
      </c>
      <c r="B4537" s="3" t="s">
        <v>1544</v>
      </c>
      <c r="C4537" s="4"/>
      <c r="D4537" s="4"/>
      <c r="E4537" s="4"/>
      <c r="F4537" s="4"/>
      <c r="G4537" s="1">
        <f t="shared" si="86"/>
        <v>0</v>
      </c>
    </row>
    <row r="4538" spans="1:7">
      <c r="A4538" t="str">
        <f t="shared" si="85"/>
        <v>1.7.2.3.00.00.00 - Transferências dos Municípios</v>
      </c>
      <c r="B4538" s="5" t="s">
        <v>1545</v>
      </c>
      <c r="C4538" s="6">
        <v>45837</v>
      </c>
      <c r="D4538" s="6">
        <v>0</v>
      </c>
      <c r="E4538" s="6">
        <v>0</v>
      </c>
      <c r="F4538" s="6">
        <v>0</v>
      </c>
      <c r="G4538" s="1">
        <f t="shared" si="86"/>
        <v>45837</v>
      </c>
    </row>
    <row r="4539" spans="1:7" ht="38.25">
      <c r="A4539" t="str">
        <f t="shared" si="85"/>
        <v>1.7.2.3.01.00.00 - Transferências de Recursos do Sistema Único de 
 Saúde – SUS</v>
      </c>
      <c r="B4539" s="3" t="s">
        <v>1546</v>
      </c>
      <c r="C4539" s="4"/>
      <c r="D4539" s="4"/>
      <c r="E4539" s="4"/>
      <c r="F4539" s="4"/>
      <c r="G4539" s="1">
        <f t="shared" si="86"/>
        <v>0</v>
      </c>
    </row>
    <row r="4540" spans="1:7">
      <c r="A4540" t="str">
        <f t="shared" si="85"/>
        <v>1.7.2.3.37.00.00 - Transferências a Consórcios Públicos</v>
      </c>
      <c r="B4540" s="5" t="s">
        <v>1547</v>
      </c>
      <c r="C4540" s="6"/>
      <c r="D4540" s="6"/>
      <c r="E4540" s="6"/>
      <c r="F4540" s="6"/>
      <c r="G4540" s="1">
        <f t="shared" si="86"/>
        <v>0</v>
      </c>
    </row>
    <row r="4541" spans="1:7">
      <c r="A4541" t="str">
        <f t="shared" si="85"/>
        <v>1.7.2.3.99.00.00 - Outras Transferências dos Municípios</v>
      </c>
      <c r="B4541" s="3" t="s">
        <v>1548</v>
      </c>
      <c r="C4541" s="4">
        <v>45837</v>
      </c>
      <c r="D4541" s="4"/>
      <c r="E4541" s="4"/>
      <c r="F4541" s="4"/>
      <c r="G4541" s="1">
        <f t="shared" si="86"/>
        <v>45837</v>
      </c>
    </row>
    <row r="4542" spans="1:7">
      <c r="A4542" t="str">
        <f t="shared" si="85"/>
        <v>1.7.2.4.00.00.00 - Transferências Multigovernamentais</v>
      </c>
      <c r="B4542" s="5" t="s">
        <v>1549</v>
      </c>
      <c r="C4542" s="6">
        <v>0</v>
      </c>
      <c r="D4542" s="6">
        <v>0</v>
      </c>
      <c r="E4542" s="6">
        <v>0</v>
      </c>
      <c r="F4542" s="6">
        <v>0</v>
      </c>
      <c r="G4542" s="1">
        <f t="shared" si="86"/>
        <v>0</v>
      </c>
    </row>
    <row r="4543" spans="1:7" ht="63.75">
      <c r="A4543" t="str">
        <f t="shared" si="85"/>
        <v>1.7.2.4.01.00.00 - Transferências de Recursos do Fundo de Manutenção 
 e Desenvolvimento do Ensino Fundamental e de Valorização do 
 Magistério - FUNDEB</v>
      </c>
      <c r="B4543" s="3" t="s">
        <v>1550</v>
      </c>
      <c r="C4543" s="4">
        <v>0</v>
      </c>
      <c r="D4543" s="4"/>
      <c r="E4543" s="4"/>
      <c r="F4543" s="4">
        <v>0</v>
      </c>
      <c r="G4543" s="1">
        <f t="shared" si="86"/>
        <v>0</v>
      </c>
    </row>
    <row r="4544" spans="1:7" ht="63.75">
      <c r="A4544" t="str">
        <f t="shared" si="85"/>
        <v>1.7.2.4.02.00.00 - Transferências de Recursos da Complementação ao 
 Fundo de Manutenção e Desenvolvimento do Ensino Fundamental e de 
 Valorização do Magistério - FUNDEB</v>
      </c>
      <c r="B4544" s="5" t="s">
        <v>1551</v>
      </c>
      <c r="C4544" s="6">
        <v>0</v>
      </c>
      <c r="D4544" s="6"/>
      <c r="E4544" s="6"/>
      <c r="F4544" s="6">
        <v>0</v>
      </c>
      <c r="G4544" s="1">
        <f t="shared" si="86"/>
        <v>0</v>
      </c>
    </row>
    <row r="4545" spans="1:7">
      <c r="A4545" t="str">
        <f t="shared" si="85"/>
        <v>1.7.2.4.99.00.00 - Outras Transferências Multigovernamentais</v>
      </c>
      <c r="B4545" s="3" t="s">
        <v>1552</v>
      </c>
      <c r="C4545" s="4">
        <v>0</v>
      </c>
      <c r="D4545" s="4"/>
      <c r="E4545" s="4"/>
      <c r="F4545" s="4">
        <v>0</v>
      </c>
      <c r="G4545" s="1">
        <f t="shared" si="86"/>
        <v>0</v>
      </c>
    </row>
    <row r="4546" spans="1:7">
      <c r="A4546" t="str">
        <f t="shared" si="85"/>
        <v>1.7.3.0.00.00.00 - Transferências de Instituições Privadas</v>
      </c>
      <c r="B4546" s="5" t="s">
        <v>1553</v>
      </c>
      <c r="C4546" s="6">
        <v>209366178.44999999</v>
      </c>
      <c r="D4546" s="6"/>
      <c r="E4546" s="6"/>
      <c r="F4546" s="6">
        <v>0</v>
      </c>
      <c r="G4546" s="1">
        <f t="shared" si="86"/>
        <v>209366178.44999999</v>
      </c>
    </row>
    <row r="4547" spans="1:7">
      <c r="A4547" t="str">
        <f t="shared" si="85"/>
        <v>1.7.4.0.00.00.00 - Transferências do Exterior</v>
      </c>
      <c r="B4547" s="3" t="s">
        <v>1554</v>
      </c>
      <c r="C4547" s="4">
        <v>27631457.539999999</v>
      </c>
      <c r="D4547" s="4"/>
      <c r="E4547" s="4"/>
      <c r="F4547" s="4">
        <v>218229.59</v>
      </c>
      <c r="G4547" s="1">
        <f t="shared" si="86"/>
        <v>27413227.949999999</v>
      </c>
    </row>
    <row r="4548" spans="1:7">
      <c r="A4548" t="str">
        <f t="shared" si="85"/>
        <v>1.7.5.0.00.00.00 - Transferências de Pessoas</v>
      </c>
      <c r="B4548" s="5" t="s">
        <v>1555</v>
      </c>
      <c r="C4548" s="6">
        <v>1210635.74</v>
      </c>
      <c r="D4548" s="6"/>
      <c r="E4548" s="6"/>
      <c r="F4548" s="6">
        <v>0</v>
      </c>
      <c r="G4548" s="1">
        <f t="shared" si="86"/>
        <v>1210635.74</v>
      </c>
    </row>
    <row r="4549" spans="1:7">
      <c r="A4549" t="str">
        <f t="shared" si="85"/>
        <v>1.7.6.0.00.00.00 - Transferências de Convênios</v>
      </c>
      <c r="B4549" s="3" t="s">
        <v>1556</v>
      </c>
      <c r="C4549" s="4">
        <v>545887727.43999994</v>
      </c>
      <c r="D4549" s="4">
        <v>0</v>
      </c>
      <c r="E4549" s="4">
        <v>0</v>
      </c>
      <c r="F4549" s="4">
        <v>14061570.67</v>
      </c>
      <c r="G4549" s="1">
        <f t="shared" si="86"/>
        <v>531826156.76999992</v>
      </c>
    </row>
    <row r="4550" spans="1:7" ht="38.25">
      <c r="A4550" t="str">
        <f t="shared" si="85"/>
        <v>1.7.6.1.00.00.00 - Transferências de Convênios da União e de Suas 
 Entidades</v>
      </c>
      <c r="B4550" s="5" t="s">
        <v>1557</v>
      </c>
      <c r="C4550" s="6">
        <v>292641150.60999995</v>
      </c>
      <c r="D4550" s="6">
        <v>0</v>
      </c>
      <c r="E4550" s="6">
        <v>0</v>
      </c>
      <c r="F4550" s="6">
        <v>4812976.96</v>
      </c>
      <c r="G4550" s="1">
        <f t="shared" si="86"/>
        <v>287828173.64999998</v>
      </c>
    </row>
    <row r="4551" spans="1:7" ht="25.5">
      <c r="A4551" t="str">
        <f t="shared" si="85"/>
        <v>1.7.6.1.01.00.00 - Transferências de Convênios da União para o 
 Sistema Único de Saúde - SUS</v>
      </c>
      <c r="B4551" s="3" t="s">
        <v>1558</v>
      </c>
      <c r="C4551" s="4"/>
      <c r="D4551" s="4"/>
      <c r="E4551" s="4"/>
      <c r="F4551" s="4"/>
      <c r="G4551" s="1">
        <f t="shared" si="86"/>
        <v>0</v>
      </c>
    </row>
    <row r="4552" spans="1:7" ht="38.25">
      <c r="A4552" t="str">
        <f t="shared" si="85"/>
        <v>1.7.6.1.02.00.00 - Transferências de Convênios da União Destinadas a 
 Programas de Educação</v>
      </c>
      <c r="B4552" s="5" t="s">
        <v>1559</v>
      </c>
      <c r="C4552" s="6"/>
      <c r="D4552" s="6"/>
      <c r="E4552" s="6"/>
      <c r="F4552" s="6"/>
      <c r="G4552" s="1">
        <f t="shared" si="86"/>
        <v>0</v>
      </c>
    </row>
    <row r="4553" spans="1:7" ht="38.25">
      <c r="A4553" t="str">
        <f t="shared" si="85"/>
        <v>1.7.6.1.03.00.00 - Transferências de Convênios da União Destinadas a 
 Programas de Assistência Social</v>
      </c>
      <c r="B4553" s="3" t="s">
        <v>1560</v>
      </c>
      <c r="C4553" s="4"/>
      <c r="D4553" s="4"/>
      <c r="E4553" s="4"/>
      <c r="F4553" s="4"/>
      <c r="G4553" s="1">
        <f t="shared" si="86"/>
        <v>0</v>
      </c>
    </row>
    <row r="4554" spans="1:7" ht="38.25">
      <c r="A4554" t="str">
        <f t="shared" si="85"/>
        <v>1.7.6.1.04.00.00 - Transferências de Convênios da União Destinadas 
 aos Programas de Combate à Fome</v>
      </c>
      <c r="B4554" s="5" t="s">
        <v>1561</v>
      </c>
      <c r="C4554" s="6"/>
      <c r="D4554" s="6"/>
      <c r="E4554" s="6"/>
      <c r="F4554" s="6"/>
      <c r="G4554" s="1">
        <f t="shared" si="86"/>
        <v>0</v>
      </c>
    </row>
    <row r="4555" spans="1:7" ht="38.25">
      <c r="A4555" t="str">
        <f t="shared" si="85"/>
        <v>1.7.6.1.05.00.00 - Transferências de Convênios da União Destinadas a 
 Programas de Saneamento Básico</v>
      </c>
      <c r="B4555" s="3" t="s">
        <v>1562</v>
      </c>
      <c r="C4555" s="4"/>
      <c r="D4555" s="4"/>
      <c r="E4555" s="4"/>
      <c r="F4555" s="4"/>
      <c r="G4555" s="1">
        <f t="shared" si="86"/>
        <v>0</v>
      </c>
    </row>
    <row r="4556" spans="1:7" ht="25.5">
      <c r="A4556" t="str">
        <f t="shared" si="85"/>
        <v>1.7.6.1.99.00.00 - Outras Transferências de Convênios da União</v>
      </c>
      <c r="B4556" s="5" t="s">
        <v>1563</v>
      </c>
      <c r="C4556" s="6">
        <v>292641150.60999995</v>
      </c>
      <c r="D4556" s="6"/>
      <c r="E4556" s="6"/>
      <c r="F4556" s="6">
        <v>4812976.96</v>
      </c>
      <c r="G4556" s="1">
        <f t="shared" si="86"/>
        <v>287828173.64999998</v>
      </c>
    </row>
    <row r="4557" spans="1:7" ht="25.5">
      <c r="A4557" t="str">
        <f t="shared" si="85"/>
        <v>1.7.6.2.00.00.00 - Transferências de Convênios dos Estados e do 
 Distrito Federal e de Suas Entidades</v>
      </c>
      <c r="B4557" s="3" t="s">
        <v>1564</v>
      </c>
      <c r="C4557" s="4">
        <v>70505886.930000007</v>
      </c>
      <c r="D4557" s="4">
        <v>0</v>
      </c>
      <c r="E4557" s="4">
        <v>0</v>
      </c>
      <c r="F4557" s="4">
        <v>3106840.37</v>
      </c>
      <c r="G4557" s="1">
        <f t="shared" si="86"/>
        <v>67399046.560000002</v>
      </c>
    </row>
    <row r="4558" spans="1:7" ht="38.25">
      <c r="A4558" t="str">
        <f t="shared" si="85"/>
        <v>1.7.6.2.01.00.00 - Transferências de Convênios dos Estados para o 
 Sistema Único de Saúde - SUS</v>
      </c>
      <c r="B4558" s="5" t="s">
        <v>1565</v>
      </c>
      <c r="C4558" s="6"/>
      <c r="D4558" s="6"/>
      <c r="E4558" s="6"/>
      <c r="F4558" s="6"/>
      <c r="G4558" s="1">
        <f t="shared" si="86"/>
        <v>0</v>
      </c>
    </row>
    <row r="4559" spans="1:7" ht="25.5">
      <c r="A4559" t="str">
        <f t="shared" si="85"/>
        <v>1.7.6.2.02.00.00 - Transferências de Convênios dos Estados 
 Destinadas a Programas de Educação</v>
      </c>
      <c r="B4559" s="3" t="s">
        <v>1566</v>
      </c>
      <c r="C4559" s="4"/>
      <c r="D4559" s="4"/>
      <c r="E4559" s="4"/>
      <c r="F4559" s="4"/>
      <c r="G4559" s="1">
        <f t="shared" si="86"/>
        <v>0</v>
      </c>
    </row>
    <row r="4560" spans="1:7" ht="25.5">
      <c r="A4560" t="str">
        <f t="shared" si="85"/>
        <v>1.7.6.2.99.00.00 - Outras Transferências de Convênios dos Estados</v>
      </c>
      <c r="B4560" s="5" t="s">
        <v>1567</v>
      </c>
      <c r="C4560" s="6">
        <v>70505886.930000007</v>
      </c>
      <c r="D4560" s="6"/>
      <c r="E4560" s="6"/>
      <c r="F4560" s="6">
        <v>3106840.37</v>
      </c>
      <c r="G4560" s="1">
        <f t="shared" si="86"/>
        <v>67399046.560000002</v>
      </c>
    </row>
    <row r="4561" spans="1:7" ht="38.25">
      <c r="A4561" t="str">
        <f t="shared" si="85"/>
        <v>1.7.6.3.00.00.00 - Transferências de Convênios dos Municípios e de 
 Suas Entidades</v>
      </c>
      <c r="B4561" s="3" t="s">
        <v>1568</v>
      </c>
      <c r="C4561" s="4">
        <v>61398028.839999996</v>
      </c>
      <c r="D4561" s="4">
        <v>0</v>
      </c>
      <c r="E4561" s="4">
        <v>0</v>
      </c>
      <c r="F4561" s="4">
        <v>2876990.69</v>
      </c>
      <c r="G4561" s="1">
        <f t="shared" si="86"/>
        <v>58521038.149999999</v>
      </c>
    </row>
    <row r="4562" spans="1:7" ht="38.25">
      <c r="A4562" t="str">
        <f t="shared" si="85"/>
        <v>1.7.6.3.01.00.00 - Transferências de Convênios dos Municípios para o 
 Sistema Único de Saúde - SUS</v>
      </c>
      <c r="B4562" s="5" t="s">
        <v>1569</v>
      </c>
      <c r="C4562" s="6"/>
      <c r="D4562" s="6"/>
      <c r="E4562" s="6"/>
      <c r="F4562" s="6"/>
      <c r="G4562" s="1">
        <f t="shared" si="86"/>
        <v>0</v>
      </c>
    </row>
    <row r="4563" spans="1:7" ht="25.5">
      <c r="A4563" t="str">
        <f t="shared" si="85"/>
        <v>1.7.6.3.02.00.00 - Transferências de Convênios dos Municípios 
 Destinadas a Programas de Educação</v>
      </c>
      <c r="B4563" s="3" t="s">
        <v>1570</v>
      </c>
      <c r="C4563" s="4"/>
      <c r="D4563" s="4"/>
      <c r="E4563" s="4"/>
      <c r="F4563" s="4"/>
      <c r="G4563" s="1">
        <f t="shared" si="86"/>
        <v>0</v>
      </c>
    </row>
    <row r="4564" spans="1:7" ht="25.5">
      <c r="A4564" t="str">
        <f t="shared" si="85"/>
        <v>1.7.6.3.99.00.00 - Outras Transferências de Convênios dos Municípios</v>
      </c>
      <c r="B4564" s="5" t="s">
        <v>1571</v>
      </c>
      <c r="C4564" s="6">
        <v>61398028.839999996</v>
      </c>
      <c r="D4564" s="6"/>
      <c r="E4564" s="6"/>
      <c r="F4564" s="6">
        <v>2876990.69</v>
      </c>
      <c r="G4564" s="1">
        <f t="shared" si="86"/>
        <v>58521038.149999999</v>
      </c>
    </row>
    <row r="4565" spans="1:7" ht="25.5">
      <c r="A4565" t="str">
        <f t="shared" si="85"/>
        <v>1.7.6.4.00.00.00 - Transferências de Convênios de Instituições 
 Privadas</v>
      </c>
      <c r="B4565" s="3" t="s">
        <v>1572</v>
      </c>
      <c r="C4565" s="4">
        <v>121342661.06</v>
      </c>
      <c r="D4565" s="4"/>
      <c r="E4565" s="4"/>
      <c r="F4565" s="4">
        <v>3264762.65</v>
      </c>
      <c r="G4565" s="1">
        <f t="shared" si="86"/>
        <v>118077898.41</v>
      </c>
    </row>
    <row r="4566" spans="1:7">
      <c r="A4566" t="str">
        <f t="shared" si="85"/>
        <v>1.7.6.5.00.00.00 - Transferências de Convênios do Exterior</v>
      </c>
      <c r="B4566" s="5" t="s">
        <v>1573</v>
      </c>
      <c r="C4566" s="6">
        <v>0</v>
      </c>
      <c r="D4566" s="6"/>
      <c r="E4566" s="6"/>
      <c r="F4566" s="6">
        <v>0</v>
      </c>
      <c r="G4566" s="1">
        <f t="shared" si="86"/>
        <v>0</v>
      </c>
    </row>
    <row r="4567" spans="1:7">
      <c r="A4567" t="str">
        <f t="shared" si="85"/>
        <v>1.7.7.0.00.00.00 - Transferências para o Combate à Fome</v>
      </c>
      <c r="B4567" s="3" t="s">
        <v>1574</v>
      </c>
      <c r="C4567" s="4">
        <v>4433577</v>
      </c>
      <c r="D4567" s="4">
        <v>0</v>
      </c>
      <c r="E4567" s="4">
        <v>0</v>
      </c>
      <c r="F4567" s="4">
        <v>0</v>
      </c>
      <c r="G4567" s="1">
        <f t="shared" si="86"/>
        <v>4433577</v>
      </c>
    </row>
    <row r="4568" spans="1:7">
      <c r="A4568" t="str">
        <f t="shared" si="85"/>
        <v>1.7.7.1.00.00.00 - Provenientes do Exterior</v>
      </c>
      <c r="B4568" s="5" t="s">
        <v>1575</v>
      </c>
      <c r="C4568" s="6">
        <v>0</v>
      </c>
      <c r="D4568" s="6"/>
      <c r="E4568" s="6"/>
      <c r="F4568" s="6">
        <v>0</v>
      </c>
      <c r="G4568" s="1">
        <f t="shared" si="86"/>
        <v>0</v>
      </c>
    </row>
    <row r="4569" spans="1:7">
      <c r="A4569" t="str">
        <f t="shared" si="85"/>
        <v>1.7.7.2.00.00.00 - Provenientes de Pessoas Jurídicas</v>
      </c>
      <c r="B4569" s="3" t="s">
        <v>1576</v>
      </c>
      <c r="C4569" s="4">
        <v>33583.58</v>
      </c>
      <c r="D4569" s="4"/>
      <c r="E4569" s="4"/>
      <c r="F4569" s="4">
        <v>0</v>
      </c>
      <c r="G4569" s="1">
        <f t="shared" si="86"/>
        <v>33583.58</v>
      </c>
    </row>
    <row r="4570" spans="1:7">
      <c r="A4570" t="str">
        <f t="shared" si="85"/>
        <v>1.7.7.3.00.00.00 - Provenientes de Pessoas Físicas</v>
      </c>
      <c r="B4570" s="5" t="s">
        <v>1577</v>
      </c>
      <c r="C4570" s="6">
        <v>10083.629999999999</v>
      </c>
      <c r="D4570" s="6"/>
      <c r="E4570" s="6"/>
      <c r="F4570" s="6">
        <v>0</v>
      </c>
      <c r="G4570" s="1">
        <f t="shared" si="86"/>
        <v>10083.629999999999</v>
      </c>
    </row>
    <row r="4571" spans="1:7">
      <c r="A4571" t="str">
        <f t="shared" si="85"/>
        <v>1.7.7.4.00.00.00 - Provenientes de Depósitos não Identificados</v>
      </c>
      <c r="B4571" s="3" t="s">
        <v>1578</v>
      </c>
      <c r="C4571" s="4">
        <v>4389909.79</v>
      </c>
      <c r="D4571" s="4"/>
      <c r="E4571" s="4"/>
      <c r="F4571" s="4">
        <v>0</v>
      </c>
      <c r="G4571" s="1">
        <f t="shared" si="86"/>
        <v>4389909.79</v>
      </c>
    </row>
    <row r="4572" spans="1:7">
      <c r="A4572" t="str">
        <f t="shared" si="85"/>
        <v>1.9.0.0.00.00.00 - Outras Receitas Correntes</v>
      </c>
      <c r="B4572" s="5" t="s">
        <v>1579</v>
      </c>
      <c r="C4572" s="6">
        <v>49175993606.309998</v>
      </c>
      <c r="D4572" s="6">
        <v>0</v>
      </c>
      <c r="E4572" s="6">
        <v>0</v>
      </c>
      <c r="F4572" s="6">
        <v>2831568018.6700001</v>
      </c>
      <c r="G4572" s="1">
        <f t="shared" si="86"/>
        <v>46344425587.639999</v>
      </c>
    </row>
    <row r="4573" spans="1:7">
      <c r="A4573" t="str">
        <f t="shared" si="85"/>
        <v>1.9.1.0.00.00.00 - Multas e Juros de Mora</v>
      </c>
      <c r="B4573" s="3" t="s">
        <v>1580</v>
      </c>
      <c r="C4573" s="4">
        <v>22157658761.489998</v>
      </c>
      <c r="D4573" s="4">
        <v>0</v>
      </c>
      <c r="E4573" s="4">
        <v>0</v>
      </c>
      <c r="F4573" s="4">
        <v>-598042827.37</v>
      </c>
      <c r="G4573" s="1">
        <f t="shared" si="86"/>
        <v>22755701588.859997</v>
      </c>
    </row>
    <row r="4574" spans="1:7">
      <c r="A4574" t="str">
        <f t="shared" si="85"/>
        <v>1.9.1.1.00.00.00 - Multas e Juros de Mora dos Tributos</v>
      </c>
      <c r="B4574" s="5" t="s">
        <v>1581</v>
      </c>
      <c r="C4574" s="6">
        <v>5942447228.1499996</v>
      </c>
      <c r="D4574" s="6"/>
      <c r="E4574" s="6"/>
      <c r="F4574" s="6">
        <v>-326834210.44999999</v>
      </c>
      <c r="G4574" s="1">
        <f t="shared" si="86"/>
        <v>6269281438.5999994</v>
      </c>
    </row>
    <row r="4575" spans="1:7">
      <c r="A4575" t="str">
        <f t="shared" si="85"/>
        <v>1.9.1.2.00.00.00 - Multas e Juros de Mora das Contribuições</v>
      </c>
      <c r="B4575" s="3" t="s">
        <v>1582</v>
      </c>
      <c r="C4575" s="4">
        <v>8268111170.1199999</v>
      </c>
      <c r="D4575" s="4"/>
      <c r="E4575" s="4"/>
      <c r="F4575" s="4">
        <v>-359293358.92000002</v>
      </c>
      <c r="G4575" s="1">
        <f t="shared" si="86"/>
        <v>8627404529.039999</v>
      </c>
    </row>
    <row r="4576" spans="1:7" ht="25.5">
      <c r="A4576" t="str">
        <f t="shared" si="85"/>
        <v>1.9.1.3.00.00.00 - Multas e Juros de Mora da Dívida Ativa dos 
 Tributos</v>
      </c>
      <c r="B4576" s="5" t="s">
        <v>1583</v>
      </c>
      <c r="C4576" s="6">
        <v>1499726698</v>
      </c>
      <c r="D4576" s="6"/>
      <c r="E4576" s="6"/>
      <c r="F4576" s="6">
        <v>-68637073.859999999</v>
      </c>
      <c r="G4576" s="1">
        <f t="shared" si="86"/>
        <v>1568363771.8599999</v>
      </c>
    </row>
    <row r="4577" spans="1:7" ht="25.5">
      <c r="A4577" t="str">
        <f t="shared" si="85"/>
        <v>1.9.1.4.00.00.00 - Multas e Juros de Mora da Dívida Ativa das 
 Contribuições</v>
      </c>
      <c r="B4577" s="3" t="s">
        <v>1584</v>
      </c>
      <c r="C4577" s="4">
        <v>1934143117.4100001</v>
      </c>
      <c r="D4577" s="4"/>
      <c r="E4577" s="4"/>
      <c r="F4577" s="4">
        <v>-2392933.46</v>
      </c>
      <c r="G4577" s="1">
        <f t="shared" si="86"/>
        <v>1936536050.8700001</v>
      </c>
    </row>
    <row r="4578" spans="1:7" ht="38.25">
      <c r="A4578" t="str">
        <f t="shared" si="85"/>
        <v>1.9.1.5.00.00.00 - Multas e Juros de Mora da Dívida Ativa de Outras 
 Receitas</v>
      </c>
      <c r="B4578" s="5" t="s">
        <v>1585</v>
      </c>
      <c r="C4578" s="6">
        <v>534600015.86999989</v>
      </c>
      <c r="D4578" s="6"/>
      <c r="E4578" s="6"/>
      <c r="F4578" s="6">
        <v>-1473572.18</v>
      </c>
      <c r="G4578" s="1">
        <f t="shared" si="86"/>
        <v>536073588.04999989</v>
      </c>
    </row>
    <row r="4579" spans="1:7">
      <c r="A4579" t="str">
        <f t="shared" si="85"/>
        <v>1.9.1.8.00.00.00 - Multas e Juros de Mora de Outras Receitas</v>
      </c>
      <c r="B4579" s="3" t="s">
        <v>1586</v>
      </c>
      <c r="C4579" s="4">
        <v>208415516.44</v>
      </c>
      <c r="D4579" s="4"/>
      <c r="E4579" s="4"/>
      <c r="F4579" s="4">
        <v>813776.87</v>
      </c>
      <c r="G4579" s="1">
        <f t="shared" si="86"/>
        <v>207601739.56999999</v>
      </c>
    </row>
    <row r="4580" spans="1:7">
      <c r="A4580" t="str">
        <f t="shared" si="85"/>
        <v>1.9.1.9.00.00.00 - Multas de Outras Origens</v>
      </c>
      <c r="B4580" s="5" t="s">
        <v>1587</v>
      </c>
      <c r="C4580" s="6">
        <v>3770215015.5</v>
      </c>
      <c r="D4580" s="6"/>
      <c r="E4580" s="6"/>
      <c r="F4580" s="6">
        <v>159774544.63</v>
      </c>
      <c r="G4580" s="1">
        <f t="shared" si="86"/>
        <v>3610440470.8699999</v>
      </c>
    </row>
    <row r="4581" spans="1:7">
      <c r="A4581" t="str">
        <f t="shared" si="85"/>
        <v>1.9.2.0.00.00.00 - Indenizações e Restituições</v>
      </c>
      <c r="B4581" s="3" t="s">
        <v>1588</v>
      </c>
      <c r="C4581" s="4">
        <v>5614579301.6800003</v>
      </c>
      <c r="D4581" s="4">
        <v>0</v>
      </c>
      <c r="E4581" s="4">
        <v>0</v>
      </c>
      <c r="F4581" s="4">
        <v>438127597.06</v>
      </c>
      <c r="G4581" s="1">
        <f t="shared" si="86"/>
        <v>5176451704.6199999</v>
      </c>
    </row>
    <row r="4582" spans="1:7">
      <c r="A4582" t="str">
        <f t="shared" si="85"/>
        <v>1.9.2.1.00.00.00 - Indenizações</v>
      </c>
      <c r="B4582" s="5" t="s">
        <v>1589</v>
      </c>
      <c r="C4582" s="6">
        <v>231571130.05000001</v>
      </c>
      <c r="D4582" s="6"/>
      <c r="E4582" s="6"/>
      <c r="F4582" s="6">
        <v>26047489.109999999</v>
      </c>
      <c r="G4582" s="1">
        <f t="shared" si="86"/>
        <v>205523640.94</v>
      </c>
    </row>
    <row r="4583" spans="1:7">
      <c r="A4583" t="str">
        <f t="shared" si="85"/>
        <v>1.9.2.2.00.00.00 - Restituições</v>
      </c>
      <c r="B4583" s="3" t="s">
        <v>1590</v>
      </c>
      <c r="C4583" s="4">
        <v>5383008171.6300001</v>
      </c>
      <c r="D4583" s="4">
        <v>0</v>
      </c>
      <c r="E4583" s="4">
        <v>0</v>
      </c>
      <c r="F4583" s="4">
        <v>412080107.94999999</v>
      </c>
      <c r="G4583" s="1">
        <f t="shared" si="86"/>
        <v>4970928063.6800003</v>
      </c>
    </row>
    <row r="4584" spans="1:7" ht="38.25">
      <c r="A4584" t="str">
        <f t="shared" si="85"/>
        <v>1.9.2.2.10.00.00 - Compensações Financeiras entre o Regime Geral e 
 os Regimes Próprios de Previdência dos Servidores</v>
      </c>
      <c r="B4584" s="5" t="s">
        <v>1591</v>
      </c>
      <c r="C4584" s="6">
        <v>5816785.1499999994</v>
      </c>
      <c r="D4584" s="6"/>
      <c r="E4584" s="6"/>
      <c r="F4584" s="6">
        <v>0</v>
      </c>
      <c r="G4584" s="1">
        <f t="shared" si="86"/>
        <v>5816785.1499999994</v>
      </c>
    </row>
    <row r="4585" spans="1:7">
      <c r="A4585" t="str">
        <f t="shared" si="85"/>
        <v>1.9.2.2.99.00.00 - Outras Restituições</v>
      </c>
      <c r="B4585" s="3" t="s">
        <v>1592</v>
      </c>
      <c r="C4585" s="4">
        <v>5377191386.4800005</v>
      </c>
      <c r="D4585" s="4"/>
      <c r="E4585" s="4"/>
      <c r="F4585" s="4">
        <v>412080107.94999999</v>
      </c>
      <c r="G4585" s="1">
        <f t="shared" si="86"/>
        <v>4965111278.5300007</v>
      </c>
    </row>
    <row r="4586" spans="1:7">
      <c r="A4586" t="str">
        <f t="shared" si="85"/>
        <v>1.9.3.0.00.00.00 - Receita da Dívida Ativa</v>
      </c>
      <c r="B4586" s="5" t="s">
        <v>1593</v>
      </c>
      <c r="C4586" s="6">
        <v>9565454855.7199993</v>
      </c>
      <c r="D4586" s="6">
        <v>0</v>
      </c>
      <c r="E4586" s="6">
        <v>0</v>
      </c>
      <c r="F4586" s="6">
        <v>64932898.370000005</v>
      </c>
      <c r="G4586" s="1">
        <f t="shared" si="86"/>
        <v>9500521957.3499985</v>
      </c>
    </row>
    <row r="4587" spans="1:7">
      <c r="A4587" t="str">
        <f t="shared" si="85"/>
        <v>1.9.3.1.00.00.00 - Receita da Dívida Ativa Tributária</v>
      </c>
      <c r="B4587" s="3" t="s">
        <v>1594</v>
      </c>
      <c r="C4587" s="4">
        <v>2564589824.8200002</v>
      </c>
      <c r="D4587" s="4"/>
      <c r="E4587" s="4"/>
      <c r="F4587" s="4">
        <v>485621108.31</v>
      </c>
      <c r="G4587" s="1">
        <f t="shared" si="86"/>
        <v>2078968716.5100002</v>
      </c>
    </row>
    <row r="4588" spans="1:7">
      <c r="A4588" t="str">
        <f t="shared" si="85"/>
        <v>1.9.3.2.00.00.00 - Receita da Dívida Ativa Não Tributária</v>
      </c>
      <c r="B4588" s="5" t="s">
        <v>1595</v>
      </c>
      <c r="C4588" s="6">
        <v>7000865030.8999996</v>
      </c>
      <c r="D4588" s="6"/>
      <c r="E4588" s="6"/>
      <c r="F4588" s="6">
        <v>-420688209.94</v>
      </c>
      <c r="G4588" s="1">
        <f t="shared" si="86"/>
        <v>7421553240.8399992</v>
      </c>
    </row>
    <row r="4589" spans="1:7" ht="25.5">
      <c r="A4589" t="str">
        <f t="shared" si="85"/>
        <v>1.9.4.0.00.00.00 - Receitas Decorrentes de Aportes Periódicos para 
 Amortização de Déficit Atuarial do RPPS</v>
      </c>
      <c r="B4589" s="3" t="s">
        <v>1596</v>
      </c>
      <c r="C4589" s="4">
        <v>0</v>
      </c>
      <c r="D4589" s="4"/>
      <c r="E4589" s="4"/>
      <c r="F4589" s="4">
        <v>0</v>
      </c>
      <c r="G4589" s="1">
        <f t="shared" si="86"/>
        <v>0</v>
      </c>
    </row>
    <row r="4590" spans="1:7" ht="25.5">
      <c r="A4590" t="str">
        <f t="shared" si="85"/>
        <v>1.9.5.0.00.00.00 - Receitas Decorrentes de Aportes Periódicos para 
 Compensação ao RGPS</v>
      </c>
      <c r="B4590" s="5" t="s">
        <v>1597</v>
      </c>
      <c r="C4590" s="6">
        <v>0</v>
      </c>
      <c r="D4590" s="6"/>
      <c r="E4590" s="6"/>
      <c r="F4590" s="6">
        <v>0</v>
      </c>
      <c r="G4590" s="1">
        <f t="shared" si="86"/>
        <v>0</v>
      </c>
    </row>
    <row r="4591" spans="1:7">
      <c r="A4591" t="str">
        <f t="shared" ref="A4591:A4654" si="87">TRIM(B4591)</f>
        <v>1.9.9.0.00.00.00 - Receitas Diversas</v>
      </c>
      <c r="B4591" s="3" t="s">
        <v>1598</v>
      </c>
      <c r="C4591" s="4">
        <v>11838300687.42</v>
      </c>
      <c r="D4591" s="4"/>
      <c r="E4591" s="4"/>
      <c r="F4591" s="4">
        <v>2926550350.6100001</v>
      </c>
      <c r="G4591" s="1">
        <f t="shared" si="86"/>
        <v>8911750336.8099995</v>
      </c>
    </row>
    <row r="4592" spans="1:7">
      <c r="A4592" t="str">
        <f t="shared" si="87"/>
        <v>2.0.0.0.00.00.00 - Receitas de Capital</v>
      </c>
      <c r="B4592" s="5" t="s">
        <v>1599</v>
      </c>
      <c r="C4592" s="6">
        <v>948986626282.20996</v>
      </c>
      <c r="D4592" s="6">
        <v>0</v>
      </c>
      <c r="E4592" s="6">
        <v>0</v>
      </c>
      <c r="F4592" s="6">
        <v>1072569305.9599998</v>
      </c>
      <c r="G4592" s="1">
        <f t="shared" si="86"/>
        <v>947914056976.25</v>
      </c>
    </row>
    <row r="4593" spans="1:7">
      <c r="A4593" t="str">
        <f t="shared" si="87"/>
        <v>2.1.0.0.00.00.00 - Operações de Crédito</v>
      </c>
      <c r="B4593" s="3" t="s">
        <v>1600</v>
      </c>
      <c r="C4593" s="4">
        <v>828043342043.45007</v>
      </c>
      <c r="D4593" s="4">
        <v>0</v>
      </c>
      <c r="E4593" s="4">
        <v>0</v>
      </c>
      <c r="F4593" s="4">
        <v>132618521.44</v>
      </c>
      <c r="G4593" s="1">
        <f t="shared" ref="G4593:G4656" si="88">C4593-(D4593+E4593+F4593)</f>
        <v>827910723522.01013</v>
      </c>
    </row>
    <row r="4594" spans="1:7">
      <c r="A4594" t="str">
        <f t="shared" si="87"/>
        <v>2.1.1.0.00.00.00 - Operações de Crédito Internas</v>
      </c>
      <c r="B4594" s="5" t="s">
        <v>1601</v>
      </c>
      <c r="C4594" s="6">
        <v>816987580563.65002</v>
      </c>
      <c r="D4594" s="6"/>
      <c r="E4594" s="6"/>
      <c r="F4594" s="6">
        <v>132579112.98999999</v>
      </c>
      <c r="G4594" s="1">
        <f t="shared" si="88"/>
        <v>816855001450.66003</v>
      </c>
    </row>
    <row r="4595" spans="1:7">
      <c r="A4595" t="str">
        <f t="shared" si="87"/>
        <v>2.1.2.0.00.00.00 - Operações de Crédito Externas</v>
      </c>
      <c r="B4595" s="3" t="s">
        <v>1602</v>
      </c>
      <c r="C4595" s="4">
        <v>11055761479.800001</v>
      </c>
      <c r="D4595" s="4"/>
      <c r="E4595" s="4"/>
      <c r="F4595" s="4">
        <v>39408.449999999997</v>
      </c>
      <c r="G4595" s="1">
        <f t="shared" si="88"/>
        <v>11055722071.35</v>
      </c>
    </row>
    <row r="4596" spans="1:7">
      <c r="A4596" t="str">
        <f t="shared" si="87"/>
        <v>2.2.0.0.00.00.00 - Alienação de Bens</v>
      </c>
      <c r="B4596" s="5" t="s">
        <v>1603</v>
      </c>
      <c r="C4596" s="6">
        <v>1138532490.3199999</v>
      </c>
      <c r="D4596" s="6">
        <v>0</v>
      </c>
      <c r="E4596" s="6">
        <v>0</v>
      </c>
      <c r="F4596" s="6">
        <v>33938225.890000001</v>
      </c>
      <c r="G4596" s="1">
        <f t="shared" si="88"/>
        <v>1104594264.4299998</v>
      </c>
    </row>
    <row r="4597" spans="1:7">
      <c r="A4597" t="str">
        <f t="shared" si="87"/>
        <v>2.2.1.0.00.00.00 - Alienação de Bens Móveis</v>
      </c>
      <c r="B4597" s="3" t="s">
        <v>1604</v>
      </c>
      <c r="C4597" s="4">
        <v>935552861.48999989</v>
      </c>
      <c r="D4597" s="4"/>
      <c r="E4597" s="4"/>
      <c r="F4597" s="4">
        <v>8886692.8200000003</v>
      </c>
      <c r="G4597" s="1">
        <f t="shared" si="88"/>
        <v>926666168.66999984</v>
      </c>
    </row>
    <row r="4598" spans="1:7">
      <c r="A4598" t="str">
        <f t="shared" si="87"/>
        <v>2.2.2.0.00.00.00 - Alienação de Bens Imóveis</v>
      </c>
      <c r="B4598" s="5" t="s">
        <v>1605</v>
      </c>
      <c r="C4598" s="6">
        <v>202979628.83000001</v>
      </c>
      <c r="D4598" s="6"/>
      <c r="E4598" s="6"/>
      <c r="F4598" s="6">
        <v>25051533.07</v>
      </c>
      <c r="G4598" s="1">
        <f t="shared" si="88"/>
        <v>177928095.76000002</v>
      </c>
    </row>
    <row r="4599" spans="1:7">
      <c r="A4599" t="str">
        <f t="shared" si="87"/>
        <v>2.3.0.0.00.00.00 - Amortização de Empréstimos</v>
      </c>
      <c r="B4599" s="3" t="s">
        <v>1606</v>
      </c>
      <c r="C4599" s="4">
        <v>33311467174.150002</v>
      </c>
      <c r="D4599" s="4"/>
      <c r="E4599" s="4"/>
      <c r="F4599" s="4">
        <v>704002340.78999996</v>
      </c>
      <c r="G4599" s="1">
        <f t="shared" si="88"/>
        <v>32607464833.360001</v>
      </c>
    </row>
    <row r="4600" spans="1:7">
      <c r="A4600" t="str">
        <f t="shared" si="87"/>
        <v>2.4.0.0.00.00.00 - Transferências de Capital</v>
      </c>
      <c r="B4600" s="5" t="s">
        <v>1607</v>
      </c>
      <c r="C4600" s="6">
        <v>159760596.73000002</v>
      </c>
      <c r="D4600" s="6">
        <v>0</v>
      </c>
      <c r="E4600" s="6">
        <v>0</v>
      </c>
      <c r="F4600" s="6">
        <v>10352838.809999999</v>
      </c>
      <c r="G4600" s="1">
        <f t="shared" si="88"/>
        <v>149407757.92000002</v>
      </c>
    </row>
    <row r="4601" spans="1:7">
      <c r="A4601" t="str">
        <f t="shared" si="87"/>
        <v>2.4.2.0.00.00.00 - Transferências Intergovernamentais</v>
      </c>
      <c r="B4601" s="3" t="s">
        <v>1608</v>
      </c>
      <c r="C4601" s="4">
        <v>0</v>
      </c>
      <c r="D4601" s="4">
        <v>0</v>
      </c>
      <c r="E4601" s="4">
        <v>0</v>
      </c>
      <c r="F4601" s="4">
        <v>0</v>
      </c>
      <c r="G4601" s="1">
        <f t="shared" si="88"/>
        <v>0</v>
      </c>
    </row>
    <row r="4602" spans="1:7">
      <c r="A4602" t="str">
        <f t="shared" si="87"/>
        <v>2.4.2.1.00.00.00 - Transferências da União</v>
      </c>
      <c r="B4602" s="5" t="s">
        <v>1609</v>
      </c>
      <c r="C4602" s="6">
        <v>0</v>
      </c>
      <c r="D4602" s="6">
        <v>0</v>
      </c>
      <c r="E4602" s="6">
        <v>0</v>
      </c>
      <c r="F4602" s="6">
        <v>0</v>
      </c>
      <c r="G4602" s="1">
        <f t="shared" si="88"/>
        <v>0</v>
      </c>
    </row>
    <row r="4603" spans="1:7">
      <c r="A4603" t="str">
        <f t="shared" si="87"/>
        <v>2.4.2.1.01.00.00 - Participação na Receita da União</v>
      </c>
      <c r="B4603" s="3" t="s">
        <v>1610</v>
      </c>
      <c r="C4603" s="4"/>
      <c r="D4603" s="4"/>
      <c r="E4603" s="4"/>
      <c r="F4603" s="4"/>
      <c r="G4603" s="1">
        <f t="shared" si="88"/>
        <v>0</v>
      </c>
    </row>
    <row r="4604" spans="1:7" ht="38.25">
      <c r="A4604" t="str">
        <f t="shared" si="87"/>
        <v>2.4.2.1.02.00.00 - Transferências de Recursos Destinados a Programas 
 de Educação</v>
      </c>
      <c r="B4604" s="5" t="s">
        <v>1611</v>
      </c>
      <c r="C4604" s="6"/>
      <c r="D4604" s="6"/>
      <c r="E4604" s="6"/>
      <c r="F4604" s="6"/>
      <c r="G4604" s="1">
        <f t="shared" si="88"/>
        <v>0</v>
      </c>
    </row>
    <row r="4605" spans="1:7">
      <c r="A4605" t="str">
        <f t="shared" si="87"/>
        <v>2.4.2.1.37.00.00 - Transferências a Consórcios Públicos</v>
      </c>
      <c r="B4605" s="3" t="s">
        <v>1612</v>
      </c>
      <c r="C4605" s="4"/>
      <c r="D4605" s="4"/>
      <c r="E4605" s="4"/>
      <c r="F4605" s="4"/>
      <c r="G4605" s="1">
        <f t="shared" si="88"/>
        <v>0</v>
      </c>
    </row>
    <row r="4606" spans="1:7">
      <c r="A4606" t="str">
        <f t="shared" si="87"/>
        <v>2.4.2.1.99.00.00 - Outras Transferências da União</v>
      </c>
      <c r="B4606" s="5" t="s">
        <v>1613</v>
      </c>
      <c r="C4606" s="6"/>
      <c r="D4606" s="6"/>
      <c r="E4606" s="6"/>
      <c r="F4606" s="6"/>
      <c r="G4606" s="1">
        <f t="shared" si="88"/>
        <v>0</v>
      </c>
    </row>
    <row r="4607" spans="1:7">
      <c r="A4607" t="str">
        <f t="shared" si="87"/>
        <v>2.4.2.2.00.00.00 - Transferências dos Estados</v>
      </c>
      <c r="B4607" s="3" t="s">
        <v>1614</v>
      </c>
      <c r="C4607" s="4">
        <v>0</v>
      </c>
      <c r="D4607" s="4">
        <v>0</v>
      </c>
      <c r="E4607" s="4">
        <v>0</v>
      </c>
      <c r="F4607" s="4">
        <v>0</v>
      </c>
      <c r="G4607" s="1">
        <f t="shared" si="88"/>
        <v>0</v>
      </c>
    </row>
    <row r="4608" spans="1:7">
      <c r="A4608" t="str">
        <f t="shared" si="87"/>
        <v>2.4.2.2.01.00.00 - Participação na Receita dos Estados</v>
      </c>
      <c r="B4608" s="5" t="s">
        <v>1615</v>
      </c>
      <c r="C4608" s="6"/>
      <c r="D4608" s="6"/>
      <c r="E4608" s="6"/>
      <c r="F4608" s="6"/>
      <c r="G4608" s="1">
        <f t="shared" si="88"/>
        <v>0</v>
      </c>
    </row>
    <row r="4609" spans="1:7" ht="38.25">
      <c r="A4609" t="str">
        <f t="shared" si="87"/>
        <v>2.4.2.2.02.00.00 - Transferências de Recursos Destinados a Programas 
 de Educação</v>
      </c>
      <c r="B4609" s="3" t="s">
        <v>1616</v>
      </c>
      <c r="C4609" s="4"/>
      <c r="D4609" s="4"/>
      <c r="E4609" s="4"/>
      <c r="F4609" s="4"/>
      <c r="G4609" s="1">
        <f t="shared" si="88"/>
        <v>0</v>
      </c>
    </row>
    <row r="4610" spans="1:7">
      <c r="A4610" t="str">
        <f t="shared" si="87"/>
        <v>2.4.2.2.37.00.00 - Transferências a Consórcios Públicos</v>
      </c>
      <c r="B4610" s="5" t="s">
        <v>1617</v>
      </c>
      <c r="C4610" s="6"/>
      <c r="D4610" s="6"/>
      <c r="E4610" s="6"/>
      <c r="F4610" s="6"/>
      <c r="G4610" s="1">
        <f t="shared" si="88"/>
        <v>0</v>
      </c>
    </row>
    <row r="4611" spans="1:7">
      <c r="A4611" t="str">
        <f t="shared" si="87"/>
        <v>2.4.2.2.99.00.00 - Outras Transferências dos Estados</v>
      </c>
      <c r="B4611" s="3" t="s">
        <v>1618</v>
      </c>
      <c r="C4611" s="4"/>
      <c r="D4611" s="4"/>
      <c r="E4611" s="4"/>
      <c r="F4611" s="4"/>
      <c r="G4611" s="1">
        <f t="shared" si="88"/>
        <v>0</v>
      </c>
    </row>
    <row r="4612" spans="1:7">
      <c r="A4612" t="str">
        <f t="shared" si="87"/>
        <v>2.4.2.3.00.00.00 - Transferências dos Municípios</v>
      </c>
      <c r="B4612" s="5" t="s">
        <v>1619</v>
      </c>
      <c r="C4612" s="6">
        <v>0</v>
      </c>
      <c r="D4612" s="6">
        <v>0</v>
      </c>
      <c r="E4612" s="6">
        <v>0</v>
      </c>
      <c r="F4612" s="6">
        <v>0</v>
      </c>
      <c r="G4612" s="1">
        <f t="shared" si="88"/>
        <v>0</v>
      </c>
    </row>
    <row r="4613" spans="1:7" ht="38.25">
      <c r="A4613" t="str">
        <f t="shared" si="87"/>
        <v>2.4.2.3.01.00.00 - Transferências de Recursos Destinados a Programas 
 de Saúde</v>
      </c>
      <c r="B4613" s="3" t="s">
        <v>1620</v>
      </c>
      <c r="C4613" s="4"/>
      <c r="D4613" s="4"/>
      <c r="E4613" s="4"/>
      <c r="F4613" s="4"/>
      <c r="G4613" s="1">
        <f t="shared" si="88"/>
        <v>0</v>
      </c>
    </row>
    <row r="4614" spans="1:7" ht="38.25">
      <c r="A4614" t="str">
        <f t="shared" si="87"/>
        <v>2.4.2.3.02.00.00 - Transferências de Recursos Destinados a Programas 
 de Educação</v>
      </c>
      <c r="B4614" s="5" t="s">
        <v>1621</v>
      </c>
      <c r="C4614" s="6"/>
      <c r="D4614" s="6"/>
      <c r="E4614" s="6"/>
      <c r="F4614" s="6"/>
      <c r="G4614" s="1">
        <f t="shared" si="88"/>
        <v>0</v>
      </c>
    </row>
    <row r="4615" spans="1:7">
      <c r="A4615" t="str">
        <f t="shared" si="87"/>
        <v>2.4.2.3.37.00.00 - Transferências a Consórcios Públicos</v>
      </c>
      <c r="B4615" s="3" t="s">
        <v>1622</v>
      </c>
      <c r="C4615" s="4"/>
      <c r="D4615" s="4"/>
      <c r="E4615" s="4"/>
      <c r="F4615" s="4"/>
      <c r="G4615" s="1">
        <f t="shared" si="88"/>
        <v>0</v>
      </c>
    </row>
    <row r="4616" spans="1:7">
      <c r="A4616" t="str">
        <f t="shared" si="87"/>
        <v>2.4.2.3.99.00.00 - Outras Transferências dos Municípios</v>
      </c>
      <c r="B4616" s="5" t="s">
        <v>1623</v>
      </c>
      <c r="C4616" s="6"/>
      <c r="D4616" s="6"/>
      <c r="E4616" s="6"/>
      <c r="F4616" s="6"/>
      <c r="G4616" s="1">
        <f t="shared" si="88"/>
        <v>0</v>
      </c>
    </row>
    <row r="4617" spans="1:7">
      <c r="A4617" t="str">
        <f t="shared" si="87"/>
        <v>2.4.3.0.00.00.00 - Transferências de Instituições Privadas</v>
      </c>
      <c r="B4617" s="3" t="s">
        <v>1624</v>
      </c>
      <c r="C4617" s="4">
        <v>50368008.619999997</v>
      </c>
      <c r="D4617" s="4"/>
      <c r="E4617" s="4"/>
      <c r="F4617" s="4">
        <v>0</v>
      </c>
      <c r="G4617" s="1">
        <f t="shared" si="88"/>
        <v>50368008.619999997</v>
      </c>
    </row>
    <row r="4618" spans="1:7">
      <c r="A4618" t="str">
        <f t="shared" si="87"/>
        <v>2.4.4.0.00.00.00 - Transferências do Exterior</v>
      </c>
      <c r="B4618" s="5" t="s">
        <v>1625</v>
      </c>
      <c r="C4618" s="6">
        <v>0</v>
      </c>
      <c r="D4618" s="6"/>
      <c r="E4618" s="6"/>
      <c r="F4618" s="6">
        <v>0</v>
      </c>
      <c r="G4618" s="1">
        <f t="shared" si="88"/>
        <v>0</v>
      </c>
    </row>
    <row r="4619" spans="1:7">
      <c r="A4619" t="str">
        <f t="shared" si="87"/>
        <v>2.4.5.0.00.00.00 - Transferências de Pessoas</v>
      </c>
      <c r="B4619" s="3" t="s">
        <v>1626</v>
      </c>
      <c r="C4619" s="4">
        <v>0</v>
      </c>
      <c r="D4619" s="4"/>
      <c r="E4619" s="4"/>
      <c r="F4619" s="4">
        <v>0</v>
      </c>
      <c r="G4619" s="1">
        <f t="shared" si="88"/>
        <v>0</v>
      </c>
    </row>
    <row r="4620" spans="1:7">
      <c r="A4620" t="str">
        <f t="shared" si="87"/>
        <v>2.4.6.0.00.00.00 - Transferências de Outras Instituições Públicas</v>
      </c>
      <c r="B4620" s="5" t="s">
        <v>1627</v>
      </c>
      <c r="C4620" s="6">
        <v>4523674.25</v>
      </c>
      <c r="D4620" s="6"/>
      <c r="E4620" s="6"/>
      <c r="F4620" s="6">
        <v>0</v>
      </c>
      <c r="G4620" s="1">
        <f t="shared" si="88"/>
        <v>4523674.25</v>
      </c>
    </row>
    <row r="4621" spans="1:7">
      <c r="A4621" t="str">
        <f t="shared" si="87"/>
        <v>2.4.7.0.00.00.00 - Transferências de Convênios</v>
      </c>
      <c r="B4621" s="3" t="s">
        <v>1628</v>
      </c>
      <c r="C4621" s="4">
        <v>104868913.86000001</v>
      </c>
      <c r="D4621" s="4">
        <v>0</v>
      </c>
      <c r="E4621" s="4">
        <v>0</v>
      </c>
      <c r="F4621" s="4">
        <v>10352838.809999999</v>
      </c>
      <c r="G4621" s="1">
        <f t="shared" si="88"/>
        <v>94516075.050000012</v>
      </c>
    </row>
    <row r="4622" spans="1:7" ht="38.25">
      <c r="A4622" t="str">
        <f t="shared" si="87"/>
        <v>2.4.7.1.00.00.00 - Transferências de Convênios da União e de suas 
 Entidades</v>
      </c>
      <c r="B4622" s="5" t="s">
        <v>1629</v>
      </c>
      <c r="C4622" s="6">
        <v>42406095.050000004</v>
      </c>
      <c r="D4622" s="6">
        <v>0</v>
      </c>
      <c r="E4622" s="6">
        <v>0</v>
      </c>
      <c r="F4622" s="6">
        <v>35385.99</v>
      </c>
      <c r="G4622" s="1">
        <f t="shared" si="88"/>
        <v>42370709.060000002</v>
      </c>
    </row>
    <row r="4623" spans="1:7" ht="25.5">
      <c r="A4623" t="str">
        <f t="shared" si="87"/>
        <v>2.4.7.1.01.00.00 - Transferências de Convênios da União para o 
 Sistema Único de Saúde - SUS</v>
      </c>
      <c r="B4623" s="3" t="s">
        <v>1630</v>
      </c>
      <c r="C4623" s="4"/>
      <c r="D4623" s="4"/>
      <c r="E4623" s="4"/>
      <c r="F4623" s="4"/>
      <c r="G4623" s="1">
        <f t="shared" si="88"/>
        <v>0</v>
      </c>
    </row>
    <row r="4624" spans="1:7" ht="38.25">
      <c r="A4624" t="str">
        <f t="shared" si="87"/>
        <v>2.4.7.1.02.00.00 - Transferências de Convênios da União Destinadas a 
 Programas de Educação</v>
      </c>
      <c r="B4624" s="5" t="s">
        <v>1631</v>
      </c>
      <c r="C4624" s="6"/>
      <c r="D4624" s="6"/>
      <c r="E4624" s="6"/>
      <c r="F4624" s="6"/>
      <c r="G4624" s="1">
        <f t="shared" si="88"/>
        <v>0</v>
      </c>
    </row>
    <row r="4625" spans="1:7" ht="38.25">
      <c r="A4625" t="str">
        <f t="shared" si="87"/>
        <v>2.4.7.1.03.00.00 - Transferências de Convênios da União Destinadas a 
 Programas de Saneamento Básico</v>
      </c>
      <c r="B4625" s="3" t="s">
        <v>1632</v>
      </c>
      <c r="C4625" s="4"/>
      <c r="D4625" s="4"/>
      <c r="E4625" s="4"/>
      <c r="F4625" s="4"/>
      <c r="G4625" s="1">
        <f t="shared" si="88"/>
        <v>0</v>
      </c>
    </row>
    <row r="4626" spans="1:7" ht="38.25">
      <c r="A4626" t="str">
        <f t="shared" si="87"/>
        <v>2.4.7.1.04.00.00 - Transferências de Convênios da União Destinadas a 
 Programas de Meio Ambiente</v>
      </c>
      <c r="B4626" s="5" t="s">
        <v>1633</v>
      </c>
      <c r="C4626" s="6"/>
      <c r="D4626" s="6"/>
      <c r="E4626" s="6"/>
      <c r="F4626" s="6"/>
      <c r="G4626" s="1">
        <f t="shared" si="88"/>
        <v>0</v>
      </c>
    </row>
    <row r="4627" spans="1:7" ht="38.25">
      <c r="A4627" t="str">
        <f t="shared" si="87"/>
        <v>2.4.7.1.05.00.00 - Transferências de Convênios da União Destinadas a 
 Programas de Infraestrutura em Transporte</v>
      </c>
      <c r="B4627" s="3" t="s">
        <v>1634</v>
      </c>
      <c r="C4627" s="4"/>
      <c r="D4627" s="4"/>
      <c r="E4627" s="4"/>
      <c r="F4627" s="4"/>
      <c r="G4627" s="1">
        <f t="shared" si="88"/>
        <v>0</v>
      </c>
    </row>
    <row r="4628" spans="1:7" ht="25.5">
      <c r="A4628" t="str">
        <f t="shared" si="87"/>
        <v>2.4.7.1.99.00.00 - Outras Transferências de Convênios da União</v>
      </c>
      <c r="B4628" s="5" t="s">
        <v>1635</v>
      </c>
      <c r="C4628" s="6">
        <v>42406095.050000004</v>
      </c>
      <c r="D4628" s="6"/>
      <c r="E4628" s="6"/>
      <c r="F4628" s="6">
        <v>35385.99</v>
      </c>
      <c r="G4628" s="1">
        <f t="shared" si="88"/>
        <v>42370709.060000002</v>
      </c>
    </row>
    <row r="4629" spans="1:7" ht="25.5">
      <c r="A4629" t="str">
        <f t="shared" si="87"/>
        <v>2.4.7.2.00.00.00 - Transferências de Convênios dos Estados e do 
 Distrito Federal e de suas Entidades</v>
      </c>
      <c r="B4629" s="3" t="s">
        <v>1636</v>
      </c>
      <c r="C4629" s="4">
        <v>9152345.8399999999</v>
      </c>
      <c r="D4629" s="4">
        <v>0</v>
      </c>
      <c r="E4629" s="4">
        <v>0</v>
      </c>
      <c r="F4629" s="4">
        <v>10834.05</v>
      </c>
      <c r="G4629" s="1">
        <f t="shared" si="88"/>
        <v>9141511.7899999991</v>
      </c>
    </row>
    <row r="4630" spans="1:7" ht="38.25">
      <c r="A4630" t="str">
        <f t="shared" si="87"/>
        <v>2.4.7.2.01.00.00 - Transferências de Convênios dos Estados para o 
 Sistema Único de Saúde - SUS</v>
      </c>
      <c r="B4630" s="5" t="s">
        <v>1637</v>
      </c>
      <c r="C4630" s="6"/>
      <c r="D4630" s="6"/>
      <c r="E4630" s="6"/>
      <c r="F4630" s="6"/>
      <c r="G4630" s="1">
        <f t="shared" si="88"/>
        <v>0</v>
      </c>
    </row>
    <row r="4631" spans="1:7" ht="25.5">
      <c r="A4631" t="str">
        <f t="shared" si="87"/>
        <v>2.4.7.2.02.00.00 - Transferências de Convênios dos Estados 
 Destinadas a Programas de Educação</v>
      </c>
      <c r="B4631" s="3" t="s">
        <v>1638</v>
      </c>
      <c r="C4631" s="4"/>
      <c r="D4631" s="4"/>
      <c r="E4631" s="4"/>
      <c r="F4631" s="4"/>
      <c r="G4631" s="1">
        <f t="shared" si="88"/>
        <v>0</v>
      </c>
    </row>
    <row r="4632" spans="1:7" ht="25.5">
      <c r="A4632" t="str">
        <f t="shared" si="87"/>
        <v>2.4.7.2.03.00.00 - Transferências de Convênios dos Estados 
 Destinadas a Programas de Saneamento Básico</v>
      </c>
      <c r="B4632" s="5" t="s">
        <v>1639</v>
      </c>
      <c r="C4632" s="6"/>
      <c r="D4632" s="6"/>
      <c r="E4632" s="6"/>
      <c r="F4632" s="6"/>
      <c r="G4632" s="1">
        <f t="shared" si="88"/>
        <v>0</v>
      </c>
    </row>
    <row r="4633" spans="1:7" ht="25.5">
      <c r="A4633" t="str">
        <f t="shared" si="87"/>
        <v>2.4.7.2.04.00.00 - Transferências de Convênios dos Estados 
 Destinadas a Programas de Meio Ambiente</v>
      </c>
      <c r="B4633" s="3" t="s">
        <v>1640</v>
      </c>
      <c r="C4633" s="4"/>
      <c r="D4633" s="4"/>
      <c r="E4633" s="4"/>
      <c r="F4633" s="4"/>
      <c r="G4633" s="1">
        <f t="shared" si="88"/>
        <v>0</v>
      </c>
    </row>
    <row r="4634" spans="1:7" ht="25.5">
      <c r="A4634" t="str">
        <f t="shared" si="87"/>
        <v>2.4.7.2.05.00.00 - Transferências de Convênios dos Estados 
 Destinadas a Programas de Infraestrutura em Transporte</v>
      </c>
      <c r="B4634" s="5" t="s">
        <v>1641</v>
      </c>
      <c r="C4634" s="6"/>
      <c r="D4634" s="6"/>
      <c r="E4634" s="6"/>
      <c r="F4634" s="6"/>
      <c r="G4634" s="1">
        <f t="shared" si="88"/>
        <v>0</v>
      </c>
    </row>
    <row r="4635" spans="1:7" ht="25.5">
      <c r="A4635" t="str">
        <f t="shared" si="87"/>
        <v>2.4.7.2.99.00.00 - Outras Transferências de Convênios dos Estados</v>
      </c>
      <c r="B4635" s="3" t="s">
        <v>1642</v>
      </c>
      <c r="C4635" s="4">
        <v>9152345.8399999999</v>
      </c>
      <c r="D4635" s="4"/>
      <c r="E4635" s="4"/>
      <c r="F4635" s="4">
        <v>10834.05</v>
      </c>
      <c r="G4635" s="1">
        <f t="shared" si="88"/>
        <v>9141511.7899999991</v>
      </c>
    </row>
    <row r="4636" spans="1:7" ht="38.25">
      <c r="A4636" t="str">
        <f t="shared" si="87"/>
        <v>2.4.7.3.00.00.00 - Transferências de Convênios dos Municípios e de 
 suas Entidades</v>
      </c>
      <c r="B4636" s="5" t="s">
        <v>1643</v>
      </c>
      <c r="C4636" s="6">
        <v>18388462.880000003</v>
      </c>
      <c r="D4636" s="6">
        <v>0</v>
      </c>
      <c r="E4636" s="6">
        <v>0</v>
      </c>
      <c r="F4636" s="6">
        <v>8748210.4900000002</v>
      </c>
      <c r="G4636" s="1">
        <f t="shared" si="88"/>
        <v>9640252.3900000025</v>
      </c>
    </row>
    <row r="4637" spans="1:7" ht="25.5">
      <c r="A4637" t="str">
        <f t="shared" si="87"/>
        <v>2.4.7.3.01.00.00 - Transferências de Convênios dos Municípios 
 Destinados a Programas de Saúde</v>
      </c>
      <c r="B4637" s="3" t="s">
        <v>1644</v>
      </c>
      <c r="C4637" s="4"/>
      <c r="D4637" s="4"/>
      <c r="E4637" s="4"/>
      <c r="F4637" s="4"/>
      <c r="G4637" s="1">
        <f t="shared" si="88"/>
        <v>0</v>
      </c>
    </row>
    <row r="4638" spans="1:7" ht="25.5">
      <c r="A4638" t="str">
        <f t="shared" si="87"/>
        <v>2.4.7.3.02.00.00 - Transferências de Convênios dos Municípios 
 Destinadas a Programas de Educação</v>
      </c>
      <c r="B4638" s="5" t="s">
        <v>1645</v>
      </c>
      <c r="C4638" s="6"/>
      <c r="D4638" s="6"/>
      <c r="E4638" s="6"/>
      <c r="F4638" s="6"/>
      <c r="G4638" s="1">
        <f t="shared" si="88"/>
        <v>0</v>
      </c>
    </row>
    <row r="4639" spans="1:7" ht="25.5">
      <c r="A4639" t="str">
        <f t="shared" si="87"/>
        <v>2.4.7.3.99.00.00 - Outras Transferências de Convênios dos Municípios</v>
      </c>
      <c r="B4639" s="3" t="s">
        <v>1646</v>
      </c>
      <c r="C4639" s="4">
        <v>18388462.880000003</v>
      </c>
      <c r="D4639" s="4"/>
      <c r="E4639" s="4"/>
      <c r="F4639" s="4">
        <v>8748210.4900000002</v>
      </c>
      <c r="G4639" s="1">
        <f t="shared" si="88"/>
        <v>9640252.3900000025</v>
      </c>
    </row>
    <row r="4640" spans="1:7" ht="25.5">
      <c r="A4640" t="str">
        <f t="shared" si="87"/>
        <v>2.4.7.4.00.00.00 - Transferências de Convênios de Instituições 
 Privadas</v>
      </c>
      <c r="B4640" s="5" t="s">
        <v>1647</v>
      </c>
      <c r="C4640" s="6">
        <v>34922010.089999996</v>
      </c>
      <c r="D4640" s="6"/>
      <c r="E4640" s="6"/>
      <c r="F4640" s="6">
        <v>1558408.28</v>
      </c>
      <c r="G4640" s="1">
        <f t="shared" si="88"/>
        <v>33363601.809999995</v>
      </c>
    </row>
    <row r="4641" spans="1:7">
      <c r="A4641" t="str">
        <f t="shared" si="87"/>
        <v>2.4.7.5.00.00.00 - Transferências de Convênios do Exterior</v>
      </c>
      <c r="B4641" s="3" t="s">
        <v>1648</v>
      </c>
      <c r="C4641" s="4">
        <v>0</v>
      </c>
      <c r="D4641" s="4"/>
      <c r="E4641" s="4"/>
      <c r="F4641" s="4">
        <v>0</v>
      </c>
      <c r="G4641" s="1">
        <f t="shared" si="88"/>
        <v>0</v>
      </c>
    </row>
    <row r="4642" spans="1:7">
      <c r="A4642" t="str">
        <f t="shared" si="87"/>
        <v>2.4.8.0.00.00.00 - Transferências para o Combate à Fome</v>
      </c>
      <c r="B4642" s="5" t="s">
        <v>1649</v>
      </c>
      <c r="C4642" s="6">
        <v>0</v>
      </c>
      <c r="D4642" s="6">
        <v>0</v>
      </c>
      <c r="E4642" s="6">
        <v>0</v>
      </c>
      <c r="F4642" s="6">
        <v>0</v>
      </c>
      <c r="G4642" s="1">
        <f t="shared" si="88"/>
        <v>0</v>
      </c>
    </row>
    <row r="4643" spans="1:7">
      <c r="A4643" t="str">
        <f t="shared" si="87"/>
        <v>2.4.8.1.00.00.00 - Provenientes do Exterior</v>
      </c>
      <c r="B4643" s="3" t="s">
        <v>1650</v>
      </c>
      <c r="C4643" s="4">
        <v>0</v>
      </c>
      <c r="D4643" s="4"/>
      <c r="E4643" s="4"/>
      <c r="F4643" s="4">
        <v>0</v>
      </c>
      <c r="G4643" s="1">
        <f t="shared" si="88"/>
        <v>0</v>
      </c>
    </row>
    <row r="4644" spans="1:7">
      <c r="A4644" t="str">
        <f t="shared" si="87"/>
        <v>2.4.8.2.00.00.00 - Provenientes de Pessoas Jurídicas</v>
      </c>
      <c r="B4644" s="5" t="s">
        <v>1651</v>
      </c>
      <c r="C4644" s="6">
        <v>0</v>
      </c>
      <c r="D4644" s="6"/>
      <c r="E4644" s="6"/>
      <c r="F4644" s="6">
        <v>0</v>
      </c>
      <c r="G4644" s="1">
        <f t="shared" si="88"/>
        <v>0</v>
      </c>
    </row>
    <row r="4645" spans="1:7">
      <c r="A4645" t="str">
        <f t="shared" si="87"/>
        <v>2.4.8.3.00.00.00 - Provenientes de Pessoas Físicas</v>
      </c>
      <c r="B4645" s="3" t="s">
        <v>1652</v>
      </c>
      <c r="C4645" s="4">
        <v>0</v>
      </c>
      <c r="D4645" s="4"/>
      <c r="E4645" s="4"/>
      <c r="F4645" s="4">
        <v>0</v>
      </c>
      <c r="G4645" s="1">
        <f t="shared" si="88"/>
        <v>0</v>
      </c>
    </row>
    <row r="4646" spans="1:7">
      <c r="A4646" t="str">
        <f t="shared" si="87"/>
        <v>2.4.8.4.00.00.00 - Provenientes de Depósitos não Identificados</v>
      </c>
      <c r="B4646" s="5" t="s">
        <v>1653</v>
      </c>
      <c r="C4646" s="6">
        <v>0</v>
      </c>
      <c r="D4646" s="6"/>
      <c r="E4646" s="6"/>
      <c r="F4646" s="6">
        <v>0</v>
      </c>
      <c r="G4646" s="1">
        <f t="shared" si="88"/>
        <v>0</v>
      </c>
    </row>
    <row r="4647" spans="1:7">
      <c r="A4647" t="str">
        <f t="shared" si="87"/>
        <v>2.5.0.0.00.00.00 - Outras Receitas de Capital</v>
      </c>
      <c r="B4647" s="3" t="s">
        <v>1654</v>
      </c>
      <c r="C4647" s="4">
        <v>86333523977.559998</v>
      </c>
      <c r="D4647" s="4">
        <v>0</v>
      </c>
      <c r="E4647" s="4">
        <v>0</v>
      </c>
      <c r="F4647" s="4">
        <v>191657379.03</v>
      </c>
      <c r="G4647" s="1">
        <f t="shared" si="88"/>
        <v>86141866598.529999</v>
      </c>
    </row>
    <row r="4648" spans="1:7">
      <c r="A4648" t="str">
        <f t="shared" si="87"/>
        <v>2.5.2.0.00.00.00 - Integralização do Capital Social</v>
      </c>
      <c r="B4648" s="5" t="s">
        <v>1655</v>
      </c>
      <c r="C4648" s="6">
        <v>7500</v>
      </c>
      <c r="D4648" s="6"/>
      <c r="E4648" s="6"/>
      <c r="F4648" s="6">
        <v>0</v>
      </c>
      <c r="G4648" s="1">
        <f t="shared" si="88"/>
        <v>7500</v>
      </c>
    </row>
    <row r="4649" spans="1:7">
      <c r="A4649" t="str">
        <f t="shared" si="87"/>
        <v>2.5.3.0.00.00.00 - Resultado do Banco Central do Brasil</v>
      </c>
      <c r="B4649" s="3" t="s">
        <v>1656</v>
      </c>
      <c r="C4649" s="4">
        <v>36153654659.229996</v>
      </c>
      <c r="D4649" s="4"/>
      <c r="E4649" s="4"/>
      <c r="F4649" s="4">
        <v>0</v>
      </c>
      <c r="G4649" s="1">
        <f t="shared" si="88"/>
        <v>36153654659.229996</v>
      </c>
    </row>
    <row r="4650" spans="1:7" ht="25.5">
      <c r="A4650" t="str">
        <f t="shared" si="87"/>
        <v>2.5.4.0.00.00.00 - Remuneração das Disponibilidades do Tesouro 
 Nacional</v>
      </c>
      <c r="B4650" s="5" t="s">
        <v>1657</v>
      </c>
      <c r="C4650" s="6">
        <v>50176513575.230003</v>
      </c>
      <c r="D4650" s="6"/>
      <c r="E4650" s="6"/>
      <c r="F4650" s="6">
        <v>191658678.5</v>
      </c>
      <c r="G4650" s="1">
        <f t="shared" si="88"/>
        <v>49984854896.730003</v>
      </c>
    </row>
    <row r="4651" spans="1:7" ht="38.25">
      <c r="A4651" t="str">
        <f t="shared" si="87"/>
        <v>2.5.5.0.00.00.00 - Receita da Dívida Ativa Proveniente de Amortização 
 de Empréstimos e Financiamentos</v>
      </c>
      <c r="B4651" s="3" t="s">
        <v>1658</v>
      </c>
      <c r="C4651" s="4">
        <v>2340904.42</v>
      </c>
      <c r="D4651" s="4"/>
      <c r="E4651" s="4"/>
      <c r="F4651" s="4">
        <v>-6214.94</v>
      </c>
      <c r="G4651" s="1">
        <f t="shared" si="88"/>
        <v>2347119.36</v>
      </c>
    </row>
    <row r="4652" spans="1:7">
      <c r="A4652" t="str">
        <f t="shared" si="87"/>
        <v>2.5.6.0.00.00.00 - Receita Dívida Ativa Alienação Estoques de Café</v>
      </c>
      <c r="B4652" s="5" t="s">
        <v>1659</v>
      </c>
      <c r="C4652" s="6">
        <v>996847.77</v>
      </c>
      <c r="D4652" s="6"/>
      <c r="E4652" s="6"/>
      <c r="F4652" s="6">
        <v>0</v>
      </c>
      <c r="G4652" s="1">
        <f t="shared" si="88"/>
        <v>996847.77</v>
      </c>
    </row>
    <row r="4653" spans="1:7" ht="25.5">
      <c r="A4653" t="str">
        <f t="shared" si="87"/>
        <v>2.5.7.0.00.00.00 - Receita Auferida por Detentores de Títulos do 
 Tesouro Nacional Resgatados</v>
      </c>
      <c r="B4653" s="3" t="s">
        <v>1660</v>
      </c>
      <c r="C4653" s="4">
        <v>10426.130000000001</v>
      </c>
      <c r="D4653" s="4"/>
      <c r="E4653" s="4"/>
      <c r="F4653" s="4">
        <v>4878.47</v>
      </c>
      <c r="G4653" s="1">
        <f t="shared" si="88"/>
        <v>5547.6600000000008</v>
      </c>
    </row>
    <row r="4654" spans="1:7" ht="38.25">
      <c r="A4654" t="str">
        <f t="shared" si="87"/>
        <v>2.5.8.0.00.00.00 - Receitas de Alienação de Certificados de Potencial 
 Adicional de Construção - CEPAC</v>
      </c>
      <c r="B4654" s="5" t="s">
        <v>1661</v>
      </c>
      <c r="C4654" s="6">
        <v>0</v>
      </c>
      <c r="D4654" s="6"/>
      <c r="E4654" s="6"/>
      <c r="F4654" s="6">
        <v>0</v>
      </c>
      <c r="G4654" s="1">
        <f t="shared" si="88"/>
        <v>0</v>
      </c>
    </row>
    <row r="4655" spans="1:7">
      <c r="A4655" t="str">
        <f t="shared" ref="A4655:A4683" si="89">TRIM(B4655)</f>
        <v>2.5.9.0.00.00.00 - Outras Receitas</v>
      </c>
      <c r="B4655" s="3" t="s">
        <v>1662</v>
      </c>
      <c r="C4655" s="4">
        <v>64.78</v>
      </c>
      <c r="D4655" s="4"/>
      <c r="E4655" s="4"/>
      <c r="F4655" s="4">
        <v>37</v>
      </c>
      <c r="G4655" s="1">
        <f t="shared" si="88"/>
        <v>27.78</v>
      </c>
    </row>
    <row r="4656" spans="1:7">
      <c r="A4656" t="str">
        <f t="shared" si="89"/>
        <v>7.0.0.0.00.00.00 - Receitas Correntes Intraorçamentárias</v>
      </c>
      <c r="B4656" s="5" t="s">
        <v>1663</v>
      </c>
      <c r="C4656" s="6">
        <v>34525512784.730003</v>
      </c>
      <c r="D4656" s="6">
        <v>0</v>
      </c>
      <c r="E4656" s="6">
        <v>0</v>
      </c>
      <c r="F4656" s="6">
        <v>11036519.300000001</v>
      </c>
      <c r="G4656" s="1">
        <f t="shared" si="88"/>
        <v>34514476265.43</v>
      </c>
    </row>
    <row r="4657" spans="1:7">
      <c r="A4657" t="str">
        <f t="shared" si="89"/>
        <v>7.1.0.0.00.00.00 - Receita Tributária Intraorçamentária</v>
      </c>
      <c r="B4657" s="3" t="s">
        <v>1664</v>
      </c>
      <c r="C4657" s="4">
        <v>632896.1</v>
      </c>
      <c r="D4657" s="4"/>
      <c r="E4657" s="4"/>
      <c r="F4657" s="4">
        <v>417411.69</v>
      </c>
      <c r="G4657" s="1">
        <f t="shared" ref="G4657:G4683" si="90">C4657-(D4657+E4657+F4657)</f>
        <v>215484.40999999997</v>
      </c>
    </row>
    <row r="4658" spans="1:7">
      <c r="A4658" t="str">
        <f t="shared" si="89"/>
        <v>7.2.0.0.00.00.00 - Receitas de Contribuições Intraorçamentárias</v>
      </c>
      <c r="B4658" s="5" t="s">
        <v>1665</v>
      </c>
      <c r="C4658" s="6">
        <v>16020428813.039999</v>
      </c>
      <c r="D4658" s="6">
        <v>0</v>
      </c>
      <c r="E4658" s="6">
        <v>0</v>
      </c>
      <c r="F4658" s="6">
        <v>5628365.1399999997</v>
      </c>
      <c r="G4658" s="1">
        <f t="shared" si="90"/>
        <v>16014800447.9</v>
      </c>
    </row>
    <row r="4659" spans="1:7">
      <c r="A4659" t="str">
        <f t="shared" si="89"/>
        <v>7.2.1.0.00.00.00 - Contribuições Sociais Intraorçamentárias</v>
      </c>
      <c r="B4659" s="3" t="s">
        <v>1666</v>
      </c>
      <c r="C4659" s="4">
        <v>16020389117.07</v>
      </c>
      <c r="D4659" s="4">
        <v>0</v>
      </c>
      <c r="E4659" s="4">
        <v>0</v>
      </c>
      <c r="F4659" s="4">
        <v>5624816.4499999993</v>
      </c>
      <c r="G4659" s="1">
        <f t="shared" si="90"/>
        <v>16014764300.619999</v>
      </c>
    </row>
    <row r="4660" spans="1:7" ht="38.25">
      <c r="A4660" t="str">
        <f t="shared" si="89"/>
        <v>7.2.1.0.29.00.00 - Contribuições para o Regime Próprio de Previdência 
 do Servidor Público Intraorçamentárias</v>
      </c>
      <c r="B4660" s="5" t="s">
        <v>1667</v>
      </c>
      <c r="C4660" s="6">
        <v>16020324564.32</v>
      </c>
      <c r="D4660" s="6">
        <v>0</v>
      </c>
      <c r="E4660" s="6">
        <v>0</v>
      </c>
      <c r="F4660" s="6">
        <v>5624685.1499999994</v>
      </c>
      <c r="G4660" s="1">
        <f t="shared" si="90"/>
        <v>16014699879.17</v>
      </c>
    </row>
    <row r="4661" spans="1:7" ht="25.5">
      <c r="A4661" t="str">
        <f t="shared" si="89"/>
        <v>7.2.1.0.29.01.00 - Contribuição Patronal de Servidor Ativo Civil 
 para o Regime Próprio Intraorçamentária</v>
      </c>
      <c r="B4661" s="3" t="s">
        <v>1668</v>
      </c>
      <c r="C4661" s="4">
        <v>15899647936.02</v>
      </c>
      <c r="D4661" s="4"/>
      <c r="E4661" s="4"/>
      <c r="F4661" s="4">
        <v>5623816.8399999999</v>
      </c>
      <c r="G4661" s="1">
        <f t="shared" si="90"/>
        <v>15894024119.18</v>
      </c>
    </row>
    <row r="4662" spans="1:7" ht="38.25">
      <c r="A4662" t="str">
        <f t="shared" si="89"/>
        <v>7.2.1.0.29.02.00 - Contribuição Patronal de Servidor Ativo Militar 
 Intraorçamentária</v>
      </c>
      <c r="B4662" s="5" t="s">
        <v>1669</v>
      </c>
      <c r="C4662" s="6">
        <v>0</v>
      </c>
      <c r="D4662" s="6"/>
      <c r="E4662" s="6"/>
      <c r="F4662" s="6">
        <v>0</v>
      </c>
      <c r="G4662" s="1">
        <f t="shared" si="90"/>
        <v>0</v>
      </c>
    </row>
    <row r="4663" spans="1:7" ht="25.5">
      <c r="A4663" t="str">
        <f t="shared" si="89"/>
        <v>7.2.1.0.29.03.00 - Contribuição Patronal - Inativo Civil 
 Intraorçamentária</v>
      </c>
      <c r="B4663" s="3" t="s">
        <v>1670</v>
      </c>
      <c r="C4663" s="4">
        <v>0</v>
      </c>
      <c r="D4663" s="4"/>
      <c r="E4663" s="4"/>
      <c r="F4663" s="4">
        <v>0</v>
      </c>
      <c r="G4663" s="1">
        <f t="shared" si="90"/>
        <v>0</v>
      </c>
    </row>
    <row r="4664" spans="1:7" ht="25.5">
      <c r="A4664" t="str">
        <f t="shared" si="89"/>
        <v>7.2.1.0.29.04.00 - Contribuição Patronal - Inativo Militar 
 Intraorçamentária</v>
      </c>
      <c r="B4664" s="5" t="s">
        <v>1671</v>
      </c>
      <c r="C4664" s="6">
        <v>0</v>
      </c>
      <c r="D4664" s="6"/>
      <c r="E4664" s="6"/>
      <c r="F4664" s="6">
        <v>0</v>
      </c>
      <c r="G4664" s="1">
        <f t="shared" si="90"/>
        <v>0</v>
      </c>
    </row>
    <row r="4665" spans="1:7" ht="25.5">
      <c r="A4665" t="str">
        <f t="shared" si="89"/>
        <v>7.2.1.0.29.05.00 - Contribuição Patronal - Pensionista Civil 
 Intraorçamentária</v>
      </c>
      <c r="B4665" s="3" t="s">
        <v>1672</v>
      </c>
      <c r="C4665" s="4">
        <v>0</v>
      </c>
      <c r="D4665" s="4"/>
      <c r="E4665" s="4"/>
      <c r="F4665" s="4">
        <v>0</v>
      </c>
      <c r="G4665" s="1">
        <f t="shared" si="90"/>
        <v>0</v>
      </c>
    </row>
    <row r="4666" spans="1:7" ht="25.5">
      <c r="A4666" t="str">
        <f t="shared" si="89"/>
        <v>7.2.1.0.29.06.00 - Contribuição Patronal - Pensionista Militar 
 Intraorçamentária</v>
      </c>
      <c r="B4666" s="5" t="s">
        <v>1673</v>
      </c>
      <c r="C4666" s="6">
        <v>0</v>
      </c>
      <c r="D4666" s="6"/>
      <c r="E4666" s="6"/>
      <c r="F4666" s="6">
        <v>0</v>
      </c>
      <c r="G4666" s="1">
        <f t="shared" si="90"/>
        <v>0</v>
      </c>
    </row>
    <row r="4667" spans="1:7" ht="51">
      <c r="A4667" t="str">
        <f t="shared" si="89"/>
        <v>7.2.1.0.29.16.00 - Receita de Recolhimento da Contribuição Patronal, 
 oriunda do Pagamento de Sentenças Judiciais Intraorçamentária</v>
      </c>
      <c r="B4667" s="3" t="s">
        <v>1674</v>
      </c>
      <c r="C4667" s="4">
        <v>120676628.3</v>
      </c>
      <c r="D4667" s="4"/>
      <c r="E4667" s="4"/>
      <c r="F4667" s="4">
        <v>868.31</v>
      </c>
      <c r="G4667" s="1">
        <f t="shared" si="90"/>
        <v>120675759.98999999</v>
      </c>
    </row>
    <row r="4668" spans="1:7" ht="38.25">
      <c r="A4668" t="str">
        <f t="shared" si="89"/>
        <v>7.2.1.0.29.99.00 - Outras Contribuições para o Regime Próprio de 
 Previdência do Servidor Público Intraorçamentárias</v>
      </c>
      <c r="B4668" s="5" t="s">
        <v>1675</v>
      </c>
      <c r="C4668" s="6"/>
      <c r="D4668" s="6"/>
      <c r="E4668" s="6"/>
      <c r="F4668" s="6">
        <v>0</v>
      </c>
      <c r="G4668" s="1">
        <f t="shared" si="90"/>
        <v>0</v>
      </c>
    </row>
    <row r="4669" spans="1:7" ht="25.5">
      <c r="A4669" t="str">
        <f t="shared" si="89"/>
        <v>7.2.1.0.99.00.00 - Outras Contribuições Sociais Intraorçamentárias</v>
      </c>
      <c r="B4669" s="3" t="s">
        <v>1676</v>
      </c>
      <c r="C4669" s="4">
        <v>64552.75</v>
      </c>
      <c r="D4669" s="4"/>
      <c r="E4669" s="4"/>
      <c r="F4669" s="4">
        <v>131.30000000000001</v>
      </c>
      <c r="G4669" s="1">
        <f t="shared" si="90"/>
        <v>64421.45</v>
      </c>
    </row>
    <row r="4670" spans="1:7">
      <c r="A4670" t="str">
        <f t="shared" si="89"/>
        <v>7.2.2.0.00.00.00 - Contribuições Econômicas Intraorçamentárias</v>
      </c>
      <c r="B4670" s="5" t="s">
        <v>1677</v>
      </c>
      <c r="C4670" s="6">
        <v>39695.97</v>
      </c>
      <c r="D4670" s="6"/>
      <c r="E4670" s="6"/>
      <c r="F4670" s="6">
        <v>3548.69</v>
      </c>
      <c r="G4670" s="1">
        <f t="shared" si="90"/>
        <v>36147.279999999999</v>
      </c>
    </row>
    <row r="4671" spans="1:7" ht="25.5">
      <c r="A4671" t="str">
        <f t="shared" si="89"/>
        <v>7.2.3.0.00.00.00 - Contribuição para o Custeio do Serviço de 
 Iluminação Pública Intraorçamentária</v>
      </c>
      <c r="B4671" s="3" t="s">
        <v>1678</v>
      </c>
      <c r="C4671" s="4">
        <v>0</v>
      </c>
      <c r="D4671" s="4"/>
      <c r="E4671" s="4"/>
      <c r="F4671" s="4">
        <v>0</v>
      </c>
      <c r="G4671" s="1">
        <f t="shared" si="90"/>
        <v>0</v>
      </c>
    </row>
    <row r="4672" spans="1:7">
      <c r="A4672" t="str">
        <f t="shared" si="89"/>
        <v>7.3.0.0.00.00.00 - Receita Patrimonial Intraorçamentária</v>
      </c>
      <c r="B4672" s="5" t="s">
        <v>1679</v>
      </c>
      <c r="C4672" s="6">
        <v>2826059.01</v>
      </c>
      <c r="D4672" s="6"/>
      <c r="E4672" s="6"/>
      <c r="F4672" s="6">
        <v>365445.09</v>
      </c>
      <c r="G4672" s="1">
        <f t="shared" si="90"/>
        <v>2460613.92</v>
      </c>
    </row>
    <row r="4673" spans="1:7">
      <c r="A4673" t="str">
        <f t="shared" si="89"/>
        <v>7.4.0.0.00.00.00 - Receita Agropecuária Intraorçamentária</v>
      </c>
      <c r="B4673" s="3" t="s">
        <v>1680</v>
      </c>
      <c r="C4673" s="4">
        <v>0</v>
      </c>
      <c r="D4673" s="4"/>
      <c r="E4673" s="4"/>
      <c r="F4673" s="4">
        <v>0</v>
      </c>
      <c r="G4673" s="1">
        <f t="shared" si="90"/>
        <v>0</v>
      </c>
    </row>
    <row r="4674" spans="1:7">
      <c r="A4674" t="str">
        <f t="shared" si="89"/>
        <v>7.5.0.0.00.00.00 - Receita Industrial Intraorçamentária</v>
      </c>
      <c r="B4674" s="5" t="s">
        <v>1681</v>
      </c>
      <c r="C4674" s="6">
        <v>220355670.00999999</v>
      </c>
      <c r="D4674" s="6"/>
      <c r="E4674" s="6"/>
      <c r="F4674" s="6">
        <v>1546165.13</v>
      </c>
      <c r="G4674" s="1">
        <f t="shared" si="90"/>
        <v>218809504.88</v>
      </c>
    </row>
    <row r="4675" spans="1:7">
      <c r="A4675" t="str">
        <f t="shared" si="89"/>
        <v>7.6.0.0.00.00.00 - Receita de Serviços Intraorçamentária</v>
      </c>
      <c r="B4675" s="3" t="s">
        <v>1682</v>
      </c>
      <c r="C4675" s="4">
        <v>219438566.25999999</v>
      </c>
      <c r="D4675" s="4"/>
      <c r="E4675" s="4"/>
      <c r="F4675" s="4">
        <v>2539472.21</v>
      </c>
      <c r="G4675" s="1">
        <f t="shared" si="90"/>
        <v>216899094.04999998</v>
      </c>
    </row>
    <row r="4676" spans="1:7">
      <c r="A4676" t="str">
        <f t="shared" si="89"/>
        <v>7.7.0.0.00.00.00 - Transferências Correntes Intraorçamentárias</v>
      </c>
      <c r="B4676" s="5" t="s">
        <v>1683</v>
      </c>
      <c r="C4676" s="6">
        <v>0</v>
      </c>
      <c r="D4676" s="6"/>
      <c r="E4676" s="6"/>
      <c r="F4676" s="6">
        <v>0</v>
      </c>
      <c r="G4676" s="1">
        <f t="shared" si="90"/>
        <v>0</v>
      </c>
    </row>
    <row r="4677" spans="1:7">
      <c r="A4677" t="str">
        <f t="shared" si="89"/>
        <v>7.9.0.0.00.00.00 - Outras Receitas Correntes Intraorçamentárias</v>
      </c>
      <c r="B4677" s="3" t="s">
        <v>1684</v>
      </c>
      <c r="C4677" s="4">
        <v>18061830780.310001</v>
      </c>
      <c r="D4677" s="4">
        <v>0</v>
      </c>
      <c r="E4677" s="4">
        <v>0</v>
      </c>
      <c r="F4677" s="4">
        <v>539660.04</v>
      </c>
      <c r="G4677" s="1">
        <f t="shared" si="90"/>
        <v>18061291120.27</v>
      </c>
    </row>
    <row r="4678" spans="1:7" ht="25.5">
      <c r="A4678" t="str">
        <f t="shared" si="89"/>
        <v>7.9.1.2.00.00.00 - Multas e Juros de Mora das Contribuições 
 Intraorçamentárias</v>
      </c>
      <c r="B4678" s="5" t="s">
        <v>1685</v>
      </c>
      <c r="C4678" s="6">
        <v>3985765.77</v>
      </c>
      <c r="D4678" s="6">
        <v>0</v>
      </c>
      <c r="E4678" s="6">
        <v>0</v>
      </c>
      <c r="F4678" s="6">
        <v>3931.65</v>
      </c>
      <c r="G4678" s="1">
        <f t="shared" si="90"/>
        <v>3981834.12</v>
      </c>
    </row>
    <row r="4679" spans="1:7" ht="38.25">
      <c r="A4679" t="str">
        <f t="shared" si="89"/>
        <v>7.9.1.2.29.00.00 - Multas e Juros de Mora das Contribuições para o 
 Regime Próprio de Previdência do Servidor Intraorçamentárias</v>
      </c>
      <c r="B4679" s="3" t="s">
        <v>1686</v>
      </c>
      <c r="C4679" s="4">
        <v>3351139.61</v>
      </c>
      <c r="D4679" s="4"/>
      <c r="E4679" s="4"/>
      <c r="F4679" s="4"/>
      <c r="G4679" s="1">
        <f t="shared" si="90"/>
        <v>3351139.61</v>
      </c>
    </row>
    <row r="4680" spans="1:7" ht="38.25">
      <c r="A4680" t="str">
        <f t="shared" si="89"/>
        <v>7.9.1.2.99.00.00 - Outras Multas e Juros de Mora de Contribuições 
 Intraorçamentárias</v>
      </c>
      <c r="B4680" s="5" t="s">
        <v>1687</v>
      </c>
      <c r="C4680" s="6">
        <v>634626.16000000015</v>
      </c>
      <c r="D4680" s="6"/>
      <c r="E4680" s="6"/>
      <c r="F4680" s="6">
        <v>3931.65</v>
      </c>
      <c r="G4680" s="1">
        <f t="shared" si="90"/>
        <v>630694.51000000013</v>
      </c>
    </row>
    <row r="4681" spans="1:7">
      <c r="A4681" t="str">
        <f t="shared" si="89"/>
        <v>7.9.9.9.00.00.00 - Demais Receitas Correntes Intraorçamentárias</v>
      </c>
      <c r="B4681" s="3" t="s">
        <v>1688</v>
      </c>
      <c r="C4681" s="4">
        <v>18057845014.540001</v>
      </c>
      <c r="D4681" s="4"/>
      <c r="E4681" s="4"/>
      <c r="F4681" s="4">
        <v>535728.39</v>
      </c>
      <c r="G4681" s="1">
        <f t="shared" si="90"/>
        <v>18057309286.150002</v>
      </c>
    </row>
    <row r="4682" spans="1:7">
      <c r="A4682" t="str">
        <f t="shared" si="89"/>
        <v>8.0.0.0.00.00.00 - Receitas de Capital Intraorçamentárias</v>
      </c>
      <c r="B4682" s="5" t="s">
        <v>1689</v>
      </c>
      <c r="C4682" s="6">
        <v>4012627739.6900001</v>
      </c>
      <c r="D4682" s="6"/>
      <c r="E4682" s="6"/>
      <c r="F4682" s="6">
        <v>0</v>
      </c>
      <c r="G4682" s="1">
        <f t="shared" si="90"/>
        <v>4012627739.6900001</v>
      </c>
    </row>
    <row r="4683" spans="1:7">
      <c r="A4683" t="str">
        <f t="shared" si="89"/>
        <v/>
      </c>
      <c r="B4683" s="3"/>
      <c r="C4683" s="4"/>
      <c r="D4683" s="4"/>
      <c r="E4683" s="4"/>
      <c r="F4683" s="4"/>
      <c r="G4683" s="1">
        <f t="shared" si="90"/>
        <v>0</v>
      </c>
    </row>
    <row r="4686" spans="1:7">
      <c r="C4686" s="34" t="s">
        <v>30</v>
      </c>
      <c r="D4686" s="34" t="s">
        <v>704</v>
      </c>
      <c r="E4686" s="34" t="s">
        <v>705</v>
      </c>
    </row>
    <row r="4687" spans="1:7" ht="25.5">
      <c r="B4687" s="35" t="s">
        <v>1691</v>
      </c>
      <c r="C4687" s="2" t="s">
        <v>1692</v>
      </c>
      <c r="D4687" s="2" t="s">
        <v>1692</v>
      </c>
      <c r="E4687" s="2" t="s">
        <v>1692</v>
      </c>
    </row>
    <row r="4688" spans="1:7">
      <c r="A4688" t="str">
        <f t="shared" ref="A4688:A4751" si="91">TRIM(B4688)</f>
        <v>Despesas Orçamentárias</v>
      </c>
      <c r="B4688" s="3" t="s">
        <v>1691</v>
      </c>
      <c r="C4688" s="31"/>
      <c r="D4688" s="31"/>
      <c r="E4688" s="31"/>
    </row>
    <row r="4689" spans="1:6">
      <c r="A4689" t="str">
        <f t="shared" si="91"/>
        <v>Total Geral da Despesa</v>
      </c>
      <c r="B4689" s="5" t="s">
        <v>1693</v>
      </c>
      <c r="C4689" s="6">
        <v>418401701296.46002</v>
      </c>
      <c r="D4689" s="6">
        <v>707998373038.93005</v>
      </c>
      <c r="E4689" s="6">
        <v>2308335491140.0596</v>
      </c>
      <c r="F4689" s="1"/>
    </row>
    <row r="4690" spans="1:6">
      <c r="A4690" t="str">
        <f t="shared" si="91"/>
        <v>3.0.00.00.00.00 - Despesas Correntes</v>
      </c>
      <c r="B4690" s="3" t="s">
        <v>1694</v>
      </c>
      <c r="C4690" s="4">
        <v>369861889231.58002</v>
      </c>
      <c r="D4690" s="4">
        <v>618623396248.65002</v>
      </c>
      <c r="E4690" s="4">
        <v>1367693294226.3298</v>
      </c>
      <c r="F4690" s="1"/>
    </row>
    <row r="4691" spans="1:6">
      <c r="A4691" t="str">
        <f t="shared" si="91"/>
        <v>3.1.00.00.00.00 - Pessoal e Encargos Sociais</v>
      </c>
      <c r="B4691" s="5" t="s">
        <v>1695</v>
      </c>
      <c r="C4691" s="6">
        <v>198907433637.89001</v>
      </c>
      <c r="D4691" s="6">
        <v>329645030203.63</v>
      </c>
      <c r="E4691" s="6">
        <v>239420143671.13004</v>
      </c>
      <c r="F4691" s="1"/>
    </row>
    <row r="4692" spans="1:6">
      <c r="A4692" t="str">
        <f t="shared" si="91"/>
        <v>3.1.20.00.00.00 - Transferências à União</v>
      </c>
      <c r="B4692" s="3" t="s">
        <v>1696</v>
      </c>
      <c r="C4692" s="4">
        <v>207515456.66999999</v>
      </c>
      <c r="D4692" s="4">
        <v>314300165.56</v>
      </c>
      <c r="E4692" s="4">
        <v>0</v>
      </c>
      <c r="F4692" s="1"/>
    </row>
    <row r="4693" spans="1:6">
      <c r="A4693" t="str">
        <f t="shared" si="91"/>
        <v>3.1.30.00.00.00 - Transferências a Estados e ao Distrito Federal</v>
      </c>
      <c r="B4693" s="5" t="s">
        <v>1697</v>
      </c>
      <c r="C4693" s="6">
        <v>22282891.710000001</v>
      </c>
      <c r="D4693" s="6">
        <v>0</v>
      </c>
      <c r="E4693" s="6">
        <v>32367130.640000001</v>
      </c>
      <c r="F4693" s="1"/>
    </row>
    <row r="4694" spans="1:6">
      <c r="A4694" t="str">
        <f t="shared" si="91"/>
        <v>3.1.40.00.00.00 - Transferências a Municípios</v>
      </c>
      <c r="B4694" s="3" t="s">
        <v>1698</v>
      </c>
      <c r="C4694" s="4">
        <v>16769853.380000001</v>
      </c>
      <c r="D4694" s="4">
        <v>303217.53999999998</v>
      </c>
      <c r="E4694" s="4">
        <v>0</v>
      </c>
      <c r="F4694" s="1"/>
    </row>
    <row r="4695" spans="1:6">
      <c r="A4695" t="str">
        <f t="shared" si="91"/>
        <v>3.1.50.00.00.00 - Transferências a Instituições Sem Fins Lucrativos</v>
      </c>
      <c r="B4695" s="5" t="s">
        <v>1699</v>
      </c>
      <c r="C4695" s="6">
        <v>71514795.170000002</v>
      </c>
      <c r="D4695" s="6">
        <v>72209801.030000001</v>
      </c>
      <c r="E4695" s="6">
        <v>0</v>
      </c>
      <c r="F4695" s="1"/>
    </row>
    <row r="4696" spans="1:6" ht="25.5">
      <c r="A4696" t="str">
        <f t="shared" si="91"/>
        <v>3.1.71.00.00.00 - Transferências a Consórcios Públicos mediante 
 contrato de rateio</v>
      </c>
      <c r="B4696" s="3" t="s">
        <v>1700</v>
      </c>
      <c r="C4696" s="4">
        <v>78943110.980000004</v>
      </c>
      <c r="D4696" s="4">
        <v>0</v>
      </c>
      <c r="E4696" s="4">
        <v>0</v>
      </c>
      <c r="F4696" s="1"/>
    </row>
    <row r="4697" spans="1:6" ht="51">
      <c r="A4697" t="str">
        <f t="shared" si="91"/>
        <v>3.1.73.00.00.00 - Transferências a Consórcios Públicos mediante 
 contrato de rateio à conta de recursos de que tratam os §§ 1º e 2º do 
 art. 24 da Lei Complementar no 141, de 2012</v>
      </c>
      <c r="B4697" s="5" t="s">
        <v>1701</v>
      </c>
      <c r="C4697" s="6">
        <v>114645.23</v>
      </c>
      <c r="D4697" s="6">
        <v>0</v>
      </c>
      <c r="E4697" s="6">
        <v>0</v>
      </c>
      <c r="F4697" s="1"/>
    </row>
    <row r="4698" spans="1:6" ht="38.25">
      <c r="A4698" t="str">
        <f t="shared" si="91"/>
        <v>3.1.74.00.00.00 - Transferências a Consórcios Públicos mediante 
 contrato de rateio à conta de recursos de que trata o art. 25 da Lei 
 Complementar no 141, de 2012</v>
      </c>
      <c r="B4698" s="3" t="s">
        <v>1702</v>
      </c>
      <c r="C4698" s="4">
        <v>19800</v>
      </c>
      <c r="D4698" s="4">
        <v>0</v>
      </c>
      <c r="E4698" s="4">
        <v>0</v>
      </c>
      <c r="F4698" s="1"/>
    </row>
    <row r="4699" spans="1:6">
      <c r="A4699" t="str">
        <f t="shared" si="91"/>
        <v>3.1.80.00.00.00 - Transferências ao Exterior</v>
      </c>
      <c r="B4699" s="5" t="s">
        <v>1703</v>
      </c>
      <c r="C4699" s="6"/>
      <c r="D4699" s="6">
        <v>0</v>
      </c>
      <c r="E4699" s="6">
        <v>0</v>
      </c>
      <c r="F4699" s="1"/>
    </row>
    <row r="4700" spans="1:6">
      <c r="A4700" t="str">
        <f t="shared" si="91"/>
        <v>3.1.90.00.00.00 - Aplicações Diretas</v>
      </c>
      <c r="B4700" s="3" t="s">
        <v>1704</v>
      </c>
      <c r="C4700" s="4">
        <v>184188893136.10001</v>
      </c>
      <c r="D4700" s="4">
        <v>275888647883.29999</v>
      </c>
      <c r="E4700" s="4">
        <v>221089841447.21002</v>
      </c>
      <c r="F4700" s="1"/>
    </row>
    <row r="4701" spans="1:6" ht="38.25">
      <c r="A4701" t="str">
        <f t="shared" si="91"/>
        <v>3.1.90.01.00.00 - Aposentadorias do RPPS, Reserva Remunerada e 
 Reformas dos Militares</v>
      </c>
      <c r="B4701" s="5" t="s">
        <v>1705</v>
      </c>
      <c r="C4701" s="6">
        <v>19034247152.68</v>
      </c>
      <c r="D4701" s="6">
        <v>65320892523.040001</v>
      </c>
      <c r="E4701" s="6">
        <v>63343891636.800003</v>
      </c>
      <c r="F4701" s="1"/>
    </row>
    <row r="4702" spans="1:6">
      <c r="A4702" t="str">
        <f t="shared" si="91"/>
        <v>3.1.90.03.00.00 - Pensões do RPPS e do Militar</v>
      </c>
      <c r="B4702" s="3" t="s">
        <v>1706</v>
      </c>
      <c r="C4702" s="4">
        <v>3657678049.9899998</v>
      </c>
      <c r="D4702" s="4">
        <v>17251140822.41</v>
      </c>
      <c r="E4702" s="4">
        <v>34516421829.860001</v>
      </c>
      <c r="F4702" s="1"/>
    </row>
    <row r="4703" spans="1:6">
      <c r="A4703" t="str">
        <f t="shared" si="91"/>
        <v>3.1.90.04.00.00 - Contratação por Tempo Determinado</v>
      </c>
      <c r="B4703" s="5" t="s">
        <v>1707</v>
      </c>
      <c r="C4703" s="6">
        <v>11591200871.129999</v>
      </c>
      <c r="D4703" s="6">
        <v>5864083460.7399998</v>
      </c>
      <c r="E4703" s="6">
        <v>820757699.28999996</v>
      </c>
      <c r="F4703" s="1"/>
    </row>
    <row r="4704" spans="1:6" ht="38.25">
      <c r="A4704" t="str">
        <f t="shared" si="91"/>
        <v>3.1.90.05.00.00 - Outros Benefícios Previdenciários do servidor ou do 
 militar</v>
      </c>
      <c r="B4704" s="3" t="s">
        <v>1708</v>
      </c>
      <c r="C4704" s="4">
        <v>666506710.25999999</v>
      </c>
      <c r="D4704" s="4">
        <v>13086299.76</v>
      </c>
      <c r="E4704" s="4">
        <v>1948731.42</v>
      </c>
      <c r="F4704" s="1"/>
    </row>
    <row r="4705" spans="1:6" ht="25.5">
      <c r="A4705" t="str">
        <f t="shared" si="91"/>
        <v>3.1.90.07.00.00 - Contribuição a Entidades Fechadas de Previdência</v>
      </c>
      <c r="B4705" s="5" t="s">
        <v>1709</v>
      </c>
      <c r="C4705" s="6">
        <v>27790128.850000001</v>
      </c>
      <c r="D4705" s="6">
        <v>126241183.98999999</v>
      </c>
      <c r="E4705" s="6">
        <v>272107811.87</v>
      </c>
      <c r="F4705" s="1"/>
    </row>
    <row r="4706" spans="1:6">
      <c r="A4706" t="str">
        <f t="shared" si="91"/>
        <v>3.1.90.08.00.00 - Outros Benefícios Assistenciais</v>
      </c>
      <c r="B4706" s="3" t="s">
        <v>1710</v>
      </c>
      <c r="C4706" s="4">
        <v>396053907.97000003</v>
      </c>
      <c r="D4706" s="4">
        <v>30081581.57</v>
      </c>
      <c r="E4706" s="4">
        <v>0</v>
      </c>
      <c r="F4706" s="1"/>
    </row>
    <row r="4707" spans="1:6">
      <c r="A4707" t="str">
        <f t="shared" si="91"/>
        <v>3.1.90.09.00.00 - Salário-Família</v>
      </c>
      <c r="B4707" s="5" t="s">
        <v>1711</v>
      </c>
      <c r="C4707" s="6">
        <v>118117202.03</v>
      </c>
      <c r="D4707" s="6">
        <v>709155.52</v>
      </c>
      <c r="E4707" s="6">
        <v>0</v>
      </c>
      <c r="F4707" s="1"/>
    </row>
    <row r="4708" spans="1:6">
      <c r="A4708" t="str">
        <f t="shared" si="91"/>
        <v>3.1.90.11.00.00 - Vencimentos e Vantagens Fixas - Pessoal Civil</v>
      </c>
      <c r="B4708" s="3" t="s">
        <v>1712</v>
      </c>
      <c r="C4708" s="4">
        <v>128062685467.08</v>
      </c>
      <c r="D4708" s="4">
        <v>139792454508.79001</v>
      </c>
      <c r="E4708" s="4">
        <v>92388203065.759995</v>
      </c>
      <c r="F4708" s="1"/>
    </row>
    <row r="4709" spans="1:6" ht="25.5">
      <c r="A4709" t="str">
        <f t="shared" si="91"/>
        <v>3.1.90.12.00.00 - Vencimentos e Vantagens Fixas - Pessoal Militar</v>
      </c>
      <c r="B4709" s="5" t="s">
        <v>1713</v>
      </c>
      <c r="C4709" s="6">
        <v>25138245.739999998</v>
      </c>
      <c r="D4709" s="6">
        <v>23802713356.57</v>
      </c>
      <c r="E4709" s="6">
        <v>19978789042.439999</v>
      </c>
      <c r="F4709" s="1"/>
    </row>
    <row r="4710" spans="1:6">
      <c r="A4710" t="str">
        <f t="shared" si="91"/>
        <v>3.1.90.13.00.00 - Obrigações Patronais</v>
      </c>
      <c r="B4710" s="3" t="s">
        <v>1714</v>
      </c>
      <c r="C4710" s="4">
        <v>13576903496.77</v>
      </c>
      <c r="D4710" s="4">
        <v>6824334613.96</v>
      </c>
      <c r="E4710" s="4">
        <v>481768735.63</v>
      </c>
      <c r="F4710" s="1"/>
    </row>
    <row r="4711" spans="1:6">
      <c r="A4711" t="str">
        <f t="shared" si="91"/>
        <v>3.1.90.13.01.00 - FGTS</v>
      </c>
      <c r="B4711" s="5" t="s">
        <v>1715</v>
      </c>
      <c r="C4711" s="6">
        <v>1028638059.02</v>
      </c>
      <c r="D4711" s="6">
        <v>725834760.66999996</v>
      </c>
      <c r="E4711" s="6">
        <v>481768735.63</v>
      </c>
      <c r="F4711" s="1"/>
    </row>
    <row r="4712" spans="1:6">
      <c r="A4712" t="str">
        <f t="shared" si="91"/>
        <v>3.1.90.13.02.00 - Contribuições Previdenciárias - INSS</v>
      </c>
      <c r="B4712" s="3" t="s">
        <v>1716</v>
      </c>
      <c r="C4712" s="4">
        <v>7779095402.4799995</v>
      </c>
      <c r="D4712" s="4">
        <v>3744308316.3699999</v>
      </c>
      <c r="E4712" s="4">
        <v>0</v>
      </c>
      <c r="F4712" s="1"/>
    </row>
    <row r="4713" spans="1:6" ht="25.5">
      <c r="A4713" t="str">
        <f t="shared" si="91"/>
        <v>3.1.90.13.08.00 - Plano de Seg. Soc. do Servidor - Pessoal Ativo</v>
      </c>
      <c r="B4713" s="5" t="s">
        <v>1717</v>
      </c>
      <c r="C4713" s="6">
        <v>369179465.52999997</v>
      </c>
      <c r="D4713" s="6">
        <v>70447652.310000002</v>
      </c>
      <c r="E4713" s="6">
        <v>0</v>
      </c>
      <c r="F4713" s="1"/>
    </row>
    <row r="4714" spans="1:6">
      <c r="A4714" t="str">
        <f t="shared" si="91"/>
        <v>3.1.90.13.99.00 - Outras Obrigações Patronais</v>
      </c>
      <c r="B4714" s="3" t="s">
        <v>1718</v>
      </c>
      <c r="C4714" s="4">
        <v>4119816787.8600001</v>
      </c>
      <c r="D4714" s="4">
        <v>2283743884.6100001</v>
      </c>
      <c r="E4714" s="4">
        <v>0</v>
      </c>
      <c r="F4714" s="1"/>
    </row>
    <row r="4715" spans="1:6">
      <c r="A4715" t="str">
        <f t="shared" si="91"/>
        <v>3.1.90.16.00.00 - Outras Despesas Variáveis - Pessoal Civil</v>
      </c>
      <c r="B4715" s="5" t="s">
        <v>1719</v>
      </c>
      <c r="C4715" s="6">
        <v>3353325095</v>
      </c>
      <c r="D4715" s="6">
        <v>4418803597.9300003</v>
      </c>
      <c r="E4715" s="6">
        <v>1228765236.51</v>
      </c>
      <c r="F4715" s="1"/>
    </row>
    <row r="4716" spans="1:6">
      <c r="A4716" t="str">
        <f t="shared" si="91"/>
        <v>3.1.90.17.00.00 - Outras Despesas Variáveis - Pessoal Militar</v>
      </c>
      <c r="B4716" s="3" t="s">
        <v>1720</v>
      </c>
      <c r="C4716" s="4">
        <v>824829.36</v>
      </c>
      <c r="D4716" s="4">
        <v>2217446291.73</v>
      </c>
      <c r="E4716" s="4">
        <v>173271233.15000001</v>
      </c>
      <c r="F4716" s="1"/>
    </row>
    <row r="4717" spans="1:6">
      <c r="A4717" t="str">
        <f t="shared" si="91"/>
        <v>3.1.90.67.00.00 - Depósitos Compulsórios</v>
      </c>
      <c r="B4717" s="5" t="s">
        <v>1721</v>
      </c>
      <c r="C4717" s="6">
        <v>7151649.8700000001</v>
      </c>
      <c r="D4717" s="6">
        <v>3700077.87</v>
      </c>
      <c r="E4717" s="6">
        <v>0</v>
      </c>
      <c r="F4717" s="1"/>
    </row>
    <row r="4718" spans="1:6">
      <c r="A4718" t="str">
        <f t="shared" si="91"/>
        <v>3.1.90.91.00.00 - Sentenças Judiciais</v>
      </c>
      <c r="B4718" s="3" t="s">
        <v>1722</v>
      </c>
      <c r="C4718" s="4">
        <v>1497477009.48</v>
      </c>
      <c r="D4718" s="4">
        <v>2336539206.52</v>
      </c>
      <c r="E4718" s="4">
        <v>5056520120.2399998</v>
      </c>
      <c r="F4718" s="1"/>
    </row>
    <row r="4719" spans="1:6">
      <c r="A4719" t="str">
        <f t="shared" si="91"/>
        <v>3.1.90.92.00.00 - Despesas de Exercícios Anteriores</v>
      </c>
      <c r="B4719" s="5" t="s">
        <v>1723</v>
      </c>
      <c r="C4719" s="6">
        <v>633224569.57000005</v>
      </c>
      <c r="D4719" s="6">
        <v>3951391010.29</v>
      </c>
      <c r="E4719" s="6">
        <v>1616894176.4400001</v>
      </c>
      <c r="F4719" s="1"/>
    </row>
    <row r="4720" spans="1:6">
      <c r="A4720" t="str">
        <f t="shared" si="91"/>
        <v>3.1.90.94.00.00 - Indenizações e Restituições Trabalhistas</v>
      </c>
      <c r="B4720" s="3" t="s">
        <v>1724</v>
      </c>
      <c r="C4720" s="4">
        <v>534294009.57999998</v>
      </c>
      <c r="D4720" s="4">
        <v>1756354335.3099999</v>
      </c>
      <c r="E4720" s="4">
        <v>422836871.75999999</v>
      </c>
      <c r="F4720" s="1"/>
    </row>
    <row r="4721" spans="1:6" ht="25.5">
      <c r="A4721" t="str">
        <f t="shared" si="91"/>
        <v>3.1.90.96.00.00 - Ressarcimento de Despesas de Pessoal Requisitado</v>
      </c>
      <c r="B4721" s="5" t="s">
        <v>1725</v>
      </c>
      <c r="C4721" s="6">
        <v>292053169.49000001</v>
      </c>
      <c r="D4721" s="6">
        <v>321977951.26999998</v>
      </c>
      <c r="E4721" s="6">
        <v>787665256.03999996</v>
      </c>
      <c r="F4721" s="1"/>
    </row>
    <row r="4722" spans="1:6">
      <c r="A4722" t="str">
        <f t="shared" si="91"/>
        <v>3.1.90.99.00.00 - A Classificar</v>
      </c>
      <c r="B4722" s="3" t="s">
        <v>1726</v>
      </c>
      <c r="C4722" s="4">
        <v>870374755.10000002</v>
      </c>
      <c r="D4722" s="4">
        <v>1856697906.03</v>
      </c>
      <c r="E4722" s="4">
        <v>0</v>
      </c>
      <c r="F4722" s="1"/>
    </row>
    <row r="4723" spans="1:6" ht="51">
      <c r="A4723" t="str">
        <f t="shared" si="91"/>
        <v>3.1.91.00.00.00 - Aplicação Direta Decorrente de Operação entre 
 Órgãos, Fundos e Entidades Integrantes dos Orçamentos Fiscal e da 
 Seguridade Social</v>
      </c>
      <c r="B4723" s="5" t="s">
        <v>1727</v>
      </c>
      <c r="C4723" s="6">
        <v>13990522959.91</v>
      </c>
      <c r="D4723" s="6">
        <v>53369569136.199997</v>
      </c>
      <c r="E4723" s="6">
        <v>18297935093.280003</v>
      </c>
      <c r="F4723" s="1"/>
    </row>
    <row r="4724" spans="1:6">
      <c r="A4724" t="str">
        <f t="shared" si="91"/>
        <v>3.1.91.04.00.00 - Contratação por Tempo Determinado</v>
      </c>
      <c r="B4724" s="3" t="s">
        <v>1728</v>
      </c>
      <c r="C4724" s="4">
        <v>68019423.590000004</v>
      </c>
      <c r="D4724" s="4">
        <v>0</v>
      </c>
      <c r="E4724" s="4">
        <v>34652914.460000001</v>
      </c>
      <c r="F4724" s="1"/>
    </row>
    <row r="4725" spans="1:6">
      <c r="A4725" t="str">
        <f t="shared" si="91"/>
        <v>3.1.91.13.00.00 - Contribuições Patronais</v>
      </c>
      <c r="B4725" s="5" t="s">
        <v>1729</v>
      </c>
      <c r="C4725" s="6">
        <v>13738338857.879999</v>
      </c>
      <c r="D4725" s="6">
        <v>52105790469.029999</v>
      </c>
      <c r="E4725" s="6">
        <v>17891412967.560001</v>
      </c>
      <c r="F4725" s="1"/>
    </row>
    <row r="4726" spans="1:6" ht="25.5">
      <c r="A4726" t="str">
        <f t="shared" si="91"/>
        <v>3.1.91.13.03.00 - Contribuição Patronal para o RPPS - 
 Intraorçamentária</v>
      </c>
      <c r="B4726" s="3" t="s">
        <v>1730</v>
      </c>
      <c r="C4726" s="4">
        <v>8697350483.6800003</v>
      </c>
      <c r="D4726" s="4">
        <v>7225357141.8400002</v>
      </c>
      <c r="E4726" s="4">
        <v>17891412967.560001</v>
      </c>
      <c r="F4726" s="1"/>
    </row>
    <row r="4727" spans="1:6" ht="25.5">
      <c r="A4727" t="str">
        <f t="shared" si="91"/>
        <v>3.1.91.13.99.00 - Outras Obrigações Patronais - Intraorçamentária</v>
      </c>
      <c r="B4727" s="5" t="s">
        <v>1731</v>
      </c>
      <c r="C4727" s="6">
        <v>5005004512.8599997</v>
      </c>
      <c r="D4727" s="6">
        <v>44880433327.190002</v>
      </c>
      <c r="E4727" s="6">
        <v>0</v>
      </c>
      <c r="F4727" s="1"/>
    </row>
    <row r="4728" spans="1:6">
      <c r="A4728" t="str">
        <f t="shared" si="91"/>
        <v>3.1.91.91.00.00 - Sentenças Judiciais</v>
      </c>
      <c r="B4728" s="3" t="s">
        <v>1732</v>
      </c>
      <c r="C4728" s="4">
        <v>2576855.79</v>
      </c>
      <c r="D4728" s="4">
        <v>225704.4</v>
      </c>
      <c r="E4728" s="4">
        <v>313227915.64999998</v>
      </c>
      <c r="F4728" s="1"/>
    </row>
    <row r="4729" spans="1:6">
      <c r="A4729" t="str">
        <f t="shared" si="91"/>
        <v>3.1.91.92.00.00 - Despesas de Exercícios Anteriores</v>
      </c>
      <c r="B4729" s="5" t="s">
        <v>1733</v>
      </c>
      <c r="C4729" s="6">
        <v>69297099.239999995</v>
      </c>
      <c r="D4729" s="6">
        <v>421384772.5</v>
      </c>
      <c r="E4729" s="6">
        <v>58391399.920000002</v>
      </c>
      <c r="F4729" s="1"/>
    </row>
    <row r="4730" spans="1:6">
      <c r="A4730" t="str">
        <f t="shared" si="91"/>
        <v>3.1.91.94.00.00 - Indenizações e Restituições Trabalhistas</v>
      </c>
      <c r="B4730" s="3" t="s">
        <v>1734</v>
      </c>
      <c r="C4730" s="4">
        <v>3412335.94</v>
      </c>
      <c r="D4730" s="4">
        <v>29601</v>
      </c>
      <c r="E4730" s="4">
        <v>208151.38</v>
      </c>
      <c r="F4730" s="1"/>
    </row>
    <row r="4731" spans="1:6" ht="25.5">
      <c r="A4731" t="str">
        <f t="shared" si="91"/>
        <v>3.1.91.96.00.00 - Ressarcimento de Despesas de Pessoal Requisitado</v>
      </c>
      <c r="B4731" s="5" t="s">
        <v>1735</v>
      </c>
      <c r="C4731" s="6">
        <v>2322244.2799999998</v>
      </c>
      <c r="D4731" s="6">
        <v>45541845.039999999</v>
      </c>
      <c r="E4731" s="6">
        <v>41744.31</v>
      </c>
      <c r="F4731" s="1"/>
    </row>
    <row r="4732" spans="1:6">
      <c r="A4732" t="str">
        <f t="shared" si="91"/>
        <v>3.1.91.99.00.00 - A Classificar</v>
      </c>
      <c r="B4732" s="3" t="s">
        <v>1736</v>
      </c>
      <c r="C4732" s="4">
        <v>103947740.28</v>
      </c>
      <c r="D4732" s="4">
        <v>796596744.23000002</v>
      </c>
      <c r="E4732" s="4">
        <v>0</v>
      </c>
      <c r="F4732" s="1"/>
    </row>
    <row r="4733" spans="1:6" ht="38.25">
      <c r="A4733" t="str">
        <f t="shared" si="91"/>
        <v>3.1.95.00.00.00 - Aplicação Direta à conta de recursos de que tratam 
 os §§ 1º e 2º do art. 24 da Lei Complementar no 141, de 2012</v>
      </c>
      <c r="B4733" s="5" t="s">
        <v>1737</v>
      </c>
      <c r="C4733" s="6">
        <v>4964481.1500000004</v>
      </c>
      <c r="D4733" s="6">
        <v>0</v>
      </c>
      <c r="E4733" s="6">
        <v>0</v>
      </c>
      <c r="F4733" s="1"/>
    </row>
    <row r="4734" spans="1:6" ht="38.25">
      <c r="A4734" t="str">
        <f t="shared" si="91"/>
        <v>3.1.96.00.00.00 - Aplicação Direta à conta de recursos de que trata o 
 art. 25 da Lei Complementar no 141, de 2012</v>
      </c>
      <c r="B4734" s="3" t="s">
        <v>1738</v>
      </c>
      <c r="C4734" s="4">
        <v>640.9</v>
      </c>
      <c r="D4734" s="4">
        <v>0</v>
      </c>
      <c r="E4734" s="4">
        <v>0</v>
      </c>
      <c r="F4734" s="1"/>
    </row>
    <row r="4735" spans="1:6">
      <c r="A4735" t="str">
        <f t="shared" si="91"/>
        <v>3.1.99.00.00.00 - A Definir</v>
      </c>
      <c r="B4735" s="5" t="s">
        <v>1739</v>
      </c>
      <c r="C4735" s="6">
        <v>169738682.84</v>
      </c>
      <c r="D4735" s="6">
        <v>0</v>
      </c>
      <c r="E4735" s="6">
        <v>0</v>
      </c>
      <c r="F4735" s="1"/>
    </row>
    <row r="4736" spans="1:6">
      <c r="A4736" t="str">
        <f t="shared" si="91"/>
        <v>3.1.99.99.00.00 - A Classificar</v>
      </c>
      <c r="B4736" s="3" t="s">
        <v>1740</v>
      </c>
      <c r="C4736" s="4">
        <v>169738682.84</v>
      </c>
      <c r="D4736" s="4">
        <v>0</v>
      </c>
      <c r="E4736" s="4">
        <v>0</v>
      </c>
      <c r="F4736" s="1"/>
    </row>
    <row r="4737" spans="1:6">
      <c r="A4737" t="str">
        <f t="shared" si="91"/>
        <v>3.2.00.00.00.00 - Juros e Encargos da Dívida</v>
      </c>
      <c r="B4737" s="5" t="s">
        <v>1741</v>
      </c>
      <c r="C4737" s="6">
        <v>4924560924.1000004</v>
      </c>
      <c r="D4737" s="6">
        <v>23443164453.73</v>
      </c>
      <c r="E4737" s="6">
        <v>170551989278.87</v>
      </c>
      <c r="F4737" s="1"/>
    </row>
    <row r="4738" spans="1:6" ht="25.5">
      <c r="A4738" t="str">
        <f t="shared" si="91"/>
        <v>3.2.71.00.00.00 - Transferências a Consórcios Públicos mediante 
 contrato de rateio</v>
      </c>
      <c r="B4738" s="3" t="s">
        <v>1742</v>
      </c>
      <c r="C4738" s="4">
        <v>388297.88</v>
      </c>
      <c r="D4738" s="4">
        <v>0</v>
      </c>
      <c r="E4738" s="4">
        <v>0</v>
      </c>
      <c r="F4738" s="1"/>
    </row>
    <row r="4739" spans="1:6" ht="51">
      <c r="A4739" t="str">
        <f t="shared" si="91"/>
        <v>3.2.73.00.00.00 - Transferências a Consórcios Públicos mediante 
 contrato de rateio à conta de recursos de que tratam os §§ 1º e 2º do 
 art. 24 da Lei Complementar no 141, de 2012</v>
      </c>
      <c r="B4739" s="5" t="s">
        <v>1743</v>
      </c>
      <c r="C4739" s="6"/>
      <c r="D4739" s="6">
        <v>0</v>
      </c>
      <c r="E4739" s="6">
        <v>0</v>
      </c>
      <c r="F4739" s="1"/>
    </row>
    <row r="4740" spans="1:6" ht="38.25">
      <c r="A4740" t="str">
        <f t="shared" si="91"/>
        <v>3.2.74.00.00.00 - Transferências a Consórcios Públicos mediante 
 contrato de rateio à conta de recursos de que trata o art. 25 da Lei 
 Complementar no 141, de 2012</v>
      </c>
      <c r="B4740" s="3" t="s">
        <v>1744</v>
      </c>
      <c r="C4740" s="4"/>
      <c r="D4740" s="4">
        <v>0</v>
      </c>
      <c r="E4740" s="4">
        <v>0</v>
      </c>
      <c r="F4740" s="1"/>
    </row>
    <row r="4741" spans="1:6">
      <c r="A4741" t="str">
        <f t="shared" si="91"/>
        <v>3.2.90.00.00.00 - Aplicações Diretas</v>
      </c>
      <c r="B4741" s="5" t="s">
        <v>1745</v>
      </c>
      <c r="C4741" s="6">
        <v>4894267482.7799997</v>
      </c>
      <c r="D4741" s="6">
        <v>23400552095.400002</v>
      </c>
      <c r="E4741" s="6">
        <v>170551989278.87</v>
      </c>
      <c r="F4741" s="1"/>
    </row>
    <row r="4742" spans="1:6">
      <c r="A4742" t="str">
        <f t="shared" si="91"/>
        <v>3.2.90.21.00.00 - Juros sobre a Dívida por Contrato</v>
      </c>
      <c r="B4742" s="3" t="s">
        <v>1746</v>
      </c>
      <c r="C4742" s="4">
        <v>4601788564.8599997</v>
      </c>
      <c r="D4742" s="4">
        <v>22452679454.490002</v>
      </c>
      <c r="E4742" s="4">
        <v>4478031892.3800001</v>
      </c>
      <c r="F4742" s="1"/>
    </row>
    <row r="4743" spans="1:6">
      <c r="A4743" t="str">
        <f t="shared" si="91"/>
        <v>3.2.90.22.00.00 - Outros Encargos sobre a Dívida por Contrato</v>
      </c>
      <c r="B4743" s="5" t="s">
        <v>1747</v>
      </c>
      <c r="C4743" s="6">
        <v>220569720.40000001</v>
      </c>
      <c r="D4743" s="6">
        <v>947872640.90999997</v>
      </c>
      <c r="E4743" s="6">
        <v>70041840.650000006</v>
      </c>
      <c r="F4743" s="1"/>
    </row>
    <row r="4744" spans="1:6" ht="25.5">
      <c r="A4744" t="str">
        <f t="shared" si="91"/>
        <v>3.2.90.23.00.00 - Juros, Deságios e Descontos da Dívida Mobiliária</v>
      </c>
      <c r="B4744" s="3" t="s">
        <v>1748</v>
      </c>
      <c r="C4744" s="4">
        <v>5015351.2699999996</v>
      </c>
      <c r="D4744" s="4">
        <v>0</v>
      </c>
      <c r="E4744" s="4">
        <v>165968757740.44</v>
      </c>
      <c r="F4744" s="1"/>
    </row>
    <row r="4745" spans="1:6">
      <c r="A4745" t="str">
        <f t="shared" si="91"/>
        <v>3.2.90.24.00.00 - Outros Encargos sobre a Dívida Mobiliária</v>
      </c>
      <c r="B4745" s="5" t="s">
        <v>1749</v>
      </c>
      <c r="C4745" s="6">
        <v>12001251.800000001</v>
      </c>
      <c r="D4745" s="6">
        <v>0</v>
      </c>
      <c r="E4745" s="6">
        <v>35157805.399999999</v>
      </c>
      <c r="F4745" s="1"/>
    </row>
    <row r="4746" spans="1:6" ht="38.25">
      <c r="A4746" t="str">
        <f t="shared" si="91"/>
        <v>3.2.90.25.00.00 - Encargos sobre Operações de Crédito por Antecipação 
 da Receita</v>
      </c>
      <c r="B4746" s="3" t="s">
        <v>1750</v>
      </c>
      <c r="C4746" s="4">
        <v>3756229.89</v>
      </c>
      <c r="D4746" s="4">
        <v>0</v>
      </c>
      <c r="E4746" s="4">
        <v>0</v>
      </c>
      <c r="F4746" s="1"/>
    </row>
    <row r="4747" spans="1:6">
      <c r="A4747" t="str">
        <f t="shared" si="91"/>
        <v>3.2.90.91.00.00 - Sentenças Judiciais</v>
      </c>
      <c r="B4747" s="5" t="s">
        <v>1751</v>
      </c>
      <c r="C4747" s="6">
        <v>36625955.579999998</v>
      </c>
      <c r="D4747" s="6">
        <v>0</v>
      </c>
      <c r="E4747" s="6">
        <v>0</v>
      </c>
      <c r="F4747" s="1"/>
    </row>
    <row r="4748" spans="1:6">
      <c r="A4748" t="str">
        <f t="shared" si="91"/>
        <v>3.2.90.92.00.00 - Despesas de Exercícios Anteriores</v>
      </c>
      <c r="B4748" s="3" t="s">
        <v>1752</v>
      </c>
      <c r="C4748" s="4">
        <v>3290720.34</v>
      </c>
      <c r="D4748" s="4">
        <v>0</v>
      </c>
      <c r="E4748" s="4">
        <v>0</v>
      </c>
      <c r="F4748" s="1"/>
    </row>
    <row r="4749" spans="1:6">
      <c r="A4749" t="str">
        <f t="shared" si="91"/>
        <v>3.2.90.93.00.00 - Indenizações e Restituições</v>
      </c>
      <c r="B4749" s="5" t="s">
        <v>1753</v>
      </c>
      <c r="C4749" s="6">
        <v>4694943.32</v>
      </c>
      <c r="D4749" s="6">
        <v>0</v>
      </c>
      <c r="E4749" s="6">
        <v>0</v>
      </c>
      <c r="F4749" s="1"/>
    </row>
    <row r="4750" spans="1:6">
      <c r="A4750" t="str">
        <f t="shared" si="91"/>
        <v>3.2.90.99.00.00 - A Classificar</v>
      </c>
      <c r="B4750" s="3" t="s">
        <v>1754</v>
      </c>
      <c r="C4750" s="4">
        <v>23384963.440000001</v>
      </c>
      <c r="D4750" s="4">
        <v>0</v>
      </c>
      <c r="E4750" s="4">
        <v>0</v>
      </c>
      <c r="F4750" s="1"/>
    </row>
    <row r="4751" spans="1:6" ht="38.25">
      <c r="A4751" t="str">
        <f t="shared" si="91"/>
        <v>3.2.95.00.00.00 - Aplicação Direta à conta de recursos de que tratam 
 os §§ 1º e 2º do art. 24 da Lei Complementar no 141, de 2012</v>
      </c>
      <c r="B4751" s="5" t="s">
        <v>1755</v>
      </c>
      <c r="C4751" s="6"/>
      <c r="D4751" s="6">
        <v>0</v>
      </c>
      <c r="E4751" s="6">
        <v>0</v>
      </c>
      <c r="F4751" s="1"/>
    </row>
    <row r="4752" spans="1:6" ht="38.25">
      <c r="A4752" t="str">
        <f t="shared" ref="A4752:A4815" si="92">TRIM(B4752)</f>
        <v>3.2.96.00.00.00 - Aplicação Direta à conta de recursos de que trata o 
 art. 25 da Lei Complementar no 141, de 2012</v>
      </c>
      <c r="B4752" s="3" t="s">
        <v>1756</v>
      </c>
      <c r="C4752" s="4"/>
      <c r="D4752" s="4">
        <v>0</v>
      </c>
      <c r="E4752" s="4">
        <v>0</v>
      </c>
      <c r="F4752" s="1"/>
    </row>
    <row r="4753" spans="1:6">
      <c r="A4753" t="str">
        <f t="shared" si="92"/>
        <v>3.2.99.00.00.00 - A Definir</v>
      </c>
      <c r="B4753" s="5" t="s">
        <v>1757</v>
      </c>
      <c r="C4753" s="6">
        <v>27781939.649999999</v>
      </c>
      <c r="D4753" s="6">
        <v>42612358.329999998</v>
      </c>
      <c r="E4753" s="6">
        <v>0</v>
      </c>
      <c r="F4753" s="1"/>
    </row>
    <row r="4754" spans="1:6">
      <c r="A4754" t="str">
        <f t="shared" si="92"/>
        <v>3.3.00.00.00.00 - Outras Despesas Correntes</v>
      </c>
      <c r="B4754" s="3" t="s">
        <v>1758</v>
      </c>
      <c r="C4754" s="4">
        <v>166029894669.59</v>
      </c>
      <c r="D4754" s="4">
        <v>265535201591.29001</v>
      </c>
      <c r="E4754" s="4">
        <v>957721161276.32983</v>
      </c>
      <c r="F4754" s="1"/>
    </row>
    <row r="4755" spans="1:6">
      <c r="A4755" t="str">
        <f t="shared" si="92"/>
        <v>3.3.20.00.00.00 - Transferências à União</v>
      </c>
      <c r="B4755" s="5" t="s">
        <v>1759</v>
      </c>
      <c r="C4755" s="6">
        <v>404853607.86000001</v>
      </c>
      <c r="D4755" s="6">
        <v>1531482618.1600001</v>
      </c>
      <c r="E4755" s="6">
        <v>0</v>
      </c>
      <c r="F4755" s="1"/>
    </row>
    <row r="4756" spans="1:6">
      <c r="A4756" t="str">
        <f t="shared" si="92"/>
        <v>3.3.22.00.00.00 - Execução Orçamentária Delegada à União</v>
      </c>
      <c r="B4756" s="3" t="s">
        <v>1760</v>
      </c>
      <c r="C4756" s="4">
        <v>1857840.35</v>
      </c>
      <c r="D4756" s="4">
        <v>4402296.2699999996</v>
      </c>
      <c r="E4756" s="4">
        <v>0</v>
      </c>
      <c r="F4756" s="1"/>
    </row>
    <row r="4757" spans="1:6">
      <c r="A4757" t="str">
        <f t="shared" si="92"/>
        <v>3.3.30.00.00.00 - Transferências a Estados e ao Distrito Federal</v>
      </c>
      <c r="B4757" s="5" t="s">
        <v>1761</v>
      </c>
      <c r="C4757" s="6">
        <v>493477420.06</v>
      </c>
      <c r="D4757" s="6">
        <v>153931.54999999999</v>
      </c>
      <c r="E4757" s="6">
        <v>111449594976.14999</v>
      </c>
      <c r="F4757" s="1"/>
    </row>
    <row r="4758" spans="1:6">
      <c r="A4758" t="str">
        <f t="shared" si="92"/>
        <v>3.3.30.81.00.00 - Distribuição Constitucional ou Legal de Receitas</v>
      </c>
      <c r="B4758" s="3" t="s">
        <v>1762</v>
      </c>
      <c r="C4758" s="4">
        <v>11754414.560000001</v>
      </c>
      <c r="D4758" s="4">
        <v>0</v>
      </c>
      <c r="E4758" s="4">
        <v>99357019655.529999</v>
      </c>
      <c r="F4758" s="1"/>
    </row>
    <row r="4759" spans="1:6">
      <c r="A4759" t="str">
        <f t="shared" si="92"/>
        <v>3.3.30.99.00.00 - A Classificar</v>
      </c>
      <c r="B4759" s="5" t="s">
        <v>1763</v>
      </c>
      <c r="C4759" s="6">
        <v>680835030.95000005</v>
      </c>
      <c r="D4759" s="6">
        <v>153931.54999999999</v>
      </c>
      <c r="E4759" s="6">
        <v>12092575320.620001</v>
      </c>
      <c r="F4759" s="1"/>
    </row>
    <row r="4760" spans="1:6" ht="25.5">
      <c r="A4760" t="str">
        <f t="shared" si="92"/>
        <v>3.3.31.00.00.00 - Transferências a Estados e ao Distrito Federal - 
 Fundo a Fundo</v>
      </c>
      <c r="B4760" s="3" t="s">
        <v>1764</v>
      </c>
      <c r="C4760" s="4">
        <v>2491610.5299999998</v>
      </c>
      <c r="D4760" s="4">
        <v>0</v>
      </c>
      <c r="E4760" s="4">
        <v>15699996564.73</v>
      </c>
      <c r="F4760" s="1"/>
    </row>
    <row r="4761" spans="1:6" ht="25.5">
      <c r="A4761" t="str">
        <f t="shared" si="92"/>
        <v>3.3.32.00.00.00 - Execução Orçamentária Delegada a Estados e ao 
 Distrito Federal</v>
      </c>
      <c r="B4761" s="5" t="s">
        <v>1765</v>
      </c>
      <c r="C4761" s="6">
        <v>9142067.2699999996</v>
      </c>
      <c r="D4761" s="6">
        <v>0</v>
      </c>
      <c r="E4761" s="6">
        <v>953819432.40999997</v>
      </c>
      <c r="F4761" s="1"/>
    </row>
    <row r="4762" spans="1:6" ht="38.25">
      <c r="A4762" t="str">
        <f t="shared" si="92"/>
        <v>3.3.35.00.00.00 - Transferências Fundo a Fundo aos Estados e ao 
 Distrito Federal à conta de recursos de que tratam os §§ 1º e 2º do 
 art. 24 da Lei Complementar no 141, de 2012</v>
      </c>
      <c r="B4762" s="3" t="s">
        <v>1766</v>
      </c>
      <c r="C4762" s="4">
        <v>8731769.5399999991</v>
      </c>
      <c r="D4762" s="4">
        <v>0</v>
      </c>
      <c r="E4762" s="4">
        <v>1000000</v>
      </c>
      <c r="F4762" s="1"/>
    </row>
    <row r="4763" spans="1:6" ht="38.25">
      <c r="A4763" t="str">
        <f t="shared" si="92"/>
        <v>3.3.36.00.00.00 - Transferências Fundo a Fundo aos Estados e ao 
 Distrito Federal à conta de recursos de que trata o art. 25 da Lei 
 Complementar no 141, de 2012</v>
      </c>
      <c r="B4763" s="5" t="s">
        <v>1767</v>
      </c>
      <c r="C4763" s="6">
        <v>449899.81</v>
      </c>
      <c r="D4763" s="6">
        <v>0</v>
      </c>
      <c r="E4763" s="6">
        <v>0</v>
      </c>
      <c r="F4763" s="1"/>
    </row>
    <row r="4764" spans="1:6">
      <c r="A4764" t="str">
        <f t="shared" si="92"/>
        <v>3.3.40.00.00.00 - Transferências a Municípios</v>
      </c>
      <c r="B4764" s="3" t="s">
        <v>1768</v>
      </c>
      <c r="C4764" s="4">
        <v>11446843.949999999</v>
      </c>
      <c r="D4764" s="4">
        <v>94442800250.369995</v>
      </c>
      <c r="E4764" s="4">
        <v>116862410485.09</v>
      </c>
      <c r="F4764" s="1"/>
    </row>
    <row r="4765" spans="1:6">
      <c r="A4765" t="str">
        <f t="shared" si="92"/>
        <v>3.3.40.81.00.00 - Distribuição Constitucional ou Legal de Receitas</v>
      </c>
      <c r="B4765" s="5" t="s">
        <v>1769</v>
      </c>
      <c r="C4765" s="6">
        <v>1140329.6000000001</v>
      </c>
      <c r="D4765" s="6">
        <v>91731279255.220001</v>
      </c>
      <c r="E4765" s="6">
        <v>97190012941.479996</v>
      </c>
      <c r="F4765" s="1"/>
    </row>
    <row r="4766" spans="1:6">
      <c r="A4766" t="str">
        <f t="shared" si="92"/>
        <v>3.3.40.99.00.00 - A Classificar</v>
      </c>
      <c r="B4766" s="3" t="s">
        <v>1770</v>
      </c>
      <c r="C4766" s="4">
        <v>9989945.8200000003</v>
      </c>
      <c r="D4766" s="4">
        <v>2711520995.1500001</v>
      </c>
      <c r="E4766" s="4">
        <v>19672397543.610001</v>
      </c>
      <c r="F4766" s="1"/>
    </row>
    <row r="4767" spans="1:6">
      <c r="A4767" t="str">
        <f t="shared" si="92"/>
        <v>3.3.41.00.00.00 - Transferências a Municípios - Fundo a Fundo</v>
      </c>
      <c r="B4767" s="5" t="s">
        <v>1771</v>
      </c>
      <c r="C4767" s="6">
        <v>1467013.15</v>
      </c>
      <c r="D4767" s="6">
        <v>3641648843.4200001</v>
      </c>
      <c r="E4767" s="6">
        <v>43503455705.120003</v>
      </c>
      <c r="F4767" s="1"/>
    </row>
    <row r="4768" spans="1:6">
      <c r="A4768" t="str">
        <f t="shared" si="92"/>
        <v>3.3.42.00.00.00 - Execução Orçamentária Delegada a Municípios</v>
      </c>
      <c r="B4768" s="3" t="s">
        <v>1772</v>
      </c>
      <c r="C4768" s="4">
        <v>413787.28</v>
      </c>
      <c r="D4768" s="4">
        <v>248182216.75999999</v>
      </c>
      <c r="E4768" s="4">
        <v>802786.25</v>
      </c>
      <c r="F4768" s="1"/>
    </row>
    <row r="4769" spans="1:6" ht="63.75">
      <c r="A4769" t="str">
        <f t="shared" si="92"/>
        <v>3.3.45.00.00.00 - Transferências Fundo a Fundo aos Municípios à conta 
 de recursos de que tratam os §§ 1º e 2º do art. 24 da Lei Complementar 
 no 141, de 2012</v>
      </c>
      <c r="B4769" s="5" t="s">
        <v>1773</v>
      </c>
      <c r="C4769" s="6">
        <v>24000</v>
      </c>
      <c r="D4769" s="6">
        <v>2382700</v>
      </c>
      <c r="E4769" s="6">
        <v>343660412</v>
      </c>
      <c r="F4769" s="1"/>
    </row>
    <row r="4770" spans="1:6" ht="51">
      <c r="A4770" t="str">
        <f t="shared" si="92"/>
        <v>3.3.46.00.00.00 - Transferências Fundo a Fundo aos Municípios à conta 
 de recursos de que trata o art. 25 da Lei Complementar no 141, de 2012</v>
      </c>
      <c r="B4770" s="3" t="s">
        <v>1774</v>
      </c>
      <c r="C4770" s="4">
        <v>343379.82</v>
      </c>
      <c r="D4770" s="4">
        <v>0</v>
      </c>
      <c r="E4770" s="4">
        <v>0</v>
      </c>
      <c r="F4770" s="1"/>
    </row>
    <row r="4771" spans="1:6" ht="25.5">
      <c r="A4771" t="str">
        <f t="shared" si="92"/>
        <v>3.3.50.00.00.00 - Transferências a Instituições Privadas sem Fins 
 Lucrativos</v>
      </c>
      <c r="B4771" s="5" t="s">
        <v>1775</v>
      </c>
      <c r="C4771" s="6">
        <v>12877140481.52</v>
      </c>
      <c r="D4771" s="6">
        <v>12241115834.84</v>
      </c>
      <c r="E4771" s="6">
        <v>5443269614.8000002</v>
      </c>
      <c r="F4771" s="1"/>
    </row>
    <row r="4772" spans="1:6" ht="25.5">
      <c r="A4772" t="str">
        <f t="shared" si="92"/>
        <v>3.3.60.00.00.00 - Transferências a Instituições Privadas com Fins 
 Lucrativos</v>
      </c>
      <c r="B4772" s="3" t="s">
        <v>1776</v>
      </c>
      <c r="C4772" s="4">
        <v>192149258.06999999</v>
      </c>
      <c r="D4772" s="4">
        <v>192529023.50999999</v>
      </c>
      <c r="E4772" s="4">
        <v>175594900.66999999</v>
      </c>
      <c r="F4772" s="1"/>
    </row>
    <row r="4773" spans="1:6">
      <c r="A4773" t="str">
        <f t="shared" si="92"/>
        <v>3.3.70.00.00.00 - Transferências a Instituições Multigovernamentais</v>
      </c>
      <c r="B4773" s="5" t="s">
        <v>1777</v>
      </c>
      <c r="C4773" s="6">
        <v>152932079.40000001</v>
      </c>
      <c r="D4773" s="6">
        <v>206396126.59</v>
      </c>
      <c r="E4773" s="6">
        <v>0</v>
      </c>
      <c r="F4773" s="1"/>
    </row>
    <row r="4774" spans="1:6" ht="25.5">
      <c r="A4774" t="str">
        <f t="shared" si="92"/>
        <v>3.3.71.00.00.00 - Transferências a Consórcios Públicos mediante 
 contrato de rateio</v>
      </c>
      <c r="B4774" s="3" t="s">
        <v>1778</v>
      </c>
      <c r="C4774" s="4">
        <v>357941261.75999999</v>
      </c>
      <c r="D4774" s="4">
        <v>108535282.56</v>
      </c>
      <c r="E4774" s="4">
        <v>48534038.619999997</v>
      </c>
      <c r="F4774" s="1"/>
    </row>
    <row r="4775" spans="1:6" ht="25.5">
      <c r="A4775" t="str">
        <f t="shared" si="92"/>
        <v>3.3.72.00.00.00 - Execução Orçamentária Delegada a Consórcios Públicos</v>
      </c>
      <c r="B4775" s="5" t="s">
        <v>1779</v>
      </c>
      <c r="C4775" s="6">
        <v>130281709.58</v>
      </c>
      <c r="D4775" s="6">
        <v>4797492.57</v>
      </c>
      <c r="E4775" s="6">
        <v>0</v>
      </c>
      <c r="F4775" s="1"/>
    </row>
    <row r="4776" spans="1:6" ht="51">
      <c r="A4776" t="str">
        <f t="shared" si="92"/>
        <v>3.3.73.00.00.00 - Transferências a Consórcios Públicos mediante 
 contrato de rateio à conta de recursos de que tratam os §§ 1º e 2º do 
 art. 24 da Lei Complementar no 141, de 2012</v>
      </c>
      <c r="B4776" s="3" t="s">
        <v>1780</v>
      </c>
      <c r="C4776" s="4">
        <v>1296197.75</v>
      </c>
      <c r="D4776" s="4">
        <v>0</v>
      </c>
      <c r="E4776" s="4">
        <v>0</v>
      </c>
      <c r="F4776" s="1"/>
    </row>
    <row r="4777" spans="1:6" ht="38.25">
      <c r="A4777" t="str">
        <f t="shared" si="92"/>
        <v>3.3.74.00.00.00 - Transferências a Consórcios Públicos mediante 
 contrato de rateio à conta de recursos de que trata o art. 25 da Lei 
 Complementar no 141, de 2012</v>
      </c>
      <c r="B4777" s="5" t="s">
        <v>1781</v>
      </c>
      <c r="C4777" s="6">
        <v>1251976.4099999999</v>
      </c>
      <c r="D4777" s="6">
        <v>0</v>
      </c>
      <c r="E4777" s="6">
        <v>0</v>
      </c>
      <c r="F4777" s="1"/>
    </row>
    <row r="4778" spans="1:6" ht="51">
      <c r="A4778" t="str">
        <f t="shared" si="92"/>
        <v>3.3.75.00.00.00 - Transferências a Instituições Multigovernamentais à 
 conta de recursos de que tratam os §§ 1º e 2º do art. 24 da Lei 
 Complementar no 141, de 2012</v>
      </c>
      <c r="B4778" s="3" t="s">
        <v>1782</v>
      </c>
      <c r="C4778" s="4"/>
      <c r="D4778" s="4">
        <v>0</v>
      </c>
      <c r="E4778" s="4">
        <v>0</v>
      </c>
      <c r="F4778" s="1"/>
    </row>
    <row r="4779" spans="1:6" ht="63.75">
      <c r="A4779" t="str">
        <f t="shared" si="92"/>
        <v>3.3.76.00.00.00 - Transferências a Instituições Multigovernamentais à 
 conta de recursos de que trata o art. 25 da Lei Complementar no 141, 
 de 2012</v>
      </c>
      <c r="B4779" s="5" t="s">
        <v>1783</v>
      </c>
      <c r="C4779" s="6">
        <v>25345.68</v>
      </c>
      <c r="D4779" s="6">
        <v>0</v>
      </c>
      <c r="E4779" s="6">
        <v>0</v>
      </c>
      <c r="F4779" s="1"/>
    </row>
    <row r="4780" spans="1:6">
      <c r="A4780" t="str">
        <f t="shared" si="92"/>
        <v>3.3.80.00.00.00 - Transferências ao Exterior</v>
      </c>
      <c r="B4780" s="3" t="s">
        <v>1784</v>
      </c>
      <c r="C4780" s="4">
        <v>246498.48</v>
      </c>
      <c r="D4780" s="4">
        <v>4222701</v>
      </c>
      <c r="E4780" s="4">
        <v>3145148035.3600006</v>
      </c>
      <c r="F4780" s="1"/>
    </row>
    <row r="4781" spans="1:6">
      <c r="A4781" t="str">
        <f t="shared" si="92"/>
        <v>3.3.90.00.00.00 - Aplicações Diretas</v>
      </c>
      <c r="B4781" s="5" t="s">
        <v>1785</v>
      </c>
      <c r="C4781" s="6">
        <v>149379982188.64999</v>
      </c>
      <c r="D4781" s="6">
        <v>139394775222.76999</v>
      </c>
      <c r="E4781" s="6">
        <v>642015817841.29993</v>
      </c>
      <c r="F4781" s="1"/>
    </row>
    <row r="4782" spans="1:6">
      <c r="A4782" t="str">
        <f t="shared" si="92"/>
        <v>3.3.90.01.00.00 - Aposentadorias e Reformas</v>
      </c>
      <c r="B4782" s="3" t="s">
        <v>1786</v>
      </c>
      <c r="C4782" s="4">
        <v>1060489231.9400001</v>
      </c>
      <c r="D4782" s="4">
        <v>10977235307.01</v>
      </c>
      <c r="E4782" s="4">
        <v>0</v>
      </c>
      <c r="F4782" s="1"/>
    </row>
    <row r="4783" spans="1:6">
      <c r="A4783" t="str">
        <f t="shared" si="92"/>
        <v>3.3.90.03.00.00 - Pensões</v>
      </c>
      <c r="B4783" s="5" t="s">
        <v>1787</v>
      </c>
      <c r="C4783" s="6">
        <v>247552331.83000001</v>
      </c>
      <c r="D4783" s="6">
        <v>3315483659.29</v>
      </c>
      <c r="E4783" s="6">
        <v>0</v>
      </c>
      <c r="F4783" s="1"/>
    </row>
    <row r="4784" spans="1:6">
      <c r="A4784" t="str">
        <f t="shared" si="92"/>
        <v>3.3.90.04.00.00 - Contratação por Tempo Determinado</v>
      </c>
      <c r="B4784" s="3" t="s">
        <v>1788</v>
      </c>
      <c r="C4784" s="4">
        <v>237541780.03999999</v>
      </c>
      <c r="D4784" s="4">
        <v>20818206.199999999</v>
      </c>
      <c r="E4784" s="4">
        <v>248604778.80000001</v>
      </c>
      <c r="F4784" s="1"/>
    </row>
    <row r="4785" spans="1:6">
      <c r="A4785" t="str">
        <f t="shared" si="92"/>
        <v>3.3.90.05.00.00 - Outros Benefícios Previdenciários</v>
      </c>
      <c r="B4785" s="5" t="s">
        <v>1789</v>
      </c>
      <c r="C4785" s="6">
        <v>171385366.80000001</v>
      </c>
      <c r="D4785" s="6">
        <v>96191853.400000006</v>
      </c>
      <c r="E4785" s="6">
        <v>0</v>
      </c>
      <c r="F4785" s="1"/>
    </row>
    <row r="4786" spans="1:6">
      <c r="A4786" t="str">
        <f t="shared" si="92"/>
        <v>3.3.90.06.00.00 - Benefício Mensal ao Deficiente e ao Idoso</v>
      </c>
      <c r="B4786" s="3" t="s">
        <v>1790</v>
      </c>
      <c r="C4786" s="4">
        <v>3067822.43</v>
      </c>
      <c r="D4786" s="4">
        <v>0</v>
      </c>
      <c r="E4786" s="4">
        <v>37594211704.349998</v>
      </c>
      <c r="F4786" s="1"/>
    </row>
    <row r="4787" spans="1:6" ht="25.5">
      <c r="A4787" t="str">
        <f t="shared" si="92"/>
        <v>3.3.90.08.00.00 - Outros Benefícios Assistenciais do servidor e do 
 militar</v>
      </c>
      <c r="B4787" s="5" t="s">
        <v>1791</v>
      </c>
      <c r="C4787" s="6">
        <v>385812377.69999999</v>
      </c>
      <c r="D4787" s="6">
        <v>582178665.08000004</v>
      </c>
      <c r="E4787" s="6">
        <v>693003981.99000001</v>
      </c>
      <c r="F4787" s="1"/>
    </row>
    <row r="4788" spans="1:6">
      <c r="A4788" t="str">
        <f t="shared" si="92"/>
        <v>3.3.90.09.00.00 - Salário-Família</v>
      </c>
      <c r="B4788" s="3" t="s">
        <v>1792</v>
      </c>
      <c r="C4788" s="4">
        <v>589722.15</v>
      </c>
      <c r="D4788" s="4">
        <v>0</v>
      </c>
      <c r="E4788" s="4">
        <v>0</v>
      </c>
      <c r="F4788" s="1"/>
    </row>
    <row r="4789" spans="1:6">
      <c r="A4789" t="str">
        <f t="shared" si="92"/>
        <v>3.3.90.10.00.00 - Seguro Desemprego e Abono Salarial</v>
      </c>
      <c r="B4789" s="5" t="s">
        <v>1793</v>
      </c>
      <c r="C4789" s="6">
        <v>15258574.939999999</v>
      </c>
      <c r="D4789" s="6">
        <v>320000</v>
      </c>
      <c r="E4789" s="6">
        <v>51828681600.199997</v>
      </c>
      <c r="F4789" s="1"/>
    </row>
    <row r="4790" spans="1:6">
      <c r="A4790" t="str">
        <f t="shared" si="92"/>
        <v>3.3.90.14.00.00 - Diárias - Civil</v>
      </c>
      <c r="B4790" s="3" t="s">
        <v>1794</v>
      </c>
      <c r="C4790" s="4">
        <v>675818674.97000003</v>
      </c>
      <c r="D4790" s="4">
        <v>900976111.74000001</v>
      </c>
      <c r="E4790" s="4">
        <v>980147650.44000006</v>
      </c>
      <c r="F4790" s="1"/>
    </row>
    <row r="4791" spans="1:6">
      <c r="A4791" t="str">
        <f t="shared" si="92"/>
        <v>3.3.90.15.00.00 - Diárias - Militar</v>
      </c>
      <c r="B4791" s="5" t="s">
        <v>1795</v>
      </c>
      <c r="C4791" s="6">
        <v>6661782.8799999999</v>
      </c>
      <c r="D4791" s="6">
        <v>391473519.08999997</v>
      </c>
      <c r="E4791" s="6">
        <v>231618016.30000001</v>
      </c>
      <c r="F4791" s="1"/>
    </row>
    <row r="4792" spans="1:6">
      <c r="A4792" t="str">
        <f t="shared" si="92"/>
        <v>3.3.90.18.00.00 - Auxílio Financeiro a Estudantes</v>
      </c>
      <c r="B4792" s="3" t="s">
        <v>1796</v>
      </c>
      <c r="C4792" s="4">
        <v>185976448.03</v>
      </c>
      <c r="D4792" s="4">
        <v>804470860.08000004</v>
      </c>
      <c r="E4792" s="4">
        <v>8807288607.0400009</v>
      </c>
      <c r="F4792" s="1"/>
    </row>
    <row r="4793" spans="1:6">
      <c r="A4793" t="str">
        <f t="shared" si="92"/>
        <v>3.3.90.19.00.00 - Auxílio-Fardamento</v>
      </c>
      <c r="B4793" s="5" t="s">
        <v>1797</v>
      </c>
      <c r="C4793" s="6">
        <v>2155214.0299999998</v>
      </c>
      <c r="D4793" s="6">
        <v>137205093.53</v>
      </c>
      <c r="E4793" s="6">
        <v>306675540.10000002</v>
      </c>
      <c r="F4793" s="1"/>
    </row>
    <row r="4794" spans="1:6">
      <c r="A4794" t="str">
        <f t="shared" si="92"/>
        <v>3.3.90.20.00.00 - Auxílio Financeiro a Pesquisadores</v>
      </c>
      <c r="B4794" s="3" t="s">
        <v>1798</v>
      </c>
      <c r="C4794" s="4">
        <v>423424.34</v>
      </c>
      <c r="D4794" s="4">
        <v>1460439471.5799999</v>
      </c>
      <c r="E4794" s="4">
        <v>694316058.65999997</v>
      </c>
      <c r="F4794" s="1"/>
    </row>
    <row r="4795" spans="1:6">
      <c r="A4795" t="str">
        <f t="shared" si="92"/>
        <v>3.3.90.26.00.00 - Obrigações Decorrentes de Política Monetária</v>
      </c>
      <c r="B4795" s="5" t="s">
        <v>1799</v>
      </c>
      <c r="C4795" s="6">
        <v>8842.69</v>
      </c>
      <c r="D4795" s="6">
        <v>0</v>
      </c>
      <c r="E4795" s="6">
        <v>0</v>
      </c>
      <c r="F4795" s="1"/>
    </row>
    <row r="4796" spans="1:6" ht="38.25">
      <c r="A4796" t="str">
        <f t="shared" si="92"/>
        <v>3.3.90.27.00.00 - Encargos pela Honra de Avais, Garantias, Seguros e 
 Similares</v>
      </c>
      <c r="B4796" s="3" t="s">
        <v>1800</v>
      </c>
      <c r="C4796" s="4">
        <v>7357766.9299999997</v>
      </c>
      <c r="D4796" s="4">
        <v>565869.18000000005</v>
      </c>
      <c r="E4796" s="4">
        <v>5967600</v>
      </c>
      <c r="F4796" s="1"/>
    </row>
    <row r="4797" spans="1:6">
      <c r="A4797" t="str">
        <f t="shared" si="92"/>
        <v>3.3.90.28.00.00 - Remuneração de Cotas de Fundos Autárquicos</v>
      </c>
      <c r="B4797" s="5" t="s">
        <v>1801</v>
      </c>
      <c r="C4797" s="6">
        <v>2070.35</v>
      </c>
      <c r="D4797" s="6">
        <v>0</v>
      </c>
      <c r="E4797" s="6">
        <v>0</v>
      </c>
      <c r="F4797" s="1"/>
    </row>
    <row r="4798" spans="1:6" ht="38.25">
      <c r="A4798" t="str">
        <f t="shared" si="92"/>
        <v>3.3.90.29.00.00 - Distribuição de Resultado de Empresas Estatais 
 Dependentes</v>
      </c>
      <c r="B4798" s="3" t="s">
        <v>1802</v>
      </c>
      <c r="C4798" s="4"/>
      <c r="D4798" s="4">
        <v>0</v>
      </c>
      <c r="E4798" s="4">
        <v>0</v>
      </c>
      <c r="F4798" s="1"/>
    </row>
    <row r="4799" spans="1:6">
      <c r="A4799" t="str">
        <f t="shared" si="92"/>
        <v>3.3.90.30.00.00 - Material de Consumo</v>
      </c>
      <c r="B4799" s="5" t="s">
        <v>1803</v>
      </c>
      <c r="C4799" s="6">
        <v>23347799875.919998</v>
      </c>
      <c r="D4799" s="6">
        <v>11445733968.709999</v>
      </c>
      <c r="E4799" s="6">
        <v>13625695680.940001</v>
      </c>
      <c r="F4799" s="1"/>
    </row>
    <row r="4800" spans="1:6" ht="25.5">
      <c r="A4800" t="str">
        <f t="shared" si="92"/>
        <v>3.3.90.31.00.00 - Premiações Culturais, Artísticas, Científicas, 
 Desportivas e Outras</v>
      </c>
      <c r="B4800" s="3" t="s">
        <v>1804</v>
      </c>
      <c r="C4800" s="4">
        <v>78128429.849999994</v>
      </c>
      <c r="D4800" s="4">
        <v>206221200.38</v>
      </c>
      <c r="E4800" s="4">
        <v>64582898.590000004</v>
      </c>
      <c r="F4800" s="1"/>
    </row>
    <row r="4801" spans="1:6" ht="25.5">
      <c r="A4801" t="str">
        <f t="shared" si="92"/>
        <v>3.3.90.32.00.00 - Material, Bem ou Serviço para Distribuição Gratuita</v>
      </c>
      <c r="B4801" s="5" t="s">
        <v>1805</v>
      </c>
      <c r="C4801" s="6">
        <v>3271321182.77</v>
      </c>
      <c r="D4801" s="6">
        <v>1632097767.45</v>
      </c>
      <c r="E4801" s="6">
        <v>2187693746.71</v>
      </c>
      <c r="F4801" s="1"/>
    </row>
    <row r="4802" spans="1:6">
      <c r="A4802" t="str">
        <f t="shared" si="92"/>
        <v>3.3.90.33.00.00 - Passagens e Despesas com Locomoção</v>
      </c>
      <c r="B4802" s="3" t="s">
        <v>1806</v>
      </c>
      <c r="C4802" s="4">
        <v>790822938.08000004</v>
      </c>
      <c r="D4802" s="4">
        <v>1828222002.95</v>
      </c>
      <c r="E4802" s="4">
        <v>1556234360.98</v>
      </c>
      <c r="F4802" s="1"/>
    </row>
    <row r="4803" spans="1:6" ht="38.25">
      <c r="A4803" t="str">
        <f t="shared" si="92"/>
        <v>3.3.90.34.00.00 - Outras Despesas de Pessoal decorrentes de Contratos 
 de Terceirização</v>
      </c>
      <c r="B4803" s="5" t="s">
        <v>1807</v>
      </c>
      <c r="C4803" s="6">
        <v>1505792423.0999999</v>
      </c>
      <c r="D4803" s="6">
        <v>1195950622.23</v>
      </c>
      <c r="E4803" s="6">
        <v>379223830.66000003</v>
      </c>
      <c r="F4803" s="1"/>
    </row>
    <row r="4804" spans="1:6">
      <c r="A4804" t="str">
        <f t="shared" si="92"/>
        <v>3.3.90.35.00.00 - Serviços de Consultoria</v>
      </c>
      <c r="B4804" s="3" t="s">
        <v>1808</v>
      </c>
      <c r="C4804" s="4">
        <v>800926448.47000003</v>
      </c>
      <c r="D4804" s="4">
        <v>605154274.09000003</v>
      </c>
      <c r="E4804" s="4">
        <v>384924900.06999999</v>
      </c>
      <c r="F4804" s="1"/>
    </row>
    <row r="4805" spans="1:6">
      <c r="A4805" t="str">
        <f t="shared" si="92"/>
        <v>3.3.90.36.00.00 - Outros Serviços de Terceiros - Pessoa Física</v>
      </c>
      <c r="B4805" s="5" t="s">
        <v>1809</v>
      </c>
      <c r="C4805" s="6">
        <v>6791167921.0200005</v>
      </c>
      <c r="D4805" s="6">
        <v>3532683603.4699998</v>
      </c>
      <c r="E4805" s="6">
        <v>2699277365.3200002</v>
      </c>
      <c r="F4805" s="1"/>
    </row>
    <row r="4806" spans="1:6">
      <c r="A4806" t="str">
        <f t="shared" si="92"/>
        <v>3.3.90.37.00.00 - Locação de Mão-de-Obra</v>
      </c>
      <c r="B4806" s="3" t="s">
        <v>1810</v>
      </c>
      <c r="C4806" s="4">
        <v>3421946004.0100002</v>
      </c>
      <c r="D4806" s="4">
        <v>8851746377.4300003</v>
      </c>
      <c r="E4806" s="4">
        <v>7569244472.4899998</v>
      </c>
      <c r="F4806" s="1"/>
    </row>
    <row r="4807" spans="1:6">
      <c r="A4807" t="str">
        <f t="shared" si="92"/>
        <v>3.3.90.38.00.00 - Arrendamento Mercantil</v>
      </c>
      <c r="B4807" s="5" t="s">
        <v>1811</v>
      </c>
      <c r="C4807" s="6">
        <v>30725840.27</v>
      </c>
      <c r="D4807" s="6">
        <v>428922.38</v>
      </c>
      <c r="E4807" s="6">
        <v>299.89999999999998</v>
      </c>
      <c r="F4807" s="1"/>
    </row>
    <row r="4808" spans="1:6">
      <c r="A4808" t="str">
        <f t="shared" si="92"/>
        <v>3.3.90.39.00.00 - Outros Serviços de Terceiros - Pessoa Jurídica</v>
      </c>
      <c r="B4808" s="3" t="s">
        <v>1812</v>
      </c>
      <c r="C4808" s="4">
        <v>90665139170.279999</v>
      </c>
      <c r="D4808" s="4">
        <v>59102726567.440002</v>
      </c>
      <c r="E4808" s="4">
        <v>30344992972.119999</v>
      </c>
      <c r="F4808" s="1"/>
    </row>
    <row r="4809" spans="1:6">
      <c r="A4809" t="str">
        <f t="shared" si="92"/>
        <v>3.3.90.41.00.00 - Contribuições</v>
      </c>
      <c r="B4809" s="5" t="s">
        <v>1813</v>
      </c>
      <c r="C4809" s="6">
        <v>1962177547.24</v>
      </c>
      <c r="D4809" s="6">
        <v>5555709575.21</v>
      </c>
      <c r="E4809" s="6">
        <v>0</v>
      </c>
      <c r="F4809" s="1"/>
    </row>
    <row r="4810" spans="1:6">
      <c r="A4810" t="str">
        <f t="shared" si="92"/>
        <v>3.3.90.43.00.00 - Subvenções Sociais</v>
      </c>
      <c r="B4810" s="3" t="s">
        <v>1814</v>
      </c>
      <c r="C4810" s="4">
        <v>56775073.520000003</v>
      </c>
      <c r="D4810" s="4">
        <v>0</v>
      </c>
      <c r="E4810" s="4">
        <v>0</v>
      </c>
      <c r="F4810" s="1"/>
    </row>
    <row r="4811" spans="1:6">
      <c r="A4811" t="str">
        <f t="shared" si="92"/>
        <v>3.3.90.45.00.00 - Subvenções Econômicas</v>
      </c>
      <c r="B4811" s="5" t="s">
        <v>1815</v>
      </c>
      <c r="C4811" s="6">
        <v>73735496.969999999</v>
      </c>
      <c r="D4811" s="6">
        <v>117628377.64</v>
      </c>
      <c r="E4811" s="6">
        <v>27465946306.169998</v>
      </c>
      <c r="F4811" s="1"/>
    </row>
    <row r="4812" spans="1:6">
      <c r="A4812" t="str">
        <f t="shared" si="92"/>
        <v>3.3.90.46.00.00 - Auxílio-Alimentação</v>
      </c>
      <c r="B4812" s="3" t="s">
        <v>1816</v>
      </c>
      <c r="C4812" s="4">
        <v>2887884470.4200001</v>
      </c>
      <c r="D4812" s="4">
        <v>3648490923.6999998</v>
      </c>
      <c r="E4812" s="4">
        <v>4340526771.21</v>
      </c>
      <c r="F4812" s="1"/>
    </row>
    <row r="4813" spans="1:6">
      <c r="A4813" t="str">
        <f t="shared" si="92"/>
        <v>3.3.90.47.00.00 - Obrigações Tributárias e Contributivas</v>
      </c>
      <c r="B4813" s="5" t="s">
        <v>1817</v>
      </c>
      <c r="C4813" s="6">
        <v>3572598577.6399999</v>
      </c>
      <c r="D4813" s="6">
        <v>5325963876.2200003</v>
      </c>
      <c r="E4813" s="6">
        <v>160262091.46000001</v>
      </c>
      <c r="F4813" s="1"/>
    </row>
    <row r="4814" spans="1:6">
      <c r="A4814" t="str">
        <f t="shared" si="92"/>
        <v>3.3.90.48.00.00 - Outros Auxílios Financeiros a Pessoas Físicas</v>
      </c>
      <c r="B4814" s="3" t="s">
        <v>1818</v>
      </c>
      <c r="C4814" s="4">
        <v>1259774657.28</v>
      </c>
      <c r="D4814" s="4">
        <v>1652623769.6099999</v>
      </c>
      <c r="E4814" s="4">
        <v>31221912094.009998</v>
      </c>
      <c r="F4814" s="1"/>
    </row>
    <row r="4815" spans="1:6">
      <c r="A4815" t="str">
        <f t="shared" si="92"/>
        <v>3.3.90.49.00.00 - Auxílio-Transporte</v>
      </c>
      <c r="B4815" s="5" t="s">
        <v>1819</v>
      </c>
      <c r="C4815" s="6">
        <v>747804235.41999996</v>
      </c>
      <c r="D4815" s="6">
        <v>1300988640.51</v>
      </c>
      <c r="E4815" s="6">
        <v>758267883.78999996</v>
      </c>
      <c r="F4815" s="1"/>
    </row>
    <row r="4816" spans="1:6">
      <c r="A4816" t="str">
        <f t="shared" ref="A4816:A4879" si="93">TRIM(B4816)</f>
        <v>3.3.90.53.00.00 - Aposentadorias do RGPS - Área Rural</v>
      </c>
      <c r="B4816" s="3" t="s">
        <v>1820</v>
      </c>
      <c r="C4816" s="4"/>
      <c r="D4816" s="4">
        <v>0</v>
      </c>
      <c r="E4816" s="4">
        <v>62984138838.870003</v>
      </c>
      <c r="F4816" s="1"/>
    </row>
    <row r="4817" spans="1:6">
      <c r="A4817" t="str">
        <f t="shared" si="93"/>
        <v>3.3.90.54.00.00 - Aposentadorias do RGPS - Área Urbana</v>
      </c>
      <c r="B4817" s="5" t="s">
        <v>1821</v>
      </c>
      <c r="C4817" s="6">
        <v>58195.67</v>
      </c>
      <c r="D4817" s="6">
        <v>0</v>
      </c>
      <c r="E4817" s="6">
        <v>200062498905.10001</v>
      </c>
      <c r="F4817" s="1"/>
    </row>
    <row r="4818" spans="1:6">
      <c r="A4818" t="str">
        <f t="shared" si="93"/>
        <v>3.3.90.55.00.00 - Pensões do RGPS - Área Rural</v>
      </c>
      <c r="B4818" s="3" t="s">
        <v>1822</v>
      </c>
      <c r="C4818" s="4"/>
      <c r="D4818" s="4">
        <v>0</v>
      </c>
      <c r="E4818" s="4">
        <v>21946465087.52</v>
      </c>
      <c r="F4818" s="1"/>
    </row>
    <row r="4819" spans="1:6">
      <c r="A4819" t="str">
        <f t="shared" si="93"/>
        <v>3.3.90.56.00.00 - Pensões do RGPS - Área Urbana</v>
      </c>
      <c r="B4819" s="5" t="s">
        <v>1823</v>
      </c>
      <c r="C4819" s="6"/>
      <c r="D4819" s="6">
        <v>0</v>
      </c>
      <c r="E4819" s="6">
        <v>74744573650.279999</v>
      </c>
      <c r="F4819" s="1"/>
    </row>
    <row r="4820" spans="1:6">
      <c r="A4820" t="str">
        <f t="shared" si="93"/>
        <v>3.3.90.57.00.00 - Outros Benefícios do RGPS - Área Rural</v>
      </c>
      <c r="B4820" s="3" t="s">
        <v>1824</v>
      </c>
      <c r="C4820" s="4"/>
      <c r="D4820" s="4">
        <v>0</v>
      </c>
      <c r="E4820" s="4">
        <v>2680371751.8400002</v>
      </c>
      <c r="F4820" s="1"/>
    </row>
    <row r="4821" spans="1:6">
      <c r="A4821" t="str">
        <f t="shared" si="93"/>
        <v>3.3.90.58.00.00 - Outros Benefícios do RGPS - Área Urbana</v>
      </c>
      <c r="B4821" s="5" t="s">
        <v>1825</v>
      </c>
      <c r="C4821" s="6"/>
      <c r="D4821" s="6">
        <v>0</v>
      </c>
      <c r="E4821" s="6">
        <v>28317858161.950001</v>
      </c>
      <c r="F4821" s="1"/>
    </row>
    <row r="4822" spans="1:6">
      <c r="A4822" t="str">
        <f t="shared" si="93"/>
        <v>3.3.90.59.00.00 - Pensões Especiais</v>
      </c>
      <c r="B4822" s="3" t="s">
        <v>1826</v>
      </c>
      <c r="C4822" s="4">
        <v>2940796.96</v>
      </c>
      <c r="D4822" s="4">
        <v>52419220.409999996</v>
      </c>
      <c r="E4822" s="4">
        <v>688044487</v>
      </c>
      <c r="F4822" s="1"/>
    </row>
    <row r="4823" spans="1:6">
      <c r="A4823" t="str">
        <f t="shared" si="93"/>
        <v>3.3.90.67.00.00 - Depósitos Compulsórios</v>
      </c>
      <c r="B4823" s="5" t="s">
        <v>1827</v>
      </c>
      <c r="C4823" s="6">
        <v>24743044.359999999</v>
      </c>
      <c r="D4823" s="6">
        <v>2825150.5</v>
      </c>
      <c r="E4823" s="6">
        <v>3479208.1</v>
      </c>
      <c r="F4823" s="1"/>
    </row>
    <row r="4824" spans="1:6">
      <c r="A4824" t="str">
        <f t="shared" si="93"/>
        <v>3.3.90.91.00.00 - Sentenças Judiciais</v>
      </c>
      <c r="B4824" s="3" t="s">
        <v>1828</v>
      </c>
      <c r="C4824" s="4">
        <v>1282651454.49</v>
      </c>
      <c r="D4824" s="4">
        <v>3755286890.25</v>
      </c>
      <c r="E4824" s="4">
        <v>15551867993.99</v>
      </c>
      <c r="F4824" s="1"/>
    </row>
    <row r="4825" spans="1:6">
      <c r="A4825" t="str">
        <f t="shared" si="93"/>
        <v>3.3.90.92.00.00 - Despesas de Exercícios Anteriores</v>
      </c>
      <c r="B4825" s="5" t="s">
        <v>1829</v>
      </c>
      <c r="C4825" s="6">
        <v>2308269654.48</v>
      </c>
      <c r="D4825" s="6">
        <v>4436863901.8900003</v>
      </c>
      <c r="E4825" s="6">
        <v>1958971929.8499999</v>
      </c>
      <c r="F4825" s="1"/>
    </row>
    <row r="4826" spans="1:6">
      <c r="A4826" t="str">
        <f t="shared" si="93"/>
        <v>3.3.90.93.00.00 - Indenizações e Restituições</v>
      </c>
      <c r="B4826" s="3" t="s">
        <v>1830</v>
      </c>
      <c r="C4826" s="4">
        <v>1342145456.51</v>
      </c>
      <c r="D4826" s="4">
        <v>5006148916.3599997</v>
      </c>
      <c r="E4826" s="4">
        <v>8741967914.3999996</v>
      </c>
      <c r="F4826" s="1"/>
    </row>
    <row r="4827" spans="1:6" ht="25.5">
      <c r="A4827" t="str">
        <f t="shared" si="93"/>
        <v>3.3.90.95.00.00 - Indenização pela Execução de Trabalhos de Campo</v>
      </c>
      <c r="B4827" s="5" t="s">
        <v>1831</v>
      </c>
      <c r="C4827" s="6">
        <v>20655003.079999998</v>
      </c>
      <c r="D4827" s="6">
        <v>7308412.1600000001</v>
      </c>
      <c r="E4827" s="6">
        <v>20515366.899999999</v>
      </c>
      <c r="F4827" s="1"/>
    </row>
    <row r="4828" spans="1:6" ht="25.5">
      <c r="A4828" t="str">
        <f t="shared" si="93"/>
        <v>3.3.90.96.00.00 - Ressarcimento de Despesas de Pessoal Requisitado</v>
      </c>
      <c r="B4828" s="3" t="s">
        <v>1832</v>
      </c>
      <c r="C4828" s="4">
        <v>1034617.26</v>
      </c>
      <c r="D4828" s="4">
        <v>139242943.47</v>
      </c>
      <c r="E4828" s="4">
        <v>6283312.25</v>
      </c>
      <c r="F4828" s="1"/>
    </row>
    <row r="4829" spans="1:6">
      <c r="A4829" t="str">
        <f t="shared" si="93"/>
        <v>3.3.90.98.00.00 - Compensações ao RGPS</v>
      </c>
      <c r="B4829" s="5" t="s">
        <v>1833</v>
      </c>
      <c r="C4829" s="6">
        <v>780657.05</v>
      </c>
      <c r="D4829" s="6">
        <v>0</v>
      </c>
      <c r="E4829" s="6">
        <v>0</v>
      </c>
      <c r="F4829" s="1"/>
    </row>
    <row r="4830" spans="1:6">
      <c r="A4830" t="str">
        <f t="shared" si="93"/>
        <v>3.3.90.99.00.00 - A Classificar</v>
      </c>
      <c r="B4830" s="3" t="s">
        <v>1834</v>
      </c>
      <c r="C4830" s="4">
        <v>73884757.359999999</v>
      </c>
      <c r="D4830" s="4">
        <v>1304950702.1300001</v>
      </c>
      <c r="E4830" s="4">
        <v>159480020.94999999</v>
      </c>
      <c r="F4830" s="1"/>
    </row>
    <row r="4831" spans="1:6" ht="51">
      <c r="A4831" t="str">
        <f t="shared" si="93"/>
        <v>3.3.91.00.00.00 - Aplicação Direta Decorrente de Operação entre 
 Órgãos, Fundos e Entidades Integrantes dos Orçamentos Fiscal e da 
 Seguridade Social</v>
      </c>
      <c r="B4831" s="5" t="s">
        <v>1835</v>
      </c>
      <c r="C4831" s="6">
        <v>1650931585.22</v>
      </c>
      <c r="D4831" s="6">
        <v>13329030302.610001</v>
      </c>
      <c r="E4831" s="6">
        <v>18078056483.829998</v>
      </c>
      <c r="F4831" s="1"/>
    </row>
    <row r="4832" spans="1:6" ht="63.75">
      <c r="A4832" t="str">
        <f t="shared" si="93"/>
        <v>3.3.93.00.00.00 - Aplicação Direta Decorrente de Operação de Órgãos, 
 Fundos e Entidades Integrantes dos Orçamentos Fiscal e da Seguridade 
 Social com Consórcio Público do qual o Ente Participe</v>
      </c>
      <c r="B4832" s="3" t="s">
        <v>1836</v>
      </c>
      <c r="C4832" s="4">
        <v>189210763.90000001</v>
      </c>
      <c r="D4832" s="4">
        <v>0</v>
      </c>
      <c r="E4832" s="4">
        <v>0</v>
      </c>
      <c r="F4832" s="1"/>
    </row>
    <row r="4833" spans="1:6" ht="63.75">
      <c r="A4833" t="str">
        <f t="shared" si="93"/>
        <v>3.3.94.00.00.00 - Aplicação Direta Decorrente de Operação de Órgãos, 
 Fundos e Entidades Integrantes dos Orçamentos Fiscal e da Seguridade 
 Social com Consórcio Público do qual o Ente Não Participe</v>
      </c>
      <c r="B4833" s="5" t="s">
        <v>1837</v>
      </c>
      <c r="C4833" s="6">
        <v>5817151.9100000001</v>
      </c>
      <c r="D4833" s="6">
        <v>0</v>
      </c>
      <c r="E4833" s="6">
        <v>0</v>
      </c>
      <c r="F4833" s="1"/>
    </row>
    <row r="4834" spans="1:6" ht="38.25">
      <c r="A4834" t="str">
        <f t="shared" si="93"/>
        <v>3.3.95.00.00.00 - Aplicação Direta à conta de recursos de que tratam 
 os §§ 1º e 2º do art. 24 da Lei Complementar no 141, de 2012</v>
      </c>
      <c r="B4834" s="3" t="s">
        <v>1838</v>
      </c>
      <c r="C4834" s="4">
        <v>4051632.52</v>
      </c>
      <c r="D4834" s="4">
        <v>18996644.02</v>
      </c>
      <c r="E4834" s="4">
        <v>0</v>
      </c>
      <c r="F4834" s="1"/>
    </row>
    <row r="4835" spans="1:6" ht="38.25">
      <c r="A4835" t="str">
        <f t="shared" si="93"/>
        <v>3.3.96.00.00.00 - Aplicação Direta à conta de recursos de que trata o 
 art. 25 da Lei Complementar no 141, de 2012</v>
      </c>
      <c r="B4835" s="5" t="s">
        <v>1839</v>
      </c>
      <c r="C4835" s="6">
        <v>102514.13</v>
      </c>
      <c r="D4835" s="6">
        <v>163750104.28999999</v>
      </c>
      <c r="E4835" s="6">
        <v>0</v>
      </c>
      <c r="F4835" s="1"/>
    </row>
    <row r="4836" spans="1:6">
      <c r="A4836" t="str">
        <f t="shared" si="93"/>
        <v>3.3.99.00.00.00 - A Definir</v>
      </c>
      <c r="B4836" s="3" t="s">
        <v>1840</v>
      </c>
      <c r="C4836" s="4">
        <v>151834784.99000001</v>
      </c>
      <c r="D4836" s="4">
        <v>0</v>
      </c>
      <c r="E4836" s="4">
        <v>0</v>
      </c>
      <c r="F4836" s="1"/>
    </row>
    <row r="4837" spans="1:6">
      <c r="A4837" t="str">
        <f t="shared" si="93"/>
        <v>4.0.00.00.00.00 - Despesas de Capital</v>
      </c>
      <c r="B4837" s="5" t="s">
        <v>1841</v>
      </c>
      <c r="C4837" s="6">
        <v>48539812064.879997</v>
      </c>
      <c r="D4837" s="6">
        <v>89374976790.279999</v>
      </c>
      <c r="E4837" s="6">
        <v>940642196913.72998</v>
      </c>
      <c r="F4837" s="1"/>
    </row>
    <row r="4838" spans="1:6">
      <c r="A4838" t="str">
        <f t="shared" si="93"/>
        <v>4.4.00.00.00.00 - Investimentos</v>
      </c>
      <c r="B4838" s="3" t="s">
        <v>1842</v>
      </c>
      <c r="C4838" s="4">
        <v>40904003420</v>
      </c>
      <c r="D4838" s="4">
        <v>56373002388.75</v>
      </c>
      <c r="E4838" s="4">
        <v>56011683647.159996</v>
      </c>
      <c r="F4838" s="1"/>
    </row>
    <row r="4839" spans="1:6">
      <c r="A4839" t="str">
        <f t="shared" si="93"/>
        <v>4.4.20.00.00.00 - Transferências à União</v>
      </c>
      <c r="B4839" s="5" t="s">
        <v>1843</v>
      </c>
      <c r="C4839" s="6">
        <v>129220606.51000001</v>
      </c>
      <c r="D4839" s="6">
        <v>593946817.66999996</v>
      </c>
      <c r="E4839" s="6">
        <v>0</v>
      </c>
      <c r="F4839" s="1"/>
    </row>
    <row r="4840" spans="1:6">
      <c r="A4840" t="str">
        <f t="shared" si="93"/>
        <v>4.4.22.00.00.00 - Execução Orçamentária Delegada à União</v>
      </c>
      <c r="B4840" s="3" t="s">
        <v>1844</v>
      </c>
      <c r="C4840" s="4">
        <v>6053837.4299999997</v>
      </c>
      <c r="D4840" s="4">
        <v>3000000</v>
      </c>
      <c r="E4840" s="4">
        <v>0</v>
      </c>
      <c r="F4840" s="1"/>
    </row>
    <row r="4841" spans="1:6">
      <c r="A4841" t="str">
        <f t="shared" si="93"/>
        <v>4.4.30.00.00.00 - Transferências a Estados e ao Distrito Federal</v>
      </c>
      <c r="B4841" s="5" t="s">
        <v>1845</v>
      </c>
      <c r="C4841" s="6">
        <v>13576460.060000001</v>
      </c>
      <c r="D4841" s="6">
        <v>0</v>
      </c>
      <c r="E4841" s="6">
        <v>6045985032.4399996</v>
      </c>
      <c r="F4841" s="1"/>
    </row>
    <row r="4842" spans="1:6" ht="25.5">
      <c r="A4842" t="str">
        <f t="shared" si="93"/>
        <v>4.4.31.00.00.00 - Transferências a Estados e ao Distrito Federal - 
 Fundo a Fundo</v>
      </c>
      <c r="B4842" s="3" t="s">
        <v>1846</v>
      </c>
      <c r="C4842" s="4">
        <v>12156964.369999999</v>
      </c>
      <c r="D4842" s="4">
        <v>0</v>
      </c>
      <c r="E4842" s="4">
        <v>280242678.61000001</v>
      </c>
      <c r="F4842" s="1"/>
    </row>
    <row r="4843" spans="1:6" ht="25.5">
      <c r="A4843" t="str">
        <f t="shared" si="93"/>
        <v>4.4.32.00.00.00 - Execução Orçamentária Delegada a Estados e ao 
 Distrito Federal</v>
      </c>
      <c r="B4843" s="5" t="s">
        <v>1847</v>
      </c>
      <c r="C4843" s="6">
        <v>268107.58</v>
      </c>
      <c r="D4843" s="6">
        <v>0</v>
      </c>
      <c r="E4843" s="6">
        <v>699287290.14999998</v>
      </c>
      <c r="F4843" s="1"/>
    </row>
    <row r="4844" spans="1:6" ht="38.25">
      <c r="A4844" t="str">
        <f t="shared" si="93"/>
        <v>4.4.35.00.00.00 - Transferências Fundo a Fundo aos Estados e ao 
 Distrito Federal à conta de recursos de que tratam os §§ 1º e 2º do 
 art. 24 da Lei Complementar no 141, de 2012</v>
      </c>
      <c r="B4844" s="3" t="s">
        <v>1848</v>
      </c>
      <c r="C4844" s="4">
        <v>82500</v>
      </c>
      <c r="D4844" s="4">
        <v>0</v>
      </c>
      <c r="E4844" s="4">
        <v>0</v>
      </c>
      <c r="F4844" s="1"/>
    </row>
    <row r="4845" spans="1:6" ht="38.25">
      <c r="A4845" t="str">
        <f t="shared" si="93"/>
        <v>4.4.36.00.00.00 - Transferências Fundo a Fundo aos Estados e ao 
 Distrito Federal à conta de recursos de que trata o art. 25 da Lei 
 Complementar no 141, de 2012</v>
      </c>
      <c r="B4845" s="5" t="s">
        <v>1849</v>
      </c>
      <c r="C4845" s="6"/>
      <c r="D4845" s="6">
        <v>0</v>
      </c>
      <c r="E4845" s="6">
        <v>0</v>
      </c>
      <c r="F4845" s="1"/>
    </row>
    <row r="4846" spans="1:6">
      <c r="A4846" t="str">
        <f t="shared" si="93"/>
        <v>4.4.40.00.00.00 - Transferências a Municípios</v>
      </c>
      <c r="B4846" s="3" t="s">
        <v>1850</v>
      </c>
      <c r="C4846" s="4">
        <v>5709051.8300000001</v>
      </c>
      <c r="D4846" s="4">
        <v>3322957730.4899998</v>
      </c>
      <c r="E4846" s="4">
        <v>11526048038.639999</v>
      </c>
      <c r="F4846" s="1"/>
    </row>
    <row r="4847" spans="1:6">
      <c r="A4847" t="str">
        <f t="shared" si="93"/>
        <v>4.4.41.00.00.00 - Transferências a Municípios - Fundo a Fundo</v>
      </c>
      <c r="B4847" s="5" t="s">
        <v>1851</v>
      </c>
      <c r="C4847" s="6"/>
      <c r="D4847" s="6">
        <v>621769851.92999995</v>
      </c>
      <c r="E4847" s="6">
        <v>2894768177.79</v>
      </c>
      <c r="F4847" s="1"/>
    </row>
    <row r="4848" spans="1:6">
      <c r="A4848" t="str">
        <f t="shared" si="93"/>
        <v>4.4.42.00.00.00 - Execução Orçamentária Delegada a Municípios</v>
      </c>
      <c r="B4848" s="3" t="s">
        <v>1852</v>
      </c>
      <c r="C4848" s="4">
        <v>10773583.949999999</v>
      </c>
      <c r="D4848" s="4">
        <v>203225941.37</v>
      </c>
      <c r="E4848" s="4">
        <v>285869107.59000003</v>
      </c>
      <c r="F4848" s="1"/>
    </row>
    <row r="4849" spans="1:6" ht="63.75">
      <c r="A4849" t="str">
        <f t="shared" si="93"/>
        <v>4.4.45.00.00.00 - Transferências Fundo a Fundo aos Municípios à conta 
 de recursos de que tratam os §§ 1º e 2º do art. 24 da Lei Complementar 
 no 141, de 2012</v>
      </c>
      <c r="B4849" s="5" t="s">
        <v>1853</v>
      </c>
      <c r="C4849" s="6">
        <v>31067</v>
      </c>
      <c r="D4849" s="6">
        <v>24038065.68</v>
      </c>
      <c r="E4849" s="6">
        <v>0</v>
      </c>
      <c r="F4849" s="1"/>
    </row>
    <row r="4850" spans="1:6" ht="51">
      <c r="A4850" t="str">
        <f t="shared" si="93"/>
        <v>4.4.46.00.00.00 - Transferências Fundo a Fundo aos Municípios à conta 
 de recursos de que trata o art. 25 da Lei Complementar no 141, de 2012</v>
      </c>
      <c r="B4850" s="3" t="s">
        <v>1854</v>
      </c>
      <c r="C4850" s="4"/>
      <c r="D4850" s="4">
        <v>0</v>
      </c>
      <c r="E4850" s="4">
        <v>0</v>
      </c>
      <c r="F4850" s="1"/>
    </row>
    <row r="4851" spans="1:6" ht="25.5">
      <c r="A4851" t="str">
        <f t="shared" si="93"/>
        <v>4.4.50.00.00.00 - Transferências a Instituições Privadas sem Fins 
 Lucrativos</v>
      </c>
      <c r="B4851" s="5" t="s">
        <v>1855</v>
      </c>
      <c r="C4851" s="6">
        <v>173804517.72</v>
      </c>
      <c r="D4851" s="6">
        <v>1440420293.48</v>
      </c>
      <c r="E4851" s="6">
        <v>1225839011.3199999</v>
      </c>
      <c r="F4851" s="1"/>
    </row>
    <row r="4852" spans="1:6" ht="25.5">
      <c r="A4852" t="str">
        <f t="shared" si="93"/>
        <v>4.4.60.00.00.00 - Transferências a Instituições Privadas com Fins 
 Lucrativos</v>
      </c>
      <c r="B4852" s="3" t="s">
        <v>1856</v>
      </c>
      <c r="C4852" s="4">
        <v>1344497.81</v>
      </c>
      <c r="D4852" s="4">
        <v>649101.59</v>
      </c>
      <c r="E4852" s="4">
        <v>0</v>
      </c>
      <c r="F4852" s="1"/>
    </row>
    <row r="4853" spans="1:6">
      <c r="A4853" t="str">
        <f t="shared" si="93"/>
        <v>4.4.70.00.00.00 - Transferências a Instituições Multigovernamentais</v>
      </c>
      <c r="B4853" s="5" t="s">
        <v>1857</v>
      </c>
      <c r="C4853" s="6">
        <v>4162887.43</v>
      </c>
      <c r="D4853" s="6">
        <v>6338798.6699999999</v>
      </c>
      <c r="E4853" s="6">
        <v>19697913.940000001</v>
      </c>
      <c r="F4853" s="1"/>
    </row>
    <row r="4854" spans="1:6" ht="25.5">
      <c r="A4854" t="str">
        <f t="shared" si="93"/>
        <v>4.4.71.00.00.00 - Transferências a Consórcios Públicos mediante 
 contrato de rateio</v>
      </c>
      <c r="B4854" s="3" t="s">
        <v>1858</v>
      </c>
      <c r="C4854" s="4">
        <v>5375229.9199999999</v>
      </c>
      <c r="D4854" s="4">
        <v>182263.25</v>
      </c>
      <c r="E4854" s="4">
        <v>126143495.15000001</v>
      </c>
      <c r="F4854" s="1"/>
    </row>
    <row r="4855" spans="1:6" ht="25.5">
      <c r="A4855" t="str">
        <f t="shared" si="93"/>
        <v>4.4.72.00.00.00 - Execução Orçamentária Delegada a Consórcios Públicos</v>
      </c>
      <c r="B4855" s="5" t="s">
        <v>1859</v>
      </c>
      <c r="C4855" s="6">
        <v>441976.89</v>
      </c>
      <c r="D4855" s="6">
        <v>9028564.4100000001</v>
      </c>
      <c r="E4855" s="6">
        <v>0</v>
      </c>
      <c r="F4855" s="1"/>
    </row>
    <row r="4856" spans="1:6" ht="51">
      <c r="A4856" t="str">
        <f t="shared" si="93"/>
        <v>4.4.73.00.00.00 - Transferências a Consórcios Públicos mediante 
 contrato de rateio à conta de recursos de que tratam os §§ 1º e 2º do 
 art. 24 da Lei Complementar no 141, de 2012</v>
      </c>
      <c r="B4856" s="3" t="s">
        <v>1860</v>
      </c>
      <c r="C4856" s="4"/>
      <c r="D4856" s="4">
        <v>0</v>
      </c>
      <c r="E4856" s="4">
        <v>0</v>
      </c>
      <c r="F4856" s="1"/>
    </row>
    <row r="4857" spans="1:6" ht="38.25">
      <c r="A4857" t="str">
        <f t="shared" si="93"/>
        <v>4.4.74.00.00.00 - Transferências a Consórcios Públicos mediante 
 contrato de rateio à conta de recursos de que trata o art. 25 da Lei 
 Complementar no 141, de 2012</v>
      </c>
      <c r="B4857" s="5" t="s">
        <v>1861</v>
      </c>
      <c r="C4857" s="6">
        <v>4709.25</v>
      </c>
      <c r="D4857" s="6">
        <v>0</v>
      </c>
      <c r="E4857" s="6">
        <v>0</v>
      </c>
      <c r="F4857" s="1"/>
    </row>
    <row r="4858" spans="1:6" ht="51">
      <c r="A4858" t="str">
        <f t="shared" si="93"/>
        <v>4.4.75.00.00.00 - Transferências a Instituições Multigovernamentais à 
 conta de recursos de que tratam os §§ 1º e 2º do art. 24 da Lei 
 Complementar no 141, de 2012</v>
      </c>
      <c r="B4858" s="3" t="s">
        <v>1862</v>
      </c>
      <c r="C4858" s="4"/>
      <c r="D4858" s="4">
        <v>0</v>
      </c>
      <c r="E4858" s="4">
        <v>0</v>
      </c>
      <c r="F4858" s="1"/>
    </row>
    <row r="4859" spans="1:6" ht="63.75">
      <c r="A4859" t="str">
        <f t="shared" si="93"/>
        <v>4.4.76.00.00.00 - Transferências a Instituições Multigovernamentais à 
 conta de recursos de que trata o art. 25 da Lei Complementar no 141, 
 de 2012</v>
      </c>
      <c r="B4859" s="5" t="s">
        <v>1863</v>
      </c>
      <c r="C4859" s="6"/>
      <c r="D4859" s="6">
        <v>0</v>
      </c>
      <c r="E4859" s="6">
        <v>0</v>
      </c>
      <c r="F4859" s="1"/>
    </row>
    <row r="4860" spans="1:6">
      <c r="A4860" t="str">
        <f t="shared" si="93"/>
        <v>4.4.80.00.00.00 - Transferências ao Exterior</v>
      </c>
      <c r="B4860" s="3" t="s">
        <v>1864</v>
      </c>
      <c r="C4860" s="4">
        <v>691498.18</v>
      </c>
      <c r="D4860" s="4">
        <v>13752.22</v>
      </c>
      <c r="E4860" s="4">
        <v>255370</v>
      </c>
      <c r="F4860" s="1"/>
    </row>
    <row r="4861" spans="1:6">
      <c r="A4861" t="str">
        <f t="shared" si="93"/>
        <v>4.4.90.00.00.00 - Aplicações Diretas</v>
      </c>
      <c r="B4861" s="5" t="s">
        <v>1865</v>
      </c>
      <c r="C4861" s="6">
        <v>40303119746.239998</v>
      </c>
      <c r="D4861" s="6">
        <v>49688989757.169998</v>
      </c>
      <c r="E4861" s="6">
        <v>32836582460.400002</v>
      </c>
      <c r="F4861" s="1"/>
    </row>
    <row r="4862" spans="1:6">
      <c r="A4862" t="str">
        <f t="shared" si="93"/>
        <v>4.4.90.04.00.00 - Contratação por Tempo Determinado</v>
      </c>
      <c r="B4862" s="3" t="s">
        <v>1866</v>
      </c>
      <c r="C4862" s="4">
        <v>985943.96</v>
      </c>
      <c r="D4862" s="4">
        <v>0</v>
      </c>
      <c r="E4862" s="4">
        <v>32454756.43</v>
      </c>
      <c r="F4862" s="1"/>
    </row>
    <row r="4863" spans="1:6">
      <c r="A4863" t="str">
        <f t="shared" si="93"/>
        <v>4.4.90.14.00.00 - Diárias - Civil</v>
      </c>
      <c r="B4863" s="5" t="s">
        <v>1867</v>
      </c>
      <c r="C4863" s="6">
        <v>363131.29</v>
      </c>
      <c r="D4863" s="6">
        <v>5846819</v>
      </c>
      <c r="E4863" s="6">
        <v>7382035.4400000004</v>
      </c>
      <c r="F4863" s="1"/>
    </row>
    <row r="4864" spans="1:6">
      <c r="A4864" t="str">
        <f t="shared" si="93"/>
        <v>4.4.90.15.00.00 - Diárias - Militar</v>
      </c>
      <c r="B4864" s="3" t="s">
        <v>1868</v>
      </c>
      <c r="C4864" s="4"/>
      <c r="D4864" s="4">
        <v>16796.349999999999</v>
      </c>
      <c r="E4864" s="4">
        <v>7491013.6100000003</v>
      </c>
      <c r="F4864" s="1"/>
    </row>
    <row r="4865" spans="1:6">
      <c r="A4865" t="str">
        <f t="shared" si="93"/>
        <v>4.4.90.17.00.00 - Outras Despesas Variáveis - Pessoal Militar</v>
      </c>
      <c r="B4865" s="5" t="s">
        <v>1869</v>
      </c>
      <c r="C4865" s="6"/>
      <c r="D4865" s="6">
        <v>0</v>
      </c>
      <c r="E4865" s="6">
        <v>0</v>
      </c>
      <c r="F4865" s="1"/>
    </row>
    <row r="4866" spans="1:6">
      <c r="A4866" t="str">
        <f t="shared" si="93"/>
        <v>4.4.90.18.00.00 - Auxílio Financeiro a Estudantes</v>
      </c>
      <c r="B4866" s="3" t="s">
        <v>1870</v>
      </c>
      <c r="C4866" s="4">
        <v>439493.24</v>
      </c>
      <c r="D4866" s="4">
        <v>34442356.920000002</v>
      </c>
      <c r="E4866" s="4">
        <v>968500</v>
      </c>
      <c r="F4866" s="1"/>
    </row>
    <row r="4867" spans="1:6">
      <c r="A4867" t="str">
        <f t="shared" si="93"/>
        <v>4.4.90.20.00.00 - Auxílio Financeiro a Pesquisadores</v>
      </c>
      <c r="B4867" s="5" t="s">
        <v>1871</v>
      </c>
      <c r="C4867" s="6">
        <v>101536.87</v>
      </c>
      <c r="D4867" s="6">
        <v>189320032.18000001</v>
      </c>
      <c r="E4867" s="6">
        <v>119789044.45</v>
      </c>
      <c r="F4867" s="1"/>
    </row>
    <row r="4868" spans="1:6">
      <c r="A4868" t="str">
        <f t="shared" si="93"/>
        <v>4.4.90.30.00.00 - Material de Consumo</v>
      </c>
      <c r="B4868" s="3" t="s">
        <v>1872</v>
      </c>
      <c r="C4868" s="4">
        <v>220297796.25</v>
      </c>
      <c r="D4868" s="4">
        <v>188978487.06</v>
      </c>
      <c r="E4868" s="4">
        <v>1008996021.6900001</v>
      </c>
      <c r="F4868" s="1"/>
    </row>
    <row r="4869" spans="1:6">
      <c r="A4869" t="str">
        <f t="shared" si="93"/>
        <v>4.4.90.33.00.00 - Passagens e Despesas com Locomoção</v>
      </c>
      <c r="B4869" s="5" t="s">
        <v>1873</v>
      </c>
      <c r="C4869" s="6">
        <v>272103.89</v>
      </c>
      <c r="D4869" s="6">
        <v>2794371.85</v>
      </c>
      <c r="E4869" s="6">
        <v>15976869.58</v>
      </c>
      <c r="F4869" s="1"/>
    </row>
    <row r="4870" spans="1:6">
      <c r="A4870" t="str">
        <f t="shared" si="93"/>
        <v>4.4.90.35.00.00 - Serviços de Consultoria</v>
      </c>
      <c r="B4870" s="3" t="s">
        <v>1874</v>
      </c>
      <c r="C4870" s="4">
        <v>106552234.67</v>
      </c>
      <c r="D4870" s="4">
        <v>372607775.13</v>
      </c>
      <c r="E4870" s="4">
        <v>197351630.34</v>
      </c>
      <c r="F4870" s="1"/>
    </row>
    <row r="4871" spans="1:6">
      <c r="A4871" t="str">
        <f t="shared" si="93"/>
        <v>4.4.90.36.00.00 - Outros Serviços de Terceiros - Pessoa Física</v>
      </c>
      <c r="B4871" s="5" t="s">
        <v>1875</v>
      </c>
      <c r="C4871" s="6">
        <v>4666187.84</v>
      </c>
      <c r="D4871" s="6">
        <v>29111523.93</v>
      </c>
      <c r="E4871" s="6">
        <v>3704200</v>
      </c>
      <c r="F4871" s="1"/>
    </row>
    <row r="4872" spans="1:6">
      <c r="A4872" t="str">
        <f t="shared" si="93"/>
        <v>4.4.90.37.00.00 - Locação de Mão-de-Obra</v>
      </c>
      <c r="B4872" s="3" t="s">
        <v>1876</v>
      </c>
      <c r="C4872" s="4">
        <v>9075043.4900000002</v>
      </c>
      <c r="D4872" s="4">
        <v>1072915.33</v>
      </c>
      <c r="E4872" s="4">
        <v>16866128.25</v>
      </c>
      <c r="F4872" s="1"/>
    </row>
    <row r="4873" spans="1:6">
      <c r="A4873" t="str">
        <f t="shared" si="93"/>
        <v>4.4.90.39.00.00 - Outros Serviços de Terceiros - Pessoa Jurídica</v>
      </c>
      <c r="B4873" s="5" t="s">
        <v>1877</v>
      </c>
      <c r="C4873" s="6">
        <v>1276885548.1300001</v>
      </c>
      <c r="D4873" s="6">
        <v>1858652229.6400001</v>
      </c>
      <c r="E4873" s="6">
        <v>8769006389.8600006</v>
      </c>
      <c r="F4873" s="1"/>
    </row>
    <row r="4874" spans="1:6">
      <c r="A4874" t="str">
        <f t="shared" si="93"/>
        <v>4.4.90.47.00.00 - Obrigações Tributárias e Contributivas</v>
      </c>
      <c r="B4874" s="3" t="s">
        <v>1878</v>
      </c>
      <c r="C4874" s="4">
        <v>19004006.620000001</v>
      </c>
      <c r="D4874" s="4">
        <v>87769776.150000006</v>
      </c>
      <c r="E4874" s="4">
        <v>3493931.36</v>
      </c>
      <c r="F4874" s="1"/>
    </row>
    <row r="4875" spans="1:6">
      <c r="A4875" t="str">
        <f t="shared" si="93"/>
        <v>4.4.90.51.00.00 - Obras e Instalações</v>
      </c>
      <c r="B4875" s="5" t="s">
        <v>1879</v>
      </c>
      <c r="C4875" s="6">
        <v>27339682795.290001</v>
      </c>
      <c r="D4875" s="6">
        <v>34677203679.779999</v>
      </c>
      <c r="E4875" s="6">
        <v>14462289146.82</v>
      </c>
      <c r="F4875" s="1"/>
    </row>
    <row r="4876" spans="1:6">
      <c r="A4876" t="str">
        <f t="shared" si="93"/>
        <v>4.4.90.51.91.00 - Obras em Andamento</v>
      </c>
      <c r="B4876" s="3" t="s">
        <v>1880</v>
      </c>
      <c r="C4876" s="4">
        <v>7524896260.3199997</v>
      </c>
      <c r="D4876" s="4">
        <v>3230335072.8099999</v>
      </c>
      <c r="E4876" s="4">
        <v>14462289146.82</v>
      </c>
      <c r="F4876" s="1"/>
    </row>
    <row r="4877" spans="1:6">
      <c r="A4877" t="str">
        <f t="shared" si="93"/>
        <v>4.4.90.51.99.00 - Demais Obras e Instalações</v>
      </c>
      <c r="B4877" s="5" t="s">
        <v>1881</v>
      </c>
      <c r="C4877" s="6">
        <v>19548343579.779999</v>
      </c>
      <c r="D4877" s="6">
        <v>31446868606.970001</v>
      </c>
      <c r="E4877" s="6">
        <v>0</v>
      </c>
      <c r="F4877" s="1"/>
    </row>
    <row r="4878" spans="1:6">
      <c r="A4878" t="str">
        <f t="shared" si="93"/>
        <v>4.4.90.52.00.00 - Equipamentos e Material Permanente</v>
      </c>
      <c r="B4878" s="3" t="s">
        <v>1882</v>
      </c>
      <c r="C4878" s="4">
        <v>6018303229.7200003</v>
      </c>
      <c r="D4878" s="4">
        <v>7369426519.1000004</v>
      </c>
      <c r="E4878" s="4">
        <v>7869185312.0600004</v>
      </c>
      <c r="F4878" s="1"/>
    </row>
    <row r="4879" spans="1:6">
      <c r="A4879" t="str">
        <f t="shared" si="93"/>
        <v>4.4.90.61.00.00 - Aquisição de Imóveis</v>
      </c>
      <c r="B4879" s="5" t="s">
        <v>1883</v>
      </c>
      <c r="C4879" s="6">
        <v>1787679087.05</v>
      </c>
      <c r="D4879" s="6">
        <v>328467736.75</v>
      </c>
      <c r="E4879" s="6">
        <v>139216831.84</v>
      </c>
      <c r="F4879" s="1"/>
    </row>
    <row r="4880" spans="1:6">
      <c r="A4880" t="str">
        <f t="shared" ref="A4880:A4938" si="94">TRIM(B4880)</f>
        <v>4.4.90.91.00.00 - Sentenças Judiciais</v>
      </c>
      <c r="B4880" s="3" t="s">
        <v>1884</v>
      </c>
      <c r="C4880" s="4">
        <v>856592414.16999996</v>
      </c>
      <c r="D4880" s="4">
        <v>585711126.33000004</v>
      </c>
      <c r="E4880" s="4">
        <v>2049795</v>
      </c>
      <c r="F4880" s="1"/>
    </row>
    <row r="4881" spans="1:6">
      <c r="A4881" t="str">
        <f t="shared" si="94"/>
        <v>4.4.90.92.00.00 - Despesas de Exercícios Anteriores</v>
      </c>
      <c r="B4881" s="5" t="s">
        <v>1885</v>
      </c>
      <c r="C4881" s="6">
        <v>506163212.35000002</v>
      </c>
      <c r="D4881" s="6">
        <v>2050977957.96</v>
      </c>
      <c r="E4881" s="6">
        <v>72128572.959999993</v>
      </c>
      <c r="F4881" s="1"/>
    </row>
    <row r="4882" spans="1:6">
      <c r="A4882" t="str">
        <f t="shared" si="94"/>
        <v>4.4.90.93.00.00 - Indenizações e Restituições</v>
      </c>
      <c r="B4882" s="3" t="s">
        <v>1886</v>
      </c>
      <c r="C4882" s="4">
        <v>322070007.31</v>
      </c>
      <c r="D4882" s="4">
        <v>1215944052.73</v>
      </c>
      <c r="E4882" s="4">
        <v>108232280.70999999</v>
      </c>
      <c r="F4882" s="1"/>
    </row>
    <row r="4883" spans="1:6">
      <c r="A4883" t="str">
        <f t="shared" si="94"/>
        <v>4.4.90.99.00.00 - A Classificar</v>
      </c>
      <c r="B4883" s="5" t="s">
        <v>1887</v>
      </c>
      <c r="C4883" s="6">
        <v>1833985974.0999999</v>
      </c>
      <c r="D4883" s="6">
        <v>690645600.98000002</v>
      </c>
      <c r="E4883" s="6">
        <v>0</v>
      </c>
      <c r="F4883" s="1"/>
    </row>
    <row r="4884" spans="1:6" ht="51">
      <c r="A4884" t="str">
        <f t="shared" si="94"/>
        <v>4.4.91.00.00.00 - Aplicação Direta Decorrente de Operação entre 
 Órgãos, Fundos e Entidades Integrantes dos Orçamentos Fiscal e da 
 Seguridade Social</v>
      </c>
      <c r="B4884" s="3" t="s">
        <v>1888</v>
      </c>
      <c r="C4884" s="4">
        <v>190680734.81</v>
      </c>
      <c r="D4884" s="4">
        <v>423454210.86000001</v>
      </c>
      <c r="E4884" s="4">
        <v>70965071.129999995</v>
      </c>
      <c r="F4884" s="1"/>
    </row>
    <row r="4885" spans="1:6" ht="63.75">
      <c r="A4885" t="str">
        <f t="shared" si="94"/>
        <v>4.4.93.00.00.00 - Aplicação Direta Decorrente de Operação de Órgãos, 
 Fundos e Entidades Integrantes dos Orçamentos Fiscal e da Seguridade 
 Social com Consórcio Público do qual o Ente Participe</v>
      </c>
      <c r="B4885" s="5" t="s">
        <v>1889</v>
      </c>
      <c r="C4885" s="6">
        <v>2435079.06</v>
      </c>
      <c r="D4885" s="6">
        <v>0</v>
      </c>
      <c r="E4885" s="6">
        <v>0</v>
      </c>
      <c r="F4885" s="1"/>
    </row>
    <row r="4886" spans="1:6" ht="63.75">
      <c r="A4886" t="str">
        <f t="shared" si="94"/>
        <v>4.4.94.00.00.00 - Aplicação Direta Decorrente de Operação de Órgãos, 
 Fundos e Entidades Integrantes dos Orçamentos Fiscal e da Seguridade 
 Social com Consórcio Público do qual o Ente Não Participe</v>
      </c>
      <c r="B4886" s="3" t="s">
        <v>1890</v>
      </c>
      <c r="C4886" s="4">
        <v>33238.93</v>
      </c>
      <c r="D4886" s="4">
        <v>0</v>
      </c>
      <c r="E4886" s="4">
        <v>0</v>
      </c>
      <c r="F4886" s="1"/>
    </row>
    <row r="4887" spans="1:6" ht="38.25">
      <c r="A4887" t="str">
        <f t="shared" si="94"/>
        <v>4.4.95.00.00.00 - Aplicação Direta à conta de recursos de que tratam 
 os §§ 1º e 2º do art. 24 da Lei Complementar no 141, de 2012</v>
      </c>
      <c r="B4887" s="5" t="s">
        <v>1891</v>
      </c>
      <c r="C4887" s="6">
        <v>114054.2</v>
      </c>
      <c r="D4887" s="6">
        <v>34987239.960000001</v>
      </c>
      <c r="E4887" s="6">
        <v>0</v>
      </c>
      <c r="F4887" s="1"/>
    </row>
    <row r="4888" spans="1:6" ht="38.25">
      <c r="A4888" t="str">
        <f t="shared" si="94"/>
        <v>4.4.96.00.00.00 - Aplicação Direta à conta de recursos de que trata o 
 art. 25 da Lei Complementar no 141, de 2012</v>
      </c>
      <c r="B4888" s="3" t="s">
        <v>1892</v>
      </c>
      <c r="C4888" s="4">
        <v>2173068.2400000002</v>
      </c>
      <c r="D4888" s="4">
        <v>0</v>
      </c>
      <c r="E4888" s="4">
        <v>0</v>
      </c>
      <c r="F4888" s="1"/>
    </row>
    <row r="4889" spans="1:6">
      <c r="A4889" t="str">
        <f t="shared" si="94"/>
        <v>4.4.99.00.00.00 - A Definir</v>
      </c>
      <c r="B4889" s="5" t="s">
        <v>1893</v>
      </c>
      <c r="C4889" s="6">
        <v>41750002.590000004</v>
      </c>
      <c r="D4889" s="6">
        <v>0</v>
      </c>
      <c r="E4889" s="6">
        <v>0</v>
      </c>
      <c r="F4889" s="1"/>
    </row>
    <row r="4890" spans="1:6">
      <c r="A4890" t="str">
        <f t="shared" si="94"/>
        <v>4.5.00.00.00.00 - Inversões Financeiras</v>
      </c>
      <c r="B4890" s="3" t="s">
        <v>1894</v>
      </c>
      <c r="C4890" s="4">
        <v>876176262.69000006</v>
      </c>
      <c r="D4890" s="4">
        <v>10841606294.91</v>
      </c>
      <c r="E4890" s="4">
        <v>76090694296.150009</v>
      </c>
      <c r="F4890" s="1"/>
    </row>
    <row r="4891" spans="1:6">
      <c r="A4891" t="str">
        <f t="shared" si="94"/>
        <v>4.5.20.00.00.00 - Transferências à União</v>
      </c>
      <c r="B4891" s="5" t="s">
        <v>1895</v>
      </c>
      <c r="C4891" s="6">
        <v>739108.44</v>
      </c>
      <c r="D4891" s="6">
        <v>17578250.039999999</v>
      </c>
      <c r="E4891" s="6">
        <v>0</v>
      </c>
      <c r="F4891" s="1"/>
    </row>
    <row r="4892" spans="1:6">
      <c r="A4892" t="str">
        <f t="shared" si="94"/>
        <v>4.5.30.00.00.00 - Transferências a Estados e ao Distrito Federal</v>
      </c>
      <c r="B4892" s="3" t="s">
        <v>1896</v>
      </c>
      <c r="C4892" s="4">
        <v>403644.5</v>
      </c>
      <c r="D4892" s="4">
        <v>0</v>
      </c>
      <c r="E4892" s="4">
        <v>0</v>
      </c>
      <c r="F4892" s="1"/>
    </row>
    <row r="4893" spans="1:6" ht="25.5">
      <c r="A4893" t="str">
        <f t="shared" si="94"/>
        <v>4.5.32.00.00.00 - Execução Orçamentária Delegada a Estados e ao 
 Distrito Federal</v>
      </c>
      <c r="B4893" s="5" t="s">
        <v>1897</v>
      </c>
      <c r="C4893" s="6">
        <v>35000</v>
      </c>
      <c r="D4893" s="6">
        <v>0</v>
      </c>
      <c r="E4893" s="6">
        <v>0</v>
      </c>
      <c r="F4893" s="1"/>
    </row>
    <row r="4894" spans="1:6">
      <c r="A4894" t="str">
        <f t="shared" si="94"/>
        <v>4.5.40.00.00.00 - Transferências a Municípios</v>
      </c>
      <c r="B4894" s="3" t="s">
        <v>1898</v>
      </c>
      <c r="C4894" s="4">
        <v>173812.94</v>
      </c>
      <c r="D4894" s="4">
        <v>0</v>
      </c>
      <c r="E4894" s="4">
        <v>0</v>
      </c>
      <c r="F4894" s="1"/>
    </row>
    <row r="4895" spans="1:6">
      <c r="A4895" t="str">
        <f t="shared" si="94"/>
        <v>4.5.42.00.00.00 - Execução Orçamentária Delegada a Municípios</v>
      </c>
      <c r="B4895" s="5" t="s">
        <v>1899</v>
      </c>
      <c r="C4895" s="6"/>
      <c r="D4895" s="6">
        <v>0</v>
      </c>
      <c r="E4895" s="6">
        <v>0</v>
      </c>
      <c r="F4895" s="1"/>
    </row>
    <row r="4896" spans="1:6" ht="25.5">
      <c r="A4896" t="str">
        <f t="shared" si="94"/>
        <v>4.5.50.00.00.00 - Transferências a Instituições Privadas sem Fins 
 Lucrativos</v>
      </c>
      <c r="B4896" s="3" t="s">
        <v>1900</v>
      </c>
      <c r="C4896" s="4">
        <v>838261.24</v>
      </c>
      <c r="D4896" s="4">
        <v>6250000</v>
      </c>
      <c r="E4896" s="4">
        <v>0</v>
      </c>
      <c r="F4896" s="1"/>
    </row>
    <row r="4897" spans="1:6" ht="25.5">
      <c r="A4897" t="str">
        <f t="shared" si="94"/>
        <v>4.5.60.00.00.00 - Transferências a Instituições Privadas com Fins 
 Lucrativos</v>
      </c>
      <c r="B4897" s="5" t="s">
        <v>1901</v>
      </c>
      <c r="C4897" s="6">
        <v>3200000</v>
      </c>
      <c r="D4897" s="6">
        <v>0</v>
      </c>
      <c r="E4897" s="6">
        <v>0</v>
      </c>
      <c r="F4897" s="1"/>
    </row>
    <row r="4898" spans="1:6" ht="25.5">
      <c r="A4898" t="str">
        <f t="shared" si="94"/>
        <v>4.5.71.00.00.00 - Transferências a Consórcios Públicos mediante 
 contrato de rateio</v>
      </c>
      <c r="B4898" s="3" t="s">
        <v>1902</v>
      </c>
      <c r="C4898" s="4">
        <v>581950.68000000005</v>
      </c>
      <c r="D4898" s="4">
        <v>0</v>
      </c>
      <c r="E4898" s="4">
        <v>0</v>
      </c>
      <c r="F4898" s="1"/>
    </row>
    <row r="4899" spans="1:6" ht="25.5">
      <c r="A4899" t="str">
        <f t="shared" si="94"/>
        <v>4.5.72.00.00.00 - Execução Orçamentária Delegada a Consórcios Públicos</v>
      </c>
      <c r="B4899" s="5" t="s">
        <v>1903</v>
      </c>
      <c r="C4899" s="6"/>
      <c r="D4899" s="6">
        <v>0</v>
      </c>
      <c r="E4899" s="6">
        <v>0</v>
      </c>
      <c r="F4899" s="1"/>
    </row>
    <row r="4900" spans="1:6" ht="51">
      <c r="A4900" t="str">
        <f t="shared" si="94"/>
        <v>4.5.73.00.00.00 - Transferências a Consórcios Públicos mediante 
 contrato de rateio à conta de recursos de que tratam os §§ 1º e 2º do 
 art. 24 da Lei Complementar no 141, de 2012</v>
      </c>
      <c r="B4900" s="3" t="s">
        <v>1904</v>
      </c>
      <c r="C4900" s="4"/>
      <c r="D4900" s="4">
        <v>0</v>
      </c>
      <c r="E4900" s="4">
        <v>0</v>
      </c>
      <c r="F4900" s="1"/>
    </row>
    <row r="4901" spans="1:6" ht="38.25">
      <c r="A4901" t="str">
        <f t="shared" si="94"/>
        <v>4.5.74.00.00.00 - Transferências a Consórcios Públicos mediante 
 contrato de rateio à conta de recursos de que trata o art. 25 da Lei 
 Complementar no 141, de 2012</v>
      </c>
      <c r="B4901" s="5" t="s">
        <v>1905</v>
      </c>
      <c r="C4901" s="6"/>
      <c r="D4901" s="6">
        <v>0</v>
      </c>
      <c r="E4901" s="6">
        <v>0</v>
      </c>
      <c r="F4901" s="1"/>
    </row>
    <row r="4902" spans="1:6">
      <c r="A4902" t="str">
        <f t="shared" si="94"/>
        <v>4.5.80.00.00.00 - Transferências ao Exterior</v>
      </c>
      <c r="B4902" s="3" t="s">
        <v>1906</v>
      </c>
      <c r="C4902" s="4"/>
      <c r="D4902" s="4">
        <v>0</v>
      </c>
      <c r="E4902" s="4">
        <v>0</v>
      </c>
      <c r="F4902" s="1"/>
    </row>
    <row r="4903" spans="1:6">
      <c r="A4903" t="str">
        <f t="shared" si="94"/>
        <v>4.5.90.00.00.00 - Aplicações Diretas</v>
      </c>
      <c r="B4903" s="5" t="s">
        <v>1907</v>
      </c>
      <c r="C4903" s="6">
        <v>865840611.27999997</v>
      </c>
      <c r="D4903" s="6">
        <v>9896616264.0100002</v>
      </c>
      <c r="E4903" s="6">
        <v>72970586835.570007</v>
      </c>
      <c r="F4903" s="1"/>
    </row>
    <row r="4904" spans="1:6" ht="38.25">
      <c r="A4904" t="str">
        <f t="shared" si="94"/>
        <v>4.5.90.27.00.00 - Encargos pela Honra de Avais, Garantias, Seguros e 
 Similares</v>
      </c>
      <c r="B4904" s="3" t="s">
        <v>1908</v>
      </c>
      <c r="C4904" s="4"/>
      <c r="D4904" s="4">
        <v>0</v>
      </c>
      <c r="E4904" s="4">
        <v>0</v>
      </c>
      <c r="F4904" s="1"/>
    </row>
    <row r="4905" spans="1:6">
      <c r="A4905" t="str">
        <f t="shared" si="94"/>
        <v>4.5.90.61.00.00 - Aquisição de Imóveis</v>
      </c>
      <c r="B4905" s="5" t="s">
        <v>1909</v>
      </c>
      <c r="C4905" s="6">
        <v>222172781.13</v>
      </c>
      <c r="D4905" s="6">
        <v>325833661.29000002</v>
      </c>
      <c r="E4905" s="6">
        <v>689644229.70000005</v>
      </c>
      <c r="F4905" s="1"/>
    </row>
    <row r="4906" spans="1:6">
      <c r="A4906" t="str">
        <f t="shared" si="94"/>
        <v>4.5.90.62.00.00 - Aquisição de Produtos para Revenda</v>
      </c>
      <c r="B4906" s="3" t="s">
        <v>1910</v>
      </c>
      <c r="C4906" s="4">
        <v>39688677.960000001</v>
      </c>
      <c r="D4906" s="4">
        <v>7962318.5700000003</v>
      </c>
      <c r="E4906" s="4">
        <v>639867795.84000003</v>
      </c>
      <c r="F4906" s="1"/>
    </row>
    <row r="4907" spans="1:6">
      <c r="A4907" t="str">
        <f t="shared" si="94"/>
        <v>4.5.90.63.00.00 - Aquisição de Títulos de Crédito</v>
      </c>
      <c r="B4907" s="5" t="s">
        <v>1911</v>
      </c>
      <c r="C4907" s="6"/>
      <c r="D4907" s="6">
        <v>38469857.469999999</v>
      </c>
      <c r="E4907" s="6">
        <v>0</v>
      </c>
      <c r="F4907" s="1"/>
    </row>
    <row r="4908" spans="1:6" ht="38.25">
      <c r="A4908" t="str">
        <f t="shared" si="94"/>
        <v>4.5.90.64.00.00 - Aquisição de Títulos Representativos de Capital já 
 Integralizado</v>
      </c>
      <c r="B4908" s="3" t="s">
        <v>1912</v>
      </c>
      <c r="C4908" s="4">
        <v>8607673.7100000009</v>
      </c>
      <c r="D4908" s="4">
        <v>12087.46</v>
      </c>
      <c r="E4908" s="4">
        <v>94199460</v>
      </c>
      <c r="F4908" s="1"/>
    </row>
    <row r="4909" spans="1:6" ht="25.5">
      <c r="A4909" t="str">
        <f t="shared" si="94"/>
        <v>4.5.90.65.00.00 - Constituição ou Aumento de Capital de Empresas</v>
      </c>
      <c r="B4909" s="5" t="s">
        <v>1913</v>
      </c>
      <c r="C4909" s="6">
        <v>531590616.08999997</v>
      </c>
      <c r="D4909" s="6">
        <v>7696348826.9200001</v>
      </c>
      <c r="E4909" s="6">
        <v>3750197264.4499998</v>
      </c>
      <c r="F4909" s="1"/>
    </row>
    <row r="4910" spans="1:6">
      <c r="A4910" t="str">
        <f t="shared" si="94"/>
        <v>4.5.90.66.00.00 - Concessão de Empréstimos e Financiamentos</v>
      </c>
      <c r="B4910" s="3" t="s">
        <v>1914</v>
      </c>
      <c r="C4910" s="4">
        <v>42066751.960000001</v>
      </c>
      <c r="D4910" s="4">
        <v>1615955164.1500001</v>
      </c>
      <c r="E4910" s="4">
        <v>67356194962.050003</v>
      </c>
      <c r="F4910" s="1"/>
    </row>
    <row r="4911" spans="1:6">
      <c r="A4911" t="str">
        <f t="shared" si="94"/>
        <v>4.5.90.67.00.00 - Depósitos Compulsórios</v>
      </c>
      <c r="B4911" s="5" t="s">
        <v>1915</v>
      </c>
      <c r="C4911" s="6">
        <v>29410</v>
      </c>
      <c r="D4911" s="6">
        <v>249000</v>
      </c>
      <c r="E4911" s="6">
        <v>0</v>
      </c>
      <c r="F4911" s="1"/>
    </row>
    <row r="4912" spans="1:6">
      <c r="A4912" t="str">
        <f t="shared" si="94"/>
        <v>4.5.90.91.00.00 - Sentenças Judiciais</v>
      </c>
      <c r="B4912" s="3" t="s">
        <v>1916</v>
      </c>
      <c r="C4912" s="4">
        <v>9718948.8499999996</v>
      </c>
      <c r="D4912" s="4">
        <v>0</v>
      </c>
      <c r="E4912" s="4">
        <v>439707260.57999998</v>
      </c>
      <c r="F4912" s="1"/>
    </row>
    <row r="4913" spans="1:6">
      <c r="A4913" t="str">
        <f t="shared" si="94"/>
        <v>4.5.90.92.00.00 - Despesas de Exercícios Anteriores</v>
      </c>
      <c r="B4913" s="5" t="s">
        <v>1917</v>
      </c>
      <c r="C4913" s="6">
        <v>72452.91</v>
      </c>
      <c r="D4913" s="6">
        <v>25353091.190000001</v>
      </c>
      <c r="E4913" s="6">
        <v>122943.45</v>
      </c>
      <c r="F4913" s="1"/>
    </row>
    <row r="4914" spans="1:6">
      <c r="A4914" t="str">
        <f t="shared" si="94"/>
        <v>4.5.90.93.00.00 - Indenizações e Restituições</v>
      </c>
      <c r="B4914" s="3" t="s">
        <v>1918</v>
      </c>
      <c r="C4914" s="4">
        <v>7693487.9299999997</v>
      </c>
      <c r="D4914" s="4">
        <v>0</v>
      </c>
      <c r="E4914" s="4">
        <v>652919.5</v>
      </c>
      <c r="F4914" s="1"/>
    </row>
    <row r="4915" spans="1:6">
      <c r="A4915" t="str">
        <f t="shared" si="94"/>
        <v>4.5.90.99.00.00 - A Classificar</v>
      </c>
      <c r="B4915" s="5" t="s">
        <v>1919</v>
      </c>
      <c r="C4915" s="6">
        <v>4199810.74</v>
      </c>
      <c r="D4915" s="6">
        <v>186432256.96000001</v>
      </c>
      <c r="E4915" s="6">
        <v>0</v>
      </c>
      <c r="F4915" s="1"/>
    </row>
    <row r="4916" spans="1:6" ht="51">
      <c r="A4916" t="str">
        <f t="shared" si="94"/>
        <v>4.5.91.00.00.00 - Aplicação Direta Decorrente de Operação entre 
 Órgãos, Fundos e Entidades Integrantes dos Orçamentos Fiscal e da 
 Seguridade Social</v>
      </c>
      <c r="B4916" s="3" t="s">
        <v>1920</v>
      </c>
      <c r="C4916" s="4">
        <v>4036811.07</v>
      </c>
      <c r="D4916" s="4">
        <v>921161780.86000001</v>
      </c>
      <c r="E4916" s="4">
        <v>3120107460.5800004</v>
      </c>
      <c r="F4916" s="1"/>
    </row>
    <row r="4917" spans="1:6" ht="38.25">
      <c r="A4917" t="str">
        <f t="shared" si="94"/>
        <v>4.5.95.00.00.00 - Aplicação Direta à conta de recursos de que tratam 
 os §§ 1º e 2º do art. 24 da Lei Complementar no 141, de 2012</v>
      </c>
      <c r="B4917" s="5" t="s">
        <v>1921</v>
      </c>
      <c r="C4917" s="6"/>
      <c r="D4917" s="6">
        <v>0</v>
      </c>
      <c r="E4917" s="6">
        <v>0</v>
      </c>
      <c r="F4917" s="1"/>
    </row>
    <row r="4918" spans="1:6" ht="38.25">
      <c r="A4918" t="str">
        <f t="shared" si="94"/>
        <v>4.5.96.00.00.00 - Aplicação Direta à conta de recursos de que trata o 
 art. 25 da Lei Complementar no 141, de 2012</v>
      </c>
      <c r="B4918" s="3" t="s">
        <v>1922</v>
      </c>
      <c r="C4918" s="4">
        <v>56575.17</v>
      </c>
      <c r="D4918" s="4">
        <v>0</v>
      </c>
      <c r="E4918" s="4">
        <v>0</v>
      </c>
      <c r="F4918" s="1"/>
    </row>
    <row r="4919" spans="1:6">
      <c r="A4919" t="str">
        <f t="shared" si="94"/>
        <v>4.5.99.00.00.00 - A Definir</v>
      </c>
      <c r="B4919" s="5" t="s">
        <v>1923</v>
      </c>
      <c r="C4919" s="6">
        <v>270487.37</v>
      </c>
      <c r="D4919" s="6">
        <v>0</v>
      </c>
      <c r="E4919" s="6">
        <v>0</v>
      </c>
      <c r="F4919" s="1"/>
    </row>
    <row r="4920" spans="1:6">
      <c r="A4920" t="str">
        <f t="shared" si="94"/>
        <v>4.6.00.00.00.00 - Amortização da Dívida</v>
      </c>
      <c r="B4920" s="3" t="s">
        <v>1924</v>
      </c>
      <c r="C4920" s="4">
        <v>6759632382.1899996</v>
      </c>
      <c r="D4920" s="4">
        <v>22160368106.619999</v>
      </c>
      <c r="E4920" s="4">
        <v>808539818970.42004</v>
      </c>
      <c r="F4920" s="1"/>
    </row>
    <row r="4921" spans="1:6" ht="25.5">
      <c r="A4921" t="str">
        <f t="shared" si="94"/>
        <v>4.6.71.00.00.00 - Transferências a Consórcios Públicos mediante 
 contrato de rateio</v>
      </c>
      <c r="B4921" s="5" t="s">
        <v>1925</v>
      </c>
      <c r="C4921" s="6">
        <v>78214161.209999993</v>
      </c>
      <c r="D4921" s="6">
        <v>1635067428.49</v>
      </c>
      <c r="E4921" s="6">
        <v>0</v>
      </c>
      <c r="F4921" s="1"/>
    </row>
    <row r="4922" spans="1:6" ht="51">
      <c r="A4922" t="str">
        <f t="shared" si="94"/>
        <v>4.6.73.00.00.00 - Transferências a Consórcios Públicos mediante 
 contrato de rateio à conta de recursos de que tratam os §§ 1º e 2º do 
 art. 24 da Lei Complementar no 141, de 2012</v>
      </c>
      <c r="B4922" s="3" t="s">
        <v>1926</v>
      </c>
      <c r="C4922" s="4">
        <v>57905.8</v>
      </c>
      <c r="D4922" s="4">
        <v>0</v>
      </c>
      <c r="E4922" s="4">
        <v>0</v>
      </c>
      <c r="F4922" s="1"/>
    </row>
    <row r="4923" spans="1:6" ht="38.25">
      <c r="A4923" t="str">
        <f t="shared" si="94"/>
        <v>4.6.74.00.00.00 - Transferências a Consórcios Públicos mediante 
 contrato de rateio à conta de recursos de que trata o art. 25 da Lei 
 Complementar no 141, de 2012</v>
      </c>
      <c r="B4923" s="5" t="s">
        <v>1927</v>
      </c>
      <c r="C4923" s="6"/>
      <c r="D4923" s="6">
        <v>0</v>
      </c>
      <c r="E4923" s="6">
        <v>0</v>
      </c>
      <c r="F4923" s="1"/>
    </row>
    <row r="4924" spans="1:6">
      <c r="A4924" t="str">
        <f t="shared" si="94"/>
        <v>4.6.90.00.00.00 - Aplicações Diretas</v>
      </c>
      <c r="B4924" s="3" t="s">
        <v>1928</v>
      </c>
      <c r="C4924" s="4">
        <v>6387682206.6099997</v>
      </c>
      <c r="D4924" s="4">
        <v>20337615117.939999</v>
      </c>
      <c r="E4924" s="4">
        <v>808539818970.42004</v>
      </c>
      <c r="F4924" s="1"/>
    </row>
    <row r="4925" spans="1:6">
      <c r="A4925" t="str">
        <f t="shared" si="94"/>
        <v>4.6.90.71.00.00 - Principal da Dívida Contratual Resgatado</v>
      </c>
      <c r="B4925" s="5" t="s">
        <v>1929</v>
      </c>
      <c r="C4925" s="6">
        <v>5616625274.2299995</v>
      </c>
      <c r="D4925" s="6">
        <v>17877399043.110001</v>
      </c>
      <c r="E4925" s="6">
        <v>63454422918.730003</v>
      </c>
      <c r="F4925" s="1"/>
    </row>
    <row r="4926" spans="1:6">
      <c r="A4926" t="str">
        <f t="shared" si="94"/>
        <v>4.6.90.72.00.00 - Principal da Dívida Mobiliária Resgatado</v>
      </c>
      <c r="B4926" s="3" t="s">
        <v>1930</v>
      </c>
      <c r="C4926" s="4">
        <v>29057734.899999999</v>
      </c>
      <c r="D4926" s="4">
        <v>0</v>
      </c>
      <c r="E4926" s="4">
        <v>128267309875.52</v>
      </c>
      <c r="F4926" s="1"/>
    </row>
    <row r="4927" spans="1:6" ht="38.25">
      <c r="A4927" t="str">
        <f t="shared" si="94"/>
        <v>4.6.90.73.00.00 - Correção Monetária ou Cambial da Dívida Contratual 
 Resgatada</v>
      </c>
      <c r="B4927" s="5" t="s">
        <v>1931</v>
      </c>
      <c r="C4927" s="6">
        <v>20307698.23</v>
      </c>
      <c r="D4927" s="6">
        <v>984060.71</v>
      </c>
      <c r="E4927" s="6">
        <v>0</v>
      </c>
      <c r="F4927" s="1"/>
    </row>
    <row r="4928" spans="1:6" ht="38.25">
      <c r="A4928" t="str">
        <f t="shared" si="94"/>
        <v>4.6.90.74.00.00 - Correção Monetária ou Cambial da Dívida Mobiliária 
 Resgatada</v>
      </c>
      <c r="B4928" s="3" t="s">
        <v>1932</v>
      </c>
      <c r="C4928" s="4">
        <v>29196.94</v>
      </c>
      <c r="D4928" s="4">
        <v>0</v>
      </c>
      <c r="E4928" s="4">
        <v>0</v>
      </c>
      <c r="F4928" s="1"/>
    </row>
    <row r="4929" spans="1:6" ht="25.5">
      <c r="A4929" t="str">
        <f t="shared" si="94"/>
        <v>4.6.90.75.00.00 - Correção Monetária da Dívida de Operações de 
 Crédito por Antecipação da Receita</v>
      </c>
      <c r="B4929" s="5" t="s">
        <v>1933</v>
      </c>
      <c r="C4929" s="6">
        <v>104489.3</v>
      </c>
      <c r="D4929" s="6">
        <v>0</v>
      </c>
      <c r="E4929" s="6">
        <v>0</v>
      </c>
      <c r="F4929" s="1"/>
    </row>
    <row r="4930" spans="1:6" ht="25.5">
      <c r="A4930" t="str">
        <f t="shared" si="94"/>
        <v>4.6.90.76.00.00 - Principal Corrigido da Dívida Mobiliária 
 Refinanciado</v>
      </c>
      <c r="B4930" s="3" t="s">
        <v>1934</v>
      </c>
      <c r="C4930" s="4">
        <v>5223656.1100000003</v>
      </c>
      <c r="D4930" s="4">
        <v>0</v>
      </c>
      <c r="E4930" s="4">
        <v>614854065632</v>
      </c>
      <c r="F4930" s="1"/>
    </row>
    <row r="4931" spans="1:6" ht="25.5">
      <c r="A4931" t="str">
        <f t="shared" si="94"/>
        <v>4.6.90.77.00.00 - Principal Corrigido da Dívida Contratual 
 Refinanciado</v>
      </c>
      <c r="B4931" s="5" t="s">
        <v>1935</v>
      </c>
      <c r="C4931" s="6">
        <v>380018395.69</v>
      </c>
      <c r="D4931" s="6">
        <v>2457350583.3699999</v>
      </c>
      <c r="E4931" s="6">
        <v>1964020544.1700001</v>
      </c>
      <c r="F4931" s="1"/>
    </row>
    <row r="4932" spans="1:6">
      <c r="A4932" t="str">
        <f t="shared" si="94"/>
        <v>4.6.90.91.00.00 - Sentenças Judiciais</v>
      </c>
      <c r="B4932" s="3" t="s">
        <v>1936</v>
      </c>
      <c r="C4932" s="4">
        <v>250488804.62</v>
      </c>
      <c r="D4932" s="4">
        <v>5950.54</v>
      </c>
      <c r="E4932" s="4">
        <v>0</v>
      </c>
      <c r="F4932" s="1"/>
    </row>
    <row r="4933" spans="1:6">
      <c r="A4933" t="str">
        <f t="shared" si="94"/>
        <v>4.6.90.92.00.00 - Despesas de Exercícios Anteriores</v>
      </c>
      <c r="B4933" s="5" t="s">
        <v>1937</v>
      </c>
      <c r="C4933">
        <v>12236698.42</v>
      </c>
      <c r="D4933">
        <v>29793.48</v>
      </c>
      <c r="E4933">
        <v>0</v>
      </c>
    </row>
    <row r="4934" spans="1:6">
      <c r="A4934" t="str">
        <f t="shared" si="94"/>
        <v>4.6.90.93.00.00 - Indenizações e Restituições</v>
      </c>
      <c r="B4934" s="3" t="s">
        <v>1938</v>
      </c>
      <c r="C4934">
        <v>1079645.23</v>
      </c>
      <c r="D4934">
        <v>0</v>
      </c>
      <c r="E4934">
        <v>0</v>
      </c>
    </row>
    <row r="4935" spans="1:6">
      <c r="A4935" t="str">
        <f t="shared" si="94"/>
        <v>4.6.90.99.00.00 - A Classificar</v>
      </c>
      <c r="B4935" s="5" t="s">
        <v>1939</v>
      </c>
      <c r="C4935">
        <v>70807890.959999993</v>
      </c>
      <c r="D4935">
        <v>1845686.73</v>
      </c>
      <c r="E4935">
        <v>0</v>
      </c>
    </row>
    <row r="4936" spans="1:6" ht="38.25">
      <c r="A4936" t="str">
        <f t="shared" si="94"/>
        <v>4.6.95.00.00.00 - Aplicação Direta à conta de recursos de que tratam 
 os §§ 1º e 2º do art. 24 da Lei Complementar no 141, de 2012</v>
      </c>
      <c r="B4936" s="3" t="s">
        <v>1940</v>
      </c>
      <c r="C4936">
        <v>5545188.6200000001</v>
      </c>
      <c r="D4936">
        <v>0</v>
      </c>
      <c r="E4936">
        <v>0</v>
      </c>
    </row>
    <row r="4937" spans="1:6" ht="38.25">
      <c r="A4937" t="str">
        <f t="shared" si="94"/>
        <v>4.6.96.00.00.00 - Aplicação Direta à conta de recursos de que trata o 
 art. 25 da Lei Complementar no 141, de 2012</v>
      </c>
      <c r="B4937" s="5" t="s">
        <v>1941</v>
      </c>
      <c r="D4937">
        <v>0</v>
      </c>
      <c r="E4937">
        <v>0</v>
      </c>
    </row>
    <row r="4938" spans="1:6">
      <c r="A4938" t="str">
        <f t="shared" si="94"/>
        <v>4.6.99.00.00.00 - A Definir</v>
      </c>
      <c r="B4938" s="3" t="s">
        <v>1942</v>
      </c>
      <c r="C4938">
        <v>287675801.70999998</v>
      </c>
      <c r="D4938">
        <v>187685560.19</v>
      </c>
      <c r="E4938">
        <v>0</v>
      </c>
    </row>
    <row r="4939" spans="1:6">
      <c r="B4939" s="36"/>
    </row>
    <row r="4940" spans="1:6">
      <c r="B4940" s="36"/>
    </row>
    <row r="4942" spans="1:6">
      <c r="C4942" s="37" t="s">
        <v>30</v>
      </c>
      <c r="D4942" s="37" t="s">
        <v>704</v>
      </c>
      <c r="E4942" s="37" t="s">
        <v>705</v>
      </c>
    </row>
    <row r="4943" spans="1:6" ht="25.5">
      <c r="B4943" s="38" t="s">
        <v>1943</v>
      </c>
      <c r="C4943" s="2" t="s">
        <v>1692</v>
      </c>
      <c r="D4943" s="2" t="s">
        <v>1692</v>
      </c>
      <c r="E4943" s="2" t="s">
        <v>1692</v>
      </c>
    </row>
    <row r="4944" spans="1:6">
      <c r="A4944" t="str">
        <f t="shared" ref="A4944:A5007" si="95">TRIM(B4944)</f>
        <v>Despesas Exceto Intraorçamentárias</v>
      </c>
      <c r="B4944" s="3" t="s">
        <v>0</v>
      </c>
      <c r="C4944" s="4">
        <v>407282135657.22998</v>
      </c>
      <c r="D4944" s="4">
        <v>646122726226.07996</v>
      </c>
      <c r="E4944" s="4">
        <v>2268768427031.2397</v>
      </c>
    </row>
    <row r="4945" spans="1:5">
      <c r="A4945" t="str">
        <f t="shared" si="95"/>
        <v>01 - Legislativa</v>
      </c>
      <c r="B4945" s="5" t="s">
        <v>1944</v>
      </c>
      <c r="C4945" s="6">
        <v>9528356172.3199997</v>
      </c>
      <c r="D4945" s="6">
        <v>12060651261.200001</v>
      </c>
      <c r="E4945" s="6">
        <v>5881262433.1200008</v>
      </c>
    </row>
    <row r="4946" spans="1:5">
      <c r="A4946" t="str">
        <f t="shared" si="95"/>
        <v>01.031 - Ação Legislativa</v>
      </c>
      <c r="B4946" s="3" t="s">
        <v>1945</v>
      </c>
      <c r="C4946" s="4">
        <v>8367333129.3199997</v>
      </c>
      <c r="D4946" s="4">
        <v>3548314315.6100001</v>
      </c>
      <c r="E4946" s="4">
        <v>842194275.28999996</v>
      </c>
    </row>
    <row r="4947" spans="1:5">
      <c r="A4947" t="str">
        <f t="shared" si="95"/>
        <v>01.032 - Controle Externo</v>
      </c>
      <c r="B4947" s="5" t="s">
        <v>1946</v>
      </c>
      <c r="C4947" s="6">
        <v>426110555.69999999</v>
      </c>
      <c r="D4947" s="6">
        <v>2792719143.79</v>
      </c>
      <c r="E4947" s="6">
        <v>150107915.97999999</v>
      </c>
    </row>
    <row r="4948" spans="1:5">
      <c r="A4948" t="str">
        <f t="shared" si="95"/>
        <v>01.999 - Demais Subfunções Legislativa</v>
      </c>
      <c r="B4948" s="3" t="s">
        <v>1947</v>
      </c>
      <c r="C4948" s="4">
        <v>734912487.29999995</v>
      </c>
      <c r="D4948" s="4">
        <v>5719617801.8000002</v>
      </c>
      <c r="E4948" s="4">
        <v>4888960241.8500004</v>
      </c>
    </row>
    <row r="4949" spans="1:5">
      <c r="A4949" t="str">
        <f t="shared" si="95"/>
        <v>02 - Judiciária</v>
      </c>
      <c r="B4949" s="5" t="s">
        <v>1948</v>
      </c>
      <c r="C4949" s="6">
        <v>852656523.03999996</v>
      </c>
      <c r="D4949" s="6">
        <v>29947797018.360001</v>
      </c>
      <c r="E4949" s="6">
        <v>25261241134.75</v>
      </c>
    </row>
    <row r="4950" spans="1:5">
      <c r="A4950" t="str">
        <f t="shared" si="95"/>
        <v>02.061 - Ação Judiciária</v>
      </c>
      <c r="B4950" s="3" t="s">
        <v>1949</v>
      </c>
      <c r="C4950" s="4">
        <v>352111438.38</v>
      </c>
      <c r="D4950" s="4">
        <v>17100186606.219999</v>
      </c>
      <c r="E4950" s="4">
        <v>2725553628.3899999</v>
      </c>
    </row>
    <row r="4951" spans="1:5">
      <c r="A4951" t="str">
        <f t="shared" si="95"/>
        <v>02.062 - Defesa do Interesse Público no Processo Judiciário</v>
      </c>
      <c r="B4951" s="5" t="s">
        <v>1950</v>
      </c>
      <c r="C4951" s="6">
        <v>273522608.79000002</v>
      </c>
      <c r="D4951" s="6">
        <v>238083842.91999999</v>
      </c>
      <c r="E4951" s="6">
        <v>0</v>
      </c>
    </row>
    <row r="4952" spans="1:5">
      <c r="A4952" t="str">
        <f t="shared" si="95"/>
        <v>02.999 - Demais Subfunções Judiciária</v>
      </c>
      <c r="B4952" s="3" t="s">
        <v>1951</v>
      </c>
      <c r="C4952" s="4">
        <v>227022475.87</v>
      </c>
      <c r="D4952" s="4">
        <v>12609526569.219999</v>
      </c>
      <c r="E4952" s="4">
        <v>22535687506.360001</v>
      </c>
    </row>
    <row r="4953" spans="1:5">
      <c r="A4953" t="str">
        <f t="shared" si="95"/>
        <v>03 - Essencial à Justiça</v>
      </c>
      <c r="B4953" s="5" t="s">
        <v>1952</v>
      </c>
      <c r="C4953" s="6">
        <v>478324726.07999998</v>
      </c>
      <c r="D4953" s="6">
        <v>12725992074.299999</v>
      </c>
      <c r="E4953" s="6">
        <v>4678386128.3499994</v>
      </c>
    </row>
    <row r="4954" spans="1:5">
      <c r="A4954" t="str">
        <f t="shared" si="95"/>
        <v>03.091 - Defesa da Ordem Jurídica</v>
      </c>
      <c r="B4954" s="3" t="s">
        <v>1953</v>
      </c>
      <c r="C4954" s="4">
        <v>63556852.43</v>
      </c>
      <c r="D4954" s="4">
        <v>2150299847.1100001</v>
      </c>
      <c r="E4954" s="4">
        <v>0</v>
      </c>
    </row>
    <row r="4955" spans="1:5">
      <c r="A4955" t="str">
        <f t="shared" si="95"/>
        <v>03.092 - Representação Judicial e Extrajudicial</v>
      </c>
      <c r="B4955" s="5" t="s">
        <v>1954</v>
      </c>
      <c r="C4955" s="6">
        <v>173308923.09</v>
      </c>
      <c r="D4955" s="6">
        <v>1477458683.6800001</v>
      </c>
      <c r="E4955" s="6">
        <v>279075528.69</v>
      </c>
    </row>
    <row r="4956" spans="1:5">
      <c r="A4956" t="str">
        <f t="shared" si="95"/>
        <v>03.999 - Demais Subfunções Essencial à Justiça</v>
      </c>
      <c r="B4956" s="3" t="s">
        <v>1955</v>
      </c>
      <c r="C4956" s="4">
        <v>241458950.56</v>
      </c>
      <c r="D4956" s="4">
        <v>9098233543.5100002</v>
      </c>
      <c r="E4956" s="4">
        <v>4399310599.6599998</v>
      </c>
    </row>
    <row r="4957" spans="1:5">
      <c r="A4957" t="str">
        <f t="shared" si="95"/>
        <v>04 - Administração</v>
      </c>
      <c r="B4957" s="5" t="s">
        <v>1956</v>
      </c>
      <c r="C4957" s="6">
        <v>50904573096.620003</v>
      </c>
      <c r="D4957" s="6">
        <v>33252239958.189999</v>
      </c>
      <c r="E4957" s="6">
        <v>18952298753.73</v>
      </c>
    </row>
    <row r="4958" spans="1:5">
      <c r="A4958" t="str">
        <f t="shared" si="95"/>
        <v>04.121 - Planejamento e Orçamento</v>
      </c>
      <c r="B4958" s="3" t="s">
        <v>1957</v>
      </c>
      <c r="C4958" s="4">
        <v>1128088743.6600001</v>
      </c>
      <c r="D4958" s="4">
        <v>252327838.75999999</v>
      </c>
      <c r="E4958" s="4">
        <v>98158136.010000005</v>
      </c>
    </row>
    <row r="4959" spans="1:5">
      <c r="A4959" t="str">
        <f t="shared" si="95"/>
        <v>04.122 - Administração Geral</v>
      </c>
      <c r="B4959" s="5" t="s">
        <v>1958</v>
      </c>
      <c r="C4959" s="6">
        <v>40988193147.019997</v>
      </c>
      <c r="D4959" s="6">
        <v>20486889205.18</v>
      </c>
      <c r="E4959" s="6">
        <v>15240497864.93</v>
      </c>
    </row>
    <row r="4960" spans="1:5">
      <c r="A4960" t="str">
        <f t="shared" si="95"/>
        <v>04.123 - Administração Financeira</v>
      </c>
      <c r="B4960" s="3" t="s">
        <v>1959</v>
      </c>
      <c r="C4960" s="4">
        <v>3568201398.1100001</v>
      </c>
      <c r="D4960" s="4">
        <v>3452207482.0500002</v>
      </c>
      <c r="E4960" s="4">
        <v>31899312.75</v>
      </c>
    </row>
    <row r="4961" spans="1:5">
      <c r="A4961" t="str">
        <f t="shared" si="95"/>
        <v>04.124 - Controle Interno</v>
      </c>
      <c r="B4961" s="5" t="s">
        <v>1960</v>
      </c>
      <c r="C4961" s="6">
        <v>290697170.48000002</v>
      </c>
      <c r="D4961" s="6">
        <v>56871635.490000002</v>
      </c>
      <c r="E4961" s="6">
        <v>84874270.049999997</v>
      </c>
    </row>
    <row r="4962" spans="1:5">
      <c r="A4962" t="str">
        <f t="shared" si="95"/>
        <v>04.125 - Normatização e Fiscalização</v>
      </c>
      <c r="B4962" s="3" t="s">
        <v>1961</v>
      </c>
      <c r="C4962" s="4">
        <v>162688549.55000001</v>
      </c>
      <c r="D4962" s="4">
        <v>452837875.61000001</v>
      </c>
      <c r="E4962" s="4">
        <v>240986856.65000001</v>
      </c>
    </row>
    <row r="4963" spans="1:5">
      <c r="A4963" t="str">
        <f t="shared" si="95"/>
        <v>04.126 - Tecnologia da Informação</v>
      </c>
      <c r="B4963" s="5" t="s">
        <v>1962</v>
      </c>
      <c r="C4963" s="6">
        <v>898310741.23000002</v>
      </c>
      <c r="D4963" s="6">
        <v>1183773158.99</v>
      </c>
      <c r="E4963" s="6">
        <v>1848080974.45</v>
      </c>
    </row>
    <row r="4964" spans="1:5">
      <c r="A4964" t="str">
        <f t="shared" si="95"/>
        <v>04.127 - Ordenamento Territorial</v>
      </c>
      <c r="B4964" s="3" t="s">
        <v>1963</v>
      </c>
      <c r="C4964" s="4">
        <v>82113710.280000001</v>
      </c>
      <c r="D4964" s="4">
        <v>398221602.87</v>
      </c>
      <c r="E4964" s="4">
        <v>53926809.090000004</v>
      </c>
    </row>
    <row r="4965" spans="1:5">
      <c r="A4965" t="str">
        <f t="shared" si="95"/>
        <v>04.128 - Formação de Recursos Humanos</v>
      </c>
      <c r="B4965" s="5" t="s">
        <v>1964</v>
      </c>
      <c r="C4965" s="6">
        <v>260568641.5</v>
      </c>
      <c r="D4965" s="6">
        <v>259482896.56999999</v>
      </c>
      <c r="E4965" s="6">
        <v>18716501.43</v>
      </c>
    </row>
    <row r="4966" spans="1:5">
      <c r="A4966" t="str">
        <f t="shared" si="95"/>
        <v>04.129 - Administração de Receitas</v>
      </c>
      <c r="B4966" s="3" t="s">
        <v>1965</v>
      </c>
      <c r="C4966" s="4">
        <v>693391675.74000001</v>
      </c>
      <c r="D4966" s="4">
        <v>2202791247.54</v>
      </c>
      <c r="E4966" s="4">
        <v>31380216.440000001</v>
      </c>
    </row>
    <row r="4967" spans="1:5">
      <c r="A4967" t="str">
        <f t="shared" si="95"/>
        <v>04.130 - Administração de Concessões</v>
      </c>
      <c r="B4967" s="5" t="s">
        <v>1966</v>
      </c>
      <c r="C4967" s="6">
        <v>8403917.7699999996</v>
      </c>
      <c r="D4967" s="6">
        <v>2664355.0499999998</v>
      </c>
      <c r="E4967" s="6">
        <v>0</v>
      </c>
    </row>
    <row r="4968" spans="1:5">
      <c r="A4968" t="str">
        <f t="shared" si="95"/>
        <v>04.131 - Comunicação Social</v>
      </c>
      <c r="B4968" s="3" t="s">
        <v>1967</v>
      </c>
      <c r="C4968" s="4">
        <v>1039847723.47</v>
      </c>
      <c r="D4968" s="4">
        <v>683047593.47000003</v>
      </c>
      <c r="E4968" s="4">
        <v>277051937.58999997</v>
      </c>
    </row>
    <row r="4969" spans="1:5">
      <c r="A4969" t="str">
        <f t="shared" si="95"/>
        <v>04.999 - Demais Subfunções Administração</v>
      </c>
      <c r="B4969" s="5" t="s">
        <v>1968</v>
      </c>
      <c r="C4969" s="6">
        <v>1784067677.8099999</v>
      </c>
      <c r="D4969" s="6">
        <v>3821125066.6100001</v>
      </c>
      <c r="E4969" s="6">
        <v>1026725874.3399999</v>
      </c>
    </row>
    <row r="4970" spans="1:5">
      <c r="A4970" t="str">
        <f t="shared" si="95"/>
        <v>05 - Defesa Nacional</v>
      </c>
      <c r="B4970" s="3" t="s">
        <v>1969</v>
      </c>
      <c r="C4970" s="4">
        <v>15333297.65</v>
      </c>
      <c r="D4970" s="4">
        <v>0</v>
      </c>
      <c r="E4970" s="4">
        <v>39726684222.770004</v>
      </c>
    </row>
    <row r="4971" spans="1:5">
      <c r="A4971" t="str">
        <f t="shared" si="95"/>
        <v>05.151 - Defesa Área</v>
      </c>
      <c r="B4971" s="5" t="s">
        <v>1970</v>
      </c>
      <c r="C4971" s="6">
        <v>41696.53</v>
      </c>
      <c r="D4971" s="6">
        <v>0</v>
      </c>
      <c r="E4971" s="6">
        <v>5009796345.3699999</v>
      </c>
    </row>
    <row r="4972" spans="1:5">
      <c r="A4972" t="str">
        <f t="shared" si="95"/>
        <v>05.152 - Defesa Naval</v>
      </c>
      <c r="B4972" s="3" t="s">
        <v>1971</v>
      </c>
      <c r="C4972" s="4">
        <v>17625.009999999998</v>
      </c>
      <c r="D4972" s="4">
        <v>0</v>
      </c>
      <c r="E4972" s="4">
        <v>3251163101.3400002</v>
      </c>
    </row>
    <row r="4973" spans="1:5">
      <c r="A4973" t="str">
        <f t="shared" si="95"/>
        <v>05.153 - Defesa Terrestre</v>
      </c>
      <c r="B4973" s="5" t="s">
        <v>1972</v>
      </c>
      <c r="C4973" s="6">
        <v>8641336.7400000002</v>
      </c>
      <c r="D4973" s="6">
        <v>0</v>
      </c>
      <c r="E4973" s="6">
        <v>2803048747.9499998</v>
      </c>
    </row>
    <row r="4974" spans="1:5">
      <c r="A4974" t="str">
        <f t="shared" si="95"/>
        <v>05.999 - Demais Subfunções Defesa Nacional</v>
      </c>
      <c r="B4974" s="3" t="s">
        <v>1973</v>
      </c>
      <c r="C4974" s="4">
        <v>6632639.3700000001</v>
      </c>
      <c r="D4974" s="4">
        <v>0</v>
      </c>
      <c r="E4974" s="4">
        <v>28662676028.110001</v>
      </c>
    </row>
    <row r="4975" spans="1:5">
      <c r="A4975" t="str">
        <f t="shared" si="95"/>
        <v>06 - Segurança Pública</v>
      </c>
      <c r="B4975" s="5" t="s">
        <v>1974</v>
      </c>
      <c r="C4975" s="6">
        <v>3736990442.6199999</v>
      </c>
      <c r="D4975" s="6">
        <v>54509481846.389999</v>
      </c>
      <c r="E4975" s="6">
        <v>8057404452.8900013</v>
      </c>
    </row>
    <row r="4976" spans="1:5">
      <c r="A4976" t="str">
        <f t="shared" si="95"/>
        <v>06.181 - Policiamento</v>
      </c>
      <c r="B4976" s="3" t="s">
        <v>1975</v>
      </c>
      <c r="C4976" s="4">
        <v>1953626943.5</v>
      </c>
      <c r="D4976" s="4">
        <v>17861170625.299999</v>
      </c>
      <c r="E4976" s="4">
        <v>1305451494.8299999</v>
      </c>
    </row>
    <row r="4977" spans="1:5">
      <c r="A4977" t="str">
        <f t="shared" si="95"/>
        <v>06.182 - Defesa Civil</v>
      </c>
      <c r="B4977" s="5" t="s">
        <v>1976</v>
      </c>
      <c r="C4977" s="6">
        <v>500992316.10000002</v>
      </c>
      <c r="D4977" s="6">
        <v>1035107517.8099999</v>
      </c>
      <c r="E4977" s="6">
        <v>1121167949.77</v>
      </c>
    </row>
    <row r="4978" spans="1:5">
      <c r="A4978" t="str">
        <f t="shared" si="95"/>
        <v>06.183 - Informação e Inteligência</v>
      </c>
      <c r="B4978" s="3" t="s">
        <v>1977</v>
      </c>
      <c r="C4978" s="4">
        <v>34118710.850000001</v>
      </c>
      <c r="D4978" s="4">
        <v>681009480.60000002</v>
      </c>
      <c r="E4978" s="4">
        <v>464916429.52999997</v>
      </c>
    </row>
    <row r="4979" spans="1:5">
      <c r="A4979" t="str">
        <f t="shared" si="95"/>
        <v>06.999 - Demais Subfunções Segurança Pública</v>
      </c>
      <c r="B4979" s="5" t="s">
        <v>1978</v>
      </c>
      <c r="C4979" s="6">
        <v>1248252472.1700001</v>
      </c>
      <c r="D4979" s="6">
        <v>34932194222.68</v>
      </c>
      <c r="E4979" s="6">
        <v>5165868578.7600012</v>
      </c>
    </row>
    <row r="4980" spans="1:5">
      <c r="A4980" t="str">
        <f t="shared" si="95"/>
        <v>07 - Relações Exteriores</v>
      </c>
      <c r="B4980" s="3" t="s">
        <v>1979</v>
      </c>
      <c r="C4980" s="4">
        <v>3972164.63</v>
      </c>
      <c r="D4980" s="4">
        <v>0</v>
      </c>
      <c r="E4980" s="4">
        <v>2304000025.54</v>
      </c>
    </row>
    <row r="4981" spans="1:5">
      <c r="A4981" t="str">
        <f t="shared" si="95"/>
        <v>07.211 - Relações Diplomáticas</v>
      </c>
      <c r="B4981" s="5" t="s">
        <v>1980</v>
      </c>
      <c r="C4981" s="6"/>
      <c r="D4981" s="6">
        <v>0</v>
      </c>
      <c r="E4981" s="6">
        <v>803283823.82000005</v>
      </c>
    </row>
    <row r="4982" spans="1:5">
      <c r="A4982" t="str">
        <f t="shared" si="95"/>
        <v>07.212 - Cooperação Internacional</v>
      </c>
      <c r="B4982" s="3" t="s">
        <v>1981</v>
      </c>
      <c r="C4982" s="4">
        <v>2737543.11</v>
      </c>
      <c r="D4982" s="4">
        <v>0</v>
      </c>
      <c r="E4982" s="4">
        <v>69532309.769999996</v>
      </c>
    </row>
    <row r="4983" spans="1:5">
      <c r="A4983" t="str">
        <f t="shared" si="95"/>
        <v>07.999 - Demais Subfunções Relações Exteriores</v>
      </c>
      <c r="B4983" s="5" t="s">
        <v>1982</v>
      </c>
      <c r="C4983" s="6">
        <v>1234621.52</v>
      </c>
      <c r="D4983" s="6">
        <v>0</v>
      </c>
      <c r="E4983" s="6">
        <v>1431183891.9499998</v>
      </c>
    </row>
    <row r="4984" spans="1:5">
      <c r="A4984" t="str">
        <f t="shared" si="95"/>
        <v>08 - Assistência Social</v>
      </c>
      <c r="B4984" s="3" t="s">
        <v>1983</v>
      </c>
      <c r="C4984" s="4">
        <v>12099901870.940001</v>
      </c>
      <c r="D4984" s="4">
        <v>4767333900.8699999</v>
      </c>
      <c r="E4984" s="4">
        <v>70412487966.369995</v>
      </c>
    </row>
    <row r="4985" spans="1:5">
      <c r="A4985" t="str">
        <f t="shared" si="95"/>
        <v>08.241 - Assistência ao Idoso</v>
      </c>
      <c r="B4985" s="5" t="s">
        <v>1984</v>
      </c>
      <c r="C4985" s="6">
        <v>298928454.19</v>
      </c>
      <c r="D4985" s="6">
        <v>22585564.350000001</v>
      </c>
      <c r="E4985" s="6">
        <v>17715437815.470001</v>
      </c>
    </row>
    <row r="4986" spans="1:5">
      <c r="A4986" t="str">
        <f t="shared" si="95"/>
        <v>08.242 - Assistência ao Portador de Deficiência</v>
      </c>
      <c r="B4986" s="3" t="s">
        <v>1985</v>
      </c>
      <c r="C4986" s="4">
        <v>134235291.08000001</v>
      </c>
      <c r="D4986" s="4">
        <v>47449930.259999998</v>
      </c>
      <c r="E4986" s="4">
        <v>19885598993.34</v>
      </c>
    </row>
    <row r="4987" spans="1:5">
      <c r="A4987" t="str">
        <f t="shared" si="95"/>
        <v>08.243 - Assistência à Criança e ao Adolescente</v>
      </c>
      <c r="B4987" s="5" t="s">
        <v>1986</v>
      </c>
      <c r="C4987" s="6">
        <v>2091273197.22</v>
      </c>
      <c r="D4987" s="6">
        <v>487949387.93000001</v>
      </c>
      <c r="E4987" s="6">
        <v>0</v>
      </c>
    </row>
    <row r="4988" spans="1:5">
      <c r="A4988" t="str">
        <f t="shared" si="95"/>
        <v>08.244 - Assistência Comunitária</v>
      </c>
      <c r="B4988" s="3" t="s">
        <v>1987</v>
      </c>
      <c r="C4988" s="4">
        <v>6435641106.25</v>
      </c>
      <c r="D4988" s="4">
        <v>2316861628.5900002</v>
      </c>
      <c r="E4988" s="4">
        <v>30312009608.68</v>
      </c>
    </row>
    <row r="4989" spans="1:5">
      <c r="A4989" t="str">
        <f t="shared" si="95"/>
        <v>08.999 - Demais Subfunções Assistência Social</v>
      </c>
      <c r="B4989" s="5" t="s">
        <v>1988</v>
      </c>
      <c r="C4989" s="6">
        <v>3139823822.1999998</v>
      </c>
      <c r="D4989" s="6">
        <v>1892487389.74</v>
      </c>
      <c r="E4989" s="6">
        <v>2499441548.8800001</v>
      </c>
    </row>
    <row r="4990" spans="1:5">
      <c r="A4990" t="str">
        <f t="shared" si="95"/>
        <v>09 - Previdência Social</v>
      </c>
      <c r="B4990" s="3" t="s">
        <v>1989</v>
      </c>
      <c r="C4990" s="4">
        <v>25674652157.650002</v>
      </c>
      <c r="D4990" s="4">
        <v>97326149793.600006</v>
      </c>
      <c r="E4990" s="4">
        <v>494408293612.19995</v>
      </c>
    </row>
    <row r="4991" spans="1:5">
      <c r="A4991" t="str">
        <f t="shared" si="95"/>
        <v>09.271 - Previdência Básica</v>
      </c>
      <c r="B4991" s="5" t="s">
        <v>1990</v>
      </c>
      <c r="C4991" s="6">
        <v>3371736899.1999998</v>
      </c>
      <c r="D4991" s="6">
        <v>73949583.609999999</v>
      </c>
      <c r="E4991" s="6">
        <v>394009255768.25</v>
      </c>
    </row>
    <row r="4992" spans="1:5">
      <c r="A4992" t="str">
        <f t="shared" si="95"/>
        <v>09.272 - Previdência do Regime Estatutário</v>
      </c>
      <c r="B4992" s="3" t="s">
        <v>1991</v>
      </c>
      <c r="C4992" s="4">
        <v>21170293757.700001</v>
      </c>
      <c r="D4992" s="4">
        <v>92622526829.5</v>
      </c>
      <c r="E4992" s="4">
        <v>92186096957.429993</v>
      </c>
    </row>
    <row r="4993" spans="1:5">
      <c r="A4993" t="str">
        <f t="shared" si="95"/>
        <v>09.273 - Previdência Complementar</v>
      </c>
      <c r="B4993" s="5" t="s">
        <v>1992</v>
      </c>
      <c r="C4993" s="6">
        <v>35582346.5</v>
      </c>
      <c r="D4993" s="6">
        <v>1372422403.98</v>
      </c>
      <c r="E4993" s="6">
        <v>744699.57</v>
      </c>
    </row>
    <row r="4994" spans="1:5">
      <c r="A4994" t="str">
        <f t="shared" si="95"/>
        <v>09.274 - Previdência Especial</v>
      </c>
      <c r="B4994" s="3" t="s">
        <v>1993</v>
      </c>
      <c r="C4994" s="4">
        <v>13938047.439999999</v>
      </c>
      <c r="D4994" s="4">
        <v>158379946.81</v>
      </c>
      <c r="E4994" s="4">
        <v>2761133933.9099998</v>
      </c>
    </row>
    <row r="4995" spans="1:5">
      <c r="A4995" t="str">
        <f t="shared" si="95"/>
        <v>09.999 - Demais Subfunções Previdência Social</v>
      </c>
      <c r="B4995" s="5" t="s">
        <v>1994</v>
      </c>
      <c r="C4995" s="6">
        <v>1083101106.8099999</v>
      </c>
      <c r="D4995" s="6">
        <v>3098871029.6999998</v>
      </c>
      <c r="E4995" s="6">
        <v>5451062253.04</v>
      </c>
    </row>
    <row r="4996" spans="1:5">
      <c r="A4996" t="str">
        <f t="shared" si="95"/>
        <v>10 - Saúde</v>
      </c>
      <c r="B4996" s="3" t="s">
        <v>1995</v>
      </c>
      <c r="C4996" s="4">
        <v>97380931244.130005</v>
      </c>
      <c r="D4996" s="4">
        <v>76336781159.660004</v>
      </c>
      <c r="E4996" s="4">
        <v>92515938123.190002</v>
      </c>
    </row>
    <row r="4997" spans="1:5">
      <c r="A4997" t="str">
        <f t="shared" si="95"/>
        <v>10.301 - Atenção Básica</v>
      </c>
      <c r="B4997" s="5" t="s">
        <v>1996</v>
      </c>
      <c r="C4997" s="6">
        <v>36314128798.599998</v>
      </c>
      <c r="D4997" s="6">
        <v>2241052237.0799999</v>
      </c>
      <c r="E4997" s="6">
        <v>19059588726.849998</v>
      </c>
    </row>
    <row r="4998" spans="1:5">
      <c r="A4998" t="str">
        <f t="shared" si="95"/>
        <v>10.302 - Assistência Hospitalar e Ambulatorial</v>
      </c>
      <c r="B4998" s="3" t="s">
        <v>1997</v>
      </c>
      <c r="C4998" s="4">
        <v>40903870373.050003</v>
      </c>
      <c r="D4998" s="4">
        <v>49090328359.489998</v>
      </c>
      <c r="E4998" s="4">
        <v>44500069133.459999</v>
      </c>
    </row>
    <row r="4999" spans="1:5">
      <c r="A4999" t="str">
        <f t="shared" si="95"/>
        <v>10.303 - Suporte Profilático e Terapêutico</v>
      </c>
      <c r="B4999" s="5" t="s">
        <v>1998</v>
      </c>
      <c r="C4999" s="6">
        <v>1850552965.0999999</v>
      </c>
      <c r="D4999" s="6">
        <v>4807697636.71</v>
      </c>
      <c r="E4999" s="6">
        <v>10200890049.860001</v>
      </c>
    </row>
    <row r="5000" spans="1:5">
      <c r="A5000" t="str">
        <f t="shared" si="95"/>
        <v>10.304 - Vigilância Sanitária</v>
      </c>
      <c r="B5000" s="3" t="s">
        <v>1999</v>
      </c>
      <c r="C5000" s="4">
        <v>885685604.59000003</v>
      </c>
      <c r="D5000" s="4">
        <v>106588708.39</v>
      </c>
      <c r="E5000" s="4">
        <v>339297920.07999998</v>
      </c>
    </row>
    <row r="5001" spans="1:5">
      <c r="A5001" t="str">
        <f t="shared" si="95"/>
        <v>10.305 - Vigilância Epidemiológica</v>
      </c>
      <c r="B5001" s="5" t="s">
        <v>2000</v>
      </c>
      <c r="C5001" s="6">
        <v>1502486477.55</v>
      </c>
      <c r="D5001" s="6">
        <v>600291645.17999995</v>
      </c>
      <c r="E5001" s="6">
        <v>4250332815.9499998</v>
      </c>
    </row>
    <row r="5002" spans="1:5">
      <c r="A5002" t="str">
        <f t="shared" si="95"/>
        <v>10.306 - Alimentação e Nutrição</v>
      </c>
      <c r="B5002" s="3" t="s">
        <v>2001</v>
      </c>
      <c r="C5002" s="4">
        <v>971999484.94000006</v>
      </c>
      <c r="D5002" s="4">
        <v>349408698.91000003</v>
      </c>
      <c r="E5002" s="4">
        <v>18104915.850000001</v>
      </c>
    </row>
    <row r="5003" spans="1:5">
      <c r="A5003" t="str">
        <f t="shared" si="95"/>
        <v>10.999 - Demais Subfunções Saúde</v>
      </c>
      <c r="B5003" s="5" t="s">
        <v>2002</v>
      </c>
      <c r="C5003" s="6">
        <v>14952207540.299999</v>
      </c>
      <c r="D5003" s="6">
        <v>19141413873.900002</v>
      </c>
      <c r="E5003" s="6">
        <v>14147654561.140003</v>
      </c>
    </row>
    <row r="5004" spans="1:5">
      <c r="A5004" t="str">
        <f t="shared" si="95"/>
        <v>11 - Trabalho</v>
      </c>
      <c r="B5004" s="3" t="s">
        <v>2003</v>
      </c>
      <c r="C5004" s="4">
        <v>1302217619.7</v>
      </c>
      <c r="D5004" s="4">
        <v>932445993.97000003</v>
      </c>
      <c r="E5004" s="4">
        <v>71407339181.359985</v>
      </c>
    </row>
    <row r="5005" spans="1:5">
      <c r="A5005" t="str">
        <f t="shared" si="95"/>
        <v>11.331 - Proteção e Benefícios ao Trabalhador</v>
      </c>
      <c r="B5005" s="5" t="s">
        <v>2004</v>
      </c>
      <c r="C5005" s="6">
        <v>774208773.83000004</v>
      </c>
      <c r="D5005" s="6">
        <v>48317679.109999999</v>
      </c>
      <c r="E5005" s="6">
        <v>51875409740.410004</v>
      </c>
    </row>
    <row r="5006" spans="1:5">
      <c r="A5006" t="str">
        <f t="shared" si="95"/>
        <v>11.332 - Relações de Trabalho</v>
      </c>
      <c r="B5006" s="3" t="s">
        <v>2005</v>
      </c>
      <c r="C5006" s="4">
        <v>65728273.700000003</v>
      </c>
      <c r="D5006" s="4">
        <v>6368586.5300000003</v>
      </c>
      <c r="E5006" s="4">
        <v>5281925.7</v>
      </c>
    </row>
    <row r="5007" spans="1:5">
      <c r="A5007" t="str">
        <f t="shared" si="95"/>
        <v>11.333 - Empregabilidade</v>
      </c>
      <c r="B5007" s="5" t="s">
        <v>2006</v>
      </c>
      <c r="C5007" s="6">
        <v>90232487.230000004</v>
      </c>
      <c r="D5007" s="6">
        <v>127287151.33</v>
      </c>
      <c r="E5007" s="6">
        <v>202001879.81999999</v>
      </c>
    </row>
    <row r="5008" spans="1:5">
      <c r="A5008" t="str">
        <f t="shared" ref="A5008:A5071" si="96">TRIM(B5008)</f>
        <v>11.334 - Fomento ao Trabalho</v>
      </c>
      <c r="B5008" s="3" t="s">
        <v>2007</v>
      </c>
      <c r="C5008" s="4">
        <v>237303906.38999999</v>
      </c>
      <c r="D5008" s="4">
        <v>254439870.52000001</v>
      </c>
      <c r="E5008" s="4">
        <v>17725450711.25</v>
      </c>
    </row>
    <row r="5009" spans="1:5">
      <c r="A5009" t="str">
        <f t="shared" si="96"/>
        <v>11.999 - Demais Subfunções Trabalho</v>
      </c>
      <c r="B5009" s="5" t="s">
        <v>2008</v>
      </c>
      <c r="C5009" s="6">
        <v>134744178.55000001</v>
      </c>
      <c r="D5009" s="6">
        <v>496032706.48000002</v>
      </c>
      <c r="E5009" s="6">
        <v>1599194924.1799998</v>
      </c>
    </row>
    <row r="5010" spans="1:5">
      <c r="A5010" t="str">
        <f t="shared" si="96"/>
        <v>12 - Educação</v>
      </c>
      <c r="B5010" s="3" t="s">
        <v>2009</v>
      </c>
      <c r="C5010" s="4">
        <v>104529573263.57001</v>
      </c>
      <c r="D5010" s="4">
        <v>92085560373.399994</v>
      </c>
      <c r="E5010" s="4">
        <v>85425311402.75</v>
      </c>
    </row>
    <row r="5011" spans="1:5">
      <c r="A5011" t="str">
        <f t="shared" si="96"/>
        <v>12.361 - Ensino Fundamental</v>
      </c>
      <c r="B5011" s="5" t="s">
        <v>2010</v>
      </c>
      <c r="C5011" s="6">
        <v>65490059283.900002</v>
      </c>
      <c r="D5011" s="6">
        <v>14005114669.719999</v>
      </c>
      <c r="E5011" s="6">
        <v>0</v>
      </c>
    </row>
    <row r="5012" spans="1:5">
      <c r="A5012" t="str">
        <f t="shared" si="96"/>
        <v>12.362 - Ensino Médio</v>
      </c>
      <c r="B5012" s="3" t="s">
        <v>2011</v>
      </c>
      <c r="C5012" s="4">
        <v>403738440.51999998</v>
      </c>
      <c r="D5012" s="4">
        <v>9216689597.5200005</v>
      </c>
      <c r="E5012" s="4">
        <v>0</v>
      </c>
    </row>
    <row r="5013" spans="1:5">
      <c r="A5013" t="str">
        <f t="shared" si="96"/>
        <v>12.363 - Ensino Profissional</v>
      </c>
      <c r="B5013" s="5" t="s">
        <v>2012</v>
      </c>
      <c r="C5013" s="6">
        <v>183722432.75999999</v>
      </c>
      <c r="D5013" s="6">
        <v>2706620663.9000001</v>
      </c>
      <c r="E5013" s="6">
        <v>11772199866.58</v>
      </c>
    </row>
    <row r="5014" spans="1:5">
      <c r="A5014" t="str">
        <f t="shared" si="96"/>
        <v>12.364 - Ensino Superior</v>
      </c>
      <c r="B5014" s="3" t="s">
        <v>2013</v>
      </c>
      <c r="C5014" s="4">
        <v>847350991.49000001</v>
      </c>
      <c r="D5014" s="4">
        <v>8057968840.3900003</v>
      </c>
      <c r="E5014" s="4">
        <v>27592844361.27</v>
      </c>
    </row>
    <row r="5015" spans="1:5">
      <c r="A5015" t="str">
        <f t="shared" si="96"/>
        <v>12.365 - Educação Infantil</v>
      </c>
      <c r="B5015" s="5" t="s">
        <v>2014</v>
      </c>
      <c r="C5015" s="6">
        <v>18559232224.049999</v>
      </c>
      <c r="D5015" s="6">
        <v>604483831.89999998</v>
      </c>
      <c r="E5015" s="6">
        <v>2729153523.3499999</v>
      </c>
    </row>
    <row r="5016" spans="1:5">
      <c r="A5016" t="str">
        <f t="shared" si="96"/>
        <v>12.366 - Educação de Jovens e Adultos</v>
      </c>
      <c r="B5016" s="3" t="s">
        <v>2015</v>
      </c>
      <c r="C5016" s="4">
        <v>667995865.37</v>
      </c>
      <c r="D5016" s="4">
        <v>1355221094.6700001</v>
      </c>
      <c r="E5016" s="4">
        <v>497592579.02999997</v>
      </c>
    </row>
    <row r="5017" spans="1:5">
      <c r="A5017" t="str">
        <f t="shared" si="96"/>
        <v>12.367 - Educação Especial</v>
      </c>
      <c r="B5017" s="5" t="s">
        <v>2016</v>
      </c>
      <c r="C5017" s="6">
        <v>535120570.63999999</v>
      </c>
      <c r="D5017" s="6">
        <v>895050486.13999999</v>
      </c>
      <c r="E5017" s="6">
        <v>0</v>
      </c>
    </row>
    <row r="5018" spans="1:5">
      <c r="A5018" t="str">
        <f t="shared" si="96"/>
        <v>12.368 - Educação Básica</v>
      </c>
      <c r="B5018" s="3" t="s">
        <v>2017</v>
      </c>
      <c r="C5018" s="4">
        <v>9276967041.3500004</v>
      </c>
      <c r="D5018" s="4">
        <v>32804689635.349998</v>
      </c>
      <c r="E5018" s="4">
        <v>8092386595.5100002</v>
      </c>
    </row>
    <row r="5019" spans="1:5">
      <c r="A5019" t="str">
        <f t="shared" si="96"/>
        <v>12.999 - Demais Subfunções Educação</v>
      </c>
      <c r="B5019" s="5" t="s">
        <v>2018</v>
      </c>
      <c r="C5019" s="6">
        <v>8565386413.4899998</v>
      </c>
      <c r="D5019" s="6">
        <v>22439721553.810001</v>
      </c>
      <c r="E5019" s="6">
        <v>34741134477.009995</v>
      </c>
    </row>
    <row r="5020" spans="1:5">
      <c r="A5020" t="str">
        <f t="shared" si="96"/>
        <v>13 - Cultura</v>
      </c>
      <c r="B5020" s="3" t="s">
        <v>2019</v>
      </c>
      <c r="C5020" s="4">
        <v>4136663199.4499998</v>
      </c>
      <c r="D5020" s="4">
        <v>2629869014.6900001</v>
      </c>
      <c r="E5020" s="4">
        <v>1760742587.9499998</v>
      </c>
    </row>
    <row r="5021" spans="1:5">
      <c r="A5021" t="str">
        <f t="shared" si="96"/>
        <v>13.391 - Patrimônio Histórico, Artístico e Arqueológico</v>
      </c>
      <c r="B5021" s="5" t="s">
        <v>2020</v>
      </c>
      <c r="C5021" s="6">
        <v>178530591.06999999</v>
      </c>
      <c r="D5021" s="6">
        <v>284947730.57999998</v>
      </c>
      <c r="E5021" s="6">
        <v>178294325.49000001</v>
      </c>
    </row>
    <row r="5022" spans="1:5">
      <c r="A5022" t="str">
        <f t="shared" si="96"/>
        <v>13.392 - Difusão Cultural</v>
      </c>
      <c r="B5022" s="3" t="s">
        <v>2021</v>
      </c>
      <c r="C5022" s="4">
        <v>3218141595.98</v>
      </c>
      <c r="D5022" s="4">
        <v>1559506071.99</v>
      </c>
      <c r="E5022" s="4">
        <v>520360397.56999999</v>
      </c>
    </row>
    <row r="5023" spans="1:5">
      <c r="A5023" t="str">
        <f t="shared" si="96"/>
        <v>13.999 - Demais Subfunções Cultura</v>
      </c>
      <c r="B5023" s="5" t="s">
        <v>2022</v>
      </c>
      <c r="C5023" s="6">
        <v>739991012.39999998</v>
      </c>
      <c r="D5023" s="6">
        <v>785415212.12</v>
      </c>
      <c r="E5023" s="6">
        <v>1062087864.8899999</v>
      </c>
    </row>
    <row r="5024" spans="1:5">
      <c r="A5024" t="str">
        <f t="shared" si="96"/>
        <v>14 - Direitos da Cidadania</v>
      </c>
      <c r="B5024" s="3" t="s">
        <v>2023</v>
      </c>
      <c r="C5024" s="4">
        <v>292762271.14999998</v>
      </c>
      <c r="D5024" s="4">
        <v>10410884122.690001</v>
      </c>
      <c r="E5024" s="4">
        <v>1402319880.3299999</v>
      </c>
    </row>
    <row r="5025" spans="1:5">
      <c r="A5025" t="str">
        <f t="shared" si="96"/>
        <v>14.421 - Custódia e Reintegração Social</v>
      </c>
      <c r="B5025" s="5" t="s">
        <v>2024</v>
      </c>
      <c r="C5025" s="6">
        <v>2319009.81</v>
      </c>
      <c r="D5025" s="6">
        <v>4519992887.9399996</v>
      </c>
      <c r="E5025" s="6">
        <v>310772309.13</v>
      </c>
    </row>
    <row r="5026" spans="1:5">
      <c r="A5026" t="str">
        <f t="shared" si="96"/>
        <v>14.422 - Direitos Individuais, Coletivos e Difusos</v>
      </c>
      <c r="B5026" s="3" t="s">
        <v>2025</v>
      </c>
      <c r="C5026" s="4">
        <v>121747564.73999999</v>
      </c>
      <c r="D5026" s="4">
        <v>1173779664.4300001</v>
      </c>
      <c r="E5026" s="4">
        <v>437856960.55000001</v>
      </c>
    </row>
    <row r="5027" spans="1:5">
      <c r="A5027" t="str">
        <f t="shared" si="96"/>
        <v>14.423 - Assistência aos Povos Indígenas</v>
      </c>
      <c r="B5027" s="5" t="s">
        <v>2026</v>
      </c>
      <c r="C5027" s="6">
        <v>1427549.93</v>
      </c>
      <c r="D5027" s="6">
        <v>44875966.219999999</v>
      </c>
      <c r="E5027" s="6">
        <v>30607566.449999999</v>
      </c>
    </row>
    <row r="5028" spans="1:5">
      <c r="A5028" t="str">
        <f t="shared" si="96"/>
        <v>14.999 - Demais Subfunções Direitos da Cidadania</v>
      </c>
      <c r="B5028" s="3" t="s">
        <v>2027</v>
      </c>
      <c r="C5028" s="4">
        <v>167268146.66999999</v>
      </c>
      <c r="D5028" s="4">
        <v>4672235604.1000004</v>
      </c>
      <c r="E5028" s="4">
        <v>623083044.19999993</v>
      </c>
    </row>
    <row r="5029" spans="1:5">
      <c r="A5029" t="str">
        <f t="shared" si="96"/>
        <v>15 - Urbanismo</v>
      </c>
      <c r="B5029" s="5" t="s">
        <v>2028</v>
      </c>
      <c r="C5029" s="6">
        <v>45504048758.769997</v>
      </c>
      <c r="D5029" s="6">
        <v>7628998982.96</v>
      </c>
      <c r="E5029" s="6">
        <v>4098554872.0099998</v>
      </c>
    </row>
    <row r="5030" spans="1:5">
      <c r="A5030" t="str">
        <f t="shared" si="96"/>
        <v>15.451 - Infraestrutura Urbana</v>
      </c>
      <c r="B5030" s="3" t="s">
        <v>2029</v>
      </c>
      <c r="C5030" s="4">
        <v>17672019278.959999</v>
      </c>
      <c r="D5030" s="4">
        <v>5786456470.3199997</v>
      </c>
      <c r="E5030" s="4">
        <v>1393984160.55</v>
      </c>
    </row>
    <row r="5031" spans="1:5">
      <c r="A5031" t="str">
        <f t="shared" si="96"/>
        <v>15.452 - Serviços Urbanos</v>
      </c>
      <c r="B5031" s="5" t="s">
        <v>2030</v>
      </c>
      <c r="C5031" s="6">
        <v>18886779388.029999</v>
      </c>
      <c r="D5031" s="6">
        <v>503263898.43000001</v>
      </c>
      <c r="E5031" s="6">
        <v>89459924.129999995</v>
      </c>
    </row>
    <row r="5032" spans="1:5">
      <c r="A5032" t="str">
        <f t="shared" si="96"/>
        <v>15.453 - Transportes Coletivos Urbanos</v>
      </c>
      <c r="B5032" s="3" t="s">
        <v>2031</v>
      </c>
      <c r="C5032" s="4">
        <v>4342250580.9300003</v>
      </c>
      <c r="D5032" s="4">
        <v>386748522.52999997</v>
      </c>
      <c r="E5032" s="4">
        <v>1740135547.4300001</v>
      </c>
    </row>
    <row r="5033" spans="1:5">
      <c r="A5033" t="str">
        <f t="shared" si="96"/>
        <v>15.999 - Demais Subfunções Urbanismo</v>
      </c>
      <c r="B5033" s="5" t="s">
        <v>2032</v>
      </c>
      <c r="C5033" s="6">
        <v>4602999510.8500004</v>
      </c>
      <c r="D5033" s="6">
        <v>952530091.67999995</v>
      </c>
      <c r="E5033" s="6">
        <v>874975239.89999998</v>
      </c>
    </row>
    <row r="5034" spans="1:5">
      <c r="A5034" t="str">
        <f t="shared" si="96"/>
        <v>16 - Habitação</v>
      </c>
      <c r="B5034" s="3" t="s">
        <v>2033</v>
      </c>
      <c r="C5034" s="4">
        <v>2382123162.46</v>
      </c>
      <c r="D5034" s="4">
        <v>2843667798.6500001</v>
      </c>
      <c r="E5034" s="4">
        <v>47587018.329999998</v>
      </c>
    </row>
    <row r="5035" spans="1:5">
      <c r="A5035" t="str">
        <f t="shared" si="96"/>
        <v>16.481 - Habitação Rural</v>
      </c>
      <c r="B5035" s="5" t="s">
        <v>2034</v>
      </c>
      <c r="C5035" s="6">
        <v>30706705.48</v>
      </c>
      <c r="D5035" s="6">
        <v>69370288.650000006</v>
      </c>
      <c r="E5035" s="6">
        <v>0</v>
      </c>
    </row>
    <row r="5036" spans="1:5">
      <c r="A5036" t="str">
        <f t="shared" si="96"/>
        <v>16.482 - Habitação Urbana</v>
      </c>
      <c r="B5036" s="3" t="s">
        <v>2035</v>
      </c>
      <c r="C5036" s="4">
        <v>1732886101.02</v>
      </c>
      <c r="D5036" s="4">
        <v>2278470491.1300001</v>
      </c>
      <c r="E5036" s="4">
        <v>20974943.920000002</v>
      </c>
    </row>
    <row r="5037" spans="1:5">
      <c r="A5037" t="str">
        <f t="shared" si="96"/>
        <v>16.999 - Demais Subfunções Habitação</v>
      </c>
      <c r="B5037" s="5" t="s">
        <v>2036</v>
      </c>
      <c r="C5037" s="6">
        <v>618530355.96000004</v>
      </c>
      <c r="D5037" s="6">
        <v>495827018.87</v>
      </c>
      <c r="E5037" s="6">
        <v>26612074.41</v>
      </c>
    </row>
    <row r="5038" spans="1:5">
      <c r="A5038" t="str">
        <f t="shared" si="96"/>
        <v>17 - Saneamento</v>
      </c>
      <c r="B5038" s="3" t="s">
        <v>2037</v>
      </c>
      <c r="C5038" s="4">
        <v>10743157387.82</v>
      </c>
      <c r="D5038" s="4">
        <v>3859446893.9499998</v>
      </c>
      <c r="E5038" s="4">
        <v>1691319422.8599999</v>
      </c>
    </row>
    <row r="5039" spans="1:5">
      <c r="A5039" t="str">
        <f t="shared" si="96"/>
        <v>17.511 - Saneamento Básico Rural</v>
      </c>
      <c r="B5039" s="5" t="s">
        <v>2038</v>
      </c>
      <c r="C5039" s="6">
        <v>148848089.11000001</v>
      </c>
      <c r="D5039" s="6">
        <v>604363959.38999999</v>
      </c>
      <c r="E5039" s="6">
        <v>0</v>
      </c>
    </row>
    <row r="5040" spans="1:5">
      <c r="A5040" t="str">
        <f t="shared" si="96"/>
        <v>17.512 - Saneamento Básico Urbano</v>
      </c>
      <c r="B5040" s="3" t="s">
        <v>2039</v>
      </c>
      <c r="C5040" s="4">
        <v>8025804635.3299999</v>
      </c>
      <c r="D5040" s="4">
        <v>1569218939.6600001</v>
      </c>
      <c r="E5040" s="4">
        <v>1691319422.8599999</v>
      </c>
    </row>
    <row r="5041" spans="1:5">
      <c r="A5041" t="str">
        <f t="shared" si="96"/>
        <v>17.999 - Demais Subfunções Saneamento</v>
      </c>
      <c r="B5041" s="5" t="s">
        <v>2040</v>
      </c>
      <c r="C5041" s="6">
        <v>2568504663.3800001</v>
      </c>
      <c r="D5041" s="6">
        <v>1685863994.9000001</v>
      </c>
      <c r="E5041" s="6">
        <v>0</v>
      </c>
    </row>
    <row r="5042" spans="1:5">
      <c r="A5042" t="str">
        <f t="shared" si="96"/>
        <v>18 - Gestão Ambiental</v>
      </c>
      <c r="B5042" s="3" t="s">
        <v>2041</v>
      </c>
      <c r="C5042" s="4">
        <v>3756795588.8800001</v>
      </c>
      <c r="D5042" s="4">
        <v>4196508799.6300001</v>
      </c>
      <c r="E5042" s="4">
        <v>6596943529.8199997</v>
      </c>
    </row>
    <row r="5043" spans="1:5">
      <c r="A5043" t="str">
        <f t="shared" si="96"/>
        <v>18.541 - Preservação e Conservação Ambiental</v>
      </c>
      <c r="B5043" s="5" t="s">
        <v>2042</v>
      </c>
      <c r="C5043" s="6">
        <v>1882696599.6700001</v>
      </c>
      <c r="D5043" s="6">
        <v>894612297.15999997</v>
      </c>
      <c r="E5043" s="6">
        <v>808177484.42999995</v>
      </c>
    </row>
    <row r="5044" spans="1:5">
      <c r="A5044" t="str">
        <f t="shared" si="96"/>
        <v>18.542 - Controle Ambiental</v>
      </c>
      <c r="B5044" s="3" t="s">
        <v>2043</v>
      </c>
      <c r="C5044" s="4">
        <v>521735115.86000001</v>
      </c>
      <c r="D5044" s="4">
        <v>733452743.82000005</v>
      </c>
      <c r="E5044" s="4">
        <v>90535755.829999998</v>
      </c>
    </row>
    <row r="5045" spans="1:5">
      <c r="A5045" t="str">
        <f t="shared" si="96"/>
        <v>18.543 - Recuperação de Áreas Degradadas</v>
      </c>
      <c r="B5045" s="5" t="s">
        <v>2044</v>
      </c>
      <c r="C5045" s="6">
        <v>124257015.31999999</v>
      </c>
      <c r="D5045" s="6">
        <v>30804986.780000001</v>
      </c>
      <c r="E5045" s="6">
        <v>7012639.3600000003</v>
      </c>
    </row>
    <row r="5046" spans="1:5">
      <c r="A5046" t="str">
        <f t="shared" si="96"/>
        <v>18.544 - Recursos Hídricos</v>
      </c>
      <c r="B5046" s="3" t="s">
        <v>2045</v>
      </c>
      <c r="C5046" s="4">
        <v>38283919.770000003</v>
      </c>
      <c r="D5046" s="4">
        <v>715466305.37</v>
      </c>
      <c r="E5046" s="4">
        <v>4356259350.9399996</v>
      </c>
    </row>
    <row r="5047" spans="1:5">
      <c r="A5047" t="str">
        <f t="shared" si="96"/>
        <v>18.545 - Meteorologia</v>
      </c>
      <c r="B5047" s="5" t="s">
        <v>2046</v>
      </c>
      <c r="C5047" s="6">
        <v>8672536.5899999999</v>
      </c>
      <c r="D5047" s="6">
        <v>38527.74</v>
      </c>
      <c r="E5047" s="6">
        <v>0</v>
      </c>
    </row>
    <row r="5048" spans="1:5">
      <c r="A5048" t="str">
        <f t="shared" si="96"/>
        <v>18.999 - Demais Subfunções Gestão Ambiental</v>
      </c>
      <c r="B5048" s="3" t="s">
        <v>2047</v>
      </c>
      <c r="C5048" s="4">
        <v>1181150401.6700001</v>
      </c>
      <c r="D5048" s="4">
        <v>1822133938.76</v>
      </c>
      <c r="E5048" s="4">
        <v>1334958299.2599998</v>
      </c>
    </row>
    <row r="5049" spans="1:5">
      <c r="A5049" t="str">
        <f t="shared" si="96"/>
        <v>19 - Ciência e Tecnologia</v>
      </c>
      <c r="B5049" s="5" t="s">
        <v>2048</v>
      </c>
      <c r="C5049" s="6">
        <v>1063754229.72</v>
      </c>
      <c r="D5049" s="6">
        <v>3781054126.8899999</v>
      </c>
      <c r="E5049" s="6">
        <v>8034582375.0600004</v>
      </c>
    </row>
    <row r="5050" spans="1:5">
      <c r="A5050" t="str">
        <f t="shared" si="96"/>
        <v>19.571 - Desenvolvimento Científico</v>
      </c>
      <c r="B5050" s="3" t="s">
        <v>2049</v>
      </c>
      <c r="C5050" s="4">
        <v>3927764.93</v>
      </c>
      <c r="D5050" s="4">
        <v>1643993780.3199999</v>
      </c>
      <c r="E5050" s="4">
        <v>4080531075.4200001</v>
      </c>
    </row>
    <row r="5051" spans="1:5">
      <c r="A5051" t="str">
        <f t="shared" si="96"/>
        <v>19.572 - Desenvolvimento Tecnológico e Engenharia</v>
      </c>
      <c r="B5051" s="5" t="s">
        <v>2050</v>
      </c>
      <c r="C5051" s="6">
        <v>901610121.62</v>
      </c>
      <c r="D5051" s="6">
        <v>411015907.17000002</v>
      </c>
      <c r="E5051" s="6">
        <v>1329074837.6300001</v>
      </c>
    </row>
    <row r="5052" spans="1:5">
      <c r="A5052" t="str">
        <f t="shared" si="96"/>
        <v>19.573 - Difusão do Conhecimento Científico e Tecnológico</v>
      </c>
      <c r="B5052" s="3" t="s">
        <v>2051</v>
      </c>
      <c r="C5052" s="4">
        <v>55694329.82</v>
      </c>
      <c r="D5052" s="4">
        <v>451245774.63</v>
      </c>
      <c r="E5052" s="4">
        <v>36737954.100000001</v>
      </c>
    </row>
    <row r="5053" spans="1:5">
      <c r="A5053" t="str">
        <f t="shared" si="96"/>
        <v>19.999 - Demais Subfunções Ciência e Tecnologia</v>
      </c>
      <c r="B5053" s="5" t="s">
        <v>2052</v>
      </c>
      <c r="C5053" s="6">
        <v>102522013.34999999</v>
      </c>
      <c r="D5053" s="6">
        <v>1274798664.77</v>
      </c>
      <c r="E5053" s="6">
        <v>2588238507.9099998</v>
      </c>
    </row>
    <row r="5054" spans="1:5">
      <c r="A5054" t="str">
        <f t="shared" si="96"/>
        <v>20 - Agricultura</v>
      </c>
      <c r="B5054" s="3" t="s">
        <v>2053</v>
      </c>
      <c r="C5054" s="4">
        <v>2787854791.5799999</v>
      </c>
      <c r="D5054" s="4">
        <v>6593555410.04</v>
      </c>
      <c r="E5054" s="4">
        <v>18023112942.260002</v>
      </c>
    </row>
    <row r="5055" spans="1:5">
      <c r="A5055" t="str">
        <f t="shared" si="96"/>
        <v>20.605 - Abastecimento</v>
      </c>
      <c r="B5055" s="5" t="s">
        <v>2054</v>
      </c>
      <c r="C5055" s="6">
        <v>405773364.69999999</v>
      </c>
      <c r="D5055" s="6">
        <v>283085181.31999999</v>
      </c>
      <c r="E5055" s="6">
        <v>4309471247.8400002</v>
      </c>
    </row>
    <row r="5056" spans="1:5">
      <c r="A5056" t="str">
        <f t="shared" si="96"/>
        <v>20.606 - Extensão Rural</v>
      </c>
      <c r="B5056" s="3" t="s">
        <v>2055</v>
      </c>
      <c r="C5056" s="4">
        <v>1066252053.98</v>
      </c>
      <c r="D5056" s="4">
        <v>1426247136.4000001</v>
      </c>
      <c r="E5056" s="4">
        <v>0</v>
      </c>
    </row>
    <row r="5057" spans="1:5">
      <c r="A5057" t="str">
        <f t="shared" si="96"/>
        <v>20.607 - Irrigação</v>
      </c>
      <c r="B5057" s="5" t="s">
        <v>2056</v>
      </c>
      <c r="C5057" s="6">
        <v>18740309.449999999</v>
      </c>
      <c r="D5057" s="6">
        <v>127045435.97</v>
      </c>
      <c r="E5057" s="6">
        <v>428397277.27999997</v>
      </c>
    </row>
    <row r="5058" spans="1:5">
      <c r="A5058" t="str">
        <f t="shared" si="96"/>
        <v>20.608 - Promoção da Produção Agropecuária</v>
      </c>
      <c r="B5058" s="3" t="s">
        <v>2057</v>
      </c>
      <c r="C5058" s="4">
        <v>168164829.88</v>
      </c>
      <c r="D5058" s="4">
        <v>358627244.16000003</v>
      </c>
      <c r="E5058" s="4">
        <v>8259634638.6700001</v>
      </c>
    </row>
    <row r="5059" spans="1:5">
      <c r="A5059" t="str">
        <f t="shared" si="96"/>
        <v>20.609 - Defesa Agropecuária</v>
      </c>
      <c r="B5059" s="5" t="s">
        <v>2058</v>
      </c>
      <c r="C5059" s="6">
        <v>21863676.420000002</v>
      </c>
      <c r="D5059" s="6">
        <v>125569038.16</v>
      </c>
      <c r="E5059" s="6">
        <v>159499016.08000001</v>
      </c>
    </row>
    <row r="5060" spans="1:5">
      <c r="A5060" t="str">
        <f t="shared" si="96"/>
        <v>20.999 - Demais Subfunções Agricultura</v>
      </c>
      <c r="B5060" s="3" t="s">
        <v>2059</v>
      </c>
      <c r="C5060" s="4">
        <v>1107060557.1500001</v>
      </c>
      <c r="D5060" s="4">
        <v>4272981374.0300002</v>
      </c>
      <c r="E5060" s="4">
        <v>4866110762.3900013</v>
      </c>
    </row>
    <row r="5061" spans="1:5">
      <c r="A5061" t="str">
        <f t="shared" si="96"/>
        <v>21 - Organização Agrária</v>
      </c>
      <c r="B5061" s="5" t="s">
        <v>2060</v>
      </c>
      <c r="C5061" s="6">
        <v>10399572.289999999</v>
      </c>
      <c r="D5061" s="6">
        <v>401906763.56999999</v>
      </c>
      <c r="E5061" s="6">
        <v>4193071108.9799995</v>
      </c>
    </row>
    <row r="5062" spans="1:5">
      <c r="A5062" t="str">
        <f t="shared" si="96"/>
        <v>21.631 - Reforma Agrária</v>
      </c>
      <c r="B5062" s="3" t="s">
        <v>2061</v>
      </c>
      <c r="C5062" s="4">
        <v>6766509.3799999999</v>
      </c>
      <c r="D5062" s="4">
        <v>114775216.19</v>
      </c>
      <c r="E5062" s="4">
        <v>1389729268.1199999</v>
      </c>
    </row>
    <row r="5063" spans="1:5">
      <c r="A5063" t="str">
        <f t="shared" si="96"/>
        <v>21.632 - Colonização</v>
      </c>
      <c r="B5063" s="5" t="s">
        <v>2062</v>
      </c>
      <c r="C5063" s="6">
        <v>145328.87</v>
      </c>
      <c r="D5063" s="6">
        <v>428572.04</v>
      </c>
      <c r="E5063" s="6">
        <v>0</v>
      </c>
    </row>
    <row r="5064" spans="1:5">
      <c r="A5064" t="str">
        <f t="shared" si="96"/>
        <v>21.999 - Demais Subfunções Organização Agrária</v>
      </c>
      <c r="B5064" s="3" t="s">
        <v>2063</v>
      </c>
      <c r="C5064" s="4">
        <v>3487734.04</v>
      </c>
      <c r="D5064" s="4">
        <v>286702975.33999997</v>
      </c>
      <c r="E5064" s="4">
        <v>2803341840.8599997</v>
      </c>
    </row>
    <row r="5065" spans="1:5">
      <c r="A5065" t="str">
        <f t="shared" si="96"/>
        <v>22 - Indústria</v>
      </c>
      <c r="B5065" s="5" t="s">
        <v>2064</v>
      </c>
      <c r="C5065" s="6">
        <v>446296219.63999999</v>
      </c>
      <c r="D5065" s="6">
        <v>1305066528.1800001</v>
      </c>
      <c r="E5065" s="6">
        <v>2108645542.1000001</v>
      </c>
    </row>
    <row r="5066" spans="1:5">
      <c r="A5066" t="str">
        <f t="shared" si="96"/>
        <v>22.661 - Promoção Industrial</v>
      </c>
      <c r="B5066" s="3" t="s">
        <v>2065</v>
      </c>
      <c r="C5066" s="4">
        <v>281497788.67000002</v>
      </c>
      <c r="D5066" s="4">
        <v>768212936.09000003</v>
      </c>
      <c r="E5066" s="4">
        <v>46727192.960000001</v>
      </c>
    </row>
    <row r="5067" spans="1:5">
      <c r="A5067" t="str">
        <f t="shared" si="96"/>
        <v>22.662 - Produção Industrial</v>
      </c>
      <c r="B5067" s="5" t="s">
        <v>2066</v>
      </c>
      <c r="C5067" s="6">
        <v>81761612.739999995</v>
      </c>
      <c r="D5067" s="6">
        <v>31558158.41</v>
      </c>
      <c r="E5067" s="6">
        <v>0</v>
      </c>
    </row>
    <row r="5068" spans="1:5">
      <c r="A5068" t="str">
        <f t="shared" si="96"/>
        <v>22.663 - Mineração</v>
      </c>
      <c r="B5068" s="3" t="s">
        <v>2067</v>
      </c>
      <c r="C5068" s="4">
        <v>2346771.92</v>
      </c>
      <c r="D5068" s="4">
        <v>26106339.280000001</v>
      </c>
      <c r="E5068" s="4">
        <v>36758118.840000004</v>
      </c>
    </row>
    <row r="5069" spans="1:5">
      <c r="A5069" t="str">
        <f t="shared" si="96"/>
        <v>22.664 - Propriedade Industrial</v>
      </c>
      <c r="B5069" s="5" t="s">
        <v>2068</v>
      </c>
      <c r="C5069" s="6">
        <v>1155931.18</v>
      </c>
      <c r="D5069" s="6">
        <v>0</v>
      </c>
      <c r="E5069" s="6">
        <v>3236276.29</v>
      </c>
    </row>
    <row r="5070" spans="1:5">
      <c r="A5070" t="str">
        <f t="shared" si="96"/>
        <v>22.665 - Normalização e Qualidade</v>
      </c>
      <c r="B5070" s="3" t="s">
        <v>2069</v>
      </c>
      <c r="C5070" s="4">
        <v>524486.52</v>
      </c>
      <c r="D5070" s="4">
        <v>15820264.24</v>
      </c>
      <c r="E5070" s="4">
        <v>582529099.89999998</v>
      </c>
    </row>
    <row r="5071" spans="1:5">
      <c r="A5071" t="str">
        <f t="shared" si="96"/>
        <v>22.999 - Demais Subfunções Indústria</v>
      </c>
      <c r="B5071" s="5" t="s">
        <v>2070</v>
      </c>
      <c r="C5071" s="6">
        <v>79009628.609999999</v>
      </c>
      <c r="D5071" s="6">
        <v>463368830.16000003</v>
      </c>
      <c r="E5071" s="6">
        <v>1439394854.1100001</v>
      </c>
    </row>
    <row r="5072" spans="1:5">
      <c r="A5072" t="str">
        <f t="shared" ref="A5072:A5110" si="97">TRIM(B5072)</f>
        <v>23 - Comércio e Serviços</v>
      </c>
      <c r="B5072" s="3" t="s">
        <v>2071</v>
      </c>
      <c r="C5072" s="4">
        <v>1799318230.6800001</v>
      </c>
      <c r="D5072" s="4">
        <v>2360227576.1399999</v>
      </c>
      <c r="E5072" s="4">
        <v>4739078356.0300007</v>
      </c>
    </row>
    <row r="5073" spans="1:5">
      <c r="A5073" t="str">
        <f t="shared" si="97"/>
        <v>23.691 - Promoção Comercial</v>
      </c>
      <c r="B5073" s="5" t="s">
        <v>2072</v>
      </c>
      <c r="C5073" s="6">
        <v>154829834.44999999</v>
      </c>
      <c r="D5073" s="6">
        <v>109412447.39</v>
      </c>
      <c r="E5073" s="6">
        <v>80302315.120000005</v>
      </c>
    </row>
    <row r="5074" spans="1:5">
      <c r="A5074" t="str">
        <f t="shared" si="97"/>
        <v>23.692 - Comercialização</v>
      </c>
      <c r="B5074" s="3" t="s">
        <v>2073</v>
      </c>
      <c r="C5074" s="4">
        <v>117385761.97</v>
      </c>
      <c r="D5074" s="4">
        <v>75334395.879999995</v>
      </c>
      <c r="E5074" s="4">
        <v>0</v>
      </c>
    </row>
    <row r="5075" spans="1:5">
      <c r="A5075" t="str">
        <f t="shared" si="97"/>
        <v>23.693 - Comércio Exterior</v>
      </c>
      <c r="B5075" s="5" t="s">
        <v>2074</v>
      </c>
      <c r="C5075" s="6">
        <v>224982.87</v>
      </c>
      <c r="D5075" s="6">
        <v>15454172.890000001</v>
      </c>
      <c r="E5075" s="6">
        <v>3807144933.0500002</v>
      </c>
    </row>
    <row r="5076" spans="1:5">
      <c r="A5076" t="str">
        <f t="shared" si="97"/>
        <v>23.694 - Serviços Financeiros</v>
      </c>
      <c r="B5076" s="3" t="s">
        <v>2075</v>
      </c>
      <c r="C5076" s="4">
        <v>11060708.67</v>
      </c>
      <c r="D5076" s="4">
        <v>454506735.13999999</v>
      </c>
      <c r="E5076" s="4">
        <v>0</v>
      </c>
    </row>
    <row r="5077" spans="1:5">
      <c r="A5077" t="str">
        <f t="shared" si="97"/>
        <v>23.695 - Turismo</v>
      </c>
      <c r="B5077" s="5" t="s">
        <v>2076</v>
      </c>
      <c r="C5077" s="6">
        <v>1212565117.0999999</v>
      </c>
      <c r="D5077" s="6">
        <v>859779681.36000001</v>
      </c>
      <c r="E5077" s="6">
        <v>728654093.63999999</v>
      </c>
    </row>
    <row r="5078" spans="1:5">
      <c r="A5078" t="str">
        <f t="shared" si="97"/>
        <v>23.999 - Demais Subfunções Comércio e Serviços</v>
      </c>
      <c r="B5078" s="3" t="s">
        <v>2077</v>
      </c>
      <c r="C5078" s="4">
        <v>303251825.62</v>
      </c>
      <c r="D5078" s="4">
        <v>845740143.48000002</v>
      </c>
      <c r="E5078" s="4">
        <v>122977014.22000001</v>
      </c>
    </row>
    <row r="5079" spans="1:5">
      <c r="A5079" t="str">
        <f t="shared" si="97"/>
        <v>24 - Comunicações</v>
      </c>
      <c r="B5079" s="5" t="s">
        <v>2078</v>
      </c>
      <c r="C5079" s="6">
        <v>310628047.81</v>
      </c>
      <c r="D5079" s="6">
        <v>815196006.34000003</v>
      </c>
      <c r="E5079" s="6">
        <v>1397889151.77</v>
      </c>
    </row>
    <row r="5080" spans="1:5">
      <c r="A5080" t="str">
        <f t="shared" si="97"/>
        <v>24.721 - Comunicações Postais</v>
      </c>
      <c r="B5080" s="3" t="s">
        <v>2079</v>
      </c>
      <c r="C5080" s="4">
        <v>10773771.380000001</v>
      </c>
      <c r="D5080" s="4">
        <v>21948001.059999999</v>
      </c>
      <c r="E5080" s="4">
        <v>0</v>
      </c>
    </row>
    <row r="5081" spans="1:5">
      <c r="A5081" t="str">
        <f t="shared" si="97"/>
        <v>24.722 - Telecomunicações</v>
      </c>
      <c r="B5081" s="5" t="s">
        <v>2080</v>
      </c>
      <c r="C5081" s="6">
        <v>18046240.210000001</v>
      </c>
      <c r="D5081" s="6">
        <v>14118013.35</v>
      </c>
      <c r="E5081" s="6">
        <v>309973639.92000002</v>
      </c>
    </row>
    <row r="5082" spans="1:5">
      <c r="A5082" t="str">
        <f t="shared" si="97"/>
        <v>24.999 - Demais Subfunções Comunicações</v>
      </c>
      <c r="B5082" s="3" t="s">
        <v>2081</v>
      </c>
      <c r="C5082" s="4">
        <v>281808036.22000003</v>
      </c>
      <c r="D5082" s="4">
        <v>779129991.92999995</v>
      </c>
      <c r="E5082" s="4">
        <v>1087915511.8499999</v>
      </c>
    </row>
    <row r="5083" spans="1:5">
      <c r="A5083" t="str">
        <f t="shared" si="97"/>
        <v>25 - Energia</v>
      </c>
      <c r="B5083" s="5" t="s">
        <v>2082</v>
      </c>
      <c r="C5083" s="6">
        <v>621570097.41999996</v>
      </c>
      <c r="D5083" s="6">
        <v>551147433.28999996</v>
      </c>
      <c r="E5083" s="6">
        <v>1056799678.9499999</v>
      </c>
    </row>
    <row r="5084" spans="1:5">
      <c r="A5084" t="str">
        <f t="shared" si="97"/>
        <v>25.751 - Conservação de Energia</v>
      </c>
      <c r="B5084" s="3" t="s">
        <v>2083</v>
      </c>
      <c r="C5084" s="4">
        <v>86819946.909999996</v>
      </c>
      <c r="D5084" s="4">
        <v>2438677.96</v>
      </c>
      <c r="E5084" s="4">
        <v>0</v>
      </c>
    </row>
    <row r="5085" spans="1:5">
      <c r="A5085" t="str">
        <f t="shared" si="97"/>
        <v>25.752 - Energia Elétrica</v>
      </c>
      <c r="B5085" s="5" t="s">
        <v>2084</v>
      </c>
      <c r="C5085" s="6">
        <v>481241702.12</v>
      </c>
      <c r="D5085" s="6">
        <v>515219308.88</v>
      </c>
      <c r="E5085" s="6">
        <v>185418926.02000001</v>
      </c>
    </row>
    <row r="5086" spans="1:5">
      <c r="A5086" t="str">
        <f t="shared" si="97"/>
        <v>25.753 - Combustíveis Minerais</v>
      </c>
      <c r="B5086" s="3" t="s">
        <v>2085</v>
      </c>
      <c r="C5086" s="4">
        <v>970061.23</v>
      </c>
      <c r="D5086" s="4">
        <v>51000</v>
      </c>
      <c r="E5086" s="4">
        <v>108999450.56</v>
      </c>
    </row>
    <row r="5087" spans="1:5">
      <c r="A5087" t="str">
        <f t="shared" si="97"/>
        <v>25.754 - Biocombustíveis</v>
      </c>
      <c r="B5087" s="5" t="s">
        <v>2086</v>
      </c>
      <c r="C5087" s="6"/>
      <c r="D5087" s="6">
        <v>250000</v>
      </c>
      <c r="E5087" s="6">
        <v>16543000</v>
      </c>
    </row>
    <row r="5088" spans="1:5">
      <c r="A5088" t="str">
        <f t="shared" si="97"/>
        <v>25.999 - Demais Subfunções Energia</v>
      </c>
      <c r="B5088" s="3" t="s">
        <v>2087</v>
      </c>
      <c r="C5088" s="4">
        <v>52538387.159999996</v>
      </c>
      <c r="D5088" s="4">
        <v>33188446.449999999</v>
      </c>
      <c r="E5088" s="4">
        <v>745838302.36999989</v>
      </c>
    </row>
    <row r="5089" spans="1:5">
      <c r="A5089" t="str">
        <f t="shared" si="97"/>
        <v>26 - Transporte</v>
      </c>
      <c r="B5089" s="5" t="s">
        <v>2088</v>
      </c>
      <c r="C5089" s="6">
        <v>6984090373.3699999</v>
      </c>
      <c r="D5089" s="6">
        <v>34074379638</v>
      </c>
      <c r="E5089" s="6">
        <v>20881552483.02</v>
      </c>
    </row>
    <row r="5090" spans="1:5">
      <c r="A5090" t="str">
        <f t="shared" si="97"/>
        <v>26.781 - Transporte Aéreo</v>
      </c>
      <c r="B5090" s="3" t="s">
        <v>2089</v>
      </c>
      <c r="C5090" s="4">
        <v>14587237.640000001</v>
      </c>
      <c r="D5090" s="4">
        <v>297681252.73000002</v>
      </c>
      <c r="E5090" s="4">
        <v>289263405.93000001</v>
      </c>
    </row>
    <row r="5091" spans="1:5">
      <c r="A5091" t="str">
        <f t="shared" si="97"/>
        <v>26.782 - Transporte Rodoviário</v>
      </c>
      <c r="B5091" s="5" t="s">
        <v>2090</v>
      </c>
      <c r="C5091" s="6">
        <v>4235238122.1199999</v>
      </c>
      <c r="D5091" s="6">
        <v>17639691937.48</v>
      </c>
      <c r="E5091" s="6">
        <v>9194691905.1800003</v>
      </c>
    </row>
    <row r="5092" spans="1:5">
      <c r="A5092" t="str">
        <f t="shared" si="97"/>
        <v>26.783 - Transporte Ferroviário</v>
      </c>
      <c r="B5092" s="3" t="s">
        <v>2091</v>
      </c>
      <c r="C5092" s="4">
        <v>6500899.4000000004</v>
      </c>
      <c r="D5092" s="4">
        <v>3110827118.25</v>
      </c>
      <c r="E5092" s="4">
        <v>2600613898.9699998</v>
      </c>
    </row>
    <row r="5093" spans="1:5">
      <c r="A5093" t="str">
        <f t="shared" si="97"/>
        <v>26.784 - Transporte Hidroviário</v>
      </c>
      <c r="B5093" s="5" t="s">
        <v>2092</v>
      </c>
      <c r="C5093" s="6">
        <v>114640811.23999999</v>
      </c>
      <c r="D5093" s="6">
        <v>1021453735.46</v>
      </c>
      <c r="E5093" s="6">
        <v>811300539.49000001</v>
      </c>
    </row>
    <row r="5094" spans="1:5">
      <c r="A5094" t="str">
        <f t="shared" si="97"/>
        <v>26.785 - Transportes Especiais</v>
      </c>
      <c r="B5094" s="3" t="s">
        <v>2093</v>
      </c>
      <c r="C5094" s="4">
        <v>45696694.490000002</v>
      </c>
      <c r="D5094" s="4">
        <v>65306045.710000001</v>
      </c>
      <c r="E5094" s="4">
        <v>0</v>
      </c>
    </row>
    <row r="5095" spans="1:5">
      <c r="A5095" t="str">
        <f t="shared" si="97"/>
        <v>26.999 - Demais Subfunções Transporte</v>
      </c>
      <c r="B5095" s="5" t="s">
        <v>2094</v>
      </c>
      <c r="C5095" s="6">
        <v>2567426608.48</v>
      </c>
      <c r="D5095" s="6">
        <v>11939419548.370001</v>
      </c>
      <c r="E5095" s="6">
        <v>7985682733.4499998</v>
      </c>
    </row>
    <row r="5096" spans="1:5">
      <c r="A5096" t="str">
        <f t="shared" si="97"/>
        <v>27 - Desporto e Lazer</v>
      </c>
      <c r="B5096" s="3" t="s">
        <v>2095</v>
      </c>
      <c r="C5096" s="4">
        <v>3518342385.3499999</v>
      </c>
      <c r="D5096" s="4">
        <v>2398834745.8400002</v>
      </c>
      <c r="E5096" s="4">
        <v>2409804158.1399999</v>
      </c>
    </row>
    <row r="5097" spans="1:5">
      <c r="A5097" t="str">
        <f t="shared" si="97"/>
        <v>27.811 - Desporto de Rendimento</v>
      </c>
      <c r="B5097" s="5" t="s">
        <v>2096</v>
      </c>
      <c r="C5097" s="6">
        <v>577367732.29999995</v>
      </c>
      <c r="D5097" s="6">
        <v>524808887.17000002</v>
      </c>
      <c r="E5097" s="6">
        <v>1550376786.4400001</v>
      </c>
    </row>
    <row r="5098" spans="1:5">
      <c r="A5098" t="str">
        <f t="shared" si="97"/>
        <v>27.812 - Desporto Comunitário</v>
      </c>
      <c r="B5098" s="3" t="s">
        <v>2097</v>
      </c>
      <c r="C5098" s="4">
        <v>1967302301.6900001</v>
      </c>
      <c r="D5098" s="4">
        <v>717051290</v>
      </c>
      <c r="E5098" s="4">
        <v>703786809.30999994</v>
      </c>
    </row>
    <row r="5099" spans="1:5">
      <c r="A5099" t="str">
        <f t="shared" si="97"/>
        <v>27.813 - Lazer</v>
      </c>
      <c r="B5099" s="5" t="s">
        <v>2098</v>
      </c>
      <c r="C5099" s="6">
        <v>470038084.50999999</v>
      </c>
      <c r="D5099" s="6">
        <v>132813548.63</v>
      </c>
      <c r="E5099" s="6">
        <v>0</v>
      </c>
    </row>
    <row r="5100" spans="1:5">
      <c r="A5100" t="str">
        <f t="shared" si="97"/>
        <v>27.999 - Demais Subfunções Desporto e Lazer</v>
      </c>
      <c r="B5100" s="3" t="s">
        <v>2099</v>
      </c>
      <c r="C5100" s="4">
        <v>503634266.85000002</v>
      </c>
      <c r="D5100" s="4">
        <v>1024161020.04</v>
      </c>
      <c r="E5100" s="4">
        <v>155640562.39000002</v>
      </c>
    </row>
    <row r="5101" spans="1:5">
      <c r="A5101" t="str">
        <f t="shared" si="97"/>
        <v>28 - Encargos Especiais</v>
      </c>
      <c r="B5101" s="5" t="s">
        <v>2100</v>
      </c>
      <c r="C5101" s="6">
        <v>16416848761.889999</v>
      </c>
      <c r="D5101" s="6">
        <v>148327549005.28</v>
      </c>
      <c r="E5101" s="6">
        <v>1271295776486.6101</v>
      </c>
    </row>
    <row r="5102" spans="1:5">
      <c r="A5102" t="str">
        <f t="shared" si="97"/>
        <v>28.841 - Refinanciamento da Dívida Interna</v>
      </c>
      <c r="B5102" s="3" t="s">
        <v>2101</v>
      </c>
      <c r="C5102" s="4">
        <v>4792533413.0799999</v>
      </c>
      <c r="D5102" s="4">
        <v>5074902538.21</v>
      </c>
      <c r="E5102" s="4">
        <v>611986859539.29004</v>
      </c>
    </row>
    <row r="5103" spans="1:5">
      <c r="A5103" t="str">
        <f t="shared" si="97"/>
        <v>28.842 - Refinanciamento da Dívida Externa</v>
      </c>
      <c r="B5103" s="5" t="s">
        <v>2102</v>
      </c>
      <c r="C5103" s="6">
        <v>2936716.82</v>
      </c>
      <c r="D5103" s="6">
        <v>355783871.20999998</v>
      </c>
      <c r="E5103" s="6">
        <v>2867206092.71</v>
      </c>
    </row>
    <row r="5104" spans="1:5">
      <c r="A5104" t="str">
        <f t="shared" si="97"/>
        <v>28.843 - Serviço da Dívida Interna</v>
      </c>
      <c r="B5104" s="3" t="s">
        <v>2103</v>
      </c>
      <c r="C5104" s="4">
        <v>4899882212.6300001</v>
      </c>
      <c r="D5104" s="4">
        <v>35769332779.510002</v>
      </c>
      <c r="E5104" s="4">
        <v>290380928216.23999</v>
      </c>
    </row>
    <row r="5105" spans="1:5">
      <c r="A5105" t="str">
        <f t="shared" si="97"/>
        <v>28.844 - Serviço da Dívida Externa</v>
      </c>
      <c r="B5105" s="5" t="s">
        <v>2104</v>
      </c>
      <c r="C5105" s="6">
        <v>349770853.64999998</v>
      </c>
      <c r="D5105" s="6">
        <v>2776073580.5300002</v>
      </c>
      <c r="E5105" s="6">
        <v>9280952887.7299995</v>
      </c>
    </row>
    <row r="5106" spans="1:5">
      <c r="A5106" t="str">
        <f t="shared" si="97"/>
        <v>28.845 - Outras Transferências</v>
      </c>
      <c r="B5106" s="3" t="s">
        <v>2105</v>
      </c>
      <c r="C5106" s="4">
        <v>162192484.66999999</v>
      </c>
      <c r="D5106" s="4">
        <v>83681452595.929993</v>
      </c>
      <c r="E5106" s="4">
        <v>191655338630.38</v>
      </c>
    </row>
    <row r="5107" spans="1:5">
      <c r="A5107" t="str">
        <f t="shared" si="97"/>
        <v>28.846 - Outros Encargos Especiais</v>
      </c>
      <c r="B5107" s="5" t="s">
        <v>2106</v>
      </c>
      <c r="C5107" s="6">
        <v>5606147040.6800003</v>
      </c>
      <c r="D5107" s="6">
        <v>19682927913.09</v>
      </c>
      <c r="E5107" s="6">
        <v>122317946811.25999</v>
      </c>
    </row>
    <row r="5108" spans="1:5">
      <c r="A5108" t="str">
        <f t="shared" si="97"/>
        <v>28.847 - Transferências para a Educação Básica</v>
      </c>
      <c r="B5108" s="3" t="s">
        <v>2107</v>
      </c>
      <c r="C5108" s="4">
        <v>11076565.57</v>
      </c>
      <c r="D5108" s="4">
        <v>0</v>
      </c>
      <c r="E5108" s="4">
        <v>42445324391</v>
      </c>
    </row>
    <row r="5109" spans="1:5">
      <c r="A5109" t="str">
        <f t="shared" si="97"/>
        <v>28.999 - Demais Subfunções Encargos Especiais</v>
      </c>
      <c r="B5109" s="5" t="s">
        <v>2108</v>
      </c>
      <c r="C5109" s="6">
        <v>592309474.78999996</v>
      </c>
      <c r="D5109" s="6">
        <v>987075726.79999995</v>
      </c>
      <c r="E5109" s="6">
        <v>361219918</v>
      </c>
    </row>
    <row r="5110" spans="1:5">
      <c r="A5110" t="str">
        <f t="shared" si="97"/>
        <v>Despesas Intraorçamentárias</v>
      </c>
      <c r="B5110" s="3" t="s">
        <v>29</v>
      </c>
      <c r="C5110" s="4">
        <v>11119565639.440001</v>
      </c>
      <c r="D5110" s="4">
        <v>61875646812.849998</v>
      </c>
      <c r="E5110" s="4">
        <v>39567064108.82</v>
      </c>
    </row>
    <row r="5114" spans="1:5" ht="58.5" customHeight="1">
      <c r="A5114" s="83" t="s">
        <v>5903</v>
      </c>
      <c r="B5114" s="83"/>
    </row>
  </sheetData>
  <mergeCells count="9">
    <mergeCell ref="A5114:B5114"/>
    <mergeCell ref="B4106:B4107"/>
    <mergeCell ref="B4397:B4398"/>
    <mergeCell ref="B1:C1"/>
    <mergeCell ref="B677:C677"/>
    <mergeCell ref="B1353:C1353"/>
    <mergeCell ref="B2028:C2028"/>
    <mergeCell ref="B2720:C2720"/>
    <mergeCell ref="B3414:C3414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F12"/>
  <sheetViews>
    <sheetView workbookViewId="0">
      <selection activeCell="B19" sqref="B19"/>
    </sheetView>
  </sheetViews>
  <sheetFormatPr defaultRowHeight="15"/>
  <cols>
    <col min="1" max="1" width="40.140625" style="60" bestFit="1" customWidth="1"/>
    <col min="2" max="2" width="9.140625" style="60" bestFit="1" customWidth="1"/>
    <col min="3" max="6" width="9.2851562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5174</v>
      </c>
      <c r="B3" s="71"/>
      <c r="C3" s="71"/>
      <c r="D3" s="71"/>
      <c r="E3" s="71"/>
      <c r="F3" s="71"/>
    </row>
    <row r="4" spans="1:6">
      <c r="A4" s="60" t="s">
        <v>5175</v>
      </c>
      <c r="B4" s="71">
        <f>(VLOOKUP($A4,'Base de dados 2013'!$A$134:$F$144,4,0)/1000000)</f>
        <v>633025.95215469995</v>
      </c>
      <c r="C4" s="71">
        <f>(VLOOKUP($A4,'Base de dados 2014'!$A$4687:$E$4938,4,0))/1000000</f>
        <v>707998.37303893</v>
      </c>
      <c r="D4" s="71">
        <f>(VLOOKUP($A4,'Base de dados 2015'!$A$4603:$E$4857,4,0))/1000000</f>
        <v>786867.16833449004</v>
      </c>
      <c r="E4" s="71">
        <f>(VLOOKUP($A4,'Base de dados 2016'!$A$5135:$E$5379,4,0))/1000000</f>
        <v>813216.31718696002</v>
      </c>
      <c r="F4" s="71">
        <f>(VLOOKUP($A4,'Base de dados 2017'!$A$5279:$E$5535,4,0))/1000000</f>
        <v>841418.48316147993</v>
      </c>
    </row>
    <row r="5" spans="1:6">
      <c r="A5" s="60" t="s">
        <v>4859</v>
      </c>
      <c r="B5" s="71">
        <f>(VLOOKUP($A5,'Base de dados 2013'!$A$134:$F$144,4,0)/1000000)</f>
        <v>545985.24318385997</v>
      </c>
      <c r="C5" s="71">
        <f>(VLOOKUP($A5,'Base de dados 2014'!$A$4687:$E$4938,4,0))/1000000</f>
        <v>618623.39624865004</v>
      </c>
      <c r="D5" s="71">
        <f>(VLOOKUP($A5,'Base de dados 2015'!$A$4603:$E$4857,4,0))/1000000</f>
        <v>711364.03296900005</v>
      </c>
      <c r="E5" s="71">
        <f>(VLOOKUP($A5,'Base de dados 2016'!$A$5135:$E$5379,4,0))/1000000</f>
        <v>747601.02888662997</v>
      </c>
      <c r="F5" s="71">
        <f>(VLOOKUP($A5,'Base de dados 2017'!$A$5279:$E$5535,4,0))/1000000</f>
        <v>777083.86805704003</v>
      </c>
    </row>
    <row r="6" spans="1:6">
      <c r="A6" s="60" t="s">
        <v>4860</v>
      </c>
      <c r="B6" s="71">
        <f>(VLOOKUP($A6,'Base de dados 2013'!$A$134:$F$144,4,0)/1000000)</f>
        <v>289163.26284555998</v>
      </c>
      <c r="C6" s="71">
        <f>(VLOOKUP($A6,'Base de dados 2014'!$A$4687:$E$4938,4,0))/1000000</f>
        <v>329645.03020362998</v>
      </c>
      <c r="D6" s="71">
        <f>(VLOOKUP($A6,'Base de dados 2015'!$A$4603:$E$4857,4,0))/1000000</f>
        <v>400788.76597612002</v>
      </c>
      <c r="E6" s="71">
        <f>(VLOOKUP($A6,'Base de dados 2016'!$A$5135:$E$5379,4,0))/1000000</f>
        <v>432103.49791747995</v>
      </c>
      <c r="F6" s="71">
        <f>(VLOOKUP($A6,'Base de dados 2017'!$A$5279:$E$5535,4,0))/1000000</f>
        <v>448620.77835797996</v>
      </c>
    </row>
    <row r="7" spans="1:6">
      <c r="A7" s="60" t="s">
        <v>5156</v>
      </c>
      <c r="B7" s="71">
        <f>(VLOOKUP($A7,'Base de dados 2013'!$A$134:$F$144,4,0)/1000000)</f>
        <v>19509.361444680002</v>
      </c>
      <c r="C7" s="71">
        <f>(VLOOKUP($A7,'Base de dados 2014'!$A$4687:$E$4938,4,0))/1000000</f>
        <v>23443.164453729998</v>
      </c>
      <c r="D7" s="71">
        <f>(VLOOKUP($A7,'Base de dados 2015'!$A$4603:$E$4857,4,0))/1000000</f>
        <v>26590.39322405</v>
      </c>
      <c r="E7" s="71">
        <f>(VLOOKUP($A7,'Base de dados 2016'!$A$5135:$E$5379,4,0))/1000000</f>
        <v>17767.109979959998</v>
      </c>
      <c r="F7" s="71">
        <f>(VLOOKUP($A7,'Base de dados 2017'!$A$5279:$E$5535,4,0))/1000000</f>
        <v>20263.731449889998</v>
      </c>
    </row>
    <row r="8" spans="1:6">
      <c r="A8" s="60" t="s">
        <v>5157</v>
      </c>
      <c r="B8" s="71">
        <f>(VLOOKUP($A8,'Base de dados 2013'!$A$134:$F$144,4,0)/1000000)</f>
        <v>237312.61889362001</v>
      </c>
      <c r="C8" s="71">
        <f>(VLOOKUP($A8,'Base de dados 2014'!$A$4687:$E$4938,4,0))/1000000</f>
        <v>265535.20159129001</v>
      </c>
      <c r="D8" s="71">
        <f>(VLOOKUP($A8,'Base de dados 2015'!$A$4603:$E$4857,4,0))/1000000</f>
        <v>283984.87376883003</v>
      </c>
      <c r="E8" s="71">
        <f>(VLOOKUP($A8,'Base de dados 2016'!$A$5135:$E$5379,4,0))/1000000</f>
        <v>297730.42098919</v>
      </c>
      <c r="F8" s="71">
        <f>(VLOOKUP($A8,'Base de dados 2017'!$A$5279:$E$5535,4,0))/1000000</f>
        <v>308199.35824917001</v>
      </c>
    </row>
    <row r="9" spans="1:6">
      <c r="A9" s="60" t="s">
        <v>5173</v>
      </c>
      <c r="B9" s="71">
        <f>(VLOOKUP($A9,'Base de dados 2013'!$A$134:$F$144,4,0)/1000000)</f>
        <v>87040.708970840002</v>
      </c>
      <c r="C9" s="71">
        <f>(VLOOKUP($A9,'Base de dados 2014'!$A$4687:$E$4938,4,0))/1000000</f>
        <v>89374.976790279994</v>
      </c>
      <c r="D9" s="71">
        <f>(VLOOKUP($A9,'Base de dados 2015'!$A$4603:$E$4857,4,0))/1000000</f>
        <v>75503.135365490001</v>
      </c>
      <c r="E9" s="71">
        <f>(VLOOKUP($A9,'Base de dados 2016'!$A$5135:$E$5379,4,0))/1000000</f>
        <v>65615.288300330008</v>
      </c>
      <c r="F9" s="71">
        <f>(VLOOKUP($A9,'Base de dados 2017'!$A$5279:$E$5535,4,0))/1000000</f>
        <v>64334.615104440003</v>
      </c>
    </row>
    <row r="10" spans="1:6">
      <c r="A10" s="60" t="s">
        <v>5158</v>
      </c>
      <c r="B10" s="71">
        <f>(VLOOKUP($A10,'Base de dados 2013'!$A$134:$F$144,4,0)/1000000)</f>
        <v>52889.34184732</v>
      </c>
      <c r="C10" s="71">
        <f>(VLOOKUP($A10,'Base de dados 2014'!$A$4687:$E$4938,4,0))/1000000</f>
        <v>56373.002388749999</v>
      </c>
      <c r="D10" s="71">
        <f>(VLOOKUP($A10,'Base de dados 2015'!$A$4603:$E$4857,4,0))/1000000</f>
        <v>40105.744499989996</v>
      </c>
      <c r="E10" s="71">
        <f>(VLOOKUP($A10,'Base de dados 2016'!$A$5135:$E$5379,4,0))/1000000</f>
        <v>36678.793491069999</v>
      </c>
      <c r="F10" s="71">
        <f>(VLOOKUP($A10,'Base de dados 2017'!$A$5279:$E$5535,4,0))/1000000</f>
        <v>40517.842305129998</v>
      </c>
    </row>
    <row r="11" spans="1:6">
      <c r="A11" s="60" t="s">
        <v>5159</v>
      </c>
      <c r="B11" s="71">
        <f>(VLOOKUP($A11,'Base de dados 2013'!$A$134:$F$144,4,0)/1000000)</f>
        <v>11021.55509441</v>
      </c>
      <c r="C11" s="71">
        <f>(VLOOKUP($A11,'Base de dados 2014'!$A$4687:$E$4938,4,0))/1000000</f>
        <v>10841.60629491</v>
      </c>
      <c r="D11" s="71">
        <f>(VLOOKUP($A11,'Base de dados 2015'!$A$4603:$E$4857,4,0))/1000000</f>
        <v>7705.0544080399995</v>
      </c>
      <c r="E11" s="71">
        <f>(VLOOKUP($A11,'Base de dados 2016'!$A$5135:$E$5379,4,0))/1000000</f>
        <v>10364.102185170001</v>
      </c>
      <c r="F11" s="71">
        <f>(VLOOKUP($A11,'Base de dados 2017'!$A$5279:$E$5535,4,0))/1000000</f>
        <v>8408.6224913500009</v>
      </c>
    </row>
    <row r="12" spans="1:6">
      <c r="A12" s="60" t="s">
        <v>5160</v>
      </c>
      <c r="B12" s="71">
        <f>(VLOOKUP($A12,'Base de dados 2013'!$A$134:$F$144,4,0)/1000000)</f>
        <v>23129.812029110002</v>
      </c>
      <c r="C12" s="71">
        <f>(VLOOKUP($A12,'Base de dados 2014'!$A$4687:$E$4938,4,0))/1000000</f>
        <v>22160.368106620001</v>
      </c>
      <c r="D12" s="71">
        <f>(VLOOKUP($A12,'Base de dados 2015'!$A$4603:$E$4857,4,0))/1000000</f>
        <v>27692.336457459998</v>
      </c>
      <c r="E12" s="71">
        <f>(VLOOKUP($A12,'Base de dados 2016'!$A$5135:$E$5379,4,0))/1000000</f>
        <v>18572.39262409</v>
      </c>
      <c r="F12" s="71">
        <f>(VLOOKUP($A12,'Base de dados 2017'!$A$5279:$E$5535,4,0))/1000000</f>
        <v>15408.150307959999</v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F12"/>
  <sheetViews>
    <sheetView workbookViewId="0">
      <selection activeCell="F4" sqref="F4"/>
    </sheetView>
  </sheetViews>
  <sheetFormatPr defaultRowHeight="15"/>
  <cols>
    <col min="1" max="1" width="40.140625" style="60" bestFit="1" customWidth="1"/>
    <col min="2" max="2" width="9.140625" style="60" bestFit="1" customWidth="1"/>
    <col min="3" max="6" width="9.2851562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5174</v>
      </c>
      <c r="B3" s="71"/>
      <c r="C3" s="71"/>
      <c r="D3" s="71"/>
      <c r="E3" s="71"/>
      <c r="F3" s="71"/>
    </row>
    <row r="4" spans="1:6">
      <c r="A4" s="60" t="s">
        <v>5175</v>
      </c>
      <c r="B4" s="71">
        <f>(VLOOKUP($A4,'Base de dados 2013'!$A$134:$F$144,5,0)/1000000)</f>
        <v>421858.81045617996</v>
      </c>
      <c r="C4" s="71">
        <f>(VLOOKUP($A4,'Base de dados 2014'!$A$4687:$E$4938,3,0))/1000000</f>
        <v>418401.70129646</v>
      </c>
      <c r="D4" s="71">
        <f>(VLOOKUP($A4,'Base de dados 2015'!$A$4603:$E$4857,3,0))/1000000</f>
        <v>498939.56280096999</v>
      </c>
      <c r="E4" s="71">
        <f>(VLOOKUP($A4,'Base de dados 2016'!$A$5135:$E$5379,3,0))/1000000</f>
        <v>488925.96112737001</v>
      </c>
      <c r="F4" s="71">
        <f>(VLOOKUP($A4,'Base de dados 2017'!$A$5279:$E$5535,3,0))/1000000</f>
        <v>541744.44400092994</v>
      </c>
    </row>
    <row r="5" spans="1:6">
      <c r="A5" s="60" t="s">
        <v>4859</v>
      </c>
      <c r="B5" s="71">
        <f>(VLOOKUP($A5,'Base de dados 2013'!$A$134:$F$144,5,0)/1000000)</f>
        <v>376809.63915645995</v>
      </c>
      <c r="C5" s="71">
        <f>(VLOOKUP($A5,'Base de dados 2014'!$A$4687:$E$4938,3,0))/1000000</f>
        <v>369861.88923158002</v>
      </c>
      <c r="D5" s="71">
        <f>(VLOOKUP($A5,'Base de dados 2015'!$A$4603:$E$4857,3,0))/1000000</f>
        <v>448153.72566739004</v>
      </c>
      <c r="E5" s="71">
        <f>(VLOOKUP($A5,'Base de dados 2016'!$A$5135:$E$5379,3,0))/1000000</f>
        <v>442888.26390503999</v>
      </c>
      <c r="F5" s="71">
        <f>(VLOOKUP($A5,'Base de dados 2017'!$A$5279:$E$5535,3,0))/1000000</f>
        <v>504563.41842002003</v>
      </c>
    </row>
    <row r="6" spans="1:6">
      <c r="A6" s="60" t="s">
        <v>4860</v>
      </c>
      <c r="B6" s="71">
        <f>(VLOOKUP($A6,'Base de dados 2013'!$A$134:$F$144,5,0)/1000000)</f>
        <v>202410.92629362</v>
      </c>
      <c r="C6" s="71">
        <f>(VLOOKUP($A6,'Base de dados 2014'!$A$4687:$E$4938,3,0))/1000000</f>
        <v>198907.43363789</v>
      </c>
      <c r="D6" s="71">
        <f>(VLOOKUP($A6,'Base de dados 2015'!$A$4603:$E$4857,3,0))/1000000</f>
        <v>246994.34022382999</v>
      </c>
      <c r="E6" s="71">
        <f>(VLOOKUP($A6,'Base de dados 2016'!$A$5135:$E$5379,3,0))/1000000</f>
        <v>247990.17065354998</v>
      </c>
      <c r="F6" s="71">
        <f>(VLOOKUP($A6,'Base de dados 2017'!$A$5279:$E$5535,3,0))/1000000</f>
        <v>289087.33127178001</v>
      </c>
    </row>
    <row r="7" spans="1:6">
      <c r="A7" s="60" t="s">
        <v>5156</v>
      </c>
      <c r="B7" s="71">
        <f>(VLOOKUP($A7,'Base de dados 2013'!$A$134:$F$144,5,0)/1000000)</f>
        <v>4306.0764355599995</v>
      </c>
      <c r="C7" s="71">
        <f>(VLOOKUP($A7,'Base de dados 2014'!$A$4687:$E$4938,3,0))/1000000</f>
        <v>4924.5609241000002</v>
      </c>
      <c r="D7" s="71">
        <f>(VLOOKUP($A7,'Base de dados 2015'!$A$4603:$E$4857,3,0))/1000000</f>
        <v>3994.4595184600003</v>
      </c>
      <c r="E7" s="71">
        <f>(VLOOKUP($A7,'Base de dados 2016'!$A$5135:$E$5379,3,0))/1000000</f>
        <v>3626.6123451399999</v>
      </c>
      <c r="F7" s="71">
        <f>(VLOOKUP($A7,'Base de dados 2017'!$A$5279:$E$5535,3,0))/1000000</f>
        <v>4112.1921082700001</v>
      </c>
    </row>
    <row r="8" spans="1:6">
      <c r="A8" s="60" t="s">
        <v>5157</v>
      </c>
      <c r="B8" s="71">
        <f>(VLOOKUP($A8,'Base de dados 2013'!$A$134:$F$144,5,0)/1000000)</f>
        <v>170092.63642728</v>
      </c>
      <c r="C8" s="71">
        <f>(VLOOKUP($A8,'Base de dados 2014'!$A$4687:$E$4938,3,0))/1000000</f>
        <v>166029.89466958999</v>
      </c>
      <c r="D8" s="71">
        <f>(VLOOKUP($A8,'Base de dados 2015'!$A$4603:$E$4857,3,0))/1000000</f>
        <v>197164.92592510002</v>
      </c>
      <c r="E8" s="71">
        <f>(VLOOKUP($A8,'Base de dados 2016'!$A$5135:$E$5379,3,0))/1000000</f>
        <v>191271.48090635001</v>
      </c>
      <c r="F8" s="71">
        <f>(VLOOKUP($A8,'Base de dados 2017'!$A$5279:$E$5535,3,0))/1000000</f>
        <v>211363.89503997</v>
      </c>
    </row>
    <row r="9" spans="1:6">
      <c r="A9" s="60" t="s">
        <v>5173</v>
      </c>
      <c r="B9" s="71">
        <f>(VLOOKUP($A9,'Base de dados 2013'!$A$134:$F$144,5,0)/1000000)</f>
        <v>45049.171299720001</v>
      </c>
      <c r="C9" s="71">
        <f>(VLOOKUP($A9,'Base de dados 2014'!$A$4687:$E$4938,3,0))/1000000</f>
        <v>48539.812064879996</v>
      </c>
      <c r="D9" s="71">
        <f>(VLOOKUP($A9,'Base de dados 2015'!$A$4603:$E$4857,3,0))/1000000</f>
        <v>50785.837133580004</v>
      </c>
      <c r="E9" s="71">
        <f>(VLOOKUP($A9,'Base de dados 2016'!$A$5135:$E$5379,3,0))/1000000</f>
        <v>46037.697222330004</v>
      </c>
      <c r="F9" s="71">
        <f>(VLOOKUP($A9,'Base de dados 2017'!$A$5279:$E$5535,3,0))/1000000</f>
        <v>37181.025580910005</v>
      </c>
    </row>
    <row r="10" spans="1:6">
      <c r="A10" s="60" t="s">
        <v>5158</v>
      </c>
      <c r="B10" s="71">
        <f>(VLOOKUP($A10,'Base de dados 2013'!$A$134:$F$144,5,0)/1000000)</f>
        <v>36395.696439839994</v>
      </c>
      <c r="C10" s="71">
        <f>(VLOOKUP($A10,'Base de dados 2014'!$A$4687:$E$4938,3,0))/1000000</f>
        <v>40904.003420000001</v>
      </c>
      <c r="D10" s="71">
        <f>(VLOOKUP($A10,'Base de dados 2015'!$A$4603:$E$4857,3,0))/1000000</f>
        <v>41761.779175809999</v>
      </c>
      <c r="E10" s="71">
        <f>(VLOOKUP($A10,'Base de dados 2016'!$A$5135:$E$5379,3,0))/1000000</f>
        <v>36056.774637779999</v>
      </c>
      <c r="F10" s="71">
        <f>(VLOOKUP($A10,'Base de dados 2017'!$A$5279:$E$5535,3,0))/1000000</f>
        <v>25305.397867490003</v>
      </c>
    </row>
    <row r="11" spans="1:6">
      <c r="A11" s="60" t="s">
        <v>5159</v>
      </c>
      <c r="B11" s="71">
        <f>(VLOOKUP($A11,'Base de dados 2013'!$A$134:$F$144,5,0)/1000000)</f>
        <v>716.40585307999993</v>
      </c>
      <c r="C11" s="71">
        <f>(VLOOKUP($A11,'Base de dados 2014'!$A$4687:$E$4938,3,0))/1000000</f>
        <v>876.17626269000004</v>
      </c>
      <c r="D11" s="71">
        <f>(VLOOKUP($A11,'Base de dados 2015'!$A$4603:$E$4857,3,0))/1000000</f>
        <v>784.31222489999993</v>
      </c>
      <c r="E11" s="71">
        <f>(VLOOKUP($A11,'Base de dados 2016'!$A$5135:$E$5379,3,0))/1000000</f>
        <v>1013.055803</v>
      </c>
      <c r="F11" s="71">
        <f>(VLOOKUP($A11,'Base de dados 2017'!$A$5279:$E$5535,3,0))/1000000</f>
        <v>1097.6760039100002</v>
      </c>
    </row>
    <row r="12" spans="1:6">
      <c r="A12" s="60" t="s">
        <v>5160</v>
      </c>
      <c r="B12" s="71">
        <f>(VLOOKUP($A12,'Base de dados 2013'!$A$134:$F$144,5,0)/1000000)</f>
        <v>7937.0690067999994</v>
      </c>
      <c r="C12" s="71">
        <f>(VLOOKUP($A12,'Base de dados 2014'!$A$4687:$E$4938,3,0))/1000000</f>
        <v>6759.6323821899996</v>
      </c>
      <c r="D12" s="71">
        <f>(VLOOKUP($A12,'Base de dados 2015'!$A$4603:$E$4857,3,0))/1000000</f>
        <v>8239.7457328700002</v>
      </c>
      <c r="E12" s="71">
        <f>(VLOOKUP($A12,'Base de dados 2016'!$A$5135:$E$5379,3,0))/1000000</f>
        <v>8967.8667815499994</v>
      </c>
      <c r="F12" s="71">
        <f>(VLOOKUP($A12,'Base de dados 2017'!$A$5279:$E$5535,3,0))/1000000</f>
        <v>10777.95170951</v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32"/>
  <sheetViews>
    <sheetView topLeftCell="A6" workbookViewId="0">
      <selection activeCell="A3" sqref="A3:A32"/>
    </sheetView>
  </sheetViews>
  <sheetFormatPr defaultRowHeight="15"/>
  <cols>
    <col min="1" max="1" width="33.42578125" bestFit="1" customWidth="1"/>
    <col min="2" max="6" width="11.7109375" bestFit="1" customWidth="1"/>
  </cols>
  <sheetData>
    <row r="1" spans="1:6" s="60" customFormat="1"/>
    <row r="2" spans="1:6">
      <c r="A2" s="60"/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0</v>
      </c>
      <c r="B3" s="71">
        <f>(VLOOKUP($A3,'Base de dados 2013'!$A$152:$F$181,6,0)/1000000)</f>
        <v>2897728.2526664599</v>
      </c>
      <c r="C3" s="71">
        <f>(VLOOKUP($A3,'Base de dados 2014'!$A$4944:$E$5110,5,0)+VLOOKUP($A3,'Base de dados 2014'!$A$4944:$E$5110,4,0)+VLOOKUP($A3,'Base de dados 2014'!$A$4944:$E$5110,3,0))/1000000</f>
        <v>3322173.2889145496</v>
      </c>
      <c r="D3" s="71">
        <f>(VLOOKUP($A3,'Base de dados 2015'!$A$4862:$E$5028,5,0)+VLOOKUP($A3,'Base de dados 2015'!$A$4862:$E$5028,4,0)+VLOOKUP($A3,'Base de dados 2015'!$A$4862:$E$5028,3,0))/1000000</f>
        <v>3529370.6209239904</v>
      </c>
      <c r="E3" s="71">
        <f>(VLOOKUP($A3,'Base de dados 2016'!$A$5388:$E$5581,5,0)+VLOOKUP($A3,'Base de dados 2016'!$A$5388:$E$5581,4,0)+VLOOKUP($A3,'Base de dados 2016'!$A$5388:$E$5581,3,0))/1000000</f>
        <v>3819334.3913878296</v>
      </c>
      <c r="F3" s="71">
        <f>(VLOOKUP($A3,'Base de dados 2017'!$A$5545:$E$5737,5,0)+VLOOKUP($A3,'Base de dados 2017'!$A$5545:$E$5737,4,0)+VLOOKUP($A3,'Base de dados 2017'!$A$5545:$E$5737,3,0))/1000000</f>
        <v>3811974.4104048302</v>
      </c>
    </row>
    <row r="4" spans="1:6">
      <c r="A4" s="60" t="s">
        <v>1</v>
      </c>
      <c r="B4" s="71">
        <f>(VLOOKUP($A4,'Base de dados 2013'!$A$152:$F$181,6,0)/1000000)</f>
        <v>28095.537225960001</v>
      </c>
      <c r="C4" s="71">
        <f>(VLOOKUP($A4,'Base de dados 2014'!$A$4944:$E$5110,5,0)+VLOOKUP($A4,'Base de dados 2014'!$A$4944:$E$5110,4,0)+VLOOKUP($A4,'Base de dados 2014'!$A$4944:$E$5110,3,0))/1000000</f>
        <v>27470.269866639999</v>
      </c>
      <c r="D4" s="71">
        <f>(VLOOKUP($A4,'Base de dados 2015'!$A$4862:$E$5028,5,0)+VLOOKUP($A4,'Base de dados 2015'!$A$4862:$E$5028,4,0)+VLOOKUP($A4,'Base de dados 2015'!$A$4862:$E$5028,3,0))/1000000</f>
        <v>32612.203432300004</v>
      </c>
      <c r="E4" s="71">
        <f>(VLOOKUP($A4,'Base de dados 2016'!$A$5388:$E$5581,5,0)+VLOOKUP($A4,'Base de dados 2016'!$A$5388:$E$5581,4,0)+VLOOKUP($A4,'Base de dados 2016'!$A$5388:$E$5581,3,0))/1000000</f>
        <v>33466.625240760004</v>
      </c>
      <c r="F4" s="71">
        <f>(VLOOKUP($A4,'Base de dados 2017'!$A$5545:$E$5737,5,0)+VLOOKUP($A4,'Base de dados 2017'!$A$5545:$E$5737,4,0)+VLOOKUP($A4,'Base de dados 2017'!$A$5545:$E$5737,3,0))/1000000</f>
        <v>35011.381833550004</v>
      </c>
    </row>
    <row r="5" spans="1:6">
      <c r="A5" s="60" t="s">
        <v>2</v>
      </c>
      <c r="B5" s="71">
        <f>(VLOOKUP($A5,'Base de dados 2013'!$A$152:$F$181,6,0)/1000000)</f>
        <v>50241.985890720003</v>
      </c>
      <c r="C5" s="71">
        <f>(VLOOKUP($A5,'Base de dados 2014'!$A$4944:$E$5110,5,0)+VLOOKUP($A5,'Base de dados 2014'!$A$4944:$E$5110,4,0)+VLOOKUP($A5,'Base de dados 2014'!$A$4944:$E$5110,3,0))/1000000</f>
        <v>56061.69467615</v>
      </c>
      <c r="D5" s="71">
        <f>(VLOOKUP($A5,'Base de dados 2015'!$A$4862:$E$5028,5,0)+VLOOKUP($A5,'Base de dados 2015'!$A$4862:$E$5028,4,0)+VLOOKUP($A5,'Base de dados 2015'!$A$4862:$E$5028,3,0))/1000000</f>
        <v>64246.996732400003</v>
      </c>
      <c r="E5" s="71">
        <f>(VLOOKUP($A5,'Base de dados 2016'!$A$5388:$E$5581,5,0)+VLOOKUP($A5,'Base de dados 2016'!$A$5388:$E$5581,4,0)+VLOOKUP($A5,'Base de dados 2016'!$A$5388:$E$5581,3,0))/1000000</f>
        <v>67200.812046679988</v>
      </c>
      <c r="F5" s="71">
        <f>(VLOOKUP($A5,'Base de dados 2017'!$A$5545:$E$5737,5,0)+VLOOKUP($A5,'Base de dados 2017'!$A$5545:$E$5737,4,0)+VLOOKUP($A5,'Base de dados 2017'!$A$5545:$E$5737,3,0))/1000000</f>
        <v>71393.791691350008</v>
      </c>
    </row>
    <row r="6" spans="1:6">
      <c r="A6" s="60" t="s">
        <v>3</v>
      </c>
      <c r="B6" s="71">
        <f>(VLOOKUP($A6,'Base de dados 2013'!$A$152:$F$181,6,0)/1000000)</f>
        <v>16147.959867610001</v>
      </c>
      <c r="C6" s="71">
        <f>(VLOOKUP($A6,'Base de dados 2014'!$A$4944:$E$5110,5,0)+VLOOKUP($A6,'Base de dados 2014'!$A$4944:$E$5110,4,0)+VLOOKUP($A6,'Base de dados 2014'!$A$4944:$E$5110,3,0))/1000000</f>
        <v>17882.702928729999</v>
      </c>
      <c r="D6" s="71">
        <f>(VLOOKUP($A6,'Base de dados 2015'!$A$4862:$E$5028,5,0)+VLOOKUP($A6,'Base de dados 2015'!$A$4862:$E$5028,4,0)+VLOOKUP($A6,'Base de dados 2015'!$A$4862:$E$5028,3,0))/1000000</f>
        <v>21856.181697399999</v>
      </c>
      <c r="E6" s="71">
        <f>(VLOOKUP($A6,'Base de dados 2016'!$A$5388:$E$5581,5,0)+VLOOKUP($A6,'Base de dados 2016'!$A$5388:$E$5581,4,0)+VLOOKUP($A6,'Base de dados 2016'!$A$5388:$E$5581,3,0))/1000000</f>
        <v>23735.055115900002</v>
      </c>
      <c r="F6" s="71">
        <f>(VLOOKUP($A6,'Base de dados 2017'!$A$5545:$E$5737,5,0)+VLOOKUP($A6,'Base de dados 2017'!$A$5545:$E$5737,4,0)+VLOOKUP($A6,'Base de dados 2017'!$A$5545:$E$5737,3,0))/1000000</f>
        <v>25167.199753860001</v>
      </c>
    </row>
    <row r="7" spans="1:6">
      <c r="A7" s="60" t="s">
        <v>4</v>
      </c>
      <c r="B7" s="71">
        <f>(VLOOKUP($A7,'Base de dados 2013'!$A$152:$F$181,6,0)/1000000)</f>
        <v>100229.80660290999</v>
      </c>
      <c r="C7" s="71">
        <f>(VLOOKUP($A7,'Base de dados 2014'!$A$4944:$E$5110,5,0)+VLOOKUP($A7,'Base de dados 2014'!$A$4944:$E$5110,4,0)+VLOOKUP($A7,'Base de dados 2014'!$A$4944:$E$5110,3,0))/1000000</f>
        <v>103109.11180854001</v>
      </c>
      <c r="D7" s="71">
        <f>(VLOOKUP($A7,'Base de dados 2015'!$A$4862:$E$5028,5,0)+VLOOKUP($A7,'Base de dados 2015'!$A$4862:$E$5028,4,0)+VLOOKUP($A7,'Base de dados 2015'!$A$4862:$E$5028,3,0))/1000000</f>
        <v>108079.29712346999</v>
      </c>
      <c r="E7" s="71">
        <f>(VLOOKUP($A7,'Base de dados 2016'!$A$5388:$E$5581,5,0)+VLOOKUP($A7,'Base de dados 2016'!$A$5388:$E$5581,4,0)+VLOOKUP($A7,'Base de dados 2016'!$A$5388:$E$5581,3,0))/1000000</f>
        <v>106205.37541217999</v>
      </c>
      <c r="F7" s="71">
        <f>(VLOOKUP($A7,'Base de dados 2017'!$A$5545:$E$5737,5,0)+VLOOKUP($A7,'Base de dados 2017'!$A$5545:$E$5737,4,0)+VLOOKUP($A7,'Base de dados 2017'!$A$5545:$E$5737,3,0))/1000000</f>
        <v>111497.80649181</v>
      </c>
    </row>
    <row r="8" spans="1:6">
      <c r="A8" s="60" t="s">
        <v>5</v>
      </c>
      <c r="B8" s="71">
        <f>(VLOOKUP($A8,'Base de dados 2013'!$A$152:$F$181,6,0)/1000000)</f>
        <v>37319.414205699999</v>
      </c>
      <c r="C8" s="71">
        <f>(VLOOKUP($A8,'Base de dados 2014'!$A$4944:$E$5110,5,0)+VLOOKUP($A8,'Base de dados 2014'!$A$4944:$E$5110,4,0)+VLOOKUP($A8,'Base de dados 2014'!$A$4944:$E$5110,3,0))/1000000</f>
        <v>39742.017520420006</v>
      </c>
      <c r="D8" s="71">
        <f>(VLOOKUP($A8,'Base de dados 2015'!$A$4862:$E$5028,5,0)+VLOOKUP($A8,'Base de dados 2015'!$A$4862:$E$5028,4,0)+VLOOKUP($A8,'Base de dados 2015'!$A$4862:$E$5028,3,0))/1000000</f>
        <v>40962.3987758</v>
      </c>
      <c r="E8" s="71">
        <f>(VLOOKUP($A8,'Base de dados 2016'!$A$5388:$E$5581,5,0)+VLOOKUP($A8,'Base de dados 2016'!$A$5388:$E$5581,4,0)+VLOOKUP($A8,'Base de dados 2016'!$A$5388:$E$5581,3,0))/1000000</f>
        <v>61613.276701169998</v>
      </c>
      <c r="F8" s="71">
        <f>(VLOOKUP($A8,'Base de dados 2017'!$A$5545:$E$5737,5,0)+VLOOKUP($A8,'Base de dados 2017'!$A$5545:$E$5737,4,0)+VLOOKUP($A8,'Base de dados 2017'!$A$5545:$E$5737,3,0))/1000000</f>
        <v>68172.124350850005</v>
      </c>
    </row>
    <row r="9" spans="1:6">
      <c r="A9" s="60" t="s">
        <v>6</v>
      </c>
      <c r="B9" s="71">
        <f>(VLOOKUP($A9,'Base de dados 2013'!$A$152:$F$181,6,0)/1000000)</f>
        <v>55187.785265620005</v>
      </c>
      <c r="C9" s="71">
        <f>(VLOOKUP($A9,'Base de dados 2014'!$A$4944:$E$5110,5,0)+VLOOKUP($A9,'Base de dados 2014'!$A$4944:$E$5110,4,0)+VLOOKUP($A9,'Base de dados 2014'!$A$4944:$E$5110,3,0))/1000000</f>
        <v>66303.876741900007</v>
      </c>
      <c r="D9" s="71">
        <f>(VLOOKUP($A9,'Base de dados 2015'!$A$4862:$E$5028,5,0)+VLOOKUP($A9,'Base de dados 2015'!$A$4862:$E$5028,4,0)+VLOOKUP($A9,'Base de dados 2015'!$A$4862:$E$5028,3,0))/1000000</f>
        <v>80374.642384180013</v>
      </c>
      <c r="E9" s="71">
        <f>(VLOOKUP($A9,'Base de dados 2016'!$A$5388:$E$5581,5,0)+VLOOKUP($A9,'Base de dados 2016'!$A$5388:$E$5581,4,0)+VLOOKUP($A9,'Base de dados 2016'!$A$5388:$E$5581,3,0))/1000000</f>
        <v>85420.705078059997</v>
      </c>
      <c r="F9" s="71">
        <f>(VLOOKUP($A9,'Base de dados 2017'!$A$5545:$E$5737,5,0)+VLOOKUP($A9,'Base de dados 2017'!$A$5545:$E$5737,4,0)+VLOOKUP($A9,'Base de dados 2017'!$A$5545:$E$5737,3,0))/1000000</f>
        <v>88385.092574440001</v>
      </c>
    </row>
    <row r="10" spans="1:6">
      <c r="A10" s="60" t="s">
        <v>7</v>
      </c>
      <c r="B10" s="71">
        <f>(VLOOKUP($A10,'Base de dados 2013'!$A$152:$F$181,6,0)/1000000)</f>
        <v>2144.1536619100002</v>
      </c>
      <c r="C10" s="71">
        <f>(VLOOKUP($A10,'Base de dados 2014'!$A$4944:$E$5110,5,0)+VLOOKUP($A10,'Base de dados 2014'!$A$4944:$E$5110,4,0)+VLOOKUP($A10,'Base de dados 2014'!$A$4944:$E$5110,3,0))/1000000</f>
        <v>2307.97219017</v>
      </c>
      <c r="D10" s="71">
        <f>(VLOOKUP($A10,'Base de dados 2015'!$A$4862:$E$5028,5,0)+VLOOKUP($A10,'Base de dados 2015'!$A$4862:$E$5028,4,0)+VLOOKUP($A10,'Base de dados 2015'!$A$4862:$E$5028,3,0))/1000000</f>
        <v>3021.3077343099999</v>
      </c>
      <c r="E10" s="71">
        <f>(VLOOKUP($A10,'Base de dados 2016'!$A$5388:$E$5581,5,0)+VLOOKUP($A10,'Base de dados 2016'!$A$5388:$E$5581,4,0)+VLOOKUP($A10,'Base de dados 2016'!$A$5388:$E$5581,3,0))/1000000</f>
        <v>2777.3578794800001</v>
      </c>
      <c r="F10" s="71">
        <f>(VLOOKUP($A10,'Base de dados 2017'!$A$5545:$E$5737,5,0)+VLOOKUP($A10,'Base de dados 2017'!$A$5545:$E$5737,4,0)+VLOOKUP($A10,'Base de dados 2017'!$A$5545:$E$5737,3,0))/1000000</f>
        <v>2855.5987668800003</v>
      </c>
    </row>
    <row r="11" spans="1:6">
      <c r="A11" s="60" t="s">
        <v>8</v>
      </c>
      <c r="B11" s="71">
        <f>(VLOOKUP($A11,'Base de dados 2013'!$A$152:$F$181,6,0)/1000000)</f>
        <v>82195.428403200014</v>
      </c>
      <c r="C11" s="71">
        <f>(VLOOKUP($A11,'Base de dados 2014'!$A$4944:$E$5110,5,0)+VLOOKUP($A11,'Base de dados 2014'!$A$4944:$E$5110,4,0)+VLOOKUP($A11,'Base de dados 2014'!$A$4944:$E$5110,3,0))/1000000</f>
        <v>87279.723738179993</v>
      </c>
      <c r="D11" s="71">
        <f>(VLOOKUP($A11,'Base de dados 2015'!$A$4862:$E$5028,5,0)+VLOOKUP($A11,'Base de dados 2015'!$A$4862:$E$5028,4,0)+VLOOKUP($A11,'Base de dados 2015'!$A$4862:$E$5028,3,0))/1000000</f>
        <v>93429.747534210008</v>
      </c>
      <c r="E11" s="71">
        <f>(VLOOKUP($A11,'Base de dados 2016'!$A$5388:$E$5581,5,0)+VLOOKUP($A11,'Base de dados 2016'!$A$5388:$E$5581,4,0)+VLOOKUP($A11,'Base de dados 2016'!$A$5388:$E$5581,3,0))/1000000</f>
        <v>98644.024445259987</v>
      </c>
      <c r="F11" s="71">
        <f>(VLOOKUP($A11,'Base de dados 2017'!$A$5545:$E$5737,5,0)+VLOOKUP($A11,'Base de dados 2017'!$A$5545:$E$5737,4,0)+VLOOKUP($A11,'Base de dados 2017'!$A$5545:$E$5737,3,0))/1000000</f>
        <v>105505.71139842</v>
      </c>
    </row>
    <row r="12" spans="1:6">
      <c r="A12" s="60" t="s">
        <v>9</v>
      </c>
      <c r="B12" s="71">
        <f>(VLOOKUP($A12,'Base de dados 2013'!$A$152:$F$181,6,0)/1000000)</f>
        <v>552921.2121090499</v>
      </c>
      <c r="C12" s="71">
        <f>(VLOOKUP($A12,'Base de dados 2014'!$A$4944:$E$5110,5,0)+VLOOKUP($A12,'Base de dados 2014'!$A$4944:$E$5110,4,0)+VLOOKUP($A12,'Base de dados 2014'!$A$4944:$E$5110,3,0))/1000000</f>
        <v>617409.0955634499</v>
      </c>
      <c r="D12" s="71">
        <f>(VLOOKUP($A12,'Base de dados 2015'!$A$4862:$E$5028,5,0)+VLOOKUP($A12,'Base de dados 2015'!$A$4862:$E$5028,4,0)+VLOOKUP($A12,'Base de dados 2015'!$A$4862:$E$5028,3,0))/1000000</f>
        <v>688811.21036747994</v>
      </c>
      <c r="E12" s="71">
        <f>(VLOOKUP($A12,'Base de dados 2016'!$A$5388:$E$5581,5,0)+VLOOKUP($A12,'Base de dados 2016'!$A$5388:$E$5581,4,0)+VLOOKUP($A12,'Base de dados 2016'!$A$5388:$E$5581,3,0))/1000000</f>
        <v>767917.81670453993</v>
      </c>
      <c r="F12" s="71">
        <f>(VLOOKUP($A12,'Base de dados 2017'!$A$5545:$E$5737,5,0)+VLOOKUP($A12,'Base de dados 2017'!$A$5545:$E$5737,4,0)+VLOOKUP($A12,'Base de dados 2017'!$A$5545:$E$5737,3,0))/1000000</f>
        <v>838339.54724614997</v>
      </c>
    </row>
    <row r="13" spans="1:6">
      <c r="A13" s="60" t="s">
        <v>10</v>
      </c>
      <c r="B13" s="71">
        <f>(VLOOKUP($A13,'Base de dados 2013'!$A$152:$F$181,6,0)/1000000)</f>
        <v>252744.75577952003</v>
      </c>
      <c r="C13" s="71">
        <f>(VLOOKUP($A13,'Base de dados 2014'!$A$4944:$E$5110,5,0)+VLOOKUP($A13,'Base de dados 2014'!$A$4944:$E$5110,4,0)+VLOOKUP($A13,'Base de dados 2014'!$A$4944:$E$5110,3,0))/1000000</f>
        <v>266233.65052698</v>
      </c>
      <c r="D13" s="71">
        <f>(VLOOKUP($A13,'Base de dados 2015'!$A$4862:$E$5028,5,0)+VLOOKUP($A13,'Base de dados 2015'!$A$4862:$E$5028,4,0)+VLOOKUP($A13,'Base de dados 2015'!$A$4862:$E$5028,3,0))/1000000</f>
        <v>308004.38683730998</v>
      </c>
      <c r="E13" s="71">
        <f>(VLOOKUP($A13,'Base de dados 2016'!$A$5388:$E$5581,5,0)+VLOOKUP($A13,'Base de dados 2016'!$A$5388:$E$5581,4,0)+VLOOKUP($A13,'Base de dados 2016'!$A$5388:$E$5581,3,0))/1000000</f>
        <v>314067.05296912999</v>
      </c>
      <c r="F13" s="71">
        <f>(VLOOKUP($A13,'Base de dados 2017'!$A$5545:$E$5737,5,0)+VLOOKUP($A13,'Base de dados 2017'!$A$5545:$E$5737,4,0)+VLOOKUP($A13,'Base de dados 2017'!$A$5545:$E$5737,3,0))/1000000</f>
        <v>340838.04135566001</v>
      </c>
    </row>
    <row r="14" spans="1:6">
      <c r="A14" s="60" t="s">
        <v>11</v>
      </c>
      <c r="B14" s="71">
        <f>(VLOOKUP($A14,'Base de dados 2013'!$A$152:$F$181,6,0)/1000000)</f>
        <v>68306.847287610013</v>
      </c>
      <c r="C14" s="71">
        <f>(VLOOKUP($A14,'Base de dados 2014'!$A$4944:$E$5110,5,0)+VLOOKUP($A14,'Base de dados 2014'!$A$4944:$E$5110,4,0)+VLOOKUP($A14,'Base de dados 2014'!$A$4944:$E$5110,3,0))/1000000</f>
        <v>73642.002795029985</v>
      </c>
      <c r="D14" s="71">
        <f>(VLOOKUP($A14,'Base de dados 2015'!$A$4862:$E$5028,5,0)+VLOOKUP($A14,'Base de dados 2015'!$A$4862:$E$5028,4,0)+VLOOKUP($A14,'Base de dados 2015'!$A$4862:$E$5028,3,0))/1000000</f>
        <v>69135.653727979996</v>
      </c>
      <c r="E14" s="71">
        <f>(VLOOKUP($A14,'Base de dados 2016'!$A$5388:$E$5581,5,0)+VLOOKUP($A14,'Base de dados 2016'!$A$5388:$E$5581,4,0)+VLOOKUP($A14,'Base de dados 2016'!$A$5388:$E$5581,3,0))/1000000</f>
        <v>74287.061056520004</v>
      </c>
      <c r="F14" s="71">
        <f>(VLOOKUP($A14,'Base de dados 2017'!$A$5545:$E$5737,5,0)+VLOOKUP($A14,'Base de dados 2017'!$A$5545:$E$5737,4,0)+VLOOKUP($A14,'Base de dados 2017'!$A$5545:$E$5737,3,0))/1000000</f>
        <v>73254.776194870006</v>
      </c>
    </row>
    <row r="15" spans="1:6">
      <c r="A15" s="60" t="s">
        <v>12</v>
      </c>
      <c r="B15" s="71">
        <f>(VLOOKUP($A15,'Base de dados 2013'!$A$152:$F$181,6,0)/1000000)</f>
        <v>272575.20413745998</v>
      </c>
      <c r="C15" s="71">
        <f>(VLOOKUP($A15,'Base de dados 2014'!$A$4944:$E$5110,5,0)+VLOOKUP($A15,'Base de dados 2014'!$A$4944:$E$5110,4,0)+VLOOKUP($A15,'Base de dados 2014'!$A$4944:$E$5110,3,0))/1000000</f>
        <v>282040.44503971998</v>
      </c>
      <c r="D15" s="71">
        <f>(VLOOKUP($A15,'Base de dados 2015'!$A$4862:$E$5028,5,0)+VLOOKUP($A15,'Base de dados 2015'!$A$4862:$E$5028,4,0)+VLOOKUP($A15,'Base de dados 2015'!$A$4862:$E$5028,3,0))/1000000</f>
        <v>326495.78914698999</v>
      </c>
      <c r="E15" s="71">
        <f>(VLOOKUP($A15,'Base de dados 2016'!$A$5388:$E$5581,5,0)+VLOOKUP($A15,'Base de dados 2016'!$A$5388:$E$5581,4,0)+VLOOKUP($A15,'Base de dados 2016'!$A$5388:$E$5581,3,0))/1000000</f>
        <v>325799.24351222999</v>
      </c>
      <c r="F15" s="71">
        <f>(VLOOKUP($A15,'Base de dados 2017'!$A$5545:$E$5737,5,0)+VLOOKUP($A15,'Base de dados 2017'!$A$5545:$E$5737,4,0)+VLOOKUP($A15,'Base de dados 2017'!$A$5545:$E$5737,3,0))/1000000</f>
        <v>350171.79064296995</v>
      </c>
    </row>
    <row r="16" spans="1:6">
      <c r="A16" s="60" t="s">
        <v>13</v>
      </c>
      <c r="B16" s="71">
        <f>(VLOOKUP($A16,'Base de dados 2013'!$A$152:$F$181,6,0)/1000000)</f>
        <v>8951.283909060001</v>
      </c>
      <c r="C16" s="71">
        <f>(VLOOKUP($A16,'Base de dados 2014'!$A$4944:$E$5110,5,0)+VLOOKUP($A16,'Base de dados 2014'!$A$4944:$E$5110,4,0)+VLOOKUP($A16,'Base de dados 2014'!$A$4944:$E$5110,3,0))/1000000</f>
        <v>8527.2748020899999</v>
      </c>
      <c r="D16" s="71">
        <f>(VLOOKUP($A16,'Base de dados 2015'!$A$4862:$E$5028,5,0)+VLOOKUP($A16,'Base de dados 2015'!$A$4862:$E$5028,4,0)+VLOOKUP($A16,'Base de dados 2015'!$A$4862:$E$5028,3,0))/1000000</f>
        <v>8582.72096246</v>
      </c>
      <c r="E16" s="71">
        <f>(VLOOKUP($A16,'Base de dados 2016'!$A$5388:$E$5581,5,0)+VLOOKUP($A16,'Base de dados 2016'!$A$5388:$E$5581,4,0)+VLOOKUP($A16,'Base de dados 2016'!$A$5388:$E$5581,3,0))/1000000</f>
        <v>8020.5902629500006</v>
      </c>
      <c r="F16" s="71">
        <f>(VLOOKUP($A16,'Base de dados 2017'!$A$5545:$E$5737,5,0)+VLOOKUP($A16,'Base de dados 2017'!$A$5545:$E$5737,4,0)+VLOOKUP($A16,'Base de dados 2017'!$A$5545:$E$5737,3,0))/1000000</f>
        <v>8405.7166818599999</v>
      </c>
    </row>
    <row r="17" spans="1:6">
      <c r="A17" s="60" t="s">
        <v>14</v>
      </c>
      <c r="B17" s="71">
        <f>(VLOOKUP($A17,'Base de dados 2013'!$A$152:$F$181,6,0)/1000000)</f>
        <v>11270.912509010002</v>
      </c>
      <c r="C17" s="71">
        <f>(VLOOKUP($A17,'Base de dados 2014'!$A$4944:$E$5110,5,0)+VLOOKUP($A17,'Base de dados 2014'!$A$4944:$E$5110,4,0)+VLOOKUP($A17,'Base de dados 2014'!$A$4944:$E$5110,3,0))/1000000</f>
        <v>12105.966274169999</v>
      </c>
      <c r="D17" s="71">
        <f>(VLOOKUP($A17,'Base de dados 2015'!$A$4862:$E$5028,5,0)+VLOOKUP($A17,'Base de dados 2015'!$A$4862:$E$5028,4,0)+VLOOKUP($A17,'Base de dados 2015'!$A$4862:$E$5028,3,0))/1000000</f>
        <v>12236.699457130002</v>
      </c>
      <c r="E17" s="71">
        <f>(VLOOKUP($A17,'Base de dados 2016'!$A$5388:$E$5581,5,0)+VLOOKUP($A17,'Base de dados 2016'!$A$5388:$E$5581,4,0)+VLOOKUP($A17,'Base de dados 2016'!$A$5388:$E$5581,3,0))/1000000</f>
        <v>14330.687056419998</v>
      </c>
      <c r="F17" s="71">
        <f>(VLOOKUP($A17,'Base de dados 2017'!$A$5545:$E$5737,5,0)+VLOOKUP($A17,'Base de dados 2017'!$A$5545:$E$5737,4,0)+VLOOKUP($A17,'Base de dados 2017'!$A$5545:$E$5737,3,0))/1000000</f>
        <v>13914.53450546</v>
      </c>
    </row>
    <row r="18" spans="1:6">
      <c r="A18" s="60" t="s">
        <v>15</v>
      </c>
      <c r="B18" s="71">
        <f>(VLOOKUP($A18,'Base de dados 2013'!$A$152:$F$181,6,0)/1000000)</f>
        <v>52720.44315942</v>
      </c>
      <c r="C18" s="71">
        <f>(VLOOKUP($A18,'Base de dados 2014'!$A$4944:$E$5110,5,0)+VLOOKUP($A18,'Base de dados 2014'!$A$4944:$E$5110,4,0)+VLOOKUP($A18,'Base de dados 2014'!$A$4944:$E$5110,3,0))/1000000</f>
        <v>57231.602613739997</v>
      </c>
      <c r="D18" s="71">
        <f>(VLOOKUP($A18,'Base de dados 2015'!$A$4862:$E$5028,5,0)+VLOOKUP($A18,'Base de dados 2015'!$A$4862:$E$5028,4,0)+VLOOKUP($A18,'Base de dados 2015'!$A$4862:$E$5028,3,0))/1000000</f>
        <v>59698.797679650001</v>
      </c>
      <c r="E18" s="71">
        <f>(VLOOKUP($A18,'Base de dados 2016'!$A$5388:$E$5581,5,0)+VLOOKUP($A18,'Base de dados 2016'!$A$5388:$E$5581,4,0)+VLOOKUP($A18,'Base de dados 2016'!$A$5388:$E$5581,3,0))/1000000</f>
        <v>57751.696826530002</v>
      </c>
      <c r="F18" s="71">
        <f>(VLOOKUP($A18,'Base de dados 2017'!$A$5545:$E$5737,5,0)+VLOOKUP($A18,'Base de dados 2017'!$A$5545:$E$5737,4,0)+VLOOKUP($A18,'Base de dados 2017'!$A$5545:$E$5737,3,0))/1000000</f>
        <v>56760.246278130006</v>
      </c>
    </row>
    <row r="19" spans="1:6">
      <c r="A19" s="60" t="s">
        <v>16</v>
      </c>
      <c r="B19" s="71">
        <f>(VLOOKUP($A19,'Base de dados 2013'!$A$152:$F$181,6,0)/1000000)</f>
        <v>6283.4534808799999</v>
      </c>
      <c r="C19" s="71">
        <f>(VLOOKUP($A19,'Base de dados 2014'!$A$4944:$E$5110,5,0)+VLOOKUP($A19,'Base de dados 2014'!$A$4944:$E$5110,4,0)+VLOOKUP($A19,'Base de dados 2014'!$A$4944:$E$5110,3,0))/1000000</f>
        <v>5273.3779794400007</v>
      </c>
      <c r="D19" s="71">
        <f>(VLOOKUP($A19,'Base de dados 2015'!$A$4862:$E$5028,5,0)+VLOOKUP($A19,'Base de dados 2015'!$A$4862:$E$5028,4,0)+VLOOKUP($A19,'Base de dados 2015'!$A$4862:$E$5028,3,0))/1000000</f>
        <v>5399.0805296899998</v>
      </c>
      <c r="E19" s="71">
        <f>(VLOOKUP($A19,'Base de dados 2016'!$A$5388:$E$5581,5,0)+VLOOKUP($A19,'Base de dados 2016'!$A$5388:$E$5581,4,0)+VLOOKUP($A19,'Base de dados 2016'!$A$5388:$E$5581,3,0))/1000000</f>
        <v>4782.0812874799994</v>
      </c>
      <c r="F19" s="71">
        <f>(VLOOKUP($A19,'Base de dados 2017'!$A$5545:$E$5737,5,0)+VLOOKUP($A19,'Base de dados 2017'!$A$5545:$E$5737,4,0)+VLOOKUP($A19,'Base de dados 2017'!$A$5545:$E$5737,3,0))/1000000</f>
        <v>4672.65790578</v>
      </c>
    </row>
    <row r="20" spans="1:6">
      <c r="A20" s="60" t="s">
        <v>17</v>
      </c>
      <c r="B20" s="71">
        <f>(VLOOKUP($A20,'Base de dados 2013'!$A$152:$F$181,6,0)/1000000)</f>
        <v>19289.775413789997</v>
      </c>
      <c r="C20" s="71">
        <f>(VLOOKUP($A20,'Base de dados 2014'!$A$4944:$E$5110,5,0)+VLOOKUP($A20,'Base de dados 2014'!$A$4944:$E$5110,4,0)+VLOOKUP($A20,'Base de dados 2014'!$A$4944:$E$5110,3,0))/1000000</f>
        <v>16293.923704629999</v>
      </c>
      <c r="D20" s="71">
        <f>(VLOOKUP($A20,'Base de dados 2015'!$A$4862:$E$5028,5,0)+VLOOKUP($A20,'Base de dados 2015'!$A$4862:$E$5028,4,0)+VLOOKUP($A20,'Base de dados 2015'!$A$4862:$E$5028,3,0))/1000000</f>
        <v>17574.194434479999</v>
      </c>
      <c r="E20" s="71">
        <f>(VLOOKUP($A20,'Base de dados 2016'!$A$5388:$E$5581,5,0)+VLOOKUP($A20,'Base de dados 2016'!$A$5388:$E$5581,4,0)+VLOOKUP($A20,'Base de dados 2016'!$A$5388:$E$5581,3,0))/1000000</f>
        <v>15921.829502590001</v>
      </c>
      <c r="F20" s="71">
        <f>(VLOOKUP($A20,'Base de dados 2017'!$A$5545:$E$5737,5,0)+VLOOKUP($A20,'Base de dados 2017'!$A$5545:$E$5737,4,0)+VLOOKUP($A20,'Base de dados 2017'!$A$5545:$E$5737,3,0))/1000000</f>
        <v>16460.119184650001</v>
      </c>
    </row>
    <row r="21" spans="1:6">
      <c r="A21" s="60" t="s">
        <v>18</v>
      </c>
      <c r="B21" s="71">
        <f>(VLOOKUP($A21,'Base de dados 2013'!$A$152:$F$181,6,0)/1000000)</f>
        <v>14287.22863207</v>
      </c>
      <c r="C21" s="71">
        <f>(VLOOKUP($A21,'Base de dados 2014'!$A$4944:$E$5110,5,0)+VLOOKUP($A21,'Base de dados 2014'!$A$4944:$E$5110,4,0)+VLOOKUP($A21,'Base de dados 2014'!$A$4944:$E$5110,3,0))/1000000</f>
        <v>14550.247918330002</v>
      </c>
      <c r="D21" s="71">
        <f>(VLOOKUP($A21,'Base de dados 2015'!$A$4862:$E$5028,5,0)+VLOOKUP($A21,'Base de dados 2015'!$A$4862:$E$5028,4,0)+VLOOKUP($A21,'Base de dados 2015'!$A$4862:$E$5028,3,0))/1000000</f>
        <v>13303.28682807</v>
      </c>
      <c r="E21" s="71">
        <f>(VLOOKUP($A21,'Base de dados 2016'!$A$5388:$E$5581,5,0)+VLOOKUP($A21,'Base de dados 2016'!$A$5388:$E$5581,4,0)+VLOOKUP($A21,'Base de dados 2016'!$A$5388:$E$5581,3,0))/1000000</f>
        <v>14112.099161980001</v>
      </c>
      <c r="F21" s="71">
        <f>(VLOOKUP($A21,'Base de dados 2017'!$A$5545:$E$5737,5,0)+VLOOKUP($A21,'Base de dados 2017'!$A$5545:$E$5737,4,0)+VLOOKUP($A21,'Base de dados 2017'!$A$5545:$E$5737,3,0))/1000000</f>
        <v>13105.99017827</v>
      </c>
    </row>
    <row r="22" spans="1:6">
      <c r="A22" s="60" t="s">
        <v>19</v>
      </c>
      <c r="B22" s="71">
        <f>(VLOOKUP($A22,'Base de dados 2013'!$A$152:$F$181,6,0)/1000000)</f>
        <v>14015.21103421</v>
      </c>
      <c r="C22" s="71">
        <f>(VLOOKUP($A22,'Base de dados 2014'!$A$4944:$E$5110,5,0)+VLOOKUP($A22,'Base de dados 2014'!$A$4944:$E$5110,4,0)+VLOOKUP($A22,'Base de dados 2014'!$A$4944:$E$5110,3,0))/1000000</f>
        <v>12879.390731670001</v>
      </c>
      <c r="D22" s="71">
        <f>(VLOOKUP($A22,'Base de dados 2015'!$A$4862:$E$5028,5,0)+VLOOKUP($A22,'Base de dados 2015'!$A$4862:$E$5028,4,0)+VLOOKUP($A22,'Base de dados 2015'!$A$4862:$E$5028,3,0))/1000000</f>
        <v>12348.839769530001</v>
      </c>
      <c r="E22" s="71">
        <f>(VLOOKUP($A22,'Base de dados 2016'!$A$5388:$E$5581,5,0)+VLOOKUP($A22,'Base de dados 2016'!$A$5388:$E$5581,4,0)+VLOOKUP($A22,'Base de dados 2016'!$A$5388:$E$5581,3,0))/1000000</f>
        <v>11092.352726719999</v>
      </c>
      <c r="F22" s="71">
        <f>(VLOOKUP($A22,'Base de dados 2017'!$A$5545:$E$5737,5,0)+VLOOKUP($A22,'Base de dados 2017'!$A$5545:$E$5737,4,0)+VLOOKUP($A22,'Base de dados 2017'!$A$5545:$E$5737,3,0))/1000000</f>
        <v>11240.228557039998</v>
      </c>
    </row>
    <row r="23" spans="1:6">
      <c r="A23" s="60" t="s">
        <v>20</v>
      </c>
      <c r="B23" s="71">
        <f>(VLOOKUP($A23,'Base de dados 2013'!$A$152:$F$181,6,0)/1000000)</f>
        <v>28826.336799260003</v>
      </c>
      <c r="C23" s="71">
        <f>(VLOOKUP($A23,'Base de dados 2014'!$A$4944:$E$5110,5,0)+VLOOKUP($A23,'Base de dados 2014'!$A$4944:$E$5110,4,0)+VLOOKUP($A23,'Base de dados 2014'!$A$4944:$E$5110,3,0))/1000000</f>
        <v>27404.523143880004</v>
      </c>
      <c r="D23" s="71">
        <f>(VLOOKUP($A23,'Base de dados 2015'!$A$4862:$E$5028,5,0)+VLOOKUP($A23,'Base de dados 2015'!$A$4862:$E$5028,4,0)+VLOOKUP($A23,'Base de dados 2015'!$A$4862:$E$5028,3,0))/1000000</f>
        <v>30402.917041650002</v>
      </c>
      <c r="E23" s="71">
        <f>(VLOOKUP($A23,'Base de dados 2016'!$A$5388:$E$5581,5,0)+VLOOKUP($A23,'Base de dados 2016'!$A$5388:$E$5581,4,0)+VLOOKUP($A23,'Base de dados 2016'!$A$5388:$E$5581,3,0))/1000000</f>
        <v>34522.680886970003</v>
      </c>
      <c r="F23" s="71">
        <f>(VLOOKUP($A23,'Base de dados 2017'!$A$5545:$E$5737,5,0)+VLOOKUP($A23,'Base de dados 2017'!$A$5545:$E$5737,4,0)+VLOOKUP($A23,'Base de dados 2017'!$A$5545:$E$5737,3,0))/1000000</f>
        <v>32272.61278847</v>
      </c>
    </row>
    <row r="24" spans="1:6">
      <c r="A24" s="60" t="s">
        <v>21</v>
      </c>
      <c r="B24" s="71">
        <f>(VLOOKUP($A24,'Base de dados 2013'!$A$152:$F$181,6,0)/1000000)</f>
        <v>7839.4923518299993</v>
      </c>
      <c r="C24" s="71">
        <f>(VLOOKUP($A24,'Base de dados 2014'!$A$4944:$E$5110,5,0)+VLOOKUP($A24,'Base de dados 2014'!$A$4944:$E$5110,4,0)+VLOOKUP($A24,'Base de dados 2014'!$A$4944:$E$5110,3,0))/1000000</f>
        <v>4605.377444839999</v>
      </c>
      <c r="D24" s="71">
        <f>(VLOOKUP($A24,'Base de dados 2015'!$A$4862:$E$5028,5,0)+VLOOKUP($A24,'Base de dados 2015'!$A$4862:$E$5028,4,0)+VLOOKUP($A24,'Base de dados 2015'!$A$4862:$E$5028,3,0))/1000000</f>
        <v>3206.9345469200002</v>
      </c>
      <c r="E24" s="71">
        <f>(VLOOKUP($A24,'Base de dados 2016'!$A$5388:$E$5581,5,0)+VLOOKUP($A24,'Base de dados 2016'!$A$5388:$E$5581,4,0)+VLOOKUP($A24,'Base de dados 2016'!$A$5388:$E$5581,3,0))/1000000</f>
        <v>3145.2001107700003</v>
      </c>
      <c r="F24" s="71">
        <f>(VLOOKUP($A24,'Base de dados 2017'!$A$5545:$E$5737,5,0)+VLOOKUP($A24,'Base de dados 2017'!$A$5545:$E$5737,4,0)+VLOOKUP($A24,'Base de dados 2017'!$A$5545:$E$5737,3,0))/1000000</f>
        <v>2967.90269188</v>
      </c>
    </row>
    <row r="25" spans="1:6">
      <c r="A25" s="60" t="s">
        <v>22</v>
      </c>
      <c r="B25" s="71">
        <f>(VLOOKUP($A25,'Base de dados 2013'!$A$152:$F$181,6,0)/1000000)</f>
        <v>3891.4607951800003</v>
      </c>
      <c r="C25" s="71">
        <f>(VLOOKUP($A25,'Base de dados 2014'!$A$4944:$E$5110,5,0)+VLOOKUP($A25,'Base de dados 2014'!$A$4944:$E$5110,4,0)+VLOOKUP($A25,'Base de dados 2014'!$A$4944:$E$5110,3,0))/1000000</f>
        <v>3860.0082899200002</v>
      </c>
      <c r="D25" s="71">
        <f>(VLOOKUP($A25,'Base de dados 2015'!$A$4862:$E$5028,5,0)+VLOOKUP($A25,'Base de dados 2015'!$A$4862:$E$5028,4,0)+VLOOKUP($A25,'Base de dados 2015'!$A$4862:$E$5028,3,0))/1000000</f>
        <v>3578.1577046900002</v>
      </c>
      <c r="E25" s="71">
        <f>(VLOOKUP($A25,'Base de dados 2016'!$A$5388:$E$5581,5,0)+VLOOKUP($A25,'Base de dados 2016'!$A$5388:$E$5581,4,0)+VLOOKUP($A25,'Base de dados 2016'!$A$5388:$E$5581,3,0))/1000000</f>
        <v>3337.4660942300002</v>
      </c>
      <c r="F25" s="71">
        <f>(VLOOKUP($A25,'Base de dados 2017'!$A$5545:$E$5737,5,0)+VLOOKUP($A25,'Base de dados 2017'!$A$5545:$E$5737,4,0)+VLOOKUP($A25,'Base de dados 2017'!$A$5545:$E$5737,3,0))/1000000</f>
        <v>3009.7561140399998</v>
      </c>
    </row>
    <row r="26" spans="1:6">
      <c r="A26" s="60" t="s">
        <v>23</v>
      </c>
      <c r="B26" s="71">
        <f>(VLOOKUP($A26,'Base de dados 2013'!$A$152:$F$181,6,0)/1000000)</f>
        <v>8935.4167144499988</v>
      </c>
      <c r="C26" s="71">
        <f>(VLOOKUP($A26,'Base de dados 2014'!$A$4944:$E$5110,5,0)+VLOOKUP($A26,'Base de dados 2014'!$A$4944:$E$5110,4,0)+VLOOKUP($A26,'Base de dados 2014'!$A$4944:$E$5110,3,0))/1000000</f>
        <v>8898.6241628500011</v>
      </c>
      <c r="D26" s="71">
        <f>(VLOOKUP($A26,'Base de dados 2015'!$A$4862:$E$5028,5,0)+VLOOKUP($A26,'Base de dados 2015'!$A$4862:$E$5028,4,0)+VLOOKUP($A26,'Base de dados 2015'!$A$4862:$E$5028,3,0))/1000000</f>
        <v>7523.4409397199997</v>
      </c>
      <c r="E26" s="71">
        <f>(VLOOKUP($A26,'Base de dados 2016'!$A$5388:$E$5581,5,0)+VLOOKUP($A26,'Base de dados 2016'!$A$5388:$E$5581,4,0)+VLOOKUP($A26,'Base de dados 2016'!$A$5388:$E$5581,3,0))/1000000</f>
        <v>6433.9030611400003</v>
      </c>
      <c r="F26" s="71">
        <f>(VLOOKUP($A26,'Base de dados 2017'!$A$5545:$E$5737,5,0)+VLOOKUP($A26,'Base de dados 2017'!$A$5545:$E$5737,4,0)+VLOOKUP($A26,'Base de dados 2017'!$A$5545:$E$5737,3,0))/1000000</f>
        <v>6329.8093285000004</v>
      </c>
    </row>
    <row r="27" spans="1:6">
      <c r="A27" s="60" t="s">
        <v>24</v>
      </c>
      <c r="B27" s="71">
        <f>(VLOOKUP($A27,'Base de dados 2013'!$A$152:$F$181,6,0)/1000000)</f>
        <v>3037.0480141800003</v>
      </c>
      <c r="C27" s="71">
        <f>(VLOOKUP($A27,'Base de dados 2014'!$A$4944:$E$5110,5,0)+VLOOKUP($A27,'Base de dados 2014'!$A$4944:$E$5110,4,0)+VLOOKUP($A27,'Base de dados 2014'!$A$4944:$E$5110,3,0))/1000000</f>
        <v>2523.7132059200003</v>
      </c>
      <c r="D27" s="71">
        <f>(VLOOKUP($A27,'Base de dados 2015'!$A$4862:$E$5028,5,0)+VLOOKUP($A27,'Base de dados 2015'!$A$4862:$E$5028,4,0)+VLOOKUP($A27,'Base de dados 2015'!$A$4862:$E$5028,3,0))/1000000</f>
        <v>2687.1079992399996</v>
      </c>
      <c r="E27" s="71">
        <f>(VLOOKUP($A27,'Base de dados 2016'!$A$5388:$E$5581,5,0)+VLOOKUP($A27,'Base de dados 2016'!$A$5388:$E$5581,4,0)+VLOOKUP($A27,'Base de dados 2016'!$A$5388:$E$5581,3,0))/1000000</f>
        <v>2435.4870129899996</v>
      </c>
      <c r="F27" s="71">
        <f>(VLOOKUP($A27,'Base de dados 2017'!$A$5545:$E$5737,5,0)+VLOOKUP($A27,'Base de dados 2017'!$A$5545:$E$5737,4,0)+VLOOKUP($A27,'Base de dados 2017'!$A$5545:$E$5737,3,0))/1000000</f>
        <v>2330.85708342</v>
      </c>
    </row>
    <row r="28" spans="1:6">
      <c r="A28" s="60" t="s">
        <v>25</v>
      </c>
      <c r="B28" s="71">
        <f>(VLOOKUP($A28,'Base de dados 2013'!$A$152:$F$181,6,0)/1000000)</f>
        <v>3056.6907566599998</v>
      </c>
      <c r="C28" s="71">
        <f>(VLOOKUP($A28,'Base de dados 2014'!$A$4944:$E$5110,5,0)+VLOOKUP($A28,'Base de dados 2014'!$A$4944:$E$5110,4,0)+VLOOKUP($A28,'Base de dados 2014'!$A$4944:$E$5110,3,0))/1000000</f>
        <v>2229.5172096599999</v>
      </c>
      <c r="D28" s="71">
        <f>(VLOOKUP($A28,'Base de dados 2015'!$A$4862:$E$5028,5,0)+VLOOKUP($A28,'Base de dados 2015'!$A$4862:$E$5028,4,0)+VLOOKUP($A28,'Base de dados 2015'!$A$4862:$E$5028,3,0))/1000000</f>
        <v>3257.0507118200003</v>
      </c>
      <c r="E28" s="71">
        <f>(VLOOKUP($A28,'Base de dados 2016'!$A$5388:$E$5581,5,0)+VLOOKUP($A28,'Base de dados 2016'!$A$5388:$E$5581,4,0)+VLOOKUP($A28,'Base de dados 2016'!$A$5388:$E$5581,3,0))/1000000</f>
        <v>2976.4347402299995</v>
      </c>
      <c r="F28" s="71">
        <f>(VLOOKUP($A28,'Base de dados 2017'!$A$5545:$E$5737,5,0)+VLOOKUP($A28,'Base de dados 2017'!$A$5545:$E$5737,4,0)+VLOOKUP($A28,'Base de dados 2017'!$A$5545:$E$5737,3,0))/1000000</f>
        <v>3378.5564790900003</v>
      </c>
    </row>
    <row r="29" spans="1:6">
      <c r="A29" s="60" t="s">
        <v>26</v>
      </c>
      <c r="B29" s="71">
        <f>(VLOOKUP($A29,'Base de dados 2013'!$A$152:$F$181,6,0)/1000000)</f>
        <v>62075.857373759995</v>
      </c>
      <c r="C29" s="71">
        <f>(VLOOKUP($A29,'Base de dados 2014'!$A$4944:$E$5110,5,0)+VLOOKUP($A29,'Base de dados 2014'!$A$4944:$E$5110,4,0)+VLOOKUP($A29,'Base de dados 2014'!$A$4944:$E$5110,3,0))/1000000</f>
        <v>61940.02249439001</v>
      </c>
      <c r="D29" s="71">
        <f>(VLOOKUP($A29,'Base de dados 2015'!$A$4862:$E$5028,5,0)+VLOOKUP($A29,'Base de dados 2015'!$A$4862:$E$5028,4,0)+VLOOKUP($A29,'Base de dados 2015'!$A$4862:$E$5028,3,0))/1000000</f>
        <v>57067.274354619993</v>
      </c>
      <c r="E29" s="71">
        <f>(VLOOKUP($A29,'Base de dados 2016'!$A$5388:$E$5581,5,0)+VLOOKUP($A29,'Base de dados 2016'!$A$5388:$E$5581,4,0)+VLOOKUP($A29,'Base de dados 2016'!$A$5388:$E$5581,3,0))/1000000</f>
        <v>53677.56907351</v>
      </c>
      <c r="F29" s="71">
        <f>(VLOOKUP($A29,'Base de dados 2017'!$A$5545:$E$5737,5,0)+VLOOKUP($A29,'Base de dados 2017'!$A$5545:$E$5737,4,0)+VLOOKUP($A29,'Base de dados 2017'!$A$5545:$E$5737,3,0))/1000000</f>
        <v>55845.530017160003</v>
      </c>
    </row>
    <row r="30" spans="1:6">
      <c r="A30" s="60" t="s">
        <v>27</v>
      </c>
      <c r="B30" s="71">
        <f>(VLOOKUP($A30,'Base de dados 2013'!$A$152:$F$181,6,0)/1000000)</f>
        <v>9979.0532204599986</v>
      </c>
      <c r="C30" s="71">
        <f>(VLOOKUP($A30,'Base de dados 2014'!$A$4944:$E$5110,5,0)+VLOOKUP($A30,'Base de dados 2014'!$A$4944:$E$5110,4,0)+VLOOKUP($A30,'Base de dados 2014'!$A$4944:$E$5110,3,0))/1000000</f>
        <v>8326.9812893300004</v>
      </c>
      <c r="D30" s="71">
        <f>(VLOOKUP($A30,'Base de dados 2015'!$A$4862:$E$5028,5,0)+VLOOKUP($A30,'Base de dados 2015'!$A$4862:$E$5028,4,0)+VLOOKUP($A30,'Base de dados 2015'!$A$4862:$E$5028,3,0))/1000000</f>
        <v>7485.6709732000008</v>
      </c>
      <c r="E30" s="71">
        <f>(VLOOKUP($A30,'Base de dados 2016'!$A$5388:$E$5581,5,0)+VLOOKUP($A30,'Base de dados 2016'!$A$5388:$E$5581,4,0)+VLOOKUP($A30,'Base de dados 2016'!$A$5388:$E$5581,3,0))/1000000</f>
        <v>5983.3469293899998</v>
      </c>
      <c r="F30" s="71">
        <f>(VLOOKUP($A30,'Base de dados 2017'!$A$5545:$E$5737,5,0)+VLOOKUP($A30,'Base de dados 2017'!$A$5545:$E$5737,4,0)+VLOOKUP($A30,'Base de dados 2017'!$A$5545:$E$5737,3,0))/1000000</f>
        <v>5377.5192593600004</v>
      </c>
    </row>
    <row r="31" spans="1:6">
      <c r="A31" s="60" t="s">
        <v>28</v>
      </c>
      <c r="B31" s="71">
        <f>(VLOOKUP($A31,'Base de dados 2013'!$A$152:$F$181,6,0)/1000000)</f>
        <v>1125158.4980649699</v>
      </c>
      <c r="C31" s="71">
        <f>(VLOOKUP($A31,'Base de dados 2014'!$A$4944:$E$5110,5,0)+VLOOKUP($A31,'Base de dados 2014'!$A$4944:$E$5110,4,0)+VLOOKUP($A31,'Base de dados 2014'!$A$4944:$E$5110,3,0))/1000000</f>
        <v>1436040.1742537799</v>
      </c>
      <c r="D31" s="71">
        <f>(VLOOKUP($A31,'Base de dados 2015'!$A$4862:$E$5028,5,0)+VLOOKUP($A31,'Base de dados 2015'!$A$4862:$E$5028,4,0)+VLOOKUP($A31,'Base de dados 2015'!$A$4862:$E$5028,3,0))/1000000</f>
        <v>1447988.63149729</v>
      </c>
      <c r="E31" s="71">
        <f>(VLOOKUP($A31,'Base de dados 2016'!$A$5388:$E$5581,5,0)+VLOOKUP($A31,'Base de dados 2016'!$A$5388:$E$5581,4,0)+VLOOKUP($A31,'Base de dados 2016'!$A$5388:$E$5581,3,0))/1000000</f>
        <v>1619676.5604920201</v>
      </c>
      <c r="F31" s="71">
        <f>(VLOOKUP($A31,'Base de dados 2017'!$A$5545:$E$5737,5,0)+VLOOKUP($A31,'Base de dados 2017'!$A$5545:$E$5737,4,0)+VLOOKUP($A31,'Base de dados 2017'!$A$5545:$E$5737,3,0))/1000000</f>
        <v>1465309.51105091</v>
      </c>
    </row>
    <row r="32" spans="1:6">
      <c r="A32" s="60" t="s">
        <v>29</v>
      </c>
      <c r="B32" s="71">
        <f>(VLOOKUP($A32,'Base de dados 2013'!$A$152:$F$181,6,0)/1000000)</f>
        <v>88563.724443349987</v>
      </c>
      <c r="C32" s="71">
        <f>(VLOOKUP($A32,'Base de dados 2014'!$A$4944:$E$5110,5,0)+VLOOKUP($A32,'Base de dados 2014'!$A$4944:$E$5110,4,0)+VLOOKUP($A32,'Base de dados 2014'!$A$4944:$E$5110,3,0))/1000000</f>
        <v>112562.27656111</v>
      </c>
      <c r="D32" s="71">
        <f>(VLOOKUP($A32,'Base de dados 2015'!$A$4862:$E$5028,5,0)+VLOOKUP($A32,'Base de dados 2015'!$A$4862:$E$5028,4,0)+VLOOKUP($A32,'Base de dados 2015'!$A$4862:$E$5028,3,0))/1000000</f>
        <v>138478.68060172</v>
      </c>
      <c r="E32" s="71">
        <f>(VLOOKUP($A32,'Base de dados 2016'!$A$5388:$E$5581,5,0)+VLOOKUP($A32,'Base de dados 2016'!$A$5388:$E$5581,4,0)+VLOOKUP($A32,'Base de dados 2016'!$A$5388:$E$5581,3,0))/1000000</f>
        <v>144281.87889052002</v>
      </c>
      <c r="F32" s="71">
        <f>(VLOOKUP($A32,'Base de dados 2017'!$A$5545:$E$5737,5,0)+VLOOKUP($A32,'Base de dados 2017'!$A$5545:$E$5737,4,0)+VLOOKUP($A32,'Base de dados 2017'!$A$5545:$E$5737,3,0))/1000000</f>
        <v>154915.67594265999</v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F32"/>
  <sheetViews>
    <sheetView workbookViewId="0">
      <selection activeCell="I27" sqref="I27"/>
    </sheetView>
  </sheetViews>
  <sheetFormatPr defaultRowHeight="15"/>
  <cols>
    <col min="1" max="1" width="33.42578125" style="60" bestFit="1" customWidth="1"/>
    <col min="2" max="6" width="11.710937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0</v>
      </c>
      <c r="B3" s="71">
        <f>(VLOOKUP($A3,'Base de dados 2013'!$A$152:$F$181,3,0)/1000000)</f>
        <v>1899429.7755201098</v>
      </c>
      <c r="C3" s="71">
        <f>(VLOOKUP($A3,'Base de dados 2014'!$A$4944:$E$5110,5,0))/1000000</f>
        <v>2268768.42703124</v>
      </c>
      <c r="D3" s="71">
        <f>(VLOOKUP($A3,'Base de dados 2015'!$A$4862:$E$5028,5,0))/1000000</f>
        <v>2329457.7012532898</v>
      </c>
      <c r="E3" s="71">
        <f>(VLOOKUP($A3,'Base de dados 2016'!$A$5388:$E$5581,5,0))/1000000</f>
        <v>2615416.5007075099</v>
      </c>
      <c r="F3" s="71">
        <f>(VLOOKUP($A3,'Base de dados 2017'!$A$5545:$E$5737,5,0))/1000000</f>
        <v>2539547.09769024</v>
      </c>
    </row>
    <row r="4" spans="1:6">
      <c r="A4" s="60" t="s">
        <v>1</v>
      </c>
      <c r="B4" s="71">
        <f>(VLOOKUP($A4,'Base de dados 2013'!$A$152:$F$181,3,0)/1000000)</f>
        <v>5811.8520098499994</v>
      </c>
      <c r="C4" s="71">
        <f>(VLOOKUP($A4,'Base de dados 2014'!$A$4944:$E$5110,5,0))/1000000</f>
        <v>5881.2624331200004</v>
      </c>
      <c r="D4" s="71">
        <f>(VLOOKUP($A4,'Base de dados 2015'!$A$4862:$E$5028,5,0))/1000000</f>
        <v>6258.4373656000007</v>
      </c>
      <c r="E4" s="71">
        <f>(VLOOKUP($A4,'Base de dados 2016'!$A$5388:$E$5581,5,0))/1000000</f>
        <v>6311.8912633100008</v>
      </c>
      <c r="F4" s="71">
        <f>(VLOOKUP($A4,'Base de dados 2017'!$A$5545:$E$5737,5,0))/1000000</f>
        <v>6367.6634810300002</v>
      </c>
    </row>
    <row r="5" spans="1:6">
      <c r="A5" s="60" t="s">
        <v>2</v>
      </c>
      <c r="B5" s="71">
        <f>(VLOOKUP($A5,'Base de dados 2013'!$A$152:$F$181,3,0)/1000000)</f>
        <v>22712.332719800004</v>
      </c>
      <c r="C5" s="71">
        <f>(VLOOKUP($A5,'Base de dados 2014'!$A$4944:$E$5110,5,0))/1000000</f>
        <v>25261.241134749998</v>
      </c>
      <c r="D5" s="71">
        <f>(VLOOKUP($A5,'Base de dados 2015'!$A$4862:$E$5028,5,0))/1000000</f>
        <v>27396.723954049998</v>
      </c>
      <c r="E5" s="71">
        <f>(VLOOKUP($A5,'Base de dados 2016'!$A$5388:$E$5581,5,0))/1000000</f>
        <v>28315.755274419997</v>
      </c>
      <c r="F5" s="71">
        <f>(VLOOKUP($A5,'Base de dados 2017'!$A$5545:$E$5737,5,0))/1000000</f>
        <v>30548.67041422</v>
      </c>
    </row>
    <row r="6" spans="1:6">
      <c r="A6" s="60" t="s">
        <v>3</v>
      </c>
      <c r="B6" s="71">
        <f>(VLOOKUP($A6,'Base de dados 2013'!$A$152:$F$181,3,0)/1000000)</f>
        <v>4157.8852492599999</v>
      </c>
      <c r="C6" s="71">
        <f>(VLOOKUP($A6,'Base de dados 2014'!$A$4944:$E$5110,5,0))/1000000</f>
        <v>4678.3861283499991</v>
      </c>
      <c r="D6" s="71">
        <f>(VLOOKUP($A6,'Base de dados 2015'!$A$4862:$E$5028,5,0))/1000000</f>
        <v>5474.7049623699995</v>
      </c>
      <c r="E6" s="71">
        <f>(VLOOKUP($A6,'Base de dados 2016'!$A$5388:$E$5581,5,0))/1000000</f>
        <v>5621.5163920699997</v>
      </c>
      <c r="F6" s="71">
        <f>(VLOOKUP($A6,'Base de dados 2017'!$A$5545:$E$5737,5,0))/1000000</f>
        <v>6205.9091867200004</v>
      </c>
    </row>
    <row r="7" spans="1:6">
      <c r="A7" s="60" t="s">
        <v>4</v>
      </c>
      <c r="B7" s="71">
        <f>(VLOOKUP($A7,'Base de dados 2013'!$A$152:$F$181,3,0)/1000000)</f>
        <v>19436.79722887</v>
      </c>
      <c r="C7" s="71">
        <f>(VLOOKUP($A7,'Base de dados 2014'!$A$4944:$E$5110,5,0))/1000000</f>
        <v>18952.29875373</v>
      </c>
      <c r="D7" s="71">
        <f>(VLOOKUP($A7,'Base de dados 2015'!$A$4862:$E$5028,5,0))/1000000</f>
        <v>19441.84106594</v>
      </c>
      <c r="E7" s="71">
        <f>(VLOOKUP($A7,'Base de dados 2016'!$A$5388:$E$5581,5,0))/1000000</f>
        <v>21801.008784009999</v>
      </c>
      <c r="F7" s="71">
        <f>(VLOOKUP($A7,'Base de dados 2017'!$A$5545:$E$5737,5,0))/1000000</f>
        <v>24617.55325709</v>
      </c>
    </row>
    <row r="8" spans="1:6">
      <c r="A8" s="60" t="s">
        <v>5</v>
      </c>
      <c r="B8" s="71">
        <f>(VLOOKUP($A8,'Base de dados 2013'!$A$152:$F$181,3,0)/1000000)</f>
        <v>37304.084386670002</v>
      </c>
      <c r="C8" s="71">
        <f>(VLOOKUP($A8,'Base de dados 2014'!$A$4944:$E$5110,5,0))/1000000</f>
        <v>39726.684222770004</v>
      </c>
      <c r="D8" s="71">
        <f>(VLOOKUP($A8,'Base de dados 2015'!$A$4862:$E$5028,5,0))/1000000</f>
        <v>40936.712695800001</v>
      </c>
      <c r="E8" s="71">
        <f>(VLOOKUP($A8,'Base de dados 2016'!$A$5388:$E$5581,5,0))/1000000</f>
        <v>61596.446693900005</v>
      </c>
      <c r="F8" s="71">
        <f>(VLOOKUP($A8,'Base de dados 2017'!$A$5545:$E$5737,5,0))/1000000</f>
        <v>68151.145514980002</v>
      </c>
    </row>
    <row r="9" spans="1:6">
      <c r="A9" s="60" t="s">
        <v>6</v>
      </c>
      <c r="B9" s="71">
        <f>(VLOOKUP($A9,'Base de dados 2013'!$A$152:$F$181,3,0)/1000000)</f>
        <v>8270.9032099199994</v>
      </c>
      <c r="C9" s="71">
        <f>(VLOOKUP($A9,'Base de dados 2014'!$A$4944:$E$5110,5,0))/1000000</f>
        <v>8057.4044528900013</v>
      </c>
      <c r="D9" s="71">
        <f>(VLOOKUP($A9,'Base de dados 2015'!$A$4862:$E$5028,5,0))/1000000</f>
        <v>8116.4414855499999</v>
      </c>
      <c r="E9" s="71">
        <f>(VLOOKUP($A9,'Base de dados 2016'!$A$5388:$E$5581,5,0))/1000000</f>
        <v>8816.085565020001</v>
      </c>
      <c r="F9" s="71">
        <f>(VLOOKUP($A9,'Base de dados 2017'!$A$5545:$E$5737,5,0))/1000000</f>
        <v>9751.6476026500004</v>
      </c>
    </row>
    <row r="10" spans="1:6">
      <c r="A10" s="60" t="s">
        <v>7</v>
      </c>
      <c r="B10" s="71">
        <f>(VLOOKUP($A10,'Base de dados 2013'!$A$152:$F$181,3,0)/1000000)</f>
        <v>2134.2159638400003</v>
      </c>
      <c r="C10" s="71">
        <f>(VLOOKUP($A10,'Base de dados 2014'!$A$4944:$E$5110,5,0))/1000000</f>
        <v>2304.00002554</v>
      </c>
      <c r="D10" s="71">
        <f>(VLOOKUP($A10,'Base de dados 2015'!$A$4862:$E$5028,5,0))/1000000</f>
        <v>3016.3063155500004</v>
      </c>
      <c r="E10" s="71">
        <f>(VLOOKUP($A10,'Base de dados 2016'!$A$5388:$E$5581,5,0))/1000000</f>
        <v>2769.1308419400002</v>
      </c>
      <c r="F10" s="71">
        <f>(VLOOKUP($A10,'Base de dados 2017'!$A$5545:$E$5737,5,0))/1000000</f>
        <v>2847.8736978699999</v>
      </c>
    </row>
    <row r="11" spans="1:6">
      <c r="A11" s="60" t="s">
        <v>8</v>
      </c>
      <c r="B11" s="71">
        <f>(VLOOKUP($A11,'Base de dados 2013'!$A$152:$F$181,3,0)/1000000)</f>
        <v>64629.1000604</v>
      </c>
      <c r="C11" s="71">
        <f>(VLOOKUP($A11,'Base de dados 2014'!$A$4944:$E$5110,5,0))/1000000</f>
        <v>70412.487966369998</v>
      </c>
      <c r="D11" s="71">
        <f>(VLOOKUP($A11,'Base de dados 2015'!$A$4862:$E$5028,5,0))/1000000</f>
        <v>73214.73404996001</v>
      </c>
      <c r="E11" s="71">
        <f>(VLOOKUP($A11,'Base de dados 2016'!$A$5388:$E$5581,5,0))/1000000</f>
        <v>79742.744575869991</v>
      </c>
      <c r="F11" s="71">
        <f>(VLOOKUP($A11,'Base de dados 2017'!$A$5545:$E$5737,5,0))/1000000</f>
        <v>84700.457239149997</v>
      </c>
    </row>
    <row r="12" spans="1:6">
      <c r="A12" s="60" t="s">
        <v>9</v>
      </c>
      <c r="B12" s="71">
        <f>(VLOOKUP($A12,'Base de dados 2013'!$A$152:$F$181,3,0)/1000000)</f>
        <v>445279.22068706993</v>
      </c>
      <c r="C12" s="71">
        <f>(VLOOKUP($A12,'Base de dados 2014'!$A$4944:$E$5110,5,0))/1000000</f>
        <v>494408.29361219995</v>
      </c>
      <c r="D12" s="71">
        <f>(VLOOKUP($A12,'Base de dados 2015'!$A$4862:$E$5028,5,0))/1000000</f>
        <v>540303.76213319995</v>
      </c>
      <c r="E12" s="71">
        <f>(VLOOKUP($A12,'Base de dados 2016'!$A$5388:$E$5581,5,0))/1000000</f>
        <v>594562.63089535001</v>
      </c>
      <c r="F12" s="71">
        <f>(VLOOKUP($A12,'Base de dados 2017'!$A$5545:$E$5737,5,0))/1000000</f>
        <v>654798.65977999999</v>
      </c>
    </row>
    <row r="13" spans="1:6">
      <c r="A13" s="60" t="s">
        <v>10</v>
      </c>
      <c r="B13" s="71">
        <f>(VLOOKUP($A13,'Base de dados 2013'!$A$152:$F$181,3,0)/1000000)</f>
        <v>83810.796899290013</v>
      </c>
      <c r="C13" s="71">
        <f>(VLOOKUP($A13,'Base de dados 2014'!$A$4944:$E$5110,5,0))/1000000</f>
        <v>92515.938123190004</v>
      </c>
      <c r="D13" s="71">
        <f>(VLOOKUP($A13,'Base de dados 2015'!$A$4862:$E$5028,5,0))/1000000</f>
        <v>100361.8499251</v>
      </c>
      <c r="E13" s="71">
        <f>(VLOOKUP($A13,'Base de dados 2016'!$A$5388:$E$5581,5,0))/1000000</f>
        <v>106486.64773912</v>
      </c>
      <c r="F13" s="71">
        <f>(VLOOKUP($A13,'Base de dados 2017'!$A$5545:$E$5737,5,0))/1000000</f>
        <v>115758.08849146</v>
      </c>
    </row>
    <row r="14" spans="1:6">
      <c r="A14" s="60" t="s">
        <v>11</v>
      </c>
      <c r="B14" s="71">
        <f>(VLOOKUP($A14,'Base de dados 2013'!$A$152:$F$181,3,0)/1000000)</f>
        <v>65924.502879940017</v>
      </c>
      <c r="C14" s="71">
        <f>(VLOOKUP($A14,'Base de dados 2014'!$A$4944:$E$5110,5,0))/1000000</f>
        <v>71407.339181359988</v>
      </c>
      <c r="D14" s="71">
        <f>(VLOOKUP($A14,'Base de dados 2015'!$A$4862:$E$5028,5,0))/1000000</f>
        <v>67095.403134570006</v>
      </c>
      <c r="E14" s="71">
        <f>(VLOOKUP($A14,'Base de dados 2016'!$A$5388:$E$5581,5,0))/1000000</f>
        <v>72398.819438029997</v>
      </c>
      <c r="F14" s="71">
        <f>(VLOOKUP($A14,'Base de dados 2017'!$A$5545:$E$5737,5,0))/1000000</f>
        <v>71481.11236092</v>
      </c>
    </row>
    <row r="15" spans="1:6">
      <c r="A15" s="60" t="s">
        <v>12</v>
      </c>
      <c r="B15" s="71">
        <f>(VLOOKUP($A15,'Base de dados 2013'!$A$152:$F$181,3,0)/1000000)</f>
        <v>75629.400137929988</v>
      </c>
      <c r="C15" s="71">
        <f>(VLOOKUP($A15,'Base de dados 2014'!$A$4944:$E$5110,5,0))/1000000</f>
        <v>85425.311402749998</v>
      </c>
      <c r="D15" s="71">
        <f>(VLOOKUP($A15,'Base de dados 2015'!$A$4862:$E$5028,5,0))/1000000</f>
        <v>90768.73857139</v>
      </c>
      <c r="E15" s="71">
        <f>(VLOOKUP($A15,'Base de dados 2016'!$A$5388:$E$5581,5,0))/1000000</f>
        <v>94545.790452469999</v>
      </c>
      <c r="F15" s="71">
        <f>(VLOOKUP($A15,'Base de dados 2017'!$A$5545:$E$5737,5,0))/1000000</f>
        <v>97763.017230609999</v>
      </c>
    </row>
    <row r="16" spans="1:6">
      <c r="A16" s="60" t="s">
        <v>13</v>
      </c>
      <c r="B16" s="71">
        <f>(VLOOKUP($A16,'Base de dados 2013'!$A$152:$F$181,3,0)/1000000)</f>
        <v>2349.2040771100001</v>
      </c>
      <c r="C16" s="71">
        <f>(VLOOKUP($A16,'Base de dados 2014'!$A$4944:$E$5110,5,0))/1000000</f>
        <v>1760.7425879499999</v>
      </c>
      <c r="D16" s="71">
        <f>(VLOOKUP($A16,'Base de dados 2015'!$A$4862:$E$5028,5,0))/1000000</f>
        <v>1789.9284958000001</v>
      </c>
      <c r="E16" s="71">
        <f>(VLOOKUP($A16,'Base de dados 2016'!$A$5388:$E$5581,5,0))/1000000</f>
        <v>1863.8054273499999</v>
      </c>
      <c r="F16" s="71">
        <f>(VLOOKUP($A16,'Base de dados 2017'!$A$5545:$E$5737,5,0))/1000000</f>
        <v>1828.64232027</v>
      </c>
    </row>
    <row r="17" spans="1:6">
      <c r="A17" s="60" t="s">
        <v>14</v>
      </c>
      <c r="B17" s="71">
        <f>(VLOOKUP($A17,'Base de dados 2013'!$A$152:$F$181,3,0)/1000000)</f>
        <v>1450.69884237</v>
      </c>
      <c r="C17" s="71">
        <f>(VLOOKUP($A17,'Base de dados 2014'!$A$4944:$E$5110,5,0))/1000000</f>
        <v>1402.3198803299999</v>
      </c>
      <c r="D17" s="71">
        <f>(VLOOKUP($A17,'Base de dados 2015'!$A$4862:$E$5028,5,0))/1000000</f>
        <v>1228.3450400300001</v>
      </c>
      <c r="E17" s="71">
        <f>(VLOOKUP($A17,'Base de dados 2016'!$A$5388:$E$5581,5,0))/1000000</f>
        <v>2323.7975646499999</v>
      </c>
      <c r="F17" s="71">
        <f>(VLOOKUP($A17,'Base de dados 2017'!$A$5545:$E$5737,5,0))/1000000</f>
        <v>1685.44006328</v>
      </c>
    </row>
    <row r="18" spans="1:6">
      <c r="A18" s="60" t="s">
        <v>15</v>
      </c>
      <c r="B18" s="71">
        <f>(VLOOKUP($A18,'Base de dados 2013'!$A$152:$F$181,3,0)/1000000)</f>
        <v>4732.1599597299992</v>
      </c>
      <c r="C18" s="71">
        <f>(VLOOKUP($A18,'Base de dados 2014'!$A$4944:$E$5110,5,0))/1000000</f>
        <v>4098.5548720099996</v>
      </c>
      <c r="D18" s="71">
        <f>(VLOOKUP($A18,'Base de dados 2015'!$A$4862:$E$5028,5,0))/1000000</f>
        <v>4320.6982807799995</v>
      </c>
      <c r="E18" s="71">
        <f>(VLOOKUP($A18,'Base de dados 2016'!$A$5388:$E$5581,5,0))/1000000</f>
        <v>3776.0954100200001</v>
      </c>
      <c r="F18" s="71">
        <f>(VLOOKUP($A18,'Base de dados 2017'!$A$5545:$E$5737,5,0))/1000000</f>
        <v>6301.9245219300001</v>
      </c>
    </row>
    <row r="19" spans="1:6">
      <c r="A19" s="60" t="s">
        <v>16</v>
      </c>
      <c r="B19" s="71">
        <f>(VLOOKUP($A19,'Base de dados 2013'!$A$152:$F$181,3,0)/1000000)</f>
        <v>206.71836619999999</v>
      </c>
      <c r="C19" s="71">
        <f>(VLOOKUP($A19,'Base de dados 2014'!$A$4944:$E$5110,5,0))/1000000</f>
        <v>47.587018329999999</v>
      </c>
      <c r="D19" s="71">
        <f>(VLOOKUP($A19,'Base de dados 2015'!$A$4862:$E$5028,5,0))/1000000</f>
        <v>68.608429489999992</v>
      </c>
      <c r="E19" s="71">
        <f>(VLOOKUP($A19,'Base de dados 2016'!$A$5388:$E$5581,5,0))/1000000</f>
        <v>38.162826939999995</v>
      </c>
      <c r="F19" s="71">
        <f>(VLOOKUP($A19,'Base de dados 2017'!$A$5545:$E$5737,5,0))/1000000</f>
        <v>51.351554200000002</v>
      </c>
    </row>
    <row r="20" spans="1:6">
      <c r="A20" s="60" t="s">
        <v>17</v>
      </c>
      <c r="B20" s="71">
        <f>(VLOOKUP($A20,'Base de dados 2013'!$A$152:$F$181,3,0)/1000000)</f>
        <v>2952.9445310999999</v>
      </c>
      <c r="C20" s="71">
        <f>(VLOOKUP($A20,'Base de dados 2014'!$A$4944:$E$5110,5,0))/1000000</f>
        <v>1691.3194228599998</v>
      </c>
      <c r="D20" s="71">
        <f>(VLOOKUP($A20,'Base de dados 2015'!$A$4862:$E$5028,5,0))/1000000</f>
        <v>1093.55133656</v>
      </c>
      <c r="E20" s="71">
        <f>(VLOOKUP($A20,'Base de dados 2016'!$A$5388:$E$5581,5,0))/1000000</f>
        <v>563.56155421000005</v>
      </c>
      <c r="F20" s="71">
        <f>(VLOOKUP($A20,'Base de dados 2017'!$A$5545:$E$5737,5,0))/1000000</f>
        <v>858.70055078999997</v>
      </c>
    </row>
    <row r="21" spans="1:6">
      <c r="A21" s="60" t="s">
        <v>18</v>
      </c>
      <c r="B21" s="71">
        <f>(VLOOKUP($A21,'Base de dados 2013'!$A$152:$F$181,3,0)/1000000)</f>
        <v>6411.6608583500001</v>
      </c>
      <c r="C21" s="71">
        <f>(VLOOKUP($A21,'Base de dados 2014'!$A$4944:$E$5110,5,0))/1000000</f>
        <v>6596.9435298199996</v>
      </c>
      <c r="D21" s="71">
        <f>(VLOOKUP($A21,'Base de dados 2015'!$A$4862:$E$5028,5,0))/1000000</f>
        <v>4629.0059861700001</v>
      </c>
      <c r="E21" s="71">
        <f>(VLOOKUP($A21,'Base de dados 2016'!$A$5388:$E$5581,5,0))/1000000</f>
        <v>5360.8096609499999</v>
      </c>
      <c r="F21" s="71">
        <f>(VLOOKUP($A21,'Base de dados 2017'!$A$5545:$E$5737,5,0))/1000000</f>
        <v>3983.5809739899996</v>
      </c>
    </row>
    <row r="22" spans="1:6">
      <c r="A22" s="60" t="s">
        <v>19</v>
      </c>
      <c r="B22" s="71">
        <f>(VLOOKUP($A22,'Base de dados 2013'!$A$152:$F$181,3,0)/1000000)</f>
        <v>10458.649313380001</v>
      </c>
      <c r="C22" s="71">
        <f>(VLOOKUP($A22,'Base de dados 2014'!$A$4944:$E$5110,5,0))/1000000</f>
        <v>8034.5823750600002</v>
      </c>
      <c r="D22" s="71">
        <f>(VLOOKUP($A22,'Base de dados 2015'!$A$4862:$E$5028,5,0))/1000000</f>
        <v>8206.2205731499998</v>
      </c>
      <c r="E22" s="71">
        <f>(VLOOKUP($A22,'Base de dados 2016'!$A$5388:$E$5581,5,0))/1000000</f>
        <v>6975.0797001999999</v>
      </c>
      <c r="F22" s="71">
        <f>(VLOOKUP($A22,'Base de dados 2017'!$A$5545:$E$5737,5,0))/1000000</f>
        <v>6999.0412348400005</v>
      </c>
    </row>
    <row r="23" spans="1:6">
      <c r="A23" s="60" t="s">
        <v>20</v>
      </c>
      <c r="B23" s="71">
        <f>(VLOOKUP($A23,'Base de dados 2013'!$A$152:$F$181,3,0)/1000000)</f>
        <v>19730.582566420002</v>
      </c>
      <c r="C23" s="71">
        <f>(VLOOKUP($A23,'Base de dados 2014'!$A$4944:$E$5110,5,0))/1000000</f>
        <v>18023.112942260002</v>
      </c>
      <c r="D23" s="71">
        <f>(VLOOKUP($A23,'Base de dados 2015'!$A$4862:$E$5028,5,0))/1000000</f>
        <v>20691.27570002</v>
      </c>
      <c r="E23" s="71">
        <f>(VLOOKUP($A23,'Base de dados 2016'!$A$5388:$E$5581,5,0))/1000000</f>
        <v>25010.914406580003</v>
      </c>
      <c r="F23" s="71">
        <f>(VLOOKUP($A23,'Base de dados 2017'!$A$5545:$E$5737,5,0))/1000000</f>
        <v>22224.944957659998</v>
      </c>
    </row>
    <row r="24" spans="1:6">
      <c r="A24" s="60" t="s">
        <v>21</v>
      </c>
      <c r="B24" s="71">
        <f>(VLOOKUP($A24,'Base de dados 2013'!$A$152:$F$181,3,0)/1000000)</f>
        <v>7467.3305071099985</v>
      </c>
      <c r="C24" s="71">
        <f>(VLOOKUP($A24,'Base de dados 2014'!$A$4944:$E$5110,5,0))/1000000</f>
        <v>4193.0711089799997</v>
      </c>
      <c r="D24" s="71">
        <f>(VLOOKUP($A24,'Base de dados 2015'!$A$4862:$E$5028,5,0))/1000000</f>
        <v>2985.2572296900003</v>
      </c>
      <c r="E24" s="71">
        <f>(VLOOKUP($A24,'Base de dados 2016'!$A$5388:$E$5581,5,0))/1000000</f>
        <v>2888.2653947600002</v>
      </c>
      <c r="F24" s="71">
        <f>(VLOOKUP($A24,'Base de dados 2017'!$A$5545:$E$5737,5,0))/1000000</f>
        <v>2648.8468969299997</v>
      </c>
    </row>
    <row r="25" spans="1:6">
      <c r="A25" s="60" t="s">
        <v>22</v>
      </c>
      <c r="B25" s="71">
        <f>(VLOOKUP($A25,'Base de dados 2013'!$A$152:$F$181,3,0)/1000000)</f>
        <v>2075.6443138900004</v>
      </c>
      <c r="C25" s="71">
        <f>(VLOOKUP($A25,'Base de dados 2014'!$A$4944:$E$5110,5,0))/1000000</f>
        <v>2108.6455421000001</v>
      </c>
      <c r="D25" s="71">
        <f>(VLOOKUP($A25,'Base de dados 2015'!$A$4862:$E$5028,5,0))/1000000</f>
        <v>2032.85714654</v>
      </c>
      <c r="E25" s="71">
        <f>(VLOOKUP($A25,'Base de dados 2016'!$A$5388:$E$5581,5,0))/1000000</f>
        <v>2156.68181207</v>
      </c>
      <c r="F25" s="71">
        <f>(VLOOKUP($A25,'Base de dados 2017'!$A$5545:$E$5737,5,0))/1000000</f>
        <v>2077.7226987100003</v>
      </c>
    </row>
    <row r="26" spans="1:6">
      <c r="A26" s="60" t="s">
        <v>23</v>
      </c>
      <c r="B26" s="71">
        <f>(VLOOKUP($A26,'Base de dados 2013'!$A$152:$F$181,3,0)/1000000)</f>
        <v>4986.5505482599992</v>
      </c>
      <c r="C26" s="71">
        <f>(VLOOKUP($A26,'Base de dados 2014'!$A$4944:$E$5110,5,0))/1000000</f>
        <v>4739.0783560300006</v>
      </c>
      <c r="D26" s="71">
        <f>(VLOOKUP($A26,'Base de dados 2015'!$A$4862:$E$5028,5,0))/1000000</f>
        <v>4170.0499746599999</v>
      </c>
      <c r="E26" s="71">
        <f>(VLOOKUP($A26,'Base de dados 2016'!$A$5388:$E$5581,5,0))/1000000</f>
        <v>3079.80705893</v>
      </c>
      <c r="F26" s="71">
        <f>(VLOOKUP($A26,'Base de dados 2017'!$A$5545:$E$5737,5,0))/1000000</f>
        <v>2777.3369337099998</v>
      </c>
    </row>
    <row r="27" spans="1:6">
      <c r="A27" s="60" t="s">
        <v>24</v>
      </c>
      <c r="B27" s="71">
        <f>(VLOOKUP($A27,'Base de dados 2013'!$A$152:$F$181,3,0)/1000000)</f>
        <v>1329.1624946900001</v>
      </c>
      <c r="C27" s="71">
        <f>(VLOOKUP($A27,'Base de dados 2014'!$A$4944:$E$5110,5,0))/1000000</f>
        <v>1397.8891517699999</v>
      </c>
      <c r="D27" s="71">
        <f>(VLOOKUP($A27,'Base de dados 2015'!$A$4862:$E$5028,5,0))/1000000</f>
        <v>1305.72125684</v>
      </c>
      <c r="E27" s="71">
        <f>(VLOOKUP($A27,'Base de dados 2016'!$A$5388:$E$5581,5,0))/1000000</f>
        <v>1278.9721453699999</v>
      </c>
      <c r="F27" s="71">
        <f>(VLOOKUP($A27,'Base de dados 2017'!$A$5545:$E$5737,5,0))/1000000</f>
        <v>1121.56546067</v>
      </c>
    </row>
    <row r="28" spans="1:6">
      <c r="A28" s="60" t="s">
        <v>25</v>
      </c>
      <c r="B28" s="71">
        <f>(VLOOKUP($A28,'Base de dados 2013'!$A$152:$F$181,3,0)/1000000)</f>
        <v>925.78102176999994</v>
      </c>
      <c r="C28" s="71">
        <f>(VLOOKUP($A28,'Base de dados 2014'!$A$4944:$E$5110,5,0))/1000000</f>
        <v>1056.7996789499998</v>
      </c>
      <c r="D28" s="71">
        <f>(VLOOKUP($A28,'Base de dados 2015'!$A$4862:$E$5028,5,0))/1000000</f>
        <v>1771.67054005</v>
      </c>
      <c r="E28" s="71">
        <f>(VLOOKUP($A28,'Base de dados 2016'!$A$5388:$E$5581,5,0))/1000000</f>
        <v>1790.1623548299999</v>
      </c>
      <c r="F28" s="71">
        <f>(VLOOKUP($A28,'Base de dados 2017'!$A$5545:$E$5737,5,0))/1000000</f>
        <v>1805.17102585</v>
      </c>
    </row>
    <row r="29" spans="1:6">
      <c r="A29" s="60" t="s">
        <v>26</v>
      </c>
      <c r="B29" s="71">
        <f>(VLOOKUP($A29,'Base de dados 2013'!$A$152:$F$181,3,0)/1000000)</f>
        <v>20689.001495239998</v>
      </c>
      <c r="C29" s="71">
        <f>(VLOOKUP($A29,'Base de dados 2014'!$A$4944:$E$5110,5,0))/1000000</f>
        <v>20881.552483020001</v>
      </c>
      <c r="D29" s="71">
        <f>(VLOOKUP($A29,'Base de dados 2015'!$A$4862:$E$5028,5,0))/1000000</f>
        <v>16557.6067239</v>
      </c>
      <c r="E29" s="71">
        <f>(VLOOKUP($A29,'Base de dados 2016'!$A$5388:$E$5581,5,0))/1000000</f>
        <v>13963.956269850001</v>
      </c>
      <c r="F29" s="71">
        <f>(VLOOKUP($A29,'Base de dados 2017'!$A$5545:$E$5737,5,0))/1000000</f>
        <v>15018.415434680001</v>
      </c>
    </row>
    <row r="30" spans="1:6">
      <c r="A30" s="60" t="s">
        <v>27</v>
      </c>
      <c r="B30" s="71">
        <f>(VLOOKUP($A30,'Base de dados 2013'!$A$152:$F$181,3,0)/1000000)</f>
        <v>2312.1880854700003</v>
      </c>
      <c r="C30" s="71">
        <f>(VLOOKUP($A30,'Base de dados 2014'!$A$4944:$E$5110,5,0))/1000000</f>
        <v>2409.8041581399998</v>
      </c>
      <c r="D30" s="71">
        <f>(VLOOKUP($A30,'Base de dados 2015'!$A$4862:$E$5028,5,0))/1000000</f>
        <v>2038.9469007299999</v>
      </c>
      <c r="E30" s="71">
        <f>(VLOOKUP($A30,'Base de dados 2016'!$A$5388:$E$5581,5,0))/1000000</f>
        <v>1407.9156911099999</v>
      </c>
      <c r="F30" s="71">
        <f>(VLOOKUP($A30,'Base de dados 2017'!$A$5545:$E$5737,5,0))/1000000</f>
        <v>1288.5366608800002</v>
      </c>
    </row>
    <row r="31" spans="1:6">
      <c r="A31" s="60" t="s">
        <v>28</v>
      </c>
      <c r="B31" s="71">
        <f>(VLOOKUP($A31,'Base de dados 2013'!$A$152:$F$181,3,0)/1000000)</f>
        <v>976250.40710617998</v>
      </c>
      <c r="C31" s="71">
        <f>(VLOOKUP($A31,'Base de dados 2014'!$A$4944:$E$5110,5,0))/1000000</f>
        <v>1271295.7764866101</v>
      </c>
      <c r="D31" s="71">
        <f>(VLOOKUP($A31,'Base de dados 2015'!$A$4862:$E$5028,5,0))/1000000</f>
        <v>1274182.3019798</v>
      </c>
      <c r="E31" s="71">
        <f>(VLOOKUP($A31,'Base de dados 2016'!$A$5388:$E$5581,5,0))/1000000</f>
        <v>1459970.0455141799</v>
      </c>
      <c r="F31" s="71">
        <f>(VLOOKUP($A31,'Base de dados 2017'!$A$5545:$E$5737,5,0))/1000000</f>
        <v>1295884.0781451499</v>
      </c>
    </row>
    <row r="32" spans="1:6">
      <c r="A32" s="60" t="s">
        <v>29</v>
      </c>
      <c r="B32" s="71">
        <f>(VLOOKUP($A32,'Base de dados 2013'!$A$152:$F$181,3,0)/1000000)</f>
        <v>30973.123035729986</v>
      </c>
      <c r="C32" s="71">
        <f>(VLOOKUP($A32,'Base de dados 2014'!$A$4944:$E$5110,5,0))/1000000</f>
        <v>39567.064108819999</v>
      </c>
      <c r="D32" s="71">
        <f>(VLOOKUP($A32,'Base de dados 2015'!$A$4862:$E$5028,5,0))/1000000</f>
        <v>52584.869136959998</v>
      </c>
      <c r="E32" s="71">
        <f>(VLOOKUP($A32,'Base de dados 2016'!$A$5388:$E$5581,5,0))/1000000</f>
        <v>46057.491256510002</v>
      </c>
      <c r="F32" s="71">
        <f>(VLOOKUP($A32,'Base de dados 2017'!$A$5545:$E$5737,5,0))/1000000</f>
        <v>44180.061494839996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F32"/>
  <sheetViews>
    <sheetView topLeftCell="A6" workbookViewId="0">
      <selection activeCell="K23" sqref="K23"/>
    </sheetView>
  </sheetViews>
  <sheetFormatPr defaultRowHeight="15"/>
  <cols>
    <col min="1" max="1" width="33.42578125" style="60" bestFit="1" customWidth="1"/>
    <col min="2" max="6" width="11.710937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0</v>
      </c>
      <c r="B3" s="71">
        <f>(VLOOKUP($A3,'Base de dados 2013'!$A$152:$F$181,4,0)/1000000)</f>
        <v>586455.65861983004</v>
      </c>
      <c r="C3" s="71">
        <f>(VLOOKUP($A3,'Base de dados 2014'!$A$4944:$E$5110,4,0))/1000000</f>
        <v>646122.72622607998</v>
      </c>
      <c r="D3" s="71">
        <f>(VLOOKUP($A3,'Base de dados 2015'!$A$4862:$E$5028,4,0))/1000000</f>
        <v>716855.54475300002</v>
      </c>
      <c r="E3" s="71">
        <f>(VLOOKUP($A3,'Base de dados 2016'!$A$5388:$E$5581,4,0))/1000000</f>
        <v>733296.44992551999</v>
      </c>
      <c r="F3" s="71">
        <f>(+VLOOKUP($A3,'Base de dados 2017'!$A$5545:$E$5737,4,0))/1000000</f>
        <v>751539.60434661002</v>
      </c>
    </row>
    <row r="4" spans="1:6">
      <c r="A4" s="60" t="s">
        <v>1</v>
      </c>
      <c r="B4" s="71">
        <f>(VLOOKUP($A4,'Base de dados 2013'!$A$152:$F$181,4,0)/1000000)</f>
        <v>11553.872700470001</v>
      </c>
      <c r="C4" s="71">
        <f>(VLOOKUP($A4,'Base de dados 2014'!$A$4944:$E$5110,4,0))/1000000</f>
        <v>12060.651261200001</v>
      </c>
      <c r="D4" s="71">
        <f>(VLOOKUP($A4,'Base de dados 2015'!$A$4862:$E$5028,4,0))/1000000</f>
        <v>14198.941901370001</v>
      </c>
      <c r="E4" s="71">
        <f>(VLOOKUP($A4,'Base de dados 2016'!$A$5388:$E$5581,4,0))/1000000</f>
        <v>15262.652177299999</v>
      </c>
      <c r="F4" s="71">
        <f>(+VLOOKUP($A4,'Base de dados 2017'!$A$5545:$E$5737,4,0))/1000000</f>
        <v>14713.569698089999</v>
      </c>
    </row>
    <row r="5" spans="1:6">
      <c r="A5" s="60" t="s">
        <v>2</v>
      </c>
      <c r="B5" s="71">
        <f>(VLOOKUP($A5,'Base de dados 2013'!$A$152:$F$181,4,0)/1000000)</f>
        <v>26654.498447549999</v>
      </c>
      <c r="C5" s="71">
        <f>(VLOOKUP($A5,'Base de dados 2014'!$A$4944:$E$5110,4,0))/1000000</f>
        <v>29947.797018360001</v>
      </c>
      <c r="D5" s="71">
        <f>(VLOOKUP($A5,'Base de dados 2015'!$A$4862:$E$5028,4,0))/1000000</f>
        <v>35725.185923199999</v>
      </c>
      <c r="E5" s="71">
        <f>(VLOOKUP($A5,'Base de dados 2016'!$A$5388:$E$5581,4,0))/1000000</f>
        <v>37607.466568379998</v>
      </c>
      <c r="F5" s="71">
        <f>(+VLOOKUP($A5,'Base de dados 2017'!$A$5545:$E$5737,4,0))/1000000</f>
        <v>39309.210776980006</v>
      </c>
    </row>
    <row r="6" spans="1:6">
      <c r="A6" s="60" t="s">
        <v>3</v>
      </c>
      <c r="B6" s="71">
        <f>(VLOOKUP($A6,'Base de dados 2013'!$A$152:$F$181,4,0)/1000000)</f>
        <v>11477.588418720001</v>
      </c>
      <c r="C6" s="71">
        <f>(VLOOKUP($A6,'Base de dados 2014'!$A$4944:$E$5110,4,0))/1000000</f>
        <v>12725.992074299998</v>
      </c>
      <c r="D6" s="71">
        <f>(VLOOKUP($A6,'Base de dados 2015'!$A$4862:$E$5028,4,0))/1000000</f>
        <v>15866.234249839999</v>
      </c>
      <c r="E6" s="71">
        <f>(VLOOKUP($A6,'Base de dados 2016'!$A$5388:$E$5581,4,0))/1000000</f>
        <v>17442.768324110002</v>
      </c>
      <c r="F6" s="71">
        <f>(+VLOOKUP($A6,'Base de dados 2017'!$A$5545:$E$5737,4,0))/1000000</f>
        <v>18284.525207679999</v>
      </c>
    </row>
    <row r="7" spans="1:6">
      <c r="A7" s="60" t="s">
        <v>4</v>
      </c>
      <c r="B7" s="71">
        <f>(VLOOKUP($A7,'Base de dados 2013'!$A$152:$F$181,4,0)/1000000)</f>
        <v>32520.521120699999</v>
      </c>
      <c r="C7" s="71">
        <f>(VLOOKUP($A7,'Base de dados 2014'!$A$4944:$E$5110,4,0))/1000000</f>
        <v>33252.239958189995</v>
      </c>
      <c r="D7" s="71">
        <f>(VLOOKUP($A7,'Base de dados 2015'!$A$4862:$E$5028,4,0))/1000000</f>
        <v>33060.636415059998</v>
      </c>
      <c r="E7" s="71">
        <f>(VLOOKUP($A7,'Base de dados 2016'!$A$5388:$E$5581,4,0))/1000000</f>
        <v>33827.283727230002</v>
      </c>
      <c r="F7" s="71">
        <f>(+VLOOKUP($A7,'Base de dados 2017'!$A$5545:$E$5737,4,0))/1000000</f>
        <v>29989.06871933</v>
      </c>
    </row>
    <row r="8" spans="1:6">
      <c r="A8" s="60" t="s">
        <v>5</v>
      </c>
      <c r="B8" s="71">
        <f>(VLOOKUP($A8,'Base de dados 2013'!$A$152:$F$181,4,0)/1000000)</f>
        <v>0</v>
      </c>
      <c r="C8" s="71">
        <f>(VLOOKUP($A8,'Base de dados 2014'!$A$4944:$E$5110,4,0))/1000000</f>
        <v>0</v>
      </c>
      <c r="D8" s="71">
        <f>(VLOOKUP($A8,'Base de dados 2015'!$A$4862:$E$5028,4,0))/1000000</f>
        <v>0</v>
      </c>
      <c r="E8" s="71">
        <f>(VLOOKUP($A8,'Base de dados 2016'!$A$5388:$E$5581,4,0))/1000000</f>
        <v>0</v>
      </c>
      <c r="F8" s="71">
        <f>(+VLOOKUP($A8,'Base de dados 2017'!$A$5545:$E$5737,4,0))/1000000</f>
        <v>0</v>
      </c>
    </row>
    <row r="9" spans="1:6">
      <c r="A9" s="60" t="s">
        <v>6</v>
      </c>
      <c r="B9" s="71">
        <f>(VLOOKUP($A9,'Base de dados 2013'!$A$152:$F$181,4,0)/1000000)</f>
        <v>43320.82223351</v>
      </c>
      <c r="C9" s="71">
        <f>(VLOOKUP($A9,'Base de dados 2014'!$A$4944:$E$5110,4,0))/1000000</f>
        <v>54509.481846390001</v>
      </c>
      <c r="D9" s="71">
        <f>(VLOOKUP($A9,'Base de dados 2015'!$A$4862:$E$5028,4,0))/1000000</f>
        <v>67629.250126800005</v>
      </c>
      <c r="E9" s="71">
        <f>(VLOOKUP($A9,'Base de dados 2016'!$A$5388:$E$5581,4,0))/1000000</f>
        <v>71770.502654340002</v>
      </c>
      <c r="F9" s="71">
        <f>(+VLOOKUP($A9,'Base de dados 2017'!$A$5545:$E$5737,4,0))/1000000</f>
        <v>73504.046744520005</v>
      </c>
    </row>
    <row r="10" spans="1:6">
      <c r="A10" s="60" t="s">
        <v>7</v>
      </c>
      <c r="B10" s="71">
        <f>(VLOOKUP($A10,'Base de dados 2013'!$A$152:$F$181,4,0)/1000000)</f>
        <v>0.41147723999999997</v>
      </c>
      <c r="C10" s="71">
        <f>(VLOOKUP($A10,'Base de dados 2014'!$A$4944:$E$5110,4,0))/1000000</f>
        <v>0</v>
      </c>
      <c r="D10" s="71">
        <f>(VLOOKUP($A10,'Base de dados 2015'!$A$4862:$E$5028,4,0))/1000000</f>
        <v>0.31814105999999998</v>
      </c>
      <c r="E10" s="71">
        <f>(VLOOKUP($A10,'Base de dados 2016'!$A$5388:$E$5581,4,0))/1000000</f>
        <v>2.9312558599999998</v>
      </c>
      <c r="F10" s="71">
        <f>(+VLOOKUP($A10,'Base de dados 2017'!$A$5545:$E$5737,4,0))/1000000</f>
        <v>2.8547292099999999</v>
      </c>
    </row>
    <row r="11" spans="1:6">
      <c r="A11" s="60" t="s">
        <v>8</v>
      </c>
      <c r="B11" s="71">
        <f>(VLOOKUP($A11,'Base de dados 2013'!$A$152:$F$181,4,0)/1000000)</f>
        <v>5420.4078294199999</v>
      </c>
      <c r="C11" s="71">
        <f>(VLOOKUP($A11,'Base de dados 2014'!$A$4944:$E$5110,4,0))/1000000</f>
        <v>4767.3339008699995</v>
      </c>
      <c r="D11" s="71">
        <f>(VLOOKUP($A11,'Base de dados 2015'!$A$4862:$E$5028,4,0))/1000000</f>
        <v>5854.4786769900002</v>
      </c>
      <c r="E11" s="71">
        <f>(VLOOKUP($A11,'Base de dados 2016'!$A$5388:$E$5581,4,0))/1000000</f>
        <v>5137.1183153100001</v>
      </c>
      <c r="F11" s="71">
        <f>(+VLOOKUP($A11,'Base de dados 2017'!$A$5545:$E$5737,4,0))/1000000</f>
        <v>5556.5958842700002</v>
      </c>
    </row>
    <row r="12" spans="1:6">
      <c r="A12" s="60" t="s">
        <v>9</v>
      </c>
      <c r="B12" s="71">
        <f>(VLOOKUP($A12,'Base de dados 2013'!$A$152:$F$181,4,0)/1000000)</f>
        <v>83279.842505669993</v>
      </c>
      <c r="C12" s="71">
        <f>(VLOOKUP($A12,'Base de dados 2014'!$A$4944:$E$5110,4,0))/1000000</f>
        <v>97326.149793600009</v>
      </c>
      <c r="D12" s="71">
        <f>(VLOOKUP($A12,'Base de dados 2015'!$A$4862:$E$5028,4,0))/1000000</f>
        <v>117754.19959857001</v>
      </c>
      <c r="E12" s="71">
        <f>(VLOOKUP($A12,'Base de dados 2016'!$A$5388:$E$5581,4,0))/1000000</f>
        <v>138888.83633671</v>
      </c>
      <c r="F12" s="71">
        <f>(+VLOOKUP($A12,'Base de dados 2017'!$A$5545:$E$5737,4,0))/1000000</f>
        <v>142671.55491025001</v>
      </c>
    </row>
    <row r="13" spans="1:6">
      <c r="A13" s="60" t="s">
        <v>10</v>
      </c>
      <c r="B13" s="71">
        <f>(VLOOKUP($A13,'Base de dados 2013'!$A$152:$F$181,4,0)/1000000)</f>
        <v>68476.988800960011</v>
      </c>
      <c r="C13" s="71">
        <f>(VLOOKUP($A13,'Base de dados 2014'!$A$4944:$E$5110,4,0))/1000000</f>
        <v>76336.781159660008</v>
      </c>
      <c r="D13" s="71">
        <f>(VLOOKUP($A13,'Base de dados 2015'!$A$4862:$E$5028,4,0))/1000000</f>
        <v>89624.611567119995</v>
      </c>
      <c r="E13" s="71">
        <f>(VLOOKUP($A13,'Base de dados 2016'!$A$5388:$E$5581,4,0))/1000000</f>
        <v>91002.441610609996</v>
      </c>
      <c r="F13" s="71">
        <f>(+VLOOKUP($A13,'Base de dados 2017'!$A$5545:$E$5737,4,0))/1000000</f>
        <v>93285.780964679987</v>
      </c>
    </row>
    <row r="14" spans="1:6">
      <c r="A14" s="60" t="s">
        <v>11</v>
      </c>
      <c r="B14" s="71">
        <f>(VLOOKUP($A14,'Base de dados 2013'!$A$152:$F$181,4,0)/1000000)</f>
        <v>1000.6229206499999</v>
      </c>
      <c r="C14" s="71">
        <f>(VLOOKUP($A14,'Base de dados 2014'!$A$4944:$E$5110,4,0))/1000000</f>
        <v>932.44599397000002</v>
      </c>
      <c r="D14" s="71">
        <f>(VLOOKUP($A14,'Base de dados 2015'!$A$4862:$E$5028,4,0))/1000000</f>
        <v>863.20658003999995</v>
      </c>
      <c r="E14" s="71">
        <f>(VLOOKUP($A14,'Base de dados 2016'!$A$5388:$E$5581,4,0))/1000000</f>
        <v>997.27682616999994</v>
      </c>
      <c r="F14" s="71">
        <f>(+VLOOKUP($A14,'Base de dados 2017'!$A$5545:$E$5737,4,0))/1000000</f>
        <v>866.90601595999999</v>
      </c>
    </row>
    <row r="15" spans="1:6">
      <c r="A15" s="60" t="s">
        <v>12</v>
      </c>
      <c r="B15" s="71">
        <f>(VLOOKUP($A15,'Base de dados 2013'!$A$152:$F$181,4,0)/1000000)</f>
        <v>87082.96136885001</v>
      </c>
      <c r="C15" s="71">
        <f>(VLOOKUP($A15,'Base de dados 2014'!$A$4944:$E$5110,4,0))/1000000</f>
        <v>92085.560373399989</v>
      </c>
      <c r="D15" s="71">
        <f>(VLOOKUP($A15,'Base de dados 2015'!$A$4862:$E$5028,4,0))/1000000</f>
        <v>106861.15649697999</v>
      </c>
      <c r="E15" s="71">
        <f>(VLOOKUP($A15,'Base de dados 2016'!$A$5388:$E$5581,4,0))/1000000</f>
        <v>107823.27380136</v>
      </c>
      <c r="F15" s="71">
        <f>(+VLOOKUP($A15,'Base de dados 2017'!$A$5545:$E$5737,4,0))/1000000</f>
        <v>109653.26820974999</v>
      </c>
    </row>
    <row r="16" spans="1:6">
      <c r="A16" s="60" t="s">
        <v>13</v>
      </c>
      <c r="B16" s="71">
        <f>(VLOOKUP($A16,'Base de dados 2013'!$A$152:$F$181,4,0)/1000000)</f>
        <v>2540.3031784</v>
      </c>
      <c r="C16" s="71">
        <f>(VLOOKUP($A16,'Base de dados 2014'!$A$4944:$E$5110,4,0))/1000000</f>
        <v>2629.8690146899999</v>
      </c>
      <c r="D16" s="71">
        <f>(VLOOKUP($A16,'Base de dados 2015'!$A$4862:$E$5028,4,0))/1000000</f>
        <v>2390.2832551500001</v>
      </c>
      <c r="E16" s="71">
        <f>(VLOOKUP($A16,'Base de dados 2016'!$A$5388:$E$5581,4,0))/1000000</f>
        <v>2246.8056210700001</v>
      </c>
      <c r="F16" s="71">
        <f>(+VLOOKUP($A16,'Base de dados 2017'!$A$5545:$E$5737,4,0))/1000000</f>
        <v>2338.8189017099999</v>
      </c>
    </row>
    <row r="17" spans="1:6">
      <c r="A17" s="60" t="s">
        <v>14</v>
      </c>
      <c r="B17" s="71">
        <f>(VLOOKUP($A17,'Base de dados 2013'!$A$152:$F$181,4,0)/1000000)</f>
        <v>9467.9620532900008</v>
      </c>
      <c r="C17" s="71">
        <f>(VLOOKUP($A17,'Base de dados 2014'!$A$4944:$E$5110,4,0))/1000000</f>
        <v>10410.88412269</v>
      </c>
      <c r="D17" s="71">
        <f>(VLOOKUP($A17,'Base de dados 2015'!$A$4862:$E$5028,4,0))/1000000</f>
        <v>10489.462434870002</v>
      </c>
      <c r="E17" s="71">
        <f>(VLOOKUP($A17,'Base de dados 2016'!$A$5388:$E$5581,4,0))/1000000</f>
        <v>11465.988975799999</v>
      </c>
      <c r="F17" s="71">
        <f>(+VLOOKUP($A17,'Base de dados 2017'!$A$5545:$E$5737,4,0))/1000000</f>
        <v>11667.37639601</v>
      </c>
    </row>
    <row r="18" spans="1:6">
      <c r="A18" s="60" t="s">
        <v>15</v>
      </c>
      <c r="B18" s="71">
        <f>(VLOOKUP($A18,'Base de dados 2013'!$A$152:$F$181,4,0)/1000000)</f>
        <v>6952.7853008799993</v>
      </c>
      <c r="C18" s="71">
        <f>(VLOOKUP($A18,'Base de dados 2014'!$A$4944:$E$5110,4,0))/1000000</f>
        <v>7628.9989829599999</v>
      </c>
      <c r="D18" s="71">
        <f>(VLOOKUP($A18,'Base de dados 2015'!$A$4862:$E$5028,4,0))/1000000</f>
        <v>5376.2969378999996</v>
      </c>
      <c r="E18" s="71">
        <f>(VLOOKUP($A18,'Base de dados 2016'!$A$5388:$E$5581,4,0))/1000000</f>
        <v>5732.7907058999999</v>
      </c>
      <c r="F18" s="71">
        <f>(+VLOOKUP($A18,'Base de dados 2017'!$A$5545:$E$5737,4,0))/1000000</f>
        <v>5570.2527450500002</v>
      </c>
    </row>
    <row r="19" spans="1:6">
      <c r="A19" s="60" t="s">
        <v>16</v>
      </c>
      <c r="B19" s="71">
        <f>(VLOOKUP($A19,'Base de dados 2013'!$A$152:$F$181,4,0)/1000000)</f>
        <v>2821.5091994200002</v>
      </c>
      <c r="C19" s="71">
        <f>(VLOOKUP($A19,'Base de dados 2014'!$A$4944:$E$5110,4,0))/1000000</f>
        <v>2843.6677986499999</v>
      </c>
      <c r="D19" s="71">
        <f>(VLOOKUP($A19,'Base de dados 2015'!$A$4862:$E$5028,4,0))/1000000</f>
        <v>2395.8181536999996</v>
      </c>
      <c r="E19" s="71">
        <f>(VLOOKUP($A19,'Base de dados 2016'!$A$5388:$E$5581,4,0))/1000000</f>
        <v>2174.8392600900002</v>
      </c>
      <c r="F19" s="71">
        <f>(+VLOOKUP($A19,'Base de dados 2017'!$A$5545:$E$5737,4,0))/1000000</f>
        <v>2414.1100173499999</v>
      </c>
    </row>
    <row r="20" spans="1:6">
      <c r="A20" s="60" t="s">
        <v>17</v>
      </c>
      <c r="B20" s="71">
        <f>(VLOOKUP($A20,'Base de dados 2013'!$A$152:$F$181,4,0)/1000000)</f>
        <v>4255.8085079800003</v>
      </c>
      <c r="C20" s="71">
        <f>(VLOOKUP($A20,'Base de dados 2014'!$A$4944:$E$5110,4,0))/1000000</f>
        <v>3859.4468939499998</v>
      </c>
      <c r="D20" s="71">
        <f>(VLOOKUP($A20,'Base de dados 2015'!$A$4862:$E$5028,4,0))/1000000</f>
        <v>3606.5905149</v>
      </c>
      <c r="E20" s="71">
        <f>(VLOOKUP($A20,'Base de dados 2016'!$A$5388:$E$5581,4,0))/1000000</f>
        <v>2988.0221869000002</v>
      </c>
      <c r="F20" s="71">
        <f>(+VLOOKUP($A20,'Base de dados 2017'!$A$5545:$E$5737,4,0))/1000000</f>
        <v>3313.2994916399998</v>
      </c>
    </row>
    <row r="21" spans="1:6">
      <c r="A21" s="60" t="s">
        <v>18</v>
      </c>
      <c r="B21" s="71">
        <f>(VLOOKUP($A21,'Base de dados 2013'!$A$152:$F$181,4,0)/1000000)</f>
        <v>4185.7174894500004</v>
      </c>
      <c r="C21" s="71">
        <f>(VLOOKUP($A21,'Base de dados 2014'!$A$4944:$E$5110,4,0))/1000000</f>
        <v>4196.5087996299999</v>
      </c>
      <c r="D21" s="71">
        <f>(VLOOKUP($A21,'Base de dados 2015'!$A$4862:$E$5028,4,0))/1000000</f>
        <v>4243.8945247600004</v>
      </c>
      <c r="E21" s="71">
        <f>(VLOOKUP($A21,'Base de dados 2016'!$A$5388:$E$5581,4,0))/1000000</f>
        <v>4519.71088134</v>
      </c>
      <c r="F21" s="71">
        <f>(+VLOOKUP($A21,'Base de dados 2017'!$A$5545:$E$5737,4,0))/1000000</f>
        <v>4635.3326992600005</v>
      </c>
    </row>
    <row r="22" spans="1:6">
      <c r="A22" s="60" t="s">
        <v>19</v>
      </c>
      <c r="B22" s="71">
        <f>(VLOOKUP($A22,'Base de dados 2013'!$A$152:$F$181,4,0)/1000000)</f>
        <v>3360.8190688300001</v>
      </c>
      <c r="C22" s="71">
        <f>(VLOOKUP($A22,'Base de dados 2014'!$A$4944:$E$5110,4,0))/1000000</f>
        <v>3781.0541268899997</v>
      </c>
      <c r="D22" s="71">
        <f>(VLOOKUP($A22,'Base de dados 2015'!$A$4862:$E$5028,4,0))/1000000</f>
        <v>3855.23096953</v>
      </c>
      <c r="E22" s="71">
        <f>(VLOOKUP($A22,'Base de dados 2016'!$A$5388:$E$5581,4,0))/1000000</f>
        <v>3850.25486142</v>
      </c>
      <c r="F22" s="71">
        <f>(+VLOOKUP($A22,'Base de dados 2017'!$A$5545:$E$5737,4,0))/1000000</f>
        <v>3991.1551019799999</v>
      </c>
    </row>
    <row r="23" spans="1:6">
      <c r="A23" s="60" t="s">
        <v>20</v>
      </c>
      <c r="B23" s="71">
        <f>(VLOOKUP($A23,'Base de dados 2013'!$A$152:$F$181,4,0)/1000000)</f>
        <v>6414.0890357099997</v>
      </c>
      <c r="C23" s="71">
        <f>(VLOOKUP($A23,'Base de dados 2014'!$A$4944:$E$5110,4,0))/1000000</f>
        <v>6593.5554100399995</v>
      </c>
      <c r="D23" s="71">
        <f>(VLOOKUP($A23,'Base de dados 2015'!$A$4862:$E$5028,4,0))/1000000</f>
        <v>6593.4643795900001</v>
      </c>
      <c r="E23" s="71">
        <f>(VLOOKUP($A23,'Base de dados 2016'!$A$5388:$E$5581,4,0))/1000000</f>
        <v>6762.6021148700002</v>
      </c>
      <c r="F23" s="71">
        <f>(+VLOOKUP($A23,'Base de dados 2017'!$A$5545:$E$5737,4,0))/1000000</f>
        <v>6930.2449762299993</v>
      </c>
    </row>
    <row r="24" spans="1:6">
      <c r="A24" s="60" t="s">
        <v>21</v>
      </c>
      <c r="B24" s="71">
        <f>(VLOOKUP($A24,'Base de dados 2013'!$A$152:$F$181,4,0)/1000000)</f>
        <v>369.88442639000004</v>
      </c>
      <c r="C24" s="71">
        <f>(VLOOKUP($A24,'Base de dados 2014'!$A$4944:$E$5110,4,0))/1000000</f>
        <v>401.90676357000001</v>
      </c>
      <c r="D24" s="71">
        <f>(VLOOKUP($A24,'Base de dados 2015'!$A$4862:$E$5028,4,0))/1000000</f>
        <v>213.96027949</v>
      </c>
      <c r="E24" s="71">
        <f>(VLOOKUP($A24,'Base de dados 2016'!$A$5388:$E$5581,4,0))/1000000</f>
        <v>241.37297631999999</v>
      </c>
      <c r="F24" s="71">
        <f>(+VLOOKUP($A24,'Base de dados 2017'!$A$5545:$E$5737,4,0))/1000000</f>
        <v>308.00788244</v>
      </c>
    </row>
    <row r="25" spans="1:6">
      <c r="A25" s="60" t="s">
        <v>22</v>
      </c>
      <c r="B25" s="71">
        <f>(VLOOKUP($A25,'Base de dados 2013'!$A$152:$F$181,4,0)/1000000)</f>
        <v>1466.6751396700001</v>
      </c>
      <c r="C25" s="71">
        <f>(VLOOKUP($A25,'Base de dados 2014'!$A$4944:$E$5110,4,0))/1000000</f>
        <v>1305.06652818</v>
      </c>
      <c r="D25" s="71">
        <f>(VLOOKUP($A25,'Base de dados 2015'!$A$4862:$E$5028,4,0))/1000000</f>
        <v>1160.8011595</v>
      </c>
      <c r="E25" s="71">
        <f>(VLOOKUP($A25,'Base de dados 2016'!$A$5388:$E$5581,4,0))/1000000</f>
        <v>851.25500850000003</v>
      </c>
      <c r="F25" s="71">
        <f>(+VLOOKUP($A25,'Base de dados 2017'!$A$5545:$E$5737,4,0))/1000000</f>
        <v>623.68822992999992</v>
      </c>
    </row>
    <row r="26" spans="1:6">
      <c r="A26" s="60" t="s">
        <v>23</v>
      </c>
      <c r="B26" s="71">
        <f>(VLOOKUP($A26,'Base de dados 2013'!$A$152:$F$181,4,0)/1000000)</f>
        <v>2373.7147579299999</v>
      </c>
      <c r="C26" s="71">
        <f>(VLOOKUP($A26,'Base de dados 2014'!$A$4944:$E$5110,4,0))/1000000</f>
        <v>2360.2275761399997</v>
      </c>
      <c r="D26" s="71">
        <f>(VLOOKUP($A26,'Base de dados 2015'!$A$4862:$E$5028,4,0))/1000000</f>
        <v>1678.45889515</v>
      </c>
      <c r="E26" s="71">
        <f>(VLOOKUP($A26,'Base de dados 2016'!$A$5388:$E$5581,4,0))/1000000</f>
        <v>1866.59465142</v>
      </c>
      <c r="F26" s="71">
        <f>(+VLOOKUP($A26,'Base de dados 2017'!$A$5545:$E$5737,4,0))/1000000</f>
        <v>2071.307116</v>
      </c>
    </row>
    <row r="27" spans="1:6">
      <c r="A27" s="60" t="s">
        <v>24</v>
      </c>
      <c r="B27" s="71">
        <f>(VLOOKUP($A27,'Base de dados 2013'!$A$152:$F$181,4,0)/1000000)</f>
        <v>1224.5423604800001</v>
      </c>
      <c r="C27" s="71">
        <f>(VLOOKUP($A27,'Base de dados 2014'!$A$4944:$E$5110,4,0))/1000000</f>
        <v>815.19600634000005</v>
      </c>
      <c r="D27" s="71">
        <f>(VLOOKUP($A27,'Base de dados 2015'!$A$4862:$E$5028,4,0))/1000000</f>
        <v>768.93847002999996</v>
      </c>
      <c r="E27" s="71">
        <f>(VLOOKUP($A27,'Base de dados 2016'!$A$5388:$E$5581,4,0))/1000000</f>
        <v>767.42089138999995</v>
      </c>
      <c r="F27" s="71">
        <f>(+VLOOKUP($A27,'Base de dados 2017'!$A$5545:$E$5737,4,0))/1000000</f>
        <v>783.61815863999993</v>
      </c>
    </row>
    <row r="28" spans="1:6">
      <c r="A28" s="60" t="s">
        <v>25</v>
      </c>
      <c r="B28" s="71">
        <f>(VLOOKUP($A28,'Base de dados 2013'!$A$152:$F$181,4,0)/1000000)</f>
        <v>1333.9299208299999</v>
      </c>
      <c r="C28" s="71">
        <f>(VLOOKUP($A28,'Base de dados 2014'!$A$4944:$E$5110,4,0))/1000000</f>
        <v>551.14743328999998</v>
      </c>
      <c r="D28" s="71">
        <f>(VLOOKUP($A28,'Base de dados 2015'!$A$4862:$E$5028,4,0))/1000000</f>
        <v>381.50763735000004</v>
      </c>
      <c r="E28" s="71">
        <f>(VLOOKUP($A28,'Base de dados 2016'!$A$5388:$E$5581,4,0))/1000000</f>
        <v>64.114385619999993</v>
      </c>
      <c r="F28" s="71">
        <f>(+VLOOKUP($A28,'Base de dados 2017'!$A$5545:$E$5737,4,0))/1000000</f>
        <v>289.62699530999998</v>
      </c>
    </row>
    <row r="29" spans="1:6">
      <c r="A29" s="60" t="s">
        <v>26</v>
      </c>
      <c r="B29" s="71">
        <f>(VLOOKUP($A29,'Base de dados 2013'!$A$152:$F$181,4,0)/1000000)</f>
        <v>31819.6468761</v>
      </c>
      <c r="C29" s="71">
        <f>(VLOOKUP($A29,'Base de dados 2014'!$A$4944:$E$5110,4,0))/1000000</f>
        <v>34074.379637999999</v>
      </c>
      <c r="D29" s="71">
        <f>(VLOOKUP($A29,'Base de dados 2015'!$A$4862:$E$5028,4,0))/1000000</f>
        <v>29042.140925439999</v>
      </c>
      <c r="E29" s="71">
        <f>(VLOOKUP($A29,'Base de dados 2016'!$A$5388:$E$5581,4,0))/1000000</f>
        <v>27867.427266990002</v>
      </c>
      <c r="F29" s="71">
        <f>(+VLOOKUP($A29,'Base de dados 2017'!$A$5545:$E$5737,4,0))/1000000</f>
        <v>29317.008018320001</v>
      </c>
    </row>
    <row r="30" spans="1:6">
      <c r="A30" s="60" t="s">
        <v>27</v>
      </c>
      <c r="B30" s="71">
        <f>(VLOOKUP($A30,'Base de dados 2013'!$A$152:$F$181,4,0)/1000000)</f>
        <v>4417.6844044600002</v>
      </c>
      <c r="C30" s="71">
        <f>(VLOOKUP($A30,'Base de dados 2014'!$A$4944:$E$5110,4,0))/1000000</f>
        <v>2398.8347458400003</v>
      </c>
      <c r="D30" s="71">
        <f>(VLOOKUP($A30,'Base de dados 2015'!$A$4862:$E$5028,4,0))/1000000</f>
        <v>964.92309359000001</v>
      </c>
      <c r="E30" s="71">
        <f>(VLOOKUP($A30,'Base de dados 2016'!$A$5388:$E$5581,4,0))/1000000</f>
        <v>933.22684692999997</v>
      </c>
      <c r="F30" s="71">
        <f>(+VLOOKUP($A30,'Base de dados 2017'!$A$5545:$E$5737,4,0))/1000000</f>
        <v>977.18826853999997</v>
      </c>
    </row>
    <row r="31" spans="1:6">
      <c r="A31" s="60" t="s">
        <v>28</v>
      </c>
      <c r="B31" s="71">
        <f>(VLOOKUP($A31,'Base de dados 2013'!$A$152:$F$181,4,0)/1000000)</f>
        <v>132662.04907626999</v>
      </c>
      <c r="C31" s="71">
        <f>(VLOOKUP($A31,'Base de dados 2014'!$A$4944:$E$5110,4,0))/1000000</f>
        <v>148327.54900527999</v>
      </c>
      <c r="D31" s="71">
        <f>(VLOOKUP($A31,'Base de dados 2015'!$A$4862:$E$5028,4,0))/1000000</f>
        <v>156255.55344501999</v>
      </c>
      <c r="E31" s="71">
        <f>(VLOOKUP($A31,'Base de dados 2016'!$A$5388:$E$5581,4,0))/1000000</f>
        <v>141201.47169357998</v>
      </c>
      <c r="F31" s="71">
        <f>(+VLOOKUP($A31,'Base de dados 2017'!$A$5545:$E$5737,4,0))/1000000</f>
        <v>148471.18748748</v>
      </c>
    </row>
    <row r="32" spans="1:6">
      <c r="A32" s="60" t="s">
        <v>29</v>
      </c>
      <c r="B32" s="71">
        <f>(VLOOKUP($A32,'Base de dados 2013'!$A$152:$F$181,4,0)/1000000)</f>
        <v>46570.293534870005</v>
      </c>
      <c r="C32" s="71">
        <f>(VLOOKUP($A32,'Base de dados 2014'!$A$4944:$E$5110,4,0))/1000000</f>
        <v>61875.646812849998</v>
      </c>
      <c r="D32" s="71">
        <f>(VLOOKUP($A32,'Base de dados 2015'!$A$4862:$E$5028,4,0))/1000000</f>
        <v>70011.623581489999</v>
      </c>
      <c r="E32" s="71">
        <f>(VLOOKUP($A32,'Base de dados 2016'!$A$5388:$E$5581,4,0))/1000000</f>
        <v>79919.867261439998</v>
      </c>
      <c r="F32" s="71">
        <f>(+VLOOKUP($A32,'Base de dados 2017'!$A$5545:$E$5737,4,0))/1000000</f>
        <v>89878.878814869997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F32"/>
  <sheetViews>
    <sheetView topLeftCell="A13" workbookViewId="0">
      <selection activeCell="K14" sqref="K14"/>
    </sheetView>
  </sheetViews>
  <sheetFormatPr defaultRowHeight="15"/>
  <cols>
    <col min="1" max="1" width="33.42578125" style="60" bestFit="1" customWidth="1"/>
    <col min="2" max="6" width="11.7109375" style="60" bestFit="1" customWidth="1"/>
    <col min="7" max="16384" width="9.140625" style="60"/>
  </cols>
  <sheetData>
    <row r="2" spans="1:6">
      <c r="B2" s="60">
        <v>2013</v>
      </c>
      <c r="C2" s="60">
        <v>2014</v>
      </c>
      <c r="D2" s="60">
        <v>2015</v>
      </c>
      <c r="E2" s="60">
        <v>2016</v>
      </c>
      <c r="F2" s="60">
        <v>2017</v>
      </c>
    </row>
    <row r="3" spans="1:6">
      <c r="A3" s="60" t="s">
        <v>0</v>
      </c>
      <c r="B3" s="71">
        <f>(VLOOKUP($A3,'Base de dados 2013'!$A$152:$F$181,5,0)/1000000)</f>
        <v>411842.81852652004</v>
      </c>
      <c r="C3" s="71">
        <f>(VLOOKUP($A3,'Base de dados 2014'!$A$4944:$E$5110,3,0))/1000000</f>
        <v>407282.13565722998</v>
      </c>
      <c r="D3" s="71">
        <f>(+VLOOKUP($A3,'Base de dados 2015'!$A$4862:$E$5028,3,0))/1000000</f>
        <v>483057.37491770001</v>
      </c>
      <c r="E3" s="71">
        <f>(VLOOKUP($A3,'Base de dados 2016'!$A$5388:$E$5581,3,0))/1000000</f>
        <v>470621.44075479999</v>
      </c>
      <c r="F3" s="71">
        <f>(VLOOKUP($A3,'Base de dados 2017'!$A$5545:$E$5737,3,0))/1000000</f>
        <v>520887.70836797997</v>
      </c>
    </row>
    <row r="4" spans="1:6">
      <c r="A4" s="60" t="s">
        <v>1</v>
      </c>
      <c r="B4" s="71">
        <f>(VLOOKUP($A4,'Base de dados 2013'!$A$152:$F$181,5,0)/1000000)</f>
        <v>10729.81251564</v>
      </c>
      <c r="C4" s="71">
        <f>(VLOOKUP($A4,'Base de dados 2014'!$A$4944:$E$5110,3,0))/1000000</f>
        <v>9528.35617232</v>
      </c>
      <c r="D4" s="71">
        <f>(+VLOOKUP($A4,'Base de dados 2015'!$A$4862:$E$5028,3,0))/1000000</f>
        <v>12154.824165329999</v>
      </c>
      <c r="E4" s="71">
        <f>(VLOOKUP($A4,'Base de dados 2016'!$A$5388:$E$5581,3,0))/1000000</f>
        <v>11892.081800149999</v>
      </c>
      <c r="F4" s="71">
        <f>(VLOOKUP($A4,'Base de dados 2017'!$A$5545:$E$5737,3,0))/1000000</f>
        <v>13930.148654430001</v>
      </c>
    </row>
    <row r="5" spans="1:6">
      <c r="A5" s="60" t="s">
        <v>2</v>
      </c>
      <c r="B5" s="71">
        <f>(VLOOKUP($A5,'Base de dados 2013'!$A$152:$F$181,5,0)/1000000)</f>
        <v>875.15472337000006</v>
      </c>
      <c r="C5" s="71">
        <f>(VLOOKUP($A5,'Base de dados 2014'!$A$4944:$E$5110,3,0))/1000000</f>
        <v>852.65652303999991</v>
      </c>
      <c r="D5" s="71">
        <f>(+VLOOKUP($A5,'Base de dados 2015'!$A$4862:$E$5028,3,0))/1000000</f>
        <v>1125.08685515</v>
      </c>
      <c r="E5" s="71">
        <f>(VLOOKUP($A5,'Base de dados 2016'!$A$5388:$E$5581,3,0))/1000000</f>
        <v>1277.5902038800002</v>
      </c>
      <c r="F5" s="71">
        <f>(VLOOKUP($A5,'Base de dados 2017'!$A$5545:$E$5737,3,0))/1000000</f>
        <v>1535.9105001500002</v>
      </c>
    </row>
    <row r="6" spans="1:6">
      <c r="A6" s="60" t="s">
        <v>3</v>
      </c>
      <c r="B6" s="71">
        <f>(VLOOKUP($A6,'Base de dados 2013'!$A$152:$F$181,5,0)/1000000)</f>
        <v>512.48619962999999</v>
      </c>
      <c r="C6" s="71">
        <f>(VLOOKUP($A6,'Base de dados 2014'!$A$4944:$E$5110,3,0))/1000000</f>
        <v>478.32472608</v>
      </c>
      <c r="D6" s="71">
        <f>(+VLOOKUP($A6,'Base de dados 2015'!$A$4862:$E$5028,3,0))/1000000</f>
        <v>515.24248519000002</v>
      </c>
      <c r="E6" s="71">
        <f>(VLOOKUP($A6,'Base de dados 2016'!$A$5388:$E$5581,3,0))/1000000</f>
        <v>670.77039972</v>
      </c>
      <c r="F6" s="71">
        <f>(VLOOKUP($A6,'Base de dados 2017'!$A$5545:$E$5737,3,0))/1000000</f>
        <v>676.76535946000001</v>
      </c>
    </row>
    <row r="7" spans="1:6">
      <c r="A7" s="60" t="s">
        <v>4</v>
      </c>
      <c r="B7" s="71">
        <f>(VLOOKUP($A7,'Base de dados 2013'!$A$152:$F$181,5,0)/1000000)</f>
        <v>48272.488253339994</v>
      </c>
      <c r="C7" s="71">
        <f>(VLOOKUP($A7,'Base de dados 2014'!$A$4944:$E$5110,3,0))/1000000</f>
        <v>50904.573096620006</v>
      </c>
      <c r="D7" s="71">
        <f>(+VLOOKUP($A7,'Base de dados 2015'!$A$4862:$E$5028,3,0))/1000000</f>
        <v>55576.81964247</v>
      </c>
      <c r="E7" s="71">
        <f>(VLOOKUP($A7,'Base de dados 2016'!$A$5388:$E$5581,3,0))/1000000</f>
        <v>50577.082900940004</v>
      </c>
      <c r="F7" s="71">
        <f>(VLOOKUP($A7,'Base de dados 2017'!$A$5545:$E$5737,3,0))/1000000</f>
        <v>56891.184515389999</v>
      </c>
    </row>
    <row r="8" spans="1:6">
      <c r="A8" s="60" t="s">
        <v>5</v>
      </c>
      <c r="B8" s="71">
        <f>(VLOOKUP($A8,'Base de dados 2013'!$A$152:$F$181,5,0)/1000000)</f>
        <v>15.329819030000001</v>
      </c>
      <c r="C8" s="71">
        <f>(VLOOKUP($A8,'Base de dados 2014'!$A$4944:$E$5110,3,0))/1000000</f>
        <v>15.33329765</v>
      </c>
      <c r="D8" s="71">
        <f>(+VLOOKUP($A8,'Base de dados 2015'!$A$4862:$E$5028,3,0))/1000000</f>
        <v>25.68608</v>
      </c>
      <c r="E8" s="71">
        <f>(VLOOKUP($A8,'Base de dados 2016'!$A$5388:$E$5581,3,0))/1000000</f>
        <v>16.830007269999999</v>
      </c>
      <c r="F8" s="71">
        <f>(VLOOKUP($A8,'Base de dados 2017'!$A$5545:$E$5737,3,0))/1000000</f>
        <v>20.978835870000001</v>
      </c>
    </row>
    <row r="9" spans="1:6">
      <c r="A9" s="60" t="s">
        <v>6</v>
      </c>
      <c r="B9" s="71">
        <f>(VLOOKUP($A9,'Base de dados 2013'!$A$152:$F$181,5,0)/1000000)</f>
        <v>3596.05982219</v>
      </c>
      <c r="C9" s="71">
        <f>(VLOOKUP($A9,'Base de dados 2014'!$A$4944:$E$5110,3,0))/1000000</f>
        <v>3736.9904426200001</v>
      </c>
      <c r="D9" s="71">
        <f>(+VLOOKUP($A9,'Base de dados 2015'!$A$4862:$E$5028,3,0))/1000000</f>
        <v>4628.9507718300001</v>
      </c>
      <c r="E9" s="71">
        <f>(VLOOKUP($A9,'Base de dados 2016'!$A$5388:$E$5581,3,0))/1000000</f>
        <v>4834.1168587000002</v>
      </c>
      <c r="F9" s="71">
        <f>(VLOOKUP($A9,'Base de dados 2017'!$A$5545:$E$5737,3,0))/1000000</f>
        <v>5129.3982272700005</v>
      </c>
    </row>
    <row r="10" spans="1:6">
      <c r="A10" s="60" t="s">
        <v>7</v>
      </c>
      <c r="B10" s="71">
        <f>(VLOOKUP($A10,'Base de dados 2013'!$A$152:$F$181,5,0)/1000000)</f>
        <v>9.5262208299999998</v>
      </c>
      <c r="C10" s="71">
        <f>(VLOOKUP($A10,'Base de dados 2014'!$A$4944:$E$5110,3,0))/1000000</f>
        <v>3.97216463</v>
      </c>
      <c r="D10" s="71">
        <f>(+VLOOKUP($A10,'Base de dados 2015'!$A$4862:$E$5028,3,0))/1000000</f>
        <v>4.6832777000000005</v>
      </c>
      <c r="E10" s="71">
        <f>(VLOOKUP($A10,'Base de dados 2016'!$A$5388:$E$5581,3,0))/1000000</f>
        <v>5.2957816799999993</v>
      </c>
      <c r="F10" s="71">
        <f>(VLOOKUP($A10,'Base de dados 2017'!$A$5545:$E$5737,3,0))/1000000</f>
        <v>4.8703398</v>
      </c>
    </row>
    <row r="11" spans="1:6">
      <c r="A11" s="60" t="s">
        <v>8</v>
      </c>
      <c r="B11" s="71">
        <f>(VLOOKUP($A11,'Base de dados 2013'!$A$152:$F$181,5,0)/1000000)</f>
        <v>12145.920513380001</v>
      </c>
      <c r="C11" s="71">
        <f>(VLOOKUP($A11,'Base de dados 2014'!$A$4944:$E$5110,3,0))/1000000</f>
        <v>12099.901870940001</v>
      </c>
      <c r="D11" s="71">
        <f>(+VLOOKUP($A11,'Base de dados 2015'!$A$4862:$E$5028,3,0))/1000000</f>
        <v>14360.534807260001</v>
      </c>
      <c r="E11" s="71">
        <f>(VLOOKUP($A11,'Base de dados 2016'!$A$5388:$E$5581,3,0))/1000000</f>
        <v>13764.161554079999</v>
      </c>
      <c r="F11" s="71">
        <f>(VLOOKUP($A11,'Base de dados 2017'!$A$5545:$E$5737,3,0))/1000000</f>
        <v>15248.658275</v>
      </c>
    </row>
    <row r="12" spans="1:6">
      <c r="A12" s="60" t="s">
        <v>9</v>
      </c>
      <c r="B12" s="71">
        <f>(VLOOKUP($A12,'Base de dados 2013'!$A$152:$F$181,5,0)/1000000)</f>
        <v>24362.148916309998</v>
      </c>
      <c r="C12" s="71">
        <f>(VLOOKUP($A12,'Base de dados 2014'!$A$4944:$E$5110,3,0))/1000000</f>
        <v>25674.652157650002</v>
      </c>
      <c r="D12" s="71">
        <f>(+VLOOKUP($A12,'Base de dados 2015'!$A$4862:$E$5028,3,0))/1000000</f>
        <v>30753.248635709999</v>
      </c>
      <c r="E12" s="71">
        <f>(VLOOKUP($A12,'Base de dados 2016'!$A$5388:$E$5581,3,0))/1000000</f>
        <v>34466.349472480004</v>
      </c>
      <c r="F12" s="71">
        <f>(VLOOKUP($A12,'Base de dados 2017'!$A$5545:$E$5737,3,0))/1000000</f>
        <v>40869.3325559</v>
      </c>
    </row>
    <row r="13" spans="1:6">
      <c r="A13" s="60" t="s">
        <v>10</v>
      </c>
      <c r="B13" s="71">
        <f>(VLOOKUP($A13,'Base de dados 2013'!$A$152:$F$181,5,0)/1000000)</f>
        <v>100456.97007927</v>
      </c>
      <c r="C13" s="71">
        <f>(VLOOKUP($A13,'Base de dados 2014'!$A$4944:$E$5110,3,0))/1000000</f>
        <v>97380.931244129999</v>
      </c>
      <c r="D13" s="71">
        <f>(+VLOOKUP($A13,'Base de dados 2015'!$A$4862:$E$5028,3,0))/1000000</f>
        <v>118017.92534509</v>
      </c>
      <c r="E13" s="71">
        <f>(VLOOKUP($A13,'Base de dados 2016'!$A$5388:$E$5581,3,0))/1000000</f>
        <v>116577.96361939999</v>
      </c>
      <c r="F13" s="71">
        <f>(VLOOKUP($A13,'Base de dados 2017'!$A$5545:$E$5737,3,0))/1000000</f>
        <v>131794.17189952001</v>
      </c>
    </row>
    <row r="14" spans="1:6">
      <c r="A14" s="60" t="s">
        <v>11</v>
      </c>
      <c r="B14" s="71">
        <f>(VLOOKUP($A14,'Base de dados 2013'!$A$152:$F$181,5,0)/1000000)</f>
        <v>1381.72148702</v>
      </c>
      <c r="C14" s="71">
        <f>(VLOOKUP($A14,'Base de dados 2014'!$A$4944:$E$5110,3,0))/1000000</f>
        <v>1302.2176197000001</v>
      </c>
      <c r="D14" s="71">
        <f>(+VLOOKUP($A14,'Base de dados 2015'!$A$4862:$E$5028,3,0))/1000000</f>
        <v>1177.0440133699999</v>
      </c>
      <c r="E14" s="71">
        <f>(VLOOKUP($A14,'Base de dados 2016'!$A$5388:$E$5581,3,0))/1000000</f>
        <v>890.96479232000002</v>
      </c>
      <c r="F14" s="71">
        <f>(VLOOKUP($A14,'Base de dados 2017'!$A$5545:$E$5737,3,0))/1000000</f>
        <v>906.75781799000004</v>
      </c>
    </row>
    <row r="15" spans="1:6">
      <c r="A15" s="60" t="s">
        <v>12</v>
      </c>
      <c r="B15" s="71">
        <f>(VLOOKUP($A15,'Base de dados 2013'!$A$152:$F$181,5,0)/1000000)</f>
        <v>109862.84263068</v>
      </c>
      <c r="C15" s="71">
        <f>(VLOOKUP($A15,'Base de dados 2014'!$A$4944:$E$5110,3,0))/1000000</f>
        <v>104529.57326357001</v>
      </c>
      <c r="D15" s="71">
        <f>(+VLOOKUP($A15,'Base de dados 2015'!$A$4862:$E$5028,3,0))/1000000</f>
        <v>128865.89407862</v>
      </c>
      <c r="E15" s="71">
        <f>(VLOOKUP($A15,'Base de dados 2016'!$A$5388:$E$5581,3,0))/1000000</f>
        <v>123430.17925839999</v>
      </c>
      <c r="F15" s="71">
        <f>(VLOOKUP($A15,'Base de dados 2017'!$A$5545:$E$5737,3,0))/1000000</f>
        <v>142755.50520260999</v>
      </c>
    </row>
    <row r="16" spans="1:6">
      <c r="A16" s="60" t="s">
        <v>13</v>
      </c>
      <c r="B16" s="71">
        <f>(VLOOKUP($A16,'Base de dados 2013'!$A$152:$F$181,5,0)/1000000)</f>
        <v>4061.77665355</v>
      </c>
      <c r="C16" s="71">
        <f>(VLOOKUP($A16,'Base de dados 2014'!$A$4944:$E$5110,3,0))/1000000</f>
        <v>4136.6631994499994</v>
      </c>
      <c r="D16" s="71">
        <f>(+VLOOKUP($A16,'Base de dados 2015'!$A$4862:$E$5028,3,0))/1000000</f>
        <v>4402.5092115100006</v>
      </c>
      <c r="E16" s="71">
        <f>(VLOOKUP($A16,'Base de dados 2016'!$A$5388:$E$5581,3,0))/1000000</f>
        <v>3909.9792145300003</v>
      </c>
      <c r="F16" s="71">
        <f>(VLOOKUP($A16,'Base de dados 2017'!$A$5545:$E$5737,3,0))/1000000</f>
        <v>4238.2554598799998</v>
      </c>
    </row>
    <row r="17" spans="1:6">
      <c r="A17" s="60" t="s">
        <v>14</v>
      </c>
      <c r="B17" s="71">
        <f>(VLOOKUP($A17,'Base de dados 2013'!$A$152:$F$181,5,0)/1000000)</f>
        <v>352.25161335000001</v>
      </c>
      <c r="C17" s="71">
        <f>(VLOOKUP($A17,'Base de dados 2014'!$A$4944:$E$5110,3,0))/1000000</f>
        <v>292.76227115</v>
      </c>
      <c r="D17" s="71">
        <f>(+VLOOKUP($A17,'Base de dados 2015'!$A$4862:$E$5028,3,0))/1000000</f>
        <v>518.89198223000005</v>
      </c>
      <c r="E17" s="71">
        <f>(VLOOKUP($A17,'Base de dados 2016'!$A$5388:$E$5581,3,0))/1000000</f>
        <v>540.90051597000001</v>
      </c>
      <c r="F17" s="71">
        <f>(VLOOKUP($A17,'Base de dados 2017'!$A$5545:$E$5737,3,0))/1000000</f>
        <v>561.71804616999998</v>
      </c>
    </row>
    <row r="18" spans="1:6">
      <c r="A18" s="60" t="s">
        <v>15</v>
      </c>
      <c r="B18" s="71">
        <f>(VLOOKUP($A18,'Base de dados 2013'!$A$152:$F$181,5,0)/1000000)</f>
        <v>41035.497898809997</v>
      </c>
      <c r="C18" s="71">
        <f>(VLOOKUP($A18,'Base de dados 2014'!$A$4944:$E$5110,3,0))/1000000</f>
        <v>45504.048758769997</v>
      </c>
      <c r="D18" s="71">
        <f>(+VLOOKUP($A18,'Base de dados 2015'!$A$4862:$E$5028,3,0))/1000000</f>
        <v>50001.802460970001</v>
      </c>
      <c r="E18" s="71">
        <f>(VLOOKUP($A18,'Base de dados 2016'!$A$5388:$E$5581,3,0))/1000000</f>
        <v>48242.81071061</v>
      </c>
      <c r="F18" s="71">
        <f>(VLOOKUP($A18,'Base de dados 2017'!$A$5545:$E$5737,3,0))/1000000</f>
        <v>44888.069011150001</v>
      </c>
    </row>
    <row r="19" spans="1:6">
      <c r="A19" s="60" t="s">
        <v>16</v>
      </c>
      <c r="B19" s="71">
        <f>(VLOOKUP($A19,'Base de dados 2013'!$A$152:$F$181,5,0)/1000000)</f>
        <v>3255.22591526</v>
      </c>
      <c r="C19" s="71">
        <f>(VLOOKUP($A19,'Base de dados 2014'!$A$4944:$E$5110,3,0))/1000000</f>
        <v>2382.12316246</v>
      </c>
      <c r="D19" s="71">
        <f>(+VLOOKUP($A19,'Base de dados 2015'!$A$4862:$E$5028,3,0))/1000000</f>
        <v>2934.6539465000001</v>
      </c>
      <c r="E19" s="71">
        <f>(VLOOKUP($A19,'Base de dados 2016'!$A$5388:$E$5581,3,0))/1000000</f>
        <v>2569.0792004499999</v>
      </c>
      <c r="F19" s="71">
        <f>(VLOOKUP($A19,'Base de dados 2017'!$A$5545:$E$5737,3,0))/1000000</f>
        <v>2207.19633423</v>
      </c>
    </row>
    <row r="20" spans="1:6">
      <c r="A20" s="60" t="s">
        <v>17</v>
      </c>
      <c r="B20" s="71">
        <f>(VLOOKUP($A20,'Base de dados 2013'!$A$152:$F$181,5,0)/1000000)</f>
        <v>12081.022374709999</v>
      </c>
      <c r="C20" s="71">
        <f>(VLOOKUP($A20,'Base de dados 2014'!$A$4944:$E$5110,3,0))/1000000</f>
        <v>10743.15738782</v>
      </c>
      <c r="D20" s="71">
        <f>(+VLOOKUP($A20,'Base de dados 2015'!$A$4862:$E$5028,3,0))/1000000</f>
        <v>12874.05258302</v>
      </c>
      <c r="E20" s="71">
        <f>(VLOOKUP($A20,'Base de dados 2016'!$A$5388:$E$5581,3,0))/1000000</f>
        <v>12370.245761479999</v>
      </c>
      <c r="F20" s="71">
        <f>(VLOOKUP($A20,'Base de dados 2017'!$A$5545:$E$5737,3,0))/1000000</f>
        <v>12288.119142219999</v>
      </c>
    </row>
    <row r="21" spans="1:6">
      <c r="A21" s="60" t="s">
        <v>18</v>
      </c>
      <c r="B21" s="71">
        <f>(VLOOKUP($A21,'Base de dados 2013'!$A$152:$F$181,5,0)/1000000)</f>
        <v>3689.85028427</v>
      </c>
      <c r="C21" s="71">
        <f>(VLOOKUP($A21,'Base de dados 2014'!$A$4944:$E$5110,3,0))/1000000</f>
        <v>3756.7955888800002</v>
      </c>
      <c r="D21" s="71">
        <f>(+VLOOKUP($A21,'Base de dados 2015'!$A$4862:$E$5028,3,0))/1000000</f>
        <v>4430.3863171400008</v>
      </c>
      <c r="E21" s="71">
        <f>(VLOOKUP($A21,'Base de dados 2016'!$A$5388:$E$5581,3,0))/1000000</f>
        <v>4231.5786196899999</v>
      </c>
      <c r="F21" s="71">
        <f>(VLOOKUP($A21,'Base de dados 2017'!$A$5545:$E$5737,3,0))/1000000</f>
        <v>4487.0765050200007</v>
      </c>
    </row>
    <row r="22" spans="1:6">
      <c r="A22" s="60" t="s">
        <v>19</v>
      </c>
      <c r="B22" s="71">
        <f>(VLOOKUP($A22,'Base de dados 2013'!$A$152:$F$181,5,0)/1000000)</f>
        <v>195.74265199999999</v>
      </c>
      <c r="C22" s="71">
        <f>(VLOOKUP($A22,'Base de dados 2014'!$A$4944:$E$5110,3,0))/1000000</f>
        <v>1063.75422972</v>
      </c>
      <c r="D22" s="71">
        <f>(+VLOOKUP($A22,'Base de dados 2015'!$A$4862:$E$5028,3,0))/1000000</f>
        <v>287.38822685000002</v>
      </c>
      <c r="E22" s="71">
        <f>(VLOOKUP($A22,'Base de dados 2016'!$A$5388:$E$5581,3,0))/1000000</f>
        <v>267.01816509999998</v>
      </c>
      <c r="F22" s="71">
        <f>(VLOOKUP($A22,'Base de dados 2017'!$A$5545:$E$5737,3,0))/1000000</f>
        <v>250.03222022</v>
      </c>
    </row>
    <row r="23" spans="1:6">
      <c r="A23" s="60" t="s">
        <v>20</v>
      </c>
      <c r="B23" s="71">
        <f>(VLOOKUP($A23,'Base de dados 2013'!$A$152:$F$181,5,0)/1000000)</f>
        <v>2681.6651971300003</v>
      </c>
      <c r="C23" s="71">
        <f>(VLOOKUP($A23,'Base de dados 2014'!$A$4944:$E$5110,3,0))/1000000</f>
        <v>2787.85479158</v>
      </c>
      <c r="D23" s="71">
        <f>(+VLOOKUP($A23,'Base de dados 2015'!$A$4862:$E$5028,3,0))/1000000</f>
        <v>3118.17696204</v>
      </c>
      <c r="E23" s="71">
        <f>(VLOOKUP($A23,'Base de dados 2016'!$A$5388:$E$5581,3,0))/1000000</f>
        <v>2749.16436552</v>
      </c>
      <c r="F23" s="71">
        <f>(VLOOKUP($A23,'Base de dados 2017'!$A$5545:$E$5737,3,0))/1000000</f>
        <v>3117.4228545800001</v>
      </c>
    </row>
    <row r="24" spans="1:6">
      <c r="A24" s="60" t="s">
        <v>21</v>
      </c>
      <c r="B24" s="71">
        <f>(VLOOKUP($A24,'Base de dados 2013'!$A$152:$F$181,5,0)/1000000)</f>
        <v>2.2774183300000002</v>
      </c>
      <c r="C24" s="71">
        <f>(VLOOKUP($A24,'Base de dados 2014'!$A$4944:$E$5110,3,0))/1000000</f>
        <v>10.399572289999998</v>
      </c>
      <c r="D24" s="71">
        <f>(+VLOOKUP($A24,'Base de dados 2015'!$A$4862:$E$5028,3,0))/1000000</f>
        <v>7.7170377400000003</v>
      </c>
      <c r="E24" s="71">
        <f>(VLOOKUP($A24,'Base de dados 2016'!$A$5388:$E$5581,3,0))/1000000</f>
        <v>15.56173969</v>
      </c>
      <c r="F24" s="71">
        <f>(VLOOKUP($A24,'Base de dados 2017'!$A$5545:$E$5737,3,0))/1000000</f>
        <v>11.04791251</v>
      </c>
    </row>
    <row r="25" spans="1:6">
      <c r="A25" s="60" t="s">
        <v>22</v>
      </c>
      <c r="B25" s="71">
        <f>(VLOOKUP($A25,'Base de dados 2013'!$A$152:$F$181,5,0)/1000000)</f>
        <v>349.14134161999999</v>
      </c>
      <c r="C25" s="71">
        <f>(VLOOKUP($A25,'Base de dados 2014'!$A$4944:$E$5110,3,0))/1000000</f>
        <v>446.29621964</v>
      </c>
      <c r="D25" s="71">
        <f>(+VLOOKUP($A25,'Base de dados 2015'!$A$4862:$E$5028,3,0))/1000000</f>
        <v>384.49939864999999</v>
      </c>
      <c r="E25" s="71">
        <f>(VLOOKUP($A25,'Base de dados 2016'!$A$5388:$E$5581,3,0))/1000000</f>
        <v>329.52927366</v>
      </c>
      <c r="F25" s="71">
        <f>(VLOOKUP($A25,'Base de dados 2017'!$A$5545:$E$5737,3,0))/1000000</f>
        <v>308.34518539999999</v>
      </c>
    </row>
    <row r="26" spans="1:6">
      <c r="A26" s="60" t="s">
        <v>23</v>
      </c>
      <c r="B26" s="71">
        <f>(VLOOKUP($A26,'Base de dados 2013'!$A$152:$F$181,5,0)/1000000)</f>
        <v>1575.1514082599999</v>
      </c>
      <c r="C26" s="71">
        <f>(VLOOKUP($A26,'Base de dados 2014'!$A$4944:$E$5110,3,0))/1000000</f>
        <v>1799.3182306800002</v>
      </c>
      <c r="D26" s="71">
        <f>(+VLOOKUP($A26,'Base de dados 2015'!$A$4862:$E$5028,3,0))/1000000</f>
        <v>1674.9320699100001</v>
      </c>
      <c r="E26" s="71">
        <f>(VLOOKUP($A26,'Base de dados 2016'!$A$5388:$E$5581,3,0))/1000000</f>
        <v>1487.5013507900001</v>
      </c>
      <c r="F26" s="71">
        <f>(VLOOKUP($A26,'Base de dados 2017'!$A$5545:$E$5737,3,0))/1000000</f>
        <v>1481.16527879</v>
      </c>
    </row>
    <row r="27" spans="1:6">
      <c r="A27" s="60" t="s">
        <v>24</v>
      </c>
      <c r="B27" s="71">
        <f>(VLOOKUP($A27,'Base de dados 2013'!$A$152:$F$181,5,0)/1000000)</f>
        <v>483.34315900999997</v>
      </c>
      <c r="C27" s="71">
        <f>(VLOOKUP($A27,'Base de dados 2014'!$A$4944:$E$5110,3,0))/1000000</f>
        <v>310.62804781</v>
      </c>
      <c r="D27" s="71">
        <f>(+VLOOKUP($A27,'Base de dados 2015'!$A$4862:$E$5028,3,0))/1000000</f>
        <v>612.44827237000004</v>
      </c>
      <c r="E27" s="71">
        <f>(VLOOKUP($A27,'Base de dados 2016'!$A$5388:$E$5581,3,0))/1000000</f>
        <v>389.09397623000001</v>
      </c>
      <c r="F27" s="71">
        <f>(VLOOKUP($A27,'Base de dados 2017'!$A$5545:$E$5737,3,0))/1000000</f>
        <v>425.67346411</v>
      </c>
    </row>
    <row r="28" spans="1:6">
      <c r="A28" s="60" t="s">
        <v>25</v>
      </c>
      <c r="B28" s="71">
        <f>(VLOOKUP($A28,'Base de dados 2013'!$A$152:$F$181,5,0)/1000000)</f>
        <v>796.97981405999997</v>
      </c>
      <c r="C28" s="71">
        <f>(VLOOKUP($A28,'Base de dados 2014'!$A$4944:$E$5110,3,0))/1000000</f>
        <v>621.57009741999991</v>
      </c>
      <c r="D28" s="71">
        <f>(+VLOOKUP($A28,'Base de dados 2015'!$A$4862:$E$5028,3,0))/1000000</f>
        <v>1103.87253442</v>
      </c>
      <c r="E28" s="71">
        <f>(VLOOKUP($A28,'Base de dados 2016'!$A$5388:$E$5581,3,0))/1000000</f>
        <v>1122.15799978</v>
      </c>
      <c r="F28" s="71">
        <f>(VLOOKUP($A28,'Base de dados 2017'!$A$5545:$E$5737,3,0))/1000000</f>
        <v>1283.7584579300001</v>
      </c>
    </row>
    <row r="29" spans="1:6">
      <c r="A29" s="60" t="s">
        <v>26</v>
      </c>
      <c r="B29" s="71">
        <f>(VLOOKUP($A29,'Base de dados 2013'!$A$152:$F$181,5,0)/1000000)</f>
        <v>9567.2090024200006</v>
      </c>
      <c r="C29" s="71">
        <f>(VLOOKUP($A29,'Base de dados 2014'!$A$4944:$E$5110,3,0))/1000000</f>
        <v>6984.0903733699997</v>
      </c>
      <c r="D29" s="71">
        <f>(+VLOOKUP($A29,'Base de dados 2015'!$A$4862:$E$5028,3,0))/1000000</f>
        <v>11467.526705280001</v>
      </c>
      <c r="E29" s="71">
        <f>(VLOOKUP($A29,'Base de dados 2016'!$A$5388:$E$5581,3,0))/1000000</f>
        <v>11846.18553667</v>
      </c>
      <c r="F29" s="71">
        <f>(VLOOKUP($A29,'Base de dados 2017'!$A$5545:$E$5737,3,0))/1000000</f>
        <v>11510.10656416</v>
      </c>
    </row>
    <row r="30" spans="1:6">
      <c r="A30" s="60" t="s">
        <v>27</v>
      </c>
      <c r="B30" s="71">
        <f>(VLOOKUP($A30,'Base de dados 2013'!$A$152:$F$181,5,0)/1000000)</f>
        <v>3249.1807305299999</v>
      </c>
      <c r="C30" s="71">
        <f>(VLOOKUP($A30,'Base de dados 2014'!$A$4944:$E$5110,3,0))/1000000</f>
        <v>3518.3423853499999</v>
      </c>
      <c r="D30" s="71">
        <f>(+VLOOKUP($A30,'Base de dados 2015'!$A$4862:$E$5028,3,0))/1000000</f>
        <v>4481.80097888</v>
      </c>
      <c r="E30" s="71">
        <f>(VLOOKUP($A30,'Base de dados 2016'!$A$5388:$E$5581,3,0))/1000000</f>
        <v>3642.2043913499997</v>
      </c>
      <c r="F30" s="71">
        <f>(VLOOKUP($A30,'Base de dados 2017'!$A$5545:$E$5737,3,0))/1000000</f>
        <v>3111.7943299399999</v>
      </c>
    </row>
    <row r="31" spans="1:6">
      <c r="A31" s="60" t="s">
        <v>28</v>
      </c>
      <c r="B31" s="71">
        <f>(VLOOKUP($A31,'Base de dados 2013'!$A$152:$F$181,5,0)/1000000)</f>
        <v>16246.041882520001</v>
      </c>
      <c r="C31" s="71">
        <f>(VLOOKUP($A31,'Base de dados 2014'!$A$4944:$E$5110,3,0))/1000000</f>
        <v>16416.84876189</v>
      </c>
      <c r="D31" s="71">
        <f>(+VLOOKUP($A31,'Base de dados 2015'!$A$4862:$E$5028,3,0))/1000000</f>
        <v>17550.776072470002</v>
      </c>
      <c r="E31" s="71">
        <f>(VLOOKUP($A31,'Base de dados 2016'!$A$5388:$E$5581,3,0))/1000000</f>
        <v>18505.043284259998</v>
      </c>
      <c r="F31" s="71">
        <f>(VLOOKUP($A31,'Base de dados 2017'!$A$5545:$E$5737,3,0))/1000000</f>
        <v>20954.245418279999</v>
      </c>
    </row>
    <row r="32" spans="1:6">
      <c r="A32" s="60" t="s">
        <v>29</v>
      </c>
      <c r="B32" s="71">
        <f>(VLOOKUP($A32,'Base de dados 2013'!$A$152:$F$181,5,0)/1000000)</f>
        <v>11020.30787275</v>
      </c>
      <c r="C32" s="71">
        <f>(VLOOKUP($A32,'Base de dados 2014'!$A$4944:$E$5110,3,0))/1000000</f>
        <v>11119.565639440001</v>
      </c>
      <c r="D32" s="71">
        <f>(+VLOOKUP($A32,'Base de dados 2015'!$A$4862:$E$5028,3,0))/1000000</f>
        <v>15882.18788327</v>
      </c>
      <c r="E32" s="71">
        <f>(VLOOKUP($A32,'Base de dados 2016'!$A$5388:$E$5581,3,0))/1000000</f>
        <v>18304.520372570001</v>
      </c>
      <c r="F32" s="71">
        <f>(VLOOKUP($A32,'Base de dados 2017'!$A$5545:$E$5737,3,0))/1000000</f>
        <v>20856.73563295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5031"/>
  <sheetViews>
    <sheetView topLeftCell="A5004" zoomScale="80" zoomScaleNormal="80" workbookViewId="0">
      <selection activeCell="A5031" sqref="A5031:B5031"/>
    </sheetView>
  </sheetViews>
  <sheetFormatPr defaultRowHeight="15"/>
  <cols>
    <col min="1" max="1" width="56" style="60" customWidth="1"/>
    <col min="2" max="2" width="76" style="60" customWidth="1"/>
    <col min="3" max="3" width="21" style="60" customWidth="1"/>
    <col min="4" max="4" width="19.140625" style="60" customWidth="1"/>
    <col min="5" max="5" width="21.5703125" style="60" bestFit="1" customWidth="1"/>
    <col min="6" max="6" width="27.28515625" style="60" bestFit="1" customWidth="1"/>
    <col min="7" max="7" width="21.42578125" style="60" bestFit="1" customWidth="1"/>
    <col min="8" max="8" width="20.42578125" style="60" bestFit="1" customWidth="1"/>
    <col min="9" max="9" width="32.140625" style="60" customWidth="1"/>
    <col min="10" max="10" width="20.42578125" style="60" bestFit="1" customWidth="1"/>
    <col min="11" max="11" width="17" style="60" bestFit="1" customWidth="1"/>
    <col min="12" max="12" width="21.42578125" style="60" bestFit="1" customWidth="1"/>
    <col min="13" max="13" width="19.42578125" style="60" bestFit="1" customWidth="1"/>
    <col min="14" max="14" width="17.42578125" style="60" customWidth="1"/>
    <col min="15" max="15" width="15" style="60" customWidth="1"/>
    <col min="16" max="16" width="21.42578125" style="60" customWidth="1"/>
    <col min="17" max="17" width="22.140625" style="60" customWidth="1"/>
    <col min="18" max="256" width="9.140625" style="60"/>
    <col min="257" max="257" width="69" style="60" customWidth="1"/>
    <col min="258" max="258" width="21.42578125" style="60" customWidth="1"/>
    <col min="259" max="512" width="9.140625" style="60"/>
    <col min="513" max="513" width="69" style="60" customWidth="1"/>
    <col min="514" max="514" width="21.42578125" style="60" customWidth="1"/>
    <col min="515" max="768" width="9.140625" style="60"/>
    <col min="769" max="769" width="69" style="60" customWidth="1"/>
    <col min="770" max="770" width="21.42578125" style="60" customWidth="1"/>
    <col min="771" max="1024" width="9.140625" style="60"/>
    <col min="1025" max="1025" width="69" style="60" customWidth="1"/>
    <col min="1026" max="1026" width="21.42578125" style="60" customWidth="1"/>
    <col min="1027" max="1280" width="9.140625" style="60"/>
    <col min="1281" max="1281" width="69" style="60" customWidth="1"/>
    <col min="1282" max="1282" width="21.42578125" style="60" customWidth="1"/>
    <col min="1283" max="1536" width="9.140625" style="60"/>
    <col min="1537" max="1537" width="69" style="60" customWidth="1"/>
    <col min="1538" max="1538" width="21.42578125" style="60" customWidth="1"/>
    <col min="1539" max="1792" width="9.140625" style="60"/>
    <col min="1793" max="1793" width="69" style="60" customWidth="1"/>
    <col min="1794" max="1794" width="21.42578125" style="60" customWidth="1"/>
    <col min="1795" max="2048" width="9.140625" style="60"/>
    <col min="2049" max="2049" width="69" style="60" customWidth="1"/>
    <col min="2050" max="2050" width="21.42578125" style="60" customWidth="1"/>
    <col min="2051" max="2304" width="9.140625" style="60"/>
    <col min="2305" max="2305" width="69" style="60" customWidth="1"/>
    <col min="2306" max="2306" width="21.42578125" style="60" customWidth="1"/>
    <col min="2307" max="2560" width="9.140625" style="60"/>
    <col min="2561" max="2561" width="69" style="60" customWidth="1"/>
    <col min="2562" max="2562" width="21.42578125" style="60" customWidth="1"/>
    <col min="2563" max="2816" width="9.140625" style="60"/>
    <col min="2817" max="2817" width="69" style="60" customWidth="1"/>
    <col min="2818" max="2818" width="21.42578125" style="60" customWidth="1"/>
    <col min="2819" max="3072" width="9.140625" style="60"/>
    <col min="3073" max="3073" width="69" style="60" customWidth="1"/>
    <col min="3074" max="3074" width="21.42578125" style="60" customWidth="1"/>
    <col min="3075" max="3328" width="9.140625" style="60"/>
    <col min="3329" max="3329" width="69" style="60" customWidth="1"/>
    <col min="3330" max="3330" width="21.42578125" style="60" customWidth="1"/>
    <col min="3331" max="3584" width="9.140625" style="60"/>
    <col min="3585" max="3585" width="69" style="60" customWidth="1"/>
    <col min="3586" max="3586" width="21.42578125" style="60" customWidth="1"/>
    <col min="3587" max="3840" width="9.140625" style="60"/>
    <col min="3841" max="3841" width="69" style="60" customWidth="1"/>
    <col min="3842" max="3842" width="21.42578125" style="60" customWidth="1"/>
    <col min="3843" max="4096" width="9.140625" style="60"/>
    <col min="4097" max="4097" width="69" style="60" customWidth="1"/>
    <col min="4098" max="4098" width="21.42578125" style="60" customWidth="1"/>
    <col min="4099" max="4352" width="9.140625" style="60"/>
    <col min="4353" max="4353" width="69" style="60" customWidth="1"/>
    <col min="4354" max="4354" width="21.42578125" style="60" customWidth="1"/>
    <col min="4355" max="4608" width="9.140625" style="60"/>
    <col min="4609" max="4609" width="69" style="60" customWidth="1"/>
    <col min="4610" max="4610" width="21.42578125" style="60" customWidth="1"/>
    <col min="4611" max="4864" width="9.140625" style="60"/>
    <col min="4865" max="4865" width="69" style="60" customWidth="1"/>
    <col min="4866" max="4866" width="21.42578125" style="60" customWidth="1"/>
    <col min="4867" max="5120" width="9.140625" style="60"/>
    <col min="5121" max="5121" width="69" style="60" customWidth="1"/>
    <col min="5122" max="5122" width="21.42578125" style="60" customWidth="1"/>
    <col min="5123" max="5376" width="9.140625" style="60"/>
    <col min="5377" max="5377" width="69" style="60" customWidth="1"/>
    <col min="5378" max="5378" width="21.42578125" style="60" customWidth="1"/>
    <col min="5379" max="5632" width="9.140625" style="60"/>
    <col min="5633" max="5633" width="69" style="60" customWidth="1"/>
    <col min="5634" max="5634" width="21.42578125" style="60" customWidth="1"/>
    <col min="5635" max="5888" width="9.140625" style="60"/>
    <col min="5889" max="5889" width="69" style="60" customWidth="1"/>
    <col min="5890" max="5890" width="21.42578125" style="60" customWidth="1"/>
    <col min="5891" max="6144" width="9.140625" style="60"/>
    <col min="6145" max="6145" width="69" style="60" customWidth="1"/>
    <col min="6146" max="6146" width="21.42578125" style="60" customWidth="1"/>
    <col min="6147" max="6400" width="9.140625" style="60"/>
    <col min="6401" max="6401" width="69" style="60" customWidth="1"/>
    <col min="6402" max="6402" width="21.42578125" style="60" customWidth="1"/>
    <col min="6403" max="6656" width="9.140625" style="60"/>
    <col min="6657" max="6657" width="69" style="60" customWidth="1"/>
    <col min="6658" max="6658" width="21.42578125" style="60" customWidth="1"/>
    <col min="6659" max="6912" width="9.140625" style="60"/>
    <col min="6913" max="6913" width="69" style="60" customWidth="1"/>
    <col min="6914" max="6914" width="21.42578125" style="60" customWidth="1"/>
    <col min="6915" max="7168" width="9.140625" style="60"/>
    <col min="7169" max="7169" width="69" style="60" customWidth="1"/>
    <col min="7170" max="7170" width="21.42578125" style="60" customWidth="1"/>
    <col min="7171" max="7424" width="9.140625" style="60"/>
    <col min="7425" max="7425" width="69" style="60" customWidth="1"/>
    <col min="7426" max="7426" width="21.42578125" style="60" customWidth="1"/>
    <col min="7427" max="7680" width="9.140625" style="60"/>
    <col min="7681" max="7681" width="69" style="60" customWidth="1"/>
    <col min="7682" max="7682" width="21.42578125" style="60" customWidth="1"/>
    <col min="7683" max="7936" width="9.140625" style="60"/>
    <col min="7937" max="7937" width="69" style="60" customWidth="1"/>
    <col min="7938" max="7938" width="21.42578125" style="60" customWidth="1"/>
    <col min="7939" max="8192" width="9.140625" style="60"/>
    <col min="8193" max="8193" width="69" style="60" customWidth="1"/>
    <col min="8194" max="8194" width="21.42578125" style="60" customWidth="1"/>
    <col min="8195" max="8448" width="9.140625" style="60"/>
    <col min="8449" max="8449" width="69" style="60" customWidth="1"/>
    <col min="8450" max="8450" width="21.42578125" style="60" customWidth="1"/>
    <col min="8451" max="8704" width="9.140625" style="60"/>
    <col min="8705" max="8705" width="69" style="60" customWidth="1"/>
    <col min="8706" max="8706" width="21.42578125" style="60" customWidth="1"/>
    <col min="8707" max="8960" width="9.140625" style="60"/>
    <col min="8961" max="8961" width="69" style="60" customWidth="1"/>
    <col min="8962" max="8962" width="21.42578125" style="60" customWidth="1"/>
    <col min="8963" max="9216" width="9.140625" style="60"/>
    <col min="9217" max="9217" width="69" style="60" customWidth="1"/>
    <col min="9218" max="9218" width="21.42578125" style="60" customWidth="1"/>
    <col min="9219" max="9472" width="9.140625" style="60"/>
    <col min="9473" max="9473" width="69" style="60" customWidth="1"/>
    <col min="9474" max="9474" width="21.42578125" style="60" customWidth="1"/>
    <col min="9475" max="9728" width="9.140625" style="60"/>
    <col min="9729" max="9729" width="69" style="60" customWidth="1"/>
    <col min="9730" max="9730" width="21.42578125" style="60" customWidth="1"/>
    <col min="9731" max="9984" width="9.140625" style="60"/>
    <col min="9985" max="9985" width="69" style="60" customWidth="1"/>
    <col min="9986" max="9986" width="21.42578125" style="60" customWidth="1"/>
    <col min="9987" max="10240" width="9.140625" style="60"/>
    <col min="10241" max="10241" width="69" style="60" customWidth="1"/>
    <col min="10242" max="10242" width="21.42578125" style="60" customWidth="1"/>
    <col min="10243" max="10496" width="9.140625" style="60"/>
    <col min="10497" max="10497" width="69" style="60" customWidth="1"/>
    <col min="10498" max="10498" width="21.42578125" style="60" customWidth="1"/>
    <col min="10499" max="10752" width="9.140625" style="60"/>
    <col min="10753" max="10753" width="69" style="60" customWidth="1"/>
    <col min="10754" max="10754" width="21.42578125" style="60" customWidth="1"/>
    <col min="10755" max="11008" width="9.140625" style="60"/>
    <col min="11009" max="11009" width="69" style="60" customWidth="1"/>
    <col min="11010" max="11010" width="21.42578125" style="60" customWidth="1"/>
    <col min="11011" max="11264" width="9.140625" style="60"/>
    <col min="11265" max="11265" width="69" style="60" customWidth="1"/>
    <col min="11266" max="11266" width="21.42578125" style="60" customWidth="1"/>
    <col min="11267" max="11520" width="9.140625" style="60"/>
    <col min="11521" max="11521" width="69" style="60" customWidth="1"/>
    <col min="11522" max="11522" width="21.42578125" style="60" customWidth="1"/>
    <col min="11523" max="11776" width="9.140625" style="60"/>
    <col min="11777" max="11777" width="69" style="60" customWidth="1"/>
    <col min="11778" max="11778" width="21.42578125" style="60" customWidth="1"/>
    <col min="11779" max="12032" width="9.140625" style="60"/>
    <col min="12033" max="12033" width="69" style="60" customWidth="1"/>
    <col min="12034" max="12034" width="21.42578125" style="60" customWidth="1"/>
    <col min="12035" max="12288" width="9.140625" style="60"/>
    <col min="12289" max="12289" width="69" style="60" customWidth="1"/>
    <col min="12290" max="12290" width="21.42578125" style="60" customWidth="1"/>
    <col min="12291" max="12544" width="9.140625" style="60"/>
    <col min="12545" max="12545" width="69" style="60" customWidth="1"/>
    <col min="12546" max="12546" width="21.42578125" style="60" customWidth="1"/>
    <col min="12547" max="12800" width="9.140625" style="60"/>
    <col min="12801" max="12801" width="69" style="60" customWidth="1"/>
    <col min="12802" max="12802" width="21.42578125" style="60" customWidth="1"/>
    <col min="12803" max="13056" width="9.140625" style="60"/>
    <col min="13057" max="13057" width="69" style="60" customWidth="1"/>
    <col min="13058" max="13058" width="21.42578125" style="60" customWidth="1"/>
    <col min="13059" max="13312" width="9.140625" style="60"/>
    <col min="13313" max="13313" width="69" style="60" customWidth="1"/>
    <col min="13314" max="13314" width="21.42578125" style="60" customWidth="1"/>
    <col min="13315" max="13568" width="9.140625" style="60"/>
    <col min="13569" max="13569" width="69" style="60" customWidth="1"/>
    <col min="13570" max="13570" width="21.42578125" style="60" customWidth="1"/>
    <col min="13571" max="13824" width="9.140625" style="60"/>
    <col min="13825" max="13825" width="69" style="60" customWidth="1"/>
    <col min="13826" max="13826" width="21.42578125" style="60" customWidth="1"/>
    <col min="13827" max="14080" width="9.140625" style="60"/>
    <col min="14081" max="14081" width="69" style="60" customWidth="1"/>
    <col min="14082" max="14082" width="21.42578125" style="60" customWidth="1"/>
    <col min="14083" max="14336" width="9.140625" style="60"/>
    <col min="14337" max="14337" width="69" style="60" customWidth="1"/>
    <col min="14338" max="14338" width="21.42578125" style="60" customWidth="1"/>
    <col min="14339" max="14592" width="9.140625" style="60"/>
    <col min="14593" max="14593" width="69" style="60" customWidth="1"/>
    <col min="14594" max="14594" width="21.42578125" style="60" customWidth="1"/>
    <col min="14595" max="14848" width="9.140625" style="60"/>
    <col min="14849" max="14849" width="69" style="60" customWidth="1"/>
    <col min="14850" max="14850" width="21.42578125" style="60" customWidth="1"/>
    <col min="14851" max="15104" width="9.140625" style="60"/>
    <col min="15105" max="15105" width="69" style="60" customWidth="1"/>
    <col min="15106" max="15106" width="21.42578125" style="60" customWidth="1"/>
    <col min="15107" max="15360" width="9.140625" style="60"/>
    <col min="15361" max="15361" width="69" style="60" customWidth="1"/>
    <col min="15362" max="15362" width="21.42578125" style="60" customWidth="1"/>
    <col min="15363" max="15616" width="9.140625" style="60"/>
    <col min="15617" max="15617" width="69" style="60" customWidth="1"/>
    <col min="15618" max="15618" width="21.42578125" style="60" customWidth="1"/>
    <col min="15619" max="15872" width="9.140625" style="60"/>
    <col min="15873" max="15873" width="69" style="60" customWidth="1"/>
    <col min="15874" max="15874" width="21.42578125" style="60" customWidth="1"/>
    <col min="15875" max="16128" width="9.140625" style="60"/>
    <col min="16129" max="16129" width="69" style="60" customWidth="1"/>
    <col min="16130" max="16130" width="21.42578125" style="60" customWidth="1"/>
    <col min="16131" max="16384" width="9.140625" style="60"/>
  </cols>
  <sheetData>
    <row r="1" spans="1:9">
      <c r="B1" s="87" t="s">
        <v>30</v>
      </c>
      <c r="C1" s="87"/>
    </row>
    <row r="2" spans="1:9" ht="12.75" customHeight="1">
      <c r="A2" s="61"/>
      <c r="B2" s="61" t="s">
        <v>31</v>
      </c>
      <c r="C2" s="61" t="s">
        <v>30</v>
      </c>
      <c r="E2" s="61" t="s">
        <v>32</v>
      </c>
      <c r="F2" s="61" t="s">
        <v>33</v>
      </c>
      <c r="H2" s="61" t="s">
        <v>34</v>
      </c>
    </row>
    <row r="3" spans="1:9" ht="12.75" customHeight="1">
      <c r="A3" s="60" t="str">
        <f>TRIM(B3)</f>
        <v>1.0.0.0.0.00.00 - Ativo</v>
      </c>
      <c r="B3" s="3" t="s">
        <v>35</v>
      </c>
      <c r="C3" s="4">
        <v>777823986402.98999</v>
      </c>
      <c r="D3" s="1"/>
      <c r="E3" s="1">
        <f>E4+E113</f>
        <v>16185054296.800001</v>
      </c>
      <c r="F3" s="1">
        <f>F4+F113</f>
        <v>761638932106.18994</v>
      </c>
      <c r="H3" s="60" t="b">
        <f t="shared" ref="H3:H66" si="0">IF(I3="00",C3=E3+F3,TRUE)</f>
        <v>1</v>
      </c>
      <c r="I3" s="60" t="str">
        <f>MID(A3,11,2)</f>
        <v>00</v>
      </c>
    </row>
    <row r="4" spans="1:9" ht="12.75" customHeight="1">
      <c r="A4" s="60" t="str">
        <f t="shared" ref="A4:A67" si="1">TRIM(B4)</f>
        <v>1.1.0.0.0.00.00 - Ativo Circulante</v>
      </c>
      <c r="B4" s="5" t="s">
        <v>36</v>
      </c>
      <c r="C4" s="6">
        <v>216610194604.82001</v>
      </c>
      <c r="D4" s="1"/>
      <c r="E4" s="1">
        <f>E5+E11+E53+E68+E77+E96</f>
        <v>3974052663.1100001</v>
      </c>
      <c r="F4" s="1">
        <f>F5+F11+F53+F68+F77+F96</f>
        <v>212636141941.70999</v>
      </c>
      <c r="H4" s="60" t="b">
        <f t="shared" si="0"/>
        <v>1</v>
      </c>
      <c r="I4" s="60" t="str">
        <f t="shared" ref="I4:I67" si="2">MID(A4,11,2)</f>
        <v>00</v>
      </c>
    </row>
    <row r="5" spans="1:9" ht="12.75" customHeight="1">
      <c r="A5" s="60" t="str">
        <f t="shared" si="1"/>
        <v>1.1.1.0.0.00.00 - Caixa e Equivalentes de Caixa</v>
      </c>
      <c r="B5" s="3" t="s">
        <v>37</v>
      </c>
      <c r="C5" s="4">
        <v>98276396568.009995</v>
      </c>
      <c r="D5" s="1"/>
      <c r="E5" s="1">
        <f>E6+E9</f>
        <v>4294206224.1700001</v>
      </c>
      <c r="F5" s="1">
        <f>F6+F9</f>
        <v>93982190343.839996</v>
      </c>
      <c r="H5" s="60" t="b">
        <f t="shared" si="0"/>
        <v>1</v>
      </c>
      <c r="I5" s="60" t="str">
        <f t="shared" si="2"/>
        <v>00</v>
      </c>
    </row>
    <row r="6" spans="1:9" ht="12.75" customHeight="1">
      <c r="A6" s="60" t="str">
        <f t="shared" si="1"/>
        <v>1.1.1.1.0.00.00 - Caixa e Equivalentes de Caixa em Moeda Nacional</v>
      </c>
      <c r="B6" s="5" t="s">
        <v>38</v>
      </c>
      <c r="C6" s="6">
        <v>98002624577.479996</v>
      </c>
      <c r="D6" s="1"/>
      <c r="E6" s="1">
        <f>E7+E8</f>
        <v>4294206224.1700001</v>
      </c>
      <c r="F6" s="1">
        <f>F7+F8</f>
        <v>93708418353.309998</v>
      </c>
      <c r="H6" s="60" t="b">
        <f t="shared" si="0"/>
        <v>1</v>
      </c>
      <c r="I6" s="60" t="str">
        <f t="shared" si="2"/>
        <v>00</v>
      </c>
    </row>
    <row r="7" spans="1:9" ht="25.5" customHeight="1">
      <c r="A7" s="60" t="str">
        <f t="shared" si="1"/>
        <v>1.1.1.1.1.00.00 - Caixa e Equivalentes de Caixa em Moeda Nacional - 
 Consolidação</v>
      </c>
      <c r="B7" s="3" t="s">
        <v>39</v>
      </c>
      <c r="C7" s="4">
        <v>93708418353.309998</v>
      </c>
      <c r="D7" s="1"/>
      <c r="E7" s="1">
        <f>SUMIF(A7:B7,"*intra*",C7:D7)+SUMIF(A7:B7,"*inter*",C7:D7)</f>
        <v>0</v>
      </c>
      <c r="F7" s="1">
        <f>SUMIF(A7:B7,"*consolidação*",C7:D7)</f>
        <v>93708418353.309998</v>
      </c>
      <c r="H7" s="60" t="b">
        <f t="shared" si="0"/>
        <v>1</v>
      </c>
      <c r="I7" s="60" t="str">
        <f t="shared" si="2"/>
        <v>00</v>
      </c>
    </row>
    <row r="8" spans="1:9" ht="25.5" customHeight="1">
      <c r="A8" s="60" t="str">
        <f t="shared" si="1"/>
        <v>1.1.1.1.2.00.00 - Caixa e Equivalentes de Caixa em Moeda Nacional - 
 Intra OFSS</v>
      </c>
      <c r="B8" s="5" t="s">
        <v>40</v>
      </c>
      <c r="C8" s="6">
        <v>4294206224.1700001</v>
      </c>
      <c r="D8" s="1"/>
      <c r="E8" s="1">
        <f>SUMIF(A8:B8,"*intra*",C8:D8)+SUMIF(A8:B8,"*inter*",C8:D8)</f>
        <v>4294206224.1700001</v>
      </c>
      <c r="F8" s="1">
        <f>SUMIF(A8:B8,"*consolidação*",C8:D8)</f>
        <v>0</v>
      </c>
      <c r="H8" s="60" t="b">
        <f t="shared" si="0"/>
        <v>1</v>
      </c>
      <c r="I8" s="60" t="str">
        <f t="shared" si="2"/>
        <v>00</v>
      </c>
    </row>
    <row r="9" spans="1:9" ht="12.75" customHeight="1">
      <c r="A9" s="60" t="str">
        <f t="shared" si="1"/>
        <v>1.1.1.2.0.00.00 - Caixa e Equivalentes de Caixa em Moeda Estrangeira</v>
      </c>
      <c r="B9" s="3" t="s">
        <v>41</v>
      </c>
      <c r="C9" s="4">
        <v>273771990.52999997</v>
      </c>
      <c r="D9" s="1"/>
      <c r="E9" s="1">
        <f>E10</f>
        <v>0</v>
      </c>
      <c r="F9" s="1">
        <f>F10</f>
        <v>273771990.52999997</v>
      </c>
      <c r="H9" s="60" t="b">
        <f t="shared" si="0"/>
        <v>1</v>
      </c>
      <c r="I9" s="60" t="str">
        <f t="shared" si="2"/>
        <v>00</v>
      </c>
    </row>
    <row r="10" spans="1:9" ht="25.5" customHeight="1">
      <c r="A10" s="60" t="str">
        <f t="shared" si="1"/>
        <v>1.1.1.2.1.00.00 - Caixa e Equivalentes de Caixa em Moeda Estrangeira 
 - Consolidação</v>
      </c>
      <c r="B10" s="5" t="s">
        <v>42</v>
      </c>
      <c r="C10" s="6">
        <v>273771990.52999997</v>
      </c>
      <c r="D10" s="1"/>
      <c r="E10" s="1">
        <f>SUMIF(A10:B10,"*intra*",C10:D10)+SUMIF(A10:B10,"*inter*",C10:D10)</f>
        <v>0</v>
      </c>
      <c r="F10" s="1">
        <f>SUMIF(A10:B10,"*consolidação*",C10:D10)</f>
        <v>273771990.52999997</v>
      </c>
      <c r="H10" s="60" t="b">
        <f t="shared" si="0"/>
        <v>1</v>
      </c>
      <c r="I10" s="60" t="str">
        <f t="shared" si="2"/>
        <v>00</v>
      </c>
    </row>
    <row r="11" spans="1:9" ht="12.75" customHeight="1">
      <c r="A11" s="60" t="str">
        <f t="shared" si="1"/>
        <v>1.1.2.0.0.00.00 - Créditos a Curto Prazo</v>
      </c>
      <c r="B11" s="3" t="s">
        <v>43</v>
      </c>
      <c r="C11" s="4">
        <v>46406569625.769997</v>
      </c>
      <c r="D11" s="1"/>
      <c r="E11" s="1">
        <f>E12+E18+E24+E29+E35+E41-E47</f>
        <v>-320153561.05999994</v>
      </c>
      <c r="F11" s="1">
        <f>F12+F18+F24+F29+F35+F41-F47</f>
        <v>46726723186.829994</v>
      </c>
      <c r="H11" s="60" t="b">
        <f t="shared" si="0"/>
        <v>1</v>
      </c>
      <c r="I11" s="60" t="str">
        <f t="shared" si="2"/>
        <v>00</v>
      </c>
    </row>
    <row r="12" spans="1:9" ht="12.75" customHeight="1">
      <c r="A12" s="60" t="str">
        <f t="shared" si="1"/>
        <v>1.1.2.1.0.00.00 - Créditos Tributários a Receber</v>
      </c>
      <c r="B12" s="5" t="s">
        <v>44</v>
      </c>
      <c r="C12" s="6">
        <v>29159522482.310001</v>
      </c>
      <c r="D12" s="1"/>
      <c r="E12" s="1">
        <f>E13+E14+E15+E16+E17</f>
        <v>713193210.26999998</v>
      </c>
      <c r="F12" s="1">
        <f>F13+F14+F15+F16+F17</f>
        <v>28446329272.040001</v>
      </c>
      <c r="H12" s="60" t="b">
        <f t="shared" si="0"/>
        <v>1</v>
      </c>
      <c r="I12" s="60" t="str">
        <f t="shared" si="2"/>
        <v>00</v>
      </c>
    </row>
    <row r="13" spans="1:9" ht="12.75" customHeight="1">
      <c r="A13" s="60" t="str">
        <f t="shared" si="1"/>
        <v>1.1.2.1.1.00.00 - Créditos Tributários a Receber - Consolidação</v>
      </c>
      <c r="B13" s="3" t="s">
        <v>45</v>
      </c>
      <c r="C13" s="4">
        <v>28446329272.040001</v>
      </c>
      <c r="D13" s="1"/>
      <c r="E13" s="1">
        <f>SUMIF(A13:B13,"*intra*",C13:D13)+SUMIF(A13:B13,"*inter*",C13:D13)</f>
        <v>0</v>
      </c>
      <c r="F13" s="1">
        <f>SUMIF(A13:B13,"*consolidação*",C13:D13)</f>
        <v>28446329272.040001</v>
      </c>
      <c r="H13" s="60" t="b">
        <f t="shared" si="0"/>
        <v>1</v>
      </c>
      <c r="I13" s="60" t="str">
        <f t="shared" si="2"/>
        <v>00</v>
      </c>
    </row>
    <row r="14" spans="1:9" ht="12.75" customHeight="1">
      <c r="A14" s="60" t="str">
        <f t="shared" si="1"/>
        <v>1.1.2.1.2.00.00 - Créditos Tributários a Receber - Intra OFSS</v>
      </c>
      <c r="B14" s="5" t="s">
        <v>46</v>
      </c>
      <c r="C14" s="6">
        <v>560254449.75999999</v>
      </c>
      <c r="D14" s="1"/>
      <c r="E14" s="1">
        <f>SUMIF(A14:B14,"*intra*",C14:D14)+SUMIF(A14:B14,"*inter*",C14:D14)</f>
        <v>560254449.75999999</v>
      </c>
      <c r="F14" s="1">
        <f>SUMIF(A14:B14,"*consolidação*",C14:D14)</f>
        <v>0</v>
      </c>
      <c r="H14" s="60" t="b">
        <f t="shared" si="0"/>
        <v>1</v>
      </c>
      <c r="I14" s="60" t="str">
        <f t="shared" si="2"/>
        <v>00</v>
      </c>
    </row>
    <row r="15" spans="1:9" ht="25.5" customHeight="1">
      <c r="A15" s="60" t="str">
        <f t="shared" si="1"/>
        <v>1.1.2.1.3.00.00 - Créditos Tributários a Receber - Inter OFSS - 
 União</v>
      </c>
      <c r="B15" s="3" t="s">
        <v>47</v>
      </c>
      <c r="C15" s="4">
        <v>51748419.630000003</v>
      </c>
      <c r="D15" s="1"/>
      <c r="E15" s="1">
        <f>SUMIF(A15:B15,"*intra*",C15:D15)+SUMIF(A15:B15,"*inter*",C15:D15)</f>
        <v>51748419.630000003</v>
      </c>
      <c r="F15" s="1">
        <f>SUMIF(A15:B15,"*consolidação*",C15:D15)</f>
        <v>0</v>
      </c>
      <c r="H15" s="60" t="b">
        <f t="shared" si="0"/>
        <v>1</v>
      </c>
      <c r="I15" s="60" t="str">
        <f t="shared" si="2"/>
        <v>00</v>
      </c>
    </row>
    <row r="16" spans="1:9" ht="25.5" customHeight="1">
      <c r="A16" s="60" t="str">
        <f t="shared" si="1"/>
        <v>1.1.2.1.4.00.00 - Créditos Tributários a Receber - Inter OFSS – 
 Estado</v>
      </c>
      <c r="B16" s="5" t="s">
        <v>48</v>
      </c>
      <c r="C16" s="6">
        <v>11082593.82</v>
      </c>
      <c r="D16" s="1"/>
      <c r="E16" s="1">
        <f>SUMIF(A16:B16,"*intra*",C16:D16)+SUMIF(A16:B16,"*inter*",C16:D16)</f>
        <v>11082593.82</v>
      </c>
      <c r="F16" s="1">
        <f>SUMIF(A16:B16,"*consolidação*",C16:D16)</f>
        <v>0</v>
      </c>
      <c r="H16" s="60" t="b">
        <f t="shared" si="0"/>
        <v>1</v>
      </c>
      <c r="I16" s="60" t="str">
        <f t="shared" si="2"/>
        <v>00</v>
      </c>
    </row>
    <row r="17" spans="1:9" ht="25.5" customHeight="1">
      <c r="A17" s="60" t="str">
        <f t="shared" si="1"/>
        <v>1.1.2.1.5.00.00 - Créditos Tributários a Receber - Inter OFSS - 
 Município</v>
      </c>
      <c r="B17" s="3" t="s">
        <v>49</v>
      </c>
      <c r="C17" s="4">
        <v>90107747.060000002</v>
      </c>
      <c r="D17" s="1"/>
      <c r="E17" s="1">
        <f>SUMIF(A17:B17,"*intra*",C17:D17)+SUMIF(A17:B17,"*inter*",C17:D17)</f>
        <v>90107747.060000002</v>
      </c>
      <c r="F17" s="1">
        <f>SUMIF(A17:B17,"*consolidação*",C17:D17)</f>
        <v>0</v>
      </c>
      <c r="H17" s="60" t="b">
        <f t="shared" si="0"/>
        <v>1</v>
      </c>
      <c r="I17" s="60" t="str">
        <f t="shared" si="2"/>
        <v>00</v>
      </c>
    </row>
    <row r="18" spans="1:9" ht="12.75" customHeight="1">
      <c r="A18" s="60" t="str">
        <f t="shared" si="1"/>
        <v>1.1.2.2.0.00.00 - Clientes</v>
      </c>
      <c r="B18" s="5" t="s">
        <v>50</v>
      </c>
      <c r="C18" s="6">
        <v>1308068432.0599999</v>
      </c>
      <c r="D18" s="1"/>
      <c r="E18" s="1">
        <f>E19+E20+E21+E22+E23</f>
        <v>82771130.430000007</v>
      </c>
      <c r="F18" s="1">
        <f>F19+F20+F21+F22+F23</f>
        <v>1225297301.6300001</v>
      </c>
      <c r="H18" s="60" t="b">
        <f t="shared" si="0"/>
        <v>1</v>
      </c>
      <c r="I18" s="60" t="str">
        <f t="shared" si="2"/>
        <v>00</v>
      </c>
    </row>
    <row r="19" spans="1:9" ht="12.75" customHeight="1">
      <c r="A19" s="60" t="str">
        <f t="shared" si="1"/>
        <v>1.1.2.2.1.00.00 - Clientes - Consolidação</v>
      </c>
      <c r="B19" s="3" t="s">
        <v>51</v>
      </c>
      <c r="C19" s="4">
        <v>1225297301.6300001</v>
      </c>
      <c r="D19" s="1"/>
      <c r="E19" s="1">
        <f>SUMIF(A19:B19,"*intra*",C19:D19)+SUMIF(A19:B19,"*inter*",C19:D19)</f>
        <v>0</v>
      </c>
      <c r="F19" s="1">
        <f>SUMIF(A19:B19,"*consolidação*",C19:D19)</f>
        <v>1225297301.6300001</v>
      </c>
      <c r="H19" s="60" t="b">
        <f t="shared" si="0"/>
        <v>1</v>
      </c>
      <c r="I19" s="60" t="str">
        <f t="shared" si="2"/>
        <v>00</v>
      </c>
    </row>
    <row r="20" spans="1:9" ht="12.75" customHeight="1">
      <c r="A20" s="60" t="str">
        <f t="shared" si="1"/>
        <v>1.1.2.2.2.00.00 - Clientes - Intra OFSS</v>
      </c>
      <c r="B20" s="5" t="s">
        <v>52</v>
      </c>
      <c r="C20" s="6">
        <v>49458144.43</v>
      </c>
      <c r="D20" s="1"/>
      <c r="E20" s="1">
        <f>SUMIF(A20:B20,"*intra*",C20:D20)+SUMIF(A20:B20,"*inter*",C20:D20)</f>
        <v>49458144.43</v>
      </c>
      <c r="F20" s="1">
        <f>SUMIF(A20:B20,"*consolidação*",C20:D20)</f>
        <v>0</v>
      </c>
      <c r="H20" s="60" t="b">
        <f t="shared" si="0"/>
        <v>1</v>
      </c>
      <c r="I20" s="60" t="str">
        <f t="shared" si="2"/>
        <v>00</v>
      </c>
    </row>
    <row r="21" spans="1:9" ht="12.75" customHeight="1">
      <c r="A21" s="60" t="str">
        <f t="shared" si="1"/>
        <v>1.1.2.2.3.00.00 - Clientes - Inter OFSS - União</v>
      </c>
      <c r="B21" s="3" t="s">
        <v>53</v>
      </c>
      <c r="C21" s="4">
        <v>27290458.600000001</v>
      </c>
      <c r="D21" s="1"/>
      <c r="E21" s="1">
        <f>SUMIF(A21:B21,"*intra*",C21:D21)+SUMIF(A21:B21,"*inter*",C21:D21)</f>
        <v>27290458.600000001</v>
      </c>
      <c r="F21" s="1">
        <f>SUMIF(A21:B21,"*consolidação*",C21:D21)</f>
        <v>0</v>
      </c>
      <c r="H21" s="60" t="b">
        <f t="shared" si="0"/>
        <v>1</v>
      </c>
      <c r="I21" s="60" t="str">
        <f t="shared" si="2"/>
        <v>00</v>
      </c>
    </row>
    <row r="22" spans="1:9" ht="12.75" customHeight="1">
      <c r="A22" s="60" t="str">
        <f t="shared" si="1"/>
        <v>1.1.2.2.4.00.00 - Clientes - Inter OFSS - Estado</v>
      </c>
      <c r="B22" s="5" t="s">
        <v>54</v>
      </c>
      <c r="C22" s="6">
        <v>2812130.59</v>
      </c>
      <c r="D22" s="1"/>
      <c r="E22" s="1">
        <f>SUMIF(A22:B22,"*intra*",C22:D22)+SUMIF(A22:B22,"*inter*",C22:D22)</f>
        <v>2812130.59</v>
      </c>
      <c r="F22" s="1">
        <f>SUMIF(A22:B22,"*consolidação*",C22:D22)</f>
        <v>0</v>
      </c>
      <c r="H22" s="60" t="b">
        <f t="shared" si="0"/>
        <v>1</v>
      </c>
      <c r="I22" s="60" t="str">
        <f t="shared" si="2"/>
        <v>00</v>
      </c>
    </row>
    <row r="23" spans="1:9" ht="12.75" customHeight="1">
      <c r="A23" s="60" t="str">
        <f t="shared" si="1"/>
        <v>1.1.2.2.5.00.00 - Clientes - Inter OFSS - Município</v>
      </c>
      <c r="B23" s="3" t="s">
        <v>55</v>
      </c>
      <c r="C23" s="4">
        <v>3210396.81</v>
      </c>
      <c r="D23" s="1"/>
      <c r="E23" s="1">
        <f>SUMIF(A23:B23,"*intra*",C23:D23)+SUMIF(A23:B23,"*inter*",C23:D23)</f>
        <v>3210396.81</v>
      </c>
      <c r="F23" s="1">
        <f>SUMIF(A23:B23,"*consolidação*",C23:D23)</f>
        <v>0</v>
      </c>
      <c r="H23" s="60" t="b">
        <f t="shared" si="0"/>
        <v>1</v>
      </c>
      <c r="I23" s="60" t="str">
        <f t="shared" si="2"/>
        <v>00</v>
      </c>
    </row>
    <row r="24" spans="1:9" ht="12.75" customHeight="1">
      <c r="A24" s="60" t="str">
        <f t="shared" si="1"/>
        <v>1.1.2.3.0.00.00 - Créditos de Transferências a Receber</v>
      </c>
      <c r="B24" s="5" t="s">
        <v>56</v>
      </c>
      <c r="C24" s="6">
        <v>2622438959.46</v>
      </c>
      <c r="D24" s="1"/>
      <c r="E24" s="1">
        <f>E25+E26+E27+E28</f>
        <v>1318943399.6399999</v>
      </c>
      <c r="F24" s="1">
        <f>F25+F26+F27+F28</f>
        <v>1303495559.8199999</v>
      </c>
      <c r="H24" s="60" t="b">
        <f t="shared" si="0"/>
        <v>1</v>
      </c>
      <c r="I24" s="60" t="str">
        <f t="shared" si="2"/>
        <v>00</v>
      </c>
    </row>
    <row r="25" spans="1:9" ht="25.5" customHeight="1">
      <c r="A25" s="60" t="str">
        <f t="shared" si="1"/>
        <v>1.1.2.3.1.00.00 - Créditos de Transferências a Receber - 
 Consolidação</v>
      </c>
      <c r="B25" s="3" t="s">
        <v>57</v>
      </c>
      <c r="C25" s="4">
        <v>1303495559.8199999</v>
      </c>
      <c r="D25" s="1"/>
      <c r="E25" s="1">
        <f>SUMIF(A25:B25,"*intra*",C25:D25)+SUMIF(A25:B25,"*inter*",C25:D25)</f>
        <v>0</v>
      </c>
      <c r="F25" s="1">
        <f>SUMIF(A25:B25,"*consolidação*",C25:D25)</f>
        <v>1303495559.8199999</v>
      </c>
      <c r="H25" s="60" t="b">
        <f t="shared" si="0"/>
        <v>1</v>
      </c>
      <c r="I25" s="60" t="str">
        <f t="shared" si="2"/>
        <v>00</v>
      </c>
    </row>
    <row r="26" spans="1:9" ht="25.5" customHeight="1">
      <c r="A26" s="60" t="str">
        <f t="shared" si="1"/>
        <v>1.1.2.3.3.00.00 - Créditos de Transferências a Receber - Inter OFSS 
 - União</v>
      </c>
      <c r="B26" s="5" t="s">
        <v>58</v>
      </c>
      <c r="C26" s="6">
        <v>1041053109.73</v>
      </c>
      <c r="D26" s="1"/>
      <c r="E26" s="1">
        <f>SUMIF(A26:B26,"*intra*",C26:D26)+SUMIF(A26:B26,"*inter*",C26:D26)</f>
        <v>1041053109.73</v>
      </c>
      <c r="F26" s="1">
        <f>SUMIF(A26:B26,"*consolidação*",C26:D26)</f>
        <v>0</v>
      </c>
      <c r="H26" s="60" t="b">
        <f t="shared" si="0"/>
        <v>1</v>
      </c>
      <c r="I26" s="60" t="str">
        <f t="shared" si="2"/>
        <v>00</v>
      </c>
    </row>
    <row r="27" spans="1:9" ht="25.5" customHeight="1">
      <c r="A27" s="60" t="str">
        <f t="shared" si="1"/>
        <v>1.1.2.3.4.00.00 - Créditos de Transferências a Receber - Inter OFSS 
 - Estado</v>
      </c>
      <c r="B27" s="3" t="s">
        <v>59</v>
      </c>
      <c r="C27" s="4">
        <v>231038885.78999999</v>
      </c>
      <c r="D27" s="1"/>
      <c r="E27" s="1">
        <f>SUMIF(A27:B27,"*intra*",C27:D27)+SUMIF(A27:B27,"*inter*",C27:D27)</f>
        <v>231038885.78999999</v>
      </c>
      <c r="F27" s="1">
        <f>SUMIF(A27:B27,"*consolidação*",C27:D27)</f>
        <v>0</v>
      </c>
      <c r="H27" s="60" t="b">
        <f t="shared" si="0"/>
        <v>1</v>
      </c>
      <c r="I27" s="60" t="str">
        <f t="shared" si="2"/>
        <v>00</v>
      </c>
    </row>
    <row r="28" spans="1:9" ht="25.5" customHeight="1">
      <c r="A28" s="60" t="str">
        <f t="shared" si="1"/>
        <v>1.1.2.3.5.00.00 - Créditos de Transferências a Receber - Inter OFSS 
 - Município</v>
      </c>
      <c r="B28" s="5" t="s">
        <v>60</v>
      </c>
      <c r="C28" s="6">
        <v>46851404.119999997</v>
      </c>
      <c r="D28" s="1"/>
      <c r="E28" s="1">
        <f>SUMIF(A28:B28,"*intra*",C28:D28)+SUMIF(A28:B28,"*inter*",C28:D28)</f>
        <v>46851404.119999997</v>
      </c>
      <c r="F28" s="1">
        <f>SUMIF(A28:B28,"*consolidação*",C28:D28)</f>
        <v>0</v>
      </c>
      <c r="H28" s="60" t="b">
        <f t="shared" si="0"/>
        <v>1</v>
      </c>
      <c r="I28" s="60" t="str">
        <f t="shared" si="2"/>
        <v>00</v>
      </c>
    </row>
    <row r="29" spans="1:9" ht="12.75" customHeight="1">
      <c r="A29" s="60" t="str">
        <f t="shared" si="1"/>
        <v>1.1.2.4.0.00.00 - Empréstimos e Financiamentos Concedidos</v>
      </c>
      <c r="B29" s="3" t="s">
        <v>61</v>
      </c>
      <c r="C29" s="4">
        <v>359047408.41000003</v>
      </c>
      <c r="D29" s="1"/>
      <c r="E29" s="1">
        <f>E30+E31+E32+E33+E34</f>
        <v>35873557.68</v>
      </c>
      <c r="F29" s="1">
        <f>F30+F31+F32+F33+F34</f>
        <v>323173850.73000002</v>
      </c>
      <c r="H29" s="60" t="b">
        <f t="shared" si="0"/>
        <v>1</v>
      </c>
      <c r="I29" s="60" t="str">
        <f t="shared" si="2"/>
        <v>00</v>
      </c>
    </row>
    <row r="30" spans="1:9" ht="25.5" customHeight="1">
      <c r="A30" s="60" t="str">
        <f t="shared" si="1"/>
        <v>1.1.2.4.1.00.00 - Empréstimos e Financiamentos Concedidos - 
 Consolidação</v>
      </c>
      <c r="B30" s="5" t="s">
        <v>62</v>
      </c>
      <c r="C30" s="6">
        <v>323173850.73000002</v>
      </c>
      <c r="D30" s="1"/>
      <c r="E30" s="1">
        <f>SUMIF(A30:B30,"*intra*",C30:D30)+SUMIF(A30:B30,"*inter*",C30:D30)</f>
        <v>0</v>
      </c>
      <c r="F30" s="1">
        <f>SUMIF(A30:B30,"*consolidação*",C30:D30)</f>
        <v>323173850.73000002</v>
      </c>
      <c r="H30" s="60" t="b">
        <f t="shared" si="0"/>
        <v>1</v>
      </c>
      <c r="I30" s="60" t="str">
        <f t="shared" si="2"/>
        <v>00</v>
      </c>
    </row>
    <row r="31" spans="1:9" ht="25.5" customHeight="1">
      <c r="A31" s="60" t="str">
        <f t="shared" si="1"/>
        <v>1.1.2.4.2.00.00 - Empréstimos e Financiamentos Concedidos - Intra 
 OFSS</v>
      </c>
      <c r="B31" s="3" t="s">
        <v>63</v>
      </c>
      <c r="C31" s="4">
        <v>2819785.23</v>
      </c>
      <c r="D31" s="1"/>
      <c r="E31" s="1">
        <f>SUMIF(A31:B31,"*intra*",C31:D31)+SUMIF(A31:B31,"*inter*",C31:D31)</f>
        <v>2819785.23</v>
      </c>
      <c r="F31" s="1">
        <f>SUMIF(A31:B31,"*consolidação*",C31:D31)</f>
        <v>0</v>
      </c>
      <c r="H31" s="60" t="b">
        <f t="shared" si="0"/>
        <v>1</v>
      </c>
      <c r="I31" s="60" t="str">
        <f t="shared" si="2"/>
        <v>00</v>
      </c>
    </row>
    <row r="32" spans="1:9" ht="25.5" customHeight="1">
      <c r="A32" s="60" t="str">
        <f t="shared" si="1"/>
        <v>1.1.2.4.3.00.00 - Empréstimos e Financiamentos Concedidos - Inter 
 OFSS - União</v>
      </c>
      <c r="B32" s="5" t="s">
        <v>64</v>
      </c>
      <c r="C32" s="6">
        <v>-715563.44</v>
      </c>
      <c r="D32" s="1"/>
      <c r="E32" s="1">
        <f>SUMIF(A32:B32,"*intra*",C32:D32)+SUMIF(A32:B32,"*inter*",C32:D32)</f>
        <v>-715563.44</v>
      </c>
      <c r="F32" s="1">
        <f>SUMIF(A32:B32,"*consolidação*",C32:D32)</f>
        <v>0</v>
      </c>
      <c r="H32" s="60" t="b">
        <f t="shared" si="0"/>
        <v>1</v>
      </c>
      <c r="I32" s="60" t="str">
        <f t="shared" si="2"/>
        <v>00</v>
      </c>
    </row>
    <row r="33" spans="1:9" ht="25.5" customHeight="1">
      <c r="A33" s="60" t="str">
        <f t="shared" si="1"/>
        <v>1.1.2.4.4.00.00 - Empréstimos e Financiamentos Concedidos - Inter 
 OFSS - Estado</v>
      </c>
      <c r="B33" s="3" t="s">
        <v>65</v>
      </c>
      <c r="C33" s="4">
        <v>7950975.5800000001</v>
      </c>
      <c r="D33" s="1"/>
      <c r="E33" s="1">
        <f>SUMIF(A33:B33,"*intra*",C33:D33)+SUMIF(A33:B33,"*inter*",C33:D33)</f>
        <v>7950975.5800000001</v>
      </c>
      <c r="F33" s="1">
        <f>SUMIF(A33:B33,"*consolidação*",C33:D33)</f>
        <v>0</v>
      </c>
      <c r="H33" s="60" t="b">
        <f t="shared" si="0"/>
        <v>1</v>
      </c>
      <c r="I33" s="60" t="str">
        <f t="shared" si="2"/>
        <v>00</v>
      </c>
    </row>
    <row r="34" spans="1:9" ht="25.5" customHeight="1">
      <c r="A34" s="60" t="str">
        <f t="shared" si="1"/>
        <v>1.1.2.4.5.00.00 - Empréstimos e Financiamentos Concedidos - Inter 
 OFSS - Município</v>
      </c>
      <c r="B34" s="5" t="s">
        <v>66</v>
      </c>
      <c r="C34" s="6">
        <v>25818360.309999999</v>
      </c>
      <c r="D34" s="1"/>
      <c r="E34" s="1">
        <f>SUMIF(A34:B34,"*intra*",C34:D34)+SUMIF(A34:B34,"*inter*",C34:D34)</f>
        <v>25818360.309999999</v>
      </c>
      <c r="F34" s="1">
        <f>SUMIF(A34:B34,"*consolidação*",C34:D34)</f>
        <v>0</v>
      </c>
      <c r="H34" s="60" t="b">
        <f t="shared" si="0"/>
        <v>1</v>
      </c>
      <c r="I34" s="60" t="str">
        <f t="shared" si="2"/>
        <v>00</v>
      </c>
    </row>
    <row r="35" spans="1:9" ht="12.75" customHeight="1">
      <c r="A35" s="60" t="str">
        <f t="shared" si="1"/>
        <v>1.1.2.5.0.00.00 - Dívida Ativa Tributaria</v>
      </c>
      <c r="B35" s="3" t="s">
        <v>67</v>
      </c>
      <c r="C35" s="4">
        <v>18455466954.029999</v>
      </c>
      <c r="D35" s="1"/>
      <c r="E35" s="1">
        <f>E36+E37+E38+E39+E40</f>
        <v>277899749.55000001</v>
      </c>
      <c r="F35" s="1">
        <f>F36+F37+F38+F39+F40</f>
        <v>18177567204.48</v>
      </c>
      <c r="H35" s="60" t="b">
        <f t="shared" si="0"/>
        <v>1</v>
      </c>
      <c r="I35" s="60" t="str">
        <f t="shared" si="2"/>
        <v>00</v>
      </c>
    </row>
    <row r="36" spans="1:9" ht="12.75" customHeight="1">
      <c r="A36" s="60" t="str">
        <f t="shared" si="1"/>
        <v>1.1.2.5.1.00.00 - Dívida Ativa Tributaria - Consolidação</v>
      </c>
      <c r="B36" s="5" t="s">
        <v>68</v>
      </c>
      <c r="C36" s="6">
        <v>18177567204.48</v>
      </c>
      <c r="D36" s="1"/>
      <c r="E36" s="1">
        <f>SUMIF(A36:B36,"*intra*",C36:D36)+SUMIF(A36:B36,"*inter*",C36:D36)</f>
        <v>0</v>
      </c>
      <c r="F36" s="1">
        <f>SUMIF(A36:B36,"*consolidação*",C36:D36)</f>
        <v>18177567204.48</v>
      </c>
      <c r="H36" s="60" t="b">
        <f t="shared" si="0"/>
        <v>1</v>
      </c>
      <c r="I36" s="60" t="str">
        <f t="shared" si="2"/>
        <v>00</v>
      </c>
    </row>
    <row r="37" spans="1:9" ht="12.75" customHeight="1">
      <c r="A37" s="60" t="str">
        <f t="shared" si="1"/>
        <v>1.1.2.5.2.00.00 - Dívida Ativa Tributária - Intra OFSS</v>
      </c>
      <c r="B37" s="3" t="s">
        <v>69</v>
      </c>
      <c r="C37" s="4">
        <v>58887605.049999997</v>
      </c>
      <c r="D37" s="1"/>
      <c r="E37" s="1">
        <f>SUMIF(A37:B37,"*intra*",C37:D37)+SUMIF(A37:B37,"*inter*",C37:D37)</f>
        <v>58887605.049999997</v>
      </c>
      <c r="F37" s="1">
        <f>SUMIF(A37:B37,"*consolidação*",C37:D37)</f>
        <v>0</v>
      </c>
      <c r="H37" s="60" t="b">
        <f t="shared" si="0"/>
        <v>1</v>
      </c>
      <c r="I37" s="60" t="str">
        <f t="shared" si="2"/>
        <v>00</v>
      </c>
    </row>
    <row r="38" spans="1:9" ht="12.75" customHeight="1">
      <c r="A38" s="60" t="str">
        <f t="shared" si="1"/>
        <v>1.1.2.5.3.00.00 - Dívida Ativa Tributária - Inter OFSS - União</v>
      </c>
      <c r="B38" s="5" t="s">
        <v>70</v>
      </c>
      <c r="C38" s="6">
        <v>57523439.590000004</v>
      </c>
      <c r="D38" s="1"/>
      <c r="E38" s="1">
        <f>SUMIF(A38:B38,"*intra*",C38:D38)+SUMIF(A38:B38,"*inter*",C38:D38)</f>
        <v>57523439.590000004</v>
      </c>
      <c r="F38" s="1">
        <f>SUMIF(A38:B38,"*consolidação*",C38:D38)</f>
        <v>0</v>
      </c>
      <c r="H38" s="60" t="b">
        <f t="shared" si="0"/>
        <v>1</v>
      </c>
      <c r="I38" s="60" t="str">
        <f t="shared" si="2"/>
        <v>00</v>
      </c>
    </row>
    <row r="39" spans="1:9" ht="12.75" customHeight="1">
      <c r="A39" s="60" t="str">
        <f t="shared" si="1"/>
        <v>1.1.2.5.4.00.00 - Dívida Ativa Tributária - Inter OFSS - Estado</v>
      </c>
      <c r="B39" s="3" t="s">
        <v>71</v>
      </c>
      <c r="C39" s="4">
        <v>3272428.66</v>
      </c>
      <c r="D39" s="1"/>
      <c r="E39" s="1">
        <f>SUMIF(A39:B39,"*intra*",C39:D39)+SUMIF(A39:B39,"*inter*",C39:D39)</f>
        <v>3272428.66</v>
      </c>
      <c r="F39" s="1">
        <f>SUMIF(A39:B39,"*consolidação*",C39:D39)</f>
        <v>0</v>
      </c>
      <c r="H39" s="60" t="b">
        <f t="shared" si="0"/>
        <v>1</v>
      </c>
      <c r="I39" s="60" t="str">
        <f t="shared" si="2"/>
        <v>00</v>
      </c>
    </row>
    <row r="40" spans="1:9" ht="12.75" customHeight="1">
      <c r="A40" s="60" t="str">
        <f t="shared" si="1"/>
        <v>1.1.2.5.5.00.00 - Dívida Ativa Tributaria - Inter OFSS - Município</v>
      </c>
      <c r="B40" s="5" t="s">
        <v>72</v>
      </c>
      <c r="C40" s="6">
        <v>158216276.25</v>
      </c>
      <c r="D40" s="1"/>
      <c r="E40" s="1">
        <f>SUMIF(A40:B40,"*intra*",C40:D40)+SUMIF(A40:B40,"*inter*",C40:D40)</f>
        <v>158216276.25</v>
      </c>
      <c r="F40" s="1">
        <f>SUMIF(A40:B40,"*consolidação*",C40:D40)</f>
        <v>0</v>
      </c>
      <c r="H40" s="60" t="b">
        <f t="shared" si="0"/>
        <v>1</v>
      </c>
      <c r="I40" s="60" t="str">
        <f t="shared" si="2"/>
        <v>00</v>
      </c>
    </row>
    <row r="41" spans="1:9" ht="12.75" customHeight="1">
      <c r="A41" s="60" t="str">
        <f t="shared" si="1"/>
        <v>1.1.2.6.0.00.00 - Dívida Ativa não Tributaria</v>
      </c>
      <c r="B41" s="3" t="s">
        <v>73</v>
      </c>
      <c r="C41" s="4">
        <v>2214637737.46</v>
      </c>
      <c r="D41" s="1"/>
      <c r="E41" s="1">
        <f>E42+E43+E44+E45+E46</f>
        <v>232849660.08000001</v>
      </c>
      <c r="F41" s="1">
        <f>F42+F43+F44+F45+F46</f>
        <v>1981788077.3800001</v>
      </c>
      <c r="H41" s="60" t="b">
        <f t="shared" si="0"/>
        <v>1</v>
      </c>
      <c r="I41" s="60" t="str">
        <f t="shared" si="2"/>
        <v>00</v>
      </c>
    </row>
    <row r="42" spans="1:9" ht="12.75" customHeight="1">
      <c r="A42" s="60" t="str">
        <f t="shared" si="1"/>
        <v>1.1.2.6.1.00.00 - Dívida Ativa não Tributaria - Consolidação</v>
      </c>
      <c r="B42" s="5" t="s">
        <v>74</v>
      </c>
      <c r="C42" s="6">
        <v>1981788077.3800001</v>
      </c>
      <c r="D42" s="1"/>
      <c r="E42" s="1">
        <f>SUMIF(A42:B42,"*intra*",C42:D42)+SUMIF(A42:B42,"*inter*",C42:D42)</f>
        <v>0</v>
      </c>
      <c r="F42" s="1">
        <f>SUMIF(A42:B42,"*consolidação*",C42:D42)</f>
        <v>1981788077.3800001</v>
      </c>
      <c r="H42" s="60" t="b">
        <f t="shared" si="0"/>
        <v>1</v>
      </c>
      <c r="I42" s="60" t="str">
        <f t="shared" si="2"/>
        <v>00</v>
      </c>
    </row>
    <row r="43" spans="1:9" ht="12.75" customHeight="1">
      <c r="A43" s="60" t="str">
        <f t="shared" si="1"/>
        <v>1.1.2.6.2.00.00 - Dívida Ativa Não Tributaria - Intra OFSS</v>
      </c>
      <c r="B43" s="3" t="s">
        <v>75</v>
      </c>
      <c r="C43" s="4">
        <v>192160899.31999999</v>
      </c>
      <c r="D43" s="1"/>
      <c r="E43" s="1">
        <f>SUMIF(A43:B43,"*intra*",C43:D43)+SUMIF(A43:B43,"*inter*",C43:D43)</f>
        <v>192160899.31999999</v>
      </c>
      <c r="F43" s="1">
        <f>SUMIF(A43:B43,"*consolidação*",C43:D43)</f>
        <v>0</v>
      </c>
      <c r="H43" s="60" t="b">
        <f t="shared" si="0"/>
        <v>1</v>
      </c>
      <c r="I43" s="60" t="str">
        <f t="shared" si="2"/>
        <v>00</v>
      </c>
    </row>
    <row r="44" spans="1:9" ht="12.75" customHeight="1">
      <c r="A44" s="60" t="str">
        <f t="shared" si="1"/>
        <v>1.1.2.6.3.00.00 - Dívida Ativa Não Tributaria - Inter OFSS - União</v>
      </c>
      <c r="B44" s="5" t="s">
        <v>76</v>
      </c>
      <c r="C44" s="6">
        <v>12428619.189999999</v>
      </c>
      <c r="D44" s="1"/>
      <c r="E44" s="1">
        <f>SUMIF(A44:B44,"*intra*",C44:D44)+SUMIF(A44:B44,"*inter*",C44:D44)</f>
        <v>12428619.189999999</v>
      </c>
      <c r="F44" s="1">
        <f>SUMIF(A44:B44,"*consolidação*",C44:D44)</f>
        <v>0</v>
      </c>
      <c r="H44" s="60" t="b">
        <f t="shared" si="0"/>
        <v>1</v>
      </c>
      <c r="I44" s="60" t="str">
        <f t="shared" si="2"/>
        <v>00</v>
      </c>
    </row>
    <row r="45" spans="1:9" ht="12.75" customHeight="1">
      <c r="A45" s="60" t="str">
        <f t="shared" si="1"/>
        <v>1.1.2.6.4.00.00 - Dívida Ativa Não Tributaria - Inter OFSS - Estado</v>
      </c>
      <c r="B45" s="3" t="s">
        <v>77</v>
      </c>
      <c r="C45" s="4">
        <v>816736.77</v>
      </c>
      <c r="D45" s="1"/>
      <c r="E45" s="1">
        <f>SUMIF(A45:B45,"*intra*",C45:D45)+SUMIF(A45:B45,"*inter*",C45:D45)</f>
        <v>816736.77</v>
      </c>
      <c r="F45" s="1">
        <f>SUMIF(A45:B45,"*consolidação*",C45:D45)</f>
        <v>0</v>
      </c>
      <c r="H45" s="60" t="b">
        <f t="shared" si="0"/>
        <v>1</v>
      </c>
      <c r="I45" s="60" t="str">
        <f t="shared" si="2"/>
        <v>00</v>
      </c>
    </row>
    <row r="46" spans="1:9" ht="25.5" customHeight="1">
      <c r="A46" s="60" t="str">
        <f t="shared" si="1"/>
        <v>1.1.2.6.5.00.00 - Dívida Ativa Não Tributaria - Inter OFSS - 
 Município</v>
      </c>
      <c r="B46" s="5" t="s">
        <v>78</v>
      </c>
      <c r="C46" s="6">
        <v>27443404.800000001</v>
      </c>
      <c r="D46" s="1"/>
      <c r="E46" s="1">
        <f>SUMIF(A46:B46,"*intra*",C46:D46)+SUMIF(A46:B46,"*inter*",C46:D46)</f>
        <v>27443404.800000001</v>
      </c>
      <c r="F46" s="1">
        <f>SUMIF(A46:B46,"*consolidação*",C46:D46)</f>
        <v>0</v>
      </c>
      <c r="H46" s="60" t="b">
        <f t="shared" si="0"/>
        <v>1</v>
      </c>
      <c r="I46" s="60" t="str">
        <f t="shared" si="2"/>
        <v>00</v>
      </c>
    </row>
    <row r="47" spans="1:9" ht="12.75" customHeight="1">
      <c r="A47" s="60" t="str">
        <f t="shared" si="1"/>
        <v>1.1.2.9.0.00.00 - (-) Ajuste de Perdas de Créditos a Curto Prazo</v>
      </c>
      <c r="B47" s="3" t="s">
        <v>79</v>
      </c>
      <c r="C47" s="4">
        <v>7712612347.96</v>
      </c>
      <c r="D47" s="1"/>
      <c r="E47" s="1">
        <f>E48+E49+E50+E51+E52</f>
        <v>2981684268.71</v>
      </c>
      <c r="F47" s="1">
        <f>F48+F49+F50+F51+F52</f>
        <v>4730928079.25</v>
      </c>
      <c r="H47" s="60" t="b">
        <f t="shared" si="0"/>
        <v>1</v>
      </c>
      <c r="I47" s="60" t="str">
        <f t="shared" si="2"/>
        <v>00</v>
      </c>
    </row>
    <row r="48" spans="1:9" ht="25.5" customHeight="1">
      <c r="A48" s="60" t="str">
        <f t="shared" si="1"/>
        <v>1.1.2.9.1.00.00 - (-) Ajuste de Perdas de Créditos a Curto Prazo - 
 Consolidação</v>
      </c>
      <c r="B48" s="5" t="s">
        <v>80</v>
      </c>
      <c r="C48" s="6">
        <v>4730928079.25</v>
      </c>
      <c r="D48" s="1"/>
      <c r="E48" s="1">
        <f>SUMIF(A48:B48,"*intra*",C48:D48)+SUMIF(A48:B48,"*inter*",C48:D48)</f>
        <v>0</v>
      </c>
      <c r="F48" s="1">
        <f>SUMIF(A48:B48,"*consolidação*",C48:D48)</f>
        <v>4730928079.25</v>
      </c>
      <c r="H48" s="60" t="b">
        <f t="shared" si="0"/>
        <v>1</v>
      </c>
      <c r="I48" s="60" t="str">
        <f t="shared" si="2"/>
        <v>00</v>
      </c>
    </row>
    <row r="49" spans="1:9" ht="25.5" customHeight="1">
      <c r="A49" s="60" t="str">
        <f t="shared" si="1"/>
        <v>1.1.2.9.2.00.00 - (-) Ajuste de Perdas de Créditos a Curto Prazo - 
 Intra OFSS</v>
      </c>
      <c r="B49" s="3" t="s">
        <v>81</v>
      </c>
      <c r="C49" s="4">
        <v>7528043.3200000003</v>
      </c>
      <c r="D49" s="1"/>
      <c r="E49" s="1">
        <f>SUMIF(A49:B49,"*intra*",C49:D49)+SUMIF(A49:B49,"*inter*",C49:D49)</f>
        <v>7528043.3200000003</v>
      </c>
      <c r="F49" s="1">
        <f>SUMIF(A49:B49,"*consolidação*",C49:D49)</f>
        <v>0</v>
      </c>
      <c r="H49" s="60" t="b">
        <f t="shared" si="0"/>
        <v>1</v>
      </c>
      <c r="I49" s="60" t="str">
        <f t="shared" si="2"/>
        <v>00</v>
      </c>
    </row>
    <row r="50" spans="1:9" ht="25.5" customHeight="1">
      <c r="A50" s="60" t="str">
        <f t="shared" si="1"/>
        <v>1.1.2.9.3.00.00 - (-) Ajuste de Perdas de Créditos a Curto Prazo - 
 Inter OFSS - União</v>
      </c>
      <c r="B50" s="5" t="s">
        <v>82</v>
      </c>
      <c r="C50" s="6">
        <v>0</v>
      </c>
      <c r="D50" s="1"/>
      <c r="E50" s="1">
        <f>SUMIF(A50:B50,"*intra*",C50:D50)+SUMIF(A50:B50,"*inter*",C50:D50)</f>
        <v>0</v>
      </c>
      <c r="F50" s="1">
        <f>SUMIF(A50:B50,"*consolidação*",C50:D50)</f>
        <v>0</v>
      </c>
      <c r="H50" s="60" t="b">
        <f t="shared" si="0"/>
        <v>1</v>
      </c>
      <c r="I50" s="60" t="str">
        <f t="shared" si="2"/>
        <v>00</v>
      </c>
    </row>
    <row r="51" spans="1:9" ht="25.5" customHeight="1">
      <c r="A51" s="60" t="str">
        <f t="shared" si="1"/>
        <v>1.1.2.9.4.00.00 - (-) Ajuste de Perdas de Créditos a Curto Prazo - 
 Inter OFSS - Estado</v>
      </c>
      <c r="B51" s="3" t="s">
        <v>83</v>
      </c>
      <c r="C51" s="4">
        <v>0</v>
      </c>
      <c r="D51" s="1"/>
      <c r="E51" s="1">
        <f>SUMIF(A51:B51,"*intra*",C51:D51)+SUMIF(A51:B51,"*inter*",C51:D51)</f>
        <v>0</v>
      </c>
      <c r="F51" s="1">
        <f>SUMIF(A51:B51,"*consolidação*",C51:D51)</f>
        <v>0</v>
      </c>
      <c r="H51" s="60" t="b">
        <f t="shared" si="0"/>
        <v>1</v>
      </c>
      <c r="I51" s="60" t="str">
        <f t="shared" si="2"/>
        <v>00</v>
      </c>
    </row>
    <row r="52" spans="1:9" ht="25.5" customHeight="1">
      <c r="A52" s="60" t="str">
        <f t="shared" si="1"/>
        <v>1.1.2.9.5.00.00 - (-) Ajuste de Perdas de Créditos a Curto Prazo - 
 Inter OFSS - Município</v>
      </c>
      <c r="B52" s="5" t="s">
        <v>84</v>
      </c>
      <c r="C52" s="6">
        <v>2974156225.3899999</v>
      </c>
      <c r="D52" s="1"/>
      <c r="E52" s="1">
        <f>SUMIF(A52:B52,"*intra*",C52:D52)+SUMIF(A52:B52,"*inter*",C52:D52)</f>
        <v>2974156225.3899999</v>
      </c>
      <c r="F52" s="1">
        <f>SUMIF(A52:B52,"*consolidação*",C52:D52)</f>
        <v>0</v>
      </c>
      <c r="H52" s="60" t="b">
        <f t="shared" si="0"/>
        <v>1</v>
      </c>
      <c r="I52" s="60" t="str">
        <f t="shared" si="2"/>
        <v>00</v>
      </c>
    </row>
    <row r="53" spans="1:9" ht="12.75" customHeight="1">
      <c r="A53" s="60" t="str">
        <f t="shared" si="1"/>
        <v>1.1.3.0.0.00.00 - Demais Créditos e Valores a Curto Prazo</v>
      </c>
      <c r="B53" s="3" t="s">
        <v>85</v>
      </c>
      <c r="C53" s="4">
        <v>15815922607.76</v>
      </c>
      <c r="D53" s="1"/>
      <c r="E53" s="1">
        <f>E54+E56+E58+E60+E62+E64-E66</f>
        <v>0</v>
      </c>
      <c r="F53" s="1">
        <f>F54+F56+F58+F60+F62+F64-F66</f>
        <v>15815922607.76</v>
      </c>
      <c r="H53" s="60" t="b">
        <f t="shared" si="0"/>
        <v>1</v>
      </c>
      <c r="I53" s="60" t="str">
        <f t="shared" si="2"/>
        <v>00</v>
      </c>
    </row>
    <row r="54" spans="1:9" ht="12.75" customHeight="1">
      <c r="A54" s="60" t="str">
        <f t="shared" si="1"/>
        <v>1.1.3.1.0.00.00 - Adiantamentos Concedidos a Pessoal e a Terceiros</v>
      </c>
      <c r="B54" s="5" t="s">
        <v>86</v>
      </c>
      <c r="C54" s="6">
        <v>490953994.25999999</v>
      </c>
      <c r="D54" s="1"/>
      <c r="E54" s="1">
        <f>E55</f>
        <v>0</v>
      </c>
      <c r="F54" s="1">
        <f>F55</f>
        <v>490953994.25999999</v>
      </c>
      <c r="H54" s="60" t="b">
        <f t="shared" si="0"/>
        <v>1</v>
      </c>
      <c r="I54" s="60" t="str">
        <f t="shared" si="2"/>
        <v>00</v>
      </c>
    </row>
    <row r="55" spans="1:9" ht="25.5" customHeight="1">
      <c r="A55" s="60" t="str">
        <f t="shared" si="1"/>
        <v>1.1.3.1.1.00.00 - Adiantamentos Concedidos a Pessoal e a Terceiros - 
 Consolidação</v>
      </c>
      <c r="B55" s="3" t="s">
        <v>87</v>
      </c>
      <c r="C55" s="4">
        <v>490953994.25999999</v>
      </c>
      <c r="D55" s="1"/>
      <c r="E55" s="1">
        <f>SUMIF(A55:B55,"*intra*",C55:D55)+SUMIF(A55:B55,"*inter*",C55:D55)</f>
        <v>0</v>
      </c>
      <c r="F55" s="1">
        <f>SUMIF(A55:B55,"*consolidação*",C55:D55)</f>
        <v>490953994.25999999</v>
      </c>
      <c r="H55" s="60" t="b">
        <f t="shared" si="0"/>
        <v>1</v>
      </c>
      <c r="I55" s="60" t="str">
        <f t="shared" si="2"/>
        <v>00</v>
      </c>
    </row>
    <row r="56" spans="1:9" ht="12.75" customHeight="1">
      <c r="A56" s="60" t="str">
        <f t="shared" si="1"/>
        <v>1.1.3.2.0.00.00 - Tributos a Recuperar/Compensar</v>
      </c>
      <c r="B56" s="5" t="s">
        <v>88</v>
      </c>
      <c r="C56" s="6">
        <v>334368174.24000001</v>
      </c>
      <c r="D56" s="1"/>
      <c r="E56" s="1">
        <f>E57</f>
        <v>0</v>
      </c>
      <c r="F56" s="1">
        <f>F57</f>
        <v>334368174.24000001</v>
      </c>
      <c r="H56" s="60" t="b">
        <f t="shared" si="0"/>
        <v>1</v>
      </c>
      <c r="I56" s="60" t="str">
        <f t="shared" si="2"/>
        <v>00</v>
      </c>
    </row>
    <row r="57" spans="1:9" ht="12.75" customHeight="1">
      <c r="A57" s="60" t="str">
        <f t="shared" si="1"/>
        <v>1.1.3.2.1.00.00 - Tributos a Recuperar/Compensar - Consolidação</v>
      </c>
      <c r="B57" s="3" t="s">
        <v>89</v>
      </c>
      <c r="C57" s="4">
        <v>334368174.24000001</v>
      </c>
      <c r="D57" s="1"/>
      <c r="E57" s="1">
        <f>SUMIF(A57:B57,"*intra*",C57:D57)+SUMIF(A57:B57,"*inter*",C57:D57)</f>
        <v>0</v>
      </c>
      <c r="F57" s="1">
        <f>SUMIF(A57:B57,"*consolidação*",C57:D57)</f>
        <v>334368174.24000001</v>
      </c>
      <c r="H57" s="60" t="b">
        <f t="shared" si="0"/>
        <v>1</v>
      </c>
      <c r="I57" s="60" t="str">
        <f t="shared" si="2"/>
        <v>00</v>
      </c>
    </row>
    <row r="58" spans="1:9" ht="25.5" customHeight="1">
      <c r="A58" s="60" t="str">
        <f t="shared" si="1"/>
        <v>1.1.3.3.0.00.00 - Créditos a Receber por Descentralização da 
 Prestação de Serviços Públicos</v>
      </c>
      <c r="B58" s="5" t="s">
        <v>90</v>
      </c>
      <c r="C58" s="6">
        <v>13651856.550000001</v>
      </c>
      <c r="D58" s="1"/>
      <c r="E58" s="1">
        <f>E59</f>
        <v>0</v>
      </c>
      <c r="F58" s="1">
        <f>F59</f>
        <v>13651856.550000001</v>
      </c>
      <c r="H58" s="60" t="b">
        <f t="shared" si="0"/>
        <v>1</v>
      </c>
      <c r="I58" s="60" t="str">
        <f t="shared" si="2"/>
        <v>00</v>
      </c>
    </row>
    <row r="59" spans="1:9" ht="25.5" customHeight="1">
      <c r="A59" s="60" t="str">
        <f t="shared" si="1"/>
        <v>1.1.3.3.1.00.00 - Créditos a Receber por Descentralização da 
 Prestação de Serviços Públicos - Consolidação</v>
      </c>
      <c r="B59" s="3" t="s">
        <v>91</v>
      </c>
      <c r="C59" s="4">
        <v>13651856.550000001</v>
      </c>
      <c r="D59" s="1"/>
      <c r="E59" s="1">
        <f>SUMIF(A59:B59,"*intra*",C59:D59)+SUMIF(A59:B59,"*inter*",C59:D59)</f>
        <v>0</v>
      </c>
      <c r="F59" s="1">
        <f>SUMIF(A59:B59,"*consolidação*",C59:D59)</f>
        <v>13651856.550000001</v>
      </c>
      <c r="H59" s="60" t="b">
        <f t="shared" si="0"/>
        <v>1</v>
      </c>
      <c r="I59" s="60" t="str">
        <f t="shared" si="2"/>
        <v>00</v>
      </c>
    </row>
    <row r="60" spans="1:9" ht="12.75" customHeight="1">
      <c r="A60" s="60" t="str">
        <f t="shared" si="1"/>
        <v>1.1.3.4.0.00.00 - Créditos por Danos ao Patrimônio</v>
      </c>
      <c r="B60" s="5" t="s">
        <v>92</v>
      </c>
      <c r="C60" s="6">
        <v>321098316.35000002</v>
      </c>
      <c r="D60" s="1"/>
      <c r="E60" s="1">
        <f>E61</f>
        <v>0</v>
      </c>
      <c r="F60" s="1">
        <f>F61</f>
        <v>321098316.35000002</v>
      </c>
      <c r="H60" s="60" t="b">
        <f t="shared" si="0"/>
        <v>1</v>
      </c>
      <c r="I60" s="60" t="str">
        <f t="shared" si="2"/>
        <v>00</v>
      </c>
    </row>
    <row r="61" spans="1:9" ht="12.75" customHeight="1">
      <c r="A61" s="60" t="str">
        <f t="shared" si="1"/>
        <v>1.1.3.4.1.00.00 - Créditos por Danos ao Patrimônio - Consolidação</v>
      </c>
      <c r="B61" s="3" t="s">
        <v>93</v>
      </c>
      <c r="C61" s="4">
        <v>321098316.35000002</v>
      </c>
      <c r="D61" s="1"/>
      <c r="E61" s="1">
        <f>SUMIF(A61:B61,"*intra*",C61:D61)+SUMIF(A61:B61,"*inter*",C61:D61)</f>
        <v>0</v>
      </c>
      <c r="F61" s="1">
        <f>SUMIF(A61:B61,"*consolidação*",C61:D61)</f>
        <v>321098316.35000002</v>
      </c>
      <c r="H61" s="60" t="b">
        <f t="shared" si="0"/>
        <v>1</v>
      </c>
      <c r="I61" s="60" t="str">
        <f t="shared" si="2"/>
        <v>00</v>
      </c>
    </row>
    <row r="62" spans="1:9" ht="12.75" customHeight="1">
      <c r="A62" s="60" t="str">
        <f t="shared" si="1"/>
        <v>1.1.3.5.0.00.00 - Depósitos Restituíveis e Valores Vinculados</v>
      </c>
      <c r="B62" s="5" t="s">
        <v>94</v>
      </c>
      <c r="C62" s="6">
        <v>6305398686.9399996</v>
      </c>
      <c r="D62" s="1"/>
      <c r="E62" s="1">
        <f>E63</f>
        <v>0</v>
      </c>
      <c r="F62" s="1">
        <f>F63</f>
        <v>6305398686.9399996</v>
      </c>
      <c r="H62" s="60" t="b">
        <f t="shared" si="0"/>
        <v>1</v>
      </c>
      <c r="I62" s="60" t="str">
        <f t="shared" si="2"/>
        <v>00</v>
      </c>
    </row>
    <row r="63" spans="1:9" ht="25.5" customHeight="1">
      <c r="A63" s="60" t="str">
        <f t="shared" si="1"/>
        <v>1.1.3.5.1.00.00 - Depósitos Restituíveis e Valores Vinculados - 
 Consolidação</v>
      </c>
      <c r="B63" s="3" t="s">
        <v>95</v>
      </c>
      <c r="C63" s="4">
        <v>6305398686.9399996</v>
      </c>
      <c r="D63" s="1"/>
      <c r="E63" s="1">
        <f>SUMIF(A63:B63,"*intra*",C63:D63)+SUMIF(A63:B63,"*inter*",C63:D63)</f>
        <v>0</v>
      </c>
      <c r="F63" s="1">
        <f>SUMIF(A63:B63,"*consolidação*",C63:D63)</f>
        <v>6305398686.9399996</v>
      </c>
      <c r="H63" s="60" t="b">
        <f t="shared" si="0"/>
        <v>1</v>
      </c>
      <c r="I63" s="60" t="str">
        <f t="shared" si="2"/>
        <v>00</v>
      </c>
    </row>
    <row r="64" spans="1:9" ht="12.75" customHeight="1">
      <c r="A64" s="60" t="str">
        <f t="shared" si="1"/>
        <v>1.1.3.8.0.00.00 - Outros Créditos a Receber e Valores a Curto Prazo</v>
      </c>
      <c r="B64" s="5" t="s">
        <v>96</v>
      </c>
      <c r="C64" s="6">
        <v>8854595593.6900005</v>
      </c>
      <c r="D64" s="1"/>
      <c r="E64" s="1">
        <f>E65</f>
        <v>0</v>
      </c>
      <c r="F64" s="1">
        <f>F65</f>
        <v>8854595593.6900005</v>
      </c>
      <c r="H64" s="60" t="b">
        <f t="shared" si="0"/>
        <v>1</v>
      </c>
      <c r="I64" s="60" t="str">
        <f t="shared" si="2"/>
        <v>00</v>
      </c>
    </row>
    <row r="65" spans="1:9" ht="25.5" customHeight="1">
      <c r="A65" s="60" t="str">
        <f t="shared" si="1"/>
        <v>1.1.3.8.1.00.00 - Outros Créditos a Receber e Valores a Curto Prazo 
 - Consolidação</v>
      </c>
      <c r="B65" s="3" t="s">
        <v>97</v>
      </c>
      <c r="C65" s="4">
        <v>8854595593.6900005</v>
      </c>
      <c r="D65" s="1"/>
      <c r="E65" s="1">
        <f>SUMIF(A65:B65,"*intra*",C65:D65)+SUMIF(A65:B65,"*inter*",C65:D65)</f>
        <v>0</v>
      </c>
      <c r="F65" s="1">
        <f>SUMIF(A65:B65,"*consolidação*",C65:D65)</f>
        <v>8854595593.6900005</v>
      </c>
      <c r="H65" s="60" t="b">
        <f t="shared" si="0"/>
        <v>1</v>
      </c>
      <c r="I65" s="60" t="str">
        <f t="shared" si="2"/>
        <v>00</v>
      </c>
    </row>
    <row r="66" spans="1:9" ht="25.5" customHeight="1">
      <c r="A66" s="60" t="str">
        <f t="shared" si="1"/>
        <v>1.1.3.9.0.00.00 - (-) Ajuste de Perdas de Demais Créditos e Valores a 
 Curto Prazo</v>
      </c>
      <c r="B66" s="5" t="s">
        <v>98</v>
      </c>
      <c r="C66" s="6">
        <v>504144014.26999998</v>
      </c>
      <c r="D66" s="1"/>
      <c r="E66" s="1">
        <f>E67</f>
        <v>0</v>
      </c>
      <c r="F66" s="1">
        <f>F67</f>
        <v>504144014.26999998</v>
      </c>
      <c r="H66" s="60" t="b">
        <f t="shared" si="0"/>
        <v>1</v>
      </c>
      <c r="I66" s="60" t="str">
        <f t="shared" si="2"/>
        <v>00</v>
      </c>
    </row>
    <row r="67" spans="1:9" ht="25.5" customHeight="1">
      <c r="A67" s="60" t="str">
        <f t="shared" si="1"/>
        <v>1.1.3.9.1.00.00 - (-) Ajuste de Perdas de Demais Créditos e Valores 
 a Curto Prazo - Consolidação</v>
      </c>
      <c r="B67" s="3" t="s">
        <v>99</v>
      </c>
      <c r="C67" s="4">
        <v>504144014.26999998</v>
      </c>
      <c r="D67" s="1"/>
      <c r="E67" s="1">
        <f>SUMIF(A67:B67,"*intra*",C67:D67)+SUMIF(A67:B67,"*inter*",C67:D67)</f>
        <v>0</v>
      </c>
      <c r="F67" s="1">
        <f>SUMIF(A67:B67,"*consolidação*",C67:D67)</f>
        <v>504144014.26999998</v>
      </c>
      <c r="H67" s="60" t="b">
        <f t="shared" ref="H67:H130" si="3">IF(I67="00",C67=E67+F67,TRUE)</f>
        <v>1</v>
      </c>
      <c r="I67" s="60" t="str">
        <f t="shared" si="2"/>
        <v>00</v>
      </c>
    </row>
    <row r="68" spans="1:9" ht="12.75" customHeight="1">
      <c r="A68" s="60" t="str">
        <f t="shared" ref="A68:A131" si="4">TRIM(B68)</f>
        <v>1.1.4.0.0.00.00 - Investimentos e Aplicações Temporárias a Curto Prazo</v>
      </c>
      <c r="B68" s="5" t="s">
        <v>100</v>
      </c>
      <c r="C68" s="6">
        <v>49906687730.099998</v>
      </c>
      <c r="D68" s="1"/>
      <c r="E68" s="1">
        <f>E69+E71+E73-E75</f>
        <v>0</v>
      </c>
      <c r="F68" s="1">
        <f>F69+F71+F73-F75</f>
        <v>49906687730.100006</v>
      </c>
      <c r="H68" s="60" t="b">
        <f t="shared" si="3"/>
        <v>1</v>
      </c>
      <c r="I68" s="60" t="str">
        <f t="shared" ref="I68:I131" si="5">MID(A68,11,2)</f>
        <v>00</v>
      </c>
    </row>
    <row r="69" spans="1:9" ht="12.75" customHeight="1">
      <c r="A69" s="60" t="str">
        <f t="shared" si="4"/>
        <v>1.1.4.1.0.00.00 - Títulos e Valores Mobiliários</v>
      </c>
      <c r="B69" s="3" t="s">
        <v>101</v>
      </c>
      <c r="C69" s="4">
        <v>50722255070.43</v>
      </c>
      <c r="D69" s="1"/>
      <c r="E69" s="1">
        <f>E70</f>
        <v>0</v>
      </c>
      <c r="F69" s="1">
        <f>F70</f>
        <v>50722255070.43</v>
      </c>
      <c r="H69" s="60" t="b">
        <f t="shared" si="3"/>
        <v>1</v>
      </c>
      <c r="I69" s="60" t="str">
        <f t="shared" si="5"/>
        <v>00</v>
      </c>
    </row>
    <row r="70" spans="1:9" ht="12.75" customHeight="1">
      <c r="A70" s="60" t="str">
        <f t="shared" si="4"/>
        <v>1.1.4.1.1.00.00 - Títulos e Valores Mobiliários - Consolidação</v>
      </c>
      <c r="B70" s="5" t="s">
        <v>102</v>
      </c>
      <c r="C70" s="6">
        <v>50722255070.43</v>
      </c>
      <c r="D70" s="1"/>
      <c r="E70" s="1">
        <f>SUMIF(A70:B70,"*intra*",C70:D70)+SUMIF(A70:B70,"*inter*",C70:D70)</f>
        <v>0</v>
      </c>
      <c r="F70" s="1">
        <f>SUMIF(A70:B70,"*consolidação*",C70:D70)</f>
        <v>50722255070.43</v>
      </c>
      <c r="H70" s="60" t="b">
        <f t="shared" si="3"/>
        <v>1</v>
      </c>
      <c r="I70" s="60" t="str">
        <f t="shared" si="5"/>
        <v>00</v>
      </c>
    </row>
    <row r="71" spans="1:9" ht="12.75" customHeight="1">
      <c r="A71" s="60" t="str">
        <f t="shared" si="4"/>
        <v>1.1.4.2.0.00.00 - Aplicação Temporária em Metais Preciosos</v>
      </c>
      <c r="B71" s="3" t="s">
        <v>103</v>
      </c>
      <c r="C71" s="4">
        <v>27696706.460000001</v>
      </c>
      <c r="D71" s="1"/>
      <c r="E71" s="1">
        <f>E72</f>
        <v>0</v>
      </c>
      <c r="F71" s="1">
        <f>F72</f>
        <v>27696706.460000001</v>
      </c>
      <c r="H71" s="60" t="b">
        <f t="shared" si="3"/>
        <v>1</v>
      </c>
      <c r="I71" s="60" t="str">
        <f t="shared" si="5"/>
        <v>00</v>
      </c>
    </row>
    <row r="72" spans="1:9" ht="25.5" customHeight="1">
      <c r="A72" s="60" t="str">
        <f t="shared" si="4"/>
        <v>1.1.4.2.1.00.00 - Aplicação Temporária em Metais Preciosos - 
 Consolidação</v>
      </c>
      <c r="B72" s="5" t="s">
        <v>104</v>
      </c>
      <c r="C72" s="6">
        <v>27696706.460000001</v>
      </c>
      <c r="D72" s="1"/>
      <c r="E72" s="1">
        <f>SUMIF(A72:B72,"*intra*",C72:D72)+SUMIF(A72:B72,"*inter*",C72:D72)</f>
        <v>0</v>
      </c>
      <c r="F72" s="1">
        <f>SUMIF(A72:B72,"*consolidação*",C72:D72)</f>
        <v>27696706.460000001</v>
      </c>
      <c r="H72" s="60" t="b">
        <f t="shared" si="3"/>
        <v>1</v>
      </c>
      <c r="I72" s="60" t="str">
        <f t="shared" si="5"/>
        <v>00</v>
      </c>
    </row>
    <row r="73" spans="1:9" ht="12.75" customHeight="1">
      <c r="A73" s="60" t="str">
        <f t="shared" si="4"/>
        <v>1.1.4.3.0.00.00 - Aplicação Em Segmento de Imóveis</v>
      </c>
      <c r="B73" s="3" t="s">
        <v>105</v>
      </c>
      <c r="C73" s="4">
        <v>5435309.9100000001</v>
      </c>
      <c r="D73" s="1"/>
      <c r="E73" s="1">
        <f>E74</f>
        <v>0</v>
      </c>
      <c r="F73" s="1">
        <f>F74</f>
        <v>5435309.9100000001</v>
      </c>
      <c r="H73" s="60" t="b">
        <f t="shared" si="3"/>
        <v>1</v>
      </c>
      <c r="I73" s="60" t="str">
        <f t="shared" si="5"/>
        <v>00</v>
      </c>
    </row>
    <row r="74" spans="1:9" ht="12.75" customHeight="1">
      <c r="A74" s="60" t="str">
        <f t="shared" si="4"/>
        <v>1.1.4.3.1.00.00 - Aplicação Em Segmento de Imóveis - Consolidação</v>
      </c>
      <c r="B74" s="5" t="s">
        <v>106</v>
      </c>
      <c r="C74" s="6">
        <v>5435309.9100000001</v>
      </c>
      <c r="D74" s="1"/>
      <c r="E74" s="1">
        <f>SUMIF(A74:B74,"*intra*",C74:D74)+SUMIF(A74:B74,"*inter*",C74:D74)</f>
        <v>0</v>
      </c>
      <c r="F74" s="1">
        <f>SUMIF(A74:B74,"*consolidação*",C74:D74)</f>
        <v>5435309.9100000001</v>
      </c>
      <c r="H74" s="60" t="b">
        <f t="shared" si="3"/>
        <v>1</v>
      </c>
      <c r="I74" s="60" t="str">
        <f t="shared" si="5"/>
        <v>00</v>
      </c>
    </row>
    <row r="75" spans="1:9" ht="25.5" customHeight="1">
      <c r="A75" s="60" t="str">
        <f t="shared" si="4"/>
        <v>1.1.4.9.0.00.00 - (-) Ajuste de Perdas de Investimentos e Aplicações 
 Temporárias</v>
      </c>
      <c r="B75" s="3" t="s">
        <v>107</v>
      </c>
      <c r="C75" s="4">
        <v>848699356.70000005</v>
      </c>
      <c r="D75" s="1"/>
      <c r="E75" s="1">
        <f>E76</f>
        <v>0</v>
      </c>
      <c r="F75" s="1">
        <f>F76</f>
        <v>848699356.70000005</v>
      </c>
      <c r="H75" s="60" t="b">
        <f t="shared" si="3"/>
        <v>1</v>
      </c>
      <c r="I75" s="60" t="str">
        <f t="shared" si="5"/>
        <v>00</v>
      </c>
    </row>
    <row r="76" spans="1:9" ht="25.5" customHeight="1">
      <c r="A76" s="60" t="str">
        <f t="shared" si="4"/>
        <v>1.1.4.9.1.00.00 - (-) Ajuste de Perdas de Investimentos Temporários 
 e Aplicações Temporárias - Consolidação</v>
      </c>
      <c r="B76" s="5" t="s">
        <v>108</v>
      </c>
      <c r="C76" s="6">
        <v>848699356.70000005</v>
      </c>
      <c r="D76" s="1"/>
      <c r="E76" s="1">
        <f>SUMIF(A76:B76,"*intra*",C76:D76)+SUMIF(A76:B76,"*inter*",C76:D76)</f>
        <v>0</v>
      </c>
      <c r="F76" s="1">
        <f>SUMIF(A76:B76,"*consolidação*",C76:D76)</f>
        <v>848699356.70000005</v>
      </c>
      <c r="H76" s="60" t="b">
        <f t="shared" si="3"/>
        <v>1</v>
      </c>
      <c r="I76" s="60" t="str">
        <f t="shared" si="5"/>
        <v>00</v>
      </c>
    </row>
    <row r="77" spans="1:9" ht="12.75" customHeight="1">
      <c r="A77" s="60" t="str">
        <f t="shared" si="4"/>
        <v>1.1.5.0.0.00.00 - Estoques</v>
      </c>
      <c r="B77" s="3" t="s">
        <v>109</v>
      </c>
      <c r="C77" s="4">
        <v>5862033675.1300001</v>
      </c>
      <c r="D77" s="1"/>
      <c r="E77" s="1">
        <f>E78+E80+E82+E84+E86+E88+E90+E92-E94</f>
        <v>0</v>
      </c>
      <c r="F77" s="1">
        <f>F78+F80+F82+F84+F86+F88+F90+F92-F94</f>
        <v>5862033675.1300001</v>
      </c>
      <c r="H77" s="60" t="b">
        <f t="shared" si="3"/>
        <v>1</v>
      </c>
      <c r="I77" s="60" t="str">
        <f t="shared" si="5"/>
        <v>00</v>
      </c>
    </row>
    <row r="78" spans="1:9" ht="12.75" customHeight="1">
      <c r="A78" s="60" t="str">
        <f t="shared" si="4"/>
        <v>1.1.5.1.0.00.00 - Mercadorias para Revenda</v>
      </c>
      <c r="B78" s="5" t="s">
        <v>110</v>
      </c>
      <c r="C78" s="6">
        <v>31997553.350000001</v>
      </c>
      <c r="D78" s="1"/>
      <c r="E78" s="1">
        <f>E79</f>
        <v>0</v>
      </c>
      <c r="F78" s="1">
        <f>F79</f>
        <v>31997553.350000001</v>
      </c>
      <c r="H78" s="60" t="b">
        <f t="shared" si="3"/>
        <v>1</v>
      </c>
      <c r="I78" s="60" t="str">
        <f t="shared" si="5"/>
        <v>00</v>
      </c>
    </row>
    <row r="79" spans="1:9" ht="12.75" customHeight="1">
      <c r="A79" s="60" t="str">
        <f t="shared" si="4"/>
        <v>1.1.5.1.1.00.00 - Mercadorias para Revenda - Consolidação</v>
      </c>
      <c r="B79" s="3" t="s">
        <v>111</v>
      </c>
      <c r="C79" s="4">
        <v>31997553.350000001</v>
      </c>
      <c r="D79" s="1"/>
      <c r="E79" s="1">
        <f>SUMIF(A79:B79,"*intra*",C79:D79)+SUMIF(A79:B79,"*inter*",C79:D79)</f>
        <v>0</v>
      </c>
      <c r="F79" s="1">
        <f>SUMIF(A79:B79,"*consolidação*",C79:D79)</f>
        <v>31997553.350000001</v>
      </c>
      <c r="H79" s="60" t="b">
        <f t="shared" si="3"/>
        <v>1</v>
      </c>
      <c r="I79" s="60" t="str">
        <f t="shared" si="5"/>
        <v>00</v>
      </c>
    </row>
    <row r="80" spans="1:9" ht="12.75" customHeight="1">
      <c r="A80" s="60" t="str">
        <f t="shared" si="4"/>
        <v>1.1.5.2.0.00.00 - Produtos e Serviços Acabados</v>
      </c>
      <c r="B80" s="5" t="s">
        <v>112</v>
      </c>
      <c r="C80" s="6">
        <v>7420448.6699999999</v>
      </c>
      <c r="D80" s="1"/>
      <c r="E80" s="1">
        <f>E81</f>
        <v>0</v>
      </c>
      <c r="F80" s="1">
        <f>F81</f>
        <v>7420448.6699999999</v>
      </c>
      <c r="H80" s="60" t="b">
        <f t="shared" si="3"/>
        <v>1</v>
      </c>
      <c r="I80" s="60" t="str">
        <f t="shared" si="5"/>
        <v>00</v>
      </c>
    </row>
    <row r="81" spans="1:9" ht="12.75" customHeight="1">
      <c r="A81" s="60" t="str">
        <f t="shared" si="4"/>
        <v>1.1.5.2.1.00.00 - Produtos e Serviços Acabados - Consolidação</v>
      </c>
      <c r="B81" s="3" t="s">
        <v>113</v>
      </c>
      <c r="C81" s="4">
        <v>7420448.6699999999</v>
      </c>
      <c r="D81" s="1"/>
      <c r="E81" s="1">
        <f>SUMIF(A81:B81,"*intra*",C81:D81)+SUMIF(A81:B81,"*inter*",C81:D81)</f>
        <v>0</v>
      </c>
      <c r="F81" s="1">
        <f>SUMIF(A81:B81,"*consolidação*",C81:D81)</f>
        <v>7420448.6699999999</v>
      </c>
      <c r="H81" s="60" t="b">
        <f t="shared" si="3"/>
        <v>1</v>
      </c>
      <c r="I81" s="60" t="str">
        <f t="shared" si="5"/>
        <v>00</v>
      </c>
    </row>
    <row r="82" spans="1:9" ht="12.75" customHeight="1">
      <c r="A82" s="60" t="str">
        <f t="shared" si="4"/>
        <v>1.1.5.3.0.00.00 - Produtos e Serviços em Elaboração</v>
      </c>
      <c r="B82" s="5" t="s">
        <v>114</v>
      </c>
      <c r="C82" s="6">
        <v>3929295.22</v>
      </c>
      <c r="D82" s="1"/>
      <c r="E82" s="1">
        <f>E83</f>
        <v>0</v>
      </c>
      <c r="F82" s="1">
        <f>F83</f>
        <v>3929295.22</v>
      </c>
      <c r="H82" s="60" t="b">
        <f t="shared" si="3"/>
        <v>1</v>
      </c>
      <c r="I82" s="60" t="str">
        <f t="shared" si="5"/>
        <v>00</v>
      </c>
    </row>
    <row r="83" spans="1:9" ht="12.75" customHeight="1">
      <c r="A83" s="60" t="str">
        <f t="shared" si="4"/>
        <v>1.1.5.3.1.00.00 - Produtos e Serviços em Elaboração - Consolidação</v>
      </c>
      <c r="B83" s="3" t="s">
        <v>115</v>
      </c>
      <c r="C83" s="4">
        <v>3929295.22</v>
      </c>
      <c r="D83" s="1"/>
      <c r="E83" s="1">
        <f>SUMIF(A83:B83,"*intra*",C83:D83)+SUMIF(A83:B83,"*inter*",C83:D83)</f>
        <v>0</v>
      </c>
      <c r="F83" s="1">
        <f>SUMIF(A83:B83,"*consolidação*",C83:D83)</f>
        <v>3929295.22</v>
      </c>
      <c r="H83" s="60" t="b">
        <f t="shared" si="3"/>
        <v>1</v>
      </c>
      <c r="I83" s="60" t="str">
        <f t="shared" si="5"/>
        <v>00</v>
      </c>
    </row>
    <row r="84" spans="1:9" ht="12.75" customHeight="1">
      <c r="A84" s="60" t="str">
        <f t="shared" si="4"/>
        <v>1.1.5.4.0.00.00 - Matérias-Primas</v>
      </c>
      <c r="B84" s="5" t="s">
        <v>116</v>
      </c>
      <c r="C84" s="6">
        <v>3036678.94</v>
      </c>
      <c r="D84" s="1"/>
      <c r="E84" s="1">
        <f>E85</f>
        <v>0</v>
      </c>
      <c r="F84" s="1">
        <f>F85</f>
        <v>3036678.94</v>
      </c>
      <c r="H84" s="60" t="b">
        <f t="shared" si="3"/>
        <v>1</v>
      </c>
      <c r="I84" s="60" t="str">
        <f t="shared" si="5"/>
        <v>00</v>
      </c>
    </row>
    <row r="85" spans="1:9" ht="12.75" customHeight="1">
      <c r="A85" s="60" t="str">
        <f t="shared" si="4"/>
        <v>1.1.5.4.1.00.00 - Matérias-Primas - Consolidação</v>
      </c>
      <c r="B85" s="3" t="s">
        <v>117</v>
      </c>
      <c r="C85" s="4">
        <v>3036678.94</v>
      </c>
      <c r="D85" s="1"/>
      <c r="E85" s="1">
        <f>SUMIF(A85:B85,"*intra*",C85:D85)+SUMIF(A85:B85,"*inter*",C85:D85)</f>
        <v>0</v>
      </c>
      <c r="F85" s="1">
        <f>SUMIF(A85:B85,"*consolidação*",C85:D85)</f>
        <v>3036678.94</v>
      </c>
      <c r="H85" s="60" t="b">
        <f t="shared" si="3"/>
        <v>1</v>
      </c>
      <c r="I85" s="60" t="str">
        <f t="shared" si="5"/>
        <v>00</v>
      </c>
    </row>
    <row r="86" spans="1:9" ht="12.75" customHeight="1">
      <c r="A86" s="60" t="str">
        <f t="shared" si="4"/>
        <v>1.1.5.5.0.00.00 - Materiais em Trânsito</v>
      </c>
      <c r="B86" s="5" t="s">
        <v>118</v>
      </c>
      <c r="C86" s="6">
        <v>1618564.86</v>
      </c>
      <c r="D86" s="1"/>
      <c r="E86" s="1">
        <f>E87</f>
        <v>0</v>
      </c>
      <c r="F86" s="1">
        <f>F87</f>
        <v>1618564.86</v>
      </c>
      <c r="H86" s="60" t="b">
        <f t="shared" si="3"/>
        <v>1</v>
      </c>
      <c r="I86" s="60" t="str">
        <f t="shared" si="5"/>
        <v>00</v>
      </c>
    </row>
    <row r="87" spans="1:9" ht="12.75" customHeight="1">
      <c r="A87" s="60" t="str">
        <f t="shared" si="4"/>
        <v>1.1.5.5.1.00.00 - Materiais em Trânsito - Consolidação</v>
      </c>
      <c r="B87" s="3" t="s">
        <v>119</v>
      </c>
      <c r="C87" s="4">
        <v>1618564.86</v>
      </c>
      <c r="D87" s="1"/>
      <c r="E87" s="1">
        <f>SUMIF(A87:B87,"*intra*",C87:D87)+SUMIF(A87:B87,"*inter*",C87:D87)</f>
        <v>0</v>
      </c>
      <c r="F87" s="1">
        <f>SUMIF(A87:B87,"*consolidação*",C87:D87)</f>
        <v>1618564.86</v>
      </c>
      <c r="H87" s="60" t="b">
        <f t="shared" si="3"/>
        <v>1</v>
      </c>
      <c r="I87" s="60" t="str">
        <f t="shared" si="5"/>
        <v>00</v>
      </c>
    </row>
    <row r="88" spans="1:9" ht="12.75" customHeight="1">
      <c r="A88" s="60" t="str">
        <f t="shared" si="4"/>
        <v>1.1.5.6.0.00.00 - Almoxarifado</v>
      </c>
      <c r="B88" s="5" t="s">
        <v>120</v>
      </c>
      <c r="C88" s="6">
        <v>4950875097.6400003</v>
      </c>
      <c r="D88" s="1"/>
      <c r="E88" s="1">
        <f>E89</f>
        <v>0</v>
      </c>
      <c r="F88" s="1">
        <f>F89</f>
        <v>4950875097.6400003</v>
      </c>
      <c r="H88" s="60" t="b">
        <f t="shared" si="3"/>
        <v>1</v>
      </c>
      <c r="I88" s="60" t="str">
        <f t="shared" si="5"/>
        <v>00</v>
      </c>
    </row>
    <row r="89" spans="1:9" ht="12.75" customHeight="1">
      <c r="A89" s="60" t="str">
        <f t="shared" si="4"/>
        <v>1.1.5.6.1.00.00 - Almoxarifado - Consolidação</v>
      </c>
      <c r="B89" s="3" t="s">
        <v>121</v>
      </c>
      <c r="C89" s="4">
        <v>4950875097.6400003</v>
      </c>
      <c r="D89" s="1"/>
      <c r="E89" s="1">
        <f>SUMIF(A89:B89,"*intra*",C89:D89)+SUMIF(A89:B89,"*inter*",C89:D89)</f>
        <v>0</v>
      </c>
      <c r="F89" s="1">
        <f>SUMIF(A89:B89,"*consolidação*",C89:D89)</f>
        <v>4950875097.6400003</v>
      </c>
      <c r="H89" s="60" t="b">
        <f t="shared" si="3"/>
        <v>1</v>
      </c>
      <c r="I89" s="60" t="str">
        <f t="shared" si="5"/>
        <v>00</v>
      </c>
    </row>
    <row r="90" spans="1:9" ht="12.75" customHeight="1">
      <c r="A90" s="60" t="str">
        <f t="shared" si="4"/>
        <v>1.1.5.7.0.00.00 - Adiantamentos a Fornecedores</v>
      </c>
      <c r="B90" s="5" t="s">
        <v>122</v>
      </c>
      <c r="C90" s="6">
        <v>22554058.16</v>
      </c>
      <c r="D90" s="1"/>
      <c r="E90" s="1">
        <f>E91</f>
        <v>0</v>
      </c>
      <c r="F90" s="1">
        <f>F91</f>
        <v>22554058.16</v>
      </c>
      <c r="H90" s="60" t="b">
        <f t="shared" si="3"/>
        <v>1</v>
      </c>
      <c r="I90" s="60" t="str">
        <f t="shared" si="5"/>
        <v>00</v>
      </c>
    </row>
    <row r="91" spans="1:9" ht="12.75" customHeight="1">
      <c r="A91" s="60" t="str">
        <f t="shared" si="4"/>
        <v>1.1.5.7.1.00.00 - Adiantamentos a Fornecedores - Consolidação</v>
      </c>
      <c r="B91" s="3" t="s">
        <v>123</v>
      </c>
      <c r="C91" s="4">
        <v>22554058.16</v>
      </c>
      <c r="D91" s="1"/>
      <c r="E91" s="1">
        <f>SUMIF(A91:B91,"*intra*",C91:D91)+SUMIF(A91:B91,"*inter*",C91:D91)</f>
        <v>0</v>
      </c>
      <c r="F91" s="1">
        <f>SUMIF(A91:B91,"*consolidação*",C91:D91)</f>
        <v>22554058.16</v>
      </c>
      <c r="H91" s="60" t="b">
        <f t="shared" si="3"/>
        <v>1</v>
      </c>
      <c r="I91" s="60" t="str">
        <f t="shared" si="5"/>
        <v>00</v>
      </c>
    </row>
    <row r="92" spans="1:9" ht="12.75" customHeight="1">
      <c r="A92" s="60" t="str">
        <f t="shared" si="4"/>
        <v>1.1.5.8.0.00.00 - Outros Estoques</v>
      </c>
      <c r="B92" s="5" t="s">
        <v>124</v>
      </c>
      <c r="C92" s="6">
        <v>847098860.27999997</v>
      </c>
      <c r="D92" s="1"/>
      <c r="E92" s="1">
        <f>E93</f>
        <v>0</v>
      </c>
      <c r="F92" s="1">
        <f>F93</f>
        <v>847098860.27999997</v>
      </c>
      <c r="H92" s="60" t="b">
        <f t="shared" si="3"/>
        <v>1</v>
      </c>
      <c r="I92" s="60" t="str">
        <f t="shared" si="5"/>
        <v>00</v>
      </c>
    </row>
    <row r="93" spans="1:9" ht="12.75" customHeight="1">
      <c r="A93" s="60" t="str">
        <f t="shared" si="4"/>
        <v>1.1.5.8.1.00.00 - Outros Estoques - Consolidação</v>
      </c>
      <c r="B93" s="3" t="s">
        <v>125</v>
      </c>
      <c r="C93" s="4">
        <v>847098860.27999997</v>
      </c>
      <c r="D93" s="1"/>
      <c r="E93" s="1">
        <f>SUMIF(A93:B93,"*intra*",C93:D93)+SUMIF(A93:B93,"*inter*",C93:D93)</f>
        <v>0</v>
      </c>
      <c r="F93" s="1">
        <f>SUMIF(A93:B93,"*consolidação*",C93:D93)</f>
        <v>847098860.27999997</v>
      </c>
      <c r="H93" s="60" t="b">
        <f t="shared" si="3"/>
        <v>1</v>
      </c>
      <c r="I93" s="60" t="str">
        <f t="shared" si="5"/>
        <v>00</v>
      </c>
    </row>
    <row r="94" spans="1:9" ht="25.5" customHeight="1">
      <c r="A94" s="60" t="str">
        <f t="shared" si="4"/>
        <v>1.1.5.9.0.00.00 - (-) Ajuste de Perdas de Estoques</v>
      </c>
      <c r="B94" s="5" t="s">
        <v>126</v>
      </c>
      <c r="C94" s="6">
        <v>6496881.9900000002</v>
      </c>
      <c r="D94" s="1"/>
      <c r="E94" s="1">
        <f>E95</f>
        <v>0</v>
      </c>
      <c r="F94" s="1">
        <f>F95</f>
        <v>6496881.9900000002</v>
      </c>
      <c r="H94" s="60" t="b">
        <f t="shared" si="3"/>
        <v>1</v>
      </c>
      <c r="I94" s="60" t="str">
        <f t="shared" si="5"/>
        <v>00</v>
      </c>
    </row>
    <row r="95" spans="1:9" ht="12.75" customHeight="1">
      <c r="A95" s="60" t="str">
        <f t="shared" si="4"/>
        <v>1.1.5.9.1.00.00 - (-) Ajuste de Perdas de Estoques - Consolidação</v>
      </c>
      <c r="B95" s="3" t="s">
        <v>127</v>
      </c>
      <c r="C95" s="4">
        <v>6496881.9900000002</v>
      </c>
      <c r="D95" s="1"/>
      <c r="E95" s="1">
        <f>SUMIF(A95:B95,"*intra*",C95:D95)+SUMIF(A95:B95,"*inter*",C95:D95)</f>
        <v>0</v>
      </c>
      <c r="F95" s="1">
        <f t="shared" ref="F95" si="6">SUMIF(A95:B95,"*consolidação*",C95:D95)</f>
        <v>6496881.9900000002</v>
      </c>
      <c r="H95" s="60" t="b">
        <f t="shared" si="3"/>
        <v>1</v>
      </c>
      <c r="I95" s="60" t="str">
        <f t="shared" si="5"/>
        <v>00</v>
      </c>
    </row>
    <row r="96" spans="1:9" ht="12.75" customHeight="1">
      <c r="A96" s="60" t="str">
        <f t="shared" si="4"/>
        <v>1.1.9.0.0.00.00 - Variações Patrimoniais Diminutivas Pagas 
 Antecipadamente</v>
      </c>
      <c r="B96" s="5" t="s">
        <v>128</v>
      </c>
      <c r="C96" s="6">
        <v>342584398.05000001</v>
      </c>
      <c r="D96" s="1"/>
      <c r="E96" s="1">
        <f>E97+E99+E101+E103+E105+E107+E109+E111</f>
        <v>0</v>
      </c>
      <c r="F96" s="1">
        <f>F97+F99+F101+F103+F105+F107+F109+F111</f>
        <v>342584398.04999995</v>
      </c>
      <c r="H96" s="60" t="b">
        <f t="shared" si="3"/>
        <v>1</v>
      </c>
      <c r="I96" s="60" t="str">
        <f t="shared" si="5"/>
        <v>00</v>
      </c>
    </row>
    <row r="97" spans="1:9" ht="12.75" customHeight="1">
      <c r="A97" s="60" t="str">
        <f t="shared" si="4"/>
        <v>1.1.9.1.0.00.00 - Prêmios de Seguros a Apropriar</v>
      </c>
      <c r="B97" s="3" t="s">
        <v>129</v>
      </c>
      <c r="C97" s="4">
        <v>15256093.18</v>
      </c>
      <c r="D97" s="1"/>
      <c r="E97" s="1">
        <f>E98</f>
        <v>0</v>
      </c>
      <c r="F97" s="1">
        <f>F98</f>
        <v>15256093.18</v>
      </c>
      <c r="H97" s="60" t="b">
        <f t="shared" si="3"/>
        <v>1</v>
      </c>
      <c r="I97" s="60" t="str">
        <f t="shared" si="5"/>
        <v>00</v>
      </c>
    </row>
    <row r="98" spans="1:9" ht="12.75" customHeight="1">
      <c r="A98" s="60" t="str">
        <f t="shared" si="4"/>
        <v>1.1.9.1.1.00.00 - Prêmios de Seguros a Apropriar - Consolidação</v>
      </c>
      <c r="B98" s="5" t="s">
        <v>130</v>
      </c>
      <c r="C98" s="6">
        <v>15256093.18</v>
      </c>
      <c r="D98" s="1"/>
      <c r="E98" s="1">
        <f>SUMIF(A98:B98,"*intra*",C98:D98)+SUMIF(A98:B98,"*inter*",C98:D98)</f>
        <v>0</v>
      </c>
      <c r="F98" s="1">
        <f>SUMIF(A98:B98,"*consolidação*",C98:D98)</f>
        <v>15256093.18</v>
      </c>
      <c r="H98" s="60" t="b">
        <f t="shared" si="3"/>
        <v>1</v>
      </c>
      <c r="I98" s="60" t="str">
        <f t="shared" si="5"/>
        <v>00</v>
      </c>
    </row>
    <row r="99" spans="1:9" ht="12.75" customHeight="1">
      <c r="A99" s="60" t="str">
        <f t="shared" si="4"/>
        <v>1.1.9.2.0.00.00 - VPD Financeiras a Apropriar</v>
      </c>
      <c r="B99" s="3" t="s">
        <v>131</v>
      </c>
      <c r="C99" s="4">
        <v>30372246.34</v>
      </c>
      <c r="D99" s="1"/>
      <c r="E99" s="1">
        <f>E100</f>
        <v>0</v>
      </c>
      <c r="F99" s="1">
        <f>F100</f>
        <v>30372246.34</v>
      </c>
      <c r="H99" s="60" t="b">
        <f t="shared" si="3"/>
        <v>1</v>
      </c>
      <c r="I99" s="60" t="str">
        <f t="shared" si="5"/>
        <v>00</v>
      </c>
    </row>
    <row r="100" spans="1:9" ht="12.75" customHeight="1">
      <c r="A100" s="60" t="str">
        <f t="shared" si="4"/>
        <v>1.1.9.2.1.00.00 - VPD Financeiras a Apropriar - Consolidação</v>
      </c>
      <c r="B100" s="5" t="s">
        <v>132</v>
      </c>
      <c r="C100" s="6">
        <v>30372246.34</v>
      </c>
      <c r="D100" s="1"/>
      <c r="E100" s="1">
        <f t="shared" ref="E100:E112" si="7">SUMIF(A100:B100,"*intra*",C100:D100)+SUMIF(A100:B100,"*inter*",C100:D100)</f>
        <v>0</v>
      </c>
      <c r="F100" s="1">
        <f t="shared" ref="F100:F112" si="8">SUMIF(A100:B100,"*consolidação*",C100:D100)</f>
        <v>30372246.34</v>
      </c>
      <c r="H100" s="60" t="b">
        <f t="shared" si="3"/>
        <v>1</v>
      </c>
      <c r="I100" s="60" t="str">
        <f t="shared" si="5"/>
        <v>00</v>
      </c>
    </row>
    <row r="101" spans="1:9" ht="12.75" customHeight="1">
      <c r="A101" s="60" t="str">
        <f t="shared" si="4"/>
        <v>1.1.9.3.0.00.00 - Assinaturas e Anuidades a Apropriar</v>
      </c>
      <c r="B101" s="3" t="s">
        <v>133</v>
      </c>
      <c r="C101" s="4">
        <v>10311499.4</v>
      </c>
      <c r="D101" s="1"/>
      <c r="E101" s="1">
        <f>E102</f>
        <v>0</v>
      </c>
      <c r="F101" s="1">
        <f>F102</f>
        <v>10311499.4</v>
      </c>
      <c r="H101" s="60" t="b">
        <f t="shared" si="3"/>
        <v>1</v>
      </c>
      <c r="I101" s="60" t="str">
        <f t="shared" si="5"/>
        <v>00</v>
      </c>
    </row>
    <row r="102" spans="1:9" ht="12.75" customHeight="1">
      <c r="A102" s="60" t="str">
        <f t="shared" si="4"/>
        <v>1.1.9.3.1.00.00 - Assinaturas e Anuidades a Apropriar - Consolidação</v>
      </c>
      <c r="B102" s="5" t="s">
        <v>134</v>
      </c>
      <c r="C102" s="6">
        <v>10311499.4</v>
      </c>
      <c r="D102" s="1"/>
      <c r="E102" s="1">
        <f t="shared" si="7"/>
        <v>0</v>
      </c>
      <c r="F102" s="1">
        <f t="shared" si="8"/>
        <v>10311499.4</v>
      </c>
      <c r="H102" s="60" t="b">
        <f t="shared" si="3"/>
        <v>1</v>
      </c>
      <c r="I102" s="60" t="str">
        <f t="shared" si="5"/>
        <v>00</v>
      </c>
    </row>
    <row r="103" spans="1:9" ht="12.75" customHeight="1">
      <c r="A103" s="60" t="str">
        <f t="shared" si="4"/>
        <v>1.1.9.4.0.00.00 - Alugueis Pagos a Apropriar</v>
      </c>
      <c r="B103" s="3" t="s">
        <v>135</v>
      </c>
      <c r="C103" s="4">
        <v>434796</v>
      </c>
      <c r="D103" s="1"/>
      <c r="E103" s="1">
        <f>E104</f>
        <v>0</v>
      </c>
      <c r="F103" s="1">
        <f>F104</f>
        <v>434796</v>
      </c>
      <c r="H103" s="60" t="b">
        <f t="shared" si="3"/>
        <v>1</v>
      </c>
      <c r="I103" s="60" t="str">
        <f t="shared" si="5"/>
        <v>00</v>
      </c>
    </row>
    <row r="104" spans="1:9" ht="12.75" customHeight="1">
      <c r="A104" s="60" t="str">
        <f t="shared" si="4"/>
        <v>1.1.9.4.1.00.00 - Alugueis Pagos a Apropriar - Consolidação</v>
      </c>
      <c r="B104" s="5" t="s">
        <v>136</v>
      </c>
      <c r="C104" s="6">
        <v>434796</v>
      </c>
      <c r="D104" s="1"/>
      <c r="E104" s="1">
        <f t="shared" si="7"/>
        <v>0</v>
      </c>
      <c r="F104" s="1">
        <f t="shared" si="8"/>
        <v>434796</v>
      </c>
      <c r="H104" s="60" t="b">
        <f t="shared" si="3"/>
        <v>1</v>
      </c>
      <c r="I104" s="60" t="str">
        <f t="shared" si="5"/>
        <v>00</v>
      </c>
    </row>
    <row r="105" spans="1:9" ht="12.75" customHeight="1">
      <c r="A105" s="60" t="str">
        <f t="shared" si="4"/>
        <v>1.1.9.5.0.00.00 - Tributos Pagos a Apropriar</v>
      </c>
      <c r="B105" s="3" t="s">
        <v>137</v>
      </c>
      <c r="C105" s="4">
        <v>1246719.4099999999</v>
      </c>
      <c r="D105" s="1"/>
      <c r="E105" s="1">
        <f>E106</f>
        <v>0</v>
      </c>
      <c r="F105" s="1">
        <f>F106</f>
        <v>1246719.4099999999</v>
      </c>
      <c r="H105" s="60" t="b">
        <f t="shared" si="3"/>
        <v>1</v>
      </c>
      <c r="I105" s="60" t="str">
        <f t="shared" si="5"/>
        <v>00</v>
      </c>
    </row>
    <row r="106" spans="1:9" ht="25.5" customHeight="1">
      <c r="A106" s="60" t="str">
        <f t="shared" si="4"/>
        <v>1.1.9.5.1.00.00 - Tributos Pagos a Apropriar - Consolidação</v>
      </c>
      <c r="B106" s="5" t="s">
        <v>138</v>
      </c>
      <c r="C106" s="6">
        <v>1246719.4099999999</v>
      </c>
      <c r="D106" s="1"/>
      <c r="E106" s="1">
        <f t="shared" si="7"/>
        <v>0</v>
      </c>
      <c r="F106" s="1">
        <f t="shared" si="8"/>
        <v>1246719.4099999999</v>
      </c>
      <c r="H106" s="60" t="b">
        <f t="shared" si="3"/>
        <v>1</v>
      </c>
      <c r="I106" s="60" t="str">
        <f t="shared" si="5"/>
        <v>00</v>
      </c>
    </row>
    <row r="107" spans="1:9" ht="12.75" customHeight="1">
      <c r="A107" s="60" t="str">
        <f t="shared" si="4"/>
        <v>1.1.9.6.0.00.00 - Contribuições Confederativas a Apropriar</v>
      </c>
      <c r="B107" s="3" t="s">
        <v>139</v>
      </c>
      <c r="C107" s="4">
        <v>5758.07</v>
      </c>
      <c r="D107" s="1"/>
      <c r="E107" s="1">
        <f>E108</f>
        <v>0</v>
      </c>
      <c r="F107" s="1">
        <f>F108</f>
        <v>5758.07</v>
      </c>
      <c r="H107" s="60" t="b">
        <f t="shared" si="3"/>
        <v>1</v>
      </c>
      <c r="I107" s="60" t="str">
        <f t="shared" si="5"/>
        <v>00</v>
      </c>
    </row>
    <row r="108" spans="1:9" ht="12.75" customHeight="1">
      <c r="A108" s="60" t="str">
        <f t="shared" si="4"/>
        <v>1.1.9.6.1.00.00 - Contribuições Confederativas a Apropriar - 
 Consolidação</v>
      </c>
      <c r="B108" s="5" t="s">
        <v>140</v>
      </c>
      <c r="C108" s="6">
        <v>5758.07</v>
      </c>
      <c r="D108" s="1"/>
      <c r="E108" s="1">
        <f t="shared" si="7"/>
        <v>0</v>
      </c>
      <c r="F108" s="1">
        <f t="shared" si="8"/>
        <v>5758.07</v>
      </c>
      <c r="H108" s="60" t="b">
        <f t="shared" si="3"/>
        <v>1</v>
      </c>
      <c r="I108" s="60" t="str">
        <f t="shared" si="5"/>
        <v>00</v>
      </c>
    </row>
    <row r="109" spans="1:9" ht="12.75" customHeight="1">
      <c r="A109" s="60" t="str">
        <f t="shared" si="4"/>
        <v>1.1.9.7.0.00.00 - Benefícios a Pessoal a Apropriar</v>
      </c>
      <c r="B109" s="3" t="s">
        <v>141</v>
      </c>
      <c r="C109" s="4">
        <v>5590022.3200000003</v>
      </c>
      <c r="D109" s="1"/>
      <c r="E109" s="1">
        <f>E110</f>
        <v>0</v>
      </c>
      <c r="F109" s="1">
        <f>F110</f>
        <v>5590022.3200000003</v>
      </c>
      <c r="H109" s="60" t="b">
        <f t="shared" si="3"/>
        <v>1</v>
      </c>
      <c r="I109" s="60" t="str">
        <f t="shared" si="5"/>
        <v>00</v>
      </c>
    </row>
    <row r="110" spans="1:9" ht="12.75" customHeight="1">
      <c r="A110" s="60" t="str">
        <f t="shared" si="4"/>
        <v>1.1.9.7.1.00.00 - Benefícios a Pessoal a Apropriar - Consolidação</v>
      </c>
      <c r="B110" s="5" t="s">
        <v>142</v>
      </c>
      <c r="C110" s="6">
        <v>5590022.3200000003</v>
      </c>
      <c r="D110" s="1"/>
      <c r="E110" s="1">
        <f t="shared" si="7"/>
        <v>0</v>
      </c>
      <c r="F110" s="1">
        <f t="shared" si="8"/>
        <v>5590022.3200000003</v>
      </c>
      <c r="H110" s="60" t="b">
        <f t="shared" si="3"/>
        <v>1</v>
      </c>
      <c r="I110" s="60" t="str">
        <f t="shared" si="5"/>
        <v>00</v>
      </c>
    </row>
    <row r="111" spans="1:9" ht="12.75" customHeight="1">
      <c r="A111" s="60" t="str">
        <f t="shared" si="4"/>
        <v>1.1.9.8.0.00.00 - Demais VPD a Apropriar</v>
      </c>
      <c r="B111" s="3" t="s">
        <v>143</v>
      </c>
      <c r="C111" s="4">
        <v>279367263.32999998</v>
      </c>
      <c r="D111" s="1"/>
      <c r="E111" s="1">
        <f>E112</f>
        <v>0</v>
      </c>
      <c r="F111" s="1">
        <f>F112</f>
        <v>279367263.32999998</v>
      </c>
      <c r="G111" s="7"/>
      <c r="H111" s="60" t="b">
        <f t="shared" si="3"/>
        <v>1</v>
      </c>
      <c r="I111" s="60" t="str">
        <f t="shared" si="5"/>
        <v>00</v>
      </c>
    </row>
    <row r="112" spans="1:9" ht="12.75" customHeight="1">
      <c r="A112" s="60" t="str">
        <f t="shared" si="4"/>
        <v>1.1.9.8.1.00.00 - Demais VPD a Apropriar - Consolidação</v>
      </c>
      <c r="B112" s="5" t="s">
        <v>144</v>
      </c>
      <c r="C112" s="6">
        <v>279367263.32999998</v>
      </c>
      <c r="D112" s="1"/>
      <c r="E112" s="1">
        <f t="shared" si="7"/>
        <v>0</v>
      </c>
      <c r="F112" s="1">
        <f t="shared" si="8"/>
        <v>279367263.32999998</v>
      </c>
      <c r="G112" s="7"/>
      <c r="H112" s="60" t="b">
        <f t="shared" si="3"/>
        <v>1</v>
      </c>
      <c r="I112" s="60" t="str">
        <f t="shared" si="5"/>
        <v>00</v>
      </c>
    </row>
    <row r="113" spans="1:9" ht="12.75" customHeight="1">
      <c r="A113" s="60" t="str">
        <f t="shared" si="4"/>
        <v>1.2.0.0.0.00.00 - Ativo não Circulante</v>
      </c>
      <c r="B113" s="3" t="s">
        <v>145</v>
      </c>
      <c r="C113" s="4">
        <v>561213791798.17004</v>
      </c>
      <c r="D113" s="1"/>
      <c r="E113" s="1">
        <f>E114+E188+E232+E249+E266</f>
        <v>12211001633.690001</v>
      </c>
      <c r="F113" s="1">
        <f>F114+F188+F232+F249+F266</f>
        <v>549002790164.47992</v>
      </c>
      <c r="G113" s="7"/>
      <c r="H113" s="60" t="b">
        <f t="shared" si="3"/>
        <v>1</v>
      </c>
      <c r="I113" s="60" t="str">
        <f t="shared" si="5"/>
        <v>00</v>
      </c>
    </row>
    <row r="114" spans="1:9" ht="12.75" customHeight="1">
      <c r="A114" s="60" t="str">
        <f t="shared" si="4"/>
        <v>1.2.1.0.0.00.00 - Ativo Realizável a Longo Prazo</v>
      </c>
      <c r="B114" s="5" t="s">
        <v>146</v>
      </c>
      <c r="C114" s="6">
        <v>262932046688.66</v>
      </c>
      <c r="D114" s="1"/>
      <c r="E114" s="1">
        <f>E115+E151+E161+E167+E178</f>
        <v>11812088502.84</v>
      </c>
      <c r="F114" s="1">
        <f>F115+F151+F161+F167+F178</f>
        <v>251119958185.81998</v>
      </c>
      <c r="G114" s="7"/>
      <c r="H114" s="60" t="b">
        <f t="shared" si="3"/>
        <v>1</v>
      </c>
      <c r="I114" s="60" t="str">
        <f t="shared" si="5"/>
        <v>00</v>
      </c>
    </row>
    <row r="115" spans="1:9" ht="12.75" customHeight="1">
      <c r="A115" s="60" t="str">
        <f t="shared" si="4"/>
        <v>1.2.1.1.0.00.00 - Créditos a Longo Prazo</v>
      </c>
      <c r="B115" s="3" t="s">
        <v>147</v>
      </c>
      <c r="C115" s="4">
        <v>250392178643.92001</v>
      </c>
      <c r="D115" s="1"/>
      <c r="E115" s="1">
        <f>E116+E123+E130+E137+E144</f>
        <v>11812088502.84</v>
      </c>
      <c r="F115" s="1">
        <f>F116+F123+F130+F137+F144</f>
        <v>238580090141.07999</v>
      </c>
      <c r="G115" s="7"/>
      <c r="H115" s="60" t="b">
        <f>IF(I115="00",C115=E115+F115,TRUE)</f>
        <v>1</v>
      </c>
      <c r="I115" s="60" t="str">
        <f t="shared" si="5"/>
        <v>00</v>
      </c>
    </row>
    <row r="116" spans="1:9" ht="12.75" customHeight="1">
      <c r="A116" s="60" t="str">
        <f t="shared" si="4"/>
        <v>1.2.1.1.1.00.00 - Créditos a Longo Prazo - Consolidação</v>
      </c>
      <c r="B116" s="5" t="s">
        <v>148</v>
      </c>
      <c r="C116" s="6">
        <v>238580090141.07999</v>
      </c>
      <c r="D116" s="1"/>
      <c r="E116" s="1">
        <f t="shared" ref="E116:E148" si="9">SUMIF(A116:B116,"*intra*",C116:D116)+SUMIF(A116:B116,"*inter*",C116:D116)</f>
        <v>0</v>
      </c>
      <c r="F116" s="1">
        <f>SUMIF(A116:B116,"*consolidação*",C116:D116)</f>
        <v>238580090141.07999</v>
      </c>
      <c r="G116" s="7"/>
      <c r="H116" s="60" t="b">
        <f t="shared" si="3"/>
        <v>1</v>
      </c>
      <c r="I116" s="60" t="str">
        <f t="shared" si="5"/>
        <v>00</v>
      </c>
    </row>
    <row r="117" spans="1:9" ht="12.75" customHeight="1">
      <c r="A117" s="60" t="str">
        <f t="shared" si="4"/>
        <v>1.2.1.1.1.01.00 - Créditos Tributários a Receber</v>
      </c>
      <c r="B117" s="3" t="s">
        <v>149</v>
      </c>
      <c r="C117" s="4">
        <v>11625329335.42</v>
      </c>
      <c r="D117" s="1"/>
      <c r="E117" s="1">
        <f t="shared" si="9"/>
        <v>0</v>
      </c>
      <c r="F117" s="1">
        <f t="shared" ref="F117:F148" si="10">SUMIF(A117:B117,"*consolidação*",C117:D117)</f>
        <v>0</v>
      </c>
      <c r="G117" s="7"/>
      <c r="H117" s="60" t="b">
        <f t="shared" si="3"/>
        <v>1</v>
      </c>
      <c r="I117" s="60" t="str">
        <f t="shared" si="5"/>
        <v>01</v>
      </c>
    </row>
    <row r="118" spans="1:9" ht="12.75" customHeight="1">
      <c r="A118" s="60" t="str">
        <f t="shared" si="4"/>
        <v>1.2.1.1.1.02.00 - Clientes</v>
      </c>
      <c r="B118" s="5" t="s">
        <v>150</v>
      </c>
      <c r="C118" s="6">
        <v>383908680.79000002</v>
      </c>
      <c r="D118" s="1"/>
      <c r="E118" s="1">
        <f t="shared" si="9"/>
        <v>0</v>
      </c>
      <c r="F118" s="1">
        <f t="shared" si="10"/>
        <v>0</v>
      </c>
      <c r="G118" s="7"/>
      <c r="H118" s="60" t="b">
        <f t="shared" si="3"/>
        <v>1</v>
      </c>
      <c r="I118" s="60" t="str">
        <f t="shared" si="5"/>
        <v>02</v>
      </c>
    </row>
    <row r="119" spans="1:9" ht="12.75" customHeight="1">
      <c r="A119" s="60" t="str">
        <f t="shared" si="4"/>
        <v>1.2.1.1.1.03.00 - Empréstimos e Financiamentos Concedidos</v>
      </c>
      <c r="B119" s="3" t="s">
        <v>151</v>
      </c>
      <c r="C119" s="4">
        <v>2480962429.04</v>
      </c>
      <c r="D119" s="1"/>
      <c r="E119" s="1">
        <f t="shared" si="9"/>
        <v>0</v>
      </c>
      <c r="F119" s="1">
        <f t="shared" si="10"/>
        <v>0</v>
      </c>
      <c r="G119" s="7"/>
      <c r="H119" s="60" t="b">
        <f t="shared" si="3"/>
        <v>1</v>
      </c>
      <c r="I119" s="60" t="str">
        <f t="shared" si="5"/>
        <v>03</v>
      </c>
    </row>
    <row r="120" spans="1:9" ht="12.75" customHeight="1">
      <c r="A120" s="60" t="str">
        <f t="shared" si="4"/>
        <v>1.2.1.1.1.04.00 - Dívida Ativa Tributaria</v>
      </c>
      <c r="B120" s="5" t="s">
        <v>152</v>
      </c>
      <c r="C120" s="6">
        <v>241334534167.57999</v>
      </c>
      <c r="D120" s="1"/>
      <c r="E120" s="1">
        <f t="shared" si="9"/>
        <v>0</v>
      </c>
      <c r="F120" s="1">
        <f t="shared" si="10"/>
        <v>0</v>
      </c>
      <c r="G120" s="7"/>
      <c r="H120" s="60" t="b">
        <f t="shared" si="3"/>
        <v>1</v>
      </c>
      <c r="I120" s="60" t="str">
        <f t="shared" si="5"/>
        <v>04</v>
      </c>
    </row>
    <row r="121" spans="1:9" ht="12.75" customHeight="1">
      <c r="A121" s="60" t="str">
        <f t="shared" si="4"/>
        <v>1.2.1.1.1.05.00 - Dívida Ativa não Tributaria</v>
      </c>
      <c r="B121" s="3" t="s">
        <v>153</v>
      </c>
      <c r="C121" s="4">
        <v>25911596317.880001</v>
      </c>
      <c r="D121" s="1"/>
      <c r="E121" s="1">
        <f t="shared" si="9"/>
        <v>0</v>
      </c>
      <c r="F121" s="1">
        <f t="shared" si="10"/>
        <v>0</v>
      </c>
      <c r="G121" s="7"/>
      <c r="H121" s="60" t="b">
        <f t="shared" si="3"/>
        <v>1</v>
      </c>
      <c r="I121" s="60" t="str">
        <f t="shared" si="5"/>
        <v>05</v>
      </c>
    </row>
    <row r="122" spans="1:9" ht="12.75" customHeight="1">
      <c r="A122" s="60" t="str">
        <f t="shared" si="4"/>
        <v>1.2.1.1.1.99.00 - (-) Ajuste de Perdas de Créditos a Longo Prazo</v>
      </c>
      <c r="B122" s="5" t="s">
        <v>154</v>
      </c>
      <c r="C122" s="6">
        <v>43156240789.629997</v>
      </c>
      <c r="D122" s="1"/>
      <c r="E122" s="1">
        <f t="shared" si="9"/>
        <v>0</v>
      </c>
      <c r="F122" s="1">
        <f t="shared" si="10"/>
        <v>0</v>
      </c>
      <c r="G122" s="7"/>
      <c r="H122" s="60" t="b">
        <f t="shared" si="3"/>
        <v>1</v>
      </c>
      <c r="I122" s="60" t="str">
        <f t="shared" si="5"/>
        <v>99</v>
      </c>
    </row>
    <row r="123" spans="1:9" ht="12.75" customHeight="1">
      <c r="A123" s="60" t="str">
        <f t="shared" si="4"/>
        <v>1.2.1.1.2.00.00 - Créditos a Longo Prazo - Intra OFSS</v>
      </c>
      <c r="B123" s="3" t="s">
        <v>155</v>
      </c>
      <c r="C123" s="4">
        <v>10079599975.030001</v>
      </c>
      <c r="D123" s="1"/>
      <c r="E123" s="1">
        <f>SUMIF(A123:B123,"*intra*",C123:D123)+SUMIF(A123:B123,"*inter*",C123:D123)</f>
        <v>10079599975.030001</v>
      </c>
      <c r="F123" s="1">
        <f>F124+F125+F126+F127+F128-F129</f>
        <v>0</v>
      </c>
      <c r="G123" s="7"/>
      <c r="H123" s="60" t="b">
        <f t="shared" si="3"/>
        <v>1</v>
      </c>
      <c r="I123" s="60" t="str">
        <f t="shared" si="5"/>
        <v>00</v>
      </c>
    </row>
    <row r="124" spans="1:9" ht="12.75" customHeight="1">
      <c r="A124" s="60" t="str">
        <f t="shared" si="4"/>
        <v>1.2.1.1.2.01.00 - Créditos Tributários a Receber</v>
      </c>
      <c r="B124" s="5" t="s">
        <v>156</v>
      </c>
      <c r="C124" s="6">
        <v>857852818.76999998</v>
      </c>
      <c r="D124" s="1"/>
      <c r="E124" s="1">
        <f t="shared" si="9"/>
        <v>0</v>
      </c>
      <c r="F124" s="1">
        <f t="shared" si="10"/>
        <v>0</v>
      </c>
      <c r="G124" s="7"/>
      <c r="H124" s="60" t="b">
        <f t="shared" si="3"/>
        <v>1</v>
      </c>
      <c r="I124" s="60" t="str">
        <f t="shared" si="5"/>
        <v>01</v>
      </c>
    </row>
    <row r="125" spans="1:9" ht="12.75" customHeight="1">
      <c r="A125" s="60" t="str">
        <f t="shared" si="4"/>
        <v>1.2.1.1.2.02.00 - Clientes</v>
      </c>
      <c r="B125" s="3" t="s">
        <v>157</v>
      </c>
      <c r="C125" s="4">
        <v>145736563.12</v>
      </c>
      <c r="D125" s="1"/>
      <c r="E125" s="1">
        <f t="shared" si="9"/>
        <v>0</v>
      </c>
      <c r="F125" s="1">
        <f t="shared" si="10"/>
        <v>0</v>
      </c>
      <c r="G125" s="7"/>
      <c r="H125" s="60" t="b">
        <f t="shared" si="3"/>
        <v>1</v>
      </c>
      <c r="I125" s="60" t="str">
        <f t="shared" si="5"/>
        <v>02</v>
      </c>
    </row>
    <row r="126" spans="1:9" ht="12.75" customHeight="1">
      <c r="A126" s="60" t="str">
        <f t="shared" si="4"/>
        <v>1.2.1.1.2.03.00 - Empréstimos e Financiamentos Concedidos</v>
      </c>
      <c r="B126" s="5" t="s">
        <v>158</v>
      </c>
      <c r="C126" s="6">
        <v>826263431.65999997</v>
      </c>
      <c r="D126" s="1"/>
      <c r="E126" s="1">
        <f t="shared" si="9"/>
        <v>0</v>
      </c>
      <c r="F126" s="1">
        <f t="shared" si="10"/>
        <v>0</v>
      </c>
      <c r="G126" s="7"/>
      <c r="H126" s="60" t="b">
        <f t="shared" si="3"/>
        <v>1</v>
      </c>
      <c r="I126" s="60" t="str">
        <f t="shared" si="5"/>
        <v>03</v>
      </c>
    </row>
    <row r="127" spans="1:9" ht="12.75" customHeight="1">
      <c r="A127" s="60" t="str">
        <f t="shared" si="4"/>
        <v>1.2.1.1.2.04.00 - Dívida Ativa Tributaria</v>
      </c>
      <c r="B127" s="3" t="s">
        <v>159</v>
      </c>
      <c r="C127" s="4">
        <v>7741574057.5799999</v>
      </c>
      <c r="D127" s="1"/>
      <c r="E127" s="1">
        <f t="shared" si="9"/>
        <v>0</v>
      </c>
      <c r="F127" s="1">
        <f t="shared" si="10"/>
        <v>0</v>
      </c>
      <c r="G127" s="7"/>
      <c r="H127" s="60" t="b">
        <f t="shared" si="3"/>
        <v>1</v>
      </c>
      <c r="I127" s="60" t="str">
        <f t="shared" si="5"/>
        <v>04</v>
      </c>
    </row>
    <row r="128" spans="1:9" ht="12.75" customHeight="1">
      <c r="A128" s="60" t="str">
        <f t="shared" si="4"/>
        <v>1.2.1.1.2.05.00 - Dívida Ativa não Tributaria</v>
      </c>
      <c r="B128" s="5" t="s">
        <v>160</v>
      </c>
      <c r="C128" s="6">
        <v>611582604.89999998</v>
      </c>
      <c r="D128" s="1"/>
      <c r="E128" s="1">
        <f t="shared" si="9"/>
        <v>0</v>
      </c>
      <c r="F128" s="1">
        <f t="shared" si="10"/>
        <v>0</v>
      </c>
      <c r="G128" s="7"/>
      <c r="H128" s="60" t="b">
        <f t="shared" si="3"/>
        <v>1</v>
      </c>
      <c r="I128" s="60" t="str">
        <f t="shared" si="5"/>
        <v>05</v>
      </c>
    </row>
    <row r="129" spans="1:9" ht="12.75" customHeight="1">
      <c r="A129" s="60" t="str">
        <f t="shared" si="4"/>
        <v>1.2.1.1.2.99.00 - (-) Ajuste de Perdas de Créditos a Longo Prazo</v>
      </c>
      <c r="B129" s="3" t="s">
        <v>161</v>
      </c>
      <c r="C129" s="4">
        <v>103409501</v>
      </c>
      <c r="D129" s="1"/>
      <c r="E129" s="1">
        <f t="shared" si="9"/>
        <v>0</v>
      </c>
      <c r="F129" s="1">
        <f t="shared" si="10"/>
        <v>0</v>
      </c>
      <c r="G129" s="7"/>
      <c r="H129" s="60" t="b">
        <f t="shared" si="3"/>
        <v>1</v>
      </c>
      <c r="I129" s="60" t="str">
        <f t="shared" si="5"/>
        <v>99</v>
      </c>
    </row>
    <row r="130" spans="1:9" ht="12.75" customHeight="1">
      <c r="A130" s="60" t="str">
        <f t="shared" si="4"/>
        <v>1.2.1.1.3.00.00 - Créditos a Longo Prazo - Inter OFSS - União</v>
      </c>
      <c r="B130" s="5" t="s">
        <v>162</v>
      </c>
      <c r="C130" s="6">
        <v>393191983.80000001</v>
      </c>
      <c r="D130" s="1"/>
      <c r="E130" s="1">
        <f t="shared" si="9"/>
        <v>393191983.80000001</v>
      </c>
      <c r="F130" s="1">
        <f t="shared" si="10"/>
        <v>0</v>
      </c>
      <c r="G130" s="7"/>
      <c r="H130" s="60" t="b">
        <f t="shared" si="3"/>
        <v>1</v>
      </c>
      <c r="I130" s="60" t="str">
        <f t="shared" si="5"/>
        <v>00</v>
      </c>
    </row>
    <row r="131" spans="1:9" ht="12.75" customHeight="1">
      <c r="A131" s="60" t="str">
        <f t="shared" si="4"/>
        <v>1.2.1.1.3.01.00 - Créditos Tributários a Receber</v>
      </c>
      <c r="B131" s="3" t="s">
        <v>163</v>
      </c>
      <c r="C131" s="4">
        <v>79729802.319999993</v>
      </c>
      <c r="D131" s="1"/>
      <c r="E131" s="1">
        <f t="shared" si="9"/>
        <v>0</v>
      </c>
      <c r="F131" s="1">
        <f t="shared" si="10"/>
        <v>0</v>
      </c>
      <c r="G131" s="7"/>
      <c r="H131" s="60" t="b">
        <f t="shared" ref="H131:H194" si="11">IF(I131="00",C131=E131+F131,TRUE)</f>
        <v>1</v>
      </c>
      <c r="I131" s="60" t="str">
        <f t="shared" si="5"/>
        <v>01</v>
      </c>
    </row>
    <row r="132" spans="1:9" ht="12.75" customHeight="1">
      <c r="A132" s="60" t="str">
        <f t="shared" ref="A132:A195" si="12">TRIM(B132)</f>
        <v>1.2.1.1.3.02.00 - Clientes</v>
      </c>
      <c r="B132" s="5" t="s">
        <v>164</v>
      </c>
      <c r="C132" s="6">
        <v>5395109.1100000003</v>
      </c>
      <c r="D132" s="1"/>
      <c r="E132" s="1">
        <f t="shared" si="9"/>
        <v>0</v>
      </c>
      <c r="F132" s="1">
        <f t="shared" si="10"/>
        <v>0</v>
      </c>
      <c r="G132" s="7"/>
      <c r="H132" s="60" t="b">
        <f t="shared" si="11"/>
        <v>1</v>
      </c>
      <c r="I132" s="60" t="str">
        <f t="shared" ref="I132:I195" si="13">MID(A132,11,2)</f>
        <v>02</v>
      </c>
    </row>
    <row r="133" spans="1:9" ht="12.75" customHeight="1">
      <c r="A133" s="60" t="str">
        <f t="shared" si="12"/>
        <v>1.2.1.1.3.03.00 - Empréstimos e Financiamentos Concedidos</v>
      </c>
      <c r="B133" s="3" t="s">
        <v>165</v>
      </c>
      <c r="C133" s="4">
        <v>107168578.36</v>
      </c>
      <c r="D133" s="1"/>
      <c r="E133" s="1">
        <f t="shared" si="9"/>
        <v>0</v>
      </c>
      <c r="F133" s="1">
        <f t="shared" si="10"/>
        <v>0</v>
      </c>
      <c r="G133" s="7"/>
      <c r="H133" s="60" t="b">
        <f t="shared" si="11"/>
        <v>1</v>
      </c>
      <c r="I133" s="60" t="str">
        <f t="shared" si="13"/>
        <v>03</v>
      </c>
    </row>
    <row r="134" spans="1:9" ht="12.75" customHeight="1">
      <c r="A134" s="60" t="str">
        <f t="shared" si="12"/>
        <v>1.2.1.1.3.04.00 - Dívida Ativa Tributaria</v>
      </c>
      <c r="B134" s="5" t="s">
        <v>166</v>
      </c>
      <c r="C134" s="6">
        <v>174641982.68000001</v>
      </c>
      <c r="D134" s="1"/>
      <c r="E134" s="1">
        <f t="shared" si="9"/>
        <v>0</v>
      </c>
      <c r="F134" s="1">
        <f t="shared" si="10"/>
        <v>0</v>
      </c>
      <c r="G134" s="7"/>
      <c r="H134" s="60" t="b">
        <f t="shared" si="11"/>
        <v>1</v>
      </c>
      <c r="I134" s="60" t="str">
        <f t="shared" si="13"/>
        <v>04</v>
      </c>
    </row>
    <row r="135" spans="1:9" ht="12.75" customHeight="1">
      <c r="A135" s="60" t="str">
        <f t="shared" si="12"/>
        <v>1.2.1.1.3.05.00 - Dívida Ativa não Tributaria</v>
      </c>
      <c r="B135" s="3" t="s">
        <v>167</v>
      </c>
      <c r="C135" s="4">
        <v>27548408.09</v>
      </c>
      <c r="D135" s="1"/>
      <c r="E135" s="1">
        <f t="shared" si="9"/>
        <v>0</v>
      </c>
      <c r="F135" s="1">
        <f t="shared" si="10"/>
        <v>0</v>
      </c>
      <c r="G135" s="7"/>
      <c r="H135" s="60" t="b">
        <f t="shared" si="11"/>
        <v>1</v>
      </c>
      <c r="I135" s="60" t="str">
        <f t="shared" si="13"/>
        <v>05</v>
      </c>
    </row>
    <row r="136" spans="1:9" ht="12.75" customHeight="1">
      <c r="A136" s="60" t="str">
        <f t="shared" si="12"/>
        <v>1.2.1.1.3.99.00 - (-) Ajuste de Perdas de Créditos a Longo Prazo</v>
      </c>
      <c r="B136" s="5" t="s">
        <v>168</v>
      </c>
      <c r="C136" s="6">
        <v>1291896.76</v>
      </c>
      <c r="D136" s="1"/>
      <c r="E136" s="1">
        <f t="shared" si="9"/>
        <v>0</v>
      </c>
      <c r="F136" s="1">
        <f t="shared" si="10"/>
        <v>0</v>
      </c>
      <c r="G136" s="7"/>
      <c r="H136" s="60" t="b">
        <f t="shared" si="11"/>
        <v>1</v>
      </c>
      <c r="I136" s="60" t="str">
        <f t="shared" si="13"/>
        <v>99</v>
      </c>
    </row>
    <row r="137" spans="1:9" ht="12.75" customHeight="1">
      <c r="A137" s="60" t="str">
        <f t="shared" si="12"/>
        <v>1.2.1.1.4.00.00 - Créditos a Longo Prazo - Inter OFSS - Estado</v>
      </c>
      <c r="B137" s="3" t="s">
        <v>169</v>
      </c>
      <c r="C137" s="4">
        <v>984142235.07000005</v>
      </c>
      <c r="D137" s="1"/>
      <c r="E137" s="1">
        <f t="shared" si="9"/>
        <v>984142235.07000005</v>
      </c>
      <c r="F137" s="1">
        <f t="shared" si="10"/>
        <v>0</v>
      </c>
      <c r="G137" s="7"/>
      <c r="H137" s="60" t="b">
        <f t="shared" si="11"/>
        <v>1</v>
      </c>
      <c r="I137" s="60" t="str">
        <f t="shared" si="13"/>
        <v>00</v>
      </c>
    </row>
    <row r="138" spans="1:9" ht="12.75" customHeight="1">
      <c r="A138" s="60" t="str">
        <f t="shared" si="12"/>
        <v>1.2.1.1.4.01.00 - Créditos Tributários a Receber</v>
      </c>
      <c r="B138" s="5" t="s">
        <v>170</v>
      </c>
      <c r="C138" s="6">
        <v>134805837.72999999</v>
      </c>
      <c r="D138" s="1"/>
      <c r="E138" s="1">
        <f t="shared" si="9"/>
        <v>0</v>
      </c>
      <c r="F138" s="1">
        <f t="shared" si="10"/>
        <v>0</v>
      </c>
      <c r="G138" s="7"/>
      <c r="H138" s="60" t="b">
        <f t="shared" si="11"/>
        <v>1</v>
      </c>
      <c r="I138" s="60" t="str">
        <f t="shared" si="13"/>
        <v>01</v>
      </c>
    </row>
    <row r="139" spans="1:9" ht="12.75" customHeight="1">
      <c r="A139" s="60" t="str">
        <f t="shared" si="12"/>
        <v>1.2.1.1.4.02.00 - Clientes</v>
      </c>
      <c r="B139" s="3" t="s">
        <v>171</v>
      </c>
      <c r="C139" s="4">
        <v>9744620.9700000007</v>
      </c>
      <c r="D139" s="1"/>
      <c r="E139" s="1">
        <f t="shared" si="9"/>
        <v>0</v>
      </c>
      <c r="F139" s="1">
        <f t="shared" si="10"/>
        <v>0</v>
      </c>
      <c r="G139" s="7"/>
      <c r="H139" s="60" t="b">
        <f t="shared" si="11"/>
        <v>1</v>
      </c>
      <c r="I139" s="60" t="str">
        <f t="shared" si="13"/>
        <v>02</v>
      </c>
    </row>
    <row r="140" spans="1:9" ht="12.75" customHeight="1">
      <c r="A140" s="60" t="str">
        <f t="shared" si="12"/>
        <v>1.2.1.1.4.03.00 - Empréstimos e Financiamentos Concedidos</v>
      </c>
      <c r="B140" s="5" t="s">
        <v>172</v>
      </c>
      <c r="C140" s="6">
        <v>15117211.949999999</v>
      </c>
      <c r="D140" s="1"/>
      <c r="E140" s="1">
        <f t="shared" si="9"/>
        <v>0</v>
      </c>
      <c r="F140" s="1">
        <f t="shared" si="10"/>
        <v>0</v>
      </c>
      <c r="G140" s="7"/>
      <c r="H140" s="60" t="b">
        <f t="shared" si="11"/>
        <v>1</v>
      </c>
      <c r="I140" s="60" t="str">
        <f t="shared" si="13"/>
        <v>03</v>
      </c>
    </row>
    <row r="141" spans="1:9" ht="12.75" customHeight="1">
      <c r="A141" s="60" t="str">
        <f t="shared" si="12"/>
        <v>1.2.1.1.4.04.00 - Dívida Ativa Tributaria</v>
      </c>
      <c r="B141" s="3" t="s">
        <v>173</v>
      </c>
      <c r="C141" s="4">
        <v>648106251.67999995</v>
      </c>
      <c r="D141" s="1"/>
      <c r="E141" s="1">
        <f t="shared" si="9"/>
        <v>0</v>
      </c>
      <c r="F141" s="1">
        <f t="shared" si="10"/>
        <v>0</v>
      </c>
      <c r="G141" s="7"/>
      <c r="H141" s="60" t="b">
        <f t="shared" si="11"/>
        <v>1</v>
      </c>
      <c r="I141" s="60" t="str">
        <f t="shared" si="13"/>
        <v>04</v>
      </c>
    </row>
    <row r="142" spans="1:9" ht="12.75" customHeight="1">
      <c r="A142" s="60" t="str">
        <f t="shared" si="12"/>
        <v>1.2.1.1.4.05.00 - Dívida Ativa não Tributaria</v>
      </c>
      <c r="B142" s="5" t="s">
        <v>174</v>
      </c>
      <c r="C142" s="6">
        <v>180041267.61000001</v>
      </c>
      <c r="D142" s="1"/>
      <c r="E142" s="1">
        <f t="shared" si="9"/>
        <v>0</v>
      </c>
      <c r="F142" s="1">
        <f t="shared" si="10"/>
        <v>0</v>
      </c>
      <c r="G142" s="7"/>
      <c r="H142" s="60" t="b">
        <f t="shared" si="11"/>
        <v>1</v>
      </c>
      <c r="I142" s="60" t="str">
        <f t="shared" si="13"/>
        <v>05</v>
      </c>
    </row>
    <row r="143" spans="1:9" ht="12.75" customHeight="1">
      <c r="A143" s="60" t="str">
        <f t="shared" si="12"/>
        <v>1.2.1.1.4.99.00 - (-) Ajuste de Perdas de Créditos a Longo Prazo</v>
      </c>
      <c r="B143" s="3" t="s">
        <v>175</v>
      </c>
      <c r="C143" s="4">
        <v>3672954.87</v>
      </c>
      <c r="D143" s="1"/>
      <c r="E143" s="1">
        <f t="shared" si="9"/>
        <v>0</v>
      </c>
      <c r="F143" s="1">
        <f t="shared" si="10"/>
        <v>0</v>
      </c>
      <c r="G143" s="7"/>
      <c r="H143" s="60" t="b">
        <f t="shared" si="11"/>
        <v>1</v>
      </c>
      <c r="I143" s="60" t="str">
        <f t="shared" si="13"/>
        <v>99</v>
      </c>
    </row>
    <row r="144" spans="1:9" ht="12.75" customHeight="1">
      <c r="A144" s="60" t="str">
        <f t="shared" si="12"/>
        <v>1.2.1.1.5.00.00 - Créditos a Longo Prazo - Inter OFSS - Município</v>
      </c>
      <c r="B144" s="5" t="s">
        <v>176</v>
      </c>
      <c r="C144" s="6">
        <v>355154308.94</v>
      </c>
      <c r="D144" s="1"/>
      <c r="E144" s="1">
        <f t="shared" si="9"/>
        <v>355154308.94</v>
      </c>
      <c r="F144" s="1">
        <f t="shared" si="10"/>
        <v>0</v>
      </c>
      <c r="G144" s="7"/>
      <c r="H144" s="60" t="b">
        <f t="shared" si="11"/>
        <v>1</v>
      </c>
      <c r="I144" s="60" t="str">
        <f t="shared" si="13"/>
        <v>00</v>
      </c>
    </row>
    <row r="145" spans="1:9" ht="12.75" customHeight="1">
      <c r="A145" s="60" t="str">
        <f t="shared" si="12"/>
        <v>1.2.1.1.5.01.00 - Créditos Tributários a Receber</v>
      </c>
      <c r="B145" s="3" t="s">
        <v>177</v>
      </c>
      <c r="C145" s="4">
        <v>171921186.63999999</v>
      </c>
      <c r="D145" s="1"/>
      <c r="E145" s="1">
        <f t="shared" si="9"/>
        <v>0</v>
      </c>
      <c r="F145" s="1">
        <f t="shared" si="10"/>
        <v>0</v>
      </c>
      <c r="G145" s="7"/>
      <c r="H145" s="60" t="b">
        <f t="shared" si="11"/>
        <v>1</v>
      </c>
      <c r="I145" s="60" t="str">
        <f t="shared" si="13"/>
        <v>01</v>
      </c>
    </row>
    <row r="146" spans="1:9" ht="12.75" customHeight="1">
      <c r="A146" s="60" t="str">
        <f t="shared" si="12"/>
        <v>1.2.1.1.5.02.00 - Clientes</v>
      </c>
      <c r="B146" s="5" t="s">
        <v>178</v>
      </c>
      <c r="C146" s="6">
        <v>24189857.670000002</v>
      </c>
      <c r="D146" s="1"/>
      <c r="E146" s="1">
        <f t="shared" si="9"/>
        <v>0</v>
      </c>
      <c r="F146" s="1">
        <f t="shared" si="10"/>
        <v>0</v>
      </c>
      <c r="G146" s="7"/>
      <c r="H146" s="60" t="b">
        <f t="shared" si="11"/>
        <v>1</v>
      </c>
      <c r="I146" s="60" t="str">
        <f t="shared" si="13"/>
        <v>02</v>
      </c>
    </row>
    <row r="147" spans="1:9" ht="12.75" customHeight="1">
      <c r="A147" s="60" t="str">
        <f t="shared" si="12"/>
        <v>1.2.1.1.5.03.00 - Empréstimos e Financiamentos Concedidos</v>
      </c>
      <c r="B147" s="3" t="s">
        <v>179</v>
      </c>
      <c r="C147" s="4">
        <v>455405712.18000001</v>
      </c>
      <c r="D147" s="1"/>
      <c r="E147" s="1">
        <f t="shared" si="9"/>
        <v>0</v>
      </c>
      <c r="F147" s="1">
        <f t="shared" si="10"/>
        <v>0</v>
      </c>
      <c r="G147" s="7"/>
      <c r="H147" s="60" t="b">
        <f t="shared" si="11"/>
        <v>1</v>
      </c>
      <c r="I147" s="60" t="str">
        <f t="shared" si="13"/>
        <v>03</v>
      </c>
    </row>
    <row r="148" spans="1:9" ht="12.75" customHeight="1">
      <c r="A148" s="60" t="str">
        <f t="shared" si="12"/>
        <v>1.2.1.1.5.04.00 - Dívida Ativa Tributaria</v>
      </c>
      <c r="B148" s="5" t="s">
        <v>180</v>
      </c>
      <c r="C148" s="6">
        <v>727301084.38999999</v>
      </c>
      <c r="D148" s="1"/>
      <c r="E148" s="1">
        <f t="shared" si="9"/>
        <v>0</v>
      </c>
      <c r="F148" s="1">
        <f t="shared" si="10"/>
        <v>0</v>
      </c>
      <c r="G148" s="7"/>
      <c r="H148" s="60" t="b">
        <f t="shared" si="11"/>
        <v>1</v>
      </c>
      <c r="I148" s="60" t="str">
        <f t="shared" si="13"/>
        <v>04</v>
      </c>
    </row>
    <row r="149" spans="1:9" ht="12.75" customHeight="1">
      <c r="A149" s="60" t="str">
        <f t="shared" si="12"/>
        <v>1.2.1.1.5.05.00 - Dívida Ativa não Tributaria</v>
      </c>
      <c r="B149" s="3" t="s">
        <v>181</v>
      </c>
      <c r="C149" s="4">
        <v>643035025.65999997</v>
      </c>
      <c r="D149" s="1"/>
      <c r="E149" s="1">
        <f>E150</f>
        <v>0</v>
      </c>
      <c r="F149" s="1">
        <f>F150</f>
        <v>0</v>
      </c>
      <c r="G149" s="7"/>
      <c r="H149" s="60" t="b">
        <f t="shared" si="11"/>
        <v>1</v>
      </c>
      <c r="I149" s="60" t="str">
        <f t="shared" si="13"/>
        <v>05</v>
      </c>
    </row>
    <row r="150" spans="1:9" ht="25.5" customHeight="1">
      <c r="A150" s="60" t="str">
        <f t="shared" si="12"/>
        <v>1.2.1.1.5.99.00 - (-) Ajuste de Perdas de Créditos a Longo Prazo</v>
      </c>
      <c r="B150" s="5" t="s">
        <v>182</v>
      </c>
      <c r="C150" s="6">
        <v>1666698557.5999999</v>
      </c>
      <c r="D150" s="1"/>
      <c r="E150" s="1">
        <f t="shared" ref="E150:E158" si="14">SUMIF(A150:B150,"*intra*",C150:D150)+SUMIF(A150:B150,"*inter*",C150:D150)</f>
        <v>0</v>
      </c>
      <c r="F150" s="1">
        <f t="shared" ref="F150:F158" si="15">SUMIF(A150:B150,"*consolidação*",C150:D150)</f>
        <v>0</v>
      </c>
      <c r="G150" s="7"/>
      <c r="H150" s="60" t="b">
        <f t="shared" si="11"/>
        <v>1</v>
      </c>
      <c r="I150" s="60" t="str">
        <f t="shared" si="13"/>
        <v>99</v>
      </c>
    </row>
    <row r="151" spans="1:9" ht="12.75" customHeight="1">
      <c r="A151" s="60" t="str">
        <f t="shared" si="12"/>
        <v>1.2.1.2.0.00.00 - Demais Créditos e Valores a Longo Prazo</v>
      </c>
      <c r="B151" s="3" t="s">
        <v>183</v>
      </c>
      <c r="C151" s="4">
        <v>10671142779.719999</v>
      </c>
      <c r="D151" s="1"/>
      <c r="E151" s="1">
        <f>E152</f>
        <v>0</v>
      </c>
      <c r="F151" s="1">
        <f>F152</f>
        <v>10671142779.719999</v>
      </c>
      <c r="G151" s="7"/>
      <c r="H151" s="60" t="b">
        <f t="shared" si="11"/>
        <v>1</v>
      </c>
      <c r="I151" s="60" t="str">
        <f t="shared" si="13"/>
        <v>00</v>
      </c>
    </row>
    <row r="152" spans="1:9" ht="12.75" customHeight="1">
      <c r="A152" s="60" t="str">
        <f t="shared" si="12"/>
        <v>1.2.1.2.1.00.00 - Demais Créditos e Valores a Longo Prazo - 
 Consolidação</v>
      </c>
      <c r="B152" s="5" t="s">
        <v>184</v>
      </c>
      <c r="C152" s="6">
        <v>10671142779.719999</v>
      </c>
      <c r="D152" s="1"/>
      <c r="E152" s="1">
        <f t="shared" si="14"/>
        <v>0</v>
      </c>
      <c r="F152" s="1">
        <f t="shared" si="15"/>
        <v>10671142779.719999</v>
      </c>
      <c r="G152" s="7"/>
      <c r="H152" s="60" t="b">
        <f t="shared" si="11"/>
        <v>1</v>
      </c>
      <c r="I152" s="60" t="str">
        <f t="shared" si="13"/>
        <v>00</v>
      </c>
    </row>
    <row r="153" spans="1:9" ht="25.5" customHeight="1">
      <c r="A153" s="60" t="str">
        <f t="shared" si="12"/>
        <v>1.2.1.2.1.01.00 - Adiantamentos Concedidos a Pessoal e a Terceiros</v>
      </c>
      <c r="B153" s="3" t="s">
        <v>185</v>
      </c>
      <c r="C153" s="4">
        <v>360834338.81</v>
      </c>
      <c r="D153" s="1"/>
      <c r="E153" s="1">
        <f t="shared" si="14"/>
        <v>0</v>
      </c>
      <c r="F153" s="1">
        <f t="shared" si="15"/>
        <v>0</v>
      </c>
      <c r="G153" s="7"/>
      <c r="H153" s="60" t="b">
        <f t="shared" si="11"/>
        <v>1</v>
      </c>
      <c r="I153" s="60" t="str">
        <f t="shared" si="13"/>
        <v>01</v>
      </c>
    </row>
    <row r="154" spans="1:9" ht="25.5" customHeight="1">
      <c r="A154" s="60" t="str">
        <f t="shared" si="12"/>
        <v>1.2.1.2.1.02.00 - Tributos a Recuperar/Compensar</v>
      </c>
      <c r="B154" s="5" t="s">
        <v>186</v>
      </c>
      <c r="C154" s="6">
        <v>73815747.549999997</v>
      </c>
      <c r="D154" s="1"/>
      <c r="E154" s="1">
        <f t="shared" si="14"/>
        <v>0</v>
      </c>
      <c r="F154" s="1">
        <f t="shared" si="15"/>
        <v>0</v>
      </c>
      <c r="G154" s="7"/>
      <c r="H154" s="60" t="b">
        <f t="shared" si="11"/>
        <v>1</v>
      </c>
      <c r="I154" s="60" t="str">
        <f t="shared" si="13"/>
        <v>02</v>
      </c>
    </row>
    <row r="155" spans="1:9" ht="25.5" customHeight="1">
      <c r="A155" s="60" t="str">
        <f t="shared" si="12"/>
        <v>1.2.1.2.1.03.00 - Créditos a Receber por Descentralização da 
 Prestação de Serviços Públicos</v>
      </c>
      <c r="B155" s="3" t="s">
        <v>187</v>
      </c>
      <c r="C155" s="4">
        <v>26389480.969999999</v>
      </c>
      <c r="D155" s="1"/>
      <c r="E155" s="1">
        <f t="shared" si="14"/>
        <v>0</v>
      </c>
      <c r="F155" s="1">
        <f t="shared" si="15"/>
        <v>0</v>
      </c>
      <c r="G155" s="7"/>
      <c r="H155" s="60" t="b">
        <f t="shared" si="11"/>
        <v>1</v>
      </c>
      <c r="I155" s="60" t="str">
        <f t="shared" si="13"/>
        <v>03</v>
      </c>
    </row>
    <row r="156" spans="1:9" ht="12.75" customHeight="1">
      <c r="A156" s="60" t="str">
        <f t="shared" si="12"/>
        <v>1.2.1.2.1.04.00 - Créditos por Danos ao Patrimônio Provenientes de 
 Créditos Administrativos</v>
      </c>
      <c r="B156" s="5" t="s">
        <v>188</v>
      </c>
      <c r="C156" s="6">
        <v>399528807.63999999</v>
      </c>
      <c r="D156" s="1"/>
      <c r="E156" s="1">
        <f t="shared" si="14"/>
        <v>0</v>
      </c>
      <c r="F156" s="1">
        <f t="shared" si="15"/>
        <v>0</v>
      </c>
      <c r="G156" s="7"/>
      <c r="H156" s="60" t="b">
        <f t="shared" si="11"/>
        <v>1</v>
      </c>
      <c r="I156" s="60" t="str">
        <f t="shared" si="13"/>
        <v>04</v>
      </c>
    </row>
    <row r="157" spans="1:9" ht="12.75" customHeight="1">
      <c r="A157" s="60" t="str">
        <f t="shared" si="12"/>
        <v>1.2.1.2.1.05.00 - Créditos por Danos ao Patrimônio Apurados em 
 Tomada de Contas Especial</v>
      </c>
      <c r="B157" s="3" t="s">
        <v>189</v>
      </c>
      <c r="C157" s="4">
        <v>42874718.850000001</v>
      </c>
      <c r="D157" s="1"/>
      <c r="E157" s="1">
        <f t="shared" si="14"/>
        <v>0</v>
      </c>
      <c r="F157" s="1">
        <f t="shared" si="15"/>
        <v>0</v>
      </c>
      <c r="G157" s="7"/>
      <c r="H157" s="60" t="b">
        <f t="shared" si="11"/>
        <v>1</v>
      </c>
      <c r="I157" s="60" t="str">
        <f t="shared" si="13"/>
        <v>05</v>
      </c>
    </row>
    <row r="158" spans="1:9" ht="25.5" customHeight="1">
      <c r="A158" s="60" t="str">
        <f t="shared" si="12"/>
        <v>1.2.1.2.1.06.00 - Depósitos Restituíveis e Valores Vinculados</v>
      </c>
      <c r="B158" s="5" t="s">
        <v>190</v>
      </c>
      <c r="C158" s="6">
        <v>329871626.38</v>
      </c>
      <c r="D158" s="1"/>
      <c r="E158" s="1">
        <f t="shared" si="14"/>
        <v>0</v>
      </c>
      <c r="F158" s="1">
        <f t="shared" si="15"/>
        <v>0</v>
      </c>
      <c r="G158" s="7"/>
      <c r="H158" s="60" t="b">
        <f t="shared" si="11"/>
        <v>1</v>
      </c>
      <c r="I158" s="60" t="str">
        <f t="shared" si="13"/>
        <v>06</v>
      </c>
    </row>
    <row r="159" spans="1:9" ht="25.5" customHeight="1">
      <c r="A159" s="60" t="str">
        <f t="shared" si="12"/>
        <v>1.2.1.2.1.98.00 - Outros Créditos a Receber e Valores a Longo Prazo</v>
      </c>
      <c r="B159" s="3" t="s">
        <v>191</v>
      </c>
      <c r="C159" s="4">
        <v>9681006407.5200005</v>
      </c>
      <c r="D159" s="1"/>
      <c r="E159" s="1">
        <f>E160</f>
        <v>0</v>
      </c>
      <c r="F159" s="1">
        <f>F160</f>
        <v>0</v>
      </c>
      <c r="G159" s="7"/>
      <c r="H159" s="60" t="b">
        <f t="shared" si="11"/>
        <v>1</v>
      </c>
      <c r="I159" s="60" t="str">
        <f t="shared" si="13"/>
        <v>98</v>
      </c>
    </row>
    <row r="160" spans="1:9" ht="25.5" customHeight="1">
      <c r="A160" s="60" t="str">
        <f t="shared" si="12"/>
        <v>1.2.1.2.1.99.00 - (-) Ajuste de Perdas de Demais Créditos e Valores 
 a Longo Prazo</v>
      </c>
      <c r="B160" s="5" t="s">
        <v>192</v>
      </c>
      <c r="C160" s="6">
        <v>243178348</v>
      </c>
      <c r="D160" s="1"/>
      <c r="E160" s="1">
        <f>SUMIF(A160:B160,"*intra*",C160:D160)+SUMIF(A160:B160,"*inter*",C160:D160)</f>
        <v>0</v>
      </c>
      <c r="F160" s="1">
        <f>SUMIF(A160:B160,"*consolidação*",C160:D160)</f>
        <v>0</v>
      </c>
      <c r="G160" s="7"/>
      <c r="H160" s="60" t="b">
        <f t="shared" si="11"/>
        <v>1</v>
      </c>
      <c r="I160" s="60" t="str">
        <f t="shared" si="13"/>
        <v>99</v>
      </c>
    </row>
    <row r="161" spans="1:9" ht="12.75" customHeight="1">
      <c r="A161" s="60" t="str">
        <f t="shared" si="12"/>
        <v>1.2.1.3.0.00.00 - Investimentos e Aplicações Temporárias a Longo 
 Prazo</v>
      </c>
      <c r="B161" s="3" t="s">
        <v>193</v>
      </c>
      <c r="C161" s="4">
        <v>1490310931.3</v>
      </c>
      <c r="D161" s="1"/>
      <c r="E161" s="1">
        <f>E162</f>
        <v>0</v>
      </c>
      <c r="F161" s="1">
        <f>F162</f>
        <v>1490310931.3</v>
      </c>
      <c r="G161" s="7"/>
      <c r="H161" s="60" t="b">
        <f t="shared" si="11"/>
        <v>1</v>
      </c>
      <c r="I161" s="60" t="str">
        <f t="shared" si="13"/>
        <v>00</v>
      </c>
    </row>
    <row r="162" spans="1:9" ht="12.75" customHeight="1">
      <c r="A162" s="60" t="str">
        <f t="shared" si="12"/>
        <v>1.2.1.3.1.00.00 - Investimentos e Aplicações Temporárias a Longo 
 Prazo - Consolidação</v>
      </c>
      <c r="B162" s="5" t="s">
        <v>194</v>
      </c>
      <c r="C162" s="6">
        <v>1490310931.3</v>
      </c>
      <c r="D162" s="1"/>
      <c r="E162" s="1">
        <f>SUMIF(A162:B162,"*intra*",C162:D162)+SUMIF(A162:B162,"*inter*",C162:D162)</f>
        <v>0</v>
      </c>
      <c r="F162" s="1">
        <f>SUMIF(A162:B162,"*consolidação*",C162:D162)</f>
        <v>1490310931.3</v>
      </c>
      <c r="G162" s="7"/>
      <c r="H162" s="60" t="b">
        <f t="shared" si="11"/>
        <v>1</v>
      </c>
      <c r="I162" s="60" t="str">
        <f t="shared" si="13"/>
        <v>00</v>
      </c>
    </row>
    <row r="163" spans="1:9" ht="12.75" customHeight="1">
      <c r="A163" s="60" t="str">
        <f t="shared" si="12"/>
        <v>1.2.1.3.1.01.00 - Títulos e Valores Mobiliários</v>
      </c>
      <c r="B163" s="3" t="s">
        <v>195</v>
      </c>
      <c r="C163" s="4">
        <v>1495614237.4400001</v>
      </c>
      <c r="D163" s="1"/>
      <c r="E163" s="1">
        <f>SUMIF(A163:B163,"*intra*",C163:D163)+SUMIF(A163:B163,"*inter*",C163:D163)</f>
        <v>0</v>
      </c>
      <c r="F163" s="1">
        <f>SUMIF(A163:B163,"*consolidação*",C163:D163)</f>
        <v>0</v>
      </c>
      <c r="G163" s="7"/>
      <c r="H163" s="60" t="b">
        <f t="shared" si="11"/>
        <v>1</v>
      </c>
      <c r="I163" s="60" t="str">
        <f t="shared" si="13"/>
        <v>01</v>
      </c>
    </row>
    <row r="164" spans="1:9" ht="25.5" customHeight="1">
      <c r="A164" s="60" t="str">
        <f t="shared" si="12"/>
        <v>1.2.1.3.1.02.00 - Aplicação Temporária em Metais Preciosos</v>
      </c>
      <c r="B164" s="5" t="s">
        <v>196</v>
      </c>
      <c r="C164" s="6">
        <v>43124.65</v>
      </c>
      <c r="D164" s="1"/>
      <c r="E164" s="1">
        <f>SUMIF(A164:B164,"*intra*",C164:D164)+SUMIF(A164:B164,"*inter*",C164:D164)</f>
        <v>0</v>
      </c>
      <c r="F164" s="1">
        <f>SUMIF(A164:B164,"*consolidação*",C164:D164)</f>
        <v>0</v>
      </c>
      <c r="G164" s="7"/>
      <c r="H164" s="60" t="b">
        <f t="shared" si="11"/>
        <v>1</v>
      </c>
      <c r="I164" s="60" t="str">
        <f t="shared" si="13"/>
        <v>02</v>
      </c>
    </row>
    <row r="165" spans="1:9" ht="12.75" customHeight="1">
      <c r="A165" s="60" t="str">
        <f t="shared" si="12"/>
        <v>1.2.1.3.1.03.00 - Aplicações em Segmento de Imóveis</v>
      </c>
      <c r="B165" s="3" t="s">
        <v>197</v>
      </c>
      <c r="C165" s="4">
        <v>10518876.689999999</v>
      </c>
      <c r="D165" s="1"/>
      <c r="E165" s="1">
        <f>E166</f>
        <v>0</v>
      </c>
      <c r="F165" s="1">
        <f>F166</f>
        <v>0</v>
      </c>
      <c r="G165" s="7"/>
      <c r="H165" s="60" t="b">
        <f t="shared" si="11"/>
        <v>1</v>
      </c>
      <c r="I165" s="60" t="str">
        <f t="shared" si="13"/>
        <v>03</v>
      </c>
    </row>
    <row r="166" spans="1:9" ht="12.75" customHeight="1">
      <c r="A166" s="60" t="str">
        <f t="shared" si="12"/>
        <v>1.2.1.3.1.99.00 - (-) Ajuste de Perdas de Investimentos e 
 Aplicações Temporárias a Longo Prazo</v>
      </c>
      <c r="B166" s="5" t="s">
        <v>198</v>
      </c>
      <c r="C166" s="6">
        <v>15865307.48</v>
      </c>
      <c r="D166" s="1"/>
      <c r="E166" s="1">
        <f t="shared" ref="E166:E175" si="16">SUMIF(A166:B166,"*intra*",C166:D166)+SUMIF(A166:B166,"*inter*",C166:D166)</f>
        <v>0</v>
      </c>
      <c r="F166" s="1">
        <f t="shared" ref="F166:F175" si="17">SUMIF(A166:B166,"*consolidação*",C166:D166)</f>
        <v>0</v>
      </c>
      <c r="G166" s="7"/>
      <c r="H166" s="60" t="b">
        <f t="shared" si="11"/>
        <v>1</v>
      </c>
      <c r="I166" s="60" t="str">
        <f t="shared" si="13"/>
        <v>99</v>
      </c>
    </row>
    <row r="167" spans="1:9" ht="12.75" customHeight="1">
      <c r="A167" s="60" t="str">
        <f t="shared" si="12"/>
        <v>1.2.1.4.0.00.00 - Estoques</v>
      </c>
      <c r="B167" s="3" t="s">
        <v>199</v>
      </c>
      <c r="C167" s="4">
        <v>308161703.88999999</v>
      </c>
      <c r="D167" s="1"/>
      <c r="E167" s="1">
        <f>E168</f>
        <v>0</v>
      </c>
      <c r="F167" s="1">
        <f>F168</f>
        <v>308161703.88999999</v>
      </c>
      <c r="G167" s="7"/>
      <c r="H167" s="60" t="b">
        <f t="shared" si="11"/>
        <v>1</v>
      </c>
      <c r="I167" s="60" t="str">
        <f t="shared" si="13"/>
        <v>00</v>
      </c>
    </row>
    <row r="168" spans="1:9" ht="12.75" customHeight="1">
      <c r="A168" s="60" t="str">
        <f t="shared" si="12"/>
        <v>1.2.1.4.1.00.00 - Estoques - Consolidação</v>
      </c>
      <c r="B168" s="5" t="s">
        <v>200</v>
      </c>
      <c r="C168" s="6">
        <v>308161703.88999999</v>
      </c>
      <c r="D168" s="1"/>
      <c r="E168" s="1">
        <f>SUMIF(A168:B168,"*intra*",C168:D168)+SUMIF(A168:B168,"*inter*",C168:D168)</f>
        <v>0</v>
      </c>
      <c r="F168" s="1">
        <f t="shared" si="17"/>
        <v>308161703.88999999</v>
      </c>
      <c r="G168" s="7"/>
      <c r="H168" s="60" t="b">
        <f t="shared" si="11"/>
        <v>1</v>
      </c>
      <c r="I168" s="60" t="str">
        <f t="shared" si="13"/>
        <v>00</v>
      </c>
    </row>
    <row r="169" spans="1:9" ht="12.75" customHeight="1">
      <c r="A169" s="60" t="str">
        <f t="shared" si="12"/>
        <v>1.2.1.4.1.01.00 - Mercadorias para Revenda</v>
      </c>
      <c r="B169" s="3" t="s">
        <v>201</v>
      </c>
      <c r="C169" s="4">
        <v>170432.44</v>
      </c>
      <c r="D169" s="1"/>
      <c r="E169" s="1">
        <f t="shared" si="16"/>
        <v>0</v>
      </c>
      <c r="F169" s="1">
        <f t="shared" si="17"/>
        <v>0</v>
      </c>
      <c r="G169" s="7"/>
      <c r="H169" s="60" t="b">
        <f t="shared" si="11"/>
        <v>1</v>
      </c>
      <c r="I169" s="60" t="str">
        <f t="shared" si="13"/>
        <v>01</v>
      </c>
    </row>
    <row r="170" spans="1:9" ht="12.75" customHeight="1">
      <c r="A170" s="60" t="str">
        <f t="shared" si="12"/>
        <v>1.2.1.4.1.02.00 - Produtos e Serviços Acabados</v>
      </c>
      <c r="B170" s="5" t="s">
        <v>202</v>
      </c>
      <c r="C170" s="6">
        <v>182174.29</v>
      </c>
      <c r="D170" s="1"/>
      <c r="E170" s="1">
        <f t="shared" si="16"/>
        <v>0</v>
      </c>
      <c r="F170" s="1">
        <f t="shared" si="17"/>
        <v>0</v>
      </c>
      <c r="G170" s="7"/>
      <c r="H170" s="60" t="b">
        <f t="shared" si="11"/>
        <v>1</v>
      </c>
      <c r="I170" s="60" t="str">
        <f t="shared" si="13"/>
        <v>02</v>
      </c>
    </row>
    <row r="171" spans="1:9" ht="12.75" customHeight="1">
      <c r="A171" s="60" t="str">
        <f t="shared" si="12"/>
        <v>1.2.1.4.1.03.00 - Produtos e Serviços em Elaboração</v>
      </c>
      <c r="B171" s="3" t="s">
        <v>203</v>
      </c>
      <c r="C171" s="4">
        <v>214919.05</v>
      </c>
      <c r="D171" s="1"/>
      <c r="E171" s="1">
        <f t="shared" si="16"/>
        <v>0</v>
      </c>
      <c r="F171" s="1">
        <f t="shared" si="17"/>
        <v>0</v>
      </c>
      <c r="G171" s="7"/>
      <c r="H171" s="60" t="b">
        <f t="shared" si="11"/>
        <v>1</v>
      </c>
      <c r="I171" s="60" t="str">
        <f t="shared" si="13"/>
        <v>03</v>
      </c>
    </row>
    <row r="172" spans="1:9" ht="12.75" customHeight="1">
      <c r="A172" s="60" t="str">
        <f t="shared" si="12"/>
        <v>1.2.1.4.1.04.00 - Matérias-Primas</v>
      </c>
      <c r="B172" s="5" t="s">
        <v>204</v>
      </c>
      <c r="C172" s="6">
        <v>28119</v>
      </c>
      <c r="D172" s="1"/>
      <c r="E172" s="1">
        <f t="shared" si="16"/>
        <v>0</v>
      </c>
      <c r="F172" s="1">
        <f t="shared" si="17"/>
        <v>0</v>
      </c>
      <c r="G172" s="7"/>
      <c r="H172" s="60" t="b">
        <f t="shared" si="11"/>
        <v>1</v>
      </c>
      <c r="I172" s="60" t="str">
        <f t="shared" si="13"/>
        <v>04</v>
      </c>
    </row>
    <row r="173" spans="1:9" ht="12.75" customHeight="1">
      <c r="A173" s="60" t="str">
        <f t="shared" si="12"/>
        <v>1.2.1.4.1.05.00 - Materiais em Trânsito</v>
      </c>
      <c r="B173" s="3" t="s">
        <v>205</v>
      </c>
      <c r="C173" s="4">
        <v>939642.52</v>
      </c>
      <c r="D173" s="1"/>
      <c r="E173" s="1">
        <f t="shared" si="16"/>
        <v>0</v>
      </c>
      <c r="F173" s="1">
        <f t="shared" si="17"/>
        <v>0</v>
      </c>
      <c r="G173" s="7"/>
      <c r="H173" s="60" t="b">
        <f t="shared" si="11"/>
        <v>1</v>
      </c>
      <c r="I173" s="60" t="str">
        <f t="shared" si="13"/>
        <v>05</v>
      </c>
    </row>
    <row r="174" spans="1:9" ht="12.75" customHeight="1">
      <c r="A174" s="60" t="str">
        <f t="shared" si="12"/>
        <v>1.2.1.4.1.06.00 - Almoxarifado</v>
      </c>
      <c r="B174" s="5" t="s">
        <v>206</v>
      </c>
      <c r="C174" s="6">
        <v>68554601.739999995</v>
      </c>
      <c r="D174" s="1"/>
      <c r="E174" s="1">
        <f t="shared" si="16"/>
        <v>0</v>
      </c>
      <c r="F174" s="1">
        <f t="shared" si="17"/>
        <v>0</v>
      </c>
      <c r="G174" s="7"/>
      <c r="H174" s="60" t="b">
        <f t="shared" si="11"/>
        <v>1</v>
      </c>
      <c r="I174" s="60" t="str">
        <f t="shared" si="13"/>
        <v>06</v>
      </c>
    </row>
    <row r="175" spans="1:9" ht="12.75" customHeight="1">
      <c r="A175" s="60" t="str">
        <f t="shared" si="12"/>
        <v>1.2.1.4.1.07.00 - Adiantamentos a Fornecedores</v>
      </c>
      <c r="B175" s="3" t="s">
        <v>207</v>
      </c>
      <c r="C175" s="4">
        <v>21455.88</v>
      </c>
      <c r="D175" s="1"/>
      <c r="E175" s="1">
        <f t="shared" si="16"/>
        <v>0</v>
      </c>
      <c r="F175" s="1">
        <f t="shared" si="17"/>
        <v>0</v>
      </c>
      <c r="G175" s="7"/>
      <c r="H175" s="60" t="b">
        <f t="shared" si="11"/>
        <v>1</v>
      </c>
      <c r="I175" s="60" t="str">
        <f t="shared" si="13"/>
        <v>07</v>
      </c>
    </row>
    <row r="176" spans="1:9" ht="25.5" customHeight="1">
      <c r="A176" s="60" t="str">
        <f t="shared" si="12"/>
        <v>1.2.1.4.1.98.00 - Outros Estoques</v>
      </c>
      <c r="B176" s="5" t="s">
        <v>208</v>
      </c>
      <c r="C176" s="6">
        <v>238050358.97</v>
      </c>
      <c r="D176" s="1"/>
      <c r="E176" s="1">
        <f>E177</f>
        <v>0</v>
      </c>
      <c r="F176" s="1">
        <f>F177</f>
        <v>0</v>
      </c>
      <c r="G176" s="7"/>
      <c r="H176" s="60" t="b">
        <f t="shared" si="11"/>
        <v>1</v>
      </c>
      <c r="I176" s="60" t="str">
        <f t="shared" si="13"/>
        <v>98</v>
      </c>
    </row>
    <row r="177" spans="1:9" ht="25.5" customHeight="1">
      <c r="A177" s="60" t="str">
        <f t="shared" si="12"/>
        <v>1.2.1.4.1.99.00 - (-) Ajuste de Perdas de Estoques</v>
      </c>
      <c r="B177" s="3" t="s">
        <v>209</v>
      </c>
      <c r="C177" s="4">
        <v>0</v>
      </c>
      <c r="D177" s="1"/>
      <c r="E177" s="1">
        <f t="shared" ref="E177:E187" si="18">SUMIF(A177:B177,"*intra*",C177:D177)+SUMIF(A177:B177,"*inter*",C177:D177)</f>
        <v>0</v>
      </c>
      <c r="F177" s="1">
        <f t="shared" ref="F177:F187" si="19">SUMIF(A177:B177,"*consolidação*",C177:D177)</f>
        <v>0</v>
      </c>
      <c r="G177" s="7"/>
      <c r="H177" s="60" t="b">
        <f t="shared" si="11"/>
        <v>1</v>
      </c>
      <c r="I177" s="60" t="str">
        <f t="shared" si="13"/>
        <v>99</v>
      </c>
    </row>
    <row r="178" spans="1:9" ht="12.75" customHeight="1">
      <c r="A178" s="60" t="str">
        <f t="shared" si="12"/>
        <v>1.2.1.9.0.00.00 - Variações Patrimoniais Diminutivas Pagas 
 Antecipadamente</v>
      </c>
      <c r="B178" s="5" t="s">
        <v>210</v>
      </c>
      <c r="C178" s="6">
        <v>70252629.829999998</v>
      </c>
      <c r="D178" s="1"/>
      <c r="E178" s="1">
        <f>E179</f>
        <v>0</v>
      </c>
      <c r="F178" s="1">
        <f>F179</f>
        <v>70252629.829999998</v>
      </c>
      <c r="G178" s="7"/>
      <c r="H178" s="60" t="b">
        <f t="shared" si="11"/>
        <v>1</v>
      </c>
      <c r="I178" s="60" t="str">
        <f t="shared" si="13"/>
        <v>00</v>
      </c>
    </row>
    <row r="179" spans="1:9" ht="12.75" customHeight="1">
      <c r="A179" s="60" t="str">
        <f t="shared" si="12"/>
        <v>1.2.1.9.1.00.00 - Variações Patrimoniais Diminutivas Pagas 
 Antecipadamente - Consolidação</v>
      </c>
      <c r="B179" s="3" t="s">
        <v>211</v>
      </c>
      <c r="C179" s="4">
        <v>70252629.829999998</v>
      </c>
      <c r="D179" s="1"/>
      <c r="E179" s="1">
        <f t="shared" si="18"/>
        <v>0</v>
      </c>
      <c r="F179" s="1">
        <f>SUMIF(A179:B179,"*consolidação*",C179:D179)</f>
        <v>70252629.829999998</v>
      </c>
      <c r="G179" s="7"/>
      <c r="H179" s="60" t="b">
        <f t="shared" si="11"/>
        <v>1</v>
      </c>
      <c r="I179" s="60" t="str">
        <f t="shared" si="13"/>
        <v>00</v>
      </c>
    </row>
    <row r="180" spans="1:9" ht="12.75" customHeight="1">
      <c r="A180" s="60" t="str">
        <f t="shared" si="12"/>
        <v>1.2.1.9.1.01.00 - Prêmios de Seguros a Apropriar</v>
      </c>
      <c r="B180" s="5" t="s">
        <v>212</v>
      </c>
      <c r="C180" s="6">
        <v>1017878.98</v>
      </c>
      <c r="D180" s="1"/>
      <c r="E180" s="1">
        <f t="shared" si="18"/>
        <v>0</v>
      </c>
      <c r="F180" s="1">
        <f t="shared" si="19"/>
        <v>0</v>
      </c>
      <c r="G180" s="7"/>
      <c r="H180" s="60" t="b">
        <f t="shared" si="11"/>
        <v>1</v>
      </c>
      <c r="I180" s="60" t="str">
        <f t="shared" si="13"/>
        <v>01</v>
      </c>
    </row>
    <row r="181" spans="1:9" ht="12.75" customHeight="1">
      <c r="A181" s="60" t="str">
        <f t="shared" si="12"/>
        <v>1.2.1.9.1.02.00 - VPD Financeiras a Apropriar</v>
      </c>
      <c r="B181" s="3" t="s">
        <v>213</v>
      </c>
      <c r="C181" s="4">
        <v>3016.97</v>
      </c>
      <c r="D181" s="1"/>
      <c r="E181" s="1">
        <f t="shared" si="18"/>
        <v>0</v>
      </c>
      <c r="F181" s="1">
        <f t="shared" si="19"/>
        <v>0</v>
      </c>
      <c r="G181" s="7"/>
      <c r="H181" s="60" t="b">
        <f t="shared" si="11"/>
        <v>1</v>
      </c>
      <c r="I181" s="60" t="str">
        <f t="shared" si="13"/>
        <v>02</v>
      </c>
    </row>
    <row r="182" spans="1:9" ht="12.75" customHeight="1">
      <c r="A182" s="60" t="str">
        <f t="shared" si="12"/>
        <v>1.2.1.9.1.03.00 - Assinaturas e Anuidades a Apropriar</v>
      </c>
      <c r="B182" s="5" t="s">
        <v>214</v>
      </c>
      <c r="C182" s="6">
        <v>51088.98</v>
      </c>
      <c r="D182" s="1"/>
      <c r="E182" s="1">
        <f t="shared" si="18"/>
        <v>0</v>
      </c>
      <c r="F182" s="1">
        <f t="shared" si="19"/>
        <v>0</v>
      </c>
      <c r="G182" s="7"/>
      <c r="H182" s="60" t="b">
        <f t="shared" si="11"/>
        <v>1</v>
      </c>
      <c r="I182" s="60" t="str">
        <f t="shared" si="13"/>
        <v>03</v>
      </c>
    </row>
    <row r="183" spans="1:9" ht="12.75" customHeight="1">
      <c r="A183" s="60" t="str">
        <f t="shared" si="12"/>
        <v>1.2.1.9.1.04.00 - Alugueis Pagos a Apropriar</v>
      </c>
      <c r="B183" s="3" t="s">
        <v>215</v>
      </c>
      <c r="C183" s="4"/>
      <c r="D183" s="1"/>
      <c r="E183" s="1">
        <f t="shared" si="18"/>
        <v>0</v>
      </c>
      <c r="F183" s="1">
        <f t="shared" si="19"/>
        <v>0</v>
      </c>
      <c r="G183" s="7"/>
      <c r="H183" s="60" t="b">
        <f t="shared" si="11"/>
        <v>1</v>
      </c>
      <c r="I183" s="60" t="str">
        <f t="shared" si="13"/>
        <v>04</v>
      </c>
    </row>
    <row r="184" spans="1:9" ht="12.75" customHeight="1">
      <c r="A184" s="60" t="str">
        <f t="shared" si="12"/>
        <v>1.2.1.9.1.05.00 - Tributos Pagos a Apropriar</v>
      </c>
      <c r="B184" s="5" t="s">
        <v>216</v>
      </c>
      <c r="C184" s="6"/>
      <c r="D184" s="1"/>
      <c r="E184" s="1">
        <f t="shared" si="18"/>
        <v>0</v>
      </c>
      <c r="F184" s="1">
        <f t="shared" si="19"/>
        <v>0</v>
      </c>
      <c r="G184" s="7"/>
      <c r="H184" s="60" t="b">
        <f t="shared" si="11"/>
        <v>1</v>
      </c>
      <c r="I184" s="60" t="str">
        <f t="shared" si="13"/>
        <v>05</v>
      </c>
    </row>
    <row r="185" spans="1:9" ht="12.75" customHeight="1">
      <c r="A185" s="60" t="str">
        <f t="shared" si="12"/>
        <v>1.2.1.9.1.06.00 - Contribuições Confederativas a Apropriar</v>
      </c>
      <c r="B185" s="3" t="s">
        <v>217</v>
      </c>
      <c r="C185" s="4"/>
      <c r="D185" s="1"/>
      <c r="E185" s="1">
        <f t="shared" si="18"/>
        <v>0</v>
      </c>
      <c r="F185" s="1">
        <f t="shared" si="19"/>
        <v>0</v>
      </c>
      <c r="G185" s="7"/>
      <c r="H185" s="60" t="b">
        <f t="shared" si="11"/>
        <v>1</v>
      </c>
      <c r="I185" s="60" t="str">
        <f t="shared" si="13"/>
        <v>06</v>
      </c>
    </row>
    <row r="186" spans="1:9" ht="12.75" customHeight="1">
      <c r="A186" s="60" t="str">
        <f t="shared" si="12"/>
        <v>1.2.1.9.1.07.00 - Benefícios a Apropriar</v>
      </c>
      <c r="B186" s="5" t="s">
        <v>218</v>
      </c>
      <c r="C186" s="6">
        <v>1329612.29</v>
      </c>
      <c r="D186" s="1"/>
      <c r="E186" s="1">
        <f t="shared" si="18"/>
        <v>0</v>
      </c>
      <c r="F186" s="1">
        <f t="shared" si="19"/>
        <v>0</v>
      </c>
      <c r="G186" s="7"/>
      <c r="H186" s="60" t="b">
        <f t="shared" si="11"/>
        <v>1</v>
      </c>
      <c r="I186" s="60" t="str">
        <f t="shared" si="13"/>
        <v>07</v>
      </c>
    </row>
    <row r="187" spans="1:9" ht="12.75" customHeight="1">
      <c r="A187" s="60" t="str">
        <f t="shared" si="12"/>
        <v>1.2.1.9.1.99.00 - Demais VPD a Apropriar</v>
      </c>
      <c r="B187" s="3" t="s">
        <v>219</v>
      </c>
      <c r="C187" s="4">
        <v>67851032.609999999</v>
      </c>
      <c r="D187" s="1"/>
      <c r="E187" s="1">
        <f t="shared" si="18"/>
        <v>0</v>
      </c>
      <c r="F187" s="1">
        <f t="shared" si="19"/>
        <v>0</v>
      </c>
      <c r="G187" s="7"/>
      <c r="H187" s="60" t="b">
        <f t="shared" si="11"/>
        <v>1</v>
      </c>
      <c r="I187" s="60" t="str">
        <f t="shared" si="13"/>
        <v>99</v>
      </c>
    </row>
    <row r="188" spans="1:9" ht="12.75" customHeight="1">
      <c r="A188" s="60" t="str">
        <f t="shared" si="12"/>
        <v>1.2.2.0.0.00.00 - Investimentos</v>
      </c>
      <c r="B188" s="5" t="s">
        <v>220</v>
      </c>
      <c r="C188" s="6">
        <v>9625548748.3099995</v>
      </c>
      <c r="D188" s="1"/>
      <c r="E188" s="1">
        <f>E189+E205+E207+E209-E211-E214</f>
        <v>398913130.85000002</v>
      </c>
      <c r="F188" s="1">
        <f>F189+F205+F207+F209-F211-F214</f>
        <v>9226635617.460001</v>
      </c>
      <c r="G188" s="7"/>
      <c r="H188" s="60" t="b">
        <f t="shared" si="11"/>
        <v>1</v>
      </c>
      <c r="I188" s="60" t="str">
        <f t="shared" si="13"/>
        <v>00</v>
      </c>
    </row>
    <row r="189" spans="1:9" ht="25.5" customHeight="1">
      <c r="A189" s="60" t="str">
        <f t="shared" si="12"/>
        <v>1.2.2.1.0.00.00 - Participações Permanentes</v>
      </c>
      <c r="B189" s="3" t="s">
        <v>221</v>
      </c>
      <c r="C189" s="4">
        <v>6645718999.3299999</v>
      </c>
      <c r="D189" s="1"/>
      <c r="E189" s="1">
        <f>E190+E193+E196+E199+E202</f>
        <v>452064872.00999999</v>
      </c>
      <c r="F189" s="1">
        <f>F190+F193+F196+F199+F202</f>
        <v>6193654127.3199997</v>
      </c>
      <c r="G189" s="7"/>
      <c r="H189" s="60" t="b">
        <f t="shared" si="11"/>
        <v>1</v>
      </c>
      <c r="I189" s="60" t="str">
        <f t="shared" si="13"/>
        <v>00</v>
      </c>
    </row>
    <row r="190" spans="1:9" ht="12.75" customHeight="1">
      <c r="A190" s="60" t="str">
        <f t="shared" si="12"/>
        <v>1.2.2.1.1.00.00 - Participações Permanentes - Consolidação</v>
      </c>
      <c r="B190" s="5" t="s">
        <v>222</v>
      </c>
      <c r="C190" s="6">
        <v>6193654127.3199997</v>
      </c>
      <c r="D190" s="1"/>
      <c r="E190" s="1">
        <f t="shared" ref="E190:E202" si="20">SUMIF(A190:B190,"*intra*",C190:D190)+SUMIF(A190:B190,"*inter*",C190:D190)</f>
        <v>0</v>
      </c>
      <c r="F190" s="1">
        <f t="shared" ref="F190:F202" si="21">SUMIF(A190:B190,"*consolidação*",C190:D190)</f>
        <v>6193654127.3199997</v>
      </c>
      <c r="G190" s="7"/>
      <c r="H190" s="60" t="b">
        <f t="shared" si="11"/>
        <v>1</v>
      </c>
      <c r="I190" s="60" t="str">
        <f t="shared" si="13"/>
        <v>00</v>
      </c>
    </row>
    <row r="191" spans="1:9" ht="12.75" customHeight="1">
      <c r="A191" s="60" t="str">
        <f t="shared" si="12"/>
        <v>1.2.2.1.1.01.00 - Participações Avaliadas pelo Método de 
 Equivalência Patrimonial</v>
      </c>
      <c r="B191" s="3" t="s">
        <v>223</v>
      </c>
      <c r="C191" s="4">
        <v>4836198298.6000004</v>
      </c>
      <c r="D191" s="1"/>
      <c r="E191" s="1">
        <f t="shared" si="20"/>
        <v>0</v>
      </c>
      <c r="F191" s="1">
        <f t="shared" si="21"/>
        <v>0</v>
      </c>
      <c r="G191" s="7"/>
      <c r="H191" s="60" t="b">
        <f t="shared" si="11"/>
        <v>1</v>
      </c>
      <c r="I191" s="60" t="str">
        <f t="shared" si="13"/>
        <v>01</v>
      </c>
    </row>
    <row r="192" spans="1:9" ht="25.5" customHeight="1">
      <c r="A192" s="60" t="str">
        <f t="shared" si="12"/>
        <v>1.2.2.1.1.02.00 - Participações Avaliadas pelo Método de Custo</v>
      </c>
      <c r="B192" s="5" t="s">
        <v>224</v>
      </c>
      <c r="C192" s="6">
        <v>1357455828.72</v>
      </c>
      <c r="D192" s="1"/>
      <c r="E192" s="1">
        <f t="shared" si="20"/>
        <v>0</v>
      </c>
      <c r="F192" s="1">
        <f t="shared" si="21"/>
        <v>0</v>
      </c>
      <c r="G192" s="7"/>
      <c r="H192" s="60" t="b">
        <f t="shared" si="11"/>
        <v>1</v>
      </c>
      <c r="I192" s="60" t="str">
        <f t="shared" si="13"/>
        <v>02</v>
      </c>
    </row>
    <row r="193" spans="1:9" ht="12.75" customHeight="1">
      <c r="A193" s="60" t="str">
        <f t="shared" si="12"/>
        <v>1.2.2.1.2.00.00 - Participações Permanentes - Intra OFSS</v>
      </c>
      <c r="B193" s="3" t="s">
        <v>225</v>
      </c>
      <c r="C193" s="4">
        <v>350835797.04000002</v>
      </c>
      <c r="D193" s="1"/>
      <c r="E193" s="1">
        <f t="shared" si="20"/>
        <v>350835797.04000002</v>
      </c>
      <c r="F193" s="1">
        <f t="shared" si="21"/>
        <v>0</v>
      </c>
      <c r="G193" s="7"/>
      <c r="H193" s="60" t="b">
        <f t="shared" si="11"/>
        <v>1</v>
      </c>
      <c r="I193" s="60" t="str">
        <f t="shared" si="13"/>
        <v>00</v>
      </c>
    </row>
    <row r="194" spans="1:9" ht="12.75" customHeight="1">
      <c r="A194" s="60" t="str">
        <f t="shared" si="12"/>
        <v>1.2.2.1.2.01.00 - Participações Avaliadas pelo Método de 
 Equivalência Patrimonial</v>
      </c>
      <c r="B194" s="5" t="s">
        <v>226</v>
      </c>
      <c r="C194" s="6">
        <v>174912080.66</v>
      </c>
      <c r="D194" s="1"/>
      <c r="E194" s="1">
        <f t="shared" si="20"/>
        <v>0</v>
      </c>
      <c r="F194" s="1">
        <f t="shared" si="21"/>
        <v>0</v>
      </c>
      <c r="G194" s="7"/>
      <c r="H194" s="60" t="b">
        <f t="shared" si="11"/>
        <v>1</v>
      </c>
      <c r="I194" s="60" t="str">
        <f t="shared" si="13"/>
        <v>01</v>
      </c>
    </row>
    <row r="195" spans="1:9" ht="25.5" customHeight="1">
      <c r="A195" s="60" t="str">
        <f t="shared" si="12"/>
        <v>1.2.2.1.2.02.00 - Participações Avaliadas pelo Método de Custo</v>
      </c>
      <c r="B195" s="3" t="s">
        <v>227</v>
      </c>
      <c r="C195" s="4">
        <v>175923716.38</v>
      </c>
      <c r="D195" s="1"/>
      <c r="E195" s="1">
        <f t="shared" si="20"/>
        <v>0</v>
      </c>
      <c r="F195" s="1">
        <f t="shared" si="21"/>
        <v>0</v>
      </c>
      <c r="G195" s="7"/>
      <c r="H195" s="60" t="b">
        <f t="shared" ref="H195:H258" si="22">IF(I195="00",C195=E195+F195,TRUE)</f>
        <v>1</v>
      </c>
      <c r="I195" s="60" t="str">
        <f t="shared" si="13"/>
        <v>02</v>
      </c>
    </row>
    <row r="196" spans="1:9" ht="12.75" customHeight="1">
      <c r="A196" s="60" t="str">
        <f t="shared" ref="A196:A259" si="23">TRIM(B196)</f>
        <v>1.2.2.1.3.00.00 - Participações Permanentes - Inter OFSS - União</v>
      </c>
      <c r="B196" s="5" t="s">
        <v>228</v>
      </c>
      <c r="C196" s="6">
        <v>839614.65</v>
      </c>
      <c r="D196" s="1"/>
      <c r="E196" s="1">
        <f t="shared" si="20"/>
        <v>839614.65</v>
      </c>
      <c r="F196" s="1">
        <f t="shared" si="21"/>
        <v>0</v>
      </c>
      <c r="G196" s="7"/>
      <c r="H196" s="60" t="b">
        <f t="shared" si="22"/>
        <v>1</v>
      </c>
      <c r="I196" s="60" t="str">
        <f t="shared" ref="I196:I259" si="24">MID(A196,11,2)</f>
        <v>00</v>
      </c>
    </row>
    <row r="197" spans="1:9" ht="12.75" customHeight="1">
      <c r="A197" s="60" t="str">
        <f t="shared" si="23"/>
        <v>1.2.2.1.3.01.00 - Participações Avaliadas pelo Método de 
 Equivalência Patrimonial</v>
      </c>
      <c r="B197" s="3" t="s">
        <v>229</v>
      </c>
      <c r="C197" s="4">
        <v>573932.18999999994</v>
      </c>
      <c r="D197" s="1"/>
      <c r="E197" s="1">
        <f t="shared" si="20"/>
        <v>0</v>
      </c>
      <c r="F197" s="1">
        <f t="shared" si="21"/>
        <v>0</v>
      </c>
      <c r="G197" s="7"/>
      <c r="H197" s="60" t="b">
        <f t="shared" si="22"/>
        <v>1</v>
      </c>
      <c r="I197" s="60" t="str">
        <f t="shared" si="24"/>
        <v>01</v>
      </c>
    </row>
    <row r="198" spans="1:9" ht="25.5" customHeight="1">
      <c r="A198" s="60" t="str">
        <f t="shared" si="23"/>
        <v>1.2.2.1.3.02.00 - Participações Avaliadas pelo Método de Custo</v>
      </c>
      <c r="B198" s="5" t="s">
        <v>230</v>
      </c>
      <c r="C198" s="6">
        <v>265682.46000000002</v>
      </c>
      <c r="D198" s="1"/>
      <c r="E198" s="1">
        <f t="shared" si="20"/>
        <v>0</v>
      </c>
      <c r="F198" s="1">
        <f t="shared" si="21"/>
        <v>0</v>
      </c>
      <c r="G198" s="7"/>
      <c r="H198" s="60" t="b">
        <f t="shared" si="22"/>
        <v>1</v>
      </c>
      <c r="I198" s="60" t="str">
        <f t="shared" si="24"/>
        <v>02</v>
      </c>
    </row>
    <row r="199" spans="1:9" ht="12.75" customHeight="1">
      <c r="A199" s="60" t="str">
        <f t="shared" si="23"/>
        <v>1.2.2.1.4.00.00 - Participações Permanentes - Inter OFSS - Estado</v>
      </c>
      <c r="B199" s="3" t="s">
        <v>231</v>
      </c>
      <c r="C199" s="4">
        <v>97679057.790000007</v>
      </c>
      <c r="D199" s="1"/>
      <c r="E199" s="1">
        <f t="shared" si="20"/>
        <v>97679057.790000007</v>
      </c>
      <c r="F199" s="1">
        <f t="shared" si="21"/>
        <v>0</v>
      </c>
      <c r="G199" s="7"/>
      <c r="H199" s="60" t="b">
        <f t="shared" si="22"/>
        <v>1</v>
      </c>
      <c r="I199" s="60" t="str">
        <f t="shared" si="24"/>
        <v>00</v>
      </c>
    </row>
    <row r="200" spans="1:9" ht="12.75" customHeight="1">
      <c r="A200" s="60" t="str">
        <f t="shared" si="23"/>
        <v>1.2.2.1.4.01.00 - Participações Avaliadas pelo Método de 
 Equivalência Patrimonial</v>
      </c>
      <c r="B200" s="5" t="s">
        <v>232</v>
      </c>
      <c r="C200" s="6">
        <v>1074525.1299999999</v>
      </c>
      <c r="D200" s="1"/>
      <c r="E200" s="1">
        <f t="shared" si="20"/>
        <v>0</v>
      </c>
      <c r="F200" s="1">
        <f t="shared" si="21"/>
        <v>0</v>
      </c>
      <c r="G200" s="7"/>
      <c r="H200" s="60" t="b">
        <f t="shared" si="22"/>
        <v>1</v>
      </c>
      <c r="I200" s="60" t="str">
        <f t="shared" si="24"/>
        <v>01</v>
      </c>
    </row>
    <row r="201" spans="1:9" ht="25.5" customHeight="1">
      <c r="A201" s="60" t="str">
        <f t="shared" si="23"/>
        <v>1.2.2.1.4.02.00 - Participações Avaliadas pelo Método de Custo</v>
      </c>
      <c r="B201" s="3" t="s">
        <v>233</v>
      </c>
      <c r="C201" s="4">
        <v>96604532.659999996</v>
      </c>
      <c r="D201" s="1"/>
      <c r="E201" s="1">
        <f t="shared" si="20"/>
        <v>0</v>
      </c>
      <c r="F201" s="1">
        <f t="shared" si="21"/>
        <v>0</v>
      </c>
      <c r="G201" s="7"/>
      <c r="H201" s="60" t="b">
        <f t="shared" si="22"/>
        <v>1</v>
      </c>
      <c r="I201" s="60" t="str">
        <f t="shared" si="24"/>
        <v>02</v>
      </c>
    </row>
    <row r="202" spans="1:9" ht="12.75" customHeight="1">
      <c r="A202" s="60" t="str">
        <f t="shared" si="23"/>
        <v>1.2.2.1.5.00.00 - Participações Permanentes - Inter OFSS - Município</v>
      </c>
      <c r="B202" s="5" t="s">
        <v>234</v>
      </c>
      <c r="C202" s="6">
        <v>2710402.53</v>
      </c>
      <c r="D202" s="1"/>
      <c r="E202" s="1">
        <f t="shared" si="20"/>
        <v>2710402.53</v>
      </c>
      <c r="F202" s="1">
        <f t="shared" si="21"/>
        <v>0</v>
      </c>
      <c r="G202" s="7"/>
      <c r="H202" s="60" t="b">
        <f t="shared" si="22"/>
        <v>1</v>
      </c>
      <c r="I202" s="60" t="str">
        <f t="shared" si="24"/>
        <v>00</v>
      </c>
    </row>
    <row r="203" spans="1:9" ht="12.75" customHeight="1">
      <c r="A203" s="60" t="str">
        <f t="shared" si="23"/>
        <v>1.2.2.1.5.01.00 - Participações Avaliadas pelo Método de 
 Equivalência Patrimonial</v>
      </c>
      <c r="B203" s="3" t="s">
        <v>235</v>
      </c>
      <c r="C203" s="4">
        <v>2380648.13</v>
      </c>
      <c r="D203" s="1"/>
      <c r="E203" s="1">
        <f>E204</f>
        <v>0</v>
      </c>
      <c r="F203" s="1">
        <f>F204</f>
        <v>0</v>
      </c>
      <c r="G203" s="7"/>
      <c r="H203" s="60" t="b">
        <f t="shared" si="22"/>
        <v>1</v>
      </c>
      <c r="I203" s="60" t="str">
        <f t="shared" si="24"/>
        <v>01</v>
      </c>
    </row>
    <row r="204" spans="1:9" ht="12.75" customHeight="1">
      <c r="A204" s="60" t="str">
        <f t="shared" si="23"/>
        <v>1.2.2.1.5.02.00 - Participações Avaliadas pelo Método de Custo</v>
      </c>
      <c r="B204" s="5" t="s">
        <v>236</v>
      </c>
      <c r="C204" s="6">
        <v>329754.40000000002</v>
      </c>
      <c r="D204" s="1"/>
      <c r="E204" s="1">
        <f>SUMIF(A204:B204,"*intra*",C204:D204)+SUMIF(A204:B204,"*inter*",C204:D204)</f>
        <v>0</v>
      </c>
      <c r="F204" s="1">
        <f>SUMIF(A204:B204,"*consolidação*",C204:D204)</f>
        <v>0</v>
      </c>
      <c r="G204" s="7"/>
      <c r="H204" s="60" t="b">
        <f t="shared" si="22"/>
        <v>1</v>
      </c>
      <c r="I204" s="60" t="str">
        <f t="shared" si="24"/>
        <v>02</v>
      </c>
    </row>
    <row r="205" spans="1:9" ht="12.75" customHeight="1">
      <c r="A205" s="60" t="str">
        <f t="shared" si="23"/>
        <v>1.2.2.2.0.00.00 - Propriedades para Investimento</v>
      </c>
      <c r="B205" s="3" t="s">
        <v>237</v>
      </c>
      <c r="C205" s="4">
        <v>260793262.21000001</v>
      </c>
      <c r="D205" s="1"/>
      <c r="E205" s="1">
        <f>E206</f>
        <v>0</v>
      </c>
      <c r="F205" s="1">
        <f>F206</f>
        <v>260793262.21000001</v>
      </c>
      <c r="G205" s="7"/>
      <c r="H205" s="60" t="b">
        <f t="shared" si="22"/>
        <v>1</v>
      </c>
      <c r="I205" s="60" t="str">
        <f t="shared" si="24"/>
        <v>00</v>
      </c>
    </row>
    <row r="206" spans="1:9" ht="25.5" customHeight="1">
      <c r="A206" s="60" t="str">
        <f t="shared" si="23"/>
        <v>1.2.2.2.1.00.00 - Propriedades para Investimento - Consolidação</v>
      </c>
      <c r="B206" s="5" t="s">
        <v>238</v>
      </c>
      <c r="C206" s="6">
        <v>260793262.21000001</v>
      </c>
      <c r="D206" s="1"/>
      <c r="E206" s="1">
        <f>SUMIF(A206:B206,"*intra*",C206:D206)+SUMIF(A206:B206,"*inter*",C206:D206)</f>
        <v>0</v>
      </c>
      <c r="F206" s="1">
        <f>SUMIF(A206:B206,"*consolidação*",C206:D206)</f>
        <v>260793262.21000001</v>
      </c>
      <c r="G206" s="7"/>
      <c r="H206" s="60" t="b">
        <f t="shared" si="22"/>
        <v>1</v>
      </c>
      <c r="I206" s="60" t="str">
        <f t="shared" si="24"/>
        <v>00</v>
      </c>
    </row>
    <row r="207" spans="1:9" ht="12.75" customHeight="1">
      <c r="A207" s="60" t="str">
        <f t="shared" si="23"/>
        <v>1.2.2.3.0.00.00 - Investimentos do RPPS de Longo Prazo</v>
      </c>
      <c r="B207" s="3" t="s">
        <v>239</v>
      </c>
      <c r="C207" s="4">
        <v>2102883388.71</v>
      </c>
      <c r="D207" s="1"/>
      <c r="E207" s="1">
        <f>E208</f>
        <v>0</v>
      </c>
      <c r="F207" s="1">
        <f>F208</f>
        <v>2102883388.71</v>
      </c>
      <c r="G207" s="7"/>
      <c r="H207" s="60" t="b">
        <f t="shared" si="22"/>
        <v>1</v>
      </c>
      <c r="I207" s="60" t="str">
        <f t="shared" si="24"/>
        <v>00</v>
      </c>
    </row>
    <row r="208" spans="1:9" ht="12.75" customHeight="1">
      <c r="A208" s="60" t="str">
        <f t="shared" si="23"/>
        <v>1.2.2.3.1.00.00 - Investimentos do RPPS de Longo Prazo - 
 Consolidação</v>
      </c>
      <c r="B208" s="5" t="s">
        <v>240</v>
      </c>
      <c r="C208" s="6">
        <v>2102883388.71</v>
      </c>
      <c r="D208" s="1"/>
      <c r="E208" s="1">
        <f>SUMIF(A208:B208,"*intra*",C208:D208)+SUMIF(A208:B208,"*inter*",C208:D208)</f>
        <v>0</v>
      </c>
      <c r="F208" s="1">
        <f>SUMIF(A208:B208,"*consolidação*",C208:D208)</f>
        <v>2102883388.71</v>
      </c>
      <c r="G208" s="7"/>
      <c r="H208" s="60" t="b">
        <f t="shared" si="22"/>
        <v>1</v>
      </c>
      <c r="I208" s="60" t="str">
        <f t="shared" si="24"/>
        <v>00</v>
      </c>
    </row>
    <row r="209" spans="1:9" ht="12.75" customHeight="1">
      <c r="A209" s="60" t="str">
        <f t="shared" si="23"/>
        <v>1.2.2.7.0.00.00 - Demais Investimentos Permanentes</v>
      </c>
      <c r="B209" s="3" t="s">
        <v>241</v>
      </c>
      <c r="C209" s="4">
        <v>810050420.20000005</v>
      </c>
      <c r="D209" s="1"/>
      <c r="E209" s="1">
        <f>E210</f>
        <v>0</v>
      </c>
      <c r="F209" s="1">
        <f>F210</f>
        <v>810050420.20000005</v>
      </c>
      <c r="G209" s="7"/>
      <c r="H209" s="60" t="b">
        <f t="shared" si="22"/>
        <v>1</v>
      </c>
      <c r="I209" s="60" t="str">
        <f t="shared" si="24"/>
        <v>00</v>
      </c>
    </row>
    <row r="210" spans="1:9" ht="25.5" customHeight="1">
      <c r="A210" s="60" t="str">
        <f t="shared" si="23"/>
        <v>1.2.2.7.1.00.00 - Demais Investimentos Permanentes - Consolidação</v>
      </c>
      <c r="B210" s="5" t="s">
        <v>242</v>
      </c>
      <c r="C210" s="6">
        <v>810050420.20000005</v>
      </c>
      <c r="D210" s="1"/>
      <c r="E210" s="1">
        <f>SUMIF(A210:B210,"*intra*",C210:D210)+SUMIF(A210:B210,"*inter*",C210:D210)</f>
        <v>0</v>
      </c>
      <c r="F210" s="1">
        <f t="shared" ref="F210:F213" si="25">SUMIF(A210:B210,"*consolidação*",C210:D210)</f>
        <v>810050420.20000005</v>
      </c>
      <c r="G210" s="7"/>
      <c r="H210" s="60" t="b">
        <f t="shared" si="22"/>
        <v>1</v>
      </c>
      <c r="I210" s="60" t="str">
        <f t="shared" si="24"/>
        <v>00</v>
      </c>
    </row>
    <row r="211" spans="1:9" ht="25.5" customHeight="1">
      <c r="A211" s="60" t="str">
        <f t="shared" si="23"/>
        <v>1.2.2.8.0.00.00 - (-) Depreciação Acumulada de Investimentos</v>
      </c>
      <c r="B211" s="3" t="s">
        <v>243</v>
      </c>
      <c r="C211" s="4">
        <v>9268023.9299999997</v>
      </c>
      <c r="D211" s="1"/>
      <c r="E211" s="1">
        <f>E212</f>
        <v>0</v>
      </c>
      <c r="F211" s="1">
        <f>F212</f>
        <v>9268023.9299999997</v>
      </c>
      <c r="G211" s="7"/>
      <c r="H211" s="60" t="b">
        <f t="shared" si="22"/>
        <v>1</v>
      </c>
      <c r="I211" s="60" t="str">
        <f t="shared" si="24"/>
        <v>00</v>
      </c>
    </row>
    <row r="212" spans="1:9" ht="12.75" customHeight="1">
      <c r="A212" s="60" t="str">
        <f t="shared" si="23"/>
        <v>1.2.2.8.1.00.00 - (-) Depreciação Acumulada de Investimentos - 
 Consolidação</v>
      </c>
      <c r="B212" s="5" t="s">
        <v>244</v>
      </c>
      <c r="C212" s="6">
        <v>9268023.9299999997</v>
      </c>
      <c r="D212" s="1"/>
      <c r="E212" s="1">
        <f t="shared" ref="E212:E213" si="26">SUMIF(A212:B212,"*intra*",C212:D212)+SUMIF(A212:B212,"*inter*",C212:D212)</f>
        <v>0</v>
      </c>
      <c r="F212" s="1">
        <f t="shared" si="25"/>
        <v>9268023.9299999997</v>
      </c>
      <c r="G212" s="7"/>
      <c r="H212" s="60" t="b">
        <f t="shared" si="22"/>
        <v>1</v>
      </c>
      <c r="I212" s="60" t="str">
        <f t="shared" si="24"/>
        <v>00</v>
      </c>
    </row>
    <row r="213" spans="1:9" ht="25.5" customHeight="1">
      <c r="A213" s="60" t="str">
        <f t="shared" si="23"/>
        <v>1.2.2.8.1.01.00 - (-) Depreciação Acumulada de Investimentos - 
 Consolidação - Propriedades para Investimento</v>
      </c>
      <c r="B213" s="3" t="s">
        <v>245</v>
      </c>
      <c r="C213" s="4">
        <v>9268023.9299999997</v>
      </c>
      <c r="D213" s="1"/>
      <c r="E213" s="1">
        <f t="shared" si="26"/>
        <v>0</v>
      </c>
      <c r="F213" s="1">
        <f t="shared" si="25"/>
        <v>9268023.9299999997</v>
      </c>
      <c r="G213" s="7"/>
      <c r="H213" s="60" t="b">
        <f t="shared" si="22"/>
        <v>1</v>
      </c>
      <c r="I213" s="60" t="str">
        <f t="shared" si="24"/>
        <v>01</v>
      </c>
    </row>
    <row r="214" spans="1:9" ht="25.5" customHeight="1">
      <c r="A214" s="60" t="str">
        <f t="shared" si="23"/>
        <v>1.2.2.9.0.00.00 - (-) Redução ao Valor Recuperável de Investimentos</v>
      </c>
      <c r="B214" s="5" t="s">
        <v>246</v>
      </c>
      <c r="C214" s="6">
        <v>184629298.21000001</v>
      </c>
      <c r="D214" s="1"/>
      <c r="E214" s="1">
        <f>E215+E220+E223+E226+E229</f>
        <v>53151741.159999996</v>
      </c>
      <c r="F214" s="1">
        <f>F215+F220+F223+F226+F229</f>
        <v>131477557.05</v>
      </c>
      <c r="G214" s="7"/>
      <c r="H214" s="60" t="b">
        <f t="shared" si="22"/>
        <v>1</v>
      </c>
      <c r="I214" s="60" t="str">
        <f t="shared" si="24"/>
        <v>00</v>
      </c>
    </row>
    <row r="215" spans="1:9" ht="25.5" customHeight="1">
      <c r="A215" s="60" t="str">
        <f t="shared" si="23"/>
        <v>1.2.2.9.1.00.00 - (-) Redução ao Valor Recuperável de Investimentos 
 - Consolidação</v>
      </c>
      <c r="B215" s="3" t="s">
        <v>247</v>
      </c>
      <c r="C215" s="4">
        <v>131477557.05</v>
      </c>
      <c r="D215" s="1"/>
      <c r="E215" s="1">
        <f t="shared" ref="E215:E229" si="27">SUMIF(A215:B215,"*intra*",C215:D215)+SUMIF(A215:B215,"*inter*",C215:D215)</f>
        <v>0</v>
      </c>
      <c r="F215" s="1">
        <f t="shared" ref="F215:F229" si="28">SUMIF(A215:B215,"*consolidação*",C215:D215)</f>
        <v>131477557.05</v>
      </c>
      <c r="G215" s="7"/>
      <c r="H215" s="60" t="b">
        <f t="shared" si="22"/>
        <v>1</v>
      </c>
      <c r="I215" s="60" t="str">
        <f t="shared" si="24"/>
        <v>00</v>
      </c>
    </row>
    <row r="216" spans="1:9" ht="25.5" customHeight="1">
      <c r="A216" s="60" t="str">
        <f t="shared" si="23"/>
        <v>1.2.2.9.1.01.00 - (-) Redução ao Valor Recuperável de Investimentos 
 - Participações Permanentes</v>
      </c>
      <c r="B216" s="5" t="s">
        <v>248</v>
      </c>
      <c r="C216" s="6">
        <v>110996301.58</v>
      </c>
      <c r="D216" s="1"/>
      <c r="E216" s="1">
        <f t="shared" si="27"/>
        <v>0</v>
      </c>
      <c r="F216" s="1">
        <f t="shared" si="28"/>
        <v>0</v>
      </c>
      <c r="G216" s="7"/>
      <c r="H216" s="60" t="b">
        <f t="shared" si="22"/>
        <v>1</v>
      </c>
      <c r="I216" s="60" t="str">
        <f t="shared" si="24"/>
        <v>01</v>
      </c>
    </row>
    <row r="217" spans="1:9" ht="25.5" customHeight="1">
      <c r="A217" s="60" t="str">
        <f t="shared" si="23"/>
        <v>1.2.2.9.1.02.00 - (-) Redução ao Valor Recuperável de Propriedades 
 para Investimento</v>
      </c>
      <c r="B217" s="3" t="s">
        <v>249</v>
      </c>
      <c r="C217" s="4">
        <v>9532957.4900000002</v>
      </c>
      <c r="D217" s="1"/>
      <c r="E217" s="1">
        <f t="shared" si="27"/>
        <v>0</v>
      </c>
      <c r="F217" s="1">
        <f t="shared" si="28"/>
        <v>0</v>
      </c>
      <c r="G217" s="7"/>
      <c r="H217" s="60" t="b">
        <f t="shared" si="22"/>
        <v>1</v>
      </c>
      <c r="I217" s="60" t="str">
        <f t="shared" si="24"/>
        <v>02</v>
      </c>
    </row>
    <row r="218" spans="1:9" ht="25.5" customHeight="1">
      <c r="A218" s="60" t="str">
        <f t="shared" si="23"/>
        <v>1.2.2.9.1.03.00 - (-) Redução ao Valor Recuperável de Investimentos 
 do RPPS</v>
      </c>
      <c r="B218" s="5" t="s">
        <v>250</v>
      </c>
      <c r="C218" s="6">
        <v>1858054.04</v>
      </c>
      <c r="D218" s="1"/>
      <c r="E218" s="1">
        <f t="shared" si="27"/>
        <v>0</v>
      </c>
      <c r="F218" s="1">
        <f t="shared" si="28"/>
        <v>0</v>
      </c>
      <c r="G218" s="7"/>
      <c r="H218" s="60" t="b">
        <f t="shared" si="22"/>
        <v>1</v>
      </c>
      <c r="I218" s="60" t="str">
        <f t="shared" si="24"/>
        <v>03</v>
      </c>
    </row>
    <row r="219" spans="1:9" ht="25.5" customHeight="1">
      <c r="A219" s="60" t="str">
        <f t="shared" si="23"/>
        <v>1.2.2.9.1.04.00 - (-) Redução ao Valor Recuperável de Investimentos 
 - Demais Investimentos Permanentes</v>
      </c>
      <c r="B219" s="3" t="s">
        <v>251</v>
      </c>
      <c r="C219" s="4">
        <v>9090243.9399999995</v>
      </c>
      <c r="D219" s="1"/>
      <c r="E219" s="1">
        <f t="shared" si="27"/>
        <v>0</v>
      </c>
      <c r="F219" s="1">
        <f t="shared" si="28"/>
        <v>0</v>
      </c>
      <c r="G219" s="7"/>
      <c r="H219" s="60" t="b">
        <f t="shared" si="22"/>
        <v>1</v>
      </c>
      <c r="I219" s="60" t="str">
        <f t="shared" si="24"/>
        <v>04</v>
      </c>
    </row>
    <row r="220" spans="1:9" ht="25.5" customHeight="1">
      <c r="A220" s="60" t="str">
        <f t="shared" si="23"/>
        <v>1.2.2.9.2.00.00 - (-) Redução ao Valor Recuperável de Investimentos 
 - Intra OFSS</v>
      </c>
      <c r="B220" s="5" t="s">
        <v>252</v>
      </c>
      <c r="C220" s="6"/>
      <c r="D220" s="1"/>
      <c r="E220" s="1">
        <f t="shared" si="27"/>
        <v>0</v>
      </c>
      <c r="F220" s="1">
        <f t="shared" si="28"/>
        <v>0</v>
      </c>
      <c r="G220" s="7"/>
      <c r="H220" s="60" t="b">
        <f t="shared" si="22"/>
        <v>1</v>
      </c>
      <c r="I220" s="60" t="str">
        <f t="shared" si="24"/>
        <v>00</v>
      </c>
    </row>
    <row r="221" spans="1:9" ht="25.5" customHeight="1">
      <c r="A221" s="60" t="str">
        <f t="shared" si="23"/>
        <v>1.2.2.9.2.01.00 - (-) Redução ao Valor Recuperável de Investimentos 
 - Participações Permanentes</v>
      </c>
      <c r="B221" s="3" t="s">
        <v>253</v>
      </c>
      <c r="C221" s="4"/>
      <c r="D221" s="1"/>
      <c r="E221" s="1">
        <f t="shared" si="27"/>
        <v>0</v>
      </c>
      <c r="F221" s="1">
        <f t="shared" si="28"/>
        <v>0</v>
      </c>
      <c r="G221" s="7"/>
      <c r="H221" s="60" t="b">
        <f t="shared" si="22"/>
        <v>1</v>
      </c>
      <c r="I221" s="60" t="str">
        <f t="shared" si="24"/>
        <v>01</v>
      </c>
    </row>
    <row r="222" spans="1:9" ht="25.5" customHeight="1">
      <c r="A222" s="60" t="str">
        <f t="shared" si="23"/>
        <v>1.2.2.9.2.04.00 - (-) Redução ao Valor Recuperável de Investimentos 
 - Demais Investimentos Permanentes</v>
      </c>
      <c r="B222" s="5" t="s">
        <v>254</v>
      </c>
      <c r="C222" s="6">
        <v>0</v>
      </c>
      <c r="D222" s="1"/>
      <c r="E222" s="1">
        <f t="shared" si="27"/>
        <v>0</v>
      </c>
      <c r="F222" s="1">
        <f t="shared" si="28"/>
        <v>0</v>
      </c>
      <c r="G222" s="7"/>
      <c r="H222" s="60" t="b">
        <f t="shared" si="22"/>
        <v>1</v>
      </c>
      <c r="I222" s="60" t="str">
        <f t="shared" si="24"/>
        <v>04</v>
      </c>
    </row>
    <row r="223" spans="1:9" ht="25.5" customHeight="1">
      <c r="A223" s="60" t="str">
        <f t="shared" si="23"/>
        <v>1.2.2.9.3.00.00 - (-) Redução ao Valor Recuperável de Investimentos 
 - Inter OFSS - União</v>
      </c>
      <c r="B223" s="3" t="s">
        <v>255</v>
      </c>
      <c r="C223" s="4"/>
      <c r="D223" s="1"/>
      <c r="E223" s="1">
        <f t="shared" si="27"/>
        <v>0</v>
      </c>
      <c r="F223" s="1">
        <f t="shared" si="28"/>
        <v>0</v>
      </c>
      <c r="G223" s="7"/>
      <c r="H223" s="60" t="b">
        <f t="shared" si="22"/>
        <v>1</v>
      </c>
      <c r="I223" s="60" t="str">
        <f t="shared" si="24"/>
        <v>00</v>
      </c>
    </row>
    <row r="224" spans="1:9" ht="25.5" customHeight="1">
      <c r="A224" s="60" t="str">
        <f t="shared" si="23"/>
        <v>1.2.2.9.3.01.00 - (-) Redução ao Valor Recuperável de Investimentos 
 - Participações Permanentes</v>
      </c>
      <c r="B224" s="5" t="s">
        <v>256</v>
      </c>
      <c r="C224" s="6"/>
      <c r="D224" s="1"/>
      <c r="E224" s="1">
        <f t="shared" si="27"/>
        <v>0</v>
      </c>
      <c r="F224" s="1">
        <f t="shared" si="28"/>
        <v>0</v>
      </c>
      <c r="G224" s="7"/>
      <c r="H224" s="60" t="b">
        <f t="shared" si="22"/>
        <v>1</v>
      </c>
      <c r="I224" s="60" t="str">
        <f t="shared" si="24"/>
        <v>01</v>
      </c>
    </row>
    <row r="225" spans="1:9" ht="25.5" customHeight="1">
      <c r="A225" s="60" t="str">
        <f t="shared" si="23"/>
        <v>1.2.2.9.3.04.00 - (-) Redução ao Valor Recuperável de Investimentos 
 - Demais Investimentos Permanentes</v>
      </c>
      <c r="B225" s="3" t="s">
        <v>257</v>
      </c>
      <c r="C225" s="4">
        <v>0</v>
      </c>
      <c r="D225" s="1"/>
      <c r="E225" s="1">
        <f t="shared" si="27"/>
        <v>0</v>
      </c>
      <c r="F225" s="1">
        <f t="shared" si="28"/>
        <v>0</v>
      </c>
      <c r="G225" s="7"/>
      <c r="H225" s="60" t="b">
        <f t="shared" si="22"/>
        <v>1</v>
      </c>
      <c r="I225" s="60" t="str">
        <f t="shared" si="24"/>
        <v>04</v>
      </c>
    </row>
    <row r="226" spans="1:9" ht="25.5" customHeight="1">
      <c r="A226" s="60" t="str">
        <f t="shared" si="23"/>
        <v>1.2.2.9.4.00.00 - (-) Redução ao Valor Recuperável de Investimentos 
 - Inter OFSS - Estado</v>
      </c>
      <c r="B226" s="5" t="s">
        <v>258</v>
      </c>
      <c r="C226" s="6">
        <v>53151683.759999998</v>
      </c>
      <c r="D226" s="1"/>
      <c r="E226" s="1">
        <f t="shared" si="27"/>
        <v>53151683.759999998</v>
      </c>
      <c r="F226" s="1">
        <f t="shared" si="28"/>
        <v>0</v>
      </c>
      <c r="G226" s="7"/>
      <c r="H226" s="60" t="b">
        <f t="shared" si="22"/>
        <v>1</v>
      </c>
      <c r="I226" s="60" t="str">
        <f t="shared" si="24"/>
        <v>00</v>
      </c>
    </row>
    <row r="227" spans="1:9" ht="25.5" customHeight="1">
      <c r="A227" s="60" t="str">
        <f t="shared" si="23"/>
        <v>1.2.2.9.4.01.00 - (-) Redução ao Valor Recuperável de Investimentos 
 - Participações Permanentes</v>
      </c>
      <c r="B227" s="3" t="s">
        <v>259</v>
      </c>
      <c r="C227" s="4">
        <v>53151683.759999998</v>
      </c>
      <c r="D227" s="1"/>
      <c r="E227" s="1">
        <f t="shared" si="27"/>
        <v>0</v>
      </c>
      <c r="F227" s="1">
        <f t="shared" si="28"/>
        <v>0</v>
      </c>
      <c r="G227" s="7"/>
      <c r="H227" s="60" t="b">
        <f t="shared" si="22"/>
        <v>1</v>
      </c>
      <c r="I227" s="60" t="str">
        <f t="shared" si="24"/>
        <v>01</v>
      </c>
    </row>
    <row r="228" spans="1:9" ht="25.5" customHeight="1">
      <c r="A228" s="60" t="str">
        <f t="shared" si="23"/>
        <v>1.2.2.9.4.04.00 - (-) Redução ao Valor Recuperável de Investimentos 
 - Demais Investimentos Permanentes</v>
      </c>
      <c r="B228" s="5" t="s">
        <v>260</v>
      </c>
      <c r="C228" s="6">
        <v>0</v>
      </c>
      <c r="D228" s="1"/>
      <c r="E228" s="1">
        <f t="shared" si="27"/>
        <v>0</v>
      </c>
      <c r="F228" s="1">
        <f t="shared" si="28"/>
        <v>0</v>
      </c>
      <c r="G228" s="7"/>
      <c r="H228" s="60" t="b">
        <f t="shared" si="22"/>
        <v>1</v>
      </c>
      <c r="I228" s="60" t="str">
        <f t="shared" si="24"/>
        <v>04</v>
      </c>
    </row>
    <row r="229" spans="1:9" ht="25.5" customHeight="1">
      <c r="A229" s="60" t="str">
        <f t="shared" si="23"/>
        <v>1.2.2.9.5.00.00 - (-) Redução ao Valor Recuperável de Investimentos 
 - Inter OFSS - Município</v>
      </c>
      <c r="B229" s="3" t="s">
        <v>261</v>
      </c>
      <c r="C229" s="4">
        <v>57.4</v>
      </c>
      <c r="D229" s="1"/>
      <c r="E229" s="1">
        <f t="shared" si="27"/>
        <v>57.4</v>
      </c>
      <c r="F229" s="1">
        <f t="shared" si="28"/>
        <v>0</v>
      </c>
      <c r="G229" s="7"/>
      <c r="H229" s="60" t="b">
        <f t="shared" si="22"/>
        <v>1</v>
      </c>
      <c r="I229" s="60" t="str">
        <f t="shared" si="24"/>
        <v>00</v>
      </c>
    </row>
    <row r="230" spans="1:9" ht="12.75" customHeight="1">
      <c r="A230" s="60" t="str">
        <f t="shared" si="23"/>
        <v>1.2.2.9.5.01.00 - (-) Redução ao Valor Recuperável de Investimentos 
 - Participações Permanentes</v>
      </c>
      <c r="B230" s="5" t="s">
        <v>262</v>
      </c>
      <c r="C230" s="6"/>
      <c r="D230" s="1"/>
      <c r="E230" s="1">
        <f>E231+E233-E235-E243</f>
        <v>0</v>
      </c>
      <c r="F230" s="1">
        <f>F231+F233-F235-F243</f>
        <v>120456984959.59998</v>
      </c>
      <c r="G230" s="7"/>
      <c r="H230" s="60" t="b">
        <f t="shared" si="22"/>
        <v>1</v>
      </c>
      <c r="I230" s="60" t="str">
        <f t="shared" si="24"/>
        <v>01</v>
      </c>
    </row>
    <row r="231" spans="1:9" ht="12.75" customHeight="1">
      <c r="A231" s="60" t="str">
        <f t="shared" si="23"/>
        <v>1.2.2.9.5.04.00 - (-) Redução ao Valor Recuperável de Investimentos 
 - Demais Investimentos Permanentes</v>
      </c>
      <c r="B231" s="3" t="s">
        <v>263</v>
      </c>
      <c r="C231" s="4">
        <v>57.4</v>
      </c>
      <c r="D231" s="1"/>
      <c r="E231" s="1">
        <f>E232</f>
        <v>0</v>
      </c>
      <c r="F231" s="1">
        <f>F232</f>
        <v>288111019584.66998</v>
      </c>
      <c r="G231" s="7"/>
      <c r="H231" s="60" t="b">
        <f t="shared" si="22"/>
        <v>1</v>
      </c>
      <c r="I231" s="60" t="str">
        <f t="shared" si="24"/>
        <v>04</v>
      </c>
    </row>
    <row r="232" spans="1:9" ht="12.75" customHeight="1">
      <c r="A232" s="60" t="str">
        <f t="shared" si="23"/>
        <v>1.2.3.0.0.00.00 - Imobilizado</v>
      </c>
      <c r="B232" s="5" t="s">
        <v>264</v>
      </c>
      <c r="C232" s="6">
        <v>288111019584.66998</v>
      </c>
      <c r="D232" s="1"/>
      <c r="E232" s="1">
        <f>E233+E235-E237-E245</f>
        <v>0</v>
      </c>
      <c r="F232" s="1">
        <f>F233+F235-F237-F245</f>
        <v>288111019584.66998</v>
      </c>
      <c r="G232" s="7"/>
      <c r="H232" s="60" t="b">
        <f t="shared" si="22"/>
        <v>1</v>
      </c>
      <c r="I232" s="60" t="str">
        <f t="shared" si="24"/>
        <v>00</v>
      </c>
    </row>
    <row r="233" spans="1:9" ht="12.75" customHeight="1">
      <c r="A233" s="60" t="str">
        <f t="shared" si="23"/>
        <v>1.2.3.1.0.00.00 - Bens Moveis</v>
      </c>
      <c r="B233" s="3" t="s">
        <v>265</v>
      </c>
      <c r="C233" s="4">
        <v>64898923917.860001</v>
      </c>
      <c r="D233" s="1"/>
      <c r="E233" s="1">
        <f>E234</f>
        <v>0</v>
      </c>
      <c r="F233" s="1">
        <f>F234</f>
        <v>64898923917.860001</v>
      </c>
      <c r="G233" s="7"/>
      <c r="H233" s="60" t="b">
        <f t="shared" si="22"/>
        <v>1</v>
      </c>
      <c r="I233" s="60" t="str">
        <f t="shared" si="24"/>
        <v>00</v>
      </c>
    </row>
    <row r="234" spans="1:9" ht="12.75" customHeight="1">
      <c r="A234" s="60" t="str">
        <f t="shared" si="23"/>
        <v>1.2.3.1.1.00.00 - Bens Móveis - Consolidação</v>
      </c>
      <c r="B234" s="5" t="s">
        <v>266</v>
      </c>
      <c r="C234" s="6">
        <v>64898923917.860001</v>
      </c>
      <c r="D234" s="1"/>
      <c r="E234" s="1">
        <f>SUMIF(A234:B234,"*intra*",C234:D234)+SUMIF(A234:B234,"*inter*",C234:D234)</f>
        <v>0</v>
      </c>
      <c r="F234" s="1">
        <f>SUMIF(A234:B234,"*consolidação*",C234:D234)</f>
        <v>64898923917.860001</v>
      </c>
      <c r="G234" s="7"/>
      <c r="H234" s="60" t="b">
        <f t="shared" si="22"/>
        <v>1</v>
      </c>
      <c r="I234" s="60" t="str">
        <f t="shared" si="24"/>
        <v>00</v>
      </c>
    </row>
    <row r="235" spans="1:9" ht="12.75" customHeight="1">
      <c r="A235" s="60" t="str">
        <f t="shared" si="23"/>
        <v>1.2.3.2.0.00.00 - Bens Imóveis</v>
      </c>
      <c r="B235" s="3" t="s">
        <v>267</v>
      </c>
      <c r="C235" s="4">
        <v>232552958542.92999</v>
      </c>
      <c r="D235" s="1"/>
      <c r="E235" s="1">
        <f>E236</f>
        <v>0</v>
      </c>
      <c r="F235" s="1">
        <f>F236</f>
        <v>232552958542.92999</v>
      </c>
      <c r="G235" s="7"/>
      <c r="H235" s="60" t="b">
        <f t="shared" si="22"/>
        <v>1</v>
      </c>
      <c r="I235" s="60" t="str">
        <f t="shared" si="24"/>
        <v>00</v>
      </c>
    </row>
    <row r="236" spans="1:9" ht="25.5" customHeight="1">
      <c r="A236" s="60" t="str">
        <f t="shared" si="23"/>
        <v>1.2.3.2.1.00.00 - Bens Imóveis - Consolidação</v>
      </c>
      <c r="B236" s="5" t="s">
        <v>268</v>
      </c>
      <c r="C236" s="6">
        <v>232552958542.92999</v>
      </c>
      <c r="D236" s="1"/>
      <c r="E236" s="1">
        <f t="shared" ref="E236:E242" si="29">SUMIF(A236:B236,"*intra*",C236:D236)+SUMIF(A236:B236,"*inter*",C236:D236)</f>
        <v>0</v>
      </c>
      <c r="F236" s="1">
        <f t="shared" ref="F236:F242" si="30">SUMIF(A236:B236,"*consolidação*",C236:D236)</f>
        <v>232552958542.92999</v>
      </c>
      <c r="G236" s="7"/>
      <c r="H236" s="60" t="b">
        <f t="shared" si="22"/>
        <v>1</v>
      </c>
      <c r="I236" s="60" t="str">
        <f t="shared" si="24"/>
        <v>00</v>
      </c>
    </row>
    <row r="237" spans="1:9" ht="12.75" customHeight="1">
      <c r="A237" s="60" t="str">
        <f t="shared" si="23"/>
        <v>1.2.3.8.0.00.00 - (-) Depreciação, Exaustão e Amortização Acumuladas</v>
      </c>
      <c r="B237" s="3" t="s">
        <v>269</v>
      </c>
      <c r="C237" s="4">
        <v>9276363084.7299995</v>
      </c>
      <c r="D237" s="1"/>
      <c r="E237" s="1">
        <f>E238</f>
        <v>0</v>
      </c>
      <c r="F237" s="1">
        <f>F238</f>
        <v>9276363084.7299995</v>
      </c>
      <c r="G237" s="7"/>
      <c r="H237" s="60" t="b">
        <f t="shared" si="22"/>
        <v>1</v>
      </c>
      <c r="I237" s="60" t="str">
        <f t="shared" si="24"/>
        <v>00</v>
      </c>
    </row>
    <row r="238" spans="1:9" ht="12.75" customHeight="1">
      <c r="A238" s="60" t="str">
        <f t="shared" si="23"/>
        <v>1.2.3.8.1.00.00 - (-) Depreciação, Exaustão e Amortização Acumuladas 
 - Consolidação</v>
      </c>
      <c r="B238" s="5" t="s">
        <v>270</v>
      </c>
      <c r="C238" s="6">
        <v>9276363084.7299995</v>
      </c>
      <c r="D238" s="1"/>
      <c r="E238" s="1">
        <f t="shared" si="29"/>
        <v>0</v>
      </c>
      <c r="F238" s="1">
        <f t="shared" si="30"/>
        <v>9276363084.7299995</v>
      </c>
      <c r="G238" s="7"/>
      <c r="H238" s="60" t="b">
        <f t="shared" si="22"/>
        <v>1</v>
      </c>
      <c r="I238" s="60" t="str">
        <f t="shared" si="24"/>
        <v>00</v>
      </c>
    </row>
    <row r="239" spans="1:9" ht="12.75" customHeight="1">
      <c r="A239" s="60" t="str">
        <f t="shared" si="23"/>
        <v>1.2.3.8.1.01.00 - (-) Depreciação Acumulada - Bens Móveis</v>
      </c>
      <c r="B239" s="3" t="s">
        <v>271</v>
      </c>
      <c r="C239" s="4">
        <v>7763892075.0299997</v>
      </c>
      <c r="D239" s="1"/>
      <c r="E239" s="1">
        <f t="shared" si="29"/>
        <v>0</v>
      </c>
      <c r="F239" s="1">
        <f t="shared" si="30"/>
        <v>0</v>
      </c>
      <c r="G239" s="7"/>
      <c r="H239" s="60" t="b">
        <f t="shared" si="22"/>
        <v>1</v>
      </c>
      <c r="I239" s="60" t="str">
        <f t="shared" si="24"/>
        <v>01</v>
      </c>
    </row>
    <row r="240" spans="1:9" ht="12.75" customHeight="1">
      <c r="A240" s="60" t="str">
        <f t="shared" si="23"/>
        <v>1.2.3.8.1.02.00 - (-) Depreciação Acumulada - Bens Imóveis</v>
      </c>
      <c r="B240" s="5" t="s">
        <v>272</v>
      </c>
      <c r="C240" s="6">
        <v>1474558655.8299999</v>
      </c>
      <c r="D240" s="1"/>
      <c r="E240" s="1">
        <f t="shared" si="29"/>
        <v>0</v>
      </c>
      <c r="F240" s="1">
        <f t="shared" si="30"/>
        <v>0</v>
      </c>
      <c r="G240" s="7"/>
      <c r="H240" s="60" t="b">
        <f t="shared" si="22"/>
        <v>1</v>
      </c>
      <c r="I240" s="60" t="str">
        <f t="shared" si="24"/>
        <v>02</v>
      </c>
    </row>
    <row r="241" spans="1:9" ht="12.75" customHeight="1">
      <c r="A241" s="60" t="str">
        <f t="shared" si="23"/>
        <v>1.2.3.8.1.03.00 - (-) Exaustão Acumulada - Bens Móveis</v>
      </c>
      <c r="B241" s="3" t="s">
        <v>273</v>
      </c>
      <c r="C241" s="4">
        <v>9544200.5800000001</v>
      </c>
      <c r="D241" s="1"/>
      <c r="E241" s="1">
        <f t="shared" si="29"/>
        <v>0</v>
      </c>
      <c r="F241" s="1">
        <f t="shared" si="30"/>
        <v>0</v>
      </c>
      <c r="G241" s="7"/>
      <c r="H241" s="60" t="b">
        <f t="shared" si="22"/>
        <v>1</v>
      </c>
      <c r="I241" s="60" t="str">
        <f t="shared" si="24"/>
        <v>03</v>
      </c>
    </row>
    <row r="242" spans="1:9" ht="12.75" customHeight="1">
      <c r="A242" s="60" t="str">
        <f t="shared" si="23"/>
        <v>1.2.3.8.1.04.00 - (-) Exaustão Acumulada - Bens Imóveis</v>
      </c>
      <c r="B242" s="5" t="s">
        <v>274</v>
      </c>
      <c r="C242" s="6">
        <v>6379742.5300000003</v>
      </c>
      <c r="D242" s="1"/>
      <c r="E242" s="1">
        <f t="shared" si="29"/>
        <v>0</v>
      </c>
      <c r="F242" s="1">
        <f t="shared" si="30"/>
        <v>0</v>
      </c>
      <c r="G242" s="7"/>
      <c r="H242" s="60" t="b">
        <f t="shared" si="22"/>
        <v>1</v>
      </c>
      <c r="I242" s="60" t="str">
        <f t="shared" si="24"/>
        <v>04</v>
      </c>
    </row>
    <row r="243" spans="1:9" ht="12.75" customHeight="1">
      <c r="A243" s="60" t="str">
        <f t="shared" si="23"/>
        <v>1.2.3.8.1.05.00 - (-) Amortização Acumulada - Bens Móveis</v>
      </c>
      <c r="B243" s="3" t="s">
        <v>275</v>
      </c>
      <c r="C243" s="4">
        <v>10844182.27</v>
      </c>
      <c r="D243" s="1"/>
      <c r="E243" s="1">
        <f>E244</f>
        <v>0</v>
      </c>
      <c r="F243" s="1">
        <f>F244</f>
        <v>0</v>
      </c>
      <c r="G243" s="7"/>
      <c r="H243" s="60" t="b">
        <f t="shared" si="22"/>
        <v>1</v>
      </c>
      <c r="I243" s="60" t="str">
        <f t="shared" si="24"/>
        <v>05</v>
      </c>
    </row>
    <row r="244" spans="1:9" ht="25.5" customHeight="1">
      <c r="A244" s="60" t="str">
        <f t="shared" si="23"/>
        <v>1.2.3.8.1.06.00 - (-) Amortização Acumulada - Bens Imóveis</v>
      </c>
      <c r="B244" s="5" t="s">
        <v>276</v>
      </c>
      <c r="C244" s="6">
        <v>11144228.49</v>
      </c>
      <c r="D244" s="1"/>
      <c r="E244" s="1">
        <f>SUMIF(A244:B244,"*intra*",C244:D244)+SUMIF(A244:B244,"*inter*",C244:D244)</f>
        <v>0</v>
      </c>
      <c r="F244" s="1">
        <f>SUMIF(A244:B244,"*consolidação*",C244:D244)</f>
        <v>0</v>
      </c>
      <c r="G244" s="8"/>
      <c r="H244" s="60" t="b">
        <f t="shared" si="22"/>
        <v>1</v>
      </c>
      <c r="I244" s="60" t="str">
        <f t="shared" si="24"/>
        <v>06</v>
      </c>
    </row>
    <row r="245" spans="1:9" ht="25.5" customHeight="1">
      <c r="A245" s="60" t="str">
        <f t="shared" si="23"/>
        <v>1.2.3.9.0.00.00 - (-) Redução ao Valor Recuperável de Imobilizado</v>
      </c>
      <c r="B245" s="3" t="s">
        <v>277</v>
      </c>
      <c r="C245" s="4">
        <v>64499791.390000001</v>
      </c>
      <c r="D245" s="1"/>
      <c r="E245" s="1">
        <f>E246</f>
        <v>0</v>
      </c>
      <c r="F245" s="1">
        <f>F246</f>
        <v>64499791.390000001</v>
      </c>
      <c r="G245" s="7"/>
      <c r="H245" s="60" t="b">
        <f t="shared" si="22"/>
        <v>1</v>
      </c>
      <c r="I245" s="60" t="str">
        <f t="shared" si="24"/>
        <v>00</v>
      </c>
    </row>
    <row r="246" spans="1:9" ht="25.5" customHeight="1">
      <c r="A246" s="60" t="str">
        <f t="shared" si="23"/>
        <v>1.2.3.9.1.00.00 - (-) Redução ao Valor Recuperável de Imobilizado - 
 Consolidação</v>
      </c>
      <c r="B246" s="5" t="s">
        <v>278</v>
      </c>
      <c r="C246" s="6">
        <v>64499791.390000001</v>
      </c>
      <c r="D246" s="1"/>
      <c r="E246" s="1">
        <f>SUMIF(A246:B246,"*intra*",C246:D246)+SUMIF(A246:B246,"*inter*",C246:D246)</f>
        <v>0</v>
      </c>
      <c r="F246" s="1">
        <f>SUMIF(A246:B246,"*consolidação*",C246:D246)</f>
        <v>64499791.390000001</v>
      </c>
      <c r="G246" s="7"/>
      <c r="H246" s="60" t="b">
        <f t="shared" si="22"/>
        <v>1</v>
      </c>
      <c r="I246" s="60" t="str">
        <f t="shared" si="24"/>
        <v>00</v>
      </c>
    </row>
    <row r="247" spans="1:9" ht="12.75" customHeight="1">
      <c r="A247" s="60" t="str">
        <f t="shared" si="23"/>
        <v>1.2.3.9.1.01.00 - (-) Redução ao Valor Recuperável de Imobilizado - 
 Bens Moveis</v>
      </c>
      <c r="B247" s="3" t="s">
        <v>279</v>
      </c>
      <c r="C247" s="4">
        <v>20973989.379999999</v>
      </c>
      <c r="D247" s="1"/>
      <c r="E247" s="1">
        <f>E248+E250+E252-E254-E259</f>
        <v>0</v>
      </c>
      <c r="F247" s="1">
        <f>F248+F250+F252-F254-F259</f>
        <v>395662612.30000001</v>
      </c>
      <c r="G247" s="7"/>
      <c r="H247" s="60" t="b">
        <f t="shared" si="22"/>
        <v>1</v>
      </c>
      <c r="I247" s="60" t="str">
        <f t="shared" si="24"/>
        <v>01</v>
      </c>
    </row>
    <row r="248" spans="1:9" ht="12.75" customHeight="1">
      <c r="A248" s="60" t="str">
        <f t="shared" si="23"/>
        <v>1.2.3.9.1.02.00 - (-) Redução ao Valor Recuperável de Imobilizado - 
 Bens Imóveis</v>
      </c>
      <c r="B248" s="5" t="s">
        <v>280</v>
      </c>
      <c r="C248" s="6">
        <v>43525802.009999998</v>
      </c>
      <c r="D248" s="1"/>
      <c r="E248" s="1">
        <f>E249</f>
        <v>0</v>
      </c>
      <c r="F248" s="1">
        <f>F249</f>
        <v>372386328.28999996</v>
      </c>
      <c r="G248" s="7"/>
      <c r="H248" s="60" t="b">
        <f t="shared" si="22"/>
        <v>1</v>
      </c>
      <c r="I248" s="60" t="str">
        <f t="shared" si="24"/>
        <v>02</v>
      </c>
    </row>
    <row r="249" spans="1:9" ht="12.75" customHeight="1">
      <c r="A249" s="60" t="str">
        <f t="shared" si="23"/>
        <v>1.2.4.0.0.00.00 - Intangível</v>
      </c>
      <c r="B249" s="3" t="s">
        <v>281</v>
      </c>
      <c r="C249" s="4">
        <v>372386328.29000002</v>
      </c>
      <c r="D249" s="1"/>
      <c r="E249" s="1">
        <f>E250+E252+E254-E256-E261</f>
        <v>0</v>
      </c>
      <c r="F249" s="1">
        <f>F250+F252+F254-F256-F261</f>
        <v>372386328.28999996</v>
      </c>
      <c r="G249" s="7"/>
      <c r="H249" s="60" t="b">
        <f t="shared" si="22"/>
        <v>1</v>
      </c>
      <c r="I249" s="60" t="str">
        <f t="shared" si="24"/>
        <v>00</v>
      </c>
    </row>
    <row r="250" spans="1:9" ht="12.75" customHeight="1">
      <c r="A250" s="60" t="str">
        <f t="shared" si="23"/>
        <v>1.2.4.1.0.00.00 - Softwares</v>
      </c>
      <c r="B250" s="5" t="s">
        <v>282</v>
      </c>
      <c r="C250" s="6">
        <v>199189454.69999999</v>
      </c>
      <c r="D250" s="1"/>
      <c r="E250" s="1">
        <f>E251</f>
        <v>0</v>
      </c>
      <c r="F250" s="1">
        <f>F251</f>
        <v>199189454.69999999</v>
      </c>
      <c r="G250" s="7"/>
      <c r="H250" s="60" t="b">
        <f t="shared" si="22"/>
        <v>1</v>
      </c>
      <c r="I250" s="60" t="str">
        <f t="shared" si="24"/>
        <v>00</v>
      </c>
    </row>
    <row r="251" spans="1:9" ht="25.5" customHeight="1">
      <c r="A251" s="60" t="str">
        <f t="shared" si="23"/>
        <v>1.2.4.1.1.00.00 - Softwares - Consolidação</v>
      </c>
      <c r="B251" s="3" t="s">
        <v>283</v>
      </c>
      <c r="C251" s="4">
        <v>199189454.69999999</v>
      </c>
      <c r="D251" s="1"/>
      <c r="E251" s="1">
        <f>SUMIF(A251:B251,"*intra*",C251:D251)+SUMIF(A251:B251,"*inter*",C251:D251)</f>
        <v>0</v>
      </c>
      <c r="F251" s="1">
        <f>SUMIF(A251:B251,"*consolidação*",C251:D251)</f>
        <v>199189454.69999999</v>
      </c>
      <c r="G251" s="7"/>
      <c r="H251" s="60" t="b">
        <f t="shared" si="22"/>
        <v>1</v>
      </c>
      <c r="I251" s="60" t="str">
        <f t="shared" si="24"/>
        <v>00</v>
      </c>
    </row>
    <row r="252" spans="1:9" ht="12.75" customHeight="1">
      <c r="A252" s="60" t="str">
        <f t="shared" si="23"/>
        <v>1.2.4.2.0.00.00 - Marcas, Direitos e Patentes Industriais</v>
      </c>
      <c r="B252" s="5" t="s">
        <v>284</v>
      </c>
      <c r="C252" s="6">
        <v>33866395.009999998</v>
      </c>
      <c r="D252" s="1"/>
      <c r="E252" s="1">
        <f>E253</f>
        <v>0</v>
      </c>
      <c r="F252" s="1">
        <f>F253</f>
        <v>33866395.009999998</v>
      </c>
      <c r="G252" s="7"/>
      <c r="H252" s="60" t="b">
        <f t="shared" si="22"/>
        <v>1</v>
      </c>
      <c r="I252" s="60" t="str">
        <f t="shared" si="24"/>
        <v>00</v>
      </c>
    </row>
    <row r="253" spans="1:9" ht="12.75" customHeight="1">
      <c r="A253" s="60" t="str">
        <f t="shared" si="23"/>
        <v>1.2.4.2.1.00.00 - Marcas, Direitos e Patentes Industriais - 
 Consolidação</v>
      </c>
      <c r="B253" s="3" t="s">
        <v>285</v>
      </c>
      <c r="C253" s="4">
        <v>33866395.009999998</v>
      </c>
      <c r="D253" s="1"/>
      <c r="E253" s="1">
        <f>SUMIF(A253:B253,"*intra*",C253:D253)+SUMIF(A253:B253,"*inter*",C253:D253)</f>
        <v>0</v>
      </c>
      <c r="F253" s="1">
        <f>SUMIF(A253:B253,"*consolidação*",C253:D253)</f>
        <v>33866395.009999998</v>
      </c>
      <c r="G253" s="7"/>
      <c r="H253" s="60" t="b">
        <f t="shared" si="22"/>
        <v>1</v>
      </c>
      <c r="I253" s="60" t="str">
        <f t="shared" si="24"/>
        <v>00</v>
      </c>
    </row>
    <row r="254" spans="1:9" ht="12.75" customHeight="1">
      <c r="A254" s="60" t="str">
        <f t="shared" si="23"/>
        <v>1.2.4.3.0.00.00 - Direito de Uso de Imóveis</v>
      </c>
      <c r="B254" s="5" t="s">
        <v>286</v>
      </c>
      <c r="C254" s="6">
        <v>209779565.69999999</v>
      </c>
      <c r="D254" s="1"/>
      <c r="E254" s="1">
        <f>E255</f>
        <v>0</v>
      </c>
      <c r="F254" s="1">
        <f>F255</f>
        <v>209779565.69999999</v>
      </c>
      <c r="G254" s="7"/>
      <c r="H254" s="60" t="b">
        <f t="shared" si="22"/>
        <v>1</v>
      </c>
      <c r="I254" s="60" t="str">
        <f t="shared" si="24"/>
        <v>00</v>
      </c>
    </row>
    <row r="255" spans="1:9" ht="12.75" customHeight="1">
      <c r="A255" s="60" t="str">
        <f t="shared" si="23"/>
        <v>1.2.4.3.1.00.00 - Direito de Uso de Imóveis - Consolidação</v>
      </c>
      <c r="B255" s="3" t="s">
        <v>287</v>
      </c>
      <c r="C255" s="4">
        <v>209779565.69999999</v>
      </c>
      <c r="D255" s="1"/>
      <c r="E255" s="1">
        <f>SUMIF(A255:B255,"*intra*",C255:D255)+SUMIF(A255:B255,"*inter*",C255:D255)</f>
        <v>0</v>
      </c>
      <c r="F255" s="1">
        <f>SUMIF(A255:B255,"*consolidação*",C255:D255)</f>
        <v>209779565.69999999</v>
      </c>
      <c r="G255" s="7"/>
      <c r="H255" s="60" t="b">
        <f t="shared" si="22"/>
        <v>1</v>
      </c>
      <c r="I255" s="60" t="str">
        <f t="shared" si="24"/>
        <v>00</v>
      </c>
    </row>
    <row r="256" spans="1:9" ht="12.75" customHeight="1">
      <c r="A256" s="60" t="str">
        <f t="shared" si="23"/>
        <v>1.2.4.8.0.00.00 - (-) Amortização Acumulada</v>
      </c>
      <c r="B256" s="5" t="s">
        <v>288</v>
      </c>
      <c r="C256" s="6">
        <v>70448649.120000005</v>
      </c>
      <c r="D256" s="1"/>
      <c r="E256" s="1">
        <f>E257</f>
        <v>0</v>
      </c>
      <c r="F256" s="1">
        <f>F257</f>
        <v>70448649.120000005</v>
      </c>
      <c r="G256" s="7"/>
      <c r="H256" s="60" t="b">
        <f t="shared" si="22"/>
        <v>1</v>
      </c>
      <c r="I256" s="60" t="str">
        <f t="shared" si="24"/>
        <v>00</v>
      </c>
    </row>
    <row r="257" spans="1:9" ht="25.5" customHeight="1">
      <c r="A257" s="60" t="str">
        <f t="shared" si="23"/>
        <v>1.2.4.8.1.00.00 - (-) Amortização Acumulada - Consolidação</v>
      </c>
      <c r="B257" s="3" t="s">
        <v>289</v>
      </c>
      <c r="C257" s="4">
        <v>70448649.120000005</v>
      </c>
      <c r="D257" s="1"/>
      <c r="E257" s="1">
        <f>SUMIF(A257:B257,"*intra*",C257:D257)+SUMIF(A257:B257,"*inter*",C257:D257)</f>
        <v>0</v>
      </c>
      <c r="F257" s="1">
        <f>SUMIF(A257:B257,"*consolidação*",C257:D257)</f>
        <v>70448649.120000005</v>
      </c>
      <c r="G257" s="7"/>
      <c r="H257" s="60" t="b">
        <f t="shared" si="22"/>
        <v>1</v>
      </c>
      <c r="I257" s="60" t="str">
        <f t="shared" si="24"/>
        <v>00</v>
      </c>
    </row>
    <row r="258" spans="1:9" ht="25.5" customHeight="1">
      <c r="A258" s="60" t="str">
        <f t="shared" si="23"/>
        <v>1.2.4.8.1.01.00 - (-) Amortização Acumulada - Softwares</v>
      </c>
      <c r="B258" s="5" t="s">
        <v>290</v>
      </c>
      <c r="C258" s="6">
        <v>70156302.540000007</v>
      </c>
      <c r="D258" s="1"/>
      <c r="E258" s="1">
        <f>SUMIF(A258:B258,"*intra*",C258:D258)+SUMIF(A258:B258,"*inter*",C258:D258)</f>
        <v>0</v>
      </c>
      <c r="F258" s="1">
        <f>SUMIF(A258:B258,"*consolidação*",C258:D258)</f>
        <v>0</v>
      </c>
      <c r="G258" s="7"/>
      <c r="H258" s="60" t="b">
        <f t="shared" si="22"/>
        <v>1</v>
      </c>
      <c r="I258" s="60" t="str">
        <f t="shared" si="24"/>
        <v>01</v>
      </c>
    </row>
    <row r="259" spans="1:9" ht="12.75" customHeight="1">
      <c r="A259" s="60" t="str">
        <f t="shared" si="23"/>
        <v>1.2.4.8.1.02.00 - (-) Amortização Acumulada - Marcas, Direitos e 
 Patentes</v>
      </c>
      <c r="B259" s="3" t="s">
        <v>291</v>
      </c>
      <c r="C259" s="4">
        <v>220235.58</v>
      </c>
      <c r="D259" s="1"/>
      <c r="E259" s="1">
        <f>E260</f>
        <v>0</v>
      </c>
      <c r="F259" s="1">
        <f>F260</f>
        <v>0</v>
      </c>
      <c r="G259" s="7"/>
      <c r="H259" s="60" t="b">
        <f t="shared" ref="H259:H322" si="31">IF(I259="00",C259=E259+F259,TRUE)</f>
        <v>1</v>
      </c>
      <c r="I259" s="60" t="str">
        <f t="shared" si="24"/>
        <v>02</v>
      </c>
    </row>
    <row r="260" spans="1:9" ht="25.5" customHeight="1">
      <c r="A260" s="60" t="str">
        <f t="shared" ref="A260:A323" si="32">TRIM(B260)</f>
        <v>1.2.4.8.1.03.00 - (-) Amortização Acumulada - Direito de Uso de 
 Imóveis</v>
      </c>
      <c r="B260" s="5" t="s">
        <v>292</v>
      </c>
      <c r="C260" s="6">
        <v>72111</v>
      </c>
      <c r="D260" s="1"/>
      <c r="E260" s="1">
        <f>SUMIF(A260:B260,"*intra*",C260:D260)+SUMIF(A260:B260,"*inter*",C260:D260)</f>
        <v>0</v>
      </c>
      <c r="F260" s="1">
        <f>SUMIF(A260:B260,"*consolidação*",C260:D260)</f>
        <v>0</v>
      </c>
      <c r="G260" s="7"/>
      <c r="H260" s="60" t="b">
        <f t="shared" si="31"/>
        <v>1</v>
      </c>
      <c r="I260" s="60" t="str">
        <f t="shared" ref="I260:I273" si="33">MID(A260,11,2)</f>
        <v>03</v>
      </c>
    </row>
    <row r="261" spans="1:9" ht="25.5" customHeight="1">
      <c r="A261" s="60" t="str">
        <f t="shared" si="32"/>
        <v>1.2.4.9.0.00.00 - (-) Redução ao Valor Recuperável de Intangível</v>
      </c>
      <c r="B261" s="3" t="s">
        <v>293</v>
      </c>
      <c r="C261" s="4">
        <v>438</v>
      </c>
      <c r="D261" s="1"/>
      <c r="E261" s="1">
        <f>E262</f>
        <v>0</v>
      </c>
      <c r="F261" s="1">
        <f>F262</f>
        <v>438</v>
      </c>
      <c r="G261" s="7"/>
      <c r="H261" s="60" t="b">
        <f t="shared" si="31"/>
        <v>1</v>
      </c>
      <c r="I261" s="60" t="str">
        <f t="shared" si="33"/>
        <v>00</v>
      </c>
    </row>
    <row r="262" spans="1:9" ht="25.5" customHeight="1">
      <c r="A262" s="60" t="str">
        <f t="shared" si="32"/>
        <v>1.2.4.9.1.00.00 - (-) Redução ao Valor Recuperável de Intangível - 
 Consolidação</v>
      </c>
      <c r="B262" s="5" t="s">
        <v>294</v>
      </c>
      <c r="C262" s="6">
        <v>438</v>
      </c>
      <c r="D262" s="1"/>
      <c r="E262" s="1">
        <f>SUMIF(A262:B262,"*intra*",C262:D262)+SUMIF(A262:B262,"*inter*",C262:D262)</f>
        <v>0</v>
      </c>
      <c r="F262" s="1">
        <f>SUMIF(A262:B262,"*consolidação*",C262:D262)</f>
        <v>438</v>
      </c>
      <c r="G262" s="7"/>
      <c r="H262" s="60" t="b">
        <f t="shared" si="31"/>
        <v>1</v>
      </c>
      <c r="I262" s="60" t="str">
        <f t="shared" si="33"/>
        <v>00</v>
      </c>
    </row>
    <row r="263" spans="1:9" ht="25.5" customHeight="1">
      <c r="A263" s="60" t="str">
        <f t="shared" si="32"/>
        <v>1.2.4.9.1.01.00 - (-) Redução ao Valor Recuperável de Intangível - 
 Softwares</v>
      </c>
      <c r="B263" s="3" t="s">
        <v>295</v>
      </c>
      <c r="C263" s="4"/>
      <c r="D263" s="1"/>
      <c r="E263" s="1">
        <f>SUMIF(A263:B263,"*intra*",C263:D263)+SUMIF(A263:B263,"*inter*",C263:D263)</f>
        <v>0</v>
      </c>
      <c r="F263" s="1">
        <f>SUMIF(A263:B263,"*consolidação*",C263:D263)</f>
        <v>0</v>
      </c>
      <c r="G263" s="7"/>
      <c r="H263" s="60" t="b">
        <f t="shared" si="31"/>
        <v>1</v>
      </c>
      <c r="I263" s="60" t="str">
        <f t="shared" si="33"/>
        <v>01</v>
      </c>
    </row>
    <row r="264" spans="1:9" ht="12.75" customHeight="1">
      <c r="A264" s="60" t="str">
        <f t="shared" si="32"/>
        <v>1.2.4.9.1.02.00 - (-) Redução ao Valor Recuperável de Intangível - 
 Marcas, Direitos e Patentes</v>
      </c>
      <c r="B264" s="5" t="s">
        <v>296</v>
      </c>
      <c r="C264" s="6">
        <v>438</v>
      </c>
      <c r="D264" s="1"/>
      <c r="E264" s="1">
        <f>E267+E265+E269</f>
        <v>0</v>
      </c>
      <c r="F264" s="1">
        <f>F267+F265-F269</f>
        <v>335279974.09000003</v>
      </c>
      <c r="G264" s="8"/>
      <c r="H264" s="60" t="b">
        <f t="shared" si="31"/>
        <v>1</v>
      </c>
      <c r="I264" s="60" t="str">
        <f t="shared" si="33"/>
        <v>02</v>
      </c>
    </row>
    <row r="265" spans="1:9" ht="12.75" customHeight="1">
      <c r="A265" s="60" t="str">
        <f t="shared" si="32"/>
        <v>1.2.4.9.1.03.00 - (-) Redução ao Valor Recuperável de Intangível - 
 Direito de Uso</v>
      </c>
      <c r="B265" s="3" t="s">
        <v>297</v>
      </c>
      <c r="C265" s="4">
        <v>0</v>
      </c>
      <c r="D265" s="1"/>
      <c r="E265" s="1">
        <f>E266</f>
        <v>0</v>
      </c>
      <c r="F265" s="1">
        <f>F266</f>
        <v>172790448.24000001</v>
      </c>
      <c r="G265" s="7"/>
      <c r="H265" s="60" t="b">
        <f t="shared" si="31"/>
        <v>1</v>
      </c>
      <c r="I265" s="60" t="str">
        <f t="shared" si="33"/>
        <v>03</v>
      </c>
    </row>
    <row r="266" spans="1:9" ht="25.5" customHeight="1">
      <c r="A266" s="60" t="str">
        <f t="shared" si="32"/>
        <v>1.2.5.0.0.00.00 - Diferido</v>
      </c>
      <c r="B266" s="5" t="s">
        <v>4889</v>
      </c>
      <c r="C266" s="6">
        <v>172790448.24000001</v>
      </c>
      <c r="D266" s="1"/>
      <c r="E266" s="1">
        <f>E267+E269-E271</f>
        <v>0</v>
      </c>
      <c r="F266" s="1">
        <f>F267+F269-F271</f>
        <v>172790448.24000001</v>
      </c>
      <c r="G266" s="7"/>
      <c r="H266" s="60" t="b">
        <f t="shared" si="31"/>
        <v>1</v>
      </c>
      <c r="I266" s="60" t="str">
        <f t="shared" si="33"/>
        <v>00</v>
      </c>
    </row>
    <row r="267" spans="1:9" ht="12.75" customHeight="1">
      <c r="A267" s="60" t="str">
        <f t="shared" si="32"/>
        <v>1.2.5.1.0.00.00 - Gastos de Implantação e Pré-Operacionais</v>
      </c>
      <c r="B267" s="3" t="s">
        <v>4890</v>
      </c>
      <c r="C267" s="4">
        <v>169134721.72</v>
      </c>
      <c r="D267" s="1"/>
      <c r="E267" s="1">
        <f>E268</f>
        <v>0</v>
      </c>
      <c r="F267" s="1">
        <f>F268</f>
        <v>169134721.72</v>
      </c>
      <c r="G267" s="7"/>
      <c r="H267" s="60" t="b">
        <f t="shared" si="31"/>
        <v>1</v>
      </c>
      <c r="I267" s="60" t="str">
        <f t="shared" si="33"/>
        <v>00</v>
      </c>
    </row>
    <row r="268" spans="1:9" ht="12.75" customHeight="1">
      <c r="A268" s="60" t="str">
        <f t="shared" si="32"/>
        <v>1.2.5.1.1.00.00 - Gastos de Implantação e Pré-Operacionais - 
 Consolidação</v>
      </c>
      <c r="B268" s="5" t="s">
        <v>4891</v>
      </c>
      <c r="C268" s="6">
        <v>169134721.72</v>
      </c>
      <c r="D268" s="1"/>
      <c r="E268" s="1">
        <f>SUMIF(A268:B268,"*intra*",C268:D268)+SUMIF(A268:B268,"*inter*",C268:D268)</f>
        <v>0</v>
      </c>
      <c r="F268" s="1">
        <f>SUMIF(A268:B268,"*consolidação*",C268:D268)</f>
        <v>169134721.72</v>
      </c>
      <c r="G268" s="7"/>
      <c r="H268" s="60" t="b">
        <f t="shared" si="31"/>
        <v>1</v>
      </c>
      <c r="I268" s="60" t="str">
        <f t="shared" si="33"/>
        <v>00</v>
      </c>
    </row>
    <row r="269" spans="1:9" ht="12.75" customHeight="1">
      <c r="A269" s="60" t="str">
        <f t="shared" si="32"/>
        <v>1.2.5.2.0.00.00 - Gastos de Reorganização</v>
      </c>
      <c r="B269" s="3" t="s">
        <v>4892</v>
      </c>
      <c r="C269" s="4">
        <v>6645195.8700000001</v>
      </c>
      <c r="D269" s="1"/>
      <c r="E269" s="1">
        <f>E270</f>
        <v>0</v>
      </c>
      <c r="F269" s="1">
        <f>F270</f>
        <v>6645195.8700000001</v>
      </c>
      <c r="G269" s="7"/>
      <c r="H269" s="60" t="b">
        <f t="shared" si="31"/>
        <v>1</v>
      </c>
      <c r="I269" s="60" t="str">
        <f t="shared" si="33"/>
        <v>00</v>
      </c>
    </row>
    <row r="270" spans="1:9" ht="12.75" customHeight="1">
      <c r="A270" s="60" t="str">
        <f t="shared" si="32"/>
        <v>1.2.5.2.1.00.00 - Gastos de Reorganização - Consolidação</v>
      </c>
      <c r="B270" s="5" t="s">
        <v>4893</v>
      </c>
      <c r="C270" s="6">
        <v>6645195.8700000001</v>
      </c>
      <c r="D270" s="1"/>
      <c r="E270" s="1">
        <f>SUMIF(A270:B270,"*intra*",C270:D270)+SUMIF(A270:B270,"*inter*",C270:D270)</f>
        <v>0</v>
      </c>
      <c r="F270" s="1">
        <f>SUMIF(A270:B270,"*consolidação*",C270:D270)</f>
        <v>6645195.8700000001</v>
      </c>
      <c r="G270" s="7"/>
      <c r="H270" s="60" t="b">
        <f t="shared" si="31"/>
        <v>1</v>
      </c>
      <c r="I270" s="60" t="str">
        <f t="shared" si="33"/>
        <v>00</v>
      </c>
    </row>
    <row r="271" spans="1:9" ht="25.5" customHeight="1">
      <c r="A271" s="60" t="str">
        <f t="shared" si="32"/>
        <v>1.2.5.9.0.00.00 - (-) Amortização Acumulada</v>
      </c>
      <c r="B271" s="3" t="s">
        <v>4894</v>
      </c>
      <c r="C271" s="4">
        <v>2989469.35</v>
      </c>
      <c r="D271" s="1"/>
      <c r="E271" s="1">
        <f>E272</f>
        <v>0</v>
      </c>
      <c r="F271" s="1">
        <f>F272</f>
        <v>2989469.35</v>
      </c>
      <c r="G271" s="7"/>
      <c r="H271" s="60" t="b">
        <f t="shared" si="31"/>
        <v>1</v>
      </c>
      <c r="I271" s="60" t="str">
        <f t="shared" si="33"/>
        <v>00</v>
      </c>
    </row>
    <row r="272" spans="1:9" ht="25.5" customHeight="1">
      <c r="A272" s="60" t="str">
        <f t="shared" si="32"/>
        <v>1.2.5.9.1.00.00 - (-) Amortização Acumulada - Consolidação</v>
      </c>
      <c r="B272" s="5" t="s">
        <v>4895</v>
      </c>
      <c r="C272" s="6">
        <v>2989469.35</v>
      </c>
      <c r="D272" s="1"/>
      <c r="E272" s="1">
        <f>SUMIF(A272:B272,"*intra*",C272:D272)+SUMIF(A272:B272,"*inter*",C272:D272)</f>
        <v>0</v>
      </c>
      <c r="F272" s="1">
        <f>SUMIF(A272:B272,"*consolidação*",C272:D272)</f>
        <v>2989469.35</v>
      </c>
      <c r="G272" s="7"/>
      <c r="H272" s="60" t="b">
        <f t="shared" si="31"/>
        <v>1</v>
      </c>
      <c r="I272" s="60" t="str">
        <f t="shared" si="33"/>
        <v>00</v>
      </c>
    </row>
    <row r="273" spans="1:9" ht="12.75" customHeight="1">
      <c r="A273" s="60" t="str">
        <f t="shared" si="32"/>
        <v>1.2.5.9.1.01.00 - (-) Amortização Acumulada - Gastos de Implantação 
 e Pré-Operacionais</v>
      </c>
      <c r="B273" s="3" t="s">
        <v>4896</v>
      </c>
      <c r="C273" s="4">
        <v>1562447.08</v>
      </c>
      <c r="D273" s="1"/>
      <c r="E273" s="1">
        <f>SUMIF(A273:B273,"*intra*",C273:D273)+SUMIF(A273:B273,"*inter*",C273:D273)</f>
        <v>0</v>
      </c>
      <c r="F273" s="1">
        <f>SUMIF(A273:B273,"*consolidação*",C273:D273)</f>
        <v>0</v>
      </c>
      <c r="G273" s="7"/>
      <c r="H273" s="60" t="b">
        <f>IF(I273="00",C275=E273+F273,TRUE)</f>
        <v>1</v>
      </c>
      <c r="I273" s="60" t="str">
        <f t="shared" si="33"/>
        <v>01</v>
      </c>
    </row>
    <row r="274" spans="1:9" ht="12.75" customHeight="1">
      <c r="A274" s="60" t="str">
        <f t="shared" si="32"/>
        <v>1.2.5.9.1.02.00 - (-) Amortização Acumulada - Gastos de 
 Reorganização</v>
      </c>
      <c r="B274" s="5" t="s">
        <v>4897</v>
      </c>
      <c r="C274" s="6">
        <v>1427022.27</v>
      </c>
      <c r="D274" s="1"/>
      <c r="E274" s="1">
        <f>SUMIF(A274:B274,"*intra*",C274:D274)+SUMIF(A274:B274,"*inter*",C274:D274)</f>
        <v>0</v>
      </c>
      <c r="F274" s="1">
        <f>SUMIF(A274:B274,"*consolidação*",C274:D274)</f>
        <v>0</v>
      </c>
      <c r="G274" s="7"/>
      <c r="H274" s="60" t="b">
        <f>IF(I274="00",C276=E274+F274,TRUE)</f>
        <v>1</v>
      </c>
      <c r="I274" s="60" t="str">
        <f>MID(A274,11,2)</f>
        <v>02</v>
      </c>
    </row>
    <row r="275" spans="1:9" ht="12.75" customHeight="1">
      <c r="A275" s="60" t="str">
        <f t="shared" si="32"/>
        <v>Passivo e Patrimônio Líquido</v>
      </c>
      <c r="B275" s="3" t="s">
        <v>299</v>
      </c>
      <c r="C275" s="31"/>
      <c r="D275" s="1"/>
      <c r="E275" s="1"/>
      <c r="F275" s="1"/>
      <c r="G275" s="7"/>
    </row>
    <row r="276" spans="1:9" ht="12.75" customHeight="1">
      <c r="A276" s="60" t="str">
        <f t="shared" si="32"/>
        <v>Passivo e Patrimônio Líquido</v>
      </c>
      <c r="B276" s="5" t="s">
        <v>300</v>
      </c>
      <c r="C276" s="42"/>
      <c r="D276" s="1"/>
      <c r="E276" s="1"/>
      <c r="F276" s="1"/>
      <c r="G276" s="7"/>
    </row>
    <row r="277" spans="1:9" ht="25.5" customHeight="1">
      <c r="A277" s="60" t="str">
        <f t="shared" si="32"/>
        <v>2.0.0.0.0.00.00 - Passivo e Patrimônio Liquido</v>
      </c>
      <c r="B277" s="3" t="s">
        <v>301</v>
      </c>
      <c r="C277" s="4">
        <v>777823986402.98999</v>
      </c>
      <c r="D277" s="1"/>
      <c r="E277" s="1">
        <f>E278++E378+E481</f>
        <v>252655517378.41003</v>
      </c>
      <c r="F277" s="1">
        <f>F278++F378+F481</f>
        <v>761638932106.21997</v>
      </c>
      <c r="G277" s="7"/>
      <c r="H277" s="60" t="b">
        <f t="shared" si="31"/>
        <v>0</v>
      </c>
      <c r="I277" s="60" t="str">
        <f>MID(A277,11,2)</f>
        <v>00</v>
      </c>
    </row>
    <row r="278" spans="1:9" ht="12.75" customHeight="1">
      <c r="A278" s="60" t="str">
        <f t="shared" si="32"/>
        <v>2.1.0.0.0.00.00 - Passivo Circulante</v>
      </c>
      <c r="B278" s="5" t="s">
        <v>302</v>
      </c>
      <c r="C278" s="6">
        <v>83686642482.419998</v>
      </c>
      <c r="D278" s="1"/>
      <c r="E278" s="1">
        <f>E279+E296+E325+E330+E343+E347+E362</f>
        <v>7344120840.75</v>
      </c>
      <c r="F278" s="1">
        <f>F279+F296+F325+F330+F343+F347+F362</f>
        <v>76342521641.670013</v>
      </c>
      <c r="G278" s="7"/>
      <c r="H278" s="60" t="b">
        <f t="shared" si="31"/>
        <v>1</v>
      </c>
      <c r="I278" s="60" t="str">
        <f t="shared" ref="I278:I341" si="34">MID(A278,11,2)</f>
        <v>00</v>
      </c>
    </row>
    <row r="279" spans="1:9" ht="12.75" customHeight="1">
      <c r="A279" s="60" t="str">
        <f t="shared" si="32"/>
        <v>2.1.1.0.0.00.00 - Obrigações Trabalhistas, Previdenciárias e 
 Assistenciais a Pagar a Curto Prazo</v>
      </c>
      <c r="B279" s="3" t="s">
        <v>303</v>
      </c>
      <c r="C279" s="4">
        <v>12487544058.98</v>
      </c>
      <c r="D279" s="1"/>
      <c r="E279" s="1">
        <f>E280+E282+E288+E290</f>
        <v>2725166769.6900001</v>
      </c>
      <c r="F279" s="1">
        <f>F280+F282+F288+F290</f>
        <v>9762377289.2900009</v>
      </c>
      <c r="G279" s="7"/>
      <c r="H279" s="60" t="b">
        <f t="shared" si="31"/>
        <v>1</v>
      </c>
      <c r="I279" s="60" t="str">
        <f t="shared" si="34"/>
        <v>00</v>
      </c>
    </row>
    <row r="280" spans="1:9" ht="12.75" customHeight="1">
      <c r="A280" s="60" t="str">
        <f t="shared" si="32"/>
        <v>2.1.1.1.0.00.00 - Pessoal a Pagar</v>
      </c>
      <c r="B280" s="5" t="s">
        <v>304</v>
      </c>
      <c r="C280" s="6">
        <v>7337767896.5699997</v>
      </c>
      <c r="D280" s="1"/>
      <c r="E280" s="1">
        <f>E281</f>
        <v>0</v>
      </c>
      <c r="F280" s="1">
        <f>F281</f>
        <v>7337767896.5699997</v>
      </c>
      <c r="G280" s="7"/>
      <c r="H280" s="60" t="b">
        <f t="shared" si="31"/>
        <v>1</v>
      </c>
      <c r="I280" s="60" t="str">
        <f t="shared" si="34"/>
        <v>00</v>
      </c>
    </row>
    <row r="281" spans="1:9" ht="12.75" customHeight="1">
      <c r="A281" s="60" t="str">
        <f t="shared" si="32"/>
        <v>2.1.1.1.1.00.00 - Pessoal a Pagar - Consolidação</v>
      </c>
      <c r="B281" s="3" t="s">
        <v>305</v>
      </c>
      <c r="C281" s="4">
        <v>7337767896.5699997</v>
      </c>
      <c r="D281" s="1"/>
      <c r="E281" s="1">
        <f>SUMIF(A281:B281,"*intra*",C281:D281)+SUMIF(A281:B281,"*inter*",C281:D281)</f>
        <v>0</v>
      </c>
      <c r="F281" s="1">
        <f>SUMIF(A281:B281,"*consolidação*",C281:D281)</f>
        <v>7337767896.5699997</v>
      </c>
      <c r="G281" s="7"/>
      <c r="H281" s="60" t="b">
        <f t="shared" si="31"/>
        <v>1</v>
      </c>
      <c r="I281" s="60" t="str">
        <f t="shared" si="34"/>
        <v>00</v>
      </c>
    </row>
    <row r="282" spans="1:9" ht="12.75" customHeight="1">
      <c r="A282" s="60" t="str">
        <f t="shared" si="32"/>
        <v>2.1.1.2.0.00.00 - Benefícios Previdenciários a Pagar</v>
      </c>
      <c r="B282" s="5" t="s">
        <v>306</v>
      </c>
      <c r="C282" s="6">
        <v>806423497.82000005</v>
      </c>
      <c r="D282" s="1"/>
      <c r="E282" s="1">
        <f>E283+E284+E285+E286+E287</f>
        <v>102640955.14</v>
      </c>
      <c r="F282" s="1">
        <f>F283+F284+F285+F286+F287</f>
        <v>703782542.67999995</v>
      </c>
      <c r="G282" s="7"/>
      <c r="H282" s="60" t="b">
        <f t="shared" si="31"/>
        <v>1</v>
      </c>
      <c r="I282" s="60" t="str">
        <f t="shared" si="34"/>
        <v>00</v>
      </c>
    </row>
    <row r="283" spans="1:9" ht="25.5" customHeight="1">
      <c r="A283" s="60" t="str">
        <f t="shared" si="32"/>
        <v>2.1.1.2.1.00.00 - Benefícios Previdenciários a Pagar - Consolidação</v>
      </c>
      <c r="B283" s="3" t="s">
        <v>307</v>
      </c>
      <c r="C283" s="4">
        <v>703782542.67999995</v>
      </c>
      <c r="D283" s="1"/>
      <c r="E283" s="1">
        <f>SUMIF(A283:B283,"*intra*",C283:D283)+SUMIF(A283:B283,"*inter*",C283:D283)</f>
        <v>0</v>
      </c>
      <c r="F283" s="1">
        <f>SUMIF(A283:B283,"*consolidação*",C283:D283)</f>
        <v>703782542.67999995</v>
      </c>
      <c r="G283" s="7"/>
      <c r="H283" s="60" t="b">
        <f t="shared" si="31"/>
        <v>1</v>
      </c>
      <c r="I283" s="60" t="str">
        <f t="shared" si="34"/>
        <v>00</v>
      </c>
    </row>
    <row r="284" spans="1:9" ht="25.5" customHeight="1">
      <c r="A284" s="60" t="str">
        <f t="shared" si="32"/>
        <v>2.1.1.2.2.00.00 - Benefícios Previdenciários a Pagar - Intra OFSS</v>
      </c>
      <c r="B284" s="5" t="s">
        <v>308</v>
      </c>
      <c r="C284" s="6">
        <v>32972563.969999999</v>
      </c>
      <c r="D284" s="1"/>
      <c r="E284" s="1">
        <f>SUMIF(A284:B284,"*intra*",C284:D284)+SUMIF(A284:B284,"*inter*",C284:D284)</f>
        <v>32972563.969999999</v>
      </c>
      <c r="F284" s="1">
        <f>SUMIF(A284:B284,"*consolidação*",C284:D284)</f>
        <v>0</v>
      </c>
      <c r="G284" s="7"/>
      <c r="H284" s="60" t="b">
        <f t="shared" si="31"/>
        <v>1</v>
      </c>
      <c r="I284" s="60" t="str">
        <f t="shared" si="34"/>
        <v>00</v>
      </c>
    </row>
    <row r="285" spans="1:9" ht="25.5" customHeight="1">
      <c r="A285" s="60" t="str">
        <f t="shared" si="32"/>
        <v>2.1.1.2.3.00.00 - Benefícios Previdenciários a Pagar - Inter OFSS - 
 União</v>
      </c>
      <c r="B285" s="3" t="s">
        <v>309</v>
      </c>
      <c r="C285" s="4">
        <v>26903524.73</v>
      </c>
      <c r="D285" s="1"/>
      <c r="E285" s="1">
        <f>SUMIF(A285:B285,"*intra*",C285:D285)+SUMIF(A285:B285,"*inter*",C285:D285)</f>
        <v>26903524.73</v>
      </c>
      <c r="F285" s="1">
        <f>SUMIF(A285:B285,"*consolidação*",C285:D285)</f>
        <v>0</v>
      </c>
      <c r="G285" s="7"/>
      <c r="H285" s="60" t="b">
        <f t="shared" si="31"/>
        <v>1</v>
      </c>
      <c r="I285" s="60" t="str">
        <f t="shared" si="34"/>
        <v>00</v>
      </c>
    </row>
    <row r="286" spans="1:9" ht="12.75" customHeight="1">
      <c r="A286" s="60" t="str">
        <f t="shared" si="32"/>
        <v>2.1.1.2.4.00.00 - Benefícios Previdenciários a Pagar - Inter OFSS - 
 Estado</v>
      </c>
      <c r="B286" s="5" t="s">
        <v>310</v>
      </c>
      <c r="C286" s="6">
        <v>27156885.550000001</v>
      </c>
      <c r="D286" s="1"/>
      <c r="E286" s="1">
        <f t="shared" ref="E286:E287" si="35">SUMIF(A286:B286,"*intra*",C286:D286)+SUMIF(A286:B286,"*inter*",C286:D286)</f>
        <v>27156885.550000001</v>
      </c>
      <c r="F286" s="1">
        <f t="shared" ref="F286:F287" si="36">SUMIF(A286:B286,"*consolidação*",C286:D286)</f>
        <v>0</v>
      </c>
      <c r="G286" s="7"/>
      <c r="H286" s="60" t="b">
        <f t="shared" si="31"/>
        <v>1</v>
      </c>
      <c r="I286" s="60" t="str">
        <f t="shared" si="34"/>
        <v>00</v>
      </c>
    </row>
    <row r="287" spans="1:9" ht="12.75" customHeight="1">
      <c r="A287" s="60" t="str">
        <f t="shared" si="32"/>
        <v>2.1.1.2.5.00.00 - Benefícios Previdenciários a Pagar - Inter OFSS - 
 Município</v>
      </c>
      <c r="B287" s="3" t="s">
        <v>311</v>
      </c>
      <c r="C287" s="4">
        <v>15607980.890000001</v>
      </c>
      <c r="D287" s="1"/>
      <c r="E287" s="1">
        <f t="shared" si="35"/>
        <v>15607980.890000001</v>
      </c>
      <c r="F287" s="1">
        <f t="shared" si="36"/>
        <v>0</v>
      </c>
      <c r="G287" s="7"/>
      <c r="H287" s="60" t="b">
        <f t="shared" si="31"/>
        <v>1</v>
      </c>
      <c r="I287" s="60" t="str">
        <f t="shared" si="34"/>
        <v>00</v>
      </c>
    </row>
    <row r="288" spans="1:9" ht="12.75" customHeight="1">
      <c r="A288" s="60" t="str">
        <f t="shared" si="32"/>
        <v>2.1.1.3.0.00.00 - Benefícios Assistenciais a Pagar</v>
      </c>
      <c r="B288" s="5" t="s">
        <v>312</v>
      </c>
      <c r="C288" s="6">
        <v>77868433.079999998</v>
      </c>
      <c r="D288" s="1"/>
      <c r="E288" s="1">
        <f>E289</f>
        <v>0</v>
      </c>
      <c r="F288" s="1">
        <f>F289</f>
        <v>77868433.079999998</v>
      </c>
      <c r="G288" s="7"/>
      <c r="H288" s="60" t="b">
        <f t="shared" si="31"/>
        <v>1</v>
      </c>
      <c r="I288" s="60" t="str">
        <f t="shared" si="34"/>
        <v>00</v>
      </c>
    </row>
    <row r="289" spans="1:9" ht="12.75" customHeight="1">
      <c r="A289" s="60" t="str">
        <f t="shared" si="32"/>
        <v>2.1.1.3.1.00.00 - Benefícios Assistenciais a Pagar - Consolidação</v>
      </c>
      <c r="B289" s="3" t="s">
        <v>313</v>
      </c>
      <c r="C289" s="4">
        <v>77868433.079999998</v>
      </c>
      <c r="D289" s="1"/>
      <c r="E289" s="1">
        <f>SUMIF(A289:B289,"*intra*",C289:D289)+SUMIF(A289:B289,"*inter*",C289:D289)</f>
        <v>0</v>
      </c>
      <c r="F289" s="1">
        <f>SUMIF(A289:B289,"*consolidação*",C289:D289)</f>
        <v>77868433.079999998</v>
      </c>
      <c r="G289" s="7"/>
      <c r="H289" s="60" t="b">
        <f t="shared" si="31"/>
        <v>1</v>
      </c>
      <c r="I289" s="60" t="str">
        <f t="shared" si="34"/>
        <v>00</v>
      </c>
    </row>
    <row r="290" spans="1:9" ht="12.75" customHeight="1">
      <c r="A290" s="60" t="str">
        <f t="shared" si="32"/>
        <v>2.1.1.4.0.00.00 - Encargos Sociais a Pagar</v>
      </c>
      <c r="B290" s="5" t="s">
        <v>314</v>
      </c>
      <c r="C290" s="6">
        <v>4265484231.5100002</v>
      </c>
      <c r="D290" s="1"/>
      <c r="E290" s="1">
        <f>E291+E292+E293+E294+E295</f>
        <v>2622525814.5500002</v>
      </c>
      <c r="F290" s="1">
        <f>F291+F292+F293+F294+F295</f>
        <v>1642958416.96</v>
      </c>
      <c r="G290" s="7"/>
      <c r="H290" s="60" t="b">
        <f t="shared" si="31"/>
        <v>1</v>
      </c>
      <c r="I290" s="60" t="str">
        <f t="shared" si="34"/>
        <v>00</v>
      </c>
    </row>
    <row r="291" spans="1:9" ht="12.75" customHeight="1">
      <c r="A291" s="60" t="str">
        <f t="shared" si="32"/>
        <v>2.1.1.4.1.00.00 - Encargos Sociais a Pagar-Consolidação</v>
      </c>
      <c r="B291" s="3" t="s">
        <v>4898</v>
      </c>
      <c r="C291" s="4">
        <v>1642958416.96</v>
      </c>
      <c r="D291" s="1"/>
      <c r="E291" s="1">
        <f>SUMIF(A291:B291,"*intra*",C291:D291)+SUMIF(A291:B291,"*inter*",C291:D291)</f>
        <v>0</v>
      </c>
      <c r="F291" s="1">
        <f>SUMIF(A291:B291,"*consolidação*",C291:D291)</f>
        <v>1642958416.96</v>
      </c>
      <c r="G291" s="7"/>
      <c r="H291" s="60" t="b">
        <f t="shared" si="31"/>
        <v>1</v>
      </c>
      <c r="I291" s="60" t="str">
        <f t="shared" si="34"/>
        <v>00</v>
      </c>
    </row>
    <row r="292" spans="1:9" ht="12.75" customHeight="1">
      <c r="A292" s="60" t="str">
        <f t="shared" si="32"/>
        <v>2.1.1.4.2.00.00 - Encargos Sociais a Pagar - Intra OFSS</v>
      </c>
      <c r="B292" s="5" t="s">
        <v>316</v>
      </c>
      <c r="C292" s="6">
        <v>1326160948.1199999</v>
      </c>
      <c r="D292" s="1"/>
      <c r="E292" s="1">
        <f>SUMIF(A292:B292,"*intra*",C292:D292)+SUMIF(A292:B292,"*inter*",C292:D292)</f>
        <v>1326160948.1199999</v>
      </c>
      <c r="F292" s="1">
        <f>SUMIF(A292:B292,"*consolidação*",C292:D292)</f>
        <v>0</v>
      </c>
      <c r="G292" s="7"/>
      <c r="H292" s="60" t="b">
        <f t="shared" si="31"/>
        <v>1</v>
      </c>
      <c r="I292" s="60" t="str">
        <f t="shared" si="34"/>
        <v>00</v>
      </c>
    </row>
    <row r="293" spans="1:9" ht="12.75" customHeight="1">
      <c r="A293" s="60" t="str">
        <f t="shared" si="32"/>
        <v>2.1.1.4.3.00.00 - Encargos Sociais a Pagar - Inter OFSS - União</v>
      </c>
      <c r="B293" s="3" t="s">
        <v>317</v>
      </c>
      <c r="C293" s="4">
        <v>1104228680.3099999</v>
      </c>
      <c r="D293" s="1"/>
      <c r="E293" s="1">
        <f>SUMIF(A293:B293,"*intra*",C293:D293)+SUMIF(A293:B293,"*inter*",C293:D293)</f>
        <v>1104228680.3099999</v>
      </c>
      <c r="F293" s="1">
        <f>SUMIF(A293:B293,"*consolidação*",C293:D293)</f>
        <v>0</v>
      </c>
      <c r="G293" s="7"/>
      <c r="H293" s="60" t="b">
        <f t="shared" si="31"/>
        <v>1</v>
      </c>
      <c r="I293" s="60" t="str">
        <f t="shared" si="34"/>
        <v>00</v>
      </c>
    </row>
    <row r="294" spans="1:9" ht="12.75" customHeight="1">
      <c r="A294" s="60" t="str">
        <f t="shared" si="32"/>
        <v>2.1.1.4.4.00.00 - Encargos Sociais a Pagar - Inter OFSS - Estado</v>
      </c>
      <c r="B294" s="5" t="s">
        <v>318</v>
      </c>
      <c r="C294" s="6">
        <v>5713974.0899999999</v>
      </c>
      <c r="D294" s="1"/>
      <c r="E294" s="1">
        <f t="shared" ref="E294:E295" si="37">SUMIF(A294:B294,"*intra*",C294:D294)+SUMIF(A294:B294,"*inter*",C294:D294)</f>
        <v>5713974.0899999999</v>
      </c>
      <c r="F294" s="1">
        <f t="shared" ref="F294:F295" si="38">SUMIF(A294:B294,"*consolidação*",C294:D294)</f>
        <v>0</v>
      </c>
      <c r="G294" s="7"/>
      <c r="H294" s="60" t="b">
        <f t="shared" si="31"/>
        <v>1</v>
      </c>
      <c r="I294" s="60" t="str">
        <f t="shared" si="34"/>
        <v>00</v>
      </c>
    </row>
    <row r="295" spans="1:9" ht="12.75" customHeight="1">
      <c r="A295" s="60" t="str">
        <f t="shared" si="32"/>
        <v>2.1.1.4.5.00.00 - Encargos Sociais a Pagar - Inter OFSS - Município</v>
      </c>
      <c r="B295" s="3" t="s">
        <v>319</v>
      </c>
      <c r="C295" s="4">
        <v>186422212.03</v>
      </c>
      <c r="D295" s="1"/>
      <c r="E295" s="1">
        <f t="shared" si="37"/>
        <v>186422212.03</v>
      </c>
      <c r="F295" s="1">
        <f t="shared" si="38"/>
        <v>0</v>
      </c>
      <c r="G295" s="7"/>
      <c r="H295" s="60" t="b">
        <f t="shared" si="31"/>
        <v>1</v>
      </c>
      <c r="I295" s="60" t="str">
        <f t="shared" si="34"/>
        <v>00</v>
      </c>
    </row>
    <row r="296" spans="1:9" ht="25.5" customHeight="1">
      <c r="A296" s="60" t="str">
        <f t="shared" si="32"/>
        <v>2.1.2.0.0.00.00 - Empréstimos e Financiamentos a Curto Prazo</v>
      </c>
      <c r="B296" s="5" t="s">
        <v>320</v>
      </c>
      <c r="C296" s="6">
        <v>4345624604.6999998</v>
      </c>
      <c r="D296" s="1"/>
      <c r="E296" s="1">
        <f>E297+E302+E304+E309+E311+E316-E318-E323</f>
        <v>2630355610.4100008</v>
      </c>
      <c r="F296" s="1">
        <f>F297+F302+F304+F309+F311+F316-F318-F323</f>
        <v>1715268994.29</v>
      </c>
      <c r="G296" s="7"/>
      <c r="H296" s="60" t="b">
        <f t="shared" si="31"/>
        <v>1</v>
      </c>
      <c r="I296" s="60" t="str">
        <f t="shared" si="34"/>
        <v>00</v>
      </c>
    </row>
    <row r="297" spans="1:9" ht="12.75" customHeight="1">
      <c r="A297" s="60" t="str">
        <f t="shared" si="32"/>
        <v>2.1.2.1.0.00.00 - Empréstimos a Curto Prazo - Interno</v>
      </c>
      <c r="B297" s="3" t="s">
        <v>321</v>
      </c>
      <c r="C297" s="4">
        <v>3020643304.9899998</v>
      </c>
      <c r="D297" s="1"/>
      <c r="E297" s="1">
        <f>E298+E299+E300+E301</f>
        <v>2068092960.5300002</v>
      </c>
      <c r="F297" s="1">
        <f>F298+F299+F300+F301</f>
        <v>952550344.46000004</v>
      </c>
      <c r="G297" s="7"/>
      <c r="H297" s="60" t="b">
        <f>IF(I297="00",C297=E297+F297,TRUE)</f>
        <v>1</v>
      </c>
      <c r="I297" s="60" t="str">
        <f t="shared" si="34"/>
        <v>00</v>
      </c>
    </row>
    <row r="298" spans="1:9" ht="25.5" customHeight="1">
      <c r="A298" s="60" t="str">
        <f t="shared" si="32"/>
        <v>2.1.2.1.1.00.00 - Empréstimos a Curto Prazo – Interno - Consolidação</v>
      </c>
      <c r="B298" s="5" t="s">
        <v>322</v>
      </c>
      <c r="C298" s="6">
        <v>952550344.46000004</v>
      </c>
      <c r="D298" s="1"/>
      <c r="E298" s="1"/>
      <c r="F298" s="1">
        <f>SUMIF(A298:B298,"*consolidação*",C298:D298)</f>
        <v>952550344.46000004</v>
      </c>
      <c r="G298" s="7"/>
      <c r="H298" s="60" t="b">
        <f t="shared" si="31"/>
        <v>1</v>
      </c>
      <c r="I298" s="60" t="str">
        <f t="shared" si="34"/>
        <v>00</v>
      </c>
    </row>
    <row r="299" spans="1:9" ht="25.5" customHeight="1">
      <c r="A299" s="60" t="str">
        <f t="shared" si="32"/>
        <v>2.1.2.1.3.00.00 - Empréstimos a Curto Prazo – Interno - Inter OFSS - 
 União</v>
      </c>
      <c r="B299" s="3" t="s">
        <v>323</v>
      </c>
      <c r="C299" s="4">
        <v>1935870441.4300001</v>
      </c>
      <c r="D299" s="1"/>
      <c r="E299" s="1">
        <f>SUMIF(A299:B299,"*intra*",C299:D299)+SUMIF(A299:B299,"*inter*",C299:D299)</f>
        <v>1935870441.4300001</v>
      </c>
      <c r="F299" s="1">
        <f>SUMIF(A299:B299,"*consolidação*",C299:D299)</f>
        <v>0</v>
      </c>
      <c r="G299" s="7"/>
      <c r="H299" s="60" t="b">
        <f t="shared" si="31"/>
        <v>1</v>
      </c>
      <c r="I299" s="60" t="str">
        <f t="shared" si="34"/>
        <v>00</v>
      </c>
    </row>
    <row r="300" spans="1:9" ht="25.5" customHeight="1">
      <c r="A300" s="60" t="str">
        <f t="shared" si="32"/>
        <v>2.1.2.1.4.00.00 - Empréstimos a Curto Prazo - Interno - Inter OFSS - 
 Estado</v>
      </c>
      <c r="B300" s="5" t="s">
        <v>324</v>
      </c>
      <c r="C300" s="6">
        <v>63871776.420000002</v>
      </c>
      <c r="D300" s="1"/>
      <c r="E300" s="1">
        <f>SUMIF(A300:B300,"*intra*",C300:D300)+SUMIF(A300:B300,"*inter*",C300:D300)</f>
        <v>63871776.420000002</v>
      </c>
      <c r="F300" s="1">
        <f>SUMIF(A300:B300,"*consolidação*",C300:D300)</f>
        <v>0</v>
      </c>
      <c r="G300" s="7"/>
      <c r="H300" s="60" t="b">
        <f t="shared" si="31"/>
        <v>1</v>
      </c>
      <c r="I300" s="60" t="str">
        <f t="shared" si="34"/>
        <v>00</v>
      </c>
    </row>
    <row r="301" spans="1:9" ht="12.75" customHeight="1">
      <c r="A301" s="60" t="str">
        <f t="shared" si="32"/>
        <v>2.1.2.1.5.00.00 - Empréstimos a Curto Prazo - Interno - Inter OFSS - 
 Município</v>
      </c>
      <c r="B301" s="3" t="s">
        <v>325</v>
      </c>
      <c r="C301" s="4">
        <v>68350742.680000007</v>
      </c>
      <c r="D301" s="1"/>
      <c r="E301" s="1">
        <f>SUMIF(A301:B301,"*intra*",C301:D301)+SUMIF(A301:B301,"*inter*",C301:D301)</f>
        <v>68350742.680000007</v>
      </c>
      <c r="F301" s="1">
        <f>SUMIF(A301:B301,"*consolidação*",C301:D301)</f>
        <v>0</v>
      </c>
      <c r="G301" s="7"/>
      <c r="H301" s="60" t="b">
        <f t="shared" si="31"/>
        <v>1</v>
      </c>
      <c r="I301" s="60" t="str">
        <f t="shared" si="34"/>
        <v>00</v>
      </c>
    </row>
    <row r="302" spans="1:9" ht="12.75" customHeight="1">
      <c r="A302" s="60" t="str">
        <f t="shared" si="32"/>
        <v>2.1.2.2.0.00.00 - Empréstimos a Curto Prazo - Externo</v>
      </c>
      <c r="B302" s="5" t="s">
        <v>326</v>
      </c>
      <c r="C302" s="6">
        <v>379667406.19</v>
      </c>
      <c r="D302" s="1"/>
      <c r="E302" s="1">
        <f>E303</f>
        <v>0</v>
      </c>
      <c r="F302" s="1">
        <f>F303</f>
        <v>379667406.19</v>
      </c>
      <c r="G302" s="7"/>
      <c r="H302" s="60" t="b">
        <f t="shared" si="31"/>
        <v>1</v>
      </c>
      <c r="I302" s="60" t="str">
        <f t="shared" si="34"/>
        <v>00</v>
      </c>
    </row>
    <row r="303" spans="1:9" ht="12.75" customHeight="1">
      <c r="A303" s="60" t="str">
        <f t="shared" si="32"/>
        <v>2.1.2.2.1.00.00 - Empréstimos a Curto Prazo - Externo Consolidação</v>
      </c>
      <c r="B303" s="3" t="s">
        <v>327</v>
      </c>
      <c r="C303" s="4">
        <v>379667406.19</v>
      </c>
      <c r="D303" s="1"/>
      <c r="E303" s="1">
        <f>SUMIF(A303:B303,"*intra*",C303:D303)+SUMIF(A303:B303,"*inter*",C303:D303)</f>
        <v>0</v>
      </c>
      <c r="F303" s="1">
        <f t="shared" ref="F303" si="39">SUMIF(A303:B303,"*consolidação*",C303:D303)</f>
        <v>379667406.19</v>
      </c>
      <c r="G303" s="7"/>
      <c r="H303" s="60" t="b">
        <f t="shared" si="31"/>
        <v>1</v>
      </c>
      <c r="I303" s="60" t="str">
        <f t="shared" si="34"/>
        <v>00</v>
      </c>
    </row>
    <row r="304" spans="1:9" ht="25.5" customHeight="1">
      <c r="A304" s="60" t="str">
        <f t="shared" si="32"/>
        <v>2.1.2.3.0.00.00 - Financiamentos a Curto Prazo - Interno</v>
      </c>
      <c r="B304" s="5" t="s">
        <v>328</v>
      </c>
      <c r="C304" s="6">
        <v>732208016.08000004</v>
      </c>
      <c r="D304" s="1"/>
      <c r="E304" s="1">
        <f>E305+E306+E307+E308</f>
        <v>547330294.74000001</v>
      </c>
      <c r="F304" s="1">
        <f>F305+F306+F307+F308</f>
        <v>184877721.34</v>
      </c>
      <c r="G304" s="7"/>
      <c r="H304" s="60" t="b">
        <f t="shared" si="31"/>
        <v>1</v>
      </c>
      <c r="I304" s="60" t="str">
        <f t="shared" si="34"/>
        <v>00</v>
      </c>
    </row>
    <row r="305" spans="1:9" ht="25.5" customHeight="1">
      <c r="A305" s="60" t="str">
        <f t="shared" si="32"/>
        <v>2.1.2.3.1.00.00 - Financiamentos a Curto Prazo- Interno - 
 Consolidação</v>
      </c>
      <c r="B305" s="3" t="s">
        <v>329</v>
      </c>
      <c r="C305" s="4">
        <v>184877721.34</v>
      </c>
      <c r="D305" s="1"/>
      <c r="E305" s="1"/>
      <c r="F305" s="1">
        <f>SUMIF(A305:B305,"*consolidação*",C305:D305)</f>
        <v>184877721.34</v>
      </c>
      <c r="G305" s="7"/>
      <c r="H305" s="60" t="b">
        <f t="shared" si="31"/>
        <v>1</v>
      </c>
      <c r="I305" s="60" t="str">
        <f t="shared" si="34"/>
        <v>00</v>
      </c>
    </row>
    <row r="306" spans="1:9" ht="25.5" customHeight="1">
      <c r="A306" s="60" t="str">
        <f t="shared" si="32"/>
        <v>2.1.2.3.3.00.00 - Financiamentos a Curto Prazo - Interno - Inter 
 OFSS - União</v>
      </c>
      <c r="B306" s="5" t="s">
        <v>330</v>
      </c>
      <c r="C306" s="6">
        <v>474955784.06</v>
      </c>
      <c r="D306" s="1"/>
      <c r="E306" s="1">
        <f>SUMIF(A306:B306,"*intra*",C306:D306)+SUMIF(A306:B306,"*inter*",C306:D306)</f>
        <v>474955784.06</v>
      </c>
      <c r="F306" s="1">
        <f>SUMIF(A306:B306,"*consolidação*",C306:D306)</f>
        <v>0</v>
      </c>
      <c r="G306" s="7"/>
      <c r="H306" s="60" t="b">
        <f t="shared" si="31"/>
        <v>1</v>
      </c>
      <c r="I306" s="60" t="str">
        <f t="shared" si="34"/>
        <v>00</v>
      </c>
    </row>
    <row r="307" spans="1:9" ht="25.5" customHeight="1">
      <c r="A307" s="60" t="str">
        <f t="shared" si="32"/>
        <v>2.1.2.3.4.00.00 - Financiamentos a Curto Prazo - Interno - Inter 
 OFSS - Estado</v>
      </c>
      <c r="B307" s="3" t="s">
        <v>331</v>
      </c>
      <c r="C307" s="4">
        <v>13057001.029999999</v>
      </c>
      <c r="D307" s="1"/>
      <c r="E307" s="1">
        <f>SUMIF(A307:B307,"*intra*",C307:D307)+SUMIF(A307:B307,"*inter*",C307:D307)</f>
        <v>13057001.029999999</v>
      </c>
      <c r="F307" s="1">
        <f>SUMIF(A307:B307,"*consolidação*",C307:D307)</f>
        <v>0</v>
      </c>
      <c r="G307" s="7"/>
      <c r="H307" s="60" t="b">
        <f t="shared" si="31"/>
        <v>1</v>
      </c>
      <c r="I307" s="60" t="str">
        <f t="shared" si="34"/>
        <v>00</v>
      </c>
    </row>
    <row r="308" spans="1:9" ht="12.75" customHeight="1">
      <c r="A308" s="60" t="str">
        <f t="shared" si="32"/>
        <v>2.1.2.3.5.00.00 - Financiamentos a Curto Prazo - Interno - Inter 
 OFSS - Município</v>
      </c>
      <c r="B308" s="5" t="s">
        <v>332</v>
      </c>
      <c r="C308" s="6">
        <v>59317509.649999999</v>
      </c>
      <c r="D308" s="1"/>
      <c r="E308" s="1">
        <f>SUMIF(A308:B308,"*intra*",C308:D308)+SUMIF(A308:B308,"*inter*",C308:D308)</f>
        <v>59317509.649999999</v>
      </c>
      <c r="F308" s="1">
        <f>SUMIF(A308:B308,"*consolidação*",C308:D308)</f>
        <v>0</v>
      </c>
      <c r="G308" s="7"/>
      <c r="H308" s="60" t="b">
        <f t="shared" si="31"/>
        <v>1</v>
      </c>
      <c r="I308" s="60" t="str">
        <f t="shared" si="34"/>
        <v>00</v>
      </c>
    </row>
    <row r="309" spans="1:9" ht="25.5" customHeight="1">
      <c r="A309" s="60" t="str">
        <f t="shared" si="32"/>
        <v>2.1.2.4.0.00.00 - Financiamento a Curto Prazo - Externo</v>
      </c>
      <c r="B309" s="3" t="s">
        <v>333</v>
      </c>
      <c r="C309" s="4">
        <v>172544462.50999999</v>
      </c>
      <c r="D309" s="1"/>
      <c r="E309" s="1">
        <f>E310</f>
        <v>0</v>
      </c>
      <c r="F309" s="1">
        <f>F310</f>
        <v>172544462.50999999</v>
      </c>
      <c r="G309" s="7"/>
      <c r="H309" s="60" t="b">
        <f t="shared" si="31"/>
        <v>1</v>
      </c>
      <c r="I309" s="60" t="str">
        <f t="shared" si="34"/>
        <v>00</v>
      </c>
    </row>
    <row r="310" spans="1:9" ht="25.5" customHeight="1">
      <c r="A310" s="60" t="str">
        <f t="shared" si="32"/>
        <v>2.1.2.4.1.00.00 - Financiamento a Curto Prazo - Externo - 
 Consolidação</v>
      </c>
      <c r="B310" s="5" t="s">
        <v>334</v>
      </c>
      <c r="C310" s="6">
        <v>172544462.50999999</v>
      </c>
      <c r="D310" s="1"/>
      <c r="E310" s="1">
        <f>SUMIF(A310:B310,"*intra*",C310:D310)+SUMIF(A310:B310,"*inter*",C310:D310)</f>
        <v>0</v>
      </c>
      <c r="F310" s="1">
        <f t="shared" ref="F310" si="40">SUMIF(A310:B310,"*consolidação*",C310:D310)</f>
        <v>172544462.50999999</v>
      </c>
      <c r="G310" s="7"/>
      <c r="H310" s="60" t="b">
        <f t="shared" si="31"/>
        <v>1</v>
      </c>
      <c r="I310" s="60" t="str">
        <f t="shared" si="34"/>
        <v>00</v>
      </c>
    </row>
    <row r="311" spans="1:9" ht="25.5" customHeight="1">
      <c r="A311" s="60" t="str">
        <f t="shared" si="32"/>
        <v>2.1.2.5.0.00.00 - Juros e Encargos a Pagar de Empréstimos e 
 Financiamentos a Curto Prazo - Interno</v>
      </c>
      <c r="B311" s="3" t="s">
        <v>335</v>
      </c>
      <c r="C311" s="4">
        <v>1539267842.98</v>
      </c>
      <c r="D311" s="1"/>
      <c r="E311" s="1">
        <f>E312+E313+E314+E315</f>
        <v>1473395289.02</v>
      </c>
      <c r="F311" s="1">
        <f>F312+F313+F314+F315</f>
        <v>65872553.960000001</v>
      </c>
      <c r="G311" s="7"/>
      <c r="H311" s="60" t="b">
        <f t="shared" si="31"/>
        <v>1</v>
      </c>
      <c r="I311" s="60" t="str">
        <f t="shared" si="34"/>
        <v>00</v>
      </c>
    </row>
    <row r="312" spans="1:9" ht="25.5" customHeight="1">
      <c r="A312" s="60" t="str">
        <f t="shared" si="32"/>
        <v>2.1.2.5.1.00.00 - Juros e Encargos a Pagar de Empréstimos e 
 Financiamentos a Curto Prazo - Interno - Consolidação</v>
      </c>
      <c r="B312" s="5" t="s">
        <v>336</v>
      </c>
      <c r="C312" s="6">
        <v>65872553.960000001</v>
      </c>
      <c r="D312" s="1"/>
      <c r="E312" s="1"/>
      <c r="F312" s="1">
        <f>SUMIF(A312:B312,"*consolidação*",C312:D312)</f>
        <v>65872553.960000001</v>
      </c>
      <c r="G312" s="7"/>
      <c r="H312" s="60" t="b">
        <f t="shared" si="31"/>
        <v>1</v>
      </c>
      <c r="I312" s="60" t="str">
        <f t="shared" si="34"/>
        <v>00</v>
      </c>
    </row>
    <row r="313" spans="1:9" ht="25.5" customHeight="1">
      <c r="A313" s="60" t="str">
        <f t="shared" si="32"/>
        <v>2.1.2.5.3.00.00 - Juros e Encargos a Pagar de Empréstimos e 
 Financiamentos a Curto Prazo - Interno - Inter OFSS - União</v>
      </c>
      <c r="B313" s="3" t="s">
        <v>337</v>
      </c>
      <c r="C313" s="4">
        <v>1466087235.54</v>
      </c>
      <c r="D313" s="1"/>
      <c r="E313" s="1">
        <f t="shared" ref="E313:E315" si="41">SUMIF(A313:B313,"*intra*",C313:D313)+SUMIF(A313:B313,"*inter*",C313:D313)</f>
        <v>1466087235.54</v>
      </c>
      <c r="F313" s="1">
        <f t="shared" ref="F313:F315" si="42">SUMIF(A313:B313,"*consolidação*",C313:D313)</f>
        <v>0</v>
      </c>
      <c r="G313" s="7"/>
      <c r="H313" s="60" t="b">
        <f t="shared" si="31"/>
        <v>1</v>
      </c>
      <c r="I313" s="60" t="str">
        <f t="shared" si="34"/>
        <v>00</v>
      </c>
    </row>
    <row r="314" spans="1:9" ht="25.5" customHeight="1">
      <c r="A314" s="60" t="str">
        <f t="shared" si="32"/>
        <v>2.1.2.5.4.00.00 - Juros e Encargos a Pagar de Empréstimos e 
 Financiamentos a Curto Prazo - Interno - Inter OFSS - Estado</v>
      </c>
      <c r="B314" s="5" t="s">
        <v>338</v>
      </c>
      <c r="C314" s="6">
        <v>7137435.4699999997</v>
      </c>
      <c r="D314" s="1"/>
      <c r="E314" s="1">
        <f t="shared" si="41"/>
        <v>7137435.4699999997</v>
      </c>
      <c r="F314" s="1">
        <f t="shared" si="42"/>
        <v>0</v>
      </c>
      <c r="G314" s="7"/>
      <c r="H314" s="60" t="b">
        <f t="shared" si="31"/>
        <v>1</v>
      </c>
      <c r="I314" s="60" t="str">
        <f t="shared" si="34"/>
        <v>00</v>
      </c>
    </row>
    <row r="315" spans="1:9" ht="25.5" customHeight="1">
      <c r="A315" s="60" t="str">
        <f t="shared" si="32"/>
        <v>2.1.2.5.5.00.00 - Juros e Encargos a Pagar de Empréstimos e 
 Financiamentos a Curto Prazo - Interno - Inter OFSS - Município</v>
      </c>
      <c r="B315" s="3" t="s">
        <v>339</v>
      </c>
      <c r="C315" s="4">
        <v>170618.01</v>
      </c>
      <c r="D315" s="1"/>
      <c r="E315" s="1">
        <f t="shared" si="41"/>
        <v>170618.01</v>
      </c>
      <c r="F315" s="1">
        <f t="shared" si="42"/>
        <v>0</v>
      </c>
      <c r="G315" s="7"/>
      <c r="H315" s="60" t="b">
        <f t="shared" si="31"/>
        <v>1</v>
      </c>
      <c r="I315" s="60" t="str">
        <f t="shared" si="34"/>
        <v>00</v>
      </c>
    </row>
    <row r="316" spans="1:9" ht="25.5" customHeight="1">
      <c r="A316" s="60" t="str">
        <f t="shared" si="32"/>
        <v>2.1.2.6.0.00.00 - Juros e Encargos a Pagar de Empréstimos e 
 Financiamentos a Curto Prazo - Externo</v>
      </c>
      <c r="B316" s="5" t="s">
        <v>340</v>
      </c>
      <c r="C316" s="6">
        <v>41391171.299999997</v>
      </c>
      <c r="D316" s="1"/>
      <c r="E316" s="1">
        <f>E317</f>
        <v>0</v>
      </c>
      <c r="F316" s="1">
        <f>F317</f>
        <v>41391171.299999997</v>
      </c>
      <c r="G316" s="7"/>
      <c r="H316" s="60" t="b">
        <f t="shared" si="31"/>
        <v>1</v>
      </c>
      <c r="I316" s="60" t="str">
        <f t="shared" si="34"/>
        <v>00</v>
      </c>
    </row>
    <row r="317" spans="1:9" ht="12.75" customHeight="1">
      <c r="A317" s="60" t="str">
        <f t="shared" si="32"/>
        <v>2.1.2.6.1.00.00 - Juros e Encargos a Pagar de Empréstimos e 
 Financiamentos a Curto Prazo - Externo - Consolidação</v>
      </c>
      <c r="B317" s="3" t="s">
        <v>341</v>
      </c>
      <c r="C317" s="4">
        <v>41391171.299999997</v>
      </c>
      <c r="D317" s="1"/>
      <c r="E317" s="1">
        <f>SUMIF(A317:B317,"*intra*",C317:D317)+SUMIF(A317:B317,"*inter*",C317:D317)</f>
        <v>0</v>
      </c>
      <c r="F317" s="1">
        <f t="shared" ref="F317" si="43">SUMIF(A317:B317,"*consolidação*",C317:D317)</f>
        <v>41391171.299999997</v>
      </c>
      <c r="G317" s="7"/>
      <c r="H317" s="60" t="b">
        <f t="shared" si="31"/>
        <v>1</v>
      </c>
      <c r="I317" s="60" t="str">
        <f t="shared" si="34"/>
        <v>00</v>
      </c>
    </row>
    <row r="318" spans="1:9" ht="25.5" customHeight="1">
      <c r="A318" s="60" t="str">
        <f t="shared" si="32"/>
        <v>2.1.2.8.0.00.00 - (-) Encargos Financeiros a Apropriar - Interno</v>
      </c>
      <c r="B318" s="5" t="s">
        <v>342</v>
      </c>
      <c r="C318" s="6">
        <v>1501480410.1900001</v>
      </c>
      <c r="D318" s="1"/>
      <c r="E318" s="1">
        <f>E319+E320+E321+E322</f>
        <v>1458462933.8799999</v>
      </c>
      <c r="F318" s="1">
        <f>F319+F320+F321+F322</f>
        <v>43017476.310000002</v>
      </c>
      <c r="G318" s="7"/>
      <c r="H318" s="60" t="b">
        <f t="shared" si="31"/>
        <v>1</v>
      </c>
      <c r="I318" s="60" t="str">
        <f t="shared" si="34"/>
        <v>00</v>
      </c>
    </row>
    <row r="319" spans="1:9" ht="25.5" customHeight="1">
      <c r="A319" s="60" t="str">
        <f t="shared" si="32"/>
        <v>2.1.2.8.1.00.00 - (-) Encargos Financeiros a Apropriar - Interno - 
 Consolidação</v>
      </c>
      <c r="B319" s="3" t="s">
        <v>343</v>
      </c>
      <c r="C319" s="4">
        <v>43017476.310000002</v>
      </c>
      <c r="D319" s="1"/>
      <c r="E319" s="1"/>
      <c r="F319" s="1">
        <f>SUMIF(A319:B319,"*consolidação*",C319:D319)</f>
        <v>43017476.310000002</v>
      </c>
      <c r="G319" s="7"/>
      <c r="H319" s="60" t="b">
        <f t="shared" si="31"/>
        <v>1</v>
      </c>
      <c r="I319" s="60" t="str">
        <f t="shared" si="34"/>
        <v>00</v>
      </c>
    </row>
    <row r="320" spans="1:9" ht="25.5" customHeight="1">
      <c r="A320" s="60" t="str">
        <f t="shared" si="32"/>
        <v>2.1.2.8.3.00.00 - (-) Encargos Financeiros a Apropriar - Interno - 
 Inter OFSS - União</v>
      </c>
      <c r="B320" s="5" t="s">
        <v>344</v>
      </c>
      <c r="C320" s="6">
        <v>1451850792.8499999</v>
      </c>
      <c r="D320" s="1"/>
      <c r="E320" s="1">
        <f>SUMIF(A320:B320,"*intra*",C320:D320)+SUMIF(A320:B320,"*inter*",C320:D320)</f>
        <v>1451850792.8499999</v>
      </c>
      <c r="F320" s="1">
        <f t="shared" ref="F320:F321" si="44">SUMIF(A320:B320,"*consolidação*",C320:D320)</f>
        <v>0</v>
      </c>
      <c r="G320" s="7"/>
      <c r="H320" s="60" t="b">
        <f t="shared" si="31"/>
        <v>1</v>
      </c>
      <c r="I320" s="60" t="str">
        <f t="shared" si="34"/>
        <v>00</v>
      </c>
    </row>
    <row r="321" spans="1:9" ht="25.5" customHeight="1">
      <c r="A321" s="60" t="str">
        <f t="shared" si="32"/>
        <v>2.1.2.8.4.00.00 - (-) Encargos Financeiros a Apropriar - Interno - 
 Inter OFSS - Estado</v>
      </c>
      <c r="B321" s="3" t="s">
        <v>345</v>
      </c>
      <c r="C321" s="4">
        <v>5768875.96</v>
      </c>
      <c r="D321" s="1"/>
      <c r="E321" s="1">
        <f>SUMIF(A321:B321,"*intra*",C321:D321)+SUMIF(A321:B321,"*inter*",C321:D321)</f>
        <v>5768875.96</v>
      </c>
      <c r="F321" s="1">
        <f t="shared" si="44"/>
        <v>0</v>
      </c>
      <c r="G321" s="7"/>
      <c r="H321" s="60" t="b">
        <f t="shared" si="31"/>
        <v>1</v>
      </c>
      <c r="I321" s="60" t="str">
        <f t="shared" si="34"/>
        <v>00</v>
      </c>
    </row>
    <row r="322" spans="1:9" ht="12.75" customHeight="1">
      <c r="A322" s="60" t="str">
        <f t="shared" si="32"/>
        <v>2.1.2.8.5.00.00 - (-) Encargos Financeiros a Apropriar - Interno - 
 Inter OFSS - Município</v>
      </c>
      <c r="B322" s="5" t="s">
        <v>346</v>
      </c>
      <c r="C322" s="6">
        <v>843265.07</v>
      </c>
      <c r="D322" s="1"/>
      <c r="E322" s="1">
        <f>SUMIF(A322:B322,"*intra*",C322:D322)+SUMIF(A322:B322,"*inter*",C322:D322)</f>
        <v>843265.07</v>
      </c>
      <c r="F322" s="1">
        <f>SUMIF(A322:B322,"*consolidação*",C322:D322)</f>
        <v>0</v>
      </c>
      <c r="G322" s="7"/>
      <c r="H322" s="60" t="b">
        <f t="shared" si="31"/>
        <v>1</v>
      </c>
      <c r="I322" s="60" t="str">
        <f t="shared" si="34"/>
        <v>00</v>
      </c>
    </row>
    <row r="323" spans="1:9" ht="25.5" customHeight="1">
      <c r="A323" s="60" t="str">
        <f t="shared" si="32"/>
        <v>2.1.2.9.0.00.00 - (-) Encargos Financeiros a Apropriar - Externo</v>
      </c>
      <c r="B323" s="3" t="s">
        <v>347</v>
      </c>
      <c r="C323" s="4">
        <v>38617189.159999996</v>
      </c>
      <c r="D323" s="1"/>
      <c r="E323" s="1">
        <f>E324</f>
        <v>0</v>
      </c>
      <c r="F323" s="1">
        <f>F324</f>
        <v>38617189.159999996</v>
      </c>
      <c r="G323" s="7"/>
      <c r="H323" s="60" t="b">
        <f t="shared" ref="H323:H386" si="45">IF(I323="00",C323=E323+F323,TRUE)</f>
        <v>1</v>
      </c>
      <c r="I323" s="60" t="str">
        <f t="shared" si="34"/>
        <v>00</v>
      </c>
    </row>
    <row r="324" spans="1:9" ht="12.75" customHeight="1">
      <c r="A324" s="60" t="str">
        <f t="shared" ref="A324:A387" si="46">TRIM(B324)</f>
        <v>2.1.2.9.1.00.00 - (-) Encargos Financeiros a Apropriar- Consolidação</v>
      </c>
      <c r="B324" s="5" t="s">
        <v>348</v>
      </c>
      <c r="C324" s="6">
        <v>38617189.159999996</v>
      </c>
      <c r="D324" s="1"/>
      <c r="E324" s="1">
        <f>SUMIF(A324:B324,"*intra*",C324:D324)+SUMIF(A324:B324,"*inter*",C324:D324)</f>
        <v>0</v>
      </c>
      <c r="F324" s="1">
        <f t="shared" ref="F324" si="47">SUMIF(A324:B324,"*consolidação*",C324:D324)</f>
        <v>38617189.159999996</v>
      </c>
      <c r="G324" s="7"/>
      <c r="H324" s="60" t="b">
        <f t="shared" si="45"/>
        <v>1</v>
      </c>
      <c r="I324" s="60" t="str">
        <f t="shared" si="34"/>
        <v>00</v>
      </c>
    </row>
    <row r="325" spans="1:9" ht="25.5" customHeight="1">
      <c r="A325" s="60" t="str">
        <f t="shared" si="46"/>
        <v>2.1.3.0.0.00.00 - Fornecedores e Contas a Pagar a Curto Prazo</v>
      </c>
      <c r="B325" s="3" t="s">
        <v>349</v>
      </c>
      <c r="C325" s="4">
        <v>23767924799.130001</v>
      </c>
      <c r="D325" s="1"/>
      <c r="E325" s="1">
        <f>E326+E328</f>
        <v>0</v>
      </c>
      <c r="F325" s="1">
        <f>F326+F328</f>
        <v>23767924799.130001</v>
      </c>
      <c r="G325" s="7"/>
      <c r="H325" s="60" t="b">
        <f t="shared" si="45"/>
        <v>1</v>
      </c>
      <c r="I325" s="60" t="str">
        <f t="shared" si="34"/>
        <v>00</v>
      </c>
    </row>
    <row r="326" spans="1:9" ht="25.5" customHeight="1">
      <c r="A326" s="60" t="str">
        <f t="shared" si="46"/>
        <v>2.1.3.1.0.00.00 - Fornecedores e Contas a Pagar Nacionais a Curto 
 Prazo</v>
      </c>
      <c r="B326" s="5" t="s">
        <v>350</v>
      </c>
      <c r="C326" s="6">
        <v>23507822770.900002</v>
      </c>
      <c r="D326" s="1"/>
      <c r="E326" s="1">
        <f>E327</f>
        <v>0</v>
      </c>
      <c r="F326" s="1">
        <f>F327</f>
        <v>23507822770.900002</v>
      </c>
      <c r="G326" s="7"/>
      <c r="H326" s="60" t="b">
        <f t="shared" si="45"/>
        <v>1</v>
      </c>
      <c r="I326" s="60" t="str">
        <f t="shared" si="34"/>
        <v>00</v>
      </c>
    </row>
    <row r="327" spans="1:9" ht="25.5" customHeight="1">
      <c r="A327" s="60" t="str">
        <f t="shared" si="46"/>
        <v>2.1.3.1.1.00.00 - Fornecedores e Contas a Pagar Nacionais a Curto 
 Prazo - Consolidação</v>
      </c>
      <c r="B327" s="3" t="s">
        <v>351</v>
      </c>
      <c r="C327" s="4">
        <v>23507822770.900002</v>
      </c>
      <c r="D327" s="1"/>
      <c r="E327" s="1">
        <f t="shared" ref="E327:E329" si="48">SUMIF(A327:B327,"*intra*",C327:D327)+SUMIF(A327:B327,"*inter*",C327:D327)</f>
        <v>0</v>
      </c>
      <c r="F327" s="1">
        <f t="shared" ref="F327:F329" si="49">SUMIF(A327:B327,"*consolidação*",C327:D327)</f>
        <v>23507822770.900002</v>
      </c>
      <c r="G327" s="7"/>
      <c r="H327" s="60" t="b">
        <f t="shared" si="45"/>
        <v>1</v>
      </c>
      <c r="I327" s="60" t="str">
        <f t="shared" si="34"/>
        <v>00</v>
      </c>
    </row>
    <row r="328" spans="1:9" ht="25.5" customHeight="1">
      <c r="A328" s="60" t="str">
        <f t="shared" si="46"/>
        <v>2.1.3.2.0.00.00 - Fornecedores e Contas a Pagar Estrangeiros a Curto 
 Prazo</v>
      </c>
      <c r="B328" s="5" t="s">
        <v>352</v>
      </c>
      <c r="C328" s="6">
        <v>260102028.22999999</v>
      </c>
      <c r="D328" s="1"/>
      <c r="E328" s="1">
        <f>E329</f>
        <v>0</v>
      </c>
      <c r="F328" s="1">
        <f>F329</f>
        <v>260102028.22999999</v>
      </c>
      <c r="G328" s="7"/>
      <c r="H328" s="60" t="b">
        <f t="shared" si="45"/>
        <v>1</v>
      </c>
      <c r="I328" s="60" t="str">
        <f t="shared" si="34"/>
        <v>00</v>
      </c>
    </row>
    <row r="329" spans="1:9" ht="12.75" customHeight="1">
      <c r="A329" s="60" t="str">
        <f t="shared" si="46"/>
        <v>2.1.3.2.1.00.00 - Fornecedores e Contas a Pagar Estrangeiros a Curto 
 Prazo - Consolidação</v>
      </c>
      <c r="B329" s="3" t="s">
        <v>353</v>
      </c>
      <c r="C329" s="4">
        <v>260102028.22999999</v>
      </c>
      <c r="D329" s="1"/>
      <c r="E329" s="1">
        <f t="shared" si="48"/>
        <v>0</v>
      </c>
      <c r="F329" s="1">
        <f t="shared" si="49"/>
        <v>260102028.22999999</v>
      </c>
      <c r="G329" s="7"/>
      <c r="H329" s="60" t="b">
        <f t="shared" si="45"/>
        <v>1</v>
      </c>
      <c r="I329" s="60" t="str">
        <f t="shared" si="34"/>
        <v>00</v>
      </c>
    </row>
    <row r="330" spans="1:9" ht="12.75" customHeight="1">
      <c r="A330" s="60" t="str">
        <f t="shared" si="46"/>
        <v>2.1.4.0.0.00.00 - Obrigações Fiscais a Curto Prazo</v>
      </c>
      <c r="B330" s="5" t="s">
        <v>354</v>
      </c>
      <c r="C330" s="6">
        <v>565206222.40999997</v>
      </c>
      <c r="D330" s="1"/>
      <c r="E330" s="1">
        <f>E331+E335+E339</f>
        <v>190368823.94</v>
      </c>
      <c r="F330" s="1">
        <f>F331+F335+F339</f>
        <v>374837398.47000003</v>
      </c>
      <c r="G330" s="7"/>
      <c r="H330" s="60" t="b">
        <f t="shared" si="45"/>
        <v>1</v>
      </c>
      <c r="I330" s="60" t="str">
        <f t="shared" si="34"/>
        <v>00</v>
      </c>
    </row>
    <row r="331" spans="1:9" ht="25.5" customHeight="1">
      <c r="A331" s="60" t="str">
        <f t="shared" si="46"/>
        <v>2.1.4.1.0.00.00 - Obrigações Fiscais a Curto Prazo com a União</v>
      </c>
      <c r="B331" s="3" t="s">
        <v>355</v>
      </c>
      <c r="C331" s="4">
        <v>382937761.06999999</v>
      </c>
      <c r="D331" s="1"/>
      <c r="E331" s="1">
        <f>E332+E333+E334</f>
        <v>117442393.91</v>
      </c>
      <c r="F331" s="1">
        <f>F332+F333+F334</f>
        <v>265495367.16</v>
      </c>
      <c r="G331" s="7"/>
      <c r="H331" s="60" t="b">
        <f t="shared" si="45"/>
        <v>1</v>
      </c>
      <c r="I331" s="60" t="str">
        <f t="shared" si="34"/>
        <v>00</v>
      </c>
    </row>
    <row r="332" spans="1:9" ht="25.5" customHeight="1">
      <c r="A332" s="60" t="str">
        <f t="shared" si="46"/>
        <v>2.1.4.1.1.00.00 - Obrigações Fiscais a Curto Prazo com a União - 
 Consolidação</v>
      </c>
      <c r="B332" s="5" t="s">
        <v>356</v>
      </c>
      <c r="C332" s="6">
        <v>265495367.16</v>
      </c>
      <c r="D332" s="1"/>
      <c r="E332" s="1">
        <f>SUMIF(A332:B332,"*intra*",C332:D332)+SUMIF(A332:B332,"*inter*",C332:D332)</f>
        <v>0</v>
      </c>
      <c r="F332" s="1">
        <f>SUMIF(A332:B332,"*consolidação*",C332:D332)</f>
        <v>265495367.16</v>
      </c>
      <c r="G332" s="7"/>
      <c r="H332" s="60" t="b">
        <f t="shared" si="45"/>
        <v>1</v>
      </c>
      <c r="I332" s="60" t="str">
        <f t="shared" si="34"/>
        <v>00</v>
      </c>
    </row>
    <row r="333" spans="1:9" ht="25.5" customHeight="1">
      <c r="A333" s="60" t="str">
        <f t="shared" si="46"/>
        <v>2.1.4.1.2.00.00 - Obrigações Fiscais a Curto Prazo com a União - 
 Intra OFSS</v>
      </c>
      <c r="B333" s="3" t="s">
        <v>357</v>
      </c>
      <c r="C333" s="4">
        <v>3704793.36</v>
      </c>
      <c r="D333" s="1"/>
      <c r="E333" s="1">
        <f>SUMIF(A333:B333,"*intra*",C333:D333)+SUMIF(A333:B333,"*inter*",C333:D333)</f>
        <v>3704793.36</v>
      </c>
      <c r="F333" s="1">
        <f>SUMIF(A333:B333,"*consolidação*",C333:D333)</f>
        <v>0</v>
      </c>
      <c r="G333" s="7"/>
      <c r="H333" s="60" t="b">
        <f t="shared" si="45"/>
        <v>1</v>
      </c>
      <c r="I333" s="60" t="str">
        <f t="shared" si="34"/>
        <v>00</v>
      </c>
    </row>
    <row r="334" spans="1:9" ht="12.75" customHeight="1">
      <c r="A334" s="60" t="str">
        <f t="shared" si="46"/>
        <v>2.1.4.1.3.00.00 - Obrigações Fiscais a Curto Prazo com a União - 
 Inter OFSS - União</v>
      </c>
      <c r="B334" s="5" t="s">
        <v>358</v>
      </c>
      <c r="C334" s="6">
        <v>113737600.55</v>
      </c>
      <c r="D334" s="1"/>
      <c r="E334" s="1">
        <f>SUMIF(A334:B334,"*intra*",C334:D334)+SUMIF(A334:B334,"*inter*",C334:D334)</f>
        <v>113737600.55</v>
      </c>
      <c r="F334" s="1">
        <f>SUMIF(A334:B334,"*consolidação*",C334:D334)</f>
        <v>0</v>
      </c>
      <c r="G334" s="7"/>
      <c r="H334" s="60" t="b">
        <f t="shared" si="45"/>
        <v>1</v>
      </c>
      <c r="I334" s="60" t="str">
        <f t="shared" si="34"/>
        <v>00</v>
      </c>
    </row>
    <row r="335" spans="1:9" ht="25.5" customHeight="1">
      <c r="A335" s="60" t="str">
        <f t="shared" si="46"/>
        <v>2.1.4.2.0.00.00 - Obrigações Fiscais a Curto Prazo com os Estados</v>
      </c>
      <c r="B335" s="3" t="s">
        <v>359</v>
      </c>
      <c r="C335" s="4">
        <v>6254432.7999999998</v>
      </c>
      <c r="D335" s="1"/>
      <c r="E335" s="1">
        <f>E336+E337+E338</f>
        <v>3991470.34</v>
      </c>
      <c r="F335" s="1">
        <f>F336+F337+F338</f>
        <v>2262962.46</v>
      </c>
      <c r="G335" s="7"/>
      <c r="H335" s="60" t="b">
        <f t="shared" si="45"/>
        <v>1</v>
      </c>
      <c r="I335" s="60" t="str">
        <f t="shared" si="34"/>
        <v>00</v>
      </c>
    </row>
    <row r="336" spans="1:9" ht="25.5" customHeight="1">
      <c r="A336" s="60" t="str">
        <f t="shared" si="46"/>
        <v>2.1.4.2.1.00.00 - Obrigações Fiscais a Curto Prazo com os Estados - 
 Consolidação</v>
      </c>
      <c r="B336" s="5" t="s">
        <v>360</v>
      </c>
      <c r="C336" s="6">
        <v>2262962.46</v>
      </c>
      <c r="D336" s="1"/>
      <c r="E336" s="1">
        <f>SUMIF(A336:B336,"*intra*",C336:D336)+SUMIF(A336:B336,"*inter*",C336:D336)</f>
        <v>0</v>
      </c>
      <c r="F336" s="1">
        <f>SUMIF(A336:B336,"*consolidação*",C336:D336)</f>
        <v>2262962.46</v>
      </c>
      <c r="G336" s="7"/>
      <c r="H336" s="60" t="b">
        <f t="shared" si="45"/>
        <v>1</v>
      </c>
      <c r="I336" s="60" t="str">
        <f t="shared" si="34"/>
        <v>00</v>
      </c>
    </row>
    <row r="337" spans="1:9" ht="25.5" customHeight="1">
      <c r="A337" s="60" t="str">
        <f t="shared" si="46"/>
        <v>2.1.4.2.2.00.00 - Obrigações Fiscais a Curto Prazo com os Estados - 
 Intra OFSS</v>
      </c>
      <c r="B337" s="3" t="s">
        <v>361</v>
      </c>
      <c r="C337" s="4">
        <v>2127550.15</v>
      </c>
      <c r="D337" s="1"/>
      <c r="E337" s="1">
        <f>SUMIF(A337:B337,"*intra*",C337:D337)+SUMIF(A337:B337,"*inter*",C337:D337)</f>
        <v>2127550.15</v>
      </c>
      <c r="F337" s="1">
        <f>SUMIF(A337:B337,"*consolidação*",C337:D337)</f>
        <v>0</v>
      </c>
      <c r="G337" s="7"/>
      <c r="H337" s="60" t="b">
        <f t="shared" si="45"/>
        <v>1</v>
      </c>
      <c r="I337" s="60" t="str">
        <f t="shared" si="34"/>
        <v>00</v>
      </c>
    </row>
    <row r="338" spans="1:9" ht="12.75" customHeight="1">
      <c r="A338" s="60" t="str">
        <f t="shared" si="46"/>
        <v>2.1.4.2.4.00.00 - Obrigações Fiscais a Curto Prazo com os Estados - 
 Inter OFSS - Estado</v>
      </c>
      <c r="B338" s="5" t="s">
        <v>362</v>
      </c>
      <c r="C338" s="6">
        <v>1863920.19</v>
      </c>
      <c r="D338" s="1"/>
      <c r="E338" s="1">
        <f>SUMIF(A338:B338,"*intra*",C338:D338)+SUMIF(A338:B338,"*inter*",C338:D338)</f>
        <v>1863920.19</v>
      </c>
      <c r="F338" s="1">
        <f>SUMIF(A338:B338,"*consolidação*",C338:D338)</f>
        <v>0</v>
      </c>
      <c r="G338" s="7"/>
      <c r="H338" s="60" t="b">
        <f t="shared" si="45"/>
        <v>1</v>
      </c>
      <c r="I338" s="60" t="str">
        <f t="shared" si="34"/>
        <v>00</v>
      </c>
    </row>
    <row r="339" spans="1:9" ht="25.5" customHeight="1">
      <c r="A339" s="60" t="str">
        <f t="shared" si="46"/>
        <v>2.1.4.3.0.00.00 - Obrigações Fiscais a Curto Prazo com os Municípios</v>
      </c>
      <c r="B339" s="3" t="s">
        <v>363</v>
      </c>
      <c r="C339" s="4">
        <v>176014028.53999999</v>
      </c>
      <c r="D339" s="1"/>
      <c r="E339" s="1">
        <f>E340+E341+E342</f>
        <v>68934959.689999998</v>
      </c>
      <c r="F339" s="1">
        <f>F340+F341+F342</f>
        <v>107079068.84999999</v>
      </c>
      <c r="G339" s="7"/>
      <c r="H339" s="60" t="b">
        <f t="shared" si="45"/>
        <v>1</v>
      </c>
      <c r="I339" s="60" t="str">
        <f t="shared" si="34"/>
        <v>00</v>
      </c>
    </row>
    <row r="340" spans="1:9" ht="25.5" customHeight="1">
      <c r="A340" s="60" t="str">
        <f t="shared" si="46"/>
        <v>2.1.4.3.1.00.00 - Obrigações Fiscais a Curto Prazo com os Municípios 
 - Consolidação</v>
      </c>
      <c r="B340" s="5" t="s">
        <v>364</v>
      </c>
      <c r="C340" s="6">
        <v>107079068.84999999</v>
      </c>
      <c r="D340" s="1"/>
      <c r="E340" s="1">
        <f>SUMIF(A340:B340,"*intra*",C340:D340)+SUMIF(A340:B340,"*inter*",C340:D340)</f>
        <v>0</v>
      </c>
      <c r="F340" s="1">
        <f>SUMIF(A340:B340,"*consolidação*",C340:D340)</f>
        <v>107079068.84999999</v>
      </c>
      <c r="G340" s="7"/>
      <c r="H340" s="60" t="b">
        <f t="shared" si="45"/>
        <v>1</v>
      </c>
      <c r="I340" s="60" t="str">
        <f t="shared" si="34"/>
        <v>00</v>
      </c>
    </row>
    <row r="341" spans="1:9" ht="25.5" customHeight="1">
      <c r="A341" s="60" t="str">
        <f t="shared" si="46"/>
        <v>2.1.4.3.2.00.00 - Obrigações Fiscais a Curto Prazo com os Municípios 
 - Intra OFSS</v>
      </c>
      <c r="B341" s="3" t="s">
        <v>365</v>
      </c>
      <c r="C341" s="4">
        <v>13463374.92</v>
      </c>
      <c r="D341" s="1"/>
      <c r="E341" s="1">
        <f>SUMIF(A341:B341,"*intra*",C341:D341)+SUMIF(A341:B341,"*inter*",C341:D341)</f>
        <v>13463374.92</v>
      </c>
      <c r="F341" s="1">
        <f>SUMIF(A341:B341,"*consolidação*",C341:D341)</f>
        <v>0</v>
      </c>
      <c r="G341" s="7"/>
      <c r="H341" s="60" t="b">
        <f t="shared" si="45"/>
        <v>1</v>
      </c>
      <c r="I341" s="60" t="str">
        <f t="shared" si="34"/>
        <v>00</v>
      </c>
    </row>
    <row r="342" spans="1:9" ht="12.75" customHeight="1">
      <c r="A342" s="60" t="str">
        <f t="shared" si="46"/>
        <v>2.1.4.3.5.00.00 - Obrigações Fiscais a Curto Prazo com os Municípios 
 - Inter OFSS - Município</v>
      </c>
      <c r="B342" s="5" t="s">
        <v>366</v>
      </c>
      <c r="C342" s="6">
        <v>55471584.770000003</v>
      </c>
      <c r="D342" s="1"/>
      <c r="E342" s="1">
        <f>SUMIF(A342:B342,"*intra*",C342:D342)+SUMIF(A342:B342,"*inter*",C342:D342)</f>
        <v>55471584.770000003</v>
      </c>
      <c r="F342" s="1">
        <f>SUMIF(A342:B342,"*consolidação*",C342:D342)</f>
        <v>0</v>
      </c>
      <c r="G342" s="7"/>
      <c r="H342" s="60" t="b">
        <f t="shared" si="45"/>
        <v>1</v>
      </c>
      <c r="I342" s="60" t="str">
        <f t="shared" ref="I342:I405" si="50">MID(A342,11,2)</f>
        <v>00</v>
      </c>
    </row>
    <row r="343" spans="1:9" ht="25.5" customHeight="1">
      <c r="A343" s="60" t="str">
        <f t="shared" si="46"/>
        <v>2.1.5.0.0.00.00 - Obrigações de Repartição a Outros Entes</v>
      </c>
      <c r="B343" s="3" t="s">
        <v>367</v>
      </c>
      <c r="C343" s="4">
        <v>17728747.039999999</v>
      </c>
      <c r="D343" s="1"/>
      <c r="E343" s="1">
        <f>E344+E345+E346</f>
        <v>17728747.039999999</v>
      </c>
      <c r="F343" s="1">
        <f>F344+F345+F346</f>
        <v>0</v>
      </c>
      <c r="G343" s="7"/>
      <c r="H343" s="60" t="b">
        <f t="shared" si="45"/>
        <v>1</v>
      </c>
      <c r="I343" s="60" t="str">
        <f t="shared" si="50"/>
        <v>00</v>
      </c>
    </row>
    <row r="344" spans="1:9" ht="25.5" customHeight="1">
      <c r="A344" s="60" t="str">
        <f t="shared" si="46"/>
        <v>2.1.5.0.3.00.00 - Obrigações de Repartição a Outros Entes - Inter 
 OFSS - União</v>
      </c>
      <c r="B344" s="5" t="s">
        <v>368</v>
      </c>
      <c r="C344" s="6">
        <v>4784995.67</v>
      </c>
      <c r="D344" s="1"/>
      <c r="E344" s="1">
        <f>SUMIF(A344:B344,"*intra*",C344:D344)+SUMIF(A344:B344,"*inter*",C344:D344)</f>
        <v>4784995.67</v>
      </c>
      <c r="F344" s="1">
        <f>SUMIF(A344:B344,"*consolidação*",C344:D344)</f>
        <v>0</v>
      </c>
      <c r="G344" s="7"/>
      <c r="H344" s="60" t="b">
        <f t="shared" si="45"/>
        <v>1</v>
      </c>
      <c r="I344" s="60" t="str">
        <f t="shared" si="50"/>
        <v>00</v>
      </c>
    </row>
    <row r="345" spans="1:9" ht="25.5" customHeight="1">
      <c r="A345" s="60" t="str">
        <f t="shared" si="46"/>
        <v>2.1.5.0.4.00.00 - Obrigações de Repartição a Outros Entes - Inter 
 OFSS - Estado</v>
      </c>
      <c r="B345" s="3" t="s">
        <v>369</v>
      </c>
      <c r="C345" s="4">
        <v>651306.43999999994</v>
      </c>
      <c r="D345" s="1"/>
      <c r="E345" s="1">
        <f>SUMIF(A345:B345,"*intra*",C345:D345)+SUMIF(A345:B345,"*inter*",C345:D345)</f>
        <v>651306.43999999994</v>
      </c>
      <c r="F345" s="1">
        <f>SUMIF(A345:B345,"*consolidação*",C345:D345)</f>
        <v>0</v>
      </c>
      <c r="G345" s="7"/>
      <c r="H345" s="60" t="b">
        <f t="shared" si="45"/>
        <v>1</v>
      </c>
      <c r="I345" s="60" t="str">
        <f t="shared" si="50"/>
        <v>00</v>
      </c>
    </row>
    <row r="346" spans="1:9" ht="12.75" customHeight="1">
      <c r="A346" s="60" t="str">
        <f t="shared" si="46"/>
        <v>2.1.5.0.5.00.00 - Obrigações de Repartição a Outros Entes - Inter 
 OFSS - Município</v>
      </c>
      <c r="B346" s="5" t="s">
        <v>370</v>
      </c>
      <c r="C346" s="6">
        <v>12292444.93</v>
      </c>
      <c r="D346" s="1"/>
      <c r="E346" s="1">
        <f>SUMIF(A346:B346,"*intra*",C346:D346)+SUMIF(A346:B346,"*inter*",C346:D346)</f>
        <v>12292444.93</v>
      </c>
      <c r="F346" s="1">
        <f>SUMIF(A346:B346,"*consolidação*",C346:D346)</f>
        <v>0</v>
      </c>
      <c r="G346" s="7"/>
      <c r="H346" s="60" t="b">
        <f t="shared" si="45"/>
        <v>1</v>
      </c>
      <c r="I346" s="60" t="str">
        <f t="shared" si="50"/>
        <v>00</v>
      </c>
    </row>
    <row r="347" spans="1:9" ht="12.75" customHeight="1">
      <c r="A347" s="60" t="str">
        <f t="shared" si="46"/>
        <v>2.1.7.0.0.00.00 - Provisões a Curto Prazo</v>
      </c>
      <c r="B347" s="3" t="s">
        <v>371</v>
      </c>
      <c r="C347" s="4">
        <v>806969554.98000002</v>
      </c>
      <c r="D347" s="1"/>
      <c r="E347" s="1">
        <f>E348+E350+E352+E354+E358+E360</f>
        <v>-13172.54</v>
      </c>
      <c r="F347" s="1">
        <f>F348+F350+F352+F354+F358+F360</f>
        <v>806982727.5200001</v>
      </c>
      <c r="G347" s="7"/>
      <c r="H347" s="60" t="b">
        <f t="shared" si="45"/>
        <v>1</v>
      </c>
      <c r="I347" s="60" t="str">
        <f t="shared" si="50"/>
        <v>00</v>
      </c>
    </row>
    <row r="348" spans="1:9" ht="25.5" customHeight="1">
      <c r="A348" s="60" t="str">
        <f t="shared" si="46"/>
        <v>2.1.7.1.0.00.00 - Provisão para Riscos Trabalhistas a Curto Prazo</v>
      </c>
      <c r="B348" s="5" t="s">
        <v>372</v>
      </c>
      <c r="C348" s="6">
        <v>143264308.52000001</v>
      </c>
      <c r="D348" s="1"/>
      <c r="E348" s="1">
        <f t="shared" ref="E348:F350" si="51">E349</f>
        <v>0</v>
      </c>
      <c r="F348" s="1">
        <f t="shared" si="51"/>
        <v>143264308.52000001</v>
      </c>
      <c r="G348" s="7"/>
      <c r="H348" s="60" t="b">
        <f t="shared" si="45"/>
        <v>1</v>
      </c>
      <c r="I348" s="60" t="str">
        <f t="shared" si="50"/>
        <v>00</v>
      </c>
    </row>
    <row r="349" spans="1:9" ht="12.75" customHeight="1">
      <c r="A349" s="60" t="str">
        <f t="shared" si="46"/>
        <v>2.1.7.1.1.00.00 - Provisão para Riscos Trabalhistas a Curto Prazo - 
 Consolidação</v>
      </c>
      <c r="B349" s="3" t="s">
        <v>373</v>
      </c>
      <c r="C349" s="4">
        <v>143264308.52000001</v>
      </c>
      <c r="D349" s="1"/>
      <c r="E349" s="1">
        <f>SUMIF(A349:B349,"*intra*",C349:D349)+SUMIF(A349:B349,"*inter*",C349:D349)</f>
        <v>0</v>
      </c>
      <c r="F349" s="1">
        <f t="shared" ref="F349" si="52">SUMIF(A349:B349,"*consolidação*",C349:D349)</f>
        <v>143264308.52000001</v>
      </c>
      <c r="G349" s="7"/>
      <c r="H349" s="60" t="b">
        <f t="shared" si="45"/>
        <v>1</v>
      </c>
      <c r="I349" s="60" t="str">
        <f t="shared" si="50"/>
        <v>00</v>
      </c>
    </row>
    <row r="350" spans="1:9" ht="25.5" customHeight="1">
      <c r="A350" s="60" t="str">
        <f t="shared" si="46"/>
        <v>2.1.7.3.0.00.00 - Provisões para Riscos Fiscais a Curto Prazo</v>
      </c>
      <c r="B350" s="5" t="s">
        <v>374</v>
      </c>
      <c r="C350" s="6">
        <v>78854176.150000006</v>
      </c>
      <c r="D350" s="1"/>
      <c r="E350" s="1">
        <f t="shared" si="51"/>
        <v>0</v>
      </c>
      <c r="F350" s="1">
        <f t="shared" si="51"/>
        <v>78854176.150000006</v>
      </c>
      <c r="G350" s="7"/>
      <c r="H350" s="60" t="b">
        <f t="shared" si="45"/>
        <v>1</v>
      </c>
      <c r="I350" s="60" t="str">
        <f t="shared" si="50"/>
        <v>00</v>
      </c>
    </row>
    <row r="351" spans="1:9" ht="12.75" customHeight="1">
      <c r="A351" s="60" t="str">
        <f t="shared" si="46"/>
        <v>2.1.7.3.1.00.00 - Provisões para Riscos Fiscais a Curto Prazo - 
 Consolidação</v>
      </c>
      <c r="B351" s="3" t="s">
        <v>375</v>
      </c>
      <c r="C351" s="4">
        <v>78854176.150000006</v>
      </c>
      <c r="D351" s="1"/>
      <c r="E351" s="1">
        <f t="shared" ref="E351" si="53">SUMIF(A351:B351,"*intra*",C351:D351)+SUMIF(A351:B351,"*inter*",C351:D351)</f>
        <v>0</v>
      </c>
      <c r="F351" s="1">
        <f t="shared" ref="F351" si="54">SUMIF(A351:B351,"*consolidação*",C351:D351)</f>
        <v>78854176.150000006</v>
      </c>
      <c r="G351" s="7"/>
      <c r="H351" s="60" t="b">
        <f t="shared" si="45"/>
        <v>1</v>
      </c>
      <c r="I351" s="60" t="str">
        <f t="shared" si="50"/>
        <v>00</v>
      </c>
    </row>
    <row r="352" spans="1:9" ht="25.5" customHeight="1">
      <c r="A352" s="60" t="str">
        <f t="shared" si="46"/>
        <v>2.1.7.4.0.00.00 - Provisão para Riscos Cíveis a Curto Prazo</v>
      </c>
      <c r="B352" s="5" t="s">
        <v>376</v>
      </c>
      <c r="C352" s="6">
        <v>330687126.99000001</v>
      </c>
      <c r="D352" s="1"/>
      <c r="E352" s="1">
        <f>E353</f>
        <v>0</v>
      </c>
      <c r="F352" s="1">
        <f>F353</f>
        <v>330687126.99000001</v>
      </c>
      <c r="G352" s="7"/>
      <c r="H352" s="60" t="b">
        <f t="shared" si="45"/>
        <v>1</v>
      </c>
      <c r="I352" s="60" t="str">
        <f t="shared" si="50"/>
        <v>00</v>
      </c>
    </row>
    <row r="353" spans="1:9" ht="12.75" customHeight="1">
      <c r="A353" s="60" t="str">
        <f t="shared" si="46"/>
        <v>2.1.7.4.1.00.00 - Provisão para Riscos Cíveis a Curto Prazo - 
 Consolidação</v>
      </c>
      <c r="B353" s="3" t="s">
        <v>377</v>
      </c>
      <c r="C353" s="4">
        <v>330687126.99000001</v>
      </c>
      <c r="D353" s="1"/>
      <c r="E353" s="1">
        <f t="shared" ref="E353" si="55">SUMIF(A353:B353,"*intra*",C353:D353)+SUMIF(A353:B353,"*inter*",C353:D353)</f>
        <v>0</v>
      </c>
      <c r="F353" s="1">
        <f t="shared" ref="F353" si="56">SUMIF(A353:B353,"*consolidação*",C353:D353)</f>
        <v>330687126.99000001</v>
      </c>
      <c r="G353" s="7"/>
      <c r="H353" s="60" t="b">
        <f t="shared" si="45"/>
        <v>1</v>
      </c>
      <c r="I353" s="60" t="str">
        <f t="shared" si="50"/>
        <v>00</v>
      </c>
    </row>
    <row r="354" spans="1:9" ht="25.5" customHeight="1">
      <c r="A354" s="60" t="str">
        <f t="shared" si="46"/>
        <v>2.1.7.5.0.00.00 - Provisão para Repartição de Créditos a Curto Prazo</v>
      </c>
      <c r="B354" s="5" t="s">
        <v>378</v>
      </c>
      <c r="C354" s="6">
        <v>-13172.54</v>
      </c>
      <c r="D354" s="1"/>
      <c r="E354" s="1">
        <f>E355+E356+E357</f>
        <v>-13172.54</v>
      </c>
      <c r="F354" s="1">
        <f>F355+F356+F357</f>
        <v>0</v>
      </c>
      <c r="G354" s="7"/>
      <c r="H354" s="60" t="b">
        <f t="shared" si="45"/>
        <v>1</v>
      </c>
      <c r="I354" s="60" t="str">
        <f t="shared" si="50"/>
        <v>00</v>
      </c>
    </row>
    <row r="355" spans="1:9" ht="25.5" customHeight="1">
      <c r="A355" s="60" t="str">
        <f t="shared" si="46"/>
        <v>2.1.7.5.3.00.00 - Provisão para Repartição de Créditos a Curto Prazo 
 - Inter OFSS - União</v>
      </c>
      <c r="B355" s="3" t="s">
        <v>379</v>
      </c>
      <c r="C355" s="4">
        <v>-13172.54</v>
      </c>
      <c r="D355" s="1"/>
      <c r="E355" s="1">
        <f>SUMIF(A355:B355,"*intra*",C355:D355)+SUMIF(A355:B355,"*inter*",C355:D355)</f>
        <v>-13172.54</v>
      </c>
      <c r="F355" s="1">
        <f>SUMIF(A355:B355,"*consolidação*",C355:D355)</f>
        <v>0</v>
      </c>
      <c r="G355" s="7"/>
      <c r="H355" s="60" t="b">
        <f t="shared" si="45"/>
        <v>1</v>
      </c>
      <c r="I355" s="60" t="str">
        <f t="shared" si="50"/>
        <v>00</v>
      </c>
    </row>
    <row r="356" spans="1:9" ht="25.5" customHeight="1">
      <c r="A356" s="60" t="str">
        <f t="shared" si="46"/>
        <v>2.1.7.5.4.00.00 - Provisão para Repartição de Créditos a Curto Prazo 
 - Inter OFSS - Estado</v>
      </c>
      <c r="B356" s="5" t="s">
        <v>380</v>
      </c>
      <c r="C356" s="6">
        <v>0</v>
      </c>
      <c r="D356" s="1"/>
      <c r="E356" s="1">
        <f>SUMIF(A356:B356,"*intra*",C356:D356)+SUMIF(A356:B356,"*inter*",C356:D356)</f>
        <v>0</v>
      </c>
      <c r="F356" s="1">
        <f>SUMIF(A356:B356,"*consolidação*",C356:D356)</f>
        <v>0</v>
      </c>
      <c r="G356" s="7"/>
      <c r="H356" s="60" t="b">
        <f t="shared" si="45"/>
        <v>1</v>
      </c>
      <c r="I356" s="60" t="str">
        <f t="shared" si="50"/>
        <v>00</v>
      </c>
    </row>
    <row r="357" spans="1:9" ht="25.5" customHeight="1">
      <c r="A357" s="60" t="str">
        <f t="shared" si="46"/>
        <v>2.1.7.5.5.00.00 - Provisão para Repartição de Créditos a Curto Prazo 
 - Inter OFSS - Município</v>
      </c>
      <c r="B357" s="3" t="s">
        <v>381</v>
      </c>
      <c r="C357" s="4">
        <v>0</v>
      </c>
      <c r="D357" s="1"/>
      <c r="E357" s="1">
        <f>SUMIF(A357:B357,"*intra*",C357:D357)+SUMIF(A357:B357,"*inter*",C357:D357)</f>
        <v>0</v>
      </c>
      <c r="F357" s="1">
        <f>SUMIF(A357:B357,"*consolidação*",C357:D357)</f>
        <v>0</v>
      </c>
      <c r="G357" s="7"/>
      <c r="H357" s="60" t="b">
        <f t="shared" si="45"/>
        <v>1</v>
      </c>
      <c r="I357" s="60" t="str">
        <f t="shared" si="50"/>
        <v>00</v>
      </c>
    </row>
    <row r="358" spans="1:9" ht="25.5" customHeight="1">
      <c r="A358" s="60" t="str">
        <f t="shared" si="46"/>
        <v>2.1.7.6.0.00.00 - Provisão para Riscos Decorrentes de Contratos de 
 PPP a Curto Prazo</v>
      </c>
      <c r="B358" s="5" t="s">
        <v>382</v>
      </c>
      <c r="C358" s="6">
        <v>0</v>
      </c>
      <c r="D358" s="1"/>
      <c r="E358" s="1">
        <f>SUMIF(A358:B358,"*intra*",C358:D358)+SUMIF(A358:B358,"*inter*",C358:D358)</f>
        <v>0</v>
      </c>
      <c r="F358" s="1">
        <f>SUMIF(A358:B358,"*consolidação*",C358:D358)</f>
        <v>0</v>
      </c>
      <c r="G358" s="7"/>
      <c r="H358" s="60" t="b">
        <f t="shared" si="45"/>
        <v>1</v>
      </c>
      <c r="I358" s="60" t="str">
        <f t="shared" si="50"/>
        <v>00</v>
      </c>
    </row>
    <row r="359" spans="1:9" ht="12.75" customHeight="1">
      <c r="A359" s="60" t="str">
        <f t="shared" si="46"/>
        <v>2.1.7.6.1.00.00 - Provisão para Riscos Decorrentes de Contratos de 
 PPP a Curto Prazo - Consolidação</v>
      </c>
      <c r="B359" s="3" t="s">
        <v>383</v>
      </c>
      <c r="C359" s="4">
        <v>0</v>
      </c>
      <c r="D359" s="1"/>
      <c r="E359" s="1">
        <f>SUMIF(A359:B359,"*intra*",C359:D359)+SUMIF(A359:B359,"*inter*",C359:D359)</f>
        <v>0</v>
      </c>
      <c r="F359" s="1">
        <f>SUMIF(A359:B359,"*consolidação*",C359:D359)</f>
        <v>0</v>
      </c>
      <c r="G359" s="7"/>
      <c r="H359" s="60" t="b">
        <f t="shared" si="45"/>
        <v>1</v>
      </c>
      <c r="I359" s="60" t="str">
        <f t="shared" si="50"/>
        <v>00</v>
      </c>
    </row>
    <row r="360" spans="1:9" ht="12.75" customHeight="1">
      <c r="A360" s="60" t="str">
        <f t="shared" si="46"/>
        <v>2.1.7.9.0.00.00 - Outras Provisões a Curto Prazo</v>
      </c>
      <c r="B360" s="5" t="s">
        <v>384</v>
      </c>
      <c r="C360" s="6">
        <v>254177115.86000001</v>
      </c>
      <c r="D360" s="1"/>
      <c r="E360" s="1">
        <f>E361</f>
        <v>0</v>
      </c>
      <c r="F360" s="1">
        <f>F361</f>
        <v>254177115.86000001</v>
      </c>
      <c r="G360" s="7"/>
      <c r="H360" s="60" t="b">
        <f t="shared" si="45"/>
        <v>1</v>
      </c>
      <c r="I360" s="60" t="str">
        <f t="shared" si="50"/>
        <v>00</v>
      </c>
    </row>
    <row r="361" spans="1:9" ht="12.75" customHeight="1">
      <c r="A361" s="60" t="str">
        <f t="shared" si="46"/>
        <v>2.1.7.9.1.00.00 - Outras Provisões a Curto Prazo - Consolidação</v>
      </c>
      <c r="B361" s="3" t="s">
        <v>385</v>
      </c>
      <c r="C361" s="4">
        <v>254177115.86000001</v>
      </c>
      <c r="D361" s="1"/>
      <c r="E361" s="1">
        <f>SUMIF(A361:B361,"*intra*",C361:D361)+SUMIF(A361:B361,"*inter*",C361:D361)</f>
        <v>0</v>
      </c>
      <c r="F361" s="1">
        <f t="shared" ref="F361" si="57">SUMIF(A361:B361,"*consolidação*",C361:D361)</f>
        <v>254177115.86000001</v>
      </c>
      <c r="G361" s="7"/>
      <c r="H361" s="60" t="b">
        <f t="shared" si="45"/>
        <v>1</v>
      </c>
      <c r="I361" s="60" t="str">
        <f t="shared" si="50"/>
        <v>00</v>
      </c>
    </row>
    <row r="362" spans="1:9" ht="12.75" customHeight="1">
      <c r="A362" s="60" t="str">
        <f t="shared" si="46"/>
        <v>2.1.8.0.0.00.00 - Demais Obrigações a Curto Prazo</v>
      </c>
      <c r="B362" s="5" t="s">
        <v>386</v>
      </c>
      <c r="C362" s="6">
        <v>41695644495.18</v>
      </c>
      <c r="D362" s="1"/>
      <c r="E362" s="1">
        <f>E363+E365+E367+E369+E371+E373+E375</f>
        <v>1780514062.21</v>
      </c>
      <c r="F362" s="1">
        <f>F363+F365+F367+F369+F371+F373+F375</f>
        <v>39915130432.970009</v>
      </c>
      <c r="G362" s="7"/>
      <c r="H362" s="60" t="b">
        <f t="shared" si="45"/>
        <v>1</v>
      </c>
      <c r="I362" s="60" t="str">
        <f t="shared" si="50"/>
        <v>00</v>
      </c>
    </row>
    <row r="363" spans="1:9" ht="12.75" customHeight="1">
      <c r="A363" s="60" t="str">
        <f t="shared" si="46"/>
        <v>2.1.8.1.0.00.00 - Adiantamentos de Clientes</v>
      </c>
      <c r="B363" s="3" t="s">
        <v>387</v>
      </c>
      <c r="C363" s="4">
        <v>498453196.81999999</v>
      </c>
      <c r="D363" s="1"/>
      <c r="E363" s="1">
        <f>E364</f>
        <v>0</v>
      </c>
      <c r="F363" s="1">
        <f>F364</f>
        <v>498453196.81999999</v>
      </c>
      <c r="G363" s="7"/>
      <c r="H363" s="60" t="b">
        <f t="shared" si="45"/>
        <v>1</v>
      </c>
      <c r="I363" s="60" t="str">
        <f t="shared" si="50"/>
        <v>00</v>
      </c>
    </row>
    <row r="364" spans="1:9" ht="12.75" customHeight="1">
      <c r="A364" s="60" t="str">
        <f t="shared" si="46"/>
        <v>2.1.8.1.1.00.00 - Adiantamentos de Clientes - Consolidação</v>
      </c>
      <c r="B364" s="5" t="s">
        <v>388</v>
      </c>
      <c r="C364" s="6">
        <v>498453196.81999999</v>
      </c>
      <c r="D364" s="1"/>
      <c r="E364" s="1">
        <f>SUMIF(A364:B364,"*intra*",C364:D364)+SUMIF(A364:B364,"*inter*",C364:D364)</f>
        <v>0</v>
      </c>
      <c r="F364" s="1">
        <f>SUMIF(A364:B364,"*consolidação*",C364:D364)</f>
        <v>498453196.81999999</v>
      </c>
      <c r="G364" s="7"/>
      <c r="H364" s="60" t="b">
        <f t="shared" si="45"/>
        <v>1</v>
      </c>
      <c r="I364" s="60" t="str">
        <f t="shared" si="50"/>
        <v>00</v>
      </c>
    </row>
    <row r="365" spans="1:9" ht="12.75" customHeight="1">
      <c r="A365" s="60" t="str">
        <f t="shared" si="46"/>
        <v>2.1.8.2.0.00.00 - Obrigações por Danos a Terceiros</v>
      </c>
      <c r="B365" s="3" t="s">
        <v>389</v>
      </c>
      <c r="C365" s="4">
        <v>13645233.83</v>
      </c>
      <c r="D365" s="1"/>
      <c r="E365" s="1">
        <f>E366</f>
        <v>0</v>
      </c>
      <c r="F365" s="1">
        <f>F366</f>
        <v>13645233.83</v>
      </c>
      <c r="G365" s="7"/>
      <c r="H365" s="60" t="b">
        <f t="shared" si="45"/>
        <v>1</v>
      </c>
      <c r="I365" s="60" t="str">
        <f t="shared" si="50"/>
        <v>00</v>
      </c>
    </row>
    <row r="366" spans="1:9" ht="12.75" customHeight="1">
      <c r="A366" s="60" t="str">
        <f t="shared" si="46"/>
        <v>2.1.8.2.1.00.00 - Obrigações por Danos a Terceiros - Consolidação</v>
      </c>
      <c r="B366" s="5" t="s">
        <v>390</v>
      </c>
      <c r="C366" s="6">
        <v>13645233.83</v>
      </c>
      <c r="D366" s="1"/>
      <c r="E366" s="1">
        <f>SUMIF(A366:B366,"*intra*",C366:D366)+SUMIF(A366:B366,"*inter*",C366:D366)</f>
        <v>0</v>
      </c>
      <c r="F366" s="1">
        <f>SUMIF(A366:B366,"*consolidação*",C366:D366)</f>
        <v>13645233.83</v>
      </c>
      <c r="G366" s="7"/>
      <c r="H366" s="60" t="b">
        <f t="shared" si="45"/>
        <v>1</v>
      </c>
      <c r="I366" s="60" t="str">
        <f t="shared" si="50"/>
        <v>00</v>
      </c>
    </row>
    <row r="367" spans="1:9" ht="12.75" customHeight="1">
      <c r="A367" s="60" t="str">
        <f t="shared" si="46"/>
        <v>2.1.8.3.0.00.00 - Arrendamento Operacional a Pagar</v>
      </c>
      <c r="B367" s="3" t="s">
        <v>391</v>
      </c>
      <c r="C367" s="4">
        <v>170837.78</v>
      </c>
      <c r="D367" s="1"/>
      <c r="E367" s="1">
        <f>E368</f>
        <v>0</v>
      </c>
      <c r="F367" s="1">
        <f>F368</f>
        <v>170837.78</v>
      </c>
      <c r="G367" s="7"/>
      <c r="H367" s="60" t="b">
        <f t="shared" si="45"/>
        <v>1</v>
      </c>
      <c r="I367" s="60" t="str">
        <f t="shared" si="50"/>
        <v>00</v>
      </c>
    </row>
    <row r="368" spans="1:9" ht="12.75" customHeight="1">
      <c r="A368" s="60" t="str">
        <f t="shared" si="46"/>
        <v>2.1.8.3.1.00.00 - Arrendamento Operacional a Pagar - Consolidação</v>
      </c>
      <c r="B368" s="5" t="s">
        <v>392</v>
      </c>
      <c r="C368" s="6">
        <v>170837.78</v>
      </c>
      <c r="D368" s="1"/>
      <c r="E368" s="1">
        <f>SUMIF(A368:B368,"*intra*",C368:D368)+SUMIF(A368:B368,"*inter*",C368:D368)</f>
        <v>0</v>
      </c>
      <c r="F368" s="1">
        <f>SUMIF(A368:B368,"*consolidação*",C368:D368)</f>
        <v>170837.78</v>
      </c>
      <c r="G368" s="7"/>
      <c r="H368" s="60" t="b">
        <f t="shared" si="45"/>
        <v>1</v>
      </c>
      <c r="I368" s="60" t="str">
        <f t="shared" si="50"/>
        <v>00</v>
      </c>
    </row>
    <row r="369" spans="1:9" ht="25.5" customHeight="1">
      <c r="A369" s="60" t="str">
        <f t="shared" si="46"/>
        <v>2.1.8.4.0.00.00 - Debêntures e Outros Títulos de Dívida a Curto Prazo</v>
      </c>
      <c r="B369" s="3" t="s">
        <v>393</v>
      </c>
      <c r="C369" s="4">
        <v>11933670.99</v>
      </c>
      <c r="D369" s="1"/>
      <c r="E369" s="1">
        <f>E370</f>
        <v>0</v>
      </c>
      <c r="F369" s="1">
        <f>F370</f>
        <v>11933670.99</v>
      </c>
      <c r="G369" s="7"/>
      <c r="H369" s="60" t="b">
        <f t="shared" si="45"/>
        <v>1</v>
      </c>
      <c r="I369" s="60" t="str">
        <f t="shared" si="50"/>
        <v>00</v>
      </c>
    </row>
    <row r="370" spans="1:9" ht="12.75" customHeight="1">
      <c r="A370" s="60" t="str">
        <f t="shared" si="46"/>
        <v>2.1.8.4.1.00.00 - Debêntures e Outros Títulos de Dívida a Curto 
 Prazo - Consolidação</v>
      </c>
      <c r="B370" s="5" t="s">
        <v>394</v>
      </c>
      <c r="C370" s="6">
        <v>11933670.99</v>
      </c>
      <c r="D370" s="1"/>
      <c r="E370" s="1">
        <f t="shared" ref="E370:E377" si="58">SUMIF(A370:B370,"*intra*",C370:D370)+SUMIF(A370:B370,"*inter*",C370:D370)</f>
        <v>0</v>
      </c>
      <c r="F370" s="1">
        <f t="shared" ref="F370:F377" si="59">SUMIF(A370:B370,"*consolidação*",C370:D370)</f>
        <v>11933670.99</v>
      </c>
      <c r="G370" s="7"/>
      <c r="H370" s="60" t="b">
        <f t="shared" si="45"/>
        <v>1</v>
      </c>
      <c r="I370" s="60" t="str">
        <f t="shared" si="50"/>
        <v>00</v>
      </c>
    </row>
    <row r="371" spans="1:9" ht="25.5" customHeight="1">
      <c r="A371" s="70" t="s">
        <v>5609</v>
      </c>
      <c r="B371" s="3" t="s">
        <v>395</v>
      </c>
      <c r="C371" s="4">
        <v>141574712.49000001</v>
      </c>
      <c r="D371" s="1"/>
      <c r="E371" s="1">
        <f>E372</f>
        <v>0</v>
      </c>
      <c r="F371" s="1">
        <f>F372</f>
        <v>141574712.49000001</v>
      </c>
      <c r="G371" s="7"/>
      <c r="H371" s="60" t="b">
        <f t="shared" si="45"/>
        <v>1</v>
      </c>
      <c r="I371" s="60" t="str">
        <f t="shared" si="50"/>
        <v>00</v>
      </c>
    </row>
    <row r="372" spans="1:9" ht="25.5" customHeight="1">
      <c r="A372" s="60" t="str">
        <f t="shared" si="46"/>
        <v>2.1.8.5.1.00.00 - Dividendos a Pagar - Consolidação</v>
      </c>
      <c r="B372" s="5" t="s">
        <v>396</v>
      </c>
      <c r="C372" s="6">
        <v>141574712.49000001</v>
      </c>
      <c r="D372" s="1"/>
      <c r="E372" s="1">
        <f t="shared" si="58"/>
        <v>0</v>
      </c>
      <c r="F372" s="1">
        <f t="shared" si="59"/>
        <v>141574712.49000001</v>
      </c>
      <c r="G372" s="7"/>
      <c r="H372" s="60" t="b">
        <f t="shared" si="45"/>
        <v>1</v>
      </c>
      <c r="I372" s="60" t="str">
        <f t="shared" si="50"/>
        <v>00</v>
      </c>
    </row>
    <row r="373" spans="1:9" ht="25.5" customHeight="1">
      <c r="A373" s="60" t="str">
        <f t="shared" si="46"/>
        <v>2.1.8.8.0.00.00 - Valores Restituíveis</v>
      </c>
      <c r="B373" s="3" t="s">
        <v>397</v>
      </c>
      <c r="C373" s="4">
        <v>36309158321.870003</v>
      </c>
      <c r="D373" s="1"/>
      <c r="E373" s="1">
        <f>E374</f>
        <v>0</v>
      </c>
      <c r="F373" s="1">
        <f>F374</f>
        <v>36309158321.870003</v>
      </c>
      <c r="G373" s="7"/>
      <c r="H373" s="60" t="b">
        <f t="shared" si="45"/>
        <v>1</v>
      </c>
      <c r="I373" s="60" t="str">
        <f t="shared" si="50"/>
        <v>00</v>
      </c>
    </row>
    <row r="374" spans="1:9" ht="12.75" customHeight="1">
      <c r="A374" s="60" t="str">
        <f t="shared" si="46"/>
        <v>2.1.8.8.1.00.00 - Valores Restituíveis - Consolidação</v>
      </c>
      <c r="B374" s="5" t="s">
        <v>398</v>
      </c>
      <c r="C374" s="6">
        <v>36309158321.870003</v>
      </c>
      <c r="D374" s="1"/>
      <c r="E374" s="1">
        <f t="shared" si="58"/>
        <v>0</v>
      </c>
      <c r="F374" s="1">
        <f t="shared" si="59"/>
        <v>36309158321.870003</v>
      </c>
      <c r="G374" s="7"/>
      <c r="H374" s="60" t="b">
        <f t="shared" si="45"/>
        <v>1</v>
      </c>
      <c r="I374" s="60" t="str">
        <f t="shared" si="50"/>
        <v>00</v>
      </c>
    </row>
    <row r="375" spans="1:9" ht="12.75" customHeight="1">
      <c r="A375" s="60" t="str">
        <f t="shared" si="46"/>
        <v>2.1.8.9.0.00.00 - Outras Obrigações a Curto Prazo</v>
      </c>
      <c r="B375" s="3" t="s">
        <v>399</v>
      </c>
      <c r="C375" s="4">
        <v>4720708521.3999996</v>
      </c>
      <c r="D375" s="1"/>
      <c r="E375" s="1">
        <f>E376+E377</f>
        <v>1780514062.21</v>
      </c>
      <c r="F375" s="1">
        <f>F376+F377</f>
        <v>2940194459.1900001</v>
      </c>
      <c r="G375" s="7"/>
      <c r="H375" s="60" t="b">
        <f t="shared" si="45"/>
        <v>1</v>
      </c>
      <c r="I375" s="60" t="str">
        <f t="shared" si="50"/>
        <v>00</v>
      </c>
    </row>
    <row r="376" spans="1:9" ht="12.75" customHeight="1">
      <c r="A376" s="60" t="str">
        <f t="shared" si="46"/>
        <v>2.1.8.9.1.00.00 - Outras Obrigações a Curto Prazo - Consolidação</v>
      </c>
      <c r="B376" s="5" t="s">
        <v>400</v>
      </c>
      <c r="C376" s="6">
        <v>2940194459.1900001</v>
      </c>
      <c r="D376" s="1"/>
      <c r="E376" s="1">
        <f t="shared" si="58"/>
        <v>0</v>
      </c>
      <c r="F376" s="1">
        <f t="shared" si="59"/>
        <v>2940194459.1900001</v>
      </c>
      <c r="G376" s="7"/>
      <c r="H376" s="60" t="b">
        <f t="shared" si="45"/>
        <v>1</v>
      </c>
      <c r="I376" s="60" t="str">
        <f t="shared" si="50"/>
        <v>00</v>
      </c>
    </row>
    <row r="377" spans="1:9" ht="12.75" customHeight="1">
      <c r="A377" s="60" t="str">
        <f t="shared" si="46"/>
        <v>2.1.8.9.2.00.00 - Outras Obrigações a Curto Prazo - Intra OFSS</v>
      </c>
      <c r="B377" s="3" t="s">
        <v>401</v>
      </c>
      <c r="C377" s="4">
        <v>1780514062.21</v>
      </c>
      <c r="D377" s="1"/>
      <c r="E377" s="1">
        <f t="shared" si="58"/>
        <v>1780514062.21</v>
      </c>
      <c r="F377" s="1">
        <f t="shared" si="59"/>
        <v>0</v>
      </c>
      <c r="G377" s="7"/>
      <c r="H377" s="60" t="b">
        <f t="shared" si="45"/>
        <v>1</v>
      </c>
      <c r="I377" s="60" t="str">
        <f t="shared" si="50"/>
        <v>00</v>
      </c>
    </row>
    <row r="378" spans="1:9" ht="12.75" customHeight="1">
      <c r="A378" s="60" t="str">
        <f t="shared" si="46"/>
        <v>2.2.0.0.0.00.00 - Passivo não-Circulante</v>
      </c>
      <c r="B378" s="5" t="s">
        <v>402</v>
      </c>
      <c r="C378" s="6">
        <v>413664256716.41998</v>
      </c>
      <c r="D378" s="1"/>
      <c r="E378" s="1">
        <f>E379+E392+E421+E426+E439+E463+E476</f>
        <v>109445702688.16002</v>
      </c>
      <c r="F378" s="1">
        <f>F379+F392+F421+F426+F439+F463+F476</f>
        <v>304218554028.26001</v>
      </c>
      <c r="G378" s="7"/>
      <c r="H378" s="60" t="b">
        <f t="shared" si="45"/>
        <v>1</v>
      </c>
      <c r="I378" s="60" t="str">
        <f t="shared" si="50"/>
        <v>00</v>
      </c>
    </row>
    <row r="379" spans="1:9" ht="12.75" customHeight="1">
      <c r="A379" s="60" t="str">
        <f t="shared" si="46"/>
        <v>2.2.1.0.0.00.00 - Obrigações Trabalhistas, Previdenciárias e 
 Assistenciais a Pagar a Longo Prazo</v>
      </c>
      <c r="B379" s="3" t="s">
        <v>403</v>
      </c>
      <c r="C379" s="4">
        <v>49909616746.239998</v>
      </c>
      <c r="D379" s="1"/>
      <c r="E379" s="1">
        <f>E380+E382+E384+E386</f>
        <v>15490165968.710001</v>
      </c>
      <c r="F379" s="1">
        <f>F380+F382+F384+F386</f>
        <v>34419450777.529999</v>
      </c>
      <c r="G379" s="7"/>
      <c r="H379" s="60" t="b">
        <f t="shared" si="45"/>
        <v>1</v>
      </c>
      <c r="I379" s="60" t="str">
        <f t="shared" si="50"/>
        <v>00</v>
      </c>
    </row>
    <row r="380" spans="1:9" ht="25.5" customHeight="1">
      <c r="A380" s="60" t="str">
        <f t="shared" si="46"/>
        <v>2.2.1.1.0.00.00 - Pessoal a Pagar</v>
      </c>
      <c r="B380" s="5" t="s">
        <v>404</v>
      </c>
      <c r="C380" s="6">
        <v>6429891331.6300001</v>
      </c>
      <c r="D380" s="1"/>
      <c r="E380" s="1">
        <f>E381</f>
        <v>0</v>
      </c>
      <c r="F380" s="1">
        <f>F381</f>
        <v>6429891331.6300001</v>
      </c>
      <c r="G380" s="7"/>
      <c r="H380" s="60" t="b">
        <f t="shared" si="45"/>
        <v>1</v>
      </c>
      <c r="I380" s="60" t="str">
        <f t="shared" si="50"/>
        <v>00</v>
      </c>
    </row>
    <row r="381" spans="1:9" ht="12.75" customHeight="1">
      <c r="A381" s="60" t="str">
        <f t="shared" si="46"/>
        <v>2.2.1.1.1.00.00 - Pessoal a Pagar - Consolidação</v>
      </c>
      <c r="B381" s="3" t="s">
        <v>405</v>
      </c>
      <c r="C381" s="4">
        <v>6429891331.6300001</v>
      </c>
      <c r="D381" s="1"/>
      <c r="E381" s="1">
        <f t="shared" ref="E381:E391" si="60">SUMIF(A381:B381,"*intra*",C381:D381)+SUMIF(A381:B381,"*inter*",C381:D381)</f>
        <v>0</v>
      </c>
      <c r="F381" s="1">
        <f t="shared" ref="F381:F391" si="61">SUMIF(A381:B381,"*consolidação*",C381:D381)</f>
        <v>6429891331.6300001</v>
      </c>
      <c r="G381" s="7"/>
      <c r="H381" s="60" t="b">
        <f t="shared" si="45"/>
        <v>1</v>
      </c>
      <c r="I381" s="60" t="str">
        <f t="shared" si="50"/>
        <v>00</v>
      </c>
    </row>
    <row r="382" spans="1:9" ht="12.75" customHeight="1">
      <c r="A382" s="60" t="str">
        <f t="shared" si="46"/>
        <v>2.2.1.2.0.00.00 - Benefícios Previdenciários a Pagar</v>
      </c>
      <c r="B382" s="5" t="s">
        <v>406</v>
      </c>
      <c r="C382" s="6">
        <v>12746906820.379999</v>
      </c>
      <c r="D382" s="1"/>
      <c r="E382" s="1">
        <f>E383</f>
        <v>0</v>
      </c>
      <c r="F382" s="1">
        <f>F383</f>
        <v>12746906820.379999</v>
      </c>
      <c r="G382" s="7"/>
      <c r="H382" s="60" t="b">
        <f t="shared" si="45"/>
        <v>1</v>
      </c>
      <c r="I382" s="60" t="str">
        <f t="shared" si="50"/>
        <v>00</v>
      </c>
    </row>
    <row r="383" spans="1:9" ht="12.75" customHeight="1">
      <c r="A383" s="60" t="str">
        <f t="shared" si="46"/>
        <v>2.2.1.2.1.00.00 - Benefícios Previdenciários a Pagar - Consolidação</v>
      </c>
      <c r="B383" s="3" t="s">
        <v>407</v>
      </c>
      <c r="C383" s="4">
        <v>12746906820.379999</v>
      </c>
      <c r="D383" s="1"/>
      <c r="E383" s="1">
        <f t="shared" si="60"/>
        <v>0</v>
      </c>
      <c r="F383" s="1">
        <f t="shared" si="61"/>
        <v>12746906820.379999</v>
      </c>
      <c r="G383" s="7"/>
      <c r="H383" s="60" t="b">
        <f t="shared" si="45"/>
        <v>1</v>
      </c>
      <c r="I383" s="60" t="str">
        <f t="shared" si="50"/>
        <v>00</v>
      </c>
    </row>
    <row r="384" spans="1:9" ht="12.75" customHeight="1">
      <c r="A384" s="60" t="str">
        <f t="shared" si="46"/>
        <v>2.2.1.3.0.00.00 - Benefícios Assistenciais a Pagar</v>
      </c>
      <c r="B384" s="5" t="s">
        <v>408</v>
      </c>
      <c r="C384" s="6">
        <v>138196286.56</v>
      </c>
      <c r="D384" s="1"/>
      <c r="E384" s="1">
        <f>E385</f>
        <v>0</v>
      </c>
      <c r="F384" s="1">
        <f>F385</f>
        <v>138196286.56</v>
      </c>
      <c r="G384" s="7"/>
      <c r="H384" s="60" t="b">
        <f t="shared" si="45"/>
        <v>1</v>
      </c>
      <c r="I384" s="60" t="str">
        <f t="shared" si="50"/>
        <v>00</v>
      </c>
    </row>
    <row r="385" spans="1:9" ht="12.75" customHeight="1">
      <c r="A385" s="60" t="str">
        <f t="shared" si="46"/>
        <v>2.2.1.3.1.00.00 - Benefícios Assistenciais a Pagar - Consolidação</v>
      </c>
      <c r="B385" s="3" t="s">
        <v>409</v>
      </c>
      <c r="C385" s="4">
        <v>138196286.56</v>
      </c>
      <c r="D385" s="1"/>
      <c r="E385" s="1">
        <f t="shared" si="60"/>
        <v>0</v>
      </c>
      <c r="F385" s="1">
        <f t="shared" si="61"/>
        <v>138196286.56</v>
      </c>
      <c r="G385" s="7"/>
      <c r="H385" s="60" t="b">
        <f t="shared" si="45"/>
        <v>1</v>
      </c>
      <c r="I385" s="60" t="str">
        <f t="shared" si="50"/>
        <v>00</v>
      </c>
    </row>
    <row r="386" spans="1:9" ht="12.75" customHeight="1">
      <c r="A386" s="60" t="str">
        <f t="shared" si="46"/>
        <v>2.2.1.4.0.00.00 - Encargos Sociais a Pagar</v>
      </c>
      <c r="B386" s="5" t="s">
        <v>410</v>
      </c>
      <c r="C386" s="6">
        <v>30594622307.669998</v>
      </c>
      <c r="D386" s="1"/>
      <c r="E386" s="1">
        <f>E387+E388+E389+E390+E391</f>
        <v>15490165968.710001</v>
      </c>
      <c r="F386" s="1">
        <f>F387+F388+F389+F390+F391</f>
        <v>15104456338.959999</v>
      </c>
      <c r="G386" s="7"/>
      <c r="H386" s="60" t="b">
        <f t="shared" si="45"/>
        <v>1</v>
      </c>
      <c r="I386" s="60" t="str">
        <f t="shared" si="50"/>
        <v>00</v>
      </c>
    </row>
    <row r="387" spans="1:9" ht="12.75" customHeight="1">
      <c r="A387" s="60" t="str">
        <f t="shared" si="46"/>
        <v>2.2.1.4.1.00.00 - Encargos Sociais a Pagar - Consolidação</v>
      </c>
      <c r="B387" s="3" t="s">
        <v>411</v>
      </c>
      <c r="C387" s="4">
        <v>15104456338.959999</v>
      </c>
      <c r="D387" s="1"/>
      <c r="E387" s="1">
        <f t="shared" si="60"/>
        <v>0</v>
      </c>
      <c r="F387" s="1">
        <f t="shared" si="61"/>
        <v>15104456338.959999</v>
      </c>
      <c r="G387" s="7"/>
      <c r="H387" s="60" t="b">
        <f t="shared" ref="H387:H450" si="62">IF(I387="00",C387=E387+F387,TRUE)</f>
        <v>1</v>
      </c>
      <c r="I387" s="60" t="str">
        <f t="shared" si="50"/>
        <v>00</v>
      </c>
    </row>
    <row r="388" spans="1:9" ht="12.75" customHeight="1">
      <c r="A388" s="60" t="str">
        <f t="shared" ref="A388:A451" si="63">TRIM(B388)</f>
        <v>2.2.1.4.2.00.00 - Encargos Sociais a Pagar - Intra OFSS</v>
      </c>
      <c r="B388" s="5" t="s">
        <v>412</v>
      </c>
      <c r="C388" s="6">
        <v>3854292598.4499998</v>
      </c>
      <c r="D388" s="1"/>
      <c r="E388" s="1">
        <f t="shared" si="60"/>
        <v>3854292598.4499998</v>
      </c>
      <c r="F388" s="1">
        <f t="shared" si="61"/>
        <v>0</v>
      </c>
      <c r="G388" s="7"/>
      <c r="H388" s="60" t="b">
        <f t="shared" si="62"/>
        <v>1</v>
      </c>
      <c r="I388" s="60" t="str">
        <f t="shared" si="50"/>
        <v>00</v>
      </c>
    </row>
    <row r="389" spans="1:9" ht="12.75" customHeight="1">
      <c r="A389" s="60" t="str">
        <f t="shared" si="63"/>
        <v>2.2.1.4.3.00.00 - Encargos Sociais a Pagar - Inter OFSS - União</v>
      </c>
      <c r="B389" s="3" t="s">
        <v>413</v>
      </c>
      <c r="C389" s="4">
        <v>11156692955.450001</v>
      </c>
      <c r="D389" s="1"/>
      <c r="E389" s="1">
        <f t="shared" si="60"/>
        <v>11156692955.450001</v>
      </c>
      <c r="F389" s="1">
        <f t="shared" si="61"/>
        <v>0</v>
      </c>
      <c r="G389" s="7"/>
      <c r="H389" s="60" t="b">
        <f t="shared" si="62"/>
        <v>1</v>
      </c>
      <c r="I389" s="60" t="str">
        <f t="shared" si="50"/>
        <v>00</v>
      </c>
    </row>
    <row r="390" spans="1:9" ht="12.75" customHeight="1">
      <c r="A390" s="60" t="str">
        <f t="shared" si="63"/>
        <v>2.2.1.4.4.00.00 - Encargos Sociais a Pagar - Inter OFSS - Estado</v>
      </c>
      <c r="B390" s="5" t="s">
        <v>414</v>
      </c>
      <c r="C390" s="6">
        <v>146247638</v>
      </c>
      <c r="D390" s="1"/>
      <c r="E390" s="1">
        <f t="shared" si="60"/>
        <v>146247638</v>
      </c>
      <c r="F390" s="1">
        <f t="shared" si="61"/>
        <v>0</v>
      </c>
      <c r="G390" s="7"/>
      <c r="H390" s="60" t="b">
        <f t="shared" si="62"/>
        <v>1</v>
      </c>
      <c r="I390" s="60" t="str">
        <f t="shared" si="50"/>
        <v>00</v>
      </c>
    </row>
    <row r="391" spans="1:9" ht="12.75" customHeight="1">
      <c r="A391" s="60" t="str">
        <f t="shared" si="63"/>
        <v>2.2.1.4.5.00.00 - Encargos Sociais a Pagar - Inter OFSS - Município</v>
      </c>
      <c r="B391" s="3" t="s">
        <v>415</v>
      </c>
      <c r="C391" s="4">
        <v>332932776.81</v>
      </c>
      <c r="D391" s="1"/>
      <c r="E391" s="1">
        <f t="shared" si="60"/>
        <v>332932776.81</v>
      </c>
      <c r="F391" s="1">
        <f t="shared" si="61"/>
        <v>0</v>
      </c>
      <c r="G391" s="7"/>
      <c r="H391" s="60" t="b">
        <f t="shared" si="62"/>
        <v>1</v>
      </c>
      <c r="I391" s="60" t="str">
        <f t="shared" si="50"/>
        <v>00</v>
      </c>
    </row>
    <row r="392" spans="1:9" ht="12.75" customHeight="1">
      <c r="A392" s="60" t="str">
        <f t="shared" si="63"/>
        <v>2.2.2.0.0.00.00 - Empréstimos e Financiamentos a Longo Prazo</v>
      </c>
      <c r="B392" s="5" t="s">
        <v>416</v>
      </c>
      <c r="C392" s="6">
        <v>122688738372.49001</v>
      </c>
      <c r="D392" s="1"/>
      <c r="E392" s="1">
        <f>E393+E398+E400+E405+E407+E412-E414-E419</f>
        <v>89832284778.040009</v>
      </c>
      <c r="F392" s="1">
        <f>F393+F398+F400+F405+F407+F412-F414-F419</f>
        <v>32856453594.450005</v>
      </c>
      <c r="G392" s="7"/>
      <c r="H392" s="60" t="b">
        <f t="shared" si="62"/>
        <v>1</v>
      </c>
      <c r="I392" s="60" t="str">
        <f t="shared" si="50"/>
        <v>00</v>
      </c>
    </row>
    <row r="393" spans="1:9" ht="12.75" customHeight="1">
      <c r="A393" s="60" t="str">
        <f t="shared" si="63"/>
        <v>2.2.2.1.0.00.00 - Empréstimos a Longo Prazo - Interno</v>
      </c>
      <c r="B393" s="3" t="s">
        <v>417</v>
      </c>
      <c r="C393" s="4">
        <v>95834731109.639999</v>
      </c>
      <c r="D393" s="1"/>
      <c r="E393" s="1">
        <f>E394+E395+E396+E397</f>
        <v>78067309589.230011</v>
      </c>
      <c r="F393" s="1">
        <f>F394+F395+F396+F397</f>
        <v>17767421520.41</v>
      </c>
      <c r="G393" s="7"/>
      <c r="H393" s="60" t="b">
        <f>IF(I393="00",C393=E393+F393,TRUE)</f>
        <v>1</v>
      </c>
      <c r="I393" s="60" t="str">
        <f t="shared" si="50"/>
        <v>00</v>
      </c>
    </row>
    <row r="394" spans="1:9" ht="12.75" customHeight="1">
      <c r="A394" s="60" t="str">
        <f t="shared" si="63"/>
        <v>2.2.2.1.1.00.00 - Empréstimos a Longo Prazo - Interno - Consolidação</v>
      </c>
      <c r="B394" s="5" t="s">
        <v>418</v>
      </c>
      <c r="C394" s="6">
        <v>17767421520.41</v>
      </c>
      <c r="D394" s="1"/>
      <c r="E394" s="1">
        <f>SUMIF(A394:B394,"*intra*",C394:D394)</f>
        <v>0</v>
      </c>
      <c r="F394" s="1">
        <f t="shared" ref="F394:F396" si="64">SUMIF(A394:B394,"*consolidação*",C394:D394)</f>
        <v>17767421520.41</v>
      </c>
      <c r="G394" s="7"/>
      <c r="H394" s="60" t="b">
        <f t="shared" si="62"/>
        <v>1</v>
      </c>
      <c r="I394" s="60" t="str">
        <f t="shared" si="50"/>
        <v>00</v>
      </c>
    </row>
    <row r="395" spans="1:9" ht="12.75" customHeight="1">
      <c r="A395" s="60" t="str">
        <f t="shared" si="63"/>
        <v>2.2.2.1.3.00.00 - Empréstimos a Longo Prazo - Interno - Inter OFSS - 
 União</v>
      </c>
      <c r="B395" s="3" t="s">
        <v>419</v>
      </c>
      <c r="C395" s="4">
        <v>76580947180.630005</v>
      </c>
      <c r="D395" s="1"/>
      <c r="E395" s="1">
        <f t="shared" ref="E395:E396" si="65">SUMIF(A395:B395,"*intra*",C395:D395)+SUMIF(A395:B395,"*inter*",C395:D395)</f>
        <v>76580947180.630005</v>
      </c>
      <c r="F395" s="1">
        <f t="shared" si="64"/>
        <v>0</v>
      </c>
      <c r="G395" s="7"/>
      <c r="H395" s="60" t="b">
        <f t="shared" si="62"/>
        <v>1</v>
      </c>
      <c r="I395" s="60" t="str">
        <f t="shared" si="50"/>
        <v>00</v>
      </c>
    </row>
    <row r="396" spans="1:9" ht="12.75" customHeight="1">
      <c r="A396" s="60" t="str">
        <f t="shared" si="63"/>
        <v>2.2.2.1.4.00.00 - Empréstimos a Longo Prazo - Interno - Inter OFSS - 
 Estado</v>
      </c>
      <c r="B396" s="5" t="s">
        <v>420</v>
      </c>
      <c r="C396" s="6">
        <v>1014508309.6</v>
      </c>
      <c r="D396" s="1"/>
      <c r="E396" s="1">
        <f t="shared" si="65"/>
        <v>1014508309.6</v>
      </c>
      <c r="F396" s="1">
        <f t="shared" si="64"/>
        <v>0</v>
      </c>
      <c r="G396" s="7"/>
      <c r="H396" s="60" t="b">
        <f t="shared" si="62"/>
        <v>1</v>
      </c>
      <c r="I396" s="60" t="str">
        <f t="shared" si="50"/>
        <v>00</v>
      </c>
    </row>
    <row r="397" spans="1:9" ht="25.5" customHeight="1">
      <c r="A397" s="60" t="str">
        <f t="shared" si="63"/>
        <v>2.2.2.1.5.00.00 - Empréstimos a Longo Prazo - Interno - Inter OFSS - 
 Município</v>
      </c>
      <c r="B397" s="3" t="s">
        <v>421</v>
      </c>
      <c r="C397" s="4">
        <v>471854099</v>
      </c>
      <c r="D397" s="1"/>
      <c r="E397" s="1">
        <f>SUMIF(A397:B397,"*intra*",C397:D397)+SUMIF(A397:B397,"*inter*",C397:D397)</f>
        <v>471854099</v>
      </c>
      <c r="F397" s="1">
        <f>SUMIF(A397:B397,"*consolidação*",C397:D397)</f>
        <v>0</v>
      </c>
      <c r="G397" s="7"/>
      <c r="H397" s="60" t="b">
        <f t="shared" si="62"/>
        <v>1</v>
      </c>
      <c r="I397" s="60" t="str">
        <f t="shared" si="50"/>
        <v>00</v>
      </c>
    </row>
    <row r="398" spans="1:9" ht="25.5" customHeight="1">
      <c r="A398" s="60" t="str">
        <f t="shared" si="63"/>
        <v>2.2.2.2.0.00.00 - Empréstimos a Longo Prazo - Externo</v>
      </c>
      <c r="B398" s="5" t="s">
        <v>422</v>
      </c>
      <c r="C398" s="6">
        <v>6827182734.6400003</v>
      </c>
      <c r="D398" s="1"/>
      <c r="E398" s="1">
        <f>E399</f>
        <v>0</v>
      </c>
      <c r="F398" s="1">
        <f>F399</f>
        <v>6827182734.6400003</v>
      </c>
      <c r="G398" s="7"/>
      <c r="H398" s="60" t="b">
        <f t="shared" si="62"/>
        <v>1</v>
      </c>
      <c r="I398" s="60" t="str">
        <f t="shared" si="50"/>
        <v>00</v>
      </c>
    </row>
    <row r="399" spans="1:9" ht="25.5" customHeight="1">
      <c r="A399" s="60" t="str">
        <f t="shared" si="63"/>
        <v>2.2.2.2.1.00.00 - Empréstimos a Longo Prazo - Externo Consolidação</v>
      </c>
      <c r="B399" s="3" t="s">
        <v>423</v>
      </c>
      <c r="C399" s="4">
        <v>6827182734.6400003</v>
      </c>
      <c r="D399" s="1"/>
      <c r="E399" s="1">
        <f>SUMIF(A399:B399,"*intra*",C399:D399)+SUMIF(A399:B399,"*inter*",C399:D399)</f>
        <v>0</v>
      </c>
      <c r="F399" s="1">
        <f>SUMIF(A399:B399,"*consolidação*",C399:D399)</f>
        <v>6827182734.6400003</v>
      </c>
      <c r="G399" s="7"/>
      <c r="H399" s="60" t="b">
        <f t="shared" si="62"/>
        <v>1</v>
      </c>
      <c r="I399" s="60" t="str">
        <f t="shared" si="50"/>
        <v>00</v>
      </c>
    </row>
    <row r="400" spans="1:9" ht="12.75" customHeight="1">
      <c r="A400" s="60" t="str">
        <f t="shared" si="63"/>
        <v>2.2.2.3.0.00.00 - Financiamentos a Longo Prazo - Interno</v>
      </c>
      <c r="B400" s="5" t="s">
        <v>424</v>
      </c>
      <c r="C400" s="6">
        <v>14518831968.59</v>
      </c>
      <c r="D400" s="1"/>
      <c r="E400" s="1">
        <f>E401+E402+E403+E404</f>
        <v>11798195070.98</v>
      </c>
      <c r="F400" s="1">
        <f>F401+F402+F403+F404</f>
        <v>2720636897.6100001</v>
      </c>
      <c r="G400" s="7"/>
      <c r="H400" s="60" t="b">
        <f t="shared" si="62"/>
        <v>1</v>
      </c>
      <c r="I400" s="60" t="str">
        <f t="shared" si="50"/>
        <v>00</v>
      </c>
    </row>
    <row r="401" spans="1:9" ht="12.75" customHeight="1">
      <c r="A401" s="60" t="str">
        <f t="shared" si="63"/>
        <v>2.2.2.3.1.00.00 - Financiamentos a Longo Prazo - Interno - 
 Consolidação</v>
      </c>
      <c r="B401" s="3" t="s">
        <v>425</v>
      </c>
      <c r="C401" s="4">
        <v>2720636897.6100001</v>
      </c>
      <c r="D401" s="1"/>
      <c r="E401" s="1"/>
      <c r="F401" s="1">
        <f>SUMIF(A401:B401,"*consolidação*",C401:D401)</f>
        <v>2720636897.6100001</v>
      </c>
      <c r="G401" s="7"/>
      <c r="H401" s="60" t="b">
        <f t="shared" si="62"/>
        <v>1</v>
      </c>
      <c r="I401" s="60" t="str">
        <f t="shared" si="50"/>
        <v>00</v>
      </c>
    </row>
    <row r="402" spans="1:9" ht="12.75" customHeight="1">
      <c r="A402" s="60" t="str">
        <f t="shared" si="63"/>
        <v>2.2.2.3.3.00.00 - Financiamentos a Longo Prazo - Interno - Inter 
 OFSS - União</v>
      </c>
      <c r="B402" s="5" t="s">
        <v>426</v>
      </c>
      <c r="C402" s="6">
        <v>11580225855.059999</v>
      </c>
      <c r="D402" s="1"/>
      <c r="E402" s="1">
        <f t="shared" ref="E402:E404" si="66">SUMIF(A402:B402,"*intra*",C402:D402)+SUMIF(A402:B402,"*inter*",C402:D402)</f>
        <v>11580225855.059999</v>
      </c>
      <c r="F402" s="1">
        <f t="shared" ref="F402:F404" si="67">SUMIF(A402:B402,"*consolidação*",C402:D402)</f>
        <v>0</v>
      </c>
      <c r="G402" s="7"/>
      <c r="H402" s="60" t="b">
        <f t="shared" si="62"/>
        <v>1</v>
      </c>
      <c r="I402" s="60" t="str">
        <f t="shared" si="50"/>
        <v>00</v>
      </c>
    </row>
    <row r="403" spans="1:9" ht="25.5" customHeight="1">
      <c r="A403" s="60" t="str">
        <f t="shared" si="63"/>
        <v>2.2.2.3.4.00.00 - Financiamentos a Longo Prazo - Interno - Inter 
 OFSS - Estado</v>
      </c>
      <c r="B403" s="3" t="s">
        <v>427</v>
      </c>
      <c r="C403" s="4">
        <v>122314735.2</v>
      </c>
      <c r="D403" s="1"/>
      <c r="E403" s="1">
        <f t="shared" si="66"/>
        <v>122314735.2</v>
      </c>
      <c r="F403" s="1">
        <f t="shared" si="67"/>
        <v>0</v>
      </c>
      <c r="G403" s="7"/>
      <c r="H403" s="60" t="b">
        <f t="shared" si="62"/>
        <v>1</v>
      </c>
      <c r="I403" s="60" t="str">
        <f t="shared" si="50"/>
        <v>00</v>
      </c>
    </row>
    <row r="404" spans="1:9" ht="25.5" customHeight="1">
      <c r="A404" s="60" t="str">
        <f t="shared" si="63"/>
        <v>2.2.2.3.5.00.00 - Financiamentos a Longo Prazo - Interno - Inter 
 OFSS - Município</v>
      </c>
      <c r="B404" s="5" t="s">
        <v>428</v>
      </c>
      <c r="C404" s="6">
        <v>95654480.719999999</v>
      </c>
      <c r="D404" s="1"/>
      <c r="E404" s="1">
        <f t="shared" si="66"/>
        <v>95654480.719999999</v>
      </c>
      <c r="F404" s="1">
        <f t="shared" si="67"/>
        <v>0</v>
      </c>
      <c r="G404" s="7"/>
      <c r="H404" s="60" t="b">
        <f t="shared" si="62"/>
        <v>1</v>
      </c>
      <c r="I404" s="60" t="str">
        <f t="shared" si="50"/>
        <v>00</v>
      </c>
    </row>
    <row r="405" spans="1:9" ht="25.5" customHeight="1">
      <c r="A405" s="60" t="str">
        <f t="shared" si="63"/>
        <v>2.2.2.4.0.00.00 - Financiamento a Longo Prazo - Externo</v>
      </c>
      <c r="B405" s="3" t="s">
        <v>429</v>
      </c>
      <c r="C405" s="4">
        <v>5342789632.3100004</v>
      </c>
      <c r="D405" s="1"/>
      <c r="E405" s="1">
        <f>E406</f>
        <v>0</v>
      </c>
      <c r="F405" s="1">
        <f>F406</f>
        <v>5342789632.3100004</v>
      </c>
      <c r="G405" s="7"/>
      <c r="H405" s="60" t="b">
        <f t="shared" si="62"/>
        <v>1</v>
      </c>
      <c r="I405" s="60" t="str">
        <f t="shared" si="50"/>
        <v>00</v>
      </c>
    </row>
    <row r="406" spans="1:9" ht="25.5" customHeight="1">
      <c r="A406" s="60" t="str">
        <f t="shared" si="63"/>
        <v>2.2.2.4.1.00.00 - Financiamento a Longo Prazo - Externo - 
 Consolidação</v>
      </c>
      <c r="B406" s="5" t="s">
        <v>430</v>
      </c>
      <c r="C406" s="6">
        <v>5342789632.3100004</v>
      </c>
      <c r="D406" s="1"/>
      <c r="E406" s="1">
        <f>SUMIF(A406:B406,"*intra*",C406:D406)+SUMIF(A406:B406,"*inter*",C406:D406)</f>
        <v>0</v>
      </c>
      <c r="F406" s="1">
        <f>SUMIF(A406:B406,"*consolidação*",C406:D406)</f>
        <v>5342789632.3100004</v>
      </c>
      <c r="G406" s="7"/>
      <c r="H406" s="60" t="b">
        <f t="shared" si="62"/>
        <v>1</v>
      </c>
      <c r="I406" s="60" t="str">
        <f t="shared" ref="I406:I469" si="68">MID(A406,11,2)</f>
        <v>00</v>
      </c>
    </row>
    <row r="407" spans="1:9" ht="12.75" customHeight="1">
      <c r="A407" s="60" t="str">
        <f t="shared" si="63"/>
        <v>2.2.2.5.0.00.00 - Juros e Encargos a Pagar de Empréstimos e 
 Financiamentos a Longo Prazo - Interno</v>
      </c>
      <c r="B407" s="3" t="s">
        <v>431</v>
      </c>
      <c r="C407" s="4">
        <v>12328853523.280001</v>
      </c>
      <c r="D407" s="1"/>
      <c r="E407" s="1">
        <f>E408+E409+E410+E411</f>
        <v>12011772956.059999</v>
      </c>
      <c r="F407" s="1">
        <f>F408+F409+F410+F411</f>
        <v>317080567.22000003</v>
      </c>
      <c r="G407" s="7"/>
      <c r="H407" s="60" t="b">
        <f t="shared" si="62"/>
        <v>1</v>
      </c>
      <c r="I407" s="60" t="str">
        <f t="shared" si="68"/>
        <v>00</v>
      </c>
    </row>
    <row r="408" spans="1:9" ht="25.5" customHeight="1">
      <c r="A408" s="60" t="str">
        <f t="shared" si="63"/>
        <v>2.2.2.5.1.00.00 - Juros e Encargos a Pagar de Empréstimos e 
 Financiamentos a Longo Prazo - Interno - Consolidação</v>
      </c>
      <c r="B408" s="5" t="s">
        <v>432</v>
      </c>
      <c r="C408" s="6">
        <v>317080567.22000003</v>
      </c>
      <c r="D408" s="1"/>
      <c r="E408" s="1"/>
      <c r="F408" s="1">
        <f>SUMIF(A408:B408,"*consolidação*",C408:D408)</f>
        <v>317080567.22000003</v>
      </c>
      <c r="G408" s="7"/>
      <c r="H408" s="60" t="b">
        <f t="shared" si="62"/>
        <v>1</v>
      </c>
      <c r="I408" s="60" t="str">
        <f t="shared" si="68"/>
        <v>00</v>
      </c>
    </row>
    <row r="409" spans="1:9" ht="25.5" customHeight="1">
      <c r="A409" s="60" t="str">
        <f t="shared" si="63"/>
        <v>2.2.2.5.3.00.00 - Juros e Encargos a Pagar de Empréstimos e 
 Financiamentos a Longo Prazo - Interno - Inter OFSS - União</v>
      </c>
      <c r="B409" s="3" t="s">
        <v>433</v>
      </c>
      <c r="C409" s="4">
        <v>11989059165</v>
      </c>
      <c r="D409" s="1"/>
      <c r="E409" s="1">
        <f t="shared" ref="E409:E411" si="69">SUMIF(A409:B409,"*intra*",C409:D409)+SUMIF(A409:B409,"*inter*",C409:D409)</f>
        <v>11989059165</v>
      </c>
      <c r="F409" s="1">
        <f t="shared" ref="F409:F411" si="70">SUMIF(A409:B409,"*consolidação*",C409:D409)</f>
        <v>0</v>
      </c>
      <c r="G409" s="7"/>
      <c r="H409" s="60" t="b">
        <f t="shared" si="62"/>
        <v>1</v>
      </c>
      <c r="I409" s="60" t="str">
        <f t="shared" si="68"/>
        <v>00</v>
      </c>
    </row>
    <row r="410" spans="1:9" ht="25.5" customHeight="1">
      <c r="A410" s="60" t="str">
        <f t="shared" si="63"/>
        <v>2.2.2.5.4.00.00 - Juros e Encargos a Pagar de Empréstimos e 
 Financiamentos a Longo Prazo - Interno - Inter OFSS - Estado</v>
      </c>
      <c r="B410" s="5" t="s">
        <v>434</v>
      </c>
      <c r="C410" s="6">
        <v>22555864.809999999</v>
      </c>
      <c r="D410" s="1"/>
      <c r="E410" s="1">
        <f t="shared" si="69"/>
        <v>22555864.809999999</v>
      </c>
      <c r="F410" s="1">
        <f t="shared" si="70"/>
        <v>0</v>
      </c>
      <c r="G410" s="7"/>
      <c r="H410" s="60" t="b">
        <f t="shared" si="62"/>
        <v>1</v>
      </c>
      <c r="I410" s="60" t="str">
        <f t="shared" si="68"/>
        <v>00</v>
      </c>
    </row>
    <row r="411" spans="1:9" ht="25.5" customHeight="1">
      <c r="A411" s="60" t="str">
        <f t="shared" si="63"/>
        <v>2.2.2.5.5.00.00 - Juros e Encargos a Pagar de Empréstimos e 
 Financiamentos a Longo Prazo - Interno - Inter OFSS - Município</v>
      </c>
      <c r="B411" s="3" t="s">
        <v>435</v>
      </c>
      <c r="C411" s="4">
        <v>157926.25</v>
      </c>
      <c r="D411" s="1"/>
      <c r="E411" s="1">
        <f t="shared" si="69"/>
        <v>157926.25</v>
      </c>
      <c r="F411" s="1">
        <f t="shared" si="70"/>
        <v>0</v>
      </c>
      <c r="G411" s="7"/>
      <c r="H411" s="60" t="b">
        <f t="shared" si="62"/>
        <v>1</v>
      </c>
      <c r="I411" s="60" t="str">
        <f t="shared" si="68"/>
        <v>00</v>
      </c>
    </row>
    <row r="412" spans="1:9" ht="25.5" customHeight="1">
      <c r="A412" s="60" t="str">
        <f t="shared" si="63"/>
        <v>2.2.2.6.0.00.00 - Juros e Encargos a Pagar de Empréstimos e 
 Financiamentos a Longo Prazo - Externo</v>
      </c>
      <c r="B412" s="5" t="s">
        <v>436</v>
      </c>
      <c r="C412" s="6">
        <v>272173415.54000002</v>
      </c>
      <c r="D412" s="1"/>
      <c r="E412" s="1">
        <f>E413</f>
        <v>0</v>
      </c>
      <c r="F412" s="1">
        <f>F413</f>
        <v>272173415.54000002</v>
      </c>
      <c r="G412" s="7"/>
      <c r="H412" s="60" t="b">
        <f t="shared" si="62"/>
        <v>1</v>
      </c>
      <c r="I412" s="60" t="str">
        <f t="shared" si="68"/>
        <v>00</v>
      </c>
    </row>
    <row r="413" spans="1:9" ht="25.5" customHeight="1">
      <c r="A413" s="60" t="str">
        <f t="shared" si="63"/>
        <v>2.2.2.6.1.00.00 - Juros e Encargos a Pagar de Empréstimos e 
 Financiamentos a Longo Prazo - Externo - Consolidação</v>
      </c>
      <c r="B413" s="3" t="s">
        <v>437</v>
      </c>
      <c r="C413" s="4">
        <v>272173415.54000002</v>
      </c>
      <c r="D413" s="1"/>
      <c r="E413" s="1">
        <f>SUMIF(A413:B413,"*intra*",C413:D413)+SUMIF(A413:B413,"*inter*",C413:D413)</f>
        <v>0</v>
      </c>
      <c r="F413" s="1">
        <f>SUMIF(A413:B413,"*consolidação*",C413:D413)</f>
        <v>272173415.54000002</v>
      </c>
      <c r="G413" s="7"/>
      <c r="H413" s="60" t="b">
        <f t="shared" si="62"/>
        <v>1</v>
      </c>
      <c r="I413" s="60" t="str">
        <f t="shared" si="68"/>
        <v>00</v>
      </c>
    </row>
    <row r="414" spans="1:9" ht="25.5" customHeight="1">
      <c r="A414" s="60" t="str">
        <f t="shared" si="63"/>
        <v>2.2.2.8.0.00.00 - (-) Encargos Financeiros a Apropriar - Interno</v>
      </c>
      <c r="B414" s="5" t="s">
        <v>438</v>
      </c>
      <c r="C414" s="6">
        <v>12201550595.299999</v>
      </c>
      <c r="D414" s="1"/>
      <c r="E414" s="1">
        <f>E415+E416+E417+E418</f>
        <v>12044992838.23</v>
      </c>
      <c r="F414" s="1">
        <f>F415+F416+F417+F418</f>
        <v>156557757.06999999</v>
      </c>
      <c r="G414" s="7"/>
      <c r="H414" s="60" t="b">
        <f t="shared" si="62"/>
        <v>1</v>
      </c>
      <c r="I414" s="60" t="str">
        <f t="shared" si="68"/>
        <v>00</v>
      </c>
    </row>
    <row r="415" spans="1:9" ht="25.5" customHeight="1">
      <c r="A415" s="60" t="str">
        <f t="shared" si="63"/>
        <v>2.2.2.8.1.00.00 - (-) Encargos Financeiros a Apropriar - Interno - 
 Consolidação</v>
      </c>
      <c r="B415" s="3" t="s">
        <v>439</v>
      </c>
      <c r="C415" s="4">
        <v>156557757.06999999</v>
      </c>
      <c r="D415" s="1"/>
      <c r="E415" s="1"/>
      <c r="F415" s="1">
        <f>SUMIF(A415:B415,"*consolidação*",C415:D415)</f>
        <v>156557757.06999999</v>
      </c>
      <c r="G415" s="7"/>
      <c r="H415" s="60" t="b">
        <f t="shared" si="62"/>
        <v>1</v>
      </c>
      <c r="I415" s="60" t="str">
        <f t="shared" si="68"/>
        <v>00</v>
      </c>
    </row>
    <row r="416" spans="1:9" ht="12.75" customHeight="1">
      <c r="A416" s="60" t="str">
        <f t="shared" si="63"/>
        <v>2.2.2.8.3.00.00 - (-) Encargos Financeiros a Apropriar - Interno - 
 Inter OFSS - União</v>
      </c>
      <c r="B416" s="5" t="s">
        <v>440</v>
      </c>
      <c r="C416" s="6">
        <v>12023096717.809999</v>
      </c>
      <c r="D416" s="1"/>
      <c r="E416" s="1">
        <f t="shared" ref="E416:E418" si="71">SUMIF(A416:B416,"*intra*",C416:D416)+SUMIF(A416:B416,"*inter*",C416:D416)</f>
        <v>12023096717.809999</v>
      </c>
      <c r="F416" s="1">
        <f t="shared" ref="F416:F418" si="72">SUMIF(A416:B416,"*consolidação*",C416:D416)</f>
        <v>0</v>
      </c>
      <c r="G416" s="7"/>
      <c r="H416" s="60" t="b">
        <f t="shared" si="62"/>
        <v>1</v>
      </c>
      <c r="I416" s="60" t="str">
        <f t="shared" si="68"/>
        <v>00</v>
      </c>
    </row>
    <row r="417" spans="1:9" ht="25.5" customHeight="1">
      <c r="A417" s="60" t="str">
        <f t="shared" si="63"/>
        <v>2.2.2.8.4.00.00 - (-) Encargos Financeiros a Apropriar - Interno - 
 Inter OFSS - Estado</v>
      </c>
      <c r="B417" s="3" t="s">
        <v>441</v>
      </c>
      <c r="C417" s="4">
        <v>21690042.75</v>
      </c>
      <c r="D417" s="1"/>
      <c r="E417" s="1">
        <f t="shared" si="71"/>
        <v>21690042.75</v>
      </c>
      <c r="F417" s="1">
        <f t="shared" si="72"/>
        <v>0</v>
      </c>
      <c r="G417" s="7"/>
      <c r="H417" s="60" t="b">
        <f t="shared" si="62"/>
        <v>1</v>
      </c>
      <c r="I417" s="60" t="str">
        <f t="shared" si="68"/>
        <v>00</v>
      </c>
    </row>
    <row r="418" spans="1:9" ht="25.5" customHeight="1">
      <c r="A418" s="60" t="str">
        <f t="shared" si="63"/>
        <v>2.2.2.8.5.00.00 - (-) Encargos Financeiros a Apropriar - Interno - 
 Inter OFSS - Município</v>
      </c>
      <c r="B418" s="5" t="s">
        <v>442</v>
      </c>
      <c r="C418" s="6">
        <v>206077.67</v>
      </c>
      <c r="D418" s="1"/>
      <c r="E418" s="1">
        <f t="shared" si="71"/>
        <v>206077.67</v>
      </c>
      <c r="F418" s="1">
        <f t="shared" si="72"/>
        <v>0</v>
      </c>
      <c r="G418" s="7"/>
      <c r="H418" s="60" t="b">
        <f t="shared" si="62"/>
        <v>1</v>
      </c>
      <c r="I418" s="60" t="str">
        <f t="shared" si="68"/>
        <v>00</v>
      </c>
    </row>
    <row r="419" spans="1:9" ht="25.5" customHeight="1">
      <c r="A419" s="60" t="str">
        <f t="shared" si="63"/>
        <v>2.2.2.9.0.00.00 - (-) Encargos Financeiros a Apropriar - Externo</v>
      </c>
      <c r="B419" s="3" t="s">
        <v>443</v>
      </c>
      <c r="C419" s="4">
        <v>234273416.21000001</v>
      </c>
      <c r="D419" s="1"/>
      <c r="E419" s="1">
        <f>E420</f>
        <v>0</v>
      </c>
      <c r="F419" s="1">
        <f>F420</f>
        <v>234273416.21000001</v>
      </c>
      <c r="G419" s="7"/>
      <c r="H419" s="60" t="b">
        <f t="shared" si="62"/>
        <v>1</v>
      </c>
      <c r="I419" s="60" t="str">
        <f t="shared" si="68"/>
        <v>00</v>
      </c>
    </row>
    <row r="420" spans="1:9" ht="25.5" customHeight="1">
      <c r="A420" s="60" t="str">
        <f t="shared" si="63"/>
        <v>2.2.2.9.1.00.00 - (-) Encargos Financeiros a Apropriar - Externo - 
 Consolidação</v>
      </c>
      <c r="B420" s="5" t="s">
        <v>444</v>
      </c>
      <c r="C420" s="6">
        <v>234273416.21000001</v>
      </c>
      <c r="D420" s="1"/>
      <c r="E420" s="1">
        <f>SUMIF(A420:B420,"*intra*",C420:D420)+SUMIF(A420:B420,"*inter*",C420:D420)</f>
        <v>0</v>
      </c>
      <c r="F420" s="1">
        <f>SUMIF(A420:B420,"*consolidação*",C420:D420)</f>
        <v>234273416.21000001</v>
      </c>
      <c r="G420" s="7"/>
      <c r="H420" s="60" t="b">
        <f t="shared" si="62"/>
        <v>1</v>
      </c>
      <c r="I420" s="60" t="str">
        <f t="shared" si="68"/>
        <v>00</v>
      </c>
    </row>
    <row r="421" spans="1:9" ht="12.75" customHeight="1">
      <c r="A421" s="60" t="str">
        <f t="shared" si="63"/>
        <v>2.2.3.0.0.00.00 - Fornecedores a Longo Prazo</v>
      </c>
      <c r="B421" s="3" t="s">
        <v>445</v>
      </c>
      <c r="C421" s="4">
        <v>8995559416.8299999</v>
      </c>
      <c r="D421" s="1"/>
      <c r="E421" s="1">
        <f>E422+E424</f>
        <v>0</v>
      </c>
      <c r="F421" s="1">
        <f>F422+F424</f>
        <v>8995559416.8299999</v>
      </c>
      <c r="G421" s="7"/>
      <c r="H421" s="60" t="b">
        <f t="shared" si="62"/>
        <v>1</v>
      </c>
      <c r="I421" s="60" t="str">
        <f t="shared" si="68"/>
        <v>00</v>
      </c>
    </row>
    <row r="422" spans="1:9" ht="25.5" customHeight="1">
      <c r="A422" s="60" t="str">
        <f t="shared" si="63"/>
        <v>2.2.3.1.0.00.00 - Fornecedores Nacionais a Longo Prazo</v>
      </c>
      <c r="B422" s="5" t="s">
        <v>446</v>
      </c>
      <c r="C422" s="6">
        <v>8789478681.2199993</v>
      </c>
      <c r="D422" s="1"/>
      <c r="E422" s="1">
        <f>E423</f>
        <v>0</v>
      </c>
      <c r="F422" s="1">
        <f>F423</f>
        <v>8789478681.2199993</v>
      </c>
      <c r="G422" s="7"/>
      <c r="H422" s="60" t="b">
        <f t="shared" si="62"/>
        <v>1</v>
      </c>
      <c r="I422" s="60" t="str">
        <f t="shared" si="68"/>
        <v>00</v>
      </c>
    </row>
    <row r="423" spans="1:9" ht="12.75" customHeight="1">
      <c r="A423" s="60" t="str">
        <f t="shared" si="63"/>
        <v>2.2.3.1.1.00.00 - Fornecedores Nacionais a Longo Prazo - 
 Consolidação</v>
      </c>
      <c r="B423" s="3" t="s">
        <v>447</v>
      </c>
      <c r="C423" s="4">
        <v>8789478681.2199993</v>
      </c>
      <c r="D423" s="1"/>
      <c r="E423" s="1">
        <f>SUMIF(A423:B423,"*intra*",C423:D423)+SUMIF(A423:B423,"*inter*",C423:D423)</f>
        <v>0</v>
      </c>
      <c r="F423" s="1">
        <f t="shared" ref="F423" si="73">SUMIF(A423:B423,"*consolidação*",C423:D423)</f>
        <v>8789478681.2199993</v>
      </c>
      <c r="G423" s="7"/>
      <c r="H423" s="60" t="b">
        <f t="shared" si="62"/>
        <v>1</v>
      </c>
      <c r="I423" s="60" t="str">
        <f t="shared" si="68"/>
        <v>00</v>
      </c>
    </row>
    <row r="424" spans="1:9" ht="12.75" customHeight="1">
      <c r="A424" s="60" t="str">
        <f t="shared" si="63"/>
        <v>2.2.3.2.0.00.00 - Fornecedores Estrangeiros a Longo Prazo</v>
      </c>
      <c r="B424" s="5" t="s">
        <v>448</v>
      </c>
      <c r="C424" s="6">
        <v>206080735.61000001</v>
      </c>
      <c r="D424" s="1"/>
      <c r="E424" s="1">
        <f>E425</f>
        <v>0</v>
      </c>
      <c r="F424" s="1">
        <f>F425</f>
        <v>206080735.61000001</v>
      </c>
      <c r="G424" s="7"/>
      <c r="H424" s="60" t="b">
        <f t="shared" si="62"/>
        <v>1</v>
      </c>
      <c r="I424" s="60" t="str">
        <f t="shared" si="68"/>
        <v>00</v>
      </c>
    </row>
    <row r="425" spans="1:9" ht="25.5" customHeight="1">
      <c r="A425" s="60" t="str">
        <f t="shared" si="63"/>
        <v>2.2.3.2.1.00.00 - Fornecedores Estrangeiros a Longo Prazo - 
 Consolidação</v>
      </c>
      <c r="B425" s="3" t="s">
        <v>449</v>
      </c>
      <c r="C425" s="4">
        <v>206080735.61000001</v>
      </c>
      <c r="D425" s="1"/>
      <c r="E425" s="1">
        <f>SUMIF(A425:B425,"*intra*",C425:D425)+SUMIF(A425:B425,"*inter*",C425:D425)</f>
        <v>0</v>
      </c>
      <c r="F425" s="1">
        <f>SUMIF(A425:B425,"*consolidação*",C425:D425)</f>
        <v>206080735.61000001</v>
      </c>
      <c r="G425" s="7"/>
      <c r="H425" s="60" t="b">
        <f t="shared" si="62"/>
        <v>1</v>
      </c>
      <c r="I425" s="60" t="str">
        <f t="shared" si="68"/>
        <v>00</v>
      </c>
    </row>
    <row r="426" spans="1:9" ht="12.75" customHeight="1">
      <c r="A426" s="60" t="str">
        <f t="shared" si="63"/>
        <v>2.2.4.0.0.00.00 - Obrigações Fiscais a Longo Prazo</v>
      </c>
      <c r="B426" s="5" t="s">
        <v>450</v>
      </c>
      <c r="C426" s="6">
        <v>3579249232.7800002</v>
      </c>
      <c r="D426" s="1"/>
      <c r="E426" s="1">
        <f>E427+E431+E435</f>
        <v>1839379493.0300002</v>
      </c>
      <c r="F426" s="1">
        <f>F427+F431+F435</f>
        <v>1739869739.75</v>
      </c>
      <c r="G426" s="7"/>
      <c r="H426" s="60" t="b">
        <f t="shared" si="62"/>
        <v>1</v>
      </c>
      <c r="I426" s="60" t="str">
        <f t="shared" si="68"/>
        <v>00</v>
      </c>
    </row>
    <row r="427" spans="1:9" ht="25.5" customHeight="1">
      <c r="A427" s="60" t="str">
        <f t="shared" si="63"/>
        <v>2.2.4.1.0.00.00 - Obrigações Fiscais a Longo Prazo com a União</v>
      </c>
      <c r="B427" s="3" t="s">
        <v>451</v>
      </c>
      <c r="C427" s="4">
        <v>3334156982.4000001</v>
      </c>
      <c r="D427" s="1"/>
      <c r="E427" s="1">
        <f>E428+E429+E430</f>
        <v>1721926503.1300001</v>
      </c>
      <c r="F427" s="1">
        <f>F428+F429+F430</f>
        <v>1612230479.27</v>
      </c>
      <c r="G427" s="7"/>
      <c r="H427" s="60" t="b">
        <f t="shared" si="62"/>
        <v>1</v>
      </c>
      <c r="I427" s="60" t="str">
        <f t="shared" si="68"/>
        <v>00</v>
      </c>
    </row>
    <row r="428" spans="1:9" ht="12.75" customHeight="1">
      <c r="A428" s="60" t="str">
        <f t="shared" si="63"/>
        <v>2.2.4.1.1.00.00 - Obrigações Fiscais a Longo Prazo com a União - 
 Consolidação</v>
      </c>
      <c r="B428" s="5" t="s">
        <v>452</v>
      </c>
      <c r="C428" s="6">
        <v>1612230479.27</v>
      </c>
      <c r="D428" s="1"/>
      <c r="E428" s="1">
        <f>SUMIF(A428:B428,"*intra*",C428:D428)+SUMIF(A428:B428,"*inter*",C428:D428)</f>
        <v>0</v>
      </c>
      <c r="F428" s="1">
        <f t="shared" ref="F428:F429" si="74">SUMIF(A428:B428,"*consolidação*",C428:D428)</f>
        <v>1612230479.27</v>
      </c>
      <c r="G428" s="7"/>
      <c r="H428" s="60" t="b">
        <f t="shared" si="62"/>
        <v>1</v>
      </c>
      <c r="I428" s="60" t="str">
        <f t="shared" si="68"/>
        <v>00</v>
      </c>
    </row>
    <row r="429" spans="1:9" ht="12.75" customHeight="1">
      <c r="A429" s="60" t="str">
        <f t="shared" si="63"/>
        <v>2.2.4.1.2.00.00 - Obrigações Fiscais a Longo Prazo com a União - 
 Intra OFSS</v>
      </c>
      <c r="B429" s="3" t="s">
        <v>453</v>
      </c>
      <c r="C429" s="4">
        <v>16939093.989999998</v>
      </c>
      <c r="D429" s="1"/>
      <c r="E429" s="1">
        <f t="shared" ref="E429" si="75">SUMIF(A429:B429,"*intra*",C429:D429)+SUMIF(A429:B429,"*inter*",C429:D429)</f>
        <v>16939093.989999998</v>
      </c>
      <c r="F429" s="1">
        <f t="shared" si="74"/>
        <v>0</v>
      </c>
      <c r="G429" s="7"/>
      <c r="H429" s="60" t="b">
        <f t="shared" si="62"/>
        <v>1</v>
      </c>
      <c r="I429" s="60" t="str">
        <f t="shared" si="68"/>
        <v>00</v>
      </c>
    </row>
    <row r="430" spans="1:9" ht="25.5" customHeight="1">
      <c r="A430" s="60" t="str">
        <f t="shared" si="63"/>
        <v>2.2.4.1.3.00.00 - Obrigações Fiscais a Longo Prazo com a União - 
 Inter OFSS - União</v>
      </c>
      <c r="B430" s="5" t="s">
        <v>454</v>
      </c>
      <c r="C430" s="6">
        <v>1704987409.1400001</v>
      </c>
      <c r="D430" s="1"/>
      <c r="E430" s="1">
        <f>SUMIF(A430:B430,"*intra*",C430:D430)+SUMIF(A430:B430,"*inter*",C430:D430)</f>
        <v>1704987409.1400001</v>
      </c>
      <c r="F430" s="1">
        <f>SUMIF(A430:B430,"*consolidação*",C430:D430)</f>
        <v>0</v>
      </c>
      <c r="G430" s="7"/>
      <c r="H430" s="60" t="b">
        <f t="shared" si="62"/>
        <v>1</v>
      </c>
      <c r="I430" s="60" t="str">
        <f t="shared" si="68"/>
        <v>00</v>
      </c>
    </row>
    <row r="431" spans="1:9" ht="25.5" customHeight="1">
      <c r="A431" s="60" t="str">
        <f t="shared" si="63"/>
        <v>2.2.4.2.0.00.00 - Obrigações Fiscais a Longo Prazo com os Estados</v>
      </c>
      <c r="B431" s="3" t="s">
        <v>455</v>
      </c>
      <c r="C431" s="4">
        <v>43486043.140000001</v>
      </c>
      <c r="D431" s="1"/>
      <c r="E431" s="1">
        <f>E432+E433+E434</f>
        <v>3514345.48</v>
      </c>
      <c r="F431" s="1">
        <f>F432+F433+F434</f>
        <v>39971697.659999996</v>
      </c>
      <c r="G431" s="7"/>
      <c r="H431" s="60" t="b">
        <f t="shared" si="62"/>
        <v>1</v>
      </c>
      <c r="I431" s="60" t="str">
        <f t="shared" si="68"/>
        <v>00</v>
      </c>
    </row>
    <row r="432" spans="1:9" ht="25.5" customHeight="1">
      <c r="A432" s="60" t="str">
        <f t="shared" si="63"/>
        <v>2.2.4.2.1.00.00 - Obrigações Fiscais a Longo Prazo com os Estados - 
 Consolidação</v>
      </c>
      <c r="B432" s="5" t="s">
        <v>456</v>
      </c>
      <c r="C432" s="6">
        <v>39971697.659999996</v>
      </c>
      <c r="D432" s="1"/>
      <c r="E432" s="1">
        <f>SUMIF(A432:B432,"*intra*",C432:D432)+SUMIF(A432:B432,"*inter*",C432:D432)</f>
        <v>0</v>
      </c>
      <c r="F432" s="1">
        <f>SUMIF(A432:B432,"*consolidação*",C432:D432)</f>
        <v>39971697.659999996</v>
      </c>
      <c r="G432" s="7"/>
      <c r="H432" s="60" t="b">
        <f t="shared" si="62"/>
        <v>1</v>
      </c>
      <c r="I432" s="60" t="str">
        <f t="shared" si="68"/>
        <v>00</v>
      </c>
    </row>
    <row r="433" spans="1:9" ht="12.75" customHeight="1">
      <c r="A433" s="60" t="str">
        <f t="shared" si="63"/>
        <v>2.2.4.2.2.00.00 - Obrigações Fiscais a Longo Prazo com os Estados - 
 Intra OFSS</v>
      </c>
      <c r="B433" s="3" t="s">
        <v>457</v>
      </c>
      <c r="C433" s="4">
        <v>2151844.02</v>
      </c>
      <c r="D433" s="1"/>
      <c r="E433" s="1">
        <f t="shared" ref="E433:E434" si="76">SUMIF(A433:B433,"*intra*",C433:D433)+SUMIF(A433:B433,"*inter*",C433:D433)</f>
        <v>2151844.02</v>
      </c>
      <c r="F433" s="1">
        <f t="shared" ref="F433:F434" si="77">SUMIF(A433:B433,"*consolidação*",C433:D433)</f>
        <v>0</v>
      </c>
      <c r="G433" s="7"/>
      <c r="H433" s="60" t="b">
        <f t="shared" si="62"/>
        <v>1</v>
      </c>
      <c r="I433" s="60" t="str">
        <f t="shared" si="68"/>
        <v>00</v>
      </c>
    </row>
    <row r="434" spans="1:9" ht="25.5" customHeight="1">
      <c r="A434" s="60" t="str">
        <f t="shared" si="63"/>
        <v>2.2.4.2.4.00.00 - Obrigações Fiscais a Longo Prazo com os Estados - 
 Inter OFSS - Estado</v>
      </c>
      <c r="B434" s="5" t="s">
        <v>458</v>
      </c>
      <c r="C434" s="6">
        <v>1362501.46</v>
      </c>
      <c r="D434" s="1"/>
      <c r="E434" s="1">
        <f t="shared" si="76"/>
        <v>1362501.46</v>
      </c>
      <c r="F434" s="1">
        <f t="shared" si="77"/>
        <v>0</v>
      </c>
      <c r="G434" s="7"/>
      <c r="H434" s="60" t="b">
        <f t="shared" si="62"/>
        <v>1</v>
      </c>
      <c r="I434" s="60" t="str">
        <f t="shared" si="68"/>
        <v>00</v>
      </c>
    </row>
    <row r="435" spans="1:9" ht="25.5" customHeight="1">
      <c r="A435" s="60" t="str">
        <f t="shared" si="63"/>
        <v>2.2.4.3.0.00.00 - Obrigações Fiscais a Longo Prazo com os Municípios</v>
      </c>
      <c r="B435" s="3" t="s">
        <v>459</v>
      </c>
      <c r="C435" s="4">
        <v>201606207.24000001</v>
      </c>
      <c r="D435" s="1"/>
      <c r="E435" s="1">
        <f>E436+E437+E438</f>
        <v>113938644.42</v>
      </c>
      <c r="F435" s="1">
        <f>F436+F437+F438</f>
        <v>87667562.819999993</v>
      </c>
      <c r="G435" s="7"/>
      <c r="H435" s="60" t="b">
        <f t="shared" si="62"/>
        <v>1</v>
      </c>
      <c r="I435" s="60" t="str">
        <f t="shared" si="68"/>
        <v>00</v>
      </c>
    </row>
    <row r="436" spans="1:9" ht="25.5" customHeight="1">
      <c r="A436" s="60" t="str">
        <f t="shared" si="63"/>
        <v>2.2.4.3.1.00.00 - Obrigações Fiscais a Longo Prazo com os Municípios 
 - Consolidação</v>
      </c>
      <c r="B436" s="5" t="s">
        <v>460</v>
      </c>
      <c r="C436" s="6">
        <v>87667562.819999993</v>
      </c>
      <c r="D436" s="1"/>
      <c r="E436" s="1">
        <f>SUMIF(A436:B436,"*intra*",C436:D436)+SUMIF(A436:B436,"*inter*",C436:D436)</f>
        <v>0</v>
      </c>
      <c r="F436" s="1">
        <f>SUMIF(A436:B436,"*consolidação*",C436:D436)</f>
        <v>87667562.819999993</v>
      </c>
      <c r="G436" s="7"/>
      <c r="H436" s="60" t="b">
        <f t="shared" si="62"/>
        <v>1</v>
      </c>
      <c r="I436" s="60" t="str">
        <f t="shared" si="68"/>
        <v>00</v>
      </c>
    </row>
    <row r="437" spans="1:9" ht="12.75" customHeight="1">
      <c r="A437" s="60" t="str">
        <f t="shared" si="63"/>
        <v>2.2.4.3.2.00.00 - Obrigações Fiscais a Longo Prazo com os Municípios 
 - Intra OFSS</v>
      </c>
      <c r="B437" s="3" t="s">
        <v>461</v>
      </c>
      <c r="C437" s="4">
        <v>51721498.450000003</v>
      </c>
      <c r="D437" s="1"/>
      <c r="E437" s="1">
        <f t="shared" ref="E437:E438" si="78">SUMIF(A437:B437,"*intra*",C437:D437)+SUMIF(A437:B437,"*inter*",C437:D437)</f>
        <v>51721498.450000003</v>
      </c>
      <c r="F437" s="1">
        <f t="shared" ref="F437:F438" si="79">SUMIF(A437:B437,"*consolidação*",C437:D437)</f>
        <v>0</v>
      </c>
      <c r="G437" s="7"/>
      <c r="H437" s="60" t="b">
        <f t="shared" si="62"/>
        <v>1</v>
      </c>
      <c r="I437" s="60" t="str">
        <f t="shared" si="68"/>
        <v>00</v>
      </c>
    </row>
    <row r="438" spans="1:9" ht="25.5" customHeight="1">
      <c r="A438" s="60" t="str">
        <f t="shared" si="63"/>
        <v>2.2.4.3.5.00.00 - Obrigações Fiscais a Longo Prazo com os Municípios 
 - Inter OFSS - Município</v>
      </c>
      <c r="B438" s="5" t="s">
        <v>462</v>
      </c>
      <c r="C438" s="6">
        <v>62217145.969999999</v>
      </c>
      <c r="D438" s="1"/>
      <c r="E438" s="1">
        <f t="shared" si="78"/>
        <v>62217145.969999999</v>
      </c>
      <c r="F438" s="1">
        <f t="shared" si="79"/>
        <v>0</v>
      </c>
      <c r="G438" s="7"/>
      <c r="H438" s="60" t="b">
        <f t="shared" si="62"/>
        <v>1</v>
      </c>
      <c r="I438" s="60" t="str">
        <f t="shared" si="68"/>
        <v>00</v>
      </c>
    </row>
    <row r="439" spans="1:9" ht="25.5" customHeight="1">
      <c r="A439" s="60" t="str">
        <f t="shared" si="63"/>
        <v>2.2.7.0.0.00.00 - Provisões a Longo Prazo</v>
      </c>
      <c r="B439" s="3" t="s">
        <v>463</v>
      </c>
      <c r="C439" s="4">
        <v>213557260854.57001</v>
      </c>
      <c r="D439" s="1"/>
      <c r="E439" s="1">
        <f>E440+E442+E451+E453+E455+E459+E461</f>
        <v>2283872448.3800001</v>
      </c>
      <c r="F439" s="1">
        <f>F440+F442+F451+F453+F455+F459+F461</f>
        <v>211273388406.19</v>
      </c>
      <c r="G439" s="7"/>
      <c r="H439" s="60" t="b">
        <f t="shared" si="62"/>
        <v>1</v>
      </c>
      <c r="I439" s="60" t="str">
        <f t="shared" si="68"/>
        <v>00</v>
      </c>
    </row>
    <row r="440" spans="1:9" ht="25.5" customHeight="1">
      <c r="A440" s="60" t="str">
        <f t="shared" si="63"/>
        <v>2.2.7.1.0.00.00 - Provisão para Riscos Trabalhistas a Longo Prazo</v>
      </c>
      <c r="B440" s="5" t="s">
        <v>464</v>
      </c>
      <c r="C440" s="6">
        <v>4394521876.4399996</v>
      </c>
      <c r="D440" s="1"/>
      <c r="E440" s="1">
        <f>E441</f>
        <v>0</v>
      </c>
      <c r="F440" s="1">
        <f>F441</f>
        <v>4394521876.4399996</v>
      </c>
      <c r="G440" s="7"/>
      <c r="H440" s="60" t="b">
        <f t="shared" si="62"/>
        <v>1</v>
      </c>
      <c r="I440" s="60" t="str">
        <f t="shared" si="68"/>
        <v>00</v>
      </c>
    </row>
    <row r="441" spans="1:9" ht="12.75" customHeight="1">
      <c r="A441" s="60" t="str">
        <f t="shared" si="63"/>
        <v>2.2.7.1.1.00.00 - Provisão para Riscos Trabalhistas a Longo Prazo - 
 Consolidação</v>
      </c>
      <c r="B441" s="3" t="s">
        <v>465</v>
      </c>
      <c r="C441" s="4">
        <v>4394521876.4399996</v>
      </c>
      <c r="D441" s="1"/>
      <c r="E441" s="1">
        <f>SUMIF(A441:B441,"*intra*",C441:D441)+SUMIF(A441:B441,"*inter*",C441:D441)</f>
        <v>0</v>
      </c>
      <c r="F441" s="1">
        <f>SUMIF(A441:B441,"*consolidação*",C441:D441)</f>
        <v>4394521876.4399996</v>
      </c>
      <c r="G441" s="7"/>
      <c r="H441" s="60" t="b">
        <f t="shared" si="62"/>
        <v>1</v>
      </c>
      <c r="I441" s="60" t="str">
        <f t="shared" si="68"/>
        <v>00</v>
      </c>
    </row>
    <row r="442" spans="1:9" ht="12.75" customHeight="1">
      <c r="A442" s="60" t="str">
        <f t="shared" si="63"/>
        <v>2.2.7.2.0.00.00 - Provisões Matemáticas Previdenciárias a Longo Prazo</v>
      </c>
      <c r="B442" s="5" t="s">
        <v>466</v>
      </c>
      <c r="C442" s="6">
        <v>194498130242.60001</v>
      </c>
      <c r="D442" s="1"/>
      <c r="E442" s="1">
        <f>E443</f>
        <v>0</v>
      </c>
      <c r="F442" s="1">
        <f>F443</f>
        <v>194498130242.60001</v>
      </c>
      <c r="G442" s="7"/>
      <c r="H442" s="60" t="b">
        <f t="shared" si="62"/>
        <v>1</v>
      </c>
      <c r="I442" s="60" t="str">
        <f t="shared" si="68"/>
        <v>00</v>
      </c>
    </row>
    <row r="443" spans="1:9" ht="25.5" customHeight="1">
      <c r="A443" s="60" t="str">
        <f t="shared" si="63"/>
        <v>2.2.7.2.1.00.00 - Provisões Matemáticas Previdenciárias a Longo 
 Prazo - Consolidação</v>
      </c>
      <c r="B443" s="3" t="s">
        <v>467</v>
      </c>
      <c r="C443" s="4">
        <v>194498130242.60001</v>
      </c>
      <c r="D443" s="1"/>
      <c r="E443" s="1">
        <f>SUMIF(A443:B443,"*intra*",C443:D443)+SUMIF(A443:B443,"*inter*",C443:D443)</f>
        <v>0</v>
      </c>
      <c r="F443" s="1">
        <f>SUMIF(A443:B443,"*consolidação*",C443:D443)</f>
        <v>194498130242.60001</v>
      </c>
      <c r="G443" s="7"/>
      <c r="H443" s="60" t="b">
        <f t="shared" si="62"/>
        <v>1</v>
      </c>
      <c r="I443" s="60" t="str">
        <f t="shared" si="68"/>
        <v>00</v>
      </c>
    </row>
    <row r="444" spans="1:9" ht="12.75" customHeight="1">
      <c r="A444" s="60" t="str">
        <f t="shared" si="63"/>
        <v>2.2.7.2.1.01.00 - Plano Financeiro - Provisões de Benefícios 
 Concedidos</v>
      </c>
      <c r="B444" s="5" t="s">
        <v>468</v>
      </c>
      <c r="C444" s="6">
        <v>43316387599.610001</v>
      </c>
      <c r="D444" s="1"/>
      <c r="E444" s="1">
        <f t="shared" ref="E444:E450" si="80">SUMIF(A444:B444,"*intra*",C444:D444)+SUMIF(A444:B444,"*inter*",C444:D444)</f>
        <v>0</v>
      </c>
      <c r="F444" s="1">
        <f t="shared" ref="F444:F450" si="81">SUMIF(A444:B444,"*consolidação*",C444:D444)</f>
        <v>0</v>
      </c>
      <c r="G444" s="7"/>
      <c r="H444" s="60" t="b">
        <f t="shared" si="62"/>
        <v>1</v>
      </c>
      <c r="I444" s="60" t="str">
        <f t="shared" si="68"/>
        <v>01</v>
      </c>
    </row>
    <row r="445" spans="1:9" ht="25.5" customHeight="1">
      <c r="A445" s="60" t="str">
        <f t="shared" si="63"/>
        <v>2.2.7.2.1.02.00 - Plano Financeiro - Provisões de Benefícios a 
 Conceder</v>
      </c>
      <c r="B445" s="3" t="s">
        <v>469</v>
      </c>
      <c r="C445" s="4">
        <v>26838622820.380001</v>
      </c>
      <c r="D445" s="1"/>
      <c r="E445" s="1">
        <f t="shared" si="80"/>
        <v>0</v>
      </c>
      <c r="F445" s="1">
        <f t="shared" si="81"/>
        <v>0</v>
      </c>
      <c r="G445" s="7"/>
      <c r="H445" s="60" t="b">
        <f t="shared" si="62"/>
        <v>1</v>
      </c>
      <c r="I445" s="60" t="str">
        <f t="shared" si="68"/>
        <v>02</v>
      </c>
    </row>
    <row r="446" spans="1:9" ht="25.5" customHeight="1">
      <c r="A446" s="60" t="str">
        <f t="shared" si="63"/>
        <v>2.2.7.2.1.03.00 - Plano Previdenciário - Provisões de Benefícios 
 Concedidos</v>
      </c>
      <c r="B446" s="5" t="s">
        <v>470</v>
      </c>
      <c r="C446" s="6">
        <v>114490429352.87</v>
      </c>
      <c r="D446" s="1"/>
      <c r="E446" s="1">
        <f t="shared" si="80"/>
        <v>0</v>
      </c>
      <c r="F446" s="1">
        <f t="shared" si="81"/>
        <v>0</v>
      </c>
      <c r="G446" s="7"/>
      <c r="H446" s="60" t="b">
        <f t="shared" si="62"/>
        <v>1</v>
      </c>
      <c r="I446" s="60" t="str">
        <f t="shared" si="68"/>
        <v>03</v>
      </c>
    </row>
    <row r="447" spans="1:9" ht="25.5" customHeight="1">
      <c r="A447" s="60" t="str">
        <f t="shared" si="63"/>
        <v>2.2.7.2.1.04.00 - Plano Previdenciário - Provisões de Benefícios a 
 Conceder</v>
      </c>
      <c r="B447" s="3" t="s">
        <v>471</v>
      </c>
      <c r="C447" s="4">
        <v>119100035711.83</v>
      </c>
      <c r="D447" s="1"/>
      <c r="E447" s="1">
        <f t="shared" si="80"/>
        <v>0</v>
      </c>
      <c r="F447" s="1">
        <f t="shared" si="81"/>
        <v>0</v>
      </c>
      <c r="G447" s="7"/>
      <c r="H447" s="60" t="b">
        <f t="shared" si="62"/>
        <v>1</v>
      </c>
      <c r="I447" s="60" t="str">
        <f t="shared" si="68"/>
        <v>04</v>
      </c>
    </row>
    <row r="448" spans="1:9" ht="25.5" customHeight="1">
      <c r="A448" s="60" t="str">
        <f t="shared" si="63"/>
        <v>2.2.7.2.1.05.00 - Plano Previdenciário - Plano de Amortização</v>
      </c>
      <c r="B448" s="5" t="s">
        <v>472</v>
      </c>
      <c r="C448" s="6">
        <v>-113679602982.13</v>
      </c>
      <c r="D448" s="1"/>
      <c r="E448" s="1">
        <f t="shared" si="80"/>
        <v>0</v>
      </c>
      <c r="F448" s="1">
        <f t="shared" si="81"/>
        <v>0</v>
      </c>
      <c r="G448" s="7"/>
      <c r="H448" s="60" t="b">
        <f t="shared" si="62"/>
        <v>1</v>
      </c>
      <c r="I448" s="60" t="str">
        <f t="shared" si="68"/>
        <v>05</v>
      </c>
    </row>
    <row r="449" spans="1:9" ht="25.5" customHeight="1">
      <c r="A449" s="60" t="str">
        <f t="shared" si="63"/>
        <v>2.2.7.2.1.06.00 - Provisões Atuariais para Ajustes do Plano 
 Financeiro</v>
      </c>
      <c r="B449" s="3" t="s">
        <v>473</v>
      </c>
      <c r="C449" s="4">
        <v>171538056.09</v>
      </c>
      <c r="D449" s="1"/>
      <c r="E449" s="1">
        <f t="shared" si="80"/>
        <v>0</v>
      </c>
      <c r="F449" s="1">
        <f t="shared" si="81"/>
        <v>0</v>
      </c>
      <c r="G449" s="7"/>
      <c r="H449" s="60" t="b">
        <f t="shared" si="62"/>
        <v>1</v>
      </c>
      <c r="I449" s="60" t="str">
        <f t="shared" si="68"/>
        <v>06</v>
      </c>
    </row>
    <row r="450" spans="1:9" ht="12.75" customHeight="1">
      <c r="A450" s="60" t="str">
        <f t="shared" si="63"/>
        <v>2.2.7.2.1.07.00 - Provisões Atuariais para Ajustes do Plano 
 Previdenciário</v>
      </c>
      <c r="B450" s="5" t="s">
        <v>474</v>
      </c>
      <c r="C450" s="6">
        <v>4260719683.9499998</v>
      </c>
      <c r="D450" s="1"/>
      <c r="E450" s="1">
        <f t="shared" si="80"/>
        <v>0</v>
      </c>
      <c r="F450" s="1">
        <f t="shared" si="81"/>
        <v>0</v>
      </c>
      <c r="G450" s="7"/>
      <c r="H450" s="60" t="b">
        <f t="shared" si="62"/>
        <v>1</v>
      </c>
      <c r="I450" s="60" t="str">
        <f t="shared" si="68"/>
        <v>07</v>
      </c>
    </row>
    <row r="451" spans="1:9" ht="25.5" customHeight="1">
      <c r="A451" s="60" t="str">
        <f t="shared" si="63"/>
        <v>2.2.7.3.0.00.00 - Provisão para Riscos Fiscais a Longo Prazo</v>
      </c>
      <c r="B451" s="3" t="s">
        <v>475</v>
      </c>
      <c r="C451" s="4">
        <v>754983090.09000003</v>
      </c>
      <c r="D451" s="1"/>
      <c r="E451" s="1">
        <f>E452</f>
        <v>0</v>
      </c>
      <c r="F451" s="1">
        <f>F452</f>
        <v>754983090.09000003</v>
      </c>
      <c r="G451" s="7"/>
      <c r="H451" s="60" t="b">
        <f t="shared" ref="H451:H514" si="82">IF(I451="00",C451=E451+F451,TRUE)</f>
        <v>1</v>
      </c>
      <c r="I451" s="60" t="str">
        <f t="shared" si="68"/>
        <v>00</v>
      </c>
    </row>
    <row r="452" spans="1:9" ht="25.5" customHeight="1">
      <c r="A452" s="60" t="str">
        <f t="shared" ref="A452:A515" si="83">TRIM(B452)</f>
        <v>2.2.7.3.1.00.00 - Provisão para Riscos Fiscais a Longo Prazo - 
 Consolidação</v>
      </c>
      <c r="B452" s="5" t="s">
        <v>476</v>
      </c>
      <c r="C452" s="6">
        <v>754983090.09000003</v>
      </c>
      <c r="D452" s="1"/>
      <c r="E452" s="1">
        <f t="shared" ref="E452" si="84">SUMIF(A452:B452,"*intra*",C452:D452)+SUMIF(A452:B452,"*inter*",C452:D452)</f>
        <v>0</v>
      </c>
      <c r="F452" s="1">
        <f t="shared" ref="F452" si="85">SUMIF(A452:B452,"*consolidação*",C452:D452)</f>
        <v>754983090.09000003</v>
      </c>
      <c r="G452" s="7"/>
      <c r="H452" s="60" t="b">
        <f t="shared" si="82"/>
        <v>1</v>
      </c>
      <c r="I452" s="60" t="str">
        <f t="shared" si="68"/>
        <v>00</v>
      </c>
    </row>
    <row r="453" spans="1:9" ht="12.75" customHeight="1">
      <c r="A453" s="60" t="str">
        <f t="shared" si="83"/>
        <v>2.2.7.4.0.00.00 - Provisão para Riscos Cíveis a Longo Prazo</v>
      </c>
      <c r="B453" s="3" t="s">
        <v>477</v>
      </c>
      <c r="C453" s="4">
        <v>738533662.04999995</v>
      </c>
      <c r="D453" s="1"/>
      <c r="E453" s="1">
        <f>E454</f>
        <v>0</v>
      </c>
      <c r="F453" s="1">
        <f>F454</f>
        <v>738533662.04999995</v>
      </c>
      <c r="G453" s="7"/>
      <c r="H453" s="60" t="b">
        <f t="shared" si="82"/>
        <v>1</v>
      </c>
      <c r="I453" s="60" t="str">
        <f t="shared" si="68"/>
        <v>00</v>
      </c>
    </row>
    <row r="454" spans="1:9" ht="25.5" customHeight="1">
      <c r="A454" s="60" t="str">
        <f t="shared" si="83"/>
        <v>2.2.7.4.1.00.00 - Provisão para Riscos Cíveis a Longo Prazo - 
 Consolidação</v>
      </c>
      <c r="B454" s="5" t="s">
        <v>478</v>
      </c>
      <c r="C454" s="6">
        <v>738533662.04999995</v>
      </c>
      <c r="D454" s="1"/>
      <c r="E454" s="1">
        <f>SUMIF(A454:B454,"*intra*",C454:D454)+SUMIF(A454:B454,"*inter*",C454:D454)</f>
        <v>0</v>
      </c>
      <c r="F454" s="1">
        <f>SUMIF(A454:B454,"*consolidação*",C454:D454)</f>
        <v>738533662.04999995</v>
      </c>
      <c r="G454" s="7"/>
      <c r="H454" s="60" t="b">
        <f t="shared" si="82"/>
        <v>1</v>
      </c>
      <c r="I454" s="60" t="str">
        <f t="shared" si="68"/>
        <v>00</v>
      </c>
    </row>
    <row r="455" spans="1:9" ht="12.75" customHeight="1">
      <c r="A455" s="60" t="str">
        <f t="shared" si="83"/>
        <v>2.2.7.5.0.00.00 - Provisão para Repartição de Créditos a Longo Prazo</v>
      </c>
      <c r="B455" s="3" t="s">
        <v>479</v>
      </c>
      <c r="C455" s="4">
        <v>2283872448.3800001</v>
      </c>
      <c r="D455" s="1"/>
      <c r="E455" s="1">
        <f>E456+E457+E458</f>
        <v>2283872448.3800001</v>
      </c>
      <c r="F455" s="1">
        <f>F456+F457+F458</f>
        <v>0</v>
      </c>
      <c r="G455" s="7"/>
      <c r="H455" s="60" t="b">
        <f t="shared" si="82"/>
        <v>1</v>
      </c>
      <c r="I455" s="60" t="str">
        <f t="shared" si="68"/>
        <v>00</v>
      </c>
    </row>
    <row r="456" spans="1:9" ht="25.5" customHeight="1">
      <c r="A456" s="60" t="str">
        <f t="shared" si="83"/>
        <v>2.2.7.5.3.00.00 - Provisão para Repartição de Créditos a Longo Prazo 
 - Inter OFSS - União</v>
      </c>
      <c r="B456" s="5" t="s">
        <v>480</v>
      </c>
      <c r="C456" s="6">
        <v>1978811.42</v>
      </c>
      <c r="D456" s="1"/>
      <c r="E456" s="1">
        <f>SUMIF(A456:B456,"*intra*",C456:D456)+SUMIF(A456:B456,"*inter*",C456:D456)</f>
        <v>1978811.42</v>
      </c>
      <c r="F456" s="1">
        <f>SUMIF(A456:B456,"*consolidação*",C456:D456)</f>
        <v>0</v>
      </c>
      <c r="G456" s="7"/>
      <c r="H456" s="60" t="b">
        <f t="shared" si="82"/>
        <v>1</v>
      </c>
      <c r="I456" s="60" t="str">
        <f t="shared" si="68"/>
        <v>00</v>
      </c>
    </row>
    <row r="457" spans="1:9" ht="12.75" customHeight="1">
      <c r="A457" s="60" t="str">
        <f t="shared" si="83"/>
        <v>2.2.7.5.4.00.00 - Provisão para Repartição de Créditos a Longo Prazo 
 - Inter OFSS - Estado</v>
      </c>
      <c r="B457" s="3" t="s">
        <v>481</v>
      </c>
      <c r="C457" s="4">
        <v>79381.89</v>
      </c>
      <c r="D457" s="1"/>
      <c r="E457" s="1">
        <f t="shared" ref="E457:E458" si="86">SUMIF(A457:B457,"*intra*",C457:D457)+SUMIF(A457:B457,"*inter*",C457:D457)</f>
        <v>79381.89</v>
      </c>
      <c r="F457" s="1">
        <f t="shared" ref="F457:F458" si="87">SUMIF(A457:B457,"*consolidação*",C457:D457)</f>
        <v>0</v>
      </c>
      <c r="G457" s="7"/>
      <c r="H457" s="60" t="b">
        <f t="shared" si="82"/>
        <v>1</v>
      </c>
      <c r="I457" s="60" t="str">
        <f t="shared" si="68"/>
        <v>00</v>
      </c>
    </row>
    <row r="458" spans="1:9" ht="25.5" customHeight="1">
      <c r="A458" s="60" t="str">
        <f t="shared" si="83"/>
        <v>2.2.7.5.5.00.00 - Provisão para Repartição de Créditos a Longo Prazo 
 - Inter OFSS - Município</v>
      </c>
      <c r="B458" s="5" t="s">
        <v>482</v>
      </c>
      <c r="C458" s="6">
        <v>2281814255.0700002</v>
      </c>
      <c r="D458" s="1"/>
      <c r="E458" s="1">
        <f t="shared" si="86"/>
        <v>2281814255.0700002</v>
      </c>
      <c r="F458" s="1">
        <f t="shared" si="87"/>
        <v>0</v>
      </c>
      <c r="G458" s="7"/>
      <c r="H458" s="60" t="b">
        <f t="shared" si="82"/>
        <v>1</v>
      </c>
      <c r="I458" s="60" t="str">
        <f t="shared" si="68"/>
        <v>00</v>
      </c>
    </row>
    <row r="459" spans="1:9" ht="25.5" customHeight="1">
      <c r="A459" s="60" t="str">
        <f t="shared" si="83"/>
        <v>2.2.7.6.0.00.00 - Provisão para Riscos Decorrentes de Contratos de 
 PPP a Longo Prazo</v>
      </c>
      <c r="B459" s="3" t="s">
        <v>483</v>
      </c>
      <c r="C459" s="4">
        <v>143689005.34</v>
      </c>
      <c r="D459" s="1"/>
      <c r="E459" s="1">
        <f>E460</f>
        <v>0</v>
      </c>
      <c r="F459" s="1">
        <f>F460</f>
        <v>143689005.34</v>
      </c>
      <c r="G459" s="7"/>
      <c r="H459" s="60" t="b">
        <f t="shared" si="82"/>
        <v>1</v>
      </c>
      <c r="I459" s="60" t="str">
        <f t="shared" si="68"/>
        <v>00</v>
      </c>
    </row>
    <row r="460" spans="1:9" ht="25.5" customHeight="1">
      <c r="A460" s="60" t="str">
        <f t="shared" si="83"/>
        <v>2.2.7.6.1.00.00 - Provisão para Riscos Decorrentes de Contratos de 
 PPP a Longo Prazo - Consolidação OFSS</v>
      </c>
      <c r="B460" s="5" t="s">
        <v>484</v>
      </c>
      <c r="C460" s="6">
        <v>143689005.34</v>
      </c>
      <c r="D460" s="1"/>
      <c r="E460" s="1">
        <f>SUMIF(A460:B460,"*intra*",C460:D460)+SUMIF(A460:B460,"*inter*",C460:D460)</f>
        <v>0</v>
      </c>
      <c r="F460" s="1">
        <f>SUMIF(A460:B460,"*consolidação*",C460:D460)</f>
        <v>143689005.34</v>
      </c>
      <c r="G460" s="7"/>
      <c r="H460" s="60" t="b">
        <f t="shared" si="82"/>
        <v>1</v>
      </c>
      <c r="I460" s="60" t="str">
        <f t="shared" si="68"/>
        <v>00</v>
      </c>
    </row>
    <row r="461" spans="1:9" ht="25.5" customHeight="1">
      <c r="A461" s="60" t="str">
        <f t="shared" si="83"/>
        <v>2.2.7.9.0.00.00 - Outras Provisões a Longo Prazo</v>
      </c>
      <c r="B461" s="3" t="s">
        <v>485</v>
      </c>
      <c r="C461" s="4">
        <v>10743530529.67</v>
      </c>
      <c r="D461" s="1"/>
      <c r="E461" s="1">
        <f>E462</f>
        <v>0</v>
      </c>
      <c r="F461" s="1">
        <f>F462</f>
        <v>10743530529.67</v>
      </c>
      <c r="G461" s="7"/>
      <c r="H461" s="60" t="b">
        <f t="shared" si="82"/>
        <v>1</v>
      </c>
      <c r="I461" s="60" t="str">
        <f t="shared" si="68"/>
        <v>00</v>
      </c>
    </row>
    <row r="462" spans="1:9" ht="25.5" customHeight="1">
      <c r="A462" s="60" t="str">
        <f t="shared" si="83"/>
        <v>2.2.7.9.1.00.00 - Outras Provisões a Longo Prazo - Consolidação</v>
      </c>
      <c r="B462" s="5" t="s">
        <v>486</v>
      </c>
      <c r="C462" s="6">
        <v>10743530529.67</v>
      </c>
      <c r="D462" s="1"/>
      <c r="E462" s="1">
        <f>SUMIF(A462:B462,"*intra*",C462:D462)+SUMIF(A462:B462,"*inter*",C462:D462)</f>
        <v>0</v>
      </c>
      <c r="F462" s="1">
        <f>SUMIF(A462:B462,"*consolidação*",C462:D462)</f>
        <v>10743530529.67</v>
      </c>
      <c r="G462" s="7"/>
      <c r="H462" s="60" t="b">
        <f t="shared" si="82"/>
        <v>1</v>
      </c>
      <c r="I462" s="60" t="str">
        <f t="shared" si="68"/>
        <v>00</v>
      </c>
    </row>
    <row r="463" spans="1:9" ht="25.5" customHeight="1">
      <c r="A463" s="60" t="str">
        <f t="shared" si="83"/>
        <v>2.2.8.0.0.00.00 - Demais Obrigações a Longo Prazo</v>
      </c>
      <c r="B463" s="3" t="s">
        <v>487</v>
      </c>
      <c r="C463" s="4">
        <v>13560492500.690001</v>
      </c>
      <c r="D463" s="1"/>
      <c r="E463" s="1">
        <f>E464+E466+E468+E470+E472+E474</f>
        <v>0</v>
      </c>
      <c r="F463" s="1">
        <f>F464+F466+F468+F470+F472+F474</f>
        <v>13560492500.690001</v>
      </c>
      <c r="G463" s="7"/>
      <c r="H463" s="60" t="b">
        <f t="shared" si="82"/>
        <v>1</v>
      </c>
      <c r="I463" s="60" t="str">
        <f t="shared" si="68"/>
        <v>00</v>
      </c>
    </row>
    <row r="464" spans="1:9" ht="12.75" customHeight="1">
      <c r="A464" s="60" t="str">
        <f t="shared" si="83"/>
        <v>2.2.8.1.0.00.00 - Adiantamentos de Clientes a Longo Prazo</v>
      </c>
      <c r="B464" s="5" t="s">
        <v>488</v>
      </c>
      <c r="C464" s="6">
        <v>201453794.05000001</v>
      </c>
      <c r="D464" s="1"/>
      <c r="E464" s="1">
        <f>E465</f>
        <v>0</v>
      </c>
      <c r="F464" s="1">
        <f>F465</f>
        <v>201453794.05000001</v>
      </c>
      <c r="G464" s="7"/>
      <c r="H464" s="60" t="b">
        <f t="shared" si="82"/>
        <v>1</v>
      </c>
      <c r="I464" s="60" t="str">
        <f t="shared" si="68"/>
        <v>00</v>
      </c>
    </row>
    <row r="465" spans="1:9" ht="12.75" customHeight="1">
      <c r="A465" s="60" t="str">
        <f t="shared" si="83"/>
        <v>2.2.8.1.1.00.00 - Adiantamentos de Clientes a Longo Prazo - 
 Consolidação</v>
      </c>
      <c r="B465" s="3" t="s">
        <v>489</v>
      </c>
      <c r="C465" s="4">
        <v>201453794.05000001</v>
      </c>
      <c r="D465" s="1"/>
      <c r="E465" s="1">
        <f>SUMIF(A465:B465,"*intra*",C465:D465)+SUMIF(A465:B465,"*inter*",C465:D465)</f>
        <v>0</v>
      </c>
      <c r="F465" s="1">
        <f>SUMIF(A465:B465,"*consolidação*",C465:D465)</f>
        <v>201453794.05000001</v>
      </c>
      <c r="G465" s="7"/>
      <c r="H465" s="60" t="b">
        <f t="shared" si="82"/>
        <v>1</v>
      </c>
      <c r="I465" s="60" t="str">
        <f t="shared" si="68"/>
        <v>00</v>
      </c>
    </row>
    <row r="466" spans="1:9" ht="12.75" customHeight="1">
      <c r="A466" s="60" t="str">
        <f t="shared" si="83"/>
        <v>2.2.8.2.0.00.00 - Obrigações por Danos a Terceiros a Longo Prazo</v>
      </c>
      <c r="B466" s="5" t="s">
        <v>490</v>
      </c>
      <c r="C466" s="6">
        <v>59940859.850000001</v>
      </c>
      <c r="D466" s="1"/>
      <c r="E466" s="1">
        <f>E467</f>
        <v>0</v>
      </c>
      <c r="F466" s="1">
        <f>F467</f>
        <v>59940859.850000001</v>
      </c>
      <c r="G466" s="7"/>
      <c r="H466" s="60" t="b">
        <f t="shared" si="82"/>
        <v>1</v>
      </c>
      <c r="I466" s="60" t="str">
        <f t="shared" si="68"/>
        <v>00</v>
      </c>
    </row>
    <row r="467" spans="1:9" ht="12.75" customHeight="1">
      <c r="A467" s="60" t="str">
        <f t="shared" si="83"/>
        <v>2.2.8.2.1.00.00 - Obrigações por Danos a Terceiros a Longo Prazo - 
 Consolidação</v>
      </c>
      <c r="B467" s="3" t="s">
        <v>491</v>
      </c>
      <c r="C467" s="4">
        <v>59940859.850000001</v>
      </c>
      <c r="D467" s="1"/>
      <c r="E467" s="1">
        <f>SUMIF(A467:B467,"*intra*",C467:D467)+SUMIF(A467:B467,"*inter*",C467:D467)</f>
        <v>0</v>
      </c>
      <c r="F467" s="1">
        <f>SUMIF(A467:B467,"*consolidação*",C467:D467)</f>
        <v>59940859.850000001</v>
      </c>
      <c r="G467" s="7"/>
      <c r="H467" s="60" t="b">
        <f t="shared" si="82"/>
        <v>1</v>
      </c>
      <c r="I467" s="60" t="str">
        <f t="shared" si="68"/>
        <v>00</v>
      </c>
    </row>
    <row r="468" spans="1:9" ht="25.5" customHeight="1">
      <c r="A468" s="60" t="str">
        <f t="shared" si="83"/>
        <v>2.2.8.3.0.00.00 - Debêntures e Outros Títulos de Dívida a Longo Prazo</v>
      </c>
      <c r="B468" s="5" t="s">
        <v>492</v>
      </c>
      <c r="C468" s="6">
        <v>4604887.88</v>
      </c>
      <c r="D468" s="1"/>
      <c r="E468" s="1">
        <f>E469</f>
        <v>0</v>
      </c>
      <c r="F468" s="1">
        <f>F469</f>
        <v>4604887.88</v>
      </c>
      <c r="G468" s="7"/>
      <c r="H468" s="60" t="b">
        <f t="shared" si="82"/>
        <v>1</v>
      </c>
      <c r="I468" s="60" t="str">
        <f t="shared" si="68"/>
        <v>00</v>
      </c>
    </row>
    <row r="469" spans="1:9" ht="12.75" customHeight="1">
      <c r="A469" s="60" t="str">
        <f t="shared" si="83"/>
        <v>2.2.8.3.1.00.00 - Debêntures e Outros Títulos de Dívida a Longo 
 Prazo - Consolidação</v>
      </c>
      <c r="B469" s="3" t="s">
        <v>493</v>
      </c>
      <c r="C469" s="4">
        <v>4604887.88</v>
      </c>
      <c r="D469" s="1"/>
      <c r="E469" s="1">
        <f>SUMIF(A469:B469,"*intra*",C469:D469)+SUMIF(A469:B469,"*inter*",C469:D469)</f>
        <v>0</v>
      </c>
      <c r="F469" s="1">
        <f>SUMIF(A469:B469,"*consolidação*",C469:D469)</f>
        <v>4604887.88</v>
      </c>
      <c r="G469" s="7"/>
      <c r="H469" s="60" t="b">
        <f t="shared" si="82"/>
        <v>1</v>
      </c>
      <c r="I469" s="60" t="str">
        <f t="shared" si="68"/>
        <v>00</v>
      </c>
    </row>
    <row r="470" spans="1:9" ht="25.5" customHeight="1">
      <c r="A470" s="60" t="str">
        <f t="shared" si="83"/>
        <v>2.2.8.4.0.00.00 - Adiantamento para Futuro Aumento de Capital</v>
      </c>
      <c r="B470" s="5" t="s">
        <v>494</v>
      </c>
      <c r="C470" s="6">
        <v>4207215.6100000003</v>
      </c>
      <c r="D470" s="1"/>
      <c r="E470" s="1">
        <f>E471</f>
        <v>0</v>
      </c>
      <c r="F470" s="1">
        <f>F471</f>
        <v>4207215.6100000003</v>
      </c>
      <c r="G470" s="7"/>
      <c r="H470" s="60" t="b">
        <f t="shared" si="82"/>
        <v>1</v>
      </c>
      <c r="I470" s="60" t="str">
        <f t="shared" ref="I470:I533" si="88">MID(A470,11,2)</f>
        <v>00</v>
      </c>
    </row>
    <row r="471" spans="1:9" ht="12.75" customHeight="1">
      <c r="A471" s="60" t="str">
        <f t="shared" si="83"/>
        <v>2.2.8.4.1.00.00 - Adiantamento para Futuro Aumento de Capital - 
 Consolidação</v>
      </c>
      <c r="B471" s="3" t="s">
        <v>495</v>
      </c>
      <c r="C471" s="4">
        <v>4207215.6100000003</v>
      </c>
      <c r="D471" s="1"/>
      <c r="E471" s="1">
        <f>SUMIF(A471:B471,"*intra*",C471:D471)+SUMIF(A471:B471,"*inter*",C471:D471)</f>
        <v>0</v>
      </c>
      <c r="F471" s="1">
        <f>SUMIF(A471:B471,"*consolidação*",C471:D471)</f>
        <v>4207215.6100000003</v>
      </c>
      <c r="G471" s="7"/>
      <c r="H471" s="60" t="b">
        <f t="shared" si="82"/>
        <v>1</v>
      </c>
      <c r="I471" s="60" t="str">
        <f t="shared" si="88"/>
        <v>00</v>
      </c>
    </row>
    <row r="472" spans="1:9" ht="25.5" customHeight="1">
      <c r="A472" s="60" t="str">
        <f t="shared" si="83"/>
        <v>2.2.8.8.0.00.00 - Valores Restituíveis</v>
      </c>
      <c r="B472" s="5" t="s">
        <v>496</v>
      </c>
      <c r="C472" s="6">
        <v>113842014.55</v>
      </c>
      <c r="D472" s="1"/>
      <c r="E472" s="1">
        <f>E473</f>
        <v>0</v>
      </c>
      <c r="F472" s="1">
        <f>F473</f>
        <v>113842014.55</v>
      </c>
      <c r="G472" s="7"/>
      <c r="H472" s="60" t="b">
        <f t="shared" si="82"/>
        <v>1</v>
      </c>
      <c r="I472" s="60" t="str">
        <f t="shared" si="88"/>
        <v>00</v>
      </c>
    </row>
    <row r="473" spans="1:9" ht="12.75" customHeight="1">
      <c r="A473" s="60" t="str">
        <f t="shared" si="83"/>
        <v>2.2.8.8.1.00.00 - Valores Restituíveis - Consolidação</v>
      </c>
      <c r="B473" s="3" t="s">
        <v>497</v>
      </c>
      <c r="C473" s="4">
        <v>113842014.55</v>
      </c>
      <c r="D473" s="1"/>
      <c r="E473" s="1">
        <f>SUMIF(A473:B473,"*intra*",C473:D473)+SUMIF(A473:B473,"*inter*",C473:D473)</f>
        <v>0</v>
      </c>
      <c r="F473" s="1">
        <f>SUMIF(A473:B473,"*consolidação*",C473:D473)</f>
        <v>113842014.55</v>
      </c>
      <c r="G473" s="7"/>
      <c r="H473" s="60" t="b">
        <f t="shared" si="82"/>
        <v>1</v>
      </c>
      <c r="I473" s="60" t="str">
        <f t="shared" si="88"/>
        <v>00</v>
      </c>
    </row>
    <row r="474" spans="1:9" ht="25.5" customHeight="1">
      <c r="A474" s="60" t="str">
        <f t="shared" si="83"/>
        <v>2.2.8.9.0.00.00 - Outras Obrigações a Longo Prazo</v>
      </c>
      <c r="B474" s="5" t="s">
        <v>498</v>
      </c>
      <c r="C474" s="6">
        <v>13176443728.75</v>
      </c>
      <c r="D474" s="1"/>
      <c r="E474" s="1">
        <f>E475</f>
        <v>0</v>
      </c>
      <c r="F474" s="1">
        <f>F475</f>
        <v>13176443728.75</v>
      </c>
      <c r="G474" s="7"/>
      <c r="H474" s="60" t="b">
        <f t="shared" si="82"/>
        <v>1</v>
      </c>
      <c r="I474" s="60" t="str">
        <f t="shared" si="88"/>
        <v>00</v>
      </c>
    </row>
    <row r="475" spans="1:9" ht="12.75" customHeight="1">
      <c r="A475" s="60" t="str">
        <f t="shared" si="83"/>
        <v>2.2.8.9.1.00.00 - Outras Obrigações a Longo Prazo - Consolidação</v>
      </c>
      <c r="B475" s="3" t="s">
        <v>499</v>
      </c>
      <c r="C475" s="4">
        <v>13176443728.75</v>
      </c>
      <c r="D475" s="1"/>
      <c r="E475" s="1">
        <f>SUMIF(A475:B475,"*intra*",C475:D475)+SUMIF(A475:B475,"*inter*",C475:D475)</f>
        <v>0</v>
      </c>
      <c r="F475" s="1">
        <f>SUMIF(A475:B475,"*consolidação*",C475:D475)</f>
        <v>13176443728.75</v>
      </c>
      <c r="G475" s="7"/>
      <c r="H475" s="60" t="b">
        <f t="shared" si="82"/>
        <v>1</v>
      </c>
      <c r="I475" s="60" t="str">
        <f t="shared" si="88"/>
        <v>00</v>
      </c>
    </row>
    <row r="476" spans="1:9" ht="12.75" customHeight="1">
      <c r="A476" s="60" t="str">
        <f t="shared" si="83"/>
        <v>2.2.9.0.0.00.00 - Resultado Diferido</v>
      </c>
      <c r="B476" s="5" t="s">
        <v>500</v>
      </c>
      <c r="C476" s="6">
        <v>1373339592.8199999</v>
      </c>
      <c r="D476" s="1"/>
      <c r="E476" s="1">
        <f>E477-E479</f>
        <v>0</v>
      </c>
      <c r="F476" s="1">
        <f>F477-F479</f>
        <v>1373339592.8199999</v>
      </c>
      <c r="G476" s="7"/>
      <c r="H476" s="60" t="b">
        <f t="shared" si="82"/>
        <v>1</v>
      </c>
      <c r="I476" s="60" t="str">
        <f t="shared" si="88"/>
        <v>00</v>
      </c>
    </row>
    <row r="477" spans="1:9" ht="12.75" customHeight="1">
      <c r="A477" s="60" t="str">
        <f t="shared" si="83"/>
        <v>2.2.9.1.0.00.00 - Variação Patrimonial Aumentativa (VPA) Diferida</v>
      </c>
      <c r="B477" s="3" t="s">
        <v>501</v>
      </c>
      <c r="C477" s="4">
        <v>1374551885.1099999</v>
      </c>
      <c r="D477" s="1"/>
      <c r="E477" s="1">
        <f>E478</f>
        <v>0</v>
      </c>
      <c r="F477" s="1">
        <f>F478</f>
        <v>1374551885.1099999</v>
      </c>
      <c r="G477" s="7"/>
      <c r="H477" s="60" t="b">
        <f t="shared" si="82"/>
        <v>1</v>
      </c>
      <c r="I477" s="60" t="str">
        <f t="shared" si="88"/>
        <v>00</v>
      </c>
    </row>
    <row r="478" spans="1:9" ht="12.75" customHeight="1">
      <c r="A478" s="60" t="str">
        <f t="shared" si="83"/>
        <v>2.2.9.1.1.00.00 - Variação Patrimonial Aumentativa Diferida - 
 Consolidação</v>
      </c>
      <c r="B478" s="5" t="s">
        <v>502</v>
      </c>
      <c r="C478" s="6">
        <v>1374551885.1099999</v>
      </c>
      <c r="D478" s="1"/>
      <c r="E478" s="1">
        <f>SUMIF(A478:B478,"*intra*",C478:D478)+SUMIF(A478:B478,"*inter*",C478:D478)</f>
        <v>0</v>
      </c>
      <c r="F478" s="1">
        <f>SUMIF(A478:B478,"*consolidação*",C478:D478)</f>
        <v>1374551885.1099999</v>
      </c>
      <c r="G478" s="7"/>
      <c r="H478" s="60" t="b">
        <f t="shared" si="82"/>
        <v>1</v>
      </c>
      <c r="I478" s="60" t="str">
        <f t="shared" si="88"/>
        <v>00</v>
      </c>
    </row>
    <row r="479" spans="1:9" ht="12.75" customHeight="1">
      <c r="A479" s="60" t="str">
        <f t="shared" si="83"/>
        <v>2.2.9.2.0.00.00 - (-) Custo Diferido</v>
      </c>
      <c r="B479" s="3" t="s">
        <v>503</v>
      </c>
      <c r="C479" s="4">
        <v>1212292.29</v>
      </c>
      <c r="D479" s="1"/>
      <c r="E479" s="1">
        <f>E480</f>
        <v>0</v>
      </c>
      <c r="F479" s="1">
        <f>F480</f>
        <v>1212292.29</v>
      </c>
      <c r="G479" s="7"/>
      <c r="H479" s="60" t="b">
        <f t="shared" si="82"/>
        <v>1</v>
      </c>
      <c r="I479" s="60" t="str">
        <f t="shared" si="88"/>
        <v>00</v>
      </c>
    </row>
    <row r="480" spans="1:9" ht="12.75" customHeight="1">
      <c r="A480" s="60" t="str">
        <f t="shared" si="83"/>
        <v>2.2.9.2.1.00.00 - (-) Custo Diferido - Consolidação</v>
      </c>
      <c r="B480" s="5" t="s">
        <v>504</v>
      </c>
      <c r="C480" s="6">
        <v>1212292.29</v>
      </c>
      <c r="D480" s="1"/>
      <c r="E480" s="1">
        <f>SUMIF(A480:B480,"*intra*",C480:D480)+SUMIF(A480:B480,"*inter*",C480:D480)</f>
        <v>0</v>
      </c>
      <c r="F480" s="1">
        <f>SUMIF(A480:B480,"*consolidação*",C480:D480)</f>
        <v>1212292.29</v>
      </c>
      <c r="G480" s="7"/>
      <c r="H480" s="60" t="b">
        <f t="shared" si="82"/>
        <v>1</v>
      </c>
      <c r="I480" s="60" t="str">
        <f t="shared" si="88"/>
        <v>00</v>
      </c>
    </row>
    <row r="481" spans="1:9" ht="25.5" customHeight="1">
      <c r="A481" s="60" t="str">
        <f t="shared" si="83"/>
        <v>2.3.0.0.0.00.00 - Patrimônio Liquido</v>
      </c>
      <c r="B481" s="3" t="s">
        <v>505</v>
      </c>
      <c r="C481" s="4">
        <v>280473087204.15002</v>
      </c>
      <c r="D481" s="1"/>
      <c r="E481" s="1">
        <f>E482+E491+E497+E528+E533+E588+E601-E664</f>
        <v>135865693849.5</v>
      </c>
      <c r="F481" s="1">
        <f>F482+F491+F497+F528+F533+F588+F601-F664</f>
        <v>381077856436.28998</v>
      </c>
      <c r="G481" s="7"/>
      <c r="H481" s="60" t="b">
        <f t="shared" si="82"/>
        <v>0</v>
      </c>
      <c r="I481" s="60" t="str">
        <f t="shared" si="88"/>
        <v>00</v>
      </c>
    </row>
    <row r="482" spans="1:9" ht="12.75" customHeight="1">
      <c r="A482" s="60" t="str">
        <f t="shared" si="83"/>
        <v>2.3.1.0.0.00.00 - Patrimônio Social e Capital Social</v>
      </c>
      <c r="B482" s="5" t="s">
        <v>506</v>
      </c>
      <c r="C482" s="6">
        <v>52965442108.089996</v>
      </c>
      <c r="D482" s="1"/>
      <c r="E482" s="1">
        <f>E483+E485</f>
        <v>564251461.92999995</v>
      </c>
      <c r="F482" s="1">
        <f>F483+F485</f>
        <v>52401190646.159996</v>
      </c>
      <c r="G482" s="7"/>
      <c r="H482" s="60" t="b">
        <f t="shared" si="82"/>
        <v>1</v>
      </c>
      <c r="I482" s="60" t="str">
        <f t="shared" si="88"/>
        <v>00</v>
      </c>
    </row>
    <row r="483" spans="1:9" ht="12.75" customHeight="1">
      <c r="A483" s="60" t="str">
        <f t="shared" si="83"/>
        <v>2.3.1.1.0.00.00 - Patrimônio Social</v>
      </c>
      <c r="B483" s="3" t="s">
        <v>507</v>
      </c>
      <c r="C483" s="4">
        <v>50288206907.449997</v>
      </c>
      <c r="D483" s="1"/>
      <c r="E483" s="1">
        <f>E484</f>
        <v>0</v>
      </c>
      <c r="F483" s="1">
        <f>F484</f>
        <v>50288206907.449997</v>
      </c>
      <c r="G483" s="7"/>
      <c r="H483" s="60" t="b">
        <f t="shared" si="82"/>
        <v>1</v>
      </c>
      <c r="I483" s="60" t="str">
        <f t="shared" si="88"/>
        <v>00</v>
      </c>
    </row>
    <row r="484" spans="1:9" ht="12.75" customHeight="1">
      <c r="A484" s="60" t="str">
        <f t="shared" si="83"/>
        <v>2.3.1.1.1.00.00 - Patrimônio Social - Consolidação</v>
      </c>
      <c r="B484" s="5" t="s">
        <v>508</v>
      </c>
      <c r="C484" s="6">
        <v>50288206907.449997</v>
      </c>
      <c r="D484" s="1"/>
      <c r="E484" s="1">
        <f t="shared" ref="E484:E490" si="89">SUMIF(A484:B484,"*intra*",C484:D484)+SUMIF(A484:B484,"*inter*",C484:D484)</f>
        <v>0</v>
      </c>
      <c r="F484" s="1">
        <f t="shared" ref="F484:F490" si="90">SUMIF(A484:B484,"*consolidação*",C484:D484)</f>
        <v>50288206907.449997</v>
      </c>
      <c r="G484" s="7"/>
      <c r="H484" s="60" t="b">
        <f t="shared" si="82"/>
        <v>1</v>
      </c>
      <c r="I484" s="60" t="str">
        <f t="shared" si="88"/>
        <v>00</v>
      </c>
    </row>
    <row r="485" spans="1:9" ht="12.75" customHeight="1">
      <c r="A485" s="60" t="str">
        <f t="shared" si="83"/>
        <v>2.3.1.2.0.00.00 - Capital Social Realizado</v>
      </c>
      <c r="B485" s="3" t="s">
        <v>509</v>
      </c>
      <c r="C485" s="4">
        <v>2677235200.6399999</v>
      </c>
      <c r="D485" s="1"/>
      <c r="E485" s="1">
        <f>E486+E487+E488+E489+E490</f>
        <v>564251461.92999995</v>
      </c>
      <c r="F485" s="1">
        <f>F486+F487+F488+F489+F490</f>
        <v>2112983738.71</v>
      </c>
      <c r="G485" s="7"/>
      <c r="H485" s="60" t="b">
        <f t="shared" si="82"/>
        <v>1</v>
      </c>
      <c r="I485" s="60" t="str">
        <f t="shared" si="88"/>
        <v>00</v>
      </c>
    </row>
    <row r="486" spans="1:9" ht="12.75" customHeight="1">
      <c r="A486" s="60" t="str">
        <f t="shared" si="83"/>
        <v>2.3.1.2.1.00.00 - Capital Social Realizado - Consolidação</v>
      </c>
      <c r="B486" s="5" t="s">
        <v>510</v>
      </c>
      <c r="C486" s="6">
        <v>2112983738.71</v>
      </c>
      <c r="D486" s="1"/>
      <c r="E486" s="1">
        <f t="shared" si="89"/>
        <v>0</v>
      </c>
      <c r="F486" s="1">
        <f t="shared" si="90"/>
        <v>2112983738.71</v>
      </c>
      <c r="G486" s="7"/>
      <c r="H486" s="60" t="b">
        <f t="shared" si="82"/>
        <v>1</v>
      </c>
      <c r="I486" s="60" t="str">
        <f t="shared" si="88"/>
        <v>00</v>
      </c>
    </row>
    <row r="487" spans="1:9" ht="12.75" customHeight="1">
      <c r="A487" s="60" t="str">
        <f t="shared" si="83"/>
        <v>2.3.1.2.2.00.00 - Capital Social Realizado - Intra OFSS</v>
      </c>
      <c r="B487" s="3" t="s">
        <v>511</v>
      </c>
      <c r="C487" s="4">
        <v>504813080.73000002</v>
      </c>
      <c r="D487" s="1"/>
      <c r="E487" s="1">
        <f t="shared" si="89"/>
        <v>504813080.73000002</v>
      </c>
      <c r="F487" s="1">
        <f t="shared" si="90"/>
        <v>0</v>
      </c>
      <c r="G487" s="7"/>
      <c r="H487" s="60" t="b">
        <f t="shared" si="82"/>
        <v>1</v>
      </c>
      <c r="I487" s="60" t="str">
        <f t="shared" si="88"/>
        <v>00</v>
      </c>
    </row>
    <row r="488" spans="1:9" ht="12.75" customHeight="1">
      <c r="A488" s="60" t="str">
        <f t="shared" si="83"/>
        <v>2.3.1.2.3.00.00 - Capital Social Realizado - Inter OFSS - União</v>
      </c>
      <c r="B488" s="5" t="s">
        <v>512</v>
      </c>
      <c r="C488" s="6">
        <v>43593.4</v>
      </c>
      <c r="D488" s="1"/>
      <c r="E488" s="1">
        <f t="shared" si="89"/>
        <v>43593.4</v>
      </c>
      <c r="F488" s="1">
        <f t="shared" si="90"/>
        <v>0</v>
      </c>
      <c r="G488" s="7"/>
      <c r="H488" s="60" t="b">
        <f t="shared" si="82"/>
        <v>1</v>
      </c>
      <c r="I488" s="60" t="str">
        <f t="shared" si="88"/>
        <v>00</v>
      </c>
    </row>
    <row r="489" spans="1:9" ht="12.75" customHeight="1">
      <c r="A489" s="60" t="str">
        <f t="shared" si="83"/>
        <v>2.3.1.2.4.00.00 - Capital Social Realizado - Inter OFSS - Estado</v>
      </c>
      <c r="B489" s="3" t="s">
        <v>513</v>
      </c>
      <c r="C489" s="4">
        <v>-18620.43</v>
      </c>
      <c r="D489" s="1"/>
      <c r="E489" s="1">
        <f t="shared" si="89"/>
        <v>-18620.43</v>
      </c>
      <c r="F489" s="1">
        <f t="shared" si="90"/>
        <v>0</v>
      </c>
      <c r="G489" s="7"/>
      <c r="H489" s="60" t="b">
        <f t="shared" si="82"/>
        <v>1</v>
      </c>
      <c r="I489" s="60" t="str">
        <f t="shared" si="88"/>
        <v>00</v>
      </c>
    </row>
    <row r="490" spans="1:9" ht="12.75" customHeight="1">
      <c r="A490" s="60" t="str">
        <f t="shared" si="83"/>
        <v>2.3.1.2.5.00.00 - Capital Social Realizado - Inter OFSS - Município</v>
      </c>
      <c r="B490" s="5" t="s">
        <v>514</v>
      </c>
      <c r="C490" s="6">
        <v>59413408.229999997</v>
      </c>
      <c r="D490" s="1"/>
      <c r="E490" s="1">
        <f t="shared" si="89"/>
        <v>59413408.229999997</v>
      </c>
      <c r="F490" s="1">
        <f t="shared" si="90"/>
        <v>0</v>
      </c>
      <c r="G490" s="7"/>
      <c r="H490" s="60" t="b">
        <f t="shared" si="82"/>
        <v>1</v>
      </c>
      <c r="I490" s="60" t="str">
        <f t="shared" si="88"/>
        <v>00</v>
      </c>
    </row>
    <row r="491" spans="1:9" ht="12.75" customHeight="1">
      <c r="A491" s="60" t="str">
        <f t="shared" si="83"/>
        <v>2.3.2.0.0.00.00 - Adiantamento para Futuro Aumento de Capital</v>
      </c>
      <c r="B491" s="3" t="s">
        <v>515</v>
      </c>
      <c r="C491" s="4">
        <v>814225270.97000003</v>
      </c>
      <c r="D491" s="1"/>
      <c r="E491" s="1">
        <f>E492+E493+E494+E495+E496</f>
        <v>652322775.66999996</v>
      </c>
      <c r="F491" s="1">
        <f>F492+F493+F494+F495+F496</f>
        <v>161902495.30000001</v>
      </c>
      <c r="G491" s="7"/>
      <c r="H491" s="60" t="b">
        <f t="shared" si="82"/>
        <v>1</v>
      </c>
      <c r="I491" s="60" t="str">
        <f t="shared" si="88"/>
        <v>00</v>
      </c>
    </row>
    <row r="492" spans="1:9" ht="12.75" customHeight="1">
      <c r="A492" s="60" t="str">
        <f t="shared" si="83"/>
        <v>2.3.2.0.1.00.00 - Adiantamento para Futuro Aumento de Capital - 
 Consolidação</v>
      </c>
      <c r="B492" s="5" t="s">
        <v>516</v>
      </c>
      <c r="C492" s="6">
        <v>161902495.30000001</v>
      </c>
      <c r="D492" s="1"/>
      <c r="E492" s="1">
        <f>SUMIF(A492:B492,"*intra*",C492:D492)+SUMIF(A492:B492,"*inter*",C492:D492)</f>
        <v>0</v>
      </c>
      <c r="F492" s="1">
        <f>SUMIF(A492:B492,"*consolidação*",C492:D492)</f>
        <v>161902495.30000001</v>
      </c>
      <c r="G492" s="7"/>
      <c r="H492" s="60" t="b">
        <f t="shared" si="82"/>
        <v>1</v>
      </c>
      <c r="I492" s="60" t="str">
        <f t="shared" si="88"/>
        <v>00</v>
      </c>
    </row>
    <row r="493" spans="1:9" ht="12.75" customHeight="1">
      <c r="A493" s="60" t="str">
        <f t="shared" si="83"/>
        <v>2.3.2.0.2.00.00 - Adiantamento para Futuro Aumento de Capital - Intra 
 OFSS</v>
      </c>
      <c r="B493" s="3" t="s">
        <v>517</v>
      </c>
      <c r="C493" s="4">
        <v>652322775.66999996</v>
      </c>
      <c r="D493" s="1"/>
      <c r="E493" s="1">
        <f>SUMIF(A493:B493,"*intra*",C493:D493)+SUMIF(A493:B493,"*inter*",C493:D493)</f>
        <v>652322775.66999996</v>
      </c>
      <c r="F493" s="1">
        <f>SUMIF(A493:B493,"*consolidação*",C493:D493)</f>
        <v>0</v>
      </c>
      <c r="G493" s="7"/>
      <c r="H493" s="60" t="b">
        <f t="shared" si="82"/>
        <v>1</v>
      </c>
      <c r="I493" s="60" t="str">
        <f t="shared" si="88"/>
        <v>00</v>
      </c>
    </row>
    <row r="494" spans="1:9" ht="12.75" customHeight="1">
      <c r="A494" s="60" t="str">
        <f t="shared" si="83"/>
        <v>2.3.2.0.3.00.00 - Adiantamento para Futuro Aumento de Capital - Inter 
 OFSS - União</v>
      </c>
      <c r="B494" s="5" t="s">
        <v>518</v>
      </c>
      <c r="C494" s="6">
        <v>0</v>
      </c>
      <c r="D494" s="1"/>
      <c r="E494" s="1">
        <f t="shared" ref="E494:E496" si="91">SUMIF(A494:B494,"*intra*",C494:D494)+SUMIF(A494:B494,"*inter*",C494:D494)</f>
        <v>0</v>
      </c>
      <c r="F494" s="1">
        <f t="shared" ref="F494:F496" si="92">SUMIF(A494:B494,"*consolidação*",C494:D494)</f>
        <v>0</v>
      </c>
      <c r="G494" s="7"/>
      <c r="H494" s="60" t="b">
        <f t="shared" si="82"/>
        <v>1</v>
      </c>
      <c r="I494" s="60" t="str">
        <f t="shared" si="88"/>
        <v>00</v>
      </c>
    </row>
    <row r="495" spans="1:9" ht="25.5" customHeight="1">
      <c r="A495" s="60" t="str">
        <f t="shared" si="83"/>
        <v>2.3.2.0.4.00.00 - Adiantamento para Futuro Aumento de Capital - Inter 
 OFSS - Estado</v>
      </c>
      <c r="B495" s="3" t="s">
        <v>519</v>
      </c>
      <c r="C495" s="4">
        <v>0</v>
      </c>
      <c r="D495" s="1"/>
      <c r="E495" s="1">
        <f t="shared" si="91"/>
        <v>0</v>
      </c>
      <c r="F495" s="1">
        <f t="shared" si="92"/>
        <v>0</v>
      </c>
      <c r="G495" s="7"/>
      <c r="H495" s="60" t="b">
        <f t="shared" si="82"/>
        <v>1</v>
      </c>
      <c r="I495" s="60" t="str">
        <f t="shared" si="88"/>
        <v>00</v>
      </c>
    </row>
    <row r="496" spans="1:9" ht="25.5" customHeight="1">
      <c r="A496" s="60" t="str">
        <f t="shared" si="83"/>
        <v>2.3.2.0.5.00.00 - Adiantamento para Futuro Aumento de Capital - Inter 
 OFSS - Município</v>
      </c>
      <c r="B496" s="5" t="s">
        <v>520</v>
      </c>
      <c r="C496" s="6">
        <v>0</v>
      </c>
      <c r="D496" s="1"/>
      <c r="E496" s="1">
        <f t="shared" si="91"/>
        <v>0</v>
      </c>
      <c r="F496" s="1">
        <f t="shared" si="92"/>
        <v>0</v>
      </c>
      <c r="G496" s="7"/>
      <c r="H496" s="60" t="b">
        <f t="shared" si="82"/>
        <v>1</v>
      </c>
      <c r="I496" s="60" t="str">
        <f t="shared" si="88"/>
        <v>00</v>
      </c>
    </row>
    <row r="497" spans="1:9" ht="25.5" customHeight="1">
      <c r="A497" s="60" t="str">
        <f t="shared" si="83"/>
        <v>2.3.3.0.0.00.00 - Reservas de Capital</v>
      </c>
      <c r="B497" s="3" t="s">
        <v>521</v>
      </c>
      <c r="C497" s="4">
        <v>213063079.65000001</v>
      </c>
      <c r="D497" s="1"/>
      <c r="E497" s="1">
        <f>E498+E504+E510+E516+E522</f>
        <v>9657227.1799999997</v>
      </c>
      <c r="F497" s="1">
        <f>F498+F504+F510+F516+F522</f>
        <v>203405852.47</v>
      </c>
      <c r="G497" s="7"/>
      <c r="H497" s="60" t="b">
        <f t="shared" si="82"/>
        <v>1</v>
      </c>
      <c r="I497" s="60" t="str">
        <f t="shared" si="88"/>
        <v>00</v>
      </c>
    </row>
    <row r="498" spans="1:9" ht="25.5" customHeight="1">
      <c r="A498" s="60" t="str">
        <f t="shared" si="83"/>
        <v>2.3.3.1.0.00.00 - Ágio na Emissão de Ações</v>
      </c>
      <c r="B498" s="5" t="s">
        <v>522</v>
      </c>
      <c r="C498" s="6">
        <v>19550023.300000001</v>
      </c>
      <c r="D498" s="1"/>
      <c r="E498" s="1">
        <f>E499+E500+E501+E502+E503</f>
        <v>0</v>
      </c>
      <c r="F498" s="1">
        <f>F499+F500+F501+F502+F503</f>
        <v>19550023.300000001</v>
      </c>
      <c r="G498" s="7"/>
      <c r="H498" s="60" t="b">
        <f t="shared" si="82"/>
        <v>1</v>
      </c>
      <c r="I498" s="60" t="str">
        <f t="shared" si="88"/>
        <v>00</v>
      </c>
    </row>
    <row r="499" spans="1:9" ht="25.5" customHeight="1">
      <c r="A499" s="60" t="str">
        <f t="shared" si="83"/>
        <v>2.3.3.1.1.00.00 - Ágio na Emissão de Ações - Consolidação</v>
      </c>
      <c r="B499" s="3" t="s">
        <v>523</v>
      </c>
      <c r="C499" s="4">
        <v>19550023.300000001</v>
      </c>
      <c r="D499" s="1"/>
      <c r="E499" s="1">
        <f>SUMIF(A499:B499,"*intra*",C499:D499)+SUMIF(A499:B499,"*inter*",C499:D499)</f>
        <v>0</v>
      </c>
      <c r="F499" s="1">
        <f>SUMIF(A499:B499,"*consolidação*",C499:D499)</f>
        <v>19550023.300000001</v>
      </c>
      <c r="G499" s="7"/>
      <c r="H499" s="60" t="b">
        <f t="shared" si="82"/>
        <v>1</v>
      </c>
      <c r="I499" s="60" t="str">
        <f t="shared" si="88"/>
        <v>00</v>
      </c>
    </row>
    <row r="500" spans="1:9" ht="12.75" customHeight="1">
      <c r="A500" s="60" t="str">
        <f t="shared" si="83"/>
        <v>2.3.3.1.2.00.00 - Ágio na Emissão de Ações - Intra OFSS</v>
      </c>
      <c r="B500" s="5" t="s">
        <v>524</v>
      </c>
      <c r="C500" s="6">
        <v>0</v>
      </c>
      <c r="D500" s="1"/>
      <c r="E500" s="1">
        <f t="shared" ref="E500:E502" si="93">SUMIF(A500:B500,"*intra*",C500:D500)+SUMIF(A500:B500,"*inter*",C500:D500)</f>
        <v>0</v>
      </c>
      <c r="F500" s="1">
        <f t="shared" ref="F500:F502" si="94">SUMIF(A500:B500,"*consolidação*",C500:D500)</f>
        <v>0</v>
      </c>
      <c r="G500" s="7"/>
      <c r="H500" s="60" t="b">
        <f t="shared" si="82"/>
        <v>1</v>
      </c>
      <c r="I500" s="60" t="str">
        <f t="shared" si="88"/>
        <v>00</v>
      </c>
    </row>
    <row r="501" spans="1:9" ht="12.75" customHeight="1">
      <c r="A501" s="60" t="str">
        <f t="shared" si="83"/>
        <v>2.3.3.1.3.00.00 - Ágio na Emissão de Ações - Inter OFSS - União</v>
      </c>
      <c r="B501" s="3" t="s">
        <v>525</v>
      </c>
      <c r="C501" s="4">
        <v>0</v>
      </c>
      <c r="D501" s="1"/>
      <c r="E501" s="1">
        <f t="shared" si="93"/>
        <v>0</v>
      </c>
      <c r="F501" s="1">
        <f t="shared" si="94"/>
        <v>0</v>
      </c>
      <c r="G501" s="7"/>
      <c r="H501" s="60" t="b">
        <f t="shared" si="82"/>
        <v>1</v>
      </c>
      <c r="I501" s="60" t="str">
        <f t="shared" si="88"/>
        <v>00</v>
      </c>
    </row>
    <row r="502" spans="1:9" ht="12.75" customHeight="1">
      <c r="A502" s="60" t="str">
        <f t="shared" si="83"/>
        <v>2.3.3.1.4.00.00 - Ágio na Emissão de Ações - Inter OFSS - Estado</v>
      </c>
      <c r="B502" s="5" t="s">
        <v>526</v>
      </c>
      <c r="C502" s="6">
        <v>0</v>
      </c>
      <c r="D502" s="1"/>
      <c r="E502" s="1">
        <f t="shared" si="93"/>
        <v>0</v>
      </c>
      <c r="F502" s="1">
        <f t="shared" si="94"/>
        <v>0</v>
      </c>
      <c r="G502" s="7"/>
      <c r="H502" s="60" t="b">
        <f t="shared" si="82"/>
        <v>1</v>
      </c>
      <c r="I502" s="60" t="str">
        <f t="shared" si="88"/>
        <v>00</v>
      </c>
    </row>
    <row r="503" spans="1:9" ht="12.75" customHeight="1">
      <c r="A503" s="60" t="str">
        <f t="shared" si="83"/>
        <v>2.3.3.1.5.00.00 - Ágio na Emissão de Ações - Inter OFSS - Município</v>
      </c>
      <c r="B503" s="3" t="s">
        <v>527</v>
      </c>
      <c r="C503" s="4">
        <v>0</v>
      </c>
      <c r="D503" s="1"/>
      <c r="E503" s="1">
        <f>SUMIF(A503:B503,"*intra*",C503:D503)+SUMIF(A503:B503,"*inter*",C503:D503)</f>
        <v>0</v>
      </c>
      <c r="F503" s="1">
        <f>SUMIF(A503:B503,"*consolidação*",C503:D503)</f>
        <v>0</v>
      </c>
      <c r="G503" s="7"/>
      <c r="H503" s="60" t="b">
        <f t="shared" si="82"/>
        <v>1</v>
      </c>
      <c r="I503" s="60" t="str">
        <f t="shared" si="88"/>
        <v>00</v>
      </c>
    </row>
    <row r="504" spans="1:9" ht="12.75" customHeight="1">
      <c r="A504" s="60" t="str">
        <f t="shared" si="83"/>
        <v>2.3.3.2.0.00.00 - Alienação de Partes Beneficiarias</v>
      </c>
      <c r="B504" s="5" t="s">
        <v>528</v>
      </c>
      <c r="C504" s="6">
        <v>145695.76999999999</v>
      </c>
      <c r="D504" s="1"/>
      <c r="E504" s="1">
        <f>E505+E506+E507+E508+E509</f>
        <v>0</v>
      </c>
      <c r="F504" s="1">
        <f>F505+F506+F507+F508+F509</f>
        <v>145695.76999999999</v>
      </c>
      <c r="G504" s="7"/>
      <c r="H504" s="60" t="b">
        <f t="shared" si="82"/>
        <v>1</v>
      </c>
      <c r="I504" s="60" t="str">
        <f t="shared" si="88"/>
        <v>00</v>
      </c>
    </row>
    <row r="505" spans="1:9" ht="12.75" customHeight="1">
      <c r="A505" s="60" t="str">
        <f t="shared" si="83"/>
        <v>2.3.3.2.1.00.00 - Alienação de Partes Beneficiarias - Consolidação</v>
      </c>
      <c r="B505" s="3" t="s">
        <v>529</v>
      </c>
      <c r="C505" s="4">
        <v>145695.76999999999</v>
      </c>
      <c r="D505" s="1"/>
      <c r="E505" s="1">
        <f>SUMIF(A505:B505,"*intra*",C505:D505)+SUMIF(A505:B505,"*inter*",C505:D505)</f>
        <v>0</v>
      </c>
      <c r="F505" s="1">
        <f>SUMIF(A505:B505,"*consolidação*",C505:D505)</f>
        <v>145695.76999999999</v>
      </c>
      <c r="G505" s="7"/>
      <c r="H505" s="60" t="b">
        <f t="shared" si="82"/>
        <v>1</v>
      </c>
      <c r="I505" s="60" t="str">
        <f t="shared" si="88"/>
        <v>00</v>
      </c>
    </row>
    <row r="506" spans="1:9" ht="12.75" customHeight="1">
      <c r="A506" s="60" t="str">
        <f t="shared" si="83"/>
        <v>2.3.3.2.2.00.00 - Alienação de Partes Beneficiarias - Intra OFSS</v>
      </c>
      <c r="B506" s="5" t="s">
        <v>530</v>
      </c>
      <c r="C506" s="6">
        <v>0</v>
      </c>
      <c r="D506" s="1"/>
      <c r="E506" s="1">
        <f t="shared" ref="E506:E509" si="95">SUMIF(A506:B506,"*intra*",C506:D506)+SUMIF(A506:B506,"*inter*",C506:D506)</f>
        <v>0</v>
      </c>
      <c r="F506" s="1">
        <f t="shared" ref="F506:F509" si="96">SUMIF(A506:B506,"*consolidação*",C506:D506)</f>
        <v>0</v>
      </c>
      <c r="G506" s="7"/>
      <c r="H506" s="60" t="b">
        <f t="shared" si="82"/>
        <v>1</v>
      </c>
      <c r="I506" s="60" t="str">
        <f t="shared" si="88"/>
        <v>00</v>
      </c>
    </row>
    <row r="507" spans="1:9" ht="12.75" customHeight="1">
      <c r="A507" s="60" t="str">
        <f t="shared" si="83"/>
        <v>2.3.3.2.3.00.00 - Alienação de Partes Beneficiarias - Inter OFSS - 
 União</v>
      </c>
      <c r="B507" s="3" t="s">
        <v>531</v>
      </c>
      <c r="C507" s="4">
        <v>0</v>
      </c>
      <c r="D507" s="1"/>
      <c r="E507" s="1">
        <f t="shared" si="95"/>
        <v>0</v>
      </c>
      <c r="F507" s="1">
        <f t="shared" si="96"/>
        <v>0</v>
      </c>
      <c r="G507" s="7"/>
      <c r="H507" s="60" t="b">
        <f t="shared" si="82"/>
        <v>1</v>
      </c>
      <c r="I507" s="60" t="str">
        <f t="shared" si="88"/>
        <v>00</v>
      </c>
    </row>
    <row r="508" spans="1:9" ht="12.75" customHeight="1">
      <c r="A508" s="60" t="str">
        <f t="shared" si="83"/>
        <v>2.3.3.2.4.00.00 - Alienação de Partes Beneficiarias - Inter OFSS - 
 Estado</v>
      </c>
      <c r="B508" s="5" t="s">
        <v>532</v>
      </c>
      <c r="C508" s="6">
        <v>0</v>
      </c>
      <c r="D508" s="1"/>
      <c r="E508" s="1">
        <f t="shared" si="95"/>
        <v>0</v>
      </c>
      <c r="F508" s="1">
        <f t="shared" si="96"/>
        <v>0</v>
      </c>
      <c r="G508" s="7"/>
      <c r="H508" s="60" t="b">
        <f t="shared" si="82"/>
        <v>1</v>
      </c>
      <c r="I508" s="60" t="str">
        <f t="shared" si="88"/>
        <v>00</v>
      </c>
    </row>
    <row r="509" spans="1:9" ht="12.75" customHeight="1">
      <c r="A509" s="60" t="str">
        <f t="shared" si="83"/>
        <v>2.3.3.2.5.00.00 - Alienação de Partes Beneficiarias - Inter OFSS - 
 Município</v>
      </c>
      <c r="B509" s="3" t="s">
        <v>533</v>
      </c>
      <c r="C509" s="4">
        <v>0</v>
      </c>
      <c r="D509" s="1"/>
      <c r="E509" s="1">
        <f t="shared" si="95"/>
        <v>0</v>
      </c>
      <c r="F509" s="1">
        <f t="shared" si="96"/>
        <v>0</v>
      </c>
      <c r="G509" s="7"/>
      <c r="H509" s="60" t="b">
        <f t="shared" si="82"/>
        <v>1</v>
      </c>
      <c r="I509" s="60" t="str">
        <f t="shared" si="88"/>
        <v>00</v>
      </c>
    </row>
    <row r="510" spans="1:9" ht="25.5" customHeight="1">
      <c r="A510" s="60" t="str">
        <f t="shared" si="83"/>
        <v>2.3.3.3.0.00.00 - Alienação de Bônus de Subscrição</v>
      </c>
      <c r="B510" s="5" t="s">
        <v>534</v>
      </c>
      <c r="C510" s="6">
        <v>12606.96</v>
      </c>
      <c r="D510" s="1"/>
      <c r="E510" s="1">
        <f>E511+E512+E513+E514+E515</f>
        <v>12606.96</v>
      </c>
      <c r="F510" s="1">
        <f>F511+F512+F513+F514+F515</f>
        <v>0</v>
      </c>
      <c r="G510" s="7"/>
      <c r="H510" s="60" t="b">
        <f t="shared" si="82"/>
        <v>1</v>
      </c>
      <c r="I510" s="60" t="str">
        <f t="shared" si="88"/>
        <v>00</v>
      </c>
    </row>
    <row r="511" spans="1:9" ht="25.5" customHeight="1">
      <c r="A511" s="60" t="str">
        <f t="shared" si="83"/>
        <v>2.3.3.3.1.00.00 - Alienação de Bônus de Subscrição - Consolidação</v>
      </c>
      <c r="B511" s="3" t="s">
        <v>535</v>
      </c>
      <c r="C511" s="4">
        <v>0</v>
      </c>
      <c r="D511" s="1"/>
      <c r="E511" s="1">
        <f>SUMIF(A511:B511,"*intra*",C511:D511)+SUMIF(A511:B511,"*inter*",C511:D511)</f>
        <v>0</v>
      </c>
      <c r="F511" s="1">
        <f>SUMIF(A511:B511,"*consolidação*",C511:D511)</f>
        <v>0</v>
      </c>
      <c r="G511" s="7"/>
      <c r="H511" s="60" t="b">
        <f t="shared" si="82"/>
        <v>1</v>
      </c>
      <c r="I511" s="60" t="str">
        <f t="shared" si="88"/>
        <v>00</v>
      </c>
    </row>
    <row r="512" spans="1:9" ht="25.5" customHeight="1">
      <c r="A512" s="60" t="str">
        <f t="shared" si="83"/>
        <v>2.3.3.3.2.00.00 - Alienação de Bônus de Subscrição - Intra OFSS</v>
      </c>
      <c r="B512" s="5" t="s">
        <v>536</v>
      </c>
      <c r="C512" s="6">
        <v>0</v>
      </c>
      <c r="D512" s="1"/>
      <c r="E512" s="1">
        <f>SUMIF(A512:B512,"*intra*",C512:D512)+SUMIF(A512:B512,"*inter*",C512:D512)</f>
        <v>0</v>
      </c>
      <c r="F512" s="1">
        <f>SUMIF(A512:B512,"*consolidação*",C512:D512)</f>
        <v>0</v>
      </c>
      <c r="G512" s="7"/>
      <c r="H512" s="60" t="b">
        <f t="shared" si="82"/>
        <v>1</v>
      </c>
      <c r="I512" s="60" t="str">
        <f t="shared" si="88"/>
        <v>00</v>
      </c>
    </row>
    <row r="513" spans="1:9" ht="12.75" customHeight="1">
      <c r="A513" s="60" t="str">
        <f t="shared" si="83"/>
        <v>2.3.3.3.3.00.00 - Alienação de Bônus de Subscrição - Inter OFSS - 
 União</v>
      </c>
      <c r="B513" s="3" t="s">
        <v>537</v>
      </c>
      <c r="C513" s="4">
        <v>0</v>
      </c>
      <c r="D513" s="1"/>
      <c r="E513" s="1">
        <f t="shared" ref="E513:E515" si="97">SUMIF(A513:B513,"*intra*",C513:D513)+SUMIF(A513:B513,"*inter*",C513:D513)</f>
        <v>0</v>
      </c>
      <c r="F513" s="1">
        <f t="shared" ref="F513:F515" si="98">SUMIF(A513:B513,"*consolidação*",C513:D513)</f>
        <v>0</v>
      </c>
      <c r="G513" s="7"/>
      <c r="H513" s="60" t="b">
        <f t="shared" si="82"/>
        <v>1</v>
      </c>
      <c r="I513" s="60" t="str">
        <f t="shared" si="88"/>
        <v>00</v>
      </c>
    </row>
    <row r="514" spans="1:9" ht="12.75" customHeight="1">
      <c r="A514" s="60" t="str">
        <f t="shared" si="83"/>
        <v>2.3.3.3.4.00.00 - Alienação de Bônus de Subscrição - Inter OFSS - 
 Estado</v>
      </c>
      <c r="B514" s="5" t="s">
        <v>538</v>
      </c>
      <c r="C514" s="6">
        <v>12606.96</v>
      </c>
      <c r="D514" s="1"/>
      <c r="E514" s="1">
        <f t="shared" si="97"/>
        <v>12606.96</v>
      </c>
      <c r="F514" s="1">
        <f t="shared" si="98"/>
        <v>0</v>
      </c>
      <c r="G514" s="7"/>
      <c r="H514" s="60" t="b">
        <f t="shared" si="82"/>
        <v>1</v>
      </c>
      <c r="I514" s="60" t="str">
        <f t="shared" si="88"/>
        <v>00</v>
      </c>
    </row>
    <row r="515" spans="1:9" ht="12.75" customHeight="1">
      <c r="A515" s="60" t="str">
        <f t="shared" si="83"/>
        <v>2.3.3.3.5.00.00 - Alienação de Bônus de Subscrição - Inter OFSS - 
 Município</v>
      </c>
      <c r="B515" s="3" t="s">
        <v>539</v>
      </c>
      <c r="C515" s="4">
        <v>0</v>
      </c>
      <c r="D515" s="1"/>
      <c r="E515" s="1">
        <f t="shared" si="97"/>
        <v>0</v>
      </c>
      <c r="F515" s="1">
        <f t="shared" si="98"/>
        <v>0</v>
      </c>
      <c r="G515" s="7"/>
      <c r="H515" s="60" t="b">
        <f t="shared" ref="H515:H578" si="99">IF(I515="00",C515=E515+F515,TRUE)</f>
        <v>1</v>
      </c>
      <c r="I515" s="60" t="str">
        <f t="shared" si="88"/>
        <v>00</v>
      </c>
    </row>
    <row r="516" spans="1:9" ht="25.5" customHeight="1">
      <c r="A516" s="60" t="str">
        <f t="shared" ref="A516:A579" si="100">TRIM(B516)</f>
        <v>2.3.3.4.0.00.00 - Correção Monetária do Capital Realizado</v>
      </c>
      <c r="B516" s="5" t="s">
        <v>540</v>
      </c>
      <c r="C516" s="6">
        <v>39422249.380000003</v>
      </c>
      <c r="D516" s="1"/>
      <c r="E516" s="1">
        <f>E517+E518+E519+E520+E521</f>
        <v>9194590.1999999993</v>
      </c>
      <c r="F516" s="1">
        <f>F517+F518+F519+F520+F521</f>
        <v>30227659.18</v>
      </c>
      <c r="G516" s="7"/>
      <c r="H516" s="60" t="b">
        <f t="shared" si="99"/>
        <v>1</v>
      </c>
      <c r="I516" s="60" t="str">
        <f t="shared" si="88"/>
        <v>00</v>
      </c>
    </row>
    <row r="517" spans="1:9" ht="25.5" customHeight="1">
      <c r="A517" s="60" t="str">
        <f t="shared" si="100"/>
        <v>2.3.3.4.1.00.00 - Correção Monetária do Capital Realizado - 
 Consolidação</v>
      </c>
      <c r="B517" s="3" t="s">
        <v>541</v>
      </c>
      <c r="C517" s="4">
        <v>30227659.18</v>
      </c>
      <c r="D517" s="1"/>
      <c r="E517" s="1">
        <f>SUMIF(A517:B517,"*intra*",C517:D517)+SUMIF(A517:B517,"*inter*",C517:D517)</f>
        <v>0</v>
      </c>
      <c r="F517" s="1">
        <f>SUMIF(A517:B517,"*consolidação*",C517:D517)</f>
        <v>30227659.18</v>
      </c>
      <c r="G517" s="7"/>
      <c r="H517" s="60" t="b">
        <f t="shared" si="99"/>
        <v>1</v>
      </c>
      <c r="I517" s="60" t="str">
        <f t="shared" si="88"/>
        <v>00</v>
      </c>
    </row>
    <row r="518" spans="1:9" ht="25.5" customHeight="1">
      <c r="A518" s="60" t="str">
        <f t="shared" si="100"/>
        <v>2.3.3.4.2.00.00 - Correção Monetária do Capital Realizado - Intra 
 OFSS</v>
      </c>
      <c r="B518" s="5" t="s">
        <v>542</v>
      </c>
      <c r="C518" s="6">
        <v>9194590.1999999993</v>
      </c>
      <c r="D518" s="1"/>
      <c r="E518" s="1">
        <f>SUMIF(A518:B518,"*intra*",C518:D518)+SUMIF(A518:B518,"*inter*",C518:D518)</f>
        <v>9194590.1999999993</v>
      </c>
      <c r="F518" s="1">
        <f>SUMIF(A518:B518,"*consolidação*",C518:D518)</f>
        <v>0</v>
      </c>
      <c r="G518" s="7"/>
      <c r="H518" s="60" t="b">
        <f t="shared" si="99"/>
        <v>1</v>
      </c>
      <c r="I518" s="60" t="str">
        <f t="shared" si="88"/>
        <v>00</v>
      </c>
    </row>
    <row r="519" spans="1:9" ht="12.75" customHeight="1">
      <c r="A519" s="60" t="str">
        <f t="shared" si="100"/>
        <v>2.3.3.4.3.00.00 - Correção Monetária do Capital Realizado - Inter 
 OFSS - União</v>
      </c>
      <c r="B519" s="3" t="s">
        <v>543</v>
      </c>
      <c r="C519" s="4">
        <v>0</v>
      </c>
      <c r="D519" s="1"/>
      <c r="E519" s="1">
        <f t="shared" ref="E519:E521" si="101">SUMIF(A519:B519,"*intra*",C519:D519)+SUMIF(A519:B519,"*inter*",C519:D519)</f>
        <v>0</v>
      </c>
      <c r="F519" s="1">
        <f t="shared" ref="F519:F521" si="102">SUMIF(A519:B519,"*consolidação*",C519:D519)</f>
        <v>0</v>
      </c>
      <c r="G519" s="7"/>
      <c r="H519" s="60" t="b">
        <f t="shared" si="99"/>
        <v>1</v>
      </c>
      <c r="I519" s="60" t="str">
        <f t="shared" si="88"/>
        <v>00</v>
      </c>
    </row>
    <row r="520" spans="1:9" ht="25.5" customHeight="1">
      <c r="A520" s="60" t="str">
        <f t="shared" si="100"/>
        <v>2.3.3.4.4.00.00 - Correção Monetária do Capital Realizado - Inter 
 OFSS - Estado</v>
      </c>
      <c r="B520" s="5" t="s">
        <v>544</v>
      </c>
      <c r="C520" s="6">
        <v>0</v>
      </c>
      <c r="D520" s="1"/>
      <c r="E520" s="1">
        <f t="shared" si="101"/>
        <v>0</v>
      </c>
      <c r="F520" s="1">
        <f t="shared" si="102"/>
        <v>0</v>
      </c>
      <c r="G520" s="7"/>
      <c r="H520" s="60" t="b">
        <f t="shared" si="99"/>
        <v>1</v>
      </c>
      <c r="I520" s="60" t="str">
        <f t="shared" si="88"/>
        <v>00</v>
      </c>
    </row>
    <row r="521" spans="1:9" ht="25.5" customHeight="1">
      <c r="A521" s="60" t="str">
        <f t="shared" si="100"/>
        <v>2.3.3.4.5.00.00 - Correção Monetária do Capital Realizado - Inter 
 OFSS - Município</v>
      </c>
      <c r="B521" s="3" t="s">
        <v>545</v>
      </c>
      <c r="C521" s="4">
        <v>0</v>
      </c>
      <c r="D521" s="1"/>
      <c r="E521" s="1">
        <f t="shared" si="101"/>
        <v>0</v>
      </c>
      <c r="F521" s="1">
        <f t="shared" si="102"/>
        <v>0</v>
      </c>
      <c r="G521" s="7"/>
      <c r="H521" s="60" t="b">
        <f t="shared" si="99"/>
        <v>1</v>
      </c>
      <c r="I521" s="60" t="str">
        <f t="shared" si="88"/>
        <v>00</v>
      </c>
    </row>
    <row r="522" spans="1:9" ht="25.5" customHeight="1">
      <c r="A522" s="60" t="str">
        <f t="shared" si="100"/>
        <v>2.3.3.9.0.00.00 - Outras Reservas de Capital</v>
      </c>
      <c r="B522" s="5" t="s">
        <v>546</v>
      </c>
      <c r="C522" s="6">
        <v>153932504.24000001</v>
      </c>
      <c r="D522" s="1"/>
      <c r="E522" s="1">
        <f>E523+E524+E525+E526+E527</f>
        <v>450030.02</v>
      </c>
      <c r="F522" s="1">
        <f>F523+F524+F525+F526+F527</f>
        <v>153482474.22</v>
      </c>
      <c r="G522" s="7"/>
      <c r="H522" s="60" t="b">
        <f t="shared" si="99"/>
        <v>1</v>
      </c>
      <c r="I522" s="60" t="str">
        <f t="shared" si="88"/>
        <v>00</v>
      </c>
    </row>
    <row r="523" spans="1:9" ht="25.5" customHeight="1">
      <c r="A523" s="60" t="str">
        <f t="shared" si="100"/>
        <v>2.3.3.9.1.00.00 - Outras Reservas de Capital - Consolidação</v>
      </c>
      <c r="B523" s="3" t="s">
        <v>547</v>
      </c>
      <c r="C523" s="4">
        <v>153482474.22</v>
      </c>
      <c r="D523" s="1"/>
      <c r="E523" s="1">
        <f>SUMIF(A523:B523,"*intra*",C523:D523)+SUMIF(A523:B523,"*inter*",C523:D523)</f>
        <v>0</v>
      </c>
      <c r="F523" s="1">
        <f>SUMIF(A523:B523,"*consolidação*",C523:D523)</f>
        <v>153482474.22</v>
      </c>
      <c r="G523" s="7"/>
      <c r="H523" s="60" t="b">
        <f t="shared" si="99"/>
        <v>1</v>
      </c>
      <c r="I523" s="60" t="str">
        <f t="shared" si="88"/>
        <v>00</v>
      </c>
    </row>
    <row r="524" spans="1:9" ht="25.5" customHeight="1">
      <c r="A524" s="60" t="str">
        <f t="shared" si="100"/>
        <v>2.3.3.9.2.00.00 - Outras Reservas de Capital - Intra OFSS</v>
      </c>
      <c r="B524" s="5" t="s">
        <v>548</v>
      </c>
      <c r="C524" s="6">
        <v>0</v>
      </c>
      <c r="D524" s="1"/>
      <c r="E524" s="1">
        <f>SUMIF(A524:B524,"*intra*",C524:D524)+SUMIF(A524:B524,"*inter*",C524:D524)</f>
        <v>0</v>
      </c>
      <c r="F524" s="1">
        <f>SUMIF(A524:B524,"*consolidação*",C524:D524)</f>
        <v>0</v>
      </c>
      <c r="G524" s="7"/>
      <c r="H524" s="60" t="b">
        <f t="shared" si="99"/>
        <v>1</v>
      </c>
      <c r="I524" s="60" t="str">
        <f t="shared" si="88"/>
        <v>00</v>
      </c>
    </row>
    <row r="525" spans="1:9" ht="12.75" customHeight="1">
      <c r="A525" s="60" t="str">
        <f t="shared" si="100"/>
        <v>2.3.3.9.3.00.00 - Outras Reservas de Capital - Inter OFSS - União</v>
      </c>
      <c r="B525" s="3" t="s">
        <v>549</v>
      </c>
      <c r="C525" s="4">
        <v>0</v>
      </c>
      <c r="D525" s="1"/>
      <c r="E525" s="1">
        <f t="shared" ref="E525:E527" si="103">SUMIF(A525:B525,"*intra*",C525:D525)+SUMIF(A525:B525,"*inter*",C525:D525)</f>
        <v>0</v>
      </c>
      <c r="F525" s="1">
        <f t="shared" ref="F525:F527" si="104">SUMIF(A525:B525,"*consolidação*",C525:D525)</f>
        <v>0</v>
      </c>
      <c r="G525" s="7"/>
      <c r="H525" s="60" t="b">
        <f t="shared" si="99"/>
        <v>1</v>
      </c>
      <c r="I525" s="60" t="str">
        <f t="shared" si="88"/>
        <v>00</v>
      </c>
    </row>
    <row r="526" spans="1:9" ht="12.75" customHeight="1">
      <c r="A526" s="60" t="str">
        <f t="shared" si="100"/>
        <v>2.3.3.9.4.00.00 - Outras Reservas de Capital - Inter OFSS - Estado</v>
      </c>
      <c r="B526" s="5" t="s">
        <v>550</v>
      </c>
      <c r="C526" s="6">
        <v>0</v>
      </c>
      <c r="D526" s="1"/>
      <c r="E526" s="1">
        <f t="shared" si="103"/>
        <v>0</v>
      </c>
      <c r="F526" s="1">
        <f t="shared" si="104"/>
        <v>0</v>
      </c>
      <c r="G526" s="7"/>
      <c r="H526" s="60" t="b">
        <f t="shared" si="99"/>
        <v>1</v>
      </c>
      <c r="I526" s="60" t="str">
        <f t="shared" si="88"/>
        <v>00</v>
      </c>
    </row>
    <row r="527" spans="1:9" ht="12.75" customHeight="1">
      <c r="A527" s="60" t="str">
        <f t="shared" si="100"/>
        <v>2.3.3.9.5.00.00 - Outras Reservas de Capital - Inter OFSS - 
 Município</v>
      </c>
      <c r="B527" s="3" t="s">
        <v>551</v>
      </c>
      <c r="C527" s="4">
        <v>450030.02</v>
      </c>
      <c r="D527" s="1"/>
      <c r="E527" s="1">
        <f t="shared" si="103"/>
        <v>450030.02</v>
      </c>
      <c r="F527" s="1">
        <f t="shared" si="104"/>
        <v>0</v>
      </c>
      <c r="G527" s="7"/>
      <c r="H527" s="60" t="b">
        <f t="shared" si="99"/>
        <v>1</v>
      </c>
      <c r="I527" s="60" t="str">
        <f t="shared" si="88"/>
        <v>00</v>
      </c>
    </row>
    <row r="528" spans="1:9" ht="12.75" customHeight="1">
      <c r="A528" s="60" t="str">
        <f t="shared" si="100"/>
        <v>2.3.4.0.0.00.00 - Ajustes de Avaliação Patrimonial</v>
      </c>
      <c r="B528" s="5" t="s">
        <v>552</v>
      </c>
      <c r="C528" s="6">
        <v>3024718260.79</v>
      </c>
      <c r="D528" s="1"/>
      <c r="E528" s="1">
        <f>E529+E531</f>
        <v>0</v>
      </c>
      <c r="F528" s="1">
        <f>F529+F531</f>
        <v>3024718260.79</v>
      </c>
      <c r="G528" s="7"/>
      <c r="H528" s="60" t="b">
        <f t="shared" si="99"/>
        <v>1</v>
      </c>
      <c r="I528" s="60" t="str">
        <f t="shared" si="88"/>
        <v>00</v>
      </c>
    </row>
    <row r="529" spans="1:9" ht="12.75" customHeight="1">
      <c r="A529" s="60" t="str">
        <f t="shared" si="100"/>
        <v>2.3.4.1.0.00.00 - Ajustes de Avaliação Patrimonial de Ativos</v>
      </c>
      <c r="B529" s="3" t="s">
        <v>553</v>
      </c>
      <c r="C529" s="4">
        <v>2575282197.6100001</v>
      </c>
      <c r="D529" s="1"/>
      <c r="E529" s="1">
        <f>E530</f>
        <v>0</v>
      </c>
      <c r="F529" s="1">
        <f>F530</f>
        <v>2575282197.6100001</v>
      </c>
      <c r="G529" s="7"/>
      <c r="H529" s="60" t="b">
        <f t="shared" si="99"/>
        <v>1</v>
      </c>
      <c r="I529" s="60" t="str">
        <f t="shared" si="88"/>
        <v>00</v>
      </c>
    </row>
    <row r="530" spans="1:9" ht="25.5" customHeight="1">
      <c r="A530" s="60" t="str">
        <f t="shared" si="100"/>
        <v>2.3.4.1.1.00.00 - Ajustes de Avaliação Patrimonial de Ativos - 
 Consolidação</v>
      </c>
      <c r="B530" s="5" t="s">
        <v>554</v>
      </c>
      <c r="C530" s="6">
        <v>2575282197.6100001</v>
      </c>
      <c r="D530" s="1"/>
      <c r="E530" s="1">
        <f>SUMIF(A530:B530,"*intra*",C530:D530)+SUMIF(A530:B530,"*inter*",C530:D530)</f>
        <v>0</v>
      </c>
      <c r="F530" s="1">
        <f>SUMIF(A530:B530,"*consolidação*",C530:D530)</f>
        <v>2575282197.6100001</v>
      </c>
      <c r="G530" s="7"/>
      <c r="H530" s="60" t="b">
        <f t="shared" si="99"/>
        <v>1</v>
      </c>
      <c r="I530" s="60" t="str">
        <f t="shared" si="88"/>
        <v>00</v>
      </c>
    </row>
    <row r="531" spans="1:9" ht="12.75" customHeight="1">
      <c r="A531" s="60" t="str">
        <f t="shared" si="100"/>
        <v>2.3.4.2.0.00.00 - Ajustes de Avaliação Patrimonial de Passivos</v>
      </c>
      <c r="B531" s="3" t="s">
        <v>555</v>
      </c>
      <c r="C531" s="4">
        <v>449436063.18000001</v>
      </c>
      <c r="D531" s="1"/>
      <c r="E531" s="1">
        <f>E532</f>
        <v>0</v>
      </c>
      <c r="F531" s="1">
        <f>F532</f>
        <v>449436063.18000001</v>
      </c>
      <c r="G531" s="7"/>
      <c r="H531" s="60" t="b">
        <f t="shared" si="99"/>
        <v>1</v>
      </c>
      <c r="I531" s="60" t="str">
        <f t="shared" si="88"/>
        <v>00</v>
      </c>
    </row>
    <row r="532" spans="1:9" ht="12.75" customHeight="1">
      <c r="A532" s="60" t="str">
        <f t="shared" si="100"/>
        <v>2.3.4.2.1.00.00 - Ajustes de Avaliação Patrimonial de Passivos - 
 Consolidação</v>
      </c>
      <c r="B532" s="5" t="s">
        <v>556</v>
      </c>
      <c r="C532" s="6">
        <v>449436063.18000001</v>
      </c>
      <c r="D532" s="1"/>
      <c r="E532" s="1">
        <f>SUMIF(A532:B532,"*intra*",C532:D532)+SUMIF(A532:B532,"*inter*",C532:D532)</f>
        <v>0</v>
      </c>
      <c r="F532" s="1">
        <f>SUMIF(A532:B532,"*consolidação*",C532:D532)</f>
        <v>449436063.18000001</v>
      </c>
      <c r="G532" s="7"/>
      <c r="H532" s="60" t="b">
        <f t="shared" si="99"/>
        <v>1</v>
      </c>
      <c r="I532" s="60" t="str">
        <f t="shared" si="88"/>
        <v>00</v>
      </c>
    </row>
    <row r="533" spans="1:9" ht="25.5" customHeight="1">
      <c r="A533" s="60" t="str">
        <f t="shared" si="100"/>
        <v>2.3.5.0.0.00.00 - Reservas de Lucros</v>
      </c>
      <c r="B533" s="3" t="s">
        <v>557</v>
      </c>
      <c r="C533" s="4">
        <v>79645758.780000001</v>
      </c>
      <c r="D533" s="1"/>
      <c r="E533" s="1">
        <f>E534+E540+E546+E552+E558+E564+E570+E576+E582</f>
        <v>21131005.899999999</v>
      </c>
      <c r="F533" s="1">
        <f>F534+F540+F546+F552+F558+F564+F570+F576+F582</f>
        <v>58514752.879999995</v>
      </c>
      <c r="G533" s="7"/>
      <c r="H533" s="60" t="b">
        <f t="shared" si="99"/>
        <v>1</v>
      </c>
      <c r="I533" s="60" t="str">
        <f t="shared" si="88"/>
        <v>00</v>
      </c>
    </row>
    <row r="534" spans="1:9" ht="12.75" customHeight="1">
      <c r="A534" s="60" t="str">
        <f t="shared" si="100"/>
        <v>2.3.5.1.0.00.00 - Reserva Legal</v>
      </c>
      <c r="B534" s="5" t="s">
        <v>558</v>
      </c>
      <c r="C534" s="6">
        <v>682751.01</v>
      </c>
      <c r="D534" s="1"/>
      <c r="E534" s="1">
        <f>E535+E536+E537+E538+E539</f>
        <v>69216.05</v>
      </c>
      <c r="F534" s="1">
        <f>F535+F536+F537+F538+F539</f>
        <v>613534.96</v>
      </c>
      <c r="G534" s="7"/>
      <c r="H534" s="60" t="b">
        <f t="shared" si="99"/>
        <v>1</v>
      </c>
      <c r="I534" s="60" t="str">
        <f t="shared" ref="I534:I597" si="105">MID(A534,11,2)</f>
        <v>00</v>
      </c>
    </row>
    <row r="535" spans="1:9" ht="25.5" customHeight="1">
      <c r="A535" s="60" t="str">
        <f t="shared" si="100"/>
        <v>2.3.5.1.1.00.00 - Reserva Legal - Consolidação</v>
      </c>
      <c r="B535" s="3" t="s">
        <v>559</v>
      </c>
      <c r="C535" s="4">
        <v>613534.96</v>
      </c>
      <c r="D535" s="1"/>
      <c r="E535" s="1">
        <f>SUMIF(A535:B535,"*intra*",C535:D535)+SUMIF(A535:B535,"*inter*",C535:D535)</f>
        <v>0</v>
      </c>
      <c r="F535" s="1">
        <f>SUMIF(A535:B535,"*consolidação*",C535:D535)</f>
        <v>613534.96</v>
      </c>
      <c r="G535" s="7"/>
      <c r="H535" s="60" t="b">
        <f t="shared" si="99"/>
        <v>1</v>
      </c>
      <c r="I535" s="60" t="str">
        <f t="shared" si="105"/>
        <v>00</v>
      </c>
    </row>
    <row r="536" spans="1:9" ht="12.75" customHeight="1">
      <c r="A536" s="60" t="str">
        <f t="shared" si="100"/>
        <v>2.3.5.1.2.00.00 - Reserva Legal - Intra OFSS</v>
      </c>
      <c r="B536" s="5" t="s">
        <v>560</v>
      </c>
      <c r="C536" s="6">
        <v>69216.05</v>
      </c>
      <c r="D536" s="1"/>
      <c r="E536" s="1">
        <f t="shared" ref="E536:E539" si="106">SUMIF(A536:B536,"*intra*",C536:D536)+SUMIF(A536:B536,"*inter*",C536:D536)</f>
        <v>69216.05</v>
      </c>
      <c r="F536" s="1">
        <f t="shared" ref="F536:F539" si="107">SUMIF(A536:B536,"*consolidação*",C536:D536)</f>
        <v>0</v>
      </c>
      <c r="G536" s="7"/>
      <c r="H536" s="60" t="b">
        <f t="shared" si="99"/>
        <v>1</v>
      </c>
      <c r="I536" s="60" t="str">
        <f t="shared" si="105"/>
        <v>00</v>
      </c>
    </row>
    <row r="537" spans="1:9" ht="12.75" customHeight="1">
      <c r="A537" s="60" t="str">
        <f t="shared" si="100"/>
        <v>2.3.5.1.3.00.00 - Reserva Legal - Inter OFSS - União</v>
      </c>
      <c r="B537" s="3" t="s">
        <v>561</v>
      </c>
      <c r="C537" s="4">
        <v>0</v>
      </c>
      <c r="D537" s="1"/>
      <c r="E537" s="1">
        <f t="shared" si="106"/>
        <v>0</v>
      </c>
      <c r="F537" s="1">
        <f t="shared" si="107"/>
        <v>0</v>
      </c>
      <c r="G537" s="7"/>
      <c r="H537" s="60" t="b">
        <f t="shared" si="99"/>
        <v>1</v>
      </c>
      <c r="I537" s="60" t="str">
        <f t="shared" si="105"/>
        <v>00</v>
      </c>
    </row>
    <row r="538" spans="1:9" ht="12.75" customHeight="1">
      <c r="A538" s="60" t="str">
        <f t="shared" si="100"/>
        <v>2.3.5.1.4.00.00 - Reserva Legal - Inter OFSS - Estado</v>
      </c>
      <c r="B538" s="5" t="s">
        <v>562</v>
      </c>
      <c r="C538" s="6">
        <v>0</v>
      </c>
      <c r="D538" s="1"/>
      <c r="E538" s="1">
        <f t="shared" si="106"/>
        <v>0</v>
      </c>
      <c r="F538" s="1">
        <f t="shared" si="107"/>
        <v>0</v>
      </c>
      <c r="G538" s="7"/>
      <c r="H538" s="60" t="b">
        <f t="shared" si="99"/>
        <v>1</v>
      </c>
      <c r="I538" s="60" t="str">
        <f t="shared" si="105"/>
        <v>00</v>
      </c>
    </row>
    <row r="539" spans="1:9" ht="12.75" customHeight="1">
      <c r="A539" s="60" t="str">
        <f t="shared" si="100"/>
        <v>2.3.5.1.5.00.00 - Reserva Legal - Inter OFSS - Município</v>
      </c>
      <c r="B539" s="3" t="s">
        <v>563</v>
      </c>
      <c r="C539" s="4">
        <v>0</v>
      </c>
      <c r="D539" s="1"/>
      <c r="E539" s="1">
        <f t="shared" si="106"/>
        <v>0</v>
      </c>
      <c r="F539" s="1">
        <f t="shared" si="107"/>
        <v>0</v>
      </c>
      <c r="G539" s="7"/>
      <c r="H539" s="60" t="b">
        <f t="shared" si="99"/>
        <v>1</v>
      </c>
      <c r="I539" s="60" t="str">
        <f t="shared" si="105"/>
        <v>00</v>
      </c>
    </row>
    <row r="540" spans="1:9" ht="12.75" customHeight="1">
      <c r="A540" s="60" t="str">
        <f t="shared" si="100"/>
        <v>2.3.5.2.0.00.00 - Reservas Estatutárias</v>
      </c>
      <c r="B540" s="5" t="s">
        <v>564</v>
      </c>
      <c r="C540" s="6">
        <v>0</v>
      </c>
      <c r="D540" s="1"/>
      <c r="E540" s="1">
        <f>E541+E542+E543+E544+E545</f>
        <v>0</v>
      </c>
      <c r="F540" s="1">
        <f>F541+F542+F543+F544+F545</f>
        <v>0</v>
      </c>
      <c r="G540" s="7"/>
      <c r="H540" s="60" t="b">
        <f t="shared" si="99"/>
        <v>1</v>
      </c>
      <c r="I540" s="60" t="str">
        <f t="shared" si="105"/>
        <v>00</v>
      </c>
    </row>
    <row r="541" spans="1:9" ht="12.75" customHeight="1">
      <c r="A541" s="60" t="str">
        <f t="shared" si="100"/>
        <v>2.3.5.2.1.00.00 - Reservas Estatutárias - Consolidação</v>
      </c>
      <c r="B541" s="3" t="s">
        <v>565</v>
      </c>
      <c r="C541" s="4">
        <v>0</v>
      </c>
      <c r="D541" s="1"/>
      <c r="E541" s="1">
        <f>SUMIF(A541:B541,"*intra*",C541:D541)+SUMIF(A541:B541,"*inter*",C541:D541)</f>
        <v>0</v>
      </c>
      <c r="F541" s="1">
        <f>SUMIF(A541:B541,"*consolidação*",C541:D541)</f>
        <v>0</v>
      </c>
      <c r="G541" s="7"/>
      <c r="H541" s="60" t="b">
        <f t="shared" si="99"/>
        <v>1</v>
      </c>
      <c r="I541" s="60" t="str">
        <f t="shared" si="105"/>
        <v>00</v>
      </c>
    </row>
    <row r="542" spans="1:9" ht="12.75" customHeight="1">
      <c r="A542" s="60" t="str">
        <f t="shared" si="100"/>
        <v>2.3.5.2.2.00.00 - Reservas Estatutárias - Intra OFSS</v>
      </c>
      <c r="B542" s="5" t="s">
        <v>566</v>
      </c>
      <c r="C542" s="6">
        <v>0</v>
      </c>
      <c r="D542" s="1"/>
      <c r="E542" s="1">
        <f>SUMIF(A542:B542,"*intra*",C542:D542)+SUMIF(A542:B542,"*inter*",C542:D542)</f>
        <v>0</v>
      </c>
      <c r="F542" s="1">
        <f>SUMIF(A542:B542,"*consolidação*",C542:D542)</f>
        <v>0</v>
      </c>
      <c r="G542" s="7"/>
      <c r="H542" s="60" t="b">
        <f t="shared" si="99"/>
        <v>1</v>
      </c>
      <c r="I542" s="60" t="str">
        <f t="shared" si="105"/>
        <v>00</v>
      </c>
    </row>
    <row r="543" spans="1:9" ht="12.75" customHeight="1">
      <c r="A543" s="60" t="str">
        <f t="shared" si="100"/>
        <v>2.3.5.2.3.00.00 - Reservas Estatutárias - Inter OFSS - União</v>
      </c>
      <c r="B543" s="3" t="s">
        <v>567</v>
      </c>
      <c r="C543" s="4">
        <v>0</v>
      </c>
      <c r="D543" s="1"/>
      <c r="E543" s="1">
        <f>SUMIF(A543:B543,"*intra*",C543:D543)+SUMIF(A543:B543,"*inter*",C543:D543)</f>
        <v>0</v>
      </c>
      <c r="F543" s="1">
        <f t="shared" ref="F543:F544" si="108">SUMIF(A543:B543,"*consolidação*",C543:D543)</f>
        <v>0</v>
      </c>
      <c r="G543" s="7"/>
      <c r="H543" s="60" t="b">
        <f t="shared" si="99"/>
        <v>1</v>
      </c>
      <c r="I543" s="60" t="str">
        <f t="shared" si="105"/>
        <v>00</v>
      </c>
    </row>
    <row r="544" spans="1:9" ht="12.75" customHeight="1">
      <c r="A544" s="60" t="str">
        <f t="shared" si="100"/>
        <v>2.3.5.2.4.00.00 - Reservas Estatutárias - Inter OFSS - Estado</v>
      </c>
      <c r="B544" s="5" t="s">
        <v>568</v>
      </c>
      <c r="C544" s="6">
        <v>0</v>
      </c>
      <c r="D544" s="1"/>
      <c r="E544" s="1">
        <f t="shared" ref="E544" si="109">SUMIF(A544:B544,"*intra*",C544:D544)+SUMIF(A544:B544,"*inter*",C544:D544)</f>
        <v>0</v>
      </c>
      <c r="F544" s="1">
        <f t="shared" si="108"/>
        <v>0</v>
      </c>
      <c r="G544" s="7"/>
      <c r="H544" s="60" t="b">
        <f t="shared" si="99"/>
        <v>1</v>
      </c>
      <c r="I544" s="60" t="str">
        <f t="shared" si="105"/>
        <v>00</v>
      </c>
    </row>
    <row r="545" spans="1:9" ht="12.75" customHeight="1">
      <c r="A545" s="60" t="str">
        <f t="shared" si="100"/>
        <v>2.3.5.2.5.00.00 - Reservas Estatutárias - Inter OFSS - Município</v>
      </c>
      <c r="B545" s="3" t="s">
        <v>569</v>
      </c>
      <c r="C545" s="4">
        <v>0</v>
      </c>
      <c r="D545" s="1"/>
      <c r="E545" s="1">
        <f>SUMIF(A545:B545,"*intra*",C545:D545)+SUMIF(A545:B545,"*inter*",C545:D545)</f>
        <v>0</v>
      </c>
      <c r="F545" s="1">
        <f>SUMIF(A545:B545,"*consolidação*",C545:D545)</f>
        <v>0</v>
      </c>
      <c r="G545" s="7"/>
      <c r="H545" s="60" t="b">
        <f t="shared" si="99"/>
        <v>1</v>
      </c>
      <c r="I545" s="60" t="str">
        <f t="shared" si="105"/>
        <v>00</v>
      </c>
    </row>
    <row r="546" spans="1:9" ht="12.75" customHeight="1">
      <c r="A546" s="60" t="str">
        <f t="shared" si="100"/>
        <v>2.3.5.3.0.00.00 - Reserva para Contingencias</v>
      </c>
      <c r="B546" s="5" t="s">
        <v>570</v>
      </c>
      <c r="C546" s="6">
        <v>0</v>
      </c>
      <c r="D546" s="1"/>
      <c r="E546" s="1">
        <f>E547+E548+E549+E550+E551</f>
        <v>0</v>
      </c>
      <c r="F546" s="1">
        <f>SUMIF(A546:B546,"*consolidação*",C546:D546)</f>
        <v>0</v>
      </c>
      <c r="G546" s="7"/>
      <c r="H546" s="60" t="b">
        <f t="shared" si="99"/>
        <v>1</v>
      </c>
      <c r="I546" s="60" t="str">
        <f t="shared" si="105"/>
        <v>00</v>
      </c>
    </row>
    <row r="547" spans="1:9" ht="12.75" customHeight="1">
      <c r="A547" s="60" t="str">
        <f t="shared" si="100"/>
        <v>2.3.5.3.1.00.00 - Reserva para Contingencias - Consolidação</v>
      </c>
      <c r="B547" s="3" t="s">
        <v>571</v>
      </c>
      <c r="C547" s="4">
        <v>0</v>
      </c>
      <c r="D547" s="1"/>
      <c r="E547" s="1">
        <f>SUMIF(A547:B547,"*intra*",C547:D547)+SUMIF(A547:B547,"*inter*",C547:D547)</f>
        <v>0</v>
      </c>
      <c r="F547" s="1">
        <f>SUMIF(A547:B547,"*consolidação*",C547:D547)</f>
        <v>0</v>
      </c>
      <c r="G547" s="7"/>
      <c r="H547" s="60" t="b">
        <f t="shared" si="99"/>
        <v>1</v>
      </c>
      <c r="I547" s="60" t="str">
        <f t="shared" si="105"/>
        <v>00</v>
      </c>
    </row>
    <row r="548" spans="1:9" ht="12.75" customHeight="1">
      <c r="A548" s="60" t="str">
        <f t="shared" si="100"/>
        <v>2.3.5.3.2.00.00 - Reserva para Contingencias - Intra OFSS</v>
      </c>
      <c r="B548" s="5" t="s">
        <v>572</v>
      </c>
      <c r="C548" s="6">
        <v>0</v>
      </c>
      <c r="D548" s="1"/>
      <c r="E548" s="1">
        <f>SUMIF(A548:B548,"*intra*",C548:D548)+SUMIF(A548:B548,"*inter*",C548:D548)</f>
        <v>0</v>
      </c>
      <c r="F548" s="1">
        <f>SUMIF(A548:B548,"*consolidação*",C548:D548)</f>
        <v>0</v>
      </c>
      <c r="G548" s="7"/>
      <c r="H548" s="60" t="b">
        <f t="shared" si="99"/>
        <v>1</v>
      </c>
      <c r="I548" s="60" t="str">
        <f t="shared" si="105"/>
        <v>00</v>
      </c>
    </row>
    <row r="549" spans="1:9" ht="12.75" customHeight="1">
      <c r="A549" s="60" t="str">
        <f t="shared" si="100"/>
        <v>2.3.5.3.3.00.00 - Reserva para Contingencias - Inter OFSS - União</v>
      </c>
      <c r="B549" s="3" t="s">
        <v>573</v>
      </c>
      <c r="C549" s="4">
        <v>0</v>
      </c>
      <c r="D549" s="1"/>
      <c r="E549" s="1">
        <f t="shared" ref="E549:E551" si="110">SUMIF(A549:B549,"*intra*",C549:D549)+SUMIF(A549:B549,"*inter*",C549:D549)</f>
        <v>0</v>
      </c>
      <c r="F549" s="1">
        <f t="shared" ref="F549:F551" si="111">SUMIF(A549:B549,"*consolidação*",C549:D549)</f>
        <v>0</v>
      </c>
      <c r="G549" s="7"/>
      <c r="H549" s="60" t="b">
        <f t="shared" si="99"/>
        <v>1</v>
      </c>
      <c r="I549" s="60" t="str">
        <f t="shared" si="105"/>
        <v>00</v>
      </c>
    </row>
    <row r="550" spans="1:9" ht="12.75" customHeight="1">
      <c r="A550" s="60" t="str">
        <f t="shared" si="100"/>
        <v>2.3.5.3.4.00.00 - Reserva para Contingencias - Inter OFSS - Estado</v>
      </c>
      <c r="B550" s="5" t="s">
        <v>574</v>
      </c>
      <c r="C550" s="6">
        <v>0</v>
      </c>
      <c r="D550" s="1"/>
      <c r="E550" s="1">
        <f t="shared" si="110"/>
        <v>0</v>
      </c>
      <c r="F550" s="1">
        <f t="shared" si="111"/>
        <v>0</v>
      </c>
      <c r="G550" s="7"/>
      <c r="H550" s="60" t="b">
        <f t="shared" si="99"/>
        <v>1</v>
      </c>
      <c r="I550" s="60" t="str">
        <f t="shared" si="105"/>
        <v>00</v>
      </c>
    </row>
    <row r="551" spans="1:9" ht="12.75" customHeight="1">
      <c r="A551" s="60" t="str">
        <f t="shared" si="100"/>
        <v>2.3.5.3.5.00.00 - Reserva para Contingencias - Inter OFSS - 
 Município</v>
      </c>
      <c r="B551" s="3" t="s">
        <v>575</v>
      </c>
      <c r="C551" s="4">
        <v>0</v>
      </c>
      <c r="D551" s="1"/>
      <c r="E551" s="1">
        <f t="shared" si="110"/>
        <v>0</v>
      </c>
      <c r="F551" s="1">
        <f t="shared" si="111"/>
        <v>0</v>
      </c>
      <c r="G551" s="7"/>
      <c r="H551" s="60" t="b">
        <f t="shared" si="99"/>
        <v>1</v>
      </c>
      <c r="I551" s="60" t="str">
        <f t="shared" si="105"/>
        <v>00</v>
      </c>
    </row>
    <row r="552" spans="1:9" ht="12.75" customHeight="1">
      <c r="A552" s="60" t="str">
        <f t="shared" si="100"/>
        <v>2.3.5.4.0.00.00 - Reserva de Incentivos Fiscais</v>
      </c>
      <c r="B552" s="5" t="s">
        <v>576</v>
      </c>
      <c r="C552" s="6">
        <v>0</v>
      </c>
      <c r="D552" s="1"/>
      <c r="E552" s="1">
        <f>E553+E554+E555+E556+E557</f>
        <v>0</v>
      </c>
      <c r="F552" s="1">
        <f>F553+F554+F555+F556+F557</f>
        <v>0</v>
      </c>
      <c r="G552" s="7"/>
      <c r="H552" s="60" t="b">
        <f t="shared" si="99"/>
        <v>1</v>
      </c>
      <c r="I552" s="60" t="str">
        <f t="shared" si="105"/>
        <v>00</v>
      </c>
    </row>
    <row r="553" spans="1:9" ht="12.75" customHeight="1">
      <c r="A553" s="60" t="str">
        <f t="shared" si="100"/>
        <v>2.3.5.4.1.00.00 - Reserva de Incentivos Fiscais - Consolidação</v>
      </c>
      <c r="B553" s="3" t="s">
        <v>577</v>
      </c>
      <c r="C553" s="4">
        <v>0</v>
      </c>
      <c r="D553" s="1"/>
      <c r="E553" s="1">
        <f>SUMIF(A553:B553,"*intra*",C553:D553)+SUMIF(A553:B553,"*inter*",C553:D553)</f>
        <v>0</v>
      </c>
      <c r="F553" s="1">
        <f>SUMIF(A553:B553,"*consolidação*",C553:D553)</f>
        <v>0</v>
      </c>
      <c r="G553" s="7"/>
      <c r="H553" s="60" t="b">
        <f t="shared" si="99"/>
        <v>1</v>
      </c>
      <c r="I553" s="60" t="str">
        <f t="shared" si="105"/>
        <v>00</v>
      </c>
    </row>
    <row r="554" spans="1:9" ht="25.5" customHeight="1">
      <c r="A554" s="60" t="str">
        <f t="shared" si="100"/>
        <v>2.3.5.4.2.00.00 - Reserva de Incentivos Fiscais - Intra OFSS</v>
      </c>
      <c r="B554" s="5" t="s">
        <v>578</v>
      </c>
      <c r="C554" s="6">
        <v>0</v>
      </c>
      <c r="D554" s="1"/>
      <c r="E554" s="1">
        <f t="shared" ref="E554:E557" si="112">SUMIF(A554:B554,"*intra*",C554:D554)+SUMIF(A554:B554,"*inter*",C554:D554)</f>
        <v>0</v>
      </c>
      <c r="F554" s="1">
        <f t="shared" ref="F554:F557" si="113">SUMIF(A554:B554,"*consolidação*",C554:D554)</f>
        <v>0</v>
      </c>
      <c r="G554" s="7"/>
      <c r="H554" s="60" t="b">
        <f t="shared" si="99"/>
        <v>1</v>
      </c>
      <c r="I554" s="60" t="str">
        <f t="shared" si="105"/>
        <v>00</v>
      </c>
    </row>
    <row r="555" spans="1:9" ht="12.75" customHeight="1">
      <c r="A555" s="60" t="str">
        <f t="shared" si="100"/>
        <v>2.3.5.4.3.00.00 - Reserva de Incentivos Fiscais - Inter OFSS - União</v>
      </c>
      <c r="B555" s="3" t="s">
        <v>579</v>
      </c>
      <c r="C555" s="4">
        <v>0</v>
      </c>
      <c r="D555" s="1"/>
      <c r="E555" s="1">
        <f t="shared" si="112"/>
        <v>0</v>
      </c>
      <c r="F555" s="1">
        <f t="shared" si="113"/>
        <v>0</v>
      </c>
      <c r="G555" s="7"/>
      <c r="H555" s="60" t="b">
        <f t="shared" si="99"/>
        <v>1</v>
      </c>
      <c r="I555" s="60" t="str">
        <f t="shared" si="105"/>
        <v>00</v>
      </c>
    </row>
    <row r="556" spans="1:9" ht="12.75" customHeight="1">
      <c r="A556" s="60" t="str">
        <f t="shared" si="100"/>
        <v>2.3.5.4.4.00.00 - Reserva de Incentivos Fiscais - Inter OFSS - 
 Estado</v>
      </c>
      <c r="B556" s="5" t="s">
        <v>580</v>
      </c>
      <c r="C556" s="6">
        <v>0</v>
      </c>
      <c r="D556" s="1"/>
      <c r="E556" s="1">
        <f t="shared" si="112"/>
        <v>0</v>
      </c>
      <c r="F556" s="1">
        <f t="shared" si="113"/>
        <v>0</v>
      </c>
      <c r="G556" s="7"/>
      <c r="H556" s="60" t="b">
        <f t="shared" si="99"/>
        <v>1</v>
      </c>
      <c r="I556" s="60" t="str">
        <f t="shared" si="105"/>
        <v>00</v>
      </c>
    </row>
    <row r="557" spans="1:9" ht="12.75" customHeight="1">
      <c r="A557" s="60" t="str">
        <f t="shared" si="100"/>
        <v>2.3.5.4.5.00.00 - Reserva de Incentivos Fiscais - Inter OFSS - 
 Município</v>
      </c>
      <c r="B557" s="3" t="s">
        <v>581</v>
      </c>
      <c r="C557" s="4">
        <v>0</v>
      </c>
      <c r="D557" s="1"/>
      <c r="E557" s="1">
        <f t="shared" si="112"/>
        <v>0</v>
      </c>
      <c r="F557" s="1">
        <f t="shared" si="113"/>
        <v>0</v>
      </c>
      <c r="G557" s="7"/>
      <c r="H557" s="60" t="b">
        <f t="shared" si="99"/>
        <v>1</v>
      </c>
      <c r="I557" s="60" t="str">
        <f t="shared" si="105"/>
        <v>00</v>
      </c>
    </row>
    <row r="558" spans="1:9" ht="12.75" customHeight="1">
      <c r="A558" s="60" t="str">
        <f t="shared" si="100"/>
        <v>2.3.5.5.0.00.00 - Reservas de Lucros para Expansão</v>
      </c>
      <c r="B558" s="5" t="s">
        <v>582</v>
      </c>
      <c r="C558" s="6">
        <v>2273483.04</v>
      </c>
      <c r="D558" s="1"/>
      <c r="E558" s="1">
        <f>E559+E560+E561+E562+E563</f>
        <v>2273483.04</v>
      </c>
      <c r="F558" s="1">
        <f>SUMIF(A558:B558,"*consolidação*",C558:D558)</f>
        <v>0</v>
      </c>
      <c r="G558" s="7"/>
      <c r="H558" s="60" t="b">
        <f t="shared" si="99"/>
        <v>1</v>
      </c>
      <c r="I558" s="60" t="str">
        <f t="shared" si="105"/>
        <v>00</v>
      </c>
    </row>
    <row r="559" spans="1:9" ht="25.5" customHeight="1">
      <c r="A559" s="60" t="str">
        <f t="shared" si="100"/>
        <v>2.3.5.5.1.00.00 - Reservas de Lucros para Expansão - Consolidação</v>
      </c>
      <c r="B559" s="3" t="s">
        <v>583</v>
      </c>
      <c r="C559" s="4">
        <v>0</v>
      </c>
      <c r="D559" s="1"/>
      <c r="E559" s="1">
        <f>SUMIF(A559:B559,"*intra*",C559:D559)+SUMIF(A559:B559,"*inter*",C559:D559)</f>
        <v>0</v>
      </c>
      <c r="F559" s="1">
        <f>SUMIF(A559:B559,"*consolidação*",C559:D559)</f>
        <v>0</v>
      </c>
      <c r="G559" s="7"/>
      <c r="H559" s="60" t="b">
        <f t="shared" si="99"/>
        <v>1</v>
      </c>
      <c r="I559" s="60" t="str">
        <f t="shared" si="105"/>
        <v>00</v>
      </c>
    </row>
    <row r="560" spans="1:9" ht="25.5" customHeight="1">
      <c r="A560" s="60" t="str">
        <f t="shared" si="100"/>
        <v>2.3.5.5.2.00.00 - Reservas de Lucros para Expansão - Intra OFSS</v>
      </c>
      <c r="B560" s="5" t="s">
        <v>584</v>
      </c>
      <c r="C560" s="6">
        <v>1328949.5900000001</v>
      </c>
      <c r="D560" s="1"/>
      <c r="E560" s="1">
        <f t="shared" ref="E560:E563" si="114">SUMIF(A560:B560,"*intra*",C560:D560)+SUMIF(A560:B560,"*inter*",C560:D560)</f>
        <v>1328949.5900000001</v>
      </c>
      <c r="F560" s="1">
        <f t="shared" ref="F560:F563" si="115">SUMIF(A560:B560,"*consolidação*",C560:D560)</f>
        <v>0</v>
      </c>
      <c r="G560" s="7"/>
      <c r="H560" s="60" t="b">
        <f t="shared" si="99"/>
        <v>1</v>
      </c>
      <c r="I560" s="60" t="str">
        <f t="shared" si="105"/>
        <v>00</v>
      </c>
    </row>
    <row r="561" spans="1:9" ht="12.75" customHeight="1">
      <c r="A561" s="60" t="str">
        <f t="shared" si="100"/>
        <v>2.3.5.5.3.00.00 - Reservas de Lucros para Expansão - Inter OFSS - 
 União</v>
      </c>
      <c r="B561" s="3" t="s">
        <v>585</v>
      </c>
      <c r="C561" s="4">
        <v>0</v>
      </c>
      <c r="D561" s="1"/>
      <c r="E561" s="1">
        <f t="shared" si="114"/>
        <v>0</v>
      </c>
      <c r="F561" s="1">
        <f t="shared" si="115"/>
        <v>0</v>
      </c>
      <c r="G561" s="7"/>
      <c r="H561" s="60" t="b">
        <f t="shared" si="99"/>
        <v>1</v>
      </c>
      <c r="I561" s="60" t="str">
        <f t="shared" si="105"/>
        <v>00</v>
      </c>
    </row>
    <row r="562" spans="1:9" ht="12.75" customHeight="1">
      <c r="A562" s="60" t="str">
        <f t="shared" si="100"/>
        <v>2.3.5.5.4.00.00 - Reservas de Lucros para Expansão - Inter OFSS 
 –Estado</v>
      </c>
      <c r="B562" s="5" t="s">
        <v>586</v>
      </c>
      <c r="C562" s="6">
        <v>944533.45</v>
      </c>
      <c r="D562" s="1"/>
      <c r="E562" s="1">
        <f t="shared" si="114"/>
        <v>944533.45</v>
      </c>
      <c r="F562" s="1">
        <f t="shared" si="115"/>
        <v>0</v>
      </c>
      <c r="G562" s="7"/>
      <c r="H562" s="60" t="b">
        <f t="shared" si="99"/>
        <v>1</v>
      </c>
      <c r="I562" s="60" t="str">
        <f t="shared" si="105"/>
        <v>00</v>
      </c>
    </row>
    <row r="563" spans="1:9" ht="12.75" customHeight="1">
      <c r="A563" s="60" t="str">
        <f t="shared" si="100"/>
        <v>2.3.5.5.5.00.00 - Reservas de Lucros para Expansão - Inter OFSS - 
 Município</v>
      </c>
      <c r="B563" s="3" t="s">
        <v>587</v>
      </c>
      <c r="C563" s="4">
        <v>0</v>
      </c>
      <c r="D563" s="1"/>
      <c r="E563" s="1">
        <f t="shared" si="114"/>
        <v>0</v>
      </c>
      <c r="F563" s="1">
        <f t="shared" si="115"/>
        <v>0</v>
      </c>
      <c r="G563" s="7"/>
      <c r="H563" s="60" t="b">
        <f t="shared" si="99"/>
        <v>1</v>
      </c>
      <c r="I563" s="60" t="str">
        <f t="shared" si="105"/>
        <v>00</v>
      </c>
    </row>
    <row r="564" spans="1:9" ht="25.5" customHeight="1">
      <c r="A564" s="60" t="str">
        <f t="shared" si="100"/>
        <v>2.3.5.6.0.00.00 - Reserva de Lucros a Realizar</v>
      </c>
      <c r="B564" s="5" t="s">
        <v>588</v>
      </c>
      <c r="C564" s="6">
        <v>1983942.66</v>
      </c>
      <c r="D564" s="1"/>
      <c r="E564" s="1">
        <f>E565+E566+E567+E568+E569</f>
        <v>-8333.32</v>
      </c>
      <c r="F564" s="1">
        <f>F565+F566+F567+F568+F569</f>
        <v>1992275.98</v>
      </c>
      <c r="G564" s="7"/>
      <c r="H564" s="60" t="b">
        <f t="shared" si="99"/>
        <v>1</v>
      </c>
      <c r="I564" s="60" t="str">
        <f t="shared" si="105"/>
        <v>00</v>
      </c>
    </row>
    <row r="565" spans="1:9" ht="25.5" customHeight="1">
      <c r="A565" s="60" t="str">
        <f t="shared" si="100"/>
        <v>2.3.5.6.1.00.00 - Reserva de Lucros a Realizar- Consolidação</v>
      </c>
      <c r="B565" s="3" t="s">
        <v>589</v>
      </c>
      <c r="C565" s="4">
        <v>1992275.98</v>
      </c>
      <c r="D565" s="1"/>
      <c r="E565" s="1">
        <f>SUMIF(A565:B565,"*intra*",C565:D565)+SUMIF(A565:B565,"*inter*",C565:D565)</f>
        <v>0</v>
      </c>
      <c r="F565" s="1">
        <f>SUMIF(A565:B565,"*consolidação*",C565:D565)</f>
        <v>1992275.98</v>
      </c>
      <c r="G565" s="7"/>
      <c r="H565" s="60" t="b">
        <f t="shared" si="99"/>
        <v>1</v>
      </c>
      <c r="I565" s="60" t="str">
        <f t="shared" si="105"/>
        <v>00</v>
      </c>
    </row>
    <row r="566" spans="1:9" ht="25.5" customHeight="1">
      <c r="A566" s="60" t="str">
        <f t="shared" si="100"/>
        <v>2.3.5.6.2.00.00 - Reserva de Lucros a Realizar- Intra OFSS</v>
      </c>
      <c r="B566" s="5" t="s">
        <v>590</v>
      </c>
      <c r="C566" s="6">
        <v>0</v>
      </c>
      <c r="D566" s="1"/>
      <c r="E566" s="1">
        <f t="shared" ref="E566:E569" si="116">SUMIF(A566:B566,"*intra*",C566:D566)+SUMIF(A566:B566,"*inter*",C566:D566)</f>
        <v>0</v>
      </c>
      <c r="F566" s="1">
        <f t="shared" ref="F566:F569" si="117">SUMIF(A566:B566,"*consolidação*",C566:D566)</f>
        <v>0</v>
      </c>
      <c r="G566" s="7"/>
      <c r="H566" s="60" t="b">
        <f t="shared" si="99"/>
        <v>1</v>
      </c>
      <c r="I566" s="60" t="str">
        <f t="shared" si="105"/>
        <v>00</v>
      </c>
    </row>
    <row r="567" spans="1:9" ht="12.75" customHeight="1">
      <c r="A567" s="60" t="str">
        <f t="shared" si="100"/>
        <v>2.3.5.6.3.00.00 - Reserva de Lucros a Realizar- Inter OFSS - União</v>
      </c>
      <c r="B567" s="3" t="s">
        <v>591</v>
      </c>
      <c r="C567" s="4">
        <v>0</v>
      </c>
      <c r="D567" s="1"/>
      <c r="E567" s="1">
        <f t="shared" si="116"/>
        <v>0</v>
      </c>
      <c r="F567" s="1">
        <f t="shared" si="117"/>
        <v>0</v>
      </c>
      <c r="G567" s="7"/>
      <c r="H567" s="60" t="b">
        <f t="shared" si="99"/>
        <v>1</v>
      </c>
      <c r="I567" s="60" t="str">
        <f t="shared" si="105"/>
        <v>00</v>
      </c>
    </row>
    <row r="568" spans="1:9" ht="12.75" customHeight="1">
      <c r="A568" s="60" t="str">
        <f t="shared" si="100"/>
        <v>2.3.5.6.4.00.00 - Reserva de Lucros a Realizar- Inter OFSS - Estado</v>
      </c>
      <c r="B568" s="5" t="s">
        <v>592</v>
      </c>
      <c r="C568" s="6">
        <v>0</v>
      </c>
      <c r="D568" s="1"/>
      <c r="E568" s="1">
        <f t="shared" si="116"/>
        <v>0</v>
      </c>
      <c r="F568" s="1">
        <f t="shared" si="117"/>
        <v>0</v>
      </c>
      <c r="G568" s="7"/>
      <c r="H568" s="60" t="b">
        <f t="shared" si="99"/>
        <v>1</v>
      </c>
      <c r="I568" s="60" t="str">
        <f t="shared" si="105"/>
        <v>00</v>
      </c>
    </row>
    <row r="569" spans="1:9" ht="12.75" customHeight="1">
      <c r="A569" s="60" t="str">
        <f t="shared" si="100"/>
        <v>2.3.5.6.5.00.00 - Reserva de Lucros a Realizar- Inter OFSS - 
 Município</v>
      </c>
      <c r="B569" s="3" t="s">
        <v>593</v>
      </c>
      <c r="C569" s="4">
        <v>-8333.32</v>
      </c>
      <c r="D569" s="1"/>
      <c r="E569" s="1">
        <f t="shared" si="116"/>
        <v>-8333.32</v>
      </c>
      <c r="F569" s="1">
        <f t="shared" si="117"/>
        <v>0</v>
      </c>
      <c r="G569" s="7"/>
      <c r="H569" s="60" t="b">
        <f t="shared" si="99"/>
        <v>1</v>
      </c>
      <c r="I569" s="60" t="str">
        <f t="shared" si="105"/>
        <v>00</v>
      </c>
    </row>
    <row r="570" spans="1:9" ht="12.75" customHeight="1">
      <c r="A570" s="60" t="str">
        <f t="shared" si="100"/>
        <v>2.3.5.7.0.00.00 - Reserva de Retenção de Premio na Emissão de 
 Debêntures</v>
      </c>
      <c r="B570" s="5" t="s">
        <v>594</v>
      </c>
      <c r="C570" s="6">
        <v>-71.849999999999994</v>
      </c>
      <c r="D570" s="1"/>
      <c r="E570" s="1">
        <f>E571+E572+E573+E574+E575</f>
        <v>-71.849999999999994</v>
      </c>
      <c r="F570" s="1">
        <f>F571+F572+F573+F574+F575</f>
        <v>0</v>
      </c>
      <c r="G570" s="7"/>
      <c r="H570" s="60" t="b">
        <f t="shared" si="99"/>
        <v>1</v>
      </c>
      <c r="I570" s="60" t="str">
        <f t="shared" si="105"/>
        <v>00</v>
      </c>
    </row>
    <row r="571" spans="1:9" ht="12.75" customHeight="1">
      <c r="A571" s="60" t="str">
        <f t="shared" si="100"/>
        <v>2.3.5.7.1.00.00 - Reserva de Retenção de Premio na Emissão de 
 Debêntures - Consolidação</v>
      </c>
      <c r="B571" s="3" t="s">
        <v>595</v>
      </c>
      <c r="C571" s="4">
        <v>0</v>
      </c>
      <c r="D571" s="1"/>
      <c r="E571" s="1">
        <f>SUMIF(A571:B571,"*intra*",C571:D571)+SUMIF(A571:B571,"*inter*",C571:D571)</f>
        <v>0</v>
      </c>
      <c r="F571" s="1">
        <f>SUMIF(A571:B571,"*consolidação*",C571:D571)</f>
        <v>0</v>
      </c>
      <c r="G571" s="7"/>
      <c r="H571" s="60" t="b">
        <f t="shared" si="99"/>
        <v>1</v>
      </c>
      <c r="I571" s="60" t="str">
        <f t="shared" si="105"/>
        <v>00</v>
      </c>
    </row>
    <row r="572" spans="1:9" ht="25.5" customHeight="1">
      <c r="A572" s="60" t="str">
        <f t="shared" si="100"/>
        <v>2.3.5.7.2.00.00 - Reserva de Retenção de Premio na Emissão de 
 Debêntures - Intra OFSS</v>
      </c>
      <c r="B572" s="5" t="s">
        <v>596</v>
      </c>
      <c r="C572" s="6">
        <v>0</v>
      </c>
      <c r="D572" s="1"/>
      <c r="E572" s="1">
        <f t="shared" ref="E572:E575" si="118">SUMIF(A572:B572,"*intra*",C572:D572)+SUMIF(A572:B572,"*inter*",C572:D572)</f>
        <v>0</v>
      </c>
      <c r="F572" s="1">
        <f t="shared" ref="F572:F575" si="119">SUMIF(A572:B572,"*consolidação*",C572:D572)</f>
        <v>0</v>
      </c>
      <c r="G572" s="7"/>
      <c r="H572" s="60" t="b">
        <f t="shared" si="99"/>
        <v>1</v>
      </c>
      <c r="I572" s="60" t="str">
        <f t="shared" si="105"/>
        <v>00</v>
      </c>
    </row>
    <row r="573" spans="1:9" ht="25.5" customHeight="1">
      <c r="A573" s="60" t="str">
        <f t="shared" si="100"/>
        <v>2.3.5.7.3.00.00 - Reserva de Retenção de Premio na Emissão de 
 Debêntures - Inter OFSS - União</v>
      </c>
      <c r="B573" s="3" t="s">
        <v>597</v>
      </c>
      <c r="C573" s="4">
        <v>0</v>
      </c>
      <c r="D573" s="1"/>
      <c r="E573" s="1">
        <f t="shared" si="118"/>
        <v>0</v>
      </c>
      <c r="F573" s="1">
        <f t="shared" si="119"/>
        <v>0</v>
      </c>
      <c r="G573" s="7"/>
      <c r="H573" s="60" t="b">
        <f t="shared" si="99"/>
        <v>1</v>
      </c>
      <c r="I573" s="60" t="str">
        <f t="shared" si="105"/>
        <v>00</v>
      </c>
    </row>
    <row r="574" spans="1:9" ht="25.5" customHeight="1">
      <c r="A574" s="60" t="str">
        <f t="shared" si="100"/>
        <v>2.3.5.7.4.00.00 - Reserva de Retenção de Premio na Emissão de 
 Debêntures - Inter OFSS - Estado</v>
      </c>
      <c r="B574" s="5" t="s">
        <v>598</v>
      </c>
      <c r="C574" s="6">
        <v>0</v>
      </c>
      <c r="D574" s="1"/>
      <c r="E574" s="1">
        <f t="shared" si="118"/>
        <v>0</v>
      </c>
      <c r="F574" s="1">
        <f t="shared" si="119"/>
        <v>0</v>
      </c>
      <c r="G574" s="7"/>
      <c r="H574" s="60" t="b">
        <f t="shared" si="99"/>
        <v>1</v>
      </c>
      <c r="I574" s="60" t="str">
        <f t="shared" si="105"/>
        <v>00</v>
      </c>
    </row>
    <row r="575" spans="1:9" ht="25.5" customHeight="1">
      <c r="A575" s="60" t="str">
        <f t="shared" si="100"/>
        <v>2.3.5.7.5.00.00 - Reserva de Retenção de Premio na Emissão de 
 Debêntures - Inter OFSS - Município</v>
      </c>
      <c r="B575" s="3" t="s">
        <v>599</v>
      </c>
      <c r="C575" s="4">
        <v>-71.849999999999994</v>
      </c>
      <c r="D575" s="1"/>
      <c r="E575" s="1">
        <f t="shared" si="118"/>
        <v>-71.849999999999994</v>
      </c>
      <c r="F575" s="1">
        <f t="shared" si="119"/>
        <v>0</v>
      </c>
      <c r="G575" s="7"/>
      <c r="H575" s="60" t="b">
        <f t="shared" si="99"/>
        <v>1</v>
      </c>
      <c r="I575" s="60" t="str">
        <f t="shared" si="105"/>
        <v>00</v>
      </c>
    </row>
    <row r="576" spans="1:9" ht="25.5" customHeight="1">
      <c r="A576" s="60" t="str">
        <f t="shared" si="100"/>
        <v>2.3.5.8.0.00.00 - Reserva Especial para Dividendo Obrigatório Não Distribuído</v>
      </c>
      <c r="B576" s="5" t="s">
        <v>2717</v>
      </c>
      <c r="C576" s="6">
        <v>0</v>
      </c>
      <c r="D576" s="1"/>
      <c r="E576" s="1">
        <f>E577+E578+E579+E580+E581</f>
        <v>0</v>
      </c>
      <c r="F576" s="1">
        <f>F577+F578+F579+F580+F581</f>
        <v>0</v>
      </c>
      <c r="G576" s="7"/>
      <c r="H576" s="60" t="b">
        <f t="shared" si="99"/>
        <v>1</v>
      </c>
      <c r="I576" s="60" t="str">
        <f t="shared" si="105"/>
        <v>00</v>
      </c>
    </row>
    <row r="577" spans="1:9" ht="25.5" customHeight="1">
      <c r="A577" s="60" t="str">
        <f t="shared" si="100"/>
        <v>2.3.5.8.1.00.00 - Reserva Especial para Dividendo Obrigatório Não 
 Distribuído - Consolidação</v>
      </c>
      <c r="B577" s="3" t="s">
        <v>4899</v>
      </c>
      <c r="C577" s="4">
        <v>0</v>
      </c>
      <c r="D577" s="1"/>
      <c r="E577" s="1">
        <f>SUMIF(A577:B577,"*intra*",C577:D577)+SUMIF(A577:B577,"*inter*",C577:D577)</f>
        <v>0</v>
      </c>
      <c r="F577" s="1">
        <f>SUMIF(A577:B577,"*consolidação*",C577:D577)</f>
        <v>0</v>
      </c>
      <c r="G577" s="7"/>
      <c r="H577" s="60" t="b">
        <f t="shared" si="99"/>
        <v>1</v>
      </c>
      <c r="I577" s="60" t="str">
        <f t="shared" si="105"/>
        <v>00</v>
      </c>
    </row>
    <row r="578" spans="1:9" ht="25.5" customHeight="1">
      <c r="A578" s="60" t="str">
        <f t="shared" si="100"/>
        <v>2.3.5.8.2.00.00 - Reserva Especial para Dividendo Obrigatório Não 
 Distribuído - Intra OFSS</v>
      </c>
      <c r="B578" s="5" t="s">
        <v>4900</v>
      </c>
      <c r="C578" s="6">
        <v>0</v>
      </c>
      <c r="D578" s="1"/>
      <c r="E578" s="1">
        <f t="shared" ref="E578:E581" si="120">SUMIF(A578:B578,"*intra*",C578:D578)+SUMIF(A578:B578,"*inter*",C578:D578)</f>
        <v>0</v>
      </c>
      <c r="F578" s="1">
        <f t="shared" ref="F578:F581" si="121">SUMIF(A578:B578,"*consolidação*",C578:D578)</f>
        <v>0</v>
      </c>
      <c r="G578" s="7"/>
      <c r="H578" s="60" t="b">
        <f t="shared" si="99"/>
        <v>1</v>
      </c>
      <c r="I578" s="60" t="str">
        <f t="shared" si="105"/>
        <v>00</v>
      </c>
    </row>
    <row r="579" spans="1:9" ht="25.5" customHeight="1">
      <c r="A579" s="60" t="str">
        <f t="shared" si="100"/>
        <v>2.3.5.8.3.00.00 - Reserva Especial para Dividendo Obrigatório Não 
 Distribuído - Inter OFSS - União</v>
      </c>
      <c r="B579" s="3" t="s">
        <v>4901</v>
      </c>
      <c r="C579" s="4">
        <v>0</v>
      </c>
      <c r="D579" s="1"/>
      <c r="E579" s="1">
        <f t="shared" si="120"/>
        <v>0</v>
      </c>
      <c r="F579" s="1">
        <f t="shared" si="121"/>
        <v>0</v>
      </c>
      <c r="G579" s="7"/>
      <c r="H579" s="60" t="b">
        <f t="shared" ref="H579:H642" si="122">IF(I579="00",C579=E579+F579,TRUE)</f>
        <v>1</v>
      </c>
      <c r="I579" s="60" t="str">
        <f t="shared" si="105"/>
        <v>00</v>
      </c>
    </row>
    <row r="580" spans="1:9" ht="25.5" customHeight="1">
      <c r="A580" s="60" t="str">
        <f t="shared" ref="A580:A643" si="123">TRIM(B580)</f>
        <v>2.3.5.8.4.00.00 - Reserva Especial para Dividendo Obrigatório Não 
 Distribuído - Inter OFSS - Estado</v>
      </c>
      <c r="B580" s="5" t="s">
        <v>4902</v>
      </c>
      <c r="C580" s="6">
        <v>0</v>
      </c>
      <c r="D580" s="1"/>
      <c r="E580" s="1">
        <f t="shared" si="120"/>
        <v>0</v>
      </c>
      <c r="F580" s="1">
        <f t="shared" si="121"/>
        <v>0</v>
      </c>
      <c r="G580" s="7"/>
      <c r="H580" s="60" t="b">
        <f t="shared" si="122"/>
        <v>1</v>
      </c>
      <c r="I580" s="60" t="str">
        <f t="shared" si="105"/>
        <v>00</v>
      </c>
    </row>
    <row r="581" spans="1:9" ht="25.5" customHeight="1">
      <c r="A581" s="60" t="str">
        <f t="shared" si="123"/>
        <v>2.3.5.8.5.00.00 - Reserva Especial para Dividendo Obrigatório Não 
 Distribuído - Inter OFSS - Município</v>
      </c>
      <c r="B581" s="3" t="s">
        <v>4903</v>
      </c>
      <c r="C581" s="4">
        <v>0</v>
      </c>
      <c r="D581" s="1"/>
      <c r="E581" s="1">
        <f t="shared" si="120"/>
        <v>0</v>
      </c>
      <c r="F581" s="1">
        <f t="shared" si="121"/>
        <v>0</v>
      </c>
      <c r="G581" s="7"/>
      <c r="H581" s="60" t="b">
        <f t="shared" si="122"/>
        <v>1</v>
      </c>
      <c r="I581" s="60" t="str">
        <f t="shared" si="105"/>
        <v>00</v>
      </c>
    </row>
    <row r="582" spans="1:9" ht="25.5" customHeight="1">
      <c r="A582" s="60" t="str">
        <f t="shared" si="123"/>
        <v>2.3.5.9.0.00.00 - Outras Reservas de Lucro</v>
      </c>
      <c r="B582" s="5" t="s">
        <v>600</v>
      </c>
      <c r="C582" s="6">
        <v>74705653.920000002</v>
      </c>
      <c r="D582" s="1"/>
      <c r="E582" s="1">
        <f>E583+E584+E585+E586+E587</f>
        <v>18796711.98</v>
      </c>
      <c r="F582" s="1">
        <f>F583+F584+F585+F586+F587</f>
        <v>55908941.939999998</v>
      </c>
      <c r="G582" s="7"/>
      <c r="H582" s="60" t="b">
        <f t="shared" si="122"/>
        <v>1</v>
      </c>
      <c r="I582" s="60" t="str">
        <f t="shared" si="105"/>
        <v>00</v>
      </c>
    </row>
    <row r="583" spans="1:9" ht="25.5" customHeight="1">
      <c r="A583" s="60" t="str">
        <f t="shared" si="123"/>
        <v>2.3.5.9.1.00.00 - Outras Reservas de Lucro - Consolidação</v>
      </c>
      <c r="B583" s="3" t="s">
        <v>601</v>
      </c>
      <c r="C583" s="4">
        <v>55908941.939999998</v>
      </c>
      <c r="D583" s="1"/>
      <c r="E583" s="1">
        <f>SUMIF(A583:B583,"*intra*",C583:D583)+SUMIF(A583:B583,"*inter*",C583:D583)</f>
        <v>0</v>
      </c>
      <c r="F583" s="1">
        <f>SUMIF(A583:B583,"*consolidação*",C583:D583)</f>
        <v>55908941.939999998</v>
      </c>
      <c r="G583" s="7"/>
      <c r="H583" s="60" t="b">
        <f t="shared" si="122"/>
        <v>1</v>
      </c>
      <c r="I583" s="60" t="str">
        <f t="shared" si="105"/>
        <v>00</v>
      </c>
    </row>
    <row r="584" spans="1:9" ht="25.5" customHeight="1">
      <c r="A584" s="60" t="str">
        <f t="shared" si="123"/>
        <v>2.3.5.9.2.00.00 - Outras Reservas de Lucro - Intra OFSS</v>
      </c>
      <c r="B584" s="5" t="s">
        <v>602</v>
      </c>
      <c r="C584" s="6">
        <v>0</v>
      </c>
      <c r="D584" s="1"/>
      <c r="E584" s="1">
        <f t="shared" ref="E584:E587" si="124">SUMIF(A584:B584,"*intra*",C584:D584)+SUMIF(A584:B584,"*inter*",C584:D584)</f>
        <v>0</v>
      </c>
      <c r="F584" s="1">
        <f t="shared" ref="F584:F587" si="125">SUMIF(A584:B584,"*consolidação*",C584:D584)</f>
        <v>0</v>
      </c>
      <c r="G584" s="7"/>
      <c r="H584" s="60" t="b">
        <f t="shared" si="122"/>
        <v>1</v>
      </c>
      <c r="I584" s="60" t="str">
        <f t="shared" si="105"/>
        <v>00</v>
      </c>
    </row>
    <row r="585" spans="1:9" ht="12.75" customHeight="1">
      <c r="A585" s="60" t="str">
        <f t="shared" si="123"/>
        <v>2.3.5.9.3.00.00 - Outras Reservas de Lucro - Inter OFSS - União</v>
      </c>
      <c r="B585" s="3" t="s">
        <v>603</v>
      </c>
      <c r="C585" s="4">
        <v>0</v>
      </c>
      <c r="D585" s="1"/>
      <c r="E585" s="1">
        <f t="shared" si="124"/>
        <v>0</v>
      </c>
      <c r="F585" s="1">
        <f t="shared" si="125"/>
        <v>0</v>
      </c>
      <c r="G585" s="7"/>
      <c r="H585" s="60" t="b">
        <f t="shared" si="122"/>
        <v>1</v>
      </c>
      <c r="I585" s="60" t="str">
        <f t="shared" si="105"/>
        <v>00</v>
      </c>
    </row>
    <row r="586" spans="1:9" ht="12.75" customHeight="1">
      <c r="A586" s="60" t="str">
        <f t="shared" si="123"/>
        <v>2.3.5.9.4.00.00 - Outras Reservas de Lucro - Inter OFSS - Estado</v>
      </c>
      <c r="B586" s="5" t="s">
        <v>604</v>
      </c>
      <c r="C586" s="6">
        <v>0</v>
      </c>
      <c r="D586" s="1"/>
      <c r="E586" s="1">
        <f t="shared" si="124"/>
        <v>0</v>
      </c>
      <c r="F586" s="1">
        <f t="shared" si="125"/>
        <v>0</v>
      </c>
      <c r="G586" s="7"/>
      <c r="H586" s="60" t="b">
        <f t="shared" si="122"/>
        <v>1</v>
      </c>
      <c r="I586" s="60" t="str">
        <f t="shared" si="105"/>
        <v>00</v>
      </c>
    </row>
    <row r="587" spans="1:9" ht="12.75" customHeight="1">
      <c r="A587" s="60" t="str">
        <f t="shared" si="123"/>
        <v>2.3.5.9.5.00.00 - Outras Reservas de Lucro - Inter OFSS - Município</v>
      </c>
      <c r="B587" s="3" t="s">
        <v>605</v>
      </c>
      <c r="C587" s="4">
        <v>18796711.98</v>
      </c>
      <c r="D587" s="1"/>
      <c r="E587" s="1">
        <f t="shared" si="124"/>
        <v>18796711.98</v>
      </c>
      <c r="F587" s="1">
        <f t="shared" si="125"/>
        <v>0</v>
      </c>
      <c r="G587" s="7"/>
      <c r="H587" s="60" t="b">
        <f t="shared" si="122"/>
        <v>1</v>
      </c>
      <c r="I587" s="60" t="str">
        <f t="shared" si="105"/>
        <v>00</v>
      </c>
    </row>
    <row r="588" spans="1:9" ht="12.75" customHeight="1">
      <c r="A588" s="60" t="str">
        <f t="shared" si="123"/>
        <v>2.3.6.0.0.00.00 - Demais Reservas</v>
      </c>
      <c r="B588" s="5" t="s">
        <v>606</v>
      </c>
      <c r="C588" s="6">
        <v>-9123562514.8700008</v>
      </c>
      <c r="D588" s="1"/>
      <c r="E588" s="1">
        <f>E589+E595</f>
        <v>70452618.24000001</v>
      </c>
      <c r="F588" s="1">
        <f>F589+F595</f>
        <v>-9194015133.1100006</v>
      </c>
      <c r="G588" s="7"/>
      <c r="H588" s="60" t="b">
        <f>IF(I588="00",C588=E588+F588,TRUE)</f>
        <v>1</v>
      </c>
      <c r="I588" s="60" t="str">
        <f t="shared" si="105"/>
        <v>00</v>
      </c>
    </row>
    <row r="589" spans="1:9" ht="12.75" customHeight="1">
      <c r="A589" s="60" t="str">
        <f t="shared" si="123"/>
        <v>2.3.6.1.0.00.00 - Reserva de Reavaliação</v>
      </c>
      <c r="B589" s="3" t="s">
        <v>607</v>
      </c>
      <c r="C589" s="4">
        <v>321139211.92000002</v>
      </c>
      <c r="D589" s="1"/>
      <c r="E589" s="1">
        <f>E590+E591+E592+E593+E594</f>
        <v>12750923.960000001</v>
      </c>
      <c r="F589" s="1">
        <f>F590+F591+F592+F593+F594</f>
        <v>308388287.95999998</v>
      </c>
      <c r="G589" s="7"/>
      <c r="H589" s="60" t="b">
        <f t="shared" si="122"/>
        <v>1</v>
      </c>
      <c r="I589" s="60" t="str">
        <f t="shared" si="105"/>
        <v>00</v>
      </c>
    </row>
    <row r="590" spans="1:9" ht="12.75" customHeight="1">
      <c r="A590" s="60" t="str">
        <f t="shared" si="123"/>
        <v>2.3.6.1.1.00.00 - Reserva de Reavaliação - Consolidação</v>
      </c>
      <c r="B590" s="5" t="s">
        <v>608</v>
      </c>
      <c r="C590" s="6">
        <v>308388287.95999998</v>
      </c>
      <c r="D590" s="1"/>
      <c r="E590" s="1">
        <f>SUMIF(A590:B590,"*intra*",C590:D590)+SUMIF(A590:B590,"*inter*",C590:D590)</f>
        <v>0</v>
      </c>
      <c r="F590" s="1">
        <f>SUMIF(A590:B590,"*consolidação*",C590:D590)</f>
        <v>308388287.95999998</v>
      </c>
      <c r="G590" s="7"/>
      <c r="H590" s="60" t="b">
        <f t="shared" si="122"/>
        <v>1</v>
      </c>
      <c r="I590" s="60" t="str">
        <f t="shared" si="105"/>
        <v>00</v>
      </c>
    </row>
    <row r="591" spans="1:9" ht="12.75" customHeight="1">
      <c r="A591" s="60" t="str">
        <f t="shared" si="123"/>
        <v>2.3.6.1.2.00.00 - Reserva de Reavaliação - Intra OFSS</v>
      </c>
      <c r="B591" s="3" t="s">
        <v>609</v>
      </c>
      <c r="C591" s="4">
        <v>11760442.32</v>
      </c>
      <c r="D591" s="1"/>
      <c r="E591" s="1">
        <f t="shared" ref="E591:E594" si="126">SUMIF(A591:B591,"*intra*",C591:D591)+SUMIF(A591:B591,"*inter*",C591:D591)</f>
        <v>11760442.32</v>
      </c>
      <c r="F591" s="1">
        <f t="shared" ref="F591:F594" si="127">SUMIF(A591:B591,"*consolidação*",C591:D591)</f>
        <v>0</v>
      </c>
      <c r="G591" s="7"/>
      <c r="H591" s="60" t="b">
        <f t="shared" si="122"/>
        <v>1</v>
      </c>
      <c r="I591" s="60" t="str">
        <f t="shared" si="105"/>
        <v>00</v>
      </c>
    </row>
    <row r="592" spans="1:9" ht="12.75" customHeight="1">
      <c r="A592" s="60" t="str">
        <f t="shared" si="123"/>
        <v>2.3.6.1.3.00.00 - Reserva de Reavaliação - Inter OFSS - União</v>
      </c>
      <c r="B592" s="5" t="s">
        <v>610</v>
      </c>
      <c r="C592" s="6">
        <v>645532.30000000005</v>
      </c>
      <c r="D592" s="1"/>
      <c r="E592" s="1">
        <f t="shared" si="126"/>
        <v>645532.30000000005</v>
      </c>
      <c r="F592" s="1">
        <f t="shared" si="127"/>
        <v>0</v>
      </c>
      <c r="G592" s="7"/>
      <c r="H592" s="60" t="b">
        <f t="shared" si="122"/>
        <v>1</v>
      </c>
      <c r="I592" s="60" t="str">
        <f t="shared" si="105"/>
        <v>00</v>
      </c>
    </row>
    <row r="593" spans="1:9" ht="12.75" customHeight="1">
      <c r="A593" s="60" t="str">
        <f t="shared" si="123"/>
        <v>2.3.6.1.4.00.00 - Reserva de Reavaliação - Inter OFSS - Estado</v>
      </c>
      <c r="B593" s="3" t="s">
        <v>611</v>
      </c>
      <c r="C593" s="4">
        <v>0</v>
      </c>
      <c r="D593" s="1"/>
      <c r="E593" s="1">
        <f t="shared" si="126"/>
        <v>0</v>
      </c>
      <c r="F593" s="1">
        <f t="shared" si="127"/>
        <v>0</v>
      </c>
      <c r="G593" s="7"/>
      <c r="H593" s="60" t="b">
        <f t="shared" si="122"/>
        <v>1</v>
      </c>
      <c r="I593" s="60" t="str">
        <f t="shared" si="105"/>
        <v>00</v>
      </c>
    </row>
    <row r="594" spans="1:9" ht="12.75" customHeight="1">
      <c r="A594" s="60" t="str">
        <f t="shared" si="123"/>
        <v>2.3.6.1.5.00.00 - Reserva de Reavaliação - Inter OFSS - Município</v>
      </c>
      <c r="B594" s="5" t="s">
        <v>612</v>
      </c>
      <c r="C594" s="6">
        <v>344949.34</v>
      </c>
      <c r="D594" s="1"/>
      <c r="E594" s="1">
        <f t="shared" si="126"/>
        <v>344949.34</v>
      </c>
      <c r="F594" s="1">
        <f t="shared" si="127"/>
        <v>0</v>
      </c>
      <c r="G594" s="7"/>
      <c r="H594" s="60" t="b">
        <f t="shared" si="122"/>
        <v>1</v>
      </c>
      <c r="I594" s="60" t="str">
        <f t="shared" si="105"/>
        <v>00</v>
      </c>
    </row>
    <row r="595" spans="1:9" ht="12.75" customHeight="1">
      <c r="A595" s="60" t="str">
        <f t="shared" si="123"/>
        <v>2.3.6.9.0.00.00 - Outras Reservas</v>
      </c>
      <c r="B595" s="3" t="s">
        <v>613</v>
      </c>
      <c r="C595" s="4">
        <v>-9444701726.7900009</v>
      </c>
      <c r="D595" s="1"/>
      <c r="E595" s="1">
        <f>E596+E597+E598+E599+E600</f>
        <v>57701694.280000001</v>
      </c>
      <c r="F595" s="1">
        <f>F596+F597+F598+F599+F600</f>
        <v>-9502403421.0699997</v>
      </c>
      <c r="G595" s="7"/>
      <c r="H595" s="60" t="b">
        <f t="shared" si="122"/>
        <v>1</v>
      </c>
      <c r="I595" s="60" t="str">
        <f t="shared" si="105"/>
        <v>00</v>
      </c>
    </row>
    <row r="596" spans="1:9" ht="12.75" customHeight="1">
      <c r="A596" s="60" t="str">
        <f t="shared" si="123"/>
        <v>2.3.6.9.1.00.00 - Outras Reservas - Consolidação</v>
      </c>
      <c r="B596" s="5" t="s">
        <v>614</v>
      </c>
      <c r="C596" s="6">
        <v>-9502403421.0699997</v>
      </c>
      <c r="D596" s="1"/>
      <c r="E596" s="1">
        <f>SUMIF(A596:B596,"*intra*",C596:D596)+SUMIF(A596:B596,"*inter*",C596:D596)</f>
        <v>0</v>
      </c>
      <c r="F596" s="1">
        <f>SUMIF(A596:B596,"*consolidação*",C596:D596)</f>
        <v>-9502403421.0699997</v>
      </c>
      <c r="G596" s="7"/>
      <c r="H596" s="60" t="b">
        <f t="shared" si="122"/>
        <v>1</v>
      </c>
      <c r="I596" s="60" t="str">
        <f t="shared" si="105"/>
        <v>00</v>
      </c>
    </row>
    <row r="597" spans="1:9" ht="12.75" customHeight="1">
      <c r="A597" s="60" t="str">
        <f t="shared" si="123"/>
        <v>2.3.6.9.2.00.00 - Outras Reservas - Intra OFSS</v>
      </c>
      <c r="B597" s="3" t="s">
        <v>615</v>
      </c>
      <c r="C597" s="4">
        <v>2424132.4700000002</v>
      </c>
      <c r="D597" s="1"/>
      <c r="E597" s="1">
        <f t="shared" ref="E597:E600" si="128">SUMIF(A597:B597,"*intra*",C597:D597)+SUMIF(A597:B597,"*inter*",C597:D597)</f>
        <v>2424132.4700000002</v>
      </c>
      <c r="F597" s="1">
        <f t="shared" ref="F597:F600" si="129">SUMIF(A597:B597,"*consolidação*",C597:D597)</f>
        <v>0</v>
      </c>
      <c r="G597" s="7"/>
      <c r="H597" s="60" t="b">
        <f t="shared" si="122"/>
        <v>1</v>
      </c>
      <c r="I597" s="60" t="str">
        <f t="shared" si="105"/>
        <v>00</v>
      </c>
    </row>
    <row r="598" spans="1:9" ht="12.75" customHeight="1">
      <c r="A598" s="60" t="str">
        <f t="shared" si="123"/>
        <v>2.3.6.9.3.00.00 - Outras Reservas - Inter OFSS - União</v>
      </c>
      <c r="B598" s="5" t="s">
        <v>616</v>
      </c>
      <c r="C598" s="6">
        <v>9342848.7599999998</v>
      </c>
      <c r="D598" s="1"/>
      <c r="E598" s="1">
        <f t="shared" si="128"/>
        <v>9342848.7599999998</v>
      </c>
      <c r="F598" s="1">
        <f t="shared" si="129"/>
        <v>0</v>
      </c>
      <c r="G598" s="7"/>
      <c r="H598" s="60" t="b">
        <f t="shared" si="122"/>
        <v>1</v>
      </c>
      <c r="I598" s="60" t="str">
        <f t="shared" ref="I598:I660" si="130">MID(A598,11,2)</f>
        <v>00</v>
      </c>
    </row>
    <row r="599" spans="1:9" ht="12.75" customHeight="1">
      <c r="A599" s="60" t="str">
        <f t="shared" si="123"/>
        <v>2.3.6.9.4.00.00 - Outras Reservas - Inter OFSS - Estado</v>
      </c>
      <c r="B599" s="3" t="s">
        <v>617</v>
      </c>
      <c r="C599" s="4">
        <v>0</v>
      </c>
      <c r="D599" s="1"/>
      <c r="E599" s="1">
        <f t="shared" si="128"/>
        <v>0</v>
      </c>
      <c r="F599" s="1">
        <f t="shared" si="129"/>
        <v>0</v>
      </c>
      <c r="G599" s="7"/>
      <c r="H599" s="60" t="b">
        <f t="shared" si="122"/>
        <v>1</v>
      </c>
      <c r="I599" s="60" t="str">
        <f t="shared" si="130"/>
        <v>00</v>
      </c>
    </row>
    <row r="600" spans="1:9" ht="12.75" customHeight="1">
      <c r="A600" s="60" t="str">
        <f t="shared" si="123"/>
        <v>2.3.6.9.5.00.00 - Outras Reservas - Inter OFSS - Município</v>
      </c>
      <c r="B600" s="5" t="s">
        <v>618</v>
      </c>
      <c r="C600" s="6">
        <v>45934713.049999997</v>
      </c>
      <c r="D600" s="1"/>
      <c r="E600" s="1">
        <f t="shared" si="128"/>
        <v>45934713.049999997</v>
      </c>
      <c r="F600" s="1">
        <f t="shared" si="129"/>
        <v>0</v>
      </c>
      <c r="G600" s="7"/>
      <c r="H600" s="60" t="b">
        <f t="shared" si="122"/>
        <v>1</v>
      </c>
      <c r="I600" s="60" t="str">
        <f t="shared" si="130"/>
        <v>00</v>
      </c>
    </row>
    <row r="601" spans="1:9" ht="12.75" customHeight="1">
      <c r="A601" s="60" t="str">
        <f t="shared" si="123"/>
        <v>2.3.7.0.0.00.00 - Resultados Acumulados</v>
      </c>
      <c r="B601" s="3" t="s">
        <v>619</v>
      </c>
      <c r="C601" s="4">
        <v>232655666491.57999</v>
      </c>
      <c r="D601" s="1"/>
      <c r="E601" s="1">
        <f>E602+E628</f>
        <v>134581232550.22</v>
      </c>
      <c r="F601" s="80">
        <v>334544897023</v>
      </c>
      <c r="G601" s="7"/>
      <c r="H601" s="60" t="b">
        <f t="shared" si="122"/>
        <v>0</v>
      </c>
      <c r="I601" s="60" t="str">
        <f t="shared" si="130"/>
        <v>00</v>
      </c>
    </row>
    <row r="602" spans="1:9" ht="12.75" customHeight="1">
      <c r="A602" s="60" t="str">
        <f t="shared" si="123"/>
        <v>2.3.7.1.0.00.00 - Superávits ou Déficits Acumulados</v>
      </c>
      <c r="B602" s="5" t="s">
        <v>620</v>
      </c>
      <c r="C602" s="6">
        <v>218830359003.45999</v>
      </c>
      <c r="D602" s="1"/>
      <c r="E602" s="1">
        <f>E603+E608+E613+E618+E623</f>
        <v>129352328052.31</v>
      </c>
      <c r="F602" s="1">
        <f>F603+F608+F613+F618+F623</f>
        <v>89478030951.149994</v>
      </c>
      <c r="G602" s="7"/>
      <c r="H602" s="60" t="b">
        <f t="shared" si="122"/>
        <v>1</v>
      </c>
      <c r="I602" s="60" t="str">
        <f t="shared" si="130"/>
        <v>00</v>
      </c>
    </row>
    <row r="603" spans="1:9" ht="12.75" customHeight="1">
      <c r="A603" s="60" t="str">
        <f t="shared" si="123"/>
        <v>2.3.7.1.1.00.00 - Superávits ou Déficits Acumulados - Consolidação</v>
      </c>
      <c r="B603" s="3" t="s">
        <v>621</v>
      </c>
      <c r="C603" s="4">
        <v>89478030951.149994</v>
      </c>
      <c r="D603" s="1"/>
      <c r="E603" s="1">
        <f>SUMIF(A603:B603,"*intra*",C603:D603)+SUMIF(A603:B603,"*inter*",C603:D603)</f>
        <v>0</v>
      </c>
      <c r="F603" s="1">
        <f t="shared" ref="F603:F630" si="131">SUMIF(A603:B603,"*consolidação*",C603:D603)</f>
        <v>89478030951.149994</v>
      </c>
      <c r="G603" s="7"/>
      <c r="H603" s="60" t="b">
        <f t="shared" si="122"/>
        <v>1</v>
      </c>
      <c r="I603" s="60" t="str">
        <f t="shared" si="130"/>
        <v>00</v>
      </c>
    </row>
    <row r="604" spans="1:9" ht="12.75" customHeight="1">
      <c r="A604" s="60" t="str">
        <f t="shared" si="123"/>
        <v>2.3.7.1.1.01.00 - Superávits ou Déficits do Exercício</v>
      </c>
      <c r="B604" s="5" t="s">
        <v>622</v>
      </c>
      <c r="C604" s="6">
        <v>-108725617498.92</v>
      </c>
      <c r="D604" s="1"/>
      <c r="E604" s="1">
        <f t="shared" ref="E604:E630" si="132">SUMIF(A604:B604,"*intra*",C604:D604)+SUMIF(A604:B604,"*inter*",C604:D604)</f>
        <v>0</v>
      </c>
      <c r="F604" s="1">
        <f t="shared" si="131"/>
        <v>0</v>
      </c>
      <c r="G604" s="7"/>
      <c r="H604" s="60" t="b">
        <f t="shared" si="122"/>
        <v>1</v>
      </c>
      <c r="I604" s="60" t="str">
        <f t="shared" si="130"/>
        <v>01</v>
      </c>
    </row>
    <row r="605" spans="1:9" ht="12.75" customHeight="1">
      <c r="A605" s="60" t="str">
        <f t="shared" si="123"/>
        <v>2.3.7.1.1.02.00 - Superávits ou Déficits de Exercícios Anteriores</v>
      </c>
      <c r="B605" s="3" t="s">
        <v>623</v>
      </c>
      <c r="C605" s="4">
        <v>230880270683.45001</v>
      </c>
      <c r="D605" s="1"/>
      <c r="E605" s="1">
        <f t="shared" si="132"/>
        <v>0</v>
      </c>
      <c r="F605" s="1">
        <f t="shared" si="131"/>
        <v>0</v>
      </c>
      <c r="G605" s="7"/>
      <c r="H605" s="60" t="b">
        <f t="shared" si="122"/>
        <v>1</v>
      </c>
      <c r="I605" s="60" t="str">
        <f t="shared" si="130"/>
        <v>02</v>
      </c>
    </row>
    <row r="606" spans="1:9" ht="12.75" customHeight="1">
      <c r="A606" s="60" t="str">
        <f t="shared" si="123"/>
        <v>2.3.7.1.1.03.00 - Ajustes de Exercícios Anteriores</v>
      </c>
      <c r="B606" s="5" t="s">
        <v>624</v>
      </c>
      <c r="C606" s="6">
        <v>-32690497651.5</v>
      </c>
      <c r="D606" s="1"/>
      <c r="E606" s="1">
        <f t="shared" si="132"/>
        <v>0</v>
      </c>
      <c r="F606" s="1">
        <f t="shared" si="131"/>
        <v>0</v>
      </c>
      <c r="G606" s="7"/>
      <c r="H606" s="60" t="b">
        <f t="shared" si="122"/>
        <v>1</v>
      </c>
      <c r="I606" s="60" t="str">
        <f t="shared" si="130"/>
        <v>03</v>
      </c>
    </row>
    <row r="607" spans="1:9" ht="12.75" customHeight="1">
      <c r="A607" s="60" t="str">
        <f t="shared" si="123"/>
        <v>2.3.7.1.1.04.00 - Superávits ou Déficits Resultantes de Extinção, 
 Fusão e Cisão</v>
      </c>
      <c r="B607" s="3" t="s">
        <v>625</v>
      </c>
      <c r="C607" s="4">
        <v>13875418.119999999</v>
      </c>
      <c r="D607" s="1"/>
      <c r="E607" s="1">
        <f t="shared" si="132"/>
        <v>0</v>
      </c>
      <c r="F607" s="1">
        <f t="shared" si="131"/>
        <v>0</v>
      </c>
      <c r="G607" s="7"/>
      <c r="H607" s="60" t="b">
        <f t="shared" si="122"/>
        <v>1</v>
      </c>
      <c r="I607" s="60" t="str">
        <f t="shared" si="130"/>
        <v>04</v>
      </c>
    </row>
    <row r="608" spans="1:9" ht="12.75" customHeight="1">
      <c r="A608" s="60" t="str">
        <f t="shared" si="123"/>
        <v>2.3.7.1.2.00.00 - Superávits ou Déficits Acumulados - Intra OFSS</v>
      </c>
      <c r="B608" s="5" t="s">
        <v>626</v>
      </c>
      <c r="C608" s="6">
        <v>-5304197585.54</v>
      </c>
      <c r="D608" s="1"/>
      <c r="E608" s="1">
        <f>SUMIF(A608:B608,"*intra*",C608:D608)+SUMIF(A608:B608,"*inter*",C608:D608)</f>
        <v>-5304197585.54</v>
      </c>
      <c r="F608" s="1">
        <f t="shared" si="131"/>
        <v>0</v>
      </c>
      <c r="G608" s="7"/>
      <c r="H608" s="60" t="b">
        <f t="shared" si="122"/>
        <v>1</v>
      </c>
      <c r="I608" s="60" t="str">
        <f t="shared" si="130"/>
        <v>00</v>
      </c>
    </row>
    <row r="609" spans="1:9" ht="12.75" customHeight="1">
      <c r="A609" s="60" t="str">
        <f t="shared" si="123"/>
        <v>2.3.7.1.2.01.00 - Superávits ou Déficits do Exercício</v>
      </c>
      <c r="B609" s="3" t="s">
        <v>627</v>
      </c>
      <c r="C609" s="4">
        <v>-5998008649.5500002</v>
      </c>
      <c r="D609" s="1"/>
      <c r="E609" s="1">
        <f>SUMIF(A609:B609,"*intra*",C609:D609)+SUMIF(A609:B609,"*inter*",C609:D609)</f>
        <v>0</v>
      </c>
      <c r="F609" s="1">
        <f t="shared" si="131"/>
        <v>0</v>
      </c>
      <c r="G609" s="7"/>
      <c r="H609" s="60" t="b">
        <f t="shared" si="122"/>
        <v>1</v>
      </c>
      <c r="I609" s="60" t="str">
        <f t="shared" si="130"/>
        <v>01</v>
      </c>
    </row>
    <row r="610" spans="1:9" ht="25.5" customHeight="1">
      <c r="A610" s="60" t="str">
        <f t="shared" si="123"/>
        <v>2.3.7.1.2.02.00 - Superávits ou Déficits de Exercícios Anteriores</v>
      </c>
      <c r="B610" s="5" t="s">
        <v>628</v>
      </c>
      <c r="C610" s="6">
        <v>111137754.77</v>
      </c>
      <c r="D610" s="1"/>
      <c r="E610" s="1">
        <f t="shared" ref="E610:E612" si="133">SUMIF(A610:B610,"*intra*",C610:D610)+SUMIF(A610:B610,"*inter*",C610:D610)</f>
        <v>0</v>
      </c>
      <c r="F610" s="1">
        <f t="shared" si="131"/>
        <v>0</v>
      </c>
      <c r="G610" s="7"/>
      <c r="H610" s="60" t="b">
        <f t="shared" si="122"/>
        <v>1</v>
      </c>
      <c r="I610" s="60" t="str">
        <f t="shared" si="130"/>
        <v>02</v>
      </c>
    </row>
    <row r="611" spans="1:9" ht="12.75" customHeight="1">
      <c r="A611" s="60" t="str">
        <f t="shared" si="123"/>
        <v>2.3.7.1.2.03.00 - Ajustes de Exercícios Anteriores</v>
      </c>
      <c r="B611" s="3" t="s">
        <v>629</v>
      </c>
      <c r="C611" s="4">
        <v>467125287.58999997</v>
      </c>
      <c r="D611" s="1"/>
      <c r="E611" s="1">
        <f t="shared" si="133"/>
        <v>0</v>
      </c>
      <c r="F611" s="1">
        <f t="shared" si="131"/>
        <v>0</v>
      </c>
      <c r="G611" s="7"/>
      <c r="H611" s="60" t="b">
        <f t="shared" si="122"/>
        <v>1</v>
      </c>
      <c r="I611" s="60" t="str">
        <f t="shared" si="130"/>
        <v>03</v>
      </c>
    </row>
    <row r="612" spans="1:9" ht="12.75" customHeight="1">
      <c r="A612" s="60" t="str">
        <f t="shared" si="123"/>
        <v>2.3.7.1.2.04.00 - Superávits ou Déficits Resultantes de Extinção, 
 Fusão e Cisão</v>
      </c>
      <c r="B612" s="5" t="s">
        <v>630</v>
      </c>
      <c r="C612" s="6">
        <v>115548021.65000001</v>
      </c>
      <c r="D612" s="1"/>
      <c r="E612" s="1">
        <f t="shared" si="133"/>
        <v>0</v>
      </c>
      <c r="F612" s="1">
        <f t="shared" si="131"/>
        <v>0</v>
      </c>
      <c r="G612" s="7"/>
      <c r="H612" s="60" t="b">
        <f t="shared" si="122"/>
        <v>1</v>
      </c>
      <c r="I612" s="60" t="str">
        <f t="shared" si="130"/>
        <v>04</v>
      </c>
    </row>
    <row r="613" spans="1:9" ht="12.75" customHeight="1">
      <c r="A613" s="60" t="str">
        <f t="shared" si="123"/>
        <v>2.3.7.1.3.00.00 - Superávits ou Déficits Acumulados - Inter OFSS - 
 União</v>
      </c>
      <c r="B613" s="3" t="s">
        <v>631</v>
      </c>
      <c r="C613" s="4">
        <v>66273069228.769997</v>
      </c>
      <c r="D613" s="1"/>
      <c r="E613" s="1">
        <f t="shared" si="132"/>
        <v>66273069228.769997</v>
      </c>
      <c r="F613" s="1">
        <f t="shared" si="131"/>
        <v>0</v>
      </c>
      <c r="G613" s="7"/>
      <c r="H613" s="60" t="b">
        <f t="shared" si="122"/>
        <v>1</v>
      </c>
      <c r="I613" s="60" t="str">
        <f t="shared" si="130"/>
        <v>00</v>
      </c>
    </row>
    <row r="614" spans="1:9" ht="12.75" customHeight="1">
      <c r="A614" s="60" t="str">
        <f t="shared" si="123"/>
        <v>2.3.7.1.3.01.00 - Superávits ou Déficits do Exercício</v>
      </c>
      <c r="B614" s="5" t="s">
        <v>632</v>
      </c>
      <c r="C614" s="6">
        <v>35519374866.220001</v>
      </c>
      <c r="D614" s="1"/>
      <c r="E614" s="1">
        <f t="shared" si="132"/>
        <v>0</v>
      </c>
      <c r="F614" s="1">
        <f t="shared" si="131"/>
        <v>0</v>
      </c>
      <c r="G614" s="7"/>
      <c r="H614" s="60" t="b">
        <f t="shared" si="122"/>
        <v>1</v>
      </c>
      <c r="I614" s="60" t="str">
        <f t="shared" si="130"/>
        <v>01</v>
      </c>
    </row>
    <row r="615" spans="1:9" ht="25.5" customHeight="1">
      <c r="A615" s="60" t="str">
        <f t="shared" si="123"/>
        <v>2.3.7.1.3.02.00 - Superávits ou Déficits de Exercícios Anteriores</v>
      </c>
      <c r="B615" s="3" t="s">
        <v>633</v>
      </c>
      <c r="C615" s="4">
        <v>30741753587.91</v>
      </c>
      <c r="D615" s="1"/>
      <c r="E615" s="1">
        <f t="shared" si="132"/>
        <v>0</v>
      </c>
      <c r="F615" s="1">
        <f t="shared" si="131"/>
        <v>0</v>
      </c>
      <c r="G615" s="7"/>
      <c r="H615" s="60" t="b">
        <f t="shared" si="122"/>
        <v>1</v>
      </c>
      <c r="I615" s="60" t="str">
        <f t="shared" si="130"/>
        <v>02</v>
      </c>
    </row>
    <row r="616" spans="1:9" ht="25.5" customHeight="1">
      <c r="A616" s="60" t="str">
        <f t="shared" si="123"/>
        <v>2.3.7.1.3.03.00 - Ajustes de Exercícios Anteriores</v>
      </c>
      <c r="B616" s="5" t="s">
        <v>634</v>
      </c>
      <c r="C616" s="6">
        <v>11940774.640000001</v>
      </c>
      <c r="D616" s="1"/>
      <c r="E616" s="1">
        <f t="shared" si="132"/>
        <v>0</v>
      </c>
      <c r="F616" s="1">
        <f t="shared" si="131"/>
        <v>0</v>
      </c>
      <c r="G616" s="7"/>
      <c r="H616" s="60" t="b">
        <f t="shared" si="122"/>
        <v>1</v>
      </c>
      <c r="I616" s="60" t="str">
        <f t="shared" si="130"/>
        <v>03</v>
      </c>
    </row>
    <row r="617" spans="1:9" ht="12.75" customHeight="1">
      <c r="A617" s="60" t="str">
        <f t="shared" si="123"/>
        <v>2.3.7.1.3.04.00 - Superávits ou Déficits Resultantes de Extinção, 
 Fusão e Cisão</v>
      </c>
      <c r="B617" s="3" t="s">
        <v>635</v>
      </c>
      <c r="C617" s="4">
        <v>0</v>
      </c>
      <c r="D617" s="1"/>
      <c r="E617" s="1">
        <f t="shared" si="132"/>
        <v>0</v>
      </c>
      <c r="F617" s="1">
        <f t="shared" si="131"/>
        <v>0</v>
      </c>
      <c r="G617" s="7"/>
      <c r="H617" s="60" t="b">
        <f t="shared" si="122"/>
        <v>1</v>
      </c>
      <c r="I617" s="60" t="str">
        <f t="shared" si="130"/>
        <v>04</v>
      </c>
    </row>
    <row r="618" spans="1:9" ht="12.75" customHeight="1">
      <c r="A618" s="60" t="str">
        <f t="shared" si="123"/>
        <v>2.3.7.1.4.00.00 - Superávits ou Déficits Acumulados - Inter OFSS - 
 Estado</v>
      </c>
      <c r="B618" s="5" t="s">
        <v>636</v>
      </c>
      <c r="C618" s="6">
        <v>70387668125.300003</v>
      </c>
      <c r="D618" s="1"/>
      <c r="E618" s="1">
        <f t="shared" si="132"/>
        <v>70387668125.300003</v>
      </c>
      <c r="F618" s="1">
        <f t="shared" si="131"/>
        <v>0</v>
      </c>
      <c r="G618" s="7"/>
      <c r="H618" s="60" t="b">
        <f t="shared" si="122"/>
        <v>1</v>
      </c>
      <c r="I618" s="60" t="str">
        <f t="shared" si="130"/>
        <v>00</v>
      </c>
    </row>
    <row r="619" spans="1:9" ht="12.75" customHeight="1">
      <c r="A619" s="60" t="str">
        <f t="shared" si="123"/>
        <v>2.3.7.1.4.01.00 - Superávits ou Déficits do Exercício</v>
      </c>
      <c r="B619" s="3" t="s">
        <v>637</v>
      </c>
      <c r="C619" s="4">
        <v>36515069989.239998</v>
      </c>
      <c r="D619" s="1"/>
      <c r="E619" s="1">
        <f t="shared" si="132"/>
        <v>0</v>
      </c>
      <c r="F619" s="1">
        <f t="shared" si="131"/>
        <v>0</v>
      </c>
      <c r="G619" s="7"/>
      <c r="H619" s="60" t="b">
        <f t="shared" si="122"/>
        <v>1</v>
      </c>
      <c r="I619" s="60" t="str">
        <f t="shared" si="130"/>
        <v>01</v>
      </c>
    </row>
    <row r="620" spans="1:9" ht="25.5" customHeight="1">
      <c r="A620" s="60" t="str">
        <f t="shared" si="123"/>
        <v>2.3.7.1.4.02.00 - Superávits ou Déficits de Exercícios Anteriores</v>
      </c>
      <c r="B620" s="5" t="s">
        <v>638</v>
      </c>
      <c r="C620" s="6">
        <v>33300718412.689999</v>
      </c>
      <c r="D620" s="1"/>
      <c r="E620" s="1">
        <f t="shared" si="132"/>
        <v>0</v>
      </c>
      <c r="F620" s="1">
        <f t="shared" si="131"/>
        <v>0</v>
      </c>
      <c r="G620" s="7"/>
      <c r="H620" s="60" t="b">
        <f t="shared" si="122"/>
        <v>1</v>
      </c>
      <c r="I620" s="60" t="str">
        <f t="shared" si="130"/>
        <v>02</v>
      </c>
    </row>
    <row r="621" spans="1:9" ht="25.5" customHeight="1">
      <c r="A621" s="60" t="str">
        <f t="shared" si="123"/>
        <v>2.3.7.1.4.03.00 - Ajustes de Exercícios Anteriores</v>
      </c>
      <c r="B621" s="3" t="s">
        <v>639</v>
      </c>
      <c r="C621" s="4">
        <v>571869787.63999999</v>
      </c>
      <c r="D621" s="1"/>
      <c r="E621" s="1">
        <f t="shared" si="132"/>
        <v>0</v>
      </c>
      <c r="F621" s="1">
        <f t="shared" si="131"/>
        <v>0</v>
      </c>
      <c r="G621" s="7"/>
      <c r="H621" s="60" t="b">
        <f t="shared" si="122"/>
        <v>1</v>
      </c>
      <c r="I621" s="60" t="str">
        <f t="shared" si="130"/>
        <v>03</v>
      </c>
    </row>
    <row r="622" spans="1:9" ht="12.75" customHeight="1">
      <c r="A622" s="60" t="str">
        <f t="shared" si="123"/>
        <v>2.3.7.1.4.04.00 - Superávits ou Déficits Resultantes de Extinção, 
 Fusão e Cisão</v>
      </c>
      <c r="B622" s="5" t="s">
        <v>640</v>
      </c>
      <c r="C622" s="6">
        <v>9935.73</v>
      </c>
      <c r="D622" s="1"/>
      <c r="E622" s="1">
        <f t="shared" si="132"/>
        <v>0</v>
      </c>
      <c r="F622" s="1">
        <f t="shared" si="131"/>
        <v>0</v>
      </c>
      <c r="G622" s="7"/>
      <c r="H622" s="60" t="b">
        <f t="shared" si="122"/>
        <v>1</v>
      </c>
      <c r="I622" s="60" t="str">
        <f t="shared" si="130"/>
        <v>04</v>
      </c>
    </row>
    <row r="623" spans="1:9" ht="12.75" customHeight="1">
      <c r="A623" s="60" t="str">
        <f t="shared" si="123"/>
        <v>2.3.7.1.5.00.00 - Superávits ou Déficits Acumulados - Inter OFSS - 
 Município</v>
      </c>
      <c r="B623" s="3" t="s">
        <v>641</v>
      </c>
      <c r="C623" s="4">
        <v>-2004211716.22</v>
      </c>
      <c r="D623" s="1"/>
      <c r="E623" s="1">
        <f t="shared" si="132"/>
        <v>-2004211716.22</v>
      </c>
      <c r="F623" s="1">
        <f t="shared" si="131"/>
        <v>0</v>
      </c>
      <c r="G623" s="7"/>
      <c r="H623" s="60" t="b">
        <f t="shared" si="122"/>
        <v>1</v>
      </c>
      <c r="I623" s="60" t="str">
        <f t="shared" si="130"/>
        <v>00</v>
      </c>
    </row>
    <row r="624" spans="1:9" ht="12.75" customHeight="1">
      <c r="A624" s="60" t="str">
        <f t="shared" si="123"/>
        <v>2.3.7.1.5.01.00 - Superávits ou Déficits do Exercício</v>
      </c>
      <c r="B624" s="5" t="s">
        <v>642</v>
      </c>
      <c r="C624" s="6">
        <v>-4972535313.4700003</v>
      </c>
      <c r="D624" s="1"/>
      <c r="E624" s="1">
        <f t="shared" si="132"/>
        <v>0</v>
      </c>
      <c r="F624" s="1">
        <f t="shared" si="131"/>
        <v>0</v>
      </c>
      <c r="G624" s="7"/>
      <c r="H624" s="60" t="b">
        <f t="shared" si="122"/>
        <v>1</v>
      </c>
      <c r="I624" s="60" t="str">
        <f t="shared" si="130"/>
        <v>01</v>
      </c>
    </row>
    <row r="625" spans="1:9" ht="25.5" customHeight="1">
      <c r="A625" s="60" t="str">
        <f t="shared" si="123"/>
        <v>2.3.7.1.5.02.00 - Superávits ou Déficits de Exercícios Anteriores</v>
      </c>
      <c r="B625" s="3" t="s">
        <v>643</v>
      </c>
      <c r="C625" s="4">
        <v>2457954489.6900001</v>
      </c>
      <c r="D625" s="1"/>
      <c r="E625" s="1">
        <f t="shared" si="132"/>
        <v>0</v>
      </c>
      <c r="F625" s="1">
        <f t="shared" si="131"/>
        <v>0</v>
      </c>
      <c r="G625" s="7"/>
      <c r="H625" s="60" t="b">
        <f t="shared" si="122"/>
        <v>1</v>
      </c>
      <c r="I625" s="60" t="str">
        <f t="shared" si="130"/>
        <v>02</v>
      </c>
    </row>
    <row r="626" spans="1:9" ht="25.5" customHeight="1">
      <c r="A626" s="60" t="str">
        <f t="shared" si="123"/>
        <v>2.3.7.1.5.03.00 - Ajustes de Exercícios Anteriores</v>
      </c>
      <c r="B626" s="5" t="s">
        <v>644</v>
      </c>
      <c r="C626" s="6">
        <v>567295852.00999999</v>
      </c>
      <c r="D626" s="1"/>
      <c r="E626" s="1">
        <f t="shared" si="132"/>
        <v>0</v>
      </c>
      <c r="F626" s="1">
        <f t="shared" si="131"/>
        <v>0</v>
      </c>
      <c r="G626" s="7"/>
      <c r="H626" s="60" t="b">
        <f t="shared" si="122"/>
        <v>1</v>
      </c>
      <c r="I626" s="60" t="str">
        <f t="shared" si="130"/>
        <v>03</v>
      </c>
    </row>
    <row r="627" spans="1:9" ht="12.75" customHeight="1">
      <c r="A627" s="60" t="str">
        <f t="shared" si="123"/>
        <v>2.3.7.1.5.04.00 - Superávits ou Déficits Resultantes de Extinção, 
 Fusão e Cisão</v>
      </c>
      <c r="B627" s="3" t="s">
        <v>645</v>
      </c>
      <c r="C627" s="4">
        <v>-56926744.450000003</v>
      </c>
      <c r="D627" s="1"/>
      <c r="E627" s="1">
        <f t="shared" si="132"/>
        <v>0</v>
      </c>
      <c r="F627" s="1">
        <f t="shared" si="131"/>
        <v>0</v>
      </c>
      <c r="G627" s="7"/>
      <c r="H627" s="60" t="b">
        <f t="shared" si="122"/>
        <v>1</v>
      </c>
      <c r="I627" s="60" t="str">
        <f t="shared" si="130"/>
        <v>04</v>
      </c>
    </row>
    <row r="628" spans="1:9" ht="12.75" customHeight="1">
      <c r="A628" s="60" t="str">
        <f t="shared" si="123"/>
        <v>2.3.7.2.0.00.00 - Lucros e Prejuízos Acumulados</v>
      </c>
      <c r="B628" s="5" t="s">
        <v>646</v>
      </c>
      <c r="C628" s="6">
        <v>13825307488.120001</v>
      </c>
      <c r="D628" s="1"/>
      <c r="E628" s="1">
        <f>E629+E636+E643+E650+E657</f>
        <v>5228904497.9099998</v>
      </c>
      <c r="F628" s="1">
        <f>F629+F636+F643+F650+F657</f>
        <v>8596402990.2099991</v>
      </c>
      <c r="G628" s="7"/>
      <c r="H628" s="60" t="b">
        <f t="shared" si="122"/>
        <v>1</v>
      </c>
      <c r="I628" s="60" t="str">
        <f t="shared" si="130"/>
        <v>00</v>
      </c>
    </row>
    <row r="629" spans="1:9" ht="12.75" customHeight="1">
      <c r="A629" s="60" t="str">
        <f t="shared" si="123"/>
        <v>2.3.7.2.1.00.00 - Lucros e Prejuízos Acumulados - Consolidação</v>
      </c>
      <c r="B629" s="3" t="s">
        <v>647</v>
      </c>
      <c r="C629" s="4">
        <v>8596402990.2099991</v>
      </c>
      <c r="D629" s="1"/>
      <c r="E629" s="1">
        <f t="shared" si="132"/>
        <v>0</v>
      </c>
      <c r="F629" s="1">
        <f t="shared" si="131"/>
        <v>8596402990.2099991</v>
      </c>
      <c r="G629" s="7"/>
      <c r="H629" s="60" t="b">
        <f t="shared" si="122"/>
        <v>1</v>
      </c>
      <c r="I629" s="60" t="str">
        <f t="shared" si="130"/>
        <v>00</v>
      </c>
    </row>
    <row r="630" spans="1:9" ht="25.5" customHeight="1">
      <c r="A630" s="60" t="str">
        <f t="shared" si="123"/>
        <v>2.3.7.2.1.01.00 - Lucros e Prejuízos do Exercício</v>
      </c>
      <c r="B630" s="5" t="s">
        <v>648</v>
      </c>
      <c r="C630" s="6">
        <v>-1238296649.6900001</v>
      </c>
      <c r="D630" s="1"/>
      <c r="E630" s="1">
        <f t="shared" si="132"/>
        <v>0</v>
      </c>
      <c r="F630" s="1">
        <f t="shared" si="131"/>
        <v>0</v>
      </c>
      <c r="G630" s="7"/>
      <c r="H630" s="60" t="b">
        <f t="shared" si="122"/>
        <v>1</v>
      </c>
      <c r="I630" s="60" t="str">
        <f t="shared" si="130"/>
        <v>01</v>
      </c>
    </row>
    <row r="631" spans="1:9" ht="12.75" customHeight="1">
      <c r="A631" s="60" t="str">
        <f t="shared" si="123"/>
        <v>2.3.7.2.1.02.00 - Lucros e Prejuízos Acumulados de Exercícios 
 Anteriores</v>
      </c>
      <c r="B631" s="3" t="s">
        <v>649</v>
      </c>
      <c r="C631" s="4">
        <v>8435692904.3800001</v>
      </c>
      <c r="D631" s="1"/>
      <c r="E631" s="1">
        <f>E632+E639+E646+E653+E660</f>
        <v>0</v>
      </c>
      <c r="F631" s="1">
        <f>F632+F639+F646+F653+F660</f>
        <v>0</v>
      </c>
      <c r="G631" s="7"/>
      <c r="H631" s="60" t="b">
        <f t="shared" si="122"/>
        <v>1</v>
      </c>
      <c r="I631" s="60" t="str">
        <f t="shared" si="130"/>
        <v>02</v>
      </c>
    </row>
    <row r="632" spans="1:9" ht="12.75" customHeight="1">
      <c r="A632" s="60" t="str">
        <f t="shared" si="123"/>
        <v>2.3.7.2.1.03.00 - Ajustes de Exercícios Anteriores</v>
      </c>
      <c r="B632" s="5" t="s">
        <v>650</v>
      </c>
      <c r="C632" s="6">
        <v>1317150130.24</v>
      </c>
      <c r="D632" s="1"/>
      <c r="E632" s="1">
        <f t="shared" ref="E632:E670" si="134">SUMIF(A632:B632,"*intra*",C632:D632)+SUMIF(A632:B632,"*inter*",C632:D632)</f>
        <v>0</v>
      </c>
      <c r="F632" s="1">
        <f t="shared" ref="F632:F670" si="135">SUMIF(A632:B632,"*consolidação*",C632:D632)</f>
        <v>0</v>
      </c>
      <c r="G632" s="7"/>
      <c r="H632" s="60" t="b">
        <f t="shared" si="122"/>
        <v>1</v>
      </c>
      <c r="I632" s="60" t="str">
        <f t="shared" si="130"/>
        <v>03</v>
      </c>
    </row>
    <row r="633" spans="1:9" ht="12.75" customHeight="1">
      <c r="A633" s="60" t="str">
        <f t="shared" si="123"/>
        <v>2.3.7.2.1.04.00 - Lucros a Destinar do Exercício</v>
      </c>
      <c r="B633" s="3" t="s">
        <v>651</v>
      </c>
      <c r="C633" s="4">
        <v>22460433.050000001</v>
      </c>
      <c r="D633" s="1"/>
      <c r="E633" s="1">
        <f t="shared" si="134"/>
        <v>0</v>
      </c>
      <c r="F633" s="1">
        <f t="shared" si="135"/>
        <v>0</v>
      </c>
      <c r="G633" s="7"/>
      <c r="H633" s="60" t="b">
        <f t="shared" si="122"/>
        <v>1</v>
      </c>
      <c r="I633" s="60" t="str">
        <f t="shared" si="130"/>
        <v>04</v>
      </c>
    </row>
    <row r="634" spans="1:9" ht="25.5" customHeight="1">
      <c r="A634" s="60" t="str">
        <f t="shared" si="123"/>
        <v>2.3.7.2.1.05.00 - Lucros a Destinar de Exercícios Anteriores</v>
      </c>
      <c r="B634" s="5" t="s">
        <v>652</v>
      </c>
      <c r="C634" s="6">
        <v>13847724.1</v>
      </c>
      <c r="D634" s="1"/>
      <c r="E634" s="1">
        <f t="shared" si="134"/>
        <v>0</v>
      </c>
      <c r="F634" s="1">
        <f t="shared" si="135"/>
        <v>0</v>
      </c>
      <c r="G634" s="7"/>
      <c r="H634" s="60" t="b">
        <f t="shared" si="122"/>
        <v>1</v>
      </c>
      <c r="I634" s="60" t="str">
        <f t="shared" si="130"/>
        <v>05</v>
      </c>
    </row>
    <row r="635" spans="1:9" ht="12.75" customHeight="1">
      <c r="A635" s="60" t="str">
        <f t="shared" si="123"/>
        <v>2.3.7.2.1.06.00 - Resultados Apurados por Extinção, Fusão e Cisão</v>
      </c>
      <c r="B635" s="3" t="s">
        <v>653</v>
      </c>
      <c r="C635" s="4">
        <v>45548448.130000003</v>
      </c>
      <c r="D635" s="1"/>
      <c r="E635" s="1">
        <f t="shared" si="134"/>
        <v>0</v>
      </c>
      <c r="F635" s="1">
        <f t="shared" si="135"/>
        <v>0</v>
      </c>
      <c r="G635" s="7"/>
      <c r="H635" s="60" t="b">
        <f t="shared" si="122"/>
        <v>1</v>
      </c>
      <c r="I635" s="60" t="str">
        <f t="shared" si="130"/>
        <v>06</v>
      </c>
    </row>
    <row r="636" spans="1:9" ht="12.75" customHeight="1">
      <c r="A636" s="60" t="str">
        <f t="shared" si="123"/>
        <v>2.3.7.2.2.00.00 - Lucros e Prejuízos Acumulados - Intra OFSS</v>
      </c>
      <c r="B636" s="5" t="s">
        <v>654</v>
      </c>
      <c r="C636" s="6">
        <v>4512699254.2600002</v>
      </c>
      <c r="D636" s="1"/>
      <c r="E636" s="1">
        <f t="shared" si="134"/>
        <v>4512699254.2600002</v>
      </c>
      <c r="F636" s="1">
        <f t="shared" si="135"/>
        <v>0</v>
      </c>
      <c r="G636" s="7"/>
      <c r="H636" s="60" t="b">
        <f t="shared" si="122"/>
        <v>1</v>
      </c>
      <c r="I636" s="60" t="str">
        <f t="shared" si="130"/>
        <v>00</v>
      </c>
    </row>
    <row r="637" spans="1:9" ht="12.75" customHeight="1">
      <c r="A637" s="60" t="str">
        <f t="shared" si="123"/>
        <v>2.3.7.2.2.01.00 - Lucros e Prejuízos do Exercício</v>
      </c>
      <c r="B637" s="3" t="s">
        <v>655</v>
      </c>
      <c r="C637" s="4">
        <v>2704251858.98</v>
      </c>
      <c r="D637" s="1"/>
      <c r="E637" s="1">
        <f t="shared" si="134"/>
        <v>0</v>
      </c>
      <c r="F637" s="1">
        <f t="shared" si="135"/>
        <v>0</v>
      </c>
      <c r="G637" s="7"/>
      <c r="H637" s="60" t="b">
        <f t="shared" si="122"/>
        <v>1</v>
      </c>
      <c r="I637" s="60" t="str">
        <f t="shared" si="130"/>
        <v>01</v>
      </c>
    </row>
    <row r="638" spans="1:9" ht="12.75" customHeight="1">
      <c r="A638" s="60" t="str">
        <f t="shared" si="123"/>
        <v>2.3.7.2.2.02.00 - Lucros e Prejuízos Acumulados de Exercícios 
 Anteriores</v>
      </c>
      <c r="B638" s="5" t="s">
        <v>656</v>
      </c>
      <c r="C638" s="6">
        <v>1757157777.3800001</v>
      </c>
      <c r="D638" s="1"/>
      <c r="E638" s="1">
        <f t="shared" si="134"/>
        <v>0</v>
      </c>
      <c r="F638" s="1">
        <f t="shared" si="135"/>
        <v>0</v>
      </c>
      <c r="G638" s="7"/>
      <c r="H638" s="60" t="b">
        <f t="shared" si="122"/>
        <v>1</v>
      </c>
      <c r="I638" s="60" t="str">
        <f t="shared" si="130"/>
        <v>02</v>
      </c>
    </row>
    <row r="639" spans="1:9" ht="12.75" customHeight="1">
      <c r="A639" s="60" t="str">
        <f t="shared" si="123"/>
        <v>2.3.7.2.2.03.00 - Ajustes de Exercícios Anteriores</v>
      </c>
      <c r="B639" s="3" t="s">
        <v>657</v>
      </c>
      <c r="C639" s="4">
        <v>43693104.020000003</v>
      </c>
      <c r="D639" s="1"/>
      <c r="E639" s="1">
        <f t="shared" si="134"/>
        <v>0</v>
      </c>
      <c r="F639" s="1">
        <f t="shared" si="135"/>
        <v>0</v>
      </c>
      <c r="G639" s="7"/>
      <c r="H639" s="60" t="b">
        <f t="shared" si="122"/>
        <v>1</v>
      </c>
      <c r="I639" s="60" t="str">
        <f t="shared" si="130"/>
        <v>03</v>
      </c>
    </row>
    <row r="640" spans="1:9" ht="12.75" customHeight="1">
      <c r="A640" s="60" t="str">
        <f t="shared" si="123"/>
        <v>2.3.7.2.2.04.00 - Lucros a Destinar do Exercício</v>
      </c>
      <c r="B640" s="5" t="s">
        <v>658</v>
      </c>
      <c r="C640" s="6">
        <v>-748164.48</v>
      </c>
      <c r="D640" s="1"/>
      <c r="E640" s="1">
        <f t="shared" si="134"/>
        <v>0</v>
      </c>
      <c r="F640" s="1">
        <f t="shared" si="135"/>
        <v>0</v>
      </c>
      <c r="G640" s="7"/>
      <c r="H640" s="60" t="b">
        <f t="shared" si="122"/>
        <v>1</v>
      </c>
      <c r="I640" s="60" t="str">
        <f t="shared" si="130"/>
        <v>04</v>
      </c>
    </row>
    <row r="641" spans="1:9" ht="25.5" customHeight="1">
      <c r="A641" s="60" t="str">
        <f t="shared" si="123"/>
        <v>2.3.7.2.2.05.00 - Lucros a Destinar de Exercícios Anteriores</v>
      </c>
      <c r="B641" s="3" t="s">
        <v>659</v>
      </c>
      <c r="C641" s="4">
        <v>0</v>
      </c>
      <c r="D641" s="1"/>
      <c r="E641" s="1">
        <f t="shared" si="134"/>
        <v>0</v>
      </c>
      <c r="F641" s="1">
        <f t="shared" si="135"/>
        <v>0</v>
      </c>
      <c r="G641" s="7"/>
      <c r="H641" s="60" t="b">
        <f t="shared" si="122"/>
        <v>1</v>
      </c>
      <c r="I641" s="60" t="str">
        <f t="shared" si="130"/>
        <v>05</v>
      </c>
    </row>
    <row r="642" spans="1:9" ht="12.75" customHeight="1">
      <c r="A642" s="60" t="str">
        <f t="shared" si="123"/>
        <v>2.3.7.2.2.06.00 - Resultados Apurados por Extinção, Fusão e Cisão</v>
      </c>
      <c r="B642" s="5" t="s">
        <v>660</v>
      </c>
      <c r="C642" s="6">
        <v>8344678.3600000003</v>
      </c>
      <c r="D642" s="1"/>
      <c r="E642" s="1">
        <f t="shared" si="134"/>
        <v>0</v>
      </c>
      <c r="F642" s="1">
        <f t="shared" si="135"/>
        <v>0</v>
      </c>
      <c r="G642" s="7"/>
      <c r="H642" s="60" t="b">
        <f t="shared" si="122"/>
        <v>1</v>
      </c>
      <c r="I642" s="60" t="str">
        <f t="shared" si="130"/>
        <v>06</v>
      </c>
    </row>
    <row r="643" spans="1:9" ht="12.75" customHeight="1">
      <c r="A643" s="60" t="str">
        <f t="shared" si="123"/>
        <v>2.3.7.2.3.00.00 - Lucros e Prejuízos Acumulados - Inter OFSS - União</v>
      </c>
      <c r="B643" s="3" t="s">
        <v>661</v>
      </c>
      <c r="C643" s="4">
        <v>43704059.869999997</v>
      </c>
      <c r="D643" s="1"/>
      <c r="E643" s="1">
        <f t="shared" si="134"/>
        <v>43704059.869999997</v>
      </c>
      <c r="F643" s="1">
        <f t="shared" si="135"/>
        <v>0</v>
      </c>
      <c r="G643" s="7"/>
      <c r="H643" s="60" t="b">
        <f t="shared" ref="H643:H685" si="136">IF(I643="00",C643=E643+F643,TRUE)</f>
        <v>1</v>
      </c>
      <c r="I643" s="60" t="str">
        <f t="shared" si="130"/>
        <v>00</v>
      </c>
    </row>
    <row r="644" spans="1:9" ht="12.75" customHeight="1">
      <c r="A644" s="60" t="str">
        <f t="shared" ref="A644:A695" si="137">TRIM(B644)</f>
        <v>2.3.7.2.3.01.00 - Lucros e Prejuízos do Exercício</v>
      </c>
      <c r="B644" s="5" t="s">
        <v>662</v>
      </c>
      <c r="C644" s="6">
        <v>-30497153.82</v>
      </c>
      <c r="D644" s="1"/>
      <c r="E644" s="1">
        <f t="shared" si="134"/>
        <v>0</v>
      </c>
      <c r="F644" s="1">
        <f t="shared" si="135"/>
        <v>0</v>
      </c>
      <c r="G644" s="7"/>
      <c r="H644" s="60" t="b">
        <f t="shared" si="136"/>
        <v>1</v>
      </c>
      <c r="I644" s="60" t="str">
        <f t="shared" si="130"/>
        <v>01</v>
      </c>
    </row>
    <row r="645" spans="1:9" ht="12.75" customHeight="1">
      <c r="A645" s="60" t="str">
        <f t="shared" si="137"/>
        <v>2.3.7.2.3.02.00 - Lucros e Prejuízos Acumulados de Exercícios 
 Anteriores</v>
      </c>
      <c r="B645" s="3" t="s">
        <v>663</v>
      </c>
      <c r="C645" s="4">
        <v>47899733.729999997</v>
      </c>
      <c r="D645" s="1"/>
      <c r="E645" s="1">
        <f t="shared" si="134"/>
        <v>0</v>
      </c>
      <c r="F645" s="1">
        <f t="shared" si="135"/>
        <v>0</v>
      </c>
      <c r="G645" s="7"/>
      <c r="H645" s="60" t="b">
        <f t="shared" si="136"/>
        <v>1</v>
      </c>
      <c r="I645" s="60" t="str">
        <f t="shared" si="130"/>
        <v>02</v>
      </c>
    </row>
    <row r="646" spans="1:9" ht="12.75" customHeight="1">
      <c r="A646" s="60" t="str">
        <f t="shared" si="137"/>
        <v>2.3.7.2.3.03.00 - Ajustes de Exercícios Anteriores</v>
      </c>
      <c r="B646" s="5" t="s">
        <v>664</v>
      </c>
      <c r="C646" s="6">
        <v>26328788.960000001</v>
      </c>
      <c r="D646" s="1"/>
      <c r="E646" s="1">
        <f t="shared" si="134"/>
        <v>0</v>
      </c>
      <c r="F646" s="1">
        <f t="shared" si="135"/>
        <v>0</v>
      </c>
      <c r="G646" s="7"/>
      <c r="H646" s="60" t="b">
        <f t="shared" si="136"/>
        <v>1</v>
      </c>
      <c r="I646" s="60" t="str">
        <f t="shared" si="130"/>
        <v>03</v>
      </c>
    </row>
    <row r="647" spans="1:9" ht="12.75" customHeight="1">
      <c r="A647" s="60" t="str">
        <f t="shared" si="137"/>
        <v>2.3.7.2.3.04.00 - Lucros a Destinar do Exercício</v>
      </c>
      <c r="B647" s="3" t="s">
        <v>665</v>
      </c>
      <c r="C647" s="4">
        <v>181</v>
      </c>
      <c r="D647" s="1"/>
      <c r="E647" s="1">
        <f t="shared" si="134"/>
        <v>0</v>
      </c>
      <c r="F647" s="1">
        <f t="shared" si="135"/>
        <v>0</v>
      </c>
      <c r="G647" s="7"/>
      <c r="H647" s="60" t="b">
        <f t="shared" si="136"/>
        <v>1</v>
      </c>
      <c r="I647" s="60" t="str">
        <f t="shared" si="130"/>
        <v>04</v>
      </c>
    </row>
    <row r="648" spans="1:9" ht="25.5" customHeight="1">
      <c r="A648" s="60" t="str">
        <f t="shared" si="137"/>
        <v>2.3.7.2.3.05.00 - Lucros a Destinar de Exercícios Anteriores</v>
      </c>
      <c r="B648" s="5" t="s">
        <v>666</v>
      </c>
      <c r="C648" s="6">
        <v>0</v>
      </c>
      <c r="D648" s="1"/>
      <c r="E648" s="1">
        <f t="shared" si="134"/>
        <v>0</v>
      </c>
      <c r="F648" s="1">
        <f t="shared" si="135"/>
        <v>0</v>
      </c>
      <c r="G648" s="7"/>
      <c r="H648" s="60" t="b">
        <f t="shared" si="136"/>
        <v>1</v>
      </c>
      <c r="I648" s="60" t="str">
        <f t="shared" si="130"/>
        <v>05</v>
      </c>
    </row>
    <row r="649" spans="1:9" ht="12.75" customHeight="1">
      <c r="A649" s="60" t="str">
        <f t="shared" si="137"/>
        <v>2.3.7.2.3.06.00 - Resultados Apurados por Extinção, Fusão e Cisão</v>
      </c>
      <c r="B649" s="3" t="s">
        <v>667</v>
      </c>
      <c r="C649" s="4">
        <v>-27490</v>
      </c>
      <c r="D649" s="1"/>
      <c r="E649" s="1">
        <f t="shared" si="134"/>
        <v>0</v>
      </c>
      <c r="F649" s="1">
        <f t="shared" si="135"/>
        <v>0</v>
      </c>
      <c r="G649" s="7"/>
      <c r="H649" s="60" t="b">
        <f t="shared" si="136"/>
        <v>1</v>
      </c>
      <c r="I649" s="60" t="str">
        <f t="shared" si="130"/>
        <v>06</v>
      </c>
    </row>
    <row r="650" spans="1:9" ht="12.75" customHeight="1">
      <c r="A650" s="60" t="str">
        <f t="shared" si="137"/>
        <v>2.3.7.2.4.00.00 - Lucros e Prejuízos Acumulados - Inter OFSS - 
 Estado</v>
      </c>
      <c r="B650" s="5" t="s">
        <v>668</v>
      </c>
      <c r="C650" s="6">
        <v>334613036.31999999</v>
      </c>
      <c r="D650" s="1"/>
      <c r="E650" s="1">
        <f t="shared" si="134"/>
        <v>334613036.31999999</v>
      </c>
      <c r="F650" s="1">
        <f t="shared" si="135"/>
        <v>0</v>
      </c>
      <c r="G650" s="7"/>
      <c r="H650" s="60" t="b">
        <f t="shared" si="136"/>
        <v>1</v>
      </c>
      <c r="I650" s="60" t="str">
        <f t="shared" si="130"/>
        <v>00</v>
      </c>
    </row>
    <row r="651" spans="1:9" ht="12.75" customHeight="1">
      <c r="A651" s="60" t="str">
        <f t="shared" si="137"/>
        <v>2.3.7.2.4.01.00 - Lucros e Prejuízos do Exercício</v>
      </c>
      <c r="B651" s="3" t="s">
        <v>669</v>
      </c>
      <c r="C651" s="4">
        <v>-22314651.579999998</v>
      </c>
      <c r="D651" s="1"/>
      <c r="E651" s="1">
        <f t="shared" si="134"/>
        <v>0</v>
      </c>
      <c r="F651" s="1">
        <f t="shared" si="135"/>
        <v>0</v>
      </c>
      <c r="G651" s="7"/>
      <c r="H651" s="60" t="b">
        <f t="shared" si="136"/>
        <v>1</v>
      </c>
      <c r="I651" s="60" t="str">
        <f t="shared" si="130"/>
        <v>01</v>
      </c>
    </row>
    <row r="652" spans="1:9" ht="12.75" customHeight="1">
      <c r="A652" s="60" t="str">
        <f t="shared" si="137"/>
        <v>2.3.7.2.4.02.00 - Lucros e Prejuízos Acumulados de Exercícios 
 Anteriores</v>
      </c>
      <c r="B652" s="5" t="s">
        <v>670</v>
      </c>
      <c r="C652" s="6">
        <v>74730806.540000007</v>
      </c>
      <c r="D652" s="1"/>
      <c r="E652" s="1">
        <f t="shared" si="134"/>
        <v>0</v>
      </c>
      <c r="F652" s="1">
        <f t="shared" si="135"/>
        <v>0</v>
      </c>
      <c r="G652" s="7"/>
      <c r="H652" s="60" t="b">
        <f t="shared" si="136"/>
        <v>1</v>
      </c>
      <c r="I652" s="60" t="str">
        <f t="shared" si="130"/>
        <v>02</v>
      </c>
    </row>
    <row r="653" spans="1:9" ht="25.5" customHeight="1">
      <c r="A653" s="60" t="str">
        <f t="shared" si="137"/>
        <v>2.3.7.2.4.03.00 - Ajustes de Exercícios Anteriores</v>
      </c>
      <c r="B653" s="3" t="s">
        <v>671</v>
      </c>
      <c r="C653" s="4">
        <v>282196881.36000001</v>
      </c>
      <c r="D653" s="1"/>
      <c r="E653" s="1">
        <f t="shared" si="134"/>
        <v>0</v>
      </c>
      <c r="F653" s="1">
        <f t="shared" si="135"/>
        <v>0</v>
      </c>
      <c r="G653" s="7"/>
      <c r="H653" s="60" t="b">
        <f t="shared" si="136"/>
        <v>1</v>
      </c>
      <c r="I653" s="60" t="str">
        <f t="shared" si="130"/>
        <v>03</v>
      </c>
    </row>
    <row r="654" spans="1:9" ht="12.75" customHeight="1">
      <c r="A654" s="60" t="str">
        <f t="shared" si="137"/>
        <v>2.3.7.2.4.04.00 - Lucros a Destinar do Exercício</v>
      </c>
      <c r="B654" s="5" t="s">
        <v>672</v>
      </c>
      <c r="C654" s="6">
        <v>0</v>
      </c>
      <c r="D654" s="1"/>
      <c r="E654" s="1">
        <f t="shared" si="134"/>
        <v>0</v>
      </c>
      <c r="F654" s="1">
        <f t="shared" si="135"/>
        <v>0</v>
      </c>
      <c r="G654" s="7"/>
      <c r="H654" s="60" t="b">
        <f t="shared" si="136"/>
        <v>1</v>
      </c>
      <c r="I654" s="60" t="str">
        <f t="shared" si="130"/>
        <v>04</v>
      </c>
    </row>
    <row r="655" spans="1:9" ht="25.5" customHeight="1">
      <c r="A655" s="60" t="str">
        <f t="shared" si="137"/>
        <v>2.3.7.2.4.05.00 - Lucros a Destinar de Exercícios Anteriores</v>
      </c>
      <c r="B655" s="3" t="s">
        <v>673</v>
      </c>
      <c r="C655" s="4">
        <v>0</v>
      </c>
      <c r="D655" s="1"/>
      <c r="E655" s="1">
        <f t="shared" si="134"/>
        <v>0</v>
      </c>
      <c r="F655" s="1">
        <f t="shared" si="135"/>
        <v>0</v>
      </c>
      <c r="G655" s="7"/>
      <c r="H655" s="60" t="b">
        <f t="shared" si="136"/>
        <v>1</v>
      </c>
      <c r="I655" s="60" t="str">
        <f t="shared" si="130"/>
        <v>05</v>
      </c>
    </row>
    <row r="656" spans="1:9" ht="12.75" customHeight="1">
      <c r="A656" s="60" t="str">
        <f t="shared" si="137"/>
        <v>2.3.7.2.4.06.00 - Resultados Apurados por Extinção, Fusão e Cisão</v>
      </c>
      <c r="B656" s="5" t="s">
        <v>674</v>
      </c>
      <c r="C656" s="6">
        <v>0</v>
      </c>
      <c r="D656" s="1"/>
      <c r="E656" s="1">
        <f t="shared" si="134"/>
        <v>0</v>
      </c>
      <c r="F656" s="1">
        <f t="shared" si="135"/>
        <v>0</v>
      </c>
      <c r="G656" s="7"/>
      <c r="H656" s="60" t="b">
        <f t="shared" si="136"/>
        <v>1</v>
      </c>
      <c r="I656" s="60" t="str">
        <f t="shared" si="130"/>
        <v>06</v>
      </c>
    </row>
    <row r="657" spans="1:9" ht="12.75" customHeight="1">
      <c r="A657" s="60" t="str">
        <f t="shared" si="137"/>
        <v>2.3.7.2.5.00.00 - Lucros e Prejuízos Acumulados - Inter OFSS - 
 Município</v>
      </c>
      <c r="B657" s="3" t="s">
        <v>675</v>
      </c>
      <c r="C657" s="4">
        <v>337888147.45999998</v>
      </c>
      <c r="D657" s="1"/>
      <c r="E657" s="1">
        <f t="shared" si="134"/>
        <v>337888147.45999998</v>
      </c>
      <c r="F657" s="1">
        <f t="shared" si="135"/>
        <v>0</v>
      </c>
      <c r="G657" s="7"/>
      <c r="H657" s="60" t="b">
        <f t="shared" si="136"/>
        <v>1</v>
      </c>
      <c r="I657" s="60" t="str">
        <f t="shared" si="130"/>
        <v>00</v>
      </c>
    </row>
    <row r="658" spans="1:9" ht="12.75" customHeight="1">
      <c r="A658" s="60" t="str">
        <f t="shared" si="137"/>
        <v>2.3.7.2.5.01.00 - Lucros e Prejuízos do Exercício</v>
      </c>
      <c r="B658" s="5" t="s">
        <v>676</v>
      </c>
      <c r="C658" s="6">
        <v>3593268957.75</v>
      </c>
      <c r="D658" s="1"/>
      <c r="E658" s="1">
        <f t="shared" si="134"/>
        <v>0</v>
      </c>
      <c r="F658" s="1">
        <f t="shared" si="135"/>
        <v>0</v>
      </c>
      <c r="G658" s="7"/>
      <c r="H658" s="60" t="b">
        <f t="shared" si="136"/>
        <v>1</v>
      </c>
      <c r="I658" s="60" t="str">
        <f t="shared" si="130"/>
        <v>01</v>
      </c>
    </row>
    <row r="659" spans="1:9" ht="12.75" customHeight="1">
      <c r="A659" s="60" t="str">
        <f t="shared" si="137"/>
        <v>2.3.7.2.5.02.00 - Lucros e Prejuízos Acumulados de Exercícios 
 Anteriores</v>
      </c>
      <c r="B659" s="3" t="s">
        <v>677</v>
      </c>
      <c r="C659" s="4">
        <v>-3346524328.29</v>
      </c>
      <c r="D659" s="1"/>
      <c r="E659" s="1">
        <f t="shared" si="134"/>
        <v>0</v>
      </c>
      <c r="F659" s="1">
        <f t="shared" si="135"/>
        <v>0</v>
      </c>
      <c r="G659" s="7"/>
      <c r="H659" s="60" t="b">
        <f t="shared" si="136"/>
        <v>1</v>
      </c>
      <c r="I659" s="60" t="str">
        <f t="shared" si="130"/>
        <v>02</v>
      </c>
    </row>
    <row r="660" spans="1:9" ht="25.5" customHeight="1">
      <c r="A660" s="60" t="str">
        <f t="shared" si="137"/>
        <v>2.3.7.2.5.03.00 - Ajustes de Exercícios Anteriores</v>
      </c>
      <c r="B660" s="5" t="s">
        <v>678</v>
      </c>
      <c r="C660" s="6">
        <v>66338451.289999999</v>
      </c>
      <c r="D660" s="1"/>
      <c r="E660" s="1">
        <f t="shared" si="134"/>
        <v>0</v>
      </c>
      <c r="F660" s="1">
        <f t="shared" si="135"/>
        <v>0</v>
      </c>
      <c r="G660" s="7"/>
      <c r="H660" s="60" t="b">
        <f t="shared" si="136"/>
        <v>1</v>
      </c>
      <c r="I660" s="60" t="str">
        <f t="shared" si="130"/>
        <v>03</v>
      </c>
    </row>
    <row r="661" spans="1:9" ht="12.75" customHeight="1">
      <c r="A661" s="60" t="str">
        <f t="shared" si="137"/>
        <v>2.3.7.2.5.04.00 - Lucros a Destinar do Exercício</v>
      </c>
      <c r="B661" s="3" t="s">
        <v>679</v>
      </c>
      <c r="C661" s="4">
        <v>0</v>
      </c>
      <c r="D661" s="1"/>
      <c r="E661" s="1">
        <f t="shared" si="134"/>
        <v>0</v>
      </c>
      <c r="F661" s="1">
        <f t="shared" si="135"/>
        <v>0</v>
      </c>
      <c r="G661" s="7"/>
      <c r="H661" s="60" t="b">
        <f t="shared" si="136"/>
        <v>1</v>
      </c>
      <c r="I661" s="60" t="str">
        <f>MID(A661,11,2)</f>
        <v>04</v>
      </c>
    </row>
    <row r="662" spans="1:9" ht="25.5" customHeight="1">
      <c r="A662" s="60" t="str">
        <f t="shared" si="137"/>
        <v>2.3.7.2.5.05.00 - Lucros a Destinar de Exercícios Anteriores</v>
      </c>
      <c r="B662" s="5" t="s">
        <v>680</v>
      </c>
      <c r="C662" s="6">
        <v>6112085.3200000003</v>
      </c>
      <c r="D662" s="1"/>
      <c r="E662" s="1">
        <f t="shared" si="134"/>
        <v>0</v>
      </c>
      <c r="F662" s="1">
        <f t="shared" si="135"/>
        <v>0</v>
      </c>
      <c r="H662" s="60" t="b">
        <f t="shared" si="136"/>
        <v>1</v>
      </c>
      <c r="I662" s="60" t="str">
        <f t="shared" ref="I662:I685" si="138">MID(A662,11,2)</f>
        <v>05</v>
      </c>
    </row>
    <row r="663" spans="1:9" ht="12.75" customHeight="1">
      <c r="A663" s="60" t="str">
        <f t="shared" si="137"/>
        <v>2.3.7.2.5.06.00 - Resultados Apurados por Extinção, Fusão e Cisão</v>
      </c>
      <c r="B663" s="3" t="s">
        <v>681</v>
      </c>
      <c r="C663" s="4">
        <v>18692981.390000001</v>
      </c>
      <c r="D663" s="1"/>
      <c r="E663" s="1">
        <f t="shared" si="134"/>
        <v>0</v>
      </c>
      <c r="F663" s="1">
        <f t="shared" si="135"/>
        <v>0</v>
      </c>
      <c r="H663" s="60" t="b">
        <f t="shared" si="136"/>
        <v>1</v>
      </c>
      <c r="I663" s="60" t="str">
        <f t="shared" si="138"/>
        <v>06</v>
      </c>
    </row>
    <row r="664" spans="1:9" ht="12.75" customHeight="1">
      <c r="A664" s="60" t="str">
        <f t="shared" si="137"/>
        <v>2.3.9.0.0.00.00 - (-) Ações/Cotas em Tesouraria</v>
      </c>
      <c r="B664" s="5" t="s">
        <v>682</v>
      </c>
      <c r="C664" s="6">
        <v>156111250.84</v>
      </c>
      <c r="D664" s="1"/>
      <c r="E664" s="1">
        <f>E665+E671</f>
        <v>33353789.640000001</v>
      </c>
      <c r="F664" s="1">
        <f>F665+F671</f>
        <v>122757461.2</v>
      </c>
      <c r="H664" s="60" t="b">
        <f t="shared" si="136"/>
        <v>1</v>
      </c>
      <c r="I664" s="60" t="str">
        <f t="shared" si="138"/>
        <v>00</v>
      </c>
    </row>
    <row r="665" spans="1:9" ht="12.75" customHeight="1">
      <c r="A665" s="60" t="str">
        <f t="shared" si="137"/>
        <v>2.3.9.1.0.00.00 - (-) Ações em Tesouraria</v>
      </c>
      <c r="B665" s="3" t="s">
        <v>683</v>
      </c>
      <c r="C665" s="4">
        <v>156026250.84</v>
      </c>
      <c r="D665" s="1"/>
      <c r="E665" s="1">
        <f>E666+E667+E668+E669+E670</f>
        <v>33268789.640000001</v>
      </c>
      <c r="F665" s="1">
        <f>F666+F667+F668+F669+F670</f>
        <v>122757461.2</v>
      </c>
      <c r="H665" s="60" t="b">
        <f t="shared" si="136"/>
        <v>1</v>
      </c>
      <c r="I665" s="60" t="str">
        <f t="shared" si="138"/>
        <v>00</v>
      </c>
    </row>
    <row r="666" spans="1:9" ht="12.75" customHeight="1">
      <c r="A666" s="60" t="str">
        <f t="shared" si="137"/>
        <v>2.3.9.1.1.00.00 - (-) Ações em Tesouraria - Consolidação</v>
      </c>
      <c r="B666" s="5" t="s">
        <v>684</v>
      </c>
      <c r="C666" s="6">
        <v>122757461.2</v>
      </c>
      <c r="D666" s="1"/>
      <c r="E666" s="1">
        <f t="shared" si="134"/>
        <v>0</v>
      </c>
      <c r="F666" s="1">
        <f t="shared" si="135"/>
        <v>122757461.2</v>
      </c>
      <c r="H666" s="60" t="b">
        <f t="shared" si="136"/>
        <v>1</v>
      </c>
      <c r="I666" s="60" t="str">
        <f t="shared" si="138"/>
        <v>00</v>
      </c>
    </row>
    <row r="667" spans="1:9" ht="12.75" customHeight="1">
      <c r="A667" s="60" t="str">
        <f t="shared" si="137"/>
        <v>2.3.9.1.2.00.00 - (-) Ações em Tesouraria - Intra OFSS</v>
      </c>
      <c r="B667" s="3" t="s">
        <v>685</v>
      </c>
      <c r="C667" s="4">
        <v>19049534.800000001</v>
      </c>
      <c r="D667" s="1"/>
      <c r="E667" s="1">
        <f t="shared" si="134"/>
        <v>19049534.800000001</v>
      </c>
      <c r="F667" s="1">
        <f t="shared" si="135"/>
        <v>0</v>
      </c>
      <c r="H667" s="60" t="b">
        <f t="shared" si="136"/>
        <v>1</v>
      </c>
      <c r="I667" s="60" t="str">
        <f t="shared" si="138"/>
        <v>00</v>
      </c>
    </row>
    <row r="668" spans="1:9" ht="12.75" customHeight="1">
      <c r="A668" s="60" t="str">
        <f t="shared" si="137"/>
        <v>2.3.9.1.3.00.00 - (-) Ações em Tesouraria - Inter OFSS - União</v>
      </c>
      <c r="B668" s="5" t="s">
        <v>686</v>
      </c>
      <c r="C668" s="6">
        <v>7310608.54</v>
      </c>
      <c r="D668" s="1"/>
      <c r="E668" s="1">
        <f t="shared" si="134"/>
        <v>7310608.54</v>
      </c>
      <c r="F668" s="1">
        <f t="shared" si="135"/>
        <v>0</v>
      </c>
      <c r="H668" s="60" t="b">
        <f t="shared" si="136"/>
        <v>1</v>
      </c>
      <c r="I668" s="60" t="str">
        <f t="shared" si="138"/>
        <v>00</v>
      </c>
    </row>
    <row r="669" spans="1:9" ht="12.75" customHeight="1">
      <c r="A669" s="60" t="str">
        <f t="shared" si="137"/>
        <v>2.3.9.1.4.00.00 - (-) Ações em Tesouraria - Inter OFSS - Estado</v>
      </c>
      <c r="B669" s="3" t="s">
        <v>687</v>
      </c>
      <c r="C669" s="4">
        <v>867094.64</v>
      </c>
      <c r="D669" s="1"/>
      <c r="E669" s="1">
        <f t="shared" si="134"/>
        <v>867094.64</v>
      </c>
      <c r="F669" s="1">
        <f t="shared" si="135"/>
        <v>0</v>
      </c>
      <c r="H669" s="60" t="b">
        <f t="shared" si="136"/>
        <v>1</v>
      </c>
      <c r="I669" s="60" t="str">
        <f t="shared" si="138"/>
        <v>00</v>
      </c>
    </row>
    <row r="670" spans="1:9" ht="12.75" customHeight="1">
      <c r="A670" s="60" t="str">
        <f t="shared" si="137"/>
        <v>2.3.9.1.5.00.00 - (-) Ações em Tesouraria - Inter OFSS - Município</v>
      </c>
      <c r="B670" s="5" t="s">
        <v>688</v>
      </c>
      <c r="C670" s="6">
        <v>6041551.6600000001</v>
      </c>
      <c r="D670" s="1"/>
      <c r="E670" s="1">
        <f t="shared" si="134"/>
        <v>6041551.6600000001</v>
      </c>
      <c r="F670" s="1">
        <f t="shared" si="135"/>
        <v>0</v>
      </c>
      <c r="H670" s="60" t="b">
        <f t="shared" si="136"/>
        <v>1</v>
      </c>
      <c r="I670" s="60" t="str">
        <f t="shared" si="138"/>
        <v>00</v>
      </c>
    </row>
    <row r="671" spans="1:9" ht="12.75" customHeight="1">
      <c r="A671" s="60" t="str">
        <f t="shared" si="137"/>
        <v>2.3.9.2.0.00.00 - (-) Cotas em Tesouraria</v>
      </c>
      <c r="B671" s="3" t="s">
        <v>689</v>
      </c>
      <c r="C671" s="4">
        <v>85000</v>
      </c>
      <c r="D671" s="1"/>
      <c r="E671" s="1">
        <f>E672+E673+E674+E675+E676</f>
        <v>85000</v>
      </c>
      <c r="F671" s="1">
        <f>F672+F673+F674+F675+F676</f>
        <v>0</v>
      </c>
      <c r="H671" s="60" t="b">
        <f t="shared" si="136"/>
        <v>1</v>
      </c>
      <c r="I671" s="60" t="str">
        <f t="shared" si="138"/>
        <v>00</v>
      </c>
    </row>
    <row r="672" spans="1:9" ht="12.75" customHeight="1">
      <c r="A672" s="60" t="str">
        <f t="shared" si="137"/>
        <v>2.3.9.2.1.00.00 - (-) Cotas em Tesouraria - Consolidação</v>
      </c>
      <c r="B672" s="5" t="s">
        <v>690</v>
      </c>
      <c r="C672" s="6"/>
      <c r="D672" s="1"/>
      <c r="E672" s="1">
        <f>SUMIF(A672:B672,"*intra*",C672:D672)+SUMIF(A672:B672,"*inter*",C672:D672)</f>
        <v>0</v>
      </c>
      <c r="F672" s="1">
        <f>SUMIF(A672:B672,"*consolidação*",C672:D672)</f>
        <v>0</v>
      </c>
      <c r="H672" s="60" t="b">
        <f t="shared" si="136"/>
        <v>1</v>
      </c>
      <c r="I672" s="60" t="str">
        <f t="shared" si="138"/>
        <v>00</v>
      </c>
    </row>
    <row r="673" spans="1:9" ht="12.75" customHeight="1">
      <c r="A673" s="60" t="str">
        <f t="shared" si="137"/>
        <v>2.3.9.2.2.00.00 - (-) Cotas em Tesouraria - Intra OFSS</v>
      </c>
      <c r="B673" s="3" t="s">
        <v>691</v>
      </c>
      <c r="C673" s="4"/>
      <c r="D673" s="1"/>
      <c r="E673" s="1">
        <f t="shared" ref="E673:E685" si="139">SUMIF(A673:B673,"*intra*",C673:D673)+SUMIF(A673:B673,"*inter*",C673:D673)</f>
        <v>0</v>
      </c>
      <c r="F673" s="1">
        <f t="shared" ref="F673:F685" si="140">SUMIF(A673:B673,"*consolidação*",C673:D673)</f>
        <v>0</v>
      </c>
      <c r="H673" s="60" t="b">
        <f t="shared" si="136"/>
        <v>1</v>
      </c>
      <c r="I673" s="60" t="str">
        <f t="shared" si="138"/>
        <v>00</v>
      </c>
    </row>
    <row r="674" spans="1:9" ht="12.75" customHeight="1">
      <c r="A674" s="60" t="str">
        <f t="shared" si="137"/>
        <v>2.3.9.2.3.00.00 - (-) Cotas em Tesouraria - Inter OFSS - União</v>
      </c>
      <c r="B674" s="5" t="s">
        <v>692</v>
      </c>
      <c r="C674" s="6"/>
      <c r="D674" s="1"/>
      <c r="E674" s="1">
        <f t="shared" si="139"/>
        <v>0</v>
      </c>
      <c r="F674" s="1">
        <f t="shared" si="140"/>
        <v>0</v>
      </c>
      <c r="H674" s="60" t="b">
        <f t="shared" si="136"/>
        <v>1</v>
      </c>
      <c r="I674" s="60" t="str">
        <f t="shared" si="138"/>
        <v>00</v>
      </c>
    </row>
    <row r="675" spans="1:9" ht="12.75" customHeight="1">
      <c r="A675" s="60" t="str">
        <f t="shared" si="137"/>
        <v>2.3.9.2.4.00.00 - (-) Cotas em Tesouraria - Inter OFSS - Estado</v>
      </c>
      <c r="B675" s="3" t="s">
        <v>693</v>
      </c>
      <c r="C675" s="4"/>
      <c r="D675" s="1"/>
      <c r="E675" s="1">
        <f t="shared" si="139"/>
        <v>0</v>
      </c>
      <c r="F675" s="1">
        <f t="shared" si="140"/>
        <v>0</v>
      </c>
      <c r="H675" s="60" t="b">
        <f t="shared" si="136"/>
        <v>1</v>
      </c>
      <c r="I675" s="60" t="str">
        <f t="shared" si="138"/>
        <v>00</v>
      </c>
    </row>
    <row r="676" spans="1:9" ht="12.75" customHeight="1">
      <c r="A676" s="60" t="str">
        <f t="shared" si="137"/>
        <v>2.3.9.2.5.00.00 - (-) Cotas em Tesouraria - Inter OFSS - Município</v>
      </c>
      <c r="B676" s="5" t="s">
        <v>694</v>
      </c>
      <c r="C676" s="6">
        <v>85000</v>
      </c>
      <c r="D676" s="1"/>
      <c r="E676" s="1">
        <f t="shared" si="139"/>
        <v>85000</v>
      </c>
      <c r="F676" s="1">
        <f t="shared" si="140"/>
        <v>0</v>
      </c>
      <c r="H676" s="60" t="b">
        <f t="shared" si="136"/>
        <v>1</v>
      </c>
      <c r="I676" s="60" t="str">
        <f t="shared" si="138"/>
        <v>00</v>
      </c>
    </row>
    <row r="677" spans="1:9" ht="12.75" customHeight="1">
      <c r="A677" s="60" t="str">
        <f t="shared" si="137"/>
        <v>Apuração do Saldo Patrimonial</v>
      </c>
      <c r="B677" s="3" t="s">
        <v>696</v>
      </c>
      <c r="C677" s="42"/>
      <c r="D677" s="1"/>
      <c r="E677" s="1">
        <f t="shared" si="139"/>
        <v>0</v>
      </c>
      <c r="F677" s="1">
        <f t="shared" si="140"/>
        <v>0</v>
      </c>
      <c r="H677" s="60" t="b">
        <f t="shared" si="136"/>
        <v>1</v>
      </c>
      <c r="I677" s="60" t="str">
        <f t="shared" si="138"/>
        <v xml:space="preserve">o </v>
      </c>
    </row>
    <row r="678" spans="1:9" ht="12.75" customHeight="1">
      <c r="A678" s="60" t="str">
        <f t="shared" si="137"/>
        <v>Apuração do Saldo Patrimonial</v>
      </c>
      <c r="B678" s="5" t="s">
        <v>697</v>
      </c>
      <c r="C678" s="31"/>
      <c r="D678" s="1"/>
      <c r="E678" s="1">
        <f t="shared" si="139"/>
        <v>0</v>
      </c>
      <c r="F678" s="1">
        <f t="shared" si="140"/>
        <v>0</v>
      </c>
      <c r="H678" s="60" t="b">
        <f t="shared" si="136"/>
        <v>1</v>
      </c>
      <c r="I678" s="60" t="str">
        <f t="shared" si="138"/>
        <v xml:space="preserve">o </v>
      </c>
    </row>
    <row r="679" spans="1:9" ht="12.75" customHeight="1">
      <c r="A679" s="60" t="str">
        <f t="shared" si="137"/>
        <v>Ativo Financeiro</v>
      </c>
      <c r="B679" s="3" t="s">
        <v>698</v>
      </c>
      <c r="C679" s="4">
        <v>146655622497.48001</v>
      </c>
      <c r="D679" s="1"/>
      <c r="E679" s="1">
        <f t="shared" si="139"/>
        <v>0</v>
      </c>
      <c r="F679" s="1">
        <f t="shared" si="140"/>
        <v>0</v>
      </c>
      <c r="H679" s="60" t="b">
        <f t="shared" si="136"/>
        <v>1</v>
      </c>
      <c r="I679" s="60" t="str">
        <f t="shared" si="138"/>
        <v>nc</v>
      </c>
    </row>
    <row r="680" spans="1:9" ht="12.75" customHeight="1">
      <c r="A680" s="60" t="str">
        <f t="shared" si="137"/>
        <v>Ativo Permanente</v>
      </c>
      <c r="B680" s="5" t="s">
        <v>699</v>
      </c>
      <c r="C680" s="6">
        <v>541834815627.39001</v>
      </c>
      <c r="D680" s="1"/>
      <c r="E680" s="1">
        <f t="shared" si="139"/>
        <v>0</v>
      </c>
      <c r="F680" s="1">
        <f t="shared" si="140"/>
        <v>0</v>
      </c>
      <c r="H680" s="60" t="b">
        <f t="shared" si="136"/>
        <v>1</v>
      </c>
      <c r="I680" s="60" t="str">
        <f t="shared" si="138"/>
        <v>an</v>
      </c>
    </row>
    <row r="681" spans="1:9" ht="12.75" customHeight="1">
      <c r="A681" s="60" t="str">
        <f t="shared" si="137"/>
        <v>Passivo Financeiro</v>
      </c>
      <c r="B681" s="3" t="s">
        <v>700</v>
      </c>
      <c r="C681" s="4">
        <v>82904899429.020004</v>
      </c>
      <c r="D681" s="1"/>
      <c r="E681" s="1">
        <f t="shared" si="139"/>
        <v>0</v>
      </c>
      <c r="F681" s="1">
        <f t="shared" si="140"/>
        <v>0</v>
      </c>
      <c r="H681" s="60" t="b">
        <f t="shared" si="136"/>
        <v>1</v>
      </c>
      <c r="I681" s="60" t="str">
        <f t="shared" si="138"/>
        <v>na</v>
      </c>
    </row>
    <row r="682" spans="1:9" ht="12.75" customHeight="1">
      <c r="A682" s="60" t="str">
        <f t="shared" si="137"/>
        <v>Passivo Permanente</v>
      </c>
      <c r="B682" s="5" t="s">
        <v>701</v>
      </c>
      <c r="C682" s="6">
        <v>393082336406.89001</v>
      </c>
      <c r="D682" s="1"/>
      <c r="E682" s="1">
        <f t="shared" si="139"/>
        <v>0</v>
      </c>
      <c r="F682" s="1">
        <f t="shared" si="140"/>
        <v>0</v>
      </c>
      <c r="H682" s="60" t="b">
        <f t="shared" si="136"/>
        <v>1</v>
      </c>
      <c r="I682" s="60" t="str">
        <f t="shared" si="138"/>
        <v>rm</v>
      </c>
    </row>
    <row r="683" spans="1:9" ht="12.75" customHeight="1">
      <c r="A683" s="60" t="str">
        <f t="shared" si="137"/>
        <v>Saldo Patrimonial</v>
      </c>
      <c r="B683" s="3" t="s">
        <v>702</v>
      </c>
      <c r="C683" s="4">
        <v>212503202288.95999</v>
      </c>
      <c r="D683" s="1"/>
      <c r="E683" s="1">
        <f t="shared" si="139"/>
        <v>0</v>
      </c>
      <c r="F683" s="1">
        <f t="shared" si="140"/>
        <v>0</v>
      </c>
      <c r="H683" s="60" t="b">
        <f t="shared" si="136"/>
        <v>1</v>
      </c>
      <c r="I683" s="60" t="str">
        <f t="shared" si="138"/>
        <v>im</v>
      </c>
    </row>
    <row r="684" spans="1:9" ht="12.75" customHeight="1">
      <c r="A684" s="60" t="str">
        <f t="shared" si="137"/>
        <v>Contas de Compensação</v>
      </c>
      <c r="B684" s="5" t="s">
        <v>2828</v>
      </c>
      <c r="C684" s="42"/>
      <c r="D684" s="1"/>
      <c r="E684" s="1">
        <f t="shared" si="139"/>
        <v>0</v>
      </c>
      <c r="F684" s="1">
        <f t="shared" si="140"/>
        <v>0</v>
      </c>
      <c r="H684" s="60" t="b">
        <f t="shared" si="136"/>
        <v>1</v>
      </c>
      <c r="I684" s="60" t="str">
        <f t="shared" si="138"/>
        <v>Co</v>
      </c>
    </row>
    <row r="685" spans="1:9" ht="12.75" customHeight="1">
      <c r="A685" s="60" t="str">
        <f t="shared" si="137"/>
        <v>Contas de Compensação</v>
      </c>
      <c r="B685" s="3" t="s">
        <v>4904</v>
      </c>
      <c r="C685" s="31"/>
      <c r="D685" s="1"/>
      <c r="E685" s="1">
        <f t="shared" si="139"/>
        <v>0</v>
      </c>
      <c r="F685" s="1">
        <f t="shared" si="140"/>
        <v>0</v>
      </c>
      <c r="H685" s="60" t="b">
        <f t="shared" si="136"/>
        <v>1</v>
      </c>
      <c r="I685" s="60" t="str">
        <f t="shared" si="138"/>
        <v>Co</v>
      </c>
    </row>
    <row r="686" spans="1:9" ht="12.75" customHeight="1">
      <c r="A686" s="60" t="str">
        <f t="shared" si="137"/>
        <v>8.1.1.0.0.00.00 - Execução dos Atos Potenciais Ativos</v>
      </c>
      <c r="B686" s="5" t="s">
        <v>298</v>
      </c>
      <c r="C686" s="6">
        <v>46235574730.5</v>
      </c>
      <c r="D686" s="1"/>
      <c r="E686" s="1"/>
      <c r="F686" s="1"/>
    </row>
    <row r="687" spans="1:9" ht="12.75" customHeight="1">
      <c r="A687" s="60" t="str">
        <f t="shared" si="137"/>
        <v>8.1.1.1.0.00.00 - Execução de Garantias e Contragarantias Recebidas</v>
      </c>
      <c r="B687" s="3" t="s">
        <v>4905</v>
      </c>
      <c r="C687" s="4">
        <v>8449368388.3000002</v>
      </c>
      <c r="D687" s="1"/>
      <c r="E687" s="1"/>
      <c r="F687" s="1"/>
    </row>
    <row r="688" spans="1:9" ht="12.75" customHeight="1">
      <c r="A688" s="60" t="str">
        <f t="shared" si="137"/>
        <v>8.1.1.2.0.00.00 - Execução de Direitos Conveniados e Outros 
 Instrumentos Congêneres</v>
      </c>
      <c r="B688" s="5" t="s">
        <v>4906</v>
      </c>
      <c r="C688" s="6">
        <v>13659430368.9</v>
      </c>
      <c r="D688" s="1"/>
      <c r="E688" s="1"/>
      <c r="F688" s="1"/>
    </row>
    <row r="689" spans="1:9" ht="12.75" customHeight="1">
      <c r="A689" s="60" t="str">
        <f t="shared" si="137"/>
        <v>8.1.1.3.0.00.00 - Execução de Direitos Contratuais</v>
      </c>
      <c r="B689" s="3" t="s">
        <v>4907</v>
      </c>
      <c r="C689" s="4">
        <v>3952639991.2600002</v>
      </c>
      <c r="D689" s="1"/>
      <c r="E689" s="1"/>
      <c r="F689" s="1"/>
    </row>
    <row r="690" spans="1:9" ht="12.75" customHeight="1">
      <c r="A690" s="60" t="str">
        <f t="shared" si="137"/>
        <v>8.1.1.9.0.00.00 - Execução de Outros Atos Potenciais Ativos</v>
      </c>
      <c r="B690" s="5" t="s">
        <v>4908</v>
      </c>
      <c r="C690" s="6">
        <v>20861600070.84</v>
      </c>
      <c r="D690" s="1"/>
      <c r="E690" s="1"/>
      <c r="F690" s="1"/>
    </row>
    <row r="691" spans="1:9" ht="25.5" customHeight="1">
      <c r="A691" s="60" t="str">
        <f t="shared" si="137"/>
        <v>8.1.2.0.0.00.00 - Execução dos Atos Potenciais Passivos</v>
      </c>
      <c r="B691" s="3" t="s">
        <v>695</v>
      </c>
      <c r="C691" s="4">
        <v>288167376363.72998</v>
      </c>
      <c r="D691" s="1"/>
      <c r="E691" s="1"/>
      <c r="F691" s="1"/>
    </row>
    <row r="692" spans="1:9" ht="12.75" customHeight="1">
      <c r="A692" s="60" t="str">
        <f t="shared" si="137"/>
        <v>8.1.2.1.0.00.00 - Execução de Garantias e Contragarantias Concedidas</v>
      </c>
      <c r="B692" s="5" t="s">
        <v>4909</v>
      </c>
      <c r="C692" s="6">
        <v>86464941308.789993</v>
      </c>
      <c r="D692" s="1"/>
      <c r="E692" s="1"/>
      <c r="F692" s="1"/>
    </row>
    <row r="693" spans="1:9" ht="12.75" customHeight="1">
      <c r="A693" s="60" t="str">
        <f t="shared" si="137"/>
        <v>8.1.2.2.0.00.00 - Execução de Obrigações Conveniadas e Outros 
 Instrumentos Congêneres</v>
      </c>
      <c r="B693" s="3" t="s">
        <v>4910</v>
      </c>
      <c r="C693" s="4">
        <v>4672778248.6199999</v>
      </c>
      <c r="D693" s="1"/>
      <c r="E693" s="1"/>
      <c r="F693" s="1"/>
    </row>
    <row r="694" spans="1:9" ht="12.75" customHeight="1">
      <c r="A694" s="60" t="str">
        <f t="shared" si="137"/>
        <v>8.1.2.3.0.00.00 - Execução de Obrigações Contratuais</v>
      </c>
      <c r="B694" s="5" t="s">
        <v>4911</v>
      </c>
      <c r="C694" s="6">
        <v>189444284624.12</v>
      </c>
      <c r="D694" s="1"/>
      <c r="E694" s="1"/>
      <c r="F694" s="1"/>
    </row>
    <row r="695" spans="1:9" ht="12.75" customHeight="1">
      <c r="A695" s="60" t="str">
        <f t="shared" si="137"/>
        <v>8.1.2.9.0.00.00 - Execução de Outros Atos Potenciais Passivos</v>
      </c>
      <c r="B695" s="3" t="s">
        <v>4912</v>
      </c>
      <c r="C695" s="4">
        <v>13203313576.42</v>
      </c>
      <c r="D695" s="1"/>
      <c r="E695" s="1"/>
      <c r="F695" s="1"/>
    </row>
    <row r="696" spans="1:9">
      <c r="C696" s="1"/>
      <c r="D696" s="1"/>
      <c r="E696" s="1"/>
      <c r="F696" s="1"/>
    </row>
    <row r="697" spans="1:9">
      <c r="H697" s="1"/>
    </row>
    <row r="699" spans="1:9">
      <c r="E699" s="13">
        <f>E704-E978</f>
        <v>-76603219685.580002</v>
      </c>
      <c r="F699" s="14" t="s">
        <v>703</v>
      </c>
    </row>
    <row r="702" spans="1:9">
      <c r="B702" s="87" t="s">
        <v>704</v>
      </c>
      <c r="C702" s="87"/>
    </row>
    <row r="703" spans="1:9">
      <c r="A703" s="61"/>
      <c r="B703" s="61" t="s">
        <v>31</v>
      </c>
      <c r="C703" s="61" t="s">
        <v>704</v>
      </c>
      <c r="E703" s="61" t="s">
        <v>32</v>
      </c>
      <c r="F703" s="61" t="s">
        <v>33</v>
      </c>
      <c r="H703" s="61" t="s">
        <v>34</v>
      </c>
    </row>
    <row r="704" spans="1:9">
      <c r="A704" s="60" t="str">
        <f>TRIM(B704)</f>
        <v>1.0.0.0.0.00.00 - Ativo</v>
      </c>
      <c r="B704" s="3" t="s">
        <v>2109</v>
      </c>
      <c r="C704" s="4">
        <v>1055532388587.1499</v>
      </c>
      <c r="D704" s="1"/>
      <c r="E704" s="1">
        <f>E705+E814</f>
        <v>5235196527.6100006</v>
      </c>
      <c r="F704" s="1">
        <f>F705+F814</f>
        <v>1050297192059.5402</v>
      </c>
      <c r="H704" s="60" t="b">
        <f>IF(I704="00",C704=E704+F704,TRUE)</f>
        <v>1</v>
      </c>
      <c r="I704" s="60" t="str">
        <f>MID(A704,11,2)</f>
        <v>00</v>
      </c>
    </row>
    <row r="705" spans="1:9">
      <c r="A705" s="60" t="str">
        <f t="shared" ref="A705:A768" si="141">TRIM(B705)</f>
        <v>1.1.0.0.0.00.00 - Ativo Circulante</v>
      </c>
      <c r="B705" s="5" t="s">
        <v>2110</v>
      </c>
      <c r="C705" s="6">
        <v>246013181427.93002</v>
      </c>
      <c r="D705" s="1"/>
      <c r="E705" s="1">
        <f>E706+E712+E754+E769+E778+E797</f>
        <v>2988875019.8400002</v>
      </c>
      <c r="F705" s="1">
        <f>F706+F712+F754+F769+F778+F797</f>
        <v>243024306408.09</v>
      </c>
      <c r="H705" s="60" t="b">
        <f t="shared" ref="H705:H768" si="142">IF(I705="00",C705=E705+F705,TRUE)</f>
        <v>1</v>
      </c>
      <c r="I705" s="60" t="str">
        <f t="shared" ref="I705:I768" si="143">MID(A705,11,2)</f>
        <v>00</v>
      </c>
    </row>
    <row r="706" spans="1:9">
      <c r="A706" s="60" t="str">
        <f t="shared" si="141"/>
        <v>1.1.1.0.0.00.00 - Caixa e Equivalentes de Caixa</v>
      </c>
      <c r="B706" s="3" t="s">
        <v>2111</v>
      </c>
      <c r="C706" s="4">
        <v>96858291338.639969</v>
      </c>
      <c r="D706" s="8"/>
      <c r="E706" s="8">
        <f>E707+E710</f>
        <v>919745023.28999996</v>
      </c>
      <c r="F706" s="8">
        <f>F707+F710</f>
        <v>95938546315.34996</v>
      </c>
      <c r="H706" s="60" t="b">
        <f t="shared" si="142"/>
        <v>1</v>
      </c>
      <c r="I706" s="60" t="str">
        <f t="shared" si="143"/>
        <v>00</v>
      </c>
    </row>
    <row r="707" spans="1:9">
      <c r="A707" s="60" t="str">
        <f t="shared" si="141"/>
        <v>1.1.1.1.0.00.00 - Caixa e Equivalentes de Caixa em Moeda Nacional</v>
      </c>
      <c r="B707" s="5" t="s">
        <v>2112</v>
      </c>
      <c r="C707" s="6">
        <v>96522290063.269974</v>
      </c>
      <c r="D707" s="8"/>
      <c r="E707" s="8">
        <f>E708+E709</f>
        <v>919745023.28999996</v>
      </c>
      <c r="F707" s="8">
        <f>F708+F709</f>
        <v>95602545039.979965</v>
      </c>
      <c r="H707" s="60" t="b">
        <f t="shared" si="142"/>
        <v>1</v>
      </c>
      <c r="I707" s="60" t="str">
        <f t="shared" si="143"/>
        <v>00</v>
      </c>
    </row>
    <row r="708" spans="1:9" ht="25.5">
      <c r="A708" s="60" t="str">
        <f t="shared" si="141"/>
        <v>1.1.1.1.1.00.00 - Caixa e Equivalentes de Caixa em Moeda Nacional - 
 Consolidação</v>
      </c>
      <c r="B708" s="3" t="s">
        <v>2113</v>
      </c>
      <c r="C708" s="4">
        <v>95602545039.979965</v>
      </c>
      <c r="D708" s="8"/>
      <c r="E708" s="8">
        <f>SUMIF(A708:B708,"*intra*",C708:D708)+SUMIF(A708:B708,"*inter*",C708:D708)</f>
        <v>0</v>
      </c>
      <c r="F708" s="8">
        <f>SUMIF(A708:B708,"*consolidação*",C708:D708)</f>
        <v>95602545039.979965</v>
      </c>
      <c r="H708" s="60" t="b">
        <f t="shared" si="142"/>
        <v>1</v>
      </c>
      <c r="I708" s="60" t="str">
        <f t="shared" si="143"/>
        <v>00</v>
      </c>
    </row>
    <row r="709" spans="1:9" ht="25.5">
      <c r="A709" s="60" t="str">
        <f t="shared" si="141"/>
        <v>1.1.1.1.2.00.00 - Caixa e Equivalentes de Caixa em Moeda Nacional - 
 Intra OFSS</v>
      </c>
      <c r="B709" s="5" t="s">
        <v>2114</v>
      </c>
      <c r="C709" s="6">
        <v>919745023.28999996</v>
      </c>
      <c r="D709" s="8"/>
      <c r="E709" s="8">
        <f>SUMIF(A709:B709,"*intra*",C709:D709)+SUMIF(A709:B709,"*inter*",C709:D709)</f>
        <v>919745023.28999996</v>
      </c>
      <c r="F709" s="8">
        <f>SUMIF(A709:B709,"*consolidação*",C709:D709)</f>
        <v>0</v>
      </c>
      <c r="H709" s="60" t="b">
        <f t="shared" si="142"/>
        <v>1</v>
      </c>
      <c r="I709" s="60" t="str">
        <f t="shared" si="143"/>
        <v>00</v>
      </c>
    </row>
    <row r="710" spans="1:9">
      <c r="A710" s="60" t="str">
        <f t="shared" si="141"/>
        <v>1.1.1.2.0.00.00 - Caixa e Equivalentes de Caixa em Moeda Estrangeira</v>
      </c>
      <c r="B710" s="3" t="s">
        <v>2115</v>
      </c>
      <c r="C710" s="4">
        <v>336001275.37</v>
      </c>
      <c r="D710" s="8"/>
      <c r="E710" s="8">
        <f>E711</f>
        <v>0</v>
      </c>
      <c r="F710" s="8">
        <f>F711</f>
        <v>336001275.37</v>
      </c>
      <c r="H710" s="60" t="b">
        <f t="shared" si="142"/>
        <v>1</v>
      </c>
      <c r="I710" s="60" t="str">
        <f t="shared" si="143"/>
        <v>00</v>
      </c>
    </row>
    <row r="711" spans="1:9" ht="25.5">
      <c r="A711" s="60" t="str">
        <f t="shared" si="141"/>
        <v>1.1.1.2.1.00.00 - Caixa e Equivalentes de Caixa em Moeda Estrangeira 
 - Consolidação</v>
      </c>
      <c r="B711" s="5" t="s">
        <v>2116</v>
      </c>
      <c r="C711" s="6">
        <v>336001275.37</v>
      </c>
      <c r="D711" s="8"/>
      <c r="E711" s="8">
        <f>SUMIF(A711:B711,"*intra*",C711:D711)+SUMIF(A711:B711,"*inter*",C711:D711)</f>
        <v>0</v>
      </c>
      <c r="F711" s="8">
        <f>SUMIF(A711:B711,"*consolidação*",C711:D711)</f>
        <v>336001275.37</v>
      </c>
      <c r="H711" s="60" t="b">
        <f t="shared" si="142"/>
        <v>1</v>
      </c>
      <c r="I711" s="60" t="str">
        <f t="shared" si="143"/>
        <v>00</v>
      </c>
    </row>
    <row r="712" spans="1:9">
      <c r="A712" s="60" t="str">
        <f t="shared" si="141"/>
        <v>1.1.2.0.0.00.00 - Créditos a Curto Prazo</v>
      </c>
      <c r="B712" s="3" t="s">
        <v>2117</v>
      </c>
      <c r="C712" s="4">
        <v>53789345504.430008</v>
      </c>
      <c r="D712" s="8"/>
      <c r="E712" s="8">
        <f>E713+E719+E725+E730+E736+E742-E748</f>
        <v>2069129996.55</v>
      </c>
      <c r="F712" s="8">
        <f>F713+F719+F725+F730+F736+F742-F748</f>
        <v>51720215507.880005</v>
      </c>
      <c r="H712" s="60" t="b">
        <f t="shared" si="142"/>
        <v>1</v>
      </c>
      <c r="I712" s="60" t="str">
        <f t="shared" si="143"/>
        <v>00</v>
      </c>
    </row>
    <row r="713" spans="1:9">
      <c r="A713" s="60" t="str">
        <f t="shared" si="141"/>
        <v>1.1.2.1.0.00.00 - Créditos Tributários a Receber</v>
      </c>
      <c r="B713" s="5" t="s">
        <v>2118</v>
      </c>
      <c r="C713" s="6">
        <v>33573854164.809998</v>
      </c>
      <c r="D713" s="1"/>
      <c r="E713" s="1">
        <f>E714+E715+E716+E717+E718</f>
        <v>407772576.59999996</v>
      </c>
      <c r="F713" s="1">
        <f>F714+F715+F716+F717+F718</f>
        <v>33166081588.210003</v>
      </c>
      <c r="H713" s="60" t="b">
        <f t="shared" si="142"/>
        <v>1</v>
      </c>
      <c r="I713" s="60" t="str">
        <f t="shared" si="143"/>
        <v>00</v>
      </c>
    </row>
    <row r="714" spans="1:9">
      <c r="A714" s="60" t="str">
        <f t="shared" si="141"/>
        <v>1.1.2.1.1.00.00 - Créditos Tributários a Receber - Consolidação</v>
      </c>
      <c r="B714" s="3" t="s">
        <v>2119</v>
      </c>
      <c r="C714" s="4">
        <v>33166081588.210003</v>
      </c>
      <c r="D714" s="1"/>
      <c r="E714" s="1">
        <f>SUMIF(A714:B714,"*intra*",C714:D714)+SUMIF(A714:B714,"*inter*",C714:D714)</f>
        <v>0</v>
      </c>
      <c r="F714" s="1">
        <f>SUMIF(A714:B714,"*consolidação*",C714:D714)</f>
        <v>33166081588.210003</v>
      </c>
      <c r="H714" s="60" t="b">
        <f t="shared" si="142"/>
        <v>1</v>
      </c>
      <c r="I714" s="60" t="str">
        <f t="shared" si="143"/>
        <v>00</v>
      </c>
    </row>
    <row r="715" spans="1:9">
      <c r="A715" s="60" t="str">
        <f t="shared" si="141"/>
        <v>1.1.2.1.2.00.00 - Créditos Tributários a Receber - Intra OFSS</v>
      </c>
      <c r="B715" s="5" t="s">
        <v>2120</v>
      </c>
      <c r="C715" s="6">
        <v>401019997.74000001</v>
      </c>
      <c r="D715" s="1"/>
      <c r="E715" s="1">
        <f>SUMIF(A715:B715,"*intra*",C715:D715)+SUMIF(A715:B715,"*inter*",C715:D715)</f>
        <v>401019997.74000001</v>
      </c>
      <c r="F715" s="1">
        <f>SUMIF(A715:B715,"*consolidação*",C715:D715)</f>
        <v>0</v>
      </c>
      <c r="H715" s="60" t="b">
        <f t="shared" si="142"/>
        <v>1</v>
      </c>
      <c r="I715" s="60" t="str">
        <f t="shared" si="143"/>
        <v>00</v>
      </c>
    </row>
    <row r="716" spans="1:9" ht="25.5">
      <c r="A716" s="60" t="str">
        <f t="shared" si="141"/>
        <v>1.1.2.1.3.00.00 - Créditos Tributários a Receber - Inter OFSS - 
 União</v>
      </c>
      <c r="B716" s="3" t="s">
        <v>2121</v>
      </c>
      <c r="C716" s="4">
        <v>6477083.5800000001</v>
      </c>
      <c r="D716" s="1"/>
      <c r="E716" s="1">
        <f>SUMIF(A716:B716,"*intra*",C716:D716)+SUMIF(A716:B716,"*inter*",C716:D716)</f>
        <v>6477083.5800000001</v>
      </c>
      <c r="F716" s="1">
        <f>SUMIF(A716:B716,"*consolidação*",C716:D716)</f>
        <v>0</v>
      </c>
      <c r="H716" s="60" t="b">
        <f t="shared" si="142"/>
        <v>1</v>
      </c>
      <c r="I716" s="60" t="str">
        <f t="shared" si="143"/>
        <v>00</v>
      </c>
    </row>
    <row r="717" spans="1:9" ht="25.5">
      <c r="A717" s="60" t="str">
        <f t="shared" si="141"/>
        <v>1.1.2.1.4.00.00 - Créditos Tributários a Receber - Inter OFSS – 
 Estado</v>
      </c>
      <c r="B717" s="5" t="s">
        <v>2122</v>
      </c>
      <c r="C717" s="6"/>
      <c r="D717" s="1"/>
      <c r="E717" s="1">
        <f>SUMIF(A717:B717,"*intra*",C717:D717)+SUMIF(A717:B717,"*inter*",C717:D717)</f>
        <v>0</v>
      </c>
      <c r="F717" s="1">
        <f>SUMIF(A717:B717,"*consolidação*",C717:D717)</f>
        <v>0</v>
      </c>
      <c r="H717" s="60" t="b">
        <f>IF(I717="00",C717=E717+F717,TRUE)</f>
        <v>1</v>
      </c>
      <c r="I717" s="60" t="str">
        <f t="shared" si="143"/>
        <v>00</v>
      </c>
    </row>
    <row r="718" spans="1:9" ht="25.5">
      <c r="A718" s="60" t="str">
        <f t="shared" si="141"/>
        <v>1.1.2.1.5.00.00 - Créditos Tributários a Receber - Inter OFSS - 
 Município</v>
      </c>
      <c r="B718" s="3" t="s">
        <v>2123</v>
      </c>
      <c r="C718" s="4">
        <v>275495.28000000003</v>
      </c>
      <c r="D718" s="1"/>
      <c r="E718" s="1">
        <f>SUMIF(A718:B718,"*intra*",C718:D718)+SUMIF(A718:B718,"*inter*",C718:D718)</f>
        <v>275495.28000000003</v>
      </c>
      <c r="F718" s="1">
        <f>SUMIF(A718:B718,"*consolidação*",C718:D718)</f>
        <v>0</v>
      </c>
      <c r="H718" s="60" t="b">
        <f>IF(I718="00",C718=E718+F718,TRUE)</f>
        <v>1</v>
      </c>
      <c r="I718" s="60" t="str">
        <f t="shared" si="143"/>
        <v>00</v>
      </c>
    </row>
    <row r="719" spans="1:9">
      <c r="A719" s="60" t="str">
        <f t="shared" si="141"/>
        <v>1.1.2.2.0.00.00 - Clientes</v>
      </c>
      <c r="B719" s="5" t="s">
        <v>2124</v>
      </c>
      <c r="C719" s="6">
        <v>4039130077.3499994</v>
      </c>
      <c r="D719" s="1"/>
      <c r="E719" s="1">
        <f>E720+E721+E722+E723+E724</f>
        <v>313675762.60999995</v>
      </c>
      <c r="F719" s="1">
        <f>F720+F721+F722+F723+F724</f>
        <v>3725454314.7399998</v>
      </c>
      <c r="H719" s="60" t="b">
        <f t="shared" si="142"/>
        <v>1</v>
      </c>
      <c r="I719" s="60" t="str">
        <f t="shared" si="143"/>
        <v>00</v>
      </c>
    </row>
    <row r="720" spans="1:9">
      <c r="A720" s="60" t="str">
        <f t="shared" si="141"/>
        <v>1.1.2.2.1.00.00 - Clientes - Consolidação</v>
      </c>
      <c r="B720" s="3" t="s">
        <v>2125</v>
      </c>
      <c r="C720" s="4">
        <v>3725454314.7399998</v>
      </c>
      <c r="D720" s="1"/>
      <c r="E720" s="1">
        <f>SUMIF(A720:B720,"*intra*",C720:D720)+SUMIF(A720:B720,"*inter*",C720:D720)</f>
        <v>0</v>
      </c>
      <c r="F720" s="1">
        <f>SUMIF(A720:B720,"*consolidação*",C720:D720)</f>
        <v>3725454314.7399998</v>
      </c>
      <c r="H720" s="60" t="b">
        <f t="shared" si="142"/>
        <v>1</v>
      </c>
      <c r="I720" s="60" t="str">
        <f t="shared" si="143"/>
        <v>00</v>
      </c>
    </row>
    <row r="721" spans="1:9">
      <c r="A721" s="60" t="str">
        <f t="shared" si="141"/>
        <v>1.1.2.2.2.00.00 - Clientes - Intra OFSS</v>
      </c>
      <c r="B721" s="5" t="s">
        <v>2126</v>
      </c>
      <c r="C721" s="6">
        <v>309824254.63</v>
      </c>
      <c r="D721" s="1"/>
      <c r="E721" s="1">
        <f>SUMIF(A721:B721,"*intra*",C721:D721)+SUMIF(A721:B721,"*inter*",C721:D721)</f>
        <v>309824254.63</v>
      </c>
      <c r="F721" s="1">
        <f>SUMIF(A721:B721,"*consolidação*",C721:D721)</f>
        <v>0</v>
      </c>
      <c r="H721" s="60" t="b">
        <f t="shared" si="142"/>
        <v>1</v>
      </c>
      <c r="I721" s="60" t="str">
        <f t="shared" si="143"/>
        <v>00</v>
      </c>
    </row>
    <row r="722" spans="1:9">
      <c r="A722" s="60" t="str">
        <f t="shared" si="141"/>
        <v>1.1.2.2.3.00.00 - Clientes - Inter OFSS - União</v>
      </c>
      <c r="B722" s="3" t="s">
        <v>2127</v>
      </c>
      <c r="C722" s="4">
        <v>2307246.7800000003</v>
      </c>
      <c r="D722" s="1"/>
      <c r="E722" s="1">
        <f>SUMIF(A722:B722,"*intra*",C722:D722)+SUMIF(A722:B722,"*inter*",C722:D722)</f>
        <v>2307246.7800000003</v>
      </c>
      <c r="F722" s="1">
        <f>SUMIF(A722:B722,"*consolidação*",C722:D722)</f>
        <v>0</v>
      </c>
      <c r="H722" s="60" t="b">
        <f t="shared" si="142"/>
        <v>1</v>
      </c>
      <c r="I722" s="60" t="str">
        <f t="shared" si="143"/>
        <v>00</v>
      </c>
    </row>
    <row r="723" spans="1:9">
      <c r="A723" s="60" t="str">
        <f t="shared" si="141"/>
        <v>1.1.2.2.4.00.00 - Clientes - Inter OFSS - Estado</v>
      </c>
      <c r="B723" s="5" t="s">
        <v>2128</v>
      </c>
      <c r="C723" s="6">
        <v>843878.03</v>
      </c>
      <c r="D723" s="1"/>
      <c r="E723" s="1">
        <f>SUMIF(A723:B723,"*intra*",C723:D723)+SUMIF(A723:B723,"*inter*",C723:D723)</f>
        <v>843878.03</v>
      </c>
      <c r="F723" s="1">
        <f>SUMIF(A723:B723,"*consolidação*",C723:D723)</f>
        <v>0</v>
      </c>
      <c r="H723" s="60" t="b">
        <f t="shared" si="142"/>
        <v>1</v>
      </c>
      <c r="I723" s="60" t="str">
        <f t="shared" si="143"/>
        <v>00</v>
      </c>
    </row>
    <row r="724" spans="1:9">
      <c r="A724" s="60" t="str">
        <f t="shared" si="141"/>
        <v>1.1.2.2.5.00.00 - Clientes - Inter OFSS - Município</v>
      </c>
      <c r="B724" s="3" t="s">
        <v>2129</v>
      </c>
      <c r="C724" s="4">
        <v>700383.17</v>
      </c>
      <c r="D724" s="1"/>
      <c r="E724" s="1">
        <f>SUMIF(A724:B724,"*intra*",C724:D724)+SUMIF(A724:B724,"*inter*",C724:D724)</f>
        <v>700383.17</v>
      </c>
      <c r="F724" s="1">
        <f>SUMIF(A724:B724,"*consolidação*",C724:D724)</f>
        <v>0</v>
      </c>
      <c r="H724" s="60" t="b">
        <f t="shared" si="142"/>
        <v>1</v>
      </c>
      <c r="I724" s="60" t="str">
        <f t="shared" si="143"/>
        <v>00</v>
      </c>
    </row>
    <row r="725" spans="1:9">
      <c r="A725" s="60" t="str">
        <f t="shared" si="141"/>
        <v>1.1.2.3.0.00.00 - Créditos de Transferências a Receber</v>
      </c>
      <c r="B725" s="5" t="s">
        <v>2130</v>
      </c>
      <c r="C725" s="6">
        <v>2924726863.8800001</v>
      </c>
      <c r="D725" s="1"/>
      <c r="E725" s="1">
        <f>E726+E727+E728+E729</f>
        <v>1347645797.1400001</v>
      </c>
      <c r="F725" s="1">
        <f>F726+F727+F728+F729</f>
        <v>1577081066.74</v>
      </c>
      <c r="H725" s="60" t="b">
        <f t="shared" si="142"/>
        <v>1</v>
      </c>
      <c r="I725" s="60" t="str">
        <f t="shared" si="143"/>
        <v>00</v>
      </c>
    </row>
    <row r="726" spans="1:9" ht="25.5">
      <c r="A726" s="60" t="str">
        <f t="shared" si="141"/>
        <v>1.1.2.3.1.00.00 - Créditos de Transferências a Receber - 
 Consolidação</v>
      </c>
      <c r="B726" s="3" t="s">
        <v>2131</v>
      </c>
      <c r="C726" s="4">
        <v>1577081066.74</v>
      </c>
      <c r="D726" s="1"/>
      <c r="E726" s="1">
        <f>SUMIF(A726:B726,"*intra*",C726:D726)+SUMIF(A726:B726,"*inter*",C726:D726)</f>
        <v>0</v>
      </c>
      <c r="F726" s="1">
        <f>SUMIF(A726:B726,"*consolidação*",C726:D726)</f>
        <v>1577081066.74</v>
      </c>
      <c r="H726" s="60" t="b">
        <f t="shared" si="142"/>
        <v>1</v>
      </c>
      <c r="I726" s="60" t="str">
        <f t="shared" si="143"/>
        <v>00</v>
      </c>
    </row>
    <row r="727" spans="1:9" ht="25.5">
      <c r="A727" s="60" t="str">
        <f t="shared" si="141"/>
        <v>1.1.2.3.3.00.00 - Créditos de Transferências a Receber - Inter OFSS 
 - União</v>
      </c>
      <c r="B727" s="5" t="s">
        <v>2132</v>
      </c>
      <c r="C727" s="6">
        <v>1126592123.3800001</v>
      </c>
      <c r="D727" s="1"/>
      <c r="E727" s="1">
        <f>SUMIF(A727:B727,"*intra*",C727:D727)+SUMIF(A727:B727,"*inter*",C727:D727)</f>
        <v>1126592123.3800001</v>
      </c>
      <c r="F727" s="1">
        <f>SUMIF(A727:B727,"*consolidação*",C727:D727)</f>
        <v>0</v>
      </c>
      <c r="H727" s="60" t="b">
        <f t="shared" si="142"/>
        <v>1</v>
      </c>
      <c r="I727" s="60" t="str">
        <f t="shared" si="143"/>
        <v>00</v>
      </c>
    </row>
    <row r="728" spans="1:9" ht="25.5">
      <c r="A728" s="60" t="str">
        <f t="shared" si="141"/>
        <v>1.1.2.3.4.00.00 - Créditos de Transferências a Receber - Inter OFSS 
 - Estado</v>
      </c>
      <c r="B728" s="3" t="s">
        <v>2133</v>
      </c>
      <c r="C728" s="4">
        <v>135544772.44999999</v>
      </c>
      <c r="D728" s="1"/>
      <c r="E728" s="1">
        <f>SUMIF(A728:B728,"*intra*",C728:D728)+SUMIF(A728:B728,"*inter*",C728:D728)</f>
        <v>135544772.44999999</v>
      </c>
      <c r="F728" s="1">
        <f>SUMIF(A728:B728,"*consolidação*",C728:D728)</f>
        <v>0</v>
      </c>
      <c r="H728" s="60" t="b">
        <f t="shared" si="142"/>
        <v>1</v>
      </c>
      <c r="I728" s="60" t="str">
        <f t="shared" si="143"/>
        <v>00</v>
      </c>
    </row>
    <row r="729" spans="1:9" ht="25.5">
      <c r="A729" s="60" t="str">
        <f t="shared" si="141"/>
        <v>1.1.2.3.5.00.00 - Créditos de Transferências a Receber - Inter OFSS 
 - Município</v>
      </c>
      <c r="B729" s="5" t="s">
        <v>2134</v>
      </c>
      <c r="C729" s="6">
        <v>85508901.310000002</v>
      </c>
      <c r="D729" s="1"/>
      <c r="E729" s="1">
        <f>SUMIF(A729:B729,"*intra*",C729:D729)+SUMIF(A729:B729,"*inter*",C729:D729)</f>
        <v>85508901.310000002</v>
      </c>
      <c r="F729" s="1">
        <f>SUMIF(A729:B729,"*consolidação*",C729:D729)</f>
        <v>0</v>
      </c>
      <c r="H729" s="60" t="b">
        <f t="shared" si="142"/>
        <v>1</v>
      </c>
      <c r="I729" s="60" t="str">
        <f t="shared" si="143"/>
        <v>00</v>
      </c>
    </row>
    <row r="730" spans="1:9">
      <c r="A730" s="60" t="str">
        <f t="shared" si="141"/>
        <v>1.1.2.4.0.00.00 - Empréstimos e Financiamentos Concedidos</v>
      </c>
      <c r="B730" s="3" t="s">
        <v>2135</v>
      </c>
      <c r="C730" s="4">
        <v>3243770514.3599997</v>
      </c>
      <c r="D730" s="1"/>
      <c r="E730" s="1">
        <f>E731+E732+E733+E734+E735</f>
        <v>35860.199999999997</v>
      </c>
      <c r="F730" s="1">
        <f>F731+F732+F733+F734+F735</f>
        <v>3243734654.1599998</v>
      </c>
      <c r="H730" s="60" t="b">
        <f t="shared" si="142"/>
        <v>1</v>
      </c>
      <c r="I730" s="60" t="str">
        <f t="shared" si="143"/>
        <v>00</v>
      </c>
    </row>
    <row r="731" spans="1:9" ht="25.5">
      <c r="A731" s="60" t="str">
        <f t="shared" si="141"/>
        <v>1.1.2.4.1.00.00 - Empréstimos e Financiamentos Concedidos - 
 Consolidação</v>
      </c>
      <c r="B731" s="5" t="s">
        <v>2136</v>
      </c>
      <c r="C731" s="6">
        <v>3243734654.1599998</v>
      </c>
      <c r="D731" s="1"/>
      <c r="E731" s="1">
        <f>SUMIF(A731:B731,"*intra*",C731:D731)+SUMIF(A731:B731,"*inter*",C731:D731)</f>
        <v>0</v>
      </c>
      <c r="F731" s="1">
        <f>SUMIF(A731:B731,"*consolidação*",C731:D731)</f>
        <v>3243734654.1599998</v>
      </c>
      <c r="H731" s="60" t="b">
        <f t="shared" si="142"/>
        <v>1</v>
      </c>
      <c r="I731" s="60" t="str">
        <f t="shared" si="143"/>
        <v>00</v>
      </c>
    </row>
    <row r="732" spans="1:9" ht="25.5">
      <c r="A732" s="60" t="str">
        <f t="shared" si="141"/>
        <v>1.1.2.4.2.00.00 - Empréstimos e Financiamentos Concedidos - Intra 
 OFSS</v>
      </c>
      <c r="B732" s="3" t="s">
        <v>2137</v>
      </c>
      <c r="C732" s="4"/>
      <c r="D732" s="1"/>
      <c r="E732" s="1">
        <f>SUMIF(A732:B732,"*intra*",C732:D732)+SUMIF(A732:B732,"*inter*",C732:D732)</f>
        <v>0</v>
      </c>
      <c r="F732" s="1">
        <f>SUMIF(A732:B732,"*consolidação*",C732:D732)</f>
        <v>0</v>
      </c>
      <c r="H732" s="60" t="b">
        <f t="shared" si="142"/>
        <v>1</v>
      </c>
      <c r="I732" s="60" t="str">
        <f t="shared" si="143"/>
        <v>00</v>
      </c>
    </row>
    <row r="733" spans="1:9" ht="25.5">
      <c r="A733" s="60" t="str">
        <f t="shared" si="141"/>
        <v>1.1.2.4.3.00.00 - Empréstimos e Financiamentos Concedidos - Inter 
 OFSS - União</v>
      </c>
      <c r="B733" s="5" t="s">
        <v>2138</v>
      </c>
      <c r="C733" s="6"/>
      <c r="D733" s="1"/>
      <c r="E733" s="1">
        <f>SUMIF(A733:B733,"*intra*",C733:D733)+SUMIF(A733:B733,"*inter*",C733:D733)</f>
        <v>0</v>
      </c>
      <c r="F733" s="1">
        <f>SUMIF(A733:B733,"*consolidação*",C733:D733)</f>
        <v>0</v>
      </c>
      <c r="H733" s="60" t="b">
        <f t="shared" si="142"/>
        <v>1</v>
      </c>
      <c r="I733" s="60" t="str">
        <f t="shared" si="143"/>
        <v>00</v>
      </c>
    </row>
    <row r="734" spans="1:9" ht="25.5">
      <c r="A734" s="60" t="str">
        <f t="shared" si="141"/>
        <v>1.1.2.4.4.00.00 - Empréstimos e Financiamentos Concedidos - Inter 
 OFSS - Estado</v>
      </c>
      <c r="B734" s="3" t="s">
        <v>2139</v>
      </c>
      <c r="C734" s="4">
        <v>35860.199999999997</v>
      </c>
      <c r="D734" s="1"/>
      <c r="E734" s="1">
        <f>SUMIF(A734:B734,"*intra*",C734:D734)+SUMIF(A734:B734,"*inter*",C734:D734)</f>
        <v>35860.199999999997</v>
      </c>
      <c r="F734" s="1">
        <f>SUMIF(A734:B734,"*consolidação*",C734:D734)</f>
        <v>0</v>
      </c>
      <c r="H734" s="60" t="b">
        <f t="shared" si="142"/>
        <v>1</v>
      </c>
      <c r="I734" s="60" t="str">
        <f t="shared" si="143"/>
        <v>00</v>
      </c>
    </row>
    <row r="735" spans="1:9" ht="25.5">
      <c r="A735" s="60" t="str">
        <f t="shared" si="141"/>
        <v>1.1.2.4.5.00.00 - Empréstimos e Financiamentos Concedidos - Inter 
 OFSS - Município</v>
      </c>
      <c r="B735" s="5" t="s">
        <v>2140</v>
      </c>
      <c r="C735" s="6"/>
      <c r="D735" s="1"/>
      <c r="E735" s="1">
        <f>SUMIF(A735:B735,"*intra*",C735:D735)+SUMIF(A735:B735,"*inter*",C735:D735)</f>
        <v>0</v>
      </c>
      <c r="F735" s="1">
        <f>SUMIF(A735:B735,"*consolidação*",C735:D735)</f>
        <v>0</v>
      </c>
      <c r="H735" s="60" t="b">
        <f t="shared" si="142"/>
        <v>1</v>
      </c>
      <c r="I735" s="60" t="str">
        <f t="shared" si="143"/>
        <v>00</v>
      </c>
    </row>
    <row r="736" spans="1:9">
      <c r="A736" s="60" t="str">
        <f t="shared" si="141"/>
        <v>1.1.2.5.0.00.00 - Dívida Ativa Tributaria</v>
      </c>
      <c r="B736" s="3" t="s">
        <v>2141</v>
      </c>
      <c r="C736" s="4">
        <v>11455781620.270002</v>
      </c>
      <c r="D736" s="1"/>
      <c r="E736" s="1">
        <f>E737+E738+E739+E740+E741</f>
        <v>0</v>
      </c>
      <c r="F736" s="1">
        <f>F737+F738+F739+F740+F741</f>
        <v>11455781620.270002</v>
      </c>
      <c r="H736" s="60" t="b">
        <f t="shared" si="142"/>
        <v>1</v>
      </c>
      <c r="I736" s="60" t="str">
        <f t="shared" si="143"/>
        <v>00</v>
      </c>
    </row>
    <row r="737" spans="1:9">
      <c r="A737" s="60" t="str">
        <f t="shared" si="141"/>
        <v>1.1.2.5.1.00.00 - Dívida Ativa Tributaria - Consolidação</v>
      </c>
      <c r="B737" s="5" t="s">
        <v>2142</v>
      </c>
      <c r="C737" s="6">
        <v>11455781620.270002</v>
      </c>
      <c r="D737" s="1"/>
      <c r="E737" s="1">
        <f>SUMIF(A737:B737,"*intra*",C737:D737)+SUMIF(A737:B737,"*inter*",C737:D737)</f>
        <v>0</v>
      </c>
      <c r="F737" s="1">
        <f>SUMIF(A737:B737,"*consolidação*",C737:D737)</f>
        <v>11455781620.270002</v>
      </c>
      <c r="H737" s="60" t="b">
        <f t="shared" si="142"/>
        <v>1</v>
      </c>
      <c r="I737" s="60" t="str">
        <f t="shared" si="143"/>
        <v>00</v>
      </c>
    </row>
    <row r="738" spans="1:9">
      <c r="A738" s="60" t="str">
        <f t="shared" si="141"/>
        <v>1.1.2.5.2.00.00 - Dívida Ativa Tributária - Intra OFSS</v>
      </c>
      <c r="B738" s="3" t="s">
        <v>2143</v>
      </c>
      <c r="C738" s="4"/>
      <c r="D738" s="1"/>
      <c r="E738" s="1">
        <f>SUMIF(A738:B738,"*intra*",C738:D738)+SUMIF(A738:B738,"*inter*",C738:D738)</f>
        <v>0</v>
      </c>
      <c r="F738" s="1">
        <f>SUMIF(A738:B738,"*consolidação*",C738:D738)</f>
        <v>0</v>
      </c>
      <c r="H738" s="60" t="b">
        <f t="shared" si="142"/>
        <v>1</v>
      </c>
      <c r="I738" s="60" t="str">
        <f t="shared" si="143"/>
        <v>00</v>
      </c>
    </row>
    <row r="739" spans="1:9">
      <c r="A739" s="60" t="str">
        <f t="shared" si="141"/>
        <v>1.1.2.5.3.00.00 - Dívida Ativa Tributária - Inter OFSS - União</v>
      </c>
      <c r="B739" s="5" t="s">
        <v>2144</v>
      </c>
      <c r="C739" s="6"/>
      <c r="D739" s="1"/>
      <c r="E739" s="1">
        <f>SUMIF(A739:B739,"*intra*",C739:D739)+SUMIF(A739:B739,"*inter*",C739:D739)</f>
        <v>0</v>
      </c>
      <c r="F739" s="1">
        <f>SUMIF(A739:B739,"*consolidação*",C739:D739)</f>
        <v>0</v>
      </c>
      <c r="H739" s="60" t="b">
        <f t="shared" si="142"/>
        <v>1</v>
      </c>
      <c r="I739" s="60" t="str">
        <f t="shared" si="143"/>
        <v>00</v>
      </c>
    </row>
    <row r="740" spans="1:9">
      <c r="A740" s="60" t="str">
        <f t="shared" si="141"/>
        <v>1.1.2.5.4.00.00 - Dívida Ativa Tributária - Inter OFSS - Estado</v>
      </c>
      <c r="B740" s="3" t="s">
        <v>2145</v>
      </c>
      <c r="C740" s="4"/>
      <c r="D740" s="1"/>
      <c r="E740" s="1">
        <f>SUMIF(A740:B740,"*intra*",C740:D740)+SUMIF(A740:B740,"*inter*",C740:D740)</f>
        <v>0</v>
      </c>
      <c r="F740" s="1">
        <f>SUMIF(A740:B740,"*consolidação*",C740:D740)</f>
        <v>0</v>
      </c>
      <c r="H740" s="60" t="b">
        <f t="shared" si="142"/>
        <v>1</v>
      </c>
      <c r="I740" s="60" t="str">
        <f t="shared" si="143"/>
        <v>00</v>
      </c>
    </row>
    <row r="741" spans="1:9">
      <c r="A741" s="60" t="str">
        <f t="shared" si="141"/>
        <v>1.1.2.5.5.00.00 - Dívida Ativa Tributaria - Inter OFSS - Município</v>
      </c>
      <c r="B741" s="5" t="s">
        <v>2146</v>
      </c>
      <c r="C741" s="6"/>
      <c r="D741" s="1"/>
      <c r="E741" s="1">
        <f>SUMIF(A741:B741,"*intra*",C741:D741)+SUMIF(A741:B741,"*inter*",C741:D741)</f>
        <v>0</v>
      </c>
      <c r="F741" s="1">
        <f>SUMIF(A741:B741,"*consolidação*",C741:D741)</f>
        <v>0</v>
      </c>
      <c r="H741" s="60" t="b">
        <f t="shared" si="142"/>
        <v>1</v>
      </c>
      <c r="I741" s="60" t="str">
        <f t="shared" si="143"/>
        <v>00</v>
      </c>
    </row>
    <row r="742" spans="1:9">
      <c r="A742" s="60" t="str">
        <f t="shared" si="141"/>
        <v>1.1.2.6.0.00.00 - Dívida Ativa não Tributaria</v>
      </c>
      <c r="B742" s="3" t="s">
        <v>2147</v>
      </c>
      <c r="C742" s="4">
        <v>620560892.31000006</v>
      </c>
      <c r="D742" s="1"/>
      <c r="E742" s="1">
        <f>E743+E744+E745+E746+E747</f>
        <v>0</v>
      </c>
      <c r="F742" s="1">
        <f>F743+F744+F745+F746+F747</f>
        <v>620560892.31000006</v>
      </c>
      <c r="H742" s="60" t="b">
        <f t="shared" si="142"/>
        <v>1</v>
      </c>
      <c r="I742" s="60" t="str">
        <f t="shared" si="143"/>
        <v>00</v>
      </c>
    </row>
    <row r="743" spans="1:9">
      <c r="A743" s="60" t="str">
        <f t="shared" si="141"/>
        <v>1.1.2.6.1.00.00 - Dívida Ativa não Tributaria - Consolidação</v>
      </c>
      <c r="B743" s="5" t="s">
        <v>2148</v>
      </c>
      <c r="C743" s="6">
        <v>620560892.31000006</v>
      </c>
      <c r="D743" s="1"/>
      <c r="E743" s="1">
        <f>SUMIF(A743:B743,"*intra*",C743:D743)+SUMIF(A743:B743,"*inter*",C743:D743)</f>
        <v>0</v>
      </c>
      <c r="F743" s="1">
        <f>SUMIF(A743:B743,"*consolidação*",C743:D743)</f>
        <v>620560892.31000006</v>
      </c>
      <c r="H743" s="60" t="b">
        <f t="shared" si="142"/>
        <v>1</v>
      </c>
      <c r="I743" s="60" t="str">
        <f t="shared" si="143"/>
        <v>00</v>
      </c>
    </row>
    <row r="744" spans="1:9">
      <c r="A744" s="60" t="str">
        <f t="shared" si="141"/>
        <v>1.1.2.6.2.00.00 - Dívida Ativa Não Tributaria - Intra OFSS</v>
      </c>
      <c r="B744" s="3" t="s">
        <v>2149</v>
      </c>
      <c r="C744" s="4"/>
      <c r="D744" s="1"/>
      <c r="E744" s="1">
        <f>SUMIF(A744:B744,"*intra*",C744:D744)+SUMIF(A744:B744,"*inter*",C744:D744)</f>
        <v>0</v>
      </c>
      <c r="F744" s="1">
        <f>SUMIF(A744:B744,"*consolidação*",C744:D744)</f>
        <v>0</v>
      </c>
      <c r="H744" s="60" t="b">
        <f t="shared" si="142"/>
        <v>1</v>
      </c>
      <c r="I744" s="60" t="str">
        <f t="shared" si="143"/>
        <v>00</v>
      </c>
    </row>
    <row r="745" spans="1:9">
      <c r="A745" s="60" t="str">
        <f t="shared" si="141"/>
        <v>1.1.2.6.3.00.00 - Dívida Ativa Não Tributaria - Inter OFSS - União</v>
      </c>
      <c r="B745" s="5" t="s">
        <v>2150</v>
      </c>
      <c r="C745" s="6"/>
      <c r="D745" s="1"/>
      <c r="E745" s="1">
        <f>SUMIF(A745:B745,"*intra*",C745:D745)+SUMIF(A745:B745,"*inter*",C745:D745)</f>
        <v>0</v>
      </c>
      <c r="F745" s="1">
        <f>SUMIF(A745:B745,"*consolidação*",C745:D745)</f>
        <v>0</v>
      </c>
      <c r="H745" s="60" t="b">
        <f t="shared" si="142"/>
        <v>1</v>
      </c>
      <c r="I745" s="60" t="str">
        <f t="shared" si="143"/>
        <v>00</v>
      </c>
    </row>
    <row r="746" spans="1:9">
      <c r="A746" s="60" t="str">
        <f t="shared" si="141"/>
        <v>1.1.2.6.4.00.00 - Dívida Ativa Não Tributaria - Inter OFSS - Estado</v>
      </c>
      <c r="B746" s="3" t="s">
        <v>2151</v>
      </c>
      <c r="C746" s="4"/>
      <c r="D746" s="1"/>
      <c r="E746" s="1">
        <f>SUMIF(A746:B746,"*intra*",C746:D746)+SUMIF(A746:B746,"*inter*",C746:D746)</f>
        <v>0</v>
      </c>
      <c r="F746" s="1">
        <f>SUMIF(A746:B746,"*consolidação*",C746:D746)</f>
        <v>0</v>
      </c>
      <c r="H746" s="60" t="b">
        <f t="shared" si="142"/>
        <v>1</v>
      </c>
      <c r="I746" s="60" t="str">
        <f t="shared" si="143"/>
        <v>00</v>
      </c>
    </row>
    <row r="747" spans="1:9" ht="25.5">
      <c r="A747" s="60" t="str">
        <f t="shared" si="141"/>
        <v>1.1.2.6.5.00.00 - Dívida Ativa Não Tributaria - Inter OFSS - 
 Município</v>
      </c>
      <c r="B747" s="5" t="s">
        <v>2152</v>
      </c>
      <c r="C747" s="6"/>
      <c r="D747" s="1"/>
      <c r="E747" s="1">
        <f>SUMIF(A747:B747,"*intra*",C747:D747)+SUMIF(A747:B747,"*inter*",C747:D747)</f>
        <v>0</v>
      </c>
      <c r="F747" s="1">
        <f>SUMIF(A747:B747,"*consolidação*",C747:D747)</f>
        <v>0</v>
      </c>
      <c r="H747" s="60" t="b">
        <f t="shared" si="142"/>
        <v>1</v>
      </c>
      <c r="I747" s="60" t="str">
        <f>MID(A747,11,2)</f>
        <v>00</v>
      </c>
    </row>
    <row r="748" spans="1:9">
      <c r="A748" s="60" t="str">
        <f t="shared" si="141"/>
        <v>1.1.2.9.0.00.00 - (-) Ajuste de Perdas de Créditos a Curto Prazo</v>
      </c>
      <c r="B748" s="3" t="s">
        <v>2153</v>
      </c>
      <c r="C748" s="4">
        <v>2068478628.55</v>
      </c>
      <c r="D748" s="1"/>
      <c r="E748" s="1">
        <f>E749+E750+E751+E752+E753</f>
        <v>0</v>
      </c>
      <c r="F748" s="1">
        <f>F749+F750+F751+F752+F753</f>
        <v>2068478628.55</v>
      </c>
      <c r="H748" s="60" t="b">
        <f t="shared" si="142"/>
        <v>1</v>
      </c>
      <c r="I748" s="60" t="str">
        <f t="shared" si="143"/>
        <v>00</v>
      </c>
    </row>
    <row r="749" spans="1:9" ht="25.5">
      <c r="A749" s="60" t="str">
        <f t="shared" si="141"/>
        <v>1.1.2.9.1.00.00 - (-) Ajuste de Perdas de Créditos a Curto Prazo - 
 Consolidação</v>
      </c>
      <c r="B749" s="5" t="s">
        <v>2154</v>
      </c>
      <c r="C749" s="6">
        <v>2068478628.55</v>
      </c>
      <c r="D749" s="1"/>
      <c r="E749" s="1">
        <f>SUMIF(A749:B749,"*intra*",C749:D749)+SUMIF(A749:B749,"*inter*",C749:D749)</f>
        <v>0</v>
      </c>
      <c r="F749" s="1">
        <f>SUMIF(A749:B749,"*consolidação*",C749:D749)</f>
        <v>2068478628.55</v>
      </c>
      <c r="H749" s="60" t="b">
        <f t="shared" si="142"/>
        <v>1</v>
      </c>
      <c r="I749" s="60" t="str">
        <f t="shared" si="143"/>
        <v>00</v>
      </c>
    </row>
    <row r="750" spans="1:9" ht="25.5">
      <c r="A750" s="60" t="str">
        <f t="shared" si="141"/>
        <v>1.1.2.9.2.00.00 - (-) Ajuste de Perdas de Créditos a Curto Prazo - 
 Intra OFSS</v>
      </c>
      <c r="B750" s="3" t="s">
        <v>2155</v>
      </c>
      <c r="C750" s="4"/>
      <c r="D750" s="1"/>
      <c r="E750" s="1">
        <f>SUMIF(A750:B750,"*intra*",C750:D750)+SUMIF(A750:B750,"*inter*",C750:D750)</f>
        <v>0</v>
      </c>
      <c r="F750" s="1">
        <f>SUMIF(A750:B750,"*consolidação*",C750:D750)</f>
        <v>0</v>
      </c>
      <c r="H750" s="60" t="b">
        <f t="shared" si="142"/>
        <v>1</v>
      </c>
      <c r="I750" s="60" t="str">
        <f t="shared" si="143"/>
        <v>00</v>
      </c>
    </row>
    <row r="751" spans="1:9" ht="25.5">
      <c r="A751" s="60" t="str">
        <f t="shared" si="141"/>
        <v>1.1.2.9.3.00.00 - (-) Ajuste de Perdas de Créditos a Curto Prazo - 
 Inter OFSS - União</v>
      </c>
      <c r="B751" s="5" t="s">
        <v>2156</v>
      </c>
      <c r="C751" s="6"/>
      <c r="D751" s="1"/>
      <c r="E751" s="1">
        <f>SUMIF(A751:B751,"*intra*",C751:D751)+SUMIF(A751:B751,"*inter*",C751:D751)</f>
        <v>0</v>
      </c>
      <c r="F751" s="1">
        <f>SUMIF(A751:B751,"*consolidação*",C751:D751)</f>
        <v>0</v>
      </c>
      <c r="H751" s="60" t="b">
        <f t="shared" si="142"/>
        <v>1</v>
      </c>
      <c r="I751" s="60" t="str">
        <f t="shared" si="143"/>
        <v>00</v>
      </c>
    </row>
    <row r="752" spans="1:9" ht="25.5">
      <c r="A752" s="60" t="str">
        <f t="shared" si="141"/>
        <v>1.1.2.9.4.00.00 - (-) Ajuste de Perdas de Créditos a Curto Prazo - 
 Inter OFSS - Estado</v>
      </c>
      <c r="B752" s="3" t="s">
        <v>2157</v>
      </c>
      <c r="C752" s="4"/>
      <c r="D752" s="1"/>
      <c r="E752" s="1">
        <f>SUMIF(A752:B752,"*intra*",C752:D752)+SUMIF(A752:B752,"*inter*",C752:D752)</f>
        <v>0</v>
      </c>
      <c r="F752" s="1">
        <f>SUMIF(A752:B752,"*consolidação*",C752:D752)</f>
        <v>0</v>
      </c>
      <c r="H752" s="60" t="b">
        <f t="shared" si="142"/>
        <v>1</v>
      </c>
      <c r="I752" s="60" t="str">
        <f t="shared" si="143"/>
        <v>00</v>
      </c>
    </row>
    <row r="753" spans="1:9" ht="25.5">
      <c r="A753" s="60" t="str">
        <f t="shared" si="141"/>
        <v>1.1.2.9.5.00.00 - (-) Ajuste de Perdas de Créditos a Curto Prazo - 
 Inter OFSS - Município</v>
      </c>
      <c r="B753" s="5" t="s">
        <v>2158</v>
      </c>
      <c r="C753" s="6"/>
      <c r="D753" s="1"/>
      <c r="E753" s="1">
        <f>SUMIF(A753:B753,"*intra*",C753:D753)+SUMIF(A753:B753,"*inter*",C753:D753)</f>
        <v>0</v>
      </c>
      <c r="F753" s="1">
        <f>SUMIF(A753:B753,"*consolidação*",C753:D753)</f>
        <v>0</v>
      </c>
      <c r="H753" s="60" t="b">
        <f t="shared" si="142"/>
        <v>1</v>
      </c>
      <c r="I753" s="60" t="str">
        <f t="shared" si="143"/>
        <v>00</v>
      </c>
    </row>
    <row r="754" spans="1:9">
      <c r="A754" s="60" t="str">
        <f t="shared" si="141"/>
        <v>1.1.3.0.0.00.00 - Demais Créditos e Valores a Curto Prazo</v>
      </c>
      <c r="B754" s="3" t="s">
        <v>2159</v>
      </c>
      <c r="C754" s="4">
        <v>61715256593.500008</v>
      </c>
      <c r="D754" s="1"/>
      <c r="E754" s="1">
        <f>E755+E757+E759+E761+E763+E765-E767</f>
        <v>0</v>
      </c>
      <c r="F754" s="1">
        <f>F755+F757+F759+F761+F763+F765-F767</f>
        <v>61715256593.5</v>
      </c>
      <c r="H754" s="60" t="b">
        <f t="shared" si="142"/>
        <v>1</v>
      </c>
      <c r="I754" s="60" t="str">
        <f t="shared" si="143"/>
        <v>00</v>
      </c>
    </row>
    <row r="755" spans="1:9">
      <c r="A755" s="60" t="str">
        <f t="shared" si="141"/>
        <v>1.1.3.1.0.00.00 - Adiantamentos Concedidos a Pessoal e a Terceiros</v>
      </c>
      <c r="B755" s="5" t="s">
        <v>2160</v>
      </c>
      <c r="C755" s="6">
        <v>4873153221.9300003</v>
      </c>
      <c r="D755" s="1"/>
      <c r="E755" s="1">
        <f>E756</f>
        <v>0</v>
      </c>
      <c r="F755" s="1">
        <f>F756</f>
        <v>4873153221.9300003</v>
      </c>
      <c r="H755" s="60" t="b">
        <f t="shared" si="142"/>
        <v>1</v>
      </c>
      <c r="I755" s="60" t="str">
        <f t="shared" si="143"/>
        <v>00</v>
      </c>
    </row>
    <row r="756" spans="1:9" ht="25.5">
      <c r="A756" s="60" t="str">
        <f t="shared" si="141"/>
        <v>1.1.3.1.1.00.00 - Adiantamentos Concedidos a Pessoal e a Terceiros - 
 Consolidação</v>
      </c>
      <c r="B756" s="3" t="s">
        <v>2161</v>
      </c>
      <c r="C756" s="4">
        <v>4873153221.9300003</v>
      </c>
      <c r="D756" s="1"/>
      <c r="E756" s="1">
        <f>SUMIF(A756:B756,"*intra*",C756:D756)+SUMIF(A756:B756,"*inter*",C756:D756)</f>
        <v>0</v>
      </c>
      <c r="F756" s="1">
        <f>SUMIF(A756:B756,"*consolidação*",C756:D756)</f>
        <v>4873153221.9300003</v>
      </c>
      <c r="H756" s="60" t="b">
        <f t="shared" si="142"/>
        <v>1</v>
      </c>
      <c r="I756" s="60" t="str">
        <f t="shared" si="143"/>
        <v>00</v>
      </c>
    </row>
    <row r="757" spans="1:9">
      <c r="A757" s="60" t="str">
        <f t="shared" si="141"/>
        <v>1.1.3.2.0.00.00 - Tributos a Recuperar/Compensar</v>
      </c>
      <c r="B757" s="5" t="s">
        <v>2162</v>
      </c>
      <c r="C757" s="6">
        <v>90627902.299999997</v>
      </c>
      <c r="D757" s="1"/>
      <c r="E757" s="1">
        <f>E758</f>
        <v>0</v>
      </c>
      <c r="F757" s="1">
        <f>F758</f>
        <v>90627902.299999997</v>
      </c>
      <c r="H757" s="60" t="b">
        <f t="shared" si="142"/>
        <v>1</v>
      </c>
      <c r="I757" s="60" t="str">
        <f t="shared" si="143"/>
        <v>00</v>
      </c>
    </row>
    <row r="758" spans="1:9">
      <c r="A758" s="60" t="str">
        <f t="shared" si="141"/>
        <v>1.1.3.2.1.00.00 - Tributos a Recuperar/Compensar - Consolidação</v>
      </c>
      <c r="B758" s="3" t="s">
        <v>2163</v>
      </c>
      <c r="C758" s="4">
        <v>90627902.299999997</v>
      </c>
      <c r="D758" s="1"/>
      <c r="E758" s="1">
        <f>SUMIF(A758:B758,"*intra*",C758:D758)+SUMIF(A758:B758,"*inter*",C758:D758)</f>
        <v>0</v>
      </c>
      <c r="F758" s="1">
        <f>SUMIF(A758:B758,"*consolidação*",C758:D758)</f>
        <v>90627902.299999997</v>
      </c>
      <c r="H758" s="60" t="b">
        <f t="shared" si="142"/>
        <v>1</v>
      </c>
      <c r="I758" s="60" t="str">
        <f t="shared" si="143"/>
        <v>00</v>
      </c>
    </row>
    <row r="759" spans="1:9" ht="25.5">
      <c r="A759" s="60" t="str">
        <f t="shared" si="141"/>
        <v>1.1.3.3.0.00.00 - Créditos a Receber por Descentralização da 
 Prestação de Serviços Públicos</v>
      </c>
      <c r="B759" s="5" t="s">
        <v>2168</v>
      </c>
      <c r="C759" s="6">
        <v>64942030.119999997</v>
      </c>
      <c r="D759" s="1"/>
      <c r="E759" s="1">
        <f>E760</f>
        <v>0</v>
      </c>
      <c r="F759" s="1">
        <f>F760</f>
        <v>64942030.119999997</v>
      </c>
      <c r="H759" s="60" t="b">
        <f t="shared" si="142"/>
        <v>1</v>
      </c>
      <c r="I759" s="60" t="str">
        <f t="shared" si="143"/>
        <v>00</v>
      </c>
    </row>
    <row r="760" spans="1:9" ht="25.5">
      <c r="A760" s="60" t="str">
        <f t="shared" si="141"/>
        <v>1.1.3.3.1.00.00 - Créditos a Receber por Descentralização da 
 Prestação de Serviços Públicos - Consolidação</v>
      </c>
      <c r="B760" s="3" t="s">
        <v>2169</v>
      </c>
      <c r="C760" s="4">
        <v>64942030.119999997</v>
      </c>
      <c r="D760" s="1"/>
      <c r="E760" s="1">
        <f>SUMIF(A760:B760,"*intra*",C760:D760)+SUMIF(A760:B760,"*inter*",C760:D760)</f>
        <v>0</v>
      </c>
      <c r="F760" s="1">
        <f>SUMIF(A760:B760,"*consolidação*",C760:D760)</f>
        <v>64942030.119999997</v>
      </c>
      <c r="H760" s="60" t="b">
        <f t="shared" si="142"/>
        <v>1</v>
      </c>
      <c r="I760" s="60" t="str">
        <f t="shared" si="143"/>
        <v>00</v>
      </c>
    </row>
    <row r="761" spans="1:9">
      <c r="A761" s="60" t="str">
        <f t="shared" si="141"/>
        <v>1.1.3.4.0.00.00 - Créditos por Danos ao Patrimônio</v>
      </c>
      <c r="B761" s="5" t="s">
        <v>2170</v>
      </c>
      <c r="C761" s="6">
        <v>3428067799.5300002</v>
      </c>
      <c r="D761" s="1"/>
      <c r="E761" s="1">
        <f>E762</f>
        <v>0</v>
      </c>
      <c r="F761" s="1">
        <f>F762</f>
        <v>3428067799.5300002</v>
      </c>
      <c r="H761" s="60" t="b">
        <f t="shared" si="142"/>
        <v>1</v>
      </c>
      <c r="I761" s="60" t="str">
        <f t="shared" si="143"/>
        <v>00</v>
      </c>
    </row>
    <row r="762" spans="1:9">
      <c r="A762" s="60" t="str">
        <f t="shared" si="141"/>
        <v>1.1.3.4.1.00.00 - Créditos por Danos ao Patrimônio - Consolidação</v>
      </c>
      <c r="B762" s="3" t="s">
        <v>2171</v>
      </c>
      <c r="C762" s="4">
        <v>3428067799.5300002</v>
      </c>
      <c r="D762" s="1"/>
      <c r="E762" s="1">
        <f>SUMIF(A762:B762,"*intra*",C762:D762)+SUMIF(A762:B762,"*inter*",C762:D762)</f>
        <v>0</v>
      </c>
      <c r="F762" s="1">
        <f>SUMIF(A762:B762,"*consolidação*",C762:D762)</f>
        <v>3428067799.5300002</v>
      </c>
      <c r="H762" s="60" t="b">
        <f t="shared" si="142"/>
        <v>1</v>
      </c>
      <c r="I762" s="60" t="str">
        <f t="shared" si="143"/>
        <v>00</v>
      </c>
    </row>
    <row r="763" spans="1:9">
      <c r="A763" s="60" t="str">
        <f t="shared" si="141"/>
        <v>1.1.3.5.0.00.00 - Depósitos Restituíveis e Valores Vinculados</v>
      </c>
      <c r="B763" s="5" t="s">
        <v>2172</v>
      </c>
      <c r="C763" s="6">
        <v>19992236905.920002</v>
      </c>
      <c r="D763" s="1"/>
      <c r="E763" s="1">
        <f>E764</f>
        <v>0</v>
      </c>
      <c r="F763" s="1">
        <f>F764</f>
        <v>19992236905.920002</v>
      </c>
      <c r="H763" s="60" t="b">
        <f t="shared" si="142"/>
        <v>1</v>
      </c>
      <c r="I763" s="60" t="str">
        <f t="shared" si="143"/>
        <v>00</v>
      </c>
    </row>
    <row r="764" spans="1:9" ht="25.5">
      <c r="A764" s="60" t="str">
        <f t="shared" si="141"/>
        <v>1.1.3.5.1.00.00 - Depósitos Restituíveis e Valores Vinculados - 
 Consolidação</v>
      </c>
      <c r="B764" s="3" t="s">
        <v>2173</v>
      </c>
      <c r="C764" s="4">
        <v>19992236905.920002</v>
      </c>
      <c r="D764" s="1"/>
      <c r="E764" s="1">
        <f>SUMIF(A764:B764,"*intra*",C764:D764)+SUMIF(A764:B764,"*inter*",C764:D764)</f>
        <v>0</v>
      </c>
      <c r="F764" s="1">
        <f>SUMIF(A764:B764,"*consolidação*",C764:D764)</f>
        <v>19992236905.920002</v>
      </c>
      <c r="H764" s="60" t="b">
        <f t="shared" si="142"/>
        <v>1</v>
      </c>
      <c r="I764" s="60" t="str">
        <f t="shared" si="143"/>
        <v>00</v>
      </c>
    </row>
    <row r="765" spans="1:9">
      <c r="A765" s="60" t="str">
        <f t="shared" si="141"/>
        <v>1.1.3.8.0.00.00 - Outros Créditos a Receber e Valores a Curto Prazo</v>
      </c>
      <c r="B765" s="5" t="s">
        <v>2180</v>
      </c>
      <c r="C765" s="6">
        <v>36639149538</v>
      </c>
      <c r="D765" s="1"/>
      <c r="E765" s="1">
        <f>E766</f>
        <v>0</v>
      </c>
      <c r="F765" s="1">
        <f>F766</f>
        <v>36639149538</v>
      </c>
      <c r="H765" s="60" t="b">
        <f t="shared" si="142"/>
        <v>1</v>
      </c>
      <c r="I765" s="60" t="str">
        <f t="shared" si="143"/>
        <v>00</v>
      </c>
    </row>
    <row r="766" spans="1:9" ht="25.5">
      <c r="A766" s="60" t="str">
        <f t="shared" si="141"/>
        <v>1.1.3.8.1.00.00 - Outros Créditos a Receber e Valores a Curto Prazo 
 - Consolidação</v>
      </c>
      <c r="B766" s="3" t="s">
        <v>2181</v>
      </c>
      <c r="C766" s="4">
        <v>36639149538</v>
      </c>
      <c r="D766" s="1"/>
      <c r="E766" s="1">
        <f>SUMIF(A766:B766,"*intra*",C766:D766)+SUMIF(A766:B766,"*inter*",C766:D766)</f>
        <v>0</v>
      </c>
      <c r="F766" s="1">
        <f>SUMIF(A766:B766,"*consolidação*",C766:D766)</f>
        <v>36639149538</v>
      </c>
      <c r="H766" s="60" t="b">
        <f t="shared" si="142"/>
        <v>1</v>
      </c>
      <c r="I766" s="60" t="str">
        <f t="shared" si="143"/>
        <v>00</v>
      </c>
    </row>
    <row r="767" spans="1:9" ht="25.5">
      <c r="A767" s="60" t="str">
        <f t="shared" si="141"/>
        <v>1.1.3.9.0.00.00 - (-) Ajuste de Perdas de Demais Créditos e Valores a 
 Curto Prazo</v>
      </c>
      <c r="B767" s="5" t="s">
        <v>2182</v>
      </c>
      <c r="C767" s="6">
        <v>3372920804.3000002</v>
      </c>
      <c r="D767" s="1"/>
      <c r="E767" s="1">
        <f>E768</f>
        <v>0</v>
      </c>
      <c r="F767" s="1">
        <f>F768</f>
        <v>3372920804.3000002</v>
      </c>
      <c r="H767" s="60" t="b">
        <f t="shared" si="142"/>
        <v>1</v>
      </c>
      <c r="I767" s="60" t="str">
        <f t="shared" si="143"/>
        <v>00</v>
      </c>
    </row>
    <row r="768" spans="1:9" ht="25.5">
      <c r="A768" s="60" t="str">
        <f t="shared" si="141"/>
        <v>1.1.3.9.1.00.00 - (-) Ajuste de Perdas de Demais Créditos e Valores 
 a Curto Prazo - Consolidação</v>
      </c>
      <c r="B768" s="3" t="s">
        <v>2183</v>
      </c>
      <c r="C768" s="4">
        <v>3372920804.3000002</v>
      </c>
      <c r="D768" s="1"/>
      <c r="E768" s="1">
        <f>SUMIF(A768:B768,"*intra*",C768:D768)+SUMIF(A768:B768,"*inter*",C768:D768)</f>
        <v>0</v>
      </c>
      <c r="F768" s="1">
        <f>SUMIF(A768:B768,"*consolidação*",C768:D768)</f>
        <v>3372920804.3000002</v>
      </c>
      <c r="H768" s="60" t="b">
        <f t="shared" si="142"/>
        <v>1</v>
      </c>
      <c r="I768" s="60" t="str">
        <f t="shared" si="143"/>
        <v>00</v>
      </c>
    </row>
    <row r="769" spans="1:9">
      <c r="A769" s="60" t="str">
        <f t="shared" ref="A769:A832" si="144">TRIM(B769)</f>
        <v>1.1.4.0.0.00.00 - Investimentos e Aplicações Temporárias a Curto Prazo</v>
      </c>
      <c r="B769" s="5" t="s">
        <v>2184</v>
      </c>
      <c r="C769" s="6">
        <v>18494816304.040001</v>
      </c>
      <c r="D769" s="1"/>
      <c r="E769" s="1">
        <f>E770+E772+E774-E776</f>
        <v>0</v>
      </c>
      <c r="F769" s="1">
        <f>F770+F772+F774-F776</f>
        <v>18494816304.039997</v>
      </c>
      <c r="H769" s="60" t="b">
        <f t="shared" ref="H769:H832" si="145">IF(I769="00",C769=E769+F769,TRUE)</f>
        <v>1</v>
      </c>
      <c r="I769" s="60" t="str">
        <f t="shared" ref="I769:I832" si="146">MID(A769,11,2)</f>
        <v>00</v>
      </c>
    </row>
    <row r="770" spans="1:9">
      <c r="A770" s="60" t="str">
        <f t="shared" si="144"/>
        <v>1.1.4.1.0.00.00 - Títulos e Valores Mobiliários</v>
      </c>
      <c r="B770" s="3" t="s">
        <v>2185</v>
      </c>
      <c r="C770" s="4">
        <v>18588731310.169998</v>
      </c>
      <c r="D770" s="1"/>
      <c r="E770" s="1">
        <f>E771</f>
        <v>0</v>
      </c>
      <c r="F770" s="1">
        <f>F771</f>
        <v>18588731310.169998</v>
      </c>
      <c r="H770" s="60" t="b">
        <f t="shared" si="145"/>
        <v>1</v>
      </c>
      <c r="I770" s="60" t="str">
        <f t="shared" si="146"/>
        <v>00</v>
      </c>
    </row>
    <row r="771" spans="1:9">
      <c r="A771" s="60" t="str">
        <f t="shared" si="144"/>
        <v>1.1.4.1.1.00.00 - Títulos e Valores Mobiliários - Consolidação</v>
      </c>
      <c r="B771" s="5" t="s">
        <v>2186</v>
      </c>
      <c r="C771" s="6">
        <v>18588731310.169998</v>
      </c>
      <c r="D771" s="1"/>
      <c r="E771" s="1">
        <f>SUMIF(A771:B771,"*intra*",C771:D771)+SUMIF(A771:B771,"*inter*",C771:D771)</f>
        <v>0</v>
      </c>
      <c r="F771" s="1">
        <f>SUMIF(A771:B771,"*consolidação*",C771:D771)</f>
        <v>18588731310.169998</v>
      </c>
      <c r="H771" s="60" t="b">
        <f t="shared" si="145"/>
        <v>1</v>
      </c>
      <c r="I771" s="60" t="str">
        <f t="shared" si="146"/>
        <v>00</v>
      </c>
    </row>
    <row r="772" spans="1:9">
      <c r="A772" s="60" t="str">
        <f t="shared" si="144"/>
        <v>1.1.4.2.0.00.00 - Aplicação Temporária em Metais Preciosos</v>
      </c>
      <c r="B772" s="3" t="s">
        <v>2187</v>
      </c>
      <c r="C772" s="4"/>
      <c r="D772" s="1"/>
      <c r="E772" s="1">
        <f>E773</f>
        <v>0</v>
      </c>
      <c r="F772" s="1">
        <f>F773</f>
        <v>0</v>
      </c>
      <c r="H772" s="60" t="b">
        <f t="shared" si="145"/>
        <v>1</v>
      </c>
      <c r="I772" s="60" t="str">
        <f t="shared" si="146"/>
        <v>00</v>
      </c>
    </row>
    <row r="773" spans="1:9" ht="25.5">
      <c r="A773" s="60" t="str">
        <f t="shared" si="144"/>
        <v>1.1.4.2.1.00.00 - Aplicação Temporária em Metais Preciosos - 
 Consolidação</v>
      </c>
      <c r="B773" s="5" t="s">
        <v>2188</v>
      </c>
      <c r="C773" s="6"/>
      <c r="D773" s="1"/>
      <c r="E773" s="1">
        <f>SUMIF(A773:B773,"*intra*",C773:D773)+SUMIF(A773:B773,"*inter*",C773:D773)</f>
        <v>0</v>
      </c>
      <c r="F773" s="1">
        <f>SUMIF(A773:B773,"*consolidação*",C773:D773)</f>
        <v>0</v>
      </c>
      <c r="H773" s="60" t="b">
        <f t="shared" si="145"/>
        <v>1</v>
      </c>
      <c r="I773" s="60" t="str">
        <f t="shared" si="146"/>
        <v>00</v>
      </c>
    </row>
    <row r="774" spans="1:9">
      <c r="A774" s="60" t="str">
        <f t="shared" si="144"/>
        <v>1.1.4.3.0.00.00 - Aplicação Em Segmento de Imóveis</v>
      </c>
      <c r="B774" s="3" t="s">
        <v>2189</v>
      </c>
      <c r="C774" s="4"/>
      <c r="D774" s="1"/>
      <c r="E774" s="1">
        <f>E775</f>
        <v>0</v>
      </c>
      <c r="F774" s="1">
        <f>F775</f>
        <v>0</v>
      </c>
      <c r="H774" s="60" t="b">
        <f t="shared" si="145"/>
        <v>1</v>
      </c>
      <c r="I774" s="60" t="str">
        <f t="shared" si="146"/>
        <v>00</v>
      </c>
    </row>
    <row r="775" spans="1:9">
      <c r="A775" s="60" t="str">
        <f t="shared" si="144"/>
        <v>1.1.4.3.1.00.00 - Aplicação Em Segmento de Imóveis - Consolidação</v>
      </c>
      <c r="B775" s="5" t="s">
        <v>2190</v>
      </c>
      <c r="C775" s="6"/>
      <c r="D775" s="1"/>
      <c r="E775" s="1">
        <f>SUMIF(A775:B775,"*intra*",C775:D775)+SUMIF(A775:B775,"*inter*",C775:D775)</f>
        <v>0</v>
      </c>
      <c r="F775" s="1">
        <f>SUMIF(A775:B775,"*consolidação*",C775:D775)</f>
        <v>0</v>
      </c>
      <c r="H775" s="60" t="b">
        <f t="shared" si="145"/>
        <v>1</v>
      </c>
      <c r="I775" s="60" t="str">
        <f t="shared" si="146"/>
        <v>00</v>
      </c>
    </row>
    <row r="776" spans="1:9" ht="25.5">
      <c r="A776" s="60" t="str">
        <f t="shared" si="144"/>
        <v>1.1.4.9.0.00.00 - (-) Ajuste de Perdas de Investimentos e Aplicações 
 Temporárias</v>
      </c>
      <c r="B776" s="3" t="s">
        <v>2191</v>
      </c>
      <c r="C776" s="4">
        <v>93915006.129999995</v>
      </c>
      <c r="D776" s="1"/>
      <c r="E776" s="1">
        <f>E777</f>
        <v>0</v>
      </c>
      <c r="F776" s="1">
        <f>F777</f>
        <v>93915006.129999995</v>
      </c>
      <c r="H776" s="60" t="b">
        <f t="shared" si="145"/>
        <v>1</v>
      </c>
      <c r="I776" s="60" t="str">
        <f t="shared" si="146"/>
        <v>00</v>
      </c>
    </row>
    <row r="777" spans="1:9" ht="25.5">
      <c r="A777" s="60" t="str">
        <f t="shared" si="144"/>
        <v>1.1.4.9.1.00.00 - (-) Ajuste de Perdas de Investimentos Temporários 
 e Aplicações Temporárias - Consolidação</v>
      </c>
      <c r="B777" s="5" t="s">
        <v>2192</v>
      </c>
      <c r="C777" s="6">
        <v>93915006.129999995</v>
      </c>
      <c r="D777" s="1"/>
      <c r="E777" s="1">
        <f>SUMIF(A777:B777,"*intra*",C777:D777)+SUMIF(A777:B777,"*inter*",C777:D777)</f>
        <v>0</v>
      </c>
      <c r="F777" s="1">
        <f>SUMIF(A777:B777,"*consolidação*",C777:D777)</f>
        <v>93915006.129999995</v>
      </c>
      <c r="H777" s="60" t="b">
        <f t="shared" si="145"/>
        <v>1</v>
      </c>
      <c r="I777" s="60" t="str">
        <f t="shared" si="146"/>
        <v>00</v>
      </c>
    </row>
    <row r="778" spans="1:9">
      <c r="A778" s="60" t="str">
        <f t="shared" si="144"/>
        <v>1.1.5.0.0.00.00 - Estoques</v>
      </c>
      <c r="B778" s="3" t="s">
        <v>2193</v>
      </c>
      <c r="C778" s="4">
        <v>10806049086.940001</v>
      </c>
      <c r="D778" s="8"/>
      <c r="E778" s="8">
        <f>E779+E781+E783+E785+E787+E789+E791-E793</f>
        <v>0</v>
      </c>
      <c r="F778" s="8">
        <f>F779+F781+F783+F785+F787+F789+F791+F793-F795</f>
        <v>10806049086.939999</v>
      </c>
      <c r="H778" s="60" t="b">
        <f>IF(I778="00",C778=E778+F778,TRUE)</f>
        <v>1</v>
      </c>
      <c r="I778" s="60" t="str">
        <f t="shared" si="146"/>
        <v>00</v>
      </c>
    </row>
    <row r="779" spans="1:9">
      <c r="A779" s="60" t="str">
        <f t="shared" si="144"/>
        <v>1.1.5.1.0.00.00 - Mercadorias para Revenda</v>
      </c>
      <c r="B779" s="5" t="s">
        <v>2194</v>
      </c>
      <c r="C779" s="6">
        <v>23569350.59</v>
      </c>
      <c r="D779" s="8"/>
      <c r="E779" s="8">
        <f>E780</f>
        <v>0</v>
      </c>
      <c r="F779" s="8">
        <f>F780</f>
        <v>23569350.59</v>
      </c>
      <c r="H779" s="60" t="b">
        <f t="shared" si="145"/>
        <v>1</v>
      </c>
      <c r="I779" s="60" t="str">
        <f t="shared" si="146"/>
        <v>00</v>
      </c>
    </row>
    <row r="780" spans="1:9">
      <c r="A780" s="60" t="str">
        <f t="shared" si="144"/>
        <v>1.1.5.1.1.00.00 - Mercadorias para Revenda - Consolidação</v>
      </c>
      <c r="B780" s="3" t="s">
        <v>2195</v>
      </c>
      <c r="C780" s="4">
        <v>23569350.59</v>
      </c>
      <c r="D780" s="1"/>
      <c r="E780" s="1">
        <f>SUMIF(A780:B780,"*intra*",C780:D780)+SUMIF(A780:B780,"*inter*",C780:D780)</f>
        <v>0</v>
      </c>
      <c r="F780" s="1">
        <f>SUMIF(A780:B780,"*consolidação*",C780:D780)</f>
        <v>23569350.59</v>
      </c>
      <c r="H780" s="60" t="b">
        <f t="shared" si="145"/>
        <v>1</v>
      </c>
      <c r="I780" s="60" t="str">
        <f t="shared" si="146"/>
        <v>00</v>
      </c>
    </row>
    <row r="781" spans="1:9">
      <c r="A781" s="60" t="str">
        <f t="shared" si="144"/>
        <v>1.1.5.2.0.00.00 - Produtos e Serviços Acabados</v>
      </c>
      <c r="B781" s="5" t="s">
        <v>2196</v>
      </c>
      <c r="C781" s="6">
        <v>78605000.599999994</v>
      </c>
      <c r="D781" s="1"/>
      <c r="E781" s="1">
        <f>E782</f>
        <v>0</v>
      </c>
      <c r="F781" s="1">
        <f>F782</f>
        <v>78605000.599999994</v>
      </c>
      <c r="H781" s="60" t="b">
        <f t="shared" si="145"/>
        <v>1</v>
      </c>
      <c r="I781" s="60" t="str">
        <f t="shared" si="146"/>
        <v>00</v>
      </c>
    </row>
    <row r="782" spans="1:9">
      <c r="A782" s="60" t="str">
        <f t="shared" si="144"/>
        <v>1.1.5.2.1.00.00 - Produtos e Serviços Acabados - Consolidação</v>
      </c>
      <c r="B782" s="3" t="s">
        <v>2197</v>
      </c>
      <c r="C782" s="4">
        <v>78605000.599999994</v>
      </c>
      <c r="D782" s="1"/>
      <c r="E782" s="1">
        <f>SUMIF(A782:B782,"*intra*",C782:D782)+SUMIF(A782:B782,"*inter*",C782:D782)</f>
        <v>0</v>
      </c>
      <c r="F782" s="1">
        <f>SUMIF(A782:B782,"*consolidação*",C782:D782)</f>
        <v>78605000.599999994</v>
      </c>
      <c r="H782" s="60" t="b">
        <f t="shared" si="145"/>
        <v>1</v>
      </c>
      <c r="I782" s="60" t="str">
        <f t="shared" si="146"/>
        <v>00</v>
      </c>
    </row>
    <row r="783" spans="1:9">
      <c r="A783" s="60" t="str">
        <f t="shared" si="144"/>
        <v>1.1.5.3.0.00.00 - Produtos e Serviços em Elaboração</v>
      </c>
      <c r="B783" s="5" t="s">
        <v>2198</v>
      </c>
      <c r="C783" s="6">
        <v>7663880.1899999995</v>
      </c>
      <c r="D783" s="1"/>
      <c r="E783" s="1">
        <f>E784</f>
        <v>0</v>
      </c>
      <c r="F783" s="1">
        <f>F784</f>
        <v>7663880.1899999995</v>
      </c>
      <c r="H783" s="60" t="b">
        <f t="shared" si="145"/>
        <v>1</v>
      </c>
      <c r="I783" s="60" t="str">
        <f t="shared" si="146"/>
        <v>00</v>
      </c>
    </row>
    <row r="784" spans="1:9">
      <c r="A784" s="60" t="str">
        <f t="shared" si="144"/>
        <v>1.1.5.3.1.00.00 - Produtos e Serviços em Elaboração - Consolidação</v>
      </c>
      <c r="B784" s="3" t="s">
        <v>2199</v>
      </c>
      <c r="C784" s="4">
        <v>7663880.1899999995</v>
      </c>
      <c r="D784" s="1"/>
      <c r="E784" s="1">
        <f>SUMIF(A784:B784,"*intra*",C784:D784)+SUMIF(A784:B784,"*inter*",C784:D784)</f>
        <v>0</v>
      </c>
      <c r="F784" s="1">
        <f>SUMIF(A784:B784,"*consolidação*",C784:D784)</f>
        <v>7663880.1899999995</v>
      </c>
      <c r="H784" s="60" t="b">
        <f t="shared" si="145"/>
        <v>1</v>
      </c>
      <c r="I784" s="60" t="str">
        <f t="shared" si="146"/>
        <v>00</v>
      </c>
    </row>
    <row r="785" spans="1:9">
      <c r="A785" s="60" t="str">
        <f t="shared" si="144"/>
        <v>1.1.5.4.0.00.00 - Matérias-Primas</v>
      </c>
      <c r="B785" s="5" t="s">
        <v>2200</v>
      </c>
      <c r="C785" s="6">
        <v>16940256.390000001</v>
      </c>
      <c r="D785" s="1"/>
      <c r="E785" s="1">
        <f>E786</f>
        <v>0</v>
      </c>
      <c r="F785" s="1">
        <f>F786</f>
        <v>16940256.390000001</v>
      </c>
      <c r="H785" s="60" t="b">
        <f t="shared" si="145"/>
        <v>1</v>
      </c>
      <c r="I785" s="60" t="str">
        <f t="shared" si="146"/>
        <v>00</v>
      </c>
    </row>
    <row r="786" spans="1:9">
      <c r="A786" s="60" t="str">
        <f t="shared" si="144"/>
        <v>1.1.5.4.1.00.00 - Matérias-Primas - Consolidação</v>
      </c>
      <c r="B786" s="3" t="s">
        <v>2201</v>
      </c>
      <c r="C786" s="4">
        <v>16940256.390000001</v>
      </c>
      <c r="D786" s="1"/>
      <c r="E786" s="1">
        <f>SUMIF(A786:B786,"*intra*",C786:D786)+SUMIF(A786:B786,"*inter*",C786:D786)</f>
        <v>0</v>
      </c>
      <c r="F786" s="1">
        <f>SUMIF(A786:B786,"*consolidação*",C786:D786)</f>
        <v>16940256.390000001</v>
      </c>
      <c r="H786" s="60" t="b">
        <f t="shared" si="145"/>
        <v>1</v>
      </c>
      <c r="I786" s="60" t="str">
        <f t="shared" si="146"/>
        <v>00</v>
      </c>
    </row>
    <row r="787" spans="1:9">
      <c r="A787" s="60" t="str">
        <f t="shared" si="144"/>
        <v>1.1.5.5.0.00.00 - Materiais em Trânsito</v>
      </c>
      <c r="B787" s="5" t="s">
        <v>2202</v>
      </c>
      <c r="C787" s="6">
        <v>15677594.739999998</v>
      </c>
      <c r="D787" s="1"/>
      <c r="E787" s="1">
        <f>E788</f>
        <v>0</v>
      </c>
      <c r="F787" s="1">
        <f>F788</f>
        <v>15677594.739999998</v>
      </c>
      <c r="H787" s="60" t="b">
        <f t="shared" si="145"/>
        <v>1</v>
      </c>
      <c r="I787" s="60" t="str">
        <f t="shared" si="146"/>
        <v>00</v>
      </c>
    </row>
    <row r="788" spans="1:9">
      <c r="A788" s="60" t="str">
        <f t="shared" si="144"/>
        <v>1.1.5.5.1.00.00 - Materiais em Trânsito - Consolidação</v>
      </c>
      <c r="B788" s="3" t="s">
        <v>2203</v>
      </c>
      <c r="C788" s="4">
        <v>15677594.739999998</v>
      </c>
      <c r="D788" s="1"/>
      <c r="E788" s="1">
        <f>SUMIF(A788:B788,"*intra*",C788:D788)+SUMIF(A788:B788,"*inter*",C788:D788)</f>
        <v>0</v>
      </c>
      <c r="F788" s="1">
        <f>SUMIF(A788:B788,"*consolidação*",C788:D788)</f>
        <v>15677594.739999998</v>
      </c>
      <c r="H788" s="60" t="b">
        <f t="shared" si="145"/>
        <v>1</v>
      </c>
      <c r="I788" s="60" t="str">
        <f t="shared" si="146"/>
        <v>00</v>
      </c>
    </row>
    <row r="789" spans="1:9">
      <c r="A789" s="60" t="str">
        <f t="shared" si="144"/>
        <v>1.1.5.6.0.00.00 - Almoxarifado</v>
      </c>
      <c r="B789" s="5" t="s">
        <v>2204</v>
      </c>
      <c r="C789" s="6">
        <v>9781803316.1299992</v>
      </c>
      <c r="D789" s="1"/>
      <c r="E789" s="1">
        <f>E790</f>
        <v>0</v>
      </c>
      <c r="F789" s="1">
        <f>F790</f>
        <v>9781803316.1299992</v>
      </c>
      <c r="H789" s="60" t="b">
        <f t="shared" si="145"/>
        <v>1</v>
      </c>
      <c r="I789" s="60" t="str">
        <f t="shared" si="146"/>
        <v>00</v>
      </c>
    </row>
    <row r="790" spans="1:9">
      <c r="A790" s="60" t="str">
        <f t="shared" si="144"/>
        <v>1.1.5.6.1.00.00 - Almoxarifado - Consolidação</v>
      </c>
      <c r="B790" s="3" t="s">
        <v>2205</v>
      </c>
      <c r="C790" s="4">
        <v>9781803316.1299992</v>
      </c>
      <c r="D790" s="1"/>
      <c r="E790" s="1">
        <f>SUMIF(A790:B790,"*intra*",C790:D790)+SUMIF(A790:B790,"*inter*",C790:D790)</f>
        <v>0</v>
      </c>
      <c r="F790" s="1">
        <f>SUMIF(A790:B790,"*consolidação*",C790:D790)</f>
        <v>9781803316.1299992</v>
      </c>
      <c r="H790" s="60" t="b">
        <f t="shared" si="145"/>
        <v>1</v>
      </c>
      <c r="I790" s="60" t="str">
        <f t="shared" si="146"/>
        <v>00</v>
      </c>
    </row>
    <row r="791" spans="1:9">
      <c r="A791" s="60" t="str">
        <f t="shared" si="144"/>
        <v>1.1.5.7.0.00.00 - Adiantamentos a Fornecedores</v>
      </c>
      <c r="B791" s="5" t="s">
        <v>4913</v>
      </c>
      <c r="C791" s="6">
        <v>8735936.3399999999</v>
      </c>
      <c r="D791" s="1"/>
      <c r="E791" s="1">
        <f>E792</f>
        <v>0</v>
      </c>
      <c r="F791" s="1">
        <f>F792</f>
        <v>8735936.3399999999</v>
      </c>
      <c r="H791" s="60" t="b">
        <f t="shared" si="145"/>
        <v>1</v>
      </c>
      <c r="I791" s="60" t="str">
        <f t="shared" si="146"/>
        <v>00</v>
      </c>
    </row>
    <row r="792" spans="1:9">
      <c r="A792" s="60" t="str">
        <f t="shared" si="144"/>
        <v>1.1.5.7.1.00.00 - Adiantamentos a Fornecedores - Consolidação</v>
      </c>
      <c r="B792" s="3" t="s">
        <v>4914</v>
      </c>
      <c r="C792" s="4">
        <v>8735936.3399999999</v>
      </c>
      <c r="D792" s="1"/>
      <c r="E792" s="1">
        <f>SUMIF(A792:B792,"*intra*",C792:D792)+SUMIF(A792:B792,"*inter*",C792:D792)</f>
        <v>0</v>
      </c>
      <c r="F792" s="1">
        <f>SUMIF(A792:B792,"*consolidação*",C792:D792)</f>
        <v>8735936.3399999999</v>
      </c>
      <c r="H792" s="60" t="b">
        <f t="shared" si="145"/>
        <v>1</v>
      </c>
      <c r="I792" s="60" t="str">
        <f t="shared" si="146"/>
        <v>00</v>
      </c>
    </row>
    <row r="793" spans="1:9">
      <c r="A793" s="60" t="str">
        <f t="shared" si="144"/>
        <v>1.1.5.8.0.00.00 - Outros Estoques</v>
      </c>
      <c r="B793" s="5" t="s">
        <v>2206</v>
      </c>
      <c r="C793" s="6">
        <v>873054323.91000009</v>
      </c>
      <c r="D793" s="1"/>
      <c r="E793" s="1">
        <f>E794</f>
        <v>0</v>
      </c>
      <c r="F793" s="1">
        <f>F794</f>
        <v>873054323.91000009</v>
      </c>
      <c r="H793" s="60" t="b">
        <f t="shared" si="145"/>
        <v>1</v>
      </c>
      <c r="I793" s="60" t="str">
        <f t="shared" si="146"/>
        <v>00</v>
      </c>
    </row>
    <row r="794" spans="1:9">
      <c r="A794" s="60" t="str">
        <f t="shared" si="144"/>
        <v>1.1.5.8.1.00.00 - Outros Estoques - Consolidação</v>
      </c>
      <c r="B794" s="3" t="s">
        <v>2207</v>
      </c>
      <c r="C794" s="4">
        <v>873054323.91000009</v>
      </c>
      <c r="D794" s="1"/>
      <c r="E794" s="1">
        <f>SUMIF(A794:B794,"*intra*",C794:D794)+SUMIF(A794:B794,"*inter*",C794:D794)</f>
        <v>0</v>
      </c>
      <c r="F794" s="1">
        <f>SUMIF(A794:B794,"*consolidação*",C794:D794)</f>
        <v>873054323.91000009</v>
      </c>
      <c r="H794" s="60" t="b">
        <f t="shared" si="145"/>
        <v>1</v>
      </c>
      <c r="I794" s="60" t="str">
        <f t="shared" si="146"/>
        <v>00</v>
      </c>
    </row>
    <row r="795" spans="1:9">
      <c r="A795" s="60" t="str">
        <f t="shared" si="144"/>
        <v>1.1.5.9.0.00.00 - (-) Ajuste de Perdas de Estoques</v>
      </c>
      <c r="B795" s="5" t="s">
        <v>2208</v>
      </c>
      <c r="C795" s="6">
        <v>571.95000000000005</v>
      </c>
      <c r="D795" s="8"/>
      <c r="E795" s="8">
        <f>E796+E798+E800+E802+E804+E806+E808+E810</f>
        <v>0</v>
      </c>
      <c r="F795" s="1">
        <f>F796</f>
        <v>571.95000000000005</v>
      </c>
      <c r="H795" s="60" t="b">
        <f t="shared" si="145"/>
        <v>1</v>
      </c>
      <c r="I795" s="60" t="str">
        <f t="shared" si="146"/>
        <v>00</v>
      </c>
    </row>
    <row r="796" spans="1:9">
      <c r="A796" s="60" t="str">
        <f t="shared" si="144"/>
        <v>1.1.5.9.1.00.00 - (-) Ajuste de Perdas de Estoques - Consolidação</v>
      </c>
      <c r="B796" s="3" t="s">
        <v>2209</v>
      </c>
      <c r="C796" s="4">
        <v>571.95000000000005</v>
      </c>
      <c r="D796" s="1"/>
      <c r="E796" s="1">
        <f>E797</f>
        <v>0</v>
      </c>
      <c r="F796" s="1">
        <f t="shared" ref="F796" si="147">SUMIF(A796:B796,"*consolidação*",C796:D796)</f>
        <v>571.95000000000005</v>
      </c>
      <c r="H796" s="60" t="b">
        <f t="shared" si="145"/>
        <v>1</v>
      </c>
      <c r="I796" s="60" t="str">
        <f t="shared" si="146"/>
        <v>00</v>
      </c>
    </row>
    <row r="797" spans="1:9" ht="25.5">
      <c r="A797" s="60" t="str">
        <f t="shared" si="144"/>
        <v>1.1.9.0.0.00.00 - Variações Patrimoniais Diminutivas Pagas 
 Antecipadamente</v>
      </c>
      <c r="B797" s="5" t="s">
        <v>2227</v>
      </c>
      <c r="C797" s="6">
        <v>4349422600.3800001</v>
      </c>
      <c r="D797" s="1"/>
      <c r="E797" s="1">
        <f>SUMIF(A797:B797,"*intra*",C797:D797)+SUMIF(A797:B797,"*inter*",C797:D797)</f>
        <v>0</v>
      </c>
      <c r="F797" s="1">
        <f>F798+F800+F802+F804+F806+F808+F810+F812</f>
        <v>4349422600.3799992</v>
      </c>
      <c r="H797" s="60" t="b">
        <f>IF(I797="00",C797=E797+F797,TRUE)</f>
        <v>1</v>
      </c>
      <c r="I797" s="60" t="str">
        <f>MID(A797,11,2)</f>
        <v>00</v>
      </c>
    </row>
    <row r="798" spans="1:9">
      <c r="A798" s="60" t="str">
        <f t="shared" si="144"/>
        <v>1.1.9.1.0.00.00 - Prêmios de Seguros a Apropriar</v>
      </c>
      <c r="B798" s="3" t="s">
        <v>2228</v>
      </c>
      <c r="C798" s="4">
        <v>10879858.969999999</v>
      </c>
      <c r="D798" s="1"/>
      <c r="E798" s="1">
        <f>E799</f>
        <v>0</v>
      </c>
      <c r="F798" s="1">
        <f>F799</f>
        <v>10879858.969999999</v>
      </c>
      <c r="H798" s="60" t="b">
        <f t="shared" si="145"/>
        <v>1</v>
      </c>
      <c r="I798" s="60" t="str">
        <f t="shared" si="146"/>
        <v>00</v>
      </c>
    </row>
    <row r="799" spans="1:9">
      <c r="A799" s="60" t="str">
        <f t="shared" si="144"/>
        <v>1.1.9.1.1.00.00 - Prêmios de Seguros a Apropriar - Consolidação</v>
      </c>
      <c r="B799" s="5" t="s">
        <v>2229</v>
      </c>
      <c r="C799" s="6">
        <v>10879858.969999999</v>
      </c>
      <c r="D799" s="1"/>
      <c r="E799" s="1">
        <f>SUMIF(A799:B799,"*intra*",C799:D799)+SUMIF(A799:B799,"*inter*",C799:D799)</f>
        <v>0</v>
      </c>
      <c r="F799" s="1">
        <f>SUMIF(A799:B799,"*consolidação*",C799:D799)</f>
        <v>10879858.969999999</v>
      </c>
      <c r="H799" s="60" t="b">
        <f t="shared" si="145"/>
        <v>1</v>
      </c>
      <c r="I799" s="60" t="str">
        <f t="shared" si="146"/>
        <v>00</v>
      </c>
    </row>
    <row r="800" spans="1:9">
      <c r="A800" s="60" t="str">
        <f t="shared" si="144"/>
        <v>1.1.9.2.0.00.00 - VPD Financeiras a Apropriar</v>
      </c>
      <c r="B800" s="3" t="s">
        <v>2230</v>
      </c>
      <c r="C800" s="4">
        <v>30963979.969999999</v>
      </c>
      <c r="D800" s="1"/>
      <c r="E800" s="1">
        <f>E801</f>
        <v>0</v>
      </c>
      <c r="F800" s="1">
        <f>F801</f>
        <v>30963979.969999999</v>
      </c>
      <c r="H800" s="60" t="b">
        <f t="shared" si="145"/>
        <v>1</v>
      </c>
      <c r="I800" s="60" t="str">
        <f t="shared" si="146"/>
        <v>00</v>
      </c>
    </row>
    <row r="801" spans="1:9">
      <c r="A801" s="60" t="str">
        <f t="shared" si="144"/>
        <v>1.1.9.2.1.00.00 - VPD Financeiras a Apropriar - Consolidação</v>
      </c>
      <c r="B801" s="5" t="s">
        <v>2231</v>
      </c>
      <c r="C801" s="6">
        <v>30963979.969999999</v>
      </c>
      <c r="D801" s="1"/>
      <c r="E801" s="1">
        <f>SUMIF(A801:B801,"*intra*",C801:D801)+SUMIF(A801:B801,"*inter*",C801:D801)</f>
        <v>0</v>
      </c>
      <c r="F801" s="1">
        <f>SUMIF(A801:B801,"*consolidação*",C801:D801)</f>
        <v>30963979.969999999</v>
      </c>
      <c r="H801" s="60" t="b">
        <f t="shared" si="145"/>
        <v>1</v>
      </c>
      <c r="I801" s="60" t="str">
        <f t="shared" si="146"/>
        <v>00</v>
      </c>
    </row>
    <row r="802" spans="1:9">
      <c r="A802" s="60" t="str">
        <f t="shared" si="144"/>
        <v>1.1.9.3.0.00.00 - Assinaturas e Anuidades a Apropriar</v>
      </c>
      <c r="B802" s="3" t="s">
        <v>2232</v>
      </c>
      <c r="C802" s="4">
        <v>13397575.489999998</v>
      </c>
      <c r="D802" s="1"/>
      <c r="E802" s="1">
        <f>E803</f>
        <v>0</v>
      </c>
      <c r="F802" s="1">
        <f>F803</f>
        <v>13397575.489999998</v>
      </c>
      <c r="H802" s="60" t="b">
        <f t="shared" si="145"/>
        <v>1</v>
      </c>
      <c r="I802" s="60" t="str">
        <f t="shared" si="146"/>
        <v>00</v>
      </c>
    </row>
    <row r="803" spans="1:9">
      <c r="A803" s="60" t="str">
        <f t="shared" si="144"/>
        <v>1.1.9.3.1.00.00 - Assinaturas e Anuidades a Apropriar - Consolidação</v>
      </c>
      <c r="B803" s="5" t="s">
        <v>2233</v>
      </c>
      <c r="C803" s="6">
        <v>13397575.489999998</v>
      </c>
      <c r="D803" s="1"/>
      <c r="E803" s="1">
        <f>SUMIF(A803:B803,"*intra*",C803:D803)+SUMIF(A803:B803,"*inter*",C803:D803)</f>
        <v>0</v>
      </c>
      <c r="F803" s="1">
        <f>SUMIF(A803:B803,"*consolidação*",C803:D803)</f>
        <v>13397575.489999998</v>
      </c>
      <c r="H803" s="60" t="b">
        <f t="shared" si="145"/>
        <v>1</v>
      </c>
      <c r="I803" s="60" t="str">
        <f t="shared" si="146"/>
        <v>00</v>
      </c>
    </row>
    <row r="804" spans="1:9">
      <c r="A804" s="60" t="str">
        <f t="shared" si="144"/>
        <v>1.1.9.4.0.00.00 - Alugueis Pagos a Apropriar</v>
      </c>
      <c r="B804" s="3" t="s">
        <v>2234</v>
      </c>
      <c r="C804" s="4">
        <v>77211.489999999991</v>
      </c>
      <c r="D804" s="1"/>
      <c r="E804" s="1">
        <f>E805</f>
        <v>0</v>
      </c>
      <c r="F804" s="1">
        <f>F805</f>
        <v>77211.489999999991</v>
      </c>
      <c r="H804" s="60" t="b">
        <f t="shared" si="145"/>
        <v>1</v>
      </c>
      <c r="I804" s="60" t="str">
        <f t="shared" si="146"/>
        <v>00</v>
      </c>
    </row>
    <row r="805" spans="1:9">
      <c r="A805" s="60" t="str">
        <f t="shared" si="144"/>
        <v>1.1.9.4.1.00.00 - Alugueis Pagos a Apropriar - Consolidação</v>
      </c>
      <c r="B805" s="5" t="s">
        <v>2235</v>
      </c>
      <c r="C805" s="6">
        <v>77211.489999999991</v>
      </c>
      <c r="D805" s="1"/>
      <c r="E805" s="1">
        <f>SUMIF(A805:B805,"*intra*",C805:D805)+SUMIF(A805:B805,"*inter*",C805:D805)</f>
        <v>0</v>
      </c>
      <c r="F805" s="1">
        <f>SUMIF(A805:B805,"*consolidação*",C805:D805)</f>
        <v>77211.489999999991</v>
      </c>
      <c r="H805" s="60" t="b">
        <f t="shared" si="145"/>
        <v>1</v>
      </c>
      <c r="I805" s="60" t="str">
        <f t="shared" si="146"/>
        <v>00</v>
      </c>
    </row>
    <row r="806" spans="1:9">
      <c r="A806" s="60" t="str">
        <f t="shared" si="144"/>
        <v>1.1.9.5.0.00.00 - Tributos Pagos a Apropriar</v>
      </c>
      <c r="B806" s="3" t="s">
        <v>2236</v>
      </c>
      <c r="C806" s="4"/>
      <c r="D806" s="1"/>
      <c r="E806" s="1">
        <f>E807</f>
        <v>0</v>
      </c>
      <c r="F806" s="1">
        <f>F807</f>
        <v>0</v>
      </c>
      <c r="H806" s="60" t="b">
        <f t="shared" si="145"/>
        <v>1</v>
      </c>
      <c r="I806" s="60" t="str">
        <f t="shared" si="146"/>
        <v>00</v>
      </c>
    </row>
    <row r="807" spans="1:9">
      <c r="A807" s="60" t="str">
        <f t="shared" si="144"/>
        <v>1.1.9.5.1.00.00 - Tributos Pagos a Apropriar - Consolidação</v>
      </c>
      <c r="B807" s="5" t="s">
        <v>2237</v>
      </c>
      <c r="C807" s="6"/>
      <c r="D807" s="1"/>
      <c r="E807" s="1">
        <f>SUMIF(A807:B807,"*intra*",C807:D807)+SUMIF(A807:B807,"*inter*",C807:D807)</f>
        <v>0</v>
      </c>
      <c r="F807" s="1">
        <f>SUMIF(A807:B807,"*consolidação*",C807:D807)</f>
        <v>0</v>
      </c>
      <c r="H807" s="60" t="b">
        <f t="shared" si="145"/>
        <v>1</v>
      </c>
      <c r="I807" s="60" t="str">
        <f t="shared" si="146"/>
        <v>00</v>
      </c>
    </row>
    <row r="808" spans="1:9">
      <c r="A808" s="60" t="str">
        <f t="shared" si="144"/>
        <v>1.1.9.6.0.00.00 - Contribuições Confederativas a Apropriar</v>
      </c>
      <c r="B808" s="3" t="s">
        <v>2238</v>
      </c>
      <c r="C808" s="4"/>
      <c r="D808" s="1"/>
      <c r="E808" s="1">
        <f>E809</f>
        <v>0</v>
      </c>
      <c r="F808" s="1">
        <f>F809</f>
        <v>0</v>
      </c>
      <c r="H808" s="60" t="b">
        <f t="shared" si="145"/>
        <v>1</v>
      </c>
      <c r="I808" s="60" t="str">
        <f t="shared" si="146"/>
        <v>00</v>
      </c>
    </row>
    <row r="809" spans="1:9" ht="25.5">
      <c r="A809" s="60" t="str">
        <f t="shared" si="144"/>
        <v>1.1.9.6.1.00.00 - Contribuições Confederativas a Apropriar - 
 Consolidação</v>
      </c>
      <c r="B809" s="5" t="s">
        <v>2239</v>
      </c>
      <c r="C809" s="6"/>
      <c r="D809" s="1"/>
      <c r="E809" s="1">
        <f>SUMIF(A809:B809,"*intra*",C809:D809)+SUMIF(A809:B809,"*inter*",C809:D809)</f>
        <v>0</v>
      </c>
      <c r="F809" s="1">
        <f>SUMIF(A809:B809,"*consolidação*",C809:D809)</f>
        <v>0</v>
      </c>
      <c r="H809" s="60" t="b">
        <f t="shared" si="145"/>
        <v>1</v>
      </c>
      <c r="I809" s="60" t="str">
        <f t="shared" si="146"/>
        <v>00</v>
      </c>
    </row>
    <row r="810" spans="1:9">
      <c r="A810" s="60" t="str">
        <f t="shared" si="144"/>
        <v>1.1.9.7.0.00.00 - Benefícios a Pessoal a Apropriar</v>
      </c>
      <c r="B810" s="3" t="s">
        <v>2240</v>
      </c>
      <c r="C810" s="4">
        <v>794258.25</v>
      </c>
      <c r="D810" s="1"/>
      <c r="E810" s="1">
        <f>E811</f>
        <v>0</v>
      </c>
      <c r="F810" s="1">
        <f>F811</f>
        <v>794258.25</v>
      </c>
      <c r="H810" s="60" t="b">
        <f t="shared" si="145"/>
        <v>1</v>
      </c>
      <c r="I810" s="60" t="str">
        <f t="shared" si="146"/>
        <v>00</v>
      </c>
    </row>
    <row r="811" spans="1:9">
      <c r="A811" s="60" t="str">
        <f t="shared" si="144"/>
        <v>1.1.9.7.1.00.00 - Benefícios a Pessoal a Apropriar - Consolidação</v>
      </c>
      <c r="B811" s="5" t="s">
        <v>2241</v>
      </c>
      <c r="C811" s="6">
        <v>794258.25</v>
      </c>
      <c r="D811" s="1"/>
      <c r="E811" s="1">
        <f>SUMIF(A811:B811,"*intra*",C811:D811)+SUMIF(A811:B811,"*inter*",C811:D811)</f>
        <v>0</v>
      </c>
      <c r="F811" s="1">
        <f>SUMIF(A811:B811,"*consolidação*",C811:D811)</f>
        <v>794258.25</v>
      </c>
      <c r="H811" s="60" t="b">
        <f t="shared" si="145"/>
        <v>1</v>
      </c>
      <c r="I811" s="60" t="str">
        <f t="shared" si="146"/>
        <v>00</v>
      </c>
    </row>
    <row r="812" spans="1:9">
      <c r="A812" s="60" t="str">
        <f t="shared" si="144"/>
        <v>1.1.9.8.0.00.00 - Demais VPD a Apropriar</v>
      </c>
      <c r="B812" s="3" t="s">
        <v>2242</v>
      </c>
      <c r="C812" s="4">
        <v>4293309716.2099996</v>
      </c>
      <c r="D812" s="1"/>
      <c r="E812" s="1">
        <f>E813</f>
        <v>0</v>
      </c>
      <c r="F812" s="1">
        <f>F813</f>
        <v>4293309716.2099996</v>
      </c>
      <c r="H812" s="60" t="b">
        <f t="shared" si="145"/>
        <v>1</v>
      </c>
      <c r="I812" s="60" t="str">
        <f t="shared" si="146"/>
        <v>00</v>
      </c>
    </row>
    <row r="813" spans="1:9">
      <c r="A813" s="60" t="str">
        <f t="shared" si="144"/>
        <v>1.1.9.8.1.00.00 - Demais VPD a Apropriar - Consolidação</v>
      </c>
      <c r="B813" s="5" t="s">
        <v>2243</v>
      </c>
      <c r="C813" s="6">
        <v>4293309716.2099996</v>
      </c>
      <c r="D813" s="1"/>
      <c r="E813" s="1">
        <f t="shared" ref="E813" si="148">SUMIF(A813:B813,"*intra*",C813:D813)+SUMIF(A813:B813,"*inter*",C813:D813)</f>
        <v>0</v>
      </c>
      <c r="F813" s="1">
        <f t="shared" ref="F813" si="149">SUMIF(A813:B813,"*consolidação*",C813:D813)</f>
        <v>4293309716.2099996</v>
      </c>
      <c r="H813" s="60" t="b">
        <f t="shared" si="145"/>
        <v>1</v>
      </c>
      <c r="I813" s="60" t="str">
        <f t="shared" si="146"/>
        <v>00</v>
      </c>
    </row>
    <row r="814" spans="1:9">
      <c r="A814" s="60" t="str">
        <f t="shared" si="144"/>
        <v>1.2.0.0.0.00.00 - Ativo não Circulante</v>
      </c>
      <c r="B814" s="3" t="s">
        <v>2244</v>
      </c>
      <c r="C814" s="4">
        <v>809519207159.22009</v>
      </c>
      <c r="D814" s="1"/>
      <c r="E814" s="1">
        <f>E815+E889+E933+E950+E967</f>
        <v>2246321507.77</v>
      </c>
      <c r="F814" s="1">
        <f>F815+F889+F933+F950+F967</f>
        <v>807272885651.4502</v>
      </c>
      <c r="H814" s="60" t="b">
        <f t="shared" si="145"/>
        <v>1</v>
      </c>
      <c r="I814" s="60" t="str">
        <f t="shared" si="146"/>
        <v>00</v>
      </c>
    </row>
    <row r="815" spans="1:9">
      <c r="A815" s="60" t="str">
        <f t="shared" si="144"/>
        <v>1.2.1.0.0.00.00 - Ativo Realizável a Longo Prazo</v>
      </c>
      <c r="B815" s="5" t="s">
        <v>2245</v>
      </c>
      <c r="C815" s="6">
        <v>367478785405.96014</v>
      </c>
      <c r="D815" s="1"/>
      <c r="E815" s="1">
        <f>E816+E852+E862+E868+E879</f>
        <v>1228314430.8000002</v>
      </c>
      <c r="F815" s="1">
        <f>F816+F852+F862+F868+F879</f>
        <v>366250470975.1601</v>
      </c>
      <c r="G815" s="7"/>
      <c r="H815" s="60" t="b">
        <f t="shared" si="145"/>
        <v>1</v>
      </c>
      <c r="I815" s="60" t="str">
        <f t="shared" si="146"/>
        <v>00</v>
      </c>
    </row>
    <row r="816" spans="1:9">
      <c r="A816" s="60" t="str">
        <f t="shared" si="144"/>
        <v>1.2.1.1.0.00.00 - Créditos a Longo Prazo</v>
      </c>
      <c r="B816" s="3" t="s">
        <v>2246</v>
      </c>
      <c r="C816" s="4">
        <v>318458589396.5</v>
      </c>
      <c r="D816" s="1"/>
      <c r="E816" s="1">
        <f>E817+E824+E831+E838+E845</f>
        <v>1228314430.8000002</v>
      </c>
      <c r="F816" s="1">
        <f>F817+F824+F831+F837+F845</f>
        <v>317230274965.70007</v>
      </c>
      <c r="G816" s="7"/>
      <c r="H816" s="60" t="b">
        <f t="shared" si="145"/>
        <v>1</v>
      </c>
      <c r="I816" s="60" t="str">
        <f t="shared" si="146"/>
        <v>00</v>
      </c>
    </row>
    <row r="817" spans="1:9">
      <c r="A817" s="60" t="str">
        <f t="shared" si="144"/>
        <v>1.2.1.1.1.00.00 - Créditos a Longo Prazo - Consolidação</v>
      </c>
      <c r="B817" s="5" t="s">
        <v>2247</v>
      </c>
      <c r="C817" s="6">
        <v>317230274965.70007</v>
      </c>
      <c r="D817" s="1"/>
      <c r="E817" s="1">
        <f t="shared" ref="E817:E849" si="150">SUMIF(A817:B817,"*intra*",C817:D817)+SUMIF(A817:B817,"*inter*",C817:D817)</f>
        <v>0</v>
      </c>
      <c r="F817" s="1">
        <f>SUMIF(A817:B817,"*consolidação*",C817:D817)</f>
        <v>317230274965.70007</v>
      </c>
      <c r="G817" s="7"/>
      <c r="H817" s="60" t="b">
        <f t="shared" si="145"/>
        <v>1</v>
      </c>
      <c r="I817" s="60" t="str">
        <f t="shared" si="146"/>
        <v>00</v>
      </c>
    </row>
    <row r="818" spans="1:9">
      <c r="A818" s="60" t="str">
        <f t="shared" si="144"/>
        <v>1.2.1.1.1.01.00 - Créditos Tributários a Receber</v>
      </c>
      <c r="B818" s="3" t="s">
        <v>2248</v>
      </c>
      <c r="C818" s="4">
        <v>9671684612.6199989</v>
      </c>
      <c r="D818" s="1"/>
      <c r="E818" s="1">
        <f t="shared" si="150"/>
        <v>0</v>
      </c>
      <c r="F818" s="1">
        <f>SUMIF(A818:B818,"*consolidação*",C818:D818)</f>
        <v>0</v>
      </c>
      <c r="G818" s="7"/>
      <c r="H818" s="60" t="b">
        <f>IF(I818="00",C818=E818+F818,TRUE)</f>
        <v>1</v>
      </c>
      <c r="I818" s="60" t="str">
        <f t="shared" si="146"/>
        <v>01</v>
      </c>
    </row>
    <row r="819" spans="1:9">
      <c r="A819" s="60" t="str">
        <f t="shared" si="144"/>
        <v>1.2.1.1.1.02.00 - Clientes</v>
      </c>
      <c r="B819" s="5" t="s">
        <v>2249</v>
      </c>
      <c r="C819" s="6">
        <v>176662554.54999998</v>
      </c>
      <c r="D819" s="1"/>
      <c r="E819" s="1">
        <f t="shared" si="150"/>
        <v>0</v>
      </c>
      <c r="F819" s="1">
        <f t="shared" ref="F819:F878" si="151">SUMIF(A819:B819,"*consolidação*",C819:D819)</f>
        <v>0</v>
      </c>
      <c r="G819" s="7"/>
      <c r="H819" s="60" t="b">
        <f t="shared" si="145"/>
        <v>1</v>
      </c>
      <c r="I819" s="60" t="str">
        <f t="shared" si="146"/>
        <v>02</v>
      </c>
    </row>
    <row r="820" spans="1:9">
      <c r="A820" s="60" t="str">
        <f t="shared" si="144"/>
        <v>1.2.1.1.1.03.00 - Empréstimos e Financiamentos Concedidos</v>
      </c>
      <c r="B820" s="3" t="s">
        <v>2250</v>
      </c>
      <c r="C820" s="4">
        <v>7552492619.9900007</v>
      </c>
      <c r="D820" s="1"/>
      <c r="E820" s="1">
        <f t="shared" si="150"/>
        <v>0</v>
      </c>
      <c r="F820" s="1">
        <f t="shared" si="151"/>
        <v>0</v>
      </c>
      <c r="G820" s="7"/>
      <c r="H820" s="60" t="b">
        <f t="shared" si="145"/>
        <v>1</v>
      </c>
      <c r="I820" s="60" t="str">
        <f t="shared" si="146"/>
        <v>03</v>
      </c>
    </row>
    <row r="821" spans="1:9">
      <c r="A821" s="60" t="str">
        <f t="shared" si="144"/>
        <v>1.2.1.1.1.04.00 - Dívida Ativa Tributaria</v>
      </c>
      <c r="B821" s="5" t="s">
        <v>2251</v>
      </c>
      <c r="C821" s="6">
        <v>670707958122</v>
      </c>
      <c r="D821" s="1"/>
      <c r="E821" s="1">
        <f t="shared" si="150"/>
        <v>0</v>
      </c>
      <c r="F821" s="1">
        <f t="shared" si="151"/>
        <v>0</v>
      </c>
      <c r="G821" s="7"/>
      <c r="H821" s="60" t="b">
        <f t="shared" si="145"/>
        <v>1</v>
      </c>
      <c r="I821" s="60" t="str">
        <f t="shared" si="146"/>
        <v>04</v>
      </c>
    </row>
    <row r="822" spans="1:9">
      <c r="A822" s="60" t="str">
        <f t="shared" si="144"/>
        <v>1.2.1.1.1.05.00 - Dívida Ativa não Tributaria</v>
      </c>
      <c r="B822" s="3" t="s">
        <v>2252</v>
      </c>
      <c r="C822" s="4">
        <v>18241354616.229996</v>
      </c>
      <c r="D822" s="1"/>
      <c r="E822" s="1">
        <f t="shared" si="150"/>
        <v>0</v>
      </c>
      <c r="F822" s="1">
        <f t="shared" si="151"/>
        <v>0</v>
      </c>
      <c r="G822" s="7"/>
      <c r="H822" s="60" t="b">
        <f t="shared" si="145"/>
        <v>1</v>
      </c>
      <c r="I822" s="60" t="str">
        <f t="shared" si="146"/>
        <v>05</v>
      </c>
    </row>
    <row r="823" spans="1:9">
      <c r="A823" s="60" t="str">
        <f t="shared" si="144"/>
        <v>1.2.1.1.1.99.00 - (-) Ajuste de Perdas de Créditos a Longo Prazo</v>
      </c>
      <c r="B823" s="5" t="s">
        <v>2253</v>
      </c>
      <c r="C823" s="6">
        <v>389119877559.69</v>
      </c>
      <c r="D823" s="1"/>
      <c r="E823" s="1">
        <f t="shared" si="150"/>
        <v>0</v>
      </c>
      <c r="F823" s="1">
        <f t="shared" si="151"/>
        <v>0</v>
      </c>
      <c r="G823" s="7"/>
      <c r="H823" s="60" t="b">
        <f t="shared" si="145"/>
        <v>1</v>
      </c>
      <c r="I823" s="60" t="str">
        <f t="shared" si="146"/>
        <v>99</v>
      </c>
    </row>
    <row r="824" spans="1:9">
      <c r="A824" s="60" t="str">
        <f t="shared" si="144"/>
        <v>1.2.1.1.2.00.00 - Créditos a Longo Prazo - Intra OFSS</v>
      </c>
      <c r="B824" s="3" t="s">
        <v>2254</v>
      </c>
      <c r="C824" s="4">
        <v>1196705092.9100001</v>
      </c>
      <c r="D824" s="1"/>
      <c r="E824" s="1">
        <f t="shared" si="150"/>
        <v>1196705092.9100001</v>
      </c>
      <c r="F824" s="1">
        <f>SUMIF(A824:B824,"*consolidação*",C824:D824)</f>
        <v>0</v>
      </c>
      <c r="G824" s="7"/>
      <c r="H824" s="60" t="b">
        <f t="shared" si="145"/>
        <v>1</v>
      </c>
      <c r="I824" s="60" t="str">
        <f t="shared" si="146"/>
        <v>00</v>
      </c>
    </row>
    <row r="825" spans="1:9">
      <c r="A825" s="60" t="str">
        <f t="shared" si="144"/>
        <v>1.2.1.1.2.01.00 - Créditos Tributários a Receber</v>
      </c>
      <c r="B825" s="5" t="s">
        <v>2255</v>
      </c>
      <c r="C825" s="6">
        <v>11187985.139999999</v>
      </c>
      <c r="D825" s="1"/>
      <c r="E825" s="1">
        <f t="shared" si="150"/>
        <v>0</v>
      </c>
      <c r="F825" s="1">
        <f t="shared" si="151"/>
        <v>0</v>
      </c>
      <c r="G825" s="7"/>
      <c r="H825" s="60" t="b">
        <f t="shared" si="145"/>
        <v>1</v>
      </c>
      <c r="I825" s="60" t="str">
        <f t="shared" si="146"/>
        <v>01</v>
      </c>
    </row>
    <row r="826" spans="1:9">
      <c r="A826" s="60" t="str">
        <f t="shared" si="144"/>
        <v>1.2.1.1.2.02.00 - Clientes</v>
      </c>
      <c r="B826" s="3" t="s">
        <v>2256</v>
      </c>
      <c r="C826" s="4"/>
      <c r="D826" s="1"/>
      <c r="E826" s="1">
        <f t="shared" si="150"/>
        <v>0</v>
      </c>
      <c r="F826" s="1">
        <f t="shared" si="151"/>
        <v>0</v>
      </c>
      <c r="G826" s="7"/>
      <c r="H826" s="60" t="b">
        <f t="shared" si="145"/>
        <v>1</v>
      </c>
      <c r="I826" s="60" t="str">
        <f t="shared" si="146"/>
        <v>02</v>
      </c>
    </row>
    <row r="827" spans="1:9">
      <c r="A827" s="60" t="str">
        <f t="shared" si="144"/>
        <v>1.2.1.1.2.03.00 - Empréstimos e Financiamentos Concedidos</v>
      </c>
      <c r="B827" s="5" t="s">
        <v>2257</v>
      </c>
      <c r="C827" s="6">
        <v>124221972.20999999</v>
      </c>
      <c r="D827" s="1"/>
      <c r="E827" s="1">
        <f t="shared" si="150"/>
        <v>0</v>
      </c>
      <c r="F827" s="1">
        <f t="shared" si="151"/>
        <v>0</v>
      </c>
      <c r="G827" s="7"/>
      <c r="H827" s="60" t="b">
        <f t="shared" si="145"/>
        <v>1</v>
      </c>
      <c r="I827" s="60" t="str">
        <f t="shared" si="146"/>
        <v>03</v>
      </c>
    </row>
    <row r="828" spans="1:9">
      <c r="A828" s="60" t="str">
        <f t="shared" si="144"/>
        <v>1.2.1.1.2.04.00 - Dívida Ativa Tributaria</v>
      </c>
      <c r="B828" s="3" t="s">
        <v>2258</v>
      </c>
      <c r="C828" s="4">
        <v>24422701.859999999</v>
      </c>
      <c r="D828" s="1"/>
      <c r="E828" s="1">
        <f t="shared" si="150"/>
        <v>0</v>
      </c>
      <c r="F828" s="1">
        <f t="shared" si="151"/>
        <v>0</v>
      </c>
      <c r="G828" s="7"/>
      <c r="H828" s="60" t="b">
        <f t="shared" si="145"/>
        <v>1</v>
      </c>
      <c r="I828" s="60" t="str">
        <f t="shared" si="146"/>
        <v>04</v>
      </c>
    </row>
    <row r="829" spans="1:9">
      <c r="A829" s="60" t="str">
        <f t="shared" si="144"/>
        <v>1.2.1.1.2.05.00 - Dívida Ativa não Tributaria</v>
      </c>
      <c r="B829" s="5" t="s">
        <v>2259</v>
      </c>
      <c r="C829" s="6">
        <v>1479909791.76</v>
      </c>
      <c r="D829" s="1"/>
      <c r="E829" s="1">
        <f t="shared" si="150"/>
        <v>0</v>
      </c>
      <c r="F829" s="1">
        <f t="shared" si="151"/>
        <v>0</v>
      </c>
      <c r="G829" s="7"/>
      <c r="H829" s="60" t="b">
        <f t="shared" si="145"/>
        <v>1</v>
      </c>
      <c r="I829" s="60" t="str">
        <f t="shared" si="146"/>
        <v>05</v>
      </c>
    </row>
    <row r="830" spans="1:9">
      <c r="A830" s="60" t="str">
        <f t="shared" si="144"/>
        <v>1.2.1.1.2.99.00 - (-) Ajuste de Perdas de Créditos a Longo Prazo</v>
      </c>
      <c r="B830" s="3" t="s">
        <v>2260</v>
      </c>
      <c r="C830" s="4">
        <v>443037358.06</v>
      </c>
      <c r="D830" s="1"/>
      <c r="E830" s="1">
        <f t="shared" si="150"/>
        <v>0</v>
      </c>
      <c r="F830" s="1">
        <f t="shared" si="151"/>
        <v>0</v>
      </c>
      <c r="G830" s="7"/>
      <c r="H830" s="60" t="b">
        <f t="shared" si="145"/>
        <v>1</v>
      </c>
      <c r="I830" s="60" t="str">
        <f t="shared" si="146"/>
        <v>99</v>
      </c>
    </row>
    <row r="831" spans="1:9">
      <c r="A831" s="60" t="str">
        <f t="shared" si="144"/>
        <v>1.2.1.1.3.00.00 - Créditos a Longo Prazo - Inter OFSS - União</v>
      </c>
      <c r="B831" s="5" t="s">
        <v>2261</v>
      </c>
      <c r="C831" s="6">
        <v>622564.48</v>
      </c>
      <c r="D831" s="1"/>
      <c r="E831" s="1">
        <f>SUMIF(A831:B831,"*intra*",C831:D831)+SUMIF(A831:B831,"*inter*",C831:D831)</f>
        <v>622564.48</v>
      </c>
      <c r="F831" s="1">
        <f t="shared" si="151"/>
        <v>0</v>
      </c>
      <c r="G831" s="7"/>
      <c r="H831" s="60" t="b">
        <f t="shared" si="145"/>
        <v>1</v>
      </c>
      <c r="I831" s="60" t="str">
        <f t="shared" si="146"/>
        <v>00</v>
      </c>
    </row>
    <row r="832" spans="1:9">
      <c r="A832" s="60" t="str">
        <f t="shared" si="144"/>
        <v>1.2.1.1.3.01.00 - Créditos Tributários a Receber</v>
      </c>
      <c r="B832" s="3" t="s">
        <v>2262</v>
      </c>
      <c r="C832" s="4">
        <v>207750.72</v>
      </c>
      <c r="D832" s="1"/>
      <c r="E832" s="1">
        <f>SUMIF(A832:B832,"*intra*",C832:D832)+SUMIF(A832:B832,"*inter*",C832:D832)</f>
        <v>0</v>
      </c>
      <c r="F832" s="1">
        <f t="shared" si="151"/>
        <v>0</v>
      </c>
      <c r="G832" s="7"/>
      <c r="H832" s="60" t="b">
        <f t="shared" si="145"/>
        <v>1</v>
      </c>
      <c r="I832" s="60" t="str">
        <f t="shared" si="146"/>
        <v>01</v>
      </c>
    </row>
    <row r="833" spans="1:9">
      <c r="A833" s="60" t="str">
        <f t="shared" ref="A833:A896" si="152">TRIM(B833)</f>
        <v>1.2.1.1.3.02.00 - Clientes</v>
      </c>
      <c r="B833" s="5" t="s">
        <v>2263</v>
      </c>
      <c r="C833" s="6"/>
      <c r="D833" s="1"/>
      <c r="E833" s="1">
        <f t="shared" si="150"/>
        <v>0</v>
      </c>
      <c r="F833" s="1">
        <f t="shared" si="151"/>
        <v>0</v>
      </c>
      <c r="G833" s="7"/>
      <c r="H833" s="60" t="b">
        <f t="shared" ref="H833:H896" si="153">IF(I833="00",C833=E833+F833,TRUE)</f>
        <v>1</v>
      </c>
      <c r="I833" s="60" t="str">
        <f t="shared" ref="I833:I895" si="154">MID(A833,11,2)</f>
        <v>02</v>
      </c>
    </row>
    <row r="834" spans="1:9">
      <c r="A834" s="60" t="str">
        <f t="shared" si="152"/>
        <v>1.2.1.1.3.03.00 - Empréstimos e Financiamentos Concedidos</v>
      </c>
      <c r="B834" s="3" t="s">
        <v>2264</v>
      </c>
      <c r="C834" s="4"/>
      <c r="D834" s="1"/>
      <c r="E834" s="1">
        <f t="shared" si="150"/>
        <v>0</v>
      </c>
      <c r="F834" s="1">
        <f t="shared" si="151"/>
        <v>0</v>
      </c>
      <c r="G834" s="7"/>
      <c r="H834" s="60" t="b">
        <f t="shared" si="153"/>
        <v>1</v>
      </c>
      <c r="I834" s="60" t="str">
        <f t="shared" si="154"/>
        <v>03</v>
      </c>
    </row>
    <row r="835" spans="1:9">
      <c r="A835" s="60" t="str">
        <f t="shared" si="152"/>
        <v>1.2.1.1.3.04.00 - Dívida Ativa Tributaria</v>
      </c>
      <c r="B835" s="5" t="s">
        <v>2265</v>
      </c>
      <c r="C835" s="6"/>
      <c r="D835" s="1"/>
      <c r="E835" s="1">
        <f t="shared" si="150"/>
        <v>0</v>
      </c>
      <c r="F835" s="1">
        <f t="shared" si="151"/>
        <v>0</v>
      </c>
      <c r="G835" s="7"/>
      <c r="H835" s="60" t="b">
        <f t="shared" si="153"/>
        <v>1</v>
      </c>
      <c r="I835" s="60" t="str">
        <f t="shared" si="154"/>
        <v>04</v>
      </c>
    </row>
    <row r="836" spans="1:9">
      <c r="A836" s="60" t="str">
        <f t="shared" si="152"/>
        <v>1.2.1.1.3.05.00 - Dívida Ativa não Tributaria</v>
      </c>
      <c r="B836" s="3" t="s">
        <v>2266</v>
      </c>
      <c r="C836" s="4">
        <v>414813.76</v>
      </c>
      <c r="D836" s="1"/>
      <c r="E836" s="1">
        <f>SUMIF(A836:B836,"*intra*",C836:D836)+SUMIF(A836:B836,"*inter*",C836:D836)</f>
        <v>0</v>
      </c>
      <c r="F836" s="1">
        <f t="shared" si="151"/>
        <v>0</v>
      </c>
      <c r="G836" s="7"/>
      <c r="H836" s="60" t="b">
        <f t="shared" si="153"/>
        <v>1</v>
      </c>
      <c r="I836" s="60" t="str">
        <f t="shared" si="154"/>
        <v>05</v>
      </c>
    </row>
    <row r="837" spans="1:9">
      <c r="A837" s="60" t="str">
        <f t="shared" si="152"/>
        <v>1.2.1.1.3.99.00 - (-) Ajuste de Perdas de Créditos a Longo Prazo</v>
      </c>
      <c r="B837" s="5" t="s">
        <v>2267</v>
      </c>
      <c r="C837" s="6"/>
      <c r="D837" s="1"/>
      <c r="E837" s="1">
        <f t="shared" si="150"/>
        <v>0</v>
      </c>
      <c r="F837" s="1">
        <f t="shared" si="151"/>
        <v>0</v>
      </c>
      <c r="G837" s="7"/>
      <c r="H837" s="60" t="b">
        <f t="shared" si="153"/>
        <v>1</v>
      </c>
      <c r="I837" s="60" t="str">
        <f t="shared" si="154"/>
        <v>99</v>
      </c>
    </row>
    <row r="838" spans="1:9">
      <c r="A838" s="60" t="str">
        <f t="shared" si="152"/>
        <v>1.2.1.1.4.00.00 - Créditos a Longo Prazo - Inter OFSS - Estado</v>
      </c>
      <c r="B838" s="3" t="s">
        <v>2268</v>
      </c>
      <c r="C838" s="4"/>
      <c r="D838" s="1"/>
      <c r="E838" s="1">
        <f t="shared" si="150"/>
        <v>0</v>
      </c>
      <c r="F838" s="1">
        <f t="shared" si="151"/>
        <v>0</v>
      </c>
      <c r="G838" s="7"/>
      <c r="H838" s="60" t="b">
        <f t="shared" si="153"/>
        <v>1</v>
      </c>
      <c r="I838" s="60" t="str">
        <f t="shared" si="154"/>
        <v>00</v>
      </c>
    </row>
    <row r="839" spans="1:9">
      <c r="A839" s="60" t="str">
        <f t="shared" si="152"/>
        <v>1.2.1.1.4.01.00 - Créditos Tributários a Receber</v>
      </c>
      <c r="B839" s="5" t="s">
        <v>2269</v>
      </c>
      <c r="C839" s="6"/>
      <c r="D839" s="1"/>
      <c r="E839" s="1">
        <f t="shared" si="150"/>
        <v>0</v>
      </c>
      <c r="F839" s="1">
        <f t="shared" si="151"/>
        <v>0</v>
      </c>
      <c r="G839" s="7"/>
      <c r="H839" s="60" t="b">
        <f t="shared" si="153"/>
        <v>1</v>
      </c>
      <c r="I839" s="60" t="str">
        <f t="shared" si="154"/>
        <v>01</v>
      </c>
    </row>
    <row r="840" spans="1:9">
      <c r="A840" s="60" t="str">
        <f t="shared" si="152"/>
        <v>1.2.1.1.4.02.00 - Clientes</v>
      </c>
      <c r="B840" s="3" t="s">
        <v>2270</v>
      </c>
      <c r="C840" s="4"/>
      <c r="D840" s="1"/>
      <c r="E840" s="1">
        <f t="shared" si="150"/>
        <v>0</v>
      </c>
      <c r="F840" s="1">
        <f t="shared" si="151"/>
        <v>0</v>
      </c>
      <c r="G840" s="7"/>
      <c r="H840" s="60" t="b">
        <f t="shared" si="153"/>
        <v>1</v>
      </c>
      <c r="I840" s="60" t="str">
        <f t="shared" si="154"/>
        <v>02</v>
      </c>
    </row>
    <row r="841" spans="1:9">
      <c r="A841" s="60" t="str">
        <f t="shared" si="152"/>
        <v>1.2.1.1.4.03.00 - Empréstimos e Financiamentos Concedidos</v>
      </c>
      <c r="B841" s="5" t="s">
        <v>2271</v>
      </c>
      <c r="C841" s="6"/>
      <c r="D841" s="1"/>
      <c r="E841" s="1">
        <f t="shared" si="150"/>
        <v>0</v>
      </c>
      <c r="F841" s="1">
        <f t="shared" si="151"/>
        <v>0</v>
      </c>
      <c r="G841" s="7"/>
      <c r="H841" s="60" t="b">
        <f t="shared" si="153"/>
        <v>1</v>
      </c>
      <c r="I841" s="60" t="str">
        <f t="shared" si="154"/>
        <v>03</v>
      </c>
    </row>
    <row r="842" spans="1:9">
      <c r="A842" s="60" t="str">
        <f t="shared" si="152"/>
        <v>1.2.1.1.4.04.00 - Dívida Ativa Tributaria</v>
      </c>
      <c r="B842" s="3" t="s">
        <v>2272</v>
      </c>
      <c r="C842" s="4"/>
      <c r="D842" s="1"/>
      <c r="E842" s="1">
        <f t="shared" si="150"/>
        <v>0</v>
      </c>
      <c r="F842" s="1">
        <f t="shared" si="151"/>
        <v>0</v>
      </c>
      <c r="H842" s="60" t="b">
        <f t="shared" si="153"/>
        <v>1</v>
      </c>
      <c r="I842" s="60" t="str">
        <f t="shared" si="154"/>
        <v>04</v>
      </c>
    </row>
    <row r="843" spans="1:9">
      <c r="A843" s="60" t="str">
        <f t="shared" si="152"/>
        <v>1.2.1.1.4.05.00 - Dívida Ativa não Tributaria</v>
      </c>
      <c r="B843" s="5" t="s">
        <v>2273</v>
      </c>
      <c r="C843" s="6"/>
      <c r="D843" s="1"/>
      <c r="E843" s="1">
        <f t="shared" si="150"/>
        <v>0</v>
      </c>
      <c r="F843" s="1">
        <f t="shared" si="151"/>
        <v>0</v>
      </c>
      <c r="G843" s="7"/>
      <c r="H843" s="60" t="b">
        <f t="shared" si="153"/>
        <v>1</v>
      </c>
      <c r="I843" s="60" t="str">
        <f t="shared" si="154"/>
        <v>05</v>
      </c>
    </row>
    <row r="844" spans="1:9">
      <c r="A844" s="60" t="str">
        <f t="shared" si="152"/>
        <v>1.2.1.1.4.99.00 - (-) Ajuste de Perdas de Créditos a Longo Prazo</v>
      </c>
      <c r="B844" s="3" t="s">
        <v>2274</v>
      </c>
      <c r="C844" s="4"/>
      <c r="D844" s="1"/>
      <c r="E844" s="1">
        <f t="shared" si="150"/>
        <v>0</v>
      </c>
      <c r="F844" s="1">
        <f t="shared" si="151"/>
        <v>0</v>
      </c>
      <c r="G844" s="7"/>
      <c r="H844" s="60" t="b">
        <f t="shared" si="153"/>
        <v>1</v>
      </c>
      <c r="I844" s="60" t="str">
        <f t="shared" si="154"/>
        <v>99</v>
      </c>
    </row>
    <row r="845" spans="1:9">
      <c r="A845" s="60" t="str">
        <f t="shared" si="152"/>
        <v>1.2.1.1.5.00.00 - Créditos a Longo Prazo - Inter OFSS - Município</v>
      </c>
      <c r="B845" s="5" t="s">
        <v>2275</v>
      </c>
      <c r="C845" s="6">
        <v>30986773.410000004</v>
      </c>
      <c r="D845" s="1"/>
      <c r="E845" s="1">
        <f t="shared" si="150"/>
        <v>30986773.410000004</v>
      </c>
      <c r="F845" s="1">
        <f t="shared" si="151"/>
        <v>0</v>
      </c>
      <c r="G845" s="7"/>
      <c r="H845" s="60" t="b">
        <f t="shared" si="153"/>
        <v>1</v>
      </c>
      <c r="I845" s="60" t="str">
        <f t="shared" si="154"/>
        <v>00</v>
      </c>
    </row>
    <row r="846" spans="1:9">
      <c r="A846" s="60" t="str">
        <f t="shared" si="152"/>
        <v>1.2.1.1.5.01.00 - Créditos Tributários a Receber</v>
      </c>
      <c r="B846" s="3" t="s">
        <v>2276</v>
      </c>
      <c r="C846" s="4">
        <v>10860186.85</v>
      </c>
      <c r="D846" s="1"/>
      <c r="E846" s="1">
        <f t="shared" si="150"/>
        <v>0</v>
      </c>
      <c r="F846" s="1">
        <f t="shared" si="151"/>
        <v>0</v>
      </c>
      <c r="G846" s="7"/>
      <c r="H846" s="60" t="b">
        <f t="shared" si="153"/>
        <v>1</v>
      </c>
      <c r="I846" s="60" t="str">
        <f t="shared" si="154"/>
        <v>01</v>
      </c>
    </row>
    <row r="847" spans="1:9">
      <c r="A847" s="60" t="str">
        <f t="shared" si="152"/>
        <v>1.2.1.1.5.02.00 - Clientes</v>
      </c>
      <c r="B847" s="5" t="s">
        <v>2277</v>
      </c>
      <c r="C847" s="6"/>
      <c r="D847" s="1"/>
      <c r="E847" s="1">
        <f t="shared" si="150"/>
        <v>0</v>
      </c>
      <c r="F847" s="1">
        <f t="shared" si="151"/>
        <v>0</v>
      </c>
      <c r="G847" s="7"/>
      <c r="H847" s="60" t="b">
        <f t="shared" si="153"/>
        <v>1</v>
      </c>
      <c r="I847" s="60" t="str">
        <f>MID(A847,11,2)</f>
        <v>02</v>
      </c>
    </row>
    <row r="848" spans="1:9">
      <c r="A848" s="60" t="str">
        <f t="shared" si="152"/>
        <v>1.2.1.1.5.03.00 - Empréstimos e Financiamentos Concedidos</v>
      </c>
      <c r="B848" s="3" t="s">
        <v>2278</v>
      </c>
      <c r="C848" s="4">
        <v>2719053.78</v>
      </c>
      <c r="D848" s="1"/>
      <c r="E848" s="1">
        <f t="shared" si="150"/>
        <v>0</v>
      </c>
      <c r="F848" s="1">
        <f t="shared" si="151"/>
        <v>0</v>
      </c>
      <c r="G848" s="7"/>
      <c r="H848" s="60" t="b">
        <f t="shared" si="153"/>
        <v>1</v>
      </c>
      <c r="I848" s="60" t="str">
        <f t="shared" si="154"/>
        <v>03</v>
      </c>
    </row>
    <row r="849" spans="1:9">
      <c r="A849" s="60" t="str">
        <f t="shared" si="152"/>
        <v>1.2.1.1.5.04.00 - Dívida Ativa Tributaria</v>
      </c>
      <c r="B849" s="5" t="s">
        <v>2279</v>
      </c>
      <c r="C849" s="6">
        <v>17407532.780000001</v>
      </c>
      <c r="D849" s="1"/>
      <c r="E849" s="1">
        <f t="shared" si="150"/>
        <v>0</v>
      </c>
      <c r="F849" s="1">
        <f t="shared" si="151"/>
        <v>0</v>
      </c>
      <c r="G849" s="7"/>
      <c r="H849" s="60" t="b">
        <f t="shared" si="153"/>
        <v>1</v>
      </c>
      <c r="I849" s="60" t="str">
        <f t="shared" si="154"/>
        <v>04</v>
      </c>
    </row>
    <row r="850" spans="1:9">
      <c r="A850" s="60" t="str">
        <f t="shared" si="152"/>
        <v>1.2.1.1.5.05.00 - Dívida Ativa não Tributaria</v>
      </c>
      <c r="B850" s="3" t="s">
        <v>2280</v>
      </c>
      <c r="C850" s="4"/>
      <c r="D850" s="1"/>
      <c r="E850" s="1">
        <f>E851</f>
        <v>0</v>
      </c>
      <c r="F850" s="1">
        <f t="shared" si="151"/>
        <v>0</v>
      </c>
      <c r="G850" s="7"/>
      <c r="H850" s="60" t="b">
        <f t="shared" si="153"/>
        <v>1</v>
      </c>
      <c r="I850" s="60" t="str">
        <f t="shared" si="154"/>
        <v>05</v>
      </c>
    </row>
    <row r="851" spans="1:9">
      <c r="A851" s="60" t="str">
        <f t="shared" si="152"/>
        <v>1.2.1.1.5.99.00 - (-) Ajuste de Perdas de Créditos a Longo Prazo</v>
      </c>
      <c r="B851" s="5" t="s">
        <v>2281</v>
      </c>
      <c r="C851" s="6"/>
      <c r="D851" s="1"/>
      <c r="E851" s="1">
        <f t="shared" ref="E851:E859" si="155">SUMIF(A851:B851,"*intra*",C851:D851)+SUMIF(A851:B851,"*inter*",C851:D851)</f>
        <v>0</v>
      </c>
      <c r="F851" s="1">
        <f t="shared" si="151"/>
        <v>0</v>
      </c>
      <c r="G851" s="7"/>
      <c r="H851" s="60" t="b">
        <f t="shared" si="153"/>
        <v>1</v>
      </c>
      <c r="I851" s="60" t="str">
        <f t="shared" si="154"/>
        <v>99</v>
      </c>
    </row>
    <row r="852" spans="1:9">
      <c r="A852" s="60" t="str">
        <f t="shared" si="152"/>
        <v>1.2.1.2.0.00.00 - Demais Créditos e Valores a Longo Prazo</v>
      </c>
      <c r="B852" s="3" t="s">
        <v>2282</v>
      </c>
      <c r="C852" s="4">
        <v>44137061519.119995</v>
      </c>
      <c r="D852" s="1"/>
      <c r="E852" s="1">
        <f>E853</f>
        <v>0</v>
      </c>
      <c r="F852" s="1">
        <f>F853</f>
        <v>44137061519.119995</v>
      </c>
      <c r="H852" s="60" t="b">
        <f t="shared" si="153"/>
        <v>1</v>
      </c>
      <c r="I852" s="60" t="str">
        <f t="shared" si="154"/>
        <v>00</v>
      </c>
    </row>
    <row r="853" spans="1:9" ht="25.5">
      <c r="A853" s="60" t="str">
        <f t="shared" si="152"/>
        <v>1.2.1.2.1.00.00 - Demais Créditos e Valores a Longo Prazo - 
 Consolidação</v>
      </c>
      <c r="B853" s="5" t="s">
        <v>2283</v>
      </c>
      <c r="C853" s="6">
        <v>44137061519.119995</v>
      </c>
      <c r="D853" s="1"/>
      <c r="E853" s="1">
        <f t="shared" si="155"/>
        <v>0</v>
      </c>
      <c r="F853" s="1">
        <f t="shared" si="151"/>
        <v>44137061519.119995</v>
      </c>
      <c r="H853" s="60" t="b">
        <f t="shared" si="153"/>
        <v>1</v>
      </c>
      <c r="I853" s="60" t="str">
        <f t="shared" si="154"/>
        <v>00</v>
      </c>
    </row>
    <row r="854" spans="1:9">
      <c r="A854" s="60" t="str">
        <f t="shared" si="152"/>
        <v>1.2.1.2.1.01.00 - Adiantamentos Concedidos a Pessoal e a Terceiros</v>
      </c>
      <c r="B854" s="3" t="s">
        <v>2284</v>
      </c>
      <c r="C854" s="4"/>
      <c r="D854" s="1"/>
      <c r="E854" s="1">
        <f t="shared" si="155"/>
        <v>0</v>
      </c>
      <c r="F854" s="1">
        <f t="shared" si="151"/>
        <v>0</v>
      </c>
      <c r="H854" s="60" t="b">
        <f t="shared" si="153"/>
        <v>1</v>
      </c>
      <c r="I854" s="60" t="str">
        <f t="shared" si="154"/>
        <v>01</v>
      </c>
    </row>
    <row r="855" spans="1:9">
      <c r="A855" s="60" t="str">
        <f t="shared" si="152"/>
        <v>1.2.1.2.1.02.00 - Tributos a Recuperar/Compensar</v>
      </c>
      <c r="B855" s="5" t="s">
        <v>2285</v>
      </c>
      <c r="C855" s="6">
        <v>8735836.8300000001</v>
      </c>
      <c r="D855" s="1"/>
      <c r="E855" s="1">
        <f t="shared" si="155"/>
        <v>0</v>
      </c>
      <c r="F855" s="1">
        <f t="shared" si="151"/>
        <v>0</v>
      </c>
      <c r="H855" s="60" t="b">
        <f t="shared" si="153"/>
        <v>1</v>
      </c>
      <c r="I855" s="60" t="str">
        <f t="shared" si="154"/>
        <v>02</v>
      </c>
    </row>
    <row r="856" spans="1:9" ht="25.5">
      <c r="A856" s="60" t="str">
        <f t="shared" si="152"/>
        <v>1.2.1.2.1.03.00 - Créditos a Receber por Descentralização da 
 Prestação de Serviços Públicos</v>
      </c>
      <c r="B856" s="3" t="s">
        <v>2286</v>
      </c>
      <c r="C856" s="4">
        <v>793719029.50999999</v>
      </c>
      <c r="D856" s="1"/>
      <c r="E856" s="1">
        <f t="shared" si="155"/>
        <v>0</v>
      </c>
      <c r="F856" s="1">
        <f t="shared" si="151"/>
        <v>0</v>
      </c>
      <c r="H856" s="60" t="b">
        <f t="shared" si="153"/>
        <v>1</v>
      </c>
      <c r="I856" s="60" t="str">
        <f t="shared" si="154"/>
        <v>03</v>
      </c>
    </row>
    <row r="857" spans="1:9" ht="25.5">
      <c r="A857" s="60" t="str">
        <f t="shared" si="152"/>
        <v>1.2.1.2.1.04.00 - Créditos por Danos ao Patrimônio Provenientes de 
 Créditos Administrativos</v>
      </c>
      <c r="B857" s="5" t="s">
        <v>2287</v>
      </c>
      <c r="C857" s="6">
        <v>102829178.96000001</v>
      </c>
      <c r="D857" s="1"/>
      <c r="E857" s="1">
        <f t="shared" si="155"/>
        <v>0</v>
      </c>
      <c r="F857" s="1">
        <f t="shared" si="151"/>
        <v>0</v>
      </c>
      <c r="H857" s="60" t="b">
        <f t="shared" si="153"/>
        <v>1</v>
      </c>
      <c r="I857" s="60" t="str">
        <f t="shared" si="154"/>
        <v>04</v>
      </c>
    </row>
    <row r="858" spans="1:9" ht="25.5">
      <c r="A858" s="60" t="str">
        <f t="shared" si="152"/>
        <v>1.2.1.2.1.05.00 - Créditos por Danos ao Patrimônio Apurados em 
 Tomada de Contas Especial</v>
      </c>
      <c r="B858" s="3" t="s">
        <v>2288</v>
      </c>
      <c r="C858" s="4">
        <v>33049756.710000001</v>
      </c>
      <c r="D858" s="1"/>
      <c r="E858" s="1">
        <f t="shared" si="155"/>
        <v>0</v>
      </c>
      <c r="F858" s="1">
        <f t="shared" si="151"/>
        <v>0</v>
      </c>
      <c r="H858" s="60" t="b">
        <f t="shared" si="153"/>
        <v>1</v>
      </c>
      <c r="I858" s="60" t="str">
        <f t="shared" si="154"/>
        <v>05</v>
      </c>
    </row>
    <row r="859" spans="1:9">
      <c r="A859" s="60" t="str">
        <f t="shared" si="152"/>
        <v>1.2.1.2.1.06.00 - Depósitos Restituíveis e Valores Vinculados</v>
      </c>
      <c r="B859" s="5" t="s">
        <v>2289</v>
      </c>
      <c r="C859" s="6">
        <v>1371900303.7399995</v>
      </c>
      <c r="D859" s="1"/>
      <c r="E859" s="1">
        <f t="shared" si="155"/>
        <v>0</v>
      </c>
      <c r="F859" s="1">
        <f t="shared" si="151"/>
        <v>0</v>
      </c>
      <c r="H859" s="60" t="b">
        <f t="shared" si="153"/>
        <v>1</v>
      </c>
      <c r="I859" s="60" t="str">
        <f t="shared" si="154"/>
        <v>06</v>
      </c>
    </row>
    <row r="860" spans="1:9">
      <c r="A860" s="60" t="str">
        <f t="shared" si="152"/>
        <v>1.2.1.2.1.98.00 - Outros Créditos a Receber e Valores a Longo Prazo</v>
      </c>
      <c r="B860" s="3" t="s">
        <v>2290</v>
      </c>
      <c r="C860" s="4">
        <v>44480286380.650002</v>
      </c>
      <c r="D860" s="1"/>
      <c r="E860" s="1">
        <f>E861</f>
        <v>0</v>
      </c>
      <c r="F860" s="1">
        <f t="shared" si="151"/>
        <v>0</v>
      </c>
      <c r="H860" s="60" t="b">
        <f t="shared" si="153"/>
        <v>1</v>
      </c>
      <c r="I860" s="60" t="str">
        <f t="shared" si="154"/>
        <v>98</v>
      </c>
    </row>
    <row r="861" spans="1:9" ht="25.5">
      <c r="A861" s="60" t="str">
        <f t="shared" si="152"/>
        <v>1.2.1.2.1.99.00 - (-) Ajuste de Perdas de Demais Créditos e Valores 
 a Longo Prazo</v>
      </c>
      <c r="B861" s="5" t="s">
        <v>2291</v>
      </c>
      <c r="C861" s="6">
        <v>2653458967.2799997</v>
      </c>
      <c r="D861" s="1"/>
      <c r="E861" s="1">
        <f>SUMIF(A861:B861,"*intra*",C861:D861)+SUMIF(A861:B861,"*inter*",C861:D861)</f>
        <v>0</v>
      </c>
      <c r="F861" s="1">
        <f t="shared" si="151"/>
        <v>0</v>
      </c>
      <c r="G861" s="7"/>
      <c r="H861" s="60" t="b">
        <f t="shared" si="153"/>
        <v>1</v>
      </c>
      <c r="I861" s="60" t="str">
        <f t="shared" si="154"/>
        <v>99</v>
      </c>
    </row>
    <row r="862" spans="1:9" ht="25.5">
      <c r="A862" s="60" t="str">
        <f t="shared" si="152"/>
        <v>1.2.1.3.0.00.00 - Investimentos e Aplicações Temporárias a Longo 
 Prazo</v>
      </c>
      <c r="B862" s="3" t="s">
        <v>2292</v>
      </c>
      <c r="C862" s="4">
        <v>4175810175.1900001</v>
      </c>
      <c r="D862" s="1"/>
      <c r="E862" s="1">
        <f>E863</f>
        <v>0</v>
      </c>
      <c r="F862" s="1">
        <f>F863</f>
        <v>4175810175.1900001</v>
      </c>
      <c r="G862" s="7"/>
      <c r="H862" s="60" t="b">
        <f t="shared" si="153"/>
        <v>1</v>
      </c>
      <c r="I862" s="60" t="str">
        <f t="shared" si="154"/>
        <v>00</v>
      </c>
    </row>
    <row r="863" spans="1:9" ht="25.5">
      <c r="A863" s="60" t="str">
        <f t="shared" si="152"/>
        <v>1.2.1.3.1.00.00 - Investimentos e Aplicações Temporárias a Longo 
 Prazo - Consolidação</v>
      </c>
      <c r="B863" s="5" t="s">
        <v>2293</v>
      </c>
      <c r="C863" s="6">
        <v>4175810175.1900001</v>
      </c>
      <c r="D863" s="1"/>
      <c r="E863" s="1">
        <f>SUMIF(A863:B863,"*intra*",C863:D863)+SUMIF(A863:B863,"*inter*",C863:D863)</f>
        <v>0</v>
      </c>
      <c r="F863" s="1">
        <f t="shared" si="151"/>
        <v>4175810175.1900001</v>
      </c>
      <c r="G863" s="7"/>
      <c r="H863" s="60" t="b">
        <f t="shared" si="153"/>
        <v>1</v>
      </c>
      <c r="I863" s="60" t="str">
        <f t="shared" si="154"/>
        <v>00</v>
      </c>
    </row>
    <row r="864" spans="1:9">
      <c r="A864" s="60" t="str">
        <f t="shared" si="152"/>
        <v>1.2.1.3.1.01.00 - Títulos e Valores Mobiliários</v>
      </c>
      <c r="B864" s="3" t="s">
        <v>2294</v>
      </c>
      <c r="C864" s="4">
        <v>4160119679.4400001</v>
      </c>
      <c r="D864" s="1"/>
      <c r="E864" s="1">
        <f>SUMIF(A864:B864,"*intra*",C864:D864)+SUMIF(A864:B864,"*inter*",C864:D864)</f>
        <v>0</v>
      </c>
      <c r="F864" s="1">
        <f t="shared" si="151"/>
        <v>0</v>
      </c>
      <c r="G864" s="7"/>
      <c r="H864" s="60" t="b">
        <f t="shared" si="153"/>
        <v>1</v>
      </c>
      <c r="I864" s="60" t="str">
        <f t="shared" si="154"/>
        <v>01</v>
      </c>
    </row>
    <row r="865" spans="1:9">
      <c r="A865" s="60" t="str">
        <f t="shared" si="152"/>
        <v>1.2.1.3.1.02.00 - Aplicação Temporária em Metais Preciosos</v>
      </c>
      <c r="B865" s="5" t="s">
        <v>2295</v>
      </c>
      <c r="C865" s="6">
        <v>9484.1299999999992</v>
      </c>
      <c r="D865" s="1"/>
      <c r="E865" s="1">
        <f>SUMIF(A865:B865,"*intra*",C865:D865)+SUMIF(A865:B865,"*inter*",C865:D865)</f>
        <v>0</v>
      </c>
      <c r="F865" s="1">
        <f t="shared" si="151"/>
        <v>0</v>
      </c>
      <c r="G865" s="7"/>
      <c r="H865" s="60" t="b">
        <f t="shared" si="153"/>
        <v>1</v>
      </c>
      <c r="I865" s="60" t="str">
        <f t="shared" si="154"/>
        <v>02</v>
      </c>
    </row>
    <row r="866" spans="1:9">
      <c r="A866" s="60" t="str">
        <f t="shared" si="152"/>
        <v>1.2.1.3.1.03.00 - Aplicações em Segmento de Imóveis</v>
      </c>
      <c r="B866" s="3" t="s">
        <v>2296</v>
      </c>
      <c r="C866" s="4">
        <v>20175522.979999997</v>
      </c>
      <c r="D866" s="1"/>
      <c r="E866" s="1">
        <f>E867</f>
        <v>0</v>
      </c>
      <c r="F866" s="1">
        <f t="shared" si="151"/>
        <v>0</v>
      </c>
      <c r="G866" s="7"/>
      <c r="H866" s="60" t="b">
        <f t="shared" si="153"/>
        <v>1</v>
      </c>
      <c r="I866" s="60" t="str">
        <f t="shared" si="154"/>
        <v>03</v>
      </c>
    </row>
    <row r="867" spans="1:9" ht="25.5">
      <c r="A867" s="60" t="str">
        <f t="shared" si="152"/>
        <v>1.2.1.3.1.99.00 - (-) Ajuste de Perdas de Investimentos e 
 Aplicações Temporárias a Longo Prazo</v>
      </c>
      <c r="B867" s="5" t="s">
        <v>2298</v>
      </c>
      <c r="C867" s="6">
        <v>4494511.3600000003</v>
      </c>
      <c r="D867" s="1"/>
      <c r="E867" s="1">
        <f t="shared" ref="E867:E876" si="156">SUMIF(A867:B867,"*intra*",C867:D867)+SUMIF(A867:B867,"*inter*",C867:D867)</f>
        <v>0</v>
      </c>
      <c r="F867" s="1">
        <f t="shared" si="151"/>
        <v>0</v>
      </c>
      <c r="G867" s="7"/>
      <c r="H867" s="60" t="b">
        <f t="shared" si="153"/>
        <v>1</v>
      </c>
      <c r="I867" s="60" t="str">
        <f t="shared" si="154"/>
        <v>99</v>
      </c>
    </row>
    <row r="868" spans="1:9">
      <c r="A868" s="60" t="str">
        <f t="shared" si="152"/>
        <v>1.2.1.4.0.00.00 - Estoques</v>
      </c>
      <c r="B868" s="3" t="s">
        <v>2299</v>
      </c>
      <c r="C868" s="4">
        <v>122369154.69999999</v>
      </c>
      <c r="D868" s="1"/>
      <c r="E868" s="1">
        <f>E869</f>
        <v>0</v>
      </c>
      <c r="F868" s="1">
        <f>F869</f>
        <v>122369154.69999999</v>
      </c>
      <c r="G868" s="7"/>
      <c r="H868" s="60" t="b">
        <f t="shared" si="153"/>
        <v>1</v>
      </c>
      <c r="I868" s="60" t="str">
        <f t="shared" si="154"/>
        <v>00</v>
      </c>
    </row>
    <row r="869" spans="1:9">
      <c r="A869" s="60" t="str">
        <f t="shared" si="152"/>
        <v>1.2.1.4.1.00.00 - Estoques - Consolidação</v>
      </c>
      <c r="B869" s="5" t="s">
        <v>2300</v>
      </c>
      <c r="C869" s="6">
        <v>122369154.69999999</v>
      </c>
      <c r="D869" s="1"/>
      <c r="E869" s="1">
        <f t="shared" si="156"/>
        <v>0</v>
      </c>
      <c r="F869" s="1">
        <f t="shared" si="151"/>
        <v>122369154.69999999</v>
      </c>
      <c r="G869" s="7"/>
      <c r="H869" s="60" t="b">
        <f t="shared" si="153"/>
        <v>1</v>
      </c>
      <c r="I869" s="60" t="str">
        <f t="shared" si="154"/>
        <v>00</v>
      </c>
    </row>
    <row r="870" spans="1:9">
      <c r="A870" s="60" t="str">
        <f t="shared" si="152"/>
        <v>1.2.1.4.1.01.00 - Mercadorias para Revenda</v>
      </c>
      <c r="B870" s="3" t="s">
        <v>2301</v>
      </c>
      <c r="C870" s="4">
        <v>15912378.68</v>
      </c>
      <c r="D870" s="1"/>
      <c r="E870" s="1">
        <f t="shared" si="156"/>
        <v>0</v>
      </c>
      <c r="F870" s="1">
        <f t="shared" si="151"/>
        <v>0</v>
      </c>
      <c r="H870" s="60" t="b">
        <f t="shared" si="153"/>
        <v>1</v>
      </c>
      <c r="I870" s="60" t="str">
        <f t="shared" si="154"/>
        <v>01</v>
      </c>
    </row>
    <row r="871" spans="1:9">
      <c r="A871" s="60" t="str">
        <f t="shared" si="152"/>
        <v>1.2.1.4.1.02.00 - Produtos e Serviços Acabados</v>
      </c>
      <c r="B871" s="5" t="s">
        <v>2302</v>
      </c>
      <c r="C871" s="6"/>
      <c r="D871" s="1"/>
      <c r="E871" s="1">
        <f t="shared" si="156"/>
        <v>0</v>
      </c>
      <c r="F871" s="1">
        <f t="shared" si="151"/>
        <v>0</v>
      </c>
      <c r="H871" s="60" t="b">
        <f t="shared" si="153"/>
        <v>1</v>
      </c>
      <c r="I871" s="60" t="str">
        <f t="shared" si="154"/>
        <v>02</v>
      </c>
    </row>
    <row r="872" spans="1:9">
      <c r="A872" s="60" t="str">
        <f t="shared" si="152"/>
        <v>1.2.1.4.1.03.00 - Produtos e Serviços em Elaboração</v>
      </c>
      <c r="B872" s="3" t="s">
        <v>2303</v>
      </c>
      <c r="C872" s="4"/>
      <c r="D872" s="1"/>
      <c r="E872" s="1">
        <f t="shared" si="156"/>
        <v>0</v>
      </c>
      <c r="F872" s="1">
        <f t="shared" si="151"/>
        <v>0</v>
      </c>
      <c r="H872" s="60" t="b">
        <f t="shared" si="153"/>
        <v>1</v>
      </c>
      <c r="I872" s="60" t="str">
        <f t="shared" si="154"/>
        <v>03</v>
      </c>
    </row>
    <row r="873" spans="1:9">
      <c r="A873" s="60" t="str">
        <f t="shared" si="152"/>
        <v>1.2.1.4.1.04.00 - Matérias-Primas</v>
      </c>
      <c r="B873" s="5" t="s">
        <v>2304</v>
      </c>
      <c r="C873" s="6"/>
      <c r="D873" s="1"/>
      <c r="E873" s="1">
        <f t="shared" si="156"/>
        <v>0</v>
      </c>
      <c r="F873" s="1">
        <f t="shared" si="151"/>
        <v>0</v>
      </c>
      <c r="H873" s="60" t="b">
        <f t="shared" si="153"/>
        <v>1</v>
      </c>
      <c r="I873" s="60" t="str">
        <f t="shared" si="154"/>
        <v>04</v>
      </c>
    </row>
    <row r="874" spans="1:9">
      <c r="A874" s="60" t="str">
        <f t="shared" si="152"/>
        <v>1.2.1.4.1.05.00 - Materiais em Trânsito</v>
      </c>
      <c r="B874" s="3" t="s">
        <v>2305</v>
      </c>
      <c r="C874" s="4"/>
      <c r="D874" s="1"/>
      <c r="E874" s="1">
        <f t="shared" si="156"/>
        <v>0</v>
      </c>
      <c r="F874" s="1">
        <f t="shared" si="151"/>
        <v>0</v>
      </c>
      <c r="H874" s="60" t="b">
        <f t="shared" si="153"/>
        <v>1</v>
      </c>
      <c r="I874" s="60" t="str">
        <f t="shared" si="154"/>
        <v>05</v>
      </c>
    </row>
    <row r="875" spans="1:9">
      <c r="A875" s="60" t="str">
        <f t="shared" si="152"/>
        <v>1.2.1.4.1.06.00 - Almoxarifado</v>
      </c>
      <c r="B875" s="5" t="s">
        <v>2306</v>
      </c>
      <c r="C875" s="6">
        <v>74994.19</v>
      </c>
      <c r="D875" s="1"/>
      <c r="E875" s="1">
        <f t="shared" si="156"/>
        <v>0</v>
      </c>
      <c r="F875" s="1">
        <f t="shared" si="151"/>
        <v>0</v>
      </c>
      <c r="H875" s="60" t="b">
        <f t="shared" si="153"/>
        <v>1</v>
      </c>
      <c r="I875" s="60" t="str">
        <f t="shared" si="154"/>
        <v>06</v>
      </c>
    </row>
    <row r="876" spans="1:9">
      <c r="A876" s="60" t="str">
        <f t="shared" si="152"/>
        <v>1.2.1.4.1.07.00 - Adiantamentos a Fornecedores</v>
      </c>
      <c r="B876" s="3" t="s">
        <v>2307</v>
      </c>
      <c r="C876" s="4"/>
      <c r="D876" s="1"/>
      <c r="E876" s="1">
        <f t="shared" si="156"/>
        <v>0</v>
      </c>
      <c r="F876" s="1">
        <f t="shared" si="151"/>
        <v>0</v>
      </c>
      <c r="H876" s="60" t="b">
        <f t="shared" si="153"/>
        <v>1</v>
      </c>
      <c r="I876" s="60" t="str">
        <f t="shared" si="154"/>
        <v>07</v>
      </c>
    </row>
    <row r="877" spans="1:9">
      <c r="A877" s="60" t="str">
        <f t="shared" si="152"/>
        <v>1.2.1.4.1.98.00 - Outros Estoques</v>
      </c>
      <c r="B877" s="5" t="s">
        <v>2308</v>
      </c>
      <c r="C877" s="6">
        <v>106381781.83</v>
      </c>
      <c r="D877" s="1"/>
      <c r="E877" s="1">
        <f>E878</f>
        <v>0</v>
      </c>
      <c r="F877" s="1">
        <f t="shared" si="151"/>
        <v>0</v>
      </c>
      <c r="H877" s="60" t="b">
        <f t="shared" si="153"/>
        <v>1</v>
      </c>
      <c r="I877" s="60" t="str">
        <f t="shared" si="154"/>
        <v>98</v>
      </c>
    </row>
    <row r="878" spans="1:9">
      <c r="A878" s="60" t="str">
        <f t="shared" si="152"/>
        <v>1.2.1.4.1.99.00 - (-) Ajuste de Perdas de Estoques</v>
      </c>
      <c r="B878" s="3" t="s">
        <v>2309</v>
      </c>
      <c r="C878" s="4"/>
      <c r="D878" s="8"/>
      <c r="E878" s="8">
        <f t="shared" ref="E878:E887" si="157">SUMIF(A878:B878,"*intra*",C878:D878)+SUMIF(A878:B878,"*inter*",C878:D878)</f>
        <v>0</v>
      </c>
      <c r="F878" s="8">
        <f t="shared" si="151"/>
        <v>0</v>
      </c>
      <c r="G878" s="7"/>
      <c r="H878" s="60" t="b">
        <f t="shared" si="153"/>
        <v>1</v>
      </c>
      <c r="I878" s="60" t="str">
        <f t="shared" si="154"/>
        <v>99</v>
      </c>
    </row>
    <row r="879" spans="1:9" ht="25.5">
      <c r="A879" s="60" t="str">
        <f t="shared" si="152"/>
        <v>1.2.1.9.0.00.00 - Variações Patrimoniais Diminutivas Pagas 
 Antecipadamente</v>
      </c>
      <c r="B879" s="5" t="s">
        <v>2310</v>
      </c>
      <c r="C879" s="6">
        <v>584955160.44999993</v>
      </c>
      <c r="D879" s="8"/>
      <c r="E879" s="8">
        <f>E880</f>
        <v>0</v>
      </c>
      <c r="F879" s="8">
        <f>F880</f>
        <v>584955160.44999993</v>
      </c>
      <c r="G879" s="7"/>
      <c r="H879" s="60" t="b">
        <f t="shared" si="153"/>
        <v>1</v>
      </c>
      <c r="I879" s="60" t="str">
        <f t="shared" si="154"/>
        <v>00</v>
      </c>
    </row>
    <row r="880" spans="1:9" ht="25.5">
      <c r="A880" s="60" t="str">
        <f t="shared" si="152"/>
        <v>1.2.1.9.1.00.00 - Variações Patrimoniais Diminutivas Pagas 
 Antecipadamente - Consolidação</v>
      </c>
      <c r="B880" s="3" t="s">
        <v>2311</v>
      </c>
      <c r="C880" s="4">
        <v>584955160.44999993</v>
      </c>
      <c r="D880" s="8"/>
      <c r="E880" s="8">
        <f t="shared" si="157"/>
        <v>0</v>
      </c>
      <c r="F880" s="8">
        <f>SUMIF(A880:B880,"*consolidação*",C880:D880)</f>
        <v>584955160.44999993</v>
      </c>
      <c r="G880" s="7"/>
      <c r="H880" s="60" t="b">
        <f t="shared" si="153"/>
        <v>1</v>
      </c>
      <c r="I880" s="60" t="str">
        <f t="shared" si="154"/>
        <v>00</v>
      </c>
    </row>
    <row r="881" spans="1:9">
      <c r="A881" s="60" t="str">
        <f t="shared" si="152"/>
        <v>1.2.1.9.1.01.00 - Prêmios de Seguros a Apropriar</v>
      </c>
      <c r="B881" s="5" t="s">
        <v>2312</v>
      </c>
      <c r="C881" s="6">
        <v>2164191.9699999997</v>
      </c>
      <c r="D881" s="8"/>
      <c r="E881" s="8">
        <f t="shared" si="157"/>
        <v>0</v>
      </c>
      <c r="F881" s="8">
        <f t="shared" ref="F881:F944" si="158">SUMIF(A881:B881,"*consolidação*",C881:D881)</f>
        <v>0</v>
      </c>
      <c r="G881" s="7"/>
      <c r="H881" s="60" t="b">
        <f t="shared" si="153"/>
        <v>1</v>
      </c>
      <c r="I881" s="60" t="str">
        <f t="shared" si="154"/>
        <v>01</v>
      </c>
    </row>
    <row r="882" spans="1:9">
      <c r="A882" s="60" t="str">
        <f t="shared" si="152"/>
        <v>1.2.1.9.1.02.00 - VPD Financeiras a Apropriar</v>
      </c>
      <c r="B882" s="3" t="s">
        <v>2313</v>
      </c>
      <c r="C882" s="4"/>
      <c r="D882" s="8"/>
      <c r="E882" s="8">
        <f t="shared" si="157"/>
        <v>0</v>
      </c>
      <c r="F882" s="8">
        <f t="shared" si="158"/>
        <v>0</v>
      </c>
      <c r="G882" s="7"/>
      <c r="H882" s="60" t="b">
        <f t="shared" si="153"/>
        <v>1</v>
      </c>
      <c r="I882" s="60" t="str">
        <f t="shared" si="154"/>
        <v>02</v>
      </c>
    </row>
    <row r="883" spans="1:9">
      <c r="A883" s="60" t="str">
        <f t="shared" si="152"/>
        <v>1.2.1.9.1.03.00 - Assinaturas e Anuidades a Apropriar</v>
      </c>
      <c r="B883" s="5" t="s">
        <v>2314</v>
      </c>
      <c r="C883" s="6">
        <v>815008.88</v>
      </c>
      <c r="D883" s="8"/>
      <c r="E883" s="8">
        <f t="shared" si="157"/>
        <v>0</v>
      </c>
      <c r="F883" s="8">
        <f t="shared" si="158"/>
        <v>0</v>
      </c>
      <c r="G883" s="7"/>
      <c r="H883" s="60" t="b">
        <f t="shared" si="153"/>
        <v>1</v>
      </c>
      <c r="I883" s="60" t="str">
        <f t="shared" si="154"/>
        <v>03</v>
      </c>
    </row>
    <row r="884" spans="1:9">
      <c r="A884" s="60" t="str">
        <f t="shared" si="152"/>
        <v>1.2.1.9.1.04.00 - Alugueis Pagos a Apropriar</v>
      </c>
      <c r="B884" s="3" t="s">
        <v>2315</v>
      </c>
      <c r="C884" s="4"/>
      <c r="D884" s="8"/>
      <c r="E884" s="8">
        <f t="shared" si="157"/>
        <v>0</v>
      </c>
      <c r="F884" s="8">
        <f t="shared" si="158"/>
        <v>0</v>
      </c>
      <c r="G884" s="7"/>
      <c r="H884" s="60" t="b">
        <f t="shared" si="153"/>
        <v>1</v>
      </c>
      <c r="I884" s="60" t="str">
        <f t="shared" si="154"/>
        <v>04</v>
      </c>
    </row>
    <row r="885" spans="1:9">
      <c r="A885" s="60" t="str">
        <f t="shared" si="152"/>
        <v>1.2.1.9.1.05.00 - Tributos Pagos a Apropriar</v>
      </c>
      <c r="B885" s="5" t="s">
        <v>2316</v>
      </c>
      <c r="C885" s="6">
        <v>201406.86</v>
      </c>
      <c r="D885" s="8"/>
      <c r="E885" s="8">
        <f t="shared" si="157"/>
        <v>0</v>
      </c>
      <c r="F885" s="8">
        <f t="shared" si="158"/>
        <v>0</v>
      </c>
      <c r="G885" s="7"/>
      <c r="H885" s="60" t="b">
        <f t="shared" si="153"/>
        <v>1</v>
      </c>
      <c r="I885" s="60" t="str">
        <f t="shared" si="154"/>
        <v>05</v>
      </c>
    </row>
    <row r="886" spans="1:9">
      <c r="A886" s="60" t="str">
        <f t="shared" si="152"/>
        <v>1.2.1.9.1.06.00 - Contribuições Confederativas a Apropriar</v>
      </c>
      <c r="B886" s="3" t="s">
        <v>2317</v>
      </c>
      <c r="C886" s="4"/>
      <c r="D886" s="8"/>
      <c r="E886" s="8">
        <f t="shared" si="157"/>
        <v>0</v>
      </c>
      <c r="F886" s="8">
        <f t="shared" si="158"/>
        <v>0</v>
      </c>
      <c r="G886" s="7"/>
      <c r="H886" s="60" t="b">
        <f t="shared" si="153"/>
        <v>1</v>
      </c>
      <c r="I886" s="60" t="str">
        <f t="shared" si="154"/>
        <v>06</v>
      </c>
    </row>
    <row r="887" spans="1:9">
      <c r="A887" s="60" t="str">
        <f t="shared" si="152"/>
        <v>1.2.1.9.1.07.00 - Benefícios a Apropriar</v>
      </c>
      <c r="B887" s="5" t="s">
        <v>2318</v>
      </c>
      <c r="C887" s="6"/>
      <c r="D887" s="8"/>
      <c r="E887" s="8">
        <f t="shared" si="157"/>
        <v>0</v>
      </c>
      <c r="F887" s="8">
        <f t="shared" si="158"/>
        <v>0</v>
      </c>
      <c r="G887" s="7"/>
      <c r="H887" s="60" t="b">
        <f t="shared" si="153"/>
        <v>1</v>
      </c>
      <c r="I887" s="60" t="str">
        <f t="shared" si="154"/>
        <v>07</v>
      </c>
    </row>
    <row r="888" spans="1:9">
      <c r="A888" s="60" t="str">
        <f t="shared" si="152"/>
        <v>1.2.1.9.1.99.00 - Demais VPD a Apropriar</v>
      </c>
      <c r="B888" s="3" t="s">
        <v>2319</v>
      </c>
      <c r="C888" s="4">
        <v>581774552.74000001</v>
      </c>
      <c r="D888" s="8"/>
      <c r="E888" s="8">
        <f>SUMIF(A888:B888,"*intra*",C888:D888)+SUMIF(A888:B888,"*inter*",C888:D888)</f>
        <v>0</v>
      </c>
      <c r="F888" s="8">
        <f t="shared" si="158"/>
        <v>0</v>
      </c>
      <c r="G888" s="7"/>
      <c r="H888" s="60" t="b">
        <f t="shared" si="153"/>
        <v>1</v>
      </c>
      <c r="I888" s="60" t="str">
        <f t="shared" si="154"/>
        <v>99</v>
      </c>
    </row>
    <row r="889" spans="1:9">
      <c r="A889" s="60" t="str">
        <f t="shared" si="152"/>
        <v>1.2.2.0.0.00.00 - Investimentos</v>
      </c>
      <c r="B889" s="5" t="s">
        <v>2320</v>
      </c>
      <c r="C889" s="6">
        <v>154682564363.82004</v>
      </c>
      <c r="D889" s="8"/>
      <c r="E889" s="8">
        <f>E890+E906+E908+E910+E912-E915</f>
        <v>1018007076.9699999</v>
      </c>
      <c r="F889" s="8">
        <f>F890+F906+F908+F910+F912-F915</f>
        <v>153664557286.85001</v>
      </c>
      <c r="G889" s="7"/>
      <c r="H889" s="60" t="b">
        <f>IF(I889="00",C889=E889+F889,TRUE)</f>
        <v>1</v>
      </c>
      <c r="I889" s="60" t="str">
        <f t="shared" si="154"/>
        <v>00</v>
      </c>
    </row>
    <row r="890" spans="1:9">
      <c r="A890" s="60" t="str">
        <f t="shared" si="152"/>
        <v>1.2.2.1.0.00.00 - Participações Permanentes</v>
      </c>
      <c r="B890" s="3" t="s">
        <v>2321</v>
      </c>
      <c r="C890" s="4">
        <v>140215060791.28</v>
      </c>
      <c r="D890" s="8"/>
      <c r="E890" s="8">
        <f>E891+E894+E897+E900+E903</f>
        <v>1018007076.9699999</v>
      </c>
      <c r="F890" s="8">
        <f>F891+F894+F897+F900+F903</f>
        <v>139197053714.31003</v>
      </c>
      <c r="G890" s="7"/>
      <c r="H890" s="60" t="b">
        <f t="shared" si="153"/>
        <v>1</v>
      </c>
      <c r="I890" s="60" t="str">
        <f t="shared" si="154"/>
        <v>00</v>
      </c>
    </row>
    <row r="891" spans="1:9">
      <c r="A891" s="60" t="str">
        <f t="shared" si="152"/>
        <v>1.2.2.1.1.00.00 - Participações Permanentes - Consolidação</v>
      </c>
      <c r="B891" s="5" t="s">
        <v>2322</v>
      </c>
      <c r="C891" s="6">
        <v>139197053714.31003</v>
      </c>
      <c r="D891" s="8"/>
      <c r="E891" s="8">
        <f t="shared" ref="E891:E903" si="159">SUMIF(A891:B891,"*intra*",C891:D891)+SUMIF(A891:B891,"*inter*",C891:D891)</f>
        <v>0</v>
      </c>
      <c r="F891" s="8">
        <f>SUMIF(A891:B891,"*consolidação*",C891:D891)</f>
        <v>139197053714.31003</v>
      </c>
      <c r="G891" s="7"/>
      <c r="H891" s="60" t="b">
        <f t="shared" si="153"/>
        <v>1</v>
      </c>
      <c r="I891" s="60" t="str">
        <f t="shared" si="154"/>
        <v>00</v>
      </c>
    </row>
    <row r="892" spans="1:9" ht="25.5">
      <c r="A892" s="60" t="str">
        <f t="shared" si="152"/>
        <v>1.2.2.1.1.01.00 - Participações Avaliadas pelo Método de 
 Equivalência Patrimonial</v>
      </c>
      <c r="B892" s="3" t="s">
        <v>2323</v>
      </c>
      <c r="C892" s="4">
        <v>133162052202.24998</v>
      </c>
      <c r="D892" s="8"/>
      <c r="E892" s="8">
        <f t="shared" si="159"/>
        <v>0</v>
      </c>
      <c r="F892" s="8">
        <f t="shared" si="158"/>
        <v>0</v>
      </c>
      <c r="G892" s="7"/>
      <c r="H892" s="60" t="b">
        <f t="shared" si="153"/>
        <v>1</v>
      </c>
      <c r="I892" s="60" t="str">
        <f t="shared" si="154"/>
        <v>01</v>
      </c>
    </row>
    <row r="893" spans="1:9">
      <c r="A893" s="60" t="str">
        <f t="shared" si="152"/>
        <v>1.2.2.1.1.02.00 - Participações Avaliadas pelo Método de Custo</v>
      </c>
      <c r="B893" s="5" t="s">
        <v>2324</v>
      </c>
      <c r="C893" s="6">
        <v>6035001512.0600004</v>
      </c>
      <c r="D893" s="8"/>
      <c r="E893" s="8">
        <f t="shared" si="159"/>
        <v>0</v>
      </c>
      <c r="F893" s="8">
        <f t="shared" si="158"/>
        <v>0</v>
      </c>
      <c r="G893" s="7"/>
      <c r="H893" s="60" t="b">
        <f t="shared" si="153"/>
        <v>1</v>
      </c>
      <c r="I893" s="60" t="str">
        <f t="shared" si="154"/>
        <v>02</v>
      </c>
    </row>
    <row r="894" spans="1:9">
      <c r="A894" s="60" t="str">
        <f t="shared" si="152"/>
        <v>1.2.2.1.2.00.00 - Participações Permanentes - Intra OFSS</v>
      </c>
      <c r="B894" s="3" t="s">
        <v>2325</v>
      </c>
      <c r="C894" s="4">
        <v>643913755.6099999</v>
      </c>
      <c r="D894" s="8"/>
      <c r="E894" s="8">
        <f t="shared" si="159"/>
        <v>643913755.6099999</v>
      </c>
      <c r="F894" s="8">
        <f t="shared" si="158"/>
        <v>0</v>
      </c>
      <c r="G894" s="7"/>
      <c r="H894" s="60" t="b">
        <f t="shared" si="153"/>
        <v>1</v>
      </c>
      <c r="I894" s="60" t="str">
        <f t="shared" si="154"/>
        <v>00</v>
      </c>
    </row>
    <row r="895" spans="1:9" ht="25.5">
      <c r="A895" s="60" t="str">
        <f t="shared" si="152"/>
        <v>1.2.2.1.2.01.00 - Participações Avaliadas pelo Método de 
 Equivalência Patrimonial</v>
      </c>
      <c r="B895" s="5" t="s">
        <v>2326</v>
      </c>
      <c r="C895" s="6">
        <v>643622969.25</v>
      </c>
      <c r="D895" s="8"/>
      <c r="E895" s="8">
        <f t="shared" si="159"/>
        <v>0</v>
      </c>
      <c r="F895" s="8">
        <f t="shared" si="158"/>
        <v>0</v>
      </c>
      <c r="G895" s="7"/>
      <c r="H895" s="60" t="b">
        <f t="shared" si="153"/>
        <v>1</v>
      </c>
      <c r="I895" s="60" t="str">
        <f t="shared" si="154"/>
        <v>01</v>
      </c>
    </row>
    <row r="896" spans="1:9">
      <c r="A896" s="60" t="str">
        <f t="shared" si="152"/>
        <v>1.2.2.1.2.02.00 - Participações Avaliadas pelo Método de Custo</v>
      </c>
      <c r="B896" s="3" t="s">
        <v>2327</v>
      </c>
      <c r="C896" s="4">
        <v>290786.36</v>
      </c>
      <c r="D896" s="1"/>
      <c r="E896" s="1">
        <f t="shared" si="159"/>
        <v>0</v>
      </c>
      <c r="F896" s="1">
        <f t="shared" si="158"/>
        <v>0</v>
      </c>
      <c r="H896" s="60" t="b">
        <f t="shared" si="153"/>
        <v>1</v>
      </c>
      <c r="I896" s="60" t="str">
        <f>MID(A896,11,2)</f>
        <v>02</v>
      </c>
    </row>
    <row r="897" spans="1:9">
      <c r="A897" s="60" t="str">
        <f t="shared" ref="A897:A960" si="160">TRIM(B897)</f>
        <v>1.2.2.1.3.00.00 - Participações Permanentes - Inter OFSS - União</v>
      </c>
      <c r="B897" s="5" t="s">
        <v>2328</v>
      </c>
      <c r="C897" s="6">
        <v>373202892.54000002</v>
      </c>
      <c r="D897" s="1"/>
      <c r="E897" s="1">
        <f t="shared" si="159"/>
        <v>373202892.54000002</v>
      </c>
      <c r="F897" s="1">
        <f t="shared" si="158"/>
        <v>0</v>
      </c>
      <c r="G897" s="7"/>
      <c r="H897" s="60" t="b">
        <f t="shared" ref="H897:H960" si="161">IF(I897="00",C897=E897+F897,TRUE)</f>
        <v>1</v>
      </c>
      <c r="I897" s="60" t="str">
        <f t="shared" ref="I897:I960" si="162">MID(A897,11,2)</f>
        <v>00</v>
      </c>
    </row>
    <row r="898" spans="1:9" ht="25.5">
      <c r="A898" s="60" t="str">
        <f t="shared" si="160"/>
        <v>1.2.2.1.3.01.00 - Participações Avaliadas pelo Método de 
 Equivalência Patrimonial</v>
      </c>
      <c r="B898" s="3" t="s">
        <v>2329</v>
      </c>
      <c r="C898" s="4"/>
      <c r="D898" s="1"/>
      <c r="E898" s="1">
        <f t="shared" si="159"/>
        <v>0</v>
      </c>
      <c r="F898" s="1">
        <f t="shared" si="158"/>
        <v>0</v>
      </c>
      <c r="G898" s="7"/>
      <c r="H898" s="60" t="b">
        <f t="shared" si="161"/>
        <v>1</v>
      </c>
      <c r="I898" s="60" t="str">
        <f t="shared" si="162"/>
        <v>01</v>
      </c>
    </row>
    <row r="899" spans="1:9">
      <c r="A899" s="60" t="str">
        <f t="shared" si="160"/>
        <v>1.2.2.1.3.02.00 - Participações Avaliadas pelo Método de Custo</v>
      </c>
      <c r="B899" s="5" t="s">
        <v>2330</v>
      </c>
      <c r="C899" s="6">
        <v>373202892.54000002</v>
      </c>
      <c r="D899" s="1"/>
      <c r="E899" s="1">
        <f t="shared" si="159"/>
        <v>0</v>
      </c>
      <c r="F899" s="1">
        <f t="shared" si="158"/>
        <v>0</v>
      </c>
      <c r="G899" s="7"/>
      <c r="H899" s="60" t="b">
        <f t="shared" si="161"/>
        <v>1</v>
      </c>
      <c r="I899" s="60" t="str">
        <f t="shared" si="162"/>
        <v>02</v>
      </c>
    </row>
    <row r="900" spans="1:9">
      <c r="A900" s="60" t="str">
        <f t="shared" si="160"/>
        <v>1.2.2.1.4.00.00 - Participações Permanentes - Inter OFSS - Estado</v>
      </c>
      <c r="B900" s="3" t="s">
        <v>2331</v>
      </c>
      <c r="C900" s="4"/>
      <c r="D900" s="1"/>
      <c r="E900" s="1">
        <f t="shared" si="159"/>
        <v>0</v>
      </c>
      <c r="F900" s="1">
        <f t="shared" si="158"/>
        <v>0</v>
      </c>
      <c r="G900" s="7"/>
      <c r="H900" s="60" t="b">
        <f t="shared" si="161"/>
        <v>1</v>
      </c>
      <c r="I900" s="60" t="str">
        <f t="shared" si="162"/>
        <v>00</v>
      </c>
    </row>
    <row r="901" spans="1:9" ht="25.5">
      <c r="A901" s="60" t="str">
        <f t="shared" si="160"/>
        <v>1.2.2.1.4.01.00 - Participações Avaliadas pelo Método de 
 Equivalência Patrimonial</v>
      </c>
      <c r="B901" s="5" t="s">
        <v>2332</v>
      </c>
      <c r="C901" s="6"/>
      <c r="D901" s="1"/>
      <c r="E901" s="1">
        <f t="shared" si="159"/>
        <v>0</v>
      </c>
      <c r="F901" s="1">
        <f t="shared" si="158"/>
        <v>0</v>
      </c>
      <c r="G901" s="7"/>
      <c r="H901" s="60" t="b">
        <f t="shared" si="161"/>
        <v>1</v>
      </c>
      <c r="I901" s="60" t="str">
        <f t="shared" si="162"/>
        <v>01</v>
      </c>
    </row>
    <row r="902" spans="1:9">
      <c r="A902" s="60" t="str">
        <f t="shared" si="160"/>
        <v>1.2.2.1.4.02.00 - Participações Avaliadas pelo Método de Custo</v>
      </c>
      <c r="B902" s="3" t="s">
        <v>2333</v>
      </c>
      <c r="C902" s="4"/>
      <c r="D902" s="1"/>
      <c r="E902" s="1">
        <f t="shared" si="159"/>
        <v>0</v>
      </c>
      <c r="F902" s="1">
        <f t="shared" si="158"/>
        <v>0</v>
      </c>
      <c r="G902" s="7"/>
      <c r="H902" s="60" t="b">
        <f t="shared" si="161"/>
        <v>1</v>
      </c>
      <c r="I902" s="60" t="str">
        <f t="shared" si="162"/>
        <v>02</v>
      </c>
    </row>
    <row r="903" spans="1:9">
      <c r="A903" s="60" t="str">
        <f t="shared" si="160"/>
        <v>1.2.2.1.5.00.00 - Participações Permanentes - Inter OFSS - Município</v>
      </c>
      <c r="B903" s="5" t="s">
        <v>2334</v>
      </c>
      <c r="C903" s="6">
        <v>890428.82</v>
      </c>
      <c r="D903" s="1"/>
      <c r="E903" s="1">
        <f t="shared" si="159"/>
        <v>890428.82</v>
      </c>
      <c r="F903" s="1">
        <f t="shared" si="158"/>
        <v>0</v>
      </c>
      <c r="G903" s="7"/>
      <c r="H903" s="60" t="b">
        <f t="shared" si="161"/>
        <v>1</v>
      </c>
      <c r="I903" s="60" t="str">
        <f t="shared" si="162"/>
        <v>00</v>
      </c>
    </row>
    <row r="904" spans="1:9" ht="25.5">
      <c r="A904" s="60" t="str">
        <f t="shared" si="160"/>
        <v>1.2.2.1.5.01.00 - Participações Avaliadas pelo Método de 
 Equivalência Patrimonial</v>
      </c>
      <c r="B904" s="3" t="s">
        <v>2335</v>
      </c>
      <c r="C904" s="4">
        <v>890428.82</v>
      </c>
      <c r="D904" s="1"/>
      <c r="E904" s="1">
        <f>E905</f>
        <v>0</v>
      </c>
      <c r="F904" s="1">
        <f t="shared" si="158"/>
        <v>0</v>
      </c>
      <c r="H904" s="60" t="b">
        <f t="shared" si="161"/>
        <v>1</v>
      </c>
      <c r="I904" s="60" t="str">
        <f t="shared" si="162"/>
        <v>01</v>
      </c>
    </row>
    <row r="905" spans="1:9">
      <c r="A905" s="60" t="str">
        <f t="shared" si="160"/>
        <v>1.2.2.1.5.02.00 - Participações Avaliadas pelo Método de Custo</v>
      </c>
      <c r="B905" s="5" t="s">
        <v>2336</v>
      </c>
      <c r="C905" s="6"/>
      <c r="D905" s="1"/>
      <c r="E905" s="1">
        <f>SUMIF(A905:B905,"*intra*",C905:D905)+SUMIF(A905:B905,"*inter*",C905:D905)</f>
        <v>0</v>
      </c>
      <c r="F905" s="1">
        <f t="shared" si="158"/>
        <v>0</v>
      </c>
      <c r="H905" s="60" t="b">
        <f t="shared" si="161"/>
        <v>1</v>
      </c>
      <c r="I905" s="60" t="str">
        <f t="shared" si="162"/>
        <v>02</v>
      </c>
    </row>
    <row r="906" spans="1:9">
      <c r="A906" s="60" t="str">
        <f t="shared" si="160"/>
        <v>1.2.2.2.0.00.00 - Propriedades para Investimento</v>
      </c>
      <c r="B906" s="3" t="s">
        <v>2337</v>
      </c>
      <c r="C906" s="4">
        <v>2855213531.3500004</v>
      </c>
      <c r="D906" s="1"/>
      <c r="E906" s="1">
        <f>E907</f>
        <v>0</v>
      </c>
      <c r="F906" s="1">
        <f>F907</f>
        <v>2855213531.3500004</v>
      </c>
      <c r="H906" s="60" t="b">
        <f t="shared" si="161"/>
        <v>1</v>
      </c>
      <c r="I906" s="60" t="str">
        <f t="shared" si="162"/>
        <v>00</v>
      </c>
    </row>
    <row r="907" spans="1:9">
      <c r="A907" s="60" t="str">
        <f t="shared" si="160"/>
        <v>1.2.2.2.1.00.00 - Propriedades para Investimento - Consolidação</v>
      </c>
      <c r="B907" s="5" t="s">
        <v>2338</v>
      </c>
      <c r="C907" s="6">
        <v>2855213531.3500004</v>
      </c>
      <c r="D907" s="1"/>
      <c r="E907" s="1">
        <f>SUMIF(A907:B907,"*intra*",C907:D907)+SUMIF(A907:B907,"*inter*",C907:D907)</f>
        <v>0</v>
      </c>
      <c r="F907" s="1">
        <f t="shared" si="158"/>
        <v>2855213531.3500004</v>
      </c>
      <c r="H907" s="60" t="b">
        <f t="shared" si="161"/>
        <v>1</v>
      </c>
      <c r="I907" s="60" t="str">
        <f t="shared" si="162"/>
        <v>00</v>
      </c>
    </row>
    <row r="908" spans="1:9">
      <c r="A908" s="60" t="str">
        <f t="shared" si="160"/>
        <v>1.2.2.3.0.00.00 - Investimentos do RPPS de Longo Prazo</v>
      </c>
      <c r="B908" s="3" t="s">
        <v>2339</v>
      </c>
      <c r="C908" s="4">
        <v>896917836.58000004</v>
      </c>
      <c r="D908" s="1"/>
      <c r="E908" s="1">
        <f>E909</f>
        <v>0</v>
      </c>
      <c r="F908" s="1">
        <f>F909</f>
        <v>896917836.58000004</v>
      </c>
      <c r="H908" s="60" t="b">
        <f t="shared" si="161"/>
        <v>1</v>
      </c>
      <c r="I908" s="60" t="str">
        <f t="shared" si="162"/>
        <v>00</v>
      </c>
    </row>
    <row r="909" spans="1:9" ht="25.5">
      <c r="A909" s="60" t="str">
        <f t="shared" si="160"/>
        <v>1.2.2.3.1.00.00 - Investimentos do RPPS de Longo Prazo - 
 Consolidação</v>
      </c>
      <c r="B909" s="5" t="s">
        <v>2340</v>
      </c>
      <c r="C909" s="6">
        <v>896917836.58000004</v>
      </c>
      <c r="D909" s="1"/>
      <c r="E909" s="1">
        <f>SUMIF(A909:B909,"*intra*",C909:D909)+SUMIF(A909:B909,"*inter*",C909:D909)</f>
        <v>0</v>
      </c>
      <c r="F909" s="1">
        <f t="shared" si="158"/>
        <v>896917836.58000004</v>
      </c>
      <c r="H909" s="60" t="b">
        <f t="shared" si="161"/>
        <v>1</v>
      </c>
      <c r="I909" s="60" t="str">
        <f t="shared" si="162"/>
        <v>00</v>
      </c>
    </row>
    <row r="910" spans="1:9">
      <c r="A910" s="60" t="str">
        <f t="shared" si="160"/>
        <v>1.2.2.7.0.00.00 - Demais Investimentos Permanentes</v>
      </c>
      <c r="B910" s="3" t="s">
        <v>2341</v>
      </c>
      <c r="C910" s="4">
        <v>10722628456.75</v>
      </c>
      <c r="D910" s="1"/>
      <c r="E910" s="1">
        <f>E911</f>
        <v>0</v>
      </c>
      <c r="F910" s="1">
        <f>F911</f>
        <v>10722628456.75</v>
      </c>
      <c r="H910" s="60" t="b">
        <f t="shared" si="161"/>
        <v>1</v>
      </c>
      <c r="I910" s="60" t="str">
        <f t="shared" si="162"/>
        <v>00</v>
      </c>
    </row>
    <row r="911" spans="1:9">
      <c r="A911" s="60" t="str">
        <f t="shared" si="160"/>
        <v>1.2.2.7.1.00.00 - Demais Investimentos Permanentes - Consolidação</v>
      </c>
      <c r="B911" s="5" t="s">
        <v>2342</v>
      </c>
      <c r="C911" s="6">
        <v>10722628456.75</v>
      </c>
      <c r="D911" s="1"/>
      <c r="E911" s="1">
        <f>E912</f>
        <v>0</v>
      </c>
      <c r="F911" s="1">
        <f>SUMIF(A911:B911,"*consolidação*",C911:D911)</f>
        <v>10722628456.75</v>
      </c>
      <c r="H911" s="60" t="b">
        <f t="shared" si="161"/>
        <v>1</v>
      </c>
      <c r="I911" s="60" t="str">
        <f t="shared" si="162"/>
        <v>00</v>
      </c>
    </row>
    <row r="912" spans="1:9">
      <c r="A912" s="60" t="str">
        <f t="shared" si="160"/>
        <v>1.2.2.8.0.00.00 - (-) Depreciação Acumulada de Investimentos</v>
      </c>
      <c r="B912" s="3" t="s">
        <v>2343</v>
      </c>
      <c r="C912" s="4"/>
      <c r="D912" s="1"/>
      <c r="E912" s="1">
        <f>SUMIF(A912:B912,"*intra*",C912:D912)+SUMIF(A912:B912,"*inter*",C912:D912)</f>
        <v>0</v>
      </c>
      <c r="F912" s="1">
        <f t="shared" si="158"/>
        <v>0</v>
      </c>
      <c r="H912" s="60" t="b">
        <f t="shared" si="161"/>
        <v>1</v>
      </c>
      <c r="I912" s="60" t="str">
        <f t="shared" si="162"/>
        <v>00</v>
      </c>
    </row>
    <row r="913" spans="1:9" ht="25.5">
      <c r="A913" s="60" t="str">
        <f t="shared" si="160"/>
        <v>1.2.2.8.1.00.00 - (-) Depreciação Acumulada de Investimentos - 
 Consolidação</v>
      </c>
      <c r="B913" s="5" t="s">
        <v>2344</v>
      </c>
      <c r="C913" s="6"/>
      <c r="D913" s="1"/>
      <c r="E913" s="1">
        <f>E914+E919+E922+E925+E928</f>
        <v>0</v>
      </c>
      <c r="F913" s="1">
        <f t="shared" si="158"/>
        <v>0</v>
      </c>
      <c r="H913" s="60" t="b">
        <f t="shared" si="161"/>
        <v>1</v>
      </c>
      <c r="I913" s="60" t="str">
        <f t="shared" si="162"/>
        <v>00</v>
      </c>
    </row>
    <row r="914" spans="1:9" ht="25.5">
      <c r="A914" s="60" t="str">
        <f t="shared" si="160"/>
        <v>1.2.2.8.1.01.00 - (-) Depreciação Acumulada de Investimentos - 
 Consolidação - Propriedades para Investimento</v>
      </c>
      <c r="B914" s="3" t="s">
        <v>2345</v>
      </c>
      <c r="C914" s="4"/>
      <c r="D914" s="1"/>
      <c r="E914" s="1">
        <f t="shared" ref="E914:E930" si="163">SUMIF(A914:B914,"*intra*",C914:D914)+SUMIF(A914:B914,"*inter*",C914:D914)</f>
        <v>0</v>
      </c>
      <c r="F914" s="1">
        <f t="shared" si="158"/>
        <v>0</v>
      </c>
      <c r="G914" s="7"/>
      <c r="H914" s="60" t="b">
        <f t="shared" si="161"/>
        <v>1</v>
      </c>
      <c r="I914" s="60" t="str">
        <f t="shared" si="162"/>
        <v>01</v>
      </c>
    </row>
    <row r="915" spans="1:9">
      <c r="A915" s="60" t="str">
        <f t="shared" si="160"/>
        <v>1.2.2.9.0.00.00 - (-) Redução ao Valor Recuperável de Investimentos</v>
      </c>
      <c r="B915" s="5" t="s">
        <v>2346</v>
      </c>
      <c r="C915" s="6">
        <v>7256252.1399999997</v>
      </c>
      <c r="D915" s="1"/>
      <c r="E915" s="1">
        <f>E916+E921+E924+E927+E930</f>
        <v>0</v>
      </c>
      <c r="F915" s="1">
        <f>F916+F921+F924+F927+F930</f>
        <v>7256252.1399999997</v>
      </c>
      <c r="G915" s="7"/>
      <c r="H915" s="60" t="b">
        <f t="shared" si="161"/>
        <v>1</v>
      </c>
      <c r="I915" s="60" t="str">
        <f t="shared" si="162"/>
        <v>00</v>
      </c>
    </row>
    <row r="916" spans="1:9" ht="25.5">
      <c r="A916" s="60" t="str">
        <f t="shared" si="160"/>
        <v>1.2.2.9.1.00.00 - (-) Redução ao Valor Recuperável de Investimentos 
 - Consolidação</v>
      </c>
      <c r="B916" s="3" t="s">
        <v>2347</v>
      </c>
      <c r="C916" s="4">
        <v>7256252.1399999997</v>
      </c>
      <c r="D916" s="1"/>
      <c r="E916" s="1">
        <f t="shared" si="163"/>
        <v>0</v>
      </c>
      <c r="F916" s="1">
        <f t="shared" si="158"/>
        <v>7256252.1399999997</v>
      </c>
      <c r="G916" s="7"/>
      <c r="H916" s="60" t="b">
        <f t="shared" si="161"/>
        <v>1</v>
      </c>
      <c r="I916" s="60" t="str">
        <f>MID(A916,11,2)</f>
        <v>00</v>
      </c>
    </row>
    <row r="917" spans="1:9" ht="25.5">
      <c r="A917" s="60" t="str">
        <f t="shared" si="160"/>
        <v>1.2.2.9.1.01.00 - (-) Redução ao Valor Recuperável de Investimentos 
 - Participações Permanentes</v>
      </c>
      <c r="B917" s="5" t="s">
        <v>2348</v>
      </c>
      <c r="C917" s="6"/>
      <c r="D917" s="1"/>
      <c r="E917" s="1">
        <f t="shared" si="163"/>
        <v>0</v>
      </c>
      <c r="F917" s="1">
        <f t="shared" si="158"/>
        <v>0</v>
      </c>
      <c r="G917" s="7"/>
      <c r="H917" s="60" t="b">
        <f t="shared" si="161"/>
        <v>1</v>
      </c>
      <c r="I917" s="60" t="str">
        <f t="shared" si="162"/>
        <v>01</v>
      </c>
    </row>
    <row r="918" spans="1:9" ht="25.5">
      <c r="A918" s="60" t="str">
        <f t="shared" si="160"/>
        <v>1.2.2.9.1.02.00 - (-) Redução ao Valor Recuperável de Propriedades 
 para Investimento</v>
      </c>
      <c r="B918" s="3" t="s">
        <v>2349</v>
      </c>
      <c r="C918" s="4"/>
      <c r="D918" s="1"/>
      <c r="E918" s="1">
        <f t="shared" si="163"/>
        <v>0</v>
      </c>
      <c r="F918" s="1">
        <f t="shared" si="158"/>
        <v>0</v>
      </c>
      <c r="G918" s="7"/>
      <c r="H918" s="60" t="b">
        <f t="shared" si="161"/>
        <v>1</v>
      </c>
      <c r="I918" s="60" t="str">
        <f t="shared" si="162"/>
        <v>02</v>
      </c>
    </row>
    <row r="919" spans="1:9" ht="25.5">
      <c r="A919" s="60" t="str">
        <f t="shared" si="160"/>
        <v>1.2.2.9.1.03.00 - (-) Redução ao Valor Recuperável de Investimentos 
 do RPPS</v>
      </c>
      <c r="B919" s="5" t="s">
        <v>2350</v>
      </c>
      <c r="C919" s="6">
        <v>7256252.1399999997</v>
      </c>
      <c r="D919" s="1"/>
      <c r="E919" s="1">
        <f t="shared" si="163"/>
        <v>0</v>
      </c>
      <c r="F919" s="1">
        <f t="shared" si="158"/>
        <v>0</v>
      </c>
      <c r="G919" s="7"/>
      <c r="H919" s="60" t="b">
        <f t="shared" si="161"/>
        <v>1</v>
      </c>
      <c r="I919" s="60" t="str">
        <f t="shared" si="162"/>
        <v>03</v>
      </c>
    </row>
    <row r="920" spans="1:9" ht="25.5">
      <c r="A920" s="60" t="str">
        <f t="shared" si="160"/>
        <v>1.2.2.9.1.04.00 - (-) Redução ao Valor Recuperável de Investimentos 
 - Demais Investimentos Permanentes</v>
      </c>
      <c r="B920" s="3" t="s">
        <v>2351</v>
      </c>
      <c r="C920" s="4"/>
      <c r="D920" s="1"/>
      <c r="E920" s="1">
        <f t="shared" si="163"/>
        <v>0</v>
      </c>
      <c r="F920" s="1">
        <f t="shared" si="158"/>
        <v>0</v>
      </c>
      <c r="G920" s="7"/>
      <c r="H920" s="60" t="b">
        <f t="shared" si="161"/>
        <v>1</v>
      </c>
      <c r="I920" s="60" t="str">
        <f t="shared" si="162"/>
        <v>04</v>
      </c>
    </row>
    <row r="921" spans="1:9" ht="25.5">
      <c r="A921" s="60" t="str">
        <f t="shared" si="160"/>
        <v>1.2.2.9.2.00.00 - (-) Redução ao Valor Recuperável de Investimentos 
 - Intra OFSS</v>
      </c>
      <c r="B921" s="5" t="s">
        <v>2352</v>
      </c>
      <c r="C921" s="6"/>
      <c r="D921" s="1"/>
      <c r="E921" s="1">
        <f t="shared" si="163"/>
        <v>0</v>
      </c>
      <c r="F921" s="1">
        <f t="shared" si="158"/>
        <v>0</v>
      </c>
      <c r="G921" s="7"/>
      <c r="H921" s="60" t="b">
        <f t="shared" si="161"/>
        <v>1</v>
      </c>
      <c r="I921" s="60" t="str">
        <f t="shared" si="162"/>
        <v>00</v>
      </c>
    </row>
    <row r="922" spans="1:9" ht="25.5">
      <c r="A922" s="60" t="str">
        <f t="shared" si="160"/>
        <v>1.2.2.9.2.01.00 - (-) Redução ao Valor Recuperável de Investimentos 
 - Participações Permanentes</v>
      </c>
      <c r="B922" s="3" t="s">
        <v>2353</v>
      </c>
      <c r="C922" s="4"/>
      <c r="D922" s="1"/>
      <c r="E922" s="1">
        <f t="shared" si="163"/>
        <v>0</v>
      </c>
      <c r="F922" s="1">
        <f t="shared" si="158"/>
        <v>0</v>
      </c>
      <c r="G922" s="7"/>
      <c r="H922" s="60" t="b">
        <f t="shared" si="161"/>
        <v>1</v>
      </c>
      <c r="I922" s="60" t="str">
        <f t="shared" si="162"/>
        <v>01</v>
      </c>
    </row>
    <row r="923" spans="1:9" ht="25.5">
      <c r="A923" s="60" t="str">
        <f t="shared" si="160"/>
        <v>1.2.2.9.2.04.00 - (-) Redução ao Valor Recuperável de Investimentos 
 - Demais Investimentos Permanentes</v>
      </c>
      <c r="B923" s="5" t="s">
        <v>2354</v>
      </c>
      <c r="C923" s="6"/>
      <c r="D923" s="1"/>
      <c r="E923" s="1">
        <f t="shared" si="163"/>
        <v>0</v>
      </c>
      <c r="F923" s="1">
        <f t="shared" si="158"/>
        <v>0</v>
      </c>
      <c r="G923" s="7"/>
      <c r="H923" s="60" t="b">
        <f t="shared" si="161"/>
        <v>1</v>
      </c>
      <c r="I923" s="60" t="str">
        <f t="shared" si="162"/>
        <v>04</v>
      </c>
    </row>
    <row r="924" spans="1:9" ht="25.5">
      <c r="A924" s="60" t="str">
        <f t="shared" si="160"/>
        <v>1.2.2.9.3.00.00 - (-) Redução ao Valor Recuperável de Investimentos 
 - Inter OFSS - União</v>
      </c>
      <c r="B924" s="3" t="s">
        <v>2355</v>
      </c>
      <c r="C924" s="4"/>
      <c r="D924" s="1"/>
      <c r="E924" s="1">
        <f t="shared" si="163"/>
        <v>0</v>
      </c>
      <c r="F924" s="1">
        <f t="shared" si="158"/>
        <v>0</v>
      </c>
      <c r="G924" s="7"/>
      <c r="H924" s="60" t="b">
        <f t="shared" si="161"/>
        <v>1</v>
      </c>
      <c r="I924" s="60" t="str">
        <f t="shared" si="162"/>
        <v>00</v>
      </c>
    </row>
    <row r="925" spans="1:9" ht="25.5">
      <c r="A925" s="60" t="str">
        <f t="shared" si="160"/>
        <v>1.2.2.9.3.01.00 - (-) Redução ao Valor Recuperável de Investimentos 
 - Participações Permanentes</v>
      </c>
      <c r="B925" s="5" t="s">
        <v>2356</v>
      </c>
      <c r="C925" s="6"/>
      <c r="D925" s="1"/>
      <c r="E925" s="1">
        <f t="shared" si="163"/>
        <v>0</v>
      </c>
      <c r="F925" s="1">
        <f t="shared" si="158"/>
        <v>0</v>
      </c>
      <c r="G925" s="7"/>
      <c r="H925" s="60" t="b">
        <f t="shared" si="161"/>
        <v>1</v>
      </c>
      <c r="I925" s="60" t="str">
        <f t="shared" si="162"/>
        <v>01</v>
      </c>
    </row>
    <row r="926" spans="1:9" ht="25.5">
      <c r="A926" s="60" t="str">
        <f t="shared" si="160"/>
        <v>1.2.2.9.3.04.00 - (-) Redução ao Valor Recuperável de Investimentos 
 - Demais Investimentos Permanentes</v>
      </c>
      <c r="B926" s="3" t="s">
        <v>2357</v>
      </c>
      <c r="C926" s="4"/>
      <c r="D926" s="1"/>
      <c r="E926" s="1">
        <f t="shared" si="163"/>
        <v>0</v>
      </c>
      <c r="F926" s="1">
        <f t="shared" si="158"/>
        <v>0</v>
      </c>
      <c r="G926" s="7"/>
      <c r="H926" s="60" t="b">
        <f t="shared" si="161"/>
        <v>1</v>
      </c>
      <c r="I926" s="60" t="str">
        <f t="shared" si="162"/>
        <v>04</v>
      </c>
    </row>
    <row r="927" spans="1:9" ht="25.5">
      <c r="A927" s="60" t="str">
        <f t="shared" si="160"/>
        <v>1.2.2.9.4.00.00 - (-) Redução ao Valor Recuperável de Investimentos 
 - Inter OFSS - Estado</v>
      </c>
      <c r="B927" s="5" t="s">
        <v>2358</v>
      </c>
      <c r="C927" s="6"/>
      <c r="D927" s="1"/>
      <c r="E927" s="1">
        <f t="shared" si="163"/>
        <v>0</v>
      </c>
      <c r="F927" s="1">
        <f t="shared" si="158"/>
        <v>0</v>
      </c>
      <c r="G927" s="7"/>
      <c r="H927" s="60" t="b">
        <f t="shared" si="161"/>
        <v>1</v>
      </c>
      <c r="I927" s="60" t="str">
        <f t="shared" si="162"/>
        <v>00</v>
      </c>
    </row>
    <row r="928" spans="1:9" ht="25.5">
      <c r="A928" s="60" t="str">
        <f t="shared" si="160"/>
        <v>1.2.2.9.4.01.00 - (-) Redução ao Valor Recuperável de Investimentos 
 - Participações Permanentes</v>
      </c>
      <c r="B928" s="3" t="s">
        <v>2359</v>
      </c>
      <c r="C928" s="4"/>
      <c r="D928" s="1"/>
      <c r="E928" s="1">
        <f t="shared" si="163"/>
        <v>0</v>
      </c>
      <c r="F928" s="1">
        <f t="shared" si="158"/>
        <v>0</v>
      </c>
      <c r="G928" s="7"/>
      <c r="H928" s="60" t="b">
        <f t="shared" si="161"/>
        <v>1</v>
      </c>
      <c r="I928" s="60" t="str">
        <f t="shared" si="162"/>
        <v>01</v>
      </c>
    </row>
    <row r="929" spans="1:9" ht="25.5">
      <c r="A929" s="60" t="str">
        <f t="shared" si="160"/>
        <v>1.2.2.9.4.04.00 - (-) Redução ao Valor Recuperável de Investimentos 
 - Demais Investimentos Permanentes</v>
      </c>
      <c r="B929" s="5" t="s">
        <v>2360</v>
      </c>
      <c r="C929" s="6"/>
      <c r="D929" s="1"/>
      <c r="E929" s="1">
        <f t="shared" si="163"/>
        <v>0</v>
      </c>
      <c r="F929" s="1">
        <f t="shared" si="158"/>
        <v>0</v>
      </c>
      <c r="H929" s="60" t="b">
        <f t="shared" si="161"/>
        <v>1</v>
      </c>
      <c r="I929" s="60" t="str">
        <f t="shared" si="162"/>
        <v>04</v>
      </c>
    </row>
    <row r="930" spans="1:9" ht="25.5">
      <c r="A930" s="60" t="str">
        <f t="shared" si="160"/>
        <v>1.2.2.9.5.00.00 - (-) Redução ao Valor Recuperável de Investimentos 
 - Inter OFSS - Município</v>
      </c>
      <c r="B930" s="3" t="s">
        <v>2361</v>
      </c>
      <c r="C930" s="4"/>
      <c r="D930" s="1"/>
      <c r="E930" s="1">
        <f t="shared" si="163"/>
        <v>0</v>
      </c>
      <c r="F930" s="1">
        <f t="shared" si="158"/>
        <v>0</v>
      </c>
      <c r="H930" s="60" t="b">
        <f t="shared" si="161"/>
        <v>1</v>
      </c>
      <c r="I930" s="60" t="str">
        <f t="shared" si="162"/>
        <v>00</v>
      </c>
    </row>
    <row r="931" spans="1:9" ht="25.5">
      <c r="A931" s="60" t="str">
        <f t="shared" si="160"/>
        <v>1.2.2.9.5.01.00 - (-) Redução ao Valor Recuperável de Investimentos 
 - Participações Permanentes</v>
      </c>
      <c r="B931" s="5" t="s">
        <v>2362</v>
      </c>
      <c r="C931" s="6"/>
      <c r="D931" s="1"/>
      <c r="E931" s="1">
        <f>E932+E934-E936-E944</f>
        <v>0</v>
      </c>
      <c r="F931" s="1">
        <f t="shared" si="158"/>
        <v>0</v>
      </c>
      <c r="H931" s="60" t="b">
        <f t="shared" si="161"/>
        <v>1</v>
      </c>
      <c r="I931" s="60" t="str">
        <f t="shared" si="162"/>
        <v>01</v>
      </c>
    </row>
    <row r="932" spans="1:9" ht="25.5">
      <c r="A932" s="60" t="str">
        <f t="shared" si="160"/>
        <v>1.2.2.9.5.04.00 - (-) Redução ao Valor Recuperável de Investimentos 
 - Demais Investimentos Permanentes</v>
      </c>
      <c r="B932" s="3" t="s">
        <v>2363</v>
      </c>
      <c r="C932" s="4"/>
      <c r="D932" s="1"/>
      <c r="E932" s="1">
        <f>E933</f>
        <v>0</v>
      </c>
      <c r="F932" s="1">
        <f t="shared" si="158"/>
        <v>0</v>
      </c>
      <c r="H932" s="60" t="b">
        <f t="shared" si="161"/>
        <v>1</v>
      </c>
      <c r="I932" s="60" t="str">
        <f t="shared" si="162"/>
        <v>04</v>
      </c>
    </row>
    <row r="933" spans="1:9">
      <c r="A933" s="60" t="str">
        <f t="shared" si="160"/>
        <v>1.2.3.0.0.00.00 - Imobilizado</v>
      </c>
      <c r="B933" s="5" t="s">
        <v>2364</v>
      </c>
      <c r="C933" s="6">
        <v>286357323679.27002</v>
      </c>
      <c r="D933" s="1"/>
      <c r="E933" s="1">
        <f>E934+E936-E938-E946</f>
        <v>0</v>
      </c>
      <c r="F933" s="1">
        <f>F934+F936-F938-F946</f>
        <v>286357323679.27002</v>
      </c>
      <c r="H933" s="60" t="b">
        <f t="shared" si="161"/>
        <v>1</v>
      </c>
      <c r="I933" s="60" t="str">
        <f t="shared" si="162"/>
        <v>00</v>
      </c>
    </row>
    <row r="934" spans="1:9">
      <c r="A934" s="60" t="str">
        <f t="shared" si="160"/>
        <v>1.2.3.1.0.00.00 - Bens Moveis</v>
      </c>
      <c r="B934" s="3" t="s">
        <v>2365</v>
      </c>
      <c r="C934" s="4">
        <v>74285828145.720001</v>
      </c>
      <c r="D934" s="1"/>
      <c r="E934" s="1">
        <f>E935</f>
        <v>0</v>
      </c>
      <c r="F934" s="1">
        <f>F935</f>
        <v>74285828145.720001</v>
      </c>
      <c r="H934" s="60" t="b">
        <f t="shared" si="161"/>
        <v>1</v>
      </c>
      <c r="I934" s="60" t="str">
        <f t="shared" si="162"/>
        <v>00</v>
      </c>
    </row>
    <row r="935" spans="1:9">
      <c r="A935" s="60" t="str">
        <f t="shared" si="160"/>
        <v>1.2.3.1.1.00.00 - Bens Móveis - Consolidação</v>
      </c>
      <c r="B935" s="5" t="s">
        <v>2366</v>
      </c>
      <c r="C935" s="6">
        <v>74285828145.720001</v>
      </c>
      <c r="D935" s="1"/>
      <c r="E935" s="1">
        <f>SUMIF(A935:B935,"*intra*",C935:D935)+SUMIF(A935:B935,"*inter*",C935:D935)</f>
        <v>0</v>
      </c>
      <c r="F935" s="1">
        <f t="shared" si="158"/>
        <v>74285828145.720001</v>
      </c>
      <c r="G935" s="7"/>
      <c r="H935" s="60" t="b">
        <f t="shared" si="161"/>
        <v>1</v>
      </c>
      <c r="I935" s="60" t="str">
        <f t="shared" si="162"/>
        <v>00</v>
      </c>
    </row>
    <row r="936" spans="1:9">
      <c r="A936" s="60" t="str">
        <f t="shared" si="160"/>
        <v>1.2.3.2.0.00.00 - Bens Imóveis</v>
      </c>
      <c r="B936" s="3" t="s">
        <v>2367</v>
      </c>
      <c r="C936" s="4">
        <v>223719082122.38995</v>
      </c>
      <c r="D936" s="1"/>
      <c r="E936" s="1">
        <f>E937</f>
        <v>0</v>
      </c>
      <c r="F936" s="1">
        <f>F937</f>
        <v>223719082122.38995</v>
      </c>
      <c r="G936" s="7"/>
      <c r="H936" s="60" t="b">
        <f t="shared" si="161"/>
        <v>1</v>
      </c>
      <c r="I936" s="60" t="str">
        <f t="shared" si="162"/>
        <v>00</v>
      </c>
    </row>
    <row r="937" spans="1:9">
      <c r="A937" s="60" t="str">
        <f t="shared" si="160"/>
        <v>1.2.3.2.1.00.00 - Bens Imóveis - Consolidação</v>
      </c>
      <c r="B937" s="5" t="s">
        <v>2368</v>
      </c>
      <c r="C937" s="6">
        <v>223719082122.38995</v>
      </c>
      <c r="D937" s="1"/>
      <c r="E937" s="1">
        <f t="shared" ref="E937:E943" si="164">SUMIF(A937:B937,"*intra*",C937:D937)+SUMIF(A937:B937,"*inter*",C937:D937)</f>
        <v>0</v>
      </c>
      <c r="F937" s="1">
        <f t="shared" si="158"/>
        <v>223719082122.38995</v>
      </c>
      <c r="G937" s="7"/>
      <c r="H937" s="60" t="b">
        <f t="shared" si="161"/>
        <v>1</v>
      </c>
      <c r="I937" s="60" t="str">
        <f t="shared" si="162"/>
        <v>00</v>
      </c>
    </row>
    <row r="938" spans="1:9">
      <c r="A938" s="60" t="str">
        <f t="shared" si="160"/>
        <v>1.2.3.8.0.00.00 - (-) Depreciação, Exaustão e Amortização Acumuladas</v>
      </c>
      <c r="B938" s="3" t="s">
        <v>2369</v>
      </c>
      <c r="C938" s="4">
        <v>11641872212.720001</v>
      </c>
      <c r="D938" s="1"/>
      <c r="E938" s="1">
        <f t="shared" si="164"/>
        <v>0</v>
      </c>
      <c r="F938" s="1">
        <f>F939</f>
        <v>11641872212.720001</v>
      </c>
      <c r="G938" s="7"/>
      <c r="H938" s="60" t="b">
        <f t="shared" si="161"/>
        <v>1</v>
      </c>
      <c r="I938" s="60" t="str">
        <f t="shared" si="162"/>
        <v>00</v>
      </c>
    </row>
    <row r="939" spans="1:9" ht="25.5">
      <c r="A939" s="60" t="str">
        <f t="shared" si="160"/>
        <v>1.2.3.8.1.00.00 - (-) Depreciação, Exaustão e Amortização Acumuladas 
 - Consolidação</v>
      </c>
      <c r="B939" s="5" t="s">
        <v>2370</v>
      </c>
      <c r="C939" s="6">
        <v>11641872212.720001</v>
      </c>
      <c r="D939" s="1"/>
      <c r="E939" s="1">
        <f t="shared" si="164"/>
        <v>0</v>
      </c>
      <c r="F939" s="1">
        <f t="shared" si="158"/>
        <v>11641872212.720001</v>
      </c>
      <c r="G939" s="7"/>
      <c r="H939" s="60" t="b">
        <f t="shared" si="161"/>
        <v>1</v>
      </c>
      <c r="I939" s="60" t="str">
        <f t="shared" si="162"/>
        <v>00</v>
      </c>
    </row>
    <row r="940" spans="1:9">
      <c r="A940" s="60" t="str">
        <f t="shared" si="160"/>
        <v>1.2.3.8.1.01.00 - (-) Depreciação Acumulada - Bens Móveis</v>
      </c>
      <c r="B940" s="3" t="s">
        <v>2371</v>
      </c>
      <c r="C940" s="4">
        <v>6153532615.3699999</v>
      </c>
      <c r="D940" s="1"/>
      <c r="E940" s="1">
        <f t="shared" si="164"/>
        <v>0</v>
      </c>
      <c r="F940" s="1">
        <f t="shared" si="158"/>
        <v>0</v>
      </c>
      <c r="G940" s="7"/>
      <c r="H940" s="60" t="b">
        <f t="shared" si="161"/>
        <v>1</v>
      </c>
      <c r="I940" s="60" t="str">
        <f t="shared" si="162"/>
        <v>01</v>
      </c>
    </row>
    <row r="941" spans="1:9">
      <c r="A941" s="60" t="str">
        <f t="shared" si="160"/>
        <v>1.2.3.8.1.02.00 - (-) Depreciação Acumulada - Bens Imóveis</v>
      </c>
      <c r="B941" s="5" t="s">
        <v>2372</v>
      </c>
      <c r="C941" s="6">
        <v>5485026753.5599995</v>
      </c>
      <c r="D941" s="1"/>
      <c r="E941" s="1">
        <f t="shared" si="164"/>
        <v>0</v>
      </c>
      <c r="F941" s="1">
        <f t="shared" si="158"/>
        <v>0</v>
      </c>
      <c r="G941" s="7"/>
      <c r="H941" s="60" t="b">
        <f t="shared" si="161"/>
        <v>1</v>
      </c>
      <c r="I941" s="60" t="str">
        <f t="shared" si="162"/>
        <v>02</v>
      </c>
    </row>
    <row r="942" spans="1:9">
      <c r="A942" s="60" t="str">
        <f t="shared" si="160"/>
        <v>1.2.3.8.1.03.00 - (-) Exaustão Acumulada - Bens Móveis</v>
      </c>
      <c r="B942" s="3" t="s">
        <v>2373</v>
      </c>
      <c r="C942" s="4">
        <v>57660</v>
      </c>
      <c r="D942" s="1"/>
      <c r="E942" s="1">
        <f t="shared" si="164"/>
        <v>0</v>
      </c>
      <c r="F942" s="1">
        <f t="shared" si="158"/>
        <v>0</v>
      </c>
      <c r="G942" s="7"/>
      <c r="H942" s="60" t="b">
        <f t="shared" si="161"/>
        <v>1</v>
      </c>
      <c r="I942" s="60" t="str">
        <f t="shared" si="162"/>
        <v>03</v>
      </c>
    </row>
    <row r="943" spans="1:9">
      <c r="A943" s="60" t="str">
        <f t="shared" si="160"/>
        <v>1.2.3.8.1.04.00 - (-) Exaustão Acumulada - Bens Imóveis</v>
      </c>
      <c r="B943" s="5" t="s">
        <v>2374</v>
      </c>
      <c r="C943" s="6">
        <v>175210.64</v>
      </c>
      <c r="D943" s="1"/>
      <c r="E943" s="1">
        <f t="shared" si="164"/>
        <v>0</v>
      </c>
      <c r="F943" s="1">
        <f t="shared" si="158"/>
        <v>0</v>
      </c>
      <c r="G943" s="7"/>
      <c r="H943" s="60" t="b">
        <f t="shared" si="161"/>
        <v>1</v>
      </c>
      <c r="I943" s="60" t="str">
        <f t="shared" si="162"/>
        <v>04</v>
      </c>
    </row>
    <row r="944" spans="1:9">
      <c r="A944" s="60" t="str">
        <f t="shared" si="160"/>
        <v>1.2.3.8.1.05.00 - (-) Amortização Acumulada - Bens Móveis</v>
      </c>
      <c r="B944" s="3" t="s">
        <v>2375</v>
      </c>
      <c r="C944" s="4">
        <v>1408829.52</v>
      </c>
      <c r="D944" s="1"/>
      <c r="E944" s="1">
        <f>E945</f>
        <v>0</v>
      </c>
      <c r="F944" s="1">
        <f t="shared" si="158"/>
        <v>0</v>
      </c>
      <c r="G944" s="7"/>
      <c r="H944" s="60" t="b">
        <f t="shared" si="161"/>
        <v>1</v>
      </c>
      <c r="I944" s="60" t="str">
        <f t="shared" si="162"/>
        <v>05</v>
      </c>
    </row>
    <row r="945" spans="1:9">
      <c r="A945" s="60" t="str">
        <f t="shared" si="160"/>
        <v>1.2.3.8.1.06.00 - (-) Amortização Acumulada - Bens Imóveis</v>
      </c>
      <c r="B945" s="5" t="s">
        <v>2376</v>
      </c>
      <c r="C945" s="6">
        <v>1671143.6300000001</v>
      </c>
      <c r="D945" s="1"/>
      <c r="E945" s="1">
        <f>SUMIF(A945:B945,"*intra*",C945:D945)+SUMIF(A945:B945,"*inter*",C945:D945)</f>
        <v>0</v>
      </c>
      <c r="F945" s="1">
        <f t="shared" ref="F945:F975" si="165">SUMIF(A945:B945,"*consolidação*",C945:D945)</f>
        <v>0</v>
      </c>
      <c r="G945" s="8"/>
      <c r="H945" s="60" t="b">
        <f t="shared" si="161"/>
        <v>1</v>
      </c>
      <c r="I945" s="60" t="str">
        <f t="shared" si="162"/>
        <v>06</v>
      </c>
    </row>
    <row r="946" spans="1:9">
      <c r="A946" s="60" t="str">
        <f t="shared" si="160"/>
        <v>1.2.3.9.0.00.00 - (-) Redução ao Valor Recuperável de Imobilizado</v>
      </c>
      <c r="B946" s="3" t="s">
        <v>2377</v>
      </c>
      <c r="C946" s="4">
        <v>5714376.1200000001</v>
      </c>
      <c r="D946" s="1"/>
      <c r="E946" s="1">
        <f>SUMIF(A946:B946,"*intra*",C946:D946)+SUMIF(A946:B946,"*inter*",C946:D946)</f>
        <v>0</v>
      </c>
      <c r="F946" s="1">
        <f>F947</f>
        <v>5714376.1200000001</v>
      </c>
      <c r="G946" s="7"/>
      <c r="H946" s="60" t="b">
        <f t="shared" si="161"/>
        <v>1</v>
      </c>
      <c r="I946" s="60" t="str">
        <f t="shared" si="162"/>
        <v>00</v>
      </c>
    </row>
    <row r="947" spans="1:9" ht="25.5">
      <c r="A947" s="60" t="str">
        <f t="shared" si="160"/>
        <v>1.2.3.9.1.00.00 - (-) Redução ao Valor Recuperável de Imobilizado - 
 Consolidação</v>
      </c>
      <c r="B947" s="5" t="s">
        <v>2378</v>
      </c>
      <c r="C947" s="6">
        <v>5714376.1200000001</v>
      </c>
      <c r="D947" s="1"/>
      <c r="E947" s="1">
        <f>SUMIF(A947:B947,"*intra*",C947:D947)+SUMIF(A947:B947,"*inter*",C947:D947)</f>
        <v>0</v>
      </c>
      <c r="F947" s="1">
        <f t="shared" si="165"/>
        <v>5714376.1200000001</v>
      </c>
      <c r="G947" s="7"/>
      <c r="H947" s="60" t="b">
        <f t="shared" si="161"/>
        <v>1</v>
      </c>
      <c r="I947" s="60" t="str">
        <f t="shared" si="162"/>
        <v>00</v>
      </c>
    </row>
    <row r="948" spans="1:9" ht="25.5">
      <c r="A948" s="60" t="str">
        <f t="shared" si="160"/>
        <v>1.2.3.9.1.01.00 - (-) Redução ao Valor Recuperável de Imobilizado - 
 Bens Moveis</v>
      </c>
      <c r="B948" s="3" t="s">
        <v>2379</v>
      </c>
      <c r="C948" s="4">
        <v>5714376.1200000001</v>
      </c>
      <c r="D948" s="1"/>
      <c r="E948" s="1">
        <f>E949+E951+E953-E955-E960</f>
        <v>0</v>
      </c>
      <c r="F948" s="1">
        <f t="shared" si="165"/>
        <v>0</v>
      </c>
      <c r="H948" s="60" t="b">
        <f t="shared" si="161"/>
        <v>1</v>
      </c>
      <c r="I948" s="60" t="str">
        <f t="shared" si="162"/>
        <v>01</v>
      </c>
    </row>
    <row r="949" spans="1:9" ht="25.5">
      <c r="A949" s="60" t="str">
        <f t="shared" si="160"/>
        <v>1.2.3.9.1.02.00 - (-) Redução ao Valor Recuperável de Imobilizado - 
 Bens Imóveis</v>
      </c>
      <c r="B949" s="5" t="s">
        <v>2380</v>
      </c>
      <c r="C949" s="6"/>
      <c r="D949" s="1"/>
      <c r="E949" s="1">
        <f>E950</f>
        <v>0</v>
      </c>
      <c r="F949" s="1">
        <f t="shared" si="165"/>
        <v>0</v>
      </c>
      <c r="H949" s="60" t="b">
        <f t="shared" si="161"/>
        <v>1</v>
      </c>
      <c r="I949" s="60" t="str">
        <f t="shared" si="162"/>
        <v>02</v>
      </c>
    </row>
    <row r="950" spans="1:9">
      <c r="A950" s="60" t="str">
        <f t="shared" si="160"/>
        <v>1.2.4.0.0.00.00 - Intangível</v>
      </c>
      <c r="B950" s="3" t="s">
        <v>2381</v>
      </c>
      <c r="C950" s="4">
        <v>1000533710.17</v>
      </c>
      <c r="D950" s="1"/>
      <c r="E950" s="1">
        <f>E951+E953+E955-E957-E962</f>
        <v>0</v>
      </c>
      <c r="F950" s="1">
        <f>F951+F953+F955-F957-F962</f>
        <v>1000533710.1699997</v>
      </c>
      <c r="H950" s="60" t="b">
        <f t="shared" si="161"/>
        <v>1</v>
      </c>
      <c r="I950" s="60" t="str">
        <f t="shared" si="162"/>
        <v>00</v>
      </c>
    </row>
    <row r="951" spans="1:9">
      <c r="A951" s="60" t="str">
        <f t="shared" si="160"/>
        <v>1.2.4.1.0.00.00 - Softwares</v>
      </c>
      <c r="B951" s="5" t="s">
        <v>2382</v>
      </c>
      <c r="C951" s="6">
        <v>754961781.61999977</v>
      </c>
      <c r="D951" s="1"/>
      <c r="E951" s="1">
        <f>E952</f>
        <v>0</v>
      </c>
      <c r="F951" s="1">
        <f>F952</f>
        <v>754961781.61999977</v>
      </c>
      <c r="H951" s="60" t="b">
        <f t="shared" si="161"/>
        <v>1</v>
      </c>
      <c r="I951" s="60" t="str">
        <f t="shared" si="162"/>
        <v>00</v>
      </c>
    </row>
    <row r="952" spans="1:9">
      <c r="A952" s="60" t="str">
        <f t="shared" si="160"/>
        <v>1.2.4.1.1.00.00 - Softwares - Consolidação</v>
      </c>
      <c r="B952" s="3" t="s">
        <v>2383</v>
      </c>
      <c r="C952" s="4">
        <v>754961781.61999977</v>
      </c>
      <c r="D952" s="1"/>
      <c r="E952" s="1">
        <f>SUMIF(A952:B952,"*intra*",C952:D952)+SUMIF(A952:B952,"*inter*",C952:D952)</f>
        <v>0</v>
      </c>
      <c r="F952" s="1">
        <f t="shared" si="165"/>
        <v>754961781.61999977</v>
      </c>
      <c r="H952" s="60" t="b">
        <f t="shared" si="161"/>
        <v>1</v>
      </c>
      <c r="I952" s="60" t="str">
        <f t="shared" si="162"/>
        <v>00</v>
      </c>
    </row>
    <row r="953" spans="1:9">
      <c r="A953" s="60" t="str">
        <f t="shared" si="160"/>
        <v>1.2.4.2.0.00.00 - Marcas, Direitos e Patentes Industriais</v>
      </c>
      <c r="B953" s="5" t="s">
        <v>2384</v>
      </c>
      <c r="C953" s="6">
        <v>318767547.76999998</v>
      </c>
      <c r="D953" s="1"/>
      <c r="E953" s="1">
        <f>E954</f>
        <v>0</v>
      </c>
      <c r="F953" s="1">
        <f>F954</f>
        <v>318767547.76999998</v>
      </c>
      <c r="H953" s="60" t="b">
        <f t="shared" si="161"/>
        <v>1</v>
      </c>
      <c r="I953" s="60" t="str">
        <f t="shared" si="162"/>
        <v>00</v>
      </c>
    </row>
    <row r="954" spans="1:9" ht="25.5">
      <c r="A954" s="60" t="str">
        <f t="shared" si="160"/>
        <v>1.2.4.2.1.00.00 - Marcas, Direitos e Patentes Industriais - 
 Consolidação</v>
      </c>
      <c r="B954" s="3" t="s">
        <v>2385</v>
      </c>
      <c r="C954" s="4">
        <v>318767547.76999998</v>
      </c>
      <c r="D954" s="1"/>
      <c r="E954" s="1">
        <f>SUMIF(A954:B954,"*intra*",C954:D954)+SUMIF(A954:B954,"*inter*",C954:D954)</f>
        <v>0</v>
      </c>
      <c r="F954" s="1">
        <f t="shared" si="165"/>
        <v>318767547.76999998</v>
      </c>
      <c r="G954" s="7"/>
      <c r="H954" s="60" t="b">
        <f t="shared" si="161"/>
        <v>1</v>
      </c>
      <c r="I954" s="60" t="str">
        <f t="shared" si="162"/>
        <v>00</v>
      </c>
    </row>
    <row r="955" spans="1:9">
      <c r="A955" s="60" t="str">
        <f t="shared" si="160"/>
        <v>1.2.4.3.0.00.00 - Direito de Uso de Imóveis</v>
      </c>
      <c r="B955" s="5" t="s">
        <v>2386</v>
      </c>
      <c r="C955" s="6">
        <v>3918865.11</v>
      </c>
      <c r="D955" s="1"/>
      <c r="E955" s="1">
        <f>E956</f>
        <v>0</v>
      </c>
      <c r="F955" s="1">
        <f>F956</f>
        <v>3918865.11</v>
      </c>
      <c r="G955" s="7"/>
      <c r="H955" s="60" t="b">
        <f t="shared" si="161"/>
        <v>1</v>
      </c>
      <c r="I955" s="60" t="str">
        <f t="shared" si="162"/>
        <v>00</v>
      </c>
    </row>
    <row r="956" spans="1:9">
      <c r="A956" s="60" t="str">
        <f t="shared" si="160"/>
        <v>1.2.4.3.1.00.00 - Direito de Uso de Imóveis - Consolidação</v>
      </c>
      <c r="B956" s="3" t="s">
        <v>2387</v>
      </c>
      <c r="C956" s="4">
        <v>3918865.11</v>
      </c>
      <c r="D956" s="1"/>
      <c r="E956" s="1">
        <f>SUMIF(A956:B956,"*intra*",C956:D956)+SUMIF(A956:B956,"*inter*",C956:D956)</f>
        <v>0</v>
      </c>
      <c r="F956" s="1">
        <f t="shared" si="165"/>
        <v>3918865.11</v>
      </c>
      <c r="G956" s="7"/>
      <c r="H956" s="60" t="b">
        <f t="shared" si="161"/>
        <v>1</v>
      </c>
      <c r="I956" s="60" t="str">
        <f t="shared" si="162"/>
        <v>00</v>
      </c>
    </row>
    <row r="957" spans="1:9">
      <c r="A957" s="60" t="str">
        <f t="shared" si="160"/>
        <v>1.2.4.8.0.00.00 - (-) Amortização Acumulada</v>
      </c>
      <c r="B957" s="5" t="s">
        <v>2388</v>
      </c>
      <c r="C957" s="6">
        <v>77114484.329999998</v>
      </c>
      <c r="D957" s="1"/>
      <c r="E957" s="1">
        <f>SUMIF(A957:B957,"*intra*",C957:D957)+SUMIF(A957:B957,"*inter*",C957:D957)</f>
        <v>0</v>
      </c>
      <c r="F957" s="1">
        <f>F958</f>
        <v>77114484.329999998</v>
      </c>
      <c r="G957" s="7"/>
      <c r="H957" s="60" t="b">
        <f t="shared" si="161"/>
        <v>1</v>
      </c>
      <c r="I957" s="60" t="str">
        <f t="shared" si="162"/>
        <v>00</v>
      </c>
    </row>
    <row r="958" spans="1:9">
      <c r="A958" s="60" t="str">
        <f t="shared" si="160"/>
        <v>1.2.4.8.1.00.00 - (-) Amortização Acumulada - Consolidação</v>
      </c>
      <c r="B958" s="3" t="s">
        <v>2389</v>
      </c>
      <c r="C958" s="4">
        <v>77114484.329999998</v>
      </c>
      <c r="D958" s="1"/>
      <c r="E958" s="1">
        <f>SUMIF(A958:B958,"*intra*",C958:D958)+SUMIF(A958:B958,"*inter*",C958:D958)</f>
        <v>0</v>
      </c>
      <c r="F958" s="1">
        <f t="shared" si="165"/>
        <v>77114484.329999998</v>
      </c>
      <c r="G958" s="7"/>
      <c r="H958" s="60" t="b">
        <f t="shared" si="161"/>
        <v>1</v>
      </c>
      <c r="I958" s="60" t="str">
        <f t="shared" si="162"/>
        <v>00</v>
      </c>
    </row>
    <row r="959" spans="1:9">
      <c r="A959" s="60" t="str">
        <f t="shared" si="160"/>
        <v>1.2.4.8.1.01.00 - (-) Amortização Acumulada - Softwares</v>
      </c>
      <c r="B959" s="5" t="s">
        <v>2390</v>
      </c>
      <c r="C959" s="6">
        <v>70623397.580000013</v>
      </c>
      <c r="D959" s="1"/>
      <c r="E959" s="1">
        <f>SUMIF(A959:B959,"*intra*",C959:D959)+SUMIF(A959:B959,"*inter*",C959:D959)</f>
        <v>0</v>
      </c>
      <c r="F959" s="1">
        <f t="shared" si="165"/>
        <v>0</v>
      </c>
      <c r="G959" s="7"/>
      <c r="H959" s="60" t="b">
        <f t="shared" si="161"/>
        <v>1</v>
      </c>
      <c r="I959" s="60" t="str">
        <f t="shared" si="162"/>
        <v>01</v>
      </c>
    </row>
    <row r="960" spans="1:9" ht="25.5">
      <c r="A960" s="60" t="str">
        <f t="shared" si="160"/>
        <v>1.2.4.8.1.02.00 - (-) Amortização Acumulada - Marcas, Direitos e 
 Patentes</v>
      </c>
      <c r="B960" s="3" t="s">
        <v>2391</v>
      </c>
      <c r="C960" s="4">
        <v>3924344.35</v>
      </c>
      <c r="D960" s="1"/>
      <c r="E960" s="1">
        <f>E961</f>
        <v>0</v>
      </c>
      <c r="F960" s="1">
        <f t="shared" si="165"/>
        <v>0</v>
      </c>
      <c r="G960" s="7"/>
      <c r="H960" s="60" t="b">
        <f t="shared" si="161"/>
        <v>1</v>
      </c>
      <c r="I960" s="60" t="str">
        <f t="shared" si="162"/>
        <v>02</v>
      </c>
    </row>
    <row r="961" spans="1:9" ht="25.5">
      <c r="A961" s="60" t="str">
        <f t="shared" ref="A961:A1024" si="166">TRIM(B961)</f>
        <v>1.2.4.8.1.03.00 - (-) Amortização Acumulada - Direito de Uso de 
 Imóveis</v>
      </c>
      <c r="B961" s="5" t="s">
        <v>2392</v>
      </c>
      <c r="C961" s="6">
        <v>2566742.4</v>
      </c>
      <c r="D961" s="1"/>
      <c r="E961" s="1">
        <f>SUMIF(A961:B961,"*intra*",C961:D961)+SUMIF(A961:B961,"*inter*",C961:D961)</f>
        <v>0</v>
      </c>
      <c r="F961" s="1">
        <f t="shared" si="165"/>
        <v>0</v>
      </c>
      <c r="G961" s="7"/>
      <c r="H961" s="60" t="b">
        <f t="shared" ref="H961:H975" si="167">IF(I961="00",C961=E961+F961,TRUE)</f>
        <v>1</v>
      </c>
      <c r="I961" s="60" t="str">
        <f t="shared" ref="I961:I975" si="168">MID(A961,11,2)</f>
        <v>03</v>
      </c>
    </row>
    <row r="962" spans="1:9">
      <c r="A962" s="60" t="str">
        <f t="shared" si="166"/>
        <v>1.2.4.9.0.00.00 - (-) Redução ao Valor Recuperável de Intangível</v>
      </c>
      <c r="B962" s="3" t="s">
        <v>2393</v>
      </c>
      <c r="C962" s="4"/>
      <c r="D962" s="1"/>
      <c r="E962" s="1">
        <f>SUMIF(A962:B962,"*intra*",C962:D962)+SUMIF(A962:B962,"*inter*",C962:D962)</f>
        <v>0</v>
      </c>
      <c r="F962" s="1">
        <f>F963</f>
        <v>0</v>
      </c>
      <c r="G962" s="7"/>
      <c r="H962" s="60" t="b">
        <f t="shared" si="167"/>
        <v>1</v>
      </c>
      <c r="I962" s="60" t="str">
        <f t="shared" si="168"/>
        <v>00</v>
      </c>
    </row>
    <row r="963" spans="1:9" ht="25.5">
      <c r="A963" s="60" t="str">
        <f t="shared" si="166"/>
        <v>1.2.4.9.1.00.00 - (-) Redução ao Valor Recuperável de Intangível - 
 Consolidação</v>
      </c>
      <c r="B963" s="5" t="s">
        <v>2394</v>
      </c>
      <c r="C963" s="6"/>
      <c r="D963" s="1"/>
      <c r="E963" s="1">
        <f>SUMIF(A963:B963,"*intra*",C963:D963)+SUMIF(A963:B963,"*inter*",C963:D963)</f>
        <v>0</v>
      </c>
      <c r="F963" s="1">
        <f t="shared" si="165"/>
        <v>0</v>
      </c>
      <c r="G963" s="7"/>
      <c r="H963" s="60" t="b">
        <f t="shared" si="167"/>
        <v>1</v>
      </c>
      <c r="I963" s="60" t="str">
        <f t="shared" si="168"/>
        <v>00</v>
      </c>
    </row>
    <row r="964" spans="1:9" ht="25.5">
      <c r="A964" s="60" t="str">
        <f t="shared" si="166"/>
        <v>1.2.4.9.1.01.00 - (-) Redução ao Valor Recuperável de Intangível - 
 Softwares</v>
      </c>
      <c r="B964" s="3" t="s">
        <v>2395</v>
      </c>
      <c r="C964" s="4"/>
      <c r="D964" s="1"/>
      <c r="E964" s="1">
        <f>SUMIF(A964:B964,"*intra*",C964:D964)+SUMIF(A964:B964,"*inter*",C964:D964)</f>
        <v>0</v>
      </c>
      <c r="F964" s="1">
        <f t="shared" si="165"/>
        <v>0</v>
      </c>
      <c r="H964" s="60" t="b">
        <f t="shared" si="167"/>
        <v>1</v>
      </c>
      <c r="I964" s="60" t="str">
        <f t="shared" si="168"/>
        <v>01</v>
      </c>
    </row>
    <row r="965" spans="1:9" ht="25.5">
      <c r="A965" s="60" t="str">
        <f t="shared" si="166"/>
        <v>1.2.4.9.1.02.00 - (-) Redução ao Valor Recuperável de Intangível - 
 Marcas, Direitos e Patentes</v>
      </c>
      <c r="B965" s="5" t="s">
        <v>2396</v>
      </c>
      <c r="C965" s="6"/>
      <c r="D965" s="1"/>
      <c r="E965" s="1">
        <f>E968+E966+E970</f>
        <v>0</v>
      </c>
      <c r="F965" s="1">
        <f t="shared" si="165"/>
        <v>0</v>
      </c>
      <c r="G965" s="1"/>
      <c r="H965" s="60" t="b">
        <f t="shared" si="167"/>
        <v>1</v>
      </c>
      <c r="I965" s="60" t="str">
        <f>MID(A965,11,2)</f>
        <v>02</v>
      </c>
    </row>
    <row r="966" spans="1:9" ht="25.5">
      <c r="A966" s="60" t="str">
        <f t="shared" si="166"/>
        <v>1.2.4.9.1.03.00 - (-) Redução ao Valor Recuperável de Intangível - 
 Direito de Uso</v>
      </c>
      <c r="B966" s="3" t="s">
        <v>2397</v>
      </c>
      <c r="C966" s="4"/>
      <c r="D966" s="1"/>
      <c r="E966" s="1">
        <f>E967</f>
        <v>0</v>
      </c>
      <c r="F966" s="1">
        <f t="shared" si="165"/>
        <v>0</v>
      </c>
      <c r="H966" s="60" t="b">
        <f t="shared" si="167"/>
        <v>1</v>
      </c>
      <c r="I966" s="60" t="str">
        <f t="shared" si="168"/>
        <v>03</v>
      </c>
    </row>
    <row r="967" spans="1:9">
      <c r="A967" s="60" t="str">
        <f t="shared" si="166"/>
        <v>1.2.5.0.0.00.00 - Diferido</v>
      </c>
      <c r="B967" s="5" t="s">
        <v>2398</v>
      </c>
      <c r="C967" s="6"/>
      <c r="D967" s="1"/>
      <c r="E967" s="1">
        <f>E968+E970+E972</f>
        <v>0</v>
      </c>
      <c r="F967" s="1">
        <f>F968+F970+F972</f>
        <v>0</v>
      </c>
      <c r="H967" s="60" t="b">
        <f t="shared" si="167"/>
        <v>1</v>
      </c>
      <c r="I967" s="60" t="str">
        <f t="shared" si="168"/>
        <v>00</v>
      </c>
    </row>
    <row r="968" spans="1:9">
      <c r="A968" s="60" t="str">
        <f t="shared" si="166"/>
        <v>1.2.5.1.0.00.00 - Gastos de Implantação e Pré-Operacionais</v>
      </c>
      <c r="B968" s="3" t="s">
        <v>2399</v>
      </c>
      <c r="C968" s="4"/>
      <c r="D968" s="1"/>
      <c r="E968" s="1">
        <f>E969</f>
        <v>0</v>
      </c>
      <c r="F968" s="1">
        <f t="shared" si="165"/>
        <v>0</v>
      </c>
      <c r="H968" s="60" t="b">
        <f t="shared" si="167"/>
        <v>1</v>
      </c>
      <c r="I968" s="60" t="str">
        <f t="shared" si="168"/>
        <v>00</v>
      </c>
    </row>
    <row r="969" spans="1:9" ht="25.5">
      <c r="A969" s="60" t="str">
        <f t="shared" si="166"/>
        <v>1.2.5.1.1.00.00 - Gastos de Implantação e Pré-Operacionais - 
 Consolidação</v>
      </c>
      <c r="B969" s="5" t="s">
        <v>2400</v>
      </c>
      <c r="C969" s="6"/>
      <c r="D969" s="1"/>
      <c r="E969" s="1">
        <f>SUMIF(A969:B969,"*intra*",C969:D969)+SUMIF(A969:B969,"*inter*",C969:D969)</f>
        <v>0</v>
      </c>
      <c r="F969" s="1">
        <f t="shared" si="165"/>
        <v>0</v>
      </c>
      <c r="G969" s="7"/>
      <c r="H969" s="60" t="b">
        <f t="shared" si="167"/>
        <v>1</v>
      </c>
      <c r="I969" s="60" t="str">
        <f t="shared" si="168"/>
        <v>00</v>
      </c>
    </row>
    <row r="970" spans="1:9">
      <c r="A970" s="60" t="str">
        <f t="shared" si="166"/>
        <v>1.2.5.2.0.00.00 - Gastos de Reorganização</v>
      </c>
      <c r="B970" s="3" t="s">
        <v>2401</v>
      </c>
      <c r="C970" s="4"/>
      <c r="D970" s="1"/>
      <c r="E970" s="1">
        <f>E971</f>
        <v>0</v>
      </c>
      <c r="F970" s="1">
        <f t="shared" si="165"/>
        <v>0</v>
      </c>
      <c r="G970" s="7"/>
      <c r="H970" s="60" t="b">
        <f t="shared" si="167"/>
        <v>1</v>
      </c>
      <c r="I970" s="60" t="str">
        <f t="shared" si="168"/>
        <v>00</v>
      </c>
    </row>
    <row r="971" spans="1:9">
      <c r="A971" s="60" t="str">
        <f t="shared" si="166"/>
        <v>1.2.5.2.1.00.00 - Gastos de Reorganização - Consolidação</v>
      </c>
      <c r="B971" s="5" t="s">
        <v>2402</v>
      </c>
      <c r="C971" s="6"/>
      <c r="D971" s="1"/>
      <c r="E971" s="1">
        <f>SUMIF(A971:B971,"*intra*",C971:D971)+SUMIF(A971:B971,"*inter*",C971:D971)</f>
        <v>0</v>
      </c>
      <c r="F971" s="1">
        <f t="shared" si="165"/>
        <v>0</v>
      </c>
      <c r="G971" s="7"/>
      <c r="H971" s="60" t="b">
        <f t="shared" si="167"/>
        <v>1</v>
      </c>
      <c r="I971" s="60" t="str">
        <f t="shared" si="168"/>
        <v>00</v>
      </c>
    </row>
    <row r="972" spans="1:9">
      <c r="A972" s="60" t="str">
        <f t="shared" si="166"/>
        <v>1.2.5.9.0.00.00 - (-) Amortização Acumulada</v>
      </c>
      <c r="B972" s="3" t="s">
        <v>2403</v>
      </c>
      <c r="C972" s="4"/>
      <c r="D972" s="1"/>
      <c r="E972" s="1">
        <f>SUMIF(A972:B972,"*intra*",C972:D972)+SUMIF(A972:B972,"*inter*",C972:D972)</f>
        <v>0</v>
      </c>
      <c r="F972" s="1">
        <f t="shared" si="165"/>
        <v>0</v>
      </c>
      <c r="G972" s="7"/>
      <c r="H972" s="60" t="b">
        <f t="shared" si="167"/>
        <v>1</v>
      </c>
      <c r="I972" s="60" t="str">
        <f t="shared" si="168"/>
        <v>00</v>
      </c>
    </row>
    <row r="973" spans="1:9">
      <c r="A973" s="60" t="str">
        <f t="shared" si="166"/>
        <v>1.2.5.9.1.00.00 - (-) Amortização Acumulada - Consolidação</v>
      </c>
      <c r="B973" s="5" t="s">
        <v>2404</v>
      </c>
      <c r="C973" s="6"/>
      <c r="D973" s="1"/>
      <c r="E973" s="1">
        <f>SUMIF(A973:B973,"*intra*",C973:D973)+SUMIF(A973:B973,"*inter*",C973:D973)</f>
        <v>0</v>
      </c>
      <c r="F973" s="1">
        <f t="shared" si="165"/>
        <v>0</v>
      </c>
      <c r="H973" s="60" t="b">
        <f t="shared" si="167"/>
        <v>1</v>
      </c>
      <c r="I973" s="60" t="str">
        <f t="shared" si="168"/>
        <v>00</v>
      </c>
    </row>
    <row r="974" spans="1:9" ht="25.5">
      <c r="A974" s="60" t="str">
        <f t="shared" si="166"/>
        <v>1.2.5.9.1.01.00 - (-) Amortização Acumulada - Gastos de Implantação 
 e Pré-Operacionais</v>
      </c>
      <c r="B974" s="3" t="s">
        <v>2405</v>
      </c>
      <c r="C974" s="4"/>
      <c r="D974" s="1"/>
      <c r="E974" s="1">
        <f>SUMIF(A974:B974,"*intra*",C974:D974)+SUMIF(A974:B974,"*inter*",C974:D974)</f>
        <v>0</v>
      </c>
      <c r="F974" s="1">
        <f t="shared" si="165"/>
        <v>0</v>
      </c>
      <c r="H974" s="60" t="b">
        <f t="shared" si="167"/>
        <v>1</v>
      </c>
      <c r="I974" s="60" t="str">
        <f t="shared" si="168"/>
        <v>01</v>
      </c>
    </row>
    <row r="975" spans="1:9" ht="25.5">
      <c r="A975" s="60" t="str">
        <f t="shared" si="166"/>
        <v>1.2.5.9.1.02.00 - (-) Amortização Acumulada - Gastos de 
 Reorganização</v>
      </c>
      <c r="B975" s="5" t="s">
        <v>2406</v>
      </c>
      <c r="C975" s="6"/>
      <c r="D975" s="1"/>
      <c r="E975" s="1">
        <f>SUMIF(A975:B975,"*intra*",C975:D975)+SUMIF(A975:B975,"*inter*",C975:D975)</f>
        <v>0</v>
      </c>
      <c r="F975" s="1">
        <f t="shared" si="165"/>
        <v>0</v>
      </c>
      <c r="H975" s="60" t="b">
        <f t="shared" si="167"/>
        <v>1</v>
      </c>
      <c r="I975" s="60" t="str">
        <f t="shared" si="168"/>
        <v>02</v>
      </c>
    </row>
    <row r="976" spans="1:9">
      <c r="A976" s="60" t="str">
        <f t="shared" si="166"/>
        <v>Passivo e Patrimônio Líquido</v>
      </c>
      <c r="B976" s="3" t="s">
        <v>299</v>
      </c>
      <c r="C976" s="31"/>
      <c r="D976" s="1"/>
      <c r="E976" s="1"/>
      <c r="F976" s="1"/>
    </row>
    <row r="977" spans="1:9">
      <c r="A977" s="60" t="str">
        <f t="shared" si="166"/>
        <v>Passivo e Patrimônio Líquido</v>
      </c>
      <c r="B977" s="5" t="s">
        <v>2407</v>
      </c>
      <c r="C977" s="42"/>
      <c r="D977" s="1"/>
      <c r="E977" s="1"/>
      <c r="F977" s="1"/>
    </row>
    <row r="978" spans="1:9">
      <c r="A978" s="60" t="str">
        <f t="shared" si="166"/>
        <v>2.0.0.0.0.00.00 - Passivo e Patrimônio Liquido</v>
      </c>
      <c r="B978" s="3" t="s">
        <v>2408</v>
      </c>
      <c r="C978" s="4">
        <v>1055532388587.1499</v>
      </c>
      <c r="D978" s="1"/>
      <c r="E978" s="1">
        <f>E979+E1079+E1182</f>
        <v>81838416213.190002</v>
      </c>
      <c r="F978" s="1">
        <f>F979+F1079+F1182</f>
        <v>1050297192059.37</v>
      </c>
      <c r="H978" s="60" t="b">
        <f>IF(I978="00",C978=E978+F978,TRUE)</f>
        <v>0</v>
      </c>
      <c r="I978" s="60" t="str">
        <f>MID(A978,11,2)</f>
        <v>00</v>
      </c>
    </row>
    <row r="979" spans="1:9">
      <c r="A979" s="60" t="str">
        <f t="shared" si="166"/>
        <v>2.1.0.0.0.00.00 - Passivo Circulante</v>
      </c>
      <c r="B979" s="5" t="s">
        <v>2409</v>
      </c>
      <c r="C979" s="6">
        <v>172790838849.24005</v>
      </c>
      <c r="D979" s="8"/>
      <c r="E979" s="8">
        <f>E980+E997+E1026+E1031+E1044+E1048+E1063</f>
        <v>27085175785.370003</v>
      </c>
      <c r="F979" s="8">
        <f>F980+F997+F1026+F1031+F1044+F1048+F1063</f>
        <v>145705663063.87</v>
      </c>
      <c r="H979" s="60" t="b">
        <f>IF(I979="00",C979=E979+F979,TRUE)</f>
        <v>1</v>
      </c>
      <c r="I979" s="60" t="str">
        <f t="shared" ref="I979:I1042" si="169">MID(A979,11,2)</f>
        <v>00</v>
      </c>
    </row>
    <row r="980" spans="1:9" ht="25.5">
      <c r="A980" s="60" t="str">
        <f t="shared" si="166"/>
        <v>2.1.1.0.0.00.00 - Obrigações Trabalhistas, Previdenciárias e 
 Assistenciais a Pagar a Curto Prazo</v>
      </c>
      <c r="B980" s="3" t="s">
        <v>2410</v>
      </c>
      <c r="C980" s="4">
        <v>25010388223.619995</v>
      </c>
      <c r="D980" s="8"/>
      <c r="E980" s="8">
        <f>E981+E983+E989+E991</f>
        <v>2936684181.8599997</v>
      </c>
      <c r="F980" s="8">
        <f>F981+F983+F989+F991</f>
        <v>22073704041.759998</v>
      </c>
      <c r="H980" s="60" t="b">
        <f>IF(I980="00",C980=E980+F980,TRUE)</f>
        <v>1</v>
      </c>
      <c r="I980" s="60" t="str">
        <f t="shared" si="169"/>
        <v>00</v>
      </c>
    </row>
    <row r="981" spans="1:9">
      <c r="A981" s="60" t="str">
        <f t="shared" si="166"/>
        <v>2.1.1.1.0.00.00 - Pessoal a Pagar</v>
      </c>
      <c r="B981" s="5" t="s">
        <v>2411</v>
      </c>
      <c r="C981" s="6">
        <v>18199610112.499996</v>
      </c>
      <c r="D981" s="1"/>
      <c r="E981" s="1">
        <f>E982</f>
        <v>0</v>
      </c>
      <c r="F981" s="1">
        <f>F982</f>
        <v>18199610112.499996</v>
      </c>
      <c r="H981" s="60" t="b">
        <f>IF(I981="00",C981=E981+F981,TRUE)</f>
        <v>1</v>
      </c>
      <c r="I981" s="60" t="str">
        <f t="shared" si="169"/>
        <v>00</v>
      </c>
    </row>
    <row r="982" spans="1:9">
      <c r="A982" s="60" t="str">
        <f t="shared" si="166"/>
        <v>2.1.1.1.1.00.00 - Pessoal a Pagar - Consolidação</v>
      </c>
      <c r="B982" s="3" t="s">
        <v>2412</v>
      </c>
      <c r="C982" s="4">
        <v>18199610112.499996</v>
      </c>
      <c r="D982" s="1"/>
      <c r="E982" s="1">
        <f>SUMIF(A982:B982,"*intra*",C982:D982)+SUMIF(A982:B982,"*inter*",C982:D982)</f>
        <v>0</v>
      </c>
      <c r="F982" s="1">
        <f>SUMIF(A982:B982,"*consolidação*",C982:D982)</f>
        <v>18199610112.499996</v>
      </c>
      <c r="H982" s="60" t="b">
        <f>IF(I982="00",C982=E982+F982,TRUE)</f>
        <v>1</v>
      </c>
      <c r="I982" s="60" t="str">
        <f t="shared" si="169"/>
        <v>00</v>
      </c>
    </row>
    <row r="983" spans="1:9">
      <c r="A983" s="60" t="str">
        <f t="shared" si="166"/>
        <v>2.1.1.2.0.00.00 - Benefícios Previdenciários a Pagar</v>
      </c>
      <c r="B983" s="5" t="s">
        <v>2413</v>
      </c>
      <c r="C983" s="6">
        <v>2488242642.4300003</v>
      </c>
      <c r="D983" s="1"/>
      <c r="E983" s="1">
        <f>E984+E985+E986+E987+E988</f>
        <v>46484669.5</v>
      </c>
      <c r="F983" s="1">
        <f>F984+F985+F986+F987+F988</f>
        <v>2441757972.9300003</v>
      </c>
      <c r="H983" s="60" t="b">
        <f t="shared" ref="H983:H1046" si="170">IF(I983="00",C983=E983+F983,TRUE)</f>
        <v>1</v>
      </c>
      <c r="I983" s="60" t="str">
        <f t="shared" si="169"/>
        <v>00</v>
      </c>
    </row>
    <row r="984" spans="1:9">
      <c r="A984" s="60" t="str">
        <f t="shared" si="166"/>
        <v>2.1.1.2.1.00.00 - Benefícios Previdenciários a Pagar - Consolidação</v>
      </c>
      <c r="B984" s="3" t="s">
        <v>2414</v>
      </c>
      <c r="C984" s="4">
        <v>2441757972.9300003</v>
      </c>
      <c r="D984" s="1"/>
      <c r="E984" s="1">
        <f>SUMIF(A984:B984,"*intra*",C984:D984)+SUMIF(A984:B984,"*inter*",C984:D984)</f>
        <v>0</v>
      </c>
      <c r="F984" s="1">
        <f t="shared" ref="F984:F1047" si="171">SUMIF(A984:B984,"*consolidação*",C984:D984)</f>
        <v>2441757972.9300003</v>
      </c>
      <c r="H984" s="60" t="b">
        <f t="shared" si="170"/>
        <v>1</v>
      </c>
      <c r="I984" s="60" t="str">
        <f t="shared" si="169"/>
        <v>00</v>
      </c>
    </row>
    <row r="985" spans="1:9">
      <c r="A985" s="60" t="str">
        <f t="shared" si="166"/>
        <v>2.1.1.2.2.00.00 - Benefícios Previdenciários a Pagar - Intra OFSS</v>
      </c>
      <c r="B985" s="5" t="s">
        <v>2415</v>
      </c>
      <c r="C985" s="6"/>
      <c r="D985" s="1"/>
      <c r="E985" s="1">
        <f>SUMIF(A985:B985,"*intra*",C985:D985)+SUMIF(A985:B985,"*inter*",C985:D985)</f>
        <v>0</v>
      </c>
      <c r="F985" s="1">
        <f t="shared" si="171"/>
        <v>0</v>
      </c>
      <c r="H985" s="60" t="b">
        <f t="shared" si="170"/>
        <v>1</v>
      </c>
      <c r="I985" s="60" t="str">
        <f t="shared" si="169"/>
        <v>00</v>
      </c>
    </row>
    <row r="986" spans="1:9" ht="25.5">
      <c r="A986" s="60" t="str">
        <f t="shared" si="166"/>
        <v>2.1.1.2.3.00.00 - Benefícios Previdenciários a Pagar - Inter OFSS - 
 União</v>
      </c>
      <c r="B986" s="3" t="s">
        <v>2416</v>
      </c>
      <c r="C986" s="4">
        <v>8924000.0299999993</v>
      </c>
      <c r="D986" s="1"/>
      <c r="E986" s="1">
        <f>SUMIF(A986:B986,"*intra*",C986:D986)+SUMIF(A986:B986,"*inter*",C986:D986)</f>
        <v>8924000.0299999993</v>
      </c>
      <c r="F986" s="1">
        <f t="shared" si="171"/>
        <v>0</v>
      </c>
      <c r="H986" s="60" t="b">
        <f t="shared" si="170"/>
        <v>1</v>
      </c>
      <c r="I986" s="60" t="str">
        <f t="shared" si="169"/>
        <v>00</v>
      </c>
    </row>
    <row r="987" spans="1:9" ht="25.5">
      <c r="A987" s="60" t="str">
        <f t="shared" si="166"/>
        <v>2.1.1.2.4.00.00 - Benefícios Previdenciários a Pagar - Inter OFSS - 
 Estado</v>
      </c>
      <c r="B987" s="5" t="s">
        <v>2417</v>
      </c>
      <c r="C987" s="6">
        <v>37560669.469999999</v>
      </c>
      <c r="D987" s="1"/>
      <c r="E987" s="1">
        <f>SUMIF(A987:B987,"*intra*",C987:D987)+SUMIF(A987:B987,"*inter*",C987:D987)</f>
        <v>37560669.469999999</v>
      </c>
      <c r="F987" s="1">
        <f t="shared" si="171"/>
        <v>0</v>
      </c>
      <c r="H987" s="60" t="b">
        <f t="shared" si="170"/>
        <v>1</v>
      </c>
      <c r="I987" s="60" t="str">
        <f t="shared" si="169"/>
        <v>00</v>
      </c>
    </row>
    <row r="988" spans="1:9" ht="25.5">
      <c r="A988" s="60" t="str">
        <f t="shared" si="166"/>
        <v>2.1.1.2.5.00.00 - Benefícios Previdenciários a Pagar - Inter OFSS - 
 Município</v>
      </c>
      <c r="B988" s="3" t="s">
        <v>2418</v>
      </c>
      <c r="C988" s="4"/>
      <c r="D988" s="1"/>
      <c r="E988" s="1">
        <f>SUMIF(A988:B988,"*intra*",C988:D988)+SUMIF(A988:B988,"*inter*",C988:D988)</f>
        <v>0</v>
      </c>
      <c r="F988" s="1">
        <f t="shared" si="171"/>
        <v>0</v>
      </c>
      <c r="H988" s="60" t="b">
        <f t="shared" si="170"/>
        <v>1</v>
      </c>
      <c r="I988" s="60" t="str">
        <f t="shared" si="169"/>
        <v>00</v>
      </c>
    </row>
    <row r="989" spans="1:9">
      <c r="A989" s="60" t="str">
        <f t="shared" si="166"/>
        <v>2.1.1.3.0.00.00 - Benefícios Assistenciais a Pagar</v>
      </c>
      <c r="B989" s="5" t="s">
        <v>2419</v>
      </c>
      <c r="C989" s="6">
        <v>8978658.6999999993</v>
      </c>
      <c r="D989" s="1"/>
      <c r="E989" s="1">
        <f>E990</f>
        <v>0</v>
      </c>
      <c r="F989" s="1">
        <f>F990</f>
        <v>8978658.6999999993</v>
      </c>
      <c r="H989" s="60" t="b">
        <f t="shared" si="170"/>
        <v>1</v>
      </c>
      <c r="I989" s="60" t="str">
        <f t="shared" si="169"/>
        <v>00</v>
      </c>
    </row>
    <row r="990" spans="1:9">
      <c r="A990" s="60" t="str">
        <f t="shared" si="166"/>
        <v>2.1.1.3.1.00.00 - Benefícios Assistenciais a Pagar - Consolidação</v>
      </c>
      <c r="B990" s="3" t="s">
        <v>2420</v>
      </c>
      <c r="C990" s="4">
        <v>8978658.6999999993</v>
      </c>
      <c r="D990" s="1"/>
      <c r="E990" s="1">
        <f t="shared" ref="E990:E1052" si="172">SUMIF(A990:B990,"*intra*",C990:D990)+SUMIF(A990:B990,"*inter*",C990:D990)</f>
        <v>0</v>
      </c>
      <c r="F990" s="1">
        <f t="shared" si="171"/>
        <v>8978658.6999999993</v>
      </c>
      <c r="H990" s="60" t="b">
        <f t="shared" si="170"/>
        <v>1</v>
      </c>
      <c r="I990" s="60" t="str">
        <f t="shared" si="169"/>
        <v>00</v>
      </c>
    </row>
    <row r="991" spans="1:9">
      <c r="A991" s="60" t="str">
        <f t="shared" si="166"/>
        <v>2.1.1.4.0.00.00 - Encargos Sociais a Pagar</v>
      </c>
      <c r="B991" s="5" t="s">
        <v>2421</v>
      </c>
      <c r="C991" s="6">
        <v>4313556809.9900007</v>
      </c>
      <c r="D991" s="1"/>
      <c r="E991" s="1">
        <f>E992+E993+E994+E995+E996</f>
        <v>2890199512.3599997</v>
      </c>
      <c r="F991" s="1">
        <f>F992</f>
        <v>1423357297.6300001</v>
      </c>
      <c r="H991" s="60" t="b">
        <f t="shared" si="170"/>
        <v>1</v>
      </c>
      <c r="I991" s="60" t="str">
        <f t="shared" si="169"/>
        <v>00</v>
      </c>
    </row>
    <row r="992" spans="1:9">
      <c r="A992" s="60" t="str">
        <f t="shared" si="166"/>
        <v>2.1.1.4.1.00.00 - Encargos Sociais a Pagar-Consolidação</v>
      </c>
      <c r="B992" s="3" t="s">
        <v>2422</v>
      </c>
      <c r="C992" s="4">
        <v>1423357297.6300001</v>
      </c>
      <c r="D992" s="1"/>
      <c r="E992" s="1">
        <f t="shared" si="172"/>
        <v>0</v>
      </c>
      <c r="F992" s="1">
        <f t="shared" si="171"/>
        <v>1423357297.6300001</v>
      </c>
      <c r="H992" s="60" t="b">
        <f t="shared" si="170"/>
        <v>1</v>
      </c>
      <c r="I992" s="60" t="str">
        <f t="shared" si="169"/>
        <v>00</v>
      </c>
    </row>
    <row r="993" spans="1:9">
      <c r="A993" s="60" t="str">
        <f t="shared" si="166"/>
        <v>2.1.1.4.2.00.00 - Encargos Sociais a Pagar - Intra OFSS</v>
      </c>
      <c r="B993" s="5" t="s">
        <v>2423</v>
      </c>
      <c r="C993" s="6">
        <v>2323937521.3999996</v>
      </c>
      <c r="D993" s="1"/>
      <c r="E993" s="1">
        <f t="shared" si="172"/>
        <v>2323937521.3999996</v>
      </c>
      <c r="F993" s="1">
        <f t="shared" si="171"/>
        <v>0</v>
      </c>
      <c r="H993" s="60" t="b">
        <f t="shared" si="170"/>
        <v>1</v>
      </c>
      <c r="I993" s="60" t="str">
        <f t="shared" si="169"/>
        <v>00</v>
      </c>
    </row>
    <row r="994" spans="1:9">
      <c r="A994" s="60" t="str">
        <f t="shared" si="166"/>
        <v>2.1.1.4.3.00.00 - Encargos Sociais a Pagar - Inter OFSS - União</v>
      </c>
      <c r="B994" s="3" t="s">
        <v>2424</v>
      </c>
      <c r="C994" s="4">
        <v>565738456.48000002</v>
      </c>
      <c r="D994" s="1"/>
      <c r="E994" s="1">
        <f t="shared" si="172"/>
        <v>565738456.48000002</v>
      </c>
      <c r="F994" s="1">
        <f t="shared" si="171"/>
        <v>0</v>
      </c>
      <c r="H994" s="60" t="b">
        <f t="shared" si="170"/>
        <v>1</v>
      </c>
      <c r="I994" s="60" t="str">
        <f t="shared" si="169"/>
        <v>00</v>
      </c>
    </row>
    <row r="995" spans="1:9">
      <c r="A995" s="60" t="str">
        <f t="shared" si="166"/>
        <v>2.1.1.4.4.00.00 - Encargos Sociais a Pagar - Inter OFSS - Estado</v>
      </c>
      <c r="B995" s="5" t="s">
        <v>2425</v>
      </c>
      <c r="C995" s="6">
        <v>42912.31</v>
      </c>
      <c r="D995" s="1"/>
      <c r="E995" s="1">
        <f t="shared" si="172"/>
        <v>42912.31</v>
      </c>
      <c r="F995" s="1">
        <f t="shared" si="171"/>
        <v>0</v>
      </c>
      <c r="H995" s="60" t="b">
        <f t="shared" si="170"/>
        <v>1</v>
      </c>
      <c r="I995" s="60" t="str">
        <f t="shared" si="169"/>
        <v>00</v>
      </c>
    </row>
    <row r="996" spans="1:9">
      <c r="A996" s="60" t="str">
        <f t="shared" si="166"/>
        <v>2.1.1.4.5.00.00 - Encargos Sociais a Pagar - Inter OFSS - Município</v>
      </c>
      <c r="B996" s="3" t="s">
        <v>2426</v>
      </c>
      <c r="C996" s="4">
        <v>480622.17000000004</v>
      </c>
      <c r="D996" s="1"/>
      <c r="E996" s="1">
        <f t="shared" si="172"/>
        <v>480622.17000000004</v>
      </c>
      <c r="F996" s="1">
        <f t="shared" si="171"/>
        <v>0</v>
      </c>
      <c r="H996" s="60" t="b">
        <f t="shared" si="170"/>
        <v>1</v>
      </c>
      <c r="I996" s="60" t="str">
        <f t="shared" si="169"/>
        <v>00</v>
      </c>
    </row>
    <row r="997" spans="1:9">
      <c r="A997" s="60" t="str">
        <f t="shared" si="166"/>
        <v>2.1.2.0.0.00.00 - Empréstimos e Financiamentos a Curto Prazo</v>
      </c>
      <c r="B997" s="5" t="s">
        <v>4915</v>
      </c>
      <c r="C997" s="6">
        <v>29284223727.689999</v>
      </c>
      <c r="D997" s="8"/>
      <c r="E997" s="1">
        <f>E998+E1003+E1005+E1010+E1012+E1017-E1019-E1024</f>
        <v>3340747579.3099999</v>
      </c>
      <c r="F997" s="1">
        <f>F998+F1003+F1005+F1010+F1012+F1017-F1019-F1024</f>
        <v>25943476148.379997</v>
      </c>
      <c r="H997" s="60" t="b">
        <f t="shared" si="170"/>
        <v>1</v>
      </c>
      <c r="I997" s="60" t="str">
        <f t="shared" si="169"/>
        <v>00</v>
      </c>
    </row>
    <row r="998" spans="1:9">
      <c r="A998" s="60" t="str">
        <f t="shared" si="166"/>
        <v>2.1.2.1.0.00.00 - Empréstimos a Curto Prazo - Interno</v>
      </c>
      <c r="B998" s="3" t="s">
        <v>4916</v>
      </c>
      <c r="C998" s="4">
        <v>24566347429.779999</v>
      </c>
      <c r="D998" s="1"/>
      <c r="E998" s="1">
        <f>E999+E1000+E1001+E1002</f>
        <v>2586716526.2299995</v>
      </c>
      <c r="F998" s="1">
        <f>F999+F1000+F1001+F1002</f>
        <v>21979630903.549999</v>
      </c>
      <c r="H998" s="60" t="b">
        <f t="shared" si="170"/>
        <v>1</v>
      </c>
      <c r="I998" s="60" t="str">
        <f t="shared" si="169"/>
        <v>00</v>
      </c>
    </row>
    <row r="999" spans="1:9">
      <c r="A999" s="60" t="str">
        <f t="shared" si="166"/>
        <v>2.1.2.1.1.00.00 - Empréstimos a Curto Prazo – Interno - Consolidação</v>
      </c>
      <c r="B999" s="5" t="s">
        <v>4917</v>
      </c>
      <c r="C999" s="6">
        <v>21979630903.549999</v>
      </c>
      <c r="D999" s="1"/>
      <c r="E999" s="1"/>
      <c r="F999" s="1">
        <f t="shared" si="171"/>
        <v>21979630903.549999</v>
      </c>
      <c r="H999" s="60" t="b">
        <f t="shared" si="170"/>
        <v>1</v>
      </c>
      <c r="I999" s="60" t="str">
        <f t="shared" si="169"/>
        <v>00</v>
      </c>
    </row>
    <row r="1000" spans="1:9" ht="25.5">
      <c r="A1000" s="60" t="str">
        <f t="shared" si="166"/>
        <v>2.1.2.1.3.00.00 - Empréstimos a Curto Prazo – Interno - Inter OFSS - 
 União</v>
      </c>
      <c r="B1000" s="3" t="s">
        <v>4918</v>
      </c>
      <c r="C1000" s="4">
        <v>2586716526.2299995</v>
      </c>
      <c r="D1000" s="1"/>
      <c r="E1000" s="1">
        <f t="shared" si="172"/>
        <v>2586716526.2299995</v>
      </c>
      <c r="F1000" s="1">
        <f t="shared" si="171"/>
        <v>0</v>
      </c>
      <c r="H1000" s="60" t="b">
        <f t="shared" si="170"/>
        <v>1</v>
      </c>
      <c r="I1000" s="60" t="str">
        <f t="shared" si="169"/>
        <v>00</v>
      </c>
    </row>
    <row r="1001" spans="1:9" ht="25.5">
      <c r="A1001" s="60" t="str">
        <f t="shared" si="166"/>
        <v>2.1.2.1.4.00.00 - Empréstimos a Curto Prazo - Interno - Inter OFSS - 
 Estado</v>
      </c>
      <c r="B1001" s="5" t="s">
        <v>4919</v>
      </c>
      <c r="C1001" s="6"/>
      <c r="D1001" s="1"/>
      <c r="E1001" s="1">
        <f t="shared" si="172"/>
        <v>0</v>
      </c>
      <c r="F1001" s="1">
        <f t="shared" si="171"/>
        <v>0</v>
      </c>
      <c r="H1001" s="60" t="b">
        <f t="shared" si="170"/>
        <v>1</v>
      </c>
      <c r="I1001" s="60" t="str">
        <f t="shared" si="169"/>
        <v>00</v>
      </c>
    </row>
    <row r="1002" spans="1:9" ht="25.5">
      <c r="A1002" s="60" t="str">
        <f t="shared" si="166"/>
        <v>2.1.2.1.5.00.00 - Empréstimos a Curto Prazo - Interno - Inter OFSS - 
 Município</v>
      </c>
      <c r="B1002" s="3" t="s">
        <v>4920</v>
      </c>
      <c r="C1002" s="4"/>
      <c r="D1002" s="1"/>
      <c r="E1002" s="1">
        <f t="shared" si="172"/>
        <v>0</v>
      </c>
      <c r="F1002" s="1">
        <f t="shared" si="171"/>
        <v>0</v>
      </c>
      <c r="H1002" s="60" t="b">
        <f t="shared" si="170"/>
        <v>1</v>
      </c>
      <c r="I1002" s="60" t="str">
        <f t="shared" si="169"/>
        <v>00</v>
      </c>
    </row>
    <row r="1003" spans="1:9">
      <c r="A1003" s="60" t="str">
        <f t="shared" si="166"/>
        <v>2.1.2.2.0.00.00 - Empréstimos a Curto Prazo - Externo</v>
      </c>
      <c r="B1003" s="5" t="s">
        <v>4921</v>
      </c>
      <c r="C1003" s="6">
        <v>2678436821.4200006</v>
      </c>
      <c r="D1003" s="1"/>
      <c r="E1003" s="1">
        <f>E1004</f>
        <v>0</v>
      </c>
      <c r="F1003" s="1">
        <f>F1004</f>
        <v>2678436821.4200006</v>
      </c>
      <c r="H1003" s="60" t="b">
        <f t="shared" si="170"/>
        <v>1</v>
      </c>
      <c r="I1003" s="60" t="str">
        <f t="shared" si="169"/>
        <v>00</v>
      </c>
    </row>
    <row r="1004" spans="1:9">
      <c r="A1004" s="60" t="str">
        <f t="shared" si="166"/>
        <v>2.1.2.2.1.00.00 - Empréstimos a Curto Prazo - Externo Consolidação</v>
      </c>
      <c r="B1004" s="3" t="s">
        <v>4922</v>
      </c>
      <c r="C1004" s="4">
        <v>2678436821.4200006</v>
      </c>
      <c r="D1004" s="1"/>
      <c r="E1004" s="1">
        <f t="shared" si="172"/>
        <v>0</v>
      </c>
      <c r="F1004" s="1">
        <f t="shared" si="171"/>
        <v>2678436821.4200006</v>
      </c>
      <c r="H1004" s="60" t="b">
        <f t="shared" si="170"/>
        <v>1</v>
      </c>
      <c r="I1004" s="60" t="str">
        <f t="shared" si="169"/>
        <v>00</v>
      </c>
    </row>
    <row r="1005" spans="1:9">
      <c r="A1005" s="60" t="str">
        <f t="shared" si="166"/>
        <v>2.1.2.3.0.00.00 - Financiamentos a Curto Prazo - Interno</v>
      </c>
      <c r="B1005" s="5" t="s">
        <v>4923</v>
      </c>
      <c r="C1005" s="6">
        <v>1010354369.8</v>
      </c>
      <c r="D1005" s="1"/>
      <c r="E1005" s="1">
        <f>E1006+E1007+E1008+E1009</f>
        <v>694013954.33999991</v>
      </c>
      <c r="F1005" s="1">
        <f>F1006+F1007+F1008+F1009</f>
        <v>316340415.45999998</v>
      </c>
      <c r="H1005" s="60" t="b">
        <f t="shared" si="170"/>
        <v>1</v>
      </c>
      <c r="I1005" s="60" t="str">
        <f t="shared" si="169"/>
        <v>00</v>
      </c>
    </row>
    <row r="1006" spans="1:9" ht="25.5">
      <c r="A1006" s="60" t="str">
        <f t="shared" si="166"/>
        <v>2.1.2.3.1.00.00 - Financiamentos a Curto Prazo- Interno - 
 Consolidação</v>
      </c>
      <c r="B1006" s="3" t="s">
        <v>4924</v>
      </c>
      <c r="C1006" s="4">
        <v>316340415.45999998</v>
      </c>
      <c r="D1006" s="1"/>
      <c r="E1006" s="1"/>
      <c r="F1006" s="1">
        <f t="shared" si="171"/>
        <v>316340415.45999998</v>
      </c>
      <c r="H1006" s="60" t="b">
        <f t="shared" si="170"/>
        <v>1</v>
      </c>
      <c r="I1006" s="60" t="str">
        <f t="shared" si="169"/>
        <v>00</v>
      </c>
    </row>
    <row r="1007" spans="1:9" ht="25.5">
      <c r="A1007" s="60" t="str">
        <f t="shared" si="166"/>
        <v>2.1.2.3.3.00.00 - Financiamentos a Curto Prazo - Interno - Inter 
 OFSS - União</v>
      </c>
      <c r="B1007" s="5" t="s">
        <v>4925</v>
      </c>
      <c r="C1007" s="6">
        <v>694013954.33999991</v>
      </c>
      <c r="D1007" s="1"/>
      <c r="E1007" s="1">
        <f t="shared" si="172"/>
        <v>694013954.33999991</v>
      </c>
      <c r="F1007" s="1">
        <f t="shared" si="171"/>
        <v>0</v>
      </c>
      <c r="H1007" s="60" t="b">
        <f t="shared" si="170"/>
        <v>1</v>
      </c>
      <c r="I1007" s="60" t="str">
        <f t="shared" si="169"/>
        <v>00</v>
      </c>
    </row>
    <row r="1008" spans="1:9" ht="25.5">
      <c r="A1008" s="60" t="str">
        <f t="shared" si="166"/>
        <v>2.1.2.3.4.00.00 - Financiamentos a Curto Prazo - Interno - Inter 
 OFSS - Estado</v>
      </c>
      <c r="B1008" s="3" t="s">
        <v>4926</v>
      </c>
      <c r="C1008" s="4"/>
      <c r="D1008" s="1"/>
      <c r="E1008" s="1">
        <f t="shared" si="172"/>
        <v>0</v>
      </c>
      <c r="F1008" s="1">
        <f t="shared" si="171"/>
        <v>0</v>
      </c>
      <c r="H1008" s="60" t="b">
        <f t="shared" si="170"/>
        <v>1</v>
      </c>
      <c r="I1008" s="60" t="str">
        <f t="shared" si="169"/>
        <v>00</v>
      </c>
    </row>
    <row r="1009" spans="1:9" ht="25.5">
      <c r="A1009" s="60" t="str">
        <f t="shared" si="166"/>
        <v>2.1.2.3.5.00.00 - Financiamentos a Curto Prazo - Interno - Inter 
 OFSS - Município</v>
      </c>
      <c r="B1009" s="5" t="s">
        <v>4927</v>
      </c>
      <c r="C1009" s="6"/>
      <c r="D1009" s="1"/>
      <c r="E1009" s="1">
        <f t="shared" si="172"/>
        <v>0</v>
      </c>
      <c r="F1009" s="1">
        <f t="shared" si="171"/>
        <v>0</v>
      </c>
      <c r="H1009" s="60" t="b">
        <f t="shared" si="170"/>
        <v>1</v>
      </c>
      <c r="I1009" s="60" t="str">
        <f t="shared" si="169"/>
        <v>00</v>
      </c>
    </row>
    <row r="1010" spans="1:9">
      <c r="A1010" s="60" t="str">
        <f t="shared" si="166"/>
        <v>2.1.2.4.0.00.00 - Financiamento a Curto Prazo - Externo</v>
      </c>
      <c r="B1010" s="3" t="s">
        <v>4928</v>
      </c>
      <c r="C1010" s="4">
        <v>416094262.93000001</v>
      </c>
      <c r="D1010" s="1"/>
      <c r="E1010" s="1">
        <f>E1011</f>
        <v>0</v>
      </c>
      <c r="F1010" s="1">
        <f>F1011</f>
        <v>416094262.93000001</v>
      </c>
      <c r="H1010" s="60" t="b">
        <f t="shared" si="170"/>
        <v>1</v>
      </c>
      <c r="I1010" s="60" t="str">
        <f t="shared" si="169"/>
        <v>00</v>
      </c>
    </row>
    <row r="1011" spans="1:9" ht="25.5">
      <c r="A1011" s="60" t="str">
        <f t="shared" si="166"/>
        <v>2.1.2.4.1.00.00 - Financiamento a Curto Prazo - Externo - 
 Consolidação</v>
      </c>
      <c r="B1011" s="5" t="s">
        <v>4929</v>
      </c>
      <c r="C1011" s="6">
        <v>416094262.93000001</v>
      </c>
      <c r="D1011" s="1"/>
      <c r="E1011" s="1">
        <f t="shared" si="172"/>
        <v>0</v>
      </c>
      <c r="F1011" s="1">
        <f t="shared" si="171"/>
        <v>416094262.93000001</v>
      </c>
      <c r="H1011" s="60" t="b">
        <f t="shared" si="170"/>
        <v>1</v>
      </c>
      <c r="I1011" s="60" t="str">
        <f t="shared" si="169"/>
        <v>00</v>
      </c>
    </row>
    <row r="1012" spans="1:9" ht="25.5">
      <c r="A1012" s="60" t="str">
        <f t="shared" si="166"/>
        <v>2.1.2.5.0.00.00 - Juros e Encargos a Pagar de Empréstimos e 
 Financiamentos a Curto Prazo - Interno</v>
      </c>
      <c r="B1012" s="3" t="s">
        <v>4930</v>
      </c>
      <c r="C1012" s="4">
        <v>5675957619.7300005</v>
      </c>
      <c r="D1012" s="1"/>
      <c r="E1012" s="1">
        <f>E1013+E1014+E1015+E1016</f>
        <v>4059867949.02</v>
      </c>
      <c r="F1012" s="1">
        <f>F1013+F1014+F1015+F1016</f>
        <v>1616089670.71</v>
      </c>
      <c r="H1012" s="60" t="b">
        <f t="shared" si="170"/>
        <v>1</v>
      </c>
      <c r="I1012" s="60" t="str">
        <f t="shared" si="169"/>
        <v>00</v>
      </c>
    </row>
    <row r="1013" spans="1:9" ht="25.5">
      <c r="A1013" s="60" t="str">
        <f t="shared" si="166"/>
        <v>2.1.2.5.1.00.00 - Juros e Encargos a Pagar de Empréstimos e 
 Financiamentos a Curto Prazo - Interno - Consolidação</v>
      </c>
      <c r="B1013" s="5" t="s">
        <v>4931</v>
      </c>
      <c r="C1013" s="6">
        <v>1616089670.71</v>
      </c>
      <c r="D1013" s="1"/>
      <c r="E1013" s="1"/>
      <c r="F1013" s="1">
        <f t="shared" si="171"/>
        <v>1616089670.71</v>
      </c>
      <c r="H1013" s="60" t="b">
        <f t="shared" si="170"/>
        <v>1</v>
      </c>
      <c r="I1013" s="60" t="str">
        <f t="shared" si="169"/>
        <v>00</v>
      </c>
    </row>
    <row r="1014" spans="1:9" ht="25.5">
      <c r="A1014" s="60" t="str">
        <f t="shared" si="166"/>
        <v>2.1.2.5.3.00.00 - Juros e Encargos a Pagar de Empréstimos e 
 Financiamentos a Curto Prazo - Interno - Inter OFSS - União</v>
      </c>
      <c r="B1014" s="3" t="s">
        <v>4932</v>
      </c>
      <c r="C1014" s="4">
        <v>4059867949.02</v>
      </c>
      <c r="D1014" s="1"/>
      <c r="E1014" s="1">
        <f t="shared" si="172"/>
        <v>4059867949.02</v>
      </c>
      <c r="F1014" s="1">
        <f t="shared" si="171"/>
        <v>0</v>
      </c>
      <c r="H1014" s="60" t="b">
        <f t="shared" si="170"/>
        <v>1</v>
      </c>
      <c r="I1014" s="60" t="str">
        <f t="shared" si="169"/>
        <v>00</v>
      </c>
    </row>
    <row r="1015" spans="1:9" ht="25.5">
      <c r="A1015" s="60" t="str">
        <f t="shared" si="166"/>
        <v>2.1.2.5.4.00.00 - Juros e Encargos a Pagar de Empréstimos e 
 Financiamentos a Curto Prazo - Interno - Inter OFSS - Estado</v>
      </c>
      <c r="B1015" s="5" t="s">
        <v>4933</v>
      </c>
      <c r="C1015" s="6"/>
      <c r="D1015" s="1"/>
      <c r="E1015" s="1">
        <f t="shared" si="172"/>
        <v>0</v>
      </c>
      <c r="F1015" s="1">
        <f t="shared" si="171"/>
        <v>0</v>
      </c>
      <c r="H1015" s="60" t="b">
        <f t="shared" si="170"/>
        <v>1</v>
      </c>
      <c r="I1015" s="60" t="str">
        <f t="shared" si="169"/>
        <v>00</v>
      </c>
    </row>
    <row r="1016" spans="1:9" ht="25.5">
      <c r="A1016" s="60" t="str">
        <f t="shared" si="166"/>
        <v>2.1.2.5.5.00.00 - Juros e Encargos a Pagar de Empréstimos e 
 Financiamentos a Curto Prazo - Interno - Inter OFSS - Município</v>
      </c>
      <c r="B1016" s="3" t="s">
        <v>4934</v>
      </c>
      <c r="C1016" s="4"/>
      <c r="D1016" s="1"/>
      <c r="E1016" s="1">
        <f t="shared" si="172"/>
        <v>0</v>
      </c>
      <c r="F1016" s="1">
        <f t="shared" si="171"/>
        <v>0</v>
      </c>
      <c r="H1016" s="60" t="b">
        <f t="shared" si="170"/>
        <v>1</v>
      </c>
      <c r="I1016" s="60" t="str">
        <f t="shared" si="169"/>
        <v>00</v>
      </c>
    </row>
    <row r="1017" spans="1:9" ht="25.5">
      <c r="A1017" s="60" t="str">
        <f t="shared" si="166"/>
        <v>2.1.2.6.0.00.00 - Juros e Encargos a Pagar de Empréstimos e 
 Financiamentos a Curto Prazo - Externo</v>
      </c>
      <c r="B1017" s="5" t="s">
        <v>4935</v>
      </c>
      <c r="C1017" s="6">
        <v>413330979.02999997</v>
      </c>
      <c r="D1017" s="1"/>
      <c r="E1017" s="1">
        <f>E1018</f>
        <v>0</v>
      </c>
      <c r="F1017" s="1">
        <f>F1018</f>
        <v>413330979.02999997</v>
      </c>
      <c r="H1017" s="60" t="b">
        <f t="shared" si="170"/>
        <v>1</v>
      </c>
      <c r="I1017" s="60" t="str">
        <f t="shared" si="169"/>
        <v>00</v>
      </c>
    </row>
    <row r="1018" spans="1:9" ht="25.5">
      <c r="A1018" s="60" t="str">
        <f t="shared" si="166"/>
        <v>2.1.2.6.1.00.00 - Juros e Encargos a Pagar de Empréstimos e 
 Financiamentos a Curto Prazo - Externo - Consolidação</v>
      </c>
      <c r="B1018" s="3" t="s">
        <v>4936</v>
      </c>
      <c r="C1018" s="4">
        <v>413330979.02999997</v>
      </c>
      <c r="D1018" s="1"/>
      <c r="E1018" s="1">
        <f t="shared" si="172"/>
        <v>0</v>
      </c>
      <c r="F1018" s="1">
        <f t="shared" si="171"/>
        <v>413330979.02999997</v>
      </c>
      <c r="H1018" s="60" t="b">
        <f t="shared" si="170"/>
        <v>1</v>
      </c>
      <c r="I1018" s="60" t="str">
        <f t="shared" si="169"/>
        <v>00</v>
      </c>
    </row>
    <row r="1019" spans="1:9">
      <c r="A1019" s="60" t="str">
        <f t="shared" si="166"/>
        <v>2.1.2.8.0.00.00 - (-) Encargos Financeiros a Apropriar - Interno</v>
      </c>
      <c r="B1019" s="5" t="s">
        <v>4937</v>
      </c>
      <c r="C1019" s="6">
        <v>5078135724.9300003</v>
      </c>
      <c r="D1019" s="1"/>
      <c r="E1019" s="1">
        <f>E1020+E1021+E1022+E1023</f>
        <v>3999850850.2800002</v>
      </c>
      <c r="F1019" s="1">
        <f>F1020+F1021+F1022+F1023</f>
        <v>1078284874.6499999</v>
      </c>
      <c r="H1019" s="60" t="b">
        <f t="shared" si="170"/>
        <v>1</v>
      </c>
      <c r="I1019" s="60" t="str">
        <f t="shared" si="169"/>
        <v>00</v>
      </c>
    </row>
    <row r="1020" spans="1:9" ht="25.5">
      <c r="A1020" s="60" t="str">
        <f t="shared" si="166"/>
        <v>2.1.2.8.1.00.00 - (-) Encargos Financeiros a Apropriar - Interno - 
 Consolidação</v>
      </c>
      <c r="B1020" s="3" t="s">
        <v>4938</v>
      </c>
      <c r="C1020" s="4">
        <v>1078284874.6499999</v>
      </c>
      <c r="D1020" s="1"/>
      <c r="E1020" s="1"/>
      <c r="F1020" s="1">
        <f t="shared" si="171"/>
        <v>1078284874.6499999</v>
      </c>
      <c r="H1020" s="60" t="b">
        <f t="shared" si="170"/>
        <v>1</v>
      </c>
      <c r="I1020" s="60" t="str">
        <f t="shared" si="169"/>
        <v>00</v>
      </c>
    </row>
    <row r="1021" spans="1:9" ht="25.5">
      <c r="A1021" s="60" t="str">
        <f t="shared" si="166"/>
        <v>2.1.2.8.3.00.00 - (-) Encargos Financeiros a Apropriar - Interno - 
 Inter OFSS - União</v>
      </c>
      <c r="B1021" s="5" t="s">
        <v>4939</v>
      </c>
      <c r="C1021" s="6">
        <v>3999850850.2800002</v>
      </c>
      <c r="D1021" s="1"/>
      <c r="E1021" s="1">
        <f t="shared" si="172"/>
        <v>3999850850.2800002</v>
      </c>
      <c r="F1021" s="1">
        <f t="shared" si="171"/>
        <v>0</v>
      </c>
      <c r="H1021" s="60" t="b">
        <f t="shared" si="170"/>
        <v>1</v>
      </c>
      <c r="I1021" s="60" t="str">
        <f t="shared" si="169"/>
        <v>00</v>
      </c>
    </row>
    <row r="1022" spans="1:9" ht="25.5">
      <c r="A1022" s="60" t="str">
        <f t="shared" si="166"/>
        <v>2.1.2.8.4.00.00 - (-) Encargos Financeiros a Apropriar - Interno - 
 Inter OFSS - Estado</v>
      </c>
      <c r="B1022" s="3" t="s">
        <v>4940</v>
      </c>
      <c r="C1022" s="4"/>
      <c r="D1022" s="1"/>
      <c r="E1022" s="1">
        <f t="shared" si="172"/>
        <v>0</v>
      </c>
      <c r="F1022" s="1">
        <f t="shared" si="171"/>
        <v>0</v>
      </c>
      <c r="H1022" s="60" t="b">
        <f t="shared" si="170"/>
        <v>1</v>
      </c>
      <c r="I1022" s="60" t="str">
        <f t="shared" si="169"/>
        <v>00</v>
      </c>
    </row>
    <row r="1023" spans="1:9" ht="25.5">
      <c r="A1023" s="60" t="str">
        <f t="shared" si="166"/>
        <v>2.1.2.8.5.00.00 - (-) Encargos Financeiros a Apropriar - Interno - 
 Inter OFSS - Município</v>
      </c>
      <c r="B1023" s="5" t="s">
        <v>4941</v>
      </c>
      <c r="C1023" s="6"/>
      <c r="D1023" s="1"/>
      <c r="E1023" s="1">
        <f t="shared" si="172"/>
        <v>0</v>
      </c>
      <c r="F1023" s="1">
        <f t="shared" si="171"/>
        <v>0</v>
      </c>
      <c r="H1023" s="60" t="b">
        <f t="shared" si="170"/>
        <v>1</v>
      </c>
      <c r="I1023" s="60" t="str">
        <f t="shared" si="169"/>
        <v>00</v>
      </c>
    </row>
    <row r="1024" spans="1:9">
      <c r="A1024" s="60" t="str">
        <f t="shared" si="166"/>
        <v>2.1.2.9.0.00.00 - (-) Encargos Financeiros a Apropriar - Externo</v>
      </c>
      <c r="B1024" s="3" t="s">
        <v>4942</v>
      </c>
      <c r="C1024" s="4">
        <v>398162030.07000005</v>
      </c>
      <c r="D1024" s="1"/>
      <c r="E1024" s="1">
        <f>E1025</f>
        <v>0</v>
      </c>
      <c r="F1024" s="1">
        <f>F1025</f>
        <v>398162030.07000005</v>
      </c>
      <c r="H1024" s="60" t="b">
        <f t="shared" si="170"/>
        <v>1</v>
      </c>
      <c r="I1024" s="60" t="str">
        <f t="shared" si="169"/>
        <v>00</v>
      </c>
    </row>
    <row r="1025" spans="1:9">
      <c r="A1025" s="60" t="str">
        <f t="shared" ref="A1025:A1088" si="173">TRIM(B1025)</f>
        <v>2.1.2.9.1.00.00 - (-) Encargos Financeiros a Apropriar- Consolidação</v>
      </c>
      <c r="B1025" s="5" t="s">
        <v>4943</v>
      </c>
      <c r="C1025" s="6">
        <v>398162030.07000005</v>
      </c>
      <c r="D1025" s="1"/>
      <c r="E1025" s="1">
        <f t="shared" si="172"/>
        <v>0</v>
      </c>
      <c r="F1025" s="1">
        <f t="shared" si="171"/>
        <v>398162030.07000005</v>
      </c>
      <c r="H1025" s="60" t="b">
        <f t="shared" si="170"/>
        <v>1</v>
      </c>
      <c r="I1025" s="60" t="str">
        <f t="shared" si="169"/>
        <v>00</v>
      </c>
    </row>
    <row r="1026" spans="1:9">
      <c r="A1026" s="60" t="str">
        <f t="shared" si="173"/>
        <v>2.1.3.0.0.00.00 - Fornecedores e Contas a Pagar a Curto Prazo</v>
      </c>
      <c r="B1026" s="3" t="s">
        <v>2457</v>
      </c>
      <c r="C1026" s="4">
        <v>24315567864.620003</v>
      </c>
      <c r="D1026" s="1"/>
      <c r="E1026" s="1">
        <f>E1027+E1029</f>
        <v>0</v>
      </c>
      <c r="F1026" s="1">
        <f>F1027+F1029</f>
        <v>24315567864.619999</v>
      </c>
      <c r="H1026" s="60" t="b">
        <f t="shared" si="170"/>
        <v>1</v>
      </c>
      <c r="I1026" s="60" t="str">
        <f t="shared" si="169"/>
        <v>00</v>
      </c>
    </row>
    <row r="1027" spans="1:9" ht="25.5">
      <c r="A1027" s="60" t="str">
        <f t="shared" si="173"/>
        <v>2.1.3.1.0.00.00 - Fornecedores e Contas a Pagar Nacionais a Curto 
 Prazo</v>
      </c>
      <c r="B1027" s="5" t="s">
        <v>2458</v>
      </c>
      <c r="C1027" s="6">
        <v>24312439730.18</v>
      </c>
      <c r="D1027" s="1"/>
      <c r="E1027" s="1">
        <f t="shared" si="172"/>
        <v>0</v>
      </c>
      <c r="F1027" s="1">
        <f>F1028</f>
        <v>24312439730.18</v>
      </c>
      <c r="H1027" s="60" t="b">
        <f t="shared" si="170"/>
        <v>1</v>
      </c>
      <c r="I1027" s="60" t="str">
        <f t="shared" si="169"/>
        <v>00</v>
      </c>
    </row>
    <row r="1028" spans="1:9" ht="25.5">
      <c r="A1028" s="60" t="str">
        <f t="shared" si="173"/>
        <v>2.1.3.1.1.00.00 - Fornecedores e Contas a Pagar Nacionais a Curto 
 Prazo - Consolidação</v>
      </c>
      <c r="B1028" s="3" t="s">
        <v>2459</v>
      </c>
      <c r="C1028" s="4">
        <v>24312439730.18</v>
      </c>
      <c r="D1028" s="1"/>
      <c r="E1028" s="1">
        <f t="shared" si="172"/>
        <v>0</v>
      </c>
      <c r="F1028" s="1">
        <f t="shared" si="171"/>
        <v>24312439730.18</v>
      </c>
      <c r="H1028" s="60" t="b">
        <f t="shared" si="170"/>
        <v>1</v>
      </c>
      <c r="I1028" s="60" t="str">
        <f t="shared" si="169"/>
        <v>00</v>
      </c>
    </row>
    <row r="1029" spans="1:9" ht="25.5">
      <c r="A1029" s="60" t="str">
        <f t="shared" si="173"/>
        <v>2.1.3.2.0.00.00 - Fornecedores e Contas a Pagar Estrangeiros a Curto 
 Prazo</v>
      </c>
      <c r="B1029" s="5" t="s">
        <v>2460</v>
      </c>
      <c r="C1029" s="6">
        <v>3128134.44</v>
      </c>
      <c r="D1029" s="1"/>
      <c r="E1029" s="1">
        <f t="shared" si="172"/>
        <v>0</v>
      </c>
      <c r="F1029" s="1">
        <f>F1030</f>
        <v>3128134.44</v>
      </c>
      <c r="H1029" s="60" t="b">
        <f t="shared" si="170"/>
        <v>1</v>
      </c>
      <c r="I1029" s="60" t="str">
        <f t="shared" si="169"/>
        <v>00</v>
      </c>
    </row>
    <row r="1030" spans="1:9" ht="25.5">
      <c r="A1030" s="60" t="str">
        <f t="shared" si="173"/>
        <v>2.1.3.2.1.00.00 - Fornecedores e Contas a Pagar Estrangeiros a Curto 
 Prazo - Consolidação</v>
      </c>
      <c r="B1030" s="3" t="s">
        <v>2461</v>
      </c>
      <c r="C1030" s="4">
        <v>3128134.44</v>
      </c>
      <c r="D1030" s="1"/>
      <c r="E1030" s="1">
        <f t="shared" si="172"/>
        <v>0</v>
      </c>
      <c r="F1030" s="1">
        <f t="shared" si="171"/>
        <v>3128134.44</v>
      </c>
      <c r="H1030" s="60" t="b">
        <f t="shared" si="170"/>
        <v>1</v>
      </c>
      <c r="I1030" s="60" t="str">
        <f t="shared" si="169"/>
        <v>00</v>
      </c>
    </row>
    <row r="1031" spans="1:9">
      <c r="A1031" s="60" t="str">
        <f t="shared" si="173"/>
        <v>2.1.4.0.0.00.00 - Obrigações Fiscais a Curto Prazo</v>
      </c>
      <c r="B1031" s="5" t="s">
        <v>2462</v>
      </c>
      <c r="C1031" s="6">
        <v>492181868.86999995</v>
      </c>
      <c r="D1031" s="1"/>
      <c r="E1031" s="1">
        <f>E1032+E1036+E1040</f>
        <v>227576263.34999999</v>
      </c>
      <c r="F1031" s="1">
        <f>F1032+F1036+F1040</f>
        <v>264605605.52000001</v>
      </c>
      <c r="H1031" s="60" t="b">
        <f t="shared" si="170"/>
        <v>1</v>
      </c>
      <c r="I1031" s="60" t="str">
        <f t="shared" si="169"/>
        <v>00</v>
      </c>
    </row>
    <row r="1032" spans="1:9">
      <c r="A1032" s="60" t="str">
        <f t="shared" si="173"/>
        <v>2.1.4.1.0.00.00 - Obrigações Fiscais a Curto Prazo com a União</v>
      </c>
      <c r="B1032" s="3" t="s">
        <v>2463</v>
      </c>
      <c r="C1032" s="4">
        <v>423282795.69999999</v>
      </c>
      <c r="D1032" s="8"/>
      <c r="E1032" s="8">
        <f>E1033+E1034+E1035</f>
        <v>223898005.09999999</v>
      </c>
      <c r="F1032" s="8">
        <f>F1033+F1034+F1035</f>
        <v>199384790.60000002</v>
      </c>
      <c r="G1032" s="7"/>
      <c r="H1032" s="60" t="b">
        <f t="shared" si="170"/>
        <v>1</v>
      </c>
      <c r="I1032" s="60" t="str">
        <f t="shared" si="169"/>
        <v>00</v>
      </c>
    </row>
    <row r="1033" spans="1:9" ht="25.5">
      <c r="A1033" s="60" t="str">
        <f t="shared" si="173"/>
        <v>2.1.4.1.1.00.00 - Obrigações Fiscais a Curto Prazo com a União - 
 Consolidação</v>
      </c>
      <c r="B1033" s="5" t="s">
        <v>2464</v>
      </c>
      <c r="C1033" s="6">
        <v>199384790.60000002</v>
      </c>
      <c r="D1033" s="1"/>
      <c r="E1033" s="1">
        <f t="shared" si="172"/>
        <v>0</v>
      </c>
      <c r="F1033" s="1">
        <f t="shared" si="171"/>
        <v>199384790.60000002</v>
      </c>
      <c r="H1033" s="60" t="b">
        <f t="shared" si="170"/>
        <v>1</v>
      </c>
      <c r="I1033" s="60" t="str">
        <f t="shared" si="169"/>
        <v>00</v>
      </c>
    </row>
    <row r="1034" spans="1:9" ht="25.5">
      <c r="A1034" s="60" t="str">
        <f t="shared" si="173"/>
        <v>2.1.4.1.2.00.00 - Obrigações Fiscais a Curto Prazo com a União - 
 Intra OFSS</v>
      </c>
      <c r="B1034" s="3" t="s">
        <v>2465</v>
      </c>
      <c r="C1034" s="4"/>
      <c r="D1034" s="1"/>
      <c r="E1034" s="1">
        <f t="shared" si="172"/>
        <v>0</v>
      </c>
      <c r="F1034" s="1">
        <f t="shared" si="171"/>
        <v>0</v>
      </c>
      <c r="H1034" s="60" t="b">
        <f t="shared" si="170"/>
        <v>1</v>
      </c>
      <c r="I1034" s="60" t="str">
        <f t="shared" si="169"/>
        <v>00</v>
      </c>
    </row>
    <row r="1035" spans="1:9" ht="25.5">
      <c r="A1035" s="60" t="str">
        <f t="shared" si="173"/>
        <v>2.1.4.1.3.00.00 - Obrigações Fiscais a Curto Prazo com a União - 
 Inter OFSS - União</v>
      </c>
      <c r="B1035" s="5" t="s">
        <v>2466</v>
      </c>
      <c r="C1035" s="6">
        <v>223898005.09999999</v>
      </c>
      <c r="D1035" s="1"/>
      <c r="E1035" s="1">
        <f t="shared" si="172"/>
        <v>223898005.09999999</v>
      </c>
      <c r="F1035" s="1">
        <f t="shared" si="171"/>
        <v>0</v>
      </c>
      <c r="H1035" s="60" t="b">
        <f t="shared" si="170"/>
        <v>1</v>
      </c>
      <c r="I1035" s="60" t="str">
        <f t="shared" si="169"/>
        <v>00</v>
      </c>
    </row>
    <row r="1036" spans="1:9">
      <c r="A1036" s="60" t="str">
        <f t="shared" si="173"/>
        <v>2.1.4.2.0.00.00 - Obrigações Fiscais a Curto Prazo com os Estados</v>
      </c>
      <c r="B1036" s="3" t="s">
        <v>2467</v>
      </c>
      <c r="C1036" s="4">
        <v>65559933.620000005</v>
      </c>
      <c r="D1036" s="1"/>
      <c r="E1036" s="1">
        <f>E1037+E1038+E1039</f>
        <v>345458.86</v>
      </c>
      <c r="F1036" s="1">
        <f>F1037+F1038+F1039</f>
        <v>65214474.760000005</v>
      </c>
      <c r="H1036" s="60" t="b">
        <f t="shared" si="170"/>
        <v>1</v>
      </c>
      <c r="I1036" s="60" t="str">
        <f t="shared" si="169"/>
        <v>00</v>
      </c>
    </row>
    <row r="1037" spans="1:9" ht="25.5">
      <c r="A1037" s="60" t="str">
        <f t="shared" si="173"/>
        <v>2.1.4.2.1.00.00 - Obrigações Fiscais a Curto Prazo com os Estados - 
 Consolidação</v>
      </c>
      <c r="B1037" s="5" t="s">
        <v>2468</v>
      </c>
      <c r="C1037" s="6">
        <v>65214474.760000005</v>
      </c>
      <c r="D1037" s="1"/>
      <c r="E1037" s="1">
        <f t="shared" si="172"/>
        <v>0</v>
      </c>
      <c r="F1037" s="1">
        <f t="shared" si="171"/>
        <v>65214474.760000005</v>
      </c>
      <c r="H1037" s="60" t="b">
        <f t="shared" si="170"/>
        <v>1</v>
      </c>
      <c r="I1037" s="60" t="str">
        <f t="shared" si="169"/>
        <v>00</v>
      </c>
    </row>
    <row r="1038" spans="1:9" ht="25.5">
      <c r="A1038" s="60" t="str">
        <f t="shared" si="173"/>
        <v>2.1.4.2.2.00.00 - Obrigações Fiscais a Curto Prazo com os Estados - 
 Intra OFSS</v>
      </c>
      <c r="B1038" s="3" t="s">
        <v>2469</v>
      </c>
      <c r="C1038" s="4">
        <v>345458.86</v>
      </c>
      <c r="D1038" s="1"/>
      <c r="E1038" s="1">
        <f t="shared" si="172"/>
        <v>345458.86</v>
      </c>
      <c r="F1038" s="1">
        <f t="shared" si="171"/>
        <v>0</v>
      </c>
      <c r="H1038" s="60" t="b">
        <f t="shared" si="170"/>
        <v>1</v>
      </c>
      <c r="I1038" s="60" t="str">
        <f t="shared" si="169"/>
        <v>00</v>
      </c>
    </row>
    <row r="1039" spans="1:9" ht="25.5">
      <c r="A1039" s="60" t="str">
        <f t="shared" si="173"/>
        <v>2.1.4.2.4.00.00 - Obrigações Fiscais a Curto Prazo com os Estados - 
 Inter OFSS - Estado</v>
      </c>
      <c r="B1039" s="5" t="s">
        <v>2470</v>
      </c>
      <c r="C1039" s="6"/>
      <c r="D1039" s="1"/>
      <c r="E1039" s="1">
        <f t="shared" si="172"/>
        <v>0</v>
      </c>
      <c r="F1039" s="1">
        <f t="shared" si="171"/>
        <v>0</v>
      </c>
      <c r="H1039" s="60" t="b">
        <f t="shared" si="170"/>
        <v>1</v>
      </c>
      <c r="I1039" s="60" t="str">
        <f t="shared" si="169"/>
        <v>00</v>
      </c>
    </row>
    <row r="1040" spans="1:9">
      <c r="A1040" s="60" t="str">
        <f t="shared" si="173"/>
        <v>2.1.4.3.0.00.00 - Obrigações Fiscais a Curto Prazo com os Municípios</v>
      </c>
      <c r="B1040" s="3" t="s">
        <v>2471</v>
      </c>
      <c r="C1040" s="4">
        <v>3339139.55</v>
      </c>
      <c r="D1040" s="1"/>
      <c r="E1040" s="1">
        <f>E1041+E1042+E1043</f>
        <v>3332799.39</v>
      </c>
      <c r="F1040" s="1">
        <f>F1041+F1042+F1043</f>
        <v>6340.1599999999989</v>
      </c>
      <c r="H1040" s="60" t="b">
        <f t="shared" si="170"/>
        <v>1</v>
      </c>
      <c r="I1040" s="60" t="str">
        <f t="shared" si="169"/>
        <v>00</v>
      </c>
    </row>
    <row r="1041" spans="1:9" ht="25.5">
      <c r="A1041" s="60" t="str">
        <f t="shared" si="173"/>
        <v>2.1.4.3.1.00.00 - Obrigações Fiscais a Curto Prazo com os Municípios 
 - Consolidação</v>
      </c>
      <c r="B1041" s="5" t="s">
        <v>2472</v>
      </c>
      <c r="C1041" s="6">
        <v>6340.1599999999989</v>
      </c>
      <c r="D1041" s="1"/>
      <c r="E1041" s="1">
        <f t="shared" si="172"/>
        <v>0</v>
      </c>
      <c r="F1041" s="1">
        <f t="shared" si="171"/>
        <v>6340.1599999999989</v>
      </c>
      <c r="H1041" s="60" t="b">
        <f t="shared" si="170"/>
        <v>1</v>
      </c>
      <c r="I1041" s="60" t="str">
        <f t="shared" si="169"/>
        <v>00</v>
      </c>
    </row>
    <row r="1042" spans="1:9" ht="25.5">
      <c r="A1042" s="60" t="str">
        <f t="shared" si="173"/>
        <v>2.1.4.3.2.00.00 - Obrigações Fiscais a Curto Prazo com os Municípios 
 - Intra OFSS</v>
      </c>
      <c r="B1042" s="3" t="s">
        <v>2473</v>
      </c>
      <c r="C1042" s="4">
        <v>4000</v>
      </c>
      <c r="D1042" s="1"/>
      <c r="E1042" s="1">
        <f t="shared" si="172"/>
        <v>4000</v>
      </c>
      <c r="F1042" s="1">
        <f t="shared" si="171"/>
        <v>0</v>
      </c>
      <c r="H1042" s="60" t="b">
        <f t="shared" si="170"/>
        <v>1</v>
      </c>
      <c r="I1042" s="60" t="str">
        <f t="shared" si="169"/>
        <v>00</v>
      </c>
    </row>
    <row r="1043" spans="1:9" ht="25.5">
      <c r="A1043" s="60" t="str">
        <f t="shared" si="173"/>
        <v>2.1.4.3.5.00.00 - Obrigações Fiscais a Curto Prazo com os Municípios 
 - Inter OFSS - Município</v>
      </c>
      <c r="B1043" s="5" t="s">
        <v>2474</v>
      </c>
      <c r="C1043" s="6">
        <v>3328799.39</v>
      </c>
      <c r="D1043" s="1"/>
      <c r="E1043" s="1">
        <f t="shared" si="172"/>
        <v>3328799.39</v>
      </c>
      <c r="F1043" s="1">
        <f t="shared" si="171"/>
        <v>0</v>
      </c>
      <c r="H1043" s="60" t="b">
        <f t="shared" si="170"/>
        <v>1</v>
      </c>
      <c r="I1043" s="60" t="str">
        <f t="shared" ref="I1043:I1106" si="174">MID(A1043,11,2)</f>
        <v>00</v>
      </c>
    </row>
    <row r="1044" spans="1:9">
      <c r="A1044" s="60" t="str">
        <f t="shared" si="173"/>
        <v>2.1.5.0.0.00.00 - Obrigações de Repartição a Outros Entes</v>
      </c>
      <c r="B1044" s="3" t="s">
        <v>2475</v>
      </c>
      <c r="C1044" s="4">
        <v>583399074.90999997</v>
      </c>
      <c r="D1044" s="1"/>
      <c r="E1044" s="1">
        <f>E1045+E1046+E1047</f>
        <v>583399074.90999997</v>
      </c>
      <c r="F1044" s="1">
        <f>F1045+F1046+F1047</f>
        <v>0</v>
      </c>
      <c r="H1044" s="60" t="b">
        <f t="shared" si="170"/>
        <v>1</v>
      </c>
      <c r="I1044" s="60" t="str">
        <f t="shared" si="174"/>
        <v>00</v>
      </c>
    </row>
    <row r="1045" spans="1:9" ht="25.5">
      <c r="A1045" s="60" t="str">
        <f t="shared" si="173"/>
        <v>2.1.5.0.3.00.00 - Obrigações de Repartição a Outros Entes - Inter 
 OFSS - União</v>
      </c>
      <c r="B1045" s="5" t="s">
        <v>2476</v>
      </c>
      <c r="C1045" s="6">
        <v>3915404.19</v>
      </c>
      <c r="D1045" s="1"/>
      <c r="E1045" s="1">
        <f t="shared" si="172"/>
        <v>3915404.19</v>
      </c>
      <c r="F1045" s="1">
        <f t="shared" si="171"/>
        <v>0</v>
      </c>
      <c r="H1045" s="60" t="b">
        <f t="shared" si="170"/>
        <v>1</v>
      </c>
      <c r="I1045" s="60" t="str">
        <f t="shared" si="174"/>
        <v>00</v>
      </c>
    </row>
    <row r="1046" spans="1:9" ht="25.5">
      <c r="A1046" s="60" t="str">
        <f t="shared" si="173"/>
        <v>2.1.5.0.4.00.00 - Obrigações de Repartição a Outros Entes - Inter 
 OFSS - Estado</v>
      </c>
      <c r="B1046" s="3" t="s">
        <v>2477</v>
      </c>
      <c r="C1046" s="4">
        <v>24178305.669999998</v>
      </c>
      <c r="D1046" s="1"/>
      <c r="E1046" s="1">
        <f t="shared" si="172"/>
        <v>24178305.669999998</v>
      </c>
      <c r="F1046" s="1">
        <f t="shared" si="171"/>
        <v>0</v>
      </c>
      <c r="H1046" s="60" t="b">
        <f t="shared" si="170"/>
        <v>1</v>
      </c>
      <c r="I1046" s="60" t="str">
        <f t="shared" si="174"/>
        <v>00</v>
      </c>
    </row>
    <row r="1047" spans="1:9" ht="25.5">
      <c r="A1047" s="60" t="str">
        <f t="shared" si="173"/>
        <v>2.1.5.0.5.00.00 - Obrigações de Repartição a Outros Entes - Inter 
 OFSS - Município</v>
      </c>
      <c r="B1047" s="5" t="s">
        <v>2478</v>
      </c>
      <c r="C1047" s="6">
        <v>555305365.04999995</v>
      </c>
      <c r="D1047" s="1"/>
      <c r="E1047" s="1">
        <f t="shared" si="172"/>
        <v>555305365.04999995</v>
      </c>
      <c r="F1047" s="1">
        <f t="shared" si="171"/>
        <v>0</v>
      </c>
      <c r="H1047" s="60" t="b">
        <f t="shared" ref="H1047:H1110" si="175">IF(I1047="00",C1047=E1047+F1047,TRUE)</f>
        <v>1</v>
      </c>
      <c r="I1047" s="60" t="str">
        <f t="shared" si="174"/>
        <v>00</v>
      </c>
    </row>
    <row r="1048" spans="1:9">
      <c r="A1048" s="60" t="str">
        <f t="shared" si="173"/>
        <v>2.1.7.0.0.00.00 - Provisões a Curto Prazo</v>
      </c>
      <c r="B1048" s="3" t="s">
        <v>2479</v>
      </c>
      <c r="C1048" s="4">
        <v>14135634625.590002</v>
      </c>
      <c r="D1048" s="1"/>
      <c r="E1048" s="1">
        <f>E1049+E1051+E1053+E1055+E1059+E1061</f>
        <v>7415929203.5900002</v>
      </c>
      <c r="F1048" s="1">
        <f>F1049+F1051+F1053+F1055+F1059+F1061</f>
        <v>6719705421.999999</v>
      </c>
      <c r="H1048" s="60" t="b">
        <f t="shared" si="175"/>
        <v>1</v>
      </c>
      <c r="I1048" s="60" t="str">
        <f t="shared" si="174"/>
        <v>00</v>
      </c>
    </row>
    <row r="1049" spans="1:9">
      <c r="A1049" s="60" t="str">
        <f t="shared" si="173"/>
        <v>2.1.7.1.0.00.00 - Provisão para Riscos Trabalhistas a Curto Prazo</v>
      </c>
      <c r="B1049" s="5" t="s">
        <v>2480</v>
      </c>
      <c r="C1049" s="6">
        <v>205299301.75</v>
      </c>
      <c r="D1049" s="8"/>
      <c r="E1049" s="8">
        <f>E1050</f>
        <v>0</v>
      </c>
      <c r="F1049" s="8">
        <f>F1050</f>
        <v>205299301.75</v>
      </c>
      <c r="G1049" s="7"/>
      <c r="H1049" s="60" t="b">
        <f t="shared" si="175"/>
        <v>1</v>
      </c>
      <c r="I1049" s="60" t="str">
        <f t="shared" si="174"/>
        <v>00</v>
      </c>
    </row>
    <row r="1050" spans="1:9" ht="25.5">
      <c r="A1050" s="60" t="str">
        <f t="shared" si="173"/>
        <v>2.1.7.1.1.00.00 - Provisão para Riscos Trabalhistas a Curto Prazo - 
 Consolidação</v>
      </c>
      <c r="B1050" s="3" t="s">
        <v>2481</v>
      </c>
      <c r="C1050" s="4">
        <v>205299301.75</v>
      </c>
      <c r="D1050" s="1"/>
      <c r="E1050" s="1">
        <f t="shared" si="172"/>
        <v>0</v>
      </c>
      <c r="F1050" s="1">
        <f t="shared" ref="F1050:F1112" si="176">SUMIF(A1050:B1050,"*consolidação*",C1050:D1050)</f>
        <v>205299301.75</v>
      </c>
      <c r="H1050" s="60" t="b">
        <f t="shared" si="175"/>
        <v>1</v>
      </c>
      <c r="I1050" s="60" t="str">
        <f t="shared" si="174"/>
        <v>00</v>
      </c>
    </row>
    <row r="1051" spans="1:9">
      <c r="A1051" s="60" t="str">
        <f t="shared" si="173"/>
        <v>2.1.7.3.0.00.00 - Provisões para Riscos Fiscais a Curto Prazo</v>
      </c>
      <c r="B1051" s="5" t="s">
        <v>2482</v>
      </c>
      <c r="C1051" s="6">
        <v>10127.9</v>
      </c>
      <c r="D1051" s="1"/>
      <c r="E1051" s="1">
        <f>E1052</f>
        <v>0</v>
      </c>
      <c r="F1051" s="1">
        <f>F1052</f>
        <v>10127.9</v>
      </c>
      <c r="H1051" s="60" t="b">
        <f t="shared" si="175"/>
        <v>1</v>
      </c>
      <c r="I1051" s="60" t="str">
        <f t="shared" si="174"/>
        <v>00</v>
      </c>
    </row>
    <row r="1052" spans="1:9" ht="25.5">
      <c r="A1052" s="60" t="str">
        <f t="shared" si="173"/>
        <v>2.1.7.3.1.00.00 - Provisões para Riscos Fiscais a Curto Prazo - 
 Consolidação</v>
      </c>
      <c r="B1052" s="3" t="s">
        <v>2483</v>
      </c>
      <c r="C1052" s="4">
        <v>10127.9</v>
      </c>
      <c r="D1052" s="1"/>
      <c r="E1052" s="1">
        <f t="shared" si="172"/>
        <v>0</v>
      </c>
      <c r="F1052" s="1">
        <f t="shared" si="176"/>
        <v>10127.9</v>
      </c>
      <c r="H1052" s="60" t="b">
        <f t="shared" si="175"/>
        <v>1</v>
      </c>
      <c r="I1052" s="60" t="str">
        <f t="shared" si="174"/>
        <v>00</v>
      </c>
    </row>
    <row r="1053" spans="1:9">
      <c r="A1053" s="60" t="str">
        <f t="shared" si="173"/>
        <v>2.1.7.4.0.00.00 - Provisão para Riscos Cíveis a Curto Prazo</v>
      </c>
      <c r="B1053" s="5" t="s">
        <v>2484</v>
      </c>
      <c r="C1053" s="6">
        <v>30879310.629999999</v>
      </c>
      <c r="D1053" s="1"/>
      <c r="E1053" s="1">
        <f>E1054</f>
        <v>0</v>
      </c>
      <c r="F1053" s="1">
        <f>F1054</f>
        <v>30879310.629999999</v>
      </c>
      <c r="H1053" s="60" t="b">
        <f t="shared" si="175"/>
        <v>1</v>
      </c>
      <c r="I1053" s="60" t="str">
        <f t="shared" si="174"/>
        <v>00</v>
      </c>
    </row>
    <row r="1054" spans="1:9" ht="25.5">
      <c r="A1054" s="60" t="str">
        <f t="shared" si="173"/>
        <v>2.1.7.4.1.00.00 - Provisão para Riscos Cíveis a Curto Prazo - 
 Consolidação</v>
      </c>
      <c r="B1054" s="3" t="s">
        <v>2485</v>
      </c>
      <c r="C1054" s="4">
        <v>30879310.629999999</v>
      </c>
      <c r="D1054" s="1"/>
      <c r="E1054" s="1">
        <f t="shared" ref="E1054:E1117" si="177">SUMIF(A1054:B1054,"*intra*",C1054:D1054)+SUMIF(A1054:B1054,"*inter*",C1054:D1054)</f>
        <v>0</v>
      </c>
      <c r="F1054" s="1">
        <f t="shared" si="176"/>
        <v>30879310.629999999</v>
      </c>
      <c r="H1054" s="60" t="b">
        <f t="shared" si="175"/>
        <v>1</v>
      </c>
      <c r="I1054" s="60" t="str">
        <f t="shared" si="174"/>
        <v>00</v>
      </c>
    </row>
    <row r="1055" spans="1:9">
      <c r="A1055" s="60" t="str">
        <f t="shared" si="173"/>
        <v>2.1.7.5.0.00.00 - Provisão para Repartição de Créditos a Curto Prazo</v>
      </c>
      <c r="B1055" s="5" t="s">
        <v>2486</v>
      </c>
      <c r="C1055" s="6">
        <v>7415929203.5900002</v>
      </c>
      <c r="D1055" s="1"/>
      <c r="E1055" s="1">
        <f>E1056+E1057+E1058</f>
        <v>7415929203.5900002</v>
      </c>
      <c r="F1055" s="1">
        <f>F1056+F1057+F1058</f>
        <v>0</v>
      </c>
      <c r="H1055" s="60" t="b">
        <f t="shared" si="175"/>
        <v>1</v>
      </c>
      <c r="I1055" s="60" t="str">
        <f t="shared" si="174"/>
        <v>00</v>
      </c>
    </row>
    <row r="1056" spans="1:9" ht="25.5">
      <c r="A1056" s="60" t="str">
        <f t="shared" si="173"/>
        <v>2.1.7.5.3.00.00 - Provisão para Repartição de Créditos a Curto Prazo 
 - Inter OFSS - União</v>
      </c>
      <c r="B1056" s="3" t="s">
        <v>2488</v>
      </c>
      <c r="C1056" s="4"/>
      <c r="D1056" s="1"/>
      <c r="E1056" s="1">
        <f t="shared" si="177"/>
        <v>0</v>
      </c>
      <c r="F1056" s="1">
        <f t="shared" si="176"/>
        <v>0</v>
      </c>
      <c r="H1056" s="60" t="b">
        <f t="shared" si="175"/>
        <v>1</v>
      </c>
      <c r="I1056" s="60" t="str">
        <f t="shared" si="174"/>
        <v>00</v>
      </c>
    </row>
    <row r="1057" spans="1:9" ht="25.5">
      <c r="A1057" s="60" t="str">
        <f t="shared" si="173"/>
        <v>2.1.7.5.4.00.00 - Provisão para Repartição de Créditos a Curto Prazo 
 - Inter OFSS - Estado</v>
      </c>
      <c r="B1057" s="5" t="s">
        <v>2489</v>
      </c>
      <c r="C1057" s="6">
        <v>157231006.47</v>
      </c>
      <c r="D1057" s="1"/>
      <c r="E1057" s="1">
        <f t="shared" si="177"/>
        <v>157231006.47</v>
      </c>
      <c r="F1057" s="1">
        <f t="shared" si="176"/>
        <v>0</v>
      </c>
      <c r="H1057" s="60" t="b">
        <f t="shared" si="175"/>
        <v>1</v>
      </c>
      <c r="I1057" s="60" t="str">
        <f t="shared" si="174"/>
        <v>00</v>
      </c>
    </row>
    <row r="1058" spans="1:9" ht="25.5">
      <c r="A1058" s="60" t="str">
        <f t="shared" si="173"/>
        <v>2.1.7.5.5.00.00 - Provisão para Repartição de Créditos a Curto Prazo 
 - Inter OFSS - Município</v>
      </c>
      <c r="B1058" s="3" t="s">
        <v>2490</v>
      </c>
      <c r="C1058" s="4">
        <v>7258698197.1199999</v>
      </c>
      <c r="D1058" s="1"/>
      <c r="E1058" s="1">
        <f t="shared" si="177"/>
        <v>7258698197.1199999</v>
      </c>
      <c r="F1058" s="1">
        <f t="shared" si="176"/>
        <v>0</v>
      </c>
      <c r="H1058" s="60" t="b">
        <f t="shared" si="175"/>
        <v>1</v>
      </c>
      <c r="I1058" s="60" t="str">
        <f t="shared" si="174"/>
        <v>00</v>
      </c>
    </row>
    <row r="1059" spans="1:9" ht="25.5">
      <c r="A1059" s="60" t="str">
        <f t="shared" si="173"/>
        <v>2.1.7.6.0.00.00 - Provisão para Riscos Decorrentes de Contratos de 
 PPP a Curto Prazo</v>
      </c>
      <c r="B1059" s="5" t="s">
        <v>2491</v>
      </c>
      <c r="C1059" s="6"/>
      <c r="D1059" s="1"/>
      <c r="E1059" s="1">
        <f>E1060</f>
        <v>0</v>
      </c>
      <c r="F1059" s="1">
        <f>F1060</f>
        <v>0</v>
      </c>
      <c r="H1059" s="60" t="b">
        <f t="shared" si="175"/>
        <v>1</v>
      </c>
      <c r="I1059" s="60" t="str">
        <f t="shared" si="174"/>
        <v>00</v>
      </c>
    </row>
    <row r="1060" spans="1:9" ht="25.5">
      <c r="A1060" s="60" t="str">
        <f t="shared" si="173"/>
        <v>2.1.7.6.1.00.00 - Provisão para Riscos Decorrentes de Contratos de 
 PPP a Curto Prazo - Consolidação</v>
      </c>
      <c r="B1060" s="3" t="s">
        <v>2492</v>
      </c>
      <c r="C1060" s="4"/>
      <c r="D1060" s="1"/>
      <c r="E1060" s="1">
        <f t="shared" si="177"/>
        <v>0</v>
      </c>
      <c r="F1060" s="1">
        <f t="shared" si="176"/>
        <v>0</v>
      </c>
      <c r="H1060" s="60" t="b">
        <f t="shared" si="175"/>
        <v>1</v>
      </c>
      <c r="I1060" s="60" t="str">
        <f t="shared" si="174"/>
        <v>00</v>
      </c>
    </row>
    <row r="1061" spans="1:9">
      <c r="A1061" s="60" t="str">
        <f t="shared" si="173"/>
        <v>2.1.7.9.0.00.00 - Outras Provisões a Curto Prazo</v>
      </c>
      <c r="B1061" s="5" t="s">
        <v>2494</v>
      </c>
      <c r="C1061" s="6">
        <v>6483516681.7199993</v>
      </c>
      <c r="D1061" s="1"/>
      <c r="E1061" s="1">
        <f>E1062</f>
        <v>0</v>
      </c>
      <c r="F1061" s="1">
        <f>F1062</f>
        <v>6483516681.7199993</v>
      </c>
      <c r="H1061" s="60" t="b">
        <f t="shared" si="175"/>
        <v>1</v>
      </c>
      <c r="I1061" s="60" t="str">
        <f t="shared" si="174"/>
        <v>00</v>
      </c>
    </row>
    <row r="1062" spans="1:9">
      <c r="A1062" s="60" t="str">
        <f t="shared" si="173"/>
        <v>2.1.7.9.1.00.00 - Outras Provisões a Curto Prazo - Consolidação</v>
      </c>
      <c r="B1062" s="3" t="s">
        <v>2495</v>
      </c>
      <c r="C1062" s="4">
        <v>6483516681.7199993</v>
      </c>
      <c r="D1062" s="1"/>
      <c r="E1062" s="1">
        <f t="shared" si="177"/>
        <v>0</v>
      </c>
      <c r="F1062" s="1">
        <f t="shared" si="176"/>
        <v>6483516681.7199993</v>
      </c>
      <c r="H1062" s="60" t="b">
        <f t="shared" si="175"/>
        <v>1</v>
      </c>
      <c r="I1062" s="60" t="str">
        <f t="shared" si="174"/>
        <v>00</v>
      </c>
    </row>
    <row r="1063" spans="1:9">
      <c r="A1063" s="60" t="str">
        <f t="shared" si="173"/>
        <v>2.1.8.0.0.00.00 - Demais Obrigações a Curto Prazo</v>
      </c>
      <c r="B1063" s="5" t="s">
        <v>2496</v>
      </c>
      <c r="C1063" s="6">
        <v>78969443463.940002</v>
      </c>
      <c r="D1063" s="1"/>
      <c r="E1063" s="1">
        <f>E1064+E1066+E1068+E1070+E1072+E1074+E1076</f>
        <v>12580839482.35</v>
      </c>
      <c r="F1063" s="1">
        <f>F1064+F1066+F1068+F1070+F1072+F1074+F1076</f>
        <v>66388603981.590004</v>
      </c>
      <c r="H1063" s="60" t="b">
        <f t="shared" si="175"/>
        <v>1</v>
      </c>
      <c r="I1063" s="60" t="str">
        <f t="shared" si="174"/>
        <v>00</v>
      </c>
    </row>
    <row r="1064" spans="1:9">
      <c r="A1064" s="60" t="str">
        <f t="shared" si="173"/>
        <v>2.1.8.1.0.00.00 - Adiantamentos de Clientes</v>
      </c>
      <c r="B1064" s="3" t="s">
        <v>2497</v>
      </c>
      <c r="C1064" s="4">
        <v>278188558.79000002</v>
      </c>
      <c r="D1064" s="1"/>
      <c r="E1064" s="1">
        <f>E1065</f>
        <v>0</v>
      </c>
      <c r="F1064" s="1">
        <f>F1065</f>
        <v>278188558.79000002</v>
      </c>
      <c r="H1064" s="60" t="b">
        <f t="shared" si="175"/>
        <v>1</v>
      </c>
      <c r="I1064" s="60" t="str">
        <f t="shared" si="174"/>
        <v>00</v>
      </c>
    </row>
    <row r="1065" spans="1:9">
      <c r="A1065" s="60" t="str">
        <f t="shared" si="173"/>
        <v>2.1.8.1.1.00.00 - Adiantamentos de Clientes - Consolidação</v>
      </c>
      <c r="B1065" s="5" t="s">
        <v>2498</v>
      </c>
      <c r="C1065" s="6">
        <v>278188558.79000002</v>
      </c>
      <c r="D1065" s="1"/>
      <c r="E1065" s="1">
        <f t="shared" si="177"/>
        <v>0</v>
      </c>
      <c r="F1065" s="1">
        <f t="shared" si="176"/>
        <v>278188558.79000002</v>
      </c>
      <c r="H1065" s="60" t="b">
        <f t="shared" si="175"/>
        <v>1</v>
      </c>
      <c r="I1065" s="60" t="str">
        <f t="shared" si="174"/>
        <v>00</v>
      </c>
    </row>
    <row r="1066" spans="1:9">
      <c r="A1066" s="60" t="str">
        <f t="shared" si="173"/>
        <v>2.1.8.2.0.00.00 - Obrigações por Danos a Terceiros</v>
      </c>
      <c r="B1066" s="3" t="s">
        <v>2499</v>
      </c>
      <c r="C1066" s="4">
        <v>1942527.47</v>
      </c>
      <c r="D1066" s="1"/>
      <c r="E1066" s="1">
        <f>E1067</f>
        <v>0</v>
      </c>
      <c r="F1066" s="1">
        <f>F1067</f>
        <v>1942527.47</v>
      </c>
      <c r="H1066" s="60" t="b">
        <f t="shared" si="175"/>
        <v>1</v>
      </c>
      <c r="I1066" s="60" t="str">
        <f t="shared" si="174"/>
        <v>00</v>
      </c>
    </row>
    <row r="1067" spans="1:9">
      <c r="A1067" s="60" t="str">
        <f t="shared" si="173"/>
        <v>2.1.8.2.1.00.00 - Obrigações por Danos a Terceiros - Consolidação</v>
      </c>
      <c r="B1067" s="5" t="s">
        <v>2500</v>
      </c>
      <c r="C1067" s="6">
        <v>1942527.47</v>
      </c>
      <c r="D1067" s="1"/>
      <c r="E1067" s="1">
        <f t="shared" si="177"/>
        <v>0</v>
      </c>
      <c r="F1067" s="1">
        <f t="shared" si="176"/>
        <v>1942527.47</v>
      </c>
      <c r="H1067" s="60" t="b">
        <f t="shared" si="175"/>
        <v>1</v>
      </c>
      <c r="I1067" s="60" t="str">
        <f t="shared" si="174"/>
        <v>00</v>
      </c>
    </row>
    <row r="1068" spans="1:9">
      <c r="A1068" s="60" t="str">
        <f t="shared" si="173"/>
        <v>2.1.8.3.0.00.00 - Arrendamento Operacional a Pagar</v>
      </c>
      <c r="B1068" s="3" t="s">
        <v>2501</v>
      </c>
      <c r="C1068" s="4"/>
      <c r="D1068" s="1"/>
      <c r="E1068" s="1">
        <f>E1069</f>
        <v>0</v>
      </c>
      <c r="F1068" s="1">
        <f>F1069</f>
        <v>0</v>
      </c>
      <c r="H1068" s="60" t="b">
        <f t="shared" si="175"/>
        <v>1</v>
      </c>
      <c r="I1068" s="60" t="str">
        <f t="shared" si="174"/>
        <v>00</v>
      </c>
    </row>
    <row r="1069" spans="1:9">
      <c r="A1069" s="60" t="str">
        <f t="shared" si="173"/>
        <v>2.1.8.3.1.00.00 - Arrendamento Operacional a Pagar - Consolidação</v>
      </c>
      <c r="B1069" s="5" t="s">
        <v>2502</v>
      </c>
      <c r="C1069" s="6"/>
      <c r="D1069" s="1"/>
      <c r="E1069" s="1">
        <f t="shared" si="177"/>
        <v>0</v>
      </c>
      <c r="F1069" s="1">
        <f t="shared" si="176"/>
        <v>0</v>
      </c>
      <c r="H1069" s="60" t="b">
        <f t="shared" si="175"/>
        <v>1</v>
      </c>
      <c r="I1069" s="60" t="str">
        <f t="shared" si="174"/>
        <v>00</v>
      </c>
    </row>
    <row r="1070" spans="1:9">
      <c r="A1070" s="60" t="str">
        <f t="shared" si="173"/>
        <v>2.1.8.4.0.00.00 - Debêntures e Outros Títulos de Dívida a Curto Prazo</v>
      </c>
      <c r="B1070" s="3" t="s">
        <v>2503</v>
      </c>
      <c r="C1070" s="4">
        <v>1850684.7</v>
      </c>
      <c r="D1070" s="1"/>
      <c r="E1070" s="1">
        <f>E1071</f>
        <v>0</v>
      </c>
      <c r="F1070" s="1">
        <f>F1071</f>
        <v>1850684.7</v>
      </c>
      <c r="H1070" s="60" t="b">
        <f t="shared" si="175"/>
        <v>1</v>
      </c>
      <c r="I1070" s="60" t="str">
        <f t="shared" si="174"/>
        <v>00</v>
      </c>
    </row>
    <row r="1071" spans="1:9" ht="25.5">
      <c r="A1071" s="60" t="str">
        <f t="shared" si="173"/>
        <v>2.1.8.4.1.00.00 - Debêntures e Outros Títulos de Dívida a Curto 
 Prazo - Consolidação</v>
      </c>
      <c r="B1071" s="5" t="s">
        <v>2504</v>
      </c>
      <c r="C1071" s="6">
        <v>1850684.7</v>
      </c>
      <c r="D1071" s="1"/>
      <c r="E1071" s="1">
        <f t="shared" si="177"/>
        <v>0</v>
      </c>
      <c r="F1071" s="1">
        <f t="shared" si="176"/>
        <v>1850684.7</v>
      </c>
      <c r="H1071" s="60" t="b">
        <f t="shared" si="175"/>
        <v>1</v>
      </c>
      <c r="I1071" s="60" t="str">
        <f t="shared" si="174"/>
        <v>00</v>
      </c>
    </row>
    <row r="1072" spans="1:9">
      <c r="A1072" s="70" t="s">
        <v>5609</v>
      </c>
      <c r="B1072" s="3" t="s">
        <v>4944</v>
      </c>
      <c r="C1072" s="4">
        <v>4909915.8899999997</v>
      </c>
      <c r="D1072" s="1"/>
      <c r="E1072" s="1">
        <f>E1073</f>
        <v>0</v>
      </c>
      <c r="F1072" s="1">
        <f>F1073</f>
        <v>4909915.8899999997</v>
      </c>
      <c r="H1072" s="60" t="b">
        <f t="shared" si="175"/>
        <v>1</v>
      </c>
      <c r="I1072" s="60" t="str">
        <f t="shared" si="174"/>
        <v>00</v>
      </c>
    </row>
    <row r="1073" spans="1:9">
      <c r="A1073" s="60" t="str">
        <f t="shared" si="173"/>
        <v>2.1.8.5.1.00.00 - Dividendos a Pagar - Consolidação</v>
      </c>
      <c r="B1073" s="5" t="s">
        <v>4945</v>
      </c>
      <c r="C1073" s="6">
        <v>4909915.8899999997</v>
      </c>
      <c r="D1073" s="1"/>
      <c r="E1073" s="1">
        <f t="shared" si="177"/>
        <v>0</v>
      </c>
      <c r="F1073" s="1">
        <f t="shared" si="176"/>
        <v>4909915.8899999997</v>
      </c>
      <c r="H1073" s="60" t="b">
        <f t="shared" si="175"/>
        <v>1</v>
      </c>
      <c r="I1073" s="60" t="str">
        <f t="shared" si="174"/>
        <v>00</v>
      </c>
    </row>
    <row r="1074" spans="1:9">
      <c r="A1074" s="60" t="str">
        <f t="shared" si="173"/>
        <v>2.1.8.8.0.00.00 - Valores Restituíveis</v>
      </c>
      <c r="B1074" s="3" t="s">
        <v>2511</v>
      </c>
      <c r="C1074" s="4">
        <v>54023711207.490005</v>
      </c>
      <c r="D1074" s="1"/>
      <c r="E1074" s="1">
        <f>E1075</f>
        <v>0</v>
      </c>
      <c r="F1074" s="1">
        <f>F1075</f>
        <v>54023711207.490005</v>
      </c>
      <c r="H1074" s="60" t="b">
        <f t="shared" si="175"/>
        <v>1</v>
      </c>
      <c r="I1074" s="60" t="str">
        <f t="shared" si="174"/>
        <v>00</v>
      </c>
    </row>
    <row r="1075" spans="1:9">
      <c r="A1075" s="60" t="str">
        <f t="shared" si="173"/>
        <v>2.1.8.8.1.00.00 - Valores Restituíveis - Consolidação</v>
      </c>
      <c r="B1075" s="5" t="s">
        <v>2512</v>
      </c>
      <c r="C1075" s="6">
        <v>54023711207.490005</v>
      </c>
      <c r="D1075" s="1"/>
      <c r="E1075" s="1">
        <f t="shared" si="177"/>
        <v>0</v>
      </c>
      <c r="F1075" s="1">
        <f t="shared" si="176"/>
        <v>54023711207.490005</v>
      </c>
      <c r="H1075" s="60" t="b">
        <f t="shared" si="175"/>
        <v>1</v>
      </c>
      <c r="I1075" s="60" t="str">
        <f t="shared" si="174"/>
        <v>00</v>
      </c>
    </row>
    <row r="1076" spans="1:9">
      <c r="A1076" s="60" t="str">
        <f t="shared" si="173"/>
        <v>2.1.8.9.0.00.00 - Outras Obrigações a Curto Prazo</v>
      </c>
      <c r="B1076" s="3" t="s">
        <v>2513</v>
      </c>
      <c r="C1076" s="4">
        <v>24658840569.600006</v>
      </c>
      <c r="D1076" s="1"/>
      <c r="E1076" s="1">
        <f>E1077+E1078</f>
        <v>12580839482.35</v>
      </c>
      <c r="F1076" s="1">
        <f>F1077</f>
        <v>12078001087.25</v>
      </c>
      <c r="H1076" s="60" t="b">
        <f t="shared" si="175"/>
        <v>1</v>
      </c>
      <c r="I1076" s="60" t="str">
        <f t="shared" si="174"/>
        <v>00</v>
      </c>
    </row>
    <row r="1077" spans="1:9">
      <c r="A1077" s="60" t="str">
        <f t="shared" si="173"/>
        <v>2.1.8.9.1.00.00 - Outras Obrigações a Curto Prazo - Consolidação</v>
      </c>
      <c r="B1077" s="5" t="s">
        <v>2514</v>
      </c>
      <c r="C1077" s="6">
        <v>12078001087.25</v>
      </c>
      <c r="D1077" s="1"/>
      <c r="E1077" s="1">
        <f t="shared" si="177"/>
        <v>0</v>
      </c>
      <c r="F1077" s="1">
        <f t="shared" si="176"/>
        <v>12078001087.25</v>
      </c>
      <c r="H1077" s="60" t="b">
        <f t="shared" si="175"/>
        <v>1</v>
      </c>
      <c r="I1077" s="60" t="str">
        <f t="shared" si="174"/>
        <v>00</v>
      </c>
    </row>
    <row r="1078" spans="1:9">
      <c r="A1078" s="60" t="str">
        <f t="shared" si="173"/>
        <v>2.1.8.9.2.00.00 - Outras Obrigações a Curto Prazo - Intra OFSS</v>
      </c>
      <c r="B1078" s="3" t="s">
        <v>2515</v>
      </c>
      <c r="C1078" s="4">
        <v>12580839482.35</v>
      </c>
      <c r="D1078" s="1"/>
      <c r="E1078" s="1">
        <f t="shared" si="177"/>
        <v>12580839482.35</v>
      </c>
      <c r="F1078" s="1">
        <f t="shared" si="176"/>
        <v>0</v>
      </c>
      <c r="H1078" s="60" t="b">
        <f t="shared" si="175"/>
        <v>1</v>
      </c>
      <c r="I1078" s="60" t="str">
        <f t="shared" si="174"/>
        <v>00</v>
      </c>
    </row>
    <row r="1079" spans="1:9">
      <c r="A1079" s="60" t="str">
        <f t="shared" si="173"/>
        <v>2.2.0.0.0.00.00 - Passivo não-Circulante</v>
      </c>
      <c r="B1079" s="5" t="s">
        <v>2516</v>
      </c>
      <c r="C1079" s="6">
        <v>1061006739995.7701</v>
      </c>
      <c r="D1079" s="1"/>
      <c r="E1079" s="1">
        <f>E1080+E1093+E1122+E1127+E1140+E1164+E1177</f>
        <v>99107624326.889999</v>
      </c>
      <c r="F1079" s="1">
        <f>F1080+F1093+F1122+F1127+F1140+F1164+F1177</f>
        <v>961899115668.88013</v>
      </c>
      <c r="H1079" s="60" t="b">
        <f t="shared" si="175"/>
        <v>1</v>
      </c>
      <c r="I1079" s="60" t="str">
        <f t="shared" si="174"/>
        <v>00</v>
      </c>
    </row>
    <row r="1080" spans="1:9" ht="25.5">
      <c r="A1080" s="60" t="str">
        <f t="shared" si="173"/>
        <v>2.2.1.0.0.00.00 - Obrigações Trabalhistas, Previdenciárias e 
 Assistenciais a Pagar a Longo Prazo</v>
      </c>
      <c r="B1080" s="3" t="s">
        <v>2517</v>
      </c>
      <c r="C1080" s="4">
        <v>24542621028.380001</v>
      </c>
      <c r="D1080" s="8"/>
      <c r="E1080" s="8">
        <f>E1081+E1083+E1085+E1087</f>
        <v>3470986727.4499993</v>
      </c>
      <c r="F1080" s="8">
        <f>F1081+F1083+F1085+F1087</f>
        <v>21071634300.930004</v>
      </c>
      <c r="G1080" s="7"/>
      <c r="H1080" s="60" t="b">
        <f t="shared" si="175"/>
        <v>1</v>
      </c>
      <c r="I1080" s="60" t="str">
        <f t="shared" si="174"/>
        <v>00</v>
      </c>
    </row>
    <row r="1081" spans="1:9">
      <c r="A1081" s="60" t="str">
        <f t="shared" si="173"/>
        <v>2.2.1.1.0.00.00 - Pessoal a Pagar</v>
      </c>
      <c r="B1081" s="5" t="s">
        <v>2518</v>
      </c>
      <c r="C1081" s="6">
        <v>20774487563.610004</v>
      </c>
      <c r="D1081" s="8"/>
      <c r="E1081" s="8">
        <f>E1082</f>
        <v>0</v>
      </c>
      <c r="F1081" s="8">
        <f>F1082</f>
        <v>20774487563.610004</v>
      </c>
      <c r="G1081" s="7"/>
      <c r="H1081" s="60" t="b">
        <f t="shared" si="175"/>
        <v>1</v>
      </c>
      <c r="I1081" s="60" t="str">
        <f t="shared" si="174"/>
        <v>00</v>
      </c>
    </row>
    <row r="1082" spans="1:9">
      <c r="A1082" s="60" t="str">
        <f t="shared" si="173"/>
        <v>2.2.1.1.1.00.00 - Pessoal a Pagar - Consolidação</v>
      </c>
      <c r="B1082" s="3" t="s">
        <v>2519</v>
      </c>
      <c r="C1082" s="4">
        <v>20774487563.610004</v>
      </c>
      <c r="D1082" s="8"/>
      <c r="E1082" s="8">
        <f t="shared" si="177"/>
        <v>0</v>
      </c>
      <c r="F1082" s="8">
        <f t="shared" si="176"/>
        <v>20774487563.610004</v>
      </c>
      <c r="G1082" s="7"/>
      <c r="H1082" s="60" t="b">
        <f t="shared" si="175"/>
        <v>1</v>
      </c>
      <c r="I1082" s="60" t="str">
        <f t="shared" si="174"/>
        <v>00</v>
      </c>
    </row>
    <row r="1083" spans="1:9">
      <c r="A1083" s="60" t="str">
        <f t="shared" si="173"/>
        <v>2.2.1.2.0.00.00 - Benefícios Previdenciários a Pagar</v>
      </c>
      <c r="B1083" s="5" t="s">
        <v>2520</v>
      </c>
      <c r="C1083" s="6">
        <v>193163437.34</v>
      </c>
      <c r="D1083" s="8"/>
      <c r="E1083" s="8">
        <f>E1084</f>
        <v>0</v>
      </c>
      <c r="F1083" s="8">
        <f>F1084</f>
        <v>193163437.34</v>
      </c>
      <c r="G1083" s="7"/>
      <c r="H1083" s="60" t="b">
        <f t="shared" si="175"/>
        <v>1</v>
      </c>
      <c r="I1083" s="60" t="str">
        <f t="shared" si="174"/>
        <v>00</v>
      </c>
    </row>
    <row r="1084" spans="1:9">
      <c r="A1084" s="60" t="str">
        <f t="shared" si="173"/>
        <v>2.2.1.2.1.00.00 - Benefícios Previdenciários a Pagar - Consolidação</v>
      </c>
      <c r="B1084" s="3" t="s">
        <v>2521</v>
      </c>
      <c r="C1084" s="4">
        <v>193163437.34</v>
      </c>
      <c r="D1084" s="8"/>
      <c r="E1084" s="8">
        <f t="shared" si="177"/>
        <v>0</v>
      </c>
      <c r="F1084" s="8">
        <f t="shared" si="176"/>
        <v>193163437.34</v>
      </c>
      <c r="G1084" s="7"/>
      <c r="H1084" s="60" t="b">
        <f t="shared" si="175"/>
        <v>1</v>
      </c>
      <c r="I1084" s="60" t="str">
        <f t="shared" si="174"/>
        <v>00</v>
      </c>
    </row>
    <row r="1085" spans="1:9">
      <c r="A1085" s="60" t="str">
        <f t="shared" si="173"/>
        <v>2.2.1.3.0.00.00 - Benefícios Assistenciais a Pagar</v>
      </c>
      <c r="B1085" s="5" t="s">
        <v>2522</v>
      </c>
      <c r="C1085" s="6">
        <v>3074.66</v>
      </c>
      <c r="D1085" s="8"/>
      <c r="E1085" s="8">
        <f>E1086</f>
        <v>0</v>
      </c>
      <c r="F1085" s="8">
        <f>F1086</f>
        <v>3074.66</v>
      </c>
      <c r="G1085" s="7"/>
      <c r="H1085" s="60" t="b">
        <f t="shared" si="175"/>
        <v>1</v>
      </c>
      <c r="I1085" s="60" t="str">
        <f t="shared" si="174"/>
        <v>00</v>
      </c>
    </row>
    <row r="1086" spans="1:9">
      <c r="A1086" s="60" t="str">
        <f t="shared" si="173"/>
        <v>2.2.1.3.1.00.00 - Benefícios Assistenciais a Pagar - Consolidação</v>
      </c>
      <c r="B1086" s="3" t="s">
        <v>2523</v>
      </c>
      <c r="C1086" s="4">
        <v>3074.66</v>
      </c>
      <c r="D1086" s="8"/>
      <c r="E1086" s="8">
        <f t="shared" si="177"/>
        <v>0</v>
      </c>
      <c r="F1086" s="8">
        <f t="shared" si="176"/>
        <v>3074.66</v>
      </c>
      <c r="G1086" s="7"/>
      <c r="H1086" s="60" t="b">
        <f t="shared" si="175"/>
        <v>1</v>
      </c>
      <c r="I1086" s="60" t="str">
        <f t="shared" si="174"/>
        <v>00</v>
      </c>
    </row>
    <row r="1087" spans="1:9">
      <c r="A1087" s="60" t="str">
        <f t="shared" si="173"/>
        <v>2.2.1.4.0.00.00 - Encargos Sociais a Pagar</v>
      </c>
      <c r="B1087" s="5" t="s">
        <v>2524</v>
      </c>
      <c r="C1087" s="6">
        <v>3574966952.7699995</v>
      </c>
      <c r="D1087" s="8"/>
      <c r="E1087" s="8">
        <f>E1088+E1089+E1090+E1091+E1092</f>
        <v>3470986727.4499993</v>
      </c>
      <c r="F1087" s="8">
        <f>F1088+F1089+F1090+F1091+F1092</f>
        <v>103980225.31999999</v>
      </c>
      <c r="G1087" s="7"/>
      <c r="H1087" s="60" t="b">
        <f t="shared" si="175"/>
        <v>1</v>
      </c>
      <c r="I1087" s="60" t="str">
        <f t="shared" si="174"/>
        <v>00</v>
      </c>
    </row>
    <row r="1088" spans="1:9">
      <c r="A1088" s="60" t="str">
        <f t="shared" si="173"/>
        <v>2.2.1.4.1.00.00 - Encargos Sociais a Pagar - Consolidação</v>
      </c>
      <c r="B1088" s="3" t="s">
        <v>2525</v>
      </c>
      <c r="C1088" s="4">
        <v>103980225.31999999</v>
      </c>
      <c r="D1088" s="8"/>
      <c r="E1088" s="8">
        <f t="shared" si="177"/>
        <v>0</v>
      </c>
      <c r="F1088" s="8">
        <f t="shared" si="176"/>
        <v>103980225.31999999</v>
      </c>
      <c r="G1088" s="7"/>
      <c r="H1088" s="60" t="b">
        <f t="shared" si="175"/>
        <v>1</v>
      </c>
      <c r="I1088" s="60" t="str">
        <f t="shared" si="174"/>
        <v>00</v>
      </c>
    </row>
    <row r="1089" spans="1:9">
      <c r="A1089" s="60" t="str">
        <f t="shared" ref="A1089:A1152" si="178">TRIM(B1089)</f>
        <v>2.2.1.4.2.00.00 - Encargos Sociais a Pagar - Intra OFSS</v>
      </c>
      <c r="B1089" s="5" t="s">
        <v>2526</v>
      </c>
      <c r="C1089" s="6">
        <v>91338441.349999994</v>
      </c>
      <c r="D1089" s="8"/>
      <c r="E1089" s="8">
        <f t="shared" si="177"/>
        <v>91338441.349999994</v>
      </c>
      <c r="F1089" s="8">
        <f t="shared" si="176"/>
        <v>0</v>
      </c>
      <c r="G1089" s="7"/>
      <c r="H1089" s="60" t="b">
        <f t="shared" si="175"/>
        <v>1</v>
      </c>
      <c r="I1089" s="60" t="str">
        <f t="shared" si="174"/>
        <v>00</v>
      </c>
    </row>
    <row r="1090" spans="1:9">
      <c r="A1090" s="60" t="str">
        <f t="shared" si="178"/>
        <v>2.2.1.4.3.00.00 - Encargos Sociais a Pagar - Inter OFSS - União</v>
      </c>
      <c r="B1090" s="3" t="s">
        <v>2527</v>
      </c>
      <c r="C1090" s="4">
        <v>3379648286.0999994</v>
      </c>
      <c r="D1090" s="8"/>
      <c r="E1090" s="8">
        <f t="shared" si="177"/>
        <v>3379648286.0999994</v>
      </c>
      <c r="F1090" s="8">
        <f t="shared" si="176"/>
        <v>0</v>
      </c>
      <c r="G1090" s="7"/>
      <c r="H1090" s="60" t="b">
        <f t="shared" si="175"/>
        <v>1</v>
      </c>
      <c r="I1090" s="60" t="str">
        <f t="shared" si="174"/>
        <v>00</v>
      </c>
    </row>
    <row r="1091" spans="1:9">
      <c r="A1091" s="60" t="str">
        <f t="shared" si="178"/>
        <v>2.2.1.4.4.00.00 - Encargos Sociais a Pagar - Inter OFSS - Estado</v>
      </c>
      <c r="B1091" s="5" t="s">
        <v>2528</v>
      </c>
      <c r="C1091" s="6"/>
      <c r="D1091" s="8"/>
      <c r="E1091" s="8">
        <f t="shared" si="177"/>
        <v>0</v>
      </c>
      <c r="F1091" s="8">
        <f t="shared" si="176"/>
        <v>0</v>
      </c>
      <c r="G1091" s="7"/>
      <c r="H1091" s="60" t="b">
        <f t="shared" si="175"/>
        <v>1</v>
      </c>
      <c r="I1091" s="60" t="str">
        <f t="shared" si="174"/>
        <v>00</v>
      </c>
    </row>
    <row r="1092" spans="1:9">
      <c r="A1092" s="60" t="str">
        <f t="shared" si="178"/>
        <v>2.2.1.4.5.00.00 - Encargos Sociais a Pagar - Inter OFSS - Município</v>
      </c>
      <c r="B1092" s="3" t="s">
        <v>2529</v>
      </c>
      <c r="C1092" s="4"/>
      <c r="D1092" s="8"/>
      <c r="E1092" s="8">
        <f t="shared" si="177"/>
        <v>0</v>
      </c>
      <c r="F1092" s="8">
        <f t="shared" si="176"/>
        <v>0</v>
      </c>
      <c r="G1092" s="7"/>
      <c r="H1092" s="60" t="b">
        <f t="shared" si="175"/>
        <v>1</v>
      </c>
      <c r="I1092" s="60" t="str">
        <f t="shared" si="174"/>
        <v>00</v>
      </c>
    </row>
    <row r="1093" spans="1:9">
      <c r="A1093" s="60" t="str">
        <f t="shared" si="178"/>
        <v>2.2.2.0.0.00.00 - Empréstimos e Financiamentos a Longo Prazo</v>
      </c>
      <c r="B1093" s="5" t="s">
        <v>2530</v>
      </c>
      <c r="C1093" s="6">
        <v>670324135619.21997</v>
      </c>
      <c r="D1093" s="8"/>
      <c r="E1093" s="8">
        <f>E1094+E1099+E1101+E1106+E1108+E1113-E1115-E1120</f>
        <v>92791431798.740005</v>
      </c>
      <c r="F1093" s="8">
        <f>F1094+F1099+F1101+F1106+F1108+F1113-F1115-F1120</f>
        <v>577532703820.47986</v>
      </c>
      <c r="G1093" s="7"/>
      <c r="H1093" s="60" t="b">
        <f t="shared" si="175"/>
        <v>1</v>
      </c>
      <c r="I1093" s="60" t="str">
        <f t="shared" si="174"/>
        <v>00</v>
      </c>
    </row>
    <row r="1094" spans="1:9">
      <c r="A1094" s="60" t="str">
        <f t="shared" si="178"/>
        <v>2.2.2.1.0.00.00 - Empréstimos a Longo Prazo - Interno</v>
      </c>
      <c r="B1094" s="3" t="s">
        <v>2531</v>
      </c>
      <c r="C1094" s="4">
        <v>558534049096.15002</v>
      </c>
      <c r="D1094" s="8"/>
      <c r="E1094" s="8">
        <f>E1095+E1096+E1097+E1098</f>
        <v>78590676238.190002</v>
      </c>
      <c r="F1094" s="8">
        <f>F1095+F1096+F1097+F1098</f>
        <v>479943372857.96002</v>
      </c>
      <c r="G1094" s="7"/>
      <c r="H1094" s="60" t="b">
        <f t="shared" si="175"/>
        <v>1</v>
      </c>
      <c r="I1094" s="60" t="str">
        <f t="shared" si="174"/>
        <v>00</v>
      </c>
    </row>
    <row r="1095" spans="1:9">
      <c r="A1095" s="60" t="str">
        <f t="shared" si="178"/>
        <v>2.2.2.1.1.00.00 - Empréstimos a Longo Prazo - Interno - Consolidação</v>
      </c>
      <c r="B1095" s="5" t="s">
        <v>2532</v>
      </c>
      <c r="C1095" s="6">
        <v>479943372857.96002</v>
      </c>
      <c r="D1095" s="8"/>
      <c r="E1095" s="8"/>
      <c r="F1095" s="8">
        <f t="shared" si="176"/>
        <v>479943372857.96002</v>
      </c>
      <c r="G1095" s="7"/>
      <c r="H1095" s="60" t="b">
        <f t="shared" si="175"/>
        <v>1</v>
      </c>
      <c r="I1095" s="60" t="str">
        <f t="shared" si="174"/>
        <v>00</v>
      </c>
    </row>
    <row r="1096" spans="1:9" ht="25.5">
      <c r="A1096" s="60" t="str">
        <f t="shared" si="178"/>
        <v>2.2.2.1.3.00.00 - Empréstimos a Longo Prazo - Interno - Inter OFSS - 
 União</v>
      </c>
      <c r="B1096" s="3" t="s">
        <v>2534</v>
      </c>
      <c r="C1096" s="4">
        <v>78590653543.589996</v>
      </c>
      <c r="D1096" s="8"/>
      <c r="E1096" s="8">
        <f t="shared" si="177"/>
        <v>78590653543.589996</v>
      </c>
      <c r="F1096" s="8">
        <f t="shared" si="176"/>
        <v>0</v>
      </c>
      <c r="G1096" s="7"/>
      <c r="H1096" s="60" t="b">
        <f t="shared" si="175"/>
        <v>1</v>
      </c>
      <c r="I1096" s="60" t="str">
        <f t="shared" si="174"/>
        <v>00</v>
      </c>
    </row>
    <row r="1097" spans="1:9" ht="25.5">
      <c r="A1097" s="60" t="str">
        <f t="shared" si="178"/>
        <v>2.2.2.1.4.00.00 - Empréstimos a Longo Prazo - Interno - Inter OFSS - 
 Estado</v>
      </c>
      <c r="B1097" s="5" t="s">
        <v>2535</v>
      </c>
      <c r="C1097" s="6"/>
      <c r="D1097" s="1"/>
      <c r="E1097" s="1">
        <f t="shared" si="177"/>
        <v>0</v>
      </c>
      <c r="F1097" s="1">
        <f t="shared" si="176"/>
        <v>0</v>
      </c>
      <c r="H1097" s="60" t="b">
        <f t="shared" si="175"/>
        <v>1</v>
      </c>
      <c r="I1097" s="60" t="str">
        <f t="shared" si="174"/>
        <v>00</v>
      </c>
    </row>
    <row r="1098" spans="1:9" ht="25.5">
      <c r="A1098" s="60" t="str">
        <f t="shared" si="178"/>
        <v>2.2.2.1.5.00.00 - Empréstimos a Longo Prazo - Interno - Inter OFSS - 
 Município</v>
      </c>
      <c r="B1098" s="3" t="s">
        <v>2536</v>
      </c>
      <c r="C1098" s="4">
        <v>22694.6</v>
      </c>
      <c r="D1098" s="1"/>
      <c r="E1098" s="1">
        <f t="shared" si="177"/>
        <v>22694.6</v>
      </c>
      <c r="F1098" s="1">
        <f t="shared" si="176"/>
        <v>0</v>
      </c>
      <c r="H1098" s="60" t="b">
        <f t="shared" si="175"/>
        <v>1</v>
      </c>
      <c r="I1098" s="60" t="str">
        <f t="shared" si="174"/>
        <v>00</v>
      </c>
    </row>
    <row r="1099" spans="1:9">
      <c r="A1099" s="60" t="str">
        <f t="shared" si="178"/>
        <v>2.2.2.2.0.00.00 - Empréstimos a Longo Prazo - Externo</v>
      </c>
      <c r="B1099" s="5" t="s">
        <v>2537</v>
      </c>
      <c r="C1099" s="6">
        <v>81905859613.5</v>
      </c>
      <c r="D1099" s="1"/>
      <c r="E1099" s="1">
        <f>E1100</f>
        <v>0</v>
      </c>
      <c r="F1099" s="1">
        <f>F1100</f>
        <v>81905859613.5</v>
      </c>
      <c r="H1099" s="60" t="b">
        <f t="shared" si="175"/>
        <v>1</v>
      </c>
      <c r="I1099" s="60" t="str">
        <f t="shared" si="174"/>
        <v>00</v>
      </c>
    </row>
    <row r="1100" spans="1:9">
      <c r="A1100" s="60" t="str">
        <f t="shared" si="178"/>
        <v>2.2.2.2.1.00.00 - Empréstimos a Longo Prazo - Externo Consolidação</v>
      </c>
      <c r="B1100" s="3" t="s">
        <v>2538</v>
      </c>
      <c r="C1100" s="4">
        <v>81905859613.5</v>
      </c>
      <c r="D1100" s="1"/>
      <c r="E1100" s="1">
        <f t="shared" si="177"/>
        <v>0</v>
      </c>
      <c r="F1100" s="1">
        <f t="shared" si="176"/>
        <v>81905859613.5</v>
      </c>
      <c r="H1100" s="60" t="b">
        <f t="shared" si="175"/>
        <v>1</v>
      </c>
      <c r="I1100" s="60" t="str">
        <f t="shared" si="174"/>
        <v>00</v>
      </c>
    </row>
    <row r="1101" spans="1:9">
      <c r="A1101" s="60" t="str">
        <f t="shared" si="178"/>
        <v>2.2.2.3.0.00.00 - Financiamentos a Longo Prazo - Interno</v>
      </c>
      <c r="B1101" s="5" t="s">
        <v>2539</v>
      </c>
      <c r="C1101" s="6">
        <v>18223186615.32</v>
      </c>
      <c r="D1101" s="1"/>
      <c r="E1101" s="1">
        <f>E1102+E1103+E1104+E1105</f>
        <v>14183357292.119999</v>
      </c>
      <c r="F1101" s="1">
        <f>F1102+F1103+F1104+F1105</f>
        <v>4039829323.1999998</v>
      </c>
      <c r="H1101" s="60" t="b">
        <f t="shared" si="175"/>
        <v>1</v>
      </c>
      <c r="I1101" s="60" t="str">
        <f t="shared" si="174"/>
        <v>00</v>
      </c>
    </row>
    <row r="1102" spans="1:9" ht="25.5">
      <c r="A1102" s="60" t="str">
        <f t="shared" si="178"/>
        <v>2.2.2.3.1.00.00 - Financiamentos a Longo Prazo - Interno - 
 Consolidação</v>
      </c>
      <c r="B1102" s="3" t="s">
        <v>2540</v>
      </c>
      <c r="C1102" s="4">
        <v>4039829323.1999998</v>
      </c>
      <c r="D1102" s="1"/>
      <c r="E1102" s="1"/>
      <c r="F1102" s="1">
        <f t="shared" si="176"/>
        <v>4039829323.1999998</v>
      </c>
      <c r="H1102" s="60" t="b">
        <f t="shared" si="175"/>
        <v>1</v>
      </c>
      <c r="I1102" s="60" t="str">
        <f t="shared" si="174"/>
        <v>00</v>
      </c>
    </row>
    <row r="1103" spans="1:9" ht="25.5">
      <c r="A1103" s="60" t="str">
        <f t="shared" si="178"/>
        <v>2.2.2.3.3.00.00 - Financiamentos a Longo Prazo - Interno - Inter 
 OFSS - União</v>
      </c>
      <c r="B1103" s="5" t="s">
        <v>2541</v>
      </c>
      <c r="C1103" s="6">
        <v>14183357292.119999</v>
      </c>
      <c r="D1103" s="1"/>
      <c r="E1103" s="1">
        <f t="shared" si="177"/>
        <v>14183357292.119999</v>
      </c>
      <c r="F1103" s="1">
        <f t="shared" si="176"/>
        <v>0</v>
      </c>
      <c r="H1103" s="60" t="b">
        <f t="shared" si="175"/>
        <v>1</v>
      </c>
      <c r="I1103" s="60" t="str">
        <f t="shared" si="174"/>
        <v>00</v>
      </c>
    </row>
    <row r="1104" spans="1:9" ht="25.5">
      <c r="A1104" s="60" t="str">
        <f t="shared" si="178"/>
        <v>2.2.2.3.4.00.00 - Financiamentos a Longo Prazo - Interno - Inter 
 OFSS - Estado</v>
      </c>
      <c r="B1104" s="3" t="s">
        <v>2542</v>
      </c>
      <c r="C1104" s="4"/>
      <c r="D1104" s="1"/>
      <c r="E1104" s="1">
        <f t="shared" si="177"/>
        <v>0</v>
      </c>
      <c r="F1104" s="1">
        <f t="shared" si="176"/>
        <v>0</v>
      </c>
      <c r="H1104" s="60" t="b">
        <f t="shared" si="175"/>
        <v>1</v>
      </c>
      <c r="I1104" s="60" t="str">
        <f t="shared" si="174"/>
        <v>00</v>
      </c>
    </row>
    <row r="1105" spans="1:9" ht="25.5">
      <c r="A1105" s="60" t="str">
        <f t="shared" si="178"/>
        <v>2.2.2.3.5.00.00 - Financiamentos a Longo Prazo - Interno - Inter 
 OFSS - Município</v>
      </c>
      <c r="B1105" s="5" t="s">
        <v>2543</v>
      </c>
      <c r="C1105" s="6"/>
      <c r="D1105" s="1"/>
      <c r="E1105" s="1">
        <f t="shared" si="177"/>
        <v>0</v>
      </c>
      <c r="F1105" s="1">
        <f t="shared" si="176"/>
        <v>0</v>
      </c>
      <c r="H1105" s="60" t="b">
        <f t="shared" si="175"/>
        <v>1</v>
      </c>
      <c r="I1105" s="60" t="str">
        <f t="shared" si="174"/>
        <v>00</v>
      </c>
    </row>
    <row r="1106" spans="1:9">
      <c r="A1106" s="60" t="str">
        <f t="shared" si="178"/>
        <v>2.2.2.4.0.00.00 - Financiamento a Longo Prazo - Externo</v>
      </c>
      <c r="B1106" s="3" t="s">
        <v>2544</v>
      </c>
      <c r="C1106" s="4">
        <v>11033537362.34</v>
      </c>
      <c r="D1106" s="1"/>
      <c r="E1106" s="1">
        <f>E1107</f>
        <v>0</v>
      </c>
      <c r="F1106" s="1">
        <f>F1107</f>
        <v>11033537362.34</v>
      </c>
      <c r="H1106" s="60" t="b">
        <f t="shared" si="175"/>
        <v>1</v>
      </c>
      <c r="I1106" s="60" t="str">
        <f t="shared" si="174"/>
        <v>00</v>
      </c>
    </row>
    <row r="1107" spans="1:9" ht="25.5">
      <c r="A1107" s="60" t="str">
        <f t="shared" si="178"/>
        <v>2.2.2.4.1.00.00 - Financiamento a Longo Prazo - Externo - 
 Consolidação</v>
      </c>
      <c r="B1107" s="5" t="s">
        <v>2545</v>
      </c>
      <c r="C1107" s="6">
        <v>11033537362.34</v>
      </c>
      <c r="D1107" s="1"/>
      <c r="E1107" s="1">
        <f t="shared" si="177"/>
        <v>0</v>
      </c>
      <c r="F1107" s="1">
        <f t="shared" si="176"/>
        <v>11033537362.34</v>
      </c>
      <c r="H1107" s="60" t="b">
        <f t="shared" si="175"/>
        <v>1</v>
      </c>
      <c r="I1107" s="60" t="str">
        <f t="shared" ref="I1107:I1170" si="179">MID(A1107,11,2)</f>
        <v>00</v>
      </c>
    </row>
    <row r="1108" spans="1:9" ht="25.5">
      <c r="A1108" s="60" t="str">
        <f t="shared" si="178"/>
        <v>2.2.2.5.0.00.00 - Juros e Encargos a Pagar de Empréstimos e 
 Financiamentos a Longo Prazo - Interno</v>
      </c>
      <c r="B1108" s="3" t="s">
        <v>2546</v>
      </c>
      <c r="C1108" s="4">
        <v>52855934618.32</v>
      </c>
      <c r="D1108" s="1"/>
      <c r="E1108" s="1">
        <f>E1109+E1110+E1111+E1112</f>
        <v>41352961450.849998</v>
      </c>
      <c r="F1108" s="1">
        <f>F1109+F1110+F1111+F1112</f>
        <v>11502973167.470001</v>
      </c>
      <c r="H1108" s="60" t="b">
        <f t="shared" si="175"/>
        <v>1</v>
      </c>
      <c r="I1108" s="60" t="str">
        <f t="shared" si="179"/>
        <v>00</v>
      </c>
    </row>
    <row r="1109" spans="1:9" ht="25.5">
      <c r="A1109" s="60" t="str">
        <f t="shared" si="178"/>
        <v>2.2.2.5.1.00.00 - Juros e Encargos a Pagar de Empréstimos e 
 Financiamentos a Longo Prazo - Interno - Consolidação</v>
      </c>
      <c r="B1109" s="5" t="s">
        <v>2547</v>
      </c>
      <c r="C1109" s="6">
        <v>11502973167.470001</v>
      </c>
      <c r="D1109" s="1"/>
      <c r="E1109" s="1"/>
      <c r="F1109" s="1">
        <f t="shared" si="176"/>
        <v>11502973167.470001</v>
      </c>
      <c r="H1109" s="60" t="b">
        <f t="shared" si="175"/>
        <v>1</v>
      </c>
      <c r="I1109" s="60" t="str">
        <f t="shared" si="179"/>
        <v>00</v>
      </c>
    </row>
    <row r="1110" spans="1:9" ht="25.5">
      <c r="A1110" s="60" t="str">
        <f t="shared" si="178"/>
        <v>2.2.2.5.3.00.00 - Juros e Encargos a Pagar de Empréstimos e 
 Financiamentos a Longo Prazo - Interno - Inter OFSS - União</v>
      </c>
      <c r="B1110" s="3" t="s">
        <v>2548</v>
      </c>
      <c r="C1110" s="4">
        <v>41352961450.849998</v>
      </c>
      <c r="D1110" s="1"/>
      <c r="E1110" s="1">
        <f t="shared" si="177"/>
        <v>41352961450.849998</v>
      </c>
      <c r="F1110" s="1">
        <f t="shared" si="176"/>
        <v>0</v>
      </c>
      <c r="H1110" s="60" t="b">
        <f t="shared" si="175"/>
        <v>1</v>
      </c>
      <c r="I1110" s="60" t="str">
        <f t="shared" si="179"/>
        <v>00</v>
      </c>
    </row>
    <row r="1111" spans="1:9" ht="25.5">
      <c r="A1111" s="60" t="str">
        <f t="shared" si="178"/>
        <v>2.2.2.5.4.00.00 - Juros e Encargos a Pagar de Empréstimos e 
 Financiamentos a Longo Prazo - Interno - Inter OFSS - Estado</v>
      </c>
      <c r="B1111" s="5" t="s">
        <v>2549</v>
      </c>
      <c r="C1111" s="6"/>
      <c r="D1111" s="1"/>
      <c r="E1111" s="1">
        <f t="shared" si="177"/>
        <v>0</v>
      </c>
      <c r="F1111" s="1">
        <f t="shared" si="176"/>
        <v>0</v>
      </c>
      <c r="H1111" s="60" t="b">
        <f t="shared" ref="H1111:H1174" si="180">IF(I1111="00",C1111=E1111+F1111,TRUE)</f>
        <v>1</v>
      </c>
      <c r="I1111" s="60" t="str">
        <f t="shared" si="179"/>
        <v>00</v>
      </c>
    </row>
    <row r="1112" spans="1:9" ht="25.5">
      <c r="A1112" s="60" t="str">
        <f t="shared" si="178"/>
        <v>2.2.2.5.5.00.00 - Juros e Encargos a Pagar de Empréstimos e 
 Financiamentos a Longo Prazo - Interno - Inter OFSS - Município</v>
      </c>
      <c r="B1112" s="3" t="s">
        <v>2550</v>
      </c>
      <c r="C1112" s="4"/>
      <c r="D1112" s="1"/>
      <c r="E1112" s="1">
        <f t="shared" si="177"/>
        <v>0</v>
      </c>
      <c r="F1112" s="1">
        <f t="shared" si="176"/>
        <v>0</v>
      </c>
      <c r="H1112" s="60" t="b">
        <f t="shared" si="180"/>
        <v>1</v>
      </c>
      <c r="I1112" s="60" t="str">
        <f t="shared" si="179"/>
        <v>00</v>
      </c>
    </row>
    <row r="1113" spans="1:9" ht="25.5">
      <c r="A1113" s="60" t="str">
        <f t="shared" si="178"/>
        <v>2.2.2.6.0.00.00 - Juros e Encargos a Pagar de Empréstimos e 
 Financiamentos a Longo Prazo - Externo</v>
      </c>
      <c r="B1113" s="5" t="s">
        <v>2551</v>
      </c>
      <c r="C1113" s="6">
        <v>3963266788.4200001</v>
      </c>
      <c r="D1113" s="1"/>
      <c r="E1113" s="1">
        <f>E1114</f>
        <v>0</v>
      </c>
      <c r="F1113" s="1">
        <f>F1114</f>
        <v>3963266788.4200001</v>
      </c>
      <c r="H1113" s="60" t="b">
        <f t="shared" si="180"/>
        <v>1</v>
      </c>
      <c r="I1113" s="60" t="str">
        <f t="shared" si="179"/>
        <v>00</v>
      </c>
    </row>
    <row r="1114" spans="1:9" ht="25.5">
      <c r="A1114" s="60" t="str">
        <f t="shared" si="178"/>
        <v>2.2.2.6.1.00.00 - Juros e Encargos a Pagar de Empréstimos e 
 Financiamentos a Longo Prazo - Externo - Consolidação</v>
      </c>
      <c r="B1114" s="3" t="s">
        <v>2552</v>
      </c>
      <c r="C1114" s="4">
        <v>3963266788.4200001</v>
      </c>
      <c r="D1114" s="1"/>
      <c r="E1114" s="1">
        <f t="shared" si="177"/>
        <v>0</v>
      </c>
      <c r="F1114" s="1">
        <f t="shared" ref="F1114:F1174" si="181">SUMIF(A1114:B1114,"*consolidação*",C1114:D1114)</f>
        <v>3963266788.4200001</v>
      </c>
      <c r="H1114" s="60" t="b">
        <f t="shared" si="180"/>
        <v>1</v>
      </c>
      <c r="I1114" s="60" t="str">
        <f t="shared" si="179"/>
        <v>00</v>
      </c>
    </row>
    <row r="1115" spans="1:9">
      <c r="A1115" s="60" t="str">
        <f t="shared" si="178"/>
        <v>2.2.2.8.0.00.00 - (-) Encargos Financeiros a Apropriar - Interno</v>
      </c>
      <c r="B1115" s="5" t="s">
        <v>2553</v>
      </c>
      <c r="C1115" s="6">
        <v>52834966774.649994</v>
      </c>
      <c r="D1115" s="1"/>
      <c r="E1115" s="1">
        <f>E1116+E1117+E1118+E1119</f>
        <v>41335563182.419998</v>
      </c>
      <c r="F1115" s="1">
        <f>F1116+F1117+F1118+F1119</f>
        <v>11499403592.23</v>
      </c>
      <c r="H1115" s="60" t="b">
        <f t="shared" si="180"/>
        <v>1</v>
      </c>
      <c r="I1115" s="60" t="str">
        <f t="shared" si="179"/>
        <v>00</v>
      </c>
    </row>
    <row r="1116" spans="1:9" ht="25.5">
      <c r="A1116" s="60" t="str">
        <f t="shared" si="178"/>
        <v>2.2.2.8.1.00.00 - (-) Encargos Financeiros a Apropriar - Interno - 
 Consolidação</v>
      </c>
      <c r="B1116" s="3" t="s">
        <v>2554</v>
      </c>
      <c r="C1116" s="4">
        <v>11499403592.23</v>
      </c>
      <c r="D1116" s="1"/>
      <c r="E1116" s="1"/>
      <c r="F1116" s="1">
        <f t="shared" si="181"/>
        <v>11499403592.23</v>
      </c>
      <c r="H1116" s="60" t="b">
        <f t="shared" si="180"/>
        <v>1</v>
      </c>
      <c r="I1116" s="60" t="str">
        <f t="shared" si="179"/>
        <v>00</v>
      </c>
    </row>
    <row r="1117" spans="1:9" ht="25.5">
      <c r="A1117" s="60" t="str">
        <f t="shared" si="178"/>
        <v>2.2.2.8.3.00.00 - (-) Encargos Financeiros a Apropriar - Interno - 
 Inter OFSS - União</v>
      </c>
      <c r="B1117" s="5" t="s">
        <v>2555</v>
      </c>
      <c r="C1117" s="6">
        <v>41335563182.419998</v>
      </c>
      <c r="D1117" s="1"/>
      <c r="E1117" s="1">
        <f t="shared" si="177"/>
        <v>41335563182.419998</v>
      </c>
      <c r="F1117" s="1">
        <f t="shared" si="181"/>
        <v>0</v>
      </c>
      <c r="H1117" s="60" t="b">
        <f t="shared" si="180"/>
        <v>1</v>
      </c>
      <c r="I1117" s="60" t="str">
        <f t="shared" si="179"/>
        <v>00</v>
      </c>
    </row>
    <row r="1118" spans="1:9" ht="25.5">
      <c r="A1118" s="60" t="str">
        <f t="shared" si="178"/>
        <v>2.2.2.8.4.00.00 - (-) Encargos Financeiros a Apropriar - Interno - 
 Inter OFSS - Estado</v>
      </c>
      <c r="B1118" s="3" t="s">
        <v>2556</v>
      </c>
      <c r="C1118" s="4"/>
      <c r="D1118" s="1"/>
      <c r="E1118" s="1">
        <f t="shared" ref="E1118:E1174" si="182">SUMIF(A1118:B1118,"*intra*",C1118:D1118)+SUMIF(A1118:B1118,"*inter*",C1118:D1118)</f>
        <v>0</v>
      </c>
      <c r="F1118" s="1">
        <f t="shared" si="181"/>
        <v>0</v>
      </c>
      <c r="H1118" s="60" t="b">
        <f t="shared" si="180"/>
        <v>1</v>
      </c>
      <c r="I1118" s="60" t="str">
        <f t="shared" si="179"/>
        <v>00</v>
      </c>
    </row>
    <row r="1119" spans="1:9" ht="25.5">
      <c r="A1119" s="60" t="str">
        <f t="shared" si="178"/>
        <v>2.2.2.8.5.00.00 - (-) Encargos Financeiros a Apropriar - Interno - 
 Inter OFSS - Município</v>
      </c>
      <c r="B1119" s="5" t="s">
        <v>2557</v>
      </c>
      <c r="C1119" s="6"/>
      <c r="D1119" s="1"/>
      <c r="E1119" s="1">
        <f t="shared" si="182"/>
        <v>0</v>
      </c>
      <c r="F1119" s="1">
        <f t="shared" si="181"/>
        <v>0</v>
      </c>
      <c r="H1119" s="60" t="b">
        <f t="shared" si="180"/>
        <v>1</v>
      </c>
      <c r="I1119" s="60" t="str">
        <f t="shared" si="179"/>
        <v>00</v>
      </c>
    </row>
    <row r="1120" spans="1:9">
      <c r="A1120" s="60" t="str">
        <f t="shared" si="178"/>
        <v>2.2.2.9.0.00.00 - (-) Encargos Financeiros a Apropriar - Externo</v>
      </c>
      <c r="B1120" s="3" t="s">
        <v>2558</v>
      </c>
      <c r="C1120" s="4">
        <v>3356731700.1799998</v>
      </c>
      <c r="D1120" s="1"/>
      <c r="E1120" s="1">
        <f>E1121</f>
        <v>0</v>
      </c>
      <c r="F1120" s="1">
        <f>F1121</f>
        <v>3356731700.1799998</v>
      </c>
      <c r="H1120" s="60" t="b">
        <f t="shared" si="180"/>
        <v>1</v>
      </c>
      <c r="I1120" s="60" t="str">
        <f t="shared" si="179"/>
        <v>00</v>
      </c>
    </row>
    <row r="1121" spans="1:9" ht="25.5">
      <c r="A1121" s="60" t="str">
        <f t="shared" si="178"/>
        <v>2.2.2.9.1.00.00 - (-) Encargos Financeiros a Apropriar - Externo - 
 Consolidação</v>
      </c>
      <c r="B1121" s="5" t="s">
        <v>2559</v>
      </c>
      <c r="C1121" s="6">
        <v>3356731700.1799998</v>
      </c>
      <c r="D1121" s="1"/>
      <c r="E1121" s="1">
        <f t="shared" si="182"/>
        <v>0</v>
      </c>
      <c r="F1121" s="1">
        <f t="shared" si="181"/>
        <v>3356731700.1799998</v>
      </c>
      <c r="H1121" s="60" t="b">
        <f t="shared" si="180"/>
        <v>1</v>
      </c>
      <c r="I1121" s="60" t="str">
        <f t="shared" si="179"/>
        <v>00</v>
      </c>
    </row>
    <row r="1122" spans="1:9">
      <c r="A1122" s="60" t="str">
        <f t="shared" si="178"/>
        <v>2.2.3.0.0.00.00 - Fornecedores a Longo Prazo</v>
      </c>
      <c r="B1122" s="3" t="s">
        <v>2560</v>
      </c>
      <c r="C1122" s="4">
        <v>8418823641.6499996</v>
      </c>
      <c r="D1122" s="1"/>
      <c r="E1122" s="1">
        <f>E1123+E1125</f>
        <v>0</v>
      </c>
      <c r="F1122" s="1">
        <f>F1123+F1125</f>
        <v>8418823641.6499987</v>
      </c>
      <c r="H1122" s="60" t="b">
        <f t="shared" si="180"/>
        <v>1</v>
      </c>
      <c r="I1122" s="60" t="str">
        <f t="shared" si="179"/>
        <v>00</v>
      </c>
    </row>
    <row r="1123" spans="1:9">
      <c r="A1123" s="60" t="str">
        <f t="shared" si="178"/>
        <v>2.2.3.1.0.00.00 - Fornecedores Nacionais a Longo Prazo</v>
      </c>
      <c r="B1123" s="5" t="s">
        <v>2561</v>
      </c>
      <c r="C1123" s="6">
        <v>8414901767.9199991</v>
      </c>
      <c r="D1123" s="1"/>
      <c r="E1123" s="1">
        <f>E1124</f>
        <v>0</v>
      </c>
      <c r="F1123" s="1">
        <f>F1124</f>
        <v>8414901767.9199991</v>
      </c>
      <c r="H1123" s="60" t="b">
        <f t="shared" si="180"/>
        <v>1</v>
      </c>
      <c r="I1123" s="60" t="str">
        <f t="shared" si="179"/>
        <v>00</v>
      </c>
    </row>
    <row r="1124" spans="1:9" ht="25.5">
      <c r="A1124" s="60" t="str">
        <f t="shared" si="178"/>
        <v>2.2.3.1.1.00.00 - Fornecedores Nacionais a Longo Prazo - 
 Consolidação</v>
      </c>
      <c r="B1124" s="3" t="s">
        <v>2562</v>
      </c>
      <c r="C1124" s="4">
        <v>8414901767.9199991</v>
      </c>
      <c r="D1124" s="1"/>
      <c r="E1124" s="1">
        <f t="shared" si="182"/>
        <v>0</v>
      </c>
      <c r="F1124" s="1">
        <f t="shared" si="181"/>
        <v>8414901767.9199991</v>
      </c>
      <c r="H1124" s="60" t="b">
        <f t="shared" si="180"/>
        <v>1</v>
      </c>
      <c r="I1124" s="60" t="str">
        <f t="shared" si="179"/>
        <v>00</v>
      </c>
    </row>
    <row r="1125" spans="1:9">
      <c r="A1125" s="60" t="str">
        <f t="shared" si="178"/>
        <v>2.2.3.2.0.00.00 - Fornecedores Estrangeiros a Longo Prazo</v>
      </c>
      <c r="B1125" s="5" t="s">
        <v>2563</v>
      </c>
      <c r="C1125" s="6">
        <v>3921873.73</v>
      </c>
      <c r="D1125" s="1"/>
      <c r="E1125" s="1">
        <f>E1126</f>
        <v>0</v>
      </c>
      <c r="F1125" s="1">
        <f>F1126</f>
        <v>3921873.73</v>
      </c>
      <c r="H1125" s="60" t="b">
        <f t="shared" si="180"/>
        <v>1</v>
      </c>
      <c r="I1125" s="60" t="str">
        <f t="shared" si="179"/>
        <v>00</v>
      </c>
    </row>
    <row r="1126" spans="1:9" ht="25.5">
      <c r="A1126" s="60" t="str">
        <f t="shared" si="178"/>
        <v>2.2.3.2.1.00.00 - Fornecedores Estrangeiros a Longo Prazo - 
 Consolidação</v>
      </c>
      <c r="B1126" s="3" t="s">
        <v>2564</v>
      </c>
      <c r="C1126" s="4">
        <v>3921873.73</v>
      </c>
      <c r="D1126" s="1"/>
      <c r="E1126" s="1">
        <f t="shared" si="182"/>
        <v>0</v>
      </c>
      <c r="F1126" s="1">
        <f t="shared" si="181"/>
        <v>3921873.73</v>
      </c>
      <c r="H1126" s="60" t="b">
        <f t="shared" si="180"/>
        <v>1</v>
      </c>
      <c r="I1126" s="60" t="str">
        <f t="shared" si="179"/>
        <v>00</v>
      </c>
    </row>
    <row r="1127" spans="1:9">
      <c r="A1127" s="60" t="str">
        <f t="shared" si="178"/>
        <v>2.2.4.0.0.00.00 - Obrigações Fiscais a Longo Prazo</v>
      </c>
      <c r="B1127" s="5" t="s">
        <v>2565</v>
      </c>
      <c r="C1127" s="6">
        <v>3079917800.98</v>
      </c>
      <c r="D1127" s="1"/>
      <c r="E1127" s="1">
        <f>E1128+E1132+E1136</f>
        <v>2845205800.7000003</v>
      </c>
      <c r="F1127" s="1">
        <f>F1128+F1132+F1136</f>
        <v>234712000.28</v>
      </c>
      <c r="H1127" s="60" t="b">
        <f t="shared" si="180"/>
        <v>1</v>
      </c>
      <c r="I1127" s="60" t="str">
        <f t="shared" si="179"/>
        <v>00</v>
      </c>
    </row>
    <row r="1128" spans="1:9">
      <c r="A1128" s="60" t="str">
        <f t="shared" si="178"/>
        <v>2.2.4.1.0.00.00 - Obrigações Fiscais a Longo Prazo com a União</v>
      </c>
      <c r="B1128" s="3" t="s">
        <v>2566</v>
      </c>
      <c r="C1128" s="4">
        <v>2048815746.71</v>
      </c>
      <c r="D1128" s="1"/>
      <c r="E1128" s="1">
        <f>E1129+E1130+E1131</f>
        <v>1814173334.98</v>
      </c>
      <c r="F1128" s="1">
        <f>F1129+F1130+F1131</f>
        <v>234642411.72999999</v>
      </c>
      <c r="H1128" s="60" t="b">
        <f t="shared" si="180"/>
        <v>1</v>
      </c>
      <c r="I1128" s="60" t="str">
        <f t="shared" si="179"/>
        <v>00</v>
      </c>
    </row>
    <row r="1129" spans="1:9" ht="25.5">
      <c r="A1129" s="60" t="str">
        <f t="shared" si="178"/>
        <v>2.2.4.1.1.00.00 - Obrigações Fiscais a Longo Prazo com a União - 
 Consolidação</v>
      </c>
      <c r="B1129" s="5" t="s">
        <v>2567</v>
      </c>
      <c r="C1129" s="6">
        <v>234642411.72999999</v>
      </c>
      <c r="D1129" s="1"/>
      <c r="E1129" s="1">
        <f t="shared" si="182"/>
        <v>0</v>
      </c>
      <c r="F1129" s="1">
        <f t="shared" si="181"/>
        <v>234642411.72999999</v>
      </c>
      <c r="H1129" s="60" t="b">
        <f t="shared" si="180"/>
        <v>1</v>
      </c>
      <c r="I1129" s="60" t="str">
        <f t="shared" si="179"/>
        <v>00</v>
      </c>
    </row>
    <row r="1130" spans="1:9" ht="25.5">
      <c r="A1130" s="60" t="str">
        <f t="shared" si="178"/>
        <v>2.2.4.1.2.00.00 - Obrigações Fiscais a Longo Prazo com a União - 
 Intra OFSS</v>
      </c>
      <c r="B1130" s="3" t="s">
        <v>2568</v>
      </c>
      <c r="C1130" s="4"/>
      <c r="D1130" s="1"/>
      <c r="E1130" s="1">
        <f t="shared" si="182"/>
        <v>0</v>
      </c>
      <c r="F1130" s="1">
        <f t="shared" si="181"/>
        <v>0</v>
      </c>
      <c r="H1130" s="60" t="b">
        <f t="shared" si="180"/>
        <v>1</v>
      </c>
      <c r="I1130" s="60" t="str">
        <f t="shared" si="179"/>
        <v>00</v>
      </c>
    </row>
    <row r="1131" spans="1:9" ht="25.5">
      <c r="A1131" s="60" t="str">
        <f t="shared" si="178"/>
        <v>2.2.4.1.3.00.00 - Obrigações Fiscais a Longo Prazo com a União - 
 Inter OFSS - União</v>
      </c>
      <c r="B1131" s="5" t="s">
        <v>2569</v>
      </c>
      <c r="C1131" s="6">
        <v>1814173334.98</v>
      </c>
      <c r="D1131" s="1"/>
      <c r="E1131" s="1">
        <f t="shared" si="182"/>
        <v>1814173334.98</v>
      </c>
      <c r="F1131" s="1">
        <f t="shared" si="181"/>
        <v>0</v>
      </c>
      <c r="H1131" s="60" t="b">
        <f t="shared" si="180"/>
        <v>1</v>
      </c>
      <c r="I1131" s="60" t="str">
        <f t="shared" si="179"/>
        <v>00</v>
      </c>
    </row>
    <row r="1132" spans="1:9">
      <c r="A1132" s="60" t="str">
        <f t="shared" si="178"/>
        <v>2.2.4.2.0.00.00 - Obrigações Fiscais a Longo Prazo com os Estados</v>
      </c>
      <c r="B1132" s="3" t="s">
        <v>2570</v>
      </c>
      <c r="C1132" s="4">
        <v>1029821592.3800001</v>
      </c>
      <c r="D1132" s="1"/>
      <c r="E1132" s="1">
        <f>E1133+E1134+E1135</f>
        <v>1029821592.3800001</v>
      </c>
      <c r="F1132" s="1">
        <f>F1133+F1134+F1135</f>
        <v>0</v>
      </c>
      <c r="H1132" s="60" t="b">
        <f t="shared" si="180"/>
        <v>1</v>
      </c>
      <c r="I1132" s="60" t="str">
        <f t="shared" si="179"/>
        <v>00</v>
      </c>
    </row>
    <row r="1133" spans="1:9" ht="25.5">
      <c r="A1133" s="60" t="str">
        <f t="shared" si="178"/>
        <v>2.2.4.2.1.00.00 - Obrigações Fiscais a Longo Prazo com os Estados - 
 Consolidação</v>
      </c>
      <c r="B1133" s="5" t="s">
        <v>2571</v>
      </c>
      <c r="C1133" s="6"/>
      <c r="D1133" s="1"/>
      <c r="E1133" s="1">
        <f t="shared" si="182"/>
        <v>0</v>
      </c>
      <c r="F1133" s="1">
        <f t="shared" si="181"/>
        <v>0</v>
      </c>
      <c r="H1133" s="60" t="b">
        <f t="shared" si="180"/>
        <v>1</v>
      </c>
      <c r="I1133" s="60" t="str">
        <f t="shared" si="179"/>
        <v>00</v>
      </c>
    </row>
    <row r="1134" spans="1:9" ht="25.5">
      <c r="A1134" s="60" t="str">
        <f t="shared" si="178"/>
        <v>2.2.4.2.2.00.00 - Obrigações Fiscais a Longo Prazo com os Estados - 
 Intra OFSS</v>
      </c>
      <c r="B1134" s="3" t="s">
        <v>2572</v>
      </c>
      <c r="C1134" s="4">
        <v>1029821592.3800001</v>
      </c>
      <c r="D1134" s="1"/>
      <c r="E1134" s="1">
        <f t="shared" si="182"/>
        <v>1029821592.3800001</v>
      </c>
      <c r="F1134" s="1">
        <f t="shared" si="181"/>
        <v>0</v>
      </c>
      <c r="H1134" s="60" t="b">
        <f t="shared" si="180"/>
        <v>1</v>
      </c>
      <c r="I1134" s="60" t="str">
        <f t="shared" si="179"/>
        <v>00</v>
      </c>
    </row>
    <row r="1135" spans="1:9" ht="25.5">
      <c r="A1135" s="60" t="str">
        <f t="shared" si="178"/>
        <v>2.2.4.2.4.00.00 - Obrigações Fiscais a Longo Prazo com os Estados - 
 Inter OFSS - Estado</v>
      </c>
      <c r="B1135" s="5" t="s">
        <v>2573</v>
      </c>
      <c r="C1135" s="6"/>
      <c r="D1135" s="1"/>
      <c r="E1135" s="1">
        <f t="shared" si="182"/>
        <v>0</v>
      </c>
      <c r="F1135" s="1">
        <f t="shared" si="181"/>
        <v>0</v>
      </c>
      <c r="H1135" s="60" t="b">
        <f t="shared" si="180"/>
        <v>1</v>
      </c>
      <c r="I1135" s="60" t="str">
        <f t="shared" si="179"/>
        <v>00</v>
      </c>
    </row>
    <row r="1136" spans="1:9">
      <c r="A1136" s="60" t="str">
        <f t="shared" si="178"/>
        <v>2.2.4.3.0.00.00 - Obrigações Fiscais a Longo Prazo com os Municípios</v>
      </c>
      <c r="B1136" s="3" t="s">
        <v>2574</v>
      </c>
      <c r="C1136" s="4">
        <v>1280461.8899999999</v>
      </c>
      <c r="D1136" s="1"/>
      <c r="E1136" s="1">
        <f>E1137+E1138+E1139</f>
        <v>1210873.3399999999</v>
      </c>
      <c r="F1136" s="1">
        <f>F1137+F1138+F1139</f>
        <v>69588.55</v>
      </c>
      <c r="H1136" s="60" t="b">
        <f t="shared" si="180"/>
        <v>1</v>
      </c>
      <c r="I1136" s="60" t="str">
        <f t="shared" si="179"/>
        <v>00</v>
      </c>
    </row>
    <row r="1137" spans="1:9" ht="25.5">
      <c r="A1137" s="60" t="str">
        <f t="shared" si="178"/>
        <v>2.2.4.3.1.00.00 - Obrigações Fiscais a Longo Prazo com os Municípios 
 - Consolidação</v>
      </c>
      <c r="B1137" s="5" t="s">
        <v>2575</v>
      </c>
      <c r="C1137" s="6">
        <v>69588.55</v>
      </c>
      <c r="D1137" s="1"/>
      <c r="E1137" s="1">
        <f t="shared" si="182"/>
        <v>0</v>
      </c>
      <c r="F1137" s="1">
        <f t="shared" si="181"/>
        <v>69588.55</v>
      </c>
      <c r="H1137" s="60" t="b">
        <f t="shared" si="180"/>
        <v>1</v>
      </c>
      <c r="I1137" s="60" t="str">
        <f t="shared" si="179"/>
        <v>00</v>
      </c>
    </row>
    <row r="1138" spans="1:9" ht="25.5">
      <c r="A1138" s="60" t="str">
        <f t="shared" si="178"/>
        <v>2.2.4.3.2.00.00 - Obrigações Fiscais a Longo Prazo com os Municípios 
 - Intra OFSS</v>
      </c>
      <c r="B1138" s="3" t="s">
        <v>2576</v>
      </c>
      <c r="C1138" s="4"/>
      <c r="D1138" s="1"/>
      <c r="E1138" s="1">
        <f t="shared" si="182"/>
        <v>0</v>
      </c>
      <c r="F1138" s="1">
        <f t="shared" si="181"/>
        <v>0</v>
      </c>
      <c r="H1138" s="60" t="b">
        <f t="shared" si="180"/>
        <v>1</v>
      </c>
      <c r="I1138" s="60" t="str">
        <f t="shared" si="179"/>
        <v>00</v>
      </c>
    </row>
    <row r="1139" spans="1:9" ht="25.5">
      <c r="A1139" s="60" t="str">
        <f t="shared" si="178"/>
        <v>2.2.4.3.5.00.00 - Obrigações Fiscais a Longo Prazo com os Municípios 
 - Inter OFSS - Município</v>
      </c>
      <c r="B1139" s="5" t="s">
        <v>2577</v>
      </c>
      <c r="C1139" s="6">
        <v>1210873.3399999999</v>
      </c>
      <c r="D1139" s="1"/>
      <c r="E1139" s="1">
        <f t="shared" si="182"/>
        <v>1210873.3399999999</v>
      </c>
      <c r="F1139" s="1">
        <f t="shared" si="181"/>
        <v>0</v>
      </c>
      <c r="H1139" s="60" t="b">
        <f t="shared" si="180"/>
        <v>1</v>
      </c>
      <c r="I1139" s="60" t="str">
        <f t="shared" si="179"/>
        <v>00</v>
      </c>
    </row>
    <row r="1140" spans="1:9">
      <c r="A1140" s="60" t="str">
        <f t="shared" si="178"/>
        <v>2.2.7.0.0.00.00 - Provisões a Longo Prazo</v>
      </c>
      <c r="B1140" s="3" t="s">
        <v>2578</v>
      </c>
      <c r="C1140" s="4">
        <v>303533058193.74005</v>
      </c>
      <c r="D1140" s="1"/>
      <c r="E1140" s="1">
        <f>E1141+E1143+E1152+E1154+E1156+E1160+E1162</f>
        <v>0</v>
      </c>
      <c r="F1140" s="1">
        <f>F1141+F1143+F1152+F1154+F1156+F1160+F1162</f>
        <v>303533058193.74005</v>
      </c>
      <c r="H1140" s="60" t="b">
        <f t="shared" si="180"/>
        <v>1</v>
      </c>
      <c r="I1140" s="60" t="str">
        <f t="shared" si="179"/>
        <v>00</v>
      </c>
    </row>
    <row r="1141" spans="1:9">
      <c r="A1141" s="60" t="str">
        <f t="shared" si="178"/>
        <v>2.2.7.1.0.00.00 - Provisão para Riscos Trabalhistas a Longo Prazo</v>
      </c>
      <c r="B1141" s="5" t="s">
        <v>2579</v>
      </c>
      <c r="C1141" s="6">
        <v>698476185.20000005</v>
      </c>
      <c r="D1141" s="1"/>
      <c r="E1141" s="1">
        <f>E1142</f>
        <v>0</v>
      </c>
      <c r="F1141" s="1">
        <f>F1142</f>
        <v>698476185.20000005</v>
      </c>
      <c r="H1141" s="60" t="b">
        <f t="shared" si="180"/>
        <v>1</v>
      </c>
      <c r="I1141" s="60" t="str">
        <f t="shared" si="179"/>
        <v>00</v>
      </c>
    </row>
    <row r="1142" spans="1:9" ht="25.5">
      <c r="A1142" s="60" t="str">
        <f t="shared" si="178"/>
        <v>2.2.7.1.1.00.00 - Provisão para Riscos Trabalhistas a Longo Prazo - 
 Consolidação</v>
      </c>
      <c r="B1142" s="3" t="s">
        <v>2580</v>
      </c>
      <c r="C1142" s="4">
        <v>698476185.20000005</v>
      </c>
      <c r="D1142" s="1"/>
      <c r="E1142" s="1">
        <f t="shared" si="182"/>
        <v>0</v>
      </c>
      <c r="F1142" s="1">
        <f t="shared" si="181"/>
        <v>698476185.20000005</v>
      </c>
      <c r="H1142" s="60" t="b">
        <f t="shared" si="180"/>
        <v>1</v>
      </c>
      <c r="I1142" s="60" t="str">
        <f t="shared" si="179"/>
        <v>00</v>
      </c>
    </row>
    <row r="1143" spans="1:9">
      <c r="A1143" s="60" t="str">
        <f t="shared" si="178"/>
        <v>2.2.7.2.0.00.00 - Provisões Matemáticas Previdenciárias a Longo Prazo</v>
      </c>
      <c r="B1143" s="5" t="s">
        <v>2581</v>
      </c>
      <c r="C1143" s="6">
        <v>289145492551.23004</v>
      </c>
      <c r="D1143" s="1"/>
      <c r="E1143" s="1">
        <f>E1144</f>
        <v>0</v>
      </c>
      <c r="F1143" s="1">
        <f>F1144</f>
        <v>289145492551.23004</v>
      </c>
      <c r="H1143" s="60" t="b">
        <f t="shared" si="180"/>
        <v>1</v>
      </c>
      <c r="I1143" s="60" t="str">
        <f t="shared" si="179"/>
        <v>00</v>
      </c>
    </row>
    <row r="1144" spans="1:9" ht="25.5">
      <c r="A1144" s="60" t="str">
        <f t="shared" si="178"/>
        <v>2.2.7.2.1.00.00 - Provisões Matemáticas Previdenciárias a Longo 
 Prazo - Consolidação</v>
      </c>
      <c r="B1144" s="3" t="s">
        <v>2582</v>
      </c>
      <c r="C1144" s="4">
        <v>289145492551.23004</v>
      </c>
      <c r="D1144" s="1"/>
      <c r="E1144" s="1">
        <f>SUMIF(A1144:B1144,"*intra*",C1144:D1144)+SUMIF(A1144:B1144,"*inter*",C1144:D1144)</f>
        <v>0</v>
      </c>
      <c r="F1144" s="1">
        <f t="shared" si="181"/>
        <v>289145492551.23004</v>
      </c>
      <c r="H1144" s="60" t="b">
        <f t="shared" si="180"/>
        <v>1</v>
      </c>
      <c r="I1144" s="60" t="str">
        <f t="shared" si="179"/>
        <v>00</v>
      </c>
    </row>
    <row r="1145" spans="1:9" ht="25.5">
      <c r="A1145" s="60" t="str">
        <f t="shared" si="178"/>
        <v>2.2.7.2.1.01.00 - Plano Financeiro - Provisões de Benefícios 
 Concedidos</v>
      </c>
      <c r="B1145" s="5" t="s">
        <v>2583</v>
      </c>
      <c r="C1145" s="6">
        <v>184746462942.55002</v>
      </c>
      <c r="D1145" s="1"/>
      <c r="E1145" s="1">
        <f>SUMIF(A1145:B1145,"*intra*",C1145:D1145)+SUMIF(A1145:B1145,"*inter*",C1145:D1145)</f>
        <v>0</v>
      </c>
      <c r="F1145" s="1">
        <f t="shared" si="181"/>
        <v>0</v>
      </c>
      <c r="H1145" s="60" t="b">
        <f>IF(I1145="00",C1145=E1145+F1145,TRUE)</f>
        <v>1</v>
      </c>
      <c r="I1145" s="60" t="str">
        <f t="shared" si="179"/>
        <v>01</v>
      </c>
    </row>
    <row r="1146" spans="1:9" ht="25.5">
      <c r="A1146" s="60" t="str">
        <f t="shared" si="178"/>
        <v>2.2.7.2.1.02.00 - Plano Financeiro - Provisões de Benefícios a 
 Conceder</v>
      </c>
      <c r="B1146" s="3" t="s">
        <v>2584</v>
      </c>
      <c r="C1146" s="4">
        <v>-8038915803.2000027</v>
      </c>
      <c r="D1146" s="1"/>
      <c r="E1146" s="1">
        <f t="shared" si="182"/>
        <v>0</v>
      </c>
      <c r="F1146" s="1">
        <f t="shared" si="181"/>
        <v>0</v>
      </c>
      <c r="G1146" s="7"/>
      <c r="H1146" s="60" t="b">
        <f t="shared" si="180"/>
        <v>1</v>
      </c>
      <c r="I1146" s="60" t="str">
        <f t="shared" si="179"/>
        <v>02</v>
      </c>
    </row>
    <row r="1147" spans="1:9" ht="25.5">
      <c r="A1147" s="60" t="str">
        <f t="shared" si="178"/>
        <v>2.2.7.2.1.03.00 - Plano Previdenciário - Provisões de Benefícios 
 Concedidos</v>
      </c>
      <c r="B1147" s="5" t="s">
        <v>2585</v>
      </c>
      <c r="C1147" s="6">
        <v>13728248147.650019</v>
      </c>
      <c r="D1147" s="1"/>
      <c r="E1147" s="1">
        <f t="shared" si="182"/>
        <v>0</v>
      </c>
      <c r="F1147" s="1">
        <f t="shared" si="181"/>
        <v>0</v>
      </c>
      <c r="G1147" s="7"/>
      <c r="H1147" s="60" t="b">
        <f t="shared" si="180"/>
        <v>1</v>
      </c>
      <c r="I1147" s="60" t="str">
        <f t="shared" si="179"/>
        <v>03</v>
      </c>
    </row>
    <row r="1148" spans="1:9" ht="25.5">
      <c r="A1148" s="60" t="str">
        <f t="shared" si="178"/>
        <v>2.2.7.2.1.04.00 - Plano Previdenciário - Provisões de Benefícios a 
 Conceder</v>
      </c>
      <c r="B1148" s="3" t="s">
        <v>2586</v>
      </c>
      <c r="C1148" s="4">
        <v>224208004825.01001</v>
      </c>
      <c r="D1148" s="1"/>
      <c r="E1148" s="1">
        <f t="shared" si="182"/>
        <v>0</v>
      </c>
      <c r="F1148" s="1">
        <f t="shared" si="181"/>
        <v>0</v>
      </c>
      <c r="G1148" s="7"/>
      <c r="H1148" s="60" t="b">
        <f t="shared" si="180"/>
        <v>1</v>
      </c>
      <c r="I1148" s="60" t="str">
        <f t="shared" si="179"/>
        <v>04</v>
      </c>
    </row>
    <row r="1149" spans="1:9">
      <c r="A1149" s="60" t="str">
        <f t="shared" si="178"/>
        <v>2.2.7.2.1.05.00 - Plano Previdenciário - Plano de Amortização</v>
      </c>
      <c r="B1149" s="5" t="s">
        <v>2587</v>
      </c>
      <c r="C1149" s="6">
        <v>-17622727711.549999</v>
      </c>
      <c r="D1149" s="1"/>
      <c r="E1149" s="1">
        <f t="shared" si="182"/>
        <v>0</v>
      </c>
      <c r="F1149" s="1">
        <f t="shared" si="181"/>
        <v>0</v>
      </c>
      <c r="G1149" s="7"/>
      <c r="H1149" s="60" t="b">
        <f t="shared" si="180"/>
        <v>1</v>
      </c>
      <c r="I1149" s="60" t="str">
        <f t="shared" si="179"/>
        <v>05</v>
      </c>
    </row>
    <row r="1150" spans="1:9" ht="25.5">
      <c r="A1150" s="60" t="str">
        <f t="shared" si="178"/>
        <v>2.2.7.2.1.06.00 - Provisões Atuariais para Ajustes do Plano 
 Financeiro</v>
      </c>
      <c r="B1150" s="3" t="s">
        <v>2588</v>
      </c>
      <c r="C1150" s="4">
        <v>-63049859347.650002</v>
      </c>
      <c r="D1150" s="1"/>
      <c r="E1150" s="1">
        <f t="shared" si="182"/>
        <v>0</v>
      </c>
      <c r="F1150" s="1">
        <f t="shared" si="181"/>
        <v>0</v>
      </c>
      <c r="G1150" s="7"/>
      <c r="H1150" s="60" t="b">
        <f t="shared" si="180"/>
        <v>1</v>
      </c>
      <c r="I1150" s="60" t="str">
        <f t="shared" si="179"/>
        <v>06</v>
      </c>
    </row>
    <row r="1151" spans="1:9" ht="25.5">
      <c r="A1151" s="60" t="str">
        <f t="shared" si="178"/>
        <v>2.2.7.2.1.07.00 - Provisões Atuariais para Ajustes do Plano 
 Previdenciário</v>
      </c>
      <c r="B1151" s="5" t="s">
        <v>2589</v>
      </c>
      <c r="C1151" s="6">
        <v>-44825720501.580002</v>
      </c>
      <c r="D1151" s="1"/>
      <c r="E1151" s="1">
        <f t="shared" si="182"/>
        <v>0</v>
      </c>
      <c r="F1151" s="1">
        <f t="shared" si="181"/>
        <v>0</v>
      </c>
      <c r="H1151" s="60" t="b">
        <f t="shared" si="180"/>
        <v>1</v>
      </c>
      <c r="I1151" s="60" t="str">
        <f t="shared" si="179"/>
        <v>07</v>
      </c>
    </row>
    <row r="1152" spans="1:9">
      <c r="A1152" s="60" t="str">
        <f t="shared" si="178"/>
        <v>2.2.7.3.0.00.00 - Provisão para Riscos Fiscais a Longo Prazo</v>
      </c>
      <c r="B1152" s="3" t="s">
        <v>2590</v>
      </c>
      <c r="C1152" s="4">
        <v>164972830.31999999</v>
      </c>
      <c r="D1152" s="1"/>
      <c r="E1152" s="1">
        <f>E1153</f>
        <v>0</v>
      </c>
      <c r="F1152" s="1">
        <f>F1153</f>
        <v>164972830.31999999</v>
      </c>
      <c r="H1152" s="60" t="b">
        <f t="shared" si="180"/>
        <v>1</v>
      </c>
      <c r="I1152" s="60" t="str">
        <f t="shared" si="179"/>
        <v>00</v>
      </c>
    </row>
    <row r="1153" spans="1:9" ht="25.5">
      <c r="A1153" s="60" t="str">
        <f t="shared" ref="A1153:A1216" si="183">TRIM(B1153)</f>
        <v>2.2.7.3.1.00.00 - Provisão para Riscos Fiscais a Longo Prazo - 
 Consolidação</v>
      </c>
      <c r="B1153" s="5" t="s">
        <v>2591</v>
      </c>
      <c r="C1153" s="6">
        <v>164972830.31999999</v>
      </c>
      <c r="D1153" s="1"/>
      <c r="E1153" s="1">
        <f t="shared" si="182"/>
        <v>0</v>
      </c>
      <c r="F1153" s="1">
        <f t="shared" si="181"/>
        <v>164972830.31999999</v>
      </c>
      <c r="H1153" s="60" t="b">
        <f t="shared" si="180"/>
        <v>1</v>
      </c>
      <c r="I1153" s="60" t="str">
        <f t="shared" si="179"/>
        <v>00</v>
      </c>
    </row>
    <row r="1154" spans="1:9">
      <c r="A1154" s="60" t="str">
        <f t="shared" si="183"/>
        <v>2.2.7.4.0.00.00 - Provisão para Riscos Cíveis a Longo Prazo</v>
      </c>
      <c r="B1154" s="3" t="s">
        <v>2592</v>
      </c>
      <c r="C1154" s="4">
        <v>398551657.65999997</v>
      </c>
      <c r="D1154" s="1"/>
      <c r="E1154" s="1">
        <f>E1155</f>
        <v>0</v>
      </c>
      <c r="F1154" s="1">
        <f>F1155</f>
        <v>398551657.65999997</v>
      </c>
      <c r="H1154" s="60" t="b">
        <f t="shared" si="180"/>
        <v>1</v>
      </c>
      <c r="I1154" s="60" t="str">
        <f t="shared" si="179"/>
        <v>00</v>
      </c>
    </row>
    <row r="1155" spans="1:9" ht="25.5">
      <c r="A1155" s="60" t="str">
        <f t="shared" si="183"/>
        <v>2.2.7.4.1.00.00 - Provisão para Riscos Cíveis a Longo Prazo - 
 Consolidação</v>
      </c>
      <c r="B1155" s="5" t="s">
        <v>2593</v>
      </c>
      <c r="C1155" s="6">
        <v>398551657.65999997</v>
      </c>
      <c r="D1155" s="1"/>
      <c r="E1155" s="1">
        <f t="shared" si="182"/>
        <v>0</v>
      </c>
      <c r="F1155" s="1">
        <f t="shared" si="181"/>
        <v>398551657.65999997</v>
      </c>
      <c r="H1155" s="60" t="b">
        <f t="shared" si="180"/>
        <v>1</v>
      </c>
      <c r="I1155" s="60" t="str">
        <f t="shared" si="179"/>
        <v>00</v>
      </c>
    </row>
    <row r="1156" spans="1:9">
      <c r="A1156" s="60" t="str">
        <f t="shared" si="183"/>
        <v>2.2.7.5.0.00.00 - Provisão para Repartição de Créditos a Longo Prazo</v>
      </c>
      <c r="B1156" s="3" t="s">
        <v>2594</v>
      </c>
      <c r="C1156" s="4"/>
      <c r="D1156" s="1"/>
      <c r="E1156" s="1">
        <f>E1157+E1158+E1159</f>
        <v>0</v>
      </c>
      <c r="F1156" s="1">
        <f>F1157+F1158+F1159</f>
        <v>0</v>
      </c>
      <c r="H1156" s="60" t="b">
        <f t="shared" si="180"/>
        <v>1</v>
      </c>
      <c r="I1156" s="60" t="str">
        <f t="shared" si="179"/>
        <v>00</v>
      </c>
    </row>
    <row r="1157" spans="1:9" ht="25.5">
      <c r="A1157" s="60" t="str">
        <f t="shared" si="183"/>
        <v>2.2.7.5.3.00.00 - Provisão para Repartição de Créditos a Longo Prazo 
 - Inter OFSS - União</v>
      </c>
      <c r="B1157" s="5" t="s">
        <v>2595</v>
      </c>
      <c r="C1157" s="6"/>
      <c r="D1157" s="1"/>
      <c r="E1157" s="1">
        <f t="shared" si="182"/>
        <v>0</v>
      </c>
      <c r="F1157" s="1">
        <f t="shared" si="181"/>
        <v>0</v>
      </c>
      <c r="H1157" s="60" t="b">
        <f t="shared" si="180"/>
        <v>1</v>
      </c>
      <c r="I1157" s="60" t="str">
        <f t="shared" si="179"/>
        <v>00</v>
      </c>
    </row>
    <row r="1158" spans="1:9" ht="25.5">
      <c r="A1158" s="60" t="str">
        <f t="shared" si="183"/>
        <v>2.2.7.5.4.00.00 - Provisão para Repartição de Créditos a Longo Prazo 
 - Inter OFSS - Estado</v>
      </c>
      <c r="B1158" s="3" t="s">
        <v>2596</v>
      </c>
      <c r="C1158" s="4"/>
      <c r="D1158" s="1"/>
      <c r="E1158" s="1">
        <f t="shared" si="182"/>
        <v>0</v>
      </c>
      <c r="F1158" s="1">
        <f t="shared" si="181"/>
        <v>0</v>
      </c>
      <c r="H1158" s="60" t="b">
        <f t="shared" si="180"/>
        <v>1</v>
      </c>
      <c r="I1158" s="60" t="str">
        <f t="shared" si="179"/>
        <v>00</v>
      </c>
    </row>
    <row r="1159" spans="1:9" ht="25.5">
      <c r="A1159" s="60" t="str">
        <f t="shared" si="183"/>
        <v>2.2.7.5.5.00.00 - Provisão para Repartição de Créditos a Longo Prazo 
 - Inter OFSS - Município</v>
      </c>
      <c r="B1159" s="5" t="s">
        <v>2597</v>
      </c>
      <c r="C1159" s="6"/>
      <c r="D1159" s="1"/>
      <c r="E1159" s="1">
        <f t="shared" si="182"/>
        <v>0</v>
      </c>
      <c r="F1159" s="1">
        <f t="shared" si="181"/>
        <v>0</v>
      </c>
      <c r="H1159" s="60" t="b">
        <f t="shared" si="180"/>
        <v>1</v>
      </c>
      <c r="I1159" s="60" t="str">
        <f t="shared" si="179"/>
        <v>00</v>
      </c>
    </row>
    <row r="1160" spans="1:9" ht="25.5">
      <c r="A1160" s="60" t="str">
        <f t="shared" si="183"/>
        <v>2.2.7.6.0.00.00 - Provisão para Riscos Decorrentes de Contratos de 
 PPP a Longo Prazo</v>
      </c>
      <c r="B1160" s="3" t="s">
        <v>2598</v>
      </c>
      <c r="C1160" s="4"/>
      <c r="D1160" s="1"/>
      <c r="E1160" s="1">
        <f>E1161</f>
        <v>0</v>
      </c>
      <c r="F1160" s="1">
        <f>F1161</f>
        <v>0</v>
      </c>
      <c r="H1160" s="60" t="b">
        <f t="shared" si="180"/>
        <v>1</v>
      </c>
      <c r="I1160" s="60" t="str">
        <f t="shared" si="179"/>
        <v>00</v>
      </c>
    </row>
    <row r="1161" spans="1:9" ht="25.5">
      <c r="A1161" s="60" t="str">
        <f t="shared" si="183"/>
        <v>2.2.7.6.1.00.00 - Provisão para Riscos Decorrentes de Contratos de 
 PPP a Longo Prazo - Consolidação OFSS</v>
      </c>
      <c r="B1161" s="5" t="s">
        <v>2599</v>
      </c>
      <c r="C1161" s="6"/>
      <c r="D1161" s="1"/>
      <c r="E1161" s="1">
        <f t="shared" si="182"/>
        <v>0</v>
      </c>
      <c r="F1161" s="1">
        <f t="shared" si="181"/>
        <v>0</v>
      </c>
      <c r="H1161" s="60" t="b">
        <f t="shared" si="180"/>
        <v>1</v>
      </c>
      <c r="I1161" s="60" t="str">
        <f t="shared" si="179"/>
        <v>00</v>
      </c>
    </row>
    <row r="1162" spans="1:9">
      <c r="A1162" s="60" t="str">
        <f t="shared" si="183"/>
        <v>2.2.7.9.0.00.00 - Outras Provisões a Longo Prazo</v>
      </c>
      <c r="B1162" s="3" t="s">
        <v>2601</v>
      </c>
      <c r="C1162" s="4">
        <v>13125564969.33</v>
      </c>
      <c r="D1162" s="1"/>
      <c r="E1162" s="1">
        <f>E1163</f>
        <v>0</v>
      </c>
      <c r="F1162" s="1">
        <f>F1163</f>
        <v>13125564969.33</v>
      </c>
      <c r="H1162" s="60" t="b">
        <f t="shared" si="180"/>
        <v>1</v>
      </c>
      <c r="I1162" s="60" t="str">
        <f t="shared" si="179"/>
        <v>00</v>
      </c>
    </row>
    <row r="1163" spans="1:9">
      <c r="A1163" s="60" t="str">
        <f t="shared" si="183"/>
        <v>2.2.7.9.1.00.00 - Outras Provisões a Longo Prazo - Consolidação</v>
      </c>
      <c r="B1163" s="5" t="s">
        <v>2602</v>
      </c>
      <c r="C1163" s="6">
        <v>13125564969.33</v>
      </c>
      <c r="D1163" s="1"/>
      <c r="E1163" s="1">
        <f t="shared" si="182"/>
        <v>0</v>
      </c>
      <c r="F1163" s="1">
        <f t="shared" si="181"/>
        <v>13125564969.33</v>
      </c>
      <c r="H1163" s="60" t="b">
        <f t="shared" si="180"/>
        <v>1</v>
      </c>
      <c r="I1163" s="60" t="str">
        <f t="shared" si="179"/>
        <v>00</v>
      </c>
    </row>
    <row r="1164" spans="1:9">
      <c r="A1164" s="60" t="str">
        <f t="shared" si="183"/>
        <v>2.2.8.0.0.00.00 - Demais Obrigações a Longo Prazo</v>
      </c>
      <c r="B1164" s="3" t="s">
        <v>2603</v>
      </c>
      <c r="C1164" s="4">
        <v>41141655479.029999</v>
      </c>
      <c r="D1164" s="1"/>
      <c r="E1164" s="1">
        <f>E1165+E1167+E1169+E1171+E1173+E1175</f>
        <v>0</v>
      </c>
      <c r="F1164" s="1">
        <f>F1165+F1167+F1169+F1171+F1173+F1175</f>
        <v>41141655479.029991</v>
      </c>
      <c r="H1164" s="60" t="b">
        <f t="shared" si="180"/>
        <v>1</v>
      </c>
      <c r="I1164" s="60" t="str">
        <f t="shared" si="179"/>
        <v>00</v>
      </c>
    </row>
    <row r="1165" spans="1:9">
      <c r="A1165" s="60" t="str">
        <f t="shared" si="183"/>
        <v>2.2.8.1.0.00.00 - Adiantamentos de Clientes a Longo Prazo</v>
      </c>
      <c r="B1165" s="5" t="s">
        <v>2604</v>
      </c>
      <c r="C1165" s="6">
        <v>343400635.48000002</v>
      </c>
      <c r="D1165" s="1"/>
      <c r="E1165" s="1">
        <f>E1166</f>
        <v>0</v>
      </c>
      <c r="F1165" s="1">
        <f>F1166</f>
        <v>343400635.48000002</v>
      </c>
      <c r="H1165" s="60" t="b">
        <f t="shared" si="180"/>
        <v>1</v>
      </c>
      <c r="I1165" s="60" t="str">
        <f t="shared" si="179"/>
        <v>00</v>
      </c>
    </row>
    <row r="1166" spans="1:9" ht="25.5">
      <c r="A1166" s="60" t="str">
        <f t="shared" si="183"/>
        <v>2.2.8.1.1.00.00 - Adiantamentos de Clientes a Longo Prazo - 
 Consolidação</v>
      </c>
      <c r="B1166" s="3" t="s">
        <v>2605</v>
      </c>
      <c r="C1166" s="4">
        <v>343400635.48000002</v>
      </c>
      <c r="D1166" s="1"/>
      <c r="E1166" s="1">
        <f t="shared" si="182"/>
        <v>0</v>
      </c>
      <c r="F1166" s="1">
        <f t="shared" si="181"/>
        <v>343400635.48000002</v>
      </c>
      <c r="H1166" s="60" t="b">
        <f t="shared" si="180"/>
        <v>1</v>
      </c>
      <c r="I1166" s="60" t="str">
        <f t="shared" si="179"/>
        <v>00</v>
      </c>
    </row>
    <row r="1167" spans="1:9">
      <c r="A1167" s="60" t="str">
        <f t="shared" si="183"/>
        <v>2.2.8.2.0.00.00 - Obrigações por Danos a Terceiros a Longo Prazo</v>
      </c>
      <c r="B1167" s="5" t="s">
        <v>2606</v>
      </c>
      <c r="C1167" s="6"/>
      <c r="D1167" s="1"/>
      <c r="E1167" s="1">
        <f>E1168</f>
        <v>0</v>
      </c>
      <c r="F1167" s="1">
        <f>F1168</f>
        <v>0</v>
      </c>
      <c r="H1167" s="60" t="b">
        <f t="shared" si="180"/>
        <v>1</v>
      </c>
      <c r="I1167" s="60" t="str">
        <f t="shared" si="179"/>
        <v>00</v>
      </c>
    </row>
    <row r="1168" spans="1:9" ht="25.5">
      <c r="A1168" s="60" t="str">
        <f t="shared" si="183"/>
        <v>2.2.8.2.1.00.00 - Obrigações por Danos a Terceiros a Longo Prazo - 
 Consolidação</v>
      </c>
      <c r="B1168" s="3" t="s">
        <v>2607</v>
      </c>
      <c r="C1168" s="4"/>
      <c r="D1168" s="1"/>
      <c r="E1168" s="1">
        <f t="shared" si="182"/>
        <v>0</v>
      </c>
      <c r="F1168" s="1">
        <f t="shared" si="181"/>
        <v>0</v>
      </c>
      <c r="H1168" s="60" t="b">
        <f t="shared" si="180"/>
        <v>1</v>
      </c>
      <c r="I1168" s="60" t="str">
        <f t="shared" si="179"/>
        <v>00</v>
      </c>
    </row>
    <row r="1169" spans="1:9">
      <c r="A1169" s="60" t="str">
        <f t="shared" si="183"/>
        <v>2.2.8.3.0.00.00 - Debêntures e Outros Títulos de Dívida a Longo Prazo</v>
      </c>
      <c r="B1169" s="5" t="s">
        <v>2608</v>
      </c>
      <c r="C1169" s="6"/>
      <c r="D1169" s="1"/>
      <c r="E1169" s="1">
        <f>E1170</f>
        <v>0</v>
      </c>
      <c r="F1169" s="1">
        <f>F1170</f>
        <v>0</v>
      </c>
      <c r="H1169" s="60" t="b">
        <f t="shared" si="180"/>
        <v>1</v>
      </c>
      <c r="I1169" s="60" t="str">
        <f t="shared" si="179"/>
        <v>00</v>
      </c>
    </row>
    <row r="1170" spans="1:9" ht="25.5">
      <c r="A1170" s="60" t="str">
        <f t="shared" si="183"/>
        <v>2.2.8.3.1.00.00 - Debêntures e Outros Títulos de Dívida a Longo 
 Prazo - Consolidação</v>
      </c>
      <c r="B1170" s="3" t="s">
        <v>2609</v>
      </c>
      <c r="C1170" s="4"/>
      <c r="D1170" s="1"/>
      <c r="E1170" s="1">
        <f t="shared" si="182"/>
        <v>0</v>
      </c>
      <c r="F1170" s="1">
        <f t="shared" si="181"/>
        <v>0</v>
      </c>
      <c r="H1170" s="60" t="b">
        <f t="shared" si="180"/>
        <v>1</v>
      </c>
      <c r="I1170" s="60" t="str">
        <f t="shared" si="179"/>
        <v>00</v>
      </c>
    </row>
    <row r="1171" spans="1:9">
      <c r="A1171" s="60" t="str">
        <f t="shared" si="183"/>
        <v>2.2.8.4.0.00.00 - Adiantamento para Futuro Aumento de Capital</v>
      </c>
      <c r="B1171" s="5" t="s">
        <v>2610</v>
      </c>
      <c r="C1171" s="6"/>
      <c r="D1171" s="1"/>
      <c r="E1171" s="1">
        <f>E1172</f>
        <v>0</v>
      </c>
      <c r="F1171" s="1">
        <f>F1172</f>
        <v>0</v>
      </c>
      <c r="H1171" s="60" t="b">
        <f t="shared" si="180"/>
        <v>1</v>
      </c>
      <c r="I1171" s="60" t="str">
        <f t="shared" ref="I1171:I1234" si="184">MID(A1171,11,2)</f>
        <v>00</v>
      </c>
    </row>
    <row r="1172" spans="1:9" ht="25.5">
      <c r="A1172" s="60" t="str">
        <f t="shared" si="183"/>
        <v>2.2.8.4.1.00.00 - Adiantamento para Futuro Aumento de Capital - 
 Consolidação</v>
      </c>
      <c r="B1172" s="3" t="s">
        <v>2611</v>
      </c>
      <c r="C1172" s="4"/>
      <c r="D1172" s="1"/>
      <c r="E1172" s="1">
        <f t="shared" si="182"/>
        <v>0</v>
      </c>
      <c r="F1172" s="1">
        <f t="shared" si="181"/>
        <v>0</v>
      </c>
      <c r="H1172" s="60" t="b">
        <f t="shared" si="180"/>
        <v>1</v>
      </c>
      <c r="I1172" s="60" t="str">
        <f t="shared" si="184"/>
        <v>00</v>
      </c>
    </row>
    <row r="1173" spans="1:9">
      <c r="A1173" s="60" t="str">
        <f t="shared" si="183"/>
        <v>2.2.8.8.0.00.00 - Valores Restituíveis</v>
      </c>
      <c r="B1173" s="5" t="s">
        <v>2613</v>
      </c>
      <c r="C1173" s="6">
        <v>2568628773.9400001</v>
      </c>
      <c r="D1173" s="1"/>
      <c r="E1173" s="1">
        <f>E1174</f>
        <v>0</v>
      </c>
      <c r="F1173" s="1">
        <f>F1174</f>
        <v>2568628773.9400001</v>
      </c>
      <c r="H1173" s="60" t="b">
        <f t="shared" si="180"/>
        <v>1</v>
      </c>
      <c r="I1173" s="60" t="str">
        <f t="shared" si="184"/>
        <v>00</v>
      </c>
    </row>
    <row r="1174" spans="1:9">
      <c r="A1174" s="60" t="str">
        <f t="shared" si="183"/>
        <v>2.2.8.8.1.00.00 - Valores Restituíveis - Consolidação</v>
      </c>
      <c r="B1174" s="3" t="s">
        <v>2614</v>
      </c>
      <c r="C1174" s="4">
        <v>2568628773.9400001</v>
      </c>
      <c r="D1174" s="1"/>
      <c r="E1174" s="1">
        <f t="shared" si="182"/>
        <v>0</v>
      </c>
      <c r="F1174" s="1">
        <f t="shared" si="181"/>
        <v>2568628773.9400001</v>
      </c>
      <c r="H1174" s="60" t="b">
        <f t="shared" si="180"/>
        <v>1</v>
      </c>
      <c r="I1174" s="60" t="str">
        <f t="shared" si="184"/>
        <v>00</v>
      </c>
    </row>
    <row r="1175" spans="1:9">
      <c r="A1175" s="60" t="str">
        <f t="shared" si="183"/>
        <v>2.2.8.9.0.00.00 - Outras Obrigações a Longo Prazo</v>
      </c>
      <c r="B1175" s="5" t="s">
        <v>2615</v>
      </c>
      <c r="C1175" s="6">
        <v>38229626069.609993</v>
      </c>
      <c r="D1175" s="1"/>
      <c r="E1175" s="1">
        <f>E1176</f>
        <v>0</v>
      </c>
      <c r="F1175" s="1">
        <f>F1176</f>
        <v>38229626069.609993</v>
      </c>
      <c r="H1175" s="60" t="b">
        <f t="shared" ref="H1175:H1238" si="185">IF(I1175="00",C1175=E1175+F1175,TRUE)</f>
        <v>1</v>
      </c>
      <c r="I1175" s="60" t="str">
        <f t="shared" si="184"/>
        <v>00</v>
      </c>
    </row>
    <row r="1176" spans="1:9">
      <c r="A1176" s="60" t="str">
        <f t="shared" si="183"/>
        <v>2.2.8.9.1.00.00 - Outras Obrigações a Longo Prazo - Consolidação</v>
      </c>
      <c r="B1176" s="3" t="s">
        <v>2616</v>
      </c>
      <c r="C1176" s="4">
        <v>38229626069.609993</v>
      </c>
      <c r="D1176" s="1"/>
      <c r="E1176" s="1">
        <f t="shared" ref="E1176:E1239" si="186">SUMIF(A1176:B1176,"*intra*",C1176:D1176)+SUMIF(A1176:B1176,"*inter*",C1176:D1176)</f>
        <v>0</v>
      </c>
      <c r="F1176" s="1">
        <f t="shared" ref="F1176:F1239" si="187">SUMIF(A1176:B1176,"*consolidação*",C1176:D1176)</f>
        <v>38229626069.609993</v>
      </c>
      <c r="H1176" s="60" t="b">
        <f t="shared" si="185"/>
        <v>1</v>
      </c>
      <c r="I1176" s="60" t="str">
        <f t="shared" si="184"/>
        <v>00</v>
      </c>
    </row>
    <row r="1177" spans="1:9">
      <c r="A1177" s="60" t="str">
        <f t="shared" si="183"/>
        <v>2.2.9.0.0.00.00 - Resultado Diferido</v>
      </c>
      <c r="B1177" s="5" t="s">
        <v>2617</v>
      </c>
      <c r="C1177" s="6">
        <v>9966528232.7699986</v>
      </c>
      <c r="D1177" s="1"/>
      <c r="E1177" s="1">
        <f>E1178-E1180</f>
        <v>0</v>
      </c>
      <c r="F1177" s="1">
        <f>F1178-F1180</f>
        <v>9966528232.7699986</v>
      </c>
      <c r="H1177" s="60" t="b">
        <f t="shared" si="185"/>
        <v>1</v>
      </c>
      <c r="I1177" s="60" t="str">
        <f t="shared" si="184"/>
        <v>00</v>
      </c>
    </row>
    <row r="1178" spans="1:9">
      <c r="A1178" s="60" t="str">
        <f t="shared" si="183"/>
        <v>2.2.9.1.0.00.00 - Variação Patrimonial Aumentativa (VPA) Diferida</v>
      </c>
      <c r="B1178" s="3" t="s">
        <v>2618</v>
      </c>
      <c r="C1178" s="4">
        <v>9966706817.5999985</v>
      </c>
      <c r="D1178" s="1"/>
      <c r="E1178" s="1">
        <f>E1179</f>
        <v>0</v>
      </c>
      <c r="F1178" s="1">
        <f>F1179</f>
        <v>9966706817.5999985</v>
      </c>
      <c r="H1178" s="60" t="b">
        <f t="shared" si="185"/>
        <v>1</v>
      </c>
      <c r="I1178" s="60" t="str">
        <f t="shared" si="184"/>
        <v>00</v>
      </c>
    </row>
    <row r="1179" spans="1:9" ht="25.5">
      <c r="A1179" s="60" t="str">
        <f t="shared" si="183"/>
        <v>2.2.9.1.1.00.00 - Variação Patrimonial Aumentativa Diferida - 
 Consolidação</v>
      </c>
      <c r="B1179" s="5" t="s">
        <v>2619</v>
      </c>
      <c r="C1179" s="6">
        <v>9966706817.5999985</v>
      </c>
      <c r="D1179" s="1"/>
      <c r="E1179" s="1">
        <f t="shared" si="186"/>
        <v>0</v>
      </c>
      <c r="F1179" s="1">
        <f t="shared" si="187"/>
        <v>9966706817.5999985</v>
      </c>
      <c r="H1179" s="60" t="b">
        <f t="shared" si="185"/>
        <v>1</v>
      </c>
      <c r="I1179" s="60" t="str">
        <f t="shared" si="184"/>
        <v>00</v>
      </c>
    </row>
    <row r="1180" spans="1:9">
      <c r="A1180" s="60" t="str">
        <f t="shared" si="183"/>
        <v>2.2.9.2.0.00.00 - (-) Custo Diferido</v>
      </c>
      <c r="B1180" s="3" t="s">
        <v>2620</v>
      </c>
      <c r="C1180" s="4">
        <v>178584.83</v>
      </c>
      <c r="D1180" s="1"/>
      <c r="E1180" s="1">
        <f>E1181</f>
        <v>0</v>
      </c>
      <c r="F1180" s="1">
        <f>F1181</f>
        <v>178584.83</v>
      </c>
      <c r="H1180" s="60" t="b">
        <f t="shared" si="185"/>
        <v>1</v>
      </c>
      <c r="I1180" s="60" t="str">
        <f t="shared" si="184"/>
        <v>00</v>
      </c>
    </row>
    <row r="1181" spans="1:9">
      <c r="A1181" s="60" t="str">
        <f t="shared" si="183"/>
        <v>2.2.9.2.1.00.00 - (-) Custo Diferido - Consolidação</v>
      </c>
      <c r="B1181" s="5" t="s">
        <v>2621</v>
      </c>
      <c r="C1181" s="6">
        <v>178584.83</v>
      </c>
      <c r="D1181" s="1"/>
      <c r="E1181" s="1">
        <f t="shared" si="186"/>
        <v>0</v>
      </c>
      <c r="F1181" s="1">
        <f t="shared" si="187"/>
        <v>178584.83</v>
      </c>
      <c r="H1181" s="60" t="b">
        <f t="shared" si="185"/>
        <v>1</v>
      </c>
      <c r="I1181" s="60" t="str">
        <f t="shared" si="184"/>
        <v>00</v>
      </c>
    </row>
    <row r="1182" spans="1:9">
      <c r="A1182" s="60" t="str">
        <f t="shared" si="183"/>
        <v>2.3.0.0.0.00.00 - Patrimônio Liquido</v>
      </c>
      <c r="B1182" s="3" t="s">
        <v>2622</v>
      </c>
      <c r="C1182" s="4">
        <v>-178265190257.85995</v>
      </c>
      <c r="D1182" s="1"/>
      <c r="E1182" s="1">
        <f>E1183+E1192+E1198+E1229+E1234+E1289+E1302-E1365</f>
        <v>-44354383899.070007</v>
      </c>
      <c r="F1182" s="1">
        <f>F1183+F1192+F1198+F1229+F1234+F1289+F1302-F1365</f>
        <v>-57307586673.37999</v>
      </c>
      <c r="H1182" s="60" t="b">
        <f t="shared" si="185"/>
        <v>0</v>
      </c>
      <c r="I1182" s="60" t="str">
        <f t="shared" si="184"/>
        <v>00</v>
      </c>
    </row>
    <row r="1183" spans="1:9">
      <c r="A1183" s="60" t="str">
        <f t="shared" si="183"/>
        <v>2.3.1.0.0.00.00 - Patrimônio Social e Capital Social</v>
      </c>
      <c r="B1183" s="5" t="s">
        <v>2623</v>
      </c>
      <c r="C1183" s="6">
        <v>66561174425.250015</v>
      </c>
      <c r="D1183" s="1"/>
      <c r="E1183" s="1">
        <f>E1184+E1186</f>
        <v>237501950.79999998</v>
      </c>
      <c r="F1183" s="1">
        <f>F1184+F1186</f>
        <v>66323672474.450012</v>
      </c>
      <c r="H1183" s="60" t="b">
        <f t="shared" si="185"/>
        <v>1</v>
      </c>
      <c r="I1183" s="60" t="str">
        <f t="shared" si="184"/>
        <v>00</v>
      </c>
    </row>
    <row r="1184" spans="1:9">
      <c r="A1184" s="60" t="str">
        <f t="shared" si="183"/>
        <v>2.3.1.1.0.00.00 - Patrimônio Social</v>
      </c>
      <c r="B1184" s="3" t="s">
        <v>2624</v>
      </c>
      <c r="C1184" s="4">
        <v>56029447033.500008</v>
      </c>
      <c r="D1184" s="1"/>
      <c r="E1184" s="1">
        <f>E1185</f>
        <v>0</v>
      </c>
      <c r="F1184" s="1">
        <f>F1185</f>
        <v>56029447033.500008</v>
      </c>
      <c r="H1184" s="60" t="b">
        <f t="shared" si="185"/>
        <v>1</v>
      </c>
      <c r="I1184" s="60" t="str">
        <f t="shared" si="184"/>
        <v>00</v>
      </c>
    </row>
    <row r="1185" spans="1:9">
      <c r="A1185" s="60" t="str">
        <f t="shared" si="183"/>
        <v>2.3.1.1.1.00.00 - Patrimônio Social - Consolidação</v>
      </c>
      <c r="B1185" s="5" t="s">
        <v>2625</v>
      </c>
      <c r="C1185" s="6">
        <v>56029447033.500008</v>
      </c>
      <c r="D1185" s="1"/>
      <c r="E1185" s="1">
        <f t="shared" si="186"/>
        <v>0</v>
      </c>
      <c r="F1185" s="1">
        <f t="shared" si="187"/>
        <v>56029447033.500008</v>
      </c>
      <c r="H1185" s="60" t="b">
        <f t="shared" si="185"/>
        <v>1</v>
      </c>
      <c r="I1185" s="60" t="str">
        <f t="shared" si="184"/>
        <v>00</v>
      </c>
    </row>
    <row r="1186" spans="1:9">
      <c r="A1186" s="60" t="str">
        <f t="shared" si="183"/>
        <v>2.3.1.2.0.00.00 - Capital Social Realizado</v>
      </c>
      <c r="B1186" s="3" t="s">
        <v>2626</v>
      </c>
      <c r="C1186" s="4">
        <v>10531727391.750002</v>
      </c>
      <c r="D1186" s="1"/>
      <c r="E1186" s="1">
        <f>E1187+E1188+E1189+E1190+E1191</f>
        <v>237501950.79999998</v>
      </c>
      <c r="F1186" s="1">
        <f>F1187+F1188+F1189+F1190+F1191</f>
        <v>10294225440.950003</v>
      </c>
      <c r="H1186" s="60" t="b">
        <f t="shared" si="185"/>
        <v>1</v>
      </c>
      <c r="I1186" s="60" t="str">
        <f t="shared" si="184"/>
        <v>00</v>
      </c>
    </row>
    <row r="1187" spans="1:9">
      <c r="A1187" s="60" t="str">
        <f t="shared" si="183"/>
        <v>2.3.1.2.1.00.00 - Capital Social Realizado - Consolidação</v>
      </c>
      <c r="B1187" s="5" t="s">
        <v>2627</v>
      </c>
      <c r="C1187" s="6">
        <v>10294225440.950003</v>
      </c>
      <c r="D1187" s="1"/>
      <c r="E1187" s="1">
        <f t="shared" si="186"/>
        <v>0</v>
      </c>
      <c r="F1187" s="1">
        <f t="shared" si="187"/>
        <v>10294225440.950003</v>
      </c>
      <c r="H1187" s="60" t="b">
        <f t="shared" si="185"/>
        <v>1</v>
      </c>
      <c r="I1187" s="60" t="str">
        <f t="shared" si="184"/>
        <v>00</v>
      </c>
    </row>
    <row r="1188" spans="1:9">
      <c r="A1188" s="60" t="str">
        <f t="shared" si="183"/>
        <v>2.3.1.2.2.00.00 - Capital Social Realizado - Intra OFSS</v>
      </c>
      <c r="B1188" s="3" t="s">
        <v>2628</v>
      </c>
      <c r="C1188" s="4">
        <v>232117384.69999999</v>
      </c>
      <c r="D1188" s="1"/>
      <c r="E1188" s="1">
        <f t="shared" si="186"/>
        <v>232117384.69999999</v>
      </c>
      <c r="F1188" s="1">
        <f t="shared" si="187"/>
        <v>0</v>
      </c>
      <c r="H1188" s="60" t="b">
        <f t="shared" si="185"/>
        <v>1</v>
      </c>
      <c r="I1188" s="60" t="str">
        <f t="shared" si="184"/>
        <v>00</v>
      </c>
    </row>
    <row r="1189" spans="1:9">
      <c r="A1189" s="60" t="str">
        <f t="shared" si="183"/>
        <v>2.3.1.2.3.00.00 - Capital Social Realizado - Inter OFSS - União</v>
      </c>
      <c r="B1189" s="5" t="s">
        <v>2629</v>
      </c>
      <c r="C1189" s="6">
        <v>5383499.0999999996</v>
      </c>
      <c r="D1189" s="1"/>
      <c r="E1189" s="1">
        <f t="shared" si="186"/>
        <v>5383499.0999999996</v>
      </c>
      <c r="F1189" s="1">
        <f t="shared" si="187"/>
        <v>0</v>
      </c>
      <c r="H1189" s="60" t="b">
        <f t="shared" si="185"/>
        <v>1</v>
      </c>
      <c r="I1189" s="60" t="str">
        <f t="shared" si="184"/>
        <v>00</v>
      </c>
    </row>
    <row r="1190" spans="1:9">
      <c r="A1190" s="60" t="str">
        <f t="shared" si="183"/>
        <v>2.3.1.2.4.00.00 - Capital Social Realizado - Inter OFSS - Estado</v>
      </c>
      <c r="B1190" s="3" t="s">
        <v>2630</v>
      </c>
      <c r="C1190" s="4"/>
      <c r="D1190" s="1"/>
      <c r="E1190" s="1">
        <f t="shared" si="186"/>
        <v>0</v>
      </c>
      <c r="F1190" s="1">
        <f t="shared" si="187"/>
        <v>0</v>
      </c>
      <c r="H1190" s="60" t="b">
        <f t="shared" si="185"/>
        <v>1</v>
      </c>
      <c r="I1190" s="60" t="str">
        <f t="shared" si="184"/>
        <v>00</v>
      </c>
    </row>
    <row r="1191" spans="1:9">
      <c r="A1191" s="60" t="str">
        <f t="shared" si="183"/>
        <v>2.3.1.2.5.00.00 - Capital Social Realizado - Inter OFSS - Município</v>
      </c>
      <c r="B1191" s="5" t="s">
        <v>2631</v>
      </c>
      <c r="C1191" s="6">
        <v>1067</v>
      </c>
      <c r="D1191" s="1"/>
      <c r="E1191" s="1">
        <f t="shared" si="186"/>
        <v>1067</v>
      </c>
      <c r="F1191" s="1">
        <f t="shared" si="187"/>
        <v>0</v>
      </c>
      <c r="H1191" s="60" t="b">
        <f t="shared" si="185"/>
        <v>1</v>
      </c>
      <c r="I1191" s="60" t="str">
        <f t="shared" si="184"/>
        <v>00</v>
      </c>
    </row>
    <row r="1192" spans="1:9">
      <c r="A1192" s="60" t="str">
        <f t="shared" si="183"/>
        <v>2.3.2.0.0.00.00 - Adiantamento para Futuro Aumento de Capital</v>
      </c>
      <c r="B1192" s="3" t="s">
        <v>2632</v>
      </c>
      <c r="C1192" s="4">
        <v>2084995538.4100001</v>
      </c>
      <c r="D1192" s="1"/>
      <c r="E1192" s="1">
        <f>E1193+E1194+E1195+E1196+E1197</f>
        <v>10000000</v>
      </c>
      <c r="F1192" s="1">
        <f>F1193+F1194+F1195+F1196+F1197</f>
        <v>2074995538.4100001</v>
      </c>
      <c r="H1192" s="60" t="b">
        <f t="shared" si="185"/>
        <v>1</v>
      </c>
      <c r="I1192" s="60" t="str">
        <f t="shared" si="184"/>
        <v>00</v>
      </c>
    </row>
    <row r="1193" spans="1:9" ht="25.5">
      <c r="A1193" s="60" t="str">
        <f t="shared" si="183"/>
        <v>2.3.2.0.1.00.00 - Adiantamento para Futuro Aumento de Capital - 
 Consolidação</v>
      </c>
      <c r="B1193" s="5" t="s">
        <v>2633</v>
      </c>
      <c r="C1193" s="6">
        <v>2074995538.4100001</v>
      </c>
      <c r="D1193" s="1"/>
      <c r="E1193" s="1">
        <f t="shared" si="186"/>
        <v>0</v>
      </c>
      <c r="F1193" s="1">
        <f t="shared" si="187"/>
        <v>2074995538.4100001</v>
      </c>
      <c r="H1193" s="60" t="b">
        <f t="shared" si="185"/>
        <v>1</v>
      </c>
      <c r="I1193" s="60" t="str">
        <f t="shared" si="184"/>
        <v>00</v>
      </c>
    </row>
    <row r="1194" spans="1:9" ht="25.5">
      <c r="A1194" s="60" t="str">
        <f t="shared" si="183"/>
        <v>2.3.2.0.2.00.00 - Adiantamento para Futuro Aumento de Capital - Intra 
 OFSS</v>
      </c>
      <c r="B1194" s="3" t="s">
        <v>2634</v>
      </c>
      <c r="C1194" s="4"/>
      <c r="D1194" s="1"/>
      <c r="E1194" s="1">
        <f t="shared" si="186"/>
        <v>0</v>
      </c>
      <c r="F1194" s="1">
        <f t="shared" si="187"/>
        <v>0</v>
      </c>
      <c r="H1194" s="60" t="b">
        <f t="shared" si="185"/>
        <v>1</v>
      </c>
      <c r="I1194" s="60" t="str">
        <f t="shared" si="184"/>
        <v>00</v>
      </c>
    </row>
    <row r="1195" spans="1:9" ht="25.5">
      <c r="A1195" s="60" t="str">
        <f t="shared" si="183"/>
        <v>2.3.2.0.3.00.00 - Adiantamento para Futuro Aumento de Capital - Inter 
 OFSS - União</v>
      </c>
      <c r="B1195" s="5" t="s">
        <v>2635</v>
      </c>
      <c r="C1195" s="6"/>
      <c r="D1195" s="1"/>
      <c r="E1195" s="1">
        <f t="shared" si="186"/>
        <v>0</v>
      </c>
      <c r="F1195" s="1">
        <f t="shared" si="187"/>
        <v>0</v>
      </c>
      <c r="H1195" s="60" t="b">
        <f t="shared" si="185"/>
        <v>1</v>
      </c>
      <c r="I1195" s="60" t="str">
        <f t="shared" si="184"/>
        <v>00</v>
      </c>
    </row>
    <row r="1196" spans="1:9" ht="25.5">
      <c r="A1196" s="60" t="str">
        <f t="shared" si="183"/>
        <v>2.3.2.0.4.00.00 - Adiantamento para Futuro Aumento de Capital - Inter 
 OFSS - Estado</v>
      </c>
      <c r="B1196" s="3" t="s">
        <v>2636</v>
      </c>
      <c r="C1196" s="4">
        <v>10000000</v>
      </c>
      <c r="D1196" s="1"/>
      <c r="E1196" s="1">
        <f t="shared" si="186"/>
        <v>10000000</v>
      </c>
      <c r="F1196" s="1">
        <f t="shared" si="187"/>
        <v>0</v>
      </c>
      <c r="H1196" s="60" t="b">
        <f t="shared" si="185"/>
        <v>1</v>
      </c>
      <c r="I1196" s="60" t="str">
        <f t="shared" si="184"/>
        <v>00</v>
      </c>
    </row>
    <row r="1197" spans="1:9" ht="25.5">
      <c r="A1197" s="60" t="str">
        <f t="shared" si="183"/>
        <v>2.3.2.0.5.00.00 - Adiantamento para Futuro Aumento de Capital - Inter 
 OFSS - Município</v>
      </c>
      <c r="B1197" s="5" t="s">
        <v>2637</v>
      </c>
      <c r="C1197" s="6"/>
      <c r="D1197" s="8"/>
      <c r="E1197" s="8">
        <f t="shared" si="186"/>
        <v>0</v>
      </c>
      <c r="F1197" s="8">
        <f t="shared" si="187"/>
        <v>0</v>
      </c>
      <c r="G1197" s="7"/>
      <c r="H1197" s="60" t="b">
        <f t="shared" si="185"/>
        <v>1</v>
      </c>
      <c r="I1197" s="60" t="str">
        <f t="shared" si="184"/>
        <v>00</v>
      </c>
    </row>
    <row r="1198" spans="1:9">
      <c r="A1198" s="60" t="str">
        <f t="shared" si="183"/>
        <v>2.3.3.0.0.00.00 - Reservas de Capital</v>
      </c>
      <c r="B1198" s="3" t="s">
        <v>2638</v>
      </c>
      <c r="C1198" s="4">
        <v>1065497846.63</v>
      </c>
      <c r="D1198" s="8"/>
      <c r="E1198" s="8">
        <f>E1199+E1205+E1211+E1217+E1223</f>
        <v>65434311.219999999</v>
      </c>
      <c r="F1198" s="8">
        <f>F1199+F1205+F1211+F1217+F1223</f>
        <v>1000063535.4100001</v>
      </c>
      <c r="G1198" s="7"/>
      <c r="H1198" s="60" t="b">
        <f t="shared" si="185"/>
        <v>1</v>
      </c>
      <c r="I1198" s="60" t="str">
        <f t="shared" si="184"/>
        <v>00</v>
      </c>
    </row>
    <row r="1199" spans="1:9">
      <c r="A1199" s="60" t="str">
        <f t="shared" si="183"/>
        <v>2.3.3.1.0.00.00 - Ágio na Emissão de Ações</v>
      </c>
      <c r="B1199" s="5" t="s">
        <v>2639</v>
      </c>
      <c r="C1199" s="6"/>
      <c r="D1199" s="8"/>
      <c r="E1199" s="8">
        <f t="shared" si="186"/>
        <v>0</v>
      </c>
      <c r="F1199" s="8">
        <f t="shared" si="187"/>
        <v>0</v>
      </c>
      <c r="G1199" s="7"/>
      <c r="H1199" s="60" t="b">
        <f t="shared" si="185"/>
        <v>1</v>
      </c>
      <c r="I1199" s="60" t="str">
        <f t="shared" si="184"/>
        <v>00</v>
      </c>
    </row>
    <row r="1200" spans="1:9">
      <c r="A1200" s="60" t="str">
        <f t="shared" si="183"/>
        <v>2.3.3.1.1.00.00 - Ágio na Emissão de Ações - Consolidação</v>
      </c>
      <c r="B1200" s="3" t="s">
        <v>2640</v>
      </c>
      <c r="C1200" s="4"/>
      <c r="D1200" s="8"/>
      <c r="E1200" s="8">
        <f t="shared" si="186"/>
        <v>0</v>
      </c>
      <c r="F1200" s="8">
        <f>SUMIF(A1200:B1200,"*consolidação*",C1200:D1200)</f>
        <v>0</v>
      </c>
      <c r="G1200" s="7"/>
      <c r="H1200" s="60" t="b">
        <f t="shared" si="185"/>
        <v>1</v>
      </c>
      <c r="I1200" s="60" t="str">
        <f t="shared" si="184"/>
        <v>00</v>
      </c>
    </row>
    <row r="1201" spans="1:9">
      <c r="A1201" s="60" t="str">
        <f t="shared" si="183"/>
        <v>2.3.3.1.2.00.00 - Ágio na Emissão de Ações - Intra OFSS</v>
      </c>
      <c r="B1201" s="5" t="s">
        <v>2641</v>
      </c>
      <c r="C1201" s="6"/>
      <c r="D1201" s="8"/>
      <c r="E1201" s="8">
        <f t="shared" si="186"/>
        <v>0</v>
      </c>
      <c r="F1201" s="8">
        <f t="shared" si="187"/>
        <v>0</v>
      </c>
      <c r="G1201" s="7"/>
      <c r="H1201" s="60" t="b">
        <f t="shared" si="185"/>
        <v>1</v>
      </c>
      <c r="I1201" s="60" t="str">
        <f t="shared" si="184"/>
        <v>00</v>
      </c>
    </row>
    <row r="1202" spans="1:9">
      <c r="A1202" s="60" t="str">
        <f t="shared" si="183"/>
        <v>2.3.3.1.3.00.00 - Ágio na Emissão de Ações - Inter OFSS - União</v>
      </c>
      <c r="B1202" s="3" t="s">
        <v>2642</v>
      </c>
      <c r="C1202" s="4"/>
      <c r="D1202" s="8"/>
      <c r="E1202" s="8">
        <f t="shared" si="186"/>
        <v>0</v>
      </c>
      <c r="F1202" s="8">
        <f t="shared" si="187"/>
        <v>0</v>
      </c>
      <c r="G1202" s="7"/>
      <c r="H1202" s="60" t="b">
        <f t="shared" si="185"/>
        <v>1</v>
      </c>
      <c r="I1202" s="60" t="str">
        <f t="shared" si="184"/>
        <v>00</v>
      </c>
    </row>
    <row r="1203" spans="1:9">
      <c r="A1203" s="60" t="str">
        <f t="shared" si="183"/>
        <v>2.3.3.1.4.00.00 - Ágio na Emissão de Ações - Inter OFSS - Estado</v>
      </c>
      <c r="B1203" s="5" t="s">
        <v>2643</v>
      </c>
      <c r="C1203" s="6"/>
      <c r="D1203" s="8"/>
      <c r="E1203" s="8">
        <f t="shared" si="186"/>
        <v>0</v>
      </c>
      <c r="F1203" s="8">
        <f t="shared" si="187"/>
        <v>0</v>
      </c>
      <c r="G1203" s="7"/>
      <c r="H1203" s="60" t="b">
        <f t="shared" si="185"/>
        <v>1</v>
      </c>
      <c r="I1203" s="60" t="str">
        <f t="shared" si="184"/>
        <v>00</v>
      </c>
    </row>
    <row r="1204" spans="1:9">
      <c r="A1204" s="60" t="str">
        <f t="shared" si="183"/>
        <v>2.3.3.1.5.00.00 - Ágio na Emissão de Ações - Inter OFSS - Município</v>
      </c>
      <c r="B1204" s="3" t="s">
        <v>2644</v>
      </c>
      <c r="C1204" s="4"/>
      <c r="D1204" s="8"/>
      <c r="E1204" s="8">
        <f t="shared" si="186"/>
        <v>0</v>
      </c>
      <c r="F1204" s="8">
        <f t="shared" si="187"/>
        <v>0</v>
      </c>
      <c r="G1204" s="7"/>
      <c r="H1204" s="60" t="b">
        <f t="shared" si="185"/>
        <v>1</v>
      </c>
      <c r="I1204" s="60" t="str">
        <f t="shared" si="184"/>
        <v>00</v>
      </c>
    </row>
    <row r="1205" spans="1:9">
      <c r="A1205" s="60" t="str">
        <f t="shared" si="183"/>
        <v>2.3.3.2.0.00.00 - Alienação de Partes Beneficiarias</v>
      </c>
      <c r="B1205" s="5" t="s">
        <v>2645</v>
      </c>
      <c r="C1205" s="6"/>
      <c r="D1205" s="1"/>
      <c r="E1205" s="1">
        <f>E1206+E1207+E1208+E1209+E1210</f>
        <v>0</v>
      </c>
      <c r="F1205" s="1">
        <f>F1206+F1207+F1208+F1209+F1210</f>
        <v>0</v>
      </c>
      <c r="H1205" s="60" t="b">
        <f t="shared" si="185"/>
        <v>1</v>
      </c>
      <c r="I1205" s="60" t="str">
        <f t="shared" si="184"/>
        <v>00</v>
      </c>
    </row>
    <row r="1206" spans="1:9">
      <c r="A1206" s="60" t="str">
        <f t="shared" si="183"/>
        <v>2.3.3.2.1.00.00 - Alienação de Partes Beneficiarias - Consolidação</v>
      </c>
      <c r="B1206" s="3" t="s">
        <v>2646</v>
      </c>
      <c r="C1206" s="4"/>
      <c r="D1206" s="1"/>
      <c r="E1206" s="1">
        <f t="shared" si="186"/>
        <v>0</v>
      </c>
      <c r="F1206" s="1">
        <f t="shared" si="187"/>
        <v>0</v>
      </c>
      <c r="H1206" s="60" t="b">
        <f t="shared" si="185"/>
        <v>1</v>
      </c>
      <c r="I1206" s="60" t="str">
        <f t="shared" si="184"/>
        <v>00</v>
      </c>
    </row>
    <row r="1207" spans="1:9">
      <c r="A1207" s="60" t="str">
        <f t="shared" si="183"/>
        <v>2.3.3.2.2.00.00 - Alienação de Partes Beneficiarias - Intra OFSS</v>
      </c>
      <c r="B1207" s="5" t="s">
        <v>2647</v>
      </c>
      <c r="C1207" s="6"/>
      <c r="D1207" s="1"/>
      <c r="E1207" s="1">
        <f t="shared" si="186"/>
        <v>0</v>
      </c>
      <c r="F1207" s="1">
        <f t="shared" si="187"/>
        <v>0</v>
      </c>
      <c r="H1207" s="60" t="b">
        <f t="shared" si="185"/>
        <v>1</v>
      </c>
      <c r="I1207" s="60" t="str">
        <f t="shared" si="184"/>
        <v>00</v>
      </c>
    </row>
    <row r="1208" spans="1:9" ht="25.5">
      <c r="A1208" s="60" t="str">
        <f t="shared" si="183"/>
        <v>2.3.3.2.3.00.00 - Alienação de Partes Beneficiarias - Inter OFSS - 
 União</v>
      </c>
      <c r="B1208" s="3" t="s">
        <v>2648</v>
      </c>
      <c r="C1208" s="4"/>
      <c r="D1208" s="1"/>
      <c r="E1208" s="1">
        <f t="shared" si="186"/>
        <v>0</v>
      </c>
      <c r="F1208" s="1">
        <f t="shared" si="187"/>
        <v>0</v>
      </c>
      <c r="H1208" s="60" t="b">
        <f t="shared" si="185"/>
        <v>1</v>
      </c>
      <c r="I1208" s="60" t="str">
        <f t="shared" si="184"/>
        <v>00</v>
      </c>
    </row>
    <row r="1209" spans="1:9" ht="25.5">
      <c r="A1209" s="60" t="str">
        <f t="shared" si="183"/>
        <v>2.3.3.2.4.00.00 - Alienação de Partes Beneficiarias - Inter OFSS - 
 Estado</v>
      </c>
      <c r="B1209" s="5" t="s">
        <v>2649</v>
      </c>
      <c r="C1209" s="6"/>
      <c r="D1209" s="1"/>
      <c r="E1209" s="1">
        <f t="shared" si="186"/>
        <v>0</v>
      </c>
      <c r="F1209" s="1">
        <f t="shared" si="187"/>
        <v>0</v>
      </c>
      <c r="H1209" s="60" t="b">
        <f t="shared" si="185"/>
        <v>1</v>
      </c>
      <c r="I1209" s="60" t="str">
        <f t="shared" si="184"/>
        <v>00</v>
      </c>
    </row>
    <row r="1210" spans="1:9" ht="25.5">
      <c r="A1210" s="60" t="str">
        <f t="shared" si="183"/>
        <v>2.3.3.2.5.00.00 - Alienação de Partes Beneficiarias - Inter OFSS - 
 Município</v>
      </c>
      <c r="B1210" s="3" t="s">
        <v>2650</v>
      </c>
      <c r="C1210" s="4"/>
      <c r="D1210" s="1"/>
      <c r="E1210" s="1">
        <f t="shared" si="186"/>
        <v>0</v>
      </c>
      <c r="F1210" s="1">
        <f t="shared" si="187"/>
        <v>0</v>
      </c>
      <c r="H1210" s="60" t="b">
        <f t="shared" si="185"/>
        <v>1</v>
      </c>
      <c r="I1210" s="60" t="str">
        <f t="shared" si="184"/>
        <v>00</v>
      </c>
    </row>
    <row r="1211" spans="1:9">
      <c r="A1211" s="60" t="str">
        <f t="shared" si="183"/>
        <v>2.3.3.3.0.00.00 - Alienação de Bônus de Subscrição</v>
      </c>
      <c r="B1211" s="5" t="s">
        <v>2651</v>
      </c>
      <c r="C1211" s="6"/>
      <c r="D1211" s="1"/>
      <c r="E1211" s="1">
        <f>E1212+E1213+E1214+E1215+E1216</f>
        <v>0</v>
      </c>
      <c r="F1211" s="1">
        <f>F1212+F1213+F1214+F1215+F1216</f>
        <v>0</v>
      </c>
      <c r="H1211" s="60" t="b">
        <f t="shared" si="185"/>
        <v>1</v>
      </c>
      <c r="I1211" s="60" t="str">
        <f t="shared" si="184"/>
        <v>00</v>
      </c>
    </row>
    <row r="1212" spans="1:9">
      <c r="A1212" s="60" t="str">
        <f t="shared" si="183"/>
        <v>2.3.3.3.1.00.00 - Alienação de Bônus de Subscrição - Consolidação</v>
      </c>
      <c r="B1212" s="3" t="s">
        <v>2652</v>
      </c>
      <c r="C1212" s="4"/>
      <c r="D1212" s="1"/>
      <c r="E1212" s="1">
        <f t="shared" si="186"/>
        <v>0</v>
      </c>
      <c r="F1212" s="1">
        <f t="shared" si="187"/>
        <v>0</v>
      </c>
      <c r="H1212" s="60" t="b">
        <f t="shared" si="185"/>
        <v>1</v>
      </c>
      <c r="I1212" s="60" t="str">
        <f t="shared" si="184"/>
        <v>00</v>
      </c>
    </row>
    <row r="1213" spans="1:9">
      <c r="A1213" s="60" t="str">
        <f t="shared" si="183"/>
        <v>2.3.3.3.2.00.00 - Alienação de Bônus de Subscrição - Intra OFSS</v>
      </c>
      <c r="B1213" s="5" t="s">
        <v>2653</v>
      </c>
      <c r="C1213" s="6"/>
      <c r="D1213" s="1"/>
      <c r="E1213" s="1">
        <f t="shared" si="186"/>
        <v>0</v>
      </c>
      <c r="F1213" s="1">
        <f t="shared" si="187"/>
        <v>0</v>
      </c>
      <c r="H1213" s="60" t="b">
        <f t="shared" si="185"/>
        <v>1</v>
      </c>
      <c r="I1213" s="60" t="str">
        <f t="shared" si="184"/>
        <v>00</v>
      </c>
    </row>
    <row r="1214" spans="1:9" ht="25.5">
      <c r="A1214" s="60" t="str">
        <f t="shared" si="183"/>
        <v>2.3.3.3.3.00.00 - Alienação de Bônus de Subscrição - Inter OFSS - 
 União</v>
      </c>
      <c r="B1214" s="3" t="s">
        <v>2654</v>
      </c>
      <c r="C1214" s="4"/>
      <c r="D1214" s="1"/>
      <c r="E1214" s="1">
        <f t="shared" si="186"/>
        <v>0</v>
      </c>
      <c r="F1214" s="1">
        <f t="shared" si="187"/>
        <v>0</v>
      </c>
      <c r="H1214" s="60" t="b">
        <f t="shared" si="185"/>
        <v>1</v>
      </c>
      <c r="I1214" s="60" t="str">
        <f t="shared" si="184"/>
        <v>00</v>
      </c>
    </row>
    <row r="1215" spans="1:9" ht="25.5">
      <c r="A1215" s="60" t="str">
        <f t="shared" si="183"/>
        <v>2.3.3.3.4.00.00 - Alienação de Bônus de Subscrição - Inter OFSS - 
 Estado</v>
      </c>
      <c r="B1215" s="5" t="s">
        <v>2655</v>
      </c>
      <c r="C1215" s="6"/>
      <c r="D1215" s="1"/>
      <c r="E1215" s="1">
        <f t="shared" si="186"/>
        <v>0</v>
      </c>
      <c r="F1215" s="1">
        <f t="shared" si="187"/>
        <v>0</v>
      </c>
      <c r="H1215" s="60" t="b">
        <f t="shared" si="185"/>
        <v>1</v>
      </c>
      <c r="I1215" s="60" t="str">
        <f t="shared" si="184"/>
        <v>00</v>
      </c>
    </row>
    <row r="1216" spans="1:9" ht="25.5">
      <c r="A1216" s="60" t="str">
        <f t="shared" si="183"/>
        <v>2.3.3.3.5.00.00 - Alienação de Bônus de Subscrição - Inter OFSS - 
 Município</v>
      </c>
      <c r="B1216" s="3" t="s">
        <v>2656</v>
      </c>
      <c r="C1216" s="4"/>
      <c r="D1216" s="1"/>
      <c r="E1216" s="1">
        <f t="shared" si="186"/>
        <v>0</v>
      </c>
      <c r="F1216" s="1">
        <f t="shared" si="187"/>
        <v>0</v>
      </c>
      <c r="H1216" s="60" t="b">
        <f t="shared" si="185"/>
        <v>1</v>
      </c>
      <c r="I1216" s="60" t="str">
        <f t="shared" si="184"/>
        <v>00</v>
      </c>
    </row>
    <row r="1217" spans="1:9">
      <c r="A1217" s="60" t="str">
        <f t="shared" ref="A1217:A1280" si="188">TRIM(B1217)</f>
        <v>2.3.3.4.0.00.00 - Correção Monetária do Capital Realizado</v>
      </c>
      <c r="B1217" s="5" t="s">
        <v>2657</v>
      </c>
      <c r="C1217" s="6">
        <v>31063781.970000003</v>
      </c>
      <c r="D1217" s="1"/>
      <c r="E1217" s="1">
        <f>E1218+E1219+E1220+E1221+E1222</f>
        <v>0</v>
      </c>
      <c r="F1217" s="1">
        <f>F1218+F1219+F1220+F1221+F1222</f>
        <v>31063781.970000003</v>
      </c>
      <c r="H1217" s="60" t="b">
        <f t="shared" si="185"/>
        <v>1</v>
      </c>
      <c r="I1217" s="60" t="str">
        <f t="shared" si="184"/>
        <v>00</v>
      </c>
    </row>
    <row r="1218" spans="1:9" ht="25.5">
      <c r="A1218" s="60" t="str">
        <f t="shared" si="188"/>
        <v>2.3.3.4.1.00.00 - Correção Monetária do Capital Realizado - 
 Consolidação</v>
      </c>
      <c r="B1218" s="3" t="s">
        <v>2658</v>
      </c>
      <c r="C1218" s="4">
        <v>31063781.970000003</v>
      </c>
      <c r="D1218" s="1"/>
      <c r="E1218" s="1">
        <f t="shared" si="186"/>
        <v>0</v>
      </c>
      <c r="F1218" s="1">
        <f>SUMIF(A1218:B1218,"*consolidação*",C1218:D1218)</f>
        <v>31063781.970000003</v>
      </c>
      <c r="H1218" s="60" t="b">
        <f t="shared" si="185"/>
        <v>1</v>
      </c>
      <c r="I1218" s="60" t="str">
        <f t="shared" si="184"/>
        <v>00</v>
      </c>
    </row>
    <row r="1219" spans="1:9" ht="25.5">
      <c r="A1219" s="60" t="str">
        <f t="shared" si="188"/>
        <v>2.3.3.4.2.00.00 - Correção Monetária do Capital Realizado - Intra 
 OFSS</v>
      </c>
      <c r="B1219" s="5" t="s">
        <v>2659</v>
      </c>
      <c r="C1219" s="6"/>
      <c r="D1219" s="1"/>
      <c r="E1219" s="1">
        <f t="shared" si="186"/>
        <v>0</v>
      </c>
      <c r="F1219" s="1">
        <f t="shared" si="187"/>
        <v>0</v>
      </c>
      <c r="H1219" s="60" t="b">
        <f t="shared" si="185"/>
        <v>1</v>
      </c>
      <c r="I1219" s="60" t="str">
        <f t="shared" si="184"/>
        <v>00</v>
      </c>
    </row>
    <row r="1220" spans="1:9" ht="25.5">
      <c r="A1220" s="60" t="str">
        <f t="shared" si="188"/>
        <v>2.3.3.4.3.00.00 - Correção Monetária do Capital Realizado - Inter 
 OFSS - União</v>
      </c>
      <c r="B1220" s="3" t="s">
        <v>2660</v>
      </c>
      <c r="C1220" s="4"/>
      <c r="D1220" s="1"/>
      <c r="E1220" s="1">
        <f t="shared" si="186"/>
        <v>0</v>
      </c>
      <c r="F1220" s="1">
        <f t="shared" si="187"/>
        <v>0</v>
      </c>
      <c r="H1220" s="60" t="b">
        <f t="shared" si="185"/>
        <v>1</v>
      </c>
      <c r="I1220" s="60" t="str">
        <f t="shared" si="184"/>
        <v>00</v>
      </c>
    </row>
    <row r="1221" spans="1:9" ht="25.5">
      <c r="A1221" s="60" t="str">
        <f t="shared" si="188"/>
        <v>2.3.3.4.4.00.00 - Correção Monetária do Capital Realizado - Inter 
 OFSS - Estado</v>
      </c>
      <c r="B1221" s="5" t="s">
        <v>2661</v>
      </c>
      <c r="C1221" s="6"/>
      <c r="D1221" s="1"/>
      <c r="E1221" s="1">
        <f t="shared" si="186"/>
        <v>0</v>
      </c>
      <c r="F1221" s="1">
        <f t="shared" si="187"/>
        <v>0</v>
      </c>
      <c r="H1221" s="60" t="b">
        <f t="shared" si="185"/>
        <v>1</v>
      </c>
      <c r="I1221" s="60" t="str">
        <f t="shared" si="184"/>
        <v>00</v>
      </c>
    </row>
    <row r="1222" spans="1:9" ht="25.5">
      <c r="A1222" s="60" t="str">
        <f t="shared" si="188"/>
        <v>2.3.3.4.5.00.00 - Correção Monetária do Capital Realizado - Inter 
 OFSS - Município</v>
      </c>
      <c r="B1222" s="3" t="s">
        <v>2662</v>
      </c>
      <c r="C1222" s="4"/>
      <c r="D1222" s="1"/>
      <c r="E1222" s="1">
        <f t="shared" si="186"/>
        <v>0</v>
      </c>
      <c r="F1222" s="1">
        <f t="shared" si="187"/>
        <v>0</v>
      </c>
      <c r="H1222" s="60" t="b">
        <f t="shared" si="185"/>
        <v>1</v>
      </c>
      <c r="I1222" s="60" t="str">
        <f t="shared" si="184"/>
        <v>00</v>
      </c>
    </row>
    <row r="1223" spans="1:9">
      <c r="A1223" s="60" t="str">
        <f t="shared" si="188"/>
        <v>2.3.3.9.0.00.00 - Outras Reservas de Capital</v>
      </c>
      <c r="B1223" s="5" t="s">
        <v>2663</v>
      </c>
      <c r="C1223" s="6">
        <v>1034434064.6600001</v>
      </c>
      <c r="D1223" s="1"/>
      <c r="E1223" s="1">
        <f>E1224+E1225+E1226+E1227+E1228</f>
        <v>65434311.219999999</v>
      </c>
      <c r="F1223" s="1">
        <f>F1224+F1225+F1226+F1227+F1228</f>
        <v>968999753.44000006</v>
      </c>
      <c r="H1223" s="60" t="b">
        <f t="shared" si="185"/>
        <v>1</v>
      </c>
      <c r="I1223" s="60" t="str">
        <f t="shared" si="184"/>
        <v>00</v>
      </c>
    </row>
    <row r="1224" spans="1:9">
      <c r="A1224" s="60" t="str">
        <f t="shared" si="188"/>
        <v>2.3.3.9.1.00.00 - Outras Reservas de Capital - Consolidação</v>
      </c>
      <c r="B1224" s="3" t="s">
        <v>2664</v>
      </c>
      <c r="C1224" s="4">
        <v>968999753.44000006</v>
      </c>
      <c r="D1224" s="1"/>
      <c r="E1224" s="1">
        <f t="shared" si="186"/>
        <v>0</v>
      </c>
      <c r="F1224" s="1">
        <f t="shared" si="187"/>
        <v>968999753.44000006</v>
      </c>
      <c r="H1224" s="60" t="b">
        <f t="shared" si="185"/>
        <v>1</v>
      </c>
      <c r="I1224" s="60" t="str">
        <f t="shared" si="184"/>
        <v>00</v>
      </c>
    </row>
    <row r="1225" spans="1:9">
      <c r="A1225" s="60" t="str">
        <f t="shared" si="188"/>
        <v>2.3.3.9.2.00.00 - Outras Reservas de Capital - Intra OFSS</v>
      </c>
      <c r="B1225" s="5" t="s">
        <v>2665</v>
      </c>
      <c r="C1225" s="6">
        <v>65423364.479999997</v>
      </c>
      <c r="D1225" s="1"/>
      <c r="E1225" s="1">
        <f t="shared" si="186"/>
        <v>65423364.479999997</v>
      </c>
      <c r="F1225" s="1">
        <f t="shared" si="187"/>
        <v>0</v>
      </c>
      <c r="H1225" s="60" t="b">
        <f t="shared" si="185"/>
        <v>1</v>
      </c>
      <c r="I1225" s="60" t="str">
        <f t="shared" si="184"/>
        <v>00</v>
      </c>
    </row>
    <row r="1226" spans="1:9">
      <c r="A1226" s="60" t="str">
        <f t="shared" si="188"/>
        <v>2.3.3.9.3.00.00 - Outras Reservas de Capital - Inter OFSS - União</v>
      </c>
      <c r="B1226" s="3" t="s">
        <v>2666</v>
      </c>
      <c r="C1226" s="4">
        <v>10835.34</v>
      </c>
      <c r="D1226" s="1"/>
      <c r="E1226" s="1">
        <f t="shared" si="186"/>
        <v>10835.34</v>
      </c>
      <c r="F1226" s="1">
        <f t="shared" si="187"/>
        <v>0</v>
      </c>
      <c r="H1226" s="60" t="b">
        <f t="shared" si="185"/>
        <v>1</v>
      </c>
      <c r="I1226" s="60" t="str">
        <f t="shared" si="184"/>
        <v>00</v>
      </c>
    </row>
    <row r="1227" spans="1:9">
      <c r="A1227" s="60" t="str">
        <f t="shared" si="188"/>
        <v>2.3.3.9.4.00.00 - Outras Reservas de Capital - Inter OFSS - Estado</v>
      </c>
      <c r="B1227" s="5" t="s">
        <v>2667</v>
      </c>
      <c r="C1227" s="6"/>
      <c r="D1227" s="1"/>
      <c r="E1227" s="1">
        <f t="shared" si="186"/>
        <v>0</v>
      </c>
      <c r="F1227" s="1">
        <f t="shared" si="187"/>
        <v>0</v>
      </c>
      <c r="H1227" s="60" t="b">
        <f t="shared" si="185"/>
        <v>1</v>
      </c>
      <c r="I1227" s="60" t="str">
        <f t="shared" si="184"/>
        <v>00</v>
      </c>
    </row>
    <row r="1228" spans="1:9" ht="25.5">
      <c r="A1228" s="60" t="str">
        <f t="shared" si="188"/>
        <v>2.3.3.9.5.00.00 - Outras Reservas de Capital - Inter OFSS - 
 Município</v>
      </c>
      <c r="B1228" s="3" t="s">
        <v>2668</v>
      </c>
      <c r="C1228" s="4">
        <v>111.4</v>
      </c>
      <c r="D1228" s="1"/>
      <c r="E1228" s="1">
        <f t="shared" si="186"/>
        <v>111.4</v>
      </c>
      <c r="F1228" s="1">
        <f t="shared" si="187"/>
        <v>0</v>
      </c>
      <c r="H1228" s="60" t="b">
        <f t="shared" si="185"/>
        <v>1</v>
      </c>
      <c r="I1228" s="60" t="str">
        <f t="shared" si="184"/>
        <v>00</v>
      </c>
    </row>
    <row r="1229" spans="1:9">
      <c r="A1229" s="60" t="str">
        <f t="shared" si="188"/>
        <v>2.3.4.0.0.00.00 - Ajustes de Avaliação Patrimonial</v>
      </c>
      <c r="B1229" s="5" t="s">
        <v>2669</v>
      </c>
      <c r="C1229" s="6">
        <v>3853554106.7000003</v>
      </c>
      <c r="D1229" s="1"/>
      <c r="E1229" s="1">
        <f>E1230+E1232</f>
        <v>0</v>
      </c>
      <c r="F1229" s="1">
        <f>F1230+F1232</f>
        <v>3853554106.7000003</v>
      </c>
      <c r="H1229" s="60" t="b">
        <f t="shared" si="185"/>
        <v>1</v>
      </c>
      <c r="I1229" s="60" t="str">
        <f t="shared" si="184"/>
        <v>00</v>
      </c>
    </row>
    <row r="1230" spans="1:9">
      <c r="A1230" s="60" t="str">
        <f t="shared" si="188"/>
        <v>2.3.4.1.0.00.00 - Ajustes de Avaliação Patrimonial de Ativos</v>
      </c>
      <c r="B1230" s="3" t="s">
        <v>2670</v>
      </c>
      <c r="C1230" s="4">
        <v>3853554106.7000003</v>
      </c>
      <c r="D1230" s="1"/>
      <c r="E1230" s="1">
        <f>E1231</f>
        <v>0</v>
      </c>
      <c r="F1230" s="1">
        <f>F1231</f>
        <v>3853554106.7000003</v>
      </c>
      <c r="H1230" s="60" t="b">
        <f t="shared" si="185"/>
        <v>1</v>
      </c>
      <c r="I1230" s="60" t="str">
        <f t="shared" si="184"/>
        <v>00</v>
      </c>
    </row>
    <row r="1231" spans="1:9" ht="25.5">
      <c r="A1231" s="60" t="str">
        <f t="shared" si="188"/>
        <v>2.3.4.1.1.00.00 - Ajustes de Avaliação Patrimonial de Ativos - 
 Consolidação</v>
      </c>
      <c r="B1231" s="5" t="s">
        <v>2671</v>
      </c>
      <c r="C1231" s="6">
        <v>3853554106.7000003</v>
      </c>
      <c r="D1231" s="1"/>
      <c r="E1231" s="1">
        <f t="shared" si="186"/>
        <v>0</v>
      </c>
      <c r="F1231" s="1">
        <f t="shared" si="187"/>
        <v>3853554106.7000003</v>
      </c>
      <c r="H1231" s="60" t="b">
        <f t="shared" si="185"/>
        <v>1</v>
      </c>
      <c r="I1231" s="60" t="str">
        <f t="shared" si="184"/>
        <v>00</v>
      </c>
    </row>
    <row r="1232" spans="1:9">
      <c r="A1232" s="60" t="str">
        <f t="shared" si="188"/>
        <v>2.3.4.2.0.00.00 - Ajustes de Avaliação Patrimonial de Passivos</v>
      </c>
      <c r="B1232" s="3" t="s">
        <v>2672</v>
      </c>
      <c r="C1232" s="4"/>
      <c r="D1232" s="1"/>
      <c r="E1232" s="1">
        <f>E1233</f>
        <v>0</v>
      </c>
      <c r="F1232" s="1">
        <f>F1233</f>
        <v>0</v>
      </c>
      <c r="H1232" s="60" t="b">
        <f t="shared" si="185"/>
        <v>1</v>
      </c>
      <c r="I1232" s="60" t="str">
        <f t="shared" si="184"/>
        <v>00</v>
      </c>
    </row>
    <row r="1233" spans="1:9" ht="25.5">
      <c r="A1233" s="60" t="str">
        <f t="shared" si="188"/>
        <v>2.3.4.2.1.00.00 - Ajustes de Avaliação Patrimonial de Passivos - 
 Consolidação</v>
      </c>
      <c r="B1233" s="5" t="s">
        <v>2673</v>
      </c>
      <c r="C1233" s="6"/>
      <c r="D1233" s="8"/>
      <c r="E1233" s="8">
        <f t="shared" si="186"/>
        <v>0</v>
      </c>
      <c r="F1233" s="8">
        <f t="shared" si="187"/>
        <v>0</v>
      </c>
      <c r="G1233" s="7"/>
      <c r="H1233" s="60" t="b">
        <f t="shared" si="185"/>
        <v>1</v>
      </c>
      <c r="I1233" s="60" t="str">
        <f t="shared" si="184"/>
        <v>00</v>
      </c>
    </row>
    <row r="1234" spans="1:9">
      <c r="A1234" s="60" t="str">
        <f t="shared" si="188"/>
        <v>2.3.5.0.0.00.00 - Reservas de Lucros</v>
      </c>
      <c r="B1234" s="3" t="s">
        <v>2674</v>
      </c>
      <c r="C1234" s="4">
        <v>2027053378.5600002</v>
      </c>
      <c r="D1234" s="8"/>
      <c r="E1234" s="8">
        <f>E1235+E1241+E1247+E1253+E1259+E1265+E1271+E1277+E1283</f>
        <v>0</v>
      </c>
      <c r="F1234" s="8">
        <f>F1235+F1241+F1247+F1253+F1259+F1265+F1271+F1277+F1283</f>
        <v>2027053378.5600002</v>
      </c>
      <c r="G1234" s="7"/>
      <c r="H1234" s="60" t="b">
        <f t="shared" si="185"/>
        <v>1</v>
      </c>
      <c r="I1234" s="60" t="str">
        <f t="shared" si="184"/>
        <v>00</v>
      </c>
    </row>
    <row r="1235" spans="1:9">
      <c r="A1235" s="60" t="str">
        <f t="shared" si="188"/>
        <v>2.3.5.1.0.00.00 - Reserva Legal</v>
      </c>
      <c r="B1235" s="5" t="s">
        <v>2675</v>
      </c>
      <c r="C1235" s="6">
        <v>1526923445.8400002</v>
      </c>
      <c r="D1235" s="1"/>
      <c r="E1235" s="1">
        <f>E1236+E1237+E1238+E1239+E1240</f>
        <v>0</v>
      </c>
      <c r="F1235" s="1">
        <f>F1236+F1237+F1238+F1239+F1240</f>
        <v>1526923445.8400002</v>
      </c>
      <c r="H1235" s="60" t="b">
        <f t="shared" si="185"/>
        <v>1</v>
      </c>
      <c r="I1235" s="60" t="str">
        <f t="shared" ref="I1235:I1298" si="189">MID(A1235,11,2)</f>
        <v>00</v>
      </c>
    </row>
    <row r="1236" spans="1:9">
      <c r="A1236" s="60" t="str">
        <f t="shared" si="188"/>
        <v>2.3.5.1.1.00.00 - Reserva Legal - Consolidação</v>
      </c>
      <c r="B1236" s="3" t="s">
        <v>2676</v>
      </c>
      <c r="C1236" s="4">
        <v>1526923445.8400002</v>
      </c>
      <c r="D1236" s="1"/>
      <c r="E1236" s="1">
        <f t="shared" si="186"/>
        <v>0</v>
      </c>
      <c r="F1236" s="1">
        <f t="shared" si="187"/>
        <v>1526923445.8400002</v>
      </c>
      <c r="H1236" s="60" t="b">
        <f t="shared" si="185"/>
        <v>1</v>
      </c>
      <c r="I1236" s="60" t="str">
        <f t="shared" si="189"/>
        <v>00</v>
      </c>
    </row>
    <row r="1237" spans="1:9">
      <c r="A1237" s="60" t="str">
        <f t="shared" si="188"/>
        <v>2.3.5.1.2.00.00 - Reserva Legal - Intra OFSS</v>
      </c>
      <c r="B1237" s="5" t="s">
        <v>2677</v>
      </c>
      <c r="C1237" s="6"/>
      <c r="D1237" s="1"/>
      <c r="E1237" s="1">
        <f t="shared" si="186"/>
        <v>0</v>
      </c>
      <c r="F1237" s="1">
        <f t="shared" si="187"/>
        <v>0</v>
      </c>
      <c r="H1237" s="60" t="b">
        <f t="shared" si="185"/>
        <v>1</v>
      </c>
      <c r="I1237" s="60" t="str">
        <f t="shared" si="189"/>
        <v>00</v>
      </c>
    </row>
    <row r="1238" spans="1:9">
      <c r="A1238" s="60" t="str">
        <f t="shared" si="188"/>
        <v>2.3.5.1.3.00.00 - Reserva Legal - Inter OFSS - União</v>
      </c>
      <c r="B1238" s="3" t="s">
        <v>2678</v>
      </c>
      <c r="C1238" s="4"/>
      <c r="D1238" s="1"/>
      <c r="E1238" s="1">
        <f t="shared" si="186"/>
        <v>0</v>
      </c>
      <c r="F1238" s="1">
        <f t="shared" si="187"/>
        <v>0</v>
      </c>
      <c r="H1238" s="60" t="b">
        <f t="shared" si="185"/>
        <v>1</v>
      </c>
      <c r="I1238" s="60" t="str">
        <f t="shared" si="189"/>
        <v>00</v>
      </c>
    </row>
    <row r="1239" spans="1:9">
      <c r="A1239" s="60" t="str">
        <f t="shared" si="188"/>
        <v>2.3.5.1.4.00.00 - Reserva Legal - Inter OFSS - Estado</v>
      </c>
      <c r="B1239" s="5" t="s">
        <v>2679</v>
      </c>
      <c r="C1239" s="6"/>
      <c r="D1239" s="1"/>
      <c r="E1239" s="1">
        <f t="shared" si="186"/>
        <v>0</v>
      </c>
      <c r="F1239" s="1">
        <f t="shared" si="187"/>
        <v>0</v>
      </c>
      <c r="H1239" s="60" t="b">
        <f t="shared" ref="H1239:H1302" si="190">IF(I1239="00",C1239=E1239+F1239,TRUE)</f>
        <v>1</v>
      </c>
      <c r="I1239" s="60" t="str">
        <f t="shared" si="189"/>
        <v>00</v>
      </c>
    </row>
    <row r="1240" spans="1:9">
      <c r="A1240" s="60" t="str">
        <f t="shared" si="188"/>
        <v>2.3.5.1.5.00.00 - Reserva Legal - Inter OFSS - Município</v>
      </c>
      <c r="B1240" s="3" t="s">
        <v>2680</v>
      </c>
      <c r="C1240" s="4"/>
      <c r="D1240" s="1"/>
      <c r="E1240" s="1">
        <f t="shared" ref="E1240:E1301" si="191">SUMIF(A1240:B1240,"*intra*",C1240:D1240)+SUMIF(A1240:B1240,"*inter*",C1240:D1240)</f>
        <v>0</v>
      </c>
      <c r="F1240" s="1">
        <f t="shared" ref="F1240:F1301" si="192">SUMIF(A1240:B1240,"*consolidação*",C1240:D1240)</f>
        <v>0</v>
      </c>
      <c r="H1240" s="60" t="b">
        <f t="shared" si="190"/>
        <v>1</v>
      </c>
      <c r="I1240" s="60" t="str">
        <f t="shared" si="189"/>
        <v>00</v>
      </c>
    </row>
    <row r="1241" spans="1:9">
      <c r="A1241" s="60" t="str">
        <f t="shared" si="188"/>
        <v>2.3.5.2.0.00.00 - Reservas Estatutárias</v>
      </c>
      <c r="B1241" s="5" t="s">
        <v>2681</v>
      </c>
      <c r="C1241" s="6">
        <v>475534099.30000001</v>
      </c>
      <c r="D1241" s="1"/>
      <c r="E1241" s="1">
        <f>E1242+E1243+E1244+E1245+E1246</f>
        <v>0</v>
      </c>
      <c r="F1241" s="1">
        <f>F1242+F1243+F1244+F1245+F1246</f>
        <v>475534099.30000001</v>
      </c>
      <c r="H1241" s="60" t="b">
        <f t="shared" si="190"/>
        <v>1</v>
      </c>
      <c r="I1241" s="60" t="str">
        <f t="shared" si="189"/>
        <v>00</v>
      </c>
    </row>
    <row r="1242" spans="1:9">
      <c r="A1242" s="60" t="str">
        <f t="shared" si="188"/>
        <v>2.3.5.2.1.00.00 - Reservas Estatutárias - Consolidação</v>
      </c>
      <c r="B1242" s="3" t="s">
        <v>2682</v>
      </c>
      <c r="C1242" s="4">
        <v>475534099.30000001</v>
      </c>
      <c r="D1242" s="1"/>
      <c r="E1242" s="1">
        <f t="shared" si="191"/>
        <v>0</v>
      </c>
      <c r="F1242" s="1">
        <f t="shared" si="192"/>
        <v>475534099.30000001</v>
      </c>
      <c r="H1242" s="60" t="b">
        <f t="shared" si="190"/>
        <v>1</v>
      </c>
      <c r="I1242" s="60" t="str">
        <f t="shared" si="189"/>
        <v>00</v>
      </c>
    </row>
    <row r="1243" spans="1:9">
      <c r="A1243" s="60" t="str">
        <f t="shared" si="188"/>
        <v>2.3.5.2.2.00.00 - Reservas Estatutárias - Intra OFSS</v>
      </c>
      <c r="B1243" s="5" t="s">
        <v>2683</v>
      </c>
      <c r="C1243" s="6"/>
      <c r="D1243" s="1"/>
      <c r="E1243" s="1">
        <f t="shared" si="191"/>
        <v>0</v>
      </c>
      <c r="F1243" s="1">
        <f t="shared" si="192"/>
        <v>0</v>
      </c>
      <c r="H1243" s="60" t="b">
        <f t="shared" si="190"/>
        <v>1</v>
      </c>
      <c r="I1243" s="60" t="str">
        <f t="shared" si="189"/>
        <v>00</v>
      </c>
    </row>
    <row r="1244" spans="1:9">
      <c r="A1244" s="60" t="str">
        <f t="shared" si="188"/>
        <v>2.3.5.2.3.00.00 - Reservas Estatutárias - Inter OFSS - União</v>
      </c>
      <c r="B1244" s="3" t="s">
        <v>2684</v>
      </c>
      <c r="C1244" s="4"/>
      <c r="D1244" s="1"/>
      <c r="E1244" s="1">
        <f t="shared" si="191"/>
        <v>0</v>
      </c>
      <c r="F1244" s="1">
        <f t="shared" si="192"/>
        <v>0</v>
      </c>
      <c r="H1244" s="60" t="b">
        <f t="shared" si="190"/>
        <v>1</v>
      </c>
      <c r="I1244" s="60" t="str">
        <f t="shared" si="189"/>
        <v>00</v>
      </c>
    </row>
    <row r="1245" spans="1:9">
      <c r="A1245" s="60" t="str">
        <f t="shared" si="188"/>
        <v>2.3.5.2.4.00.00 - Reservas Estatutárias - Inter OFSS - Estado</v>
      </c>
      <c r="B1245" s="5" t="s">
        <v>2685</v>
      </c>
      <c r="C1245" s="6"/>
      <c r="D1245" s="1"/>
      <c r="E1245" s="1">
        <f t="shared" si="191"/>
        <v>0</v>
      </c>
      <c r="F1245" s="1">
        <f t="shared" si="192"/>
        <v>0</v>
      </c>
      <c r="H1245" s="60" t="b">
        <f t="shared" si="190"/>
        <v>1</v>
      </c>
      <c r="I1245" s="60" t="str">
        <f t="shared" si="189"/>
        <v>00</v>
      </c>
    </row>
    <row r="1246" spans="1:9">
      <c r="A1246" s="60" t="str">
        <f t="shared" si="188"/>
        <v>2.3.5.2.5.00.00 - Reservas Estatutárias - Inter OFSS - Município</v>
      </c>
      <c r="B1246" s="3" t="s">
        <v>2686</v>
      </c>
      <c r="C1246" s="4"/>
      <c r="D1246" s="1"/>
      <c r="E1246" s="1">
        <f t="shared" si="191"/>
        <v>0</v>
      </c>
      <c r="F1246" s="1">
        <f t="shared" si="192"/>
        <v>0</v>
      </c>
      <c r="H1246" s="60" t="b">
        <f t="shared" si="190"/>
        <v>1</v>
      </c>
      <c r="I1246" s="60" t="str">
        <f t="shared" si="189"/>
        <v>00</v>
      </c>
    </row>
    <row r="1247" spans="1:9">
      <c r="A1247" s="60" t="str">
        <f t="shared" si="188"/>
        <v>2.3.5.3.0.00.00 - Reserva para Contingencias</v>
      </c>
      <c r="B1247" s="5" t="s">
        <v>2687</v>
      </c>
      <c r="C1247" s="6">
        <v>11132.92</v>
      </c>
      <c r="D1247" s="1"/>
      <c r="E1247" s="1">
        <f>E1248+E1249+E1250+E1251+E1252</f>
        <v>0</v>
      </c>
      <c r="F1247" s="1">
        <f>F1248+F1249+F1250+F1251+F1252</f>
        <v>11132.92</v>
      </c>
      <c r="H1247" s="60" t="b">
        <f t="shared" si="190"/>
        <v>1</v>
      </c>
      <c r="I1247" s="60" t="str">
        <f t="shared" si="189"/>
        <v>00</v>
      </c>
    </row>
    <row r="1248" spans="1:9">
      <c r="A1248" s="60" t="str">
        <f t="shared" si="188"/>
        <v>2.3.5.3.1.00.00 - Reserva para Contingencias - Consolidação</v>
      </c>
      <c r="B1248" s="3" t="s">
        <v>2688</v>
      </c>
      <c r="C1248" s="4">
        <v>11132.92</v>
      </c>
      <c r="D1248" s="1"/>
      <c r="E1248" s="1">
        <f t="shared" si="191"/>
        <v>0</v>
      </c>
      <c r="F1248" s="1">
        <f t="shared" si="192"/>
        <v>11132.92</v>
      </c>
      <c r="H1248" s="60" t="b">
        <f t="shared" si="190"/>
        <v>1</v>
      </c>
      <c r="I1248" s="60" t="str">
        <f t="shared" si="189"/>
        <v>00</v>
      </c>
    </row>
    <row r="1249" spans="1:9">
      <c r="A1249" s="60" t="str">
        <f t="shared" si="188"/>
        <v>2.3.5.3.2.00.00 - Reserva para Contingencias - Intra OFSS</v>
      </c>
      <c r="B1249" s="5" t="s">
        <v>2689</v>
      </c>
      <c r="C1249" s="6"/>
      <c r="D1249" s="1"/>
      <c r="E1249" s="1">
        <f t="shared" si="191"/>
        <v>0</v>
      </c>
      <c r="F1249" s="1">
        <f t="shared" si="192"/>
        <v>0</v>
      </c>
      <c r="H1249" s="60" t="b">
        <f t="shared" si="190"/>
        <v>1</v>
      </c>
      <c r="I1249" s="60" t="str">
        <f t="shared" si="189"/>
        <v>00</v>
      </c>
    </row>
    <row r="1250" spans="1:9">
      <c r="A1250" s="60" t="str">
        <f t="shared" si="188"/>
        <v>2.3.5.3.3.00.00 - Reserva para Contingencias - Inter OFSS - União</v>
      </c>
      <c r="B1250" s="3" t="s">
        <v>2690</v>
      </c>
      <c r="C1250" s="4"/>
      <c r="D1250" s="1"/>
      <c r="E1250" s="1">
        <f t="shared" si="191"/>
        <v>0</v>
      </c>
      <c r="F1250" s="1">
        <f t="shared" si="192"/>
        <v>0</v>
      </c>
      <c r="H1250" s="60" t="b">
        <f t="shared" si="190"/>
        <v>1</v>
      </c>
      <c r="I1250" s="60" t="str">
        <f t="shared" si="189"/>
        <v>00</v>
      </c>
    </row>
    <row r="1251" spans="1:9">
      <c r="A1251" s="60" t="str">
        <f t="shared" si="188"/>
        <v>2.3.5.3.4.00.00 - Reserva para Contingencias - Inter OFSS - Estado</v>
      </c>
      <c r="B1251" s="5" t="s">
        <v>2691</v>
      </c>
      <c r="C1251" s="6"/>
      <c r="D1251" s="1"/>
      <c r="E1251" s="1">
        <f t="shared" si="191"/>
        <v>0</v>
      </c>
      <c r="F1251" s="1">
        <f t="shared" si="192"/>
        <v>0</v>
      </c>
      <c r="H1251" s="60" t="b">
        <f t="shared" si="190"/>
        <v>1</v>
      </c>
      <c r="I1251" s="60" t="str">
        <f t="shared" si="189"/>
        <v>00</v>
      </c>
    </row>
    <row r="1252" spans="1:9" ht="25.5">
      <c r="A1252" s="60" t="str">
        <f t="shared" si="188"/>
        <v>2.3.5.3.5.00.00 - Reserva para Contingencias - Inter OFSS - 
 Município</v>
      </c>
      <c r="B1252" s="3" t="s">
        <v>2692</v>
      </c>
      <c r="C1252" s="4"/>
      <c r="D1252" s="1"/>
      <c r="E1252" s="1">
        <f t="shared" si="191"/>
        <v>0</v>
      </c>
      <c r="F1252" s="1">
        <f t="shared" si="192"/>
        <v>0</v>
      </c>
      <c r="H1252" s="60" t="b">
        <f t="shared" si="190"/>
        <v>1</v>
      </c>
      <c r="I1252" s="60" t="str">
        <f t="shared" si="189"/>
        <v>00</v>
      </c>
    </row>
    <row r="1253" spans="1:9">
      <c r="A1253" s="60" t="str">
        <f t="shared" si="188"/>
        <v>2.3.5.4.0.00.00 - Reserva de Incentivos Fiscais</v>
      </c>
      <c r="B1253" s="5" t="s">
        <v>2693</v>
      </c>
      <c r="C1253" s="6">
        <v>12224539.65</v>
      </c>
      <c r="D1253" s="1"/>
      <c r="E1253" s="1">
        <f>E1254+E1255+E1256+E1257+E1258</f>
        <v>0</v>
      </c>
      <c r="F1253" s="1">
        <f>F1254+F1255+F1256+F1257+F1258</f>
        <v>12224539.65</v>
      </c>
      <c r="H1253" s="60" t="b">
        <f t="shared" si="190"/>
        <v>1</v>
      </c>
      <c r="I1253" s="60" t="str">
        <f t="shared" si="189"/>
        <v>00</v>
      </c>
    </row>
    <row r="1254" spans="1:9">
      <c r="A1254" s="60" t="str">
        <f t="shared" si="188"/>
        <v>2.3.5.4.1.00.00 - Reserva de Incentivos Fiscais - Consolidação</v>
      </c>
      <c r="B1254" s="3" t="s">
        <v>2694</v>
      </c>
      <c r="C1254" s="4">
        <v>12224539.65</v>
      </c>
      <c r="D1254" s="1"/>
      <c r="E1254" s="1">
        <f t="shared" si="191"/>
        <v>0</v>
      </c>
      <c r="F1254" s="1">
        <f t="shared" si="192"/>
        <v>12224539.65</v>
      </c>
      <c r="H1254" s="60" t="b">
        <f t="shared" si="190"/>
        <v>1</v>
      </c>
      <c r="I1254" s="60" t="str">
        <f t="shared" si="189"/>
        <v>00</v>
      </c>
    </row>
    <row r="1255" spans="1:9">
      <c r="A1255" s="60" t="str">
        <f t="shared" si="188"/>
        <v>2.3.5.4.2.00.00 - Reserva de Incentivos Fiscais - Intra OFSS</v>
      </c>
      <c r="B1255" s="5" t="s">
        <v>2695</v>
      </c>
      <c r="C1255" s="6"/>
      <c r="D1255" s="1"/>
      <c r="E1255" s="1">
        <f t="shared" si="191"/>
        <v>0</v>
      </c>
      <c r="F1255" s="1">
        <f t="shared" si="192"/>
        <v>0</v>
      </c>
      <c r="H1255" s="60" t="b">
        <f t="shared" si="190"/>
        <v>1</v>
      </c>
      <c r="I1255" s="60" t="str">
        <f t="shared" si="189"/>
        <v>00</v>
      </c>
    </row>
    <row r="1256" spans="1:9">
      <c r="A1256" s="60" t="str">
        <f t="shared" si="188"/>
        <v>2.3.5.4.3.00.00 - Reserva de Incentivos Fiscais - Inter OFSS - União</v>
      </c>
      <c r="B1256" s="3" t="s">
        <v>2696</v>
      </c>
      <c r="C1256" s="4"/>
      <c r="D1256" s="1"/>
      <c r="E1256" s="1">
        <f t="shared" si="191"/>
        <v>0</v>
      </c>
      <c r="F1256" s="1">
        <f t="shared" si="192"/>
        <v>0</v>
      </c>
      <c r="H1256" s="60" t="b">
        <f t="shared" si="190"/>
        <v>1</v>
      </c>
      <c r="I1256" s="60" t="str">
        <f t="shared" si="189"/>
        <v>00</v>
      </c>
    </row>
    <row r="1257" spans="1:9" ht="25.5">
      <c r="A1257" s="60" t="str">
        <f t="shared" si="188"/>
        <v>2.3.5.4.4.00.00 - Reserva de Incentivos Fiscais - Inter OFSS - 
 Estado</v>
      </c>
      <c r="B1257" s="5" t="s">
        <v>2697</v>
      </c>
      <c r="C1257" s="6"/>
      <c r="D1257" s="1"/>
      <c r="E1257" s="1">
        <f t="shared" si="191"/>
        <v>0</v>
      </c>
      <c r="F1257" s="1">
        <f t="shared" si="192"/>
        <v>0</v>
      </c>
      <c r="H1257" s="60" t="b">
        <f t="shared" si="190"/>
        <v>1</v>
      </c>
      <c r="I1257" s="60" t="str">
        <f t="shared" si="189"/>
        <v>00</v>
      </c>
    </row>
    <row r="1258" spans="1:9" ht="25.5">
      <c r="A1258" s="60" t="str">
        <f t="shared" si="188"/>
        <v>2.3.5.4.5.00.00 - Reserva de Incentivos Fiscais - Inter OFSS - 
 Município</v>
      </c>
      <c r="B1258" s="3" t="s">
        <v>2698</v>
      </c>
      <c r="C1258" s="4"/>
      <c r="D1258" s="1"/>
      <c r="E1258" s="1">
        <f t="shared" si="191"/>
        <v>0</v>
      </c>
      <c r="F1258" s="1">
        <f t="shared" si="192"/>
        <v>0</v>
      </c>
      <c r="H1258" s="60" t="b">
        <f t="shared" si="190"/>
        <v>1</v>
      </c>
      <c r="I1258" s="60" t="str">
        <f t="shared" si="189"/>
        <v>00</v>
      </c>
    </row>
    <row r="1259" spans="1:9">
      <c r="A1259" s="60" t="str">
        <f t="shared" si="188"/>
        <v>2.3.5.5.0.00.00 - Reservas de Lucros para Expansão</v>
      </c>
      <c r="B1259" s="5" t="s">
        <v>2699</v>
      </c>
      <c r="C1259" s="6"/>
      <c r="D1259" s="1"/>
      <c r="E1259" s="1">
        <f>E1260+E1261+E1262+E1263+E1264</f>
        <v>0</v>
      </c>
      <c r="F1259" s="1">
        <f>F1260+F1261+F1262+F1263+F1264</f>
        <v>0</v>
      </c>
      <c r="H1259" s="60" t="b">
        <f t="shared" si="190"/>
        <v>1</v>
      </c>
      <c r="I1259" s="60" t="str">
        <f t="shared" si="189"/>
        <v>00</v>
      </c>
    </row>
    <row r="1260" spans="1:9">
      <c r="A1260" s="60" t="str">
        <f t="shared" si="188"/>
        <v>2.3.5.5.1.00.00 - Reservas de Lucros para Expansão - Consolidação</v>
      </c>
      <c r="B1260" s="3" t="s">
        <v>2700</v>
      </c>
      <c r="C1260" s="4"/>
      <c r="D1260" s="1"/>
      <c r="E1260" s="1">
        <f t="shared" si="191"/>
        <v>0</v>
      </c>
      <c r="F1260" s="1">
        <f t="shared" si="192"/>
        <v>0</v>
      </c>
      <c r="H1260" s="60" t="b">
        <f t="shared" si="190"/>
        <v>1</v>
      </c>
      <c r="I1260" s="60" t="str">
        <f t="shared" si="189"/>
        <v>00</v>
      </c>
    </row>
    <row r="1261" spans="1:9">
      <c r="A1261" s="60" t="str">
        <f t="shared" si="188"/>
        <v>2.3.5.5.2.00.00 - Reservas de Lucros para Expansão - Intra OFSS</v>
      </c>
      <c r="B1261" s="5" t="s">
        <v>2701</v>
      </c>
      <c r="C1261" s="6"/>
      <c r="D1261" s="1"/>
      <c r="E1261" s="1">
        <f t="shared" si="191"/>
        <v>0</v>
      </c>
      <c r="F1261" s="1">
        <f t="shared" si="192"/>
        <v>0</v>
      </c>
      <c r="H1261" s="60" t="b">
        <f t="shared" si="190"/>
        <v>1</v>
      </c>
      <c r="I1261" s="60" t="str">
        <f t="shared" si="189"/>
        <v>00</v>
      </c>
    </row>
    <row r="1262" spans="1:9" ht="25.5">
      <c r="A1262" s="60" t="str">
        <f t="shared" si="188"/>
        <v>2.3.5.5.3.00.00 - Reservas de Lucros para Expansão - Inter OFSS - 
 União</v>
      </c>
      <c r="B1262" s="3" t="s">
        <v>2702</v>
      </c>
      <c r="C1262" s="4"/>
      <c r="D1262" s="1"/>
      <c r="E1262" s="1">
        <f t="shared" si="191"/>
        <v>0</v>
      </c>
      <c r="F1262" s="1">
        <f t="shared" si="192"/>
        <v>0</v>
      </c>
      <c r="H1262" s="60" t="b">
        <f t="shared" si="190"/>
        <v>1</v>
      </c>
      <c r="I1262" s="60" t="str">
        <f t="shared" si="189"/>
        <v>00</v>
      </c>
    </row>
    <row r="1263" spans="1:9" ht="25.5">
      <c r="A1263" s="60" t="str">
        <f t="shared" si="188"/>
        <v>2.3.5.5.4.00.00 - Reservas de Lucros para Expansão - Inter OFSS 
 –Estado</v>
      </c>
      <c r="B1263" s="5" t="s">
        <v>2703</v>
      </c>
      <c r="C1263" s="6"/>
      <c r="D1263" s="1"/>
      <c r="E1263" s="1">
        <f t="shared" si="191"/>
        <v>0</v>
      </c>
      <c r="F1263" s="1">
        <f t="shared" si="192"/>
        <v>0</v>
      </c>
      <c r="H1263" s="60" t="b">
        <f t="shared" si="190"/>
        <v>1</v>
      </c>
      <c r="I1263" s="60" t="str">
        <f t="shared" si="189"/>
        <v>00</v>
      </c>
    </row>
    <row r="1264" spans="1:9" ht="25.5">
      <c r="A1264" s="60" t="str">
        <f t="shared" si="188"/>
        <v>2.3.5.5.5.00.00 - Reservas de Lucros para Expansão - Inter OFSS - 
 Município</v>
      </c>
      <c r="B1264" s="3" t="s">
        <v>2704</v>
      </c>
      <c r="C1264" s="4"/>
      <c r="D1264" s="1"/>
      <c r="E1264" s="1">
        <f t="shared" si="191"/>
        <v>0</v>
      </c>
      <c r="F1264" s="1">
        <f t="shared" si="192"/>
        <v>0</v>
      </c>
      <c r="H1264" s="60" t="b">
        <f t="shared" si="190"/>
        <v>1</v>
      </c>
      <c r="I1264" s="60" t="str">
        <f t="shared" si="189"/>
        <v>00</v>
      </c>
    </row>
    <row r="1265" spans="1:9">
      <c r="A1265" s="60" t="str">
        <f t="shared" si="188"/>
        <v>2.3.5.6.0.00.00 - Reserva de Lucros a Realizar</v>
      </c>
      <c r="B1265" s="5" t="s">
        <v>2705</v>
      </c>
      <c r="C1265" s="6">
        <v>4914350.5</v>
      </c>
      <c r="D1265" s="1"/>
      <c r="E1265" s="1">
        <f>E1266+E1267+E1268+E1269+E1270</f>
        <v>0</v>
      </c>
      <c r="F1265" s="1">
        <f>F1266+F1267+F1268+F1269+F1270</f>
        <v>4914350.5</v>
      </c>
      <c r="H1265" s="60" t="b">
        <f t="shared" si="190"/>
        <v>1</v>
      </c>
      <c r="I1265" s="60" t="str">
        <f t="shared" si="189"/>
        <v>00</v>
      </c>
    </row>
    <row r="1266" spans="1:9">
      <c r="A1266" s="60" t="str">
        <f t="shared" si="188"/>
        <v>2.3.5.6.1.00.00 - Reserva de Lucros a Realizar- Consolidação</v>
      </c>
      <c r="B1266" s="3" t="s">
        <v>2706</v>
      </c>
      <c r="C1266" s="4">
        <v>4914350.5</v>
      </c>
      <c r="D1266" s="1"/>
      <c r="E1266" s="1">
        <f t="shared" si="191"/>
        <v>0</v>
      </c>
      <c r="F1266" s="1">
        <f t="shared" si="192"/>
        <v>4914350.5</v>
      </c>
      <c r="H1266" s="60" t="b">
        <f t="shared" si="190"/>
        <v>1</v>
      </c>
      <c r="I1266" s="60" t="str">
        <f t="shared" si="189"/>
        <v>00</v>
      </c>
    </row>
    <row r="1267" spans="1:9">
      <c r="A1267" s="60" t="str">
        <f t="shared" si="188"/>
        <v>2.3.5.6.2.00.00 - Reserva de Lucros a Realizar- Intra OFSS</v>
      </c>
      <c r="B1267" s="5" t="s">
        <v>2707</v>
      </c>
      <c r="C1267" s="6"/>
      <c r="D1267" s="1"/>
      <c r="E1267" s="1">
        <f t="shared" si="191"/>
        <v>0</v>
      </c>
      <c r="F1267" s="1">
        <f t="shared" si="192"/>
        <v>0</v>
      </c>
      <c r="H1267" s="60" t="b">
        <f t="shared" si="190"/>
        <v>1</v>
      </c>
      <c r="I1267" s="60" t="str">
        <f t="shared" si="189"/>
        <v>00</v>
      </c>
    </row>
    <row r="1268" spans="1:9">
      <c r="A1268" s="60" t="str">
        <f t="shared" si="188"/>
        <v>2.3.5.6.3.00.00 - Reserva de Lucros a Realizar- Inter OFSS - União</v>
      </c>
      <c r="B1268" s="3" t="s">
        <v>2708</v>
      </c>
      <c r="C1268" s="4"/>
      <c r="D1268" s="1"/>
      <c r="E1268" s="1">
        <f t="shared" si="191"/>
        <v>0</v>
      </c>
      <c r="F1268" s="1">
        <f t="shared" si="192"/>
        <v>0</v>
      </c>
      <c r="H1268" s="60" t="b">
        <f t="shared" si="190"/>
        <v>1</v>
      </c>
      <c r="I1268" s="60" t="str">
        <f t="shared" si="189"/>
        <v>00</v>
      </c>
    </row>
    <row r="1269" spans="1:9">
      <c r="A1269" s="60" t="str">
        <f t="shared" si="188"/>
        <v>2.3.5.6.4.00.00 - Reserva de Lucros a Realizar- Inter OFSS - Estado</v>
      </c>
      <c r="B1269" s="5" t="s">
        <v>2709</v>
      </c>
      <c r="C1269" s="6"/>
      <c r="D1269" s="1"/>
      <c r="E1269" s="1">
        <f t="shared" si="191"/>
        <v>0</v>
      </c>
      <c r="F1269" s="1">
        <f t="shared" si="192"/>
        <v>0</v>
      </c>
      <c r="H1269" s="60" t="b">
        <f t="shared" si="190"/>
        <v>1</v>
      </c>
      <c r="I1269" s="60" t="str">
        <f t="shared" si="189"/>
        <v>00</v>
      </c>
    </row>
    <row r="1270" spans="1:9" ht="25.5">
      <c r="A1270" s="60" t="str">
        <f t="shared" si="188"/>
        <v>2.3.5.6.5.00.00 - Reserva de Lucros a Realizar- Inter OFSS - 
 Município</v>
      </c>
      <c r="B1270" s="3" t="s">
        <v>2710</v>
      </c>
      <c r="C1270" s="4"/>
      <c r="D1270" s="1"/>
      <c r="E1270" s="1">
        <f t="shared" si="191"/>
        <v>0</v>
      </c>
      <c r="F1270" s="1">
        <f t="shared" si="192"/>
        <v>0</v>
      </c>
      <c r="H1270" s="60" t="b">
        <f t="shared" si="190"/>
        <v>1</v>
      </c>
      <c r="I1270" s="60" t="str">
        <f t="shared" si="189"/>
        <v>00</v>
      </c>
    </row>
    <row r="1271" spans="1:9" ht="25.5">
      <c r="A1271" s="60" t="str">
        <f t="shared" si="188"/>
        <v>2.3.5.7.0.00.00 - Reserva de Retenção de Premio na Emissão de 
 Debêntures</v>
      </c>
      <c r="B1271" s="5" t="s">
        <v>2711</v>
      </c>
      <c r="C1271" s="6"/>
      <c r="D1271" s="1"/>
      <c r="E1271" s="1">
        <f>E1272+E1273+E1274+E1275+E1276</f>
        <v>0</v>
      </c>
      <c r="F1271" s="1">
        <f>F1272+F1273+F1274+F1275+F1276</f>
        <v>0</v>
      </c>
      <c r="H1271" s="60" t="b">
        <f t="shared" si="190"/>
        <v>1</v>
      </c>
      <c r="I1271" s="60" t="str">
        <f t="shared" si="189"/>
        <v>00</v>
      </c>
    </row>
    <row r="1272" spans="1:9" ht="25.5">
      <c r="A1272" s="60" t="str">
        <f t="shared" si="188"/>
        <v>2.3.5.7.1.00.00 - Reserva de Retenção de Premio na Emissão de 
 Debêntures - Consolidação</v>
      </c>
      <c r="B1272" s="3" t="s">
        <v>2712</v>
      </c>
      <c r="C1272" s="4"/>
      <c r="D1272" s="1"/>
      <c r="E1272" s="1">
        <f t="shared" si="191"/>
        <v>0</v>
      </c>
      <c r="F1272" s="1">
        <f t="shared" si="192"/>
        <v>0</v>
      </c>
      <c r="H1272" s="60" t="b">
        <f t="shared" si="190"/>
        <v>1</v>
      </c>
      <c r="I1272" s="60" t="str">
        <f t="shared" si="189"/>
        <v>00</v>
      </c>
    </row>
    <row r="1273" spans="1:9" ht="25.5">
      <c r="A1273" s="60" t="str">
        <f t="shared" si="188"/>
        <v>2.3.5.7.2.00.00 - Reserva de Retenção de Premio na Emissão de 
 Debêntures - Intra OFSS</v>
      </c>
      <c r="B1273" s="5" t="s">
        <v>2713</v>
      </c>
      <c r="C1273" s="6"/>
      <c r="D1273" s="1"/>
      <c r="E1273" s="1">
        <f t="shared" si="191"/>
        <v>0</v>
      </c>
      <c r="F1273" s="1">
        <f t="shared" si="192"/>
        <v>0</v>
      </c>
      <c r="H1273" s="60" t="b">
        <f t="shared" si="190"/>
        <v>1</v>
      </c>
      <c r="I1273" s="60" t="str">
        <f t="shared" si="189"/>
        <v>00</v>
      </c>
    </row>
    <row r="1274" spans="1:9" ht="25.5">
      <c r="A1274" s="60" t="str">
        <f t="shared" si="188"/>
        <v>2.3.5.7.3.00.00 - Reserva de Retenção de Premio na Emissão de 
 Debêntures - Inter OFSS - União</v>
      </c>
      <c r="B1274" s="3" t="s">
        <v>2714</v>
      </c>
      <c r="C1274" s="4"/>
      <c r="D1274" s="1"/>
      <c r="E1274" s="1">
        <f t="shared" si="191"/>
        <v>0</v>
      </c>
      <c r="F1274" s="1">
        <f t="shared" si="192"/>
        <v>0</v>
      </c>
      <c r="H1274" s="60" t="b">
        <f t="shared" si="190"/>
        <v>1</v>
      </c>
      <c r="I1274" s="60" t="str">
        <f t="shared" si="189"/>
        <v>00</v>
      </c>
    </row>
    <row r="1275" spans="1:9" ht="25.5">
      <c r="A1275" s="60" t="str">
        <f t="shared" si="188"/>
        <v>2.3.5.7.4.00.00 - Reserva de Retenção de Premio na Emissão de 
 Debêntures - Inter OFSS - Estado</v>
      </c>
      <c r="B1275" s="5" t="s">
        <v>2715</v>
      </c>
      <c r="C1275" s="6"/>
      <c r="D1275" s="1"/>
      <c r="E1275" s="1">
        <f t="shared" si="191"/>
        <v>0</v>
      </c>
      <c r="F1275" s="1">
        <f t="shared" si="192"/>
        <v>0</v>
      </c>
      <c r="H1275" s="60" t="b">
        <f t="shared" si="190"/>
        <v>1</v>
      </c>
      <c r="I1275" s="60" t="str">
        <f t="shared" si="189"/>
        <v>00</v>
      </c>
    </row>
    <row r="1276" spans="1:9" ht="25.5">
      <c r="A1276" s="60" t="str">
        <f t="shared" si="188"/>
        <v>2.3.5.7.5.00.00 - Reserva de Retenção de Premio na Emissão de 
 Debêntures - Inter OFSS - Município</v>
      </c>
      <c r="B1276" s="3" t="s">
        <v>2716</v>
      </c>
      <c r="C1276" s="4"/>
      <c r="D1276" s="1"/>
      <c r="E1276" s="1">
        <f t="shared" si="191"/>
        <v>0</v>
      </c>
      <c r="F1276" s="1">
        <f t="shared" si="192"/>
        <v>0</v>
      </c>
      <c r="H1276" s="60" t="b">
        <f t="shared" si="190"/>
        <v>1</v>
      </c>
      <c r="I1276" s="60" t="str">
        <f t="shared" si="189"/>
        <v>00</v>
      </c>
    </row>
    <row r="1277" spans="1:9">
      <c r="A1277" s="60" t="str">
        <f t="shared" si="188"/>
        <v>2.3.5.8.0.00.00 - Reserva Especial para Dividendo Obrigatório Não Distribuído</v>
      </c>
      <c r="B1277" s="5" t="s">
        <v>2717</v>
      </c>
      <c r="C1277" s="6"/>
      <c r="D1277" s="1"/>
      <c r="E1277" s="1">
        <f>E1278+E1279+E1280+E1281+E1282</f>
        <v>0</v>
      </c>
      <c r="F1277" s="1">
        <f>F1278+F1279+F1280+F1281+F1282</f>
        <v>0</v>
      </c>
      <c r="H1277" s="60" t="b">
        <f t="shared" si="190"/>
        <v>1</v>
      </c>
      <c r="I1277" s="60" t="str">
        <f t="shared" si="189"/>
        <v>00</v>
      </c>
    </row>
    <row r="1278" spans="1:9" ht="25.5">
      <c r="A1278" s="60" t="str">
        <f t="shared" si="188"/>
        <v>2.3.5.8.1.00.00 - Reserva Especial para Dividendo Obrigatório Não 
 Distribuído - Consolidação</v>
      </c>
      <c r="B1278" s="3" t="s">
        <v>2718</v>
      </c>
      <c r="C1278" s="4"/>
      <c r="D1278" s="1"/>
      <c r="E1278" s="1">
        <f t="shared" si="191"/>
        <v>0</v>
      </c>
      <c r="F1278" s="1">
        <f t="shared" si="192"/>
        <v>0</v>
      </c>
      <c r="H1278" s="60" t="b">
        <f t="shared" si="190"/>
        <v>1</v>
      </c>
      <c r="I1278" s="60" t="str">
        <f t="shared" si="189"/>
        <v>00</v>
      </c>
    </row>
    <row r="1279" spans="1:9" ht="25.5">
      <c r="A1279" s="60" t="str">
        <f t="shared" si="188"/>
        <v>2.3.5.8.2.00.00 - Reserva Especial para Dividendo Obrigatório Não 
 Distribuído - Intra OFSS</v>
      </c>
      <c r="B1279" s="5" t="s">
        <v>2719</v>
      </c>
      <c r="C1279" s="6"/>
      <c r="D1279" s="1"/>
      <c r="E1279" s="1">
        <f t="shared" si="191"/>
        <v>0</v>
      </c>
      <c r="F1279" s="1">
        <f t="shared" si="192"/>
        <v>0</v>
      </c>
      <c r="H1279" s="60" t="b">
        <f t="shared" si="190"/>
        <v>1</v>
      </c>
      <c r="I1279" s="60" t="str">
        <f t="shared" si="189"/>
        <v>00</v>
      </c>
    </row>
    <row r="1280" spans="1:9" ht="25.5">
      <c r="A1280" s="60" t="str">
        <f t="shared" si="188"/>
        <v>2.3.5.8.3.00.00 - Reserva Especial para Dividendo Obrigatório Não 
 Distribuído - Inter OFSS - União</v>
      </c>
      <c r="B1280" s="3" t="s">
        <v>2720</v>
      </c>
      <c r="C1280" s="4"/>
      <c r="D1280" s="1"/>
      <c r="E1280" s="1">
        <f t="shared" si="191"/>
        <v>0</v>
      </c>
      <c r="F1280" s="1">
        <f t="shared" si="192"/>
        <v>0</v>
      </c>
      <c r="H1280" s="60" t="b">
        <f t="shared" si="190"/>
        <v>1</v>
      </c>
      <c r="I1280" s="60" t="str">
        <f t="shared" si="189"/>
        <v>00</v>
      </c>
    </row>
    <row r="1281" spans="1:9" ht="25.5">
      <c r="A1281" s="60" t="str">
        <f t="shared" ref="A1281:A1344" si="193">TRIM(B1281)</f>
        <v>2.3.5.8.4.00.00 - Reserva Especial para Dividendo Obrigatório Não 
 Distribuído - Inter OFSS - Estado</v>
      </c>
      <c r="B1281" s="5" t="s">
        <v>2721</v>
      </c>
      <c r="C1281" s="6"/>
      <c r="D1281" s="1"/>
      <c r="E1281" s="1">
        <f t="shared" si="191"/>
        <v>0</v>
      </c>
      <c r="F1281" s="1">
        <f t="shared" si="192"/>
        <v>0</v>
      </c>
      <c r="H1281" s="60" t="b">
        <f t="shared" si="190"/>
        <v>1</v>
      </c>
      <c r="I1281" s="60" t="str">
        <f t="shared" si="189"/>
        <v>00</v>
      </c>
    </row>
    <row r="1282" spans="1:9" ht="25.5">
      <c r="A1282" s="60" t="str">
        <f t="shared" si="193"/>
        <v>2.3.5.8.5.00.00 - Reserva Especial para Dividendo Obrigatório Não 
 Distribuído - Inter OFSS - Município</v>
      </c>
      <c r="B1282" s="3" t="s">
        <v>2722</v>
      </c>
      <c r="C1282" s="4"/>
      <c r="D1282" s="1"/>
      <c r="E1282" s="1">
        <f t="shared" si="191"/>
        <v>0</v>
      </c>
      <c r="F1282" s="1">
        <f t="shared" si="192"/>
        <v>0</v>
      </c>
      <c r="H1282" s="60" t="b">
        <f t="shared" si="190"/>
        <v>1</v>
      </c>
      <c r="I1282" s="60" t="str">
        <f t="shared" si="189"/>
        <v>00</v>
      </c>
    </row>
    <row r="1283" spans="1:9">
      <c r="A1283" s="60" t="str">
        <f t="shared" si="193"/>
        <v>2.3.5.9.0.00.00 - Outras Reservas de Lucro</v>
      </c>
      <c r="B1283" s="5" t="s">
        <v>2723</v>
      </c>
      <c r="C1283" s="6">
        <v>7445810.3500000006</v>
      </c>
      <c r="D1283" s="1"/>
      <c r="E1283" s="1">
        <f>E1284+E1285+E1286+E1287+E1288</f>
        <v>0</v>
      </c>
      <c r="F1283" s="1">
        <f>F1284+F1285+F1286+F1287+F1288</f>
        <v>7445810.3500000006</v>
      </c>
      <c r="H1283" s="60" t="b">
        <f t="shared" si="190"/>
        <v>1</v>
      </c>
      <c r="I1283" s="60" t="str">
        <f t="shared" si="189"/>
        <v>00</v>
      </c>
    </row>
    <row r="1284" spans="1:9">
      <c r="A1284" s="60" t="str">
        <f t="shared" si="193"/>
        <v>2.3.5.9.1.00.00 - Outras Reservas de Lucro - Consolidação</v>
      </c>
      <c r="B1284" s="3" t="s">
        <v>2724</v>
      </c>
      <c r="C1284" s="4">
        <v>7445810.3500000006</v>
      </c>
      <c r="D1284" s="1"/>
      <c r="E1284" s="1">
        <f t="shared" si="191"/>
        <v>0</v>
      </c>
      <c r="F1284" s="1">
        <f t="shared" si="192"/>
        <v>7445810.3500000006</v>
      </c>
      <c r="H1284" s="60" t="b">
        <f t="shared" si="190"/>
        <v>1</v>
      </c>
      <c r="I1284" s="60" t="str">
        <f t="shared" si="189"/>
        <v>00</v>
      </c>
    </row>
    <row r="1285" spans="1:9">
      <c r="A1285" s="60" t="str">
        <f t="shared" si="193"/>
        <v>2.3.5.9.2.00.00 - Outras Reservas de Lucro - Intra OFSS</v>
      </c>
      <c r="B1285" s="5" t="s">
        <v>2725</v>
      </c>
      <c r="C1285" s="6"/>
      <c r="D1285" s="1"/>
      <c r="E1285" s="1">
        <f t="shared" si="191"/>
        <v>0</v>
      </c>
      <c r="F1285" s="1">
        <f t="shared" si="192"/>
        <v>0</v>
      </c>
      <c r="H1285" s="60" t="b">
        <f t="shared" si="190"/>
        <v>1</v>
      </c>
      <c r="I1285" s="60" t="str">
        <f t="shared" si="189"/>
        <v>00</v>
      </c>
    </row>
    <row r="1286" spans="1:9">
      <c r="A1286" s="60" t="str">
        <f t="shared" si="193"/>
        <v>2.3.5.9.3.00.00 - Outras Reservas de Lucro - Inter OFSS - União</v>
      </c>
      <c r="B1286" s="3" t="s">
        <v>2726</v>
      </c>
      <c r="C1286" s="4"/>
      <c r="D1286" s="1"/>
      <c r="E1286" s="1">
        <f t="shared" si="191"/>
        <v>0</v>
      </c>
      <c r="F1286" s="1">
        <f t="shared" si="192"/>
        <v>0</v>
      </c>
      <c r="H1286" s="60" t="b">
        <f t="shared" si="190"/>
        <v>1</v>
      </c>
      <c r="I1286" s="60" t="str">
        <f t="shared" si="189"/>
        <v>00</v>
      </c>
    </row>
    <row r="1287" spans="1:9">
      <c r="A1287" s="60" t="str">
        <f t="shared" si="193"/>
        <v>2.3.5.9.4.00.00 - Outras Reservas de Lucro - Inter OFSS - Estado</v>
      </c>
      <c r="B1287" s="5" t="s">
        <v>2727</v>
      </c>
      <c r="C1287" s="6"/>
      <c r="D1287" s="1"/>
      <c r="E1287" s="1">
        <f t="shared" si="191"/>
        <v>0</v>
      </c>
      <c r="F1287" s="1">
        <f t="shared" si="192"/>
        <v>0</v>
      </c>
      <c r="H1287" s="60" t="b">
        <f t="shared" si="190"/>
        <v>1</v>
      </c>
      <c r="I1287" s="60" t="str">
        <f t="shared" si="189"/>
        <v>00</v>
      </c>
    </row>
    <row r="1288" spans="1:9">
      <c r="A1288" s="60" t="str">
        <f t="shared" si="193"/>
        <v>2.3.5.9.5.00.00 - Outras Reservas de Lucro - Inter OFSS - Município</v>
      </c>
      <c r="B1288" s="3" t="s">
        <v>2728</v>
      </c>
      <c r="C1288" s="4"/>
      <c r="D1288" s="1"/>
      <c r="E1288" s="1">
        <f t="shared" si="191"/>
        <v>0</v>
      </c>
      <c r="F1288" s="1">
        <f t="shared" si="192"/>
        <v>0</v>
      </c>
      <c r="H1288" s="60" t="b">
        <f t="shared" si="190"/>
        <v>1</v>
      </c>
      <c r="I1288" s="60" t="str">
        <f t="shared" si="189"/>
        <v>00</v>
      </c>
    </row>
    <row r="1289" spans="1:9">
      <c r="A1289" s="60" t="str">
        <f t="shared" si="193"/>
        <v>2.3.6.0.0.00.00 - Demais Reservas</v>
      </c>
      <c r="B1289" s="5" t="s">
        <v>2729</v>
      </c>
      <c r="C1289" s="6">
        <v>2782130022.0899997</v>
      </c>
      <c r="D1289" s="1"/>
      <c r="E1289" s="1">
        <f>E1290+E1296</f>
        <v>0</v>
      </c>
      <c r="F1289" s="1">
        <f>F1290+F1296</f>
        <v>2782130022.0899997</v>
      </c>
      <c r="H1289" s="60" t="b">
        <f>IF(I1289="00",C1289=E1289+F1289,TRUE)</f>
        <v>1</v>
      </c>
      <c r="I1289" s="60" t="str">
        <f t="shared" si="189"/>
        <v>00</v>
      </c>
    </row>
    <row r="1290" spans="1:9">
      <c r="A1290" s="60" t="str">
        <f t="shared" si="193"/>
        <v>2.3.6.1.0.00.00 - Reserva de Reavaliação</v>
      </c>
      <c r="B1290" s="3" t="s">
        <v>2730</v>
      </c>
      <c r="C1290" s="4">
        <v>2725700646.2399998</v>
      </c>
      <c r="D1290" s="1"/>
      <c r="E1290" s="1">
        <f>E1291+E1292+E1293+E1294+E1295</f>
        <v>0</v>
      </c>
      <c r="F1290" s="1">
        <f>F1291+F1292+F1293+F1294+F1295</f>
        <v>2725700646.2399998</v>
      </c>
      <c r="H1290" s="60" t="b">
        <f t="shared" si="190"/>
        <v>1</v>
      </c>
      <c r="I1290" s="60" t="str">
        <f t="shared" si="189"/>
        <v>00</v>
      </c>
    </row>
    <row r="1291" spans="1:9">
      <c r="A1291" s="60" t="str">
        <f t="shared" si="193"/>
        <v>2.3.6.1.1.00.00 - Reserva de Reavaliação - Consolidação</v>
      </c>
      <c r="B1291" s="5" t="s">
        <v>2731</v>
      </c>
      <c r="C1291" s="6">
        <v>2725700646.2399998</v>
      </c>
      <c r="D1291" s="1"/>
      <c r="E1291" s="1">
        <f t="shared" si="191"/>
        <v>0</v>
      </c>
      <c r="F1291" s="1">
        <f t="shared" si="192"/>
        <v>2725700646.2399998</v>
      </c>
      <c r="H1291" s="60" t="b">
        <f t="shared" si="190"/>
        <v>1</v>
      </c>
      <c r="I1291" s="60" t="str">
        <f t="shared" si="189"/>
        <v>00</v>
      </c>
    </row>
    <row r="1292" spans="1:9">
      <c r="A1292" s="60" t="str">
        <f t="shared" si="193"/>
        <v>2.3.6.1.2.00.00 - Reserva de Reavaliação - Intra OFSS</v>
      </c>
      <c r="B1292" s="3" t="s">
        <v>2732</v>
      </c>
      <c r="C1292" s="4"/>
      <c r="D1292" s="1"/>
      <c r="E1292" s="1">
        <f t="shared" si="191"/>
        <v>0</v>
      </c>
      <c r="F1292" s="1">
        <f t="shared" si="192"/>
        <v>0</v>
      </c>
      <c r="H1292" s="60" t="b">
        <f t="shared" si="190"/>
        <v>1</v>
      </c>
      <c r="I1292" s="60" t="str">
        <f t="shared" si="189"/>
        <v>00</v>
      </c>
    </row>
    <row r="1293" spans="1:9">
      <c r="A1293" s="60" t="str">
        <f t="shared" si="193"/>
        <v>2.3.6.1.3.00.00 - Reserva de Reavaliação - Inter OFSS - União</v>
      </c>
      <c r="B1293" s="5" t="s">
        <v>2733</v>
      </c>
      <c r="C1293" s="6"/>
      <c r="D1293" s="1"/>
      <c r="E1293" s="1">
        <f t="shared" si="191"/>
        <v>0</v>
      </c>
      <c r="F1293" s="1">
        <f t="shared" si="192"/>
        <v>0</v>
      </c>
      <c r="H1293" s="60" t="b">
        <f t="shared" si="190"/>
        <v>1</v>
      </c>
      <c r="I1293" s="60" t="str">
        <f t="shared" si="189"/>
        <v>00</v>
      </c>
    </row>
    <row r="1294" spans="1:9">
      <c r="A1294" s="60" t="str">
        <f t="shared" si="193"/>
        <v>2.3.6.1.4.00.00 - Reserva de Reavaliação - Inter OFSS - Estado</v>
      </c>
      <c r="B1294" s="3" t="s">
        <v>2734</v>
      </c>
      <c r="C1294" s="4"/>
      <c r="D1294" s="1"/>
      <c r="E1294" s="1">
        <f t="shared" si="191"/>
        <v>0</v>
      </c>
      <c r="F1294" s="1">
        <f t="shared" si="192"/>
        <v>0</v>
      </c>
      <c r="H1294" s="60" t="b">
        <f t="shared" si="190"/>
        <v>1</v>
      </c>
      <c r="I1294" s="60" t="str">
        <f t="shared" si="189"/>
        <v>00</v>
      </c>
    </row>
    <row r="1295" spans="1:9">
      <c r="A1295" s="60" t="str">
        <f t="shared" si="193"/>
        <v>2.3.6.1.5.00.00 - Reserva de Reavaliação - Inter OFSS - Município</v>
      </c>
      <c r="B1295" s="5" t="s">
        <v>2735</v>
      </c>
      <c r="C1295" s="6"/>
      <c r="D1295" s="1"/>
      <c r="E1295" s="1">
        <f t="shared" si="191"/>
        <v>0</v>
      </c>
      <c r="F1295" s="1">
        <f t="shared" si="192"/>
        <v>0</v>
      </c>
      <c r="H1295" s="60" t="b">
        <f t="shared" si="190"/>
        <v>1</v>
      </c>
      <c r="I1295" s="60" t="str">
        <f t="shared" si="189"/>
        <v>00</v>
      </c>
    </row>
    <row r="1296" spans="1:9">
      <c r="A1296" s="60" t="str">
        <f t="shared" si="193"/>
        <v>2.3.6.9.0.00.00 - Outras Reservas</v>
      </c>
      <c r="B1296" s="3" t="s">
        <v>2736</v>
      </c>
      <c r="C1296" s="4">
        <v>56429375.849999994</v>
      </c>
      <c r="D1296" s="1"/>
      <c r="E1296" s="1">
        <f>E1297+E1298+E1299+E1300+E1301</f>
        <v>0</v>
      </c>
      <c r="F1296" s="1">
        <f>F1297+F1298+F1299+F1300+F1301</f>
        <v>56429375.849999994</v>
      </c>
      <c r="H1296" s="60" t="b">
        <f t="shared" si="190"/>
        <v>1</v>
      </c>
      <c r="I1296" s="60" t="str">
        <f t="shared" si="189"/>
        <v>00</v>
      </c>
    </row>
    <row r="1297" spans="1:9">
      <c r="A1297" s="60" t="str">
        <f t="shared" si="193"/>
        <v>2.3.6.9.1.00.00 - Outras Reservas - Consolidação</v>
      </c>
      <c r="B1297" s="5" t="s">
        <v>2737</v>
      </c>
      <c r="C1297" s="6">
        <v>56429375.849999994</v>
      </c>
      <c r="D1297" s="1"/>
      <c r="E1297" s="1">
        <f t="shared" si="191"/>
        <v>0</v>
      </c>
      <c r="F1297" s="1">
        <f t="shared" si="192"/>
        <v>56429375.849999994</v>
      </c>
      <c r="H1297" s="60" t="b">
        <f t="shared" si="190"/>
        <v>1</v>
      </c>
      <c r="I1297" s="60" t="str">
        <f t="shared" si="189"/>
        <v>00</v>
      </c>
    </row>
    <row r="1298" spans="1:9">
      <c r="A1298" s="60" t="str">
        <f t="shared" si="193"/>
        <v>2.3.6.9.2.00.00 - Outras Reservas - Intra OFSS</v>
      </c>
      <c r="B1298" s="3" t="s">
        <v>2738</v>
      </c>
      <c r="C1298" s="4"/>
      <c r="D1298" s="1"/>
      <c r="E1298" s="1">
        <f t="shared" si="191"/>
        <v>0</v>
      </c>
      <c r="F1298" s="1">
        <f t="shared" si="192"/>
        <v>0</v>
      </c>
      <c r="H1298" s="60" t="b">
        <f t="shared" si="190"/>
        <v>1</v>
      </c>
      <c r="I1298" s="60" t="str">
        <f t="shared" si="189"/>
        <v>00</v>
      </c>
    </row>
    <row r="1299" spans="1:9">
      <c r="A1299" s="60" t="str">
        <f t="shared" si="193"/>
        <v>2.3.6.9.3.00.00 - Outras Reservas - Inter OFSS - União</v>
      </c>
      <c r="B1299" s="5" t="s">
        <v>2739</v>
      </c>
      <c r="C1299" s="6"/>
      <c r="D1299" s="1"/>
      <c r="E1299" s="1">
        <f t="shared" si="191"/>
        <v>0</v>
      </c>
      <c r="F1299" s="1">
        <f t="shared" si="192"/>
        <v>0</v>
      </c>
      <c r="H1299" s="60" t="b">
        <f t="shared" si="190"/>
        <v>1</v>
      </c>
      <c r="I1299" s="60" t="str">
        <f t="shared" ref="I1299:I1362" si="194">MID(A1299,11,2)</f>
        <v>00</v>
      </c>
    </row>
    <row r="1300" spans="1:9">
      <c r="A1300" s="60" t="str">
        <f t="shared" si="193"/>
        <v>2.3.6.9.4.00.00 - Outras Reservas - Inter OFSS - Estado</v>
      </c>
      <c r="B1300" s="3" t="s">
        <v>2740</v>
      </c>
      <c r="C1300" s="4"/>
      <c r="D1300" s="1"/>
      <c r="E1300" s="1">
        <f t="shared" si="191"/>
        <v>0</v>
      </c>
      <c r="F1300" s="1">
        <f t="shared" si="192"/>
        <v>0</v>
      </c>
      <c r="H1300" s="60" t="b">
        <f t="shared" si="190"/>
        <v>1</v>
      </c>
      <c r="I1300" s="60" t="str">
        <f t="shared" si="194"/>
        <v>00</v>
      </c>
    </row>
    <row r="1301" spans="1:9">
      <c r="A1301" s="60" t="str">
        <f t="shared" si="193"/>
        <v>2.3.6.9.5.00.00 - Outras Reservas - Inter OFSS - Município</v>
      </c>
      <c r="B1301" s="5" t="s">
        <v>2741</v>
      </c>
      <c r="C1301" s="6"/>
      <c r="D1301" s="1"/>
      <c r="E1301" s="1">
        <f t="shared" si="191"/>
        <v>0</v>
      </c>
      <c r="F1301" s="1">
        <f t="shared" si="192"/>
        <v>0</v>
      </c>
      <c r="H1301" s="60" t="b">
        <f t="shared" si="190"/>
        <v>1</v>
      </c>
      <c r="I1301" s="60" t="str">
        <f t="shared" si="194"/>
        <v>00</v>
      </c>
    </row>
    <row r="1302" spans="1:9">
      <c r="A1302" s="60" t="str">
        <f t="shared" si="193"/>
        <v>2.3.7.0.0.00.00 - Resultados Acumulados</v>
      </c>
      <c r="B1302" s="3" t="s">
        <v>2742</v>
      </c>
      <c r="C1302" s="4">
        <v>-256639595575.49997</v>
      </c>
      <c r="D1302" s="1"/>
      <c r="E1302" s="1">
        <f>E1303+E1329</f>
        <v>-44667320161.090004</v>
      </c>
      <c r="F1302" s="80">
        <v>-135369055729</v>
      </c>
      <c r="H1302" s="60" t="b">
        <f t="shared" si="190"/>
        <v>0</v>
      </c>
      <c r="I1302" s="60" t="str">
        <f t="shared" si="194"/>
        <v>00</v>
      </c>
    </row>
    <row r="1303" spans="1:9">
      <c r="A1303" s="60" t="str">
        <f t="shared" si="193"/>
        <v>2.3.7.1.0.00.00 - Superávits ou Déficits Acumulados</v>
      </c>
      <c r="B1303" s="5" t="s">
        <v>2743</v>
      </c>
      <c r="C1303" s="6">
        <v>-201680683176.37991</v>
      </c>
      <c r="D1303" s="1"/>
      <c r="E1303" s="1">
        <f>E1304+E1309+E1314+E1319+E1324</f>
        <v>-45779084414.800003</v>
      </c>
      <c r="F1303" s="1">
        <f>F1304+F1309+F1314+F1319+F1324</f>
        <v>-155901598761.58002</v>
      </c>
      <c r="H1303" s="60" t="b">
        <f t="shared" ref="H1303:H1366" si="195">IF(I1303="00",C1303=E1303+F1303,TRUE)</f>
        <v>1</v>
      </c>
      <c r="I1303" s="60" t="str">
        <f t="shared" si="194"/>
        <v>00</v>
      </c>
    </row>
    <row r="1304" spans="1:9">
      <c r="A1304" s="60" t="str">
        <f t="shared" si="193"/>
        <v>2.3.7.1.1.00.00 - Superávits ou Déficits Acumulados - Consolidação</v>
      </c>
      <c r="B1304" s="3" t="s">
        <v>2744</v>
      </c>
      <c r="C1304" s="4">
        <v>-155901598761.58002</v>
      </c>
      <c r="D1304" s="1"/>
      <c r="E1304" s="8">
        <f t="shared" ref="E1304:E1367" si="196">SUMIF(A1304:B1304,"*intra*",C1304:D1304)+SUMIF(A1304:B1304,"*inter*",C1304:D1304)</f>
        <v>0</v>
      </c>
      <c r="F1304" s="8">
        <f t="shared" ref="F1304:F1367" si="197">SUMIF(A1304:B1304,"*consolidação*",C1304:D1304)</f>
        <v>-155901598761.58002</v>
      </c>
      <c r="H1304" s="60" t="b">
        <f t="shared" si="195"/>
        <v>1</v>
      </c>
      <c r="I1304" s="60" t="str">
        <f>MID(A1304,11,2)</f>
        <v>00</v>
      </c>
    </row>
    <row r="1305" spans="1:9">
      <c r="A1305" s="60" t="str">
        <f t="shared" si="193"/>
        <v>2.3.7.1.1.01.00 - Superávits ou Déficits do Exercício</v>
      </c>
      <c r="B1305" s="5" t="s">
        <v>2745</v>
      </c>
      <c r="C1305" s="6">
        <v>-85587194055.780014</v>
      </c>
      <c r="D1305" s="1"/>
      <c r="E1305" s="8">
        <f t="shared" si="196"/>
        <v>0</v>
      </c>
      <c r="F1305" s="8">
        <f t="shared" si="197"/>
        <v>0</v>
      </c>
      <c r="H1305" s="60" t="b">
        <f t="shared" si="195"/>
        <v>1</v>
      </c>
      <c r="I1305" s="60" t="str">
        <f t="shared" si="194"/>
        <v>01</v>
      </c>
    </row>
    <row r="1306" spans="1:9">
      <c r="A1306" s="60" t="str">
        <f t="shared" si="193"/>
        <v>2.3.7.1.1.02.00 - Superávits ou Déficits de Exercícios Anteriores</v>
      </c>
      <c r="B1306" s="3" t="s">
        <v>2746</v>
      </c>
      <c r="C1306" s="4">
        <v>-185234914572.96002</v>
      </c>
      <c r="D1306" s="8"/>
      <c r="E1306" s="8">
        <f t="shared" si="196"/>
        <v>0</v>
      </c>
      <c r="F1306" s="8">
        <f t="shared" si="197"/>
        <v>0</v>
      </c>
      <c r="G1306" s="7"/>
      <c r="H1306" s="60" t="b">
        <f t="shared" si="195"/>
        <v>1</v>
      </c>
      <c r="I1306" s="60" t="str">
        <f t="shared" si="194"/>
        <v>02</v>
      </c>
    </row>
    <row r="1307" spans="1:9">
      <c r="A1307" s="60" t="str">
        <f t="shared" si="193"/>
        <v>2.3.7.1.1.03.00 - Ajustes de Exercícios Anteriores</v>
      </c>
      <c r="B1307" s="5" t="s">
        <v>2747</v>
      </c>
      <c r="C1307" s="6">
        <v>114923367265.21001</v>
      </c>
      <c r="D1307" s="8"/>
      <c r="E1307" s="8">
        <f t="shared" si="196"/>
        <v>0</v>
      </c>
      <c r="F1307" s="8">
        <f t="shared" si="197"/>
        <v>0</v>
      </c>
      <c r="G1307" s="7"/>
      <c r="H1307" s="60" t="b">
        <f t="shared" si="195"/>
        <v>1</v>
      </c>
      <c r="I1307" s="60" t="str">
        <f t="shared" si="194"/>
        <v>03</v>
      </c>
    </row>
    <row r="1308" spans="1:9" ht="25.5">
      <c r="A1308" s="60" t="str">
        <f t="shared" si="193"/>
        <v>2.3.7.1.1.04.00 - Superávits ou Déficits Resultantes de Extinção, 
 Fusão e Cisão</v>
      </c>
      <c r="B1308" s="3" t="s">
        <v>2748</v>
      </c>
      <c r="C1308" s="4">
        <v>-2857398.05</v>
      </c>
      <c r="D1308" s="8"/>
      <c r="E1308" s="8">
        <f t="shared" si="196"/>
        <v>0</v>
      </c>
      <c r="F1308" s="8">
        <f t="shared" si="197"/>
        <v>0</v>
      </c>
      <c r="G1308" s="7"/>
      <c r="H1308" s="60" t="b">
        <f t="shared" si="195"/>
        <v>1</v>
      </c>
      <c r="I1308" s="60" t="str">
        <f t="shared" si="194"/>
        <v>04</v>
      </c>
    </row>
    <row r="1309" spans="1:9">
      <c r="A1309" s="60" t="str">
        <f t="shared" si="193"/>
        <v>2.3.7.1.2.00.00 - Superávits ou Déficits Acumulados - Intra OFSS</v>
      </c>
      <c r="B1309" s="5" t="s">
        <v>2749</v>
      </c>
      <c r="C1309" s="6">
        <v>405402847.21000016</v>
      </c>
      <c r="D1309" s="8"/>
      <c r="E1309" s="8">
        <f t="shared" si="196"/>
        <v>405402847.21000016</v>
      </c>
      <c r="F1309" s="8">
        <f t="shared" si="197"/>
        <v>0</v>
      </c>
      <c r="G1309" s="7"/>
      <c r="H1309" s="60" t="b">
        <f t="shared" si="195"/>
        <v>1</v>
      </c>
      <c r="I1309" s="60" t="str">
        <f t="shared" si="194"/>
        <v>00</v>
      </c>
    </row>
    <row r="1310" spans="1:9">
      <c r="A1310" s="60" t="str">
        <f t="shared" si="193"/>
        <v>2.3.7.1.2.01.00 - Superávits ou Déficits do Exercício</v>
      </c>
      <c r="B1310" s="3" t="s">
        <v>2750</v>
      </c>
      <c r="C1310" s="4">
        <v>1562225136.9099998</v>
      </c>
      <c r="D1310" s="8"/>
      <c r="E1310" s="8">
        <f t="shared" si="196"/>
        <v>0</v>
      </c>
      <c r="F1310" s="8">
        <f t="shared" si="197"/>
        <v>0</v>
      </c>
      <c r="G1310" s="7"/>
      <c r="H1310" s="60" t="b">
        <f t="shared" si="195"/>
        <v>1</v>
      </c>
      <c r="I1310" s="60" t="str">
        <f t="shared" si="194"/>
        <v>01</v>
      </c>
    </row>
    <row r="1311" spans="1:9">
      <c r="A1311" s="60" t="str">
        <f t="shared" si="193"/>
        <v>2.3.7.1.2.02.00 - Superávits ou Déficits de Exercícios Anteriores</v>
      </c>
      <c r="B1311" s="5" t="s">
        <v>2751</v>
      </c>
      <c r="C1311" s="6">
        <v>-994551893.80999994</v>
      </c>
      <c r="D1311" s="8"/>
      <c r="E1311" s="8">
        <f t="shared" si="196"/>
        <v>0</v>
      </c>
      <c r="F1311" s="8">
        <f t="shared" si="197"/>
        <v>0</v>
      </c>
      <c r="G1311" s="7"/>
      <c r="H1311" s="60" t="b">
        <f t="shared" si="195"/>
        <v>1</v>
      </c>
      <c r="I1311" s="60" t="str">
        <f t="shared" si="194"/>
        <v>02</v>
      </c>
    </row>
    <row r="1312" spans="1:9">
      <c r="A1312" s="60" t="str">
        <f t="shared" si="193"/>
        <v>2.3.7.1.2.03.00 - Ajustes de Exercícios Anteriores</v>
      </c>
      <c r="B1312" s="3" t="s">
        <v>2752</v>
      </c>
      <c r="C1312" s="4">
        <v>-164977242.82000002</v>
      </c>
      <c r="D1312" s="8"/>
      <c r="E1312" s="8">
        <f t="shared" si="196"/>
        <v>0</v>
      </c>
      <c r="F1312" s="8">
        <f t="shared" si="197"/>
        <v>0</v>
      </c>
      <c r="G1312" s="7"/>
      <c r="H1312" s="60" t="b">
        <f t="shared" si="195"/>
        <v>1</v>
      </c>
      <c r="I1312" s="60" t="str">
        <f t="shared" si="194"/>
        <v>03</v>
      </c>
    </row>
    <row r="1313" spans="1:9" ht="25.5">
      <c r="A1313" s="60" t="str">
        <f t="shared" si="193"/>
        <v>2.3.7.1.2.04.00 - Superávits ou Déficits Resultantes de Extinção, 
 Fusão e Cisão</v>
      </c>
      <c r="B1313" s="5" t="s">
        <v>2753</v>
      </c>
      <c r="C1313" s="6">
        <v>2706846.93</v>
      </c>
      <c r="D1313" s="8"/>
      <c r="E1313" s="8">
        <f t="shared" si="196"/>
        <v>0</v>
      </c>
      <c r="F1313" s="8">
        <f t="shared" si="197"/>
        <v>0</v>
      </c>
      <c r="G1313" s="7"/>
      <c r="H1313" s="60" t="b">
        <f t="shared" si="195"/>
        <v>1</v>
      </c>
      <c r="I1313" s="60" t="str">
        <f t="shared" si="194"/>
        <v>04</v>
      </c>
    </row>
    <row r="1314" spans="1:9" ht="25.5">
      <c r="A1314" s="60" t="str">
        <f t="shared" si="193"/>
        <v>2.3.7.1.3.00.00 - Superávits ou Déficits Acumulados - Inter OFSS - 
 União</v>
      </c>
      <c r="B1314" s="3" t="s">
        <v>2754</v>
      </c>
      <c r="C1314" s="4">
        <v>45043625248.339996</v>
      </c>
      <c r="D1314" s="8"/>
      <c r="E1314" s="8">
        <f t="shared" si="196"/>
        <v>45043625248.339996</v>
      </c>
      <c r="F1314" s="8">
        <f t="shared" si="197"/>
        <v>0</v>
      </c>
      <c r="G1314" s="7"/>
      <c r="H1314" s="60" t="b">
        <f t="shared" si="195"/>
        <v>1</v>
      </c>
      <c r="I1314" s="60" t="str">
        <f t="shared" si="194"/>
        <v>00</v>
      </c>
    </row>
    <row r="1315" spans="1:9">
      <c r="A1315" s="60" t="str">
        <f t="shared" si="193"/>
        <v>2.3.7.1.3.01.00 - Superávits ou Déficits do Exercício</v>
      </c>
      <c r="B1315" s="5" t="s">
        <v>2755</v>
      </c>
      <c r="C1315" s="6">
        <v>22469598063.989998</v>
      </c>
      <c r="D1315" s="8"/>
      <c r="E1315" s="8">
        <f t="shared" si="196"/>
        <v>0</v>
      </c>
      <c r="F1315" s="8">
        <f t="shared" si="197"/>
        <v>0</v>
      </c>
      <c r="G1315" s="7"/>
      <c r="H1315" s="60" t="b">
        <f t="shared" si="195"/>
        <v>1</v>
      </c>
      <c r="I1315" s="60" t="str">
        <f t="shared" si="194"/>
        <v>01</v>
      </c>
    </row>
    <row r="1316" spans="1:9">
      <c r="A1316" s="60" t="str">
        <f t="shared" si="193"/>
        <v>2.3.7.1.3.02.00 - Superávits ou Déficits de Exercícios Anteriores</v>
      </c>
      <c r="B1316" s="3" t="s">
        <v>2756</v>
      </c>
      <c r="C1316" s="4">
        <v>22700212988.529999</v>
      </c>
      <c r="D1316" s="8"/>
      <c r="E1316" s="8">
        <f t="shared" si="196"/>
        <v>0</v>
      </c>
      <c r="F1316" s="8">
        <f t="shared" si="197"/>
        <v>0</v>
      </c>
      <c r="G1316" s="7"/>
      <c r="H1316" s="60" t="b">
        <f t="shared" si="195"/>
        <v>1</v>
      </c>
      <c r="I1316" s="60" t="str">
        <f t="shared" si="194"/>
        <v>02</v>
      </c>
    </row>
    <row r="1317" spans="1:9">
      <c r="A1317" s="60" t="str">
        <f t="shared" si="193"/>
        <v>2.3.7.1.3.03.00 - Ajustes de Exercícios Anteriores</v>
      </c>
      <c r="B1317" s="5" t="s">
        <v>2757</v>
      </c>
      <c r="C1317" s="6">
        <v>-125892418.95999999</v>
      </c>
      <c r="D1317" s="8"/>
      <c r="E1317" s="8">
        <f t="shared" si="196"/>
        <v>0</v>
      </c>
      <c r="F1317" s="8">
        <f t="shared" si="197"/>
        <v>0</v>
      </c>
      <c r="G1317" s="7"/>
      <c r="H1317" s="60" t="b">
        <f t="shared" si="195"/>
        <v>1</v>
      </c>
      <c r="I1317" s="60" t="str">
        <f t="shared" si="194"/>
        <v>03</v>
      </c>
    </row>
    <row r="1318" spans="1:9" ht="25.5">
      <c r="A1318" s="60" t="str">
        <f t="shared" si="193"/>
        <v>2.3.7.1.3.04.00 - Superávits ou Déficits Resultantes de Extinção, 
 Fusão e Cisão</v>
      </c>
      <c r="B1318" s="3" t="s">
        <v>2758</v>
      </c>
      <c r="C1318" s="4">
        <v>-293385.21999999997</v>
      </c>
      <c r="D1318" s="8"/>
      <c r="E1318" s="8">
        <f t="shared" si="196"/>
        <v>0</v>
      </c>
      <c r="F1318" s="8">
        <f t="shared" si="197"/>
        <v>0</v>
      </c>
      <c r="G1318" s="7"/>
      <c r="H1318" s="60" t="b">
        <f t="shared" si="195"/>
        <v>1</v>
      </c>
      <c r="I1318" s="60" t="str">
        <f t="shared" si="194"/>
        <v>04</v>
      </c>
    </row>
    <row r="1319" spans="1:9" ht="25.5">
      <c r="A1319" s="60" t="str">
        <f t="shared" si="193"/>
        <v>2.3.7.1.4.00.00 - Superávits ou Déficits Acumulados - Inter OFSS - 
 Estado</v>
      </c>
      <c r="B1319" s="5" t="s">
        <v>2759</v>
      </c>
      <c r="C1319" s="6">
        <v>-26861593346.759998</v>
      </c>
      <c r="D1319" s="8"/>
      <c r="E1319" s="8">
        <f t="shared" si="196"/>
        <v>-26861593346.759998</v>
      </c>
      <c r="F1319" s="8">
        <f t="shared" si="197"/>
        <v>0</v>
      </c>
      <c r="G1319" s="7"/>
      <c r="H1319" s="60" t="b">
        <f t="shared" si="195"/>
        <v>1</v>
      </c>
      <c r="I1319" s="60" t="str">
        <f t="shared" si="194"/>
        <v>00</v>
      </c>
    </row>
    <row r="1320" spans="1:9">
      <c r="A1320" s="60" t="str">
        <f t="shared" si="193"/>
        <v>2.3.7.1.4.01.00 - Superávits ou Déficits do Exercício</v>
      </c>
      <c r="B1320" s="3" t="s">
        <v>2760</v>
      </c>
      <c r="C1320" s="4">
        <v>-11938744700.380001</v>
      </c>
      <c r="D1320" s="8"/>
      <c r="E1320" s="8">
        <f t="shared" si="196"/>
        <v>0</v>
      </c>
      <c r="F1320" s="8">
        <f t="shared" si="197"/>
        <v>0</v>
      </c>
      <c r="G1320" s="7"/>
      <c r="H1320" s="60" t="b">
        <f t="shared" si="195"/>
        <v>1</v>
      </c>
      <c r="I1320" s="60" t="str">
        <f t="shared" si="194"/>
        <v>01</v>
      </c>
    </row>
    <row r="1321" spans="1:9">
      <c r="A1321" s="60" t="str">
        <f t="shared" si="193"/>
        <v>2.3.7.1.4.02.00 - Superávits ou Déficits de Exercícios Anteriores</v>
      </c>
      <c r="B1321" s="5" t="s">
        <v>2761</v>
      </c>
      <c r="C1321" s="6">
        <v>-14908424114.139999</v>
      </c>
      <c r="D1321" s="8"/>
      <c r="E1321" s="8">
        <f t="shared" si="196"/>
        <v>0</v>
      </c>
      <c r="F1321" s="8">
        <f t="shared" si="197"/>
        <v>0</v>
      </c>
      <c r="G1321" s="7"/>
      <c r="H1321" s="60" t="b">
        <f t="shared" si="195"/>
        <v>1</v>
      </c>
      <c r="I1321" s="60" t="str">
        <f t="shared" si="194"/>
        <v>02</v>
      </c>
    </row>
    <row r="1322" spans="1:9">
      <c r="A1322" s="60" t="str">
        <f t="shared" si="193"/>
        <v>2.3.7.1.4.03.00 - Ajustes de Exercícios Anteriores</v>
      </c>
      <c r="B1322" s="3" t="s">
        <v>2762</v>
      </c>
      <c r="C1322" s="4">
        <v>-14424532.24</v>
      </c>
      <c r="D1322" s="8"/>
      <c r="E1322" s="8">
        <f t="shared" si="196"/>
        <v>0</v>
      </c>
      <c r="F1322" s="8">
        <f t="shared" si="197"/>
        <v>0</v>
      </c>
      <c r="G1322" s="7"/>
      <c r="H1322" s="60" t="b">
        <f t="shared" si="195"/>
        <v>1</v>
      </c>
      <c r="I1322" s="60" t="str">
        <f t="shared" si="194"/>
        <v>03</v>
      </c>
    </row>
    <row r="1323" spans="1:9" ht="25.5">
      <c r="A1323" s="60" t="str">
        <f t="shared" si="193"/>
        <v>2.3.7.1.4.04.00 - Superávits ou Déficits Resultantes de Extinção, 
 Fusão e Cisão</v>
      </c>
      <c r="B1323" s="5" t="s">
        <v>2763</v>
      </c>
      <c r="C1323" s="6"/>
      <c r="D1323" s="8"/>
      <c r="E1323" s="8">
        <f t="shared" si="196"/>
        <v>0</v>
      </c>
      <c r="F1323" s="8">
        <f t="shared" si="197"/>
        <v>0</v>
      </c>
      <c r="G1323" s="7"/>
      <c r="H1323" s="60" t="b">
        <f t="shared" si="195"/>
        <v>1</v>
      </c>
      <c r="I1323" s="60" t="str">
        <f t="shared" si="194"/>
        <v>04</v>
      </c>
    </row>
    <row r="1324" spans="1:9" ht="25.5">
      <c r="A1324" s="60" t="str">
        <f t="shared" si="193"/>
        <v>2.3.7.1.5.00.00 - Superávits ou Déficits Acumulados - Inter OFSS - 
 Município</v>
      </c>
      <c r="B1324" s="3" t="s">
        <v>2764</v>
      </c>
      <c r="C1324" s="4">
        <v>-64366519163.589996</v>
      </c>
      <c r="D1324" s="8"/>
      <c r="E1324" s="8">
        <f t="shared" si="196"/>
        <v>-64366519163.589996</v>
      </c>
      <c r="F1324" s="8">
        <f t="shared" si="197"/>
        <v>0</v>
      </c>
      <c r="G1324" s="7"/>
      <c r="H1324" s="60" t="b">
        <f t="shared" si="195"/>
        <v>1</v>
      </c>
      <c r="I1324" s="60" t="str">
        <f t="shared" si="194"/>
        <v>00</v>
      </c>
    </row>
    <row r="1325" spans="1:9">
      <c r="A1325" s="60" t="str">
        <f t="shared" si="193"/>
        <v>2.3.7.1.5.01.00 - Superávits ou Déficits do Exercício</v>
      </c>
      <c r="B1325" s="5" t="s">
        <v>2765</v>
      </c>
      <c r="C1325" s="6">
        <v>-31571752729.019997</v>
      </c>
      <c r="D1325" s="8"/>
      <c r="E1325" s="8">
        <f t="shared" si="196"/>
        <v>0</v>
      </c>
      <c r="F1325" s="8">
        <f t="shared" si="197"/>
        <v>0</v>
      </c>
      <c r="G1325" s="7"/>
      <c r="H1325" s="60" t="b">
        <f t="shared" si="195"/>
        <v>1</v>
      </c>
      <c r="I1325" s="60" t="str">
        <f t="shared" si="194"/>
        <v>01</v>
      </c>
    </row>
    <row r="1326" spans="1:9">
      <c r="A1326" s="60" t="str">
        <f t="shared" si="193"/>
        <v>2.3.7.1.5.02.00 - Superávits ou Déficits de Exercícios Anteriores</v>
      </c>
      <c r="B1326" s="3" t="s">
        <v>2766</v>
      </c>
      <c r="C1326" s="4">
        <v>-32754131111.369999</v>
      </c>
      <c r="D1326" s="8"/>
      <c r="E1326" s="8">
        <f t="shared" si="196"/>
        <v>0</v>
      </c>
      <c r="F1326" s="8">
        <f t="shared" si="197"/>
        <v>0</v>
      </c>
      <c r="G1326" s="7"/>
      <c r="H1326" s="60" t="b">
        <f t="shared" si="195"/>
        <v>1</v>
      </c>
      <c r="I1326" s="60" t="str">
        <f t="shared" si="194"/>
        <v>02</v>
      </c>
    </row>
    <row r="1327" spans="1:9">
      <c r="A1327" s="60" t="str">
        <f t="shared" si="193"/>
        <v>2.3.7.1.5.03.00 - Ajustes de Exercícios Anteriores</v>
      </c>
      <c r="B1327" s="5" t="s">
        <v>2767</v>
      </c>
      <c r="C1327" s="6">
        <v>-40633491.920000002</v>
      </c>
      <c r="D1327" s="8"/>
      <c r="E1327" s="8">
        <f t="shared" si="196"/>
        <v>0</v>
      </c>
      <c r="F1327" s="8">
        <f t="shared" si="197"/>
        <v>0</v>
      </c>
      <c r="G1327" s="7"/>
      <c r="H1327" s="60" t="b">
        <f t="shared" si="195"/>
        <v>1</v>
      </c>
      <c r="I1327" s="60" t="str">
        <f t="shared" si="194"/>
        <v>03</v>
      </c>
    </row>
    <row r="1328" spans="1:9" ht="25.5">
      <c r="A1328" s="60" t="str">
        <f t="shared" si="193"/>
        <v>2.3.7.1.5.04.00 - Superávits ou Déficits Resultantes de Extinção, 
 Fusão e Cisão</v>
      </c>
      <c r="B1328" s="3" t="s">
        <v>2768</v>
      </c>
      <c r="C1328" s="4">
        <v>-1831.28</v>
      </c>
      <c r="D1328" s="1"/>
      <c r="E1328" s="1">
        <f t="shared" si="196"/>
        <v>0</v>
      </c>
      <c r="F1328" s="1">
        <f t="shared" si="197"/>
        <v>0</v>
      </c>
      <c r="G1328" s="7"/>
      <c r="H1328" s="60" t="b">
        <f t="shared" si="195"/>
        <v>1</v>
      </c>
      <c r="I1328" s="60" t="str">
        <f t="shared" si="194"/>
        <v>04</v>
      </c>
    </row>
    <row r="1329" spans="1:9">
      <c r="A1329" s="60" t="str">
        <f t="shared" si="193"/>
        <v>2.3.7.2.0.00.00 - Lucros e Prejuízos Acumulados</v>
      </c>
      <c r="B1329" s="5" t="s">
        <v>2769</v>
      </c>
      <c r="C1329" s="6">
        <v>-54958912399.120003</v>
      </c>
      <c r="D1329" s="1"/>
      <c r="E1329" s="1">
        <f>E1330+E1337+E1344+E1351+E1358</f>
        <v>1111764253.7100003</v>
      </c>
      <c r="F1329" s="1">
        <f>F1330+F1337+F1344+F1351+F1358</f>
        <v>-56070676652.830002</v>
      </c>
      <c r="G1329" s="7"/>
      <c r="H1329" s="60" t="b">
        <f t="shared" si="195"/>
        <v>1</v>
      </c>
      <c r="I1329" s="60" t="str">
        <f t="shared" si="194"/>
        <v>00</v>
      </c>
    </row>
    <row r="1330" spans="1:9">
      <c r="A1330" s="60" t="str">
        <f t="shared" si="193"/>
        <v>2.3.7.2.1.00.00 - Lucros e Prejuízos Acumulados - Consolidação</v>
      </c>
      <c r="B1330" s="3" t="s">
        <v>2770</v>
      </c>
      <c r="C1330" s="4">
        <v>-56070676652.830002</v>
      </c>
      <c r="D1330" s="1"/>
      <c r="E1330" s="1">
        <f t="shared" si="196"/>
        <v>0</v>
      </c>
      <c r="F1330" s="1">
        <f t="shared" si="197"/>
        <v>-56070676652.830002</v>
      </c>
      <c r="G1330" s="7"/>
      <c r="H1330" s="60" t="b">
        <f t="shared" si="195"/>
        <v>1</v>
      </c>
      <c r="I1330" s="60" t="str">
        <f t="shared" si="194"/>
        <v>00</v>
      </c>
    </row>
    <row r="1331" spans="1:9">
      <c r="A1331" s="60" t="str">
        <f t="shared" si="193"/>
        <v>2.3.7.2.1.01.00 - Lucros e Prejuízos do Exercício</v>
      </c>
      <c r="B1331" s="5" t="s">
        <v>2771</v>
      </c>
      <c r="C1331" s="6">
        <v>-12613796134.530003</v>
      </c>
      <c r="D1331" s="1"/>
      <c r="E1331" s="1">
        <f t="shared" si="196"/>
        <v>0</v>
      </c>
      <c r="F1331" s="1">
        <f t="shared" si="197"/>
        <v>0</v>
      </c>
      <c r="G1331" s="7"/>
      <c r="H1331" s="60" t="b">
        <f t="shared" si="195"/>
        <v>1</v>
      </c>
      <c r="I1331" s="60" t="str">
        <f t="shared" si="194"/>
        <v>01</v>
      </c>
    </row>
    <row r="1332" spans="1:9" ht="25.5">
      <c r="A1332" s="60" t="str">
        <f t="shared" si="193"/>
        <v>2.3.7.2.1.02.00 - Lucros e Prejuízos Acumulados de Exercícios 
 Anteriores</v>
      </c>
      <c r="B1332" s="3" t="s">
        <v>2772</v>
      </c>
      <c r="C1332" s="4">
        <v>12724777814.240002</v>
      </c>
      <c r="D1332" s="1"/>
      <c r="E1332" s="1">
        <f t="shared" si="196"/>
        <v>0</v>
      </c>
      <c r="F1332" s="1">
        <f t="shared" si="197"/>
        <v>0</v>
      </c>
      <c r="G1332" s="7"/>
      <c r="H1332" s="60" t="b">
        <f t="shared" si="195"/>
        <v>1</v>
      </c>
      <c r="I1332" s="60" t="str">
        <f t="shared" si="194"/>
        <v>02</v>
      </c>
    </row>
    <row r="1333" spans="1:9">
      <c r="A1333" s="60" t="str">
        <f t="shared" si="193"/>
        <v>2.3.7.2.1.03.00 - Ajustes de Exercícios Anteriores</v>
      </c>
      <c r="B1333" s="5" t="s">
        <v>2773</v>
      </c>
      <c r="C1333" s="6">
        <v>-56181658332.539993</v>
      </c>
      <c r="D1333" s="1"/>
      <c r="E1333" s="1">
        <f t="shared" si="196"/>
        <v>0</v>
      </c>
      <c r="F1333" s="1">
        <f t="shared" si="197"/>
        <v>0</v>
      </c>
      <c r="G1333" s="7"/>
      <c r="H1333" s="60" t="b">
        <f t="shared" si="195"/>
        <v>1</v>
      </c>
      <c r="I1333" s="60" t="str">
        <f t="shared" si="194"/>
        <v>03</v>
      </c>
    </row>
    <row r="1334" spans="1:9">
      <c r="A1334" s="60" t="str">
        <f t="shared" si="193"/>
        <v>2.3.7.2.1.04.00 - Lucros a Destinar do Exercício</v>
      </c>
      <c r="B1334" s="3" t="s">
        <v>2774</v>
      </c>
      <c r="C1334" s="4"/>
      <c r="D1334" s="1"/>
      <c r="E1334" s="1">
        <f t="shared" si="196"/>
        <v>0</v>
      </c>
      <c r="F1334" s="1">
        <f t="shared" si="197"/>
        <v>0</v>
      </c>
      <c r="G1334" s="7"/>
      <c r="H1334" s="60" t="b">
        <f t="shared" si="195"/>
        <v>1</v>
      </c>
      <c r="I1334" s="60" t="str">
        <f t="shared" si="194"/>
        <v>04</v>
      </c>
    </row>
    <row r="1335" spans="1:9">
      <c r="A1335" s="60" t="str">
        <f t="shared" si="193"/>
        <v>2.3.7.2.1.05.00 - Lucros a Destinar de Exercícios Anteriores</v>
      </c>
      <c r="B1335" s="5" t="s">
        <v>2775</v>
      </c>
      <c r="C1335" s="6"/>
      <c r="D1335" s="1"/>
      <c r="E1335" s="1">
        <f t="shared" si="196"/>
        <v>0</v>
      </c>
      <c r="F1335" s="1">
        <f t="shared" si="197"/>
        <v>0</v>
      </c>
      <c r="G1335" s="7"/>
      <c r="H1335" s="60" t="b">
        <f t="shared" si="195"/>
        <v>1</v>
      </c>
      <c r="I1335" s="60" t="str">
        <f t="shared" si="194"/>
        <v>05</v>
      </c>
    </row>
    <row r="1336" spans="1:9">
      <c r="A1336" s="60" t="str">
        <f t="shared" si="193"/>
        <v>2.3.7.2.1.06.00 - Resultados Apurados por Extinção, Fusão e Cisão</v>
      </c>
      <c r="B1336" s="3" t="s">
        <v>2776</v>
      </c>
      <c r="C1336" s="4"/>
      <c r="D1336" s="1"/>
      <c r="E1336" s="1">
        <f t="shared" si="196"/>
        <v>0</v>
      </c>
      <c r="F1336" s="1">
        <f t="shared" si="197"/>
        <v>0</v>
      </c>
      <c r="G1336" s="7"/>
      <c r="H1336" s="60" t="b">
        <f t="shared" si="195"/>
        <v>1</v>
      </c>
      <c r="I1336" s="60" t="str">
        <f t="shared" si="194"/>
        <v>06</v>
      </c>
    </row>
    <row r="1337" spans="1:9">
      <c r="A1337" s="60" t="str">
        <f t="shared" si="193"/>
        <v>2.3.7.2.2.00.00 - Lucros e Prejuízos Acumulados - Intra OFSS</v>
      </c>
      <c r="B1337" s="5" t="s">
        <v>2777</v>
      </c>
      <c r="C1337" s="6">
        <v>1447840531.7200003</v>
      </c>
      <c r="D1337" s="1"/>
      <c r="E1337" s="1">
        <f t="shared" si="196"/>
        <v>1447840531.7200003</v>
      </c>
      <c r="F1337" s="1">
        <f t="shared" si="197"/>
        <v>0</v>
      </c>
      <c r="G1337" s="7"/>
      <c r="H1337" s="60" t="b">
        <f t="shared" si="195"/>
        <v>1</v>
      </c>
      <c r="I1337" s="60" t="str">
        <f t="shared" si="194"/>
        <v>00</v>
      </c>
    </row>
    <row r="1338" spans="1:9">
      <c r="A1338" s="60" t="str">
        <f t="shared" si="193"/>
        <v>2.3.7.2.2.01.00 - Lucros e Prejuízos do Exercício</v>
      </c>
      <c r="B1338" s="3" t="s">
        <v>2778</v>
      </c>
      <c r="C1338" s="4">
        <v>710704165.3499999</v>
      </c>
      <c r="D1338" s="1"/>
      <c r="E1338" s="1">
        <f t="shared" si="196"/>
        <v>0</v>
      </c>
      <c r="F1338" s="1">
        <f t="shared" si="197"/>
        <v>0</v>
      </c>
      <c r="G1338" s="7"/>
      <c r="H1338" s="60" t="b">
        <f t="shared" si="195"/>
        <v>1</v>
      </c>
      <c r="I1338" s="60" t="str">
        <f t="shared" si="194"/>
        <v>01</v>
      </c>
    </row>
    <row r="1339" spans="1:9" ht="25.5">
      <c r="A1339" s="60" t="str">
        <f t="shared" si="193"/>
        <v>2.3.7.2.2.02.00 - Lucros e Prejuízos Acumulados de Exercícios 
 Anteriores</v>
      </c>
      <c r="B1339" s="5" t="s">
        <v>2779</v>
      </c>
      <c r="C1339" s="6">
        <v>911812263.25000012</v>
      </c>
      <c r="D1339" s="1"/>
      <c r="E1339" s="1">
        <f t="shared" si="196"/>
        <v>0</v>
      </c>
      <c r="F1339" s="1">
        <f t="shared" si="197"/>
        <v>0</v>
      </c>
      <c r="G1339" s="7"/>
      <c r="H1339" s="60" t="b">
        <f t="shared" si="195"/>
        <v>1</v>
      </c>
      <c r="I1339" s="60" t="str">
        <f t="shared" si="194"/>
        <v>02</v>
      </c>
    </row>
    <row r="1340" spans="1:9">
      <c r="A1340" s="60" t="str">
        <f t="shared" si="193"/>
        <v>2.3.7.2.2.03.00 - Ajustes de Exercícios Anteriores</v>
      </c>
      <c r="B1340" s="3" t="s">
        <v>2780</v>
      </c>
      <c r="C1340" s="4">
        <v>-174675896.88</v>
      </c>
      <c r="D1340" s="1"/>
      <c r="E1340" s="1">
        <f t="shared" si="196"/>
        <v>0</v>
      </c>
      <c r="F1340" s="1">
        <f t="shared" si="197"/>
        <v>0</v>
      </c>
      <c r="G1340" s="7"/>
      <c r="H1340" s="60" t="b">
        <f t="shared" si="195"/>
        <v>1</v>
      </c>
      <c r="I1340" s="60" t="str">
        <f t="shared" si="194"/>
        <v>03</v>
      </c>
    </row>
    <row r="1341" spans="1:9">
      <c r="A1341" s="60" t="str">
        <f t="shared" si="193"/>
        <v>2.3.7.2.2.04.00 - Lucros a Destinar do Exercício</v>
      </c>
      <c r="B1341" s="5" t="s">
        <v>2781</v>
      </c>
      <c r="C1341" s="6"/>
      <c r="D1341" s="1"/>
      <c r="E1341" s="1">
        <f t="shared" si="196"/>
        <v>0</v>
      </c>
      <c r="F1341" s="1">
        <f t="shared" si="197"/>
        <v>0</v>
      </c>
      <c r="G1341" s="7"/>
      <c r="H1341" s="60" t="b">
        <f t="shared" si="195"/>
        <v>1</v>
      </c>
      <c r="I1341" s="60" t="str">
        <f t="shared" si="194"/>
        <v>04</v>
      </c>
    </row>
    <row r="1342" spans="1:9">
      <c r="A1342" s="60" t="str">
        <f t="shared" si="193"/>
        <v>2.3.7.2.2.05.00 - Lucros a Destinar de Exercícios Anteriores</v>
      </c>
      <c r="B1342" s="3" t="s">
        <v>2782</v>
      </c>
      <c r="C1342" s="4"/>
      <c r="D1342" s="1"/>
      <c r="E1342" s="1">
        <f t="shared" si="196"/>
        <v>0</v>
      </c>
      <c r="F1342" s="1">
        <f t="shared" si="197"/>
        <v>0</v>
      </c>
      <c r="G1342" s="7"/>
      <c r="H1342" s="60" t="b">
        <f t="shared" si="195"/>
        <v>1</v>
      </c>
      <c r="I1342" s="60" t="str">
        <f t="shared" si="194"/>
        <v>05</v>
      </c>
    </row>
    <row r="1343" spans="1:9">
      <c r="A1343" s="60" t="str">
        <f t="shared" si="193"/>
        <v>2.3.7.2.2.06.00 - Resultados Apurados por Extinção, Fusão e Cisão</v>
      </c>
      <c r="B1343" s="5" t="s">
        <v>2783</v>
      </c>
      <c r="C1343" s="6"/>
      <c r="D1343" s="1"/>
      <c r="E1343" s="1">
        <f t="shared" si="196"/>
        <v>0</v>
      </c>
      <c r="F1343" s="1">
        <f t="shared" si="197"/>
        <v>0</v>
      </c>
      <c r="G1343" s="7"/>
      <c r="H1343" s="60" t="b">
        <f t="shared" si="195"/>
        <v>1</v>
      </c>
      <c r="I1343" s="60" t="str">
        <f t="shared" si="194"/>
        <v>06</v>
      </c>
    </row>
    <row r="1344" spans="1:9">
      <c r="A1344" s="60" t="str">
        <f t="shared" si="193"/>
        <v>2.3.7.2.3.00.00 - Lucros e Prejuízos Acumulados - Inter OFSS - União</v>
      </c>
      <c r="B1344" s="3" t="s">
        <v>2784</v>
      </c>
      <c r="C1344" s="4">
        <v>-330627925.08999997</v>
      </c>
      <c r="D1344" s="1"/>
      <c r="E1344" s="1">
        <f t="shared" si="196"/>
        <v>-330627925.08999997</v>
      </c>
      <c r="F1344" s="1">
        <f t="shared" si="197"/>
        <v>0</v>
      </c>
      <c r="G1344" s="7"/>
      <c r="H1344" s="60" t="b">
        <f t="shared" si="195"/>
        <v>1</v>
      </c>
      <c r="I1344" s="60" t="str">
        <f t="shared" si="194"/>
        <v>00</v>
      </c>
    </row>
    <row r="1345" spans="1:9">
      <c r="A1345" s="60" t="str">
        <f t="shared" ref="A1345:A1396" si="198">TRIM(B1345)</f>
        <v>2.3.7.2.3.01.00 - Lucros e Prejuízos do Exercício</v>
      </c>
      <c r="B1345" s="5" t="s">
        <v>2785</v>
      </c>
      <c r="C1345" s="6">
        <v>-99626559.950000003</v>
      </c>
      <c r="D1345" s="1"/>
      <c r="E1345" s="1">
        <f t="shared" si="196"/>
        <v>0</v>
      </c>
      <c r="F1345" s="1">
        <f t="shared" si="197"/>
        <v>0</v>
      </c>
      <c r="G1345" s="7"/>
      <c r="H1345" s="60" t="b">
        <f t="shared" si="195"/>
        <v>1</v>
      </c>
      <c r="I1345" s="60" t="str">
        <f t="shared" si="194"/>
        <v>01</v>
      </c>
    </row>
    <row r="1346" spans="1:9" ht="25.5">
      <c r="A1346" s="60" t="str">
        <f t="shared" si="198"/>
        <v>2.3.7.2.3.02.00 - Lucros e Prejuízos Acumulados de Exercícios 
 Anteriores</v>
      </c>
      <c r="B1346" s="3" t="s">
        <v>2786</v>
      </c>
      <c r="C1346" s="4">
        <v>-233815650.22</v>
      </c>
      <c r="D1346" s="1"/>
      <c r="E1346" s="1">
        <f t="shared" si="196"/>
        <v>0</v>
      </c>
      <c r="F1346" s="1">
        <f t="shared" si="197"/>
        <v>0</v>
      </c>
      <c r="G1346" s="7"/>
      <c r="H1346" s="60" t="b">
        <f t="shared" si="195"/>
        <v>1</v>
      </c>
      <c r="I1346" s="60" t="str">
        <f t="shared" si="194"/>
        <v>02</v>
      </c>
    </row>
    <row r="1347" spans="1:9">
      <c r="A1347" s="60" t="str">
        <f t="shared" si="198"/>
        <v>2.3.7.2.3.03.00 - Ajustes de Exercícios Anteriores</v>
      </c>
      <c r="B1347" s="5" t="s">
        <v>2787</v>
      </c>
      <c r="C1347" s="6">
        <v>2814285.08</v>
      </c>
      <c r="D1347" s="1"/>
      <c r="E1347" s="1">
        <f t="shared" si="196"/>
        <v>0</v>
      </c>
      <c r="F1347" s="1">
        <f t="shared" si="197"/>
        <v>0</v>
      </c>
      <c r="G1347" s="7"/>
      <c r="H1347" s="60" t="b">
        <f t="shared" si="195"/>
        <v>1</v>
      </c>
      <c r="I1347" s="60" t="str">
        <f t="shared" si="194"/>
        <v>03</v>
      </c>
    </row>
    <row r="1348" spans="1:9">
      <c r="A1348" s="60" t="str">
        <f t="shared" si="198"/>
        <v>2.3.7.2.3.04.00 - Lucros a Destinar do Exercício</v>
      </c>
      <c r="B1348" s="3" t="s">
        <v>2788</v>
      </c>
      <c r="C1348" s="4"/>
      <c r="D1348" s="1"/>
      <c r="E1348" s="1">
        <f t="shared" si="196"/>
        <v>0</v>
      </c>
      <c r="F1348" s="1">
        <f t="shared" si="197"/>
        <v>0</v>
      </c>
      <c r="G1348" s="7"/>
      <c r="H1348" s="60" t="b">
        <f t="shared" si="195"/>
        <v>1</v>
      </c>
      <c r="I1348" s="60" t="str">
        <f t="shared" si="194"/>
        <v>04</v>
      </c>
    </row>
    <row r="1349" spans="1:9">
      <c r="A1349" s="60" t="str">
        <f t="shared" si="198"/>
        <v>2.3.7.2.3.05.00 - Lucros a Destinar de Exercícios Anteriores</v>
      </c>
      <c r="B1349" s="5" t="s">
        <v>2789</v>
      </c>
      <c r="C1349" s="6"/>
      <c r="D1349" s="1"/>
      <c r="E1349" s="1">
        <f t="shared" si="196"/>
        <v>0</v>
      </c>
      <c r="F1349" s="1">
        <f t="shared" si="197"/>
        <v>0</v>
      </c>
      <c r="G1349" s="7"/>
      <c r="H1349" s="60" t="b">
        <f t="shared" si="195"/>
        <v>1</v>
      </c>
      <c r="I1349" s="60" t="str">
        <f t="shared" si="194"/>
        <v>05</v>
      </c>
    </row>
    <row r="1350" spans="1:9">
      <c r="A1350" s="60" t="str">
        <f t="shared" si="198"/>
        <v>2.3.7.2.3.06.00 - Resultados Apurados por Extinção, Fusão e Cisão</v>
      </c>
      <c r="B1350" s="3" t="s">
        <v>2790</v>
      </c>
      <c r="C1350" s="4"/>
      <c r="D1350" s="1"/>
      <c r="E1350" s="1">
        <f t="shared" si="196"/>
        <v>0</v>
      </c>
      <c r="F1350" s="1">
        <f t="shared" si="197"/>
        <v>0</v>
      </c>
      <c r="G1350" s="7"/>
      <c r="H1350" s="60" t="b">
        <f t="shared" si="195"/>
        <v>1</v>
      </c>
      <c r="I1350" s="60" t="str">
        <f t="shared" si="194"/>
        <v>06</v>
      </c>
    </row>
    <row r="1351" spans="1:9" ht="25.5">
      <c r="A1351" s="60" t="str">
        <f t="shared" si="198"/>
        <v>2.3.7.2.4.00.00 - Lucros e Prejuízos Acumulados - Inter OFSS - 
 Estado</v>
      </c>
      <c r="B1351" s="5" t="s">
        <v>2791</v>
      </c>
      <c r="C1351" s="6">
        <v>-13229</v>
      </c>
      <c r="D1351" s="1"/>
      <c r="E1351" s="1">
        <f t="shared" si="196"/>
        <v>-13229</v>
      </c>
      <c r="F1351" s="1">
        <f t="shared" si="197"/>
        <v>0</v>
      </c>
      <c r="G1351" s="7"/>
      <c r="H1351" s="60" t="b">
        <f t="shared" si="195"/>
        <v>1</v>
      </c>
      <c r="I1351" s="60" t="str">
        <f t="shared" si="194"/>
        <v>00</v>
      </c>
    </row>
    <row r="1352" spans="1:9">
      <c r="A1352" s="60" t="str">
        <f t="shared" si="198"/>
        <v>2.3.7.2.4.01.00 - Lucros e Prejuízos do Exercício</v>
      </c>
      <c r="B1352" s="3" t="s">
        <v>2792</v>
      </c>
      <c r="C1352" s="4"/>
      <c r="D1352" s="1"/>
      <c r="E1352" s="1">
        <f t="shared" si="196"/>
        <v>0</v>
      </c>
      <c r="F1352" s="1">
        <f t="shared" si="197"/>
        <v>0</v>
      </c>
      <c r="H1352" s="60" t="b">
        <f t="shared" si="195"/>
        <v>1</v>
      </c>
      <c r="I1352" s="60" t="str">
        <f t="shared" si="194"/>
        <v>01</v>
      </c>
    </row>
    <row r="1353" spans="1:9" ht="25.5">
      <c r="A1353" s="60" t="str">
        <f t="shared" si="198"/>
        <v>2.3.7.2.4.02.00 - Lucros e Prejuízos Acumulados de Exercícios 
 Anteriores</v>
      </c>
      <c r="B1353" s="5" t="s">
        <v>2793</v>
      </c>
      <c r="C1353" s="6">
        <v>-13229</v>
      </c>
      <c r="D1353" s="1"/>
      <c r="E1353" s="1">
        <f t="shared" si="196"/>
        <v>0</v>
      </c>
      <c r="F1353" s="1">
        <f t="shared" si="197"/>
        <v>0</v>
      </c>
      <c r="G1353" s="7"/>
      <c r="H1353" s="60" t="b">
        <f t="shared" si="195"/>
        <v>1</v>
      </c>
      <c r="I1353" s="60" t="str">
        <f t="shared" si="194"/>
        <v>02</v>
      </c>
    </row>
    <row r="1354" spans="1:9">
      <c r="A1354" s="60" t="str">
        <f t="shared" si="198"/>
        <v>2.3.7.2.4.03.00 - Ajustes de Exercícios Anteriores</v>
      </c>
      <c r="B1354" s="3" t="s">
        <v>2794</v>
      </c>
      <c r="C1354" s="4"/>
      <c r="D1354" s="1"/>
      <c r="E1354" s="1">
        <f t="shared" si="196"/>
        <v>0</v>
      </c>
      <c r="F1354" s="1">
        <f t="shared" si="197"/>
        <v>0</v>
      </c>
      <c r="G1354" s="7"/>
      <c r="H1354" s="60" t="b">
        <f t="shared" si="195"/>
        <v>1</v>
      </c>
      <c r="I1354" s="60" t="str">
        <f t="shared" si="194"/>
        <v>03</v>
      </c>
    </row>
    <row r="1355" spans="1:9">
      <c r="A1355" s="60" t="str">
        <f t="shared" si="198"/>
        <v>2.3.7.2.4.04.00 - Lucros a Destinar do Exercício</v>
      </c>
      <c r="B1355" s="5" t="s">
        <v>2795</v>
      </c>
      <c r="C1355" s="6"/>
      <c r="D1355" s="1"/>
      <c r="E1355" s="1">
        <f t="shared" si="196"/>
        <v>0</v>
      </c>
      <c r="F1355" s="1">
        <f t="shared" si="197"/>
        <v>0</v>
      </c>
      <c r="G1355" s="7"/>
      <c r="H1355" s="60" t="b">
        <f t="shared" si="195"/>
        <v>1</v>
      </c>
      <c r="I1355" s="60" t="str">
        <f t="shared" si="194"/>
        <v>04</v>
      </c>
    </row>
    <row r="1356" spans="1:9">
      <c r="A1356" s="60" t="str">
        <f t="shared" si="198"/>
        <v>2.3.7.2.4.05.00 - Lucros a Destinar de Exercícios Anteriores</v>
      </c>
      <c r="B1356" s="3" t="s">
        <v>2796</v>
      </c>
      <c r="C1356" s="4"/>
      <c r="D1356" s="1"/>
      <c r="E1356" s="1">
        <f t="shared" si="196"/>
        <v>0</v>
      </c>
      <c r="F1356" s="1">
        <f t="shared" si="197"/>
        <v>0</v>
      </c>
      <c r="G1356" s="7"/>
      <c r="H1356" s="60" t="b">
        <f t="shared" si="195"/>
        <v>1</v>
      </c>
      <c r="I1356" s="60" t="str">
        <f t="shared" si="194"/>
        <v>05</v>
      </c>
    </row>
    <row r="1357" spans="1:9">
      <c r="A1357" s="60" t="str">
        <f t="shared" si="198"/>
        <v>2.3.7.2.4.06.00 - Resultados Apurados por Extinção, Fusão e Cisão</v>
      </c>
      <c r="B1357" s="5" t="s">
        <v>2797</v>
      </c>
      <c r="C1357" s="6"/>
      <c r="D1357" s="1"/>
      <c r="E1357" s="1">
        <f t="shared" si="196"/>
        <v>0</v>
      </c>
      <c r="F1357" s="1">
        <f t="shared" si="197"/>
        <v>0</v>
      </c>
      <c r="G1357" s="7"/>
      <c r="H1357" s="60" t="b">
        <f t="shared" si="195"/>
        <v>1</v>
      </c>
      <c r="I1357" s="60" t="str">
        <f t="shared" si="194"/>
        <v>06</v>
      </c>
    </row>
    <row r="1358" spans="1:9" ht="25.5">
      <c r="A1358" s="60" t="str">
        <f t="shared" si="198"/>
        <v>2.3.7.2.5.00.00 - Lucros e Prejuízos Acumulados - Inter OFSS - 
 Município</v>
      </c>
      <c r="B1358" s="3" t="s">
        <v>2798</v>
      </c>
      <c r="C1358" s="4">
        <v>-5435123.9200000009</v>
      </c>
      <c r="D1358" s="1"/>
      <c r="E1358" s="1">
        <f t="shared" si="196"/>
        <v>-5435123.9200000009</v>
      </c>
      <c r="F1358" s="1">
        <f t="shared" si="197"/>
        <v>0</v>
      </c>
      <c r="G1358" s="7"/>
      <c r="H1358" s="60" t="b">
        <f t="shared" si="195"/>
        <v>1</v>
      </c>
      <c r="I1358" s="60" t="str">
        <f t="shared" si="194"/>
        <v>00</v>
      </c>
    </row>
    <row r="1359" spans="1:9">
      <c r="A1359" s="60" t="str">
        <f t="shared" si="198"/>
        <v>2.3.7.2.5.01.00 - Lucros e Prejuízos do Exercício</v>
      </c>
      <c r="B1359" s="5" t="s">
        <v>2799</v>
      </c>
      <c r="C1359" s="6">
        <v>-2910254.04</v>
      </c>
      <c r="D1359" s="1"/>
      <c r="E1359" s="1">
        <f t="shared" si="196"/>
        <v>0</v>
      </c>
      <c r="F1359" s="1">
        <f t="shared" si="197"/>
        <v>0</v>
      </c>
      <c r="G1359" s="7"/>
      <c r="H1359" s="60" t="b">
        <f t="shared" si="195"/>
        <v>1</v>
      </c>
      <c r="I1359" s="60" t="str">
        <f t="shared" si="194"/>
        <v>01</v>
      </c>
    </row>
    <row r="1360" spans="1:9" ht="25.5">
      <c r="A1360" s="60" t="str">
        <f t="shared" si="198"/>
        <v>2.3.7.2.5.02.00 - Lucros e Prejuízos Acumulados de Exercícios 
 Anteriores</v>
      </c>
      <c r="B1360" s="3" t="s">
        <v>2800</v>
      </c>
      <c r="C1360" s="4">
        <v>-2532428.44</v>
      </c>
      <c r="D1360" s="1"/>
      <c r="E1360" s="1">
        <f t="shared" si="196"/>
        <v>0</v>
      </c>
      <c r="F1360" s="1">
        <f t="shared" si="197"/>
        <v>0</v>
      </c>
      <c r="G1360" s="7"/>
      <c r="H1360" s="60" t="b">
        <f t="shared" si="195"/>
        <v>1</v>
      </c>
      <c r="I1360" s="60" t="str">
        <f t="shared" si="194"/>
        <v>02</v>
      </c>
    </row>
    <row r="1361" spans="1:9">
      <c r="A1361" s="60" t="str">
        <f t="shared" si="198"/>
        <v>2.3.7.2.5.03.00 - Ajustes de Exercícios Anteriores</v>
      </c>
      <c r="B1361" s="5" t="s">
        <v>2801</v>
      </c>
      <c r="C1361" s="6">
        <v>7558.56</v>
      </c>
      <c r="D1361" s="1"/>
      <c r="E1361" s="1">
        <f t="shared" si="196"/>
        <v>0</v>
      </c>
      <c r="F1361" s="1">
        <f t="shared" si="197"/>
        <v>0</v>
      </c>
      <c r="G1361" s="7"/>
      <c r="H1361" s="60" t="b">
        <f t="shared" si="195"/>
        <v>1</v>
      </c>
      <c r="I1361" s="60" t="str">
        <f t="shared" si="194"/>
        <v>03</v>
      </c>
    </row>
    <row r="1362" spans="1:9">
      <c r="A1362" s="60" t="str">
        <f t="shared" si="198"/>
        <v>2.3.7.2.5.04.00 - Lucros a Destinar do Exercício</v>
      </c>
      <c r="B1362" s="3" t="s">
        <v>2802</v>
      </c>
      <c r="C1362" s="4"/>
      <c r="D1362" s="1"/>
      <c r="E1362" s="1">
        <f t="shared" si="196"/>
        <v>0</v>
      </c>
      <c r="F1362" s="1">
        <f t="shared" si="197"/>
        <v>0</v>
      </c>
      <c r="G1362" s="7"/>
      <c r="H1362" s="60" t="b">
        <f t="shared" si="195"/>
        <v>1</v>
      </c>
      <c r="I1362" s="60" t="str">
        <f t="shared" si="194"/>
        <v>04</v>
      </c>
    </row>
    <row r="1363" spans="1:9">
      <c r="A1363" s="60" t="str">
        <f t="shared" si="198"/>
        <v>2.3.7.2.5.05.00 - Lucros a Destinar de Exercícios Anteriores</v>
      </c>
      <c r="B1363" s="5" t="s">
        <v>2803</v>
      </c>
      <c r="C1363" s="6"/>
      <c r="D1363" s="1"/>
      <c r="E1363" s="1">
        <f t="shared" si="196"/>
        <v>0</v>
      </c>
      <c r="F1363" s="1">
        <f t="shared" si="197"/>
        <v>0</v>
      </c>
      <c r="G1363" s="7"/>
      <c r="H1363" s="60" t="b">
        <f t="shared" si="195"/>
        <v>1</v>
      </c>
      <c r="I1363" s="60" t="str">
        <f t="shared" ref="I1363:I1386" si="199">MID(A1363,11,2)</f>
        <v>05</v>
      </c>
    </row>
    <row r="1364" spans="1:9">
      <c r="A1364" s="60" t="str">
        <f t="shared" si="198"/>
        <v>2.3.7.2.5.06.00 - Resultados Apurados por Extinção, Fusão e Cisão</v>
      </c>
      <c r="B1364" s="3" t="s">
        <v>2804</v>
      </c>
      <c r="C1364" s="4"/>
      <c r="D1364" s="1"/>
      <c r="E1364" s="1">
        <f t="shared" si="196"/>
        <v>0</v>
      </c>
      <c r="F1364" s="1">
        <f t="shared" si="197"/>
        <v>0</v>
      </c>
      <c r="G1364" s="7"/>
      <c r="H1364" s="60" t="b">
        <f t="shared" si="195"/>
        <v>1</v>
      </c>
      <c r="I1364" s="60" t="str">
        <f t="shared" si="199"/>
        <v>06</v>
      </c>
    </row>
    <row r="1365" spans="1:9">
      <c r="A1365" s="60" t="str">
        <f t="shared" si="198"/>
        <v>2.3.9.0.0.00.00 - (-) Ações/Cotas em Tesouraria</v>
      </c>
      <c r="B1365" s="5" t="s">
        <v>2805</v>
      </c>
      <c r="C1365" s="6"/>
      <c r="D1365" s="1"/>
      <c r="E1365" s="1">
        <f t="shared" si="196"/>
        <v>0</v>
      </c>
      <c r="F1365" s="1">
        <f t="shared" si="197"/>
        <v>0</v>
      </c>
      <c r="G1365" s="7"/>
      <c r="H1365" s="60" t="b">
        <f t="shared" si="195"/>
        <v>1</v>
      </c>
      <c r="I1365" s="60" t="str">
        <f t="shared" si="199"/>
        <v>00</v>
      </c>
    </row>
    <row r="1366" spans="1:9">
      <c r="A1366" s="60" t="str">
        <f t="shared" si="198"/>
        <v>2.3.9.1.0.00.00 - (-) Ações em Tesouraria</v>
      </c>
      <c r="B1366" s="3" t="s">
        <v>2806</v>
      </c>
      <c r="C1366" s="4"/>
      <c r="D1366" s="1"/>
      <c r="E1366" s="1">
        <f t="shared" si="196"/>
        <v>0</v>
      </c>
      <c r="F1366" s="1">
        <f t="shared" si="197"/>
        <v>0</v>
      </c>
      <c r="H1366" s="60" t="b">
        <f t="shared" si="195"/>
        <v>1</v>
      </c>
      <c r="I1366" s="60" t="str">
        <f t="shared" si="199"/>
        <v>00</v>
      </c>
    </row>
    <row r="1367" spans="1:9">
      <c r="A1367" s="60" t="str">
        <f t="shared" si="198"/>
        <v>2.3.9.1.1.00.00 - (-) Ações em Tesouraria - Consolidação</v>
      </c>
      <c r="B1367" s="5" t="s">
        <v>2807</v>
      </c>
      <c r="C1367" s="6"/>
      <c r="D1367" s="1"/>
      <c r="E1367" s="1">
        <f t="shared" si="196"/>
        <v>0</v>
      </c>
      <c r="F1367" s="1">
        <f t="shared" si="197"/>
        <v>0</v>
      </c>
      <c r="H1367" s="60" t="b">
        <f t="shared" ref="H1367:H1386" si="200">IF(I1367="00",C1367=E1367+F1367,TRUE)</f>
        <v>1</v>
      </c>
      <c r="I1367" s="60" t="str">
        <f t="shared" si="199"/>
        <v>00</v>
      </c>
    </row>
    <row r="1368" spans="1:9">
      <c r="A1368" s="60" t="str">
        <f t="shared" si="198"/>
        <v>2.3.9.1.2.00.00 - (-) Ações em Tesouraria - Intra OFSS</v>
      </c>
      <c r="B1368" s="3" t="s">
        <v>2808</v>
      </c>
      <c r="C1368" s="4"/>
      <c r="D1368" s="1"/>
      <c r="E1368" s="1">
        <f t="shared" ref="E1368:E1386" si="201">SUMIF(A1368:B1368,"*intra*",C1368:D1368)+SUMIF(A1368:B1368,"*inter*",C1368:D1368)</f>
        <v>0</v>
      </c>
      <c r="F1368" s="1">
        <f t="shared" ref="F1368:F1386" si="202">SUMIF(A1368:B1368,"*consolidação*",C1368:D1368)</f>
        <v>0</v>
      </c>
      <c r="H1368" s="60" t="b">
        <f t="shared" si="200"/>
        <v>1</v>
      </c>
      <c r="I1368" s="60" t="str">
        <f t="shared" si="199"/>
        <v>00</v>
      </c>
    </row>
    <row r="1369" spans="1:9">
      <c r="A1369" s="60" t="str">
        <f t="shared" si="198"/>
        <v>2.3.9.1.3.00.00 - (-) Ações em Tesouraria - Inter OFSS - União</v>
      </c>
      <c r="B1369" s="5" t="s">
        <v>2809</v>
      </c>
      <c r="C1369" s="6"/>
      <c r="D1369" s="1"/>
      <c r="E1369" s="1">
        <f t="shared" si="201"/>
        <v>0</v>
      </c>
      <c r="F1369" s="1">
        <f t="shared" si="202"/>
        <v>0</v>
      </c>
      <c r="H1369" s="60" t="b">
        <f t="shared" si="200"/>
        <v>1</v>
      </c>
      <c r="I1369" s="60" t="str">
        <f t="shared" si="199"/>
        <v>00</v>
      </c>
    </row>
    <row r="1370" spans="1:9">
      <c r="A1370" s="60" t="str">
        <f t="shared" si="198"/>
        <v>2.3.9.1.4.00.00 - (-) Ações em Tesouraria - Inter OFSS - Estado</v>
      </c>
      <c r="B1370" s="3" t="s">
        <v>2810</v>
      </c>
      <c r="C1370" s="4"/>
      <c r="D1370" s="1"/>
      <c r="E1370" s="1">
        <f t="shared" si="201"/>
        <v>0</v>
      </c>
      <c r="F1370" s="1">
        <f t="shared" si="202"/>
        <v>0</v>
      </c>
      <c r="H1370" s="60" t="b">
        <f t="shared" si="200"/>
        <v>1</v>
      </c>
      <c r="I1370" s="60" t="str">
        <f t="shared" si="199"/>
        <v>00</v>
      </c>
    </row>
    <row r="1371" spans="1:9">
      <c r="A1371" s="60" t="str">
        <f t="shared" si="198"/>
        <v>2.3.9.1.5.00.00 - (-) Ações em Tesouraria - Inter OFSS - Município</v>
      </c>
      <c r="B1371" s="5" t="s">
        <v>2811</v>
      </c>
      <c r="C1371" s="6"/>
      <c r="D1371" s="1"/>
      <c r="E1371" s="1">
        <f t="shared" si="201"/>
        <v>0</v>
      </c>
      <c r="F1371" s="1">
        <f t="shared" si="202"/>
        <v>0</v>
      </c>
      <c r="H1371" s="60" t="b">
        <f t="shared" si="200"/>
        <v>1</v>
      </c>
      <c r="I1371" s="60" t="str">
        <f t="shared" si="199"/>
        <v>00</v>
      </c>
    </row>
    <row r="1372" spans="1:9">
      <c r="A1372" s="60" t="str">
        <f t="shared" si="198"/>
        <v>2.3.9.2.0.00.00 - (-) Cotas em Tesouraria</v>
      </c>
      <c r="B1372" s="3" t="s">
        <v>2812</v>
      </c>
      <c r="C1372" s="4"/>
      <c r="D1372" s="1"/>
      <c r="E1372" s="1">
        <f t="shared" si="201"/>
        <v>0</v>
      </c>
      <c r="F1372" s="1">
        <f t="shared" si="202"/>
        <v>0</v>
      </c>
      <c r="H1372" s="60" t="b">
        <f t="shared" si="200"/>
        <v>1</v>
      </c>
      <c r="I1372" s="60" t="str">
        <f t="shared" si="199"/>
        <v>00</v>
      </c>
    </row>
    <row r="1373" spans="1:9">
      <c r="A1373" s="60" t="str">
        <f t="shared" si="198"/>
        <v>2.3.9.2.1.00.00 - (-) Cotas em Tesouraria - Consolidação</v>
      </c>
      <c r="B1373" s="5" t="s">
        <v>2813</v>
      </c>
      <c r="C1373" s="6"/>
      <c r="D1373" s="1"/>
      <c r="E1373" s="1">
        <f t="shared" si="201"/>
        <v>0</v>
      </c>
      <c r="F1373" s="1">
        <f t="shared" si="202"/>
        <v>0</v>
      </c>
      <c r="H1373" s="60" t="b">
        <f t="shared" si="200"/>
        <v>1</v>
      </c>
      <c r="I1373" s="60" t="str">
        <f t="shared" si="199"/>
        <v>00</v>
      </c>
    </row>
    <row r="1374" spans="1:9">
      <c r="A1374" s="60" t="str">
        <f t="shared" si="198"/>
        <v>2.3.9.2.2.00.00 - (-) Cotas em Tesouraria - Intra OFSS</v>
      </c>
      <c r="B1374" s="3" t="s">
        <v>2814</v>
      </c>
      <c r="C1374" s="4"/>
      <c r="D1374" s="1"/>
      <c r="E1374" s="1">
        <f t="shared" si="201"/>
        <v>0</v>
      </c>
      <c r="F1374" s="1">
        <f t="shared" si="202"/>
        <v>0</v>
      </c>
      <c r="H1374" s="60" t="b">
        <f t="shared" si="200"/>
        <v>1</v>
      </c>
      <c r="I1374" s="60" t="str">
        <f t="shared" si="199"/>
        <v>00</v>
      </c>
    </row>
    <row r="1375" spans="1:9">
      <c r="A1375" s="60" t="str">
        <f t="shared" si="198"/>
        <v>2.3.9.2.3.00.00 - (-) Cotas em Tesouraria - Inter OFSS - União</v>
      </c>
      <c r="B1375" s="5" t="s">
        <v>2815</v>
      </c>
      <c r="C1375" s="6"/>
      <c r="D1375" s="1"/>
      <c r="E1375" s="1">
        <f t="shared" si="201"/>
        <v>0</v>
      </c>
      <c r="F1375" s="1">
        <f t="shared" si="202"/>
        <v>0</v>
      </c>
      <c r="H1375" s="60" t="b">
        <f t="shared" si="200"/>
        <v>1</v>
      </c>
      <c r="I1375" s="60" t="str">
        <f t="shared" si="199"/>
        <v>00</v>
      </c>
    </row>
    <row r="1376" spans="1:9">
      <c r="A1376" s="60" t="str">
        <f t="shared" si="198"/>
        <v>2.3.9.2.4.00.00 - (-) Cotas em Tesouraria - Inter OFSS - Estado</v>
      </c>
      <c r="B1376" s="3" t="s">
        <v>2816</v>
      </c>
      <c r="C1376" s="4"/>
      <c r="D1376" s="1"/>
      <c r="E1376" s="1">
        <f t="shared" si="201"/>
        <v>0</v>
      </c>
      <c r="F1376" s="1">
        <f t="shared" si="202"/>
        <v>0</v>
      </c>
      <c r="H1376" s="60" t="b">
        <f t="shared" si="200"/>
        <v>1</v>
      </c>
      <c r="I1376" s="60" t="str">
        <f t="shared" si="199"/>
        <v>00</v>
      </c>
    </row>
    <row r="1377" spans="1:9">
      <c r="A1377" s="60" t="str">
        <f t="shared" si="198"/>
        <v>2.3.9.2.5.00.00 - (-) Cotas em Tesouraria - Inter OFSS - Município</v>
      </c>
      <c r="B1377" s="5" t="s">
        <v>2817</v>
      </c>
      <c r="C1377" s="6"/>
      <c r="D1377" s="1"/>
      <c r="E1377" s="1">
        <f t="shared" si="201"/>
        <v>0</v>
      </c>
      <c r="F1377" s="1">
        <f t="shared" si="202"/>
        <v>0</v>
      </c>
      <c r="H1377" s="60" t="b">
        <f t="shared" si="200"/>
        <v>1</v>
      </c>
      <c r="I1377" s="60" t="str">
        <f t="shared" si="199"/>
        <v>00</v>
      </c>
    </row>
    <row r="1378" spans="1:9">
      <c r="A1378" s="60" t="str">
        <f t="shared" si="198"/>
        <v>Apuração do Saldo Patrimonial</v>
      </c>
      <c r="B1378" s="3" t="s">
        <v>696</v>
      </c>
      <c r="C1378" s="31"/>
      <c r="D1378" s="1"/>
      <c r="E1378" s="1">
        <f t="shared" si="201"/>
        <v>0</v>
      </c>
      <c r="F1378" s="1">
        <f t="shared" si="202"/>
        <v>0</v>
      </c>
      <c r="H1378" s="60" t="b">
        <f t="shared" si="200"/>
        <v>1</v>
      </c>
      <c r="I1378" s="60" t="str">
        <f t="shared" si="199"/>
        <v xml:space="preserve">o </v>
      </c>
    </row>
    <row r="1379" spans="1:9">
      <c r="A1379" s="60" t="str">
        <f t="shared" si="198"/>
        <v>Apuração do Saldo Patrimonial</v>
      </c>
      <c r="B1379" s="5" t="s">
        <v>2818</v>
      </c>
      <c r="C1379" s="42"/>
      <c r="D1379" s="1"/>
      <c r="E1379" s="1">
        <f t="shared" si="201"/>
        <v>0</v>
      </c>
      <c r="F1379" s="1">
        <f t="shared" si="202"/>
        <v>0</v>
      </c>
      <c r="H1379" s="60" t="b">
        <f t="shared" si="200"/>
        <v>1</v>
      </c>
      <c r="I1379" s="60" t="str">
        <f t="shared" si="199"/>
        <v xml:space="preserve">o </v>
      </c>
    </row>
    <row r="1380" spans="1:9">
      <c r="A1380" s="60" t="str">
        <f t="shared" si="198"/>
        <v>Ativo Financeiro</v>
      </c>
      <c r="B1380" s="3" t="s">
        <v>2819</v>
      </c>
      <c r="C1380" s="4">
        <v>142322714877.07001</v>
      </c>
      <c r="D1380" s="1"/>
      <c r="E1380" s="1">
        <f t="shared" si="201"/>
        <v>0</v>
      </c>
      <c r="F1380" s="1">
        <f t="shared" si="202"/>
        <v>0</v>
      </c>
      <c r="H1380" s="60" t="b">
        <f t="shared" si="200"/>
        <v>1</v>
      </c>
      <c r="I1380" s="60" t="str">
        <f t="shared" si="199"/>
        <v>nc</v>
      </c>
    </row>
    <row r="1381" spans="1:9">
      <c r="A1381" s="60" t="str">
        <f t="shared" si="198"/>
        <v>Ativo Permanente</v>
      </c>
      <c r="B1381" s="5" t="s">
        <v>2820</v>
      </c>
      <c r="C1381" s="6">
        <v>791705053415.28003</v>
      </c>
      <c r="D1381" s="1"/>
      <c r="E1381" s="1">
        <f t="shared" si="201"/>
        <v>0</v>
      </c>
      <c r="F1381" s="1">
        <f t="shared" si="202"/>
        <v>0</v>
      </c>
      <c r="H1381" s="60" t="b">
        <f t="shared" si="200"/>
        <v>1</v>
      </c>
      <c r="I1381" s="60" t="str">
        <f t="shared" si="199"/>
        <v>an</v>
      </c>
    </row>
    <row r="1382" spans="1:9">
      <c r="A1382" s="60" t="str">
        <f t="shared" si="198"/>
        <v>Passivo Financeiro</v>
      </c>
      <c r="B1382" s="3" t="s">
        <v>2821</v>
      </c>
      <c r="C1382" s="4">
        <v>102271440540.86</v>
      </c>
      <c r="D1382" s="1"/>
      <c r="E1382" s="1">
        <f t="shared" si="201"/>
        <v>0</v>
      </c>
      <c r="F1382" s="1">
        <f t="shared" si="202"/>
        <v>0</v>
      </c>
      <c r="H1382" s="60" t="b">
        <f t="shared" si="200"/>
        <v>1</v>
      </c>
      <c r="I1382" s="60" t="str">
        <f t="shared" si="199"/>
        <v>na</v>
      </c>
    </row>
    <row r="1383" spans="1:9">
      <c r="A1383" s="60" t="str">
        <f t="shared" si="198"/>
        <v>Passivo Permanente</v>
      </c>
      <c r="B1383" s="5" t="s">
        <v>2826</v>
      </c>
      <c r="C1383" s="6">
        <v>978333775983.43005</v>
      </c>
      <c r="D1383" s="1"/>
      <c r="E1383" s="1">
        <f t="shared" si="201"/>
        <v>0</v>
      </c>
      <c r="F1383" s="1">
        <f t="shared" si="202"/>
        <v>0</v>
      </c>
      <c r="H1383" s="60" t="b">
        <f t="shared" si="200"/>
        <v>1</v>
      </c>
      <c r="I1383" s="60" t="str">
        <f t="shared" si="199"/>
        <v>rm</v>
      </c>
    </row>
    <row r="1384" spans="1:9">
      <c r="A1384" s="60" t="str">
        <f t="shared" si="198"/>
        <v>Saldo Patrimonial</v>
      </c>
      <c r="B1384" s="3" t="s">
        <v>2827</v>
      </c>
      <c r="C1384" s="4">
        <v>-146577448231.93997</v>
      </c>
      <c r="D1384" s="1"/>
      <c r="E1384" s="1">
        <f t="shared" si="201"/>
        <v>0</v>
      </c>
      <c r="F1384" s="1">
        <f t="shared" si="202"/>
        <v>0</v>
      </c>
      <c r="H1384" s="60" t="b">
        <f t="shared" si="200"/>
        <v>1</v>
      </c>
      <c r="I1384" s="60" t="str">
        <f t="shared" si="199"/>
        <v>im</v>
      </c>
    </row>
    <row r="1385" spans="1:9">
      <c r="A1385" s="60" t="str">
        <f t="shared" si="198"/>
        <v>Contas de Compensação</v>
      </c>
      <c r="B1385" s="5" t="s">
        <v>2828</v>
      </c>
      <c r="C1385" s="42"/>
      <c r="D1385" s="1"/>
      <c r="E1385" s="1">
        <f t="shared" si="201"/>
        <v>0</v>
      </c>
      <c r="F1385" s="1">
        <f t="shared" si="202"/>
        <v>0</v>
      </c>
      <c r="H1385" s="60" t="b">
        <f t="shared" si="200"/>
        <v>1</v>
      </c>
      <c r="I1385" s="60" t="str">
        <f t="shared" si="199"/>
        <v>Co</v>
      </c>
    </row>
    <row r="1386" spans="1:9">
      <c r="A1386" s="60" t="str">
        <f t="shared" si="198"/>
        <v>Contas de Compensação</v>
      </c>
      <c r="B1386" s="3" t="s">
        <v>2829</v>
      </c>
      <c r="C1386" s="31"/>
      <c r="D1386" s="1"/>
      <c r="E1386" s="1">
        <f t="shared" si="201"/>
        <v>0</v>
      </c>
      <c r="F1386" s="1">
        <f t="shared" si="202"/>
        <v>0</v>
      </c>
      <c r="H1386" s="60" t="b">
        <f t="shared" si="200"/>
        <v>1</v>
      </c>
      <c r="I1386" s="60" t="str">
        <f t="shared" si="199"/>
        <v>Co</v>
      </c>
    </row>
    <row r="1387" spans="1:9">
      <c r="A1387" s="60" t="str">
        <f t="shared" si="198"/>
        <v>8.1.1.0.0.00.00 - Execução dos Atos Potenciais Ativos</v>
      </c>
      <c r="B1387" s="5" t="s">
        <v>4849</v>
      </c>
      <c r="C1387" s="6">
        <v>114253531791.14001</v>
      </c>
      <c r="D1387" s="1"/>
      <c r="E1387" s="1"/>
      <c r="F1387" s="1"/>
    </row>
    <row r="1388" spans="1:9">
      <c r="A1388" s="60" t="str">
        <f t="shared" si="198"/>
        <v>8.1.1.1.0.00.00 - Execução de Garantias e Contragarantias Recebidas</v>
      </c>
      <c r="B1388" s="3" t="s">
        <v>4850</v>
      </c>
      <c r="C1388" s="4">
        <v>9619308862.4500027</v>
      </c>
      <c r="D1388" s="1"/>
      <c r="E1388" s="1"/>
      <c r="F1388" s="1"/>
    </row>
    <row r="1389" spans="1:9" ht="25.5">
      <c r="A1389" s="60" t="str">
        <f t="shared" si="198"/>
        <v>8.1.1.2.0.00.00 - Execução de Direitos Conveniados e Outros 
 Instrumentos Congêneres</v>
      </c>
      <c r="B1389" s="5" t="s">
        <v>4851</v>
      </c>
      <c r="C1389" s="6">
        <v>101301705875.97003</v>
      </c>
      <c r="D1389" s="1"/>
      <c r="E1389" s="1"/>
      <c r="F1389" s="1"/>
    </row>
    <row r="1390" spans="1:9">
      <c r="A1390" s="60" t="str">
        <f t="shared" si="198"/>
        <v>8.1.1.3.0.00.00 - Execução de Direitos Contratuais</v>
      </c>
      <c r="B1390" s="3" t="s">
        <v>4852</v>
      </c>
      <c r="C1390" s="4">
        <v>13219483716.279999</v>
      </c>
      <c r="D1390" s="1"/>
      <c r="E1390" s="1"/>
      <c r="F1390" s="1"/>
    </row>
    <row r="1391" spans="1:9">
      <c r="A1391" s="60" t="str">
        <f t="shared" si="198"/>
        <v>8.1.1.9.0.00.00 - Execução de Outros Atos Potenciais Ativos</v>
      </c>
      <c r="B1391" s="5" t="s">
        <v>4853</v>
      </c>
      <c r="C1391" s="6">
        <v>9657669750.8699989</v>
      </c>
      <c r="D1391" s="1"/>
      <c r="E1391" s="1"/>
      <c r="F1391" s="1"/>
    </row>
    <row r="1392" spans="1:9">
      <c r="A1392" s="60" t="str">
        <f t="shared" si="198"/>
        <v>8.1.2.0.0.00.00 - Execução dos Atos Potenciais Passivos</v>
      </c>
      <c r="B1392" s="3" t="s">
        <v>4854</v>
      </c>
      <c r="C1392" s="4">
        <v>766420626195.1499</v>
      </c>
      <c r="D1392" s="1"/>
      <c r="E1392" s="1"/>
      <c r="F1392" s="1"/>
    </row>
    <row r="1393" spans="1:10">
      <c r="A1393" s="60" t="str">
        <f t="shared" si="198"/>
        <v>8.1.2.1.0.00.00 - Execução de Garantias e Contragarantias Concedidas</v>
      </c>
      <c r="B1393" s="5" t="s">
        <v>4855</v>
      </c>
      <c r="C1393" s="6">
        <v>6291282333.75</v>
      </c>
      <c r="D1393" s="1"/>
      <c r="E1393" s="1"/>
      <c r="F1393" s="1"/>
    </row>
    <row r="1394" spans="1:10" ht="25.5">
      <c r="A1394" s="60" t="str">
        <f t="shared" si="198"/>
        <v>8.1.2.2.0.00.00 - Execução de Obrigações Conveniadas e Outros 
 Instrumentos Congêneres</v>
      </c>
      <c r="B1394" s="3" t="s">
        <v>4856</v>
      </c>
      <c r="C1394" s="4">
        <v>32092129050.060005</v>
      </c>
      <c r="D1394" s="1"/>
      <c r="E1394" s="1"/>
      <c r="F1394" s="1"/>
    </row>
    <row r="1395" spans="1:10">
      <c r="A1395" s="60" t="str">
        <f t="shared" si="198"/>
        <v>8.1.2.3.0.00.00 - Execução de Obrigações Contratuais</v>
      </c>
      <c r="B1395" s="5" t="s">
        <v>4857</v>
      </c>
      <c r="C1395" s="6">
        <v>773396402567.12</v>
      </c>
      <c r="D1395" s="1"/>
      <c r="E1395" s="1"/>
      <c r="F1395" s="1"/>
    </row>
    <row r="1396" spans="1:10">
      <c r="A1396" s="60" t="str">
        <f t="shared" si="198"/>
        <v>8.1.2.9.0.00.00 - Execução de Outros Atos Potenciais Passivos</v>
      </c>
      <c r="B1396" s="3" t="s">
        <v>4858</v>
      </c>
      <c r="C1396" s="4">
        <v>9922887251.6800003</v>
      </c>
      <c r="D1396" s="1"/>
      <c r="E1396" s="1"/>
      <c r="F1396" s="1"/>
    </row>
    <row r="1397" spans="1:10">
      <c r="D1397" s="1"/>
      <c r="E1397" s="1"/>
      <c r="F1397" s="1"/>
    </row>
    <row r="1398" spans="1:10">
      <c r="D1398" s="1"/>
      <c r="E1398" s="1"/>
      <c r="F1398" s="1"/>
    </row>
    <row r="1400" spans="1:10">
      <c r="H1400" s="1">
        <f>F1405-H1402</f>
        <v>0</v>
      </c>
    </row>
    <row r="1402" spans="1:10">
      <c r="H1402" s="1">
        <f>C1405-E1405</f>
        <v>3963946895210.9897</v>
      </c>
    </row>
    <row r="1403" spans="1:10">
      <c r="B1403" s="87" t="s">
        <v>705</v>
      </c>
      <c r="C1403" s="87"/>
    </row>
    <row r="1404" spans="1:10">
      <c r="A1404" s="61"/>
      <c r="B1404" s="61" t="s">
        <v>31</v>
      </c>
      <c r="C1404" s="61" t="s">
        <v>705</v>
      </c>
      <c r="E1404" s="61" t="s">
        <v>32</v>
      </c>
      <c r="F1404" s="61" t="s">
        <v>33</v>
      </c>
      <c r="H1404" s="61" t="s">
        <v>34</v>
      </c>
      <c r="J1404" s="1"/>
    </row>
    <row r="1405" spans="1:10">
      <c r="A1405" s="60" t="str">
        <f>TRIM(B1405)</f>
        <v>1.0.0.0.0.00.00 - Ativo</v>
      </c>
      <c r="B1405" s="19" t="s">
        <v>2109</v>
      </c>
      <c r="C1405" s="4">
        <v>4540593661414.9297</v>
      </c>
      <c r="D1405" s="13"/>
      <c r="E1405" s="13">
        <f>E1406+E1515</f>
        <v>576646766203.93994</v>
      </c>
      <c r="F1405" s="13">
        <f>F1406+F1515</f>
        <v>3963946895210.9902</v>
      </c>
      <c r="G1405" s="14"/>
      <c r="H1405" s="14" t="b">
        <f t="shared" ref="H1405:H1468" si="203">IF(I1405="00",C1405=E1405+F1405,TRUE)</f>
        <v>1</v>
      </c>
      <c r="I1405" s="14" t="str">
        <f t="shared" ref="I1405:I1468" si="204">MID(A1405,11,2)</f>
        <v>00</v>
      </c>
      <c r="J1405" s="13">
        <f>C1405-E1405</f>
        <v>3963946895210.9897</v>
      </c>
    </row>
    <row r="1406" spans="1:10">
      <c r="A1406" s="60" t="str">
        <f t="shared" ref="A1406:A1469" si="205">TRIM(B1406)</f>
        <v>1.1.0.0.0.00.00 - Ativo Circulante</v>
      </c>
      <c r="B1406" s="5" t="s">
        <v>36</v>
      </c>
      <c r="C1406" s="6">
        <v>1490326889959.8</v>
      </c>
      <c r="D1406" s="1"/>
      <c r="E1406" s="1">
        <f>E1407+E1413+E1455+E1470+E1479+E1498</f>
        <v>87553961789.230011</v>
      </c>
      <c r="F1406" s="1">
        <f>F1407+F1413+F1455+F1470+F1479+F1498</f>
        <v>1402772928170.5703</v>
      </c>
      <c r="H1406" s="60" t="b">
        <f>IF(I1406="00",C1406=E1406+F1406,TRUE)</f>
        <v>1</v>
      </c>
      <c r="I1406" s="60" t="str">
        <f t="shared" si="204"/>
        <v>00</v>
      </c>
      <c r="J1406" s="1"/>
    </row>
    <row r="1407" spans="1:10">
      <c r="A1407" s="60" t="str">
        <f t="shared" si="205"/>
        <v>1.1.1.0.0.00.00 - Caixa e Equivalentes de Caixa</v>
      </c>
      <c r="B1407" s="3" t="s">
        <v>37</v>
      </c>
      <c r="C1407" s="4">
        <v>982535971633.87</v>
      </c>
      <c r="D1407" s="1"/>
      <c r="E1407" s="1">
        <f>E1408+E1411</f>
        <v>43306894966.379997</v>
      </c>
      <c r="F1407" s="1">
        <f>F1408+F1411</f>
        <v>939229076667.49011</v>
      </c>
      <c r="H1407" s="60" t="b">
        <f t="shared" si="203"/>
        <v>1</v>
      </c>
      <c r="I1407" s="60" t="str">
        <f t="shared" si="204"/>
        <v>00</v>
      </c>
    </row>
    <row r="1408" spans="1:10">
      <c r="A1408" s="60" t="str">
        <f t="shared" si="205"/>
        <v>1.1.1.1.0.00.00 - Caixa e Equivalentes de Caixa em Moeda Nacional</v>
      </c>
      <c r="B1408" s="5" t="s">
        <v>38</v>
      </c>
      <c r="C1408" s="6">
        <v>970371872858.81006</v>
      </c>
      <c r="D1408" s="1"/>
      <c r="E1408" s="1">
        <f>E1409+E1410</f>
        <v>43306894966.379997</v>
      </c>
      <c r="F1408" s="1">
        <f>F1409+F1410</f>
        <v>927064977892.43005</v>
      </c>
      <c r="H1408" s="60" t="b">
        <f t="shared" si="203"/>
        <v>1</v>
      </c>
      <c r="I1408" s="60" t="str">
        <f t="shared" si="204"/>
        <v>00</v>
      </c>
    </row>
    <row r="1409" spans="1:10" ht="25.5">
      <c r="A1409" s="60" t="str">
        <f t="shared" si="205"/>
        <v>1.1.1.1.1.00.00 - Caixa e Equivalentes de Caixa em Moeda Nacional - 
 Consolidação</v>
      </c>
      <c r="B1409" s="3" t="s">
        <v>39</v>
      </c>
      <c r="C1409" s="4">
        <v>927064977892.43005</v>
      </c>
      <c r="D1409" s="1"/>
      <c r="E1409" s="1">
        <f>SUMIF(A1409:B1409,"*intra*",C1409:D1409)+SUMIF(A1409:B1409,"*inter*",C1409:D1409)</f>
        <v>0</v>
      </c>
      <c r="F1409" s="1">
        <f>SUMIF(A1409:B1409,"*consolidação*",C1409:D1409)</f>
        <v>927064977892.43005</v>
      </c>
      <c r="H1409" s="60" t="b">
        <f t="shared" si="203"/>
        <v>1</v>
      </c>
      <c r="I1409" s="60" t="str">
        <f t="shared" si="204"/>
        <v>00</v>
      </c>
    </row>
    <row r="1410" spans="1:10" ht="25.5">
      <c r="A1410" s="60" t="str">
        <f t="shared" si="205"/>
        <v>1.1.1.1.2.00.00 - Caixa e Equivalentes de Caixa em Moeda Nacional - 
 Intra OFSS</v>
      </c>
      <c r="B1410" s="5" t="s">
        <v>40</v>
      </c>
      <c r="C1410" s="6">
        <v>43306894966.379997</v>
      </c>
      <c r="D1410" s="1"/>
      <c r="E1410" s="1">
        <f>SUMIF(A1410:B1410,"*intra*",C1410:D1410)+SUMIF(A1410:B1410,"*inter*",C1410:D1410)</f>
        <v>43306894966.379997</v>
      </c>
      <c r="F1410" s="1">
        <f>SUMIF(A1410:B1410,"*consolidação*",C1410:D1410)</f>
        <v>0</v>
      </c>
      <c r="H1410" s="60" t="b">
        <f t="shared" si="203"/>
        <v>1</v>
      </c>
      <c r="I1410" s="60" t="str">
        <f t="shared" si="204"/>
        <v>00</v>
      </c>
    </row>
    <row r="1411" spans="1:10">
      <c r="A1411" s="60" t="str">
        <f t="shared" si="205"/>
        <v>1.1.1.2.0.00.00 - Caixa e Equivalentes de Caixa em Moeda Estrangeira</v>
      </c>
      <c r="B1411" s="3" t="s">
        <v>41</v>
      </c>
      <c r="C1411" s="4">
        <v>12164098775.059999</v>
      </c>
      <c r="D1411" s="1"/>
      <c r="E1411" s="1">
        <f>E1412</f>
        <v>0</v>
      </c>
      <c r="F1411" s="1">
        <f>F1412</f>
        <v>12164098775.059999</v>
      </c>
      <c r="H1411" s="60" t="b">
        <f t="shared" si="203"/>
        <v>1</v>
      </c>
      <c r="I1411" s="60" t="str">
        <f t="shared" si="204"/>
        <v>00</v>
      </c>
    </row>
    <row r="1412" spans="1:10" ht="25.5">
      <c r="A1412" s="60" t="str">
        <f t="shared" si="205"/>
        <v>1.1.1.2.1.00.00 - Caixa e Equivalentes de Caixa em Moeda Estrangeira 
 - Consolidação</v>
      </c>
      <c r="B1412" s="5" t="s">
        <v>42</v>
      </c>
      <c r="C1412" s="6">
        <v>12164098775.059999</v>
      </c>
      <c r="D1412" s="1"/>
      <c r="E1412" s="1">
        <f>SUMIF(A1412:B1412,"*intra*",C1412:D1412)+SUMIF(A1412:B1412,"*inter*",C1412:D1412)</f>
        <v>0</v>
      </c>
      <c r="F1412" s="1">
        <f>SUMIF(A1412:B1412,"*consolidação*",C1412:D1412)</f>
        <v>12164098775.059999</v>
      </c>
      <c r="H1412" s="60" t="b">
        <f t="shared" si="203"/>
        <v>1</v>
      </c>
      <c r="I1412" s="60" t="str">
        <f t="shared" si="204"/>
        <v>00</v>
      </c>
    </row>
    <row r="1413" spans="1:10">
      <c r="A1413" s="60" t="str">
        <f t="shared" si="205"/>
        <v>1.1.2.0.0.00.00 - Créditos a Curto Prazo</v>
      </c>
      <c r="B1413" s="3" t="s">
        <v>43</v>
      </c>
      <c r="C1413" s="4">
        <v>112103169994.31</v>
      </c>
      <c r="D1413" s="1"/>
      <c r="E1413" s="1">
        <f>E1414+E1420+E1426+E1431+E1437+E1443-E1449</f>
        <v>44247066822.850006</v>
      </c>
      <c r="F1413" s="1">
        <f>F1414+F1420+F1426+F1431+F1437+F1443-F1449</f>
        <v>67856103171.459991</v>
      </c>
      <c r="H1413" s="60" t="b">
        <f t="shared" si="203"/>
        <v>1</v>
      </c>
      <c r="I1413" s="60" t="str">
        <f t="shared" si="204"/>
        <v>00</v>
      </c>
      <c r="J1413" s="1">
        <f>C1413-E1413</f>
        <v>67856103171.459991</v>
      </c>
    </row>
    <row r="1414" spans="1:10">
      <c r="A1414" s="60" t="str">
        <f t="shared" si="205"/>
        <v>1.1.2.1.0.00.00 - Créditos Tributários a Receber</v>
      </c>
      <c r="B1414" s="5" t="s">
        <v>44</v>
      </c>
      <c r="C1414" s="6">
        <v>175976633754.20001</v>
      </c>
      <c r="D1414" s="1"/>
      <c r="E1414" s="1">
        <f>E1415+E1416+E1417+E1418+E1419</f>
        <v>0</v>
      </c>
      <c r="F1414" s="1">
        <f>F1415+F1416+F1417+F1418+F1419</f>
        <v>175976633754.20001</v>
      </c>
      <c r="H1414" s="60" t="b">
        <f t="shared" si="203"/>
        <v>1</v>
      </c>
      <c r="I1414" s="60" t="str">
        <f t="shared" si="204"/>
        <v>00</v>
      </c>
    </row>
    <row r="1415" spans="1:10">
      <c r="A1415" s="60" t="str">
        <f t="shared" si="205"/>
        <v>1.1.2.1.1.00.00 - Créditos Tributários a Receber - Consolidação</v>
      </c>
      <c r="B1415" s="3" t="s">
        <v>45</v>
      </c>
      <c r="C1415" s="4">
        <v>175976633754.20001</v>
      </c>
      <c r="D1415" s="1"/>
      <c r="E1415" s="1">
        <f>SUMIF(A1415:B1415,"*intra*",C1415:D1415)+SUMIF(A1415:B1415,"*inter*",C1415:D1415)</f>
        <v>0</v>
      </c>
      <c r="F1415" s="1">
        <f>SUMIF(A1415:B1415,"*consolidação*",C1415:D1415)</f>
        <v>175976633754.20001</v>
      </c>
      <c r="H1415" s="60" t="b">
        <f t="shared" si="203"/>
        <v>1</v>
      </c>
      <c r="I1415" s="60" t="str">
        <f t="shared" si="204"/>
        <v>00</v>
      </c>
    </row>
    <row r="1416" spans="1:10">
      <c r="A1416" s="60" t="str">
        <f t="shared" si="205"/>
        <v>1.1.2.1.2.00.00 - Créditos Tributários a Receber - Intra OFSS</v>
      </c>
      <c r="B1416" s="5" t="s">
        <v>46</v>
      </c>
      <c r="C1416" s="6">
        <v>0</v>
      </c>
      <c r="D1416" s="1"/>
      <c r="E1416" s="1">
        <f>SUMIF(A1416:B1416,"*intra*",C1416:D1416)+SUMIF(A1416:B1416,"*inter*",C1416:D1416)</f>
        <v>0</v>
      </c>
      <c r="F1416" s="1">
        <f>SUMIF(A1416:B1416,"*consolidação*",C1416:D1416)</f>
        <v>0</v>
      </c>
      <c r="H1416" s="60" t="b">
        <f t="shared" si="203"/>
        <v>1</v>
      </c>
      <c r="I1416" s="60" t="str">
        <f t="shared" si="204"/>
        <v>00</v>
      </c>
    </row>
    <row r="1417" spans="1:10" ht="25.5">
      <c r="A1417" s="60" t="str">
        <f t="shared" si="205"/>
        <v>1.1.2.1.3.00.00 - Créditos Tributários a Receber - Inter OFSS - 
 União</v>
      </c>
      <c r="B1417" s="3" t="s">
        <v>47</v>
      </c>
      <c r="C1417" s="4">
        <v>0</v>
      </c>
      <c r="D1417" s="1"/>
      <c r="E1417" s="1">
        <f>SUMIF(A1417:B1417,"*intra*",C1417:D1417)+SUMIF(A1417:B1417,"*inter*",C1417:D1417)</f>
        <v>0</v>
      </c>
      <c r="F1417" s="1">
        <f>SUMIF(A1417:B1417,"*consolidação*",C1417:D1417)</f>
        <v>0</v>
      </c>
      <c r="H1417" s="60" t="b">
        <f t="shared" si="203"/>
        <v>1</v>
      </c>
      <c r="I1417" s="60" t="str">
        <f t="shared" si="204"/>
        <v>00</v>
      </c>
    </row>
    <row r="1418" spans="1:10" ht="25.5">
      <c r="A1418" s="60" t="str">
        <f t="shared" si="205"/>
        <v>1.1.2.1.4.00.00 - Créditos Tributários a Receber - Inter OFSS – 
 Estado</v>
      </c>
      <c r="B1418" s="5" t="s">
        <v>48</v>
      </c>
      <c r="C1418" s="6">
        <v>0</v>
      </c>
      <c r="D1418" s="1"/>
      <c r="E1418" s="1">
        <f>SUMIF(A1418:B1418,"*intra*",C1418:D1418)+SUMIF(A1418:B1418,"*inter*",C1418:D1418)</f>
        <v>0</v>
      </c>
      <c r="F1418" s="1">
        <f>SUMIF(A1418:B1418,"*consolidação*",C1418:D1418)</f>
        <v>0</v>
      </c>
      <c r="H1418" s="60" t="b">
        <f t="shared" si="203"/>
        <v>1</v>
      </c>
      <c r="I1418" s="60" t="str">
        <f t="shared" si="204"/>
        <v>00</v>
      </c>
    </row>
    <row r="1419" spans="1:10" ht="25.5">
      <c r="A1419" s="60" t="str">
        <f t="shared" si="205"/>
        <v>1.1.2.1.5.00.00 - Créditos Tributários a Receber - Inter OFSS - 
 Município</v>
      </c>
      <c r="B1419" s="3" t="s">
        <v>49</v>
      </c>
      <c r="C1419" s="4">
        <v>0</v>
      </c>
      <c r="D1419" s="1"/>
      <c r="E1419" s="1">
        <f>SUMIF(A1419:B1419,"*intra*",C1419:D1419)+SUMIF(A1419:B1419,"*inter*",C1419:D1419)</f>
        <v>0</v>
      </c>
      <c r="F1419" s="1">
        <f>SUMIF(A1419:B1419,"*consolidação*",C1419:D1419)</f>
        <v>0</v>
      </c>
      <c r="H1419" s="60" t="b">
        <f t="shared" si="203"/>
        <v>1</v>
      </c>
      <c r="I1419" s="60" t="str">
        <f t="shared" si="204"/>
        <v>00</v>
      </c>
    </row>
    <row r="1420" spans="1:10">
      <c r="A1420" s="60" t="str">
        <f t="shared" si="205"/>
        <v>1.1.2.2.0.00.00 - Clientes</v>
      </c>
      <c r="B1420" s="5" t="s">
        <v>50</v>
      </c>
      <c r="C1420" s="6">
        <v>1136518857.8</v>
      </c>
      <c r="D1420" s="1"/>
      <c r="E1420" s="1">
        <f>E1421+E1422+E1423+E1424+E1425</f>
        <v>69076984.689999998</v>
      </c>
      <c r="F1420" s="1">
        <f>F1421+F1422+F1423+F1424+F1425</f>
        <v>1067441873.11</v>
      </c>
      <c r="H1420" s="60" t="b">
        <f t="shared" si="203"/>
        <v>1</v>
      </c>
      <c r="I1420" s="60" t="str">
        <f t="shared" si="204"/>
        <v>00</v>
      </c>
    </row>
    <row r="1421" spans="1:10">
      <c r="A1421" s="60" t="str">
        <f t="shared" si="205"/>
        <v>1.1.2.2.1.00.00 - Clientes - Consolidação</v>
      </c>
      <c r="B1421" s="3" t="s">
        <v>51</v>
      </c>
      <c r="C1421" s="4">
        <v>1067441873.11</v>
      </c>
      <c r="D1421" s="1"/>
      <c r="E1421" s="1">
        <f>SUMIF(A1421:B1421,"*intra*",C1421:D1421)+SUMIF(A1421:B1421,"*inter*",C1421:D1421)</f>
        <v>0</v>
      </c>
      <c r="F1421" s="1">
        <f>SUMIF(A1421:B1421,"*consolidação*",C1421:D1421)</f>
        <v>1067441873.11</v>
      </c>
      <c r="H1421" s="60" t="b">
        <f t="shared" si="203"/>
        <v>1</v>
      </c>
      <c r="I1421" s="60" t="str">
        <f t="shared" si="204"/>
        <v>00</v>
      </c>
    </row>
    <row r="1422" spans="1:10">
      <c r="A1422" s="60" t="str">
        <f t="shared" si="205"/>
        <v>1.1.2.2.2.00.00 - Clientes - Intra OFSS</v>
      </c>
      <c r="B1422" s="5" t="s">
        <v>52</v>
      </c>
      <c r="C1422" s="6">
        <v>68618583.140000001</v>
      </c>
      <c r="D1422" s="1"/>
      <c r="E1422" s="1">
        <f>SUMIF(A1422:B1422,"*intra*",C1422:D1422)+SUMIF(A1422:B1422,"*inter*",C1422:D1422)</f>
        <v>68618583.140000001</v>
      </c>
      <c r="F1422" s="1">
        <f>SUMIF(A1422:B1422,"*consolidação*",C1422:D1422)</f>
        <v>0</v>
      </c>
      <c r="H1422" s="60" t="b">
        <f t="shared" si="203"/>
        <v>1</v>
      </c>
      <c r="I1422" s="60" t="str">
        <f t="shared" si="204"/>
        <v>00</v>
      </c>
    </row>
    <row r="1423" spans="1:10">
      <c r="A1423" s="60" t="str">
        <f t="shared" si="205"/>
        <v>1.1.2.2.3.00.00 - Clientes - Inter OFSS - União</v>
      </c>
      <c r="B1423" s="3" t="s">
        <v>53</v>
      </c>
      <c r="C1423" s="4">
        <v>0</v>
      </c>
      <c r="D1423" s="1"/>
      <c r="E1423" s="1">
        <f>SUMIF(A1423:B1423,"*intra*",C1423:D1423)+SUMIF(A1423:B1423,"*inter*",C1423:D1423)</f>
        <v>0</v>
      </c>
      <c r="F1423" s="1">
        <f>SUMIF(A1423:B1423,"*consolidação*",C1423:D1423)</f>
        <v>0</v>
      </c>
      <c r="H1423" s="60" t="b">
        <f t="shared" si="203"/>
        <v>1</v>
      </c>
      <c r="I1423" s="60" t="str">
        <f t="shared" si="204"/>
        <v>00</v>
      </c>
    </row>
    <row r="1424" spans="1:10">
      <c r="A1424" s="60" t="str">
        <f t="shared" si="205"/>
        <v>1.1.2.2.4.00.00 - Clientes - Inter OFSS - Estado</v>
      </c>
      <c r="B1424" s="5" t="s">
        <v>54</v>
      </c>
      <c r="C1424" s="6">
        <v>458401.55</v>
      </c>
      <c r="D1424" s="1"/>
      <c r="E1424" s="1">
        <f>SUMIF(A1424:B1424,"*intra*",C1424:D1424)+SUMIF(A1424:B1424,"*inter*",C1424:D1424)</f>
        <v>458401.55</v>
      </c>
      <c r="F1424" s="1">
        <f>SUMIF(A1424:B1424,"*consolidação*",C1424:D1424)</f>
        <v>0</v>
      </c>
      <c r="H1424" s="60" t="b">
        <f t="shared" si="203"/>
        <v>1</v>
      </c>
      <c r="I1424" s="60" t="str">
        <f t="shared" si="204"/>
        <v>00</v>
      </c>
    </row>
    <row r="1425" spans="1:9">
      <c r="A1425" s="60" t="str">
        <f t="shared" si="205"/>
        <v>1.1.2.2.5.00.00 - Clientes - Inter OFSS - Município</v>
      </c>
      <c r="B1425" s="3" t="s">
        <v>55</v>
      </c>
      <c r="C1425" s="4">
        <v>0</v>
      </c>
      <c r="D1425" s="1"/>
      <c r="E1425" s="1">
        <f>SUMIF(A1425:B1425,"*intra*",C1425:D1425)+SUMIF(A1425:B1425,"*inter*",C1425:D1425)</f>
        <v>0</v>
      </c>
      <c r="F1425" s="1">
        <f>SUMIF(A1425:B1425,"*consolidação*",C1425:D1425)</f>
        <v>0</v>
      </c>
      <c r="H1425" s="60" t="b">
        <f t="shared" si="203"/>
        <v>1</v>
      </c>
      <c r="I1425" s="60" t="str">
        <f t="shared" si="204"/>
        <v>00</v>
      </c>
    </row>
    <row r="1426" spans="1:9">
      <c r="A1426" s="60" t="str">
        <f t="shared" si="205"/>
        <v>1.1.2.3.0.00.00 - Créditos de Transferências a Receber</v>
      </c>
      <c r="B1426" s="5" t="s">
        <v>56</v>
      </c>
      <c r="C1426" s="6">
        <v>30000</v>
      </c>
      <c r="D1426" s="1"/>
      <c r="E1426" s="1">
        <f>E1427+E1428+E1429+E1430</f>
        <v>0</v>
      </c>
      <c r="F1426" s="1">
        <f>F1427+F1428+F1429+F1430</f>
        <v>30000</v>
      </c>
      <c r="H1426" s="60" t="b">
        <f t="shared" si="203"/>
        <v>1</v>
      </c>
      <c r="I1426" s="60" t="str">
        <f t="shared" si="204"/>
        <v>00</v>
      </c>
    </row>
    <row r="1427" spans="1:9" ht="25.5">
      <c r="A1427" s="60" t="str">
        <f t="shared" si="205"/>
        <v>1.1.2.3.1.00.00 - Créditos de Transferências a Receber - 
 Consolidação</v>
      </c>
      <c r="B1427" s="3" t="s">
        <v>57</v>
      </c>
      <c r="C1427" s="4">
        <v>30000</v>
      </c>
      <c r="D1427" s="1"/>
      <c r="E1427" s="1">
        <f>SUMIF(A1427:B1427,"*intra*",C1427:D1427)+SUMIF(A1427:B1427,"*inter*",C1427:D1427)</f>
        <v>0</v>
      </c>
      <c r="F1427" s="1">
        <f>SUMIF(A1427:B1427,"*consolidação*",C1427:D1427)</f>
        <v>30000</v>
      </c>
      <c r="H1427" s="60" t="b">
        <f t="shared" si="203"/>
        <v>1</v>
      </c>
      <c r="I1427" s="60" t="str">
        <f t="shared" si="204"/>
        <v>00</v>
      </c>
    </row>
    <row r="1428" spans="1:9" ht="25.5">
      <c r="A1428" s="60" t="str">
        <f t="shared" si="205"/>
        <v>1.1.2.3.3.00.00 - Créditos de Transferências a Receber - Inter OFSS 
 - União</v>
      </c>
      <c r="B1428" s="5" t="s">
        <v>58</v>
      </c>
      <c r="C1428" s="6">
        <v>0</v>
      </c>
      <c r="D1428" s="1"/>
      <c r="E1428" s="1">
        <f>SUMIF(A1428:B1428,"*intra*",C1428:D1428)+SUMIF(A1428:B1428,"*inter*",C1428:D1428)</f>
        <v>0</v>
      </c>
      <c r="F1428" s="1">
        <f>SUMIF(A1428:B1428,"*consolidação*",C1428:D1428)</f>
        <v>0</v>
      </c>
      <c r="H1428" s="60" t="b">
        <f t="shared" si="203"/>
        <v>1</v>
      </c>
      <c r="I1428" s="60" t="str">
        <f t="shared" si="204"/>
        <v>00</v>
      </c>
    </row>
    <row r="1429" spans="1:9" ht="25.5">
      <c r="A1429" s="60" t="str">
        <f t="shared" si="205"/>
        <v>1.1.2.3.4.00.00 - Créditos de Transferências a Receber - Inter OFSS 
 - Estado</v>
      </c>
      <c r="B1429" s="3" t="s">
        <v>59</v>
      </c>
      <c r="C1429" s="4">
        <v>0</v>
      </c>
      <c r="D1429" s="1"/>
      <c r="E1429" s="1">
        <f>SUMIF(A1429:B1429,"*intra*",C1429:D1429)+SUMIF(A1429:B1429,"*inter*",C1429:D1429)</f>
        <v>0</v>
      </c>
      <c r="F1429" s="1">
        <f>SUMIF(A1429:B1429,"*consolidação*",C1429:D1429)</f>
        <v>0</v>
      </c>
      <c r="H1429" s="60" t="b">
        <f t="shared" si="203"/>
        <v>1</v>
      </c>
      <c r="I1429" s="60" t="str">
        <f t="shared" si="204"/>
        <v>00</v>
      </c>
    </row>
    <row r="1430" spans="1:9" ht="25.5">
      <c r="A1430" s="60" t="str">
        <f t="shared" si="205"/>
        <v>1.1.2.3.5.00.00 - Créditos de Transferências a Receber - Inter OFSS 
 - Município</v>
      </c>
      <c r="B1430" s="5" t="s">
        <v>60</v>
      </c>
      <c r="C1430" s="6">
        <v>0</v>
      </c>
      <c r="D1430" s="1"/>
      <c r="E1430" s="1">
        <f>SUMIF(A1430:B1430,"*intra*",C1430:D1430)+SUMIF(A1430:B1430,"*inter*",C1430:D1430)</f>
        <v>0</v>
      </c>
      <c r="F1430" s="1">
        <f>SUMIF(A1430:B1430,"*consolidação*",C1430:D1430)</f>
        <v>0</v>
      </c>
      <c r="H1430" s="60" t="b">
        <f t="shared" si="203"/>
        <v>1</v>
      </c>
      <c r="I1430" s="60" t="str">
        <f t="shared" si="204"/>
        <v>00</v>
      </c>
    </row>
    <row r="1431" spans="1:9">
      <c r="A1431" s="60" t="str">
        <f t="shared" si="205"/>
        <v>1.1.2.4.0.00.00 - Empréstimos e Financiamentos Concedidos</v>
      </c>
      <c r="B1431" s="3" t="s">
        <v>61</v>
      </c>
      <c r="C1431" s="4">
        <v>90494940048.380005</v>
      </c>
      <c r="D1431" s="1"/>
      <c r="E1431" s="1">
        <f>E1432+E1433+E1434+E1435+E1436</f>
        <v>44177989838.160004</v>
      </c>
      <c r="F1431" s="1">
        <f>F1432+F1433+F1434+F1435+F1436</f>
        <v>46316950210.220001</v>
      </c>
      <c r="H1431" s="60" t="b">
        <f t="shared" si="203"/>
        <v>1</v>
      </c>
      <c r="I1431" s="60" t="str">
        <f t="shared" si="204"/>
        <v>00</v>
      </c>
    </row>
    <row r="1432" spans="1:9" ht="25.5">
      <c r="A1432" s="60" t="str">
        <f t="shared" si="205"/>
        <v>1.1.2.4.1.00.00 - Empréstimos e Financiamentos Concedidos - 
 Consolidação</v>
      </c>
      <c r="B1432" s="5" t="s">
        <v>62</v>
      </c>
      <c r="C1432" s="6">
        <v>46316950210.220001</v>
      </c>
      <c r="D1432" s="1"/>
      <c r="E1432" s="1">
        <f>SUMIF(A1432:B1432,"*intra*",C1432:D1432)+SUMIF(A1432:B1432,"*inter*",C1432:D1432)</f>
        <v>0</v>
      </c>
      <c r="F1432" s="1">
        <f>SUMIF(A1432:B1432,"*consolidação*",C1432:D1432)</f>
        <v>46316950210.220001</v>
      </c>
      <c r="H1432" s="60" t="b">
        <f t="shared" si="203"/>
        <v>1</v>
      </c>
      <c r="I1432" s="60" t="str">
        <f t="shared" si="204"/>
        <v>00</v>
      </c>
    </row>
    <row r="1433" spans="1:9" ht="25.5">
      <c r="A1433" s="60" t="str">
        <f t="shared" si="205"/>
        <v>1.1.2.4.2.00.00 - Empréstimos e Financiamentos Concedidos - Intra 
 OFSS</v>
      </c>
      <c r="B1433" s="3" t="s">
        <v>63</v>
      </c>
      <c r="C1433" s="4">
        <v>2157463546.71</v>
      </c>
      <c r="D1433" s="1"/>
      <c r="E1433" s="1">
        <f>SUMIF(A1433:B1433,"*intra*",C1433:D1433)+SUMIF(A1433:B1433,"*inter*",C1433:D1433)</f>
        <v>2157463546.71</v>
      </c>
      <c r="F1433" s="1">
        <f>SUMIF(A1433:B1433,"*consolidação*",C1433:D1433)</f>
        <v>0</v>
      </c>
      <c r="H1433" s="60" t="b">
        <f t="shared" si="203"/>
        <v>1</v>
      </c>
      <c r="I1433" s="60" t="str">
        <f t="shared" si="204"/>
        <v>00</v>
      </c>
    </row>
    <row r="1434" spans="1:9" ht="25.5">
      <c r="A1434" s="60" t="str">
        <f t="shared" si="205"/>
        <v>1.1.2.4.3.00.00 - Empréstimos e Financiamentos Concedidos - Inter 
 OFSS - União</v>
      </c>
      <c r="B1434" s="5" t="s">
        <v>64</v>
      </c>
      <c r="C1434" s="6">
        <v>0</v>
      </c>
      <c r="D1434" s="1"/>
      <c r="E1434" s="1">
        <f>SUMIF(A1434:B1434,"*intra*",C1434:D1434)+SUMIF(A1434:B1434,"*inter*",C1434:D1434)</f>
        <v>0</v>
      </c>
      <c r="F1434" s="1">
        <f>SUMIF(A1434:B1434,"*consolidação*",C1434:D1434)</f>
        <v>0</v>
      </c>
      <c r="H1434" s="60" t="b">
        <f t="shared" si="203"/>
        <v>1</v>
      </c>
      <c r="I1434" s="60" t="str">
        <f t="shared" si="204"/>
        <v>00</v>
      </c>
    </row>
    <row r="1435" spans="1:9" ht="25.5">
      <c r="A1435" s="60" t="str">
        <f t="shared" si="205"/>
        <v>1.1.2.4.4.00.00 - Empréstimos e Financiamentos Concedidos - Inter 
 OFSS - Estado</v>
      </c>
      <c r="B1435" s="3" t="s">
        <v>65</v>
      </c>
      <c r="C1435" s="4">
        <v>35332612238.330002</v>
      </c>
      <c r="D1435" s="1"/>
      <c r="E1435" s="1">
        <f>SUMIF(A1435:B1435,"*intra*",C1435:D1435)+SUMIF(A1435:B1435,"*inter*",C1435:D1435)</f>
        <v>35332612238.330002</v>
      </c>
      <c r="F1435" s="1">
        <f>SUMIF(A1435:B1435,"*consolidação*",C1435:D1435)</f>
        <v>0</v>
      </c>
      <c r="H1435" s="60" t="b">
        <f t="shared" si="203"/>
        <v>1</v>
      </c>
      <c r="I1435" s="60" t="str">
        <f t="shared" si="204"/>
        <v>00</v>
      </c>
    </row>
    <row r="1436" spans="1:9" ht="25.5">
      <c r="A1436" s="60" t="str">
        <f t="shared" si="205"/>
        <v>1.1.2.4.5.00.00 - Empréstimos e Financiamentos Concedidos - Inter 
 OFSS - Município</v>
      </c>
      <c r="B1436" s="5" t="s">
        <v>66</v>
      </c>
      <c r="C1436" s="6">
        <v>6687914053.1199999</v>
      </c>
      <c r="D1436" s="1"/>
      <c r="E1436" s="1">
        <f>SUMIF(A1436:B1436,"*intra*",C1436:D1436)+SUMIF(A1436:B1436,"*inter*",C1436:D1436)</f>
        <v>6687914053.1199999</v>
      </c>
      <c r="F1436" s="1">
        <f>SUMIF(A1436:B1436,"*consolidação*",C1436:D1436)</f>
        <v>0</v>
      </c>
      <c r="H1436" s="60" t="b">
        <f t="shared" si="203"/>
        <v>1</v>
      </c>
      <c r="I1436" s="60" t="str">
        <f t="shared" si="204"/>
        <v>00</v>
      </c>
    </row>
    <row r="1437" spans="1:9">
      <c r="A1437" s="60" t="str">
        <f t="shared" si="205"/>
        <v>1.1.2.5.0.00.00 - Dívida Ativa Tributaria</v>
      </c>
      <c r="B1437" s="3" t="s">
        <v>67</v>
      </c>
      <c r="C1437" s="4">
        <v>5982690.0199999996</v>
      </c>
      <c r="D1437" s="1"/>
      <c r="E1437" s="1">
        <f>E1438+E1439+E1440+E1441+E1442</f>
        <v>0</v>
      </c>
      <c r="F1437" s="1">
        <f>F1438+F1439+F1440+F1441+F1442</f>
        <v>5982690.0199999996</v>
      </c>
      <c r="H1437" s="60" t="b">
        <f t="shared" si="203"/>
        <v>1</v>
      </c>
      <c r="I1437" s="60" t="str">
        <f t="shared" si="204"/>
        <v>00</v>
      </c>
    </row>
    <row r="1438" spans="1:9">
      <c r="A1438" s="60" t="str">
        <f t="shared" si="205"/>
        <v>1.1.2.5.1.00.00 - Dívida Ativa Tributaria - Consolidação</v>
      </c>
      <c r="B1438" s="5" t="s">
        <v>68</v>
      </c>
      <c r="C1438" s="6">
        <v>5982690.0199999996</v>
      </c>
      <c r="D1438" s="1"/>
      <c r="E1438" s="1">
        <f>SUMIF(A1438:B1438,"*intra*",C1438:D1438)+SUMIF(A1438:B1438,"*inter*",C1438:D1438)</f>
        <v>0</v>
      </c>
      <c r="F1438" s="1">
        <f>SUMIF(A1438:B1438,"*consolidação*",C1438:D1438)</f>
        <v>5982690.0199999996</v>
      </c>
      <c r="H1438" s="60" t="b">
        <f t="shared" si="203"/>
        <v>1</v>
      </c>
      <c r="I1438" s="60" t="str">
        <f t="shared" si="204"/>
        <v>00</v>
      </c>
    </row>
    <row r="1439" spans="1:9">
      <c r="A1439" s="60" t="str">
        <f t="shared" si="205"/>
        <v>1.1.2.5.2.00.00 - Dívida Ativa Tributária - Intra OFSS</v>
      </c>
      <c r="B1439" s="3" t="s">
        <v>69</v>
      </c>
      <c r="C1439" s="4">
        <v>0</v>
      </c>
      <c r="D1439" s="1"/>
      <c r="E1439" s="1">
        <f>SUMIF(A1439:B1439,"*intra*",C1439:D1439)+SUMIF(A1439:B1439,"*inter*",C1439:D1439)</f>
        <v>0</v>
      </c>
      <c r="F1439" s="1">
        <f>SUMIF(A1439:B1439,"*consolidação*",C1439:D1439)</f>
        <v>0</v>
      </c>
      <c r="H1439" s="60" t="b">
        <f t="shared" si="203"/>
        <v>1</v>
      </c>
      <c r="I1439" s="60" t="str">
        <f t="shared" si="204"/>
        <v>00</v>
      </c>
    </row>
    <row r="1440" spans="1:9">
      <c r="A1440" s="60" t="str">
        <f t="shared" si="205"/>
        <v>1.1.2.5.3.00.00 - Dívida Ativa Tributária - Inter OFSS - União</v>
      </c>
      <c r="B1440" s="5" t="s">
        <v>70</v>
      </c>
      <c r="C1440" s="6">
        <v>0</v>
      </c>
      <c r="D1440" s="1"/>
      <c r="E1440" s="1">
        <f>SUMIF(A1440:B1440,"*intra*",C1440:D1440)+SUMIF(A1440:B1440,"*inter*",C1440:D1440)</f>
        <v>0</v>
      </c>
      <c r="F1440" s="1">
        <f>SUMIF(A1440:B1440,"*consolidação*",C1440:D1440)</f>
        <v>0</v>
      </c>
      <c r="H1440" s="60" t="b">
        <f t="shared" si="203"/>
        <v>1</v>
      </c>
      <c r="I1440" s="60" t="str">
        <f t="shared" si="204"/>
        <v>00</v>
      </c>
    </row>
    <row r="1441" spans="1:9">
      <c r="A1441" s="60" t="str">
        <f t="shared" si="205"/>
        <v>1.1.2.5.4.00.00 - Dívida Ativa Tributária - Inter OFSS - Estado</v>
      </c>
      <c r="B1441" s="3" t="s">
        <v>71</v>
      </c>
      <c r="C1441" s="4">
        <v>0</v>
      </c>
      <c r="D1441" s="1"/>
      <c r="E1441" s="1">
        <f>SUMIF(A1441:B1441,"*intra*",C1441:D1441)+SUMIF(A1441:B1441,"*inter*",C1441:D1441)</f>
        <v>0</v>
      </c>
      <c r="F1441" s="1">
        <f>SUMIF(A1441:B1441,"*consolidação*",C1441:D1441)</f>
        <v>0</v>
      </c>
      <c r="H1441" s="60" t="b">
        <f t="shared" si="203"/>
        <v>1</v>
      </c>
      <c r="I1441" s="60" t="str">
        <f t="shared" si="204"/>
        <v>00</v>
      </c>
    </row>
    <row r="1442" spans="1:9">
      <c r="A1442" s="60" t="str">
        <f t="shared" si="205"/>
        <v>1.1.2.5.5.00.00 - Dívida Ativa Tributaria - Inter OFSS - Município</v>
      </c>
      <c r="B1442" s="5" t="s">
        <v>72</v>
      </c>
      <c r="C1442" s="6">
        <v>0</v>
      </c>
      <c r="D1442" s="1"/>
      <c r="E1442" s="1">
        <f>SUMIF(A1442:B1442,"*intra*",C1442:D1442)+SUMIF(A1442:B1442,"*inter*",C1442:D1442)</f>
        <v>0</v>
      </c>
      <c r="F1442" s="1">
        <f>SUMIF(A1442:B1442,"*consolidação*",C1442:D1442)</f>
        <v>0</v>
      </c>
      <c r="H1442" s="60" t="b">
        <f t="shared" si="203"/>
        <v>1</v>
      </c>
      <c r="I1442" s="60" t="str">
        <f t="shared" si="204"/>
        <v>00</v>
      </c>
    </row>
    <row r="1443" spans="1:9">
      <c r="A1443" s="60" t="str">
        <f t="shared" si="205"/>
        <v>1.1.2.6.0.00.00 - Dívida Ativa não Tributaria</v>
      </c>
      <c r="B1443" s="3" t="s">
        <v>73</v>
      </c>
      <c r="C1443" s="4">
        <v>9459505.5099999998</v>
      </c>
      <c r="D1443" s="1"/>
      <c r="E1443" s="1">
        <f>E1444+E1445+E1446+E1447+E1448</f>
        <v>0</v>
      </c>
      <c r="F1443" s="1">
        <f>F1444+F1445+F1446+F1447+F1448</f>
        <v>9459505.5099999998</v>
      </c>
      <c r="H1443" s="60" t="b">
        <f t="shared" si="203"/>
        <v>1</v>
      </c>
      <c r="I1443" s="60" t="str">
        <f t="shared" si="204"/>
        <v>00</v>
      </c>
    </row>
    <row r="1444" spans="1:9">
      <c r="A1444" s="60" t="str">
        <f t="shared" si="205"/>
        <v>1.1.2.6.1.00.00 - Dívida Ativa não Tributaria - Consolidação</v>
      </c>
      <c r="B1444" s="5" t="s">
        <v>74</v>
      </c>
      <c r="C1444" s="6">
        <v>9459505.5099999998</v>
      </c>
      <c r="D1444" s="1"/>
      <c r="E1444" s="1">
        <f>SUMIF(A1444:B1444,"*intra*",C1444:D1444)+SUMIF(A1444:B1444,"*inter*",C1444:D1444)</f>
        <v>0</v>
      </c>
      <c r="F1444" s="1">
        <f>SUMIF(A1444:B1444,"*consolidação*",C1444:D1444)</f>
        <v>9459505.5099999998</v>
      </c>
      <c r="H1444" s="60" t="b">
        <f t="shared" si="203"/>
        <v>1</v>
      </c>
      <c r="I1444" s="60" t="str">
        <f t="shared" si="204"/>
        <v>00</v>
      </c>
    </row>
    <row r="1445" spans="1:9">
      <c r="A1445" s="60" t="str">
        <f t="shared" si="205"/>
        <v>1.1.2.6.2.00.00 - Dívida Ativa Não Tributaria - Intra OFSS</v>
      </c>
      <c r="B1445" s="3" t="s">
        <v>75</v>
      </c>
      <c r="C1445" s="4">
        <v>0</v>
      </c>
      <c r="D1445" s="1"/>
      <c r="E1445" s="1">
        <f>SUMIF(A1445:B1445,"*intra*",C1445:D1445)+SUMIF(A1445:B1445,"*inter*",C1445:D1445)</f>
        <v>0</v>
      </c>
      <c r="F1445" s="1">
        <f>SUMIF(A1445:B1445,"*consolidação*",C1445:D1445)</f>
        <v>0</v>
      </c>
      <c r="H1445" s="60" t="b">
        <f t="shared" si="203"/>
        <v>1</v>
      </c>
      <c r="I1445" s="60" t="str">
        <f t="shared" si="204"/>
        <v>00</v>
      </c>
    </row>
    <row r="1446" spans="1:9">
      <c r="A1446" s="60" t="str">
        <f t="shared" si="205"/>
        <v>1.1.2.6.3.00.00 - Dívida Ativa Não Tributaria - Inter OFSS - União</v>
      </c>
      <c r="B1446" s="5" t="s">
        <v>76</v>
      </c>
      <c r="C1446" s="6">
        <v>0</v>
      </c>
      <c r="D1446" s="1"/>
      <c r="E1446" s="1">
        <f>SUMIF(A1446:B1446,"*intra*",C1446:D1446)+SUMIF(A1446:B1446,"*inter*",C1446:D1446)</f>
        <v>0</v>
      </c>
      <c r="F1446" s="1">
        <f>SUMIF(A1446:B1446,"*consolidação*",C1446:D1446)</f>
        <v>0</v>
      </c>
      <c r="H1446" s="60" t="b">
        <f t="shared" si="203"/>
        <v>1</v>
      </c>
      <c r="I1446" s="60" t="str">
        <f t="shared" si="204"/>
        <v>00</v>
      </c>
    </row>
    <row r="1447" spans="1:9">
      <c r="A1447" s="60" t="str">
        <f t="shared" si="205"/>
        <v>1.1.2.6.4.00.00 - Dívida Ativa Não Tributaria - Inter OFSS - Estado</v>
      </c>
      <c r="B1447" s="3" t="s">
        <v>77</v>
      </c>
      <c r="C1447" s="4">
        <v>0</v>
      </c>
      <c r="D1447" s="1"/>
      <c r="E1447" s="1">
        <f>SUMIF(A1447:B1447,"*intra*",C1447:D1447)+SUMIF(A1447:B1447,"*inter*",C1447:D1447)</f>
        <v>0</v>
      </c>
      <c r="F1447" s="1">
        <f>SUMIF(A1447:B1447,"*consolidação*",C1447:D1447)</f>
        <v>0</v>
      </c>
      <c r="H1447" s="60" t="b">
        <f t="shared" si="203"/>
        <v>1</v>
      </c>
      <c r="I1447" s="60" t="str">
        <f t="shared" si="204"/>
        <v>00</v>
      </c>
    </row>
    <row r="1448" spans="1:9" ht="25.5">
      <c r="A1448" s="60" t="str">
        <f t="shared" si="205"/>
        <v>1.1.2.6.5.00.00 - Dívida Ativa Não Tributaria - Inter OFSS - 
 Município</v>
      </c>
      <c r="B1448" s="5" t="s">
        <v>78</v>
      </c>
      <c r="C1448" s="6">
        <v>0</v>
      </c>
      <c r="D1448" s="1"/>
      <c r="E1448" s="1">
        <f>SUMIF(A1448:B1448,"*intra*",C1448:D1448)+SUMIF(A1448:B1448,"*inter*",C1448:D1448)</f>
        <v>0</v>
      </c>
      <c r="F1448" s="1">
        <f>SUMIF(A1448:B1448,"*consolidação*",C1448:D1448)</f>
        <v>0</v>
      </c>
      <c r="H1448" s="60" t="b">
        <f t="shared" si="203"/>
        <v>1</v>
      </c>
      <c r="I1448" s="60" t="str">
        <f t="shared" si="204"/>
        <v>00</v>
      </c>
    </row>
    <row r="1449" spans="1:9">
      <c r="A1449" s="60" t="str">
        <f t="shared" si="205"/>
        <v>1.1.2.9.0.00.00 - (-) Ajuste de Perdas de Créditos a Curto Prazo</v>
      </c>
      <c r="B1449" s="3" t="s">
        <v>79</v>
      </c>
      <c r="C1449" s="4">
        <v>155520394861.60001</v>
      </c>
      <c r="D1449" s="1"/>
      <c r="E1449" s="1">
        <f>E1450+E1451+E1452+E1453+E1454</f>
        <v>0</v>
      </c>
      <c r="F1449" s="1">
        <f>F1450+F1451+F1452+F1453+F1454</f>
        <v>155520394861.60001</v>
      </c>
      <c r="H1449" s="60" t="b">
        <f t="shared" si="203"/>
        <v>1</v>
      </c>
      <c r="I1449" s="60" t="str">
        <f t="shared" si="204"/>
        <v>00</v>
      </c>
    </row>
    <row r="1450" spans="1:9" ht="25.5">
      <c r="A1450" s="60" t="str">
        <f t="shared" si="205"/>
        <v>1.1.2.9.1.00.00 - (-) Ajuste de Perdas de Créditos a Curto Prazo - 
 Consolidação</v>
      </c>
      <c r="B1450" s="5" t="s">
        <v>80</v>
      </c>
      <c r="C1450" s="6">
        <v>155520394861.60001</v>
      </c>
      <c r="D1450" s="1"/>
      <c r="E1450" s="1">
        <f>SUMIF(A1450:B1450,"*intra*",C1450:D1450)+SUMIF(A1450:B1450,"*inter*",C1450:D1450)</f>
        <v>0</v>
      </c>
      <c r="F1450" s="1">
        <f>SUMIF(A1450:B1450,"*consolidação*",C1450:D1450)</f>
        <v>155520394861.60001</v>
      </c>
      <c r="H1450" s="60" t="b">
        <f t="shared" si="203"/>
        <v>1</v>
      </c>
      <c r="I1450" s="60" t="str">
        <f t="shared" si="204"/>
        <v>00</v>
      </c>
    </row>
    <row r="1451" spans="1:9" ht="25.5">
      <c r="A1451" s="60" t="str">
        <f t="shared" si="205"/>
        <v>1.1.2.9.2.00.00 - (-) Ajuste de Perdas de Créditos a Curto Prazo - 
 Intra OFSS</v>
      </c>
      <c r="B1451" s="3" t="s">
        <v>81</v>
      </c>
      <c r="C1451" s="4">
        <v>0</v>
      </c>
      <c r="D1451" s="1"/>
      <c r="E1451" s="1">
        <f>SUMIF(A1451:B1451,"*intra*",C1451:D1451)+SUMIF(A1451:B1451,"*inter*",C1451:D1451)</f>
        <v>0</v>
      </c>
      <c r="F1451" s="1">
        <f>SUMIF(A1451:B1451,"*consolidação*",C1451:D1451)</f>
        <v>0</v>
      </c>
      <c r="H1451" s="60" t="b">
        <f t="shared" si="203"/>
        <v>1</v>
      </c>
      <c r="I1451" s="60" t="str">
        <f t="shared" si="204"/>
        <v>00</v>
      </c>
    </row>
    <row r="1452" spans="1:9" ht="25.5">
      <c r="A1452" s="60" t="str">
        <f t="shared" si="205"/>
        <v>1.1.2.9.3.00.00 - (-) Ajuste de Perdas de Créditos a Curto Prazo - 
 Inter OFSS - União</v>
      </c>
      <c r="B1452" s="5" t="s">
        <v>82</v>
      </c>
      <c r="C1452" s="6">
        <v>0</v>
      </c>
      <c r="D1452" s="1"/>
      <c r="E1452" s="1">
        <f>SUMIF(A1452:B1452,"*intra*",C1452:D1452)+SUMIF(A1452:B1452,"*inter*",C1452:D1452)</f>
        <v>0</v>
      </c>
      <c r="F1452" s="1">
        <f>SUMIF(A1452:B1452,"*consolidação*",C1452:D1452)</f>
        <v>0</v>
      </c>
      <c r="H1452" s="60" t="b">
        <f t="shared" si="203"/>
        <v>1</v>
      </c>
      <c r="I1452" s="60" t="str">
        <f t="shared" si="204"/>
        <v>00</v>
      </c>
    </row>
    <row r="1453" spans="1:9" ht="25.5">
      <c r="A1453" s="60" t="str">
        <f t="shared" si="205"/>
        <v>1.1.2.9.4.00.00 - (-) Ajuste de Perdas de Créditos a Curto Prazo - 
 Inter OFSS - Estado</v>
      </c>
      <c r="B1453" s="3" t="s">
        <v>83</v>
      </c>
      <c r="C1453" s="4">
        <v>0</v>
      </c>
      <c r="D1453" s="1"/>
      <c r="E1453" s="1">
        <f>SUMIF(A1453:B1453,"*intra*",C1453:D1453)+SUMIF(A1453:B1453,"*inter*",C1453:D1453)</f>
        <v>0</v>
      </c>
      <c r="F1453" s="1">
        <f>SUMIF(A1453:B1453,"*consolidação*",C1453:D1453)</f>
        <v>0</v>
      </c>
      <c r="H1453" s="60" t="b">
        <f t="shared" si="203"/>
        <v>1</v>
      </c>
      <c r="I1453" s="60" t="str">
        <f t="shared" si="204"/>
        <v>00</v>
      </c>
    </row>
    <row r="1454" spans="1:9" ht="25.5">
      <c r="A1454" s="60" t="str">
        <f t="shared" si="205"/>
        <v>1.1.2.9.5.00.00 - (-) Ajuste de Perdas de Créditos a Curto Prazo - 
 Inter OFSS - Município</v>
      </c>
      <c r="B1454" s="5" t="s">
        <v>84</v>
      </c>
      <c r="C1454" s="6">
        <v>0</v>
      </c>
      <c r="D1454" s="1"/>
      <c r="E1454" s="1">
        <f>SUMIF(A1454:B1454,"*intra*",C1454:D1454)+SUMIF(A1454:B1454,"*inter*",C1454:D1454)</f>
        <v>0</v>
      </c>
      <c r="F1454" s="1">
        <f>SUMIF(A1454:B1454,"*consolidação*",C1454:D1454)</f>
        <v>0</v>
      </c>
      <c r="H1454" s="60" t="b">
        <f t="shared" si="203"/>
        <v>1</v>
      </c>
      <c r="I1454" s="60" t="str">
        <f t="shared" si="204"/>
        <v>00</v>
      </c>
    </row>
    <row r="1455" spans="1:9">
      <c r="A1455" s="60" t="str">
        <f t="shared" si="205"/>
        <v>1.1.3.0.0.00.00 - Demais Créditos e Valores a Curto Prazo</v>
      </c>
      <c r="B1455" s="3" t="s">
        <v>85</v>
      </c>
      <c r="C1455" s="4">
        <v>370862965267.71002</v>
      </c>
      <c r="D1455" s="1"/>
      <c r="E1455" s="1">
        <f>E1456+E1458+E1460+E1462+E1464+E1466-E1468</f>
        <v>0</v>
      </c>
      <c r="F1455" s="1">
        <f>F1456+F1458+F1460+F1462+F1464+F1466-F1468</f>
        <v>370862965267.70996</v>
      </c>
      <c r="H1455" s="60" t="b">
        <f t="shared" si="203"/>
        <v>1</v>
      </c>
      <c r="I1455" s="60" t="str">
        <f t="shared" si="204"/>
        <v>00</v>
      </c>
    </row>
    <row r="1456" spans="1:9">
      <c r="A1456" s="60" t="str">
        <f t="shared" si="205"/>
        <v>1.1.3.1.0.00.00 - Adiantamentos Concedidos a Pessoal e a Terceiros</v>
      </c>
      <c r="B1456" s="5" t="s">
        <v>86</v>
      </c>
      <c r="C1456" s="6">
        <v>138882838499.34</v>
      </c>
      <c r="D1456" s="1"/>
      <c r="E1456" s="1">
        <f>E1457</f>
        <v>0</v>
      </c>
      <c r="F1456" s="1">
        <f>F1457</f>
        <v>138882838499.34</v>
      </c>
      <c r="H1456" s="60" t="b">
        <f t="shared" si="203"/>
        <v>1</v>
      </c>
      <c r="I1456" s="60" t="str">
        <f t="shared" si="204"/>
        <v>00</v>
      </c>
    </row>
    <row r="1457" spans="1:9" ht="25.5">
      <c r="A1457" s="60" t="str">
        <f t="shared" si="205"/>
        <v>1.1.3.1.1.00.00 - Adiantamentos Concedidos a Pessoal e a Terceiros - 
 Consolidação</v>
      </c>
      <c r="B1457" s="3" t="s">
        <v>87</v>
      </c>
      <c r="C1457" s="4">
        <v>138882838499.34</v>
      </c>
      <c r="D1457" s="1"/>
      <c r="E1457" s="1">
        <f>SUMIF(A1457:B1457,"*intra*",C1457:D1457)+SUMIF(A1457:B1457,"*inter*",C1457:D1457)</f>
        <v>0</v>
      </c>
      <c r="F1457" s="1">
        <f>SUMIF(A1457:B1457,"*consolidação*",C1457:D1457)</f>
        <v>138882838499.34</v>
      </c>
      <c r="H1457" s="60" t="b">
        <f t="shared" si="203"/>
        <v>1</v>
      </c>
      <c r="I1457" s="60" t="str">
        <f t="shared" si="204"/>
        <v>00</v>
      </c>
    </row>
    <row r="1458" spans="1:9">
      <c r="A1458" s="60" t="str">
        <f t="shared" si="205"/>
        <v>1.1.3.2.0.00.00 - Tributos a Recuperar/Compensar</v>
      </c>
      <c r="B1458" s="5" t="s">
        <v>88</v>
      </c>
      <c r="C1458" s="6">
        <v>419716942.23000002</v>
      </c>
      <c r="D1458" s="1"/>
      <c r="E1458" s="1">
        <f>E1459</f>
        <v>0</v>
      </c>
      <c r="F1458" s="1">
        <f>F1459</f>
        <v>419716942.23000002</v>
      </c>
      <c r="H1458" s="60" t="b">
        <f t="shared" si="203"/>
        <v>1</v>
      </c>
      <c r="I1458" s="60" t="str">
        <f t="shared" si="204"/>
        <v>00</v>
      </c>
    </row>
    <row r="1459" spans="1:9">
      <c r="A1459" s="60" t="str">
        <f t="shared" si="205"/>
        <v>1.1.3.2.1.00.00 - Tributos a Recuperar/Compensar - Consolidação</v>
      </c>
      <c r="B1459" s="3" t="s">
        <v>89</v>
      </c>
      <c r="C1459" s="4">
        <v>419716942.23000002</v>
      </c>
      <c r="D1459" s="1"/>
      <c r="E1459" s="1">
        <f>SUMIF(A1459:B1459,"*intra*",C1459:D1459)+SUMIF(A1459:B1459,"*inter*",C1459:D1459)</f>
        <v>0</v>
      </c>
      <c r="F1459" s="1">
        <f>SUMIF(A1459:B1459,"*consolidação*",C1459:D1459)</f>
        <v>419716942.23000002</v>
      </c>
      <c r="H1459" s="60" t="b">
        <f t="shared" si="203"/>
        <v>1</v>
      </c>
      <c r="I1459" s="60" t="str">
        <f t="shared" si="204"/>
        <v>00</v>
      </c>
    </row>
    <row r="1460" spans="1:9" ht="25.5">
      <c r="A1460" s="60" t="str">
        <f t="shared" si="205"/>
        <v>1.1.3.3.0.00.00 - Créditos a Receber por Descentralização da 
 Prestação de Serviços Públicos</v>
      </c>
      <c r="B1460" s="5" t="s">
        <v>90</v>
      </c>
      <c r="C1460" s="6">
        <v>0</v>
      </c>
      <c r="D1460" s="1"/>
      <c r="E1460" s="1">
        <f>E1461</f>
        <v>0</v>
      </c>
      <c r="F1460" s="1">
        <f>F1461</f>
        <v>0</v>
      </c>
      <c r="H1460" s="60" t="b">
        <f t="shared" si="203"/>
        <v>1</v>
      </c>
      <c r="I1460" s="60" t="str">
        <f t="shared" si="204"/>
        <v>00</v>
      </c>
    </row>
    <row r="1461" spans="1:9" ht="25.5">
      <c r="A1461" s="60" t="str">
        <f t="shared" si="205"/>
        <v>1.1.3.3.1.00.00 - Créditos a Receber por Descentralização da 
 Prestação de Serviços Públicos - Consolidação</v>
      </c>
      <c r="B1461" s="3" t="s">
        <v>91</v>
      </c>
      <c r="C1461" s="4">
        <v>0</v>
      </c>
      <c r="D1461" s="1"/>
      <c r="E1461" s="1">
        <f>SUMIF(A1461:B1461,"*intra*",C1461:D1461)+SUMIF(A1461:B1461,"*inter*",C1461:D1461)</f>
        <v>0</v>
      </c>
      <c r="F1461" s="1">
        <f>SUMIF(A1461:B1461,"*consolidação*",C1461:D1461)</f>
        <v>0</v>
      </c>
      <c r="H1461" s="60" t="b">
        <f t="shared" si="203"/>
        <v>1</v>
      </c>
      <c r="I1461" s="60" t="str">
        <f t="shared" si="204"/>
        <v>00</v>
      </c>
    </row>
    <row r="1462" spans="1:9">
      <c r="A1462" s="60" t="str">
        <f t="shared" si="205"/>
        <v>1.1.3.4.0.00.00 - Créditos por Danos ao Patrimônio</v>
      </c>
      <c r="B1462" s="5" t="s">
        <v>92</v>
      </c>
      <c r="C1462" s="6">
        <v>22416012269.419998</v>
      </c>
      <c r="D1462" s="1"/>
      <c r="E1462" s="1">
        <f>E1463</f>
        <v>0</v>
      </c>
      <c r="F1462" s="1">
        <f>F1463</f>
        <v>22416012269.419998</v>
      </c>
      <c r="H1462" s="60" t="b">
        <f t="shared" si="203"/>
        <v>1</v>
      </c>
      <c r="I1462" s="60" t="str">
        <f t="shared" si="204"/>
        <v>00</v>
      </c>
    </row>
    <row r="1463" spans="1:9">
      <c r="A1463" s="60" t="str">
        <f t="shared" si="205"/>
        <v>1.1.3.4.1.00.00 - Créditos por Danos ao Patrimônio - Consolidação</v>
      </c>
      <c r="B1463" s="3" t="s">
        <v>93</v>
      </c>
      <c r="C1463" s="4">
        <v>22416012269.419998</v>
      </c>
      <c r="D1463" s="1"/>
      <c r="E1463" s="1">
        <f>SUMIF(A1463:B1463,"*intra*",C1463:D1463)+SUMIF(A1463:B1463,"*inter*",C1463:D1463)</f>
        <v>0</v>
      </c>
      <c r="F1463" s="1">
        <f>SUMIF(A1463:B1463,"*consolidação*",C1463:D1463)</f>
        <v>22416012269.419998</v>
      </c>
      <c r="H1463" s="60" t="b">
        <f t="shared" si="203"/>
        <v>1</v>
      </c>
      <c r="I1463" s="60" t="str">
        <f t="shared" si="204"/>
        <v>00</v>
      </c>
    </row>
    <row r="1464" spans="1:9">
      <c r="A1464" s="60" t="str">
        <f t="shared" si="205"/>
        <v>1.1.3.5.0.00.00 - Depósitos Restituíveis e Valores Vinculados</v>
      </c>
      <c r="B1464" s="5" t="s">
        <v>94</v>
      </c>
      <c r="C1464" s="6">
        <v>21427886274.209999</v>
      </c>
      <c r="D1464" s="1"/>
      <c r="E1464" s="1">
        <f>E1465</f>
        <v>0</v>
      </c>
      <c r="F1464" s="1">
        <f>F1465</f>
        <v>21427886274.209999</v>
      </c>
      <c r="H1464" s="60" t="b">
        <f t="shared" si="203"/>
        <v>1</v>
      </c>
      <c r="I1464" s="60" t="str">
        <f t="shared" si="204"/>
        <v>00</v>
      </c>
    </row>
    <row r="1465" spans="1:9" ht="25.5">
      <c r="A1465" s="60" t="str">
        <f t="shared" si="205"/>
        <v>1.1.3.5.1.00.00 - Depósitos Restituíveis e Valores Vinculados - 
 Consolidação</v>
      </c>
      <c r="B1465" s="3" t="s">
        <v>95</v>
      </c>
      <c r="C1465" s="4">
        <v>21427886274.209999</v>
      </c>
      <c r="D1465" s="1"/>
      <c r="E1465" s="1">
        <f>SUMIF(A1465:B1465,"*intra*",C1465:D1465)+SUMIF(A1465:B1465,"*inter*",C1465:D1465)</f>
        <v>0</v>
      </c>
      <c r="F1465" s="1">
        <f>SUMIF(A1465:B1465,"*consolidação*",C1465:D1465)</f>
        <v>21427886274.209999</v>
      </c>
      <c r="H1465" s="60" t="b">
        <f t="shared" si="203"/>
        <v>1</v>
      </c>
      <c r="I1465" s="60" t="str">
        <f t="shared" si="204"/>
        <v>00</v>
      </c>
    </row>
    <row r="1466" spans="1:9">
      <c r="A1466" s="60" t="str">
        <f t="shared" si="205"/>
        <v>1.1.3.8.0.00.00 - Outros Créditos a Receber e Valores a Curto Prazo</v>
      </c>
      <c r="B1466" s="5" t="s">
        <v>96</v>
      </c>
      <c r="C1466" s="6">
        <v>191813882535.10001</v>
      </c>
      <c r="D1466" s="1"/>
      <c r="E1466" s="1">
        <f>E1467</f>
        <v>0</v>
      </c>
      <c r="F1466" s="1">
        <f>F1467</f>
        <v>191813882535.10001</v>
      </c>
      <c r="H1466" s="60" t="b">
        <f t="shared" si="203"/>
        <v>1</v>
      </c>
      <c r="I1466" s="60" t="str">
        <f t="shared" si="204"/>
        <v>00</v>
      </c>
    </row>
    <row r="1467" spans="1:9" ht="25.5">
      <c r="A1467" s="60" t="str">
        <f t="shared" si="205"/>
        <v>1.1.3.8.1.00.00 - Outros Créditos a Receber e Valores a Curto Prazo 
 - Consolidação</v>
      </c>
      <c r="B1467" s="3" t="s">
        <v>97</v>
      </c>
      <c r="C1467" s="4">
        <v>191813882535.10001</v>
      </c>
      <c r="D1467" s="1"/>
      <c r="E1467" s="1">
        <f>SUMIF(A1467:B1467,"*intra*",C1467:D1467)+SUMIF(A1467:B1467,"*inter*",C1467:D1467)</f>
        <v>0</v>
      </c>
      <c r="F1467" s="1">
        <f>SUMIF(A1467:B1467,"*consolidação*",C1467:D1467)</f>
        <v>191813882535.10001</v>
      </c>
      <c r="H1467" s="60" t="b">
        <f t="shared" si="203"/>
        <v>1</v>
      </c>
      <c r="I1467" s="60" t="str">
        <f t="shared" si="204"/>
        <v>00</v>
      </c>
    </row>
    <row r="1468" spans="1:9" ht="25.5">
      <c r="A1468" s="60" t="str">
        <f t="shared" si="205"/>
        <v>1.1.3.9.0.00.00 - (-) Ajuste de Perdas de Demais Créditos e Valores a 
 Curto Prazo</v>
      </c>
      <c r="B1468" s="5" t="s">
        <v>98</v>
      </c>
      <c r="C1468" s="6">
        <v>4097371252.5900002</v>
      </c>
      <c r="D1468" s="1"/>
      <c r="E1468" s="1">
        <f>E1469</f>
        <v>0</v>
      </c>
      <c r="F1468" s="1">
        <f>F1469</f>
        <v>4097371252.5900002</v>
      </c>
      <c r="H1468" s="60" t="b">
        <f t="shared" si="203"/>
        <v>1</v>
      </c>
      <c r="I1468" s="60" t="str">
        <f t="shared" si="204"/>
        <v>00</v>
      </c>
    </row>
    <row r="1469" spans="1:9" ht="25.5">
      <c r="A1469" s="60" t="str">
        <f t="shared" si="205"/>
        <v>1.1.3.9.1.00.00 - (-) Ajuste de Perdas de Demais Créditos e Valores 
 a Curto Prazo - Consolidação</v>
      </c>
      <c r="B1469" s="3" t="s">
        <v>99</v>
      </c>
      <c r="C1469" s="4">
        <v>4097371252.5900002</v>
      </c>
      <c r="D1469" s="1"/>
      <c r="E1469" s="1">
        <f>SUMIF(A1469:B1469,"*intra*",C1469:D1469)+SUMIF(A1469:B1469,"*inter*",C1469:D1469)</f>
        <v>0</v>
      </c>
      <c r="F1469" s="1">
        <f>SUMIF(A1469:B1469,"*consolidação*",C1469:D1469)</f>
        <v>4097371252.5900002</v>
      </c>
      <c r="H1469" s="60" t="b">
        <f t="shared" ref="H1469:H1514" si="206">IF(I1469="00",C1469=E1469+F1469,TRUE)</f>
        <v>1</v>
      </c>
      <c r="I1469" s="60" t="str">
        <f t="shared" ref="I1469:I1514" si="207">MID(A1469,11,2)</f>
        <v>00</v>
      </c>
    </row>
    <row r="1470" spans="1:9">
      <c r="A1470" s="60" t="str">
        <f t="shared" ref="A1470:A1533" si="208">TRIM(B1470)</f>
        <v>1.1.4.0.0.00.00 - Investimentos e Aplicações Temporárias a Curto Prazo</v>
      </c>
      <c r="B1470" s="5" t="s">
        <v>100</v>
      </c>
      <c r="C1470" s="6">
        <v>3205632294.3499999</v>
      </c>
      <c r="D1470" s="1"/>
      <c r="E1470" s="1">
        <f>E1471+E1473+E1475-E1477</f>
        <v>0</v>
      </c>
      <c r="F1470" s="1">
        <f>F1471+F1473+F1475-F1477</f>
        <v>3205632294.3499999</v>
      </c>
      <c r="H1470" s="60" t="b">
        <f t="shared" si="206"/>
        <v>1</v>
      </c>
      <c r="I1470" s="60" t="str">
        <f t="shared" si="207"/>
        <v>00</v>
      </c>
    </row>
    <row r="1471" spans="1:9">
      <c r="A1471" s="60" t="str">
        <f t="shared" si="208"/>
        <v>1.1.4.1.0.00.00 - Títulos e Valores Mobiliários</v>
      </c>
      <c r="B1471" s="3" t="s">
        <v>101</v>
      </c>
      <c r="C1471" s="4">
        <v>3205632294.3499999</v>
      </c>
      <c r="D1471" s="1"/>
      <c r="E1471" s="1">
        <f>E1472</f>
        <v>0</v>
      </c>
      <c r="F1471" s="1">
        <f>F1472</f>
        <v>3205632294.3499999</v>
      </c>
      <c r="H1471" s="60" t="b">
        <f t="shared" si="206"/>
        <v>1</v>
      </c>
      <c r="I1471" s="60" t="str">
        <f t="shared" si="207"/>
        <v>00</v>
      </c>
    </row>
    <row r="1472" spans="1:9">
      <c r="A1472" s="60" t="str">
        <f t="shared" si="208"/>
        <v>1.1.4.1.1.00.00 - Títulos e Valores Mobiliários - Consolidação</v>
      </c>
      <c r="B1472" s="5" t="s">
        <v>102</v>
      </c>
      <c r="C1472" s="6">
        <v>3205632294.3499999</v>
      </c>
      <c r="D1472" s="1"/>
      <c r="E1472" s="1">
        <f>SUMIF(A1472:B1472,"*intra*",C1472:D1472)+SUMIF(A1472:B1472,"*inter*",C1472:D1472)</f>
        <v>0</v>
      </c>
      <c r="F1472" s="1">
        <f>SUMIF(A1472:B1472,"*consolidação*",C1472:D1472)</f>
        <v>3205632294.3499999</v>
      </c>
      <c r="H1472" s="60" t="b">
        <f t="shared" si="206"/>
        <v>1</v>
      </c>
      <c r="I1472" s="60" t="str">
        <f t="shared" si="207"/>
        <v>00</v>
      </c>
    </row>
    <row r="1473" spans="1:9">
      <c r="A1473" s="60" t="str">
        <f t="shared" si="208"/>
        <v>1.1.4.2.0.00.00 - Aplicação Temporária em Metais Preciosos</v>
      </c>
      <c r="B1473" s="3" t="s">
        <v>103</v>
      </c>
      <c r="C1473" s="4">
        <v>0</v>
      </c>
      <c r="D1473" s="1"/>
      <c r="E1473" s="1">
        <f>E1474</f>
        <v>0</v>
      </c>
      <c r="F1473" s="1">
        <f>F1474</f>
        <v>0</v>
      </c>
      <c r="H1473" s="60" t="b">
        <f t="shared" si="206"/>
        <v>1</v>
      </c>
      <c r="I1473" s="60" t="str">
        <f t="shared" si="207"/>
        <v>00</v>
      </c>
    </row>
    <row r="1474" spans="1:9" ht="25.5">
      <c r="A1474" s="60" t="str">
        <f t="shared" si="208"/>
        <v>1.1.4.2.1.00.00 - Aplicação Temporária em Metais Preciosos - 
 Consolidação</v>
      </c>
      <c r="B1474" s="5" t="s">
        <v>104</v>
      </c>
      <c r="C1474" s="6">
        <v>0</v>
      </c>
      <c r="D1474" s="1"/>
      <c r="E1474" s="1">
        <f>SUMIF(A1474:B1474,"*intra*",C1474:D1474)+SUMIF(A1474:B1474,"*inter*",C1474:D1474)</f>
        <v>0</v>
      </c>
      <c r="F1474" s="1">
        <f>SUMIF(A1474:B1474,"*consolidação*",C1474:D1474)</f>
        <v>0</v>
      </c>
      <c r="H1474" s="60" t="b">
        <f t="shared" si="206"/>
        <v>1</v>
      </c>
      <c r="I1474" s="60" t="str">
        <f t="shared" si="207"/>
        <v>00</v>
      </c>
    </row>
    <row r="1475" spans="1:9">
      <c r="A1475" s="60" t="str">
        <f t="shared" si="208"/>
        <v>1.1.4.3.0.00.00 - Aplicação Em Segmento de Imóveis</v>
      </c>
      <c r="B1475" s="3" t="s">
        <v>105</v>
      </c>
      <c r="C1475" s="4">
        <v>0</v>
      </c>
      <c r="D1475" s="1"/>
      <c r="E1475" s="1">
        <f>E1476</f>
        <v>0</v>
      </c>
      <c r="F1475" s="1">
        <f>F1476</f>
        <v>0</v>
      </c>
      <c r="H1475" s="60" t="b">
        <f t="shared" si="206"/>
        <v>1</v>
      </c>
      <c r="I1475" s="60" t="str">
        <f t="shared" si="207"/>
        <v>00</v>
      </c>
    </row>
    <row r="1476" spans="1:9">
      <c r="A1476" s="60" t="str">
        <f t="shared" si="208"/>
        <v>1.1.4.3.1.00.00 - Aplicação Em Segmento de Imóveis - Consolidação</v>
      </c>
      <c r="B1476" s="5" t="s">
        <v>106</v>
      </c>
      <c r="C1476" s="6">
        <v>0</v>
      </c>
      <c r="D1476" s="1"/>
      <c r="E1476" s="1">
        <f>SUMIF(A1476:B1476,"*intra*",C1476:D1476)+SUMIF(A1476:B1476,"*inter*",C1476:D1476)</f>
        <v>0</v>
      </c>
      <c r="F1476" s="1">
        <f>SUMIF(A1476:B1476,"*consolidação*",C1476:D1476)</f>
        <v>0</v>
      </c>
      <c r="H1476" s="60" t="b">
        <f t="shared" si="206"/>
        <v>1</v>
      </c>
      <c r="I1476" s="60" t="str">
        <f t="shared" si="207"/>
        <v>00</v>
      </c>
    </row>
    <row r="1477" spans="1:9" ht="25.5">
      <c r="A1477" s="60" t="str">
        <f t="shared" si="208"/>
        <v>1.1.4.9.0.00.00 - (-) Ajuste de Perdas de Investimentos e Aplicações 
 Temporárias</v>
      </c>
      <c r="B1477" s="3" t="s">
        <v>107</v>
      </c>
      <c r="C1477" s="4">
        <v>0</v>
      </c>
      <c r="D1477" s="1"/>
      <c r="E1477" s="1">
        <f>E1478</f>
        <v>0</v>
      </c>
      <c r="F1477" s="1">
        <f>F1478</f>
        <v>0</v>
      </c>
      <c r="H1477" s="60" t="b">
        <f t="shared" si="206"/>
        <v>1</v>
      </c>
      <c r="I1477" s="60" t="str">
        <f t="shared" si="207"/>
        <v>00</v>
      </c>
    </row>
    <row r="1478" spans="1:9" ht="25.5">
      <c r="A1478" s="60" t="str">
        <f t="shared" si="208"/>
        <v>1.1.4.9.1.00.00 - (-) Ajuste de Perdas de Investimentos Temporários 
 e Aplicações Temporárias - Consolidação</v>
      </c>
      <c r="B1478" s="5" t="s">
        <v>108</v>
      </c>
      <c r="C1478" s="6">
        <v>0</v>
      </c>
      <c r="D1478" s="1"/>
      <c r="E1478" s="1">
        <f>SUMIF(A1478:B1478,"*intra*",C1478:D1478)+SUMIF(A1478:B1478,"*inter*",C1478:D1478)</f>
        <v>0</v>
      </c>
      <c r="F1478" s="1">
        <f>SUMIF(A1478:B1478,"*consolidação*",C1478:D1478)</f>
        <v>0</v>
      </c>
      <c r="H1478" s="60" t="b">
        <f t="shared" si="206"/>
        <v>1</v>
      </c>
      <c r="I1478" s="60" t="str">
        <f t="shared" si="207"/>
        <v>00</v>
      </c>
    </row>
    <row r="1479" spans="1:9">
      <c r="A1479" s="60" t="str">
        <f t="shared" si="208"/>
        <v>1.1.5.0.0.00.00 - Estoques</v>
      </c>
      <c r="B1479" s="3" t="s">
        <v>109</v>
      </c>
      <c r="C1479" s="4">
        <v>21607523763.549999</v>
      </c>
      <c r="D1479" s="1"/>
      <c r="E1479" s="1">
        <f>E1480+E1482+E1484+E1486+E1488+E1490+E1492+E1494-E1496</f>
        <v>0</v>
      </c>
      <c r="F1479" s="1">
        <f>F1480+F1482+F1484+F1486+F1488+F1490+F1492+F1494-F1496</f>
        <v>21607523763.549999</v>
      </c>
      <c r="H1479" s="60" t="b">
        <f t="shared" si="206"/>
        <v>1</v>
      </c>
      <c r="I1479" s="60" t="str">
        <f t="shared" si="207"/>
        <v>00</v>
      </c>
    </row>
    <row r="1480" spans="1:9">
      <c r="A1480" s="60" t="str">
        <f t="shared" si="208"/>
        <v>1.1.5.1.0.00.00 - Mercadorias para Revenda</v>
      </c>
      <c r="B1480" s="5" t="s">
        <v>110</v>
      </c>
      <c r="C1480" s="6">
        <v>1617208891.8499999</v>
      </c>
      <c r="D1480" s="1"/>
      <c r="E1480" s="1">
        <f>E1481</f>
        <v>0</v>
      </c>
      <c r="F1480" s="1">
        <f>F1481</f>
        <v>1617208891.8499999</v>
      </c>
      <c r="H1480" s="60" t="b">
        <f t="shared" si="206"/>
        <v>1</v>
      </c>
      <c r="I1480" s="60" t="str">
        <f t="shared" si="207"/>
        <v>00</v>
      </c>
    </row>
    <row r="1481" spans="1:9">
      <c r="A1481" s="60" t="str">
        <f t="shared" si="208"/>
        <v>1.1.5.1.1.00.00 - Mercadorias para Revenda - Consolidação</v>
      </c>
      <c r="B1481" s="3" t="s">
        <v>111</v>
      </c>
      <c r="C1481" s="4">
        <v>1617208891.8499999</v>
      </c>
      <c r="D1481" s="1"/>
      <c r="E1481" s="1">
        <f>SUMIF(A1481:B1481,"*intra*",C1481:D1481)+SUMIF(A1481:B1481,"*inter*",C1481:D1481)</f>
        <v>0</v>
      </c>
      <c r="F1481" s="1">
        <f>SUMIF(A1481:B1481,"*consolidação*",C1481:D1481)</f>
        <v>1617208891.8499999</v>
      </c>
      <c r="H1481" s="60" t="b">
        <f t="shared" si="206"/>
        <v>1</v>
      </c>
      <c r="I1481" s="60" t="str">
        <f t="shared" si="207"/>
        <v>00</v>
      </c>
    </row>
    <row r="1482" spans="1:9">
      <c r="A1482" s="60" t="str">
        <f t="shared" si="208"/>
        <v>1.1.5.2.0.00.00 - Produtos e Serviços Acabados</v>
      </c>
      <c r="B1482" s="5" t="s">
        <v>112</v>
      </c>
      <c r="C1482" s="6">
        <v>145992466.62</v>
      </c>
      <c r="D1482" s="1"/>
      <c r="E1482" s="1">
        <f>E1483</f>
        <v>0</v>
      </c>
      <c r="F1482" s="1">
        <f>F1483</f>
        <v>145992466.62</v>
      </c>
      <c r="H1482" s="60" t="b">
        <f t="shared" si="206"/>
        <v>1</v>
      </c>
      <c r="I1482" s="60" t="str">
        <f t="shared" si="207"/>
        <v>00</v>
      </c>
    </row>
    <row r="1483" spans="1:9">
      <c r="A1483" s="60" t="str">
        <f t="shared" si="208"/>
        <v>1.1.5.2.1.00.00 - Produtos e Serviços Acabados - Consolidação</v>
      </c>
      <c r="B1483" s="3" t="s">
        <v>113</v>
      </c>
      <c r="C1483" s="4">
        <v>145992466.62</v>
      </c>
      <c r="D1483" s="1"/>
      <c r="E1483" s="1">
        <f>SUMIF(A1483:B1483,"*intra*",C1483:D1483)+SUMIF(A1483:B1483,"*inter*",C1483:D1483)</f>
        <v>0</v>
      </c>
      <c r="F1483" s="1">
        <f>SUMIF(A1483:B1483,"*consolidação*",C1483:D1483)</f>
        <v>145992466.62</v>
      </c>
      <c r="H1483" s="60" t="b">
        <f t="shared" si="206"/>
        <v>1</v>
      </c>
      <c r="I1483" s="60" t="str">
        <f t="shared" si="207"/>
        <v>00</v>
      </c>
    </row>
    <row r="1484" spans="1:9">
      <c r="A1484" s="60" t="str">
        <f t="shared" si="208"/>
        <v>1.1.5.3.0.00.00 - Produtos e Serviços em Elaboração</v>
      </c>
      <c r="B1484" s="5" t="s">
        <v>114</v>
      </c>
      <c r="C1484" s="6">
        <v>2034677963.6500001</v>
      </c>
      <c r="D1484" s="1"/>
      <c r="E1484" s="1">
        <f>E1485</f>
        <v>0</v>
      </c>
      <c r="F1484" s="1">
        <f>F1485</f>
        <v>2034677963.6500001</v>
      </c>
      <c r="H1484" s="60" t="b">
        <f t="shared" si="206"/>
        <v>1</v>
      </c>
      <c r="I1484" s="60" t="str">
        <f t="shared" si="207"/>
        <v>00</v>
      </c>
    </row>
    <row r="1485" spans="1:9">
      <c r="A1485" s="60" t="str">
        <f t="shared" si="208"/>
        <v>1.1.5.3.1.00.00 - Produtos e Serviços em Elaboração - Consolidação</v>
      </c>
      <c r="B1485" s="3" t="s">
        <v>115</v>
      </c>
      <c r="C1485" s="4">
        <v>2034677963.6500001</v>
      </c>
      <c r="D1485" s="1"/>
      <c r="E1485" s="1">
        <f>SUMIF(A1485:B1485,"*intra*",C1485:D1485)+SUMIF(A1485:B1485,"*inter*",C1485:D1485)</f>
        <v>0</v>
      </c>
      <c r="F1485" s="1">
        <f>SUMIF(A1485:B1485,"*consolidação*",C1485:D1485)</f>
        <v>2034677963.6500001</v>
      </c>
      <c r="H1485" s="60" t="b">
        <f t="shared" si="206"/>
        <v>1</v>
      </c>
      <c r="I1485" s="60" t="str">
        <f t="shared" si="207"/>
        <v>00</v>
      </c>
    </row>
    <row r="1486" spans="1:9">
      <c r="A1486" s="60" t="str">
        <f t="shared" si="208"/>
        <v>1.1.5.4.0.00.00 - Matérias-Primas</v>
      </c>
      <c r="B1486" s="5" t="s">
        <v>116</v>
      </c>
      <c r="C1486" s="6">
        <v>772458040.30999994</v>
      </c>
      <c r="D1486" s="1"/>
      <c r="E1486" s="1">
        <f>E1487</f>
        <v>0</v>
      </c>
      <c r="F1486" s="1">
        <f>F1487</f>
        <v>772458040.30999994</v>
      </c>
      <c r="H1486" s="60" t="b">
        <f t="shared" si="206"/>
        <v>1</v>
      </c>
      <c r="I1486" s="60" t="str">
        <f t="shared" si="207"/>
        <v>00</v>
      </c>
    </row>
    <row r="1487" spans="1:9">
      <c r="A1487" s="60" t="str">
        <f t="shared" si="208"/>
        <v>1.1.5.4.1.00.00 - Matérias-Primas - Consolidação</v>
      </c>
      <c r="B1487" s="3" t="s">
        <v>117</v>
      </c>
      <c r="C1487" s="4">
        <v>772458040.30999994</v>
      </c>
      <c r="D1487" s="1"/>
      <c r="E1487" s="1">
        <f>SUMIF(A1487:B1487,"*intra*",C1487:D1487)+SUMIF(A1487:B1487,"*inter*",C1487:D1487)</f>
        <v>0</v>
      </c>
      <c r="F1487" s="1">
        <f>SUMIF(A1487:B1487,"*consolidação*",C1487:D1487)</f>
        <v>772458040.30999994</v>
      </c>
      <c r="H1487" s="60" t="b">
        <f t="shared" si="206"/>
        <v>1</v>
      </c>
      <c r="I1487" s="60" t="str">
        <f t="shared" si="207"/>
        <v>00</v>
      </c>
    </row>
    <row r="1488" spans="1:9">
      <c r="A1488" s="60" t="str">
        <f t="shared" si="208"/>
        <v>1.1.5.5.0.00.00 - Materiais em Trânsito</v>
      </c>
      <c r="B1488" s="5" t="s">
        <v>118</v>
      </c>
      <c r="C1488" s="6">
        <v>546237349.25999999</v>
      </c>
      <c r="D1488" s="1"/>
      <c r="E1488" s="1">
        <f>E1489</f>
        <v>0</v>
      </c>
      <c r="F1488" s="1">
        <f>F1489</f>
        <v>546237349.25999999</v>
      </c>
      <c r="H1488" s="60" t="b">
        <f t="shared" si="206"/>
        <v>1</v>
      </c>
      <c r="I1488" s="60" t="str">
        <f t="shared" si="207"/>
        <v>00</v>
      </c>
    </row>
    <row r="1489" spans="1:9">
      <c r="A1489" s="60" t="str">
        <f t="shared" si="208"/>
        <v>1.1.5.5.1.00.00 - Materiais em Trânsito - Consolidação</v>
      </c>
      <c r="B1489" s="3" t="s">
        <v>119</v>
      </c>
      <c r="C1489" s="4">
        <v>546237349.25999999</v>
      </c>
      <c r="D1489" s="1"/>
      <c r="E1489" s="1">
        <f>SUMIF(A1489:B1489,"*intra*",C1489:D1489)+SUMIF(A1489:B1489,"*inter*",C1489:D1489)</f>
        <v>0</v>
      </c>
      <c r="F1489" s="1">
        <f>SUMIF(A1489:B1489,"*consolidação*",C1489:D1489)</f>
        <v>546237349.25999999</v>
      </c>
      <c r="H1489" s="60" t="b">
        <f t="shared" si="206"/>
        <v>1</v>
      </c>
      <c r="I1489" s="60" t="str">
        <f t="shared" si="207"/>
        <v>00</v>
      </c>
    </row>
    <row r="1490" spans="1:9">
      <c r="A1490" s="60" t="str">
        <f t="shared" si="208"/>
        <v>1.1.5.6.0.00.00 - Almoxarifado</v>
      </c>
      <c r="B1490" s="5" t="s">
        <v>120</v>
      </c>
      <c r="C1490" s="6">
        <v>4605896080.7200003</v>
      </c>
      <c r="D1490" s="1"/>
      <c r="E1490" s="1">
        <f>E1491</f>
        <v>0</v>
      </c>
      <c r="F1490" s="1">
        <f>F1491</f>
        <v>4605896080.7200003</v>
      </c>
      <c r="H1490" s="60" t="b">
        <f t="shared" si="206"/>
        <v>1</v>
      </c>
      <c r="I1490" s="60" t="str">
        <f t="shared" si="207"/>
        <v>00</v>
      </c>
    </row>
    <row r="1491" spans="1:9">
      <c r="A1491" s="60" t="str">
        <f t="shared" si="208"/>
        <v>1.1.5.6.1.00.00 - Almoxarifado - Consolidação</v>
      </c>
      <c r="B1491" s="3" t="s">
        <v>121</v>
      </c>
      <c r="C1491" s="4">
        <v>4605896080.7200003</v>
      </c>
      <c r="D1491" s="1"/>
      <c r="E1491" s="1">
        <f>SUMIF(A1491:B1491,"*intra*",C1491:D1491)+SUMIF(A1491:B1491,"*inter*",C1491:D1491)</f>
        <v>0</v>
      </c>
      <c r="F1491" s="1">
        <f>SUMIF(A1491:B1491,"*consolidação*",C1491:D1491)</f>
        <v>4605896080.7200003</v>
      </c>
      <c r="H1491" s="60" t="b">
        <f t="shared" si="206"/>
        <v>1</v>
      </c>
      <c r="I1491" s="60" t="str">
        <f t="shared" si="207"/>
        <v>00</v>
      </c>
    </row>
    <row r="1492" spans="1:9">
      <c r="A1492" s="60" t="str">
        <f t="shared" si="208"/>
        <v>1.1.5.7.0.00.00 - Adiantamentos a Fornecedores</v>
      </c>
      <c r="B1492" s="5" t="s">
        <v>122</v>
      </c>
      <c r="C1492" s="6">
        <v>919379424.84000003</v>
      </c>
      <c r="D1492" s="1"/>
      <c r="E1492" s="1">
        <f>E1493</f>
        <v>0</v>
      </c>
      <c r="F1492" s="1">
        <f>F1493</f>
        <v>919379424.84000003</v>
      </c>
      <c r="H1492" s="60" t="b">
        <f t="shared" si="206"/>
        <v>1</v>
      </c>
      <c r="I1492" s="60" t="str">
        <f t="shared" si="207"/>
        <v>00</v>
      </c>
    </row>
    <row r="1493" spans="1:9">
      <c r="A1493" s="60" t="str">
        <f t="shared" si="208"/>
        <v>1.1.5.7.1.00.00 - Adiantamentos a Fornecedores - Consolidação</v>
      </c>
      <c r="B1493" s="3" t="s">
        <v>123</v>
      </c>
      <c r="C1493" s="4">
        <v>919379424.84000003</v>
      </c>
      <c r="D1493" s="1"/>
      <c r="E1493" s="1">
        <f>SUMIF(A1493:B1493,"*intra*",C1493:D1493)+SUMIF(A1493:B1493,"*inter*",C1493:D1493)</f>
        <v>0</v>
      </c>
      <c r="F1493" s="1">
        <f>SUMIF(A1493:B1493,"*consolidação*",C1493:D1493)</f>
        <v>919379424.84000003</v>
      </c>
      <c r="H1493" s="60" t="b">
        <f t="shared" si="206"/>
        <v>1</v>
      </c>
      <c r="I1493" s="60" t="str">
        <f t="shared" si="207"/>
        <v>00</v>
      </c>
    </row>
    <row r="1494" spans="1:9">
      <c r="A1494" s="60" t="str">
        <f t="shared" si="208"/>
        <v>1.1.5.8.0.00.00 - Outros Estoques</v>
      </c>
      <c r="B1494" s="5" t="s">
        <v>124</v>
      </c>
      <c r="C1494" s="6">
        <v>10974047906.92</v>
      </c>
      <c r="D1494" s="1"/>
      <c r="E1494" s="1">
        <f>E1495</f>
        <v>0</v>
      </c>
      <c r="F1494" s="1">
        <f>F1495</f>
        <v>10974047906.92</v>
      </c>
      <c r="H1494" s="60" t="b">
        <f t="shared" si="206"/>
        <v>1</v>
      </c>
      <c r="I1494" s="60" t="str">
        <f t="shared" si="207"/>
        <v>00</v>
      </c>
    </row>
    <row r="1495" spans="1:9">
      <c r="A1495" s="60" t="str">
        <f t="shared" si="208"/>
        <v>1.1.5.8.1.00.00 - Outros Estoques - Consolidação</v>
      </c>
      <c r="B1495" s="3" t="s">
        <v>125</v>
      </c>
      <c r="C1495" s="4">
        <v>10974047906.92</v>
      </c>
      <c r="D1495" s="1"/>
      <c r="E1495" s="1">
        <f>SUMIF(A1495:B1495,"*intra*",C1495:D1495)+SUMIF(A1495:B1495,"*inter*",C1495:D1495)</f>
        <v>0</v>
      </c>
      <c r="F1495" s="1">
        <f>SUMIF(A1495:B1495,"*consolidação*",C1495:D1495)</f>
        <v>10974047906.92</v>
      </c>
      <c r="H1495" s="60" t="b">
        <f t="shared" si="206"/>
        <v>1</v>
      </c>
      <c r="I1495" s="60" t="str">
        <f t="shared" si="207"/>
        <v>00</v>
      </c>
    </row>
    <row r="1496" spans="1:9">
      <c r="A1496" s="60" t="str">
        <f t="shared" si="208"/>
        <v>1.1.5.9.0.00.00 - (-) Ajuste de Perdas de Estoques</v>
      </c>
      <c r="B1496" s="5" t="s">
        <v>126</v>
      </c>
      <c r="C1496" s="6">
        <v>8374360.6200000001</v>
      </c>
      <c r="D1496" s="1"/>
      <c r="E1496" s="1">
        <f>E1497</f>
        <v>0</v>
      </c>
      <c r="F1496" s="1">
        <f>F1497</f>
        <v>8374360.6200000001</v>
      </c>
      <c r="H1496" s="60" t="b">
        <f t="shared" si="206"/>
        <v>1</v>
      </c>
      <c r="I1496" s="60" t="str">
        <f t="shared" si="207"/>
        <v>00</v>
      </c>
    </row>
    <row r="1497" spans="1:9">
      <c r="A1497" s="60" t="str">
        <f t="shared" si="208"/>
        <v>1.1.5.9.1.00.00 - (-) Ajuste de Perdas de Estoques - Consolidação</v>
      </c>
      <c r="B1497" s="3" t="s">
        <v>127</v>
      </c>
      <c r="C1497" s="4">
        <v>8374360.6200000001</v>
      </c>
      <c r="D1497" s="1"/>
      <c r="E1497" s="1">
        <f>SUMIF(A1497:B1497,"*intra*",C1497:D1497)+SUMIF(A1497:B1497,"*inter*",C1497:D1497)</f>
        <v>0</v>
      </c>
      <c r="F1497" s="1">
        <f>SUMIF(A1497:B1497,"*consolidação*",C1497:D1497)</f>
        <v>8374360.6200000001</v>
      </c>
      <c r="H1497" s="60" t="b">
        <f t="shared" si="206"/>
        <v>1</v>
      </c>
      <c r="I1497" s="60" t="str">
        <f t="shared" si="207"/>
        <v>00</v>
      </c>
    </row>
    <row r="1498" spans="1:9" ht="25.5">
      <c r="A1498" s="60" t="str">
        <f t="shared" si="208"/>
        <v>1.1.9.0.0.00.00 - Variações Patrimoniais Diminutivas Pagas 
 Antecipadamente</v>
      </c>
      <c r="B1498" s="5" t="s">
        <v>128</v>
      </c>
      <c r="C1498" s="6">
        <v>11627006.01</v>
      </c>
      <c r="D1498" s="1"/>
      <c r="E1498" s="1">
        <f>E1499+E1501+E1503+E1505+E1507+E1509+E1511+E1513</f>
        <v>0</v>
      </c>
      <c r="F1498" s="1">
        <f>F1499+F1501+F1503+F1505+F1507+F1509+F1511+F1513</f>
        <v>11627006.01</v>
      </c>
      <c r="H1498" s="60" t="b">
        <f t="shared" si="206"/>
        <v>1</v>
      </c>
      <c r="I1498" s="60" t="str">
        <f t="shared" si="207"/>
        <v>00</v>
      </c>
    </row>
    <row r="1499" spans="1:9">
      <c r="A1499" s="60" t="str">
        <f t="shared" si="208"/>
        <v>1.1.9.1.0.00.00 - Prêmios de Seguros a Apropriar</v>
      </c>
      <c r="B1499" s="3" t="s">
        <v>129</v>
      </c>
      <c r="C1499" s="4">
        <v>3524433.29</v>
      </c>
      <c r="D1499" s="1"/>
      <c r="E1499" s="1">
        <f>E1500</f>
        <v>0</v>
      </c>
      <c r="F1499" s="1">
        <f>F1500</f>
        <v>3524433.29</v>
      </c>
      <c r="H1499" s="60" t="b">
        <f t="shared" si="206"/>
        <v>1</v>
      </c>
      <c r="I1499" s="60" t="str">
        <f t="shared" si="207"/>
        <v>00</v>
      </c>
    </row>
    <row r="1500" spans="1:9">
      <c r="A1500" s="60" t="str">
        <f t="shared" si="208"/>
        <v>1.1.9.1.1.00.00 - Prêmios de Seguros a Apropriar - Consolidação</v>
      </c>
      <c r="B1500" s="5" t="s">
        <v>130</v>
      </c>
      <c r="C1500" s="6">
        <v>3524433.29</v>
      </c>
      <c r="D1500" s="1"/>
      <c r="E1500" s="1">
        <f>SUMIF(A1500:B1500,"*intra*",C1500:D1500)+SUMIF(A1500:B1500,"*inter*",C1500:D1500)</f>
        <v>0</v>
      </c>
      <c r="F1500" s="1">
        <f>SUMIF(A1500:B1500,"*consolidação*",C1500:D1500)</f>
        <v>3524433.29</v>
      </c>
      <c r="H1500" s="60" t="b">
        <f t="shared" si="206"/>
        <v>1</v>
      </c>
      <c r="I1500" s="60" t="str">
        <f t="shared" si="207"/>
        <v>00</v>
      </c>
    </row>
    <row r="1501" spans="1:9">
      <c r="A1501" s="60" t="str">
        <f t="shared" si="208"/>
        <v>1.1.9.2.0.00.00 - VPD Financeiras a Apropriar</v>
      </c>
      <c r="B1501" s="3" t="s">
        <v>131</v>
      </c>
      <c r="C1501" s="4">
        <v>12037.94</v>
      </c>
      <c r="D1501" s="1"/>
      <c r="E1501" s="1">
        <f>E1502</f>
        <v>0</v>
      </c>
      <c r="F1501" s="1">
        <f>F1502</f>
        <v>12037.94</v>
      </c>
      <c r="H1501" s="60" t="b">
        <f t="shared" si="206"/>
        <v>1</v>
      </c>
      <c r="I1501" s="60" t="str">
        <f t="shared" si="207"/>
        <v>00</v>
      </c>
    </row>
    <row r="1502" spans="1:9">
      <c r="A1502" s="60" t="str">
        <f t="shared" si="208"/>
        <v>1.1.9.2.1.00.00 - VPD Financeiras a Apropriar - Consolidação</v>
      </c>
      <c r="B1502" s="5" t="s">
        <v>132</v>
      </c>
      <c r="C1502" s="6">
        <v>12037.94</v>
      </c>
      <c r="D1502" s="1"/>
      <c r="E1502" s="1">
        <f>SUMIF(A1502:B1502,"*intra*",C1502:D1502)+SUMIF(A1502:B1502,"*inter*",C1502:D1502)</f>
        <v>0</v>
      </c>
      <c r="F1502" s="1">
        <f>SUMIF(A1502:B1502,"*consolidação*",C1502:D1502)</f>
        <v>12037.94</v>
      </c>
      <c r="H1502" s="60" t="b">
        <f t="shared" si="206"/>
        <v>1</v>
      </c>
      <c r="I1502" s="60" t="str">
        <f t="shared" si="207"/>
        <v>00</v>
      </c>
    </row>
    <row r="1503" spans="1:9">
      <c r="A1503" s="60" t="str">
        <f t="shared" si="208"/>
        <v>1.1.9.3.0.00.00 - Assinaturas e Anuidades a Apropriar</v>
      </c>
      <c r="B1503" s="3" t="s">
        <v>133</v>
      </c>
      <c r="C1503" s="4">
        <v>5177760.9000000004</v>
      </c>
      <c r="D1503" s="1"/>
      <c r="E1503" s="1">
        <f>E1504</f>
        <v>0</v>
      </c>
      <c r="F1503" s="1">
        <f>F1504</f>
        <v>5177760.9000000004</v>
      </c>
      <c r="H1503" s="60" t="b">
        <f t="shared" si="206"/>
        <v>1</v>
      </c>
      <c r="I1503" s="60" t="str">
        <f t="shared" si="207"/>
        <v>00</v>
      </c>
    </row>
    <row r="1504" spans="1:9">
      <c r="A1504" s="60" t="str">
        <f t="shared" si="208"/>
        <v>1.1.9.3.1.00.00 - Assinaturas e Anuidades a Apropriar - Consolidação</v>
      </c>
      <c r="B1504" s="5" t="s">
        <v>134</v>
      </c>
      <c r="C1504" s="6">
        <v>5177760.9000000004</v>
      </c>
      <c r="D1504" s="1"/>
      <c r="E1504" s="1">
        <f>SUMIF(A1504:B1504,"*intra*",C1504:D1504)+SUMIF(A1504:B1504,"*inter*",C1504:D1504)</f>
        <v>0</v>
      </c>
      <c r="F1504" s="1">
        <f>SUMIF(A1504:B1504,"*consolidação*",C1504:D1504)</f>
        <v>5177760.9000000004</v>
      </c>
      <c r="H1504" s="60" t="b">
        <f t="shared" si="206"/>
        <v>1</v>
      </c>
      <c r="I1504" s="60" t="str">
        <f t="shared" si="207"/>
        <v>00</v>
      </c>
    </row>
    <row r="1505" spans="1:9">
      <c r="A1505" s="60" t="str">
        <f t="shared" si="208"/>
        <v>1.1.9.4.0.00.00 - Alugueis Pagos a Apropriar</v>
      </c>
      <c r="B1505" s="3" t="s">
        <v>135</v>
      </c>
      <c r="C1505" s="4">
        <v>4821.04</v>
      </c>
      <c r="D1505" s="1"/>
      <c r="E1505" s="1">
        <f>E1506</f>
        <v>0</v>
      </c>
      <c r="F1505" s="1">
        <f>F1506</f>
        <v>4821.04</v>
      </c>
      <c r="H1505" s="60" t="b">
        <f t="shared" si="206"/>
        <v>1</v>
      </c>
      <c r="I1505" s="60" t="str">
        <f t="shared" si="207"/>
        <v>00</v>
      </c>
    </row>
    <row r="1506" spans="1:9">
      <c r="A1506" s="60" t="str">
        <f t="shared" si="208"/>
        <v>1.1.9.4.1.00.00 - Alugueis Pagos a Apropriar - Consolidação</v>
      </c>
      <c r="B1506" s="5" t="s">
        <v>136</v>
      </c>
      <c r="C1506" s="6">
        <v>4821.04</v>
      </c>
      <c r="D1506" s="1"/>
      <c r="E1506" s="1">
        <f>SUMIF(A1506:B1506,"*intra*",C1506:D1506)+SUMIF(A1506:B1506,"*inter*",C1506:D1506)</f>
        <v>0</v>
      </c>
      <c r="F1506" s="1">
        <f>SUMIF(A1506:B1506,"*consolidação*",C1506:D1506)</f>
        <v>4821.04</v>
      </c>
      <c r="H1506" s="60" t="b">
        <f t="shared" si="206"/>
        <v>1</v>
      </c>
      <c r="I1506" s="60" t="str">
        <f t="shared" si="207"/>
        <v>00</v>
      </c>
    </row>
    <row r="1507" spans="1:9">
      <c r="A1507" s="60" t="str">
        <f t="shared" si="208"/>
        <v>1.1.9.5.0.00.00 - Tributos Pagos a Apropriar</v>
      </c>
      <c r="B1507" s="3" t="s">
        <v>137</v>
      </c>
      <c r="C1507" s="4">
        <v>145026.44</v>
      </c>
      <c r="D1507" s="1"/>
      <c r="E1507" s="1">
        <f>E1508</f>
        <v>0</v>
      </c>
      <c r="F1507" s="1">
        <f>F1508</f>
        <v>145026.44</v>
      </c>
      <c r="H1507" s="60" t="b">
        <f t="shared" si="206"/>
        <v>1</v>
      </c>
      <c r="I1507" s="60" t="str">
        <f t="shared" si="207"/>
        <v>00</v>
      </c>
    </row>
    <row r="1508" spans="1:9">
      <c r="A1508" s="60" t="str">
        <f t="shared" si="208"/>
        <v>1.1.9.5.1.00.00 - Tributos Pagos a Apropriar - Consolidação</v>
      </c>
      <c r="B1508" s="5" t="s">
        <v>138</v>
      </c>
      <c r="C1508" s="6">
        <v>145026.44</v>
      </c>
      <c r="D1508" s="1"/>
      <c r="E1508" s="1">
        <f>SUMIF(A1508:B1508,"*intra*",C1508:D1508)+SUMIF(A1508:B1508,"*inter*",C1508:D1508)</f>
        <v>0</v>
      </c>
      <c r="F1508" s="1">
        <f>SUMIF(A1508:B1508,"*consolidação*",C1508:D1508)</f>
        <v>145026.44</v>
      </c>
      <c r="H1508" s="60" t="b">
        <f t="shared" si="206"/>
        <v>1</v>
      </c>
      <c r="I1508" s="60" t="str">
        <f t="shared" si="207"/>
        <v>00</v>
      </c>
    </row>
    <row r="1509" spans="1:9">
      <c r="A1509" s="60" t="str">
        <f t="shared" si="208"/>
        <v>1.1.9.6.0.00.00 - Contribuições Confederativas a Apropriar</v>
      </c>
      <c r="B1509" s="3" t="s">
        <v>139</v>
      </c>
      <c r="C1509" s="4">
        <v>0</v>
      </c>
      <c r="D1509" s="1"/>
      <c r="E1509" s="1">
        <f>E1510</f>
        <v>0</v>
      </c>
      <c r="F1509" s="1">
        <f>F1510</f>
        <v>0</v>
      </c>
      <c r="H1509" s="60" t="b">
        <f t="shared" si="206"/>
        <v>1</v>
      </c>
      <c r="I1509" s="60" t="str">
        <f t="shared" si="207"/>
        <v>00</v>
      </c>
    </row>
    <row r="1510" spans="1:9" ht="25.5">
      <c r="A1510" s="60" t="str">
        <f t="shared" si="208"/>
        <v>1.1.9.6.1.00.00 - Contribuições Confederativas a Apropriar - 
 Consolidação</v>
      </c>
      <c r="B1510" s="5" t="s">
        <v>140</v>
      </c>
      <c r="C1510" s="6">
        <v>0</v>
      </c>
      <c r="D1510" s="1"/>
      <c r="E1510" s="1">
        <f>SUMIF(A1510:B1510,"*intra*",C1510:D1510)+SUMIF(A1510:B1510,"*inter*",C1510:D1510)</f>
        <v>0</v>
      </c>
      <c r="F1510" s="1">
        <f>SUMIF(A1510:B1510,"*consolidação*",C1510:D1510)</f>
        <v>0</v>
      </c>
      <c r="H1510" s="60" t="b">
        <f t="shared" si="206"/>
        <v>1</v>
      </c>
      <c r="I1510" s="60" t="str">
        <f t="shared" si="207"/>
        <v>00</v>
      </c>
    </row>
    <row r="1511" spans="1:9">
      <c r="A1511" s="60" t="str">
        <f t="shared" si="208"/>
        <v>1.1.9.7.0.00.00 - Benefícios a Pessoal a Apropriar</v>
      </c>
      <c r="B1511" s="3" t="s">
        <v>141</v>
      </c>
      <c r="C1511" s="4">
        <v>104221.71</v>
      </c>
      <c r="D1511" s="1"/>
      <c r="E1511" s="1">
        <f>E1512</f>
        <v>0</v>
      </c>
      <c r="F1511" s="1">
        <f>F1512</f>
        <v>104221.71</v>
      </c>
      <c r="H1511" s="60" t="b">
        <f t="shared" si="206"/>
        <v>1</v>
      </c>
      <c r="I1511" s="60" t="str">
        <f t="shared" si="207"/>
        <v>00</v>
      </c>
    </row>
    <row r="1512" spans="1:9">
      <c r="A1512" s="60" t="str">
        <f t="shared" si="208"/>
        <v>1.1.9.7.1.00.00 - Benefícios a Pessoal a Apropriar - Consolidação</v>
      </c>
      <c r="B1512" s="5" t="s">
        <v>142</v>
      </c>
      <c r="C1512" s="6">
        <v>104221.71</v>
      </c>
      <c r="D1512" s="1"/>
      <c r="E1512" s="1">
        <f>SUMIF(A1512:B1512,"*intra*",C1512:D1512)+SUMIF(A1512:B1512,"*inter*",C1512:D1512)</f>
        <v>0</v>
      </c>
      <c r="F1512" s="1">
        <f>SUMIF(A1512:B1512,"*consolidação*",C1512:D1512)</f>
        <v>104221.71</v>
      </c>
      <c r="H1512" s="60" t="b">
        <f t="shared" si="206"/>
        <v>1</v>
      </c>
      <c r="I1512" s="60" t="str">
        <f t="shared" si="207"/>
        <v>00</v>
      </c>
    </row>
    <row r="1513" spans="1:9">
      <c r="A1513" s="60" t="str">
        <f t="shared" si="208"/>
        <v>1.1.9.8.0.00.00 - Demais VPD a Apropriar</v>
      </c>
      <c r="B1513" s="3" t="s">
        <v>143</v>
      </c>
      <c r="C1513" s="4">
        <v>2658704.69</v>
      </c>
      <c r="D1513" s="1"/>
      <c r="E1513" s="1">
        <f>E1514</f>
        <v>0</v>
      </c>
      <c r="F1513" s="1">
        <f>F1514</f>
        <v>2658704.69</v>
      </c>
      <c r="H1513" s="60" t="b">
        <f t="shared" si="206"/>
        <v>1</v>
      </c>
      <c r="I1513" s="60" t="str">
        <f t="shared" si="207"/>
        <v>00</v>
      </c>
    </row>
    <row r="1514" spans="1:9">
      <c r="A1514" s="60" t="str">
        <f t="shared" si="208"/>
        <v>1.1.9.8.1.00.00 - Demais VPD a Apropriar - Consolidação</v>
      </c>
      <c r="B1514" s="5" t="s">
        <v>144</v>
      </c>
      <c r="C1514" s="6">
        <v>2658704.69</v>
      </c>
      <c r="D1514" s="1"/>
      <c r="E1514" s="1">
        <f t="shared" ref="E1514" si="209">SUMIF(A1514:B1514,"*intra*",C1514:D1514)+SUMIF(A1514:B1514,"*inter*",C1514:D1514)</f>
        <v>0</v>
      </c>
      <c r="F1514" s="1">
        <f t="shared" ref="F1514" si="210">SUMIF(A1514:B1514,"*consolidação*",C1514:D1514)</f>
        <v>2658704.69</v>
      </c>
      <c r="H1514" s="60" t="b">
        <f t="shared" si="206"/>
        <v>1</v>
      </c>
      <c r="I1514" s="60" t="str">
        <f t="shared" si="207"/>
        <v>00</v>
      </c>
    </row>
    <row r="1515" spans="1:9">
      <c r="A1515" s="60" t="str">
        <f t="shared" si="208"/>
        <v>1.2.0.0.0.00.00 - Ativo não Circulante</v>
      </c>
      <c r="B1515" s="3" t="s">
        <v>145</v>
      </c>
      <c r="C1515" s="4">
        <v>3050266771455.1299</v>
      </c>
      <c r="D1515" s="1"/>
      <c r="E1515" s="1">
        <f>E1516+E1590+E1634+E1651+E1668</f>
        <v>489092804414.70996</v>
      </c>
      <c r="F1515" s="1">
        <f>F1516+F1590+F1634+F1651+F1668</f>
        <v>2561173967040.4199</v>
      </c>
      <c r="H1515" s="60" t="b">
        <f>IF(I1515="00",C1515=E1515+F1515,TRUE)</f>
        <v>1</v>
      </c>
      <c r="I1515" s="60" t="str">
        <f>MID(A1515,11,2)</f>
        <v>00</v>
      </c>
    </row>
    <row r="1516" spans="1:9">
      <c r="A1516" s="60" t="str">
        <f t="shared" si="208"/>
        <v>1.2.1.0.0.00.00 - Ativo Realizável a Longo Prazo</v>
      </c>
      <c r="B1516" s="5" t="s">
        <v>146</v>
      </c>
      <c r="C1516" s="6">
        <v>1926438554265.5701</v>
      </c>
      <c r="D1516" s="1"/>
      <c r="E1516" s="1">
        <f>E1517+E1553+E1563+E1569+E1580</f>
        <v>478493153801.76996</v>
      </c>
      <c r="F1516" s="1">
        <f>F1517+F1553+F1563+F1569+F1580</f>
        <v>1447945400463.8</v>
      </c>
      <c r="G1516" s="7"/>
      <c r="H1516" s="60" t="b">
        <f>IF(I1516="00",C1516=E1516+F1516,TRUE)</f>
        <v>1</v>
      </c>
      <c r="I1516" s="60" t="str">
        <f t="shared" ref="I1516:I1518" si="211">MID(A1516,11,2)</f>
        <v>00</v>
      </c>
    </row>
    <row r="1517" spans="1:9">
      <c r="A1517" s="60" t="str">
        <f t="shared" si="208"/>
        <v>1.2.1.1.0.00.00 - Créditos a Longo Prazo</v>
      </c>
      <c r="B1517" s="3" t="s">
        <v>147</v>
      </c>
      <c r="C1517" s="4">
        <v>1879568071236.48</v>
      </c>
      <c r="D1517" s="1"/>
      <c r="E1517" s="1">
        <f>E1518+E1525+E1532+E1539+E1546</f>
        <v>478493153801.76996</v>
      </c>
      <c r="F1517" s="1">
        <f>F1518+F1519+F1520+F1521+F1522+F1523-F1524</f>
        <v>1401074917434.71</v>
      </c>
      <c r="G1517" s="7"/>
      <c r="H1517" s="60" t="b">
        <f>IF(I1517="00",C1517=E1517+F1517,TRUE)</f>
        <v>1</v>
      </c>
      <c r="I1517" s="60" t="str">
        <f t="shared" si="211"/>
        <v>00</v>
      </c>
    </row>
    <row r="1518" spans="1:9">
      <c r="A1518" s="60" t="str">
        <f t="shared" si="208"/>
        <v>1.2.1.1.1.00.00 - Créditos a Longo Prazo - Consolidação</v>
      </c>
      <c r="B1518" s="5" t="s">
        <v>148</v>
      </c>
      <c r="C1518" s="6">
        <v>1401074917434.71</v>
      </c>
      <c r="D1518" s="1"/>
      <c r="E1518" s="1">
        <f>SUMIF(A1518:B1518,"*intra*",C1518:D1518)+SUMIF(A1518:B1518,"*inter*",C1518:D1518)</f>
        <v>0</v>
      </c>
      <c r="F1518" s="1">
        <f>SUMIF(A1518:B1518,"*consolidação*",C1518:D1518)</f>
        <v>1401074917434.71</v>
      </c>
      <c r="G1518" s="7"/>
      <c r="H1518" s="60" t="b">
        <f t="shared" ref="H1518:H1581" si="212">IF(I1518="00",C1518=E1518+F1518,TRUE)</f>
        <v>1</v>
      </c>
      <c r="I1518" s="60" t="str">
        <f t="shared" si="211"/>
        <v>00</v>
      </c>
    </row>
    <row r="1519" spans="1:9">
      <c r="A1519" s="60" t="str">
        <f t="shared" si="208"/>
        <v>1.2.1.1.1.01.00 - Créditos Tributários a Receber</v>
      </c>
      <c r="B1519" s="3" t="s">
        <v>149</v>
      </c>
      <c r="C1519" s="4">
        <v>131319987717.49001</v>
      </c>
      <c r="D1519" s="1"/>
      <c r="E1519" s="1">
        <f t="shared" ref="E1519" si="213">SUMIF(A1519:B1519,"*intra*",C1519:D1519)+SUMIF(A1519:B1519,"*inter*",C1519:D1519)</f>
        <v>0</v>
      </c>
      <c r="F1519" s="1">
        <f t="shared" ref="F1519:F1524" si="214">SUMIF(A1519:B1519,"*consolidação*",C1519:D1519)</f>
        <v>0</v>
      </c>
      <c r="G1519" s="7"/>
      <c r="H1519" s="60" t="b">
        <f t="shared" si="212"/>
        <v>1</v>
      </c>
      <c r="I1519" s="60" t="str">
        <f>MID(A1519,11,2)</f>
        <v>01</v>
      </c>
    </row>
    <row r="1520" spans="1:9">
      <c r="A1520" s="60" t="str">
        <f t="shared" si="208"/>
        <v>1.2.1.1.1.02.00 - Clientes</v>
      </c>
      <c r="B1520" s="5" t="s">
        <v>150</v>
      </c>
      <c r="C1520" s="6">
        <v>13852298.810000001</v>
      </c>
      <c r="D1520" s="1"/>
      <c r="E1520" s="1">
        <f>SUMIF(A1520:B1520,"*intra*",C1520:D1520)+SUMIF(A1520:B1520,"*inter*",C1520:D1520)</f>
        <v>0</v>
      </c>
      <c r="F1520" s="1">
        <f t="shared" si="214"/>
        <v>0</v>
      </c>
      <c r="G1520" s="7"/>
      <c r="H1520" s="60" t="b">
        <f t="shared" si="212"/>
        <v>1</v>
      </c>
      <c r="I1520" s="60" t="str">
        <f t="shared" ref="I1520:I1583" si="215">MID(A1520,11,2)</f>
        <v>02</v>
      </c>
    </row>
    <row r="1521" spans="1:9">
      <c r="A1521" s="60" t="str">
        <f t="shared" si="208"/>
        <v>1.2.1.1.1.03.00 - Empréstimos e Financiamentos Concedidos</v>
      </c>
      <c r="B1521" s="3" t="s">
        <v>151</v>
      </c>
      <c r="C1521" s="4">
        <v>1064813722161.84</v>
      </c>
      <c r="D1521" s="1"/>
      <c r="E1521" s="1">
        <f>SUMIF(A1521:B1521,"*intra*",C1521:D1521)+SUMIF(A1521:B1521,"*inter*",C1521:D1521)</f>
        <v>0</v>
      </c>
      <c r="F1521" s="1">
        <f t="shared" si="214"/>
        <v>0</v>
      </c>
      <c r="G1521" s="7"/>
      <c r="H1521" s="60" t="b">
        <f t="shared" si="212"/>
        <v>1</v>
      </c>
      <c r="I1521" s="60" t="str">
        <f t="shared" si="215"/>
        <v>03</v>
      </c>
    </row>
    <row r="1522" spans="1:9">
      <c r="A1522" s="60" t="str">
        <f t="shared" si="208"/>
        <v>1.2.1.1.1.04.00 - Dívida Ativa Tributaria</v>
      </c>
      <c r="B1522" s="5" t="s">
        <v>152</v>
      </c>
      <c r="C1522" s="6">
        <v>1587510182590.8101</v>
      </c>
      <c r="D1522" s="1"/>
      <c r="E1522" s="1">
        <f>SUMIF(A1522:B1522,"*intra*",C1522:D1522)+SUMIF(A1522:B1522,"*inter*",C1522:D1522)</f>
        <v>0</v>
      </c>
      <c r="F1522" s="1">
        <f t="shared" si="214"/>
        <v>0</v>
      </c>
      <c r="G1522" s="7"/>
      <c r="H1522" s="60" t="b">
        <f t="shared" si="212"/>
        <v>1</v>
      </c>
      <c r="I1522" s="60" t="str">
        <f t="shared" si="215"/>
        <v>04</v>
      </c>
    </row>
    <row r="1523" spans="1:9">
      <c r="A1523" s="60" t="str">
        <f t="shared" si="208"/>
        <v>1.2.1.1.1.05.00 - Dívida Ativa não Tributaria</v>
      </c>
      <c r="B1523" s="3" t="s">
        <v>153</v>
      </c>
      <c r="C1523" s="4">
        <v>56085313299.889999</v>
      </c>
      <c r="D1523" s="1"/>
      <c r="E1523" s="1">
        <f t="shared" ref="E1523" si="216">SUMIF(A1523:B1523,"*intra*",C1523:D1523)+SUMIF(A1523:B1523,"*inter*",C1523:D1523)</f>
        <v>0</v>
      </c>
      <c r="F1523" s="1">
        <f t="shared" si="214"/>
        <v>0</v>
      </c>
      <c r="G1523" s="7"/>
      <c r="H1523" s="60" t="b">
        <f t="shared" si="212"/>
        <v>1</v>
      </c>
      <c r="I1523" s="60" t="str">
        <f t="shared" si="215"/>
        <v>05</v>
      </c>
    </row>
    <row r="1524" spans="1:9">
      <c r="A1524" s="60" t="str">
        <f t="shared" si="208"/>
        <v>1.2.1.1.1.99.00 - (-) Ajuste de Perdas de Créditos a Longo Prazo</v>
      </c>
      <c r="B1524" s="5" t="s">
        <v>154</v>
      </c>
      <c r="C1524" s="6">
        <v>1438668140634.1299</v>
      </c>
      <c r="D1524" s="1"/>
      <c r="E1524" s="1">
        <f>SUMIF(A1524:B1524,"*intra*",C1524:D1524)+SUMIF(A1524:B1524,"*inter*",C1524:D1524)</f>
        <v>0</v>
      </c>
      <c r="F1524" s="1">
        <f t="shared" si="214"/>
        <v>0</v>
      </c>
      <c r="G1524" s="7"/>
      <c r="H1524" s="60" t="b">
        <f t="shared" si="212"/>
        <v>1</v>
      </c>
      <c r="I1524" s="60" t="str">
        <f t="shared" si="215"/>
        <v>99</v>
      </c>
    </row>
    <row r="1525" spans="1:9">
      <c r="A1525" s="60" t="str">
        <f t="shared" si="208"/>
        <v>1.2.1.1.2.00.00 - Créditos a Longo Prazo - Intra OFSS</v>
      </c>
      <c r="B1525" s="3" t="s">
        <v>155</v>
      </c>
      <c r="C1525" s="4">
        <v>38382805463.980003</v>
      </c>
      <c r="D1525" s="1"/>
      <c r="E1525" s="1">
        <f>SUMIF(A1525:B1525,"*intra*",C1525:D1525)+SUMIF(A1525:B1525,"*inter*",C1525:D1525)</f>
        <v>38382805463.980003</v>
      </c>
      <c r="F1525" s="1">
        <f>SUMIF(A1525:B1525,"*consolidação*",C1525:D1525)</f>
        <v>0</v>
      </c>
      <c r="G1525" s="7"/>
      <c r="H1525" s="60" t="b">
        <f t="shared" si="212"/>
        <v>1</v>
      </c>
      <c r="I1525" s="60" t="str">
        <f t="shared" si="215"/>
        <v>00</v>
      </c>
    </row>
    <row r="1526" spans="1:9">
      <c r="A1526" s="60" t="str">
        <f t="shared" si="208"/>
        <v>1.2.1.1.2.01.00 - Créditos Tributários a Receber</v>
      </c>
      <c r="B1526" s="5" t="s">
        <v>156</v>
      </c>
      <c r="C1526" s="6">
        <v>0</v>
      </c>
      <c r="D1526" s="1"/>
      <c r="E1526" s="1">
        <f>SUMIF(A1526:B1526,"*intra*",C1526:D1526)+SUMIF(A1526:B1526,"*inter*",C1526:D1526)</f>
        <v>0</v>
      </c>
      <c r="F1526" s="1">
        <f>SUMIF(A1526:B1526,"*consolidação*",C1526:D1526)</f>
        <v>0</v>
      </c>
      <c r="G1526" s="7"/>
      <c r="H1526" s="60" t="b">
        <f t="shared" si="212"/>
        <v>1</v>
      </c>
      <c r="I1526" s="60" t="str">
        <f t="shared" si="215"/>
        <v>01</v>
      </c>
    </row>
    <row r="1527" spans="1:9">
      <c r="A1527" s="60" t="str">
        <f t="shared" si="208"/>
        <v>1.2.1.1.2.02.00 - Clientes</v>
      </c>
      <c r="B1527" s="3" t="s">
        <v>157</v>
      </c>
      <c r="C1527" s="4">
        <v>0</v>
      </c>
      <c r="D1527" s="1"/>
      <c r="E1527" s="1">
        <f t="shared" ref="E1527:E1529" si="217">SUMIF(A1527:B1527,"*intra*",C1527:D1527)+SUMIF(A1527:B1527,"*inter*",C1527:D1527)</f>
        <v>0</v>
      </c>
      <c r="F1527" s="1">
        <f>SUMIF(A1527:B1527,"*consolidação*",C1527:D1527)</f>
        <v>0</v>
      </c>
      <c r="G1527" s="7"/>
      <c r="H1527" s="60" t="b">
        <f t="shared" si="212"/>
        <v>1</v>
      </c>
      <c r="I1527" s="60" t="str">
        <f t="shared" si="215"/>
        <v>02</v>
      </c>
    </row>
    <row r="1528" spans="1:9">
      <c r="A1528" s="60" t="str">
        <f t="shared" si="208"/>
        <v>1.2.1.1.2.03.00 - Empréstimos e Financiamentos Concedidos</v>
      </c>
      <c r="B1528" s="5" t="s">
        <v>158</v>
      </c>
      <c r="C1528" s="6">
        <v>70224690064.490005</v>
      </c>
      <c r="D1528" s="1"/>
      <c r="E1528" s="1">
        <f>SUMIF(A1528:B1528,"*intra*",C1528:D1528)+SUMIF(A1528:B1528,"*inter*",C1528:D1528)</f>
        <v>0</v>
      </c>
      <c r="F1528" s="1">
        <f>SUMIF(A1528:B1528,"*consolidação*",C1528:D1528)</f>
        <v>0</v>
      </c>
      <c r="G1528" s="7"/>
      <c r="H1528" s="60" t="b">
        <f t="shared" si="212"/>
        <v>1</v>
      </c>
      <c r="I1528" s="60" t="str">
        <f t="shared" si="215"/>
        <v>03</v>
      </c>
    </row>
    <row r="1529" spans="1:9">
      <c r="A1529" s="60" t="str">
        <f t="shared" si="208"/>
        <v>1.2.1.1.2.04.00 - Dívida Ativa Tributaria</v>
      </c>
      <c r="B1529" s="3" t="s">
        <v>159</v>
      </c>
      <c r="C1529" s="4">
        <v>0</v>
      </c>
      <c r="D1529" s="1"/>
      <c r="E1529" s="1">
        <f t="shared" si="217"/>
        <v>0</v>
      </c>
      <c r="F1529" s="1">
        <f t="shared" ref="F1529:F1552" si="218">SUMIF(A1529:B1529,"*consolidação*",C1529:D1529)</f>
        <v>0</v>
      </c>
      <c r="G1529" s="7"/>
      <c r="H1529" s="60" t="b">
        <f t="shared" si="212"/>
        <v>1</v>
      </c>
      <c r="I1529" s="60" t="str">
        <f t="shared" si="215"/>
        <v>04</v>
      </c>
    </row>
    <row r="1530" spans="1:9">
      <c r="A1530" s="60" t="str">
        <f t="shared" si="208"/>
        <v>1.2.1.1.2.05.00 - Dívida Ativa não Tributaria</v>
      </c>
      <c r="B1530" s="5" t="s">
        <v>160</v>
      </c>
      <c r="C1530" s="6">
        <v>0</v>
      </c>
      <c r="D1530" s="1"/>
      <c r="E1530" s="1">
        <f>SUMIF(A1530:B1530,"*intra*",C1530:D1530)+SUMIF(A1530:B1530,"*inter*",C1530:D1530)</f>
        <v>0</v>
      </c>
      <c r="F1530" s="1">
        <f t="shared" si="218"/>
        <v>0</v>
      </c>
      <c r="G1530" s="7"/>
      <c r="H1530" s="60" t="b">
        <f t="shared" si="212"/>
        <v>1</v>
      </c>
      <c r="I1530" s="60" t="str">
        <f t="shared" si="215"/>
        <v>05</v>
      </c>
    </row>
    <row r="1531" spans="1:9">
      <c r="A1531" s="60" t="str">
        <f t="shared" si="208"/>
        <v>1.2.1.1.2.99.00 - (-) Ajuste de Perdas de Créditos a Longo Prazo</v>
      </c>
      <c r="B1531" s="3" t="s">
        <v>161</v>
      </c>
      <c r="C1531" s="4">
        <v>31841884600.509998</v>
      </c>
      <c r="D1531" s="1"/>
      <c r="E1531" s="1">
        <f t="shared" ref="E1531:E1552" si="219">SUMIF(A1531:B1531,"*intra*",C1531:D1531)+SUMIF(A1531:B1531,"*inter*",C1531:D1531)</f>
        <v>0</v>
      </c>
      <c r="F1531" s="1">
        <f t="shared" si="218"/>
        <v>0</v>
      </c>
      <c r="G1531" s="7"/>
      <c r="H1531" s="60" t="b">
        <f t="shared" si="212"/>
        <v>1</v>
      </c>
      <c r="I1531" s="60" t="str">
        <f t="shared" si="215"/>
        <v>99</v>
      </c>
    </row>
    <row r="1532" spans="1:9">
      <c r="A1532" s="60" t="str">
        <f t="shared" si="208"/>
        <v>1.2.1.1.3.00.00 - Créditos a Longo Prazo - Inter OFSS - União</v>
      </c>
      <c r="B1532" s="5" t="s">
        <v>162</v>
      </c>
      <c r="C1532" s="6">
        <v>0</v>
      </c>
      <c r="D1532" s="1"/>
      <c r="E1532" s="1">
        <f t="shared" si="219"/>
        <v>0</v>
      </c>
      <c r="F1532" s="1">
        <f t="shared" si="218"/>
        <v>0</v>
      </c>
      <c r="G1532" s="7"/>
      <c r="H1532" s="60" t="b">
        <f t="shared" si="212"/>
        <v>1</v>
      </c>
      <c r="I1532" s="60" t="str">
        <f t="shared" si="215"/>
        <v>00</v>
      </c>
    </row>
    <row r="1533" spans="1:9">
      <c r="A1533" s="60" t="str">
        <f t="shared" si="208"/>
        <v>1.2.1.1.3.01.00 - Créditos Tributários a Receber</v>
      </c>
      <c r="B1533" s="3" t="s">
        <v>163</v>
      </c>
      <c r="C1533" s="4">
        <v>0</v>
      </c>
      <c r="D1533" s="1"/>
      <c r="E1533" s="1">
        <f t="shared" si="219"/>
        <v>0</v>
      </c>
      <c r="F1533" s="1">
        <f t="shared" si="218"/>
        <v>0</v>
      </c>
      <c r="H1533" s="60" t="b">
        <f t="shared" si="212"/>
        <v>1</v>
      </c>
      <c r="I1533" s="60" t="str">
        <f t="shared" si="215"/>
        <v>01</v>
      </c>
    </row>
    <row r="1534" spans="1:9">
      <c r="A1534" s="60" t="str">
        <f t="shared" ref="A1534:A1597" si="220">TRIM(B1534)</f>
        <v>1.2.1.1.3.02.00 - Clientes</v>
      </c>
      <c r="B1534" s="5" t="s">
        <v>164</v>
      </c>
      <c r="C1534" s="6">
        <v>0</v>
      </c>
      <c r="D1534" s="1"/>
      <c r="E1534" s="1">
        <f t="shared" si="219"/>
        <v>0</v>
      </c>
      <c r="F1534" s="1">
        <f t="shared" si="218"/>
        <v>0</v>
      </c>
      <c r="H1534" s="60" t="b">
        <f t="shared" si="212"/>
        <v>1</v>
      </c>
      <c r="I1534" s="60" t="str">
        <f t="shared" si="215"/>
        <v>02</v>
      </c>
    </row>
    <row r="1535" spans="1:9">
      <c r="A1535" s="60" t="str">
        <f t="shared" si="220"/>
        <v>1.2.1.1.3.03.00 - Empréstimos e Financiamentos Concedidos</v>
      </c>
      <c r="B1535" s="3" t="s">
        <v>165</v>
      </c>
      <c r="C1535" s="4">
        <v>0</v>
      </c>
      <c r="D1535" s="1"/>
      <c r="E1535" s="1">
        <f t="shared" si="219"/>
        <v>0</v>
      </c>
      <c r="F1535" s="1">
        <f t="shared" si="218"/>
        <v>0</v>
      </c>
      <c r="H1535" s="60" t="b">
        <f t="shared" si="212"/>
        <v>1</v>
      </c>
      <c r="I1535" s="60" t="str">
        <f t="shared" si="215"/>
        <v>03</v>
      </c>
    </row>
    <row r="1536" spans="1:9">
      <c r="A1536" s="60" t="str">
        <f t="shared" si="220"/>
        <v>1.2.1.1.3.04.00 - Dívida Ativa Tributaria</v>
      </c>
      <c r="B1536" s="5" t="s">
        <v>166</v>
      </c>
      <c r="C1536" s="6">
        <v>0</v>
      </c>
      <c r="D1536" s="1"/>
      <c r="E1536" s="1">
        <f t="shared" si="219"/>
        <v>0</v>
      </c>
      <c r="F1536" s="1">
        <f t="shared" si="218"/>
        <v>0</v>
      </c>
      <c r="H1536" s="60" t="b">
        <f t="shared" si="212"/>
        <v>1</v>
      </c>
      <c r="I1536" s="60" t="str">
        <f t="shared" si="215"/>
        <v>04</v>
      </c>
    </row>
    <row r="1537" spans="1:9">
      <c r="A1537" s="60" t="str">
        <f t="shared" si="220"/>
        <v>1.2.1.1.3.05.00 - Dívida Ativa não Tributaria</v>
      </c>
      <c r="B1537" s="3" t="s">
        <v>167</v>
      </c>
      <c r="C1537" s="4">
        <v>0</v>
      </c>
      <c r="D1537" s="1"/>
      <c r="E1537" s="1">
        <f t="shared" si="219"/>
        <v>0</v>
      </c>
      <c r="F1537" s="1">
        <f t="shared" si="218"/>
        <v>0</v>
      </c>
      <c r="H1537" s="60" t="b">
        <f t="shared" si="212"/>
        <v>1</v>
      </c>
      <c r="I1537" s="60" t="str">
        <f t="shared" si="215"/>
        <v>05</v>
      </c>
    </row>
    <row r="1538" spans="1:9">
      <c r="A1538" s="60" t="str">
        <f t="shared" si="220"/>
        <v>1.2.1.1.3.99.00 - (-) Ajuste de Perdas de Créditos a Longo Prazo</v>
      </c>
      <c r="B1538" s="5" t="s">
        <v>168</v>
      </c>
      <c r="C1538" s="6">
        <v>0</v>
      </c>
      <c r="D1538" s="1"/>
      <c r="E1538" s="1">
        <f t="shared" si="219"/>
        <v>0</v>
      </c>
      <c r="F1538" s="1">
        <f t="shared" si="218"/>
        <v>0</v>
      </c>
      <c r="G1538" s="7"/>
      <c r="H1538" s="60" t="b">
        <f t="shared" si="212"/>
        <v>1</v>
      </c>
      <c r="I1538" s="60" t="str">
        <f t="shared" si="215"/>
        <v>99</v>
      </c>
    </row>
    <row r="1539" spans="1:9">
      <c r="A1539" s="60" t="str">
        <f t="shared" si="220"/>
        <v>1.2.1.1.4.00.00 - Créditos a Longo Prazo - Inter OFSS - Estado</v>
      </c>
      <c r="B1539" s="3" t="s">
        <v>169</v>
      </c>
      <c r="C1539" s="4">
        <v>414860047981.5</v>
      </c>
      <c r="D1539" s="1"/>
      <c r="E1539" s="1">
        <f t="shared" si="219"/>
        <v>414860047981.5</v>
      </c>
      <c r="F1539" s="1">
        <f t="shared" si="218"/>
        <v>0</v>
      </c>
      <c r="G1539" s="7"/>
      <c r="H1539" s="60" t="b">
        <f t="shared" si="212"/>
        <v>1</v>
      </c>
      <c r="I1539" s="60" t="str">
        <f t="shared" si="215"/>
        <v>00</v>
      </c>
    </row>
    <row r="1540" spans="1:9">
      <c r="A1540" s="60" t="str">
        <f t="shared" si="220"/>
        <v>1.2.1.1.4.01.00 - Créditos Tributários a Receber</v>
      </c>
      <c r="B1540" s="5" t="s">
        <v>170</v>
      </c>
      <c r="C1540" s="6">
        <v>0</v>
      </c>
      <c r="D1540" s="1"/>
      <c r="E1540" s="1">
        <f>SUMIF(A1540:B1540,"*intra*",C1540:D1540)+SUMIF(A1540:B1540,"*inter*",C1540:D1540)</f>
        <v>0</v>
      </c>
      <c r="F1540" s="1">
        <f t="shared" si="218"/>
        <v>0</v>
      </c>
      <c r="G1540" s="7"/>
      <c r="H1540" s="60" t="b">
        <f t="shared" si="212"/>
        <v>1</v>
      </c>
      <c r="I1540" s="60" t="str">
        <f t="shared" si="215"/>
        <v>01</v>
      </c>
    </row>
    <row r="1541" spans="1:9">
      <c r="A1541" s="60" t="str">
        <f t="shared" si="220"/>
        <v>1.2.1.1.4.02.00 - Clientes</v>
      </c>
      <c r="B1541" s="3" t="s">
        <v>171</v>
      </c>
      <c r="C1541" s="4">
        <v>0</v>
      </c>
      <c r="D1541" s="1"/>
      <c r="E1541" s="1">
        <f t="shared" si="219"/>
        <v>0</v>
      </c>
      <c r="F1541" s="1">
        <f t="shared" si="218"/>
        <v>0</v>
      </c>
      <c r="G1541" s="7"/>
      <c r="H1541" s="60" t="b">
        <f t="shared" si="212"/>
        <v>1</v>
      </c>
      <c r="I1541" s="60" t="str">
        <f t="shared" si="215"/>
        <v>02</v>
      </c>
    </row>
    <row r="1542" spans="1:9">
      <c r="A1542" s="60" t="str">
        <f t="shared" si="220"/>
        <v>1.2.1.1.4.03.00 - Empréstimos e Financiamentos Concedidos</v>
      </c>
      <c r="B1542" s="5" t="s">
        <v>172</v>
      </c>
      <c r="C1542" s="6">
        <v>449086707001.13</v>
      </c>
      <c r="D1542" s="1"/>
      <c r="E1542" s="1">
        <f t="shared" si="219"/>
        <v>0</v>
      </c>
      <c r="F1542" s="1">
        <f t="shared" si="218"/>
        <v>0</v>
      </c>
      <c r="G1542" s="7"/>
      <c r="H1542" s="60" t="b">
        <f t="shared" si="212"/>
        <v>1</v>
      </c>
      <c r="I1542" s="60" t="str">
        <f t="shared" si="215"/>
        <v>03</v>
      </c>
    </row>
    <row r="1543" spans="1:9">
      <c r="A1543" s="60" t="str">
        <f t="shared" si="220"/>
        <v>1.2.1.1.4.04.00 - Dívida Ativa Tributaria</v>
      </c>
      <c r="B1543" s="3" t="s">
        <v>173</v>
      </c>
      <c r="C1543" s="4">
        <v>0</v>
      </c>
      <c r="D1543" s="1"/>
      <c r="E1543" s="1">
        <f t="shared" si="219"/>
        <v>0</v>
      </c>
      <c r="F1543" s="1">
        <f t="shared" si="218"/>
        <v>0</v>
      </c>
      <c r="G1543" s="7"/>
      <c r="H1543" s="60" t="b">
        <f t="shared" si="212"/>
        <v>1</v>
      </c>
      <c r="I1543" s="60" t="str">
        <f t="shared" si="215"/>
        <v>04</v>
      </c>
    </row>
    <row r="1544" spans="1:9">
      <c r="A1544" s="60" t="str">
        <f t="shared" si="220"/>
        <v>1.2.1.1.4.05.00 - Dívida Ativa não Tributaria</v>
      </c>
      <c r="B1544" s="5" t="s">
        <v>174</v>
      </c>
      <c r="C1544" s="6">
        <v>0</v>
      </c>
      <c r="D1544" s="1"/>
      <c r="E1544" s="1">
        <f t="shared" si="219"/>
        <v>0</v>
      </c>
      <c r="F1544" s="1">
        <f t="shared" si="218"/>
        <v>0</v>
      </c>
      <c r="G1544" s="7"/>
      <c r="H1544" s="60" t="b">
        <f t="shared" si="212"/>
        <v>1</v>
      </c>
      <c r="I1544" s="60" t="str">
        <f t="shared" si="215"/>
        <v>05</v>
      </c>
    </row>
    <row r="1545" spans="1:9">
      <c r="A1545" s="60" t="str">
        <f t="shared" si="220"/>
        <v>1.2.1.1.4.99.00 - (-) Ajuste de Perdas de Créditos a Longo Prazo</v>
      </c>
      <c r="B1545" s="3" t="s">
        <v>175</v>
      </c>
      <c r="C1545" s="4">
        <v>34226659019.630001</v>
      </c>
      <c r="D1545" s="1"/>
      <c r="E1545" s="1">
        <f t="shared" si="219"/>
        <v>0</v>
      </c>
      <c r="F1545" s="1">
        <f t="shared" si="218"/>
        <v>0</v>
      </c>
      <c r="G1545" s="7"/>
      <c r="H1545" s="60" t="b">
        <f t="shared" si="212"/>
        <v>1</v>
      </c>
      <c r="I1545" s="60" t="str">
        <f t="shared" si="215"/>
        <v>99</v>
      </c>
    </row>
    <row r="1546" spans="1:9">
      <c r="A1546" s="60" t="str">
        <f t="shared" si="220"/>
        <v>1.2.1.1.5.00.00 - Créditos a Longo Prazo - Inter OFSS - Município</v>
      </c>
      <c r="B1546" s="5" t="s">
        <v>176</v>
      </c>
      <c r="C1546" s="6">
        <v>25250300356.290001</v>
      </c>
      <c r="D1546" s="1"/>
      <c r="E1546" s="1">
        <f t="shared" si="219"/>
        <v>25250300356.290001</v>
      </c>
      <c r="F1546" s="1">
        <f t="shared" si="218"/>
        <v>0</v>
      </c>
      <c r="G1546" s="7"/>
      <c r="H1546" s="60" t="b">
        <f t="shared" si="212"/>
        <v>1</v>
      </c>
      <c r="I1546" s="60" t="str">
        <f t="shared" si="215"/>
        <v>00</v>
      </c>
    </row>
    <row r="1547" spans="1:9">
      <c r="A1547" s="60" t="str">
        <f t="shared" si="220"/>
        <v>1.2.1.1.5.01.00 - Créditos Tributários a Receber</v>
      </c>
      <c r="B1547" s="3" t="s">
        <v>177</v>
      </c>
      <c r="C1547" s="4">
        <v>0</v>
      </c>
      <c r="D1547" s="1"/>
      <c r="E1547" s="1">
        <f t="shared" si="219"/>
        <v>0</v>
      </c>
      <c r="F1547" s="1">
        <f t="shared" si="218"/>
        <v>0</v>
      </c>
      <c r="G1547" s="7"/>
      <c r="H1547" s="60" t="b">
        <f t="shared" si="212"/>
        <v>1</v>
      </c>
      <c r="I1547" s="60" t="str">
        <f t="shared" si="215"/>
        <v>01</v>
      </c>
    </row>
    <row r="1548" spans="1:9">
      <c r="A1548" s="60" t="str">
        <f t="shared" si="220"/>
        <v>1.2.1.1.5.02.00 - Clientes</v>
      </c>
      <c r="B1548" s="5" t="s">
        <v>178</v>
      </c>
      <c r="C1548" s="6">
        <v>0</v>
      </c>
      <c r="D1548" s="1"/>
      <c r="E1548" s="1">
        <f t="shared" si="219"/>
        <v>0</v>
      </c>
      <c r="F1548" s="1">
        <f t="shared" si="218"/>
        <v>0</v>
      </c>
      <c r="H1548" s="60" t="b">
        <f t="shared" si="212"/>
        <v>1</v>
      </c>
      <c r="I1548" s="60" t="str">
        <f t="shared" si="215"/>
        <v>02</v>
      </c>
    </row>
    <row r="1549" spans="1:9">
      <c r="A1549" s="60" t="str">
        <f t="shared" si="220"/>
        <v>1.2.1.1.5.03.00 - Empréstimos e Financiamentos Concedidos</v>
      </c>
      <c r="B1549" s="3" t="s">
        <v>179</v>
      </c>
      <c r="C1549" s="4">
        <v>80429346408.229996</v>
      </c>
      <c r="D1549" s="1"/>
      <c r="E1549" s="1">
        <f t="shared" si="219"/>
        <v>0</v>
      </c>
      <c r="F1549" s="1">
        <f t="shared" si="218"/>
        <v>0</v>
      </c>
      <c r="H1549" s="60" t="b">
        <f t="shared" si="212"/>
        <v>1</v>
      </c>
      <c r="I1549" s="60" t="str">
        <f t="shared" si="215"/>
        <v>03</v>
      </c>
    </row>
    <row r="1550" spans="1:9">
      <c r="A1550" s="60" t="str">
        <f t="shared" si="220"/>
        <v>1.2.1.1.5.04.00 - Dívida Ativa Tributaria</v>
      </c>
      <c r="B1550" s="5" t="s">
        <v>180</v>
      </c>
      <c r="C1550" s="6">
        <v>0</v>
      </c>
      <c r="D1550" s="1"/>
      <c r="E1550" s="1">
        <f t="shared" si="219"/>
        <v>0</v>
      </c>
      <c r="F1550" s="1">
        <f t="shared" si="218"/>
        <v>0</v>
      </c>
      <c r="G1550" s="7"/>
      <c r="H1550" s="60" t="b">
        <f t="shared" si="212"/>
        <v>1</v>
      </c>
      <c r="I1550" s="60" t="str">
        <f t="shared" si="215"/>
        <v>04</v>
      </c>
    </row>
    <row r="1551" spans="1:9">
      <c r="A1551" s="60" t="str">
        <f t="shared" si="220"/>
        <v>1.2.1.1.5.05.00 - Dívida Ativa não Tributaria</v>
      </c>
      <c r="B1551" s="3" t="s">
        <v>181</v>
      </c>
      <c r="C1551" s="4">
        <v>0</v>
      </c>
      <c r="D1551" s="1"/>
      <c r="E1551" s="1">
        <f t="shared" si="219"/>
        <v>0</v>
      </c>
      <c r="F1551" s="1">
        <f t="shared" si="218"/>
        <v>0</v>
      </c>
      <c r="G1551" s="7"/>
      <c r="H1551" s="60" t="b">
        <f t="shared" si="212"/>
        <v>1</v>
      </c>
      <c r="I1551" s="60" t="str">
        <f t="shared" si="215"/>
        <v>05</v>
      </c>
    </row>
    <row r="1552" spans="1:9">
      <c r="A1552" s="60" t="str">
        <f t="shared" si="220"/>
        <v>1.2.1.1.5.99.00 - (-) Ajuste de Perdas de Créditos a Longo Prazo</v>
      </c>
      <c r="B1552" s="5" t="s">
        <v>182</v>
      </c>
      <c r="C1552" s="6">
        <v>55179046051.940002</v>
      </c>
      <c r="D1552" s="1"/>
      <c r="E1552" s="1">
        <f t="shared" si="219"/>
        <v>0</v>
      </c>
      <c r="F1552" s="1">
        <f t="shared" si="218"/>
        <v>0</v>
      </c>
      <c r="G1552" s="7"/>
      <c r="H1552" s="60" t="b">
        <f t="shared" si="212"/>
        <v>1</v>
      </c>
      <c r="I1552" s="60" t="str">
        <f t="shared" si="215"/>
        <v>99</v>
      </c>
    </row>
    <row r="1553" spans="1:9">
      <c r="A1553" s="60" t="str">
        <f t="shared" si="220"/>
        <v>1.2.1.2.0.00.00 - Demais Créditos e Valores a Longo Prazo</v>
      </c>
      <c r="B1553" s="3" t="s">
        <v>183</v>
      </c>
      <c r="C1553" s="4">
        <v>38819408243.300003</v>
      </c>
      <c r="D1553" s="1"/>
      <c r="E1553" s="1">
        <f>E1554</f>
        <v>0</v>
      </c>
      <c r="F1553" s="1">
        <f>F1554</f>
        <v>38819408243.300003</v>
      </c>
      <c r="G1553" s="7"/>
      <c r="H1553" s="60" t="b">
        <f t="shared" si="212"/>
        <v>1</v>
      </c>
      <c r="I1553" s="60" t="str">
        <f t="shared" si="215"/>
        <v>00</v>
      </c>
    </row>
    <row r="1554" spans="1:9" ht="25.5">
      <c r="A1554" s="60" t="str">
        <f t="shared" si="220"/>
        <v>1.2.1.2.1.00.00 - Demais Créditos e Valores a Longo Prazo - 
 Consolidação</v>
      </c>
      <c r="B1554" s="5" t="s">
        <v>184</v>
      </c>
      <c r="C1554" s="6">
        <v>38819408243.300003</v>
      </c>
      <c r="D1554" s="1"/>
      <c r="E1554" s="1">
        <f>SUMIF(A1554:B1554,"*intra*",C1554:D1554)+SUMIF(A1554:B1554,"*inter*",C1554:D1554)</f>
        <v>0</v>
      </c>
      <c r="F1554" s="1">
        <f>SUMIF(A1554:B1554,"*consolidação*",C1554:D1554)</f>
        <v>38819408243.300003</v>
      </c>
      <c r="G1554" s="7"/>
      <c r="H1554" s="60" t="b">
        <f t="shared" si="212"/>
        <v>1</v>
      </c>
      <c r="I1554" s="60" t="str">
        <f t="shared" si="215"/>
        <v>00</v>
      </c>
    </row>
    <row r="1555" spans="1:9" ht="25.5">
      <c r="A1555" s="60" t="str">
        <f t="shared" si="220"/>
        <v>1.2.1.2.1.01.00 - Adiantamentos Concedidos a Pessoal e a Terceiros</v>
      </c>
      <c r="B1555" s="3" t="s">
        <v>185</v>
      </c>
      <c r="C1555" s="4">
        <v>7394329623.3699999</v>
      </c>
      <c r="D1555" s="1"/>
      <c r="E1555" s="1">
        <f>SUMIF(A1555:B1555,"*intra*",C1555:D1555)+SUMIF(A1555:B1555,"*inter*",C1555:D1555)</f>
        <v>0</v>
      </c>
      <c r="F1555" s="1">
        <f>SUMIF(A1555:B1555,"*consolidação*",C1555:D1555)</f>
        <v>0</v>
      </c>
      <c r="H1555" s="60" t="b">
        <f t="shared" si="212"/>
        <v>1</v>
      </c>
      <c r="I1555" s="60" t="str">
        <f t="shared" si="215"/>
        <v>01</v>
      </c>
    </row>
    <row r="1556" spans="1:9">
      <c r="A1556" s="60" t="str">
        <f t="shared" si="220"/>
        <v>1.2.1.2.1.02.00 - Tributos a Recuperar/Compensar</v>
      </c>
      <c r="B1556" s="5" t="s">
        <v>186</v>
      </c>
      <c r="C1556" s="6">
        <v>1266556</v>
      </c>
      <c r="D1556" s="1"/>
      <c r="E1556" s="1">
        <f t="shared" ref="E1556:E1562" si="221">SUMIF(A1556:B1556,"*intra*",C1556:D1556)+SUMIF(A1556:B1556,"*inter*",C1556:D1556)</f>
        <v>0</v>
      </c>
      <c r="F1556" s="1">
        <f t="shared" ref="F1556:F1562" si="222">SUMIF(A1556:B1556,"*consolidação*",C1556:D1556)</f>
        <v>0</v>
      </c>
      <c r="H1556" s="60" t="b">
        <f t="shared" si="212"/>
        <v>1</v>
      </c>
      <c r="I1556" s="60" t="str">
        <f t="shared" si="215"/>
        <v>02</v>
      </c>
    </row>
    <row r="1557" spans="1:9" ht="25.5">
      <c r="A1557" s="60" t="str">
        <f t="shared" si="220"/>
        <v>1.2.1.2.1.03.00 - Créditos a Receber por Descentralização da 
 Prestação de Serviços Públicos</v>
      </c>
      <c r="B1557" s="3" t="s">
        <v>187</v>
      </c>
      <c r="C1557" s="4">
        <v>162998.39999999999</v>
      </c>
      <c r="D1557" s="1"/>
      <c r="E1557" s="1">
        <f t="shared" si="221"/>
        <v>0</v>
      </c>
      <c r="F1557" s="1">
        <f t="shared" si="222"/>
        <v>0</v>
      </c>
      <c r="H1557" s="60" t="b">
        <f t="shared" si="212"/>
        <v>1</v>
      </c>
      <c r="I1557" s="60" t="str">
        <f t="shared" si="215"/>
        <v>03</v>
      </c>
    </row>
    <row r="1558" spans="1:9" ht="25.5">
      <c r="A1558" s="60" t="str">
        <f t="shared" si="220"/>
        <v>1.2.1.2.1.04.00 - Créditos por Danos ao Patrimônio Provenientes de 
 Créditos Administrativos</v>
      </c>
      <c r="B1558" s="5" t="s">
        <v>188</v>
      </c>
      <c r="C1558" s="6">
        <v>208483.71</v>
      </c>
      <c r="D1558" s="1"/>
      <c r="E1558" s="1">
        <f t="shared" si="221"/>
        <v>0</v>
      </c>
      <c r="F1558" s="1">
        <f t="shared" si="222"/>
        <v>0</v>
      </c>
      <c r="H1558" s="60" t="b">
        <f t="shared" si="212"/>
        <v>1</v>
      </c>
      <c r="I1558" s="60" t="str">
        <f t="shared" si="215"/>
        <v>04</v>
      </c>
    </row>
    <row r="1559" spans="1:9" ht="25.5">
      <c r="A1559" s="60" t="str">
        <f t="shared" si="220"/>
        <v>1.2.1.2.1.05.00 - Créditos por Danos ao Patrimônio Apurados em 
 Tomada de Contas Especial</v>
      </c>
      <c r="B1559" s="3" t="s">
        <v>189</v>
      </c>
      <c r="C1559" s="4">
        <v>11497973.710000001</v>
      </c>
      <c r="D1559" s="1"/>
      <c r="E1559" s="1">
        <f t="shared" si="221"/>
        <v>0</v>
      </c>
      <c r="F1559" s="1">
        <f t="shared" si="222"/>
        <v>0</v>
      </c>
      <c r="H1559" s="60" t="b">
        <f t="shared" si="212"/>
        <v>1</v>
      </c>
      <c r="I1559" s="60" t="str">
        <f t="shared" si="215"/>
        <v>05</v>
      </c>
    </row>
    <row r="1560" spans="1:9">
      <c r="A1560" s="60" t="str">
        <f t="shared" si="220"/>
        <v>1.2.1.2.1.06.00 - Depósitos Restituíveis e Valores Vinculados</v>
      </c>
      <c r="B1560" s="5" t="s">
        <v>190</v>
      </c>
      <c r="C1560" s="6">
        <v>1398549480.29</v>
      </c>
      <c r="D1560" s="1"/>
      <c r="E1560" s="1">
        <f t="shared" si="221"/>
        <v>0</v>
      </c>
      <c r="F1560" s="1">
        <f t="shared" si="222"/>
        <v>0</v>
      </c>
      <c r="G1560" s="7"/>
      <c r="H1560" s="60" t="b">
        <f t="shared" si="212"/>
        <v>1</v>
      </c>
      <c r="I1560" s="60" t="str">
        <f t="shared" si="215"/>
        <v>06</v>
      </c>
    </row>
    <row r="1561" spans="1:9" ht="25.5">
      <c r="A1561" s="60" t="str">
        <f t="shared" si="220"/>
        <v>1.2.1.2.1.98.00 - Outros Créditos a Receber e Valores a Longo Prazo</v>
      </c>
      <c r="B1561" s="3" t="s">
        <v>191</v>
      </c>
      <c r="C1561" s="4">
        <v>30317775218.07</v>
      </c>
      <c r="D1561" s="1"/>
      <c r="E1561" s="1">
        <f t="shared" si="221"/>
        <v>0</v>
      </c>
      <c r="F1561" s="1">
        <f t="shared" si="222"/>
        <v>0</v>
      </c>
      <c r="G1561" s="7"/>
      <c r="H1561" s="60" t="b">
        <f t="shared" si="212"/>
        <v>1</v>
      </c>
      <c r="I1561" s="60" t="str">
        <f t="shared" si="215"/>
        <v>98</v>
      </c>
    </row>
    <row r="1562" spans="1:9" ht="25.5">
      <c r="A1562" s="60" t="str">
        <f t="shared" si="220"/>
        <v>1.2.1.2.1.99.00 - (-) Ajuste de Perdas de Demais Créditos e Valores 
 a Longo Prazo</v>
      </c>
      <c r="B1562" s="5" t="s">
        <v>192</v>
      </c>
      <c r="C1562" s="6">
        <v>304382090.25</v>
      </c>
      <c r="D1562" s="1"/>
      <c r="E1562" s="1">
        <f t="shared" si="221"/>
        <v>0</v>
      </c>
      <c r="F1562" s="1">
        <f t="shared" si="222"/>
        <v>0</v>
      </c>
      <c r="G1562" s="7"/>
      <c r="H1562" s="60" t="b">
        <f t="shared" si="212"/>
        <v>1</v>
      </c>
      <c r="I1562" s="60" t="str">
        <f t="shared" si="215"/>
        <v>99</v>
      </c>
    </row>
    <row r="1563" spans="1:9" ht="25.5">
      <c r="A1563" s="60" t="str">
        <f t="shared" si="220"/>
        <v>1.2.1.3.0.00.00 - Investimentos e Aplicações Temporárias a Longo 
 Prazo</v>
      </c>
      <c r="B1563" s="3" t="s">
        <v>193</v>
      </c>
      <c r="C1563" s="4">
        <v>8029718786.5200005</v>
      </c>
      <c r="D1563" s="1"/>
      <c r="E1563" s="1">
        <f>E1564</f>
        <v>0</v>
      </c>
      <c r="F1563" s="1">
        <f>F1564</f>
        <v>8029718786.5200005</v>
      </c>
      <c r="G1563" s="7"/>
      <c r="H1563" s="60" t="b">
        <f t="shared" si="212"/>
        <v>1</v>
      </c>
      <c r="I1563" s="60" t="str">
        <f t="shared" si="215"/>
        <v>00</v>
      </c>
    </row>
    <row r="1564" spans="1:9" ht="25.5">
      <c r="A1564" s="60" t="str">
        <f t="shared" si="220"/>
        <v>1.2.1.3.1.00.00 - Investimentos e Aplicações Temporárias a Longo 
 Prazo - Consolidação</v>
      </c>
      <c r="B1564" s="5" t="s">
        <v>194</v>
      </c>
      <c r="C1564" s="6">
        <v>8029718786.5200005</v>
      </c>
      <c r="D1564" s="1"/>
      <c r="E1564" s="1">
        <f>SUMIF(A1564:B1564,"*intra*",C1564:D1564)+SUMIF(A1564:B1564,"*inter*",C1564:D1564)</f>
        <v>0</v>
      </c>
      <c r="F1564" s="1">
        <f>SUMIF(A1564:B1564,"*consolidação*",C1564:D1564)</f>
        <v>8029718786.5200005</v>
      </c>
      <c r="G1564" s="7"/>
      <c r="H1564" s="60" t="b">
        <f t="shared" si="212"/>
        <v>1</v>
      </c>
      <c r="I1564" s="60" t="str">
        <f t="shared" si="215"/>
        <v>00</v>
      </c>
    </row>
    <row r="1565" spans="1:9">
      <c r="A1565" s="60" t="str">
        <f t="shared" si="220"/>
        <v>1.2.1.3.1.01.00 - Títulos e Valores Mobiliários</v>
      </c>
      <c r="B1565" s="3" t="s">
        <v>195</v>
      </c>
      <c r="C1565" s="4">
        <v>8029742510.96</v>
      </c>
      <c r="D1565" s="1"/>
      <c r="E1565" s="1">
        <f>SUMIF(A1565:B1565,"*intra*",C1565:D1565)+SUMIF(A1565:B1565,"*inter*",C1565:D1565)</f>
        <v>0</v>
      </c>
      <c r="F1565" s="1">
        <f>SUMIF(A1565:B1565,"*consolidação*",C1565:D1565)</f>
        <v>0</v>
      </c>
      <c r="G1565" s="7"/>
      <c r="H1565" s="60" t="b">
        <f t="shared" si="212"/>
        <v>1</v>
      </c>
      <c r="I1565" s="60" t="str">
        <f t="shared" si="215"/>
        <v>01</v>
      </c>
    </row>
    <row r="1566" spans="1:9">
      <c r="A1566" s="60" t="str">
        <f t="shared" si="220"/>
        <v>1.2.1.3.1.02.00 - Aplicação Temporária em Metais Preciosos</v>
      </c>
      <c r="B1566" s="5" t="s">
        <v>196</v>
      </c>
      <c r="C1566" s="6">
        <v>0</v>
      </c>
      <c r="D1566" s="1"/>
      <c r="E1566" s="1">
        <f t="shared" ref="E1566:E1568" si="223">SUMIF(A1566:B1566,"*intra*",C1566:D1566)+SUMIF(A1566:B1566,"*inter*",C1566:D1566)</f>
        <v>0</v>
      </c>
      <c r="F1566" s="1">
        <f t="shared" ref="F1566:F1568" si="224">SUMIF(A1566:B1566,"*consolidação*",C1566:D1566)</f>
        <v>0</v>
      </c>
      <c r="G1566" s="7"/>
      <c r="H1566" s="60" t="b">
        <f t="shared" si="212"/>
        <v>1</v>
      </c>
      <c r="I1566" s="60" t="str">
        <f t="shared" si="215"/>
        <v>02</v>
      </c>
    </row>
    <row r="1567" spans="1:9">
      <c r="A1567" s="60" t="str">
        <f t="shared" si="220"/>
        <v>1.2.1.3.1.03.00 - Aplicações em Segmento de Imóveis</v>
      </c>
      <c r="B1567" s="3" t="s">
        <v>197</v>
      </c>
      <c r="C1567" s="4">
        <v>0</v>
      </c>
      <c r="D1567" s="1"/>
      <c r="E1567" s="1">
        <f t="shared" si="223"/>
        <v>0</v>
      </c>
      <c r="F1567" s="1">
        <f>SUMIF(A1567:B1567,"*consolidação*",C1567:D1567)</f>
        <v>0</v>
      </c>
      <c r="G1567" s="7"/>
      <c r="H1567" s="60" t="b">
        <f t="shared" si="212"/>
        <v>1</v>
      </c>
      <c r="I1567" s="60" t="str">
        <f t="shared" si="215"/>
        <v>03</v>
      </c>
    </row>
    <row r="1568" spans="1:9" ht="25.5">
      <c r="A1568" s="60" t="str">
        <f t="shared" si="220"/>
        <v>1.2.1.3.1.99.00 - (-) Ajuste de Perdas de Investimentos e 
 Aplicações Temporárias a Longo Prazo</v>
      </c>
      <c r="B1568" s="5" t="s">
        <v>198</v>
      </c>
      <c r="C1568" s="6">
        <v>23724.44</v>
      </c>
      <c r="D1568" s="1"/>
      <c r="E1568" s="1">
        <f t="shared" si="223"/>
        <v>0</v>
      </c>
      <c r="F1568" s="1">
        <f t="shared" si="224"/>
        <v>0</v>
      </c>
      <c r="G1568" s="7"/>
      <c r="H1568" s="60" t="b">
        <f t="shared" si="212"/>
        <v>1</v>
      </c>
      <c r="I1568" s="60" t="str">
        <f t="shared" si="215"/>
        <v>99</v>
      </c>
    </row>
    <row r="1569" spans="1:9">
      <c r="A1569" s="60" t="str">
        <f t="shared" si="220"/>
        <v>1.2.1.4.0.00.00 - Estoques</v>
      </c>
      <c r="B1569" s="3" t="s">
        <v>199</v>
      </c>
      <c r="C1569" s="4">
        <v>21355433.449999999</v>
      </c>
      <c r="D1569" s="1"/>
      <c r="E1569" s="1">
        <f>E1570</f>
        <v>0</v>
      </c>
      <c r="F1569" s="1">
        <f>F1570</f>
        <v>21355433.449999999</v>
      </c>
      <c r="G1569" s="7"/>
      <c r="H1569" s="60" t="b">
        <f t="shared" si="212"/>
        <v>1</v>
      </c>
      <c r="I1569" s="60" t="str">
        <f t="shared" si="215"/>
        <v>00</v>
      </c>
    </row>
    <row r="1570" spans="1:9">
      <c r="A1570" s="60" t="str">
        <f t="shared" si="220"/>
        <v>1.2.1.4.1.00.00 - Estoques - Consolidação</v>
      </c>
      <c r="B1570" s="5" t="s">
        <v>200</v>
      </c>
      <c r="C1570" s="6">
        <v>21355433.449999999</v>
      </c>
      <c r="D1570" s="1"/>
      <c r="E1570" s="1">
        <f>SUMIF(A1570:B1570,"*intra*",C1570:D1570)+SUMIF(A1570:B1570,"*inter*",C1570:D1570)</f>
        <v>0</v>
      </c>
      <c r="F1570" s="1">
        <f>SUMIF(A1570:B1570,"*consolidação*",C1570:D1570)</f>
        <v>21355433.449999999</v>
      </c>
      <c r="G1570" s="7"/>
      <c r="H1570" s="60" t="b">
        <f t="shared" si="212"/>
        <v>1</v>
      </c>
      <c r="I1570" s="60" t="str">
        <f t="shared" si="215"/>
        <v>00</v>
      </c>
    </row>
    <row r="1571" spans="1:9">
      <c r="A1571" s="60" t="str">
        <f t="shared" si="220"/>
        <v>1.2.1.4.1.01.00 - Mercadorias para Revenda</v>
      </c>
      <c r="B1571" s="3" t="s">
        <v>201</v>
      </c>
      <c r="C1571" s="4">
        <v>0</v>
      </c>
      <c r="D1571" s="1"/>
      <c r="E1571" s="1">
        <f t="shared" ref="E1571:E1579" si="225">SUMIF(A1571:B1571,"*intra*",C1571:D1571)+SUMIF(A1571:B1571,"*inter*",C1571:D1571)</f>
        <v>0</v>
      </c>
      <c r="F1571" s="1">
        <f t="shared" ref="F1571:F1579" si="226">SUMIF(A1571:B1571,"*consolidação*",C1571:D1571)</f>
        <v>0</v>
      </c>
      <c r="G1571" s="7"/>
      <c r="H1571" s="60" t="b">
        <f t="shared" si="212"/>
        <v>1</v>
      </c>
      <c r="I1571" s="60" t="str">
        <f t="shared" si="215"/>
        <v>01</v>
      </c>
    </row>
    <row r="1572" spans="1:9">
      <c r="A1572" s="60" t="str">
        <f t="shared" si="220"/>
        <v>1.2.1.4.1.02.00 - Produtos e Serviços Acabados</v>
      </c>
      <c r="B1572" s="5" t="s">
        <v>202</v>
      </c>
      <c r="C1572" s="6">
        <v>0</v>
      </c>
      <c r="D1572" s="1"/>
      <c r="E1572" s="1">
        <f t="shared" si="225"/>
        <v>0</v>
      </c>
      <c r="F1572" s="1">
        <f t="shared" si="226"/>
        <v>0</v>
      </c>
      <c r="H1572" s="60" t="b">
        <f t="shared" si="212"/>
        <v>1</v>
      </c>
      <c r="I1572" s="60" t="str">
        <f t="shared" si="215"/>
        <v>02</v>
      </c>
    </row>
    <row r="1573" spans="1:9">
      <c r="A1573" s="60" t="str">
        <f t="shared" si="220"/>
        <v>1.2.1.4.1.03.00 - Produtos e Serviços em Elaboração</v>
      </c>
      <c r="B1573" s="3" t="s">
        <v>203</v>
      </c>
      <c r="C1573" s="4">
        <v>0</v>
      </c>
      <c r="D1573" s="1"/>
      <c r="E1573" s="1">
        <f t="shared" si="225"/>
        <v>0</v>
      </c>
      <c r="F1573" s="1">
        <f t="shared" si="226"/>
        <v>0</v>
      </c>
      <c r="H1573" s="60" t="b">
        <f t="shared" si="212"/>
        <v>1</v>
      </c>
      <c r="I1573" s="60" t="str">
        <f t="shared" si="215"/>
        <v>03</v>
      </c>
    </row>
    <row r="1574" spans="1:9">
      <c r="A1574" s="60" t="str">
        <f t="shared" si="220"/>
        <v>1.2.1.4.1.04.00 - Matérias-Primas</v>
      </c>
      <c r="B1574" s="5" t="s">
        <v>204</v>
      </c>
      <c r="C1574" s="6">
        <v>0</v>
      </c>
      <c r="D1574" s="1"/>
      <c r="E1574" s="1">
        <f t="shared" si="225"/>
        <v>0</v>
      </c>
      <c r="F1574" s="1">
        <f t="shared" si="226"/>
        <v>0</v>
      </c>
      <c r="H1574" s="60" t="b">
        <f t="shared" si="212"/>
        <v>1</v>
      </c>
      <c r="I1574" s="60" t="str">
        <f t="shared" si="215"/>
        <v>04</v>
      </c>
    </row>
    <row r="1575" spans="1:9">
      <c r="A1575" s="60" t="str">
        <f t="shared" si="220"/>
        <v>1.2.1.4.1.05.00 - Materiais em Trânsito</v>
      </c>
      <c r="B1575" s="3" t="s">
        <v>205</v>
      </c>
      <c r="C1575" s="4">
        <v>21355433.449999999</v>
      </c>
      <c r="D1575" s="1"/>
      <c r="E1575" s="1">
        <f t="shared" si="225"/>
        <v>0</v>
      </c>
      <c r="F1575" s="1">
        <f t="shared" si="226"/>
        <v>0</v>
      </c>
      <c r="H1575" s="60" t="b">
        <f t="shared" si="212"/>
        <v>1</v>
      </c>
      <c r="I1575" s="60" t="str">
        <f t="shared" si="215"/>
        <v>05</v>
      </c>
    </row>
    <row r="1576" spans="1:9">
      <c r="A1576" s="60" t="str">
        <f t="shared" si="220"/>
        <v>1.2.1.4.1.06.00 - Almoxarifado</v>
      </c>
      <c r="B1576" s="5" t="s">
        <v>206</v>
      </c>
      <c r="C1576" s="6">
        <v>0</v>
      </c>
      <c r="D1576" s="1"/>
      <c r="E1576" s="1">
        <f t="shared" si="225"/>
        <v>0</v>
      </c>
      <c r="F1576" s="1">
        <f t="shared" si="226"/>
        <v>0</v>
      </c>
      <c r="H1576" s="60" t="b">
        <f t="shared" si="212"/>
        <v>1</v>
      </c>
      <c r="I1576" s="60" t="str">
        <f t="shared" si="215"/>
        <v>06</v>
      </c>
    </row>
    <row r="1577" spans="1:9">
      <c r="A1577" s="60" t="str">
        <f t="shared" si="220"/>
        <v>1.2.1.4.1.07.00 - Adiantamentos a Fornecedores</v>
      </c>
      <c r="B1577" s="3" t="s">
        <v>207</v>
      </c>
      <c r="C1577" s="4">
        <v>0</v>
      </c>
      <c r="D1577" s="1"/>
      <c r="E1577" s="1">
        <f t="shared" si="225"/>
        <v>0</v>
      </c>
      <c r="F1577" s="1">
        <f t="shared" si="226"/>
        <v>0</v>
      </c>
      <c r="H1577" s="60" t="b">
        <f t="shared" si="212"/>
        <v>1</v>
      </c>
      <c r="I1577" s="60" t="str">
        <f t="shared" si="215"/>
        <v>07</v>
      </c>
    </row>
    <row r="1578" spans="1:9">
      <c r="A1578" s="60" t="str">
        <f t="shared" si="220"/>
        <v>1.2.1.4.1.98.00 - Outros Estoques</v>
      </c>
      <c r="B1578" s="5" t="s">
        <v>208</v>
      </c>
      <c r="C1578" s="6">
        <v>0</v>
      </c>
      <c r="D1578" s="1"/>
      <c r="E1578" s="1">
        <f t="shared" si="225"/>
        <v>0</v>
      </c>
      <c r="F1578" s="1">
        <f t="shared" si="226"/>
        <v>0</v>
      </c>
      <c r="H1578" s="60" t="b">
        <f t="shared" si="212"/>
        <v>1</v>
      </c>
      <c r="I1578" s="60" t="str">
        <f t="shared" si="215"/>
        <v>98</v>
      </c>
    </row>
    <row r="1579" spans="1:9">
      <c r="A1579" s="60" t="str">
        <f t="shared" si="220"/>
        <v>1.2.1.4.1.99.00 - (-) Ajuste de Perdas de Estoques</v>
      </c>
      <c r="B1579" s="3" t="s">
        <v>209</v>
      </c>
      <c r="C1579" s="4">
        <v>0</v>
      </c>
      <c r="D1579" s="1"/>
      <c r="E1579" s="1">
        <f t="shared" si="225"/>
        <v>0</v>
      </c>
      <c r="F1579" s="1">
        <f t="shared" si="226"/>
        <v>0</v>
      </c>
      <c r="H1579" s="60" t="b">
        <f t="shared" si="212"/>
        <v>1</v>
      </c>
      <c r="I1579" s="60" t="str">
        <f t="shared" si="215"/>
        <v>99</v>
      </c>
    </row>
    <row r="1580" spans="1:9" ht="25.5">
      <c r="A1580" s="60" t="str">
        <f t="shared" si="220"/>
        <v>1.2.1.9.0.00.00 - Variações Patrimoniais Diminutivas Pagas 
 Antecipadamente</v>
      </c>
      <c r="B1580" s="5" t="s">
        <v>210</v>
      </c>
      <c r="C1580" s="6">
        <v>565.82000000000005</v>
      </c>
      <c r="D1580" s="1"/>
      <c r="E1580" s="1">
        <f>E1581</f>
        <v>0</v>
      </c>
      <c r="F1580" s="1">
        <f>F1581</f>
        <v>565.82000000000005</v>
      </c>
      <c r="H1580" s="60" t="b">
        <f t="shared" si="212"/>
        <v>1</v>
      </c>
      <c r="I1580" s="60" t="str">
        <f t="shared" si="215"/>
        <v>00</v>
      </c>
    </row>
    <row r="1581" spans="1:9" ht="25.5">
      <c r="A1581" s="60" t="str">
        <f t="shared" si="220"/>
        <v>1.2.1.9.1.00.00 - Variações Patrimoniais Diminutivas Pagas 
 Antecipadamente - Consolidação</v>
      </c>
      <c r="B1581" s="3" t="s">
        <v>211</v>
      </c>
      <c r="C1581" s="4">
        <v>565.82000000000005</v>
      </c>
      <c r="D1581" s="1"/>
      <c r="E1581" s="1">
        <f>SUMIF(A1581:B1581,"*intra*",C1581:D1581)+SUMIF(A1581:B1581,"*inter*",C1581:D1581)</f>
        <v>0</v>
      </c>
      <c r="F1581" s="1">
        <f>SUMIF(A1581:B1581,"*consolidação*",C1581:D1581)</f>
        <v>565.82000000000005</v>
      </c>
      <c r="G1581" s="7"/>
      <c r="H1581" s="60" t="b">
        <f t="shared" si="212"/>
        <v>1</v>
      </c>
      <c r="I1581" s="60" t="str">
        <f t="shared" si="215"/>
        <v>00</v>
      </c>
    </row>
    <row r="1582" spans="1:9">
      <c r="A1582" s="60" t="str">
        <f t="shared" si="220"/>
        <v>1.2.1.9.1.01.00 - Prêmios de Seguros a Apropriar</v>
      </c>
      <c r="B1582" s="5" t="s">
        <v>212</v>
      </c>
      <c r="C1582" s="6">
        <v>0</v>
      </c>
      <c r="D1582" s="1"/>
      <c r="E1582" s="1">
        <f t="shared" ref="E1582:E1589" si="227">SUMIF(A1582:B1582,"*intra*",C1582:D1582)+SUMIF(A1582:B1582,"*inter*",C1582:D1582)</f>
        <v>0</v>
      </c>
      <c r="F1582" s="1">
        <f t="shared" ref="F1582:F1589" si="228">SUMIF(A1582:B1582,"*consolidação*",C1582:D1582)</f>
        <v>0</v>
      </c>
      <c r="G1582" s="7"/>
      <c r="H1582" s="60" t="b">
        <f t="shared" ref="H1582:H1645" si="229">IF(I1582="00",C1582=E1582+F1582,TRUE)</f>
        <v>1</v>
      </c>
      <c r="I1582" s="60" t="str">
        <f t="shared" si="215"/>
        <v>01</v>
      </c>
    </row>
    <row r="1583" spans="1:9">
      <c r="A1583" s="60" t="str">
        <f t="shared" si="220"/>
        <v>1.2.1.9.1.02.00 - VPD Financeiras a Apropriar</v>
      </c>
      <c r="B1583" s="3" t="s">
        <v>213</v>
      </c>
      <c r="C1583" s="4">
        <v>0</v>
      </c>
      <c r="D1583" s="1"/>
      <c r="E1583" s="1">
        <f t="shared" si="227"/>
        <v>0</v>
      </c>
      <c r="F1583" s="1">
        <f t="shared" si="228"/>
        <v>0</v>
      </c>
      <c r="G1583" s="7"/>
      <c r="H1583" s="60" t="b">
        <f t="shared" si="229"/>
        <v>1</v>
      </c>
      <c r="I1583" s="60" t="str">
        <f t="shared" si="215"/>
        <v>02</v>
      </c>
    </row>
    <row r="1584" spans="1:9">
      <c r="A1584" s="60" t="str">
        <f t="shared" si="220"/>
        <v>1.2.1.9.1.03.00 - Assinaturas e Anuidades a Apropriar</v>
      </c>
      <c r="B1584" s="5" t="s">
        <v>214</v>
      </c>
      <c r="C1584" s="6">
        <v>565.82000000000005</v>
      </c>
      <c r="D1584" s="1"/>
      <c r="E1584" s="1">
        <f t="shared" si="227"/>
        <v>0</v>
      </c>
      <c r="F1584" s="1">
        <f t="shared" si="228"/>
        <v>0</v>
      </c>
      <c r="G1584" s="7"/>
      <c r="H1584" s="60" t="b">
        <f t="shared" si="229"/>
        <v>1</v>
      </c>
      <c r="I1584" s="60" t="str">
        <f t="shared" ref="I1584:I1647" si="230">MID(A1584,11,2)</f>
        <v>03</v>
      </c>
    </row>
    <row r="1585" spans="1:9">
      <c r="A1585" s="60" t="str">
        <f t="shared" si="220"/>
        <v>1.2.1.9.1.04.00 - Alugueis Pagos a Apropriar</v>
      </c>
      <c r="B1585" s="3" t="s">
        <v>215</v>
      </c>
      <c r="C1585" s="4">
        <v>0</v>
      </c>
      <c r="D1585" s="1"/>
      <c r="E1585" s="1">
        <f t="shared" si="227"/>
        <v>0</v>
      </c>
      <c r="F1585" s="1">
        <f t="shared" si="228"/>
        <v>0</v>
      </c>
      <c r="G1585" s="7"/>
      <c r="H1585" s="60" t="b">
        <f t="shared" si="229"/>
        <v>1</v>
      </c>
      <c r="I1585" s="60" t="str">
        <f t="shared" si="230"/>
        <v>04</v>
      </c>
    </row>
    <row r="1586" spans="1:9">
      <c r="A1586" s="60" t="str">
        <f t="shared" si="220"/>
        <v>1.2.1.9.1.05.00 - Tributos Pagos a Apropriar</v>
      </c>
      <c r="B1586" s="5" t="s">
        <v>216</v>
      </c>
      <c r="C1586" s="6">
        <v>0</v>
      </c>
      <c r="D1586" s="1"/>
      <c r="E1586" s="1">
        <f t="shared" si="227"/>
        <v>0</v>
      </c>
      <c r="F1586" s="1">
        <f t="shared" si="228"/>
        <v>0</v>
      </c>
      <c r="G1586" s="7"/>
      <c r="H1586" s="60" t="b">
        <f t="shared" si="229"/>
        <v>1</v>
      </c>
      <c r="I1586" s="60" t="str">
        <f t="shared" si="230"/>
        <v>05</v>
      </c>
    </row>
    <row r="1587" spans="1:9">
      <c r="A1587" s="60" t="str">
        <f t="shared" si="220"/>
        <v>1.2.1.9.1.06.00 - Contribuições Confederativas a Apropriar</v>
      </c>
      <c r="B1587" s="3" t="s">
        <v>217</v>
      </c>
      <c r="C1587" s="4">
        <v>0</v>
      </c>
      <c r="D1587" s="1"/>
      <c r="E1587" s="1">
        <f t="shared" si="227"/>
        <v>0</v>
      </c>
      <c r="F1587" s="1">
        <f t="shared" si="228"/>
        <v>0</v>
      </c>
      <c r="G1587" s="7"/>
      <c r="H1587" s="60" t="b">
        <f t="shared" si="229"/>
        <v>1</v>
      </c>
      <c r="I1587" s="60" t="str">
        <f t="shared" si="230"/>
        <v>06</v>
      </c>
    </row>
    <row r="1588" spans="1:9">
      <c r="A1588" s="60" t="str">
        <f t="shared" si="220"/>
        <v>1.2.1.9.1.07.00 - Benefícios a Apropriar</v>
      </c>
      <c r="B1588" s="5" t="s">
        <v>218</v>
      </c>
      <c r="C1588" s="6">
        <v>0</v>
      </c>
      <c r="D1588" s="1"/>
      <c r="E1588" s="1">
        <f t="shared" si="227"/>
        <v>0</v>
      </c>
      <c r="F1588" s="1">
        <f t="shared" si="228"/>
        <v>0</v>
      </c>
      <c r="G1588" s="7"/>
      <c r="H1588" s="60" t="b">
        <f t="shared" si="229"/>
        <v>1</v>
      </c>
      <c r="I1588" s="60" t="str">
        <f t="shared" si="230"/>
        <v>07</v>
      </c>
    </row>
    <row r="1589" spans="1:9">
      <c r="A1589" s="60" t="str">
        <f t="shared" si="220"/>
        <v>1.2.1.9.1.99.00 - Demais VPD a Apropriar</v>
      </c>
      <c r="B1589" s="3" t="s">
        <v>219</v>
      </c>
      <c r="C1589" s="4">
        <v>0</v>
      </c>
      <c r="D1589" s="1"/>
      <c r="E1589" s="1">
        <f t="shared" si="227"/>
        <v>0</v>
      </c>
      <c r="F1589" s="1">
        <f t="shared" si="228"/>
        <v>0</v>
      </c>
      <c r="G1589" s="7"/>
      <c r="H1589" s="60" t="b">
        <f t="shared" si="229"/>
        <v>1</v>
      </c>
      <c r="I1589" s="60" t="str">
        <f t="shared" si="230"/>
        <v>99</v>
      </c>
    </row>
    <row r="1590" spans="1:9">
      <c r="A1590" s="60" t="str">
        <f t="shared" si="220"/>
        <v>1.2.2.0.0.00.00 - Investimentos</v>
      </c>
      <c r="B1590" s="5" t="s">
        <v>220</v>
      </c>
      <c r="C1590" s="6">
        <v>297670942585.37</v>
      </c>
      <c r="D1590" s="1"/>
      <c r="E1590" s="1">
        <f>E1591+E1607+E1609+E1611-E1613-E1616</f>
        <v>10599650612.939999</v>
      </c>
      <c r="F1590" s="1">
        <f>F1591+F1607+F1609+F1611-F1613-F1616</f>
        <v>287071291972.42993</v>
      </c>
      <c r="G1590" s="7"/>
      <c r="H1590" s="60" t="b">
        <f t="shared" si="229"/>
        <v>1</v>
      </c>
      <c r="I1590" s="60" t="str">
        <f t="shared" si="230"/>
        <v>00</v>
      </c>
    </row>
    <row r="1591" spans="1:9">
      <c r="A1591" s="60" t="str">
        <f t="shared" si="220"/>
        <v>1.2.2.1.0.00.00 - Participações Permanentes</v>
      </c>
      <c r="B1591" s="3" t="s">
        <v>221</v>
      </c>
      <c r="C1591" s="4">
        <v>296038472197.16998</v>
      </c>
      <c r="D1591" s="1"/>
      <c r="E1591" s="1">
        <f>E1592+E1595+E1598+E1601+E1604</f>
        <v>10599650612.939999</v>
      </c>
      <c r="F1591" s="1">
        <f>F1592+F1595+F1598+F1601+F1604</f>
        <v>285438821584.22998</v>
      </c>
      <c r="G1591" s="7"/>
      <c r="H1591" s="60" t="b">
        <f t="shared" si="229"/>
        <v>1</v>
      </c>
      <c r="I1591" s="60" t="str">
        <f t="shared" si="230"/>
        <v>00</v>
      </c>
    </row>
    <row r="1592" spans="1:9">
      <c r="A1592" s="60" t="str">
        <f t="shared" si="220"/>
        <v>1.2.2.1.1.00.00 - Participações Permanentes - Consolidação</v>
      </c>
      <c r="B1592" s="5" t="s">
        <v>222</v>
      </c>
      <c r="C1592" s="6">
        <v>285438821584.22998</v>
      </c>
      <c r="D1592" s="1"/>
      <c r="E1592" s="1">
        <f>SUMIF(A1592:B1592,"*intra*",C1592:D1592)+SUMIF(A1592:B1592,"*inter*",C1592:D1592)</f>
        <v>0</v>
      </c>
      <c r="F1592" s="1">
        <f>SUMIF(A1592:B1592,"*consolidação*",C1592:D1592)</f>
        <v>285438821584.22998</v>
      </c>
      <c r="G1592" s="7"/>
      <c r="H1592" s="60" t="b">
        <f t="shared" si="229"/>
        <v>1</v>
      </c>
      <c r="I1592" s="60" t="str">
        <f t="shared" si="230"/>
        <v>00</v>
      </c>
    </row>
    <row r="1593" spans="1:9" ht="25.5">
      <c r="A1593" s="60" t="str">
        <f t="shared" si="220"/>
        <v>1.2.2.1.1.01.00 - Participações Avaliadas pelo Método de 
 Equivalência Patrimonial</v>
      </c>
      <c r="B1593" s="3" t="s">
        <v>223</v>
      </c>
      <c r="C1593" s="4">
        <v>279025128465.45001</v>
      </c>
      <c r="D1593" s="1"/>
      <c r="E1593" s="1">
        <f>SUMIF(A1593:B1593,"*intra*",C1593:D1593)+SUMIF(A1593:B1593,"*inter*",C1593:D1593)</f>
        <v>0</v>
      </c>
      <c r="F1593" s="1">
        <f t="shared" ref="F1593" si="231">SUMIF(A1593:B1593,"*consolidação*",C1593:D1593)</f>
        <v>0</v>
      </c>
      <c r="H1593" s="60" t="b">
        <f t="shared" si="229"/>
        <v>1</v>
      </c>
      <c r="I1593" s="60" t="str">
        <f t="shared" si="230"/>
        <v>01</v>
      </c>
    </row>
    <row r="1594" spans="1:9">
      <c r="A1594" s="60" t="str">
        <f t="shared" si="220"/>
        <v>1.2.2.1.1.02.00 - Participações Avaliadas pelo Método de Custo</v>
      </c>
      <c r="B1594" s="5" t="s">
        <v>224</v>
      </c>
      <c r="C1594" s="6">
        <v>6413693118.7799997</v>
      </c>
      <c r="D1594" s="1"/>
      <c r="E1594" s="1">
        <f>SUMIF(A1594:B1594,"*intra*",C1594:D1594)+SUMIF(A1594:B1594,"*inter*",C1594:D1594)</f>
        <v>0</v>
      </c>
      <c r="F1594" s="1">
        <f>SUMIF(A1594:B1594,"*consolidação*",C1594:D1594)</f>
        <v>0</v>
      </c>
      <c r="H1594" s="60" t="b">
        <f t="shared" si="229"/>
        <v>1</v>
      </c>
      <c r="I1594" s="60" t="str">
        <f t="shared" si="230"/>
        <v>02</v>
      </c>
    </row>
    <row r="1595" spans="1:9">
      <c r="A1595" s="60" t="str">
        <f t="shared" si="220"/>
        <v>1.2.2.1.2.00.00 - Participações Permanentes - Intra OFSS</v>
      </c>
      <c r="B1595" s="3" t="s">
        <v>225</v>
      </c>
      <c r="C1595" s="4">
        <v>10598718402.389999</v>
      </c>
      <c r="D1595" s="1"/>
      <c r="E1595" s="1">
        <f t="shared" ref="E1595:E1603" si="232">SUMIF(A1595:B1595,"*intra*",C1595:D1595)+SUMIF(A1595:B1595,"*inter*",C1595:D1595)</f>
        <v>10598718402.389999</v>
      </c>
      <c r="F1595" s="1">
        <f t="shared" ref="F1595:F1606" si="233">SUMIF(A1595:B1595,"*consolidação*",C1595:D1595)</f>
        <v>0</v>
      </c>
      <c r="G1595" s="7"/>
      <c r="H1595" s="60" t="b">
        <f t="shared" si="229"/>
        <v>1</v>
      </c>
      <c r="I1595" s="60" t="str">
        <f t="shared" si="230"/>
        <v>00</v>
      </c>
    </row>
    <row r="1596" spans="1:9" ht="25.5">
      <c r="A1596" s="60" t="str">
        <f t="shared" si="220"/>
        <v>1.2.2.1.2.01.00 - Participações Avaliadas pelo Método de 
 Equivalência Patrimonial</v>
      </c>
      <c r="B1596" s="5" t="s">
        <v>226</v>
      </c>
      <c r="C1596" s="6">
        <v>10598718402.389999</v>
      </c>
      <c r="D1596" s="1"/>
      <c r="E1596" s="1">
        <f t="shared" si="232"/>
        <v>0</v>
      </c>
      <c r="F1596" s="1">
        <f t="shared" si="233"/>
        <v>0</v>
      </c>
      <c r="G1596" s="7"/>
      <c r="H1596" s="60" t="b">
        <f t="shared" si="229"/>
        <v>1</v>
      </c>
      <c r="I1596" s="60" t="str">
        <f t="shared" si="230"/>
        <v>01</v>
      </c>
    </row>
    <row r="1597" spans="1:9">
      <c r="A1597" s="60" t="str">
        <f t="shared" si="220"/>
        <v>1.2.2.1.2.02.00 - Participações Avaliadas pelo Método de Custo</v>
      </c>
      <c r="B1597" s="3" t="s">
        <v>227</v>
      </c>
      <c r="C1597" s="4">
        <v>0</v>
      </c>
      <c r="D1597" s="1"/>
      <c r="E1597" s="1">
        <f t="shared" si="232"/>
        <v>0</v>
      </c>
      <c r="F1597" s="1">
        <f t="shared" si="233"/>
        <v>0</v>
      </c>
      <c r="G1597" s="7"/>
      <c r="H1597" s="60" t="b">
        <f t="shared" si="229"/>
        <v>1</v>
      </c>
      <c r="I1597" s="60" t="str">
        <f t="shared" si="230"/>
        <v>02</v>
      </c>
    </row>
    <row r="1598" spans="1:9">
      <c r="A1598" s="60" t="str">
        <f t="shared" ref="A1598:A1661" si="234">TRIM(B1598)</f>
        <v>1.2.2.1.3.00.00 - Participações Permanentes - Inter OFSS - União</v>
      </c>
      <c r="B1598" s="5" t="s">
        <v>228</v>
      </c>
      <c r="C1598" s="6">
        <v>0</v>
      </c>
      <c r="D1598" s="1"/>
      <c r="E1598" s="1">
        <f t="shared" si="232"/>
        <v>0</v>
      </c>
      <c r="F1598" s="1">
        <f t="shared" si="233"/>
        <v>0</v>
      </c>
      <c r="G1598" s="7"/>
      <c r="H1598" s="60" t="b">
        <f t="shared" si="229"/>
        <v>1</v>
      </c>
      <c r="I1598" s="60" t="str">
        <f t="shared" si="230"/>
        <v>00</v>
      </c>
    </row>
    <row r="1599" spans="1:9" ht="25.5">
      <c r="A1599" s="60" t="str">
        <f t="shared" si="234"/>
        <v>1.2.2.1.3.01.00 - Participações Avaliadas pelo Método de 
 Equivalência Patrimonial</v>
      </c>
      <c r="B1599" s="3" t="s">
        <v>229</v>
      </c>
      <c r="C1599" s="4">
        <v>0</v>
      </c>
      <c r="D1599" s="1"/>
      <c r="E1599" s="1">
        <f t="shared" si="232"/>
        <v>0</v>
      </c>
      <c r="F1599" s="1">
        <f t="shared" si="233"/>
        <v>0</v>
      </c>
      <c r="G1599" s="7"/>
      <c r="H1599" s="60" t="b">
        <f t="shared" si="229"/>
        <v>1</v>
      </c>
      <c r="I1599" s="60" t="str">
        <f t="shared" si="230"/>
        <v>01</v>
      </c>
    </row>
    <row r="1600" spans="1:9">
      <c r="A1600" s="60" t="str">
        <f t="shared" si="234"/>
        <v>1.2.2.1.3.02.00 - Participações Avaliadas pelo Método de Custo</v>
      </c>
      <c r="B1600" s="5" t="s">
        <v>230</v>
      </c>
      <c r="C1600" s="6">
        <v>0</v>
      </c>
      <c r="D1600" s="1"/>
      <c r="E1600" s="1">
        <f t="shared" si="232"/>
        <v>0</v>
      </c>
      <c r="F1600" s="1">
        <f t="shared" si="233"/>
        <v>0</v>
      </c>
      <c r="G1600" s="7"/>
      <c r="H1600" s="60" t="b">
        <f t="shared" si="229"/>
        <v>1</v>
      </c>
      <c r="I1600" s="60" t="str">
        <f t="shared" si="230"/>
        <v>02</v>
      </c>
    </row>
    <row r="1601" spans="1:9">
      <c r="A1601" s="60" t="str">
        <f t="shared" si="234"/>
        <v>1.2.2.1.4.00.00 - Participações Permanentes - Inter OFSS - Estado</v>
      </c>
      <c r="B1601" s="3" t="s">
        <v>231</v>
      </c>
      <c r="C1601" s="4">
        <v>932210.55</v>
      </c>
      <c r="D1601" s="1"/>
      <c r="E1601" s="1">
        <f>SUMIF(A1601:B1601,"*intra*",C1601:D1601)+SUMIF(A1601:B1601,"*inter*",C1601:D1601)</f>
        <v>932210.55</v>
      </c>
      <c r="F1601" s="1">
        <f t="shared" si="233"/>
        <v>0</v>
      </c>
      <c r="G1601" s="7"/>
      <c r="H1601" s="60" t="b">
        <f t="shared" si="229"/>
        <v>1</v>
      </c>
      <c r="I1601" s="60" t="str">
        <f t="shared" si="230"/>
        <v>00</v>
      </c>
    </row>
    <row r="1602" spans="1:9" ht="25.5">
      <c r="A1602" s="60" t="str">
        <f t="shared" si="234"/>
        <v>1.2.2.1.4.01.00 - Participações Avaliadas pelo Método de 
 Equivalência Patrimonial</v>
      </c>
      <c r="B1602" s="5" t="s">
        <v>232</v>
      </c>
      <c r="C1602" s="6">
        <v>932210.55</v>
      </c>
      <c r="D1602" s="1"/>
      <c r="E1602" s="1">
        <f t="shared" si="232"/>
        <v>0</v>
      </c>
      <c r="F1602" s="1">
        <f t="shared" si="233"/>
        <v>0</v>
      </c>
      <c r="G1602" s="7"/>
      <c r="H1602" s="60" t="b">
        <f t="shared" si="229"/>
        <v>1</v>
      </c>
      <c r="I1602" s="60" t="str">
        <f t="shared" si="230"/>
        <v>01</v>
      </c>
    </row>
    <row r="1603" spans="1:9">
      <c r="A1603" s="60" t="str">
        <f t="shared" si="234"/>
        <v>1.2.2.1.4.02.00 - Participações Avaliadas pelo Método de Custo</v>
      </c>
      <c r="B1603" s="3" t="s">
        <v>233</v>
      </c>
      <c r="C1603" s="4">
        <v>0</v>
      </c>
      <c r="D1603" s="1"/>
      <c r="E1603" s="1">
        <f t="shared" si="232"/>
        <v>0</v>
      </c>
      <c r="F1603" s="1">
        <f t="shared" si="233"/>
        <v>0</v>
      </c>
      <c r="G1603" s="7"/>
      <c r="H1603" s="60" t="b">
        <f t="shared" si="229"/>
        <v>1</v>
      </c>
      <c r="I1603" s="60" t="str">
        <f t="shared" si="230"/>
        <v>02</v>
      </c>
    </row>
    <row r="1604" spans="1:9">
      <c r="A1604" s="60" t="str">
        <f t="shared" si="234"/>
        <v>1.2.2.1.5.00.00 - Participações Permanentes - Inter OFSS - Município</v>
      </c>
      <c r="B1604" s="5" t="s">
        <v>234</v>
      </c>
      <c r="C1604" s="6">
        <v>0</v>
      </c>
      <c r="D1604" s="1"/>
      <c r="E1604" s="1">
        <f>SUMIF(A1604:B1604,"*intra*",C1604:D1604)+SUMIF(A1604:B1604,"*inter*",C1604:D1604)</f>
        <v>0</v>
      </c>
      <c r="F1604" s="1">
        <f>SUMIF(A1604:B1604,"*consolidação*",C1604:D1604)</f>
        <v>0</v>
      </c>
      <c r="G1604" s="7"/>
      <c r="H1604" s="60" t="b">
        <f t="shared" si="229"/>
        <v>1</v>
      </c>
      <c r="I1604" s="60" t="str">
        <f t="shared" si="230"/>
        <v>00</v>
      </c>
    </row>
    <row r="1605" spans="1:9" ht="25.5">
      <c r="A1605" s="60" t="str">
        <f t="shared" si="234"/>
        <v>1.2.2.1.5.01.00 - Participações Avaliadas pelo Método de 
 Equivalência Patrimonial</v>
      </c>
      <c r="B1605" s="3" t="s">
        <v>235</v>
      </c>
      <c r="C1605" s="4">
        <v>0</v>
      </c>
      <c r="D1605" s="1"/>
      <c r="E1605" s="1">
        <f>SUMIF(A1605:B1605,"*intra*",C1605:D1605)+SUMIF(A1605:B1605,"*inter*",C1605:D1605)</f>
        <v>0</v>
      </c>
      <c r="F1605" s="1">
        <f t="shared" si="233"/>
        <v>0</v>
      </c>
      <c r="H1605" s="60" t="b">
        <f t="shared" si="229"/>
        <v>1</v>
      </c>
      <c r="I1605" s="60" t="str">
        <f t="shared" si="230"/>
        <v>01</v>
      </c>
    </row>
    <row r="1606" spans="1:9">
      <c r="A1606" s="60" t="str">
        <f t="shared" si="234"/>
        <v>1.2.2.1.5.02.00 - Participações Avaliadas pelo Método de Custo</v>
      </c>
      <c r="B1606" s="5" t="s">
        <v>236</v>
      </c>
      <c r="C1606" s="6">
        <v>0</v>
      </c>
      <c r="D1606" s="1"/>
      <c r="E1606" s="1">
        <f>SUMIF(A1606:B1606,"*intra*",C1606:D1606)+SUMIF(A1606:B1606,"*inter*",C1606:D1606)</f>
        <v>0</v>
      </c>
      <c r="F1606" s="1">
        <f t="shared" si="233"/>
        <v>0</v>
      </c>
      <c r="H1606" s="60" t="b">
        <f t="shared" si="229"/>
        <v>1</v>
      </c>
      <c r="I1606" s="60" t="str">
        <f t="shared" si="230"/>
        <v>02</v>
      </c>
    </row>
    <row r="1607" spans="1:9">
      <c r="A1607" s="60" t="str">
        <f t="shared" si="234"/>
        <v>1.2.2.2.0.00.00 - Propriedades para Investimento</v>
      </c>
      <c r="B1607" s="3" t="s">
        <v>237</v>
      </c>
      <c r="C1607" s="4">
        <v>44866635.310000002</v>
      </c>
      <c r="D1607" s="1"/>
      <c r="E1607" s="1">
        <f>E1608</f>
        <v>0</v>
      </c>
      <c r="F1607" s="1">
        <f>F1608</f>
        <v>44866635.310000002</v>
      </c>
      <c r="H1607" s="60" t="b">
        <f t="shared" si="229"/>
        <v>1</v>
      </c>
      <c r="I1607" s="60" t="str">
        <f t="shared" si="230"/>
        <v>00</v>
      </c>
    </row>
    <row r="1608" spans="1:9">
      <c r="A1608" s="60" t="str">
        <f t="shared" si="234"/>
        <v>1.2.2.2.1.00.00 - Propriedades para Investimento - Consolidação</v>
      </c>
      <c r="B1608" s="5" t="s">
        <v>238</v>
      </c>
      <c r="C1608" s="6">
        <v>44866635.310000002</v>
      </c>
      <c r="D1608" s="1"/>
      <c r="E1608" s="1">
        <f>SUMIF(A1608:B1608,"*intra*",C1608:D1608)+SUMIF(A1608:B1608,"*inter*",C1608:D1608)</f>
        <v>0</v>
      </c>
      <c r="F1608" s="1">
        <f>SUMIF(A1608:B1608,"*consolidação*",C1608:D1608)</f>
        <v>44866635.310000002</v>
      </c>
      <c r="H1608" s="60" t="b">
        <f t="shared" si="229"/>
        <v>1</v>
      </c>
      <c r="I1608" s="60" t="str">
        <f t="shared" si="230"/>
        <v>00</v>
      </c>
    </row>
    <row r="1609" spans="1:9">
      <c r="A1609" s="60" t="str">
        <f t="shared" si="234"/>
        <v>1.2.2.3.0.00.00 - Investimentos do RPPS de Longo Prazo</v>
      </c>
      <c r="B1609" s="3" t="s">
        <v>239</v>
      </c>
      <c r="C1609" s="4">
        <v>0</v>
      </c>
      <c r="D1609" s="1"/>
      <c r="E1609" s="1">
        <f>E1610</f>
        <v>0</v>
      </c>
      <c r="F1609" s="1">
        <f>F1610</f>
        <v>0</v>
      </c>
      <c r="H1609" s="60" t="b">
        <f t="shared" si="229"/>
        <v>1</v>
      </c>
      <c r="I1609" s="60" t="str">
        <f t="shared" si="230"/>
        <v>00</v>
      </c>
    </row>
    <row r="1610" spans="1:9" ht="25.5">
      <c r="A1610" s="60" t="str">
        <f t="shared" si="234"/>
        <v>1.2.2.3.1.00.00 - Investimentos do RPPS de Longo Prazo - 
 Consolidação</v>
      </c>
      <c r="B1610" s="5" t="s">
        <v>240</v>
      </c>
      <c r="C1610" s="6">
        <v>0</v>
      </c>
      <c r="D1610" s="1"/>
      <c r="E1610" s="1">
        <f t="shared" ref="E1610" si="235">SUMIF(A1610:B1610,"*intra*",C1610:D1610)+SUMIF(A1610:B1610,"*inter*",C1610:D1610)</f>
        <v>0</v>
      </c>
      <c r="F1610" s="1">
        <f t="shared" ref="F1610:F1615" si="236">SUMIF(A1610:B1610,"*consolidação*",C1610:D1610)</f>
        <v>0</v>
      </c>
      <c r="H1610" s="60" t="b">
        <f t="shared" si="229"/>
        <v>1</v>
      </c>
      <c r="I1610" s="60" t="str">
        <f t="shared" si="230"/>
        <v>00</v>
      </c>
    </row>
    <row r="1611" spans="1:9">
      <c r="A1611" s="60" t="str">
        <f t="shared" si="234"/>
        <v>1.2.2.7.0.00.00 - Demais Investimentos Permanentes</v>
      </c>
      <c r="B1611" s="3" t="s">
        <v>241</v>
      </c>
      <c r="C1611" s="4">
        <v>1602395480.1900001</v>
      </c>
      <c r="D1611" s="1"/>
      <c r="E1611" s="1">
        <f>E1612</f>
        <v>0</v>
      </c>
      <c r="F1611" s="1">
        <f>F1612</f>
        <v>1602395480.1900001</v>
      </c>
      <c r="H1611" s="60" t="b">
        <f t="shared" si="229"/>
        <v>1</v>
      </c>
      <c r="I1611" s="60" t="str">
        <f t="shared" si="230"/>
        <v>00</v>
      </c>
    </row>
    <row r="1612" spans="1:9">
      <c r="A1612" s="60" t="str">
        <f t="shared" si="234"/>
        <v>1.2.2.7.1.00.00 - Demais Investimentos Permanentes - Consolidação</v>
      </c>
      <c r="B1612" s="5" t="s">
        <v>242</v>
      </c>
      <c r="C1612" s="6">
        <v>1602395480.1900001</v>
      </c>
      <c r="D1612" s="1"/>
      <c r="E1612" s="1">
        <f>SUMIF(A1612:B1612,"*intra*",C1612:D1612)+SUMIF(A1612:B1612,"*inter*",C1612:D1612)</f>
        <v>0</v>
      </c>
      <c r="F1612" s="1">
        <f>SUMIF(A1612:B1612,"*consolidação*",C1612:D1612)</f>
        <v>1602395480.1900001</v>
      </c>
      <c r="H1612" s="60" t="b">
        <f t="shared" si="229"/>
        <v>1</v>
      </c>
      <c r="I1612" s="60" t="str">
        <f t="shared" si="230"/>
        <v>00</v>
      </c>
    </row>
    <row r="1613" spans="1:9">
      <c r="A1613" s="60" t="str">
        <f t="shared" si="234"/>
        <v>1.2.2.8.0.00.00 - (-) Depreciação Acumulada de Investimentos</v>
      </c>
      <c r="B1613" s="3" t="s">
        <v>243</v>
      </c>
      <c r="C1613" s="4">
        <v>4477991.78</v>
      </c>
      <c r="D1613" s="1"/>
      <c r="E1613" s="1">
        <f>E1614</f>
        <v>0</v>
      </c>
      <c r="F1613" s="1">
        <f>F1614</f>
        <v>4477991.78</v>
      </c>
      <c r="H1613" s="60" t="b">
        <f t="shared" si="229"/>
        <v>1</v>
      </c>
      <c r="I1613" s="60" t="str">
        <f t="shared" si="230"/>
        <v>00</v>
      </c>
    </row>
    <row r="1614" spans="1:9" ht="25.5">
      <c r="A1614" s="60" t="str">
        <f t="shared" si="234"/>
        <v>1.2.2.8.1.00.00 - (-) Depreciação Acumulada de Investimentos - 
 Consolidação</v>
      </c>
      <c r="B1614" s="5" t="s">
        <v>244</v>
      </c>
      <c r="C1614" s="6">
        <v>4477991.78</v>
      </c>
      <c r="D1614" s="1"/>
      <c r="E1614" s="1">
        <f>SUMIF(A1614:B1614,"*intra*",C1614:D1614)+SUMIF(A1614:B1614,"*inter*",C1614:D1614)</f>
        <v>0</v>
      </c>
      <c r="F1614" s="1">
        <f>SUMIF(A1614:B1614,"*consolidação*",C1614:D1614)</f>
        <v>4477991.78</v>
      </c>
      <c r="G1614" s="7"/>
      <c r="H1614" s="60" t="b">
        <f t="shared" si="229"/>
        <v>1</v>
      </c>
      <c r="I1614" s="60" t="str">
        <f t="shared" si="230"/>
        <v>00</v>
      </c>
    </row>
    <row r="1615" spans="1:9" ht="25.5">
      <c r="A1615" s="60" t="str">
        <f t="shared" si="234"/>
        <v>1.2.2.8.1.01.00 - (-) Depreciação Acumulada de Investimentos - 
 Consolidação - Propriedades para Investimento</v>
      </c>
      <c r="B1615" s="3" t="s">
        <v>245</v>
      </c>
      <c r="C1615" s="4">
        <v>4477991.78</v>
      </c>
      <c r="D1615" s="1"/>
      <c r="E1615" s="1">
        <f>SUMIF(A1615:B1615,"*intra*",C1615:D1615)+SUMIF(A1615:B1615,"*inter*",C1615:D1615)</f>
        <v>0</v>
      </c>
      <c r="F1615" s="1">
        <f t="shared" si="236"/>
        <v>4477991.78</v>
      </c>
      <c r="G1615" s="7"/>
      <c r="H1615" s="60" t="b">
        <f t="shared" si="229"/>
        <v>1</v>
      </c>
      <c r="I1615" s="60" t="str">
        <f t="shared" si="230"/>
        <v>01</v>
      </c>
    </row>
    <row r="1616" spans="1:9">
      <c r="A1616" s="60" t="str">
        <f t="shared" si="234"/>
        <v>1.2.2.9.0.00.00 - (-) Redução ao Valor Recuperável de Investimentos</v>
      </c>
      <c r="B1616" s="5" t="s">
        <v>246</v>
      </c>
      <c r="C1616" s="6">
        <v>10313735.52</v>
      </c>
      <c r="D1616" s="1"/>
      <c r="E1616" s="1">
        <f>E1617+E1622+E1625+E1628+E1631</f>
        <v>0</v>
      </c>
      <c r="F1616" s="1">
        <f>F1617+F1622+F1625+F1628+F1631</f>
        <v>10313735.52</v>
      </c>
      <c r="G1616" s="7"/>
      <c r="H1616" s="60" t="b">
        <f t="shared" si="229"/>
        <v>1</v>
      </c>
      <c r="I1616" s="60" t="str">
        <f t="shared" si="230"/>
        <v>00</v>
      </c>
    </row>
    <row r="1617" spans="1:9" ht="25.5">
      <c r="A1617" s="60" t="str">
        <f t="shared" si="234"/>
        <v>1.2.2.9.1.00.00 - (-) Redução ao Valor Recuperável de Investimentos 
 - Consolidação</v>
      </c>
      <c r="B1617" s="3" t="s">
        <v>247</v>
      </c>
      <c r="C1617" s="4">
        <v>10313735.52</v>
      </c>
      <c r="D1617" s="1"/>
      <c r="E1617" s="1">
        <f>SUMIF(A1617:B1617,"*intra*",C1617:D1617)+SUMIF(A1617:B1617,"*inter*",C1617:D1617)</f>
        <v>0</v>
      </c>
      <c r="F1617" s="1">
        <f>SUMIF(A1617:B1617,"*consolidação*",C1617:D1617)</f>
        <v>10313735.52</v>
      </c>
      <c r="G1617" s="7"/>
      <c r="H1617" s="60" t="b">
        <f t="shared" si="229"/>
        <v>1</v>
      </c>
      <c r="I1617" s="60" t="str">
        <f t="shared" si="230"/>
        <v>00</v>
      </c>
    </row>
    <row r="1618" spans="1:9" ht="25.5">
      <c r="A1618" s="60" t="str">
        <f t="shared" si="234"/>
        <v>1.2.2.9.1.01.00 - (-) Redução ao Valor Recuperável de Investimentos 
 - Participações Permanentes</v>
      </c>
      <c r="B1618" s="5" t="s">
        <v>248</v>
      </c>
      <c r="C1618" s="6">
        <v>10278894.029999999</v>
      </c>
      <c r="D1618" s="1"/>
      <c r="E1618" s="1">
        <f>SUMIF(A1618:B1618,"*intra*",C1618:D1618)+SUMIF(A1618:B1618,"*inter*",C1618:D1618)</f>
        <v>0</v>
      </c>
      <c r="F1618" s="1">
        <f t="shared" ref="F1618:F1632" si="237">SUMIF(A1618:B1618,"*consolidação*",C1618:D1618)</f>
        <v>0</v>
      </c>
      <c r="G1618" s="7"/>
      <c r="H1618" s="60" t="b">
        <f t="shared" si="229"/>
        <v>1</v>
      </c>
      <c r="I1618" s="60" t="str">
        <f t="shared" si="230"/>
        <v>01</v>
      </c>
    </row>
    <row r="1619" spans="1:9" ht="25.5">
      <c r="A1619" s="60" t="str">
        <f t="shared" si="234"/>
        <v>1.2.2.9.1.02.00 - (-) Redução ao Valor Recuperável de Propriedades 
 para Investimento</v>
      </c>
      <c r="B1619" s="3" t="s">
        <v>249</v>
      </c>
      <c r="C1619" s="4">
        <v>34841.49</v>
      </c>
      <c r="D1619" s="1"/>
      <c r="E1619" s="1">
        <f t="shared" ref="E1619:E1620" si="238">SUMIF(A1619:B1619,"*intra*",C1619:D1619)+SUMIF(A1619:B1619,"*inter*",C1619:D1619)</f>
        <v>0</v>
      </c>
      <c r="F1619" s="1">
        <f t="shared" si="237"/>
        <v>0</v>
      </c>
      <c r="G1619" s="7"/>
      <c r="H1619" s="60" t="b">
        <f t="shared" si="229"/>
        <v>1</v>
      </c>
      <c r="I1619" s="60" t="str">
        <f t="shared" si="230"/>
        <v>02</v>
      </c>
    </row>
    <row r="1620" spans="1:9" ht="25.5">
      <c r="A1620" s="60" t="str">
        <f t="shared" si="234"/>
        <v>1.2.2.9.1.03.00 - (-) Redução ao Valor Recuperável de Investimentos 
 do RPPS</v>
      </c>
      <c r="B1620" s="5" t="s">
        <v>250</v>
      </c>
      <c r="C1620" s="6">
        <v>0</v>
      </c>
      <c r="D1620" s="1"/>
      <c r="E1620" s="1">
        <f t="shared" si="238"/>
        <v>0</v>
      </c>
      <c r="F1620" s="1">
        <f t="shared" si="237"/>
        <v>0</v>
      </c>
      <c r="G1620" s="7"/>
      <c r="H1620" s="60" t="b">
        <f t="shared" si="229"/>
        <v>1</v>
      </c>
      <c r="I1620" s="60" t="str">
        <f t="shared" si="230"/>
        <v>03</v>
      </c>
    </row>
    <row r="1621" spans="1:9" ht="25.5">
      <c r="A1621" s="60" t="str">
        <f t="shared" si="234"/>
        <v>1.2.2.9.1.04.00 - (-) Redução ao Valor Recuperável de Investimentos 
 - Demais Investimentos Permanentes</v>
      </c>
      <c r="B1621" s="3" t="s">
        <v>251</v>
      </c>
      <c r="C1621" s="4">
        <v>0</v>
      </c>
      <c r="D1621" s="1"/>
      <c r="E1621" s="1">
        <f>SUMIF(A1621:B1621,"*intra*",C1621:D1621)+SUMIF(A1621:B1621,"*inter*",C1621:D1621)</f>
        <v>0</v>
      </c>
      <c r="F1621" s="1">
        <f t="shared" si="237"/>
        <v>0</v>
      </c>
      <c r="G1621" s="7"/>
      <c r="H1621" s="60" t="b">
        <f t="shared" si="229"/>
        <v>1</v>
      </c>
      <c r="I1621" s="60" t="str">
        <f t="shared" si="230"/>
        <v>04</v>
      </c>
    </row>
    <row r="1622" spans="1:9" ht="25.5">
      <c r="A1622" s="60" t="str">
        <f t="shared" si="234"/>
        <v>1.2.2.9.2.00.00 - (-) Redução ao Valor Recuperável de Investimentos 
 - Intra OFSS</v>
      </c>
      <c r="B1622" s="5" t="s">
        <v>252</v>
      </c>
      <c r="C1622" s="6">
        <v>0</v>
      </c>
      <c r="D1622" s="1"/>
      <c r="E1622" s="1">
        <f>SUMIF(A1622:B1622,"*intra*",C1622:D1622)+SUMIF(A1622:B1622,"*inter*",C1622:D1622)</f>
        <v>0</v>
      </c>
      <c r="F1622" s="1">
        <f t="shared" si="237"/>
        <v>0</v>
      </c>
      <c r="G1622" s="7"/>
      <c r="H1622" s="60" t="b">
        <f t="shared" si="229"/>
        <v>1</v>
      </c>
      <c r="I1622" s="60" t="str">
        <f t="shared" si="230"/>
        <v>00</v>
      </c>
    </row>
    <row r="1623" spans="1:9" ht="25.5">
      <c r="A1623" s="60" t="str">
        <f t="shared" si="234"/>
        <v>1.2.2.9.2.01.00 - (-) Redução ao Valor Recuperável de Investimentos 
 - Participações Permanentes</v>
      </c>
      <c r="B1623" s="3" t="s">
        <v>253</v>
      </c>
      <c r="C1623" s="4">
        <v>0</v>
      </c>
      <c r="D1623" s="1"/>
      <c r="E1623" s="1">
        <f t="shared" ref="E1623:E1630" si="239">SUMIF(A1623:B1623,"*intra*",C1623:D1623)+SUMIF(A1623:B1623,"*inter*",C1623:D1623)</f>
        <v>0</v>
      </c>
      <c r="F1623" s="1">
        <f t="shared" si="237"/>
        <v>0</v>
      </c>
      <c r="G1623" s="7"/>
      <c r="H1623" s="60" t="b">
        <f t="shared" si="229"/>
        <v>1</v>
      </c>
      <c r="I1623" s="60" t="str">
        <f t="shared" si="230"/>
        <v>01</v>
      </c>
    </row>
    <row r="1624" spans="1:9" ht="25.5">
      <c r="A1624" s="60" t="str">
        <f t="shared" si="234"/>
        <v>1.2.2.9.2.04.00 - (-) Redução ao Valor Recuperável de Investimentos 
 - Demais Investimentos Permanentes</v>
      </c>
      <c r="B1624" s="5" t="s">
        <v>254</v>
      </c>
      <c r="C1624" s="6">
        <v>0</v>
      </c>
      <c r="D1624" s="1"/>
      <c r="E1624" s="1">
        <f t="shared" si="239"/>
        <v>0</v>
      </c>
      <c r="F1624" s="1">
        <f t="shared" si="237"/>
        <v>0</v>
      </c>
      <c r="G1624" s="7"/>
      <c r="H1624" s="60" t="b">
        <f t="shared" si="229"/>
        <v>1</v>
      </c>
      <c r="I1624" s="60" t="str">
        <f t="shared" si="230"/>
        <v>04</v>
      </c>
    </row>
    <row r="1625" spans="1:9" ht="25.5">
      <c r="A1625" s="60" t="str">
        <f t="shared" si="234"/>
        <v>1.2.2.9.3.00.00 - (-) Redução ao Valor Recuperável de Investimentos 
 - Inter OFSS - União</v>
      </c>
      <c r="B1625" s="3" t="s">
        <v>255</v>
      </c>
      <c r="C1625" s="4">
        <v>0</v>
      </c>
      <c r="D1625" s="1"/>
      <c r="E1625" s="1">
        <f>SUMIF(A1625:B1625,"*intra*",C1625:D1625)+SUMIF(A1625:B1625,"*inter*",C1625:D1625)</f>
        <v>0</v>
      </c>
      <c r="F1625" s="1">
        <f t="shared" si="237"/>
        <v>0</v>
      </c>
      <c r="G1625" s="7"/>
      <c r="H1625" s="60" t="b">
        <f t="shared" si="229"/>
        <v>1</v>
      </c>
      <c r="I1625" s="60" t="str">
        <f t="shared" si="230"/>
        <v>00</v>
      </c>
    </row>
    <row r="1626" spans="1:9" ht="25.5">
      <c r="A1626" s="60" t="str">
        <f t="shared" si="234"/>
        <v>1.2.2.9.3.01.00 - (-) Redução ao Valor Recuperável de Investimentos 
 - Participações Permanentes</v>
      </c>
      <c r="B1626" s="5" t="s">
        <v>256</v>
      </c>
      <c r="C1626" s="6">
        <v>0</v>
      </c>
      <c r="D1626" s="1"/>
      <c r="E1626" s="1">
        <f>SUMIF(A1626:B1626,"*intra*",C1626:D1626)+SUMIF(A1626:B1626,"*inter*",C1626:D1626)</f>
        <v>0</v>
      </c>
      <c r="F1626" s="1">
        <f t="shared" si="237"/>
        <v>0</v>
      </c>
      <c r="G1626" s="7"/>
      <c r="H1626" s="60" t="b">
        <f t="shared" si="229"/>
        <v>1</v>
      </c>
      <c r="I1626" s="60" t="str">
        <f t="shared" si="230"/>
        <v>01</v>
      </c>
    </row>
    <row r="1627" spans="1:9" ht="25.5">
      <c r="A1627" s="60" t="str">
        <f t="shared" si="234"/>
        <v>1.2.2.9.3.04.00 - (-) Redução ao Valor Recuperável de Investimentos 
 - Demais Investimentos Permanentes</v>
      </c>
      <c r="B1627" s="3" t="s">
        <v>257</v>
      </c>
      <c r="C1627" s="4">
        <v>0</v>
      </c>
      <c r="D1627" s="1"/>
      <c r="E1627" s="1">
        <f>SUMIF(A1627:B1627,"*intra*",C1627:D1627)+SUMIF(A1627:B1627,"*inter*",C1627:D1627)</f>
        <v>0</v>
      </c>
      <c r="F1627" s="1">
        <f t="shared" si="237"/>
        <v>0</v>
      </c>
      <c r="G1627" s="7"/>
      <c r="H1627" s="60" t="b">
        <f t="shared" si="229"/>
        <v>1</v>
      </c>
      <c r="I1627" s="60" t="str">
        <f t="shared" si="230"/>
        <v>04</v>
      </c>
    </row>
    <row r="1628" spans="1:9" ht="25.5">
      <c r="A1628" s="60" t="str">
        <f t="shared" si="234"/>
        <v>1.2.2.9.4.00.00 - (-) Redução ao Valor Recuperável de Investimentos 
 - Inter OFSS - Estado</v>
      </c>
      <c r="B1628" s="5" t="s">
        <v>258</v>
      </c>
      <c r="C1628" s="6">
        <v>0</v>
      </c>
      <c r="D1628" s="1"/>
      <c r="E1628" s="1">
        <f>SUMIF(A1628:B1628,"*intra*",C1628:D1628)+SUMIF(A1628:B1628,"*inter*",C1628:D1628)</f>
        <v>0</v>
      </c>
      <c r="F1628" s="1">
        <f t="shared" si="237"/>
        <v>0</v>
      </c>
      <c r="G1628" s="7"/>
      <c r="H1628" s="60" t="b">
        <f t="shared" si="229"/>
        <v>1</v>
      </c>
      <c r="I1628" s="60" t="str">
        <f t="shared" si="230"/>
        <v>00</v>
      </c>
    </row>
    <row r="1629" spans="1:9" ht="25.5">
      <c r="A1629" s="60" t="str">
        <f t="shared" si="234"/>
        <v>1.2.2.9.4.01.00 - (-) Redução ao Valor Recuperável de Investimentos 
 - Participações Permanentes</v>
      </c>
      <c r="B1629" s="3" t="s">
        <v>259</v>
      </c>
      <c r="C1629" s="4">
        <v>0</v>
      </c>
      <c r="D1629" s="1"/>
      <c r="E1629" s="1">
        <f>SUMIF(A1629:B1629,"*intra*",C1629:D1629)+SUMIF(A1629:B1629,"*inter*",C1629:D1629)</f>
        <v>0</v>
      </c>
      <c r="F1629" s="1">
        <f t="shared" si="237"/>
        <v>0</v>
      </c>
      <c r="G1629" s="7"/>
      <c r="H1629" s="60" t="b">
        <f t="shared" si="229"/>
        <v>1</v>
      </c>
      <c r="I1629" s="60" t="str">
        <f t="shared" si="230"/>
        <v>01</v>
      </c>
    </row>
    <row r="1630" spans="1:9" ht="25.5">
      <c r="A1630" s="60" t="str">
        <f t="shared" si="234"/>
        <v>1.2.2.9.4.04.00 - (-) Redução ao Valor Recuperável de Investimentos 
 - Demais Investimentos Permanentes</v>
      </c>
      <c r="B1630" s="5" t="s">
        <v>260</v>
      </c>
      <c r="C1630" s="6">
        <v>0</v>
      </c>
      <c r="D1630" s="1"/>
      <c r="E1630" s="1">
        <f t="shared" si="239"/>
        <v>0</v>
      </c>
      <c r="F1630" s="1">
        <f t="shared" si="237"/>
        <v>0</v>
      </c>
      <c r="G1630" s="7"/>
      <c r="H1630" s="60" t="b">
        <f t="shared" si="229"/>
        <v>1</v>
      </c>
      <c r="I1630" s="60" t="str">
        <f t="shared" si="230"/>
        <v>04</v>
      </c>
    </row>
    <row r="1631" spans="1:9" ht="25.5">
      <c r="A1631" s="60" t="str">
        <f t="shared" si="234"/>
        <v>1.2.2.9.5.00.00 - (-) Redução ao Valor Recuperável de Investimentos 
 - Inter OFSS - Município</v>
      </c>
      <c r="B1631" s="3" t="s">
        <v>261</v>
      </c>
      <c r="C1631" s="4">
        <v>0</v>
      </c>
      <c r="D1631" s="1"/>
      <c r="E1631" s="1">
        <f>SUMIF(A1631:B1631,"*intra*",C1631:D1631)+SUMIF(A1631:B1631,"*inter*",C1631:D1631)</f>
        <v>0</v>
      </c>
      <c r="F1631" s="1">
        <f t="shared" si="237"/>
        <v>0</v>
      </c>
      <c r="G1631" s="7"/>
      <c r="H1631" s="60" t="b">
        <f t="shared" si="229"/>
        <v>1</v>
      </c>
      <c r="I1631" s="60" t="str">
        <f t="shared" si="230"/>
        <v>00</v>
      </c>
    </row>
    <row r="1632" spans="1:9" ht="25.5">
      <c r="A1632" s="60" t="str">
        <f t="shared" si="234"/>
        <v>1.2.2.9.5.01.00 - (-) Redução ao Valor Recuperável de Investimentos 
 - Participações Permanentes</v>
      </c>
      <c r="B1632" s="5" t="s">
        <v>262</v>
      </c>
      <c r="C1632" s="6">
        <v>0</v>
      </c>
      <c r="D1632" s="1"/>
      <c r="E1632" s="1">
        <f>SUMIF(A1632:B1632,"*intra*",C1632:D1632)+SUMIF(A1632:B1632,"*inter*",C1632:D1632)</f>
        <v>0</v>
      </c>
      <c r="F1632" s="1">
        <f t="shared" si="237"/>
        <v>0</v>
      </c>
      <c r="G1632" s="7"/>
      <c r="H1632" s="60" t="b">
        <f t="shared" si="229"/>
        <v>1</v>
      </c>
      <c r="I1632" s="60" t="str">
        <f t="shared" si="230"/>
        <v>01</v>
      </c>
    </row>
    <row r="1633" spans="1:9" ht="25.5">
      <c r="A1633" s="60" t="str">
        <f t="shared" si="234"/>
        <v>1.2.2.9.5.04.00 - (-) Redução ao Valor Recuperável de Investimentos 
 - Demais Investimentos Permanentes</v>
      </c>
      <c r="B1633" s="3" t="s">
        <v>263</v>
      </c>
      <c r="C1633" s="4">
        <v>0</v>
      </c>
      <c r="D1633" s="1"/>
      <c r="E1633" s="1">
        <f>SUMIF(A1633:B1633,"*intra*",C1633:D1633)+SUMIF(A1633:B1633,"*inter*",C1633:D1633)</f>
        <v>0</v>
      </c>
      <c r="F1633" s="1">
        <f>SUMIF(A1633:B1633,"*consolidação*",C1633:D1633)</f>
        <v>0</v>
      </c>
      <c r="G1633" s="7"/>
      <c r="H1633" s="60" t="b">
        <f t="shared" si="229"/>
        <v>1</v>
      </c>
      <c r="I1633" s="60" t="str">
        <f t="shared" si="230"/>
        <v>04</v>
      </c>
    </row>
    <row r="1634" spans="1:9">
      <c r="A1634" s="60" t="str">
        <f t="shared" si="234"/>
        <v>1.2.3.0.0.00.00 - Imobilizado</v>
      </c>
      <c r="B1634" s="5" t="s">
        <v>264</v>
      </c>
      <c r="C1634" s="6">
        <v>822984509720.70996</v>
      </c>
      <c r="D1634" s="1"/>
      <c r="E1634" s="1">
        <f>E1635+E1637-E1639-E1647</f>
        <v>0</v>
      </c>
      <c r="F1634" s="1">
        <f>F1635+F1637-F1639-F1647</f>
        <v>822984509720.71008</v>
      </c>
      <c r="G1634" s="7"/>
      <c r="H1634" s="60" t="b">
        <f t="shared" si="229"/>
        <v>1</v>
      </c>
      <c r="I1634" s="60" t="str">
        <f t="shared" si="230"/>
        <v>00</v>
      </c>
    </row>
    <row r="1635" spans="1:9">
      <c r="A1635" s="60" t="str">
        <f t="shared" si="234"/>
        <v>1.2.3.1.0.00.00 - Bens Moveis</v>
      </c>
      <c r="B1635" s="3" t="s">
        <v>265</v>
      </c>
      <c r="C1635" s="4">
        <v>96100725706.5</v>
      </c>
      <c r="D1635" s="1"/>
      <c r="E1635" s="1">
        <f>E1636</f>
        <v>0</v>
      </c>
      <c r="F1635" s="1">
        <f>F1636</f>
        <v>96100725706.5</v>
      </c>
      <c r="G1635" s="7"/>
      <c r="H1635" s="60" t="b">
        <f t="shared" si="229"/>
        <v>1</v>
      </c>
      <c r="I1635" s="60" t="str">
        <f t="shared" si="230"/>
        <v>00</v>
      </c>
    </row>
    <row r="1636" spans="1:9">
      <c r="A1636" s="60" t="str">
        <f t="shared" si="234"/>
        <v>1.2.3.1.1.00.00 - Bens Móveis - Consolidação</v>
      </c>
      <c r="B1636" s="5" t="s">
        <v>266</v>
      </c>
      <c r="C1636" s="6">
        <v>96100725706.5</v>
      </c>
      <c r="D1636" s="1"/>
      <c r="E1636" s="1">
        <f>SUMIF(A1636:B1636,"*intra*",C1636:D1636)+SUMIF(A1636:B1636,"*inter*",C1636:D1636)</f>
        <v>0</v>
      </c>
      <c r="F1636" s="1">
        <f>SUMIF(A1636:B1636,"*consolidação*",C1636:D1636)</f>
        <v>96100725706.5</v>
      </c>
      <c r="G1636" s="7"/>
      <c r="H1636" s="60" t="b">
        <f t="shared" si="229"/>
        <v>1</v>
      </c>
      <c r="I1636" s="60" t="str">
        <f t="shared" si="230"/>
        <v>00</v>
      </c>
    </row>
    <row r="1637" spans="1:9">
      <c r="A1637" s="60" t="str">
        <f t="shared" si="234"/>
        <v>1.2.3.2.0.00.00 - Bens Imóveis</v>
      </c>
      <c r="B1637" s="3" t="s">
        <v>267</v>
      </c>
      <c r="C1637" s="4">
        <v>742399765392.53003</v>
      </c>
      <c r="D1637" s="1"/>
      <c r="E1637" s="1">
        <f>E1638</f>
        <v>0</v>
      </c>
      <c r="F1637" s="1">
        <f>F1638</f>
        <v>742399765392.53003</v>
      </c>
      <c r="G1637" s="7"/>
      <c r="H1637" s="60" t="b">
        <f t="shared" si="229"/>
        <v>1</v>
      </c>
      <c r="I1637" s="60" t="str">
        <f t="shared" si="230"/>
        <v>00</v>
      </c>
    </row>
    <row r="1638" spans="1:9">
      <c r="A1638" s="60" t="str">
        <f t="shared" si="234"/>
        <v>1.2.3.2.1.00.00 - Bens Imóveis - Consolidação</v>
      </c>
      <c r="B1638" s="5" t="s">
        <v>268</v>
      </c>
      <c r="C1638" s="6">
        <v>742399765392.53003</v>
      </c>
      <c r="D1638" s="1"/>
      <c r="E1638" s="1">
        <f t="shared" ref="E1638:E1646" si="240">SUMIF(A1638:B1638,"*intra*",C1638:D1638)+SUMIF(A1638:B1638,"*inter*",C1638:D1638)</f>
        <v>0</v>
      </c>
      <c r="F1638" s="1">
        <f t="shared" ref="F1638:F1646" si="241">SUMIF(A1638:B1638,"*consolidação*",C1638:D1638)</f>
        <v>742399765392.53003</v>
      </c>
      <c r="G1638" s="7"/>
      <c r="H1638" s="60" t="b">
        <f t="shared" si="229"/>
        <v>1</v>
      </c>
      <c r="I1638" s="60" t="str">
        <f t="shared" si="230"/>
        <v>00</v>
      </c>
    </row>
    <row r="1639" spans="1:9">
      <c r="A1639" s="60" t="str">
        <f t="shared" si="234"/>
        <v>1.2.3.8.0.00.00 - (-) Depreciação, Exaustão e Amortização Acumuladas</v>
      </c>
      <c r="B1639" s="3" t="s">
        <v>269</v>
      </c>
      <c r="C1639" s="4">
        <v>15177011112.1</v>
      </c>
      <c r="D1639" s="1"/>
      <c r="E1639" s="1">
        <f>E1640</f>
        <v>0</v>
      </c>
      <c r="F1639" s="1">
        <f>F1640</f>
        <v>15177011112.1</v>
      </c>
      <c r="G1639" s="7"/>
      <c r="H1639" s="60" t="b">
        <f t="shared" si="229"/>
        <v>1</v>
      </c>
      <c r="I1639" s="60" t="str">
        <f t="shared" si="230"/>
        <v>00</v>
      </c>
    </row>
    <row r="1640" spans="1:9" ht="38.25">
      <c r="A1640" s="60" t="str">
        <f t="shared" si="234"/>
        <v>1.2.3.8.1.00.00 - (-) Depreciação, Exaustão e Amortização Acumuladas 
 - Consolidação</v>
      </c>
      <c r="B1640" s="5" t="s">
        <v>270</v>
      </c>
      <c r="C1640" s="6">
        <v>15177011112.1</v>
      </c>
      <c r="D1640" s="1"/>
      <c r="E1640" s="1">
        <f>SUMIF(A1640:B1640,"*intra*",C1640:D1640)+SUMIF(A1640:B1640,"*inter*",C1640:D1640)</f>
        <v>0</v>
      </c>
      <c r="F1640" s="1">
        <f>SUMIF(A1640:B1640,"*consolidação*",C1640:D1640)</f>
        <v>15177011112.1</v>
      </c>
      <c r="G1640" s="7"/>
      <c r="H1640" s="60" t="b">
        <f t="shared" si="229"/>
        <v>1</v>
      </c>
      <c r="I1640" s="60" t="str">
        <f t="shared" si="230"/>
        <v>00</v>
      </c>
    </row>
    <row r="1641" spans="1:9">
      <c r="A1641" s="60" t="str">
        <f t="shared" si="234"/>
        <v>1.2.3.8.1.01.00 - (-) Depreciação Acumulada - Bens Móveis</v>
      </c>
      <c r="B1641" s="3" t="s">
        <v>271</v>
      </c>
      <c r="C1641" s="4">
        <v>13055801312.360001</v>
      </c>
      <c r="D1641" s="1"/>
      <c r="E1641" s="1">
        <f t="shared" si="240"/>
        <v>0</v>
      </c>
      <c r="F1641" s="1">
        <f t="shared" si="241"/>
        <v>0</v>
      </c>
      <c r="G1641" s="7"/>
      <c r="H1641" s="60" t="b">
        <f t="shared" si="229"/>
        <v>1</v>
      </c>
      <c r="I1641" s="60" t="str">
        <f t="shared" si="230"/>
        <v>01</v>
      </c>
    </row>
    <row r="1642" spans="1:9">
      <c r="A1642" s="60" t="str">
        <f t="shared" si="234"/>
        <v>1.2.3.8.1.02.00 - (-) Depreciação Acumulada - Bens Imóveis</v>
      </c>
      <c r="B1642" s="5" t="s">
        <v>272</v>
      </c>
      <c r="C1642" s="6">
        <v>2081770786.8699999</v>
      </c>
      <c r="D1642" s="1"/>
      <c r="E1642" s="1">
        <f t="shared" si="240"/>
        <v>0</v>
      </c>
      <c r="F1642" s="1">
        <f t="shared" si="241"/>
        <v>0</v>
      </c>
      <c r="G1642" s="7"/>
      <c r="H1642" s="60" t="b">
        <f t="shared" si="229"/>
        <v>1</v>
      </c>
      <c r="I1642" s="60" t="str">
        <f t="shared" si="230"/>
        <v>02</v>
      </c>
    </row>
    <row r="1643" spans="1:9">
      <c r="A1643" s="60" t="str">
        <f t="shared" si="234"/>
        <v>1.2.3.8.1.03.00 - (-) Exaustão Acumulada - Bens Móveis</v>
      </c>
      <c r="B1643" s="3" t="s">
        <v>273</v>
      </c>
      <c r="C1643" s="4">
        <v>0</v>
      </c>
      <c r="D1643" s="1"/>
      <c r="E1643" s="1">
        <f t="shared" si="240"/>
        <v>0</v>
      </c>
      <c r="F1643" s="1">
        <f t="shared" si="241"/>
        <v>0</v>
      </c>
      <c r="G1643" s="7"/>
      <c r="H1643" s="60" t="b">
        <f t="shared" si="229"/>
        <v>1</v>
      </c>
      <c r="I1643" s="60" t="str">
        <f t="shared" si="230"/>
        <v>03</v>
      </c>
    </row>
    <row r="1644" spans="1:9">
      <c r="A1644" s="60" t="str">
        <f t="shared" si="234"/>
        <v>1.2.3.8.1.04.00 - (-) Exaustão Acumulada - Bens Imóveis</v>
      </c>
      <c r="B1644" s="5" t="s">
        <v>274</v>
      </c>
      <c r="C1644" s="6">
        <v>0</v>
      </c>
      <c r="D1644" s="1"/>
      <c r="E1644" s="1">
        <f t="shared" si="240"/>
        <v>0</v>
      </c>
      <c r="F1644" s="1">
        <f t="shared" si="241"/>
        <v>0</v>
      </c>
      <c r="G1644" s="7"/>
      <c r="H1644" s="60" t="b">
        <f t="shared" si="229"/>
        <v>1</v>
      </c>
      <c r="I1644" s="60" t="str">
        <f t="shared" si="230"/>
        <v>04</v>
      </c>
    </row>
    <row r="1645" spans="1:9">
      <c r="A1645" s="60" t="str">
        <f t="shared" si="234"/>
        <v>1.2.3.8.1.05.00 - (-) Amortização Acumulada - Bens Móveis</v>
      </c>
      <c r="B1645" s="3" t="s">
        <v>275</v>
      </c>
      <c r="C1645" s="4">
        <v>300388.84999999998</v>
      </c>
      <c r="D1645" s="1"/>
      <c r="E1645" s="1">
        <f t="shared" si="240"/>
        <v>0</v>
      </c>
      <c r="F1645" s="1">
        <f t="shared" si="241"/>
        <v>0</v>
      </c>
      <c r="G1645" s="7"/>
      <c r="H1645" s="60" t="b">
        <f t="shared" si="229"/>
        <v>1</v>
      </c>
      <c r="I1645" s="60" t="str">
        <f t="shared" si="230"/>
        <v>05</v>
      </c>
    </row>
    <row r="1646" spans="1:9">
      <c r="A1646" s="60" t="str">
        <f t="shared" si="234"/>
        <v>1.2.3.8.1.06.00 - (-) Amortização Acumulada - Bens Imóveis</v>
      </c>
      <c r="B1646" s="5" t="s">
        <v>276</v>
      </c>
      <c r="C1646" s="6">
        <v>39138624.020000003</v>
      </c>
      <c r="D1646" s="1"/>
      <c r="E1646" s="1">
        <f t="shared" si="240"/>
        <v>0</v>
      </c>
      <c r="F1646" s="1">
        <f t="shared" si="241"/>
        <v>0</v>
      </c>
      <c r="G1646" s="7"/>
      <c r="H1646" s="60" t="b">
        <f t="shared" ref="H1646:H1709" si="242">IF(I1646="00",C1646=E1646+F1646,TRUE)</f>
        <v>1</v>
      </c>
      <c r="I1646" s="60" t="str">
        <f t="shared" si="230"/>
        <v>06</v>
      </c>
    </row>
    <row r="1647" spans="1:9">
      <c r="A1647" s="60" t="str">
        <f t="shared" si="234"/>
        <v>1.2.3.9.0.00.00 - (-) Redução ao Valor Recuperável de Imobilizado</v>
      </c>
      <c r="B1647" s="3" t="s">
        <v>277</v>
      </c>
      <c r="C1647" s="4">
        <v>338970266.22000003</v>
      </c>
      <c r="D1647" s="1"/>
      <c r="E1647" s="1">
        <f>E1648</f>
        <v>0</v>
      </c>
      <c r="F1647" s="1">
        <f>F1648</f>
        <v>338970266.22000003</v>
      </c>
      <c r="G1647" s="7"/>
      <c r="H1647" s="60" t="b">
        <f t="shared" si="242"/>
        <v>1</v>
      </c>
      <c r="I1647" s="60" t="str">
        <f t="shared" si="230"/>
        <v>00</v>
      </c>
    </row>
    <row r="1648" spans="1:9" ht="25.5">
      <c r="A1648" s="60" t="str">
        <f t="shared" si="234"/>
        <v>1.2.3.9.1.00.00 - (-) Redução ao Valor Recuperável de Imobilizado - 
 Consolidação</v>
      </c>
      <c r="B1648" s="5" t="s">
        <v>278</v>
      </c>
      <c r="C1648" s="6">
        <v>338970266.22000003</v>
      </c>
      <c r="D1648" s="1"/>
      <c r="E1648" s="1">
        <f>SUMIF(A1648:B1648,"*intra*",C1648:D1648)+SUMIF(A1648:B1648,"*inter*",C1648:D1648)</f>
        <v>0</v>
      </c>
      <c r="F1648" s="1">
        <f>SUMIF(A1648:B1648,"*consolidação*",C1648:D1648)</f>
        <v>338970266.22000003</v>
      </c>
      <c r="G1648" s="8"/>
      <c r="H1648" s="60" t="b">
        <f t="shared" si="242"/>
        <v>1</v>
      </c>
      <c r="I1648" s="60" t="str">
        <f t="shared" ref="I1648:I1711" si="243">MID(A1648,11,2)</f>
        <v>00</v>
      </c>
    </row>
    <row r="1649" spans="1:9" ht="25.5">
      <c r="A1649" s="60" t="str">
        <f t="shared" si="234"/>
        <v>1.2.3.9.1.01.00 - (-) Redução ao Valor Recuperável de Imobilizado - 
 Bens Moveis</v>
      </c>
      <c r="B1649" s="3" t="s">
        <v>279</v>
      </c>
      <c r="C1649" s="4">
        <v>338970266.22000003</v>
      </c>
      <c r="D1649" s="1"/>
      <c r="E1649" s="1">
        <f t="shared" ref="E1649:E1650" si="244">SUMIF(A1649:B1649,"*intra*",C1649:D1649)+SUMIF(A1649:B1649,"*inter*",C1649:D1649)</f>
        <v>0</v>
      </c>
      <c r="F1649" s="1">
        <f>SUMIF(A1649:B1649,"*consolidação*",C1649:D1649)</f>
        <v>0</v>
      </c>
      <c r="G1649" s="7"/>
      <c r="H1649" s="60" t="b">
        <f t="shared" si="242"/>
        <v>1</v>
      </c>
      <c r="I1649" s="60" t="str">
        <f t="shared" si="243"/>
        <v>01</v>
      </c>
    </row>
    <row r="1650" spans="1:9" ht="25.5">
      <c r="A1650" s="60" t="str">
        <f t="shared" si="234"/>
        <v>1.2.3.9.1.02.00 - (-) Redução ao Valor Recuperável de Imobilizado - 
 Bens Imóveis</v>
      </c>
      <c r="B1650" s="5" t="s">
        <v>280</v>
      </c>
      <c r="C1650" s="6">
        <v>0</v>
      </c>
      <c r="D1650" s="1"/>
      <c r="E1650" s="1">
        <f t="shared" si="244"/>
        <v>0</v>
      </c>
      <c r="F1650" s="1">
        <f t="shared" ref="F1650" si="245">SUMIF(A1650:B1650,"*consolidação*",C1650:D1650)</f>
        <v>0</v>
      </c>
      <c r="H1650" s="60" t="b">
        <f t="shared" si="242"/>
        <v>1</v>
      </c>
      <c r="I1650" s="60" t="str">
        <f t="shared" si="243"/>
        <v>02</v>
      </c>
    </row>
    <row r="1651" spans="1:9">
      <c r="A1651" s="60" t="str">
        <f t="shared" si="234"/>
        <v>1.2.4.0.0.00.00 - Intangível</v>
      </c>
      <c r="B1651" s="3" t="s">
        <v>281</v>
      </c>
      <c r="C1651" s="4">
        <v>3161781811.1999998</v>
      </c>
      <c r="D1651" s="1"/>
      <c r="E1651" s="1">
        <f>E1652+E1654+E1656-E1658-E1663</f>
        <v>0</v>
      </c>
      <c r="F1651" s="1">
        <f>F1652+F1654+F1656-F1658-F1663</f>
        <v>3161781811.1999998</v>
      </c>
      <c r="H1651" s="60" t="b">
        <f t="shared" si="242"/>
        <v>1</v>
      </c>
      <c r="I1651" s="60" t="str">
        <f t="shared" si="243"/>
        <v>00</v>
      </c>
    </row>
    <row r="1652" spans="1:9">
      <c r="A1652" s="60" t="str">
        <f t="shared" si="234"/>
        <v>1.2.4.1.0.00.00 - Softwares</v>
      </c>
      <c r="B1652" s="5" t="s">
        <v>282</v>
      </c>
      <c r="C1652" s="6">
        <v>2636225730.4899998</v>
      </c>
      <c r="D1652" s="1"/>
      <c r="E1652" s="1">
        <f>E1653</f>
        <v>0</v>
      </c>
      <c r="F1652" s="1">
        <f>F1653</f>
        <v>2636225730.4899998</v>
      </c>
      <c r="H1652" s="60" t="b">
        <f t="shared" si="242"/>
        <v>1</v>
      </c>
      <c r="I1652" s="60" t="str">
        <f t="shared" si="243"/>
        <v>00</v>
      </c>
    </row>
    <row r="1653" spans="1:9">
      <c r="A1653" s="60" t="str">
        <f t="shared" si="234"/>
        <v>1.2.4.1.1.00.00 - Softwares - Consolidação</v>
      </c>
      <c r="B1653" s="3" t="s">
        <v>283</v>
      </c>
      <c r="C1653" s="4">
        <v>2636225730.4899998</v>
      </c>
      <c r="D1653" s="1"/>
      <c r="E1653" s="1">
        <f>SUMIF(A1653:B1653,"*intra*",C1653:D1653)+SUMIF(A1653:B1653,"*inter*",C1653:D1653)</f>
        <v>0</v>
      </c>
      <c r="F1653" s="1">
        <f>SUMIF(A1653:B1653,"*consolidação*",C1653:D1653)</f>
        <v>2636225730.4899998</v>
      </c>
      <c r="H1653" s="60" t="b">
        <f t="shared" si="242"/>
        <v>1</v>
      </c>
      <c r="I1653" s="60" t="str">
        <f t="shared" si="243"/>
        <v>00</v>
      </c>
    </row>
    <row r="1654" spans="1:9">
      <c r="A1654" s="60" t="str">
        <f t="shared" si="234"/>
        <v>1.2.4.2.0.00.00 - Marcas, Direitos e Patentes Industriais</v>
      </c>
      <c r="B1654" s="5" t="s">
        <v>284</v>
      </c>
      <c r="C1654" s="6">
        <v>789227352.55999994</v>
      </c>
      <c r="D1654" s="1"/>
      <c r="E1654" s="1">
        <f>E1655</f>
        <v>0</v>
      </c>
      <c r="F1654" s="1">
        <f>F1655</f>
        <v>789227352.55999994</v>
      </c>
      <c r="H1654" s="60" t="b">
        <f t="shared" si="242"/>
        <v>1</v>
      </c>
      <c r="I1654" s="60" t="str">
        <f t="shared" si="243"/>
        <v>00</v>
      </c>
    </row>
    <row r="1655" spans="1:9" ht="25.5">
      <c r="A1655" s="60" t="str">
        <f t="shared" si="234"/>
        <v>1.2.4.2.1.00.00 - Marcas, Direitos e Patentes Industriais - 
 Consolidação</v>
      </c>
      <c r="B1655" s="3" t="s">
        <v>285</v>
      </c>
      <c r="C1655" s="4">
        <v>789227352.55999994</v>
      </c>
      <c r="D1655" s="1"/>
      <c r="E1655" s="1">
        <f t="shared" ref="E1655:E1661" si="246">SUMIF(A1655:B1655,"*intra*",C1655:D1655)+SUMIF(A1655:B1655,"*inter*",C1655:D1655)</f>
        <v>0</v>
      </c>
      <c r="F1655" s="1">
        <f t="shared" ref="F1655:F1661" si="247">SUMIF(A1655:B1655,"*consolidação*",C1655:D1655)</f>
        <v>789227352.55999994</v>
      </c>
      <c r="H1655" s="60" t="b">
        <f t="shared" si="242"/>
        <v>1</v>
      </c>
      <c r="I1655" s="60" t="str">
        <f t="shared" si="243"/>
        <v>00</v>
      </c>
    </row>
    <row r="1656" spans="1:9">
      <c r="A1656" s="60" t="str">
        <f t="shared" si="234"/>
        <v>1.2.4.3.0.00.00 - Direito de Uso de Imóveis</v>
      </c>
      <c r="B1656" s="5" t="s">
        <v>286</v>
      </c>
      <c r="C1656" s="6">
        <v>3975757.13</v>
      </c>
      <c r="D1656" s="1"/>
      <c r="E1656" s="1">
        <f>E1657</f>
        <v>0</v>
      </c>
      <c r="F1656" s="1">
        <f>F1657</f>
        <v>3975757.13</v>
      </c>
      <c r="H1656" s="60" t="b">
        <f t="shared" si="242"/>
        <v>1</v>
      </c>
      <c r="I1656" s="60" t="str">
        <f t="shared" si="243"/>
        <v>00</v>
      </c>
    </row>
    <row r="1657" spans="1:9">
      <c r="A1657" s="60" t="str">
        <f t="shared" si="234"/>
        <v>1.2.4.3.1.00.00 - Direito de Uso de Imóveis - Consolidação</v>
      </c>
      <c r="B1657" s="3" t="s">
        <v>287</v>
      </c>
      <c r="C1657" s="4">
        <v>3975757.13</v>
      </c>
      <c r="D1657" s="1"/>
      <c r="E1657" s="1">
        <f t="shared" si="246"/>
        <v>0</v>
      </c>
      <c r="F1657" s="1">
        <f t="shared" si="247"/>
        <v>3975757.13</v>
      </c>
      <c r="G1657" s="7"/>
      <c r="H1657" s="60" t="b">
        <f t="shared" si="242"/>
        <v>1</v>
      </c>
      <c r="I1657" s="60" t="str">
        <f t="shared" si="243"/>
        <v>00</v>
      </c>
    </row>
    <row r="1658" spans="1:9">
      <c r="A1658" s="60" t="str">
        <f t="shared" si="234"/>
        <v>1.2.4.8.0.00.00 - (-) Amortização Acumulada</v>
      </c>
      <c r="B1658" s="5" t="s">
        <v>288</v>
      </c>
      <c r="C1658" s="6">
        <v>266619854.53</v>
      </c>
      <c r="D1658" s="1"/>
      <c r="E1658" s="1">
        <f>E1659</f>
        <v>0</v>
      </c>
      <c r="F1658" s="1">
        <f>F1659</f>
        <v>266619854.53</v>
      </c>
      <c r="G1658" s="7"/>
      <c r="H1658" s="60" t="b">
        <f t="shared" si="242"/>
        <v>1</v>
      </c>
      <c r="I1658" s="60" t="str">
        <f t="shared" si="243"/>
        <v>00</v>
      </c>
    </row>
    <row r="1659" spans="1:9">
      <c r="A1659" s="60" t="str">
        <f t="shared" si="234"/>
        <v>1.2.4.8.1.00.00 - (-) Amortização Acumulada - Consolidação</v>
      </c>
      <c r="B1659" s="3" t="s">
        <v>289</v>
      </c>
      <c r="C1659" s="4">
        <v>266619854.53</v>
      </c>
      <c r="D1659" s="1"/>
      <c r="E1659" s="1">
        <f t="shared" si="246"/>
        <v>0</v>
      </c>
      <c r="F1659" s="1">
        <f t="shared" si="247"/>
        <v>266619854.53</v>
      </c>
      <c r="G1659" s="7"/>
      <c r="H1659" s="60" t="b">
        <f t="shared" si="242"/>
        <v>1</v>
      </c>
      <c r="I1659" s="60" t="str">
        <f t="shared" si="243"/>
        <v>00</v>
      </c>
    </row>
    <row r="1660" spans="1:9">
      <c r="A1660" s="60" t="str">
        <f t="shared" si="234"/>
        <v>1.2.4.8.1.01.00 - (-) Amortização Acumulada - Softwares</v>
      </c>
      <c r="B1660" s="5" t="s">
        <v>290</v>
      </c>
      <c r="C1660" s="6">
        <v>219825144.84999999</v>
      </c>
      <c r="D1660" s="1"/>
      <c r="E1660" s="1">
        <f t="shared" si="246"/>
        <v>0</v>
      </c>
      <c r="F1660" s="1">
        <f t="shared" si="247"/>
        <v>0</v>
      </c>
      <c r="G1660" s="7"/>
      <c r="H1660" s="60" t="b">
        <f t="shared" si="242"/>
        <v>1</v>
      </c>
      <c r="I1660" s="60" t="str">
        <f t="shared" si="243"/>
        <v>01</v>
      </c>
    </row>
    <row r="1661" spans="1:9" ht="25.5">
      <c r="A1661" s="60" t="str">
        <f t="shared" si="234"/>
        <v>1.2.4.8.1.02.00 - (-) Amortização Acumulada - Marcas, Direitos e 
 Patentes</v>
      </c>
      <c r="B1661" s="3" t="s">
        <v>291</v>
      </c>
      <c r="C1661" s="4">
        <v>46794709.68</v>
      </c>
      <c r="D1661" s="1"/>
      <c r="E1661" s="1">
        <f t="shared" si="246"/>
        <v>0</v>
      </c>
      <c r="F1661" s="1">
        <f t="shared" si="247"/>
        <v>0</v>
      </c>
      <c r="G1661" s="7"/>
      <c r="H1661" s="60" t="b">
        <f t="shared" si="242"/>
        <v>1</v>
      </c>
      <c r="I1661" s="60" t="str">
        <f t="shared" si="243"/>
        <v>02</v>
      </c>
    </row>
    <row r="1662" spans="1:9" ht="25.5">
      <c r="A1662" s="60" t="str">
        <f t="shared" ref="A1662:A1725" si="248">TRIM(B1662)</f>
        <v>1.2.4.8.1.03.00 - (-) Amortização Acumulada - Direito de Uso de 
 Imóveis</v>
      </c>
      <c r="B1662" s="5" t="s">
        <v>292</v>
      </c>
      <c r="C1662" s="6">
        <v>0</v>
      </c>
      <c r="D1662" s="1"/>
      <c r="E1662" s="1">
        <f>SUMIF(A1662:B1662,"*intra*",C1662:D1662)+SUMIF(A1662:B1662,"*inter*",C1662:D1662)</f>
        <v>0</v>
      </c>
      <c r="F1662" s="1">
        <f>SUMIF(A1662:B1662,"*consolidação*",C1662:D1662)</f>
        <v>0</v>
      </c>
      <c r="G1662" s="7"/>
      <c r="H1662" s="60" t="b">
        <f t="shared" si="242"/>
        <v>1</v>
      </c>
      <c r="I1662" s="60" t="str">
        <f t="shared" si="243"/>
        <v>03</v>
      </c>
    </row>
    <row r="1663" spans="1:9">
      <c r="A1663" s="60" t="str">
        <f t="shared" si="248"/>
        <v>1.2.4.9.0.00.00 - (-) Redução ao Valor Recuperável de Intangível</v>
      </c>
      <c r="B1663" s="3" t="s">
        <v>293</v>
      </c>
      <c r="C1663" s="4">
        <v>1027174.45</v>
      </c>
      <c r="D1663" s="1"/>
      <c r="E1663" s="1">
        <f>E1664</f>
        <v>0</v>
      </c>
      <c r="F1663" s="1">
        <f>F1664</f>
        <v>1027174.45</v>
      </c>
      <c r="G1663" s="7"/>
      <c r="H1663" s="60" t="b">
        <f t="shared" si="242"/>
        <v>1</v>
      </c>
      <c r="I1663" s="60" t="str">
        <f t="shared" si="243"/>
        <v>00</v>
      </c>
    </row>
    <row r="1664" spans="1:9" ht="25.5">
      <c r="A1664" s="60" t="str">
        <f t="shared" si="248"/>
        <v>1.2.4.9.1.00.00 - (-) Redução ao Valor Recuperável de Intangível - 
 Consolidação</v>
      </c>
      <c r="B1664" s="5" t="s">
        <v>294</v>
      </c>
      <c r="C1664" s="6">
        <v>1027174.45</v>
      </c>
      <c r="D1664" s="1"/>
      <c r="E1664" s="1">
        <f>SUMIF(A1664:B1664,"*intra*",C1664:D1664)+SUMIF(A1664:B1664,"*inter*",C1664:D1664)</f>
        <v>0</v>
      </c>
      <c r="F1664" s="1">
        <f>SUMIF(A1664:B1664,"*consolidação*",C1664:D1664)</f>
        <v>1027174.45</v>
      </c>
      <c r="G1664" s="7"/>
      <c r="H1664" s="60" t="b">
        <f t="shared" si="242"/>
        <v>1</v>
      </c>
      <c r="I1664" s="60" t="str">
        <f t="shared" si="243"/>
        <v>00</v>
      </c>
    </row>
    <row r="1665" spans="1:10" ht="25.5">
      <c r="A1665" s="60" t="str">
        <f t="shared" si="248"/>
        <v>1.2.4.9.1.01.00 - (-) Redução ao Valor Recuperável de Intangível - 
 Softwares</v>
      </c>
      <c r="B1665" s="3" t="s">
        <v>295</v>
      </c>
      <c r="C1665" s="4">
        <v>1027174.45</v>
      </c>
      <c r="D1665" s="1"/>
      <c r="E1665" s="1">
        <f>SUMIF(A1665:B1665,"*intra*",C1665:D1665)+SUMIF(A1665:B1665,"*inter*",C1665:D1665)</f>
        <v>0</v>
      </c>
      <c r="F1665" s="1">
        <f>SUMIF(A1665:B1665,"*consolidação*",C1665:D1665)</f>
        <v>0</v>
      </c>
      <c r="G1665" s="7"/>
      <c r="H1665" s="60" t="b">
        <f t="shared" si="242"/>
        <v>1</v>
      </c>
      <c r="I1665" s="60" t="str">
        <f t="shared" si="243"/>
        <v>01</v>
      </c>
    </row>
    <row r="1666" spans="1:10" ht="25.5">
      <c r="A1666" s="60" t="str">
        <f t="shared" si="248"/>
        <v>1.2.4.9.1.02.00 - (-) Redução ao Valor Recuperável de Intangível - 
 Marcas, Direitos e Patentes</v>
      </c>
      <c r="B1666" s="19" t="s">
        <v>296</v>
      </c>
      <c r="C1666" s="6">
        <v>0</v>
      </c>
      <c r="D1666" s="1"/>
      <c r="E1666" s="1">
        <f t="shared" ref="E1666:E1674" si="249">SUMIF(A1666:B1666,"*intra*",C1666:D1666)+SUMIF(A1666:B1666,"*inter*",C1666:D1666)</f>
        <v>0</v>
      </c>
      <c r="F1666" s="1">
        <f t="shared" ref="F1666:F1676" si="250">SUMIF(A1666:B1666,"*consolidação*",C1666:D1666)</f>
        <v>0</v>
      </c>
      <c r="G1666" s="7"/>
      <c r="H1666" s="60" t="b">
        <f t="shared" si="242"/>
        <v>1</v>
      </c>
      <c r="I1666" s="60" t="str">
        <f t="shared" si="243"/>
        <v>02</v>
      </c>
      <c r="J1666" s="1">
        <f>F1668-C1666</f>
        <v>10983072.280000001</v>
      </c>
    </row>
    <row r="1667" spans="1:10" ht="25.5">
      <c r="A1667" s="60" t="str">
        <f t="shared" si="248"/>
        <v>1.2.4.9.1.03.00 - (-) Redução ao Valor Recuperável de Intangível - 
 Direito de Uso</v>
      </c>
      <c r="B1667" s="3" t="s">
        <v>297</v>
      </c>
      <c r="C1667" s="4">
        <v>0</v>
      </c>
      <c r="D1667" s="1"/>
      <c r="E1667" s="1">
        <f>SUMIF(A1667:B1667,"*intra*",C1667:D1667)+SUMIF(A1667:B1667,"*inter*",C1667:D1667)</f>
        <v>0</v>
      </c>
      <c r="F1667" s="1">
        <f t="shared" si="250"/>
        <v>0</v>
      </c>
      <c r="G1667" s="7"/>
      <c r="H1667" s="60" t="b">
        <f t="shared" si="242"/>
        <v>1</v>
      </c>
      <c r="I1667" s="60" t="str">
        <f t="shared" si="243"/>
        <v>03</v>
      </c>
    </row>
    <row r="1668" spans="1:10">
      <c r="A1668" s="60" t="str">
        <f t="shared" si="248"/>
        <v>1.2.5.0.0.00.00 - Diferido</v>
      </c>
      <c r="B1668" s="5" t="s">
        <v>4889</v>
      </c>
      <c r="C1668" s="6">
        <v>10983072.279999999</v>
      </c>
      <c r="D1668" s="8"/>
      <c r="E1668" s="1">
        <f>E1669+E1671-E1673</f>
        <v>0</v>
      </c>
      <c r="F1668" s="1">
        <f>F1669+F1671-F1673</f>
        <v>10983072.280000001</v>
      </c>
      <c r="G1668" s="8"/>
      <c r="H1668" s="60" t="b">
        <f t="shared" si="242"/>
        <v>1</v>
      </c>
      <c r="I1668" s="60" t="str">
        <f t="shared" si="243"/>
        <v>00</v>
      </c>
    </row>
    <row r="1669" spans="1:10">
      <c r="A1669" s="60" t="str">
        <f t="shared" si="248"/>
        <v>1.2.5.1.0.00.00 - Gastos de Implantação e Pré-Operacionais</v>
      </c>
      <c r="B1669" s="3" t="s">
        <v>4890</v>
      </c>
      <c r="C1669" s="4">
        <v>255028533.21000001</v>
      </c>
      <c r="D1669" s="1"/>
      <c r="E1669" s="1">
        <f>E1670</f>
        <v>0</v>
      </c>
      <c r="F1669" s="1">
        <f>F1670</f>
        <v>255028533.21000001</v>
      </c>
      <c r="G1669" s="7"/>
      <c r="H1669" s="60" t="b">
        <f t="shared" si="242"/>
        <v>1</v>
      </c>
      <c r="I1669" s="60" t="str">
        <f t="shared" si="243"/>
        <v>00</v>
      </c>
    </row>
    <row r="1670" spans="1:10" ht="25.5">
      <c r="A1670" s="60" t="str">
        <f t="shared" si="248"/>
        <v>1.2.5.1.1.00.00 - Gastos de Implantação e Pré-Operacionais - 
 Consolidação</v>
      </c>
      <c r="B1670" s="5" t="s">
        <v>4891</v>
      </c>
      <c r="C1670" s="6">
        <v>255028533.21000001</v>
      </c>
      <c r="D1670" s="1"/>
      <c r="E1670" s="1">
        <f t="shared" si="249"/>
        <v>0</v>
      </c>
      <c r="F1670" s="1">
        <f t="shared" si="250"/>
        <v>255028533.21000001</v>
      </c>
      <c r="G1670" s="7"/>
      <c r="H1670" s="60" t="b">
        <f t="shared" si="242"/>
        <v>1</v>
      </c>
      <c r="I1670" s="60" t="str">
        <f t="shared" si="243"/>
        <v>00</v>
      </c>
    </row>
    <row r="1671" spans="1:10">
      <c r="A1671" s="60" t="str">
        <f t="shared" si="248"/>
        <v>1.2.5.2.0.00.00 - Gastos de Reorganização</v>
      </c>
      <c r="B1671" s="3" t="s">
        <v>4892</v>
      </c>
      <c r="C1671" s="4">
        <v>0</v>
      </c>
      <c r="D1671" s="1"/>
      <c r="E1671" s="1">
        <f>E1672</f>
        <v>0</v>
      </c>
      <c r="F1671" s="1">
        <f>F1672</f>
        <v>0</v>
      </c>
      <c r="G1671" s="7"/>
      <c r="H1671" s="60" t="b">
        <f t="shared" si="242"/>
        <v>1</v>
      </c>
      <c r="I1671" s="60" t="str">
        <f t="shared" si="243"/>
        <v>00</v>
      </c>
    </row>
    <row r="1672" spans="1:10">
      <c r="A1672" s="60" t="str">
        <f t="shared" si="248"/>
        <v>1.2.5.2.1.00.00 - Gastos de Reorganização - Consolidação</v>
      </c>
      <c r="B1672" s="5" t="s">
        <v>4893</v>
      </c>
      <c r="C1672" s="6">
        <v>0</v>
      </c>
      <c r="D1672" s="1"/>
      <c r="E1672" s="1">
        <f t="shared" si="249"/>
        <v>0</v>
      </c>
      <c r="F1672" s="1">
        <f t="shared" si="250"/>
        <v>0</v>
      </c>
      <c r="G1672" s="7"/>
      <c r="H1672" s="60" t="b">
        <f t="shared" si="242"/>
        <v>1</v>
      </c>
      <c r="I1672" s="60" t="str">
        <f t="shared" si="243"/>
        <v>00</v>
      </c>
    </row>
    <row r="1673" spans="1:10">
      <c r="A1673" s="60" t="str">
        <f t="shared" si="248"/>
        <v>1.2.5.9.0.00.00 - (-) Amortização Acumulada</v>
      </c>
      <c r="B1673" s="3" t="s">
        <v>4894</v>
      </c>
      <c r="C1673" s="4">
        <v>244045460.93000001</v>
      </c>
      <c r="D1673" s="1"/>
      <c r="E1673" s="1">
        <f>E1674</f>
        <v>0</v>
      </c>
      <c r="F1673" s="1">
        <f>F1674</f>
        <v>244045460.93000001</v>
      </c>
      <c r="G1673" s="7"/>
      <c r="H1673" s="60" t="b">
        <f t="shared" si="242"/>
        <v>1</v>
      </c>
      <c r="I1673" s="60" t="str">
        <f t="shared" si="243"/>
        <v>00</v>
      </c>
    </row>
    <row r="1674" spans="1:10">
      <c r="A1674" s="60" t="str">
        <f t="shared" si="248"/>
        <v>1.2.5.9.1.00.00 - (-) Amortização Acumulada - Consolidação</v>
      </c>
      <c r="B1674" s="5" t="s">
        <v>4895</v>
      </c>
      <c r="C1674" s="6">
        <v>244045460.93000001</v>
      </c>
      <c r="D1674" s="1"/>
      <c r="E1674" s="1">
        <f t="shared" si="249"/>
        <v>0</v>
      </c>
      <c r="F1674" s="1">
        <f t="shared" si="250"/>
        <v>244045460.93000001</v>
      </c>
      <c r="G1674" s="7"/>
      <c r="H1674" s="60" t="b">
        <f t="shared" si="242"/>
        <v>1</v>
      </c>
      <c r="I1674" s="60" t="str">
        <f t="shared" si="243"/>
        <v>00</v>
      </c>
    </row>
    <row r="1675" spans="1:10" ht="38.25">
      <c r="A1675" s="60" t="str">
        <f t="shared" si="248"/>
        <v>1.2.5.9.1.01.00 - (-) Amortização Acumulada - Gastos de Implantação 
 e Pré-Operacionais</v>
      </c>
      <c r="B1675" s="3" t="s">
        <v>4896</v>
      </c>
      <c r="C1675" s="4">
        <v>244045460.93000001</v>
      </c>
      <c r="D1675" s="1"/>
      <c r="E1675" s="1">
        <f>SUMIF(A1675:B1675,"*intra*",C1675:D1675)+SUMIF(A1675:B1675,"*inter*",C1675:D1675)</f>
        <v>0</v>
      </c>
      <c r="F1675" s="1">
        <f t="shared" si="250"/>
        <v>0</v>
      </c>
      <c r="G1675" s="7"/>
      <c r="H1675" s="60" t="b">
        <f t="shared" si="242"/>
        <v>1</v>
      </c>
      <c r="I1675" s="60" t="str">
        <f t="shared" si="243"/>
        <v>01</v>
      </c>
    </row>
    <row r="1676" spans="1:10" ht="25.5">
      <c r="A1676" s="60" t="str">
        <f t="shared" si="248"/>
        <v>1.2.5.9.1.02.00 - (-) Amortização Acumulada - Gastos de 
 Reorganização</v>
      </c>
      <c r="B1676" s="5" t="s">
        <v>4897</v>
      </c>
      <c r="C1676" s="6">
        <v>0</v>
      </c>
      <c r="D1676" s="1"/>
      <c r="E1676" s="1">
        <f>SUMIF(A1676:B1676,"*intra*",C1676:D1676)+SUMIF(A1676:B1676,"*inter*",C1676:D1676)</f>
        <v>0</v>
      </c>
      <c r="F1676" s="1">
        <f t="shared" si="250"/>
        <v>0</v>
      </c>
      <c r="G1676" s="7"/>
      <c r="H1676" s="60" t="b">
        <f t="shared" si="242"/>
        <v>1</v>
      </c>
      <c r="I1676" s="60" t="str">
        <f t="shared" si="243"/>
        <v>02</v>
      </c>
    </row>
    <row r="1677" spans="1:10">
      <c r="A1677" s="60" t="str">
        <f t="shared" si="248"/>
        <v>Passivo e Patrimônio Líquido</v>
      </c>
      <c r="B1677" s="3" t="s">
        <v>299</v>
      </c>
      <c r="C1677" s="31"/>
      <c r="D1677" s="1"/>
      <c r="E1677" s="1"/>
      <c r="F1677" s="1"/>
      <c r="G1677" s="7"/>
    </row>
    <row r="1678" spans="1:10">
      <c r="A1678" s="60" t="str">
        <f t="shared" si="248"/>
        <v>Passivo e Patrimônio Líquido</v>
      </c>
      <c r="B1678" s="5" t="s">
        <v>300</v>
      </c>
      <c r="C1678" s="42"/>
      <c r="D1678" s="1"/>
      <c r="E1678" s="1"/>
      <c r="F1678" s="1"/>
      <c r="G1678" s="7"/>
    </row>
    <row r="1679" spans="1:10">
      <c r="A1679" s="60" t="str">
        <f t="shared" si="248"/>
        <v>2.0.0.0.0.00.00 - Passivo e Patrimônio Liquido</v>
      </c>
      <c r="B1679" s="3" t="s">
        <v>301</v>
      </c>
      <c r="C1679" s="4">
        <v>4540593661414.9297</v>
      </c>
      <c r="D1679" s="1"/>
      <c r="E1679" s="1">
        <f>E1680+E1780+E1883</f>
        <v>77906609515.259995</v>
      </c>
      <c r="F1679" s="1">
        <f>F1680+F1780+F1883</f>
        <v>3963946895210.5</v>
      </c>
      <c r="G1679" s="7"/>
      <c r="H1679" s="60" t="b">
        <f t="shared" si="242"/>
        <v>0</v>
      </c>
      <c r="I1679" s="60" t="str">
        <f t="shared" si="243"/>
        <v>00</v>
      </c>
    </row>
    <row r="1680" spans="1:10">
      <c r="A1680" s="60" t="str">
        <f t="shared" si="248"/>
        <v>2.1.0.0.0.00.00 - Passivo Circulante</v>
      </c>
      <c r="B1680" s="5" t="s">
        <v>302</v>
      </c>
      <c r="C1680" s="6">
        <v>1165378545955.3301</v>
      </c>
      <c r="D1680" s="1"/>
      <c r="E1680" s="1">
        <f>E1681+E1698+E1727+E1732+E1745+E1749+E1764</f>
        <v>122610626053.75999</v>
      </c>
      <c r="F1680" s="1">
        <f>F1681+F1698+F1727+F1732+F1745+F1749+F1764</f>
        <v>1042767919901.5701</v>
      </c>
      <c r="G1680" s="7"/>
      <c r="H1680" s="60" t="b">
        <f t="shared" si="242"/>
        <v>1</v>
      </c>
      <c r="I1680" s="60" t="str">
        <f t="shared" si="243"/>
        <v>00</v>
      </c>
    </row>
    <row r="1681" spans="1:9" ht="25.5">
      <c r="A1681" s="60" t="str">
        <f t="shared" si="248"/>
        <v>2.1.1.0.0.00.00 - Obrigações Trabalhistas, Previdenciárias e 
 Assistenciais a Pagar a Curto Prazo</v>
      </c>
      <c r="B1681" s="3" t="s">
        <v>303</v>
      </c>
      <c r="C1681" s="4">
        <v>43293103832.910004</v>
      </c>
      <c r="D1681" s="1"/>
      <c r="E1681" s="1">
        <f>E1682+E1684+E1690+E1692</f>
        <v>104559097.97</v>
      </c>
      <c r="F1681" s="1">
        <f>F1682+F1684+F1690+F1692</f>
        <v>43188544734.940002</v>
      </c>
      <c r="G1681" s="7"/>
      <c r="H1681" s="60" t="b">
        <f t="shared" si="242"/>
        <v>1</v>
      </c>
      <c r="I1681" s="60" t="str">
        <f t="shared" si="243"/>
        <v>00</v>
      </c>
    </row>
    <row r="1682" spans="1:9">
      <c r="A1682" s="60" t="str">
        <f t="shared" si="248"/>
        <v>2.1.1.1.0.00.00 - Pessoal a Pagar</v>
      </c>
      <c r="B1682" s="5" t="s">
        <v>304</v>
      </c>
      <c r="C1682" s="6">
        <v>11471278809.67</v>
      </c>
      <c r="D1682" s="1"/>
      <c r="E1682" s="1">
        <f>E1683</f>
        <v>0</v>
      </c>
      <c r="F1682" s="1">
        <f>F1683</f>
        <v>11471278809.67</v>
      </c>
      <c r="G1682" s="7"/>
      <c r="H1682" s="60" t="b">
        <f t="shared" si="242"/>
        <v>1</v>
      </c>
      <c r="I1682" s="60" t="str">
        <f t="shared" si="243"/>
        <v>00</v>
      </c>
    </row>
    <row r="1683" spans="1:9">
      <c r="A1683" s="60" t="str">
        <f t="shared" si="248"/>
        <v>2.1.1.1.1.00.00 - Pessoal a Pagar - Consolidação</v>
      </c>
      <c r="B1683" s="3" t="s">
        <v>305</v>
      </c>
      <c r="C1683" s="4">
        <v>11471278809.67</v>
      </c>
      <c r="D1683" s="1"/>
      <c r="E1683" s="1">
        <f>SUMIF(A1683:B1683,"*intra*",C1683:D1683)+SUMIF(A1683:B1683,"*inter*",C1683:D1683)</f>
        <v>0</v>
      </c>
      <c r="F1683" s="1">
        <f>SUMIF(A1683:B1683,"*consolidação*",C1683:D1683)</f>
        <v>11471278809.67</v>
      </c>
      <c r="G1683" s="7"/>
      <c r="H1683" s="60" t="b">
        <f t="shared" si="242"/>
        <v>1</v>
      </c>
      <c r="I1683" s="60" t="str">
        <f t="shared" si="243"/>
        <v>00</v>
      </c>
    </row>
    <row r="1684" spans="1:9">
      <c r="A1684" s="60" t="str">
        <f t="shared" si="248"/>
        <v>2.1.1.2.0.00.00 - Benefícios Previdenciários a Pagar</v>
      </c>
      <c r="B1684" s="5" t="s">
        <v>306</v>
      </c>
      <c r="C1684" s="6">
        <v>28013256625.82</v>
      </c>
      <c r="D1684" s="1"/>
      <c r="E1684" s="1">
        <f>E1685+E1686+E1687+E1688+E1689</f>
        <v>44063.92</v>
      </c>
      <c r="F1684" s="1">
        <f>F1685+F1686+F1687+F1688+F1689</f>
        <v>28013212561.900002</v>
      </c>
      <c r="G1684" s="7"/>
      <c r="H1684" s="60" t="b">
        <f t="shared" si="242"/>
        <v>1</v>
      </c>
      <c r="I1684" s="60" t="str">
        <f t="shared" si="243"/>
        <v>00</v>
      </c>
    </row>
    <row r="1685" spans="1:9">
      <c r="A1685" s="60" t="str">
        <f t="shared" si="248"/>
        <v>2.1.1.2.1.00.00 - Benefícios Previdenciários a Pagar - Consolidação</v>
      </c>
      <c r="B1685" s="3" t="s">
        <v>307</v>
      </c>
      <c r="C1685" s="4">
        <v>28013212561.900002</v>
      </c>
      <c r="D1685" s="1"/>
      <c r="E1685" s="1">
        <f>SUMIF(A1685:B1685,"*intra*",C1685:D1685)+SUMIF(A1685:B1685,"*inter*",C1685:D1685)</f>
        <v>0</v>
      </c>
      <c r="F1685" s="1">
        <f>SUMIF(A1685:B1685,"*consolidação*",C1685:D1685)</f>
        <v>28013212561.900002</v>
      </c>
      <c r="H1685" s="60" t="b">
        <f t="shared" si="242"/>
        <v>1</v>
      </c>
      <c r="I1685" s="60" t="str">
        <f t="shared" si="243"/>
        <v>00</v>
      </c>
    </row>
    <row r="1686" spans="1:9">
      <c r="A1686" s="60" t="str">
        <f t="shared" si="248"/>
        <v>2.1.1.2.2.00.00 - Benefícios Previdenciários a Pagar - Intra OFSS</v>
      </c>
      <c r="B1686" s="5" t="s">
        <v>308</v>
      </c>
      <c r="C1686" s="6">
        <v>0</v>
      </c>
      <c r="D1686" s="1"/>
      <c r="E1686" s="1">
        <f t="shared" ref="E1686:E1689" si="251">SUMIF(A1686:B1686,"*intra*",C1686:D1686)+SUMIF(A1686:B1686,"*inter*",C1686:D1686)</f>
        <v>0</v>
      </c>
      <c r="F1686" s="1">
        <f t="shared" ref="F1686:F1689" si="252">SUMIF(A1686:B1686,"*consolidação*",C1686:D1686)</f>
        <v>0</v>
      </c>
      <c r="H1686" s="60" t="b">
        <f t="shared" si="242"/>
        <v>1</v>
      </c>
      <c r="I1686" s="60" t="str">
        <f t="shared" si="243"/>
        <v>00</v>
      </c>
    </row>
    <row r="1687" spans="1:9" ht="25.5">
      <c r="A1687" s="60" t="str">
        <f t="shared" si="248"/>
        <v>2.1.1.2.3.00.00 - Benefícios Previdenciários a Pagar - Inter OFSS - 
 União</v>
      </c>
      <c r="B1687" s="3" t="s">
        <v>309</v>
      </c>
      <c r="C1687" s="4">
        <v>0</v>
      </c>
      <c r="D1687" s="1"/>
      <c r="E1687" s="1">
        <f t="shared" si="251"/>
        <v>0</v>
      </c>
      <c r="F1687" s="1">
        <f t="shared" si="252"/>
        <v>0</v>
      </c>
      <c r="H1687" s="60" t="b">
        <f t="shared" si="242"/>
        <v>1</v>
      </c>
      <c r="I1687" s="60" t="str">
        <f t="shared" si="243"/>
        <v>00</v>
      </c>
    </row>
    <row r="1688" spans="1:9" ht="25.5">
      <c r="A1688" s="60" t="str">
        <f t="shared" si="248"/>
        <v>2.1.1.2.4.00.00 - Benefícios Previdenciários a Pagar - Inter OFSS - 
 Estado</v>
      </c>
      <c r="B1688" s="5" t="s">
        <v>310</v>
      </c>
      <c r="C1688" s="6">
        <v>44063.92</v>
      </c>
      <c r="D1688" s="1"/>
      <c r="E1688" s="1">
        <f>SUMIF(A1688:B1688,"*intra*",C1688:D1688)+SUMIF(A1688:B1688,"*inter*",C1688:D1688)</f>
        <v>44063.92</v>
      </c>
      <c r="F1688" s="1">
        <f t="shared" si="252"/>
        <v>0</v>
      </c>
      <c r="H1688" s="60" t="b">
        <f t="shared" si="242"/>
        <v>1</v>
      </c>
      <c r="I1688" s="60" t="str">
        <f t="shared" si="243"/>
        <v>00</v>
      </c>
    </row>
    <row r="1689" spans="1:9" ht="25.5">
      <c r="A1689" s="60" t="str">
        <f t="shared" si="248"/>
        <v>2.1.1.2.5.00.00 - Benefícios Previdenciários a Pagar - Inter OFSS - 
 Município</v>
      </c>
      <c r="B1689" s="3" t="s">
        <v>311</v>
      </c>
      <c r="C1689" s="4">
        <v>0</v>
      </c>
      <c r="D1689" s="1"/>
      <c r="E1689" s="1">
        <f t="shared" si="251"/>
        <v>0</v>
      </c>
      <c r="F1689" s="1">
        <f t="shared" si="252"/>
        <v>0</v>
      </c>
      <c r="H1689" s="60" t="b">
        <f t="shared" si="242"/>
        <v>1</v>
      </c>
      <c r="I1689" s="60" t="str">
        <f t="shared" si="243"/>
        <v>00</v>
      </c>
    </row>
    <row r="1690" spans="1:9">
      <c r="A1690" s="60" t="str">
        <f t="shared" si="248"/>
        <v>2.1.1.3.0.00.00 - Benefícios Assistenciais a Pagar</v>
      </c>
      <c r="B1690" s="5" t="s">
        <v>312</v>
      </c>
      <c r="C1690" s="6">
        <v>1521413802.1199999</v>
      </c>
      <c r="D1690" s="1"/>
      <c r="E1690" s="1">
        <f>E1691</f>
        <v>0</v>
      </c>
      <c r="F1690" s="1">
        <f>F1691</f>
        <v>1521413802.1199999</v>
      </c>
      <c r="H1690" s="60" t="b">
        <f t="shared" si="242"/>
        <v>1</v>
      </c>
      <c r="I1690" s="60" t="str">
        <f t="shared" si="243"/>
        <v>00</v>
      </c>
    </row>
    <row r="1691" spans="1:9">
      <c r="A1691" s="60" t="str">
        <f t="shared" si="248"/>
        <v>2.1.1.3.1.00.00 - Benefícios Assistenciais a Pagar - Consolidação</v>
      </c>
      <c r="B1691" s="3" t="s">
        <v>313</v>
      </c>
      <c r="C1691" s="4">
        <v>1521413802.1199999</v>
      </c>
      <c r="D1691" s="1"/>
      <c r="E1691" s="1">
        <f>SUMIF(A1691:B1691,"*intra*",C1691:D1691)+SUMIF(A1691:B1691,"*inter*",C1691:D1691)</f>
        <v>0</v>
      </c>
      <c r="F1691" s="1">
        <f>SUMIF(A1691:B1691,"*consolidação*",C1691:D1691)</f>
        <v>1521413802.1199999</v>
      </c>
      <c r="H1691" s="60" t="b">
        <f t="shared" si="242"/>
        <v>1</v>
      </c>
      <c r="I1691" s="60" t="str">
        <f t="shared" si="243"/>
        <v>00</v>
      </c>
    </row>
    <row r="1692" spans="1:9">
      <c r="A1692" s="60" t="str">
        <f t="shared" si="248"/>
        <v>2.1.1.4.0.00.00 - Encargos Sociais a Pagar</v>
      </c>
      <c r="B1692" s="5" t="s">
        <v>314</v>
      </c>
      <c r="C1692" s="6">
        <v>2287154595.3000002</v>
      </c>
      <c r="D1692" s="1"/>
      <c r="E1692" s="1">
        <f>E1693+E1694+E1695+E1696+E1697</f>
        <v>104515034.05</v>
      </c>
      <c r="F1692" s="1">
        <f>F1693+F1694+F1695+F1696+F1697</f>
        <v>2182639561.25</v>
      </c>
      <c r="H1692" s="60" t="b">
        <f t="shared" si="242"/>
        <v>1</v>
      </c>
      <c r="I1692" s="60" t="str">
        <f t="shared" si="243"/>
        <v>00</v>
      </c>
    </row>
    <row r="1693" spans="1:9">
      <c r="A1693" s="60" t="str">
        <f t="shared" si="248"/>
        <v>2.1.1.4.1.00.00 - Encargos Sociais a Pagar-Consolidação</v>
      </c>
      <c r="B1693" s="3" t="s">
        <v>4898</v>
      </c>
      <c r="C1693" s="4">
        <v>2182639561.25</v>
      </c>
      <c r="D1693" s="1"/>
      <c r="E1693" s="1">
        <f>SUMIF(A1693:B1693,"*intra*",C1693:D1693)+SUMIF(A1693:B1693,"*inter*",C1693:D1693)</f>
        <v>0</v>
      </c>
      <c r="F1693" s="1">
        <f>SUMIF(A1693:B1693,"*consolidação*",C1693:D1693)</f>
        <v>2182639561.25</v>
      </c>
      <c r="H1693" s="60" t="b">
        <f t="shared" si="242"/>
        <v>1</v>
      </c>
      <c r="I1693" s="60" t="str">
        <f t="shared" si="243"/>
        <v>00</v>
      </c>
    </row>
    <row r="1694" spans="1:9">
      <c r="A1694" s="60" t="str">
        <f t="shared" si="248"/>
        <v>2.1.1.4.2.00.00 - Encargos Sociais a Pagar - Intra OFSS</v>
      </c>
      <c r="B1694" s="5" t="s">
        <v>316</v>
      </c>
      <c r="C1694" s="6">
        <v>104511536.09</v>
      </c>
      <c r="D1694" s="1"/>
      <c r="E1694" s="1">
        <f t="shared" ref="E1694:E1697" si="253">SUMIF(A1694:B1694,"*intra*",C1694:D1694)+SUMIF(A1694:B1694,"*inter*",C1694:D1694)</f>
        <v>104511536.09</v>
      </c>
      <c r="F1694" s="1">
        <f t="shared" ref="F1694:F1697" si="254">SUMIF(A1694:B1694,"*consolidação*",C1694:D1694)</f>
        <v>0</v>
      </c>
      <c r="H1694" s="60" t="b">
        <f t="shared" si="242"/>
        <v>1</v>
      </c>
      <c r="I1694" s="60" t="str">
        <f t="shared" si="243"/>
        <v>00</v>
      </c>
    </row>
    <row r="1695" spans="1:9">
      <c r="A1695" s="60" t="str">
        <f t="shared" si="248"/>
        <v>2.1.1.4.3.00.00 - Encargos Sociais a Pagar - Inter OFSS - União</v>
      </c>
      <c r="B1695" s="3" t="s">
        <v>317</v>
      </c>
      <c r="C1695" s="4">
        <v>0</v>
      </c>
      <c r="D1695" s="1"/>
      <c r="E1695" s="1">
        <f t="shared" si="253"/>
        <v>0</v>
      </c>
      <c r="F1695" s="1">
        <f t="shared" si="254"/>
        <v>0</v>
      </c>
      <c r="H1695" s="60" t="b">
        <f t="shared" si="242"/>
        <v>1</v>
      </c>
      <c r="I1695" s="60" t="str">
        <f t="shared" si="243"/>
        <v>00</v>
      </c>
    </row>
    <row r="1696" spans="1:9">
      <c r="A1696" s="60" t="str">
        <f t="shared" si="248"/>
        <v>2.1.1.4.4.00.00 - Encargos Sociais a Pagar - Inter OFSS - Estado</v>
      </c>
      <c r="B1696" s="5" t="s">
        <v>318</v>
      </c>
      <c r="C1696" s="6">
        <v>0</v>
      </c>
      <c r="D1696" s="1"/>
      <c r="E1696" s="1">
        <f t="shared" si="253"/>
        <v>0</v>
      </c>
      <c r="F1696" s="1">
        <f t="shared" si="254"/>
        <v>0</v>
      </c>
      <c r="H1696" s="60" t="b">
        <f t="shared" si="242"/>
        <v>1</v>
      </c>
      <c r="I1696" s="60" t="str">
        <f t="shared" si="243"/>
        <v>00</v>
      </c>
    </row>
    <row r="1697" spans="1:9">
      <c r="A1697" s="60" t="str">
        <f t="shared" si="248"/>
        <v>2.1.1.4.5.00.00 - Encargos Sociais a Pagar - Inter OFSS - Município</v>
      </c>
      <c r="B1697" s="3" t="s">
        <v>319</v>
      </c>
      <c r="C1697" s="4">
        <v>3497.96</v>
      </c>
      <c r="D1697" s="1"/>
      <c r="E1697" s="1">
        <f t="shared" si="253"/>
        <v>3497.96</v>
      </c>
      <c r="F1697" s="1">
        <f t="shared" si="254"/>
        <v>0</v>
      </c>
      <c r="H1697" s="60" t="b">
        <f t="shared" si="242"/>
        <v>1</v>
      </c>
      <c r="I1697" s="60" t="str">
        <f t="shared" si="243"/>
        <v>00</v>
      </c>
    </row>
    <row r="1698" spans="1:9">
      <c r="A1698" s="60" t="str">
        <f t="shared" si="248"/>
        <v>2.1.2.0.0.00.00 - Empréstimos e Financiamentos a Curto Prazo</v>
      </c>
      <c r="B1698" s="5" t="s">
        <v>320</v>
      </c>
      <c r="C1698" s="6">
        <v>808110401448.71997</v>
      </c>
      <c r="D1698" s="1"/>
      <c r="E1698" s="1">
        <f>E1699+E1705+E1707+E1712+E1714+E1719-E1721-E1726</f>
        <v>0</v>
      </c>
      <c r="F1698" s="1">
        <f>F1699+F1705+F1707+F1712+F1714+F1719-F1721-F1726</f>
        <v>808110401448.72009</v>
      </c>
      <c r="H1698" s="60" t="b">
        <f t="shared" si="242"/>
        <v>1</v>
      </c>
      <c r="I1698" s="60" t="str">
        <f t="shared" si="243"/>
        <v>00</v>
      </c>
    </row>
    <row r="1699" spans="1:9">
      <c r="A1699" s="60" t="str">
        <f t="shared" si="248"/>
        <v>2.1.2.1.0.00.00 - Empréstimos a Curto Prazo - Interno</v>
      </c>
      <c r="B1699" s="3" t="s">
        <v>321</v>
      </c>
      <c r="C1699" s="4">
        <v>797864373736.05005</v>
      </c>
      <c r="D1699" s="1"/>
      <c r="E1699" s="1">
        <f>E1700+E1701+E1702+E1703</f>
        <v>0</v>
      </c>
      <c r="F1699" s="1">
        <f>F1700+F1701+F1702+F1703</f>
        <v>797864373736.05005</v>
      </c>
      <c r="H1699" s="60" t="b">
        <f t="shared" si="242"/>
        <v>1</v>
      </c>
      <c r="I1699" s="60" t="str">
        <f t="shared" si="243"/>
        <v>00</v>
      </c>
    </row>
    <row r="1700" spans="1:9">
      <c r="A1700" s="60" t="str">
        <f t="shared" si="248"/>
        <v>2.1.2.1.1.00.00 - Empréstimos a Curto Prazo – Interno - Consolidação</v>
      </c>
      <c r="B1700" s="5" t="s">
        <v>322</v>
      </c>
      <c r="C1700" s="6">
        <v>797864373736.05005</v>
      </c>
      <c r="D1700" s="1"/>
      <c r="E1700" s="1"/>
      <c r="F1700" s="1">
        <f>SUMIF(A1700:B1700,"*consolidação*",C1700:D1700)</f>
        <v>797864373736.05005</v>
      </c>
      <c r="H1700" s="60" t="b">
        <f t="shared" si="242"/>
        <v>1</v>
      </c>
      <c r="I1700" s="60" t="str">
        <f t="shared" si="243"/>
        <v>00</v>
      </c>
    </row>
    <row r="1701" spans="1:9" ht="25.5">
      <c r="A1701" s="60" t="str">
        <f t="shared" si="248"/>
        <v>2.1.2.1.3.00.00 - Empréstimos a Curto Prazo – Interno - Inter OFSS - 
 União</v>
      </c>
      <c r="B1701" s="3" t="s">
        <v>323</v>
      </c>
      <c r="C1701" s="4">
        <v>0</v>
      </c>
      <c r="D1701" s="1"/>
      <c r="E1701" s="1">
        <f t="shared" ref="E1701:E1703" si="255">SUMIF(A1701:B1701,"*intra*",C1701:D1701)+SUMIF(A1701:B1701,"*inter*",C1701:D1701)</f>
        <v>0</v>
      </c>
      <c r="F1701" s="1">
        <f t="shared" ref="F1701:F1703" si="256">SUMIF(A1701:B1701,"*consolidação*",C1701:D1701)</f>
        <v>0</v>
      </c>
      <c r="H1701" s="60" t="b">
        <f t="shared" si="242"/>
        <v>1</v>
      </c>
      <c r="I1701" s="60" t="str">
        <f t="shared" si="243"/>
        <v>00</v>
      </c>
    </row>
    <row r="1702" spans="1:9" ht="25.5">
      <c r="A1702" s="60" t="str">
        <f t="shared" si="248"/>
        <v>2.1.2.1.4.00.00 - Empréstimos a Curto Prazo - Interno - Inter OFSS - 
 Estado</v>
      </c>
      <c r="B1702" s="5" t="s">
        <v>324</v>
      </c>
      <c r="C1702" s="6">
        <v>0</v>
      </c>
      <c r="D1702" s="1"/>
      <c r="E1702" s="1">
        <f t="shared" si="255"/>
        <v>0</v>
      </c>
      <c r="F1702" s="1">
        <f t="shared" si="256"/>
        <v>0</v>
      </c>
      <c r="H1702" s="60" t="b">
        <f t="shared" si="242"/>
        <v>1</v>
      </c>
      <c r="I1702" s="60" t="str">
        <f t="shared" si="243"/>
        <v>00</v>
      </c>
    </row>
    <row r="1703" spans="1:9" ht="25.5">
      <c r="A1703" s="60" t="str">
        <f t="shared" si="248"/>
        <v>2.1.2.1.5.00.00 - Empréstimos a Curto Prazo - Interno - Inter OFSS - 
 Município</v>
      </c>
      <c r="B1703" s="3" t="s">
        <v>325</v>
      </c>
      <c r="C1703" s="4">
        <v>0</v>
      </c>
      <c r="D1703" s="1"/>
      <c r="E1703" s="1">
        <f t="shared" si="255"/>
        <v>0</v>
      </c>
      <c r="F1703" s="1">
        <f t="shared" si="256"/>
        <v>0</v>
      </c>
      <c r="H1703" s="60" t="b">
        <f t="shared" si="242"/>
        <v>1</v>
      </c>
      <c r="I1703" s="60" t="str">
        <f t="shared" si="243"/>
        <v>00</v>
      </c>
    </row>
    <row r="1704" spans="1:9">
      <c r="A1704" s="60" t="str">
        <f t="shared" si="248"/>
        <v>2.1.2.2.0.00.00 - Empréstimos a Curto Prazo - Externo</v>
      </c>
      <c r="B1704" s="5" t="s">
        <v>326</v>
      </c>
      <c r="C1704" s="6">
        <v>7985183591.3100004</v>
      </c>
      <c r="D1704" s="1"/>
      <c r="E1704" s="1">
        <f>E1705</f>
        <v>0</v>
      </c>
      <c r="F1704" s="1">
        <f>F1705</f>
        <v>7985183591.3100004</v>
      </c>
      <c r="H1704" s="60" t="b">
        <f t="shared" si="242"/>
        <v>1</v>
      </c>
      <c r="I1704" s="60" t="str">
        <f t="shared" si="243"/>
        <v>00</v>
      </c>
    </row>
    <row r="1705" spans="1:9">
      <c r="A1705" s="60" t="str">
        <f t="shared" si="248"/>
        <v>2.1.2.2.1.00.00 - Empréstimos a Curto Prazo - Externo Consolidação</v>
      </c>
      <c r="B1705" s="3" t="s">
        <v>327</v>
      </c>
      <c r="C1705" s="4">
        <v>7985183591.3100004</v>
      </c>
      <c r="D1705" s="1"/>
      <c r="E1705" s="1">
        <f>SUMIF(A1705:B1705,"*intra*",C1705:D1705)+SUMIF(A1705:B1705,"*inter*",C1705:D1705)</f>
        <v>0</v>
      </c>
      <c r="F1705" s="1">
        <f>SUMIF(A1705:B1705,"*consolidação*",C1705:D1705)</f>
        <v>7985183591.3100004</v>
      </c>
      <c r="H1705" s="60" t="b">
        <f t="shared" si="242"/>
        <v>1</v>
      </c>
      <c r="I1705" s="60" t="str">
        <f t="shared" si="243"/>
        <v>00</v>
      </c>
    </row>
    <row r="1706" spans="1:9">
      <c r="A1706" s="60" t="str">
        <f t="shared" si="248"/>
        <v>2.1.2.3.0.00.00 - Financiamentos a Curto Prazo - Interno</v>
      </c>
      <c r="B1706" s="5" t="s">
        <v>328</v>
      </c>
      <c r="C1706" s="6">
        <v>4089740.27</v>
      </c>
      <c r="D1706" s="1"/>
      <c r="E1706" s="1">
        <f>E1707+E1708+E1709+E1710</f>
        <v>0</v>
      </c>
      <c r="F1706" s="1">
        <f>F1707+F1708+F1709+F1710</f>
        <v>4089740.27</v>
      </c>
      <c r="H1706" s="60" t="b">
        <f t="shared" si="242"/>
        <v>1</v>
      </c>
      <c r="I1706" s="60" t="str">
        <f t="shared" si="243"/>
        <v>00</v>
      </c>
    </row>
    <row r="1707" spans="1:9" ht="25.5">
      <c r="A1707" s="60" t="str">
        <f t="shared" si="248"/>
        <v>2.1.2.3.1.00.00 - Financiamentos a Curto Prazo- Interno - 
 Consolidação</v>
      </c>
      <c r="B1707" s="3" t="s">
        <v>329</v>
      </c>
      <c r="C1707" s="4">
        <v>4089740.27</v>
      </c>
      <c r="D1707" s="1"/>
      <c r="E1707" s="1"/>
      <c r="F1707" s="1">
        <f t="shared" ref="F1707:F1710" si="257">SUMIF(A1707:B1707,"*consolidação*",C1707:D1707)</f>
        <v>4089740.27</v>
      </c>
      <c r="H1707" s="60" t="b">
        <f t="shared" si="242"/>
        <v>1</v>
      </c>
      <c r="I1707" s="60" t="str">
        <f t="shared" si="243"/>
        <v>00</v>
      </c>
    </row>
    <row r="1708" spans="1:9" ht="25.5">
      <c r="A1708" s="60" t="str">
        <f t="shared" si="248"/>
        <v>2.1.2.3.3.00.00 - Financiamentos a Curto Prazo - Interno - Inter 
 OFSS - União</v>
      </c>
      <c r="B1708" s="5" t="s">
        <v>330</v>
      </c>
      <c r="C1708" s="6">
        <v>0</v>
      </c>
      <c r="D1708" s="1"/>
      <c r="E1708" s="1">
        <f t="shared" ref="E1708:E1710" si="258">SUMIF(A1708:B1708,"*intra*",C1708:D1708)+SUMIF(A1708:B1708,"*inter*",C1708:D1708)</f>
        <v>0</v>
      </c>
      <c r="F1708" s="1">
        <f t="shared" si="257"/>
        <v>0</v>
      </c>
      <c r="H1708" s="60" t="b">
        <f t="shared" si="242"/>
        <v>1</v>
      </c>
      <c r="I1708" s="60" t="str">
        <f t="shared" si="243"/>
        <v>00</v>
      </c>
    </row>
    <row r="1709" spans="1:9" ht="25.5">
      <c r="A1709" s="60" t="str">
        <f t="shared" si="248"/>
        <v>2.1.2.3.4.00.00 - Financiamentos a Curto Prazo - Interno - Inter 
 OFSS - Estado</v>
      </c>
      <c r="B1709" s="3" t="s">
        <v>331</v>
      </c>
      <c r="C1709" s="4">
        <v>0</v>
      </c>
      <c r="D1709" s="1"/>
      <c r="E1709" s="1">
        <f t="shared" si="258"/>
        <v>0</v>
      </c>
      <c r="F1709" s="1">
        <f t="shared" si="257"/>
        <v>0</v>
      </c>
      <c r="H1709" s="60" t="b">
        <f t="shared" si="242"/>
        <v>1</v>
      </c>
      <c r="I1709" s="60" t="str">
        <f t="shared" si="243"/>
        <v>00</v>
      </c>
    </row>
    <row r="1710" spans="1:9" ht="25.5">
      <c r="A1710" s="60" t="str">
        <f t="shared" si="248"/>
        <v>2.1.2.3.5.00.00 - Financiamentos a Curto Prazo - Interno - Inter 
 OFSS - Município</v>
      </c>
      <c r="B1710" s="5" t="s">
        <v>332</v>
      </c>
      <c r="C1710" s="6">
        <v>0</v>
      </c>
      <c r="D1710" s="1"/>
      <c r="E1710" s="1">
        <f t="shared" si="258"/>
        <v>0</v>
      </c>
      <c r="F1710" s="1">
        <f t="shared" si="257"/>
        <v>0</v>
      </c>
      <c r="H1710" s="60" t="b">
        <f t="shared" ref="H1710:H1773" si="259">IF(I1710="00",C1710=E1710+F1710,TRUE)</f>
        <v>1</v>
      </c>
      <c r="I1710" s="60" t="str">
        <f t="shared" si="243"/>
        <v>00</v>
      </c>
    </row>
    <row r="1711" spans="1:9">
      <c r="A1711" s="60" t="str">
        <f t="shared" si="248"/>
        <v>2.1.2.4.0.00.00 - Financiamento a Curto Prazo - Externo</v>
      </c>
      <c r="B1711" s="3" t="s">
        <v>333</v>
      </c>
      <c r="C1711" s="4">
        <v>2256754381.0900002</v>
      </c>
      <c r="D1711" s="1"/>
      <c r="E1711" s="1">
        <f>E1712</f>
        <v>0</v>
      </c>
      <c r="F1711" s="1">
        <f>F1712</f>
        <v>2256754381.0900002</v>
      </c>
      <c r="H1711" s="60" t="b">
        <f t="shared" si="259"/>
        <v>1</v>
      </c>
      <c r="I1711" s="60" t="str">
        <f t="shared" si="243"/>
        <v>00</v>
      </c>
    </row>
    <row r="1712" spans="1:9" ht="25.5">
      <c r="A1712" s="60" t="str">
        <f t="shared" si="248"/>
        <v>2.1.2.4.1.00.00 - Financiamento a Curto Prazo - Externo - 
 Consolidação</v>
      </c>
      <c r="B1712" s="5" t="s">
        <v>334</v>
      </c>
      <c r="C1712" s="6">
        <v>2256754381.0900002</v>
      </c>
      <c r="D1712" s="1"/>
      <c r="E1712" s="1">
        <f>SUMIF(A1712:B1712,"*intra*",C1712:D1712)+SUMIF(A1712:B1712,"*inter*",C1712:D1712)</f>
        <v>0</v>
      </c>
      <c r="F1712" s="1">
        <f>SUMIF(A1712:B1712,"*consolidação*",C1712:D1712)</f>
        <v>2256754381.0900002</v>
      </c>
      <c r="H1712" s="60" t="b">
        <f t="shared" si="259"/>
        <v>1</v>
      </c>
      <c r="I1712" s="60" t="str">
        <f t="shared" ref="I1712:I1775" si="260">MID(A1712,11,2)</f>
        <v>00</v>
      </c>
    </row>
    <row r="1713" spans="1:9" ht="25.5">
      <c r="A1713" s="60" t="str">
        <f t="shared" si="248"/>
        <v>2.1.2.5.0.00.00 - Juros e Encargos a Pagar de Empréstimos e 
 Financiamentos a Curto Prazo - Interno</v>
      </c>
      <c r="B1713" s="3" t="s">
        <v>335</v>
      </c>
      <c r="C1713" s="4">
        <v>0</v>
      </c>
      <c r="D1713" s="1"/>
      <c r="E1713" s="1">
        <f>E1714+E1715+E1716+E1717</f>
        <v>0</v>
      </c>
      <c r="F1713" s="1">
        <f>F1714+F1715+F1716+F1717</f>
        <v>0</v>
      </c>
      <c r="H1713" s="60" t="b">
        <f t="shared" si="259"/>
        <v>1</v>
      </c>
      <c r="I1713" s="60" t="str">
        <f t="shared" si="260"/>
        <v>00</v>
      </c>
    </row>
    <row r="1714" spans="1:9" ht="25.5">
      <c r="A1714" s="60" t="str">
        <f t="shared" si="248"/>
        <v>2.1.2.5.1.00.00 - Juros e Encargos a Pagar de Empréstimos e 
 Financiamentos a Curto Prazo - Interno - Consolidação</v>
      </c>
      <c r="B1714" s="5" t="s">
        <v>336</v>
      </c>
      <c r="C1714" s="6">
        <v>0</v>
      </c>
      <c r="D1714" s="1"/>
      <c r="E1714" s="1">
        <f t="shared" ref="E1714:E1716" si="261">SUMIF(A1714:B1714,"*intra*",C1714:D1714)+SUMIF(A1714:B1714,"*inter*",C1714:D1714)</f>
        <v>0</v>
      </c>
      <c r="F1714" s="1">
        <f t="shared" ref="F1714:F1717" si="262">SUMIF(A1714:B1714,"*consolidação*",C1714:D1714)</f>
        <v>0</v>
      </c>
      <c r="H1714" s="60" t="b">
        <f t="shared" si="259"/>
        <v>1</v>
      </c>
      <c r="I1714" s="60" t="str">
        <f t="shared" si="260"/>
        <v>00</v>
      </c>
    </row>
    <row r="1715" spans="1:9" ht="25.5">
      <c r="A1715" s="60" t="str">
        <f t="shared" si="248"/>
        <v>2.1.2.5.3.00.00 - Juros e Encargos a Pagar de Empréstimos e 
 Financiamentos a Curto Prazo - Interno - Inter OFSS - União</v>
      </c>
      <c r="B1715" s="3" t="s">
        <v>337</v>
      </c>
      <c r="C1715" s="4">
        <v>0</v>
      </c>
      <c r="D1715" s="1"/>
      <c r="E1715" s="1">
        <f t="shared" si="261"/>
        <v>0</v>
      </c>
      <c r="F1715" s="1">
        <f t="shared" si="262"/>
        <v>0</v>
      </c>
      <c r="H1715" s="60" t="b">
        <f t="shared" si="259"/>
        <v>1</v>
      </c>
      <c r="I1715" s="60" t="str">
        <f t="shared" si="260"/>
        <v>00</v>
      </c>
    </row>
    <row r="1716" spans="1:9" ht="25.5">
      <c r="A1716" s="60" t="str">
        <f t="shared" si="248"/>
        <v>2.1.2.5.4.00.00 - Juros e Encargos a Pagar de Empréstimos e 
 Financiamentos a Curto Prazo - Interno - Inter OFSS - Estado</v>
      </c>
      <c r="B1716" s="5" t="s">
        <v>338</v>
      </c>
      <c r="C1716" s="6">
        <v>0</v>
      </c>
      <c r="D1716" s="1"/>
      <c r="E1716" s="1">
        <f t="shared" si="261"/>
        <v>0</v>
      </c>
      <c r="F1716" s="1">
        <f t="shared" si="262"/>
        <v>0</v>
      </c>
      <c r="H1716" s="60" t="b">
        <f t="shared" si="259"/>
        <v>1</v>
      </c>
      <c r="I1716" s="60" t="str">
        <f t="shared" si="260"/>
        <v>00</v>
      </c>
    </row>
    <row r="1717" spans="1:9" ht="25.5">
      <c r="A1717" s="60" t="str">
        <f t="shared" si="248"/>
        <v>2.1.2.5.5.00.00 - Juros e Encargos a Pagar de Empréstimos e 
 Financiamentos a Curto Prazo - Interno - Inter OFSS - Município</v>
      </c>
      <c r="B1717" s="3" t="s">
        <v>339</v>
      </c>
      <c r="C1717" s="4">
        <v>0</v>
      </c>
      <c r="D1717" s="1"/>
      <c r="E1717" s="1">
        <f>SUMIF(A1717:B1717,"*intra*",C1717:D1717)+SUMIF(A1717:B1717,"*inter*",C1717:D1717)</f>
        <v>0</v>
      </c>
      <c r="F1717" s="1">
        <f t="shared" si="262"/>
        <v>0</v>
      </c>
      <c r="H1717" s="60" t="b">
        <f t="shared" si="259"/>
        <v>1</v>
      </c>
      <c r="I1717" s="60" t="str">
        <f t="shared" si="260"/>
        <v>00</v>
      </c>
    </row>
    <row r="1718" spans="1:9" ht="25.5">
      <c r="A1718" s="60" t="str">
        <f t="shared" si="248"/>
        <v>2.1.2.6.0.00.00 - Juros e Encargos a Pagar de Empréstimos e 
 Financiamentos a Curto Prazo - Externo</v>
      </c>
      <c r="B1718" s="5" t="s">
        <v>340</v>
      </c>
      <c r="C1718" s="6">
        <v>0</v>
      </c>
      <c r="D1718" s="1"/>
      <c r="E1718" s="1">
        <f>E1719</f>
        <v>0</v>
      </c>
      <c r="F1718" s="1">
        <f>F1719</f>
        <v>0</v>
      </c>
      <c r="H1718" s="60" t="b">
        <f t="shared" si="259"/>
        <v>1</v>
      </c>
      <c r="I1718" s="60" t="str">
        <f t="shared" si="260"/>
        <v>00</v>
      </c>
    </row>
    <row r="1719" spans="1:9" ht="25.5">
      <c r="A1719" s="60" t="str">
        <f t="shared" si="248"/>
        <v>2.1.2.6.1.00.00 - Juros e Encargos a Pagar de Empréstimos e 
 Financiamentos a Curto Prazo - Externo - Consolidação</v>
      </c>
      <c r="B1719" s="3" t="s">
        <v>341</v>
      </c>
      <c r="C1719" s="4">
        <v>0</v>
      </c>
      <c r="D1719" s="1"/>
      <c r="E1719" s="1">
        <f t="shared" ref="E1719:E1723" si="263">SUMIF(A1719:B1719,"*intra*",C1719:D1719)+SUMIF(A1719:B1719,"*inter*",C1719:D1719)</f>
        <v>0</v>
      </c>
      <c r="F1719" s="1">
        <f>SUMIF(A1719:B1719,"*consolidação*",C1719:D1719)</f>
        <v>0</v>
      </c>
      <c r="H1719" s="60" t="b">
        <f t="shared" si="259"/>
        <v>1</v>
      </c>
      <c r="I1719" s="60" t="str">
        <f t="shared" si="260"/>
        <v>00</v>
      </c>
    </row>
    <row r="1720" spans="1:9">
      <c r="A1720" s="60" t="str">
        <f t="shared" si="248"/>
        <v>2.1.2.8.0.00.00 - (-) Encargos Financeiros a Apropriar - Interno</v>
      </c>
      <c r="B1720" s="5" t="s">
        <v>342</v>
      </c>
      <c r="C1720" s="6">
        <v>0</v>
      </c>
      <c r="D1720" s="1"/>
      <c r="E1720" s="1">
        <f>E1721+E1722+E1723+E1724</f>
        <v>0</v>
      </c>
      <c r="F1720" s="1">
        <f>F1721+F1722+F1723+F1724</f>
        <v>0</v>
      </c>
      <c r="H1720" s="60" t="b">
        <f t="shared" si="259"/>
        <v>1</v>
      </c>
      <c r="I1720" s="60" t="str">
        <f t="shared" si="260"/>
        <v>00</v>
      </c>
    </row>
    <row r="1721" spans="1:9" ht="25.5">
      <c r="A1721" s="60" t="str">
        <f t="shared" si="248"/>
        <v>2.1.2.8.1.00.00 - (-) Encargos Financeiros a Apropriar - Interno - 
 Consolidação</v>
      </c>
      <c r="B1721" s="3" t="s">
        <v>343</v>
      </c>
      <c r="C1721" s="4">
        <v>0</v>
      </c>
      <c r="D1721" s="1"/>
      <c r="E1721" s="1">
        <f t="shared" si="263"/>
        <v>0</v>
      </c>
      <c r="F1721" s="1">
        <f t="shared" ref="F1721:F1724" si="264">SUMIF(A1721:B1721,"*consolidação*",C1721:D1721)</f>
        <v>0</v>
      </c>
      <c r="H1721" s="60" t="b">
        <f t="shared" si="259"/>
        <v>1</v>
      </c>
      <c r="I1721" s="60" t="str">
        <f t="shared" si="260"/>
        <v>00</v>
      </c>
    </row>
    <row r="1722" spans="1:9" ht="25.5">
      <c r="A1722" s="60" t="str">
        <f t="shared" si="248"/>
        <v>2.1.2.8.3.00.00 - (-) Encargos Financeiros a Apropriar - Interno - 
 Inter OFSS - União</v>
      </c>
      <c r="B1722" s="5" t="s">
        <v>344</v>
      </c>
      <c r="C1722" s="6">
        <v>0</v>
      </c>
      <c r="D1722" s="1"/>
      <c r="E1722" s="1">
        <f t="shared" si="263"/>
        <v>0</v>
      </c>
      <c r="F1722" s="1">
        <f t="shared" si="264"/>
        <v>0</v>
      </c>
      <c r="H1722" s="60" t="b">
        <f t="shared" si="259"/>
        <v>1</v>
      </c>
      <c r="I1722" s="60" t="str">
        <f t="shared" si="260"/>
        <v>00</v>
      </c>
    </row>
    <row r="1723" spans="1:9" ht="25.5">
      <c r="A1723" s="60" t="str">
        <f t="shared" si="248"/>
        <v>2.1.2.8.4.00.00 - (-) Encargos Financeiros a Apropriar - Interno - 
 Inter OFSS - Estado</v>
      </c>
      <c r="B1723" s="3" t="s">
        <v>345</v>
      </c>
      <c r="C1723" s="4">
        <v>0</v>
      </c>
      <c r="D1723" s="1"/>
      <c r="E1723" s="1">
        <f t="shared" si="263"/>
        <v>0</v>
      </c>
      <c r="F1723" s="1">
        <f t="shared" si="264"/>
        <v>0</v>
      </c>
      <c r="H1723" s="60" t="b">
        <f t="shared" si="259"/>
        <v>1</v>
      </c>
      <c r="I1723" s="60" t="str">
        <f t="shared" si="260"/>
        <v>00</v>
      </c>
    </row>
    <row r="1724" spans="1:9" ht="25.5">
      <c r="A1724" s="60" t="str">
        <f t="shared" si="248"/>
        <v>2.1.2.8.5.00.00 - (-) Encargos Financeiros a Apropriar - Interno - 
 Inter OFSS - Município</v>
      </c>
      <c r="B1724" s="5" t="s">
        <v>346</v>
      </c>
      <c r="C1724" s="6">
        <v>0</v>
      </c>
      <c r="D1724" s="1"/>
      <c r="E1724" s="1">
        <f>SUMIF(A1724:B1724,"*intra*",C1724:D1724)+SUMIF(A1724:B1724,"*inter*",C1724:D1724)</f>
        <v>0</v>
      </c>
      <c r="F1724" s="1">
        <f t="shared" si="264"/>
        <v>0</v>
      </c>
      <c r="H1724" s="60" t="b">
        <f t="shared" si="259"/>
        <v>1</v>
      </c>
      <c r="I1724" s="60" t="str">
        <f t="shared" si="260"/>
        <v>00</v>
      </c>
    </row>
    <row r="1725" spans="1:9">
      <c r="A1725" s="60" t="str">
        <f t="shared" si="248"/>
        <v>2.1.2.9.0.00.00 - (-) Encargos Financeiros a Apropriar - Externo</v>
      </c>
      <c r="B1725" s="3" t="s">
        <v>347</v>
      </c>
      <c r="C1725" s="4">
        <v>0</v>
      </c>
      <c r="D1725" s="1"/>
      <c r="E1725" s="1">
        <f>E1726</f>
        <v>0</v>
      </c>
      <c r="F1725" s="1">
        <f>F1726</f>
        <v>0</v>
      </c>
      <c r="H1725" s="60" t="b">
        <f t="shared" si="259"/>
        <v>1</v>
      </c>
      <c r="I1725" s="60" t="str">
        <f t="shared" si="260"/>
        <v>00</v>
      </c>
    </row>
    <row r="1726" spans="1:9">
      <c r="A1726" s="60" t="str">
        <f t="shared" ref="A1726:A1789" si="265">TRIM(B1726)</f>
        <v>2.1.2.9.1.00.00 - (-) Encargos Financeiros a Apropriar- Consolidação</v>
      </c>
      <c r="B1726" s="5" t="s">
        <v>348</v>
      </c>
      <c r="C1726" s="6">
        <v>0</v>
      </c>
      <c r="D1726" s="1"/>
      <c r="E1726" s="1">
        <f t="shared" ref="E1726" si="266">SUMIF(A1726:B1726,"*intra*",C1726:D1726)+SUMIF(A1726:B1726,"*inter*",C1726:D1726)</f>
        <v>0</v>
      </c>
      <c r="F1726" s="1">
        <f t="shared" ref="F1726:F1731" si="267">SUMIF(A1726:B1726,"*consolidação*",C1726:D1726)</f>
        <v>0</v>
      </c>
      <c r="H1726" s="60" t="b">
        <f t="shared" si="259"/>
        <v>1</v>
      </c>
      <c r="I1726" s="60" t="str">
        <f t="shared" si="260"/>
        <v>00</v>
      </c>
    </row>
    <row r="1727" spans="1:9">
      <c r="A1727" s="60" t="str">
        <f t="shared" si="265"/>
        <v>2.1.3.0.0.00.00 - Fornecedores e Contas a Pagar a Curto Prazo</v>
      </c>
      <c r="B1727" s="3" t="s">
        <v>349</v>
      </c>
      <c r="C1727" s="4">
        <v>15267196069.92</v>
      </c>
      <c r="D1727" s="1"/>
      <c r="E1727" s="1">
        <f>E1728+E1730</f>
        <v>0</v>
      </c>
      <c r="F1727" s="1">
        <f>F1728+F1730</f>
        <v>15267196069.92</v>
      </c>
      <c r="H1727" s="60" t="b">
        <f t="shared" si="259"/>
        <v>1</v>
      </c>
      <c r="I1727" s="60" t="str">
        <f t="shared" si="260"/>
        <v>00</v>
      </c>
    </row>
    <row r="1728" spans="1:9" ht="25.5">
      <c r="A1728" s="60" t="str">
        <f t="shared" si="265"/>
        <v>2.1.3.1.0.00.00 - Fornecedores e Contas a Pagar Nacionais a Curto 
 Prazo</v>
      </c>
      <c r="B1728" s="5" t="s">
        <v>350</v>
      </c>
      <c r="C1728" s="6">
        <v>15032831431.57</v>
      </c>
      <c r="D1728" s="1"/>
      <c r="E1728" s="1">
        <f>E1729</f>
        <v>0</v>
      </c>
      <c r="F1728" s="1">
        <f>F1729</f>
        <v>15032831431.57</v>
      </c>
      <c r="H1728" s="60" t="b">
        <f t="shared" si="259"/>
        <v>1</v>
      </c>
      <c r="I1728" s="60" t="str">
        <f t="shared" si="260"/>
        <v>00</v>
      </c>
    </row>
    <row r="1729" spans="1:9" ht="25.5">
      <c r="A1729" s="60" t="str">
        <f t="shared" si="265"/>
        <v>2.1.3.1.1.00.00 - Fornecedores e Contas a Pagar Nacionais a Curto 
 Prazo - Consolidação</v>
      </c>
      <c r="B1729" s="3" t="s">
        <v>351</v>
      </c>
      <c r="C1729" s="4">
        <v>15032831431.57</v>
      </c>
      <c r="D1729" s="1"/>
      <c r="E1729" s="1">
        <f>SUMIF(A1729:B1729,"*intra*",C1729:D1729)+SUMIF(A1729:B1729,"*inter*",C1729:D1729)</f>
        <v>0</v>
      </c>
      <c r="F1729" s="1">
        <f>SUMIF(A1729:B1729,"*consolidação*",C1729:D1729)</f>
        <v>15032831431.57</v>
      </c>
      <c r="H1729" s="60" t="b">
        <f t="shared" si="259"/>
        <v>1</v>
      </c>
      <c r="I1729" s="60" t="str">
        <f t="shared" si="260"/>
        <v>00</v>
      </c>
    </row>
    <row r="1730" spans="1:9" ht="25.5">
      <c r="A1730" s="60" t="str">
        <f t="shared" si="265"/>
        <v>2.1.3.2.0.00.00 - Fornecedores e Contas a Pagar Estrangeiros a Curto 
 Prazo</v>
      </c>
      <c r="B1730" s="5" t="s">
        <v>352</v>
      </c>
      <c r="C1730" s="6">
        <v>234364638.34999999</v>
      </c>
      <c r="D1730" s="1"/>
      <c r="E1730" s="1">
        <f>E1731</f>
        <v>0</v>
      </c>
      <c r="F1730" s="1">
        <f>F1731</f>
        <v>234364638.34999999</v>
      </c>
      <c r="H1730" s="60" t="b">
        <f t="shared" si="259"/>
        <v>1</v>
      </c>
      <c r="I1730" s="60" t="str">
        <f t="shared" si="260"/>
        <v>00</v>
      </c>
    </row>
    <row r="1731" spans="1:9" ht="25.5">
      <c r="A1731" s="60" t="str">
        <f t="shared" si="265"/>
        <v>2.1.3.2.1.00.00 - Fornecedores e Contas a Pagar Estrangeiros a Curto 
 Prazo - Consolidação</v>
      </c>
      <c r="B1731" s="3" t="s">
        <v>353</v>
      </c>
      <c r="C1731" s="4">
        <v>234364638.34999999</v>
      </c>
      <c r="D1731" s="1"/>
      <c r="E1731" s="1">
        <f>SUMIF(A1731:B1731,"*intra*",C1731:D1731)+SUMIF(A1731:B1731,"*inter*",C1731:D1731)</f>
        <v>0</v>
      </c>
      <c r="F1731" s="1">
        <f t="shared" si="267"/>
        <v>234364638.34999999</v>
      </c>
      <c r="H1731" s="60" t="b">
        <f t="shared" si="259"/>
        <v>1</v>
      </c>
      <c r="I1731" s="60" t="str">
        <f t="shared" si="260"/>
        <v>00</v>
      </c>
    </row>
    <row r="1732" spans="1:9">
      <c r="A1732" s="60" t="str">
        <f t="shared" si="265"/>
        <v>2.1.4.0.0.00.00 - Obrigações Fiscais a Curto Prazo</v>
      </c>
      <c r="B1732" s="5" t="s">
        <v>354</v>
      </c>
      <c r="C1732" s="6">
        <v>210798039.66</v>
      </c>
      <c r="D1732" s="1"/>
      <c r="E1732" s="1">
        <f>E1733+E1737+E1741</f>
        <v>5909273.9600000009</v>
      </c>
      <c r="F1732" s="1">
        <f>F1733+F1737+F1741</f>
        <v>204888765.70000002</v>
      </c>
      <c r="H1732" s="60" t="b">
        <f t="shared" si="259"/>
        <v>1</v>
      </c>
      <c r="I1732" s="60" t="str">
        <f t="shared" si="260"/>
        <v>00</v>
      </c>
    </row>
    <row r="1733" spans="1:9">
      <c r="A1733" s="60" t="str">
        <f t="shared" si="265"/>
        <v>2.1.4.1.0.00.00 - Obrigações Fiscais a Curto Prazo com a União</v>
      </c>
      <c r="B1733" s="3" t="s">
        <v>355</v>
      </c>
      <c r="C1733" s="4">
        <v>166558514.72999999</v>
      </c>
      <c r="D1733" s="1"/>
      <c r="E1733" s="1">
        <f>E1734+E1735+E1736</f>
        <v>5059863.24</v>
      </c>
      <c r="F1733" s="1">
        <f>F1734+F1735+F1736</f>
        <v>161498651.49000001</v>
      </c>
      <c r="H1733" s="60" t="b">
        <f t="shared" si="259"/>
        <v>1</v>
      </c>
      <c r="I1733" s="60" t="str">
        <f t="shared" si="260"/>
        <v>00</v>
      </c>
    </row>
    <row r="1734" spans="1:9" ht="25.5">
      <c r="A1734" s="60" t="str">
        <f t="shared" si="265"/>
        <v>2.1.4.1.1.00.00 - Obrigações Fiscais a Curto Prazo com a União - 
 Consolidação</v>
      </c>
      <c r="B1734" s="5" t="s">
        <v>356</v>
      </c>
      <c r="C1734" s="6">
        <v>161498651.49000001</v>
      </c>
      <c r="D1734" s="1"/>
      <c r="E1734" s="1">
        <f>SUMIF(A1734:B1734,"*intra*",C1734:D1734)+SUMIF(A1734:B1734,"*inter*",C1734:D1734)</f>
        <v>0</v>
      </c>
      <c r="F1734" s="1">
        <f>SUMIF(A1734:B1734,"*consolidação*",C1734:D1734)</f>
        <v>161498651.49000001</v>
      </c>
      <c r="H1734" s="60" t="b">
        <f t="shared" si="259"/>
        <v>1</v>
      </c>
      <c r="I1734" s="60" t="str">
        <f t="shared" si="260"/>
        <v>00</v>
      </c>
    </row>
    <row r="1735" spans="1:9" ht="25.5">
      <c r="A1735" s="60" t="str">
        <f t="shared" si="265"/>
        <v>2.1.4.1.2.00.00 - Obrigações Fiscais a Curto Prazo com a União - 
 Intra OFSS</v>
      </c>
      <c r="B1735" s="3" t="s">
        <v>357</v>
      </c>
      <c r="C1735" s="4">
        <v>5059863.24</v>
      </c>
      <c r="D1735" s="1"/>
      <c r="E1735" s="1">
        <f>SUMIF(A1735:B1735,"*intra*",C1735:D1735)+SUMIF(A1735:B1735,"*inter*",C1735:D1735)</f>
        <v>5059863.24</v>
      </c>
      <c r="F1735" s="1">
        <f>SUMIF(A1735:B1735,"*consolidação*",C1735:D1735)</f>
        <v>0</v>
      </c>
      <c r="H1735" s="60" t="b">
        <f t="shared" si="259"/>
        <v>1</v>
      </c>
      <c r="I1735" s="60" t="str">
        <f t="shared" si="260"/>
        <v>00</v>
      </c>
    </row>
    <row r="1736" spans="1:9" ht="25.5">
      <c r="A1736" s="60" t="str">
        <f t="shared" si="265"/>
        <v>2.1.4.1.3.00.00 - Obrigações Fiscais a Curto Prazo com a União - 
 Inter OFSS - União</v>
      </c>
      <c r="B1736" s="5" t="s">
        <v>358</v>
      </c>
      <c r="C1736" s="6">
        <v>0</v>
      </c>
      <c r="D1736" s="1"/>
      <c r="E1736" s="1">
        <f>SUMIF(A1736:B1736,"*intra*",C1736:D1736)+SUMIF(A1736:B1736,"*inter*",C1736:D1736)</f>
        <v>0</v>
      </c>
      <c r="F1736" s="1">
        <f>SUMIF(A1736:B1736,"*consolidação*",C1736:D1736)</f>
        <v>0</v>
      </c>
      <c r="H1736" s="60" t="b">
        <f t="shared" si="259"/>
        <v>1</v>
      </c>
      <c r="I1736" s="60" t="str">
        <f t="shared" si="260"/>
        <v>00</v>
      </c>
    </row>
    <row r="1737" spans="1:9">
      <c r="A1737" s="60" t="str">
        <f t="shared" si="265"/>
        <v>2.1.4.2.0.00.00 - Obrigações Fiscais a Curto Prazo com os Estados</v>
      </c>
      <c r="B1737" s="3" t="s">
        <v>359</v>
      </c>
      <c r="C1737" s="4">
        <v>813130.59</v>
      </c>
      <c r="D1737" s="1"/>
      <c r="E1737" s="1">
        <f>E1738+E1739+E1740</f>
        <v>703036.78</v>
      </c>
      <c r="F1737" s="1">
        <f>F1738+F1739+F1740</f>
        <v>110093.81</v>
      </c>
      <c r="H1737" s="60" t="b">
        <f t="shared" si="259"/>
        <v>1</v>
      </c>
      <c r="I1737" s="60" t="str">
        <f t="shared" si="260"/>
        <v>00</v>
      </c>
    </row>
    <row r="1738" spans="1:9" ht="25.5">
      <c r="A1738" s="60" t="str">
        <f t="shared" si="265"/>
        <v>2.1.4.2.1.00.00 - Obrigações Fiscais a Curto Prazo com os Estados - 
 Consolidação</v>
      </c>
      <c r="B1738" s="5" t="s">
        <v>360</v>
      </c>
      <c r="C1738" s="6">
        <v>110093.81</v>
      </c>
      <c r="D1738" s="1"/>
      <c r="E1738" s="1">
        <f t="shared" ref="E1738:E1743" si="268">SUMIF(A1738:B1738,"*intra*",C1738:D1738)+SUMIF(A1738:B1738,"*inter*",C1738:D1738)</f>
        <v>0</v>
      </c>
      <c r="F1738" s="1">
        <f t="shared" ref="F1738:F1744" si="269">SUMIF(A1738:B1738,"*consolidação*",C1738:D1738)</f>
        <v>110093.81</v>
      </c>
      <c r="H1738" s="60" t="b">
        <f t="shared" si="259"/>
        <v>1</v>
      </c>
      <c r="I1738" s="60" t="str">
        <f t="shared" si="260"/>
        <v>00</v>
      </c>
    </row>
    <row r="1739" spans="1:9" ht="25.5">
      <c r="A1739" s="60" t="str">
        <f t="shared" si="265"/>
        <v>2.1.4.2.2.00.00 - Obrigações Fiscais a Curto Prazo com os Estados - 
 Intra OFSS</v>
      </c>
      <c r="B1739" s="3" t="s">
        <v>361</v>
      </c>
      <c r="C1739" s="4">
        <v>0</v>
      </c>
      <c r="D1739" s="1"/>
      <c r="E1739" s="1">
        <f t="shared" si="268"/>
        <v>0</v>
      </c>
      <c r="F1739" s="1">
        <f t="shared" si="269"/>
        <v>0</v>
      </c>
      <c r="H1739" s="60" t="b">
        <f t="shared" si="259"/>
        <v>1</v>
      </c>
      <c r="I1739" s="60" t="str">
        <f t="shared" si="260"/>
        <v>00</v>
      </c>
    </row>
    <row r="1740" spans="1:9" ht="25.5">
      <c r="A1740" s="60" t="str">
        <f t="shared" si="265"/>
        <v>2.1.4.2.4.00.00 - Obrigações Fiscais a Curto Prazo com os Estados - 
 Inter OFSS - Estado</v>
      </c>
      <c r="B1740" s="5" t="s">
        <v>362</v>
      </c>
      <c r="C1740" s="6">
        <v>703036.78</v>
      </c>
      <c r="D1740" s="1"/>
      <c r="E1740" s="1">
        <f t="shared" si="268"/>
        <v>703036.78</v>
      </c>
      <c r="F1740" s="1">
        <f t="shared" si="269"/>
        <v>0</v>
      </c>
      <c r="H1740" s="60" t="b">
        <f t="shared" si="259"/>
        <v>1</v>
      </c>
      <c r="I1740" s="60" t="str">
        <f t="shared" si="260"/>
        <v>00</v>
      </c>
    </row>
    <row r="1741" spans="1:9">
      <c r="A1741" s="60" t="str">
        <f t="shared" si="265"/>
        <v>2.1.4.3.0.00.00 - Obrigações Fiscais a Curto Prazo com os Municípios</v>
      </c>
      <c r="B1741" s="3" t="s">
        <v>363</v>
      </c>
      <c r="C1741" s="4">
        <v>43426394.340000004</v>
      </c>
      <c r="D1741" s="1"/>
      <c r="E1741" s="1">
        <f>E1742+E1743+E1744</f>
        <v>146373.94</v>
      </c>
      <c r="F1741" s="1">
        <f>F1742+F1743+F1744</f>
        <v>43280020.399999999</v>
      </c>
      <c r="H1741" s="60" t="b">
        <f t="shared" si="259"/>
        <v>1</v>
      </c>
      <c r="I1741" s="60" t="str">
        <f t="shared" si="260"/>
        <v>00</v>
      </c>
    </row>
    <row r="1742" spans="1:9" ht="25.5">
      <c r="A1742" s="60" t="str">
        <f t="shared" si="265"/>
        <v>2.1.4.3.1.00.00 - Obrigações Fiscais a Curto Prazo com os Municípios 
 - Consolidação</v>
      </c>
      <c r="B1742" s="5" t="s">
        <v>364</v>
      </c>
      <c r="C1742" s="6">
        <v>43280020.399999999</v>
      </c>
      <c r="D1742" s="1"/>
      <c r="E1742" s="1">
        <f t="shared" si="268"/>
        <v>0</v>
      </c>
      <c r="F1742" s="1">
        <f t="shared" si="269"/>
        <v>43280020.399999999</v>
      </c>
      <c r="H1742" s="60" t="b">
        <f t="shared" si="259"/>
        <v>1</v>
      </c>
      <c r="I1742" s="60" t="str">
        <f t="shared" si="260"/>
        <v>00</v>
      </c>
    </row>
    <row r="1743" spans="1:9" ht="25.5">
      <c r="A1743" s="60" t="str">
        <f t="shared" si="265"/>
        <v>2.1.4.3.2.00.00 - Obrigações Fiscais a Curto Prazo com os Municípios 
 - Intra OFSS</v>
      </c>
      <c r="B1743" s="3" t="s">
        <v>365</v>
      </c>
      <c r="C1743" s="4">
        <v>0</v>
      </c>
      <c r="D1743" s="1"/>
      <c r="E1743" s="1">
        <f t="shared" si="268"/>
        <v>0</v>
      </c>
      <c r="F1743" s="1">
        <f t="shared" si="269"/>
        <v>0</v>
      </c>
      <c r="H1743" s="60" t="b">
        <f t="shared" si="259"/>
        <v>1</v>
      </c>
      <c r="I1743" s="60" t="str">
        <f t="shared" si="260"/>
        <v>00</v>
      </c>
    </row>
    <row r="1744" spans="1:9" ht="25.5">
      <c r="A1744" s="60" t="str">
        <f t="shared" si="265"/>
        <v>2.1.4.3.5.00.00 - Obrigações Fiscais a Curto Prazo com os Municípios 
 - Inter OFSS - Município</v>
      </c>
      <c r="B1744" s="5" t="s">
        <v>366</v>
      </c>
      <c r="C1744" s="6">
        <v>146373.94</v>
      </c>
      <c r="D1744" s="1"/>
      <c r="E1744" s="1">
        <f>SUMIF(A1744:B1744,"*intra*",C1744:D1744)+SUMIF(A1744:B1744,"*inter*",C1744:D1744)</f>
        <v>146373.94</v>
      </c>
      <c r="F1744" s="1">
        <f t="shared" si="269"/>
        <v>0</v>
      </c>
      <c r="H1744" s="60" t="b">
        <f t="shared" si="259"/>
        <v>1</v>
      </c>
      <c r="I1744" s="60" t="str">
        <f t="shared" si="260"/>
        <v>00</v>
      </c>
    </row>
    <row r="1745" spans="1:9">
      <c r="A1745" s="60" t="str">
        <f t="shared" si="265"/>
        <v>2.1.5.0.0.00.00 - Obrigações de Repartição a Outros Entes</v>
      </c>
      <c r="B1745" s="3" t="s">
        <v>367</v>
      </c>
      <c r="C1745" s="4">
        <v>235059326.5</v>
      </c>
      <c r="D1745" s="1"/>
      <c r="E1745" s="1">
        <f>E1746+E1747+E1748</f>
        <v>235059326.5</v>
      </c>
      <c r="F1745" s="1">
        <f>F1746+F1747+F1748</f>
        <v>0</v>
      </c>
      <c r="H1745" s="60" t="b">
        <f t="shared" si="259"/>
        <v>1</v>
      </c>
      <c r="I1745" s="60" t="str">
        <f t="shared" si="260"/>
        <v>00</v>
      </c>
    </row>
    <row r="1746" spans="1:9" ht="25.5">
      <c r="A1746" s="60" t="str">
        <f t="shared" si="265"/>
        <v>2.1.5.0.3.00.00 - Obrigações de Repartição a Outros Entes - Inter 
 OFSS - União</v>
      </c>
      <c r="B1746" s="5" t="s">
        <v>368</v>
      </c>
      <c r="C1746" s="6">
        <v>0</v>
      </c>
      <c r="D1746" s="1"/>
      <c r="E1746" s="1">
        <f t="shared" ref="E1746:E1748" si="270">SUMIF(A1746:B1746,"*intra*",C1746:D1746)+SUMIF(A1746:B1746,"*inter*",C1746:D1746)</f>
        <v>0</v>
      </c>
      <c r="F1746" s="1">
        <f t="shared" ref="F1746:F1748" si="271">SUMIF(A1746:B1746,"*consolidação*",C1746:D1746)</f>
        <v>0</v>
      </c>
      <c r="H1746" s="60" t="b">
        <f t="shared" si="259"/>
        <v>1</v>
      </c>
      <c r="I1746" s="60" t="str">
        <f t="shared" si="260"/>
        <v>00</v>
      </c>
    </row>
    <row r="1747" spans="1:9" ht="25.5">
      <c r="A1747" s="60" t="str">
        <f t="shared" si="265"/>
        <v>2.1.5.0.4.00.00 - Obrigações de Repartição a Outros Entes - Inter 
 OFSS - Estado</v>
      </c>
      <c r="B1747" s="3" t="s">
        <v>369</v>
      </c>
      <c r="C1747" s="4">
        <v>5356814.53</v>
      </c>
      <c r="D1747" s="1"/>
      <c r="E1747" s="1">
        <f t="shared" si="270"/>
        <v>5356814.53</v>
      </c>
      <c r="F1747" s="1">
        <f t="shared" si="271"/>
        <v>0</v>
      </c>
      <c r="H1747" s="60" t="b">
        <f t="shared" si="259"/>
        <v>1</v>
      </c>
      <c r="I1747" s="60" t="str">
        <f t="shared" si="260"/>
        <v>00</v>
      </c>
    </row>
    <row r="1748" spans="1:9" ht="25.5">
      <c r="A1748" s="60" t="str">
        <f t="shared" si="265"/>
        <v>2.1.5.0.5.00.00 - Obrigações de Repartição a Outros Entes - Inter 
 OFSS - Município</v>
      </c>
      <c r="B1748" s="5" t="s">
        <v>370</v>
      </c>
      <c r="C1748" s="6">
        <v>229702511.97</v>
      </c>
      <c r="D1748" s="1"/>
      <c r="E1748" s="1">
        <f t="shared" si="270"/>
        <v>229702511.97</v>
      </c>
      <c r="F1748" s="1">
        <f t="shared" si="271"/>
        <v>0</v>
      </c>
      <c r="H1748" s="60" t="b">
        <f t="shared" si="259"/>
        <v>1</v>
      </c>
      <c r="I1748" s="60" t="str">
        <f t="shared" si="260"/>
        <v>00</v>
      </c>
    </row>
    <row r="1749" spans="1:9">
      <c r="A1749" s="60" t="str">
        <f t="shared" si="265"/>
        <v>2.1.7.0.0.00.00 - Provisões a Curto Prazo</v>
      </c>
      <c r="B1749" s="3" t="s">
        <v>371</v>
      </c>
      <c r="C1749" s="4">
        <v>53194350148.199997</v>
      </c>
      <c r="D1749" s="1"/>
      <c r="E1749" s="1">
        <f>E1750+E1752+E1754+E1756+E1760+E1762</f>
        <v>5064868544.3500004</v>
      </c>
      <c r="F1749" s="1">
        <f>F1750+F1752+F1754+F1756+F1760+F1762</f>
        <v>48129481603.849991</v>
      </c>
      <c r="H1749" s="60" t="b">
        <f t="shared" si="259"/>
        <v>1</v>
      </c>
      <c r="I1749" s="60" t="str">
        <f t="shared" si="260"/>
        <v>00</v>
      </c>
    </row>
    <row r="1750" spans="1:9">
      <c r="A1750" s="60" t="str">
        <f t="shared" si="265"/>
        <v>2.1.7.1.0.00.00 - Provisão para Riscos Trabalhistas a Curto Prazo</v>
      </c>
      <c r="B1750" s="5" t="s">
        <v>372</v>
      </c>
      <c r="C1750" s="6">
        <v>1851183533.72</v>
      </c>
      <c r="D1750" s="1"/>
      <c r="E1750" s="1">
        <f>E1751</f>
        <v>0</v>
      </c>
      <c r="F1750" s="1">
        <f>F1751</f>
        <v>1851183533.72</v>
      </c>
      <c r="H1750" s="60" t="b">
        <f t="shared" si="259"/>
        <v>1</v>
      </c>
      <c r="I1750" s="60" t="str">
        <f t="shared" si="260"/>
        <v>00</v>
      </c>
    </row>
    <row r="1751" spans="1:9" ht="25.5">
      <c r="A1751" s="60" t="str">
        <f t="shared" si="265"/>
        <v>2.1.7.1.1.00.00 - Provisão para Riscos Trabalhistas a Curto Prazo - 
 Consolidação</v>
      </c>
      <c r="B1751" s="3" t="s">
        <v>373</v>
      </c>
      <c r="C1751" s="4">
        <v>1851183533.72</v>
      </c>
      <c r="D1751" s="1"/>
      <c r="E1751" s="1">
        <f t="shared" ref="E1751:E1758" si="272">SUMIF(A1751:B1751,"*intra*",C1751:D1751)+SUMIF(A1751:B1751,"*inter*",C1751:D1751)</f>
        <v>0</v>
      </c>
      <c r="F1751" s="1">
        <f>SUMIF(A1751:B1751,"*consolidação*",C1751:D1751)</f>
        <v>1851183533.72</v>
      </c>
      <c r="H1751" s="60" t="b">
        <f t="shared" si="259"/>
        <v>1</v>
      </c>
      <c r="I1751" s="60" t="str">
        <f t="shared" si="260"/>
        <v>00</v>
      </c>
    </row>
    <row r="1752" spans="1:9">
      <c r="A1752" s="60" t="str">
        <f t="shared" si="265"/>
        <v>2.1.7.3.0.00.00 - Provisões para Riscos Fiscais a Curto Prazo</v>
      </c>
      <c r="B1752" s="5" t="s">
        <v>374</v>
      </c>
      <c r="C1752" s="6">
        <v>33811084092.66</v>
      </c>
      <c r="D1752" s="1"/>
      <c r="E1752" s="1">
        <f>E1753</f>
        <v>0</v>
      </c>
      <c r="F1752" s="1">
        <f>F1753</f>
        <v>33811084092.66</v>
      </c>
      <c r="H1752" s="60" t="b">
        <f t="shared" si="259"/>
        <v>1</v>
      </c>
      <c r="I1752" s="60" t="str">
        <f t="shared" si="260"/>
        <v>00</v>
      </c>
    </row>
    <row r="1753" spans="1:9" ht="25.5">
      <c r="A1753" s="60" t="str">
        <f t="shared" si="265"/>
        <v>2.1.7.3.1.00.00 - Provisões para Riscos Fiscais a Curto Prazo - 
 Consolidação</v>
      </c>
      <c r="B1753" s="3" t="s">
        <v>375</v>
      </c>
      <c r="C1753" s="4">
        <v>33811084092.66</v>
      </c>
      <c r="D1753" s="1"/>
      <c r="E1753" s="1">
        <f t="shared" si="272"/>
        <v>0</v>
      </c>
      <c r="F1753" s="1">
        <f t="shared" ref="F1753:F1759" si="273">SUMIF(A1753:B1753,"*consolidação*",C1753:D1753)</f>
        <v>33811084092.66</v>
      </c>
      <c r="H1753" s="60" t="b">
        <f t="shared" si="259"/>
        <v>1</v>
      </c>
      <c r="I1753" s="60" t="str">
        <f t="shared" si="260"/>
        <v>00</v>
      </c>
    </row>
    <row r="1754" spans="1:9">
      <c r="A1754" s="60" t="str">
        <f t="shared" si="265"/>
        <v>2.1.7.4.0.00.00 - Provisão para Riscos Cíveis a Curto Prazo</v>
      </c>
      <c r="B1754" s="5" t="s">
        <v>376</v>
      </c>
      <c r="C1754" s="6">
        <v>436785191.99000001</v>
      </c>
      <c r="D1754" s="1"/>
      <c r="E1754" s="1">
        <f>E1755</f>
        <v>0</v>
      </c>
      <c r="F1754" s="1">
        <f>F1755</f>
        <v>436785191.99000001</v>
      </c>
      <c r="H1754" s="60" t="b">
        <f t="shared" si="259"/>
        <v>1</v>
      </c>
      <c r="I1754" s="60" t="str">
        <f t="shared" si="260"/>
        <v>00</v>
      </c>
    </row>
    <row r="1755" spans="1:9" ht="25.5">
      <c r="A1755" s="60" t="str">
        <f t="shared" si="265"/>
        <v>2.1.7.4.1.00.00 - Provisão para Riscos Cíveis a Curto Prazo - 
 Consolidação</v>
      </c>
      <c r="B1755" s="3" t="s">
        <v>377</v>
      </c>
      <c r="C1755" s="4">
        <v>436785191.99000001</v>
      </c>
      <c r="D1755" s="1"/>
      <c r="E1755" s="1">
        <f t="shared" si="272"/>
        <v>0</v>
      </c>
      <c r="F1755" s="1">
        <f t="shared" si="273"/>
        <v>436785191.99000001</v>
      </c>
      <c r="H1755" s="60" t="b">
        <f t="shared" si="259"/>
        <v>1</v>
      </c>
      <c r="I1755" s="60" t="str">
        <f t="shared" si="260"/>
        <v>00</v>
      </c>
    </row>
    <row r="1756" spans="1:9">
      <c r="A1756" s="60" t="str">
        <f t="shared" si="265"/>
        <v>2.1.7.5.0.00.00 - Provisão para Repartição de Créditos a Curto Prazo</v>
      </c>
      <c r="B1756" s="5" t="s">
        <v>378</v>
      </c>
      <c r="C1756" s="6">
        <v>5064868544.3500004</v>
      </c>
      <c r="D1756" s="1"/>
      <c r="E1756" s="1">
        <f>E1757+E1758+E1759</f>
        <v>5064868544.3500004</v>
      </c>
      <c r="F1756" s="1">
        <f>F1757+F1758+F1759</f>
        <v>0</v>
      </c>
      <c r="H1756" s="60" t="b">
        <f t="shared" si="259"/>
        <v>1</v>
      </c>
      <c r="I1756" s="60" t="str">
        <f t="shared" si="260"/>
        <v>00</v>
      </c>
    </row>
    <row r="1757" spans="1:9" ht="25.5">
      <c r="A1757" s="60" t="str">
        <f t="shared" si="265"/>
        <v>2.1.7.5.3.00.00 - Provisão para Repartição de Créditos a Curto Prazo 
 - Inter OFSS - União</v>
      </c>
      <c r="B1757" s="3" t="s">
        <v>379</v>
      </c>
      <c r="C1757" s="4">
        <v>0</v>
      </c>
      <c r="D1757" s="1"/>
      <c r="E1757" s="1">
        <f t="shared" si="272"/>
        <v>0</v>
      </c>
      <c r="F1757" s="1">
        <f t="shared" si="273"/>
        <v>0</v>
      </c>
      <c r="H1757" s="60" t="b">
        <f t="shared" si="259"/>
        <v>1</v>
      </c>
      <c r="I1757" s="60" t="str">
        <f t="shared" si="260"/>
        <v>00</v>
      </c>
    </row>
    <row r="1758" spans="1:9" ht="25.5">
      <c r="A1758" s="60" t="str">
        <f t="shared" si="265"/>
        <v>2.1.7.5.4.00.00 - Provisão para Repartição de Créditos a Curto Prazo 
 - Inter OFSS - Estado</v>
      </c>
      <c r="B1758" s="5" t="s">
        <v>380</v>
      </c>
      <c r="C1758" s="6">
        <v>1855055402.6300001</v>
      </c>
      <c r="D1758" s="1"/>
      <c r="E1758" s="1">
        <f t="shared" si="272"/>
        <v>1855055402.6300001</v>
      </c>
      <c r="F1758" s="1">
        <f t="shared" si="273"/>
        <v>0</v>
      </c>
      <c r="H1758" s="60" t="b">
        <f t="shared" si="259"/>
        <v>1</v>
      </c>
      <c r="I1758" s="60" t="str">
        <f t="shared" si="260"/>
        <v>00</v>
      </c>
    </row>
    <row r="1759" spans="1:9" ht="25.5">
      <c r="A1759" s="60" t="str">
        <f t="shared" si="265"/>
        <v>2.1.7.5.5.00.00 - Provisão para Repartição de Créditos a Curto Prazo 
 - Inter OFSS - Município</v>
      </c>
      <c r="B1759" s="3" t="s">
        <v>381</v>
      </c>
      <c r="C1759" s="4">
        <v>3209813141.7199998</v>
      </c>
      <c r="D1759" s="1"/>
      <c r="E1759" s="1">
        <f>SUMIF(A1759:B1759,"*intra*",C1759:D1759)+SUMIF(A1759:B1759,"*inter*",C1759:D1759)</f>
        <v>3209813141.7199998</v>
      </c>
      <c r="F1759" s="1">
        <f t="shared" si="273"/>
        <v>0</v>
      </c>
      <c r="H1759" s="60" t="b">
        <f t="shared" si="259"/>
        <v>1</v>
      </c>
      <c r="I1759" s="60" t="str">
        <f t="shared" si="260"/>
        <v>00</v>
      </c>
    </row>
    <row r="1760" spans="1:9" ht="25.5">
      <c r="A1760" s="60" t="str">
        <f t="shared" si="265"/>
        <v>2.1.7.6.0.00.00 - Provisão para Riscos Decorrentes de Contratos de 
 PPP a Curto Prazo</v>
      </c>
      <c r="B1760" s="5" t="s">
        <v>382</v>
      </c>
      <c r="C1760" s="6">
        <v>0</v>
      </c>
      <c r="D1760" s="1"/>
      <c r="E1760" s="1">
        <f>E1761</f>
        <v>0</v>
      </c>
      <c r="F1760" s="1">
        <f>F1761</f>
        <v>0</v>
      </c>
      <c r="H1760" s="60" t="b">
        <f t="shared" si="259"/>
        <v>1</v>
      </c>
      <c r="I1760" s="60" t="str">
        <f t="shared" si="260"/>
        <v>00</v>
      </c>
    </row>
    <row r="1761" spans="1:9" ht="25.5">
      <c r="A1761" s="60" t="str">
        <f t="shared" si="265"/>
        <v>2.1.7.6.1.00.00 - Provisão para Riscos Decorrentes de Contratos de 
 PPP a Curto Prazo - Consolidação</v>
      </c>
      <c r="B1761" s="3" t="s">
        <v>383</v>
      </c>
      <c r="C1761" s="4">
        <v>0</v>
      </c>
      <c r="D1761" s="1"/>
      <c r="E1761" s="1">
        <f t="shared" ref="E1761" si="274">SUMIF(A1761:B1761,"*intra*",C1761:D1761)+SUMIF(A1761:B1761,"*inter*",C1761:D1761)</f>
        <v>0</v>
      </c>
      <c r="F1761" s="1">
        <f t="shared" ref="F1761:F1763" si="275">SUMIF(A1761:B1761,"*consolidação*",C1761:D1761)</f>
        <v>0</v>
      </c>
      <c r="H1761" s="60" t="b">
        <f t="shared" si="259"/>
        <v>1</v>
      </c>
      <c r="I1761" s="60" t="str">
        <f t="shared" si="260"/>
        <v>00</v>
      </c>
    </row>
    <row r="1762" spans="1:9">
      <c r="A1762" s="60" t="str">
        <f t="shared" si="265"/>
        <v>2.1.7.9.0.00.00 - Outras Provisões a Curto Prazo</v>
      </c>
      <c r="B1762" s="5" t="s">
        <v>384</v>
      </c>
      <c r="C1762" s="6">
        <v>12030428785.48</v>
      </c>
      <c r="D1762" s="1"/>
      <c r="E1762" s="1">
        <f>E1763</f>
        <v>0</v>
      </c>
      <c r="F1762" s="1">
        <f>F1763</f>
        <v>12030428785.48</v>
      </c>
      <c r="H1762" s="60" t="b">
        <f t="shared" si="259"/>
        <v>1</v>
      </c>
      <c r="I1762" s="60" t="str">
        <f t="shared" si="260"/>
        <v>00</v>
      </c>
    </row>
    <row r="1763" spans="1:9">
      <c r="A1763" s="60" t="str">
        <f t="shared" si="265"/>
        <v>2.1.7.9.1.00.00 - Outras Provisões a Curto Prazo - Consolidação</v>
      </c>
      <c r="B1763" s="3" t="s">
        <v>385</v>
      </c>
      <c r="C1763" s="4">
        <v>12030428785.48</v>
      </c>
      <c r="D1763" s="1"/>
      <c r="E1763" s="1">
        <f>SUMIF(A1763:B1763,"*intra*",C1763:D1763)+SUMIF(A1763:B1763,"*inter*",C1763:D1763)</f>
        <v>0</v>
      </c>
      <c r="F1763" s="1">
        <f t="shared" si="275"/>
        <v>12030428785.48</v>
      </c>
      <c r="H1763" s="60" t="b">
        <f t="shared" si="259"/>
        <v>1</v>
      </c>
      <c r="I1763" s="60" t="str">
        <f t="shared" si="260"/>
        <v>00</v>
      </c>
    </row>
    <row r="1764" spans="1:9">
      <c r="A1764" s="60" t="str">
        <f t="shared" si="265"/>
        <v>2.1.8.0.0.00.00 - Demais Obrigações a Curto Prazo</v>
      </c>
      <c r="B1764" s="5" t="s">
        <v>386</v>
      </c>
      <c r="C1764" s="6">
        <v>245067637089.42001</v>
      </c>
      <c r="D1764" s="1"/>
      <c r="E1764" s="1">
        <f>E1765+E1767+E1769+E1771+E1773+E1775+E1777</f>
        <v>117200229810.98</v>
      </c>
      <c r="F1764" s="1">
        <f>F1765+F1767+F1769+F1771+F1773+F1775+F1777</f>
        <v>127867407278.44</v>
      </c>
      <c r="H1764" s="60" t="b">
        <f t="shared" si="259"/>
        <v>1</v>
      </c>
      <c r="I1764" s="60" t="str">
        <f t="shared" si="260"/>
        <v>00</v>
      </c>
    </row>
    <row r="1765" spans="1:9">
      <c r="A1765" s="60" t="str">
        <f t="shared" si="265"/>
        <v>2.1.8.1.0.00.00 - Adiantamentos de Clientes</v>
      </c>
      <c r="B1765" s="3" t="s">
        <v>387</v>
      </c>
      <c r="C1765" s="4">
        <v>273306864.42000002</v>
      </c>
      <c r="D1765" s="1"/>
      <c r="E1765" s="1">
        <f>E1766</f>
        <v>0</v>
      </c>
      <c r="F1765" s="1">
        <f>F1766</f>
        <v>273306864.42000002</v>
      </c>
      <c r="H1765" s="60" t="b">
        <f t="shared" si="259"/>
        <v>1</v>
      </c>
      <c r="I1765" s="60" t="str">
        <f t="shared" si="260"/>
        <v>00</v>
      </c>
    </row>
    <row r="1766" spans="1:9">
      <c r="A1766" s="60" t="str">
        <f t="shared" si="265"/>
        <v>2.1.8.1.1.00.00 - Adiantamentos de Clientes - Consolidação</v>
      </c>
      <c r="B1766" s="5" t="s">
        <v>388</v>
      </c>
      <c r="C1766" s="6">
        <v>273306864.42000002</v>
      </c>
      <c r="D1766" s="1"/>
      <c r="E1766" s="1">
        <f t="shared" ref="E1766:E1779" si="276">SUMIF(A1766:B1766,"*intra*",C1766:D1766)+SUMIF(A1766:B1766,"*inter*",C1766:D1766)</f>
        <v>0</v>
      </c>
      <c r="F1766" s="1">
        <f>SUMIF(A1766:B1766,"*consolidação*",C1766:D1766)</f>
        <v>273306864.42000002</v>
      </c>
      <c r="H1766" s="60" t="b">
        <f t="shared" si="259"/>
        <v>1</v>
      </c>
      <c r="I1766" s="60" t="str">
        <f t="shared" si="260"/>
        <v>00</v>
      </c>
    </row>
    <row r="1767" spans="1:9">
      <c r="A1767" s="60" t="str">
        <f t="shared" si="265"/>
        <v>2.1.8.2.0.00.00 - Obrigações por Danos a Terceiros</v>
      </c>
      <c r="B1767" s="3" t="s">
        <v>389</v>
      </c>
      <c r="C1767" s="4">
        <v>11803</v>
      </c>
      <c r="D1767" s="1"/>
      <c r="E1767" s="1">
        <f>E1768</f>
        <v>0</v>
      </c>
      <c r="F1767" s="1">
        <f>F1768</f>
        <v>11803</v>
      </c>
      <c r="H1767" s="60" t="b">
        <f t="shared" si="259"/>
        <v>1</v>
      </c>
      <c r="I1767" s="60" t="str">
        <f t="shared" si="260"/>
        <v>00</v>
      </c>
    </row>
    <row r="1768" spans="1:9">
      <c r="A1768" s="60" t="str">
        <f t="shared" si="265"/>
        <v>2.1.8.2.1.00.00 - Obrigações por Danos a Terceiros - Consolidação</v>
      </c>
      <c r="B1768" s="5" t="s">
        <v>390</v>
      </c>
      <c r="C1768" s="6">
        <v>11803</v>
      </c>
      <c r="D1768" s="1"/>
      <c r="E1768" s="1">
        <f t="shared" si="276"/>
        <v>0</v>
      </c>
      <c r="F1768" s="1">
        <f t="shared" ref="F1768:F1776" si="277">SUMIF(A1768:B1768,"*consolidação*",C1768:D1768)</f>
        <v>11803</v>
      </c>
      <c r="H1768" s="60" t="b">
        <f t="shared" si="259"/>
        <v>1</v>
      </c>
      <c r="I1768" s="60" t="str">
        <f t="shared" si="260"/>
        <v>00</v>
      </c>
    </row>
    <row r="1769" spans="1:9">
      <c r="A1769" s="60" t="str">
        <f t="shared" si="265"/>
        <v>2.1.8.3.0.00.00 - Arrendamento Operacional a Pagar</v>
      </c>
      <c r="B1769" s="3" t="s">
        <v>391</v>
      </c>
      <c r="C1769" s="4">
        <v>0</v>
      </c>
      <c r="D1769" s="1"/>
      <c r="E1769" s="1">
        <f>E1770</f>
        <v>0</v>
      </c>
      <c r="F1769" s="1">
        <f>F1770</f>
        <v>0</v>
      </c>
      <c r="H1769" s="60" t="b">
        <f t="shared" si="259"/>
        <v>1</v>
      </c>
      <c r="I1769" s="60" t="str">
        <f t="shared" si="260"/>
        <v>00</v>
      </c>
    </row>
    <row r="1770" spans="1:9">
      <c r="A1770" s="60" t="str">
        <f t="shared" si="265"/>
        <v>2.1.8.3.1.00.00 - Arrendamento Operacional a Pagar - Consolidação</v>
      </c>
      <c r="B1770" s="5" t="s">
        <v>392</v>
      </c>
      <c r="C1770" s="6">
        <v>0</v>
      </c>
      <c r="D1770" s="1"/>
      <c r="E1770" s="1">
        <f t="shared" si="276"/>
        <v>0</v>
      </c>
      <c r="F1770" s="1">
        <f>SUMIF(A1770:B1770,"*consolidação*",C1770:D1770)</f>
        <v>0</v>
      </c>
      <c r="H1770" s="60" t="b">
        <f t="shared" si="259"/>
        <v>1</v>
      </c>
      <c r="I1770" s="60" t="str">
        <f t="shared" si="260"/>
        <v>00</v>
      </c>
    </row>
    <row r="1771" spans="1:9">
      <c r="A1771" s="60" t="str">
        <f t="shared" si="265"/>
        <v>2.1.8.4.0.00.00 - Debêntures e Outros Títulos de Dívida a Curto Prazo</v>
      </c>
      <c r="B1771" s="3" t="s">
        <v>393</v>
      </c>
      <c r="C1771" s="4">
        <v>0</v>
      </c>
      <c r="D1771" s="1"/>
      <c r="E1771" s="1">
        <f>E1772</f>
        <v>0</v>
      </c>
      <c r="F1771" s="1">
        <f>F1772</f>
        <v>0</v>
      </c>
      <c r="H1771" s="60" t="b">
        <f t="shared" si="259"/>
        <v>1</v>
      </c>
      <c r="I1771" s="60" t="str">
        <f t="shared" si="260"/>
        <v>00</v>
      </c>
    </row>
    <row r="1772" spans="1:9" ht="25.5">
      <c r="A1772" s="60" t="str">
        <f t="shared" si="265"/>
        <v>2.1.8.4.1.00.00 - Debêntures e Outros Títulos de Dívida a Curto 
 Prazo - Consolidação</v>
      </c>
      <c r="B1772" s="5" t="s">
        <v>394</v>
      </c>
      <c r="C1772" s="6">
        <v>0</v>
      </c>
      <c r="D1772" s="1"/>
      <c r="E1772" s="1">
        <f>SUMIF(A1772:B1772,"*intra*",C1772:D1772)+SUMIF(A1772:B1772,"*inter*",C1772:D1772)</f>
        <v>0</v>
      </c>
      <c r="F1772" s="1">
        <f>SUMIF(A1772:B1772,"*consolidação*",C1772:D1772)</f>
        <v>0</v>
      </c>
      <c r="H1772" s="60" t="b">
        <f t="shared" si="259"/>
        <v>1</v>
      </c>
      <c r="I1772" s="60" t="str">
        <f t="shared" si="260"/>
        <v>00</v>
      </c>
    </row>
    <row r="1773" spans="1:9">
      <c r="A1773" s="70" t="s">
        <v>5609</v>
      </c>
      <c r="B1773" s="3" t="s">
        <v>395</v>
      </c>
      <c r="C1773" s="4">
        <v>66804392.57</v>
      </c>
      <c r="D1773" s="1"/>
      <c r="E1773" s="1">
        <f>E1774</f>
        <v>0</v>
      </c>
      <c r="F1773" s="1">
        <f>F1774</f>
        <v>66804392.57</v>
      </c>
      <c r="H1773" s="60" t="b">
        <f t="shared" si="259"/>
        <v>1</v>
      </c>
      <c r="I1773" s="60" t="str">
        <f t="shared" si="260"/>
        <v>00</v>
      </c>
    </row>
    <row r="1774" spans="1:9">
      <c r="A1774" s="60" t="str">
        <f t="shared" si="265"/>
        <v>2.1.8.5.1.00.00 - Dividendos a Pagar - Consolidação</v>
      </c>
      <c r="B1774" s="5" t="s">
        <v>396</v>
      </c>
      <c r="C1774" s="6">
        <v>66804392.57</v>
      </c>
      <c r="D1774" s="1"/>
      <c r="E1774" s="1">
        <f t="shared" si="276"/>
        <v>0</v>
      </c>
      <c r="F1774" s="1">
        <f t="shared" si="277"/>
        <v>66804392.57</v>
      </c>
      <c r="H1774" s="60" t="b">
        <f t="shared" ref="H1774:H1837" si="278">IF(I1774="00",C1774=E1774+F1774,TRUE)</f>
        <v>1</v>
      </c>
      <c r="I1774" s="60" t="str">
        <f t="shared" si="260"/>
        <v>00</v>
      </c>
    </row>
    <row r="1775" spans="1:9">
      <c r="A1775" s="60" t="str">
        <f t="shared" si="265"/>
        <v>2.1.8.8.0.00.00 - Valores Restituíveis</v>
      </c>
      <c r="B1775" s="3" t="s">
        <v>397</v>
      </c>
      <c r="C1775" s="4">
        <v>9852271694.9200001</v>
      </c>
      <c r="D1775" s="1"/>
      <c r="E1775" s="1">
        <f>E1776</f>
        <v>0</v>
      </c>
      <c r="F1775" s="1">
        <f>F1776</f>
        <v>9852271694.9200001</v>
      </c>
      <c r="H1775" s="60" t="b">
        <f t="shared" si="278"/>
        <v>1</v>
      </c>
      <c r="I1775" s="60" t="str">
        <f t="shared" si="260"/>
        <v>00</v>
      </c>
    </row>
    <row r="1776" spans="1:9">
      <c r="A1776" s="60" t="str">
        <f t="shared" si="265"/>
        <v>2.1.8.8.1.00.00 - Valores Restituíveis - Consolidação</v>
      </c>
      <c r="B1776" s="5" t="s">
        <v>398</v>
      </c>
      <c r="C1776" s="6">
        <v>9852271694.9200001</v>
      </c>
      <c r="D1776" s="1"/>
      <c r="E1776" s="1">
        <f t="shared" si="276"/>
        <v>0</v>
      </c>
      <c r="F1776" s="1">
        <f t="shared" si="277"/>
        <v>9852271694.9200001</v>
      </c>
      <c r="H1776" s="60" t="b">
        <f t="shared" si="278"/>
        <v>1</v>
      </c>
      <c r="I1776" s="60" t="str">
        <f t="shared" ref="I1776:I1839" si="279">MID(A1776,11,2)</f>
        <v>00</v>
      </c>
    </row>
    <row r="1777" spans="1:9">
      <c r="A1777" s="60" t="str">
        <f t="shared" si="265"/>
        <v>2.1.8.9.0.00.00 - Outras Obrigações a Curto Prazo</v>
      </c>
      <c r="B1777" s="3" t="s">
        <v>399</v>
      </c>
      <c r="C1777" s="4">
        <v>234875242334.51001</v>
      </c>
      <c r="D1777" s="1"/>
      <c r="E1777" s="1">
        <f>E1778+E1779</f>
        <v>117200229810.98</v>
      </c>
      <c r="F1777" s="1">
        <f>F1778+F1779</f>
        <v>117675012523.53</v>
      </c>
      <c r="H1777" s="60" t="b">
        <f t="shared" si="278"/>
        <v>1</v>
      </c>
      <c r="I1777" s="60" t="str">
        <f t="shared" si="279"/>
        <v>00</v>
      </c>
    </row>
    <row r="1778" spans="1:9">
      <c r="A1778" s="60" t="str">
        <f t="shared" si="265"/>
        <v>2.1.8.9.1.00.00 - Outras Obrigações a Curto Prazo - Consolidação</v>
      </c>
      <c r="B1778" s="5" t="s">
        <v>400</v>
      </c>
      <c r="C1778" s="6">
        <v>117675012523.53</v>
      </c>
      <c r="D1778" s="1"/>
      <c r="E1778" s="1">
        <f t="shared" si="276"/>
        <v>0</v>
      </c>
      <c r="F1778" s="1">
        <f>SUMIF(A1778:B1778,"*consolidação*",C1778:D1778)</f>
        <v>117675012523.53</v>
      </c>
      <c r="H1778" s="60" t="b">
        <f t="shared" si="278"/>
        <v>1</v>
      </c>
      <c r="I1778" s="60" t="str">
        <f t="shared" si="279"/>
        <v>00</v>
      </c>
    </row>
    <row r="1779" spans="1:9">
      <c r="A1779" s="60" t="str">
        <f t="shared" si="265"/>
        <v>2.1.8.9.2.00.00 - Outras Obrigações a Curto Prazo - Intra OFSS</v>
      </c>
      <c r="B1779" s="3" t="s">
        <v>401</v>
      </c>
      <c r="C1779" s="4">
        <v>117200229810.98</v>
      </c>
      <c r="D1779" s="1"/>
      <c r="E1779" s="1">
        <f t="shared" si="276"/>
        <v>117200229810.98</v>
      </c>
      <c r="F1779" s="1">
        <f>SUMIF(A1779:B1779,"*consolidação*",C1779:D1779)</f>
        <v>0</v>
      </c>
      <c r="H1779" s="60" t="b">
        <f t="shared" si="278"/>
        <v>1</v>
      </c>
      <c r="I1779" s="60" t="str">
        <f t="shared" si="279"/>
        <v>00</v>
      </c>
    </row>
    <row r="1780" spans="1:9">
      <c r="A1780" s="60" t="str">
        <f t="shared" si="265"/>
        <v>2.2.0.0.0.00.00 - Passivo não-Circulante</v>
      </c>
      <c r="B1780" s="5" t="s">
        <v>402</v>
      </c>
      <c r="C1780" s="6">
        <v>4789143712216.8896</v>
      </c>
      <c r="D1780" s="1"/>
      <c r="E1780" s="1">
        <f>E1781+E1794+E1823+E1828+E1841+E1865+E1878</f>
        <v>4830011811.5499992</v>
      </c>
      <c r="F1780" s="1">
        <f>F1781+F1794+F1823+F1828+F1841+F1865+F1878</f>
        <v>4784313700405.3398</v>
      </c>
      <c r="H1780" s="60" t="b">
        <f t="shared" si="278"/>
        <v>1</v>
      </c>
      <c r="I1780" s="60" t="str">
        <f t="shared" si="279"/>
        <v>00</v>
      </c>
    </row>
    <row r="1781" spans="1:9" ht="25.5">
      <c r="A1781" s="60" t="str">
        <f t="shared" si="265"/>
        <v>2.2.1.0.0.00.00 - Obrigações Trabalhistas, Previdenciárias e 
 Assistenciais a Pagar a Longo Prazo</v>
      </c>
      <c r="B1781" s="3" t="s">
        <v>403</v>
      </c>
      <c r="C1781" s="4">
        <v>1521815662.97</v>
      </c>
      <c r="D1781" s="1"/>
      <c r="E1781" s="1">
        <f>E1782+E1784+E1786+E1788</f>
        <v>42279809.829999998</v>
      </c>
      <c r="F1781" s="1">
        <f>F1782+F1784+F1786+F1788</f>
        <v>1479535853.1399999</v>
      </c>
      <c r="H1781" s="60" t="b">
        <f t="shared" si="278"/>
        <v>1</v>
      </c>
      <c r="I1781" s="60" t="str">
        <f t="shared" si="279"/>
        <v>00</v>
      </c>
    </row>
    <row r="1782" spans="1:9">
      <c r="A1782" s="60" t="str">
        <f t="shared" si="265"/>
        <v>2.2.1.1.0.00.00 - Pessoal a Pagar</v>
      </c>
      <c r="B1782" s="5" t="s">
        <v>404</v>
      </c>
      <c r="C1782" s="6">
        <v>1074545696.0799999</v>
      </c>
      <c r="D1782" s="1"/>
      <c r="E1782" s="1">
        <f>E1783</f>
        <v>0</v>
      </c>
      <c r="F1782" s="1">
        <f>F1783</f>
        <v>1074545696.0799999</v>
      </c>
      <c r="H1782" s="60" t="b">
        <f t="shared" si="278"/>
        <v>1</v>
      </c>
      <c r="I1782" s="60" t="str">
        <f t="shared" si="279"/>
        <v>00</v>
      </c>
    </row>
    <row r="1783" spans="1:9">
      <c r="A1783" s="60" t="str">
        <f t="shared" si="265"/>
        <v>2.2.1.1.1.00.00 - Pessoal a Pagar - Consolidação</v>
      </c>
      <c r="B1783" s="3" t="s">
        <v>405</v>
      </c>
      <c r="C1783" s="4">
        <v>1074545696.0799999</v>
      </c>
      <c r="D1783" s="1"/>
      <c r="E1783" s="1">
        <f>SUMIF(A1783:B1783,"*intra*",C1783:D1783)+SUMIF(A1783:B1783,"*inter*",C1783:D1783)</f>
        <v>0</v>
      </c>
      <c r="F1783" s="1">
        <f t="shared" ref="F1783:F1793" si="280">SUMIF(A1783:B1783,"*consolidação*",C1783:D1783)</f>
        <v>1074545696.0799999</v>
      </c>
      <c r="H1783" s="60" t="b">
        <f t="shared" si="278"/>
        <v>1</v>
      </c>
      <c r="I1783" s="60" t="str">
        <f t="shared" si="279"/>
        <v>00</v>
      </c>
    </row>
    <row r="1784" spans="1:9">
      <c r="A1784" s="60" t="str">
        <f t="shared" si="265"/>
        <v>2.2.1.2.0.00.00 - Benefícios Previdenciários a Pagar</v>
      </c>
      <c r="B1784" s="5" t="s">
        <v>406</v>
      </c>
      <c r="C1784" s="6">
        <v>0</v>
      </c>
      <c r="D1784" s="1"/>
      <c r="E1784" s="1">
        <f>E1785</f>
        <v>0</v>
      </c>
      <c r="F1784" s="1">
        <f>F1785</f>
        <v>0</v>
      </c>
      <c r="H1784" s="60" t="b">
        <f t="shared" si="278"/>
        <v>1</v>
      </c>
      <c r="I1784" s="60" t="str">
        <f t="shared" si="279"/>
        <v>00</v>
      </c>
    </row>
    <row r="1785" spans="1:9">
      <c r="A1785" s="60" t="str">
        <f t="shared" si="265"/>
        <v>2.2.1.2.1.00.00 - Benefícios Previdenciários a Pagar - Consolidação</v>
      </c>
      <c r="B1785" s="3" t="s">
        <v>407</v>
      </c>
      <c r="C1785" s="4">
        <v>0</v>
      </c>
      <c r="D1785" s="1"/>
      <c r="E1785" s="1">
        <f>SUMIF(A1785:B1785,"*intra*",C1785:D1785)+SUMIF(A1785:B1785,"*inter*",C1785:D1785)</f>
        <v>0</v>
      </c>
      <c r="F1785" s="1">
        <f t="shared" si="280"/>
        <v>0</v>
      </c>
      <c r="H1785" s="60" t="b">
        <f t="shared" si="278"/>
        <v>1</v>
      </c>
      <c r="I1785" s="60" t="str">
        <f t="shared" si="279"/>
        <v>00</v>
      </c>
    </row>
    <row r="1786" spans="1:9">
      <c r="A1786" s="60" t="str">
        <f t="shared" si="265"/>
        <v>2.2.1.3.0.00.00 - Benefícios Assistenciais a Pagar</v>
      </c>
      <c r="B1786" s="5" t="s">
        <v>408</v>
      </c>
      <c r="C1786" s="6">
        <v>0</v>
      </c>
      <c r="D1786" s="1"/>
      <c r="E1786" s="1">
        <f>E1787</f>
        <v>0</v>
      </c>
      <c r="F1786" s="1">
        <f>F1787</f>
        <v>0</v>
      </c>
      <c r="H1786" s="60" t="b">
        <f t="shared" si="278"/>
        <v>1</v>
      </c>
      <c r="I1786" s="60" t="str">
        <f t="shared" si="279"/>
        <v>00</v>
      </c>
    </row>
    <row r="1787" spans="1:9">
      <c r="A1787" s="60" t="str">
        <f t="shared" si="265"/>
        <v>2.2.1.3.1.00.00 - Benefícios Assistenciais a Pagar - Consolidação</v>
      </c>
      <c r="B1787" s="3" t="s">
        <v>409</v>
      </c>
      <c r="C1787" s="4">
        <v>0</v>
      </c>
      <c r="D1787" s="1"/>
      <c r="E1787" s="1">
        <f>SUMIF(A1787:B1787,"*intra*",C1787:D1787)+SUMIF(A1787:B1787,"*inter*",C1787:D1787)</f>
        <v>0</v>
      </c>
      <c r="F1787" s="1">
        <f>SUMIF(A1787:B1787,"*consolidação*",C1787:D1787)</f>
        <v>0</v>
      </c>
      <c r="H1787" s="60" t="b">
        <f t="shared" si="278"/>
        <v>1</v>
      </c>
      <c r="I1787" s="60" t="str">
        <f t="shared" si="279"/>
        <v>00</v>
      </c>
    </row>
    <row r="1788" spans="1:9">
      <c r="A1788" s="60" t="str">
        <f t="shared" si="265"/>
        <v>2.2.1.4.0.00.00 - Encargos Sociais a Pagar</v>
      </c>
      <c r="B1788" s="5" t="s">
        <v>410</v>
      </c>
      <c r="C1788" s="6">
        <v>447269966.88999999</v>
      </c>
      <c r="D1788" s="1"/>
      <c r="E1788" s="1">
        <f>E1789+E1790+E1791+E1792+E1793</f>
        <v>42279809.829999998</v>
      </c>
      <c r="F1788" s="1">
        <f>F1789+F1790+F1791+F1792+F1793</f>
        <v>404990157.06</v>
      </c>
      <c r="H1788" s="60" t="b">
        <f t="shared" si="278"/>
        <v>1</v>
      </c>
      <c r="I1788" s="60" t="str">
        <f t="shared" si="279"/>
        <v>00</v>
      </c>
    </row>
    <row r="1789" spans="1:9">
      <c r="A1789" s="60" t="str">
        <f t="shared" si="265"/>
        <v>2.2.1.4.1.00.00 - Encargos Sociais a Pagar - Consolidação</v>
      </c>
      <c r="B1789" s="3" t="s">
        <v>411</v>
      </c>
      <c r="C1789" s="4">
        <v>404990157.06</v>
      </c>
      <c r="D1789" s="1"/>
      <c r="E1789" s="1">
        <f>SUMIF(A1789:B1789,"*intra*",C1789:D1789)+SUMIF(A1789:B1789,"*inter*",C1789:D1789)</f>
        <v>0</v>
      </c>
      <c r="F1789" s="1">
        <f t="shared" si="280"/>
        <v>404990157.06</v>
      </c>
      <c r="H1789" s="60" t="b">
        <f t="shared" si="278"/>
        <v>1</v>
      </c>
      <c r="I1789" s="60" t="str">
        <f t="shared" si="279"/>
        <v>00</v>
      </c>
    </row>
    <row r="1790" spans="1:9">
      <c r="A1790" s="60" t="str">
        <f t="shared" ref="A1790:A1853" si="281">TRIM(B1790)</f>
        <v>2.2.1.4.2.00.00 - Encargos Sociais a Pagar - Intra OFSS</v>
      </c>
      <c r="B1790" s="5" t="s">
        <v>412</v>
      </c>
      <c r="C1790" s="6">
        <v>42279809.829999998</v>
      </c>
      <c r="D1790" s="1"/>
      <c r="E1790" s="1">
        <f>SUMIF(A1790:B1790,"*intra*",C1790:D1790)+SUMIF(A1790:B1790,"*inter*",C1790:D1790)</f>
        <v>42279809.829999998</v>
      </c>
      <c r="F1790" s="1">
        <f t="shared" si="280"/>
        <v>0</v>
      </c>
      <c r="H1790" s="60" t="b">
        <f t="shared" si="278"/>
        <v>1</v>
      </c>
      <c r="I1790" s="60" t="str">
        <f t="shared" si="279"/>
        <v>00</v>
      </c>
    </row>
    <row r="1791" spans="1:9">
      <c r="A1791" s="60" t="str">
        <f t="shared" si="281"/>
        <v>2.2.1.4.3.00.00 - Encargos Sociais a Pagar - Inter OFSS - União</v>
      </c>
      <c r="B1791" s="3" t="s">
        <v>413</v>
      </c>
      <c r="C1791" s="4">
        <v>0</v>
      </c>
      <c r="D1791" s="1"/>
      <c r="E1791" s="1">
        <f>SUMIF(A1791:B1791,"*intra*",C1791:D1791)+SUMIF(A1791:B1791,"*inter*",C1791:D1791)</f>
        <v>0</v>
      </c>
      <c r="F1791" s="1">
        <f t="shared" si="280"/>
        <v>0</v>
      </c>
      <c r="H1791" s="60" t="b">
        <f t="shared" si="278"/>
        <v>1</v>
      </c>
      <c r="I1791" s="60" t="str">
        <f t="shared" si="279"/>
        <v>00</v>
      </c>
    </row>
    <row r="1792" spans="1:9">
      <c r="A1792" s="60" t="str">
        <f t="shared" si="281"/>
        <v>2.2.1.4.4.00.00 - Encargos Sociais a Pagar - Inter OFSS - Estado</v>
      </c>
      <c r="B1792" s="5" t="s">
        <v>414</v>
      </c>
      <c r="C1792" s="6">
        <v>0</v>
      </c>
      <c r="D1792" s="1"/>
      <c r="E1792" s="1">
        <f>SUMIF(A1792:B1792,"*intra*",C1792:D1792)+SUMIF(A1792:B1792,"*inter*",C1792:D1792)</f>
        <v>0</v>
      </c>
      <c r="F1792" s="1">
        <f t="shared" si="280"/>
        <v>0</v>
      </c>
      <c r="H1792" s="60" t="b">
        <f t="shared" si="278"/>
        <v>1</v>
      </c>
      <c r="I1792" s="60" t="str">
        <f t="shared" si="279"/>
        <v>00</v>
      </c>
    </row>
    <row r="1793" spans="1:9">
      <c r="A1793" s="60" t="str">
        <f t="shared" si="281"/>
        <v>2.2.1.4.5.00.00 - Encargos Sociais a Pagar - Inter OFSS - Município</v>
      </c>
      <c r="B1793" s="3" t="s">
        <v>415</v>
      </c>
      <c r="C1793" s="4">
        <v>0</v>
      </c>
      <c r="D1793" s="1"/>
      <c r="E1793" s="1">
        <f>SUMIF(A1793:B1793,"*intra*",C1793:D1793)+SUMIF(A1793:B1793,"*inter*",C1793:D1793)</f>
        <v>0</v>
      </c>
      <c r="F1793" s="1">
        <f t="shared" si="280"/>
        <v>0</v>
      </c>
      <c r="H1793" s="60" t="b">
        <f t="shared" si="278"/>
        <v>1</v>
      </c>
      <c r="I1793" s="60" t="str">
        <f t="shared" si="279"/>
        <v>00</v>
      </c>
    </row>
    <row r="1794" spans="1:9">
      <c r="A1794" s="60" t="str">
        <f t="shared" si="281"/>
        <v>2.2.2.0.0.00.00 - Empréstimos e Financiamentos a Longo Prazo</v>
      </c>
      <c r="B1794" s="5" t="s">
        <v>416</v>
      </c>
      <c r="C1794" s="6">
        <v>3338000727483.8999</v>
      </c>
      <c r="D1794" s="1"/>
      <c r="E1794" s="1">
        <f>E1795+E1800+E1807+E1809+E1814-E1816-E1821</f>
        <v>0</v>
      </c>
      <c r="F1794" s="1">
        <f>F1795+F1800+F1802+F1807+F1809+F1814-F1816-F1821</f>
        <v>3338000727483.8999</v>
      </c>
      <c r="G1794" s="1"/>
      <c r="H1794" s="60" t="b">
        <f>IF(I1794="00",C1794=E1794+F1794,TRUE)</f>
        <v>1</v>
      </c>
      <c r="I1794" s="60" t="str">
        <f t="shared" si="279"/>
        <v>00</v>
      </c>
    </row>
    <row r="1795" spans="1:9">
      <c r="A1795" s="60" t="str">
        <f t="shared" si="281"/>
        <v>2.2.2.1.0.00.00 - Empréstimos a Longo Prazo - Interno</v>
      </c>
      <c r="B1795" s="3" t="s">
        <v>417</v>
      </c>
      <c r="C1795" s="4">
        <v>3204077813985.6699</v>
      </c>
      <c r="D1795" s="1"/>
      <c r="E1795" s="1">
        <f>E1796+E1797+E1798+E1799</f>
        <v>0</v>
      </c>
      <c r="F1795" s="1">
        <f>F1796+F1797+F1798+F1799</f>
        <v>3204077813985.6699</v>
      </c>
      <c r="H1795" s="60" t="b">
        <f t="shared" si="278"/>
        <v>1</v>
      </c>
      <c r="I1795" s="60" t="str">
        <f t="shared" si="279"/>
        <v>00</v>
      </c>
    </row>
    <row r="1796" spans="1:9">
      <c r="A1796" s="60" t="str">
        <f t="shared" si="281"/>
        <v>2.2.2.1.1.00.00 - Empréstimos a Longo Prazo - Interno - Consolidação</v>
      </c>
      <c r="B1796" s="5" t="s">
        <v>418</v>
      </c>
      <c r="C1796" s="6">
        <v>3204077813985.6699</v>
      </c>
      <c r="D1796" s="1"/>
      <c r="E1796" s="1"/>
      <c r="F1796" s="1">
        <f>SUMIF(A1796:B1796,"*consolidação*",C1796:D1796)</f>
        <v>3204077813985.6699</v>
      </c>
      <c r="H1796" s="60" t="b">
        <f t="shared" si="278"/>
        <v>1</v>
      </c>
      <c r="I1796" s="60" t="str">
        <f t="shared" si="279"/>
        <v>00</v>
      </c>
    </row>
    <row r="1797" spans="1:9" ht="25.5">
      <c r="A1797" s="60" t="str">
        <f t="shared" si="281"/>
        <v>2.2.2.1.3.00.00 - Empréstimos a Longo Prazo - Interno - Inter OFSS - 
 União</v>
      </c>
      <c r="B1797" s="3" t="s">
        <v>419</v>
      </c>
      <c r="C1797" s="4">
        <v>0</v>
      </c>
      <c r="D1797" s="1"/>
      <c r="E1797" s="1">
        <f t="shared" ref="E1797:E1825" si="282">SUMIF(A1797:B1797,"*intra*",C1797:D1797)+SUMIF(A1797:B1797,"*inter*",C1797:D1797)</f>
        <v>0</v>
      </c>
      <c r="F1797" s="1">
        <f t="shared" ref="F1797:F1825" si="283">SUMIF(A1797:B1797,"*consolidação*",C1797:D1797)</f>
        <v>0</v>
      </c>
      <c r="H1797" s="60" t="b">
        <f t="shared" si="278"/>
        <v>1</v>
      </c>
      <c r="I1797" s="60" t="str">
        <f t="shared" si="279"/>
        <v>00</v>
      </c>
    </row>
    <row r="1798" spans="1:9" ht="25.5">
      <c r="A1798" s="60" t="str">
        <f t="shared" si="281"/>
        <v>2.2.2.1.4.00.00 - Empréstimos a Longo Prazo - Interno - Inter OFSS - 
 Estado</v>
      </c>
      <c r="B1798" s="5" t="s">
        <v>420</v>
      </c>
      <c r="C1798" s="6">
        <v>0</v>
      </c>
      <c r="D1798" s="1"/>
      <c r="E1798" s="1">
        <f t="shared" si="282"/>
        <v>0</v>
      </c>
      <c r="F1798" s="1">
        <f t="shared" si="283"/>
        <v>0</v>
      </c>
      <c r="H1798" s="60" t="b">
        <f t="shared" si="278"/>
        <v>1</v>
      </c>
      <c r="I1798" s="60" t="str">
        <f t="shared" si="279"/>
        <v>00</v>
      </c>
    </row>
    <row r="1799" spans="1:9" ht="25.5">
      <c r="A1799" s="60" t="str">
        <f t="shared" si="281"/>
        <v>2.2.2.1.5.00.00 - Empréstimos a Longo Prazo - Interno - Inter OFSS - 
 Município</v>
      </c>
      <c r="B1799" s="3" t="s">
        <v>421</v>
      </c>
      <c r="C1799" s="4">
        <v>0</v>
      </c>
      <c r="D1799" s="1"/>
      <c r="E1799" s="1">
        <f t="shared" si="282"/>
        <v>0</v>
      </c>
      <c r="F1799" s="1">
        <f t="shared" si="283"/>
        <v>0</v>
      </c>
      <c r="H1799" s="60" t="b">
        <f t="shared" si="278"/>
        <v>1</v>
      </c>
      <c r="I1799" s="60" t="str">
        <f t="shared" si="279"/>
        <v>00</v>
      </c>
    </row>
    <row r="1800" spans="1:9">
      <c r="A1800" s="60" t="str">
        <f t="shared" si="281"/>
        <v>2.2.2.2.0.00.00 - Empréstimos a Longo Prazo - Externo</v>
      </c>
      <c r="B1800" s="5" t="s">
        <v>422</v>
      </c>
      <c r="C1800" s="6">
        <v>130478701733.64</v>
      </c>
      <c r="D1800" s="1"/>
      <c r="E1800" s="1">
        <f>E1801</f>
        <v>0</v>
      </c>
      <c r="F1800" s="1">
        <f>F1801</f>
        <v>130478701733.64</v>
      </c>
      <c r="H1800" s="60" t="b">
        <f t="shared" si="278"/>
        <v>1</v>
      </c>
      <c r="I1800" s="60" t="str">
        <f t="shared" si="279"/>
        <v>00</v>
      </c>
    </row>
    <row r="1801" spans="1:9">
      <c r="A1801" s="60" t="str">
        <f t="shared" si="281"/>
        <v>2.2.2.2.1.00.00 - Empréstimos a Longo Prazo - Externo Consolidação</v>
      </c>
      <c r="B1801" s="3" t="s">
        <v>423</v>
      </c>
      <c r="C1801" s="4">
        <v>130478701733.64</v>
      </c>
      <c r="D1801" s="1"/>
      <c r="E1801" s="1">
        <f>SUMIF(A1801:B1801,"*intra*",C1801:D1801)+SUMIF(A1801:B1801,"*inter*",C1801:D1801)</f>
        <v>0</v>
      </c>
      <c r="F1801" s="1">
        <f>SUMIF(A1801:B1801,"*consolidação*",C1801:D1801)</f>
        <v>130478701733.64</v>
      </c>
      <c r="H1801" s="60" t="b">
        <f t="shared" si="278"/>
        <v>1</v>
      </c>
      <c r="I1801" s="60" t="str">
        <f t="shared" si="279"/>
        <v>00</v>
      </c>
    </row>
    <row r="1802" spans="1:9">
      <c r="A1802" s="60" t="str">
        <f t="shared" si="281"/>
        <v>2.2.2.3.0.00.00 - Financiamentos a Longo Prazo - Interno</v>
      </c>
      <c r="B1802" s="5" t="s">
        <v>424</v>
      </c>
      <c r="C1802" s="6">
        <v>1472434.44</v>
      </c>
      <c r="D1802" s="1"/>
      <c r="E1802" s="1">
        <f>E1803+E1804+E1805+E1806</f>
        <v>0</v>
      </c>
      <c r="F1802" s="1">
        <f>F1803+F1804+F1805+F1806</f>
        <v>1472434.44</v>
      </c>
      <c r="H1802" s="60" t="b">
        <f t="shared" si="278"/>
        <v>1</v>
      </c>
      <c r="I1802" s="60" t="str">
        <f t="shared" si="279"/>
        <v>00</v>
      </c>
    </row>
    <row r="1803" spans="1:9" ht="25.5">
      <c r="A1803" s="60" t="str">
        <f t="shared" si="281"/>
        <v>2.2.2.3.1.00.00 - Financiamentos a Longo Prazo - Interno - 
 Consolidação</v>
      </c>
      <c r="B1803" s="3" t="s">
        <v>425</v>
      </c>
      <c r="C1803" s="4">
        <v>1472434.44</v>
      </c>
      <c r="D1803" s="1"/>
      <c r="E1803" s="1"/>
      <c r="F1803" s="1">
        <f t="shared" si="283"/>
        <v>1472434.44</v>
      </c>
      <c r="H1803" s="60" t="b">
        <f t="shared" si="278"/>
        <v>1</v>
      </c>
      <c r="I1803" s="60" t="str">
        <f t="shared" si="279"/>
        <v>00</v>
      </c>
    </row>
    <row r="1804" spans="1:9" ht="25.5">
      <c r="A1804" s="60" t="str">
        <f t="shared" si="281"/>
        <v>2.2.2.3.3.00.00 - Financiamentos a Longo Prazo - Interno - Inter 
 OFSS - União</v>
      </c>
      <c r="B1804" s="5" t="s">
        <v>426</v>
      </c>
      <c r="C1804" s="6">
        <v>0</v>
      </c>
      <c r="D1804" s="1"/>
      <c r="E1804" s="1">
        <f t="shared" si="282"/>
        <v>0</v>
      </c>
      <c r="F1804" s="1">
        <f t="shared" si="283"/>
        <v>0</v>
      </c>
      <c r="H1804" s="60" t="b">
        <f t="shared" si="278"/>
        <v>1</v>
      </c>
      <c r="I1804" s="60" t="str">
        <f t="shared" si="279"/>
        <v>00</v>
      </c>
    </row>
    <row r="1805" spans="1:9" ht="25.5">
      <c r="A1805" s="60" t="str">
        <f t="shared" si="281"/>
        <v>2.2.2.3.4.00.00 - Financiamentos a Longo Prazo - Interno - Inter 
 OFSS - Estado</v>
      </c>
      <c r="B1805" s="3" t="s">
        <v>427</v>
      </c>
      <c r="C1805" s="4">
        <v>0</v>
      </c>
      <c r="D1805" s="1"/>
      <c r="E1805" s="1">
        <f t="shared" si="282"/>
        <v>0</v>
      </c>
      <c r="F1805" s="1">
        <f t="shared" si="283"/>
        <v>0</v>
      </c>
      <c r="H1805" s="60" t="b">
        <f t="shared" si="278"/>
        <v>1</v>
      </c>
      <c r="I1805" s="60" t="str">
        <f t="shared" si="279"/>
        <v>00</v>
      </c>
    </row>
    <row r="1806" spans="1:9" ht="25.5">
      <c r="A1806" s="60" t="str">
        <f t="shared" si="281"/>
        <v>2.2.2.3.5.00.00 - Financiamentos a Longo Prazo - Interno - Inter 
 OFSS - Município</v>
      </c>
      <c r="B1806" s="5" t="s">
        <v>428</v>
      </c>
      <c r="C1806" s="6">
        <v>0</v>
      </c>
      <c r="D1806" s="1"/>
      <c r="E1806" s="1">
        <f t="shared" si="282"/>
        <v>0</v>
      </c>
      <c r="F1806" s="1">
        <f t="shared" si="283"/>
        <v>0</v>
      </c>
      <c r="H1806" s="60" t="b">
        <f t="shared" si="278"/>
        <v>1</v>
      </c>
      <c r="I1806" s="60" t="str">
        <f t="shared" si="279"/>
        <v>00</v>
      </c>
    </row>
    <row r="1807" spans="1:9">
      <c r="A1807" s="60" t="str">
        <f t="shared" si="281"/>
        <v>2.2.2.4.0.00.00 - Financiamento a Longo Prazo - Externo</v>
      </c>
      <c r="B1807" s="3" t="s">
        <v>429</v>
      </c>
      <c r="C1807" s="4">
        <v>3442739330.1500001</v>
      </c>
      <c r="D1807" s="1"/>
      <c r="E1807" s="1">
        <f>E1808</f>
        <v>0</v>
      </c>
      <c r="F1807" s="1">
        <f>F1808</f>
        <v>3442739330.1500001</v>
      </c>
      <c r="H1807" s="60" t="b">
        <f t="shared" si="278"/>
        <v>1</v>
      </c>
      <c r="I1807" s="60" t="str">
        <f t="shared" si="279"/>
        <v>00</v>
      </c>
    </row>
    <row r="1808" spans="1:9" ht="25.5">
      <c r="A1808" s="60" t="str">
        <f t="shared" si="281"/>
        <v>2.2.2.4.1.00.00 - Financiamento a Longo Prazo - Externo - 
 Consolidação</v>
      </c>
      <c r="B1808" s="5" t="s">
        <v>430</v>
      </c>
      <c r="C1808" s="6">
        <v>3442739330.1500001</v>
      </c>
      <c r="D1808" s="1"/>
      <c r="E1808" s="1">
        <f>SUMIF(A1808:B1808,"*intra*",C1808:D1808)+SUMIF(A1808:B1808,"*inter*",C1808:D1808)</f>
        <v>0</v>
      </c>
      <c r="F1808" s="1">
        <f>SUMIF(A1808:B1808,"*consolidação*",C1808:D1808)</f>
        <v>3442739330.1500001</v>
      </c>
      <c r="H1808" s="60" t="b">
        <f t="shared" si="278"/>
        <v>1</v>
      </c>
      <c r="I1808" s="60" t="str">
        <f t="shared" si="279"/>
        <v>00</v>
      </c>
    </row>
    <row r="1809" spans="1:9" ht="25.5">
      <c r="A1809" s="60" t="str">
        <f t="shared" si="281"/>
        <v>2.2.2.5.0.00.00 - Juros e Encargos a Pagar de Empréstimos e 
 Financiamentos a Longo Prazo - Interno</v>
      </c>
      <c r="B1809" s="3" t="s">
        <v>431</v>
      </c>
      <c r="C1809" s="4">
        <v>0</v>
      </c>
      <c r="D1809" s="1"/>
      <c r="E1809" s="1">
        <f>E1810+E1811+E1812+E1813</f>
        <v>0</v>
      </c>
      <c r="F1809" s="1">
        <f>F1810+F1811+F1812+F1813</f>
        <v>0</v>
      </c>
      <c r="H1809" s="60" t="b">
        <f t="shared" si="278"/>
        <v>1</v>
      </c>
      <c r="I1809" s="60" t="str">
        <f t="shared" si="279"/>
        <v>00</v>
      </c>
    </row>
    <row r="1810" spans="1:9" ht="25.5">
      <c r="A1810" s="60" t="str">
        <f t="shared" si="281"/>
        <v>2.2.2.5.1.00.00 - Juros e Encargos a Pagar de Empréstimos e 
 Financiamentos a Longo Prazo - Interno - Consolidação</v>
      </c>
      <c r="B1810" s="5" t="s">
        <v>432</v>
      </c>
      <c r="C1810" s="6">
        <v>0</v>
      </c>
      <c r="D1810" s="1"/>
      <c r="E1810" s="1">
        <f>SUMIF(A1810:B1810,"*intra*",C1810:D1810)+SUMIF(A1810:B1810,"*inter*",C1810:D1810)</f>
        <v>0</v>
      </c>
      <c r="F1810" s="1">
        <f>SUMIF(A1810:B1810,"*consolidação*",C1810:D1810)</f>
        <v>0</v>
      </c>
      <c r="H1810" s="60" t="b">
        <f t="shared" si="278"/>
        <v>1</v>
      </c>
      <c r="I1810" s="60" t="str">
        <f t="shared" si="279"/>
        <v>00</v>
      </c>
    </row>
    <row r="1811" spans="1:9" ht="25.5">
      <c r="A1811" s="60" t="str">
        <f t="shared" si="281"/>
        <v>2.2.2.5.3.00.00 - Juros e Encargos a Pagar de Empréstimos e 
 Financiamentos a Longo Prazo - Interno - Inter OFSS - União</v>
      </c>
      <c r="B1811" s="3" t="s">
        <v>433</v>
      </c>
      <c r="C1811" s="4">
        <v>0</v>
      </c>
      <c r="D1811" s="1"/>
      <c r="E1811" s="1">
        <f t="shared" si="282"/>
        <v>0</v>
      </c>
      <c r="F1811" s="1">
        <f t="shared" si="283"/>
        <v>0</v>
      </c>
      <c r="H1811" s="60" t="b">
        <f t="shared" si="278"/>
        <v>1</v>
      </c>
      <c r="I1811" s="60" t="str">
        <f t="shared" si="279"/>
        <v>00</v>
      </c>
    </row>
    <row r="1812" spans="1:9" ht="25.5">
      <c r="A1812" s="60" t="str">
        <f t="shared" si="281"/>
        <v>2.2.2.5.4.00.00 - Juros e Encargos a Pagar de Empréstimos e 
 Financiamentos a Longo Prazo - Interno - Inter OFSS - Estado</v>
      </c>
      <c r="B1812" s="5" t="s">
        <v>434</v>
      </c>
      <c r="C1812" s="6">
        <v>0</v>
      </c>
      <c r="D1812" s="1"/>
      <c r="E1812" s="1">
        <f t="shared" si="282"/>
        <v>0</v>
      </c>
      <c r="F1812" s="1">
        <f t="shared" si="283"/>
        <v>0</v>
      </c>
      <c r="H1812" s="60" t="b">
        <f t="shared" si="278"/>
        <v>1</v>
      </c>
      <c r="I1812" s="60" t="str">
        <f t="shared" si="279"/>
        <v>00</v>
      </c>
    </row>
    <row r="1813" spans="1:9" ht="25.5">
      <c r="A1813" s="60" t="str">
        <f t="shared" si="281"/>
        <v>2.2.2.5.5.00.00 - Juros e Encargos a Pagar de Empréstimos e 
 Financiamentos a Longo Prazo - Interno - Inter OFSS - Município</v>
      </c>
      <c r="B1813" s="3" t="s">
        <v>435</v>
      </c>
      <c r="C1813" s="4">
        <v>0</v>
      </c>
      <c r="D1813" s="1"/>
      <c r="E1813" s="1">
        <f t="shared" si="282"/>
        <v>0</v>
      </c>
      <c r="F1813" s="1">
        <f t="shared" si="283"/>
        <v>0</v>
      </c>
      <c r="H1813" s="60" t="b">
        <f t="shared" si="278"/>
        <v>1</v>
      </c>
      <c r="I1813" s="60" t="str">
        <f t="shared" si="279"/>
        <v>00</v>
      </c>
    </row>
    <row r="1814" spans="1:9" ht="25.5">
      <c r="A1814" s="60" t="str">
        <f t="shared" si="281"/>
        <v>2.2.2.6.0.00.00 - Juros e Encargos a Pagar de Empréstimos e 
 Financiamentos a Longo Prazo - Externo</v>
      </c>
      <c r="B1814" s="5" t="s">
        <v>436</v>
      </c>
      <c r="C1814" s="6">
        <v>0</v>
      </c>
      <c r="D1814" s="1"/>
      <c r="E1814" s="1">
        <f>E1815</f>
        <v>0</v>
      </c>
      <c r="F1814" s="1">
        <f>F1815</f>
        <v>0</v>
      </c>
      <c r="H1814" s="60" t="b">
        <f t="shared" si="278"/>
        <v>1</v>
      </c>
      <c r="I1814" s="60" t="str">
        <f t="shared" si="279"/>
        <v>00</v>
      </c>
    </row>
    <row r="1815" spans="1:9" ht="25.5">
      <c r="A1815" s="60" t="str">
        <f t="shared" si="281"/>
        <v>2.2.2.6.1.00.00 - Juros e Encargos a Pagar de Empréstimos e 
 Financiamentos a Longo Prazo - Externo - Consolidação</v>
      </c>
      <c r="B1815" s="3" t="s">
        <v>437</v>
      </c>
      <c r="C1815" s="4">
        <v>0</v>
      </c>
      <c r="D1815" s="1"/>
      <c r="E1815" s="1">
        <f>SUMIF(A1815:B1815,"*intra*",C1815:D1815)+SUMIF(A1815:B1815,"*inter*",C1815:D1815)</f>
        <v>0</v>
      </c>
      <c r="F1815" s="1">
        <f>SUMIF(A1815:B1815,"*consolidação*",C1815:D1815)</f>
        <v>0</v>
      </c>
      <c r="H1815" s="60" t="b">
        <f t="shared" si="278"/>
        <v>1</v>
      </c>
      <c r="I1815" s="60" t="str">
        <f t="shared" si="279"/>
        <v>00</v>
      </c>
    </row>
    <row r="1816" spans="1:9">
      <c r="A1816" s="60" t="str">
        <f t="shared" si="281"/>
        <v>2.2.2.8.0.00.00 - (-) Encargos Financeiros a Apropriar - Interno</v>
      </c>
      <c r="B1816" s="5" t="s">
        <v>438</v>
      </c>
      <c r="C1816" s="6">
        <v>0</v>
      </c>
      <c r="D1816" s="1"/>
      <c r="E1816" s="1">
        <f>E1817+E1818+E1819+E1820</f>
        <v>0</v>
      </c>
      <c r="F1816" s="1">
        <f>F1817+F1818+F1819+F1820</f>
        <v>0</v>
      </c>
      <c r="H1816" s="60" t="b">
        <f t="shared" si="278"/>
        <v>1</v>
      </c>
      <c r="I1816" s="60" t="str">
        <f t="shared" si="279"/>
        <v>00</v>
      </c>
    </row>
    <row r="1817" spans="1:9" ht="25.5">
      <c r="A1817" s="60" t="str">
        <f t="shared" si="281"/>
        <v>2.2.2.8.1.00.00 - (-) Encargos Financeiros a Apropriar - Interno - 
 Consolidação</v>
      </c>
      <c r="B1817" s="3" t="s">
        <v>439</v>
      </c>
      <c r="C1817" s="4">
        <v>0</v>
      </c>
      <c r="D1817" s="1"/>
      <c r="E1817" s="1">
        <f t="shared" si="282"/>
        <v>0</v>
      </c>
      <c r="F1817" s="1">
        <f t="shared" si="283"/>
        <v>0</v>
      </c>
      <c r="H1817" s="60" t="b">
        <f t="shared" si="278"/>
        <v>1</v>
      </c>
      <c r="I1817" s="60" t="str">
        <f t="shared" si="279"/>
        <v>00</v>
      </c>
    </row>
    <row r="1818" spans="1:9" ht="25.5">
      <c r="A1818" s="60" t="str">
        <f t="shared" si="281"/>
        <v>2.2.2.8.3.00.00 - (-) Encargos Financeiros a Apropriar - Interno - 
 Inter OFSS - União</v>
      </c>
      <c r="B1818" s="5" t="s">
        <v>440</v>
      </c>
      <c r="C1818" s="6">
        <v>0</v>
      </c>
      <c r="D1818" s="1"/>
      <c r="E1818" s="1">
        <f t="shared" si="282"/>
        <v>0</v>
      </c>
      <c r="F1818" s="1">
        <f t="shared" si="283"/>
        <v>0</v>
      </c>
      <c r="H1818" s="60" t="b">
        <f t="shared" si="278"/>
        <v>1</v>
      </c>
      <c r="I1818" s="60" t="str">
        <f t="shared" si="279"/>
        <v>00</v>
      </c>
    </row>
    <row r="1819" spans="1:9" ht="25.5">
      <c r="A1819" s="60" t="str">
        <f t="shared" si="281"/>
        <v>2.2.2.8.4.00.00 - (-) Encargos Financeiros a Apropriar - Interno - 
 Inter OFSS - Estado</v>
      </c>
      <c r="B1819" s="3" t="s">
        <v>441</v>
      </c>
      <c r="C1819" s="4">
        <v>0</v>
      </c>
      <c r="D1819" s="1"/>
      <c r="E1819" s="1">
        <f t="shared" si="282"/>
        <v>0</v>
      </c>
      <c r="F1819" s="1">
        <f t="shared" si="283"/>
        <v>0</v>
      </c>
      <c r="H1819" s="60" t="b">
        <f t="shared" si="278"/>
        <v>1</v>
      </c>
      <c r="I1819" s="60" t="str">
        <f t="shared" si="279"/>
        <v>00</v>
      </c>
    </row>
    <row r="1820" spans="1:9" ht="25.5">
      <c r="A1820" s="60" t="str">
        <f t="shared" si="281"/>
        <v>2.2.2.8.5.00.00 - (-) Encargos Financeiros a Apropriar - Interno - 
 Inter OFSS - Município</v>
      </c>
      <c r="B1820" s="5" t="s">
        <v>442</v>
      </c>
      <c r="C1820" s="6">
        <v>0</v>
      </c>
      <c r="D1820" s="1"/>
      <c r="E1820" s="1">
        <f t="shared" si="282"/>
        <v>0</v>
      </c>
      <c r="F1820" s="1">
        <f t="shared" si="283"/>
        <v>0</v>
      </c>
      <c r="H1820" s="60" t="b">
        <f t="shared" si="278"/>
        <v>1</v>
      </c>
      <c r="I1820" s="60" t="str">
        <f t="shared" si="279"/>
        <v>00</v>
      </c>
    </row>
    <row r="1821" spans="1:9">
      <c r="A1821" s="60" t="str">
        <f t="shared" si="281"/>
        <v>2.2.2.9.0.00.00 - (-) Encargos Financeiros a Apropriar - Externo</v>
      </c>
      <c r="B1821" s="3" t="s">
        <v>443</v>
      </c>
      <c r="C1821" s="4">
        <v>0</v>
      </c>
      <c r="D1821" s="1"/>
      <c r="E1821" s="1">
        <f>E1822</f>
        <v>0</v>
      </c>
      <c r="F1821" s="1">
        <f>F1822</f>
        <v>0</v>
      </c>
      <c r="H1821" s="60" t="b">
        <f t="shared" si="278"/>
        <v>1</v>
      </c>
      <c r="I1821" s="60" t="str">
        <f t="shared" si="279"/>
        <v>00</v>
      </c>
    </row>
    <row r="1822" spans="1:9" ht="25.5">
      <c r="A1822" s="60" t="str">
        <f t="shared" si="281"/>
        <v>2.2.2.9.1.00.00 - (-) Encargos Financeiros a Apropriar - Externo - 
 Consolidação</v>
      </c>
      <c r="B1822" s="5" t="s">
        <v>444</v>
      </c>
      <c r="C1822" s="6">
        <v>0</v>
      </c>
      <c r="D1822" s="1"/>
      <c r="E1822" s="1">
        <f>SUMIF(A1822:B1822,"*intra*",C1822:D1822)+SUMIF(A1822:B1822,"*inter*",C1822:D1822)</f>
        <v>0</v>
      </c>
      <c r="F1822" s="1">
        <f>SUMIF(A1822:B1822,"*consolidação*",C1822:D1822)</f>
        <v>0</v>
      </c>
      <c r="H1822" s="60" t="b">
        <f t="shared" si="278"/>
        <v>1</v>
      </c>
      <c r="I1822" s="60" t="str">
        <f t="shared" si="279"/>
        <v>00</v>
      </c>
    </row>
    <row r="1823" spans="1:9">
      <c r="A1823" s="60" t="str">
        <f t="shared" si="281"/>
        <v>2.2.3.0.0.00.00 - Fornecedores a Longo Prazo</v>
      </c>
      <c r="B1823" s="3" t="s">
        <v>445</v>
      </c>
      <c r="C1823" s="4">
        <v>98287347.519999996</v>
      </c>
      <c r="D1823" s="1"/>
      <c r="E1823" s="1">
        <f>E1824+E1826</f>
        <v>0</v>
      </c>
      <c r="F1823" s="1">
        <f>F1824+F1826</f>
        <v>98287347.519999996</v>
      </c>
      <c r="H1823" s="60" t="b">
        <f t="shared" si="278"/>
        <v>1</v>
      </c>
      <c r="I1823" s="60" t="str">
        <f t="shared" si="279"/>
        <v>00</v>
      </c>
    </row>
    <row r="1824" spans="1:9">
      <c r="A1824" s="60" t="str">
        <f t="shared" si="281"/>
        <v>2.2.3.1.0.00.00 - Fornecedores Nacionais a Longo Prazo</v>
      </c>
      <c r="B1824" s="5" t="s">
        <v>446</v>
      </c>
      <c r="C1824" s="6">
        <v>98287347.519999996</v>
      </c>
      <c r="D1824" s="1"/>
      <c r="E1824" s="1">
        <f>E1825</f>
        <v>0</v>
      </c>
      <c r="F1824" s="1">
        <f>F1825</f>
        <v>98287347.519999996</v>
      </c>
      <c r="H1824" s="60" t="b">
        <f t="shared" si="278"/>
        <v>1</v>
      </c>
      <c r="I1824" s="60" t="str">
        <f t="shared" si="279"/>
        <v>00</v>
      </c>
    </row>
    <row r="1825" spans="1:9" ht="25.5">
      <c r="A1825" s="60" t="str">
        <f t="shared" si="281"/>
        <v>2.2.3.1.1.00.00 - Fornecedores Nacionais a Longo Prazo - 
 Consolidação</v>
      </c>
      <c r="B1825" s="3" t="s">
        <v>447</v>
      </c>
      <c r="C1825" s="4">
        <v>98287347.519999996</v>
      </c>
      <c r="D1825" s="1"/>
      <c r="E1825" s="1">
        <f t="shared" si="282"/>
        <v>0</v>
      </c>
      <c r="F1825" s="1">
        <f t="shared" si="283"/>
        <v>98287347.519999996</v>
      </c>
      <c r="H1825" s="60" t="b">
        <f t="shared" si="278"/>
        <v>1</v>
      </c>
      <c r="I1825" s="60" t="str">
        <f t="shared" si="279"/>
        <v>00</v>
      </c>
    </row>
    <row r="1826" spans="1:9">
      <c r="A1826" s="60" t="str">
        <f t="shared" si="281"/>
        <v>2.2.3.2.0.00.00 - Fornecedores Estrangeiros a Longo Prazo</v>
      </c>
      <c r="B1826" s="5" t="s">
        <v>448</v>
      </c>
      <c r="C1826" s="6">
        <v>0</v>
      </c>
      <c r="D1826" s="1"/>
      <c r="E1826" s="1">
        <f>E1827</f>
        <v>0</v>
      </c>
      <c r="F1826" s="1">
        <f>F1827</f>
        <v>0</v>
      </c>
      <c r="H1826" s="60" t="b">
        <f t="shared" si="278"/>
        <v>1</v>
      </c>
      <c r="I1826" s="60" t="str">
        <f t="shared" si="279"/>
        <v>00</v>
      </c>
    </row>
    <row r="1827" spans="1:9" ht="25.5">
      <c r="A1827" s="60" t="str">
        <f t="shared" si="281"/>
        <v>2.2.3.2.1.00.00 - Fornecedores Estrangeiros a Longo Prazo - 
 Consolidação</v>
      </c>
      <c r="B1827" s="3" t="s">
        <v>449</v>
      </c>
      <c r="C1827" s="4">
        <v>0</v>
      </c>
      <c r="D1827" s="1"/>
      <c r="E1827" s="1">
        <f>SUMIF(A1827:B1827,"*intra*",C1827:D1827)+SUMIF(A1827:B1827,"*inter*",C1827:D1827)</f>
        <v>0</v>
      </c>
      <c r="F1827" s="1">
        <f>SUMIF(A1827:B1827,"*consolidação*",C1827:D1827)</f>
        <v>0</v>
      </c>
      <c r="H1827" s="60" t="b">
        <f t="shared" si="278"/>
        <v>1</v>
      </c>
      <c r="I1827" s="60" t="str">
        <f t="shared" si="279"/>
        <v>00</v>
      </c>
    </row>
    <row r="1828" spans="1:9">
      <c r="A1828" s="60" t="str">
        <f t="shared" si="281"/>
        <v>2.2.4.0.0.00.00 - Obrigações Fiscais a Longo Prazo</v>
      </c>
      <c r="B1828" s="5" t="s">
        <v>450</v>
      </c>
      <c r="C1828" s="6">
        <v>103433645.43000001</v>
      </c>
      <c r="D1828" s="1"/>
      <c r="E1828" s="1">
        <f>E1829+E1833+E1837</f>
        <v>0</v>
      </c>
      <c r="F1828" s="1">
        <f>F1829+F1833+F1837</f>
        <v>103433645.43000001</v>
      </c>
      <c r="H1828" s="60" t="b">
        <f t="shared" si="278"/>
        <v>1</v>
      </c>
      <c r="I1828" s="60" t="str">
        <f t="shared" si="279"/>
        <v>00</v>
      </c>
    </row>
    <row r="1829" spans="1:9">
      <c r="A1829" s="60" t="str">
        <f t="shared" si="281"/>
        <v>2.2.4.1.0.00.00 - Obrigações Fiscais a Longo Prazo com a União</v>
      </c>
      <c r="B1829" s="3" t="s">
        <v>451</v>
      </c>
      <c r="C1829" s="4">
        <v>74975107.030000001</v>
      </c>
      <c r="D1829" s="1"/>
      <c r="E1829" s="1">
        <f>E1830+E1831+E1832</f>
        <v>0</v>
      </c>
      <c r="F1829" s="1">
        <f>F1830+F1831+F1832</f>
        <v>74975107.030000001</v>
      </c>
      <c r="H1829" s="60" t="b">
        <f t="shared" si="278"/>
        <v>1</v>
      </c>
      <c r="I1829" s="60" t="str">
        <f t="shared" si="279"/>
        <v>00</v>
      </c>
    </row>
    <row r="1830" spans="1:9" ht="25.5">
      <c r="A1830" s="60" t="str">
        <f t="shared" si="281"/>
        <v>2.2.4.1.1.00.00 - Obrigações Fiscais a Longo Prazo com a União - 
 Consolidação</v>
      </c>
      <c r="B1830" s="5" t="s">
        <v>452</v>
      </c>
      <c r="C1830" s="6">
        <v>74975107.030000001</v>
      </c>
      <c r="D1830" s="1"/>
      <c r="E1830" s="1">
        <f t="shared" ref="E1830:E1835" si="284">SUMIF(A1830:B1830,"*intra*",C1830:D1830)+SUMIF(A1830:B1830,"*inter*",C1830:D1830)</f>
        <v>0</v>
      </c>
      <c r="F1830" s="1">
        <f>SUMIF(A1830:B1830,"*consolidação*",C1830:D1830)</f>
        <v>74975107.030000001</v>
      </c>
      <c r="H1830" s="60" t="b">
        <f t="shared" si="278"/>
        <v>1</v>
      </c>
      <c r="I1830" s="60" t="str">
        <f t="shared" si="279"/>
        <v>00</v>
      </c>
    </row>
    <row r="1831" spans="1:9" ht="25.5">
      <c r="A1831" s="60" t="str">
        <f t="shared" si="281"/>
        <v>2.2.4.1.2.00.00 - Obrigações Fiscais a Longo Prazo com a União - 
 Intra OFSS</v>
      </c>
      <c r="B1831" s="3" t="s">
        <v>453</v>
      </c>
      <c r="C1831" s="4">
        <v>0</v>
      </c>
      <c r="D1831" s="1"/>
      <c r="E1831" s="1">
        <f t="shared" si="284"/>
        <v>0</v>
      </c>
      <c r="F1831" s="1">
        <f>SUMIF(A1831:B1831,"*consolidação*",C1831:D1831)</f>
        <v>0</v>
      </c>
      <c r="H1831" s="60" t="b">
        <f t="shared" si="278"/>
        <v>1</v>
      </c>
      <c r="I1831" s="60" t="str">
        <f t="shared" si="279"/>
        <v>00</v>
      </c>
    </row>
    <row r="1832" spans="1:9" ht="25.5">
      <c r="A1832" s="60" t="str">
        <f t="shared" si="281"/>
        <v>2.2.4.1.3.00.00 - Obrigações Fiscais a Longo Prazo com a União - 
 Inter OFSS - União</v>
      </c>
      <c r="B1832" s="5" t="s">
        <v>454</v>
      </c>
      <c r="C1832" s="6">
        <v>0</v>
      </c>
      <c r="D1832" s="1"/>
      <c r="E1832" s="1">
        <f t="shared" si="284"/>
        <v>0</v>
      </c>
      <c r="F1832" s="1">
        <f>SUMIF(A1832:B1832,"*consolidação*",C1832:D1832)</f>
        <v>0</v>
      </c>
      <c r="H1832" s="60" t="b">
        <f t="shared" si="278"/>
        <v>1</v>
      </c>
      <c r="I1832" s="60" t="str">
        <f t="shared" si="279"/>
        <v>00</v>
      </c>
    </row>
    <row r="1833" spans="1:9">
      <c r="A1833" s="60" t="str">
        <f t="shared" si="281"/>
        <v>2.2.4.2.0.00.00 - Obrigações Fiscais a Longo Prazo com os Estados</v>
      </c>
      <c r="B1833" s="3" t="s">
        <v>455</v>
      </c>
      <c r="C1833" s="4">
        <v>28458538.399999999</v>
      </c>
      <c r="D1833" s="1"/>
      <c r="E1833" s="1">
        <f>E1834+E1835+E1836</f>
        <v>0</v>
      </c>
      <c r="F1833" s="1">
        <f>F1834+F1835+F1836</f>
        <v>28458538.399999999</v>
      </c>
      <c r="H1833" s="60" t="b">
        <f t="shared" si="278"/>
        <v>1</v>
      </c>
      <c r="I1833" s="60" t="str">
        <f t="shared" si="279"/>
        <v>00</v>
      </c>
    </row>
    <row r="1834" spans="1:9" ht="25.5">
      <c r="A1834" s="60" t="str">
        <f t="shared" si="281"/>
        <v>2.2.4.2.1.00.00 - Obrigações Fiscais a Longo Prazo com os Estados - 
 Consolidação</v>
      </c>
      <c r="B1834" s="5" t="s">
        <v>456</v>
      </c>
      <c r="C1834" s="6">
        <v>28458538.399999999</v>
      </c>
      <c r="D1834" s="1"/>
      <c r="E1834" s="1">
        <f>SUMIF(A1834:B1834,"*intra*",C1834:D1834)+SUMIF(A1834:B1834,"*inter*",C1834:D1834)</f>
        <v>0</v>
      </c>
      <c r="F1834" s="1">
        <f t="shared" ref="F1834:F1835" si="285">SUMIF(A1834:B1834,"*consolidação*",C1834:D1834)</f>
        <v>28458538.399999999</v>
      </c>
      <c r="H1834" s="60" t="b">
        <f t="shared" si="278"/>
        <v>1</v>
      </c>
      <c r="I1834" s="60" t="str">
        <f t="shared" si="279"/>
        <v>00</v>
      </c>
    </row>
    <row r="1835" spans="1:9" ht="25.5">
      <c r="A1835" s="60" t="str">
        <f t="shared" si="281"/>
        <v>2.2.4.2.2.00.00 - Obrigações Fiscais a Longo Prazo com os Estados - 
 Intra OFSS</v>
      </c>
      <c r="B1835" s="3" t="s">
        <v>457</v>
      </c>
      <c r="C1835" s="4">
        <v>0</v>
      </c>
      <c r="D1835" s="1"/>
      <c r="E1835" s="1">
        <f t="shared" si="284"/>
        <v>0</v>
      </c>
      <c r="F1835" s="1">
        <f t="shared" si="285"/>
        <v>0</v>
      </c>
      <c r="H1835" s="60" t="b">
        <f t="shared" si="278"/>
        <v>1</v>
      </c>
      <c r="I1835" s="60" t="str">
        <f t="shared" si="279"/>
        <v>00</v>
      </c>
    </row>
    <row r="1836" spans="1:9" ht="25.5">
      <c r="A1836" s="60" t="str">
        <f t="shared" si="281"/>
        <v>2.2.4.2.4.00.00 - Obrigações Fiscais a Longo Prazo com os Estados - 
 Inter OFSS - Estado</v>
      </c>
      <c r="B1836" s="5" t="s">
        <v>458</v>
      </c>
      <c r="C1836" s="6">
        <v>0</v>
      </c>
      <c r="D1836" s="1"/>
      <c r="E1836" s="1">
        <f>SUMIF(A1836:B1836,"*intra*",C1836:D1836)+SUMIF(A1836:B1836,"*inter*",C1836:D1836)</f>
        <v>0</v>
      </c>
      <c r="F1836" s="1">
        <f>SUMIF(A1836:B1836,"*consolidação*",C1836:D1836)</f>
        <v>0</v>
      </c>
      <c r="H1836" s="60" t="b">
        <f t="shared" si="278"/>
        <v>1</v>
      </c>
      <c r="I1836" s="60" t="str">
        <f t="shared" si="279"/>
        <v>00</v>
      </c>
    </row>
    <row r="1837" spans="1:9">
      <c r="A1837" s="60" t="str">
        <f t="shared" si="281"/>
        <v>2.2.4.3.0.00.00 - Obrigações Fiscais a Longo Prazo com os Municípios</v>
      </c>
      <c r="B1837" s="3" t="s">
        <v>459</v>
      </c>
      <c r="C1837" s="4">
        <v>0</v>
      </c>
      <c r="D1837" s="1"/>
      <c r="E1837" s="1">
        <f>E1838</f>
        <v>0</v>
      </c>
      <c r="F1837" s="1">
        <f>F1838</f>
        <v>0</v>
      </c>
      <c r="H1837" s="60" t="b">
        <f t="shared" si="278"/>
        <v>1</v>
      </c>
      <c r="I1837" s="60" t="str">
        <f t="shared" si="279"/>
        <v>00</v>
      </c>
    </row>
    <row r="1838" spans="1:9" ht="25.5">
      <c r="A1838" s="60" t="str">
        <f t="shared" si="281"/>
        <v>2.2.4.3.1.00.00 - Obrigações Fiscais a Longo Prazo com os Municípios 
 - Consolidação</v>
      </c>
      <c r="B1838" s="5" t="s">
        <v>460</v>
      </c>
      <c r="C1838" s="6">
        <v>0</v>
      </c>
      <c r="D1838" s="1"/>
      <c r="E1838" s="1">
        <f>SUMIF(A1838:B1838,"*intra*",C1838:D1838)+SUMIF(A1838:B1838,"*inter*",C1838:D1838)</f>
        <v>0</v>
      </c>
      <c r="F1838" s="1">
        <f t="shared" ref="F1838:F1840" si="286">SUMIF(A1838:B1838,"*consolidação*",C1838:D1838)</f>
        <v>0</v>
      </c>
      <c r="H1838" s="60" t="b">
        <f t="shared" ref="H1838:H1901" si="287">IF(I1838="00",C1838=E1838+F1838,TRUE)</f>
        <v>1</v>
      </c>
      <c r="I1838" s="60" t="str">
        <f t="shared" si="279"/>
        <v>00</v>
      </c>
    </row>
    <row r="1839" spans="1:9" ht="25.5">
      <c r="A1839" s="60" t="str">
        <f t="shared" si="281"/>
        <v>2.2.4.3.2.00.00 - Obrigações Fiscais a Longo Prazo com os Municípios 
 - Intra OFSS</v>
      </c>
      <c r="B1839" s="3" t="s">
        <v>461</v>
      </c>
      <c r="C1839" s="4">
        <v>0</v>
      </c>
      <c r="D1839" s="1"/>
      <c r="E1839" s="1">
        <f>SUMIF(A1839:B1839,"*intra*",C1839:D1839)+SUMIF(A1839:B1839,"*inter*",C1839:D1839)</f>
        <v>0</v>
      </c>
      <c r="F1839" s="1">
        <f t="shared" si="286"/>
        <v>0</v>
      </c>
      <c r="H1839" s="60" t="b">
        <f t="shared" si="287"/>
        <v>1</v>
      </c>
      <c r="I1839" s="60" t="str">
        <f t="shared" si="279"/>
        <v>00</v>
      </c>
    </row>
    <row r="1840" spans="1:9" ht="25.5">
      <c r="A1840" s="60" t="str">
        <f t="shared" si="281"/>
        <v>2.2.4.3.5.00.00 - Obrigações Fiscais a Longo Prazo com os Municípios 
 - Inter OFSS - Município</v>
      </c>
      <c r="B1840" s="5" t="s">
        <v>462</v>
      </c>
      <c r="C1840" s="6">
        <v>0</v>
      </c>
      <c r="D1840" s="1"/>
      <c r="E1840" s="1">
        <f>SUMIF(A1840:B1840,"*intra*",C1840:D1840)+SUMIF(A1840:B1840,"*inter*",C1840:D1840)</f>
        <v>0</v>
      </c>
      <c r="F1840" s="1">
        <f t="shared" si="286"/>
        <v>0</v>
      </c>
      <c r="H1840" s="60" t="b">
        <f t="shared" si="287"/>
        <v>1</v>
      </c>
      <c r="I1840" s="60" t="str">
        <f t="shared" ref="I1840:I1903" si="288">MID(A1840,11,2)</f>
        <v>00</v>
      </c>
    </row>
    <row r="1841" spans="1:9">
      <c r="A1841" s="60" t="str">
        <f t="shared" si="281"/>
        <v>2.2.7.0.0.00.00 - Provisões a Longo Prazo</v>
      </c>
      <c r="B1841" s="3" t="s">
        <v>463</v>
      </c>
      <c r="C1841" s="4">
        <v>1382019510388.47</v>
      </c>
      <c r="D1841" s="1"/>
      <c r="E1841" s="1">
        <f>E1842+E1844+E1853+E1855+E1857+E1861+E1863</f>
        <v>4787732001.7199993</v>
      </c>
      <c r="F1841" s="1">
        <f>F1842+F1844+F1853+F1855+F1857+F1861+F1863</f>
        <v>1377231778386.7502</v>
      </c>
      <c r="H1841" s="60" t="b">
        <f t="shared" si="287"/>
        <v>1</v>
      </c>
      <c r="I1841" s="60" t="str">
        <f t="shared" si="288"/>
        <v>00</v>
      </c>
    </row>
    <row r="1842" spans="1:9">
      <c r="A1842" s="60" t="str">
        <f t="shared" si="281"/>
        <v>2.2.7.1.0.00.00 - Provisão para Riscos Trabalhistas a Longo Prazo</v>
      </c>
      <c r="B1842" s="5" t="s">
        <v>464</v>
      </c>
      <c r="C1842" s="6">
        <v>802064381.76999998</v>
      </c>
      <c r="D1842" s="1"/>
      <c r="E1842" s="1">
        <f>E1843</f>
        <v>0</v>
      </c>
      <c r="F1842" s="1">
        <f>F1843</f>
        <v>802064381.76999998</v>
      </c>
      <c r="H1842" s="60" t="b">
        <f t="shared" si="287"/>
        <v>1</v>
      </c>
      <c r="I1842" s="60" t="str">
        <f t="shared" si="288"/>
        <v>00</v>
      </c>
    </row>
    <row r="1843" spans="1:9" ht="25.5">
      <c r="A1843" s="60" t="str">
        <f t="shared" si="281"/>
        <v>2.2.7.1.1.00.00 - Provisão para Riscos Trabalhistas a Longo Prazo - 
 Consolidação</v>
      </c>
      <c r="B1843" s="3" t="s">
        <v>465</v>
      </c>
      <c r="C1843" s="4">
        <v>802064381.76999998</v>
      </c>
      <c r="D1843" s="1"/>
      <c r="E1843" s="1">
        <f>SUMIF(A1843:B1843,"*intra*",C1843:D1843)+SUMIF(A1843:B1843,"*inter*",C1843:D1843)</f>
        <v>0</v>
      </c>
      <c r="F1843" s="1">
        <f>SUMIF(A1843:B1843,"*consolidação*",C1843:D1843)</f>
        <v>802064381.76999998</v>
      </c>
      <c r="H1843" s="60" t="b">
        <f t="shared" si="287"/>
        <v>1</v>
      </c>
      <c r="I1843" s="60" t="str">
        <f t="shared" si="288"/>
        <v>00</v>
      </c>
    </row>
    <row r="1844" spans="1:9">
      <c r="A1844" s="60" t="str">
        <f t="shared" si="281"/>
        <v>2.2.7.2.0.00.00 - Provisões Matemáticas Previdenciárias a Longo Prazo</v>
      </c>
      <c r="B1844" s="5" t="s">
        <v>466</v>
      </c>
      <c r="C1844" s="6">
        <v>1243685997472.0701</v>
      </c>
      <c r="D1844" s="1"/>
      <c r="E1844" s="1">
        <f>E1845</f>
        <v>0</v>
      </c>
      <c r="F1844" s="1">
        <f>F1845</f>
        <v>1243685997472.0701</v>
      </c>
      <c r="H1844" s="60" t="b">
        <f t="shared" si="287"/>
        <v>1</v>
      </c>
      <c r="I1844" s="60" t="str">
        <f t="shared" si="288"/>
        <v>00</v>
      </c>
    </row>
    <row r="1845" spans="1:9" ht="25.5">
      <c r="A1845" s="60" t="str">
        <f t="shared" si="281"/>
        <v>2.2.7.2.1.00.00 - Provisões Matemáticas Previdenciárias a Longo 
 Prazo - Consolidação</v>
      </c>
      <c r="B1845" s="3" t="s">
        <v>467</v>
      </c>
      <c r="C1845" s="4">
        <v>1243685997472.0701</v>
      </c>
      <c r="D1845" s="1"/>
      <c r="E1845" s="1">
        <f t="shared" ref="E1845:E1851" si="289">SUMIF(A1845:B1845,"*intra*",C1845:D1845)+SUMIF(A1845:B1845,"*inter*",C1845:D1845)</f>
        <v>0</v>
      </c>
      <c r="F1845" s="1">
        <f t="shared" ref="F1845:F1852" si="290">SUMIF(A1845:B1845,"*consolidação*",C1845:D1845)</f>
        <v>1243685997472.0701</v>
      </c>
      <c r="H1845" s="60" t="b">
        <f t="shared" si="287"/>
        <v>1</v>
      </c>
      <c r="I1845" s="60" t="str">
        <f t="shared" si="288"/>
        <v>00</v>
      </c>
    </row>
    <row r="1846" spans="1:9" ht="25.5">
      <c r="A1846" s="60" t="str">
        <f t="shared" si="281"/>
        <v>2.2.7.2.1.01.00 - Plano Financeiro - Provisões de Benefícios 
 Concedidos</v>
      </c>
      <c r="B1846" s="5" t="s">
        <v>468</v>
      </c>
      <c r="C1846" s="6">
        <v>0</v>
      </c>
      <c r="D1846" s="1"/>
      <c r="E1846" s="1">
        <f t="shared" si="289"/>
        <v>0</v>
      </c>
      <c r="F1846" s="1">
        <f t="shared" si="290"/>
        <v>0</v>
      </c>
      <c r="H1846" s="60" t="b">
        <f t="shared" si="287"/>
        <v>1</v>
      </c>
      <c r="I1846" s="60" t="str">
        <f t="shared" si="288"/>
        <v>01</v>
      </c>
    </row>
    <row r="1847" spans="1:9" ht="25.5">
      <c r="A1847" s="60" t="str">
        <f t="shared" si="281"/>
        <v>2.2.7.2.1.02.00 - Plano Financeiro - Provisões de Benefícios a 
 Conceder</v>
      </c>
      <c r="B1847" s="3" t="s">
        <v>469</v>
      </c>
      <c r="C1847" s="4">
        <v>0</v>
      </c>
      <c r="D1847" s="1"/>
      <c r="E1847" s="1">
        <f t="shared" si="289"/>
        <v>0</v>
      </c>
      <c r="F1847" s="1">
        <f t="shared" si="290"/>
        <v>0</v>
      </c>
      <c r="H1847" s="60" t="b">
        <f t="shared" si="287"/>
        <v>1</v>
      </c>
      <c r="I1847" s="60" t="str">
        <f t="shared" si="288"/>
        <v>02</v>
      </c>
    </row>
    <row r="1848" spans="1:9" ht="25.5">
      <c r="A1848" s="60" t="str">
        <f t="shared" si="281"/>
        <v>2.2.7.2.1.03.00 - Plano Previdenciário - Provisões de Benefícios 
 Concedidos</v>
      </c>
      <c r="B1848" s="5" t="s">
        <v>470</v>
      </c>
      <c r="C1848" s="6">
        <v>557547172333.31006</v>
      </c>
      <c r="D1848" s="1"/>
      <c r="E1848" s="1">
        <f t="shared" si="289"/>
        <v>0</v>
      </c>
      <c r="F1848" s="1">
        <f t="shared" si="290"/>
        <v>0</v>
      </c>
      <c r="G1848" s="7"/>
      <c r="H1848" s="60" t="b">
        <f t="shared" si="287"/>
        <v>1</v>
      </c>
      <c r="I1848" s="60" t="str">
        <f t="shared" si="288"/>
        <v>03</v>
      </c>
    </row>
    <row r="1849" spans="1:9" ht="25.5">
      <c r="A1849" s="60" t="str">
        <f t="shared" si="281"/>
        <v>2.2.7.2.1.04.00 - Plano Previdenciário - Provisões de Benefícios a 
 Conceder</v>
      </c>
      <c r="B1849" s="3" t="s">
        <v>471</v>
      </c>
      <c r="C1849" s="4">
        <v>686138825138.76001</v>
      </c>
      <c r="D1849" s="1"/>
      <c r="E1849" s="1">
        <f t="shared" si="289"/>
        <v>0</v>
      </c>
      <c r="F1849" s="1">
        <f t="shared" si="290"/>
        <v>0</v>
      </c>
      <c r="G1849" s="7"/>
      <c r="H1849" s="60" t="b">
        <f t="shared" si="287"/>
        <v>1</v>
      </c>
      <c r="I1849" s="60" t="str">
        <f t="shared" si="288"/>
        <v>04</v>
      </c>
    </row>
    <row r="1850" spans="1:9">
      <c r="A1850" s="60" t="str">
        <f t="shared" si="281"/>
        <v>2.2.7.2.1.05.00 - Plano Previdenciário - Plano de Amortização</v>
      </c>
      <c r="B1850" s="5" t="s">
        <v>472</v>
      </c>
      <c r="C1850" s="6">
        <v>0</v>
      </c>
      <c r="D1850" s="1"/>
      <c r="E1850" s="1">
        <f t="shared" si="289"/>
        <v>0</v>
      </c>
      <c r="F1850" s="1">
        <f t="shared" si="290"/>
        <v>0</v>
      </c>
      <c r="G1850" s="7"/>
      <c r="H1850" s="60" t="b">
        <f t="shared" si="287"/>
        <v>1</v>
      </c>
      <c r="I1850" s="60" t="str">
        <f t="shared" si="288"/>
        <v>05</v>
      </c>
    </row>
    <row r="1851" spans="1:9" ht="25.5">
      <c r="A1851" s="60" t="str">
        <f t="shared" si="281"/>
        <v>2.2.7.2.1.06.00 - Provisões Atuariais para Ajustes do Plano 
 Financeiro</v>
      </c>
      <c r="B1851" s="3" t="s">
        <v>473</v>
      </c>
      <c r="C1851" s="4">
        <v>0</v>
      </c>
      <c r="D1851" s="1"/>
      <c r="E1851" s="1">
        <f t="shared" si="289"/>
        <v>0</v>
      </c>
      <c r="F1851" s="1">
        <f t="shared" si="290"/>
        <v>0</v>
      </c>
      <c r="H1851" s="60" t="b">
        <f t="shared" si="287"/>
        <v>1</v>
      </c>
      <c r="I1851" s="60" t="str">
        <f t="shared" si="288"/>
        <v>06</v>
      </c>
    </row>
    <row r="1852" spans="1:9" ht="25.5">
      <c r="A1852" s="60" t="str">
        <f t="shared" si="281"/>
        <v>2.2.7.2.1.07.00 - Provisões Atuariais para Ajustes do Plano 
 Previdenciário</v>
      </c>
      <c r="B1852" s="5" t="s">
        <v>474</v>
      </c>
      <c r="C1852" s="6">
        <v>0</v>
      </c>
      <c r="D1852" s="1"/>
      <c r="E1852" s="1">
        <f>SUMIF(A1852:B1852,"*intra*",C1852:D1852)+SUMIF(A1852:B1852,"*inter*",C1852:D1852)</f>
        <v>0</v>
      </c>
      <c r="F1852" s="1">
        <f t="shared" si="290"/>
        <v>0</v>
      </c>
      <c r="H1852" s="60" t="b">
        <f t="shared" si="287"/>
        <v>1</v>
      </c>
      <c r="I1852" s="60" t="str">
        <f t="shared" si="288"/>
        <v>07</v>
      </c>
    </row>
    <row r="1853" spans="1:9">
      <c r="A1853" s="60" t="str">
        <f t="shared" si="281"/>
        <v>2.2.7.3.0.00.00 - Provisão para Riscos Fiscais a Longo Prazo</v>
      </c>
      <c r="B1853" s="3" t="s">
        <v>475</v>
      </c>
      <c r="C1853" s="4">
        <v>35092106408.75</v>
      </c>
      <c r="D1853" s="1"/>
      <c r="E1853" s="1">
        <f>E1854</f>
        <v>0</v>
      </c>
      <c r="F1853" s="1">
        <f>F1854</f>
        <v>35092106408.75</v>
      </c>
      <c r="H1853" s="60" t="b">
        <f t="shared" si="287"/>
        <v>1</v>
      </c>
      <c r="I1853" s="60" t="str">
        <f t="shared" si="288"/>
        <v>00</v>
      </c>
    </row>
    <row r="1854" spans="1:9" ht="25.5">
      <c r="A1854" s="60" t="str">
        <f t="shared" ref="A1854:A1917" si="291">TRIM(B1854)</f>
        <v>2.2.7.3.1.00.00 - Provisão para Riscos Fiscais a Longo Prazo - 
 Consolidação</v>
      </c>
      <c r="B1854" s="5" t="s">
        <v>476</v>
      </c>
      <c r="C1854" s="6">
        <v>35092106408.75</v>
      </c>
      <c r="D1854" s="1"/>
      <c r="E1854" s="1">
        <f t="shared" ref="E1854:E1860" si="292">SUMIF(A1854:B1854,"*intra*",C1854:D1854)+SUMIF(A1854:B1854,"*inter*",C1854:D1854)</f>
        <v>0</v>
      </c>
      <c r="F1854" s="1">
        <f t="shared" ref="F1854:F1860" si="293">SUMIF(A1854:B1854,"*consolidação*",C1854:D1854)</f>
        <v>35092106408.75</v>
      </c>
      <c r="H1854" s="60" t="b">
        <f t="shared" si="287"/>
        <v>1</v>
      </c>
      <c r="I1854" s="60" t="str">
        <f t="shared" si="288"/>
        <v>00</v>
      </c>
    </row>
    <row r="1855" spans="1:9">
      <c r="A1855" s="60" t="str">
        <f t="shared" si="291"/>
        <v>2.2.7.4.0.00.00 - Provisão para Riscos Cíveis a Longo Prazo</v>
      </c>
      <c r="B1855" s="3" t="s">
        <v>477</v>
      </c>
      <c r="C1855" s="4">
        <v>5629421464.3199997</v>
      </c>
      <c r="D1855" s="1"/>
      <c r="E1855" s="1">
        <f>E1856</f>
        <v>0</v>
      </c>
      <c r="F1855" s="1">
        <f>F1856</f>
        <v>5629421464.3199997</v>
      </c>
      <c r="H1855" s="60" t="b">
        <f t="shared" si="287"/>
        <v>1</v>
      </c>
      <c r="I1855" s="60" t="str">
        <f t="shared" si="288"/>
        <v>00</v>
      </c>
    </row>
    <row r="1856" spans="1:9" ht="25.5">
      <c r="A1856" s="60" t="str">
        <f t="shared" si="291"/>
        <v>2.2.7.4.1.00.00 - Provisão para Riscos Cíveis a Longo Prazo - 
 Consolidação</v>
      </c>
      <c r="B1856" s="5" t="s">
        <v>478</v>
      </c>
      <c r="C1856" s="6">
        <v>5629421464.3199997</v>
      </c>
      <c r="D1856" s="1"/>
      <c r="E1856" s="1">
        <f t="shared" si="292"/>
        <v>0</v>
      </c>
      <c r="F1856" s="1">
        <f t="shared" si="293"/>
        <v>5629421464.3199997</v>
      </c>
      <c r="H1856" s="60" t="b">
        <f t="shared" si="287"/>
        <v>1</v>
      </c>
      <c r="I1856" s="60" t="str">
        <f t="shared" si="288"/>
        <v>00</v>
      </c>
    </row>
    <row r="1857" spans="1:9">
      <c r="A1857" s="60" t="str">
        <f t="shared" si="291"/>
        <v>2.2.7.5.0.00.00 - Provisão para Repartição de Créditos a Longo Prazo</v>
      </c>
      <c r="B1857" s="3" t="s">
        <v>479</v>
      </c>
      <c r="C1857" s="4">
        <v>4787732001.7200003</v>
      </c>
      <c r="D1857" s="1"/>
      <c r="E1857" s="1">
        <f>E1858+E1859+E1860</f>
        <v>4787732001.7199993</v>
      </c>
      <c r="F1857" s="1">
        <f>F1858+F1859+F1860</f>
        <v>0</v>
      </c>
      <c r="H1857" s="60" t="b">
        <f t="shared" si="287"/>
        <v>1</v>
      </c>
      <c r="I1857" s="60" t="str">
        <f t="shared" si="288"/>
        <v>00</v>
      </c>
    </row>
    <row r="1858" spans="1:9" ht="25.5">
      <c r="A1858" s="60" t="str">
        <f t="shared" si="291"/>
        <v>2.2.7.5.3.00.00 - Provisão para Repartição de Créditos a Longo Prazo 
 - Inter OFSS - União</v>
      </c>
      <c r="B1858" s="5" t="s">
        <v>480</v>
      </c>
      <c r="C1858" s="6">
        <v>0</v>
      </c>
      <c r="D1858" s="1"/>
      <c r="E1858" s="1">
        <f t="shared" si="292"/>
        <v>0</v>
      </c>
      <c r="F1858" s="1">
        <f t="shared" si="293"/>
        <v>0</v>
      </c>
      <c r="H1858" s="60" t="b">
        <f t="shared" si="287"/>
        <v>1</v>
      </c>
      <c r="I1858" s="60" t="str">
        <f t="shared" si="288"/>
        <v>00</v>
      </c>
    </row>
    <row r="1859" spans="1:9" ht="25.5">
      <c r="A1859" s="60" t="str">
        <f t="shared" si="291"/>
        <v>2.2.7.5.4.00.00 - Provisão para Repartição de Créditos a Longo Prazo 
 - Inter OFSS - Estado</v>
      </c>
      <c r="B1859" s="3" t="s">
        <v>481</v>
      </c>
      <c r="C1859" s="4">
        <v>2246774819.9099998</v>
      </c>
      <c r="D1859" s="1"/>
      <c r="E1859" s="1">
        <f t="shared" si="292"/>
        <v>2246774819.9099998</v>
      </c>
      <c r="F1859" s="1">
        <f t="shared" si="293"/>
        <v>0</v>
      </c>
      <c r="H1859" s="60" t="b">
        <f t="shared" si="287"/>
        <v>1</v>
      </c>
      <c r="I1859" s="60" t="str">
        <f t="shared" si="288"/>
        <v>00</v>
      </c>
    </row>
    <row r="1860" spans="1:9" ht="25.5">
      <c r="A1860" s="60" t="str">
        <f t="shared" si="291"/>
        <v>2.2.7.5.5.00.00 - Provisão para Repartição de Créditos a Longo Prazo 
 - Inter OFSS - Município</v>
      </c>
      <c r="B1860" s="5" t="s">
        <v>482</v>
      </c>
      <c r="C1860" s="6">
        <v>2540957181.8099999</v>
      </c>
      <c r="D1860" s="1"/>
      <c r="E1860" s="1">
        <f t="shared" si="292"/>
        <v>2540957181.8099999</v>
      </c>
      <c r="F1860" s="1">
        <f t="shared" si="293"/>
        <v>0</v>
      </c>
      <c r="H1860" s="60" t="b">
        <f t="shared" si="287"/>
        <v>1</v>
      </c>
      <c r="I1860" s="60" t="str">
        <f t="shared" si="288"/>
        <v>00</v>
      </c>
    </row>
    <row r="1861" spans="1:9" ht="25.5">
      <c r="A1861" s="60" t="str">
        <f t="shared" si="291"/>
        <v>2.2.7.6.0.00.00 - Provisão para Riscos Decorrentes de Contratos de 
 PPP a Longo Prazo</v>
      </c>
      <c r="B1861" s="3" t="s">
        <v>483</v>
      </c>
      <c r="C1861" s="4">
        <v>0</v>
      </c>
      <c r="D1861" s="1"/>
      <c r="E1861" s="1">
        <f>E1862</f>
        <v>0</v>
      </c>
      <c r="F1861" s="1">
        <f>F1862</f>
        <v>0</v>
      </c>
      <c r="H1861" s="60" t="b">
        <f t="shared" si="287"/>
        <v>1</v>
      </c>
      <c r="I1861" s="60" t="str">
        <f t="shared" si="288"/>
        <v>00</v>
      </c>
    </row>
    <row r="1862" spans="1:9" ht="25.5">
      <c r="A1862" s="60" t="str">
        <f t="shared" si="291"/>
        <v>2.2.7.6.1.00.00 - Provisão para Riscos Decorrentes de Contratos de 
 PPP a Longo Prazo - Consolidação OFSS</v>
      </c>
      <c r="B1862" s="5" t="s">
        <v>484</v>
      </c>
      <c r="C1862" s="6">
        <v>0</v>
      </c>
      <c r="D1862" s="1"/>
      <c r="E1862" s="1">
        <f>SUMIF(A1862:B1862,"*intra*",C1862:D1862)+SUMIF(A1862:B1862,"*inter*",C1862:D1862)</f>
        <v>0</v>
      </c>
      <c r="F1862" s="1">
        <f>SUMIF(A1862:B1862,"*consolidação*",C1862:D1862)</f>
        <v>0</v>
      </c>
      <c r="H1862" s="60" t="b">
        <f t="shared" si="287"/>
        <v>1</v>
      </c>
      <c r="I1862" s="60" t="str">
        <f t="shared" si="288"/>
        <v>00</v>
      </c>
    </row>
    <row r="1863" spans="1:9">
      <c r="A1863" s="60" t="str">
        <f t="shared" si="291"/>
        <v>2.2.7.9.0.00.00 - Outras Provisões a Longo Prazo</v>
      </c>
      <c r="B1863" s="3" t="s">
        <v>485</v>
      </c>
      <c r="C1863" s="4">
        <v>92022188659.839996</v>
      </c>
      <c r="D1863" s="1"/>
      <c r="E1863" s="1">
        <f>E1864</f>
        <v>0</v>
      </c>
      <c r="F1863" s="1">
        <f>F1864</f>
        <v>92022188659.839996</v>
      </c>
      <c r="H1863" s="60" t="b">
        <f t="shared" si="287"/>
        <v>1</v>
      </c>
      <c r="I1863" s="60" t="str">
        <f t="shared" si="288"/>
        <v>00</v>
      </c>
    </row>
    <row r="1864" spans="1:9">
      <c r="A1864" s="60" t="str">
        <f t="shared" si="291"/>
        <v>2.2.7.9.1.00.00 - Outras Provisões a Longo Prazo - Consolidação</v>
      </c>
      <c r="B1864" s="5" t="s">
        <v>486</v>
      </c>
      <c r="C1864" s="6">
        <v>92022188659.839996</v>
      </c>
      <c r="D1864" s="1"/>
      <c r="E1864" s="1">
        <f>SUMIF(A1864:B1864,"*intra*",C1864:D1864)+SUMIF(A1864:B1864,"*inter*",C1864:D1864)</f>
        <v>0</v>
      </c>
      <c r="F1864" s="1">
        <f>SUMIF(A1864:B1864,"*consolidação*",C1864:D1864)</f>
        <v>92022188659.839996</v>
      </c>
      <c r="H1864" s="60" t="b">
        <f t="shared" si="287"/>
        <v>1</v>
      </c>
      <c r="I1864" s="60" t="str">
        <f t="shared" si="288"/>
        <v>00</v>
      </c>
    </row>
    <row r="1865" spans="1:9">
      <c r="A1865" s="60" t="str">
        <f t="shared" si="291"/>
        <v>2.2.8.0.0.00.00 - Demais Obrigações a Longo Prazo</v>
      </c>
      <c r="B1865" s="3" t="s">
        <v>487</v>
      </c>
      <c r="C1865" s="4">
        <v>67237751206</v>
      </c>
      <c r="D1865" s="1"/>
      <c r="E1865" s="1">
        <f>E1866+E1868+E1870+E1872+E1874+E1876</f>
        <v>0</v>
      </c>
      <c r="F1865" s="1">
        <f>F1866+F1868+F1870+F1872+F1874+F1876</f>
        <v>67237751206</v>
      </c>
      <c r="H1865" s="60" t="b">
        <f t="shared" si="287"/>
        <v>1</v>
      </c>
      <c r="I1865" s="60" t="str">
        <f t="shared" si="288"/>
        <v>00</v>
      </c>
    </row>
    <row r="1866" spans="1:9">
      <c r="A1866" s="60" t="str">
        <f t="shared" si="291"/>
        <v>2.2.8.1.0.00.00 - Adiantamentos de Clientes a Longo Prazo</v>
      </c>
      <c r="B1866" s="5" t="s">
        <v>488</v>
      </c>
      <c r="C1866" s="6">
        <v>0</v>
      </c>
      <c r="D1866" s="1"/>
      <c r="E1866" s="1">
        <f>E1867</f>
        <v>0</v>
      </c>
      <c r="F1866" s="1">
        <f>F1867</f>
        <v>0</v>
      </c>
      <c r="H1866" s="60" t="b">
        <f t="shared" si="287"/>
        <v>1</v>
      </c>
      <c r="I1866" s="60" t="str">
        <f t="shared" si="288"/>
        <v>00</v>
      </c>
    </row>
    <row r="1867" spans="1:9" ht="25.5">
      <c r="A1867" s="60" t="str">
        <f t="shared" si="291"/>
        <v>2.2.8.1.1.00.00 - Adiantamentos de Clientes a Longo Prazo - 
 Consolidação</v>
      </c>
      <c r="B1867" s="3" t="s">
        <v>489</v>
      </c>
      <c r="C1867" s="4">
        <v>0</v>
      </c>
      <c r="D1867" s="1"/>
      <c r="E1867" s="1">
        <f>SUMIF(A1867:B1867,"*intra*",C1867:D1867)+SUMIF(A1867:B1867,"*inter*",C1867:D1867)</f>
        <v>0</v>
      </c>
      <c r="F1867" s="1">
        <f>SUMIF(A1867:B1867,"*consolidação*",C1867:D1867)</f>
        <v>0</v>
      </c>
      <c r="H1867" s="60" t="b">
        <f t="shared" si="287"/>
        <v>1</v>
      </c>
      <c r="I1867" s="60" t="str">
        <f t="shared" si="288"/>
        <v>00</v>
      </c>
    </row>
    <row r="1868" spans="1:9">
      <c r="A1868" s="60" t="str">
        <f t="shared" si="291"/>
        <v>2.2.8.2.0.00.00 - Obrigações por Danos a Terceiros a Longo Prazo</v>
      </c>
      <c r="B1868" s="5" t="s">
        <v>490</v>
      </c>
      <c r="C1868" s="6">
        <v>0</v>
      </c>
      <c r="D1868" s="1"/>
      <c r="E1868" s="1">
        <f>E1869</f>
        <v>0</v>
      </c>
      <c r="F1868" s="1">
        <f>F1869</f>
        <v>0</v>
      </c>
      <c r="H1868" s="60" t="b">
        <f t="shared" si="287"/>
        <v>1</v>
      </c>
      <c r="I1868" s="60" t="str">
        <f t="shared" si="288"/>
        <v>00</v>
      </c>
    </row>
    <row r="1869" spans="1:9" ht="25.5">
      <c r="A1869" s="60" t="str">
        <f t="shared" si="291"/>
        <v>2.2.8.2.1.00.00 - Obrigações por Danos a Terceiros a Longo Prazo - 
 Consolidação</v>
      </c>
      <c r="B1869" s="3" t="s">
        <v>491</v>
      </c>
      <c r="C1869" s="4">
        <v>0</v>
      </c>
      <c r="D1869" s="1"/>
      <c r="E1869" s="1">
        <f>SUMIF(A1869:B1869,"*intra*",C1869:D1869)+SUMIF(A1869:B1869,"*inter*",C1869:D1869)</f>
        <v>0</v>
      </c>
      <c r="F1869" s="1">
        <f>SUMIF(A1869:B1869,"*consolidação*",C1869:D1869)</f>
        <v>0</v>
      </c>
      <c r="H1869" s="60" t="b">
        <f t="shared" si="287"/>
        <v>1</v>
      </c>
      <c r="I1869" s="60" t="str">
        <f t="shared" si="288"/>
        <v>00</v>
      </c>
    </row>
    <row r="1870" spans="1:9">
      <c r="A1870" s="60" t="str">
        <f t="shared" si="291"/>
        <v>2.2.8.3.0.00.00 - Debêntures e Outros Títulos de Dívida a Longo Prazo</v>
      </c>
      <c r="B1870" s="5" t="s">
        <v>492</v>
      </c>
      <c r="C1870" s="6">
        <v>0</v>
      </c>
      <c r="D1870" s="1"/>
      <c r="E1870" s="1">
        <f>E1871</f>
        <v>0</v>
      </c>
      <c r="F1870" s="1">
        <f>F1871</f>
        <v>0</v>
      </c>
      <c r="H1870" s="60" t="b">
        <f t="shared" si="287"/>
        <v>1</v>
      </c>
      <c r="I1870" s="60" t="str">
        <f t="shared" si="288"/>
        <v>00</v>
      </c>
    </row>
    <row r="1871" spans="1:9" ht="25.5">
      <c r="A1871" s="60" t="str">
        <f t="shared" si="291"/>
        <v>2.2.8.3.1.00.00 - Debêntures e Outros Títulos de Dívida a Longo 
 Prazo - Consolidação</v>
      </c>
      <c r="B1871" s="3" t="s">
        <v>493</v>
      </c>
      <c r="C1871" s="4">
        <v>0</v>
      </c>
      <c r="D1871" s="1"/>
      <c r="E1871" s="1">
        <f>SUMIF(A1871:B1871,"*intra*",C1871:D1871)+SUMIF(A1871:B1871,"*inter*",C1871:D1871)</f>
        <v>0</v>
      </c>
      <c r="F1871" s="1">
        <f>SUMIF(A1871:B1871,"*consolidação*",C1871:D1871)</f>
        <v>0</v>
      </c>
      <c r="H1871" s="60" t="b">
        <f t="shared" si="287"/>
        <v>1</v>
      </c>
      <c r="I1871" s="60" t="str">
        <f t="shared" si="288"/>
        <v>00</v>
      </c>
    </row>
    <row r="1872" spans="1:9">
      <c r="A1872" s="60" t="str">
        <f t="shared" si="291"/>
        <v>2.2.8.4.0.00.00 - Adiantamento para Futuro Aumento de Capital</v>
      </c>
      <c r="B1872" s="5" t="s">
        <v>494</v>
      </c>
      <c r="C1872" s="6">
        <v>15492529742.280001</v>
      </c>
      <c r="D1872" s="1"/>
      <c r="E1872" s="1">
        <f>E1873</f>
        <v>0</v>
      </c>
      <c r="F1872" s="1">
        <f>F1873</f>
        <v>15492529742.280001</v>
      </c>
      <c r="H1872" s="60" t="b">
        <f t="shared" si="287"/>
        <v>1</v>
      </c>
      <c r="I1872" s="60" t="str">
        <f t="shared" si="288"/>
        <v>00</v>
      </c>
    </row>
    <row r="1873" spans="1:9" ht="25.5">
      <c r="A1873" s="60" t="str">
        <f t="shared" si="291"/>
        <v>2.2.8.4.1.00.00 - Adiantamento para Futuro Aumento de Capital - 
 Consolidação</v>
      </c>
      <c r="B1873" s="3" t="s">
        <v>495</v>
      </c>
      <c r="C1873" s="4">
        <v>15492529742.280001</v>
      </c>
      <c r="D1873" s="1"/>
      <c r="E1873" s="1">
        <f>SUMIF(A1873:B1873,"*intra*",C1873:D1873)+SUMIF(A1873:B1873,"*inter*",C1873:D1873)</f>
        <v>0</v>
      </c>
      <c r="F1873" s="1">
        <f>SUMIF(A1873:B1873,"*consolidação*",C1873:D1873)</f>
        <v>15492529742.280001</v>
      </c>
      <c r="H1873" s="60" t="b">
        <f t="shared" si="287"/>
        <v>1</v>
      </c>
      <c r="I1873" s="60" t="str">
        <f t="shared" si="288"/>
        <v>00</v>
      </c>
    </row>
    <row r="1874" spans="1:9">
      <c r="A1874" s="60" t="str">
        <f t="shared" si="291"/>
        <v>2.2.8.8.0.00.00 - Valores Restituíveis</v>
      </c>
      <c r="B1874" s="5" t="s">
        <v>496</v>
      </c>
      <c r="C1874" s="6">
        <v>38934838674.760002</v>
      </c>
      <c r="D1874" s="1"/>
      <c r="E1874" s="1">
        <f>E1875</f>
        <v>0</v>
      </c>
      <c r="F1874" s="1">
        <f>F1875</f>
        <v>38934838674.760002</v>
      </c>
      <c r="H1874" s="60" t="b">
        <f t="shared" si="287"/>
        <v>1</v>
      </c>
      <c r="I1874" s="60" t="str">
        <f t="shared" si="288"/>
        <v>00</v>
      </c>
    </row>
    <row r="1875" spans="1:9">
      <c r="A1875" s="60" t="str">
        <f t="shared" si="291"/>
        <v>2.2.8.8.1.00.00 - Valores Restituíveis - Consolidação</v>
      </c>
      <c r="B1875" s="3" t="s">
        <v>497</v>
      </c>
      <c r="C1875" s="4">
        <v>38934838674.760002</v>
      </c>
      <c r="D1875" s="1"/>
      <c r="E1875" s="1">
        <f t="shared" ref="E1875" si="294">SUMIF(A1875:B1875,"*intra*",C1875:D1875)+SUMIF(A1875:B1875,"*inter*",C1875:D1875)</f>
        <v>0</v>
      </c>
      <c r="F1875" s="1">
        <f t="shared" ref="F1875" si="295">SUMIF(A1875:B1875,"*consolidação*",C1875:D1875)</f>
        <v>38934838674.760002</v>
      </c>
      <c r="H1875" s="60" t="b">
        <f t="shared" si="287"/>
        <v>1</v>
      </c>
      <c r="I1875" s="60" t="str">
        <f t="shared" si="288"/>
        <v>00</v>
      </c>
    </row>
    <row r="1876" spans="1:9">
      <c r="A1876" s="60" t="str">
        <f t="shared" si="291"/>
        <v>2.2.8.9.0.00.00 - Outras Obrigações a Longo Prazo</v>
      </c>
      <c r="B1876" s="5" t="s">
        <v>498</v>
      </c>
      <c r="C1876" s="6">
        <v>12810382788.959999</v>
      </c>
      <c r="D1876" s="1"/>
      <c r="E1876" s="1">
        <f>E1877</f>
        <v>0</v>
      </c>
      <c r="F1876" s="1">
        <f>F1877</f>
        <v>12810382788.959999</v>
      </c>
      <c r="H1876" s="60" t="b">
        <f t="shared" si="287"/>
        <v>1</v>
      </c>
      <c r="I1876" s="60" t="str">
        <f t="shared" si="288"/>
        <v>00</v>
      </c>
    </row>
    <row r="1877" spans="1:9">
      <c r="A1877" s="60" t="str">
        <f t="shared" si="291"/>
        <v>2.2.8.9.1.00.00 - Outras Obrigações a Longo Prazo - Consolidação</v>
      </c>
      <c r="B1877" s="3" t="s">
        <v>499</v>
      </c>
      <c r="C1877" s="4">
        <v>12810382788.959999</v>
      </c>
      <c r="D1877" s="1"/>
      <c r="E1877" s="1">
        <f>SUMIF(A1877:B1877,"*intra*",C1877:D1877)+SUMIF(A1877:B1877,"*inter*",C1877:D1877)</f>
        <v>0</v>
      </c>
      <c r="F1877" s="1">
        <f>SUMIF(A1877:B1877,"*consolidação*",C1877:D1877)</f>
        <v>12810382788.959999</v>
      </c>
      <c r="H1877" s="60" t="b">
        <f t="shared" si="287"/>
        <v>1</v>
      </c>
      <c r="I1877" s="60" t="str">
        <f t="shared" si="288"/>
        <v>00</v>
      </c>
    </row>
    <row r="1878" spans="1:9">
      <c r="A1878" s="60" t="str">
        <f t="shared" si="291"/>
        <v>2.2.9.0.0.00.00 - Resultado Diferido</v>
      </c>
      <c r="B1878" s="5" t="s">
        <v>500</v>
      </c>
      <c r="C1878" s="6">
        <v>162186482.59999999</v>
      </c>
      <c r="D1878" s="1"/>
      <c r="E1878" s="1">
        <f>E1879-E1881</f>
        <v>0</v>
      </c>
      <c r="F1878" s="1">
        <f>F1879-F1881</f>
        <v>162186482.59999999</v>
      </c>
      <c r="H1878" s="60" t="b">
        <f t="shared" si="287"/>
        <v>1</v>
      </c>
      <c r="I1878" s="60" t="str">
        <f t="shared" si="288"/>
        <v>00</v>
      </c>
    </row>
    <row r="1879" spans="1:9">
      <c r="A1879" s="60" t="str">
        <f t="shared" si="291"/>
        <v>2.2.9.1.0.00.00 - Variação Patrimonial Aumentativa (VPA) Diferida</v>
      </c>
      <c r="B1879" s="3" t="s">
        <v>501</v>
      </c>
      <c r="C1879" s="4">
        <v>190214361.16</v>
      </c>
      <c r="D1879" s="1"/>
      <c r="E1879" s="1">
        <f>E1880</f>
        <v>0</v>
      </c>
      <c r="F1879" s="1">
        <f>F1880</f>
        <v>190214361.16</v>
      </c>
      <c r="H1879" s="60" t="b">
        <f t="shared" si="287"/>
        <v>1</v>
      </c>
      <c r="I1879" s="60" t="str">
        <f t="shared" si="288"/>
        <v>00</v>
      </c>
    </row>
    <row r="1880" spans="1:9" ht="25.5">
      <c r="A1880" s="60" t="str">
        <f t="shared" si="291"/>
        <v>2.2.9.1.1.00.00 - Variação Patrimonial Aumentativa Diferida - 
 Consolidação</v>
      </c>
      <c r="B1880" s="5" t="s">
        <v>502</v>
      </c>
      <c r="C1880" s="6">
        <v>190214361.16</v>
      </c>
      <c r="D1880" s="1"/>
      <c r="E1880" s="1">
        <f>SUMIF(A1880:B1880,"*intra*",C1880:D1880)+SUMIF(A1880:B1880,"*inter*",C1880:D1880)</f>
        <v>0</v>
      </c>
      <c r="F1880" s="1">
        <f>SUMIF(A1880:B1880,"*consolidação*",C1880:D1880)</f>
        <v>190214361.16</v>
      </c>
      <c r="H1880" s="60" t="b">
        <f t="shared" si="287"/>
        <v>1</v>
      </c>
      <c r="I1880" s="60" t="str">
        <f t="shared" si="288"/>
        <v>00</v>
      </c>
    </row>
    <row r="1881" spans="1:9">
      <c r="A1881" s="60" t="str">
        <f t="shared" si="291"/>
        <v>2.2.9.2.0.00.00 - (-) Custo Diferido</v>
      </c>
      <c r="B1881" s="3" t="s">
        <v>503</v>
      </c>
      <c r="C1881" s="4">
        <v>28027878.559999999</v>
      </c>
      <c r="D1881" s="1"/>
      <c r="E1881" s="1">
        <f>E1882</f>
        <v>0</v>
      </c>
      <c r="F1881" s="1">
        <f>F1882</f>
        <v>28027878.559999999</v>
      </c>
      <c r="H1881" s="60" t="b">
        <f t="shared" si="287"/>
        <v>1</v>
      </c>
      <c r="I1881" s="60" t="str">
        <f t="shared" si="288"/>
        <v>00</v>
      </c>
    </row>
    <row r="1882" spans="1:9">
      <c r="A1882" s="60" t="str">
        <f t="shared" si="291"/>
        <v>2.2.9.2.1.00.00 - (-) Custo Diferido - Consolidação</v>
      </c>
      <c r="B1882" s="5" t="s">
        <v>504</v>
      </c>
      <c r="C1882" s="6">
        <v>28027878.559999999</v>
      </c>
      <c r="D1882" s="1"/>
      <c r="E1882" s="1">
        <f>SUMIF(A1882:B1882,"*intra*",C1882:D1882)+SUMIF(A1882:B1882,"*inter*",C1882:D1882)</f>
        <v>0</v>
      </c>
      <c r="F1882" s="1">
        <f>SUMIF(A1882:B1882,"*consolidação*",C1882:D1882)</f>
        <v>28027878.559999999</v>
      </c>
      <c r="H1882" s="60" t="b">
        <f t="shared" si="287"/>
        <v>1</v>
      </c>
      <c r="I1882" s="60" t="str">
        <f t="shared" si="288"/>
        <v>00</v>
      </c>
    </row>
    <row r="1883" spans="1:9">
      <c r="A1883" s="60" t="str">
        <f t="shared" si="291"/>
        <v>2.3.0.0.0.00.00 - Patrimônio Liquido</v>
      </c>
      <c r="B1883" s="3" t="s">
        <v>505</v>
      </c>
      <c r="C1883" s="4">
        <v>-1413928596757.29</v>
      </c>
      <c r="D1883" s="1"/>
      <c r="E1883" s="1">
        <f>E1884+E1893+E1899+E1930+E1935+E1990+E2003-E2066</f>
        <v>-49534028350.050003</v>
      </c>
      <c r="F1883" s="1">
        <f>F1884+F1893+F1899+F1930+F1935+F1990+F2003-F2066</f>
        <v>-1863134725096.4099</v>
      </c>
      <c r="H1883" s="60" t="b">
        <f t="shared" si="287"/>
        <v>0</v>
      </c>
      <c r="I1883" s="60" t="str">
        <f t="shared" si="288"/>
        <v>00</v>
      </c>
    </row>
    <row r="1884" spans="1:9">
      <c r="A1884" s="60" t="str">
        <f t="shared" si="291"/>
        <v>2.3.1.0.0.00.00 - Patrimônio Social e Capital Social</v>
      </c>
      <c r="B1884" s="5" t="s">
        <v>506</v>
      </c>
      <c r="C1884" s="6">
        <v>41918893770.540001</v>
      </c>
      <c r="D1884" s="1"/>
      <c r="E1884" s="1">
        <f>E1885+E1887</f>
        <v>10728531661.870001</v>
      </c>
      <c r="F1884" s="1">
        <f>F1885+F1887</f>
        <v>31190362108.669998</v>
      </c>
      <c r="H1884" s="60" t="b">
        <f t="shared" si="287"/>
        <v>1</v>
      </c>
      <c r="I1884" s="60" t="str">
        <f t="shared" si="288"/>
        <v>00</v>
      </c>
    </row>
    <row r="1885" spans="1:9">
      <c r="A1885" s="60" t="str">
        <f t="shared" si="291"/>
        <v>2.3.1.1.0.00.00 - Patrimônio Social</v>
      </c>
      <c r="B1885" s="3" t="s">
        <v>507</v>
      </c>
      <c r="C1885" s="4">
        <v>20873373442.639999</v>
      </c>
      <c r="D1885" s="1"/>
      <c r="E1885" s="1">
        <f>E1886</f>
        <v>0</v>
      </c>
      <c r="F1885" s="1">
        <f>F1886</f>
        <v>20873373442.639999</v>
      </c>
      <c r="H1885" s="60" t="b">
        <f t="shared" si="287"/>
        <v>1</v>
      </c>
      <c r="I1885" s="60" t="str">
        <f t="shared" si="288"/>
        <v>00</v>
      </c>
    </row>
    <row r="1886" spans="1:9">
      <c r="A1886" s="60" t="str">
        <f t="shared" si="291"/>
        <v>2.3.1.1.1.00.00 - Patrimônio Social - Consolidação</v>
      </c>
      <c r="B1886" s="5" t="s">
        <v>508</v>
      </c>
      <c r="C1886" s="6">
        <v>20873373442.639999</v>
      </c>
      <c r="D1886" s="1"/>
      <c r="E1886" s="1">
        <f>SUMIF(A1886:B1886,"*intra*",C1886:D1886)+SUMIF(A1886:B1886,"*inter*",C1886:D1886)</f>
        <v>0</v>
      </c>
      <c r="F1886" s="1">
        <f>SUMIF(A1886:B1886,"*consolidação*",C1886:D1886)</f>
        <v>20873373442.639999</v>
      </c>
      <c r="H1886" s="60" t="b">
        <f t="shared" si="287"/>
        <v>1</v>
      </c>
      <c r="I1886" s="60" t="str">
        <f t="shared" si="288"/>
        <v>00</v>
      </c>
    </row>
    <row r="1887" spans="1:9">
      <c r="A1887" s="60" t="str">
        <f t="shared" si="291"/>
        <v>2.3.1.2.0.00.00 - Capital Social Realizado</v>
      </c>
      <c r="B1887" s="3" t="s">
        <v>509</v>
      </c>
      <c r="C1887" s="4">
        <v>21045520327.900002</v>
      </c>
      <c r="D1887" s="1"/>
      <c r="E1887" s="1">
        <f>E1888+E1889+E1890+E1891+E1892</f>
        <v>10728531661.870001</v>
      </c>
      <c r="F1887" s="1">
        <f>F1888+F1889+F1890+F1891+F1892</f>
        <v>10316988666.030001</v>
      </c>
      <c r="G1887" s="1"/>
      <c r="H1887" s="60" t="b">
        <f t="shared" si="287"/>
        <v>1</v>
      </c>
      <c r="I1887" s="60" t="str">
        <f t="shared" si="288"/>
        <v>00</v>
      </c>
    </row>
    <row r="1888" spans="1:9">
      <c r="A1888" s="60" t="str">
        <f t="shared" si="291"/>
        <v>2.3.1.2.1.00.00 - Capital Social Realizado - Consolidação</v>
      </c>
      <c r="B1888" s="5" t="s">
        <v>510</v>
      </c>
      <c r="C1888" s="6">
        <v>10316988666.030001</v>
      </c>
      <c r="D1888" s="1"/>
      <c r="E1888" s="1">
        <f t="shared" ref="E1888:E1891" si="296">SUMIF(A1888:B1888,"*intra*",C1888:D1888)+SUMIF(A1888:B1888,"*inter*",C1888:D1888)</f>
        <v>0</v>
      </c>
      <c r="F1888" s="1">
        <f t="shared" ref="F1888:F1892" si="297">SUMIF(A1888:B1888,"*consolidação*",C1888:D1888)</f>
        <v>10316988666.030001</v>
      </c>
      <c r="H1888" s="60" t="b">
        <f t="shared" si="287"/>
        <v>1</v>
      </c>
      <c r="I1888" s="60" t="str">
        <f t="shared" si="288"/>
        <v>00</v>
      </c>
    </row>
    <row r="1889" spans="1:9">
      <c r="A1889" s="60" t="str">
        <f t="shared" si="291"/>
        <v>2.3.1.2.2.00.00 - Capital Social Realizado - Intra OFSS</v>
      </c>
      <c r="B1889" s="3" t="s">
        <v>511</v>
      </c>
      <c r="C1889" s="4">
        <v>10728531661.870001</v>
      </c>
      <c r="D1889" s="1"/>
      <c r="E1889" s="1">
        <f t="shared" si="296"/>
        <v>10728531661.870001</v>
      </c>
      <c r="F1889" s="1">
        <f t="shared" si="297"/>
        <v>0</v>
      </c>
      <c r="H1889" s="60" t="b">
        <f t="shared" si="287"/>
        <v>1</v>
      </c>
      <c r="I1889" s="60" t="str">
        <f t="shared" si="288"/>
        <v>00</v>
      </c>
    </row>
    <row r="1890" spans="1:9">
      <c r="A1890" s="60" t="str">
        <f t="shared" si="291"/>
        <v>2.3.1.2.3.00.00 - Capital Social Realizado - Inter OFSS - União</v>
      </c>
      <c r="B1890" s="5" t="s">
        <v>512</v>
      </c>
      <c r="C1890" s="6">
        <v>0</v>
      </c>
      <c r="D1890" s="1"/>
      <c r="E1890" s="1">
        <f t="shared" si="296"/>
        <v>0</v>
      </c>
      <c r="F1890" s="1">
        <f t="shared" si="297"/>
        <v>0</v>
      </c>
      <c r="H1890" s="60" t="b">
        <f t="shared" si="287"/>
        <v>1</v>
      </c>
      <c r="I1890" s="60" t="str">
        <f t="shared" si="288"/>
        <v>00</v>
      </c>
    </row>
    <row r="1891" spans="1:9">
      <c r="A1891" s="60" t="str">
        <f t="shared" si="291"/>
        <v>2.3.1.2.4.00.00 - Capital Social Realizado - Inter OFSS - Estado</v>
      </c>
      <c r="B1891" s="3" t="s">
        <v>513</v>
      </c>
      <c r="C1891" s="4">
        <v>0</v>
      </c>
      <c r="D1891" s="1"/>
      <c r="E1891" s="1">
        <f t="shared" si="296"/>
        <v>0</v>
      </c>
      <c r="F1891" s="1">
        <f t="shared" si="297"/>
        <v>0</v>
      </c>
      <c r="H1891" s="60" t="b">
        <f t="shared" si="287"/>
        <v>1</v>
      </c>
      <c r="I1891" s="60" t="str">
        <f t="shared" si="288"/>
        <v>00</v>
      </c>
    </row>
    <row r="1892" spans="1:9">
      <c r="A1892" s="60" t="str">
        <f t="shared" si="291"/>
        <v>2.3.1.2.5.00.00 - Capital Social Realizado - Inter OFSS - Município</v>
      </c>
      <c r="B1892" s="5" t="s">
        <v>514</v>
      </c>
      <c r="C1892" s="6">
        <v>0</v>
      </c>
      <c r="D1892" s="1"/>
      <c r="E1892" s="1">
        <f>SUMIF(A1892:B1892,"*intra*",C1892:D1892)+SUMIF(A1892:B1892,"*inter*",C1892:D1892)</f>
        <v>0</v>
      </c>
      <c r="F1892" s="1">
        <f t="shared" si="297"/>
        <v>0</v>
      </c>
      <c r="H1892" s="60" t="b">
        <f t="shared" si="287"/>
        <v>1</v>
      </c>
      <c r="I1892" s="60" t="str">
        <f t="shared" si="288"/>
        <v>00</v>
      </c>
    </row>
    <row r="1893" spans="1:9">
      <c r="A1893" s="60" t="str">
        <f t="shared" si="291"/>
        <v>2.3.2.0.0.00.00 - Adiantamento para Futuro Aumento de Capital</v>
      </c>
      <c r="B1893" s="3" t="s">
        <v>515</v>
      </c>
      <c r="C1893" s="4">
        <v>0</v>
      </c>
      <c r="D1893" s="1"/>
      <c r="E1893" s="1">
        <f>E1894+E1895+E1896+E1897+E1898</f>
        <v>0</v>
      </c>
      <c r="F1893" s="1">
        <f>F1894+F1895+F1896+F1897+F1898</f>
        <v>0</v>
      </c>
      <c r="H1893" s="60" t="b">
        <f t="shared" si="287"/>
        <v>1</v>
      </c>
      <c r="I1893" s="60" t="str">
        <f t="shared" si="288"/>
        <v>00</v>
      </c>
    </row>
    <row r="1894" spans="1:9" ht="25.5">
      <c r="A1894" s="60" t="str">
        <f t="shared" si="291"/>
        <v>2.3.2.0.1.00.00 - Adiantamento para Futuro Aumento de Capital - 
 Consolidação</v>
      </c>
      <c r="B1894" s="5" t="s">
        <v>516</v>
      </c>
      <c r="C1894" s="6">
        <v>0</v>
      </c>
      <c r="D1894" s="1"/>
      <c r="E1894" s="1">
        <f>SUMIF(A1894:B1894,"*intra*",C1894:D1894)+SUMIF(A1894:B1894,"*inter*",C1894:D1894)</f>
        <v>0</v>
      </c>
      <c r="F1894" s="1">
        <f t="shared" ref="F1894:F1917" si="298">SUMIF(A1894:B1894,"*consolidação*",C1894:D1894)</f>
        <v>0</v>
      </c>
      <c r="H1894" s="60" t="b">
        <f t="shared" si="287"/>
        <v>1</v>
      </c>
      <c r="I1894" s="60" t="str">
        <f t="shared" si="288"/>
        <v>00</v>
      </c>
    </row>
    <row r="1895" spans="1:9" ht="25.5">
      <c r="A1895" s="60" t="str">
        <f t="shared" si="291"/>
        <v>2.3.2.0.2.00.00 - Adiantamento para Futuro Aumento de Capital - Intra 
 OFSS</v>
      </c>
      <c r="B1895" s="3" t="s">
        <v>517</v>
      </c>
      <c r="C1895" s="4">
        <v>0</v>
      </c>
      <c r="D1895" s="1"/>
      <c r="E1895" s="1">
        <f t="shared" ref="E1895:E1898" si="299">SUMIF(A1895:B1895,"*intra*",C1895:D1895)+SUMIF(A1895:B1895,"*inter*",C1895:D1895)</f>
        <v>0</v>
      </c>
      <c r="F1895" s="1">
        <f t="shared" si="298"/>
        <v>0</v>
      </c>
      <c r="H1895" s="60" t="b">
        <f t="shared" si="287"/>
        <v>1</v>
      </c>
      <c r="I1895" s="60" t="str">
        <f t="shared" si="288"/>
        <v>00</v>
      </c>
    </row>
    <row r="1896" spans="1:9" ht="25.5">
      <c r="A1896" s="60" t="str">
        <f t="shared" si="291"/>
        <v>2.3.2.0.3.00.00 - Adiantamento para Futuro Aumento de Capital - Inter 
 OFSS - União</v>
      </c>
      <c r="B1896" s="5" t="s">
        <v>518</v>
      </c>
      <c r="C1896" s="6">
        <v>0</v>
      </c>
      <c r="D1896" s="1"/>
      <c r="E1896" s="1">
        <f t="shared" si="299"/>
        <v>0</v>
      </c>
      <c r="F1896" s="1">
        <f t="shared" si="298"/>
        <v>0</v>
      </c>
      <c r="H1896" s="60" t="b">
        <f t="shared" si="287"/>
        <v>1</v>
      </c>
      <c r="I1896" s="60" t="str">
        <f t="shared" si="288"/>
        <v>00</v>
      </c>
    </row>
    <row r="1897" spans="1:9" ht="25.5">
      <c r="A1897" s="60" t="str">
        <f t="shared" si="291"/>
        <v>2.3.2.0.4.00.00 - Adiantamento para Futuro Aumento de Capital - Inter 
 OFSS - Estado</v>
      </c>
      <c r="B1897" s="3" t="s">
        <v>519</v>
      </c>
      <c r="C1897" s="4">
        <v>0</v>
      </c>
      <c r="D1897" s="1"/>
      <c r="E1897" s="1">
        <f t="shared" si="299"/>
        <v>0</v>
      </c>
      <c r="F1897" s="1">
        <f t="shared" si="298"/>
        <v>0</v>
      </c>
      <c r="H1897" s="60" t="b">
        <f t="shared" si="287"/>
        <v>1</v>
      </c>
      <c r="I1897" s="60" t="str">
        <f t="shared" si="288"/>
        <v>00</v>
      </c>
    </row>
    <row r="1898" spans="1:9" ht="25.5">
      <c r="A1898" s="60" t="str">
        <f t="shared" si="291"/>
        <v>2.3.2.0.5.00.00 - Adiantamento para Futuro Aumento de Capital - Inter 
 OFSS - Município</v>
      </c>
      <c r="B1898" s="5" t="s">
        <v>520</v>
      </c>
      <c r="C1898" s="6">
        <v>0</v>
      </c>
      <c r="D1898" s="1"/>
      <c r="E1898" s="1">
        <f t="shared" si="299"/>
        <v>0</v>
      </c>
      <c r="F1898" s="1">
        <f t="shared" si="298"/>
        <v>0</v>
      </c>
      <c r="H1898" s="60" t="b">
        <f t="shared" si="287"/>
        <v>1</v>
      </c>
      <c r="I1898" s="60" t="str">
        <f t="shared" si="288"/>
        <v>00</v>
      </c>
    </row>
    <row r="1899" spans="1:9">
      <c r="A1899" s="60" t="str">
        <f t="shared" si="291"/>
        <v>2.3.3.0.0.00.00 - Reservas de Capital</v>
      </c>
      <c r="B1899" s="3" t="s">
        <v>521</v>
      </c>
      <c r="C1899" s="4">
        <v>300525672.20999998</v>
      </c>
      <c r="D1899" s="1"/>
      <c r="E1899" s="1">
        <f>E1900+E1906+E1912+E1924</f>
        <v>9854153.7300000004</v>
      </c>
      <c r="F1899" s="1">
        <f>F1900+F1906+F1912+F1924</f>
        <v>290671518.48000002</v>
      </c>
      <c r="H1899" s="60" t="b">
        <f t="shared" si="287"/>
        <v>1</v>
      </c>
      <c r="I1899" s="60" t="str">
        <f t="shared" si="288"/>
        <v>00</v>
      </c>
    </row>
    <row r="1900" spans="1:9">
      <c r="A1900" s="60" t="str">
        <f t="shared" si="291"/>
        <v>2.3.3.1.0.00.00 - Ágio na Emissão de Ações</v>
      </c>
      <c r="B1900" s="5" t="s">
        <v>522</v>
      </c>
      <c r="C1900" s="6">
        <v>0</v>
      </c>
      <c r="D1900" s="1"/>
      <c r="E1900" s="1">
        <f>E1901+E1902+E1903+E1904+E1905</f>
        <v>0</v>
      </c>
      <c r="F1900" s="1">
        <f>F1901+F1902+F1903+F1904+F1905</f>
        <v>0</v>
      </c>
      <c r="H1900" s="60" t="b">
        <f t="shared" si="287"/>
        <v>1</v>
      </c>
      <c r="I1900" s="60" t="str">
        <f t="shared" si="288"/>
        <v>00</v>
      </c>
    </row>
    <row r="1901" spans="1:9">
      <c r="A1901" s="60" t="str">
        <f t="shared" si="291"/>
        <v>2.3.3.1.1.00.00 - Ágio na Emissão de Ações - Consolidação</v>
      </c>
      <c r="B1901" s="3" t="s">
        <v>523</v>
      </c>
      <c r="C1901" s="4">
        <v>0</v>
      </c>
      <c r="D1901" s="1"/>
      <c r="E1901" s="1">
        <f>SUMIF(A1901:B1901,"*intra*",C1901:D1901)+SUMIF(A1901:B1901,"*inter*",C1901:D1901)</f>
        <v>0</v>
      </c>
      <c r="F1901" s="1">
        <f t="shared" si="298"/>
        <v>0</v>
      </c>
      <c r="H1901" s="60" t="b">
        <f t="shared" si="287"/>
        <v>1</v>
      </c>
      <c r="I1901" s="60" t="str">
        <f t="shared" si="288"/>
        <v>00</v>
      </c>
    </row>
    <row r="1902" spans="1:9">
      <c r="A1902" s="60" t="str">
        <f t="shared" si="291"/>
        <v>2.3.3.1.2.00.00 - Ágio na Emissão de Ações - Intra OFSS</v>
      </c>
      <c r="B1902" s="5" t="s">
        <v>524</v>
      </c>
      <c r="C1902" s="6">
        <v>0</v>
      </c>
      <c r="D1902" s="1"/>
      <c r="E1902" s="1">
        <f>SUMIF(A1902:B1902,"*intra*",C1902:D1902)+SUMIF(A1902:B1902,"*inter*",C1902:D1902)</f>
        <v>0</v>
      </c>
      <c r="F1902" s="1">
        <f t="shared" si="298"/>
        <v>0</v>
      </c>
      <c r="H1902" s="60" t="b">
        <f t="shared" ref="H1902:H1965" si="300">IF(I1902="00",C1902=E1902+F1902,TRUE)</f>
        <v>1</v>
      </c>
      <c r="I1902" s="60" t="str">
        <f t="shared" si="288"/>
        <v>00</v>
      </c>
    </row>
    <row r="1903" spans="1:9">
      <c r="A1903" s="60" t="str">
        <f t="shared" si="291"/>
        <v>2.3.3.1.3.00.00 - Ágio na Emissão de Ações - Inter OFSS - União</v>
      </c>
      <c r="B1903" s="3" t="s">
        <v>525</v>
      </c>
      <c r="C1903" s="4">
        <v>0</v>
      </c>
      <c r="D1903" s="1"/>
      <c r="E1903" s="1">
        <f>SUMIF(A1903:B1903,"*intra*",C1903:D1903)+SUMIF(A1903:B1903,"*inter*",C1903:D1903)</f>
        <v>0</v>
      </c>
      <c r="F1903" s="1">
        <f t="shared" si="298"/>
        <v>0</v>
      </c>
      <c r="H1903" s="60" t="b">
        <f t="shared" si="300"/>
        <v>1</v>
      </c>
      <c r="I1903" s="60" t="str">
        <f t="shared" si="288"/>
        <v>00</v>
      </c>
    </row>
    <row r="1904" spans="1:9">
      <c r="A1904" s="60" t="str">
        <f t="shared" si="291"/>
        <v>2.3.3.1.4.00.00 - Ágio na Emissão de Ações - Inter OFSS - Estado</v>
      </c>
      <c r="B1904" s="5" t="s">
        <v>526</v>
      </c>
      <c r="C1904" s="6">
        <v>0</v>
      </c>
      <c r="D1904" s="1"/>
      <c r="E1904" s="1">
        <f>SUMIF(A1904:B1904,"*intra*",C1904:D1904)+SUMIF(A1904:B1904,"*inter*",C1904:D1904)</f>
        <v>0</v>
      </c>
      <c r="F1904" s="1">
        <f t="shared" si="298"/>
        <v>0</v>
      </c>
      <c r="H1904" s="60" t="b">
        <f t="shared" si="300"/>
        <v>1</v>
      </c>
      <c r="I1904" s="60" t="str">
        <f t="shared" ref="I1904:I1967" si="301">MID(A1904,11,2)</f>
        <v>00</v>
      </c>
    </row>
    <row r="1905" spans="1:9">
      <c r="A1905" s="60" t="str">
        <f t="shared" si="291"/>
        <v>2.3.3.1.5.00.00 - Ágio na Emissão de Ações - Inter OFSS - Município</v>
      </c>
      <c r="B1905" s="3" t="s">
        <v>527</v>
      </c>
      <c r="C1905" s="4">
        <v>0</v>
      </c>
      <c r="D1905" s="1"/>
      <c r="E1905" s="1">
        <f>SUMIF(A1905:B1905,"*intra*",C1905:D1905)+SUMIF(A1905:B1905,"*inter*",C1905:D1905)</f>
        <v>0</v>
      </c>
      <c r="F1905" s="1">
        <f t="shared" si="298"/>
        <v>0</v>
      </c>
      <c r="H1905" s="60" t="b">
        <f t="shared" si="300"/>
        <v>1</v>
      </c>
      <c r="I1905" s="60" t="str">
        <f t="shared" si="301"/>
        <v>00</v>
      </c>
    </row>
    <row r="1906" spans="1:9">
      <c r="A1906" s="60" t="str">
        <f t="shared" si="291"/>
        <v>2.3.3.2.0.00.00 - Alienação de Partes Beneficiarias</v>
      </c>
      <c r="B1906" s="5" t="s">
        <v>528</v>
      </c>
      <c r="C1906" s="6">
        <v>0</v>
      </c>
      <c r="D1906" s="1"/>
      <c r="E1906" s="1">
        <f>E1907+E1908+E1909+E1910+E1911</f>
        <v>0</v>
      </c>
      <c r="F1906" s="1">
        <f>F1907+F1908+F1909+F1910+F1911</f>
        <v>0</v>
      </c>
      <c r="H1906" s="60" t="b">
        <f t="shared" si="300"/>
        <v>1</v>
      </c>
      <c r="I1906" s="60" t="str">
        <f t="shared" si="301"/>
        <v>00</v>
      </c>
    </row>
    <row r="1907" spans="1:9">
      <c r="A1907" s="60" t="str">
        <f t="shared" si="291"/>
        <v>2.3.3.2.1.00.00 - Alienação de Partes Beneficiarias - Consolidação</v>
      </c>
      <c r="B1907" s="3" t="s">
        <v>529</v>
      </c>
      <c r="C1907" s="4">
        <v>0</v>
      </c>
      <c r="D1907" s="1"/>
      <c r="E1907" s="1">
        <f>SUMIF(A1907:B1907,"*intra*",C1907:D1907)+SUMIF(A1907:B1907,"*inter*",C1907:D1907)</f>
        <v>0</v>
      </c>
      <c r="F1907" s="1">
        <f t="shared" si="298"/>
        <v>0</v>
      </c>
      <c r="H1907" s="60" t="b">
        <f t="shared" si="300"/>
        <v>1</v>
      </c>
      <c r="I1907" s="60" t="str">
        <f t="shared" si="301"/>
        <v>00</v>
      </c>
    </row>
    <row r="1908" spans="1:9">
      <c r="A1908" s="60" t="str">
        <f t="shared" si="291"/>
        <v>2.3.3.2.2.00.00 - Alienação de Partes Beneficiarias - Intra OFSS</v>
      </c>
      <c r="B1908" s="5" t="s">
        <v>530</v>
      </c>
      <c r="C1908" s="6">
        <v>0</v>
      </c>
      <c r="D1908" s="1"/>
      <c r="E1908" s="1">
        <f t="shared" ref="E1908:E1909" si="302">SUMIF(A1908:B1908,"*intra*",C1908:D1908)+SUMIF(A1908:B1908,"*inter*",C1908:D1908)</f>
        <v>0</v>
      </c>
      <c r="F1908" s="1">
        <f t="shared" si="298"/>
        <v>0</v>
      </c>
      <c r="H1908" s="60" t="b">
        <f t="shared" si="300"/>
        <v>1</v>
      </c>
      <c r="I1908" s="60" t="str">
        <f t="shared" si="301"/>
        <v>00</v>
      </c>
    </row>
    <row r="1909" spans="1:9" ht="25.5">
      <c r="A1909" s="60" t="str">
        <f t="shared" si="291"/>
        <v>2.3.3.2.3.00.00 - Alienação de Partes Beneficiarias - Inter OFSS - 
 União</v>
      </c>
      <c r="B1909" s="3" t="s">
        <v>531</v>
      </c>
      <c r="C1909" s="4">
        <v>0</v>
      </c>
      <c r="D1909" s="1"/>
      <c r="E1909" s="1">
        <f t="shared" si="302"/>
        <v>0</v>
      </c>
      <c r="F1909" s="1">
        <f t="shared" si="298"/>
        <v>0</v>
      </c>
      <c r="H1909" s="60" t="b">
        <f t="shared" si="300"/>
        <v>1</v>
      </c>
      <c r="I1909" s="60" t="str">
        <f t="shared" si="301"/>
        <v>00</v>
      </c>
    </row>
    <row r="1910" spans="1:9" ht="25.5">
      <c r="A1910" s="60" t="str">
        <f t="shared" si="291"/>
        <v>2.3.3.2.4.00.00 - Alienação de Partes Beneficiarias - Inter OFSS - 
 Estado</v>
      </c>
      <c r="B1910" s="5" t="s">
        <v>532</v>
      </c>
      <c r="C1910" s="6">
        <v>0</v>
      </c>
      <c r="D1910" s="1"/>
      <c r="E1910" s="1">
        <f>SUMIF(A1910:B1910,"*intra*",C1910:D1910)+SUMIF(A1910:B1910,"*inter*",C1910:D1910)</f>
        <v>0</v>
      </c>
      <c r="F1910" s="1">
        <f t="shared" si="298"/>
        <v>0</v>
      </c>
      <c r="H1910" s="60" t="b">
        <f t="shared" si="300"/>
        <v>1</v>
      </c>
      <c r="I1910" s="60" t="str">
        <f t="shared" si="301"/>
        <v>00</v>
      </c>
    </row>
    <row r="1911" spans="1:9" ht="25.5">
      <c r="A1911" s="60" t="str">
        <f t="shared" si="291"/>
        <v>2.3.3.2.5.00.00 - Alienação de Partes Beneficiarias - Inter OFSS - 
 Município</v>
      </c>
      <c r="B1911" s="3" t="s">
        <v>533</v>
      </c>
      <c r="C1911" s="4">
        <v>0</v>
      </c>
      <c r="D1911" s="1"/>
      <c r="E1911" s="1">
        <f>SUMIF(A1911:B1911,"*intra*",C1911:D1911)+SUMIF(A1911:B1911,"*inter*",C1911:D1911)</f>
        <v>0</v>
      </c>
      <c r="F1911" s="1">
        <f t="shared" si="298"/>
        <v>0</v>
      </c>
      <c r="H1911" s="60" t="b">
        <f t="shared" si="300"/>
        <v>1</v>
      </c>
      <c r="I1911" s="60" t="str">
        <f t="shared" si="301"/>
        <v>00</v>
      </c>
    </row>
    <row r="1912" spans="1:9">
      <c r="A1912" s="60" t="str">
        <f t="shared" si="291"/>
        <v>2.3.3.3.0.00.00 - Alienação de Bônus de Subscrição</v>
      </c>
      <c r="B1912" s="5" t="s">
        <v>534</v>
      </c>
      <c r="C1912" s="6">
        <v>0</v>
      </c>
      <c r="D1912" s="1"/>
      <c r="E1912" s="1">
        <f>E1913+E1914+E1915+E1916+E1917</f>
        <v>0</v>
      </c>
      <c r="F1912" s="1">
        <f>F1913+F1914+F1915+F1916+F1917</f>
        <v>0</v>
      </c>
      <c r="H1912" s="60" t="b">
        <f t="shared" si="300"/>
        <v>1</v>
      </c>
      <c r="I1912" s="60" t="str">
        <f t="shared" si="301"/>
        <v>00</v>
      </c>
    </row>
    <row r="1913" spans="1:9">
      <c r="A1913" s="60" t="str">
        <f t="shared" si="291"/>
        <v>2.3.3.3.1.00.00 - Alienação de Bônus de Subscrição - Consolidação</v>
      </c>
      <c r="B1913" s="3" t="s">
        <v>535</v>
      </c>
      <c r="C1913" s="4">
        <v>0</v>
      </c>
      <c r="D1913" s="1"/>
      <c r="E1913" s="1">
        <f>SUMIF(A1913:B1913,"*intra*",C1913:D1913)+SUMIF(A1913:B1913,"*inter*",C1913:D1913)</f>
        <v>0</v>
      </c>
      <c r="F1913" s="1">
        <f t="shared" si="298"/>
        <v>0</v>
      </c>
      <c r="H1913" s="60" t="b">
        <f t="shared" si="300"/>
        <v>1</v>
      </c>
      <c r="I1913" s="60" t="str">
        <f t="shared" si="301"/>
        <v>00</v>
      </c>
    </row>
    <row r="1914" spans="1:9">
      <c r="A1914" s="60" t="str">
        <f t="shared" si="291"/>
        <v>2.3.3.3.2.00.00 - Alienação de Bônus de Subscrição - Intra OFSS</v>
      </c>
      <c r="B1914" s="5" t="s">
        <v>536</v>
      </c>
      <c r="C1914" s="6">
        <v>0</v>
      </c>
      <c r="D1914" s="1"/>
      <c r="E1914" s="1">
        <f t="shared" ref="E1914:E1916" si="303">SUMIF(A1914:B1914,"*intra*",C1914:D1914)+SUMIF(A1914:B1914,"*inter*",C1914:D1914)</f>
        <v>0</v>
      </c>
      <c r="F1914" s="1">
        <f t="shared" si="298"/>
        <v>0</v>
      </c>
      <c r="H1914" s="60" t="b">
        <f t="shared" si="300"/>
        <v>1</v>
      </c>
      <c r="I1914" s="60" t="str">
        <f t="shared" si="301"/>
        <v>00</v>
      </c>
    </row>
    <row r="1915" spans="1:9" ht="25.5">
      <c r="A1915" s="60" t="str">
        <f t="shared" si="291"/>
        <v>2.3.3.3.3.00.00 - Alienação de Bônus de Subscrição - Inter OFSS - 
 União</v>
      </c>
      <c r="B1915" s="3" t="s">
        <v>537</v>
      </c>
      <c r="C1915" s="4">
        <v>0</v>
      </c>
      <c r="D1915" s="1"/>
      <c r="E1915" s="1">
        <f t="shared" si="303"/>
        <v>0</v>
      </c>
      <c r="F1915" s="1">
        <f t="shared" si="298"/>
        <v>0</v>
      </c>
      <c r="H1915" s="60" t="b">
        <f t="shared" si="300"/>
        <v>1</v>
      </c>
      <c r="I1915" s="60" t="str">
        <f t="shared" si="301"/>
        <v>00</v>
      </c>
    </row>
    <row r="1916" spans="1:9" ht="25.5">
      <c r="A1916" s="60" t="str">
        <f t="shared" si="291"/>
        <v>2.3.3.3.4.00.00 - Alienação de Bônus de Subscrição - Inter OFSS - 
 Estado</v>
      </c>
      <c r="B1916" s="5" t="s">
        <v>538</v>
      </c>
      <c r="C1916" s="6">
        <v>0</v>
      </c>
      <c r="D1916" s="1"/>
      <c r="E1916" s="1">
        <f t="shared" si="303"/>
        <v>0</v>
      </c>
      <c r="F1916" s="1">
        <f t="shared" si="298"/>
        <v>0</v>
      </c>
      <c r="H1916" s="60" t="b">
        <f t="shared" si="300"/>
        <v>1</v>
      </c>
      <c r="I1916" s="60" t="str">
        <f t="shared" si="301"/>
        <v>00</v>
      </c>
    </row>
    <row r="1917" spans="1:9" ht="25.5">
      <c r="A1917" s="60" t="str">
        <f t="shared" si="291"/>
        <v>2.3.3.3.5.00.00 - Alienação de Bônus de Subscrição - Inter OFSS - 
 Município</v>
      </c>
      <c r="B1917" s="3" t="s">
        <v>539</v>
      </c>
      <c r="C1917" s="4">
        <v>0</v>
      </c>
      <c r="D1917" s="1"/>
      <c r="E1917" s="1">
        <f>SUMIF(A1917:B1917,"*intra*",C1917:D1917)+SUMIF(A1917:B1917,"*inter*",C1917:D1917)</f>
        <v>0</v>
      </c>
      <c r="F1917" s="1">
        <f t="shared" si="298"/>
        <v>0</v>
      </c>
      <c r="H1917" s="60" t="b">
        <f t="shared" si="300"/>
        <v>1</v>
      </c>
      <c r="I1917" s="60" t="str">
        <f t="shared" si="301"/>
        <v>00</v>
      </c>
    </row>
    <row r="1918" spans="1:9">
      <c r="A1918" s="60" t="str">
        <f t="shared" ref="A1918:A1981" si="304">TRIM(B1918)</f>
        <v>2.3.3.4.0.00.00 - Correção Monetária do Capital Realizado</v>
      </c>
      <c r="B1918" s="5" t="s">
        <v>540</v>
      </c>
      <c r="C1918" s="6">
        <v>0</v>
      </c>
      <c r="D1918" s="1"/>
      <c r="E1918" s="1">
        <f>E1919+E1920+E1921+E1922+E1923</f>
        <v>0</v>
      </c>
      <c r="F1918" s="1">
        <f>F1919+F1920+F1921+F1922+F1923</f>
        <v>0</v>
      </c>
      <c r="H1918" s="60" t="b">
        <f t="shared" si="300"/>
        <v>1</v>
      </c>
      <c r="I1918" s="60" t="str">
        <f t="shared" si="301"/>
        <v>00</v>
      </c>
    </row>
    <row r="1919" spans="1:9" ht="25.5">
      <c r="A1919" s="60" t="str">
        <f t="shared" si="304"/>
        <v>2.3.3.4.1.00.00 - Correção Monetária do Capital Realizado - 
 Consolidação</v>
      </c>
      <c r="B1919" s="3" t="s">
        <v>541</v>
      </c>
      <c r="C1919" s="4">
        <v>0</v>
      </c>
      <c r="D1919" s="1"/>
      <c r="E1919" s="1">
        <f>SUMIF(A1919:B1919,"*intra*",C1919:D1919)+SUMIF(A1919:B1919,"*inter*",C1919:D1919)</f>
        <v>0</v>
      </c>
      <c r="F1919" s="1">
        <f>SUMIF(A1919:B1919,"*consolidação*",C1919:D1919)</f>
        <v>0</v>
      </c>
      <c r="H1919" s="60" t="b">
        <f t="shared" si="300"/>
        <v>1</v>
      </c>
      <c r="I1919" s="60" t="str">
        <f t="shared" si="301"/>
        <v>00</v>
      </c>
    </row>
    <row r="1920" spans="1:9" ht="25.5">
      <c r="A1920" s="60" t="str">
        <f t="shared" si="304"/>
        <v>2.3.3.4.2.00.00 - Correção Monetária do Capital Realizado - Intra 
 OFSS</v>
      </c>
      <c r="B1920" s="5" t="s">
        <v>542</v>
      </c>
      <c r="C1920" s="6">
        <v>0</v>
      </c>
      <c r="D1920" s="1"/>
      <c r="E1920" s="1">
        <f t="shared" ref="E1920:E1923" si="305">SUMIF(A1920:B1920,"*intra*",C1920:D1920)+SUMIF(A1920:B1920,"*inter*",C1920:D1920)</f>
        <v>0</v>
      </c>
      <c r="F1920" s="1">
        <f t="shared" ref="F1920:F1929" si="306">SUMIF(A1920:B1920,"*consolidação*",C1920:D1920)</f>
        <v>0</v>
      </c>
      <c r="H1920" s="60" t="b">
        <f t="shared" si="300"/>
        <v>1</v>
      </c>
      <c r="I1920" s="60" t="str">
        <f t="shared" si="301"/>
        <v>00</v>
      </c>
    </row>
    <row r="1921" spans="1:9" ht="25.5">
      <c r="A1921" s="60" t="str">
        <f t="shared" si="304"/>
        <v>2.3.3.4.3.00.00 - Correção Monetária do Capital Realizado - Inter 
 OFSS - União</v>
      </c>
      <c r="B1921" s="3" t="s">
        <v>543</v>
      </c>
      <c r="C1921" s="4">
        <v>0</v>
      </c>
      <c r="D1921" s="1"/>
      <c r="E1921" s="1">
        <f t="shared" si="305"/>
        <v>0</v>
      </c>
      <c r="F1921" s="1">
        <f t="shared" si="306"/>
        <v>0</v>
      </c>
      <c r="H1921" s="60" t="b">
        <f t="shared" si="300"/>
        <v>1</v>
      </c>
      <c r="I1921" s="60" t="str">
        <f t="shared" si="301"/>
        <v>00</v>
      </c>
    </row>
    <row r="1922" spans="1:9" ht="25.5">
      <c r="A1922" s="60" t="str">
        <f t="shared" si="304"/>
        <v>2.3.3.4.4.00.00 - Correção Monetária do Capital Realizado - Inter 
 OFSS - Estado</v>
      </c>
      <c r="B1922" s="5" t="s">
        <v>544</v>
      </c>
      <c r="C1922" s="6">
        <v>0</v>
      </c>
      <c r="D1922" s="1"/>
      <c r="E1922" s="1">
        <f t="shared" si="305"/>
        <v>0</v>
      </c>
      <c r="F1922" s="1">
        <f t="shared" si="306"/>
        <v>0</v>
      </c>
      <c r="H1922" s="60" t="b">
        <f t="shared" si="300"/>
        <v>1</v>
      </c>
      <c r="I1922" s="60" t="str">
        <f t="shared" si="301"/>
        <v>00</v>
      </c>
    </row>
    <row r="1923" spans="1:9" ht="25.5">
      <c r="A1923" s="60" t="str">
        <f t="shared" si="304"/>
        <v>2.3.3.4.5.00.00 - Correção Monetária do Capital Realizado - Inter 
 OFSS - Município</v>
      </c>
      <c r="B1923" s="3" t="s">
        <v>545</v>
      </c>
      <c r="C1923" s="4">
        <v>0</v>
      </c>
      <c r="D1923" s="1"/>
      <c r="E1923" s="1">
        <f t="shared" si="305"/>
        <v>0</v>
      </c>
      <c r="F1923" s="1">
        <f t="shared" si="306"/>
        <v>0</v>
      </c>
      <c r="H1923" s="60" t="b">
        <f t="shared" si="300"/>
        <v>1</v>
      </c>
      <c r="I1923" s="60" t="str">
        <f t="shared" si="301"/>
        <v>00</v>
      </c>
    </row>
    <row r="1924" spans="1:9">
      <c r="A1924" s="60" t="str">
        <f t="shared" si="304"/>
        <v>2.3.3.9.0.00.00 - Outras Reservas de Capital</v>
      </c>
      <c r="B1924" s="5" t="s">
        <v>546</v>
      </c>
      <c r="C1924" s="6">
        <v>300525672.20999998</v>
      </c>
      <c r="D1924" s="1"/>
      <c r="E1924" s="1">
        <f>E1925+E1926+E1927+E1928+E1929</f>
        <v>9854153.7300000004</v>
      </c>
      <c r="F1924" s="1">
        <f>F1925+F1926+F1927+F1928+F1929</f>
        <v>290671518.48000002</v>
      </c>
      <c r="H1924" s="60" t="b">
        <f t="shared" si="300"/>
        <v>1</v>
      </c>
      <c r="I1924" s="60" t="str">
        <f t="shared" si="301"/>
        <v>00</v>
      </c>
    </row>
    <row r="1925" spans="1:9">
      <c r="A1925" s="60" t="str">
        <f t="shared" si="304"/>
        <v>2.3.3.9.1.00.00 - Outras Reservas de Capital - Consolidação</v>
      </c>
      <c r="B1925" s="3" t="s">
        <v>547</v>
      </c>
      <c r="C1925" s="4">
        <v>290671518.48000002</v>
      </c>
      <c r="D1925" s="1"/>
      <c r="E1925" s="1">
        <f>SUMIF(A1925:B1925,"*intra*",C1925:D1925)+SUMIF(A1925:B1925,"*inter*",C1925:D1925)</f>
        <v>0</v>
      </c>
      <c r="F1925" s="1">
        <f t="shared" si="306"/>
        <v>290671518.48000002</v>
      </c>
      <c r="H1925" s="60" t="b">
        <f t="shared" si="300"/>
        <v>1</v>
      </c>
      <c r="I1925" s="60" t="str">
        <f t="shared" si="301"/>
        <v>00</v>
      </c>
    </row>
    <row r="1926" spans="1:9">
      <c r="A1926" s="60" t="str">
        <f t="shared" si="304"/>
        <v>2.3.3.9.2.00.00 - Outras Reservas de Capital - Intra OFSS</v>
      </c>
      <c r="B1926" s="5" t="s">
        <v>548</v>
      </c>
      <c r="C1926" s="6">
        <v>9854153.7300000004</v>
      </c>
      <c r="D1926" s="1"/>
      <c r="E1926" s="1">
        <f t="shared" ref="E1926:E1929" si="307">SUMIF(A1926:B1926,"*intra*",C1926:D1926)+SUMIF(A1926:B1926,"*inter*",C1926:D1926)</f>
        <v>9854153.7300000004</v>
      </c>
      <c r="F1926" s="1">
        <f t="shared" si="306"/>
        <v>0</v>
      </c>
      <c r="H1926" s="60" t="b">
        <f t="shared" si="300"/>
        <v>1</v>
      </c>
      <c r="I1926" s="60" t="str">
        <f t="shared" si="301"/>
        <v>00</v>
      </c>
    </row>
    <row r="1927" spans="1:9">
      <c r="A1927" s="60" t="str">
        <f t="shared" si="304"/>
        <v>2.3.3.9.3.00.00 - Outras Reservas de Capital - Inter OFSS - União</v>
      </c>
      <c r="B1927" s="3" t="s">
        <v>549</v>
      </c>
      <c r="C1927" s="4">
        <v>0</v>
      </c>
      <c r="D1927" s="1"/>
      <c r="E1927" s="1">
        <f t="shared" si="307"/>
        <v>0</v>
      </c>
      <c r="F1927" s="1">
        <f t="shared" si="306"/>
        <v>0</v>
      </c>
      <c r="H1927" s="60" t="b">
        <f t="shared" si="300"/>
        <v>1</v>
      </c>
      <c r="I1927" s="60" t="str">
        <f t="shared" si="301"/>
        <v>00</v>
      </c>
    </row>
    <row r="1928" spans="1:9">
      <c r="A1928" s="60" t="str">
        <f t="shared" si="304"/>
        <v>2.3.3.9.4.00.00 - Outras Reservas de Capital - Inter OFSS - Estado</v>
      </c>
      <c r="B1928" s="5" t="s">
        <v>550</v>
      </c>
      <c r="C1928" s="6">
        <v>0</v>
      </c>
      <c r="D1928" s="1"/>
      <c r="E1928" s="1">
        <f t="shared" si="307"/>
        <v>0</v>
      </c>
      <c r="F1928" s="1">
        <f t="shared" si="306"/>
        <v>0</v>
      </c>
      <c r="H1928" s="60" t="b">
        <f t="shared" si="300"/>
        <v>1</v>
      </c>
      <c r="I1928" s="60" t="str">
        <f t="shared" si="301"/>
        <v>00</v>
      </c>
    </row>
    <row r="1929" spans="1:9" ht="25.5">
      <c r="A1929" s="60" t="str">
        <f t="shared" si="304"/>
        <v>2.3.3.9.5.00.00 - Outras Reservas de Capital - Inter OFSS - 
 Município</v>
      </c>
      <c r="B1929" s="3" t="s">
        <v>551</v>
      </c>
      <c r="C1929" s="4">
        <v>0</v>
      </c>
      <c r="D1929" s="1"/>
      <c r="E1929" s="1">
        <f t="shared" si="307"/>
        <v>0</v>
      </c>
      <c r="F1929" s="1">
        <f t="shared" si="306"/>
        <v>0</v>
      </c>
      <c r="H1929" s="60" t="b">
        <f t="shared" si="300"/>
        <v>1</v>
      </c>
      <c r="I1929" s="60" t="str">
        <f t="shared" si="301"/>
        <v>00</v>
      </c>
    </row>
    <row r="1930" spans="1:9">
      <c r="A1930" s="60" t="str">
        <f t="shared" si="304"/>
        <v>2.3.4.0.0.00.00 - Ajustes de Avaliação Patrimonial</v>
      </c>
      <c r="B1930" s="5" t="s">
        <v>552</v>
      </c>
      <c r="C1930" s="6">
        <v>230137999.09999999</v>
      </c>
      <c r="D1930" s="1"/>
      <c r="E1930" s="1">
        <f>E1931+E1933</f>
        <v>0</v>
      </c>
      <c r="F1930" s="1">
        <f>F1931+F1933</f>
        <v>230137999.09999999</v>
      </c>
      <c r="H1930" s="60" t="b">
        <f t="shared" si="300"/>
        <v>1</v>
      </c>
      <c r="I1930" s="60" t="str">
        <f t="shared" si="301"/>
        <v>00</v>
      </c>
    </row>
    <row r="1931" spans="1:9">
      <c r="A1931" s="60" t="str">
        <f t="shared" si="304"/>
        <v>2.3.4.1.0.00.00 - Ajustes de Avaliação Patrimonial de Ativos</v>
      </c>
      <c r="B1931" s="3" t="s">
        <v>553</v>
      </c>
      <c r="C1931" s="4">
        <v>230137999.09999999</v>
      </c>
      <c r="D1931" s="1"/>
      <c r="E1931" s="1">
        <f>E1932</f>
        <v>0</v>
      </c>
      <c r="F1931" s="1">
        <f>F1932</f>
        <v>230137999.09999999</v>
      </c>
      <c r="H1931" s="60" t="b">
        <f t="shared" si="300"/>
        <v>1</v>
      </c>
      <c r="I1931" s="60" t="str">
        <f t="shared" si="301"/>
        <v>00</v>
      </c>
    </row>
    <row r="1932" spans="1:9" ht="25.5">
      <c r="A1932" s="60" t="str">
        <f t="shared" si="304"/>
        <v>2.3.4.1.1.00.00 - Ajustes de Avaliação Patrimonial de Ativos - 
 Consolidação</v>
      </c>
      <c r="B1932" s="5" t="s">
        <v>554</v>
      </c>
      <c r="C1932" s="6">
        <v>230137999.09999999</v>
      </c>
      <c r="D1932" s="1"/>
      <c r="E1932" s="1">
        <f>SUMIF(A1932:B1932,"*intra*",C1932:D1932)+SUMIF(A1932:B1932,"*inter*",C1932:D1932)</f>
        <v>0</v>
      </c>
      <c r="F1932" s="1">
        <f>SUMIF(A1932:B1932,"*consolidação*",C1932:D1932)</f>
        <v>230137999.09999999</v>
      </c>
      <c r="H1932" s="60" t="b">
        <f t="shared" si="300"/>
        <v>1</v>
      </c>
      <c r="I1932" s="60" t="str">
        <f t="shared" si="301"/>
        <v>00</v>
      </c>
    </row>
    <row r="1933" spans="1:9">
      <c r="A1933" s="60" t="str">
        <f t="shared" si="304"/>
        <v>2.3.4.2.0.00.00 - Ajustes de Avaliação Patrimonial de Passivos</v>
      </c>
      <c r="B1933" s="3" t="s">
        <v>555</v>
      </c>
      <c r="C1933" s="4">
        <v>0</v>
      </c>
      <c r="D1933" s="1"/>
      <c r="E1933" s="1">
        <f>E1934</f>
        <v>0</v>
      </c>
      <c r="F1933" s="1">
        <f>F1934</f>
        <v>0</v>
      </c>
      <c r="H1933" s="60" t="b">
        <f t="shared" si="300"/>
        <v>1</v>
      </c>
      <c r="I1933" s="60" t="str">
        <f t="shared" si="301"/>
        <v>00</v>
      </c>
    </row>
    <row r="1934" spans="1:9" ht="25.5">
      <c r="A1934" s="60" t="str">
        <f t="shared" si="304"/>
        <v>2.3.4.2.1.00.00 - Ajustes de Avaliação Patrimonial de Passivos - 
 Consolidação</v>
      </c>
      <c r="B1934" s="5" t="s">
        <v>556</v>
      </c>
      <c r="C1934" s="6">
        <v>0</v>
      </c>
      <c r="D1934" s="1"/>
      <c r="E1934" s="1">
        <f>SUMIF(A1934:B1934,"*intra*",C1934:D1934)+SUMIF(A1934:B1934,"*inter*",C1934:D1934)</f>
        <v>0</v>
      </c>
      <c r="F1934" s="1">
        <f t="shared" ref="F1934:F1940" si="308">SUMIF(A1934:B1934,"*consolidação*",C1934:D1934)</f>
        <v>0</v>
      </c>
      <c r="H1934" s="60" t="b">
        <f t="shared" si="300"/>
        <v>1</v>
      </c>
      <c r="I1934" s="60" t="str">
        <f t="shared" si="301"/>
        <v>00</v>
      </c>
    </row>
    <row r="1935" spans="1:9">
      <c r="A1935" s="60" t="str">
        <f t="shared" si="304"/>
        <v>2.3.5.0.0.00.00 - Reservas de Lucros</v>
      </c>
      <c r="B1935" s="3" t="s">
        <v>557</v>
      </c>
      <c r="C1935" s="4">
        <v>180678476</v>
      </c>
      <c r="D1935" s="1"/>
      <c r="E1935" s="1">
        <f>E1936+E1942+E1948+E1954+E1960+E1966+E1972+E1978+E1984</f>
        <v>90621519.450000003</v>
      </c>
      <c r="F1935" s="1">
        <f>F1936+F1942+F1948+F1954+F1960+F1966+F1972+F1978+F1984</f>
        <v>90056956.549999997</v>
      </c>
      <c r="H1935" s="60" t="b">
        <f t="shared" si="300"/>
        <v>1</v>
      </c>
      <c r="I1935" s="60" t="str">
        <f t="shared" si="301"/>
        <v>00</v>
      </c>
    </row>
    <row r="1936" spans="1:9">
      <c r="A1936" s="60" t="str">
        <f t="shared" si="304"/>
        <v>2.3.5.1.0.00.00 - Reserva Legal</v>
      </c>
      <c r="B1936" s="5" t="s">
        <v>558</v>
      </c>
      <c r="C1936" s="6">
        <v>37553735.649999999</v>
      </c>
      <c r="D1936" s="1"/>
      <c r="E1936" s="1">
        <f>E1937+E1938+E1939+E1940+E1941</f>
        <v>18295943.27</v>
      </c>
      <c r="F1936" s="1">
        <f>F1937+F1938+F1939+F1940+F1941</f>
        <v>19257792.379999999</v>
      </c>
      <c r="H1936" s="60" t="b">
        <f t="shared" si="300"/>
        <v>1</v>
      </c>
      <c r="I1936" s="60" t="str">
        <f t="shared" si="301"/>
        <v>00</v>
      </c>
    </row>
    <row r="1937" spans="1:9">
      <c r="A1937" s="60" t="str">
        <f t="shared" si="304"/>
        <v>2.3.5.1.1.00.00 - Reserva Legal - Consolidação</v>
      </c>
      <c r="B1937" s="3" t="s">
        <v>559</v>
      </c>
      <c r="C1937" s="4">
        <v>19257792.379999999</v>
      </c>
      <c r="D1937" s="1"/>
      <c r="E1937" s="1">
        <f t="shared" ref="E1937:E1939" si="309">SUMIF(A1937:B1937,"*intra*",C1937:D1937)+SUMIF(A1937:B1937,"*inter*",C1937:D1937)</f>
        <v>0</v>
      </c>
      <c r="F1937" s="1">
        <f t="shared" si="308"/>
        <v>19257792.379999999</v>
      </c>
      <c r="H1937" s="60" t="b">
        <f t="shared" si="300"/>
        <v>1</v>
      </c>
      <c r="I1937" s="60" t="str">
        <f t="shared" si="301"/>
        <v>00</v>
      </c>
    </row>
    <row r="1938" spans="1:9">
      <c r="A1938" s="60" t="str">
        <f t="shared" si="304"/>
        <v>2.3.5.1.2.00.00 - Reserva Legal - Intra OFSS</v>
      </c>
      <c r="B1938" s="5" t="s">
        <v>560</v>
      </c>
      <c r="C1938" s="6">
        <v>18295943.27</v>
      </c>
      <c r="D1938" s="1"/>
      <c r="E1938" s="1">
        <f t="shared" si="309"/>
        <v>18295943.27</v>
      </c>
      <c r="F1938" s="1">
        <f t="shared" si="308"/>
        <v>0</v>
      </c>
      <c r="H1938" s="60" t="b">
        <f t="shared" si="300"/>
        <v>1</v>
      </c>
      <c r="I1938" s="60" t="str">
        <f t="shared" si="301"/>
        <v>00</v>
      </c>
    </row>
    <row r="1939" spans="1:9">
      <c r="A1939" s="60" t="str">
        <f t="shared" si="304"/>
        <v>2.3.5.1.3.00.00 - Reserva Legal - Inter OFSS - União</v>
      </c>
      <c r="B1939" s="3" t="s">
        <v>561</v>
      </c>
      <c r="C1939" s="4">
        <v>0</v>
      </c>
      <c r="D1939" s="1"/>
      <c r="E1939" s="1">
        <f t="shared" si="309"/>
        <v>0</v>
      </c>
      <c r="F1939" s="1">
        <f t="shared" si="308"/>
        <v>0</v>
      </c>
      <c r="H1939" s="60" t="b">
        <f t="shared" si="300"/>
        <v>1</v>
      </c>
      <c r="I1939" s="60" t="str">
        <f t="shared" si="301"/>
        <v>00</v>
      </c>
    </row>
    <row r="1940" spans="1:9">
      <c r="A1940" s="60" t="str">
        <f t="shared" si="304"/>
        <v>2.3.5.1.4.00.00 - Reserva Legal - Inter OFSS - Estado</v>
      </c>
      <c r="B1940" s="5" t="s">
        <v>562</v>
      </c>
      <c r="C1940" s="6">
        <v>0</v>
      </c>
      <c r="D1940" s="1"/>
      <c r="E1940" s="1">
        <f>SUMIF(A1940:B1940,"*intra*",C1940:D1940)+SUMIF(A1940:B1940,"*inter*",C1940:D1940)</f>
        <v>0</v>
      </c>
      <c r="F1940" s="1">
        <f t="shared" si="308"/>
        <v>0</v>
      </c>
      <c r="H1940" s="60" t="b">
        <f t="shared" si="300"/>
        <v>1</v>
      </c>
      <c r="I1940" s="60" t="str">
        <f t="shared" si="301"/>
        <v>00</v>
      </c>
    </row>
    <row r="1941" spans="1:9">
      <c r="A1941" s="60" t="str">
        <f t="shared" si="304"/>
        <v>2.3.5.1.5.00.00 - Reserva Legal - Inter OFSS - Município</v>
      </c>
      <c r="B1941" s="3" t="s">
        <v>563</v>
      </c>
      <c r="C1941" s="4">
        <v>0</v>
      </c>
      <c r="D1941" s="1"/>
      <c r="E1941" s="1">
        <f>SUMIF(A1941:B1941,"*intra*",C1941:D1941)+SUMIF(A1941:B1941,"*inter*",C1941:D1941)</f>
        <v>0</v>
      </c>
      <c r="F1941" s="1">
        <f>SUMIF(A1941:B1941,"*consolidação*",C1941:D1941)</f>
        <v>0</v>
      </c>
      <c r="H1941" s="60" t="b">
        <f t="shared" si="300"/>
        <v>1</v>
      </c>
      <c r="I1941" s="60" t="str">
        <f t="shared" si="301"/>
        <v>00</v>
      </c>
    </row>
    <row r="1942" spans="1:9">
      <c r="A1942" s="60" t="str">
        <f t="shared" si="304"/>
        <v>2.3.5.2.0.00.00 - Reservas Estatutárias</v>
      </c>
      <c r="B1942" s="5" t="s">
        <v>564</v>
      </c>
      <c r="C1942" s="6">
        <v>0</v>
      </c>
      <c r="D1942" s="1"/>
      <c r="E1942" s="1">
        <f>E1943+E1944+E1945+E1946+E1947</f>
        <v>0</v>
      </c>
      <c r="F1942" s="1">
        <f>F1943+F1944+F1945+F1946+F1947</f>
        <v>0</v>
      </c>
      <c r="H1942" s="60" t="b">
        <f t="shared" si="300"/>
        <v>1</v>
      </c>
      <c r="I1942" s="60" t="str">
        <f t="shared" si="301"/>
        <v>00</v>
      </c>
    </row>
    <row r="1943" spans="1:9">
      <c r="A1943" s="60" t="str">
        <f t="shared" si="304"/>
        <v>2.3.5.2.1.00.00 - Reservas Estatutárias - Consolidação</v>
      </c>
      <c r="B1943" s="3" t="s">
        <v>565</v>
      </c>
      <c r="C1943" s="4">
        <v>0</v>
      </c>
      <c r="D1943" s="1"/>
      <c r="E1943" s="1">
        <f t="shared" ref="E1943:E2002" si="310">SUMIF(A1943:B1943,"*intra*",C1943:D1943)+SUMIF(A1943:B1943,"*inter*",C1943:D1943)</f>
        <v>0</v>
      </c>
      <c r="F1943" s="1">
        <f t="shared" ref="F1943:F2006" si="311">SUMIF(A1943:B1943,"*consolidação*",C1943:D1943)</f>
        <v>0</v>
      </c>
      <c r="H1943" s="60" t="b">
        <f t="shared" si="300"/>
        <v>1</v>
      </c>
      <c r="I1943" s="60" t="str">
        <f t="shared" si="301"/>
        <v>00</v>
      </c>
    </row>
    <row r="1944" spans="1:9">
      <c r="A1944" s="60" t="str">
        <f t="shared" si="304"/>
        <v>2.3.5.2.2.00.00 - Reservas Estatutárias - Intra OFSS</v>
      </c>
      <c r="B1944" s="5" t="s">
        <v>566</v>
      </c>
      <c r="C1944" s="6">
        <v>0</v>
      </c>
      <c r="D1944" s="1"/>
      <c r="E1944" s="1">
        <f t="shared" si="310"/>
        <v>0</v>
      </c>
      <c r="F1944" s="1">
        <f t="shared" si="311"/>
        <v>0</v>
      </c>
      <c r="H1944" s="60" t="b">
        <f t="shared" si="300"/>
        <v>1</v>
      </c>
      <c r="I1944" s="60" t="str">
        <f t="shared" si="301"/>
        <v>00</v>
      </c>
    </row>
    <row r="1945" spans="1:9">
      <c r="A1945" s="60" t="str">
        <f t="shared" si="304"/>
        <v>2.3.5.2.3.00.00 - Reservas Estatutárias - Inter OFSS - União</v>
      </c>
      <c r="B1945" s="3" t="s">
        <v>567</v>
      </c>
      <c r="C1945" s="4">
        <v>0</v>
      </c>
      <c r="D1945" s="1"/>
      <c r="E1945" s="1">
        <f t="shared" si="310"/>
        <v>0</v>
      </c>
      <c r="F1945" s="1">
        <f t="shared" si="311"/>
        <v>0</v>
      </c>
      <c r="H1945" s="60" t="b">
        <f t="shared" si="300"/>
        <v>1</v>
      </c>
      <c r="I1945" s="60" t="str">
        <f t="shared" si="301"/>
        <v>00</v>
      </c>
    </row>
    <row r="1946" spans="1:9">
      <c r="A1946" s="60" t="str">
        <f t="shared" si="304"/>
        <v>2.3.5.2.4.00.00 - Reservas Estatutárias - Inter OFSS - Estado</v>
      </c>
      <c r="B1946" s="5" t="s">
        <v>568</v>
      </c>
      <c r="C1946" s="6">
        <v>0</v>
      </c>
      <c r="D1946" s="1"/>
      <c r="E1946" s="1">
        <f t="shared" si="310"/>
        <v>0</v>
      </c>
      <c r="F1946" s="1">
        <f t="shared" si="311"/>
        <v>0</v>
      </c>
      <c r="H1946" s="60" t="b">
        <f t="shared" si="300"/>
        <v>1</v>
      </c>
      <c r="I1946" s="60" t="str">
        <f t="shared" si="301"/>
        <v>00</v>
      </c>
    </row>
    <row r="1947" spans="1:9">
      <c r="A1947" s="60" t="str">
        <f t="shared" si="304"/>
        <v>2.3.5.2.5.00.00 - Reservas Estatutárias - Inter OFSS - Município</v>
      </c>
      <c r="B1947" s="3" t="s">
        <v>569</v>
      </c>
      <c r="C1947" s="4">
        <v>0</v>
      </c>
      <c r="D1947" s="1"/>
      <c r="E1947" s="1">
        <f t="shared" si="310"/>
        <v>0</v>
      </c>
      <c r="F1947" s="1">
        <f t="shared" si="311"/>
        <v>0</v>
      </c>
      <c r="H1947" s="60" t="b">
        <f t="shared" si="300"/>
        <v>1</v>
      </c>
      <c r="I1947" s="60" t="str">
        <f t="shared" si="301"/>
        <v>00</v>
      </c>
    </row>
    <row r="1948" spans="1:9">
      <c r="A1948" s="60" t="str">
        <f t="shared" si="304"/>
        <v>2.3.5.3.0.00.00 - Reserva para Contingencias</v>
      </c>
      <c r="B1948" s="5" t="s">
        <v>570</v>
      </c>
      <c r="C1948" s="6">
        <v>0</v>
      </c>
      <c r="D1948" s="1"/>
      <c r="E1948" s="1">
        <f>E1949+E1950+E1951+E1952+E1953</f>
        <v>0</v>
      </c>
      <c r="F1948" s="1">
        <f>F1949+F1950+F1951+F1952+F1953</f>
        <v>0</v>
      </c>
      <c r="H1948" s="60" t="b">
        <f t="shared" si="300"/>
        <v>1</v>
      </c>
      <c r="I1948" s="60" t="str">
        <f t="shared" si="301"/>
        <v>00</v>
      </c>
    </row>
    <row r="1949" spans="1:9">
      <c r="A1949" s="60" t="str">
        <f t="shared" si="304"/>
        <v>2.3.5.3.1.00.00 - Reserva para Contingencias - Consolidação</v>
      </c>
      <c r="B1949" s="3" t="s">
        <v>571</v>
      </c>
      <c r="C1949" s="4">
        <v>0</v>
      </c>
      <c r="D1949" s="1"/>
      <c r="E1949" s="1">
        <f t="shared" si="310"/>
        <v>0</v>
      </c>
      <c r="F1949" s="1">
        <f t="shared" si="311"/>
        <v>0</v>
      </c>
      <c r="H1949" s="60" t="b">
        <f t="shared" si="300"/>
        <v>1</v>
      </c>
      <c r="I1949" s="60" t="str">
        <f t="shared" si="301"/>
        <v>00</v>
      </c>
    </row>
    <row r="1950" spans="1:9">
      <c r="A1950" s="60" t="str">
        <f t="shared" si="304"/>
        <v>2.3.5.3.2.00.00 - Reserva para Contingencias - Intra OFSS</v>
      </c>
      <c r="B1950" s="5" t="s">
        <v>572</v>
      </c>
      <c r="C1950" s="6">
        <v>0</v>
      </c>
      <c r="D1950" s="1"/>
      <c r="E1950" s="1">
        <f t="shared" si="310"/>
        <v>0</v>
      </c>
      <c r="F1950" s="1">
        <f t="shared" si="311"/>
        <v>0</v>
      </c>
      <c r="H1950" s="60" t="b">
        <f t="shared" si="300"/>
        <v>1</v>
      </c>
      <c r="I1950" s="60" t="str">
        <f t="shared" si="301"/>
        <v>00</v>
      </c>
    </row>
    <row r="1951" spans="1:9">
      <c r="A1951" s="60" t="str">
        <f t="shared" si="304"/>
        <v>2.3.5.3.3.00.00 - Reserva para Contingencias - Inter OFSS - União</v>
      </c>
      <c r="B1951" s="3" t="s">
        <v>573</v>
      </c>
      <c r="C1951" s="4">
        <v>0</v>
      </c>
      <c r="D1951" s="1"/>
      <c r="E1951" s="1">
        <f t="shared" si="310"/>
        <v>0</v>
      </c>
      <c r="F1951" s="1">
        <f t="shared" si="311"/>
        <v>0</v>
      </c>
      <c r="H1951" s="60" t="b">
        <f t="shared" si="300"/>
        <v>1</v>
      </c>
      <c r="I1951" s="60" t="str">
        <f t="shared" si="301"/>
        <v>00</v>
      </c>
    </row>
    <row r="1952" spans="1:9">
      <c r="A1952" s="60" t="str">
        <f t="shared" si="304"/>
        <v>2.3.5.3.4.00.00 - Reserva para Contingencias - Inter OFSS - Estado</v>
      </c>
      <c r="B1952" s="5" t="s">
        <v>574</v>
      </c>
      <c r="C1952" s="6">
        <v>0</v>
      </c>
      <c r="D1952" s="1"/>
      <c r="E1952" s="1">
        <f t="shared" si="310"/>
        <v>0</v>
      </c>
      <c r="F1952" s="1">
        <f t="shared" si="311"/>
        <v>0</v>
      </c>
      <c r="H1952" s="60" t="b">
        <f t="shared" si="300"/>
        <v>1</v>
      </c>
      <c r="I1952" s="60" t="str">
        <f t="shared" si="301"/>
        <v>00</v>
      </c>
    </row>
    <row r="1953" spans="1:9" ht="25.5">
      <c r="A1953" s="60" t="str">
        <f t="shared" si="304"/>
        <v>2.3.5.3.5.00.00 - Reserva para Contingencias - Inter OFSS - 
 Município</v>
      </c>
      <c r="B1953" s="3" t="s">
        <v>575</v>
      </c>
      <c r="C1953" s="4">
        <v>0</v>
      </c>
      <c r="D1953" s="1"/>
      <c r="E1953" s="1">
        <f t="shared" si="310"/>
        <v>0</v>
      </c>
      <c r="F1953" s="1">
        <f t="shared" si="311"/>
        <v>0</v>
      </c>
      <c r="H1953" s="60" t="b">
        <f t="shared" si="300"/>
        <v>1</v>
      </c>
      <c r="I1953" s="60" t="str">
        <f t="shared" si="301"/>
        <v>00</v>
      </c>
    </row>
    <row r="1954" spans="1:9">
      <c r="A1954" s="60" t="str">
        <f t="shared" si="304"/>
        <v>2.3.5.4.0.00.00 - Reserva de Incentivos Fiscais</v>
      </c>
      <c r="B1954" s="5" t="s">
        <v>576</v>
      </c>
      <c r="C1954" s="6">
        <v>45184583.32</v>
      </c>
      <c r="D1954" s="1"/>
      <c r="E1954" s="1">
        <f>E1955+E1956+E1957+E1958+E1959</f>
        <v>45184583.32</v>
      </c>
      <c r="F1954" s="1">
        <f>F1955+F1956+F1957+F1958+F1959</f>
        <v>0</v>
      </c>
      <c r="H1954" s="60" t="b">
        <f t="shared" si="300"/>
        <v>1</v>
      </c>
      <c r="I1954" s="60" t="str">
        <f t="shared" si="301"/>
        <v>00</v>
      </c>
    </row>
    <row r="1955" spans="1:9">
      <c r="A1955" s="60" t="str">
        <f t="shared" si="304"/>
        <v>2.3.5.4.1.00.00 - Reserva de Incentivos Fiscais - Consolidação</v>
      </c>
      <c r="B1955" s="3" t="s">
        <v>577</v>
      </c>
      <c r="C1955" s="4">
        <v>0</v>
      </c>
      <c r="D1955" s="1"/>
      <c r="E1955" s="1">
        <f>SUMIF(A1955:B1955,"*intra*",C1955:D1955)+SUMIF(A1955:B1955,"*inter*",C1955:D1955)</f>
        <v>0</v>
      </c>
      <c r="F1955" s="1">
        <f t="shared" si="311"/>
        <v>0</v>
      </c>
      <c r="H1955" s="60" t="b">
        <f t="shared" si="300"/>
        <v>1</v>
      </c>
      <c r="I1955" s="60" t="str">
        <f t="shared" si="301"/>
        <v>00</v>
      </c>
    </row>
    <row r="1956" spans="1:9">
      <c r="A1956" s="60" t="str">
        <f t="shared" si="304"/>
        <v>2.3.5.4.2.00.00 - Reserva de Incentivos Fiscais - Intra OFSS</v>
      </c>
      <c r="B1956" s="5" t="s">
        <v>578</v>
      </c>
      <c r="C1956" s="6">
        <v>45184583.32</v>
      </c>
      <c r="D1956" s="1"/>
      <c r="E1956" s="1">
        <f>SUMIF(A1956:B1956,"*intra*",C1956:D1956)+SUMIF(A1956:B1956,"*inter*",C1956:D1956)</f>
        <v>45184583.32</v>
      </c>
      <c r="F1956" s="1">
        <f t="shared" si="311"/>
        <v>0</v>
      </c>
      <c r="H1956" s="60" t="b">
        <f t="shared" si="300"/>
        <v>1</v>
      </c>
      <c r="I1956" s="60" t="str">
        <f t="shared" si="301"/>
        <v>00</v>
      </c>
    </row>
    <row r="1957" spans="1:9">
      <c r="A1957" s="60" t="str">
        <f t="shared" si="304"/>
        <v>2.3.5.4.3.00.00 - Reserva de Incentivos Fiscais - Inter OFSS - União</v>
      </c>
      <c r="B1957" s="3" t="s">
        <v>579</v>
      </c>
      <c r="C1957" s="4">
        <v>0</v>
      </c>
      <c r="D1957" s="1"/>
      <c r="E1957" s="1">
        <f>SUMIF(A1957:B1957,"*intra*",C1957:D1957)+SUMIF(A1957:B1957,"*inter*",C1957:D1957)</f>
        <v>0</v>
      </c>
      <c r="F1957" s="1">
        <f t="shared" si="311"/>
        <v>0</v>
      </c>
      <c r="H1957" s="60" t="b">
        <f t="shared" si="300"/>
        <v>1</v>
      </c>
      <c r="I1957" s="60" t="str">
        <f t="shared" si="301"/>
        <v>00</v>
      </c>
    </row>
    <row r="1958" spans="1:9" ht="25.5">
      <c r="A1958" s="60" t="str">
        <f t="shared" si="304"/>
        <v>2.3.5.4.4.00.00 - Reserva de Incentivos Fiscais - Inter OFSS - 
 Estado</v>
      </c>
      <c r="B1958" s="5" t="s">
        <v>580</v>
      </c>
      <c r="C1958" s="6">
        <v>0</v>
      </c>
      <c r="D1958" s="1"/>
      <c r="E1958" s="1">
        <f>SUMIF(A1958:B1958,"*intra*",C1958:D1958)+SUMIF(A1958:B1958,"*inter*",C1958:D1958)</f>
        <v>0</v>
      </c>
      <c r="F1958" s="1">
        <f t="shared" si="311"/>
        <v>0</v>
      </c>
      <c r="H1958" s="60" t="b">
        <f t="shared" si="300"/>
        <v>1</v>
      </c>
      <c r="I1958" s="60" t="str">
        <f t="shared" si="301"/>
        <v>00</v>
      </c>
    </row>
    <row r="1959" spans="1:9" ht="25.5">
      <c r="A1959" s="60" t="str">
        <f t="shared" si="304"/>
        <v>2.3.5.4.5.00.00 - Reserva de Incentivos Fiscais - Inter OFSS - 
 Município</v>
      </c>
      <c r="B1959" s="3" t="s">
        <v>581</v>
      </c>
      <c r="C1959" s="4">
        <v>0</v>
      </c>
      <c r="D1959" s="1"/>
      <c r="E1959" s="1">
        <f>SUMIF(A1959:B1959,"*intra*",C1959:D1959)+SUMIF(A1959:B1959,"*inter*",C1959:D1959)</f>
        <v>0</v>
      </c>
      <c r="F1959" s="1">
        <f t="shared" si="311"/>
        <v>0</v>
      </c>
      <c r="H1959" s="60" t="b">
        <f t="shared" si="300"/>
        <v>1</v>
      </c>
      <c r="I1959" s="60" t="str">
        <f t="shared" si="301"/>
        <v>00</v>
      </c>
    </row>
    <row r="1960" spans="1:9">
      <c r="A1960" s="60" t="str">
        <f t="shared" si="304"/>
        <v>2.3.5.5.0.00.00 - Reservas de Lucros para Expansão</v>
      </c>
      <c r="B1960" s="5" t="s">
        <v>582</v>
      </c>
      <c r="C1960" s="6">
        <v>84450264.859999999</v>
      </c>
      <c r="D1960" s="1"/>
      <c r="E1960" s="1">
        <f>E1961+E1962+E1963+E1964+E1965</f>
        <v>13651100.689999999</v>
      </c>
      <c r="F1960" s="1">
        <f>F1961+F1962+F1963+F1964+F1965</f>
        <v>70799164.170000002</v>
      </c>
      <c r="H1960" s="60" t="b">
        <f t="shared" si="300"/>
        <v>1</v>
      </c>
      <c r="I1960" s="60" t="str">
        <f t="shared" si="301"/>
        <v>00</v>
      </c>
    </row>
    <row r="1961" spans="1:9">
      <c r="A1961" s="60" t="str">
        <f t="shared" si="304"/>
        <v>2.3.5.5.1.00.00 - Reservas de Lucros para Expansão - Consolidação</v>
      </c>
      <c r="B1961" s="3" t="s">
        <v>583</v>
      </c>
      <c r="C1961" s="4">
        <v>70799164.170000002</v>
      </c>
      <c r="D1961" s="1"/>
      <c r="E1961" s="1">
        <f t="shared" si="310"/>
        <v>0</v>
      </c>
      <c r="F1961" s="1">
        <f>SUMIF(A1961:B1961,"*consolidação*",C1961:D1961)</f>
        <v>70799164.170000002</v>
      </c>
      <c r="H1961" s="60" t="b">
        <f t="shared" si="300"/>
        <v>1</v>
      </c>
      <c r="I1961" s="60" t="str">
        <f t="shared" si="301"/>
        <v>00</v>
      </c>
    </row>
    <row r="1962" spans="1:9">
      <c r="A1962" s="60" t="str">
        <f t="shared" si="304"/>
        <v>2.3.5.5.2.00.00 - Reservas de Lucros para Expansão - Intra OFSS</v>
      </c>
      <c r="B1962" s="5" t="s">
        <v>584</v>
      </c>
      <c r="C1962" s="6">
        <v>13651100.689999999</v>
      </c>
      <c r="D1962" s="1"/>
      <c r="E1962" s="1">
        <f>SUMIF(A1962:B1962,"*intra*",C1962:D1962)+SUMIF(A1962:B1962,"*inter*",C1962:D1962)</f>
        <v>13651100.689999999</v>
      </c>
      <c r="F1962" s="1">
        <f>SUMIF(A1962:B1962,"*consolidação*",C1962:D1962)</f>
        <v>0</v>
      </c>
      <c r="H1962" s="60" t="b">
        <f t="shared" si="300"/>
        <v>1</v>
      </c>
      <c r="I1962" s="60" t="str">
        <f t="shared" si="301"/>
        <v>00</v>
      </c>
    </row>
    <row r="1963" spans="1:9" ht="25.5">
      <c r="A1963" s="60" t="str">
        <f t="shared" si="304"/>
        <v>2.3.5.5.3.00.00 - Reservas de Lucros para Expansão - Inter OFSS - 
 União</v>
      </c>
      <c r="B1963" s="3" t="s">
        <v>585</v>
      </c>
      <c r="C1963" s="4">
        <v>0</v>
      </c>
      <c r="D1963" s="1"/>
      <c r="E1963" s="1">
        <f t="shared" si="310"/>
        <v>0</v>
      </c>
      <c r="F1963" s="1">
        <f t="shared" si="311"/>
        <v>0</v>
      </c>
      <c r="H1963" s="60" t="b">
        <f t="shared" si="300"/>
        <v>1</v>
      </c>
      <c r="I1963" s="60" t="str">
        <f t="shared" si="301"/>
        <v>00</v>
      </c>
    </row>
    <row r="1964" spans="1:9" ht="25.5">
      <c r="A1964" s="60" t="str">
        <f t="shared" si="304"/>
        <v>2.3.5.5.4.00.00 - Reservas de Lucros para Expansão - Inter OFSS 
 –Estado</v>
      </c>
      <c r="B1964" s="5" t="s">
        <v>586</v>
      </c>
      <c r="C1964" s="6">
        <v>0</v>
      </c>
      <c r="D1964" s="1"/>
      <c r="E1964" s="1">
        <f t="shared" si="310"/>
        <v>0</v>
      </c>
      <c r="F1964" s="1">
        <f t="shared" si="311"/>
        <v>0</v>
      </c>
      <c r="H1964" s="60" t="b">
        <f t="shared" si="300"/>
        <v>1</v>
      </c>
      <c r="I1964" s="60" t="str">
        <f t="shared" si="301"/>
        <v>00</v>
      </c>
    </row>
    <row r="1965" spans="1:9" ht="25.5">
      <c r="A1965" s="60" t="str">
        <f t="shared" si="304"/>
        <v>2.3.5.5.5.00.00 - Reservas de Lucros para Expansão - Inter OFSS - 
 Município</v>
      </c>
      <c r="B1965" s="3" t="s">
        <v>587</v>
      </c>
      <c r="C1965" s="4">
        <v>0</v>
      </c>
      <c r="D1965" s="1"/>
      <c r="E1965" s="1">
        <f t="shared" si="310"/>
        <v>0</v>
      </c>
      <c r="F1965" s="1">
        <f t="shared" si="311"/>
        <v>0</v>
      </c>
      <c r="H1965" s="60" t="b">
        <f t="shared" si="300"/>
        <v>1</v>
      </c>
      <c r="I1965" s="60" t="str">
        <f t="shared" si="301"/>
        <v>00</v>
      </c>
    </row>
    <row r="1966" spans="1:9">
      <c r="A1966" s="60" t="str">
        <f t="shared" si="304"/>
        <v>2.3.5.6.0.00.00 - Reserva de Lucros a Realizar</v>
      </c>
      <c r="B1966" s="5" t="s">
        <v>588</v>
      </c>
      <c r="C1966" s="6">
        <v>13489892.17</v>
      </c>
      <c r="D1966" s="1"/>
      <c r="E1966" s="1">
        <f>E1967+E1968+E1969+E1970+E1971</f>
        <v>13489892.17</v>
      </c>
      <c r="F1966" s="1">
        <f>F1967+F1968+F1969+F1970+F1971</f>
        <v>0</v>
      </c>
      <c r="H1966" s="60" t="b">
        <f t="shared" ref="H1966:H2029" si="312">IF(I1966="00",C1966=E1966+F1966,TRUE)</f>
        <v>1</v>
      </c>
      <c r="I1966" s="60" t="str">
        <f t="shared" si="301"/>
        <v>00</v>
      </c>
    </row>
    <row r="1967" spans="1:9">
      <c r="A1967" s="60" t="str">
        <f t="shared" si="304"/>
        <v>2.3.5.6.1.00.00 - Reserva de Lucros a Realizar- Consolidação</v>
      </c>
      <c r="B1967" s="3" t="s">
        <v>589</v>
      </c>
      <c r="C1967" s="4">
        <v>0</v>
      </c>
      <c r="D1967" s="1"/>
      <c r="E1967" s="1">
        <f t="shared" si="310"/>
        <v>0</v>
      </c>
      <c r="F1967" s="1">
        <f t="shared" si="311"/>
        <v>0</v>
      </c>
      <c r="H1967" s="60" t="b">
        <f t="shared" si="312"/>
        <v>1</v>
      </c>
      <c r="I1967" s="60" t="str">
        <f t="shared" si="301"/>
        <v>00</v>
      </c>
    </row>
    <row r="1968" spans="1:9">
      <c r="A1968" s="60" t="str">
        <f t="shared" si="304"/>
        <v>2.3.5.6.2.00.00 - Reserva de Lucros a Realizar- Intra OFSS</v>
      </c>
      <c r="B1968" s="5" t="s">
        <v>590</v>
      </c>
      <c r="C1968" s="6">
        <v>13489892.17</v>
      </c>
      <c r="D1968" s="1"/>
      <c r="E1968" s="1">
        <f t="shared" si="310"/>
        <v>13489892.17</v>
      </c>
      <c r="F1968" s="1">
        <f t="shared" si="311"/>
        <v>0</v>
      </c>
      <c r="H1968" s="60" t="b">
        <f t="shared" si="312"/>
        <v>1</v>
      </c>
      <c r="I1968" s="60" t="str">
        <f t="shared" ref="I1968:I2031" si="313">MID(A1968,11,2)</f>
        <v>00</v>
      </c>
    </row>
    <row r="1969" spans="1:9">
      <c r="A1969" s="60" t="str">
        <f t="shared" si="304"/>
        <v>2.3.5.6.3.00.00 - Reserva de Lucros a Realizar- Inter OFSS - União</v>
      </c>
      <c r="B1969" s="3" t="s">
        <v>591</v>
      </c>
      <c r="C1969" s="4">
        <v>0</v>
      </c>
      <c r="D1969" s="1"/>
      <c r="E1969" s="1">
        <f t="shared" si="310"/>
        <v>0</v>
      </c>
      <c r="F1969" s="1">
        <f t="shared" si="311"/>
        <v>0</v>
      </c>
      <c r="H1969" s="60" t="b">
        <f t="shared" si="312"/>
        <v>1</v>
      </c>
      <c r="I1969" s="60" t="str">
        <f t="shared" si="313"/>
        <v>00</v>
      </c>
    </row>
    <row r="1970" spans="1:9">
      <c r="A1970" s="60" t="str">
        <f t="shared" si="304"/>
        <v>2.3.5.6.4.00.00 - Reserva de Lucros a Realizar- Inter OFSS - Estado</v>
      </c>
      <c r="B1970" s="5" t="s">
        <v>592</v>
      </c>
      <c r="C1970" s="6">
        <v>0</v>
      </c>
      <c r="D1970" s="1"/>
      <c r="E1970" s="1">
        <f t="shared" si="310"/>
        <v>0</v>
      </c>
      <c r="F1970" s="1">
        <f t="shared" si="311"/>
        <v>0</v>
      </c>
      <c r="H1970" s="60" t="b">
        <f t="shared" si="312"/>
        <v>1</v>
      </c>
      <c r="I1970" s="60" t="str">
        <f t="shared" si="313"/>
        <v>00</v>
      </c>
    </row>
    <row r="1971" spans="1:9" ht="25.5">
      <c r="A1971" s="60" t="str">
        <f t="shared" si="304"/>
        <v>2.3.5.6.5.00.00 - Reserva de Lucros a Realizar- Inter OFSS - 
 Município</v>
      </c>
      <c r="B1971" s="3" t="s">
        <v>593</v>
      </c>
      <c r="C1971" s="4">
        <v>0</v>
      </c>
      <c r="D1971" s="1"/>
      <c r="E1971" s="1">
        <f t="shared" si="310"/>
        <v>0</v>
      </c>
      <c r="F1971" s="1">
        <f t="shared" si="311"/>
        <v>0</v>
      </c>
      <c r="H1971" s="60" t="b">
        <f t="shared" si="312"/>
        <v>1</v>
      </c>
      <c r="I1971" s="60" t="str">
        <f t="shared" si="313"/>
        <v>00</v>
      </c>
    </row>
    <row r="1972" spans="1:9" ht="25.5">
      <c r="A1972" s="60" t="str">
        <f t="shared" si="304"/>
        <v>2.3.5.7.0.00.00 - Reserva de Retenção de Premio na Emissão de 
 Debêntures</v>
      </c>
      <c r="B1972" s="5" t="s">
        <v>594</v>
      </c>
      <c r="C1972" s="6">
        <v>0</v>
      </c>
      <c r="D1972" s="1"/>
      <c r="E1972" s="1">
        <f>E1973+E1974+E1975+E1976+E1977</f>
        <v>0</v>
      </c>
      <c r="F1972" s="1">
        <f>F1973+F1974+F1975+F1976+F1977</f>
        <v>0</v>
      </c>
      <c r="H1972" s="60" t="b">
        <f t="shared" si="312"/>
        <v>1</v>
      </c>
      <c r="I1972" s="60" t="str">
        <f t="shared" si="313"/>
        <v>00</v>
      </c>
    </row>
    <row r="1973" spans="1:9" ht="25.5">
      <c r="A1973" s="60" t="str">
        <f t="shared" si="304"/>
        <v>2.3.5.7.1.00.00 - Reserva de Retenção de Premio na Emissão de 
 Debêntures - Consolidação</v>
      </c>
      <c r="B1973" s="3" t="s">
        <v>595</v>
      </c>
      <c r="C1973" s="4">
        <v>0</v>
      </c>
      <c r="D1973" s="1"/>
      <c r="E1973" s="1">
        <f>SUMIF(A1973:B1973,"*intra*",C1973:D1973)+SUMIF(A1973:B1973,"*inter*",C1973:D1973)</f>
        <v>0</v>
      </c>
      <c r="F1973" s="1">
        <f t="shared" si="311"/>
        <v>0</v>
      </c>
      <c r="H1973" s="60" t="b">
        <f t="shared" si="312"/>
        <v>1</v>
      </c>
      <c r="I1973" s="60" t="str">
        <f t="shared" si="313"/>
        <v>00</v>
      </c>
    </row>
    <row r="1974" spans="1:9" ht="25.5">
      <c r="A1974" s="60" t="str">
        <f t="shared" si="304"/>
        <v>2.3.5.7.2.00.00 - Reserva de Retenção de Premio na Emissão de 
 Debêntures - Intra OFSS</v>
      </c>
      <c r="B1974" s="5" t="s">
        <v>596</v>
      </c>
      <c r="C1974" s="6">
        <v>0</v>
      </c>
      <c r="D1974" s="1"/>
      <c r="E1974" s="1">
        <f t="shared" si="310"/>
        <v>0</v>
      </c>
      <c r="F1974" s="1">
        <f t="shared" si="311"/>
        <v>0</v>
      </c>
      <c r="H1974" s="60" t="b">
        <f t="shared" si="312"/>
        <v>1</v>
      </c>
      <c r="I1974" s="60" t="str">
        <f t="shared" si="313"/>
        <v>00</v>
      </c>
    </row>
    <row r="1975" spans="1:9" ht="25.5">
      <c r="A1975" s="60" t="str">
        <f t="shared" si="304"/>
        <v>2.3.5.7.3.00.00 - Reserva de Retenção de Premio na Emissão de 
 Debêntures - Inter OFSS - União</v>
      </c>
      <c r="B1975" s="3" t="s">
        <v>597</v>
      </c>
      <c r="C1975" s="4">
        <v>0</v>
      </c>
      <c r="D1975" s="1"/>
      <c r="E1975" s="1">
        <f t="shared" si="310"/>
        <v>0</v>
      </c>
      <c r="F1975" s="1">
        <f t="shared" si="311"/>
        <v>0</v>
      </c>
      <c r="H1975" s="60" t="b">
        <f t="shared" si="312"/>
        <v>1</v>
      </c>
      <c r="I1975" s="60" t="str">
        <f t="shared" si="313"/>
        <v>00</v>
      </c>
    </row>
    <row r="1976" spans="1:9" ht="25.5">
      <c r="A1976" s="60" t="str">
        <f t="shared" si="304"/>
        <v>2.3.5.7.4.00.00 - Reserva de Retenção de Premio na Emissão de 
 Debêntures - Inter OFSS - Estado</v>
      </c>
      <c r="B1976" s="5" t="s">
        <v>598</v>
      </c>
      <c r="C1976" s="6">
        <v>0</v>
      </c>
      <c r="D1976" s="1"/>
      <c r="E1976" s="1">
        <f t="shared" si="310"/>
        <v>0</v>
      </c>
      <c r="F1976" s="1">
        <f t="shared" si="311"/>
        <v>0</v>
      </c>
      <c r="H1976" s="60" t="b">
        <f t="shared" si="312"/>
        <v>1</v>
      </c>
      <c r="I1976" s="60" t="str">
        <f t="shared" si="313"/>
        <v>00</v>
      </c>
    </row>
    <row r="1977" spans="1:9" ht="25.5">
      <c r="A1977" s="60" t="str">
        <f t="shared" si="304"/>
        <v>2.3.5.7.5.00.00 - Reserva de Retenção de Premio na Emissão de 
 Debêntures - Inter OFSS - Município</v>
      </c>
      <c r="B1977" s="3" t="s">
        <v>599</v>
      </c>
      <c r="C1977" s="4">
        <v>0</v>
      </c>
      <c r="D1977" s="1"/>
      <c r="E1977" s="1">
        <f t="shared" si="310"/>
        <v>0</v>
      </c>
      <c r="F1977" s="1">
        <f t="shared" si="311"/>
        <v>0</v>
      </c>
      <c r="H1977" s="60" t="b">
        <f t="shared" si="312"/>
        <v>1</v>
      </c>
      <c r="I1977" s="60" t="str">
        <f t="shared" si="313"/>
        <v>00</v>
      </c>
    </row>
    <row r="1978" spans="1:9">
      <c r="A1978" s="60" t="str">
        <f t="shared" si="304"/>
        <v>2.3.5.8.0.00.00 - Reserva Especial para Dividendo Obrigatório Não Distribuído</v>
      </c>
      <c r="B1978" s="5" t="s">
        <v>2717</v>
      </c>
      <c r="C1978" s="6">
        <v>0</v>
      </c>
      <c r="D1978" s="1"/>
      <c r="E1978" s="1">
        <f>E1979+E1980+E1981+E1982+E1983</f>
        <v>0</v>
      </c>
      <c r="F1978" s="1">
        <f>F1979+F1980+F1981+F1982+F1983</f>
        <v>0</v>
      </c>
      <c r="H1978" s="60" t="b">
        <f t="shared" si="312"/>
        <v>1</v>
      </c>
      <c r="I1978" s="60" t="str">
        <f t="shared" si="313"/>
        <v>00</v>
      </c>
    </row>
    <row r="1979" spans="1:9" ht="25.5">
      <c r="A1979" s="60" t="str">
        <f t="shared" si="304"/>
        <v>2.3.5.8.1.00.00 - Reserva Especial para Dividendo Obrigatório Não 
 Distribuído - Consolidação</v>
      </c>
      <c r="B1979" s="3" t="s">
        <v>4899</v>
      </c>
      <c r="C1979" s="4">
        <v>0</v>
      </c>
      <c r="D1979" s="1"/>
      <c r="E1979" s="1">
        <f>SUMIF(A1979:B1979,"*intra*",C1979:D1979)+SUMIF(A1979:B1979,"*inter*",C1979:D1979)</f>
        <v>0</v>
      </c>
      <c r="F1979" s="1">
        <f t="shared" si="311"/>
        <v>0</v>
      </c>
      <c r="H1979" s="60" t="b">
        <f t="shared" si="312"/>
        <v>1</v>
      </c>
      <c r="I1979" s="60" t="str">
        <f t="shared" si="313"/>
        <v>00</v>
      </c>
    </row>
    <row r="1980" spans="1:9" ht="25.5">
      <c r="A1980" s="60" t="str">
        <f t="shared" si="304"/>
        <v>2.3.5.8.2.00.00 - Reserva Especial para Dividendo Obrigatório Não 
 Distribuído - Intra OFSS</v>
      </c>
      <c r="B1980" s="5" t="s">
        <v>4900</v>
      </c>
      <c r="C1980" s="6">
        <v>0</v>
      </c>
      <c r="D1980" s="1"/>
      <c r="E1980" s="1">
        <f>SUMIF(A1980:B1980,"*intra*",C1980:D1980)+SUMIF(A1980:B1980,"*inter*",C1980:D1980)</f>
        <v>0</v>
      </c>
      <c r="F1980" s="1">
        <f t="shared" si="311"/>
        <v>0</v>
      </c>
      <c r="H1980" s="60" t="b">
        <f t="shared" si="312"/>
        <v>1</v>
      </c>
      <c r="I1980" s="60" t="str">
        <f t="shared" si="313"/>
        <v>00</v>
      </c>
    </row>
    <row r="1981" spans="1:9" ht="25.5">
      <c r="A1981" s="60" t="str">
        <f t="shared" si="304"/>
        <v>2.3.5.8.3.00.00 - Reserva Especial para Dividendo Obrigatório Não 
 Distribuído - Inter OFSS - União</v>
      </c>
      <c r="B1981" s="3" t="s">
        <v>4901</v>
      </c>
      <c r="C1981" s="4">
        <v>0</v>
      </c>
      <c r="D1981" s="1"/>
      <c r="E1981" s="1">
        <f>SUMIF(A1981:B1981,"*intra*",C1981:D1981)+SUMIF(A1981:B1981,"*inter*",C1981:D1981)</f>
        <v>0</v>
      </c>
      <c r="F1981" s="1">
        <f t="shared" si="311"/>
        <v>0</v>
      </c>
      <c r="H1981" s="60" t="b">
        <f t="shared" si="312"/>
        <v>1</v>
      </c>
      <c r="I1981" s="60" t="str">
        <f t="shared" si="313"/>
        <v>00</v>
      </c>
    </row>
    <row r="1982" spans="1:9" ht="25.5">
      <c r="A1982" s="60" t="str">
        <f t="shared" ref="A1982:A2045" si="314">TRIM(B1982)</f>
        <v>2.3.5.8.4.00.00 - Reserva Especial para Dividendo Obrigatório Não 
 Distribuído - Inter OFSS - Estado</v>
      </c>
      <c r="B1982" s="5" t="s">
        <v>4902</v>
      </c>
      <c r="C1982" s="6">
        <v>0</v>
      </c>
      <c r="D1982" s="1"/>
      <c r="E1982" s="1">
        <f>SUMIF(A1982:B1982,"*intra*",C1982:D1982)+SUMIF(A1982:B1982,"*inter*",C1982:D1982)</f>
        <v>0</v>
      </c>
      <c r="F1982" s="1">
        <f t="shared" si="311"/>
        <v>0</v>
      </c>
      <c r="H1982" s="60" t="b">
        <f t="shared" si="312"/>
        <v>1</v>
      </c>
      <c r="I1982" s="60" t="str">
        <f t="shared" si="313"/>
        <v>00</v>
      </c>
    </row>
    <row r="1983" spans="1:9" ht="25.5">
      <c r="A1983" s="60" t="str">
        <f t="shared" si="314"/>
        <v>2.3.5.8.5.00.00 - Reserva Especial para Dividendo Obrigatório Não 
 Distribuído - Inter OFSS - Município</v>
      </c>
      <c r="B1983" s="3" t="s">
        <v>4903</v>
      </c>
      <c r="C1983" s="4">
        <v>0</v>
      </c>
      <c r="D1983" s="1"/>
      <c r="E1983" s="1">
        <f>SUMIF(A1983:B1983,"*intra*",C1983:D1983)+SUMIF(A1983:B1983,"*inter*",C1983:D1983)</f>
        <v>0</v>
      </c>
      <c r="F1983" s="1">
        <f t="shared" si="311"/>
        <v>0</v>
      </c>
      <c r="H1983" s="60" t="b">
        <f t="shared" si="312"/>
        <v>1</v>
      </c>
      <c r="I1983" s="60" t="str">
        <f t="shared" si="313"/>
        <v>00</v>
      </c>
    </row>
    <row r="1984" spans="1:9">
      <c r="A1984" s="60" t="str">
        <f t="shared" si="314"/>
        <v>2.3.5.9.0.00.00 - Outras Reservas de Lucro</v>
      </c>
      <c r="B1984" s="5" t="s">
        <v>600</v>
      </c>
      <c r="C1984" s="6">
        <v>0</v>
      </c>
      <c r="D1984" s="1"/>
      <c r="E1984" s="1">
        <f>E1985+E1986+E1987+E1988+E1989</f>
        <v>0</v>
      </c>
      <c r="F1984" s="1">
        <f>F1985+F1986+F1987+F1988+F1989</f>
        <v>0</v>
      </c>
      <c r="H1984" s="60" t="b">
        <f t="shared" si="312"/>
        <v>1</v>
      </c>
      <c r="I1984" s="60" t="str">
        <f t="shared" si="313"/>
        <v>00</v>
      </c>
    </row>
    <row r="1985" spans="1:9">
      <c r="A1985" s="60" t="str">
        <f t="shared" si="314"/>
        <v>2.3.5.9.1.00.00 - Outras Reservas de Lucro - Consolidação</v>
      </c>
      <c r="B1985" s="3" t="s">
        <v>601</v>
      </c>
      <c r="C1985" s="4">
        <v>0</v>
      </c>
      <c r="D1985" s="1"/>
      <c r="E1985" s="1">
        <f>SUMIF(A1985:B1985,"*intra*",C1985:D1985)+SUMIF(A1985:B1985,"*inter*",C1985:D1985)</f>
        <v>0</v>
      </c>
      <c r="F1985" s="1">
        <f t="shared" si="311"/>
        <v>0</v>
      </c>
      <c r="H1985" s="60" t="b">
        <f t="shared" si="312"/>
        <v>1</v>
      </c>
      <c r="I1985" s="60" t="str">
        <f t="shared" si="313"/>
        <v>00</v>
      </c>
    </row>
    <row r="1986" spans="1:9">
      <c r="A1986" s="60" t="str">
        <f t="shared" si="314"/>
        <v>2.3.5.9.2.00.00 - Outras Reservas de Lucro - Intra OFSS</v>
      </c>
      <c r="B1986" s="5" t="s">
        <v>602</v>
      </c>
      <c r="C1986" s="6">
        <v>0</v>
      </c>
      <c r="D1986" s="1"/>
      <c r="E1986" s="1">
        <f t="shared" si="310"/>
        <v>0</v>
      </c>
      <c r="F1986" s="1">
        <f t="shared" si="311"/>
        <v>0</v>
      </c>
      <c r="H1986" s="60" t="b">
        <f t="shared" si="312"/>
        <v>1</v>
      </c>
      <c r="I1986" s="60" t="str">
        <f t="shared" si="313"/>
        <v>00</v>
      </c>
    </row>
    <row r="1987" spans="1:9">
      <c r="A1987" s="60" t="str">
        <f t="shared" si="314"/>
        <v>2.3.5.9.3.00.00 - Outras Reservas de Lucro - Inter OFSS - União</v>
      </c>
      <c r="B1987" s="3" t="s">
        <v>603</v>
      </c>
      <c r="C1987" s="4">
        <v>0</v>
      </c>
      <c r="D1987" s="1"/>
      <c r="E1987" s="1">
        <f>SUMIF(A1987:B1987,"*intra*",C1987:D1987)+SUMIF(A1987:B1987,"*inter*",C1987:D1987)</f>
        <v>0</v>
      </c>
      <c r="F1987" s="1">
        <f t="shared" si="311"/>
        <v>0</v>
      </c>
      <c r="H1987" s="60" t="b">
        <f t="shared" si="312"/>
        <v>1</v>
      </c>
      <c r="I1987" s="60" t="str">
        <f t="shared" si="313"/>
        <v>00</v>
      </c>
    </row>
    <row r="1988" spans="1:9">
      <c r="A1988" s="60" t="str">
        <f t="shared" si="314"/>
        <v>2.3.5.9.4.00.00 - Outras Reservas de Lucro - Inter OFSS - Estado</v>
      </c>
      <c r="B1988" s="5" t="s">
        <v>604</v>
      </c>
      <c r="C1988" s="6">
        <v>0</v>
      </c>
      <c r="D1988" s="1"/>
      <c r="E1988" s="1">
        <f>SUMIF(A1988:B1988,"*intra*",C1988:D1988)+SUMIF(A1988:B1988,"*inter*",C1988:D1988)</f>
        <v>0</v>
      </c>
      <c r="F1988" s="1">
        <f t="shared" si="311"/>
        <v>0</v>
      </c>
      <c r="H1988" s="60" t="b">
        <f t="shared" si="312"/>
        <v>1</v>
      </c>
      <c r="I1988" s="60" t="str">
        <f t="shared" si="313"/>
        <v>00</v>
      </c>
    </row>
    <row r="1989" spans="1:9">
      <c r="A1989" s="60" t="str">
        <f t="shared" si="314"/>
        <v>2.3.5.9.5.00.00 - Outras Reservas de Lucro - Inter OFSS - Município</v>
      </c>
      <c r="B1989" s="3" t="s">
        <v>605</v>
      </c>
      <c r="C1989" s="4">
        <v>0</v>
      </c>
      <c r="D1989" s="1"/>
      <c r="E1989" s="1">
        <f>SUMIF(A1989:B1989,"*intra*",C1989:D1989)+SUMIF(A1989:B1989,"*inter*",C1989:D1989)</f>
        <v>0</v>
      </c>
      <c r="F1989" s="1">
        <f t="shared" si="311"/>
        <v>0</v>
      </c>
      <c r="H1989" s="60" t="b">
        <f t="shared" si="312"/>
        <v>1</v>
      </c>
      <c r="I1989" s="60" t="str">
        <f t="shared" si="313"/>
        <v>00</v>
      </c>
    </row>
    <row r="1990" spans="1:9">
      <c r="A1990" s="60" t="str">
        <f t="shared" si="314"/>
        <v>2.3.6.0.0.00.00 - Demais Reservas</v>
      </c>
      <c r="B1990" s="5" t="s">
        <v>606</v>
      </c>
      <c r="C1990" s="6">
        <v>7366373692.1800003</v>
      </c>
      <c r="D1990" s="1"/>
      <c r="E1990" s="1">
        <f>E1991+E1997</f>
        <v>6415902.2000000002</v>
      </c>
      <c r="F1990" s="1">
        <f>F1991+F1997</f>
        <v>7359957789.9800005</v>
      </c>
      <c r="H1990" s="60" t="b">
        <f t="shared" si="312"/>
        <v>1</v>
      </c>
      <c r="I1990" s="60" t="str">
        <f t="shared" si="313"/>
        <v>00</v>
      </c>
    </row>
    <row r="1991" spans="1:9">
      <c r="A1991" s="60" t="str">
        <f t="shared" si="314"/>
        <v>2.3.6.1.0.00.00 - Reserva de Reavaliação</v>
      </c>
      <c r="B1991" s="3" t="s">
        <v>607</v>
      </c>
      <c r="C1991" s="4">
        <v>7350724176.0799999</v>
      </c>
      <c r="D1991" s="1"/>
      <c r="E1991" s="1">
        <f>E1992+E1993+E1994+E1995+E1996</f>
        <v>6415902.2000000002</v>
      </c>
      <c r="F1991" s="1">
        <f>F1992+F1993+F1994+F1995+F1996</f>
        <v>7344308273.8800001</v>
      </c>
      <c r="H1991" s="60" t="b">
        <f t="shared" si="312"/>
        <v>1</v>
      </c>
      <c r="I1991" s="60" t="str">
        <f t="shared" si="313"/>
        <v>00</v>
      </c>
    </row>
    <row r="1992" spans="1:9">
      <c r="A1992" s="60" t="str">
        <f t="shared" si="314"/>
        <v>2.3.6.1.1.00.00 - Reserva de Reavaliação - Consolidação</v>
      </c>
      <c r="B1992" s="5" t="s">
        <v>608</v>
      </c>
      <c r="C1992" s="6">
        <v>7344308273.8800001</v>
      </c>
      <c r="D1992" s="1"/>
      <c r="E1992" s="1">
        <f>SUMIF(A1992:B1992,"*intra*",C1992:D1992)+SUMIF(A1992:B1992,"*inter*",C1992:D1992)</f>
        <v>0</v>
      </c>
      <c r="F1992" s="1">
        <f t="shared" si="311"/>
        <v>7344308273.8800001</v>
      </c>
      <c r="H1992" s="60" t="b">
        <f t="shared" si="312"/>
        <v>1</v>
      </c>
      <c r="I1992" s="60" t="str">
        <f t="shared" si="313"/>
        <v>00</v>
      </c>
    </row>
    <row r="1993" spans="1:9">
      <c r="A1993" s="60" t="str">
        <f t="shared" si="314"/>
        <v>2.3.6.1.2.00.00 - Reserva de Reavaliação - Intra OFSS</v>
      </c>
      <c r="B1993" s="3" t="s">
        <v>609</v>
      </c>
      <c r="C1993" s="4">
        <v>6415902.2000000002</v>
      </c>
      <c r="D1993" s="1"/>
      <c r="E1993" s="1">
        <f>SUMIF(A1993:B1993,"*intra*",C1993:D1993)+SUMIF(A1993:B1993,"*inter*",C1993:D1993)</f>
        <v>6415902.2000000002</v>
      </c>
      <c r="F1993" s="1">
        <f t="shared" si="311"/>
        <v>0</v>
      </c>
      <c r="H1993" s="60" t="b">
        <f t="shared" si="312"/>
        <v>1</v>
      </c>
      <c r="I1993" s="60" t="str">
        <f t="shared" si="313"/>
        <v>00</v>
      </c>
    </row>
    <row r="1994" spans="1:9">
      <c r="A1994" s="60" t="str">
        <f t="shared" si="314"/>
        <v>2.3.6.1.3.00.00 - Reserva de Reavaliação - Inter OFSS - União</v>
      </c>
      <c r="B1994" s="5" t="s">
        <v>610</v>
      </c>
      <c r="C1994" s="6">
        <v>0</v>
      </c>
      <c r="D1994" s="1"/>
      <c r="E1994" s="1">
        <f t="shared" si="310"/>
        <v>0</v>
      </c>
      <c r="F1994" s="1">
        <f t="shared" si="311"/>
        <v>0</v>
      </c>
      <c r="H1994" s="60" t="b">
        <f t="shared" si="312"/>
        <v>1</v>
      </c>
      <c r="I1994" s="60" t="str">
        <f t="shared" si="313"/>
        <v>00</v>
      </c>
    </row>
    <row r="1995" spans="1:9">
      <c r="A1995" s="60" t="str">
        <f t="shared" si="314"/>
        <v>2.3.6.1.4.00.00 - Reserva de Reavaliação - Inter OFSS - Estado</v>
      </c>
      <c r="B1995" s="3" t="s">
        <v>611</v>
      </c>
      <c r="C1995" s="4">
        <v>0</v>
      </c>
      <c r="D1995" s="1"/>
      <c r="E1995" s="1">
        <f t="shared" si="310"/>
        <v>0</v>
      </c>
      <c r="F1995" s="1">
        <f t="shared" si="311"/>
        <v>0</v>
      </c>
      <c r="H1995" s="60" t="b">
        <f t="shared" si="312"/>
        <v>1</v>
      </c>
      <c r="I1995" s="60" t="str">
        <f t="shared" si="313"/>
        <v>00</v>
      </c>
    </row>
    <row r="1996" spans="1:9">
      <c r="A1996" s="60" t="str">
        <f t="shared" si="314"/>
        <v>2.3.6.1.5.00.00 - Reserva de Reavaliação - Inter OFSS - Município</v>
      </c>
      <c r="B1996" s="5" t="s">
        <v>612</v>
      </c>
      <c r="C1996" s="6">
        <v>0</v>
      </c>
      <c r="D1996" s="1"/>
      <c r="E1996" s="1">
        <f t="shared" si="310"/>
        <v>0</v>
      </c>
      <c r="F1996" s="1">
        <f t="shared" si="311"/>
        <v>0</v>
      </c>
      <c r="H1996" s="60" t="b">
        <f t="shared" si="312"/>
        <v>1</v>
      </c>
      <c r="I1996" s="60" t="str">
        <f t="shared" si="313"/>
        <v>00</v>
      </c>
    </row>
    <row r="1997" spans="1:9">
      <c r="A1997" s="60" t="str">
        <f t="shared" si="314"/>
        <v>2.3.6.9.0.00.00 - Outras Reservas</v>
      </c>
      <c r="B1997" s="3" t="s">
        <v>613</v>
      </c>
      <c r="C1997" s="4">
        <v>15649516.1</v>
      </c>
      <c r="D1997" s="1"/>
      <c r="E1997" s="1">
        <f>E1998+E1999+E2000+E2001+E2002</f>
        <v>0</v>
      </c>
      <c r="F1997" s="1">
        <f>F1998+F1999+F2000+F2001+F2002</f>
        <v>15649516.1</v>
      </c>
      <c r="H1997" s="60" t="b">
        <f t="shared" si="312"/>
        <v>1</v>
      </c>
      <c r="I1997" s="60" t="str">
        <f t="shared" si="313"/>
        <v>00</v>
      </c>
    </row>
    <row r="1998" spans="1:9">
      <c r="A1998" s="60" t="str">
        <f t="shared" si="314"/>
        <v>2.3.6.9.1.00.00 - Outras Reservas - Consolidação</v>
      </c>
      <c r="B1998" s="5" t="s">
        <v>614</v>
      </c>
      <c r="C1998" s="6">
        <v>15649516.1</v>
      </c>
      <c r="D1998" s="1"/>
      <c r="E1998" s="1">
        <f t="shared" si="310"/>
        <v>0</v>
      </c>
      <c r="F1998" s="1">
        <f t="shared" si="311"/>
        <v>15649516.1</v>
      </c>
      <c r="H1998" s="60" t="b">
        <f t="shared" si="312"/>
        <v>1</v>
      </c>
      <c r="I1998" s="60" t="str">
        <f t="shared" si="313"/>
        <v>00</v>
      </c>
    </row>
    <row r="1999" spans="1:9">
      <c r="A1999" s="60" t="str">
        <f t="shared" si="314"/>
        <v>2.3.6.9.2.00.00 - Outras Reservas - Intra OFSS</v>
      </c>
      <c r="B1999" s="3" t="s">
        <v>615</v>
      </c>
      <c r="C1999" s="4">
        <v>0</v>
      </c>
      <c r="D1999" s="1"/>
      <c r="E1999" s="1">
        <f t="shared" si="310"/>
        <v>0</v>
      </c>
      <c r="F1999" s="1">
        <f t="shared" si="311"/>
        <v>0</v>
      </c>
      <c r="H1999" s="60" t="b">
        <f t="shared" si="312"/>
        <v>1</v>
      </c>
      <c r="I1999" s="60" t="str">
        <f t="shared" si="313"/>
        <v>00</v>
      </c>
    </row>
    <row r="2000" spans="1:9">
      <c r="A2000" s="60" t="str">
        <f t="shared" si="314"/>
        <v>2.3.6.9.3.00.00 - Outras Reservas - Inter OFSS - União</v>
      </c>
      <c r="B2000" s="5" t="s">
        <v>616</v>
      </c>
      <c r="C2000" s="6">
        <v>0</v>
      </c>
      <c r="D2000" s="1"/>
      <c r="E2000" s="1">
        <f t="shared" si="310"/>
        <v>0</v>
      </c>
      <c r="F2000" s="1">
        <f t="shared" si="311"/>
        <v>0</v>
      </c>
      <c r="H2000" s="60" t="b">
        <f t="shared" si="312"/>
        <v>1</v>
      </c>
      <c r="I2000" s="60" t="str">
        <f t="shared" si="313"/>
        <v>00</v>
      </c>
    </row>
    <row r="2001" spans="1:9">
      <c r="A2001" s="60" t="str">
        <f t="shared" si="314"/>
        <v>2.3.6.9.4.00.00 - Outras Reservas - Inter OFSS - Estado</v>
      </c>
      <c r="B2001" s="3" t="s">
        <v>617</v>
      </c>
      <c r="C2001" s="4">
        <v>0</v>
      </c>
      <c r="D2001" s="1"/>
      <c r="E2001" s="1">
        <f t="shared" si="310"/>
        <v>0</v>
      </c>
      <c r="F2001" s="1">
        <f t="shared" si="311"/>
        <v>0</v>
      </c>
      <c r="H2001" s="60" t="b">
        <f t="shared" si="312"/>
        <v>1</v>
      </c>
      <c r="I2001" s="60" t="str">
        <f t="shared" si="313"/>
        <v>00</v>
      </c>
    </row>
    <row r="2002" spans="1:9">
      <c r="A2002" s="60" t="str">
        <f t="shared" si="314"/>
        <v>2.3.6.9.5.00.00 - Outras Reservas - Inter OFSS - Município</v>
      </c>
      <c r="B2002" s="5" t="s">
        <v>618</v>
      </c>
      <c r="C2002" s="6">
        <v>0</v>
      </c>
      <c r="D2002" s="1"/>
      <c r="E2002" s="1">
        <f t="shared" si="310"/>
        <v>0</v>
      </c>
      <c r="F2002" s="1">
        <f t="shared" si="311"/>
        <v>0</v>
      </c>
      <c r="H2002" s="60" t="b">
        <f t="shared" si="312"/>
        <v>1</v>
      </c>
      <c r="I2002" s="60" t="str">
        <f t="shared" si="313"/>
        <v>00</v>
      </c>
    </row>
    <row r="2003" spans="1:9">
      <c r="A2003" s="60" t="str">
        <f t="shared" si="314"/>
        <v>2.3.7.0.0.00.00 - Resultados Acumulados</v>
      </c>
      <c r="B2003" s="3" t="s">
        <v>619</v>
      </c>
      <c r="C2003" s="4">
        <v>-1463148321806.1299</v>
      </c>
      <c r="D2003" s="1"/>
      <c r="E2003" s="1">
        <f>E2004+E2030</f>
        <v>-60369451587.300003</v>
      </c>
      <c r="F2003" s="80">
        <v>-1901519026908</v>
      </c>
      <c r="H2003" s="60" t="b">
        <f t="shared" si="312"/>
        <v>0</v>
      </c>
      <c r="I2003" s="60" t="str">
        <f t="shared" si="313"/>
        <v>00</v>
      </c>
    </row>
    <row r="2004" spans="1:9">
      <c r="A2004" s="60" t="str">
        <f t="shared" si="314"/>
        <v>2.3.7.1.0.00.00 - Superávits ou Déficits Acumulados</v>
      </c>
      <c r="B2004" s="5" t="s">
        <v>620</v>
      </c>
      <c r="C2004" s="6">
        <v>-1448100524994.01</v>
      </c>
      <c r="D2004" s="1"/>
      <c r="E2004" s="1">
        <f>E2005+E2010+E2015+E2020+E2025</f>
        <v>-60369451587.300003</v>
      </c>
      <c r="F2004" s="1">
        <f>F2005+F2010+F2015+F2025</f>
        <v>-1387731073406.71</v>
      </c>
      <c r="H2004" s="60" t="b">
        <f>IF(I2004="00",C2004=E2004+F2004,TRUE)</f>
        <v>1</v>
      </c>
      <c r="I2004" s="60" t="str">
        <f t="shared" si="313"/>
        <v>00</v>
      </c>
    </row>
    <row r="2005" spans="1:9">
      <c r="A2005" s="60" t="str">
        <f t="shared" si="314"/>
        <v>2.3.7.1.1.00.00 - Superávits ou Déficits Acumulados - Consolidação</v>
      </c>
      <c r="B2005" s="3" t="s">
        <v>621</v>
      </c>
      <c r="C2005" s="4">
        <v>-1387731073406.71</v>
      </c>
      <c r="D2005" s="1"/>
      <c r="E2005" s="1">
        <f>SUMIF(A2005:B2005,"*intra*",C2005:D2005)+SUMIF(A2005:B2005,"*inter*",C2005:D2005)</f>
        <v>0</v>
      </c>
      <c r="F2005" s="1">
        <f t="shared" si="311"/>
        <v>-1387731073406.71</v>
      </c>
      <c r="H2005" s="60" t="b">
        <f t="shared" si="312"/>
        <v>1</v>
      </c>
      <c r="I2005" s="60" t="str">
        <f t="shared" si="313"/>
        <v>00</v>
      </c>
    </row>
    <row r="2006" spans="1:9">
      <c r="A2006" s="60" t="str">
        <f t="shared" si="314"/>
        <v>2.3.7.1.1.01.00 - Superávits ou Déficits do Exercício</v>
      </c>
      <c r="B2006" s="5" t="s">
        <v>622</v>
      </c>
      <c r="C2006" s="6">
        <v>-239802433419.76999</v>
      </c>
      <c r="D2006" s="1"/>
      <c r="E2006" s="1">
        <f>SUMIF(A2006:B2006,"*intra*",C2006:D2006)+SUMIF(A2006:B2006,"*inter*",C2006:D2006)</f>
        <v>0</v>
      </c>
      <c r="F2006" s="1">
        <f t="shared" si="311"/>
        <v>0</v>
      </c>
      <c r="H2006" s="60" t="b">
        <f t="shared" si="312"/>
        <v>1</v>
      </c>
      <c r="I2006" s="60" t="str">
        <f t="shared" si="313"/>
        <v>01</v>
      </c>
    </row>
    <row r="2007" spans="1:9">
      <c r="A2007" s="60" t="str">
        <f t="shared" si="314"/>
        <v>2.3.7.1.1.02.00 - Superávits ou Déficits de Exercícios Anteriores</v>
      </c>
      <c r="B2007" s="3" t="s">
        <v>623</v>
      </c>
      <c r="C2007" s="4">
        <v>108993359836.92</v>
      </c>
      <c r="D2007" s="1"/>
      <c r="E2007" s="1">
        <f t="shared" ref="E2007:E2070" si="315">SUMIF(A2007:B2007,"*intra*",C2007:D2007)+SUMIF(A2007:B2007,"*inter*",C2007:D2007)</f>
        <v>0</v>
      </c>
      <c r="F2007" s="1">
        <f t="shared" ref="F2007:F2070" si="316">SUMIF(A2007:B2007,"*consolidação*",C2007:D2007)</f>
        <v>0</v>
      </c>
      <c r="H2007" s="60" t="b">
        <f t="shared" si="312"/>
        <v>1</v>
      </c>
      <c r="I2007" s="60" t="str">
        <f t="shared" si="313"/>
        <v>02</v>
      </c>
    </row>
    <row r="2008" spans="1:9">
      <c r="A2008" s="60" t="str">
        <f t="shared" si="314"/>
        <v>2.3.7.1.1.03.00 - Ajustes de Exercícios Anteriores</v>
      </c>
      <c r="B2008" s="5" t="s">
        <v>624</v>
      </c>
      <c r="C2008" s="6">
        <v>-1256921999823.8601</v>
      </c>
      <c r="D2008" s="1"/>
      <c r="E2008" s="1">
        <f t="shared" si="315"/>
        <v>0</v>
      </c>
      <c r="F2008" s="1">
        <f t="shared" si="316"/>
        <v>0</v>
      </c>
      <c r="H2008" s="60" t="b">
        <f t="shared" si="312"/>
        <v>1</v>
      </c>
      <c r="I2008" s="60" t="str">
        <f t="shared" si="313"/>
        <v>03</v>
      </c>
    </row>
    <row r="2009" spans="1:9" ht="25.5">
      <c r="A2009" s="60" t="str">
        <f t="shared" si="314"/>
        <v>2.3.7.1.1.04.00 - Superávits ou Déficits Resultantes de Extinção, 
 Fusão e Cisão</v>
      </c>
      <c r="B2009" s="3" t="s">
        <v>625</v>
      </c>
      <c r="C2009" s="4"/>
      <c r="D2009" s="1"/>
      <c r="E2009" s="1">
        <f t="shared" si="315"/>
        <v>0</v>
      </c>
      <c r="F2009" s="1">
        <f t="shared" si="316"/>
        <v>0</v>
      </c>
      <c r="H2009" s="60" t="b">
        <f t="shared" si="312"/>
        <v>1</v>
      </c>
      <c r="I2009" s="60" t="str">
        <f t="shared" si="313"/>
        <v>04</v>
      </c>
    </row>
    <row r="2010" spans="1:9">
      <c r="A2010" s="60" t="str">
        <f t="shared" si="314"/>
        <v>2.3.7.1.2.00.00 - Superávits ou Déficits Acumulados - Intra OFSS</v>
      </c>
      <c r="B2010" s="5" t="s">
        <v>626</v>
      </c>
      <c r="C2010" s="6">
        <v>0</v>
      </c>
      <c r="D2010" s="1"/>
      <c r="E2010" s="1">
        <f>SUMIF(A2010:B2010,"*intra*",C2010:D2010)+SUMIF(A2010:B2010,"*inter*",C2010:D2010)</f>
        <v>0</v>
      </c>
      <c r="F2010" s="1">
        <f t="shared" si="316"/>
        <v>0</v>
      </c>
      <c r="G2010" s="7"/>
      <c r="H2010" s="60" t="b">
        <f t="shared" si="312"/>
        <v>1</v>
      </c>
      <c r="I2010" s="60" t="str">
        <f t="shared" si="313"/>
        <v>00</v>
      </c>
    </row>
    <row r="2011" spans="1:9">
      <c r="A2011" s="60" t="str">
        <f t="shared" si="314"/>
        <v>2.3.7.1.2.01.00 - Superávits ou Déficits do Exercício</v>
      </c>
      <c r="B2011" s="3" t="s">
        <v>627</v>
      </c>
      <c r="C2011" s="4">
        <v>0</v>
      </c>
      <c r="D2011" s="1"/>
      <c r="E2011" s="1">
        <f t="shared" si="315"/>
        <v>0</v>
      </c>
      <c r="F2011" s="1">
        <f t="shared" si="316"/>
        <v>0</v>
      </c>
      <c r="G2011" s="7"/>
      <c r="H2011" s="60" t="b">
        <f t="shared" si="312"/>
        <v>1</v>
      </c>
      <c r="I2011" s="60" t="str">
        <f t="shared" si="313"/>
        <v>01</v>
      </c>
    </row>
    <row r="2012" spans="1:9">
      <c r="A2012" s="60" t="str">
        <f t="shared" si="314"/>
        <v>2.3.7.1.2.02.00 - Superávits ou Déficits de Exercícios Anteriores</v>
      </c>
      <c r="B2012" s="5" t="s">
        <v>628</v>
      </c>
      <c r="C2012" s="6">
        <v>0</v>
      </c>
      <c r="D2012" s="1"/>
      <c r="E2012" s="1">
        <f t="shared" si="315"/>
        <v>0</v>
      </c>
      <c r="F2012" s="1">
        <f t="shared" si="316"/>
        <v>0</v>
      </c>
      <c r="G2012" s="7"/>
      <c r="H2012" s="60" t="b">
        <f t="shared" si="312"/>
        <v>1</v>
      </c>
      <c r="I2012" s="60" t="str">
        <f t="shared" si="313"/>
        <v>02</v>
      </c>
    </row>
    <row r="2013" spans="1:9">
      <c r="A2013" s="60" t="str">
        <f t="shared" si="314"/>
        <v>2.3.7.1.2.03.00 - Ajustes de Exercícios Anteriores</v>
      </c>
      <c r="B2013" s="3" t="s">
        <v>629</v>
      </c>
      <c r="C2013" s="4">
        <v>0</v>
      </c>
      <c r="D2013" s="1"/>
      <c r="E2013" s="1">
        <f t="shared" si="315"/>
        <v>0</v>
      </c>
      <c r="F2013" s="1">
        <f t="shared" si="316"/>
        <v>0</v>
      </c>
      <c r="G2013" s="7"/>
      <c r="H2013" s="60" t="b">
        <f t="shared" si="312"/>
        <v>1</v>
      </c>
      <c r="I2013" s="60" t="str">
        <f t="shared" si="313"/>
        <v>03</v>
      </c>
    </row>
    <row r="2014" spans="1:9" ht="25.5">
      <c r="A2014" s="60" t="str">
        <f t="shared" si="314"/>
        <v>2.3.7.1.2.04.00 - Superávits ou Déficits Resultantes de Extinção, 
 Fusão e Cisão</v>
      </c>
      <c r="B2014" s="5" t="s">
        <v>630</v>
      </c>
      <c r="C2014" s="6">
        <v>0</v>
      </c>
      <c r="D2014" s="1"/>
      <c r="E2014" s="1">
        <f t="shared" si="315"/>
        <v>0</v>
      </c>
      <c r="F2014" s="1">
        <f t="shared" si="316"/>
        <v>0</v>
      </c>
      <c r="G2014" s="7"/>
      <c r="H2014" s="60" t="b">
        <f t="shared" si="312"/>
        <v>1</v>
      </c>
      <c r="I2014" s="60" t="str">
        <f t="shared" si="313"/>
        <v>04</v>
      </c>
    </row>
    <row r="2015" spans="1:9" ht="25.5">
      <c r="A2015" s="60" t="str">
        <f t="shared" si="314"/>
        <v>2.3.7.1.3.00.00 - Superávits ou Déficits Acumulados - Inter OFSS - 
 União</v>
      </c>
      <c r="B2015" s="3" t="s">
        <v>631</v>
      </c>
      <c r="C2015" s="4">
        <v>0</v>
      </c>
      <c r="D2015" s="1"/>
      <c r="E2015" s="1">
        <f t="shared" si="315"/>
        <v>0</v>
      </c>
      <c r="F2015" s="1">
        <f t="shared" si="316"/>
        <v>0</v>
      </c>
      <c r="G2015" s="7"/>
      <c r="H2015" s="60" t="b">
        <f t="shared" si="312"/>
        <v>1</v>
      </c>
      <c r="I2015" s="60" t="str">
        <f t="shared" si="313"/>
        <v>00</v>
      </c>
    </row>
    <row r="2016" spans="1:9">
      <c r="A2016" s="60" t="str">
        <f t="shared" si="314"/>
        <v>2.3.7.1.3.01.00 - Superávits ou Déficits do Exercício</v>
      </c>
      <c r="B2016" s="5" t="s">
        <v>632</v>
      </c>
      <c r="C2016" s="6">
        <v>0</v>
      </c>
      <c r="D2016" s="1"/>
      <c r="E2016" s="1">
        <f t="shared" si="315"/>
        <v>0</v>
      </c>
      <c r="F2016" s="1">
        <f t="shared" si="316"/>
        <v>0</v>
      </c>
      <c r="H2016" s="60" t="b">
        <f t="shared" si="312"/>
        <v>1</v>
      </c>
      <c r="I2016" s="60" t="str">
        <f t="shared" si="313"/>
        <v>01</v>
      </c>
    </row>
    <row r="2017" spans="1:9">
      <c r="A2017" s="60" t="str">
        <f t="shared" si="314"/>
        <v>2.3.7.1.3.02.00 - Superávits ou Déficits de Exercícios Anteriores</v>
      </c>
      <c r="B2017" s="3" t="s">
        <v>633</v>
      </c>
      <c r="C2017" s="4">
        <v>0</v>
      </c>
      <c r="D2017" s="1"/>
      <c r="E2017" s="1">
        <f t="shared" si="315"/>
        <v>0</v>
      </c>
      <c r="F2017" s="1">
        <f t="shared" si="316"/>
        <v>0</v>
      </c>
      <c r="H2017" s="60" t="b">
        <f t="shared" si="312"/>
        <v>1</v>
      </c>
      <c r="I2017" s="60" t="str">
        <f t="shared" si="313"/>
        <v>02</v>
      </c>
    </row>
    <row r="2018" spans="1:9">
      <c r="A2018" s="60" t="str">
        <f t="shared" si="314"/>
        <v>2.3.7.1.3.03.00 - Ajustes de Exercícios Anteriores</v>
      </c>
      <c r="B2018" s="5" t="s">
        <v>634</v>
      </c>
      <c r="C2018" s="6">
        <v>0</v>
      </c>
      <c r="D2018" s="1"/>
      <c r="E2018" s="1">
        <f t="shared" si="315"/>
        <v>0</v>
      </c>
      <c r="F2018" s="1">
        <f t="shared" si="316"/>
        <v>0</v>
      </c>
      <c r="H2018" s="60" t="b">
        <f t="shared" si="312"/>
        <v>1</v>
      </c>
      <c r="I2018" s="60" t="str">
        <f t="shared" si="313"/>
        <v>03</v>
      </c>
    </row>
    <row r="2019" spans="1:9" ht="25.5">
      <c r="A2019" s="60" t="str">
        <f t="shared" si="314"/>
        <v>2.3.7.1.3.04.00 - Superávits ou Déficits Resultantes de Extinção, 
 Fusão e Cisão</v>
      </c>
      <c r="B2019" s="3" t="s">
        <v>635</v>
      </c>
      <c r="C2019" s="4">
        <v>0</v>
      </c>
      <c r="D2019" s="1"/>
      <c r="E2019" s="1">
        <f t="shared" si="315"/>
        <v>0</v>
      </c>
      <c r="F2019" s="1">
        <f t="shared" si="316"/>
        <v>0</v>
      </c>
      <c r="G2019" s="7"/>
      <c r="H2019" s="60" t="b">
        <f t="shared" si="312"/>
        <v>1</v>
      </c>
      <c r="I2019" s="60" t="str">
        <f t="shared" si="313"/>
        <v>04</v>
      </c>
    </row>
    <row r="2020" spans="1:9" ht="25.5">
      <c r="A2020" s="60" t="str">
        <f t="shared" si="314"/>
        <v>2.3.7.1.4.00.00 - Superávits ou Déficits Acumulados - Inter OFSS - 
 Estado</v>
      </c>
      <c r="B2020" s="5" t="s">
        <v>636</v>
      </c>
      <c r="C2020" s="6">
        <v>-15264467733.93</v>
      </c>
      <c r="D2020" s="1"/>
      <c r="E2020" s="1">
        <f>SUMIF(A2020:B2020,"*intra*",C2020:D2020)+SUMIF(A2020:B2020,"*inter*",C2020:D2020)</f>
        <v>-15264467733.93</v>
      </c>
      <c r="F2020" s="1">
        <f t="shared" si="316"/>
        <v>0</v>
      </c>
      <c r="G2020" s="7"/>
      <c r="H2020" s="60" t="b">
        <f t="shared" si="312"/>
        <v>1</v>
      </c>
      <c r="I2020" s="60" t="str">
        <f t="shared" si="313"/>
        <v>00</v>
      </c>
    </row>
    <row r="2021" spans="1:9">
      <c r="A2021" s="60" t="str">
        <f t="shared" si="314"/>
        <v>2.3.7.1.4.01.00 - Superávits ou Déficits do Exercício</v>
      </c>
      <c r="B2021" s="3" t="s">
        <v>637</v>
      </c>
      <c r="C2021" s="4">
        <v>0</v>
      </c>
      <c r="D2021" s="1"/>
      <c r="E2021" s="1">
        <f t="shared" si="315"/>
        <v>0</v>
      </c>
      <c r="F2021" s="1">
        <f t="shared" si="316"/>
        <v>0</v>
      </c>
      <c r="G2021" s="7"/>
      <c r="H2021" s="60" t="b">
        <f t="shared" si="312"/>
        <v>1</v>
      </c>
      <c r="I2021" s="60" t="str">
        <f t="shared" si="313"/>
        <v>01</v>
      </c>
    </row>
    <row r="2022" spans="1:9">
      <c r="A2022" s="60" t="str">
        <f t="shared" si="314"/>
        <v>2.3.7.1.4.02.00 - Superávits ou Déficits de Exercícios Anteriores</v>
      </c>
      <c r="B2022" s="5" t="s">
        <v>638</v>
      </c>
      <c r="C2022" s="6">
        <v>0</v>
      </c>
      <c r="D2022" s="1"/>
      <c r="E2022" s="1">
        <f t="shared" si="315"/>
        <v>0</v>
      </c>
      <c r="F2022" s="1">
        <f t="shared" si="316"/>
        <v>0</v>
      </c>
      <c r="G2022" s="7"/>
      <c r="H2022" s="60" t="b">
        <f t="shared" si="312"/>
        <v>1</v>
      </c>
      <c r="I2022" s="60" t="str">
        <f t="shared" si="313"/>
        <v>02</v>
      </c>
    </row>
    <row r="2023" spans="1:9">
      <c r="A2023" s="60" t="str">
        <f t="shared" si="314"/>
        <v>2.3.7.1.4.03.00 - Ajustes de Exercícios Anteriores</v>
      </c>
      <c r="B2023" s="3" t="s">
        <v>639</v>
      </c>
      <c r="C2023" s="4">
        <v>-15264467733.93</v>
      </c>
      <c r="D2023" s="1"/>
      <c r="E2023" s="1">
        <f t="shared" si="315"/>
        <v>0</v>
      </c>
      <c r="F2023" s="1">
        <f t="shared" si="316"/>
        <v>0</v>
      </c>
      <c r="G2023" s="7"/>
      <c r="H2023" s="60" t="b">
        <f t="shared" si="312"/>
        <v>1</v>
      </c>
      <c r="I2023" s="60" t="str">
        <f t="shared" si="313"/>
        <v>03</v>
      </c>
    </row>
    <row r="2024" spans="1:9" ht="25.5">
      <c r="A2024" s="60" t="str">
        <f t="shared" si="314"/>
        <v>2.3.7.1.4.04.00 - Superávits ou Déficits Resultantes de Extinção, 
 Fusão e Cisão</v>
      </c>
      <c r="B2024" s="5" t="s">
        <v>640</v>
      </c>
      <c r="C2024" s="6">
        <v>0</v>
      </c>
      <c r="D2024" s="1"/>
      <c r="E2024" s="1">
        <f t="shared" si="315"/>
        <v>0</v>
      </c>
      <c r="F2024" s="1">
        <f t="shared" si="316"/>
        <v>0</v>
      </c>
      <c r="G2024" s="7"/>
      <c r="H2024" s="60" t="b">
        <f t="shared" si="312"/>
        <v>1</v>
      </c>
      <c r="I2024" s="60" t="str">
        <f t="shared" si="313"/>
        <v>04</v>
      </c>
    </row>
    <row r="2025" spans="1:9" ht="25.5">
      <c r="A2025" s="60" t="str">
        <f t="shared" si="314"/>
        <v>2.3.7.1.5.00.00 - Superávits ou Déficits Acumulados - Inter OFSS - 
 Município</v>
      </c>
      <c r="B2025" s="3" t="s">
        <v>641</v>
      </c>
      <c r="C2025" s="4">
        <v>-45104983853.370003</v>
      </c>
      <c r="D2025" s="1"/>
      <c r="E2025" s="1">
        <f>SUMIF(A2025:B2025,"*intra*",C2025:D2025)+SUMIF(A2025:B2025,"*inter*",C2025:D2025)</f>
        <v>-45104983853.370003</v>
      </c>
      <c r="F2025" s="1">
        <f t="shared" si="316"/>
        <v>0</v>
      </c>
      <c r="G2025" s="7"/>
      <c r="H2025" s="60" t="b">
        <f t="shared" si="312"/>
        <v>1</v>
      </c>
      <c r="I2025" s="60" t="str">
        <f t="shared" si="313"/>
        <v>00</v>
      </c>
    </row>
    <row r="2026" spans="1:9">
      <c r="A2026" s="60" t="str">
        <f t="shared" si="314"/>
        <v>2.3.7.1.5.01.00 - Superávits ou Déficits do Exercício</v>
      </c>
      <c r="B2026" s="5" t="s">
        <v>642</v>
      </c>
      <c r="C2026" s="6">
        <v>0</v>
      </c>
      <c r="D2026" s="1"/>
      <c r="E2026" s="1">
        <f t="shared" si="315"/>
        <v>0</v>
      </c>
      <c r="F2026" s="1">
        <f t="shared" si="316"/>
        <v>0</v>
      </c>
      <c r="G2026" s="7"/>
      <c r="H2026" s="60" t="b">
        <f t="shared" si="312"/>
        <v>1</v>
      </c>
      <c r="I2026" s="60" t="str">
        <f t="shared" si="313"/>
        <v>01</v>
      </c>
    </row>
    <row r="2027" spans="1:9">
      <c r="A2027" s="60" t="str">
        <f t="shared" si="314"/>
        <v>2.3.7.1.5.02.00 - Superávits ou Déficits de Exercícios Anteriores</v>
      </c>
      <c r="B2027" s="3" t="s">
        <v>643</v>
      </c>
      <c r="C2027" s="4">
        <v>0</v>
      </c>
      <c r="D2027" s="1"/>
      <c r="E2027" s="1">
        <f t="shared" si="315"/>
        <v>0</v>
      </c>
      <c r="F2027" s="1">
        <f t="shared" si="316"/>
        <v>0</v>
      </c>
      <c r="G2027" s="7"/>
      <c r="H2027" s="60" t="b">
        <f t="shared" si="312"/>
        <v>1</v>
      </c>
      <c r="I2027" s="60" t="str">
        <f t="shared" si="313"/>
        <v>02</v>
      </c>
    </row>
    <row r="2028" spans="1:9">
      <c r="A2028" s="60" t="str">
        <f t="shared" si="314"/>
        <v>2.3.7.1.5.03.00 - Ajustes de Exercícios Anteriores</v>
      </c>
      <c r="B2028" s="5" t="s">
        <v>644</v>
      </c>
      <c r="C2028" s="6">
        <v>-45104983853.370003</v>
      </c>
      <c r="D2028" s="1"/>
      <c r="E2028" s="1">
        <f>SUMIF(A2028:B2028,"*intra*",C2028:D2028)+SUMIF(A2028:B2028,"*inter*",C2028:D2028)</f>
        <v>0</v>
      </c>
      <c r="F2028" s="1">
        <f t="shared" si="316"/>
        <v>0</v>
      </c>
      <c r="G2028" s="7"/>
      <c r="H2028" s="60" t="b">
        <f t="shared" si="312"/>
        <v>1</v>
      </c>
      <c r="I2028" s="60" t="str">
        <f t="shared" si="313"/>
        <v>03</v>
      </c>
    </row>
    <row r="2029" spans="1:9" ht="25.5">
      <c r="A2029" s="60" t="str">
        <f t="shared" si="314"/>
        <v>2.3.7.1.5.04.00 - Superávits ou Déficits Resultantes de Extinção, 
 Fusão e Cisão</v>
      </c>
      <c r="B2029" s="3" t="s">
        <v>645</v>
      </c>
      <c r="C2029" s="4">
        <v>0</v>
      </c>
      <c r="D2029" s="1"/>
      <c r="E2029" s="1">
        <f t="shared" si="315"/>
        <v>0</v>
      </c>
      <c r="F2029" s="1">
        <f t="shared" si="316"/>
        <v>0</v>
      </c>
      <c r="G2029" s="7"/>
      <c r="H2029" s="60" t="b">
        <f t="shared" si="312"/>
        <v>1</v>
      </c>
      <c r="I2029" s="60" t="str">
        <f t="shared" si="313"/>
        <v>04</v>
      </c>
    </row>
    <row r="2030" spans="1:9">
      <c r="A2030" s="60" t="str">
        <f t="shared" si="314"/>
        <v>2.3.7.2.0.00.00 - Lucros e Prejuízos Acumulados</v>
      </c>
      <c r="B2030" s="5" t="s">
        <v>646</v>
      </c>
      <c r="C2030" s="6">
        <v>-15047796812.120001</v>
      </c>
      <c r="D2030" s="1"/>
      <c r="E2030" s="1">
        <f>E2031+E2038+E2045+E2052+E2059</f>
        <v>0</v>
      </c>
      <c r="F2030" s="1">
        <f>F2031+F2038+F2045+F2052+F2059</f>
        <v>-15047796812.120001</v>
      </c>
      <c r="G2030" s="7"/>
      <c r="H2030" s="60" t="b">
        <f t="shared" ref="H2030:H2083" si="317">IF(I2030="00",C2030=E2030+F2030,TRUE)</f>
        <v>1</v>
      </c>
      <c r="I2030" s="60" t="str">
        <f t="shared" si="313"/>
        <v>00</v>
      </c>
    </row>
    <row r="2031" spans="1:9">
      <c r="A2031" s="60" t="str">
        <f t="shared" si="314"/>
        <v>2.3.7.2.1.00.00 - Lucros e Prejuízos Acumulados - Consolidação</v>
      </c>
      <c r="B2031" s="3" t="s">
        <v>647</v>
      </c>
      <c r="C2031" s="4">
        <v>-15047796812.120001</v>
      </c>
      <c r="D2031" s="1"/>
      <c r="E2031" s="1">
        <f t="shared" si="315"/>
        <v>0</v>
      </c>
      <c r="F2031" s="1">
        <f t="shared" si="316"/>
        <v>-15047796812.120001</v>
      </c>
      <c r="G2031" s="7"/>
      <c r="H2031" s="60" t="b">
        <f t="shared" si="317"/>
        <v>1</v>
      </c>
      <c r="I2031" s="60" t="str">
        <f t="shared" si="313"/>
        <v>00</v>
      </c>
    </row>
    <row r="2032" spans="1:9">
      <c r="A2032" s="60" t="str">
        <f t="shared" si="314"/>
        <v>2.3.7.2.1.01.00 - Lucros e Prejuízos do Exercício</v>
      </c>
      <c r="B2032" s="5" t="s">
        <v>648</v>
      </c>
      <c r="C2032" s="6">
        <v>-4338416598.6400003</v>
      </c>
      <c r="D2032" s="1"/>
      <c r="E2032" s="1">
        <f t="shared" si="315"/>
        <v>0</v>
      </c>
      <c r="F2032" s="1">
        <f t="shared" si="316"/>
        <v>0</v>
      </c>
      <c r="G2032" s="7"/>
      <c r="H2032" s="60" t="b">
        <f t="shared" si="317"/>
        <v>1</v>
      </c>
      <c r="I2032" s="60" t="str">
        <f t="shared" ref="I2032:I2077" si="318">MID(A2032,11,2)</f>
        <v>01</v>
      </c>
    </row>
    <row r="2033" spans="1:9" ht="25.5">
      <c r="A2033" s="60" t="str">
        <f t="shared" si="314"/>
        <v>2.3.7.2.1.02.00 - Lucros e Prejuízos Acumulados de Exercícios 
 Anteriores</v>
      </c>
      <c r="B2033" s="3" t="s">
        <v>649</v>
      </c>
      <c r="C2033" s="4">
        <v>-9892900222.1100006</v>
      </c>
      <c r="D2033" s="1"/>
      <c r="E2033" s="1">
        <f t="shared" si="315"/>
        <v>0</v>
      </c>
      <c r="F2033" s="1">
        <f t="shared" si="316"/>
        <v>0</v>
      </c>
      <c r="G2033" s="7"/>
      <c r="H2033" s="60" t="b">
        <f t="shared" si="317"/>
        <v>1</v>
      </c>
      <c r="I2033" s="60" t="str">
        <f t="shared" si="318"/>
        <v>02</v>
      </c>
    </row>
    <row r="2034" spans="1:9">
      <c r="A2034" s="60" t="str">
        <f t="shared" si="314"/>
        <v>2.3.7.2.1.03.00 - Ajustes de Exercícios Anteriores</v>
      </c>
      <c r="B2034" s="5" t="s">
        <v>650</v>
      </c>
      <c r="C2034" s="6">
        <v>-816479991.37</v>
      </c>
      <c r="D2034" s="1"/>
      <c r="E2034" s="1">
        <f t="shared" si="315"/>
        <v>0</v>
      </c>
      <c r="F2034" s="1">
        <f t="shared" si="316"/>
        <v>0</v>
      </c>
      <c r="G2034" s="7"/>
      <c r="H2034" s="60" t="b">
        <f t="shared" si="317"/>
        <v>1</v>
      </c>
      <c r="I2034" s="60" t="str">
        <f t="shared" si="318"/>
        <v>03</v>
      </c>
    </row>
    <row r="2035" spans="1:9">
      <c r="A2035" s="60" t="str">
        <f t="shared" si="314"/>
        <v>2.3.7.2.1.04.00 - Lucros a Destinar do Exercício</v>
      </c>
      <c r="B2035" s="3" t="s">
        <v>651</v>
      </c>
      <c r="C2035" s="4">
        <v>0</v>
      </c>
      <c r="D2035" s="1"/>
      <c r="E2035" s="1">
        <f t="shared" si="315"/>
        <v>0</v>
      </c>
      <c r="F2035" s="1">
        <f t="shared" si="316"/>
        <v>0</v>
      </c>
      <c r="G2035" s="7"/>
      <c r="H2035" s="60" t="b">
        <f t="shared" si="317"/>
        <v>1</v>
      </c>
      <c r="I2035" s="60" t="str">
        <f t="shared" si="318"/>
        <v>04</v>
      </c>
    </row>
    <row r="2036" spans="1:9">
      <c r="A2036" s="60" t="str">
        <f t="shared" si="314"/>
        <v>2.3.7.2.1.05.00 - Lucros a Destinar de Exercícios Anteriores</v>
      </c>
      <c r="B2036" s="5" t="s">
        <v>652</v>
      </c>
      <c r="C2036" s="6">
        <v>0</v>
      </c>
      <c r="D2036" s="1"/>
      <c r="E2036" s="1">
        <f t="shared" si="315"/>
        <v>0</v>
      </c>
      <c r="F2036" s="1">
        <f t="shared" si="316"/>
        <v>0</v>
      </c>
      <c r="G2036" s="7"/>
      <c r="H2036" s="60" t="b">
        <f t="shared" si="317"/>
        <v>1</v>
      </c>
      <c r="I2036" s="60" t="str">
        <f t="shared" si="318"/>
        <v>05</v>
      </c>
    </row>
    <row r="2037" spans="1:9">
      <c r="A2037" s="60" t="str">
        <f t="shared" si="314"/>
        <v>2.3.7.2.1.06.00 - Resultados Apurados por Extinção, Fusão e Cisão</v>
      </c>
      <c r="B2037" s="3" t="s">
        <v>653</v>
      </c>
      <c r="C2037" s="4">
        <v>0</v>
      </c>
      <c r="D2037" s="1"/>
      <c r="E2037" s="1">
        <f t="shared" si="315"/>
        <v>0</v>
      </c>
      <c r="F2037" s="1">
        <f t="shared" si="316"/>
        <v>0</v>
      </c>
      <c r="G2037" s="7"/>
      <c r="H2037" s="60" t="b">
        <f t="shared" si="317"/>
        <v>1</v>
      </c>
      <c r="I2037" s="60" t="str">
        <f t="shared" si="318"/>
        <v>06</v>
      </c>
    </row>
    <row r="2038" spans="1:9">
      <c r="A2038" s="60" t="str">
        <f t="shared" si="314"/>
        <v>2.3.7.2.2.00.00 - Lucros e Prejuízos Acumulados - Intra OFSS</v>
      </c>
      <c r="B2038" s="5" t="s">
        <v>654</v>
      </c>
      <c r="C2038" s="6">
        <v>0</v>
      </c>
      <c r="D2038" s="1"/>
      <c r="E2038" s="1">
        <f t="shared" si="315"/>
        <v>0</v>
      </c>
      <c r="F2038" s="1">
        <f t="shared" si="316"/>
        <v>0</v>
      </c>
      <c r="G2038" s="7"/>
      <c r="H2038" s="60" t="b">
        <f t="shared" si="317"/>
        <v>1</v>
      </c>
      <c r="I2038" s="60" t="str">
        <f t="shared" si="318"/>
        <v>00</v>
      </c>
    </row>
    <row r="2039" spans="1:9">
      <c r="A2039" s="60" t="str">
        <f t="shared" si="314"/>
        <v>2.3.7.2.2.01.00 - Lucros e Prejuízos do Exercício</v>
      </c>
      <c r="B2039" s="3" t="s">
        <v>655</v>
      </c>
      <c r="C2039" s="4">
        <v>0</v>
      </c>
      <c r="D2039" s="1"/>
      <c r="E2039" s="1">
        <f t="shared" si="315"/>
        <v>0</v>
      </c>
      <c r="F2039" s="1">
        <f t="shared" si="316"/>
        <v>0</v>
      </c>
      <c r="G2039" s="7"/>
      <c r="H2039" s="60" t="b">
        <f t="shared" si="317"/>
        <v>1</v>
      </c>
      <c r="I2039" s="60" t="str">
        <f t="shared" si="318"/>
        <v>01</v>
      </c>
    </row>
    <row r="2040" spans="1:9" ht="25.5">
      <c r="A2040" s="60" t="str">
        <f t="shared" si="314"/>
        <v>2.3.7.2.2.02.00 - Lucros e Prejuízos Acumulados de Exercícios 
 Anteriores</v>
      </c>
      <c r="B2040" s="5" t="s">
        <v>656</v>
      </c>
      <c r="C2040" s="6">
        <v>0</v>
      </c>
      <c r="D2040" s="1"/>
      <c r="E2040" s="1">
        <f t="shared" si="315"/>
        <v>0</v>
      </c>
      <c r="F2040" s="1">
        <f t="shared" si="316"/>
        <v>0</v>
      </c>
      <c r="G2040" s="7"/>
      <c r="H2040" s="60" t="b">
        <f t="shared" si="317"/>
        <v>1</v>
      </c>
      <c r="I2040" s="60" t="str">
        <f t="shared" si="318"/>
        <v>02</v>
      </c>
    </row>
    <row r="2041" spans="1:9">
      <c r="A2041" s="60" t="str">
        <f t="shared" si="314"/>
        <v>2.3.7.2.2.03.00 - Ajustes de Exercícios Anteriores</v>
      </c>
      <c r="B2041" s="3" t="s">
        <v>657</v>
      </c>
      <c r="C2041" s="4">
        <v>0</v>
      </c>
      <c r="D2041" s="1"/>
      <c r="E2041" s="1">
        <f t="shared" si="315"/>
        <v>0</v>
      </c>
      <c r="F2041" s="1">
        <f t="shared" si="316"/>
        <v>0</v>
      </c>
      <c r="G2041" s="7"/>
      <c r="H2041" s="60" t="b">
        <f t="shared" si="317"/>
        <v>1</v>
      </c>
      <c r="I2041" s="60" t="str">
        <f t="shared" si="318"/>
        <v>03</v>
      </c>
    </row>
    <row r="2042" spans="1:9">
      <c r="A2042" s="60" t="str">
        <f t="shared" si="314"/>
        <v>2.3.7.2.2.04.00 - Lucros a Destinar do Exercício</v>
      </c>
      <c r="B2042" s="5" t="s">
        <v>658</v>
      </c>
      <c r="C2042" s="6">
        <v>0</v>
      </c>
      <c r="D2042" s="1"/>
      <c r="E2042" s="1">
        <f t="shared" si="315"/>
        <v>0</v>
      </c>
      <c r="F2042" s="1">
        <f t="shared" si="316"/>
        <v>0</v>
      </c>
      <c r="G2042" s="7"/>
      <c r="H2042" s="60" t="b">
        <f t="shared" si="317"/>
        <v>1</v>
      </c>
      <c r="I2042" s="60" t="str">
        <f t="shared" si="318"/>
        <v>04</v>
      </c>
    </row>
    <row r="2043" spans="1:9">
      <c r="A2043" s="60" t="str">
        <f t="shared" si="314"/>
        <v>2.3.7.2.2.05.00 - Lucros a Destinar de Exercícios Anteriores</v>
      </c>
      <c r="B2043" s="3" t="s">
        <v>659</v>
      </c>
      <c r="C2043" s="4">
        <v>0</v>
      </c>
      <c r="D2043" s="1"/>
      <c r="E2043" s="1">
        <f t="shared" si="315"/>
        <v>0</v>
      </c>
      <c r="F2043" s="1">
        <f t="shared" si="316"/>
        <v>0</v>
      </c>
      <c r="G2043" s="7"/>
      <c r="H2043" s="60" t="b">
        <f t="shared" si="317"/>
        <v>1</v>
      </c>
      <c r="I2043" s="60" t="str">
        <f t="shared" si="318"/>
        <v>05</v>
      </c>
    </row>
    <row r="2044" spans="1:9">
      <c r="A2044" s="60" t="str">
        <f t="shared" si="314"/>
        <v>2.3.7.2.2.06.00 - Resultados Apurados por Extinção, Fusão e Cisão</v>
      </c>
      <c r="B2044" s="5" t="s">
        <v>660</v>
      </c>
      <c r="C2044" s="6">
        <v>0</v>
      </c>
      <c r="D2044" s="1"/>
      <c r="E2044" s="1">
        <f t="shared" si="315"/>
        <v>0</v>
      </c>
      <c r="F2044" s="1">
        <f t="shared" si="316"/>
        <v>0</v>
      </c>
      <c r="G2044" s="7"/>
      <c r="H2044" s="60" t="b">
        <f t="shared" si="317"/>
        <v>1</v>
      </c>
      <c r="I2044" s="60" t="str">
        <f t="shared" si="318"/>
        <v>06</v>
      </c>
    </row>
    <row r="2045" spans="1:9">
      <c r="A2045" s="60" t="str">
        <f t="shared" si="314"/>
        <v>2.3.7.2.3.00.00 - Lucros e Prejuízos Acumulados - Inter OFSS - União</v>
      </c>
      <c r="B2045" s="3" t="s">
        <v>661</v>
      </c>
      <c r="C2045" s="4">
        <v>0</v>
      </c>
      <c r="D2045" s="1"/>
      <c r="E2045" s="1">
        <f t="shared" si="315"/>
        <v>0</v>
      </c>
      <c r="F2045" s="1">
        <f t="shared" si="316"/>
        <v>0</v>
      </c>
      <c r="H2045" s="60" t="b">
        <f t="shared" si="317"/>
        <v>1</v>
      </c>
      <c r="I2045" s="60" t="str">
        <f t="shared" si="318"/>
        <v>00</v>
      </c>
    </row>
    <row r="2046" spans="1:9">
      <c r="A2046" s="60" t="str">
        <f t="shared" ref="A2046:A2097" si="319">TRIM(B2046)</f>
        <v>2.3.7.2.3.01.00 - Lucros e Prejuízos do Exercício</v>
      </c>
      <c r="B2046" s="5" t="s">
        <v>662</v>
      </c>
      <c r="C2046" s="6">
        <v>0</v>
      </c>
      <c r="D2046" s="1"/>
      <c r="E2046" s="1">
        <f t="shared" si="315"/>
        <v>0</v>
      </c>
      <c r="F2046" s="1">
        <f t="shared" si="316"/>
        <v>0</v>
      </c>
      <c r="H2046" s="60" t="b">
        <f t="shared" si="317"/>
        <v>1</v>
      </c>
      <c r="I2046" s="60" t="str">
        <f t="shared" si="318"/>
        <v>01</v>
      </c>
    </row>
    <row r="2047" spans="1:9" ht="25.5">
      <c r="A2047" s="60" t="str">
        <f t="shared" si="319"/>
        <v>2.3.7.2.3.02.00 - Lucros e Prejuízos Acumulados de Exercícios 
 Anteriores</v>
      </c>
      <c r="B2047" s="3" t="s">
        <v>663</v>
      </c>
      <c r="C2047" s="4">
        <v>0</v>
      </c>
      <c r="D2047" s="1"/>
      <c r="E2047" s="1">
        <f t="shared" si="315"/>
        <v>0</v>
      </c>
      <c r="F2047" s="1">
        <f t="shared" si="316"/>
        <v>0</v>
      </c>
      <c r="H2047" s="60" t="b">
        <f t="shared" si="317"/>
        <v>1</v>
      </c>
      <c r="I2047" s="60" t="str">
        <f t="shared" si="318"/>
        <v>02</v>
      </c>
    </row>
    <row r="2048" spans="1:9">
      <c r="A2048" s="60" t="str">
        <f t="shared" si="319"/>
        <v>2.3.7.2.3.03.00 - Ajustes de Exercícios Anteriores</v>
      </c>
      <c r="B2048" s="5" t="s">
        <v>664</v>
      </c>
      <c r="C2048" s="6">
        <v>0</v>
      </c>
      <c r="D2048" s="1"/>
      <c r="E2048" s="1">
        <f t="shared" si="315"/>
        <v>0</v>
      </c>
      <c r="F2048" s="1">
        <f t="shared" si="316"/>
        <v>0</v>
      </c>
      <c r="H2048" s="60" t="b">
        <f t="shared" si="317"/>
        <v>1</v>
      </c>
      <c r="I2048" s="60" t="str">
        <f t="shared" si="318"/>
        <v>03</v>
      </c>
    </row>
    <row r="2049" spans="1:9">
      <c r="A2049" s="60" t="str">
        <f t="shared" si="319"/>
        <v>2.3.7.2.3.04.00 - Lucros a Destinar do Exercício</v>
      </c>
      <c r="B2049" s="3" t="s">
        <v>665</v>
      </c>
      <c r="C2049" s="4">
        <v>0</v>
      </c>
      <c r="D2049" s="1"/>
      <c r="E2049" s="1">
        <f t="shared" si="315"/>
        <v>0</v>
      </c>
      <c r="F2049" s="1">
        <f t="shared" si="316"/>
        <v>0</v>
      </c>
      <c r="G2049" s="7"/>
      <c r="H2049" s="60" t="b">
        <f t="shared" si="317"/>
        <v>1</v>
      </c>
      <c r="I2049" s="60" t="str">
        <f t="shared" si="318"/>
        <v>04</v>
      </c>
    </row>
    <row r="2050" spans="1:9">
      <c r="A2050" s="60" t="str">
        <f t="shared" si="319"/>
        <v>2.3.7.2.3.05.00 - Lucros a Destinar de Exercícios Anteriores</v>
      </c>
      <c r="B2050" s="5" t="s">
        <v>666</v>
      </c>
      <c r="C2050" s="6">
        <v>0</v>
      </c>
      <c r="D2050" s="1"/>
      <c r="E2050" s="1">
        <f t="shared" si="315"/>
        <v>0</v>
      </c>
      <c r="F2050" s="1">
        <f t="shared" si="316"/>
        <v>0</v>
      </c>
      <c r="G2050" s="7"/>
      <c r="H2050" s="60" t="b">
        <f t="shared" si="317"/>
        <v>1</v>
      </c>
      <c r="I2050" s="60" t="str">
        <f t="shared" si="318"/>
        <v>05</v>
      </c>
    </row>
    <row r="2051" spans="1:9">
      <c r="A2051" s="60" t="str">
        <f t="shared" si="319"/>
        <v>2.3.7.2.3.06.00 - Resultados Apurados por Extinção, Fusão e Cisão</v>
      </c>
      <c r="B2051" s="3" t="s">
        <v>667</v>
      </c>
      <c r="C2051" s="4">
        <v>0</v>
      </c>
      <c r="D2051" s="1"/>
      <c r="E2051" s="1">
        <f t="shared" si="315"/>
        <v>0</v>
      </c>
      <c r="F2051" s="1">
        <f t="shared" si="316"/>
        <v>0</v>
      </c>
      <c r="G2051" s="7"/>
      <c r="H2051" s="60" t="b">
        <f t="shared" si="317"/>
        <v>1</v>
      </c>
      <c r="I2051" s="60" t="str">
        <f t="shared" si="318"/>
        <v>06</v>
      </c>
    </row>
    <row r="2052" spans="1:9" ht="25.5">
      <c r="A2052" s="60" t="str">
        <f t="shared" si="319"/>
        <v>2.3.7.2.4.00.00 - Lucros e Prejuízos Acumulados - Inter OFSS - 
 Estado</v>
      </c>
      <c r="B2052" s="5" t="s">
        <v>668</v>
      </c>
      <c r="C2052" s="6">
        <v>0</v>
      </c>
      <c r="D2052" s="1"/>
      <c r="E2052" s="1">
        <f t="shared" si="315"/>
        <v>0</v>
      </c>
      <c r="F2052" s="1">
        <f t="shared" si="316"/>
        <v>0</v>
      </c>
      <c r="G2052" s="7"/>
      <c r="H2052" s="60" t="b">
        <f t="shared" si="317"/>
        <v>1</v>
      </c>
      <c r="I2052" s="60" t="str">
        <f t="shared" si="318"/>
        <v>00</v>
      </c>
    </row>
    <row r="2053" spans="1:9">
      <c r="A2053" s="60" t="str">
        <f t="shared" si="319"/>
        <v>2.3.7.2.4.01.00 - Lucros e Prejuízos do Exercício</v>
      </c>
      <c r="B2053" s="3" t="s">
        <v>669</v>
      </c>
      <c r="C2053" s="4">
        <v>0</v>
      </c>
      <c r="D2053" s="1"/>
      <c r="E2053" s="1">
        <f t="shared" si="315"/>
        <v>0</v>
      </c>
      <c r="F2053" s="1">
        <f t="shared" si="316"/>
        <v>0</v>
      </c>
      <c r="G2053" s="7"/>
      <c r="H2053" s="60" t="b">
        <f t="shared" si="317"/>
        <v>1</v>
      </c>
      <c r="I2053" s="60" t="str">
        <f t="shared" si="318"/>
        <v>01</v>
      </c>
    </row>
    <row r="2054" spans="1:9" ht="25.5">
      <c r="A2054" s="60" t="str">
        <f t="shared" si="319"/>
        <v>2.3.7.2.4.02.00 - Lucros e Prejuízos Acumulados de Exercícios 
 Anteriores</v>
      </c>
      <c r="B2054" s="5" t="s">
        <v>670</v>
      </c>
      <c r="C2054" s="6">
        <v>0</v>
      </c>
      <c r="D2054" s="1"/>
      <c r="E2054" s="1">
        <f t="shared" si="315"/>
        <v>0</v>
      </c>
      <c r="F2054" s="1">
        <f t="shared" si="316"/>
        <v>0</v>
      </c>
      <c r="G2054" s="7"/>
      <c r="H2054" s="60" t="b">
        <f t="shared" si="317"/>
        <v>1</v>
      </c>
      <c r="I2054" s="60" t="str">
        <f t="shared" si="318"/>
        <v>02</v>
      </c>
    </row>
    <row r="2055" spans="1:9">
      <c r="A2055" s="60" t="str">
        <f t="shared" si="319"/>
        <v>2.3.7.2.4.03.00 - Ajustes de Exercícios Anteriores</v>
      </c>
      <c r="B2055" s="3" t="s">
        <v>671</v>
      </c>
      <c r="C2055" s="4">
        <v>0</v>
      </c>
      <c r="D2055" s="1"/>
      <c r="E2055" s="1">
        <f t="shared" si="315"/>
        <v>0</v>
      </c>
      <c r="F2055" s="1">
        <f t="shared" si="316"/>
        <v>0</v>
      </c>
      <c r="G2055" s="7"/>
      <c r="H2055" s="60" t="b">
        <f t="shared" si="317"/>
        <v>1</v>
      </c>
      <c r="I2055" s="60" t="str">
        <f t="shared" si="318"/>
        <v>03</v>
      </c>
    </row>
    <row r="2056" spans="1:9">
      <c r="A2056" s="60" t="str">
        <f t="shared" si="319"/>
        <v>2.3.7.2.4.04.00 - Lucros a Destinar do Exercício</v>
      </c>
      <c r="B2056" s="5" t="s">
        <v>672</v>
      </c>
      <c r="C2056" s="6">
        <v>0</v>
      </c>
      <c r="D2056" s="1"/>
      <c r="E2056" s="1">
        <f t="shared" si="315"/>
        <v>0</v>
      </c>
      <c r="F2056" s="1">
        <f t="shared" si="316"/>
        <v>0</v>
      </c>
      <c r="G2056" s="7"/>
      <c r="H2056" s="60" t="b">
        <f t="shared" si="317"/>
        <v>1</v>
      </c>
      <c r="I2056" s="60" t="str">
        <f t="shared" si="318"/>
        <v>04</v>
      </c>
    </row>
    <row r="2057" spans="1:9">
      <c r="A2057" s="60" t="str">
        <f t="shared" si="319"/>
        <v>2.3.7.2.4.05.00 - Lucros a Destinar de Exercícios Anteriores</v>
      </c>
      <c r="B2057" s="3" t="s">
        <v>673</v>
      </c>
      <c r="C2057" s="4">
        <v>0</v>
      </c>
      <c r="D2057" s="1"/>
      <c r="E2057" s="1">
        <f t="shared" si="315"/>
        <v>0</v>
      </c>
      <c r="F2057" s="1">
        <f t="shared" si="316"/>
        <v>0</v>
      </c>
      <c r="G2057" s="7"/>
      <c r="H2057" s="60" t="b">
        <f t="shared" si="317"/>
        <v>1</v>
      </c>
      <c r="I2057" s="60" t="str">
        <f t="shared" si="318"/>
        <v>05</v>
      </c>
    </row>
    <row r="2058" spans="1:9">
      <c r="A2058" s="60" t="str">
        <f t="shared" si="319"/>
        <v>2.3.7.2.4.06.00 - Resultados Apurados por Extinção, Fusão e Cisão</v>
      </c>
      <c r="B2058" s="5" t="s">
        <v>674</v>
      </c>
      <c r="C2058" s="6">
        <v>0</v>
      </c>
      <c r="D2058" s="1"/>
      <c r="E2058" s="1">
        <f t="shared" si="315"/>
        <v>0</v>
      </c>
      <c r="F2058" s="1">
        <f t="shared" si="316"/>
        <v>0</v>
      </c>
      <c r="G2058" s="7"/>
      <c r="H2058" s="60" t="b">
        <f t="shared" si="317"/>
        <v>1</v>
      </c>
      <c r="I2058" s="60" t="str">
        <f t="shared" si="318"/>
        <v>06</v>
      </c>
    </row>
    <row r="2059" spans="1:9" ht="25.5">
      <c r="A2059" s="60" t="str">
        <f t="shared" si="319"/>
        <v>2.3.7.2.5.00.00 - Lucros e Prejuízos Acumulados - Inter OFSS - 
 Município</v>
      </c>
      <c r="B2059" s="3" t="s">
        <v>675</v>
      </c>
      <c r="C2059" s="4">
        <v>0</v>
      </c>
      <c r="D2059" s="1"/>
      <c r="E2059" s="1">
        <f>SUMIF(A2059:B2059,"*intra*",C2059:D2059)+SUMIF(A2059:B2059,"*inter*",C2059:D2059)</f>
        <v>0</v>
      </c>
      <c r="F2059" s="1">
        <f t="shared" si="316"/>
        <v>0</v>
      </c>
      <c r="H2059" s="60" t="b">
        <f t="shared" si="317"/>
        <v>1</v>
      </c>
      <c r="I2059" s="60" t="str">
        <f t="shared" si="318"/>
        <v>00</v>
      </c>
    </row>
    <row r="2060" spans="1:9">
      <c r="A2060" s="60" t="str">
        <f t="shared" si="319"/>
        <v>2.3.7.2.5.01.00 - Lucros e Prejuízos do Exercício</v>
      </c>
      <c r="B2060" s="5" t="s">
        <v>676</v>
      </c>
      <c r="C2060" s="6">
        <v>0</v>
      </c>
      <c r="D2060" s="1"/>
      <c r="E2060" s="1">
        <f t="shared" si="315"/>
        <v>0</v>
      </c>
      <c r="F2060" s="1">
        <f t="shared" si="316"/>
        <v>0</v>
      </c>
      <c r="H2060" s="60" t="b">
        <f t="shared" si="317"/>
        <v>1</v>
      </c>
      <c r="I2060" s="60" t="str">
        <f t="shared" si="318"/>
        <v>01</v>
      </c>
    </row>
    <row r="2061" spans="1:9" ht="25.5">
      <c r="A2061" s="60" t="str">
        <f t="shared" si="319"/>
        <v>2.3.7.2.5.02.00 - Lucros e Prejuízos Acumulados de Exercícios 
 Anteriores</v>
      </c>
      <c r="B2061" s="3" t="s">
        <v>677</v>
      </c>
      <c r="C2061" s="4">
        <v>0</v>
      </c>
      <c r="D2061" s="1"/>
      <c r="E2061" s="1">
        <f t="shared" si="315"/>
        <v>0</v>
      </c>
      <c r="F2061" s="1">
        <f t="shared" si="316"/>
        <v>0</v>
      </c>
      <c r="G2061" s="7"/>
      <c r="H2061" s="60" t="b">
        <f t="shared" si="317"/>
        <v>1</v>
      </c>
      <c r="I2061" s="60" t="str">
        <f t="shared" si="318"/>
        <v>02</v>
      </c>
    </row>
    <row r="2062" spans="1:9">
      <c r="A2062" s="60" t="str">
        <f t="shared" si="319"/>
        <v>2.3.7.2.5.03.00 - Ajustes de Exercícios Anteriores</v>
      </c>
      <c r="B2062" s="5" t="s">
        <v>678</v>
      </c>
      <c r="C2062" s="6">
        <v>0</v>
      </c>
      <c r="D2062" s="1"/>
      <c r="E2062" s="1">
        <f t="shared" si="315"/>
        <v>0</v>
      </c>
      <c r="F2062" s="1">
        <f t="shared" si="316"/>
        <v>0</v>
      </c>
      <c r="G2062" s="7"/>
      <c r="H2062" s="60" t="b">
        <f t="shared" si="317"/>
        <v>1</v>
      </c>
      <c r="I2062" s="60" t="str">
        <f t="shared" si="318"/>
        <v>03</v>
      </c>
    </row>
    <row r="2063" spans="1:9">
      <c r="A2063" s="60" t="str">
        <f t="shared" si="319"/>
        <v>2.3.7.2.5.04.00 - Lucros a Destinar do Exercício</v>
      </c>
      <c r="B2063" s="3" t="s">
        <v>679</v>
      </c>
      <c r="C2063" s="4">
        <v>0</v>
      </c>
      <c r="D2063" s="1"/>
      <c r="E2063" s="1">
        <f t="shared" si="315"/>
        <v>0</v>
      </c>
      <c r="F2063" s="1">
        <f t="shared" si="316"/>
        <v>0</v>
      </c>
      <c r="G2063" s="7"/>
      <c r="H2063" s="60" t="b">
        <f t="shared" si="317"/>
        <v>1</v>
      </c>
      <c r="I2063" s="60" t="str">
        <f t="shared" si="318"/>
        <v>04</v>
      </c>
    </row>
    <row r="2064" spans="1:9">
      <c r="A2064" s="60" t="str">
        <f t="shared" si="319"/>
        <v>2.3.7.2.5.05.00 - Lucros a Destinar de Exercícios Anteriores</v>
      </c>
      <c r="B2064" s="5" t="s">
        <v>680</v>
      </c>
      <c r="C2064" s="6">
        <v>0</v>
      </c>
      <c r="D2064" s="1"/>
      <c r="E2064" s="1">
        <f t="shared" si="315"/>
        <v>0</v>
      </c>
      <c r="F2064" s="1">
        <f t="shared" si="316"/>
        <v>0</v>
      </c>
      <c r="G2064" s="7"/>
      <c r="H2064" s="60" t="b">
        <f t="shared" si="317"/>
        <v>1</v>
      </c>
      <c r="I2064" s="60" t="str">
        <f t="shared" si="318"/>
        <v>05</v>
      </c>
    </row>
    <row r="2065" spans="1:9">
      <c r="A2065" s="60" t="str">
        <f t="shared" si="319"/>
        <v>2.3.7.2.5.06.00 - Resultados Apurados por Extinção, Fusão e Cisão</v>
      </c>
      <c r="B2065" s="3" t="s">
        <v>681</v>
      </c>
      <c r="C2065" s="4">
        <v>0</v>
      </c>
      <c r="D2065" s="1"/>
      <c r="E2065" s="1">
        <f t="shared" si="315"/>
        <v>0</v>
      </c>
      <c r="F2065" s="1">
        <f t="shared" si="316"/>
        <v>0</v>
      </c>
      <c r="G2065" s="7"/>
      <c r="H2065" s="60" t="b">
        <f t="shared" si="317"/>
        <v>1</v>
      </c>
      <c r="I2065" s="60" t="str">
        <f t="shared" si="318"/>
        <v>06</v>
      </c>
    </row>
    <row r="2066" spans="1:9">
      <c r="A2066" s="60" t="str">
        <f t="shared" si="319"/>
        <v>2.3.9.0.0.00.00 - (-) Ações/Cotas em Tesouraria</v>
      </c>
      <c r="B2066" s="5" t="s">
        <v>682</v>
      </c>
      <c r="C2066" s="6">
        <v>776884561.19000006</v>
      </c>
      <c r="D2066" s="1"/>
      <c r="E2066" s="1">
        <f>E2067+E2073</f>
        <v>0</v>
      </c>
      <c r="F2066" s="1">
        <f>F2067+F2073</f>
        <v>776884561.19000006</v>
      </c>
      <c r="H2066" s="60" t="b">
        <f t="shared" si="317"/>
        <v>1</v>
      </c>
      <c r="I2066" s="60" t="str">
        <f t="shared" si="318"/>
        <v>00</v>
      </c>
    </row>
    <row r="2067" spans="1:9">
      <c r="A2067" s="60" t="str">
        <f t="shared" si="319"/>
        <v>2.3.9.1.0.00.00 - (-) Ações em Tesouraria</v>
      </c>
      <c r="B2067" s="3" t="s">
        <v>683</v>
      </c>
      <c r="C2067" s="4">
        <v>0</v>
      </c>
      <c r="D2067" s="1"/>
      <c r="E2067" s="1">
        <f>E2068+E2069+E2070+E2071+E2072</f>
        <v>0</v>
      </c>
      <c r="F2067" s="1">
        <f>F2068+F2069+F2070+F2071+F2072</f>
        <v>0</v>
      </c>
      <c r="H2067" s="60" t="b">
        <f t="shared" si="317"/>
        <v>1</v>
      </c>
      <c r="I2067" s="60" t="str">
        <f t="shared" si="318"/>
        <v>00</v>
      </c>
    </row>
    <row r="2068" spans="1:9">
      <c r="A2068" s="60" t="str">
        <f t="shared" si="319"/>
        <v>2.3.9.1.1.00.00 - (-) Ações em Tesouraria - Consolidação</v>
      </c>
      <c r="B2068" s="5" t="s">
        <v>684</v>
      </c>
      <c r="C2068" s="6">
        <v>0</v>
      </c>
      <c r="D2068" s="1"/>
      <c r="E2068" s="1">
        <f>SUMIF(A2068:B2068,"*intra*",C2068:D2068)+SUMIF(A2068:B2068,"*inter*",C2068:D2068)</f>
        <v>0</v>
      </c>
      <c r="F2068" s="1">
        <f>SUMIF(A2068:B2068,"*consolidação*",C2068:D2068)</f>
        <v>0</v>
      </c>
      <c r="H2068" s="60" t="b">
        <f t="shared" si="317"/>
        <v>1</v>
      </c>
      <c r="I2068" s="60" t="str">
        <f t="shared" si="318"/>
        <v>00</v>
      </c>
    </row>
    <row r="2069" spans="1:9">
      <c r="A2069" s="60" t="str">
        <f t="shared" si="319"/>
        <v>2.3.9.1.2.00.00 - (-) Ações em Tesouraria - Intra OFSS</v>
      </c>
      <c r="B2069" s="3" t="s">
        <v>685</v>
      </c>
      <c r="C2069" s="4">
        <v>0</v>
      </c>
      <c r="D2069" s="1"/>
      <c r="E2069" s="1">
        <f t="shared" si="315"/>
        <v>0</v>
      </c>
      <c r="F2069" s="1">
        <f t="shared" si="316"/>
        <v>0</v>
      </c>
      <c r="H2069" s="60" t="b">
        <f t="shared" si="317"/>
        <v>1</v>
      </c>
      <c r="I2069" s="60" t="str">
        <f t="shared" si="318"/>
        <v>00</v>
      </c>
    </row>
    <row r="2070" spans="1:9">
      <c r="A2070" s="60" t="str">
        <f t="shared" si="319"/>
        <v>2.3.9.1.3.00.00 - (-) Ações em Tesouraria - Inter OFSS - União</v>
      </c>
      <c r="B2070" s="5" t="s">
        <v>686</v>
      </c>
      <c r="C2070" s="6">
        <v>0</v>
      </c>
      <c r="D2070" s="1"/>
      <c r="E2070" s="1">
        <f t="shared" si="315"/>
        <v>0</v>
      </c>
      <c r="F2070" s="1">
        <f t="shared" si="316"/>
        <v>0</v>
      </c>
      <c r="H2070" s="60" t="b">
        <f t="shared" si="317"/>
        <v>1</v>
      </c>
      <c r="I2070" s="60" t="str">
        <f t="shared" si="318"/>
        <v>00</v>
      </c>
    </row>
    <row r="2071" spans="1:9">
      <c r="A2071" s="60" t="str">
        <f t="shared" si="319"/>
        <v>2.3.9.1.4.00.00 - (-) Ações em Tesouraria - Inter OFSS - Estado</v>
      </c>
      <c r="B2071" s="3" t="s">
        <v>687</v>
      </c>
      <c r="C2071" s="4">
        <v>0</v>
      </c>
      <c r="D2071" s="1"/>
      <c r="E2071" s="1">
        <f t="shared" ref="E2071:E2078" si="320">SUMIF(A2071:B2071,"*intra*",C2071:D2071)+SUMIF(A2071:B2071,"*inter*",C2071:D2071)</f>
        <v>0</v>
      </c>
      <c r="F2071" s="1">
        <f t="shared" ref="F2071:F2078" si="321">SUMIF(A2071:B2071,"*consolidação*",C2071:D2071)</f>
        <v>0</v>
      </c>
      <c r="H2071" s="60" t="b">
        <f t="shared" si="317"/>
        <v>1</v>
      </c>
      <c r="I2071" s="60" t="str">
        <f t="shared" si="318"/>
        <v>00</v>
      </c>
    </row>
    <row r="2072" spans="1:9">
      <c r="A2072" s="60" t="str">
        <f t="shared" si="319"/>
        <v>2.3.9.1.5.00.00 - (-) Ações em Tesouraria - Inter OFSS - Município</v>
      </c>
      <c r="B2072" s="5" t="s">
        <v>688</v>
      </c>
      <c r="C2072" s="6">
        <v>0</v>
      </c>
      <c r="D2072" s="1"/>
      <c r="E2072" s="1">
        <f>SUMIF(A2072:B2072,"*intra*",C2072:D2072)+SUMIF(A2072:B2072,"*inter*",C2072:D2072)</f>
        <v>0</v>
      </c>
      <c r="F2072" s="1">
        <f>SUMIF(A2072:B2072,"*consolidação*",C2072:D2072)</f>
        <v>0</v>
      </c>
      <c r="H2072" s="60" t="b">
        <f t="shared" si="317"/>
        <v>1</v>
      </c>
      <c r="I2072" s="60" t="str">
        <f t="shared" si="318"/>
        <v>00</v>
      </c>
    </row>
    <row r="2073" spans="1:9">
      <c r="A2073" s="60" t="str">
        <f t="shared" si="319"/>
        <v>2.3.9.2.0.00.00 - (-) Cotas em Tesouraria</v>
      </c>
      <c r="B2073" s="3" t="s">
        <v>689</v>
      </c>
      <c r="C2073" s="4">
        <v>776884561.19000006</v>
      </c>
      <c r="D2073" s="1"/>
      <c r="E2073" s="1">
        <f>E2074+E2075+E2076+E2077+E2078</f>
        <v>0</v>
      </c>
      <c r="F2073" s="1">
        <f>F2074+F2075+F2076+F2077+F2078</f>
        <v>776884561.19000006</v>
      </c>
      <c r="H2073" s="60" t="b">
        <f t="shared" si="317"/>
        <v>1</v>
      </c>
      <c r="I2073" s="60" t="str">
        <f t="shared" si="318"/>
        <v>00</v>
      </c>
    </row>
    <row r="2074" spans="1:9">
      <c r="A2074" s="60" t="str">
        <f t="shared" si="319"/>
        <v>2.3.9.2.1.00.00 - (-) Cotas em Tesouraria - Consolidação</v>
      </c>
      <c r="B2074" s="5" t="s">
        <v>690</v>
      </c>
      <c r="C2074" s="6">
        <v>776884561.19000006</v>
      </c>
      <c r="D2074" s="1"/>
      <c r="E2074" s="1">
        <f t="shared" si="320"/>
        <v>0</v>
      </c>
      <c r="F2074" s="1">
        <f t="shared" si="321"/>
        <v>776884561.19000006</v>
      </c>
      <c r="H2074" s="60" t="b">
        <f t="shared" si="317"/>
        <v>1</v>
      </c>
      <c r="I2074" s="60" t="str">
        <f t="shared" si="318"/>
        <v>00</v>
      </c>
    </row>
    <row r="2075" spans="1:9">
      <c r="A2075" s="60" t="str">
        <f t="shared" si="319"/>
        <v>2.3.9.2.2.00.00 - (-) Cotas em Tesouraria - Intra OFSS</v>
      </c>
      <c r="B2075" s="3" t="s">
        <v>691</v>
      </c>
      <c r="C2075" s="4">
        <v>0</v>
      </c>
      <c r="D2075" s="1"/>
      <c r="E2075" s="1">
        <f t="shared" si="320"/>
        <v>0</v>
      </c>
      <c r="F2075" s="1">
        <f t="shared" si="321"/>
        <v>0</v>
      </c>
      <c r="H2075" s="60" t="b">
        <f t="shared" si="317"/>
        <v>1</v>
      </c>
      <c r="I2075" s="60" t="str">
        <f t="shared" si="318"/>
        <v>00</v>
      </c>
    </row>
    <row r="2076" spans="1:9">
      <c r="A2076" s="60" t="str">
        <f t="shared" si="319"/>
        <v>2.3.9.2.3.00.00 - (-) Cotas em Tesouraria - Inter OFSS - União</v>
      </c>
      <c r="B2076" s="5" t="s">
        <v>692</v>
      </c>
      <c r="C2076" s="6">
        <v>0</v>
      </c>
      <c r="D2076" s="1"/>
      <c r="E2076" s="1">
        <f t="shared" si="320"/>
        <v>0</v>
      </c>
      <c r="F2076" s="1">
        <f t="shared" si="321"/>
        <v>0</v>
      </c>
      <c r="H2076" s="60" t="b">
        <f t="shared" si="317"/>
        <v>1</v>
      </c>
      <c r="I2076" s="60" t="str">
        <f t="shared" si="318"/>
        <v>00</v>
      </c>
    </row>
    <row r="2077" spans="1:9">
      <c r="A2077" s="60" t="str">
        <f t="shared" si="319"/>
        <v>2.3.9.2.4.00.00 - (-) Cotas em Tesouraria - Inter OFSS - Estado</v>
      </c>
      <c r="B2077" s="3" t="s">
        <v>693</v>
      </c>
      <c r="C2077" s="4">
        <v>0</v>
      </c>
      <c r="D2077" s="1"/>
      <c r="E2077" s="1">
        <f t="shared" si="320"/>
        <v>0</v>
      </c>
      <c r="F2077" s="1">
        <f t="shared" si="321"/>
        <v>0</v>
      </c>
      <c r="H2077" s="60" t="b">
        <f t="shared" si="317"/>
        <v>1</v>
      </c>
      <c r="I2077" s="60" t="str">
        <f t="shared" si="318"/>
        <v>00</v>
      </c>
    </row>
    <row r="2078" spans="1:9">
      <c r="A2078" s="60" t="str">
        <f t="shared" si="319"/>
        <v>2.3.9.2.5.00.00 - (-) Cotas em Tesouraria - Inter OFSS - Município</v>
      </c>
      <c r="B2078" s="5" t="s">
        <v>694</v>
      </c>
      <c r="C2078" s="6">
        <v>0</v>
      </c>
      <c r="D2078" s="1"/>
      <c r="E2078" s="1">
        <f t="shared" si="320"/>
        <v>0</v>
      </c>
      <c r="F2078" s="1">
        <f t="shared" si="321"/>
        <v>0</v>
      </c>
      <c r="H2078" s="60" t="b">
        <f t="shared" si="317"/>
        <v>1</v>
      </c>
      <c r="I2078" s="60" t="str">
        <f>MID(A2076,11,2)</f>
        <v>00</v>
      </c>
    </row>
    <row r="2079" spans="1:9">
      <c r="A2079" s="60" t="str">
        <f t="shared" si="319"/>
        <v>Apuração do Saldo Patrimonial</v>
      </c>
      <c r="B2079" s="3" t="s">
        <v>696</v>
      </c>
      <c r="C2079" s="42"/>
      <c r="D2079" s="1"/>
      <c r="E2079" s="1"/>
      <c r="F2079" s="1"/>
    </row>
    <row r="2080" spans="1:9">
      <c r="A2080" s="60" t="str">
        <f t="shared" si="319"/>
        <v>Apuração do Saldo Patrimonial</v>
      </c>
      <c r="B2080" s="5" t="s">
        <v>697</v>
      </c>
      <c r="C2080" s="31"/>
      <c r="D2080" s="1"/>
      <c r="E2080" s="1"/>
      <c r="F2080" s="1"/>
    </row>
    <row r="2081" spans="1:9">
      <c r="A2081" s="60" t="str">
        <f t="shared" si="319"/>
        <v>Ativo Financeiro</v>
      </c>
      <c r="B2081" s="3" t="s">
        <v>698</v>
      </c>
      <c r="C2081" s="4">
        <v>1490326889959.8</v>
      </c>
      <c r="D2081" s="1"/>
      <c r="E2081" s="1">
        <f>SUMIF(A2079:B2079,"*intra*",C2079:D2079)+SUMIF(A2079:B2079,"*inter*",C2079:D2079)</f>
        <v>0</v>
      </c>
      <c r="F2081" s="1">
        <f>SUMIF(A2079:B2079,"*consolidação*",C2079:D2079)</f>
        <v>0</v>
      </c>
      <c r="H2081" s="60" t="b">
        <f t="shared" si="317"/>
        <v>1</v>
      </c>
      <c r="I2081" s="60" t="str">
        <f>MID(A2079,11,2)</f>
        <v xml:space="preserve">o </v>
      </c>
    </row>
    <row r="2082" spans="1:9">
      <c r="A2082" s="60" t="str">
        <f t="shared" si="319"/>
        <v>Ativo Permanente</v>
      </c>
      <c r="B2082" s="5" t="s">
        <v>699</v>
      </c>
      <c r="C2082" s="6">
        <v>3050266771455.1299</v>
      </c>
      <c r="D2082" s="1"/>
      <c r="E2082" s="1">
        <f>SUMIF(A2080:B2080,"*intra*",C2080:D2080)+SUMIF(A2080:B2080,"*inter*",C2080:D2080)</f>
        <v>0</v>
      </c>
      <c r="F2082" s="1">
        <f>SUMIF(A2080:B2080,"*consolidação*",C2080:D2080)</f>
        <v>0</v>
      </c>
      <c r="H2082" s="60" t="b">
        <f t="shared" si="317"/>
        <v>1</v>
      </c>
      <c r="I2082" s="60" t="str">
        <f>MID(A2080,11,2)</f>
        <v xml:space="preserve">o </v>
      </c>
    </row>
    <row r="2083" spans="1:9">
      <c r="A2083" s="60" t="str">
        <f t="shared" si="319"/>
        <v>Passivo Financeiro</v>
      </c>
      <c r="B2083" s="3" t="s">
        <v>700</v>
      </c>
      <c r="C2083" s="4">
        <v>1165378545955.3301</v>
      </c>
      <c r="D2083" s="1"/>
      <c r="E2083" s="1">
        <f>SUMIF(A2081:B2081,"*intra*",C2081:D2081)+SUMIF(A2081:B2081,"*inter*",C2081:D2081)</f>
        <v>0</v>
      </c>
      <c r="F2083" s="1">
        <f>SUMIF(A2081:B2081,"*consolidação*",C2081:D2081)</f>
        <v>0</v>
      </c>
      <c r="H2083" s="60" t="b">
        <f t="shared" si="317"/>
        <v>1</v>
      </c>
      <c r="I2083" s="60" t="str">
        <f>MID(A2081,11,2)</f>
        <v>nc</v>
      </c>
    </row>
    <row r="2084" spans="1:9">
      <c r="A2084" s="60" t="str">
        <f t="shared" si="319"/>
        <v>Passivo Permanente</v>
      </c>
      <c r="B2084" s="5" t="s">
        <v>701</v>
      </c>
      <c r="C2084" s="6">
        <v>3375215115459.6001</v>
      </c>
      <c r="D2084" s="1"/>
      <c r="E2084" s="1"/>
      <c r="F2084" s="1"/>
    </row>
    <row r="2085" spans="1:9">
      <c r="A2085" s="60" t="str">
        <f t="shared" si="319"/>
        <v>Saldo Patrimonial</v>
      </c>
      <c r="B2085" s="3" t="s">
        <v>702</v>
      </c>
      <c r="C2085" s="4">
        <v>0</v>
      </c>
      <c r="D2085" s="1"/>
      <c r="E2085" s="1"/>
      <c r="F2085" s="1"/>
    </row>
    <row r="2086" spans="1:9">
      <c r="A2086" s="60" t="str">
        <f t="shared" si="319"/>
        <v>Contas de Compensação</v>
      </c>
      <c r="B2086" s="5" t="s">
        <v>2828</v>
      </c>
      <c r="C2086" s="31"/>
      <c r="D2086" s="1"/>
      <c r="E2086" s="1"/>
      <c r="F2086" s="1"/>
    </row>
    <row r="2087" spans="1:9">
      <c r="A2087" s="60" t="str">
        <f t="shared" si="319"/>
        <v>Contas de Compensação</v>
      </c>
      <c r="B2087" s="3" t="s">
        <v>4904</v>
      </c>
      <c r="C2087" s="42"/>
      <c r="D2087" s="1"/>
      <c r="E2087" s="1"/>
      <c r="F2087" s="1"/>
    </row>
    <row r="2088" spans="1:9">
      <c r="A2088" s="60" t="str">
        <f t="shared" si="319"/>
        <v>8.1.1.0.0.00.00 - Execução dos Atos Potenciais Ativos</v>
      </c>
      <c r="B2088" s="5" t="s">
        <v>298</v>
      </c>
      <c r="C2088" s="6">
        <v>593577289215.93005</v>
      </c>
      <c r="D2088" s="1"/>
      <c r="E2088" s="1"/>
      <c r="F2088" s="1"/>
    </row>
    <row r="2089" spans="1:9">
      <c r="A2089" s="60" t="str">
        <f t="shared" si="319"/>
        <v>8.1.1.1.0.00.00 - Execução de Garantias e Contragarantias Recebidas</v>
      </c>
      <c r="B2089" s="3" t="s">
        <v>4905</v>
      </c>
      <c r="C2089" s="4">
        <v>302174281584.37</v>
      </c>
      <c r="D2089" s="1"/>
      <c r="E2089" s="1"/>
      <c r="F2089" s="1"/>
    </row>
    <row r="2090" spans="1:9" ht="25.5">
      <c r="A2090" s="60" t="str">
        <f t="shared" si="319"/>
        <v>8.1.1.2.0.00.00 - Execução de Direitos Conveniados e Outros 
 Instrumentos Congêneres</v>
      </c>
      <c r="B2090" s="5" t="s">
        <v>4906</v>
      </c>
      <c r="C2090" s="6">
        <v>125060590789.09</v>
      </c>
      <c r="D2090" s="1"/>
      <c r="E2090" s="1"/>
      <c r="F2090" s="1"/>
    </row>
    <row r="2091" spans="1:9">
      <c r="A2091" s="60" t="str">
        <f t="shared" si="319"/>
        <v>8.1.1.3.0.00.00 - Execução de Direitos Contratuais</v>
      </c>
      <c r="B2091" s="3" t="s">
        <v>4907</v>
      </c>
      <c r="C2091" s="4">
        <v>166342416842.47</v>
      </c>
      <c r="D2091" s="1"/>
      <c r="E2091" s="1"/>
      <c r="F2091" s="1"/>
    </row>
    <row r="2092" spans="1:9">
      <c r="A2092" s="60" t="str">
        <f t="shared" si="319"/>
        <v>8.1.1.9.0.00.00 - Execução de Outros Atos Potenciais Ativos</v>
      </c>
      <c r="B2092" s="5" t="s">
        <v>4908</v>
      </c>
      <c r="C2092" s="6">
        <v>0</v>
      </c>
      <c r="D2092" s="1"/>
      <c r="E2092" s="1"/>
      <c r="F2092" s="1"/>
    </row>
    <row r="2093" spans="1:9">
      <c r="A2093" s="60" t="str">
        <f t="shared" si="319"/>
        <v>8.1.2.0.0.00.00 - Execução dos Atos Potenciais Passivos</v>
      </c>
      <c r="B2093" s="3" t="s">
        <v>695</v>
      </c>
      <c r="C2093" s="4">
        <v>1002160455275.8101</v>
      </c>
      <c r="D2093" s="1"/>
      <c r="E2093" s="1"/>
      <c r="F2093" s="1"/>
    </row>
    <row r="2094" spans="1:9">
      <c r="A2094" s="60" t="str">
        <f t="shared" si="319"/>
        <v>8.1.2.1.0.00.00 - Execução de Garantias e Contragarantias Concedidas</v>
      </c>
      <c r="B2094" s="5" t="s">
        <v>4909</v>
      </c>
      <c r="C2094" s="6">
        <v>305490245439.40002</v>
      </c>
      <c r="D2094" s="1"/>
      <c r="E2094" s="1"/>
      <c r="F2094" s="1"/>
    </row>
    <row r="2095" spans="1:9" ht="25.5">
      <c r="A2095" s="60" t="str">
        <f t="shared" si="319"/>
        <v>8.1.2.2.0.00.00 - Execução de Obrigações Conveniadas e Outros 
 Instrumentos Congêneres</v>
      </c>
      <c r="B2095" s="3" t="s">
        <v>4910</v>
      </c>
      <c r="C2095" s="4">
        <v>347924591176.97998</v>
      </c>
      <c r="D2095" s="1"/>
      <c r="E2095" s="1"/>
      <c r="F2095" s="1"/>
    </row>
    <row r="2096" spans="1:9">
      <c r="A2096" s="60" t="str">
        <f t="shared" si="319"/>
        <v>8.1.2.3.0.00.00 - Execução de Obrigações Contratuais</v>
      </c>
      <c r="B2096" s="5" t="s">
        <v>4911</v>
      </c>
      <c r="C2096" s="6">
        <v>284651977936.40997</v>
      </c>
      <c r="D2096" s="1"/>
      <c r="E2096" s="1"/>
      <c r="F2096" s="1"/>
    </row>
    <row r="2097" spans="1:9">
      <c r="A2097" s="60" t="str">
        <f t="shared" si="319"/>
        <v>8.1.2.9.0.00.00 - Execução de Outros Atos Potenciais Passivos</v>
      </c>
      <c r="B2097" s="3" t="s">
        <v>4912</v>
      </c>
      <c r="C2097" s="4">
        <v>64093640723.019997</v>
      </c>
      <c r="D2097" s="1"/>
      <c r="E2097" s="1"/>
      <c r="F2097" s="1"/>
    </row>
    <row r="2098" spans="1:9">
      <c r="D2098" s="1"/>
      <c r="E2098" s="1"/>
      <c r="F2098" s="1"/>
    </row>
    <row r="2099" spans="1:9">
      <c r="D2099" s="1"/>
      <c r="E2099" s="1"/>
      <c r="F2099" s="1"/>
    </row>
    <row r="2103" spans="1:9">
      <c r="B2103" s="87" t="s">
        <v>706</v>
      </c>
      <c r="C2103" s="87"/>
    </row>
    <row r="2104" spans="1:9">
      <c r="A2104" s="61"/>
      <c r="B2104" s="61" t="s">
        <v>31</v>
      </c>
      <c r="C2104" s="61" t="s">
        <v>30</v>
      </c>
      <c r="E2104" s="61" t="s">
        <v>32</v>
      </c>
      <c r="F2104" s="61" t="s">
        <v>33</v>
      </c>
      <c r="H2104" s="61" t="s">
        <v>34</v>
      </c>
    </row>
    <row r="2105" spans="1:9">
      <c r="A2105" s="60" t="str">
        <f>TRIM(B2105)</f>
        <v>3.0.0.0.0.00.00 - Variação Patrimonial Diminutiva</v>
      </c>
      <c r="B2105" s="3" t="s">
        <v>707</v>
      </c>
      <c r="C2105" s="4">
        <v>858327363612.5</v>
      </c>
      <c r="E2105" s="1">
        <f>E2106+E2149+E2197+E2219+E2279+E2327+E2375+E2396+E2415</f>
        <v>158440371152.87997</v>
      </c>
      <c r="F2105" s="1">
        <f>F2106+F2149+F2197+F2219+F2279+F2327+F2375+F2396+F2415</f>
        <v>699886992459.62</v>
      </c>
      <c r="H2105" s="60" t="b">
        <f t="shared" ref="H2105:H2168" si="322">IF(I2105="00",C2105=E2105+F2105,TRUE)</f>
        <v>1</v>
      </c>
      <c r="I2105" s="60" t="str">
        <f t="shared" ref="I2105:I2168" si="323">MID(A2105,11,2)</f>
        <v>00</v>
      </c>
    </row>
    <row r="2106" spans="1:9">
      <c r="A2106" s="60" t="str">
        <f t="shared" ref="A2106:A2169" si="324">TRIM(B2106)</f>
        <v>3.1.0.0.0.00.00 - Pessoal e Encargos</v>
      </c>
      <c r="B2106" s="5" t="s">
        <v>708</v>
      </c>
      <c r="C2106" s="6">
        <v>223890086610.34</v>
      </c>
      <c r="E2106" s="1">
        <f>E2107+E2114+E2135+E2142</f>
        <v>23778196881.77</v>
      </c>
      <c r="F2106" s="1">
        <f>F2107+F2114+F2135+F2142</f>
        <v>200111889728.57001</v>
      </c>
      <c r="H2106" s="60" t="b">
        <f t="shared" si="322"/>
        <v>1</v>
      </c>
      <c r="I2106" s="60" t="str">
        <f t="shared" si="323"/>
        <v>00</v>
      </c>
    </row>
    <row r="2107" spans="1:9">
      <c r="A2107" s="60" t="str">
        <f t="shared" si="324"/>
        <v>3.1.1.0.0.00.00 - Remuneração a Pessoal</v>
      </c>
      <c r="B2107" s="3" t="s">
        <v>709</v>
      </c>
      <c r="C2107" s="4">
        <v>182104756165.56</v>
      </c>
      <c r="E2107" s="1">
        <f>E2108+E2110+E2112</f>
        <v>0</v>
      </c>
      <c r="F2107" s="1">
        <f>F2108+F2110+F2112</f>
        <v>182104756165.56</v>
      </c>
      <c r="H2107" s="60" t="b">
        <f t="shared" si="322"/>
        <v>1</v>
      </c>
      <c r="I2107" s="60" t="str">
        <f t="shared" si="323"/>
        <v>00</v>
      </c>
    </row>
    <row r="2108" spans="1:9" ht="25.5">
      <c r="A2108" s="60" t="str">
        <f t="shared" si="324"/>
        <v>3.1.1.1.0.00.00 - Remuneração a Pessoal Ativo Civil – Abrangidos pelo 
 RPPS</v>
      </c>
      <c r="B2108" s="5" t="s">
        <v>710</v>
      </c>
      <c r="C2108" s="6">
        <v>113391392141.64</v>
      </c>
      <c r="E2108" s="1">
        <f>E2109</f>
        <v>0</v>
      </c>
      <c r="F2108" s="1">
        <f>F2109</f>
        <v>113391392141.64</v>
      </c>
      <c r="H2108" s="60" t="b">
        <f t="shared" si="322"/>
        <v>1</v>
      </c>
      <c r="I2108" s="60" t="str">
        <f t="shared" si="323"/>
        <v>00</v>
      </c>
    </row>
    <row r="2109" spans="1:9" ht="25.5">
      <c r="A2109" s="60" t="str">
        <f>TRIM(B2109)</f>
        <v>3.1.1.1.1.00.00 - Remuneração a Pessoal Ativo Civil – Abrangidos 
 pelo RPPS - Consolidação</v>
      </c>
      <c r="B2109" s="3" t="s">
        <v>711</v>
      </c>
      <c r="C2109" s="4">
        <v>113391392141.64</v>
      </c>
      <c r="E2109" s="1">
        <f>SUMIF(A2109:B2109,"*intra*",C2109:D2109)+SUMIF(A2109:B2109,"*inter*",C2109:D2109)</f>
        <v>0</v>
      </c>
      <c r="F2109" s="1">
        <f>SUMIF(A2109:B2109,"*consolidação*",C2109:D2109)</f>
        <v>113391392141.64</v>
      </c>
      <c r="H2109" s="60" t="b">
        <f t="shared" si="322"/>
        <v>1</v>
      </c>
      <c r="I2109" s="60" t="str">
        <f t="shared" si="323"/>
        <v>00</v>
      </c>
    </row>
    <row r="2110" spans="1:9" ht="25.5">
      <c r="A2110" s="60" t="str">
        <f t="shared" si="324"/>
        <v>3.1.1.2.0.00.00 - Remuneração a Pessoal Ativo Civil - Abrangidos pelo 
 RGPS</v>
      </c>
      <c r="B2110" s="5" t="s">
        <v>712</v>
      </c>
      <c r="C2110" s="6">
        <v>68085716482.459999</v>
      </c>
      <c r="E2110" s="1">
        <f>E2111</f>
        <v>0</v>
      </c>
      <c r="F2110" s="1">
        <f>F2111</f>
        <v>68085716482.459999</v>
      </c>
      <c r="H2110" s="60" t="b">
        <f t="shared" si="322"/>
        <v>1</v>
      </c>
      <c r="I2110" s="60" t="str">
        <f t="shared" si="323"/>
        <v>00</v>
      </c>
    </row>
    <row r="2111" spans="1:9" ht="25.5">
      <c r="A2111" s="60" t="str">
        <f t="shared" si="324"/>
        <v>3.1.1.2.1.00.00 - Remuneração a Pessoal Ativo Civil - Abrangidos 
 pelo RGPS - Consolidação</v>
      </c>
      <c r="B2111" s="3" t="s">
        <v>713</v>
      </c>
      <c r="C2111" s="4">
        <v>68085716482.459999</v>
      </c>
      <c r="E2111" s="1">
        <f>SUMIF(A2111:B2111,"*intra*",C2111:D2111)+SUMIF(A2111:B2111,"*inter*",C2111:D2111)</f>
        <v>0</v>
      </c>
      <c r="F2111" s="1">
        <f>SUMIF(A2111:B2111,"*consolidação*",C2111:D2111)</f>
        <v>68085716482.459999</v>
      </c>
      <c r="H2111" s="60" t="b">
        <f t="shared" si="322"/>
        <v>1</v>
      </c>
      <c r="I2111" s="60" t="str">
        <f t="shared" si="323"/>
        <v>00</v>
      </c>
    </row>
    <row r="2112" spans="1:9" ht="25.5">
      <c r="A2112" s="60" t="str">
        <f t="shared" si="324"/>
        <v>3.1.1.3.0.00.00 - Remuneração a Pessoal Ativo Militar - Abrangidos 
 pelo RPPS</v>
      </c>
      <c r="B2112" s="5" t="s">
        <v>714</v>
      </c>
      <c r="C2112" s="6">
        <v>627647541.46000004</v>
      </c>
      <c r="E2112" s="1">
        <f>E2113</f>
        <v>0</v>
      </c>
      <c r="F2112" s="1">
        <f>F2113</f>
        <v>627647541.46000004</v>
      </c>
      <c r="H2112" s="60" t="b">
        <f t="shared" si="322"/>
        <v>1</v>
      </c>
      <c r="I2112" s="60" t="str">
        <f t="shared" si="323"/>
        <v>00</v>
      </c>
    </row>
    <row r="2113" spans="1:9" ht="25.5">
      <c r="A2113" s="60" t="str">
        <f t="shared" si="324"/>
        <v>3.1.1.3.1.00.00 - Remuneração a Pessoal Ativo Militar - Abrangidos 
 pelo RPPS - Consolidação</v>
      </c>
      <c r="B2113" s="3" t="s">
        <v>715</v>
      </c>
      <c r="C2113" s="4">
        <v>627647541.46000004</v>
      </c>
      <c r="E2113" s="1">
        <f>SUMIF(A2113:B2113,"*intra*",C2113:D2113)+SUMIF(A2113:B2113,"*inter*",C2113:D2113)</f>
        <v>0</v>
      </c>
      <c r="F2113" s="1">
        <f>SUMIF(A2113:B2113,"*consolidação*",C2113:D2113)</f>
        <v>627647541.46000004</v>
      </c>
      <c r="H2113" s="60" t="b">
        <f t="shared" si="322"/>
        <v>1</v>
      </c>
      <c r="I2113" s="60" t="str">
        <f t="shared" si="323"/>
        <v>00</v>
      </c>
    </row>
    <row r="2114" spans="1:9">
      <c r="A2114" s="60" t="str">
        <f t="shared" si="324"/>
        <v>3.1.2.0.0.00.00 - Encargos Patronais</v>
      </c>
      <c r="B2114" s="5" t="s">
        <v>716</v>
      </c>
      <c r="C2114" s="6">
        <v>33620038722.549999</v>
      </c>
      <c r="E2114" s="1">
        <f>E2115+E2117+E2123+E2125+E2127+E2129</f>
        <v>23778196881.77</v>
      </c>
      <c r="F2114" s="1">
        <f>F2115+F2117+F2123+F2125+F2127+F2129</f>
        <v>9841841840.7799988</v>
      </c>
      <c r="H2114" s="60" t="b">
        <f t="shared" si="322"/>
        <v>1</v>
      </c>
      <c r="I2114" s="60" t="str">
        <f t="shared" si="323"/>
        <v>00</v>
      </c>
    </row>
    <row r="2115" spans="1:9">
      <c r="A2115" s="60" t="str">
        <f t="shared" si="324"/>
        <v>3.1.2.1.0.00.00 - Encargos Patronais - RPPS</v>
      </c>
      <c r="B2115" s="3" t="s">
        <v>717</v>
      </c>
      <c r="C2115" s="4">
        <v>16213097836.790001</v>
      </c>
      <c r="E2115" s="1">
        <f>E2116</f>
        <v>16213097836.790001</v>
      </c>
      <c r="F2115" s="1">
        <f>F2116</f>
        <v>0</v>
      </c>
      <c r="H2115" s="60" t="b">
        <f t="shared" si="322"/>
        <v>1</v>
      </c>
      <c r="I2115" s="60" t="str">
        <f t="shared" si="323"/>
        <v>00</v>
      </c>
    </row>
    <row r="2116" spans="1:9">
      <c r="A2116" s="60" t="str">
        <f t="shared" si="324"/>
        <v>3.1.2.1.2.00.00 - Encargos Patronais - RPPS - Intra OFSS</v>
      </c>
      <c r="B2116" s="5" t="s">
        <v>718</v>
      </c>
      <c r="C2116" s="6">
        <v>16213097836.790001</v>
      </c>
      <c r="E2116" s="1">
        <f>SUMIF(A2116:B2116,"*intra*",C2116:D2116)+SUMIF(A2116:B2116,"*inter*",C2116:D2116)</f>
        <v>16213097836.790001</v>
      </c>
      <c r="F2116" s="1">
        <f>SUMIF(A2116:B2116,"*consolidação*",C2116:D2116)</f>
        <v>0</v>
      </c>
      <c r="H2116" s="60" t="b">
        <f t="shared" si="322"/>
        <v>1</v>
      </c>
      <c r="I2116" s="60" t="str">
        <f t="shared" si="323"/>
        <v>00</v>
      </c>
    </row>
    <row r="2117" spans="1:9">
      <c r="A2117" s="60" t="str">
        <f t="shared" si="324"/>
        <v>3.1.2.2.0.00.00 - Encargos Patronais - RGPS</v>
      </c>
      <c r="B2117" s="3" t="s">
        <v>719</v>
      </c>
      <c r="C2117" s="4">
        <v>14329096653.209999</v>
      </c>
      <c r="E2117" s="1">
        <f>E2118+E2119+E2120+E2121+E2122</f>
        <v>6910464841.8200006</v>
      </c>
      <c r="F2117" s="1">
        <f>F2118+F2119+F2120+F2121+F2122</f>
        <v>7418631811.3900003</v>
      </c>
      <c r="H2117" s="60" t="b">
        <f t="shared" si="322"/>
        <v>1</v>
      </c>
      <c r="I2117" s="60" t="str">
        <f t="shared" si="323"/>
        <v>00</v>
      </c>
    </row>
    <row r="2118" spans="1:9">
      <c r="A2118" s="60" t="str">
        <f t="shared" si="324"/>
        <v>3.1.2.2.1.00.00 - Encargos Patronais - RGPS - Consolidação</v>
      </c>
      <c r="B2118" s="5" t="s">
        <v>720</v>
      </c>
      <c r="C2118" s="6">
        <v>7418631811.3900003</v>
      </c>
      <c r="E2118" s="1">
        <f>SUMIF(A2118:B2118,"*intra*",C2118:D2118)+SUMIF(A2118:B2118,"*inter*",C2118:D2118)</f>
        <v>0</v>
      </c>
      <c r="F2118" s="1">
        <f>SUMIF(A2118:B2118,"*consolidação*",C2118:D2118)</f>
        <v>7418631811.3900003</v>
      </c>
      <c r="H2118" s="60" t="b">
        <f t="shared" si="322"/>
        <v>1</v>
      </c>
      <c r="I2118" s="60" t="str">
        <f t="shared" si="323"/>
        <v>00</v>
      </c>
    </row>
    <row r="2119" spans="1:9">
      <c r="A2119" s="60" t="str">
        <f t="shared" si="324"/>
        <v>3.1.2.2.2.00.00 - Encargos Patronais - RGPS - Intra OFSS</v>
      </c>
      <c r="B2119" s="3" t="s">
        <v>721</v>
      </c>
      <c r="C2119" s="4">
        <v>297000845.47000003</v>
      </c>
      <c r="E2119" s="1">
        <f t="shared" ref="E2119:E2121" si="325">SUMIF(A2119:B2119,"*intra*",C2119:D2119)+SUMIF(A2119:B2119,"*inter*",C2119:D2119)</f>
        <v>297000845.47000003</v>
      </c>
      <c r="F2119" s="1">
        <f t="shared" ref="F2119:F2121" si="326">SUMIF(A2119:B2119,"*consolidação*",C2119:D2119)</f>
        <v>0</v>
      </c>
      <c r="H2119" s="60" t="b">
        <f t="shared" si="322"/>
        <v>1</v>
      </c>
      <c r="I2119" s="60" t="str">
        <f t="shared" si="323"/>
        <v>00</v>
      </c>
    </row>
    <row r="2120" spans="1:9">
      <c r="A2120" s="60" t="str">
        <f t="shared" si="324"/>
        <v>3.1.2.2.3.00.00 - Encargos Patronais - RGPS - Inter OFSS - União</v>
      </c>
      <c r="B2120" s="5" t="s">
        <v>722</v>
      </c>
      <c r="C2120" s="6">
        <v>6210394189.0500002</v>
      </c>
      <c r="E2120" s="1">
        <f t="shared" si="325"/>
        <v>6210394189.0500002</v>
      </c>
      <c r="F2120" s="1">
        <f t="shared" si="326"/>
        <v>0</v>
      </c>
      <c r="H2120" s="60" t="b">
        <f t="shared" si="322"/>
        <v>1</v>
      </c>
      <c r="I2120" s="60" t="str">
        <f t="shared" si="323"/>
        <v>00</v>
      </c>
    </row>
    <row r="2121" spans="1:9">
      <c r="A2121" s="60" t="str">
        <f t="shared" si="324"/>
        <v>3.1.2.2.4.00.00 - Encargos Patronais - RGPS - Inter OFSS - Estado</v>
      </c>
      <c r="B2121" s="3" t="s">
        <v>723</v>
      </c>
      <c r="C2121" s="4">
        <v>44431713.549999997</v>
      </c>
      <c r="E2121" s="1">
        <f t="shared" si="325"/>
        <v>44431713.549999997</v>
      </c>
      <c r="F2121" s="1">
        <f t="shared" si="326"/>
        <v>0</v>
      </c>
      <c r="H2121" s="60" t="b">
        <f t="shared" si="322"/>
        <v>1</v>
      </c>
      <c r="I2121" s="60" t="str">
        <f t="shared" si="323"/>
        <v>00</v>
      </c>
    </row>
    <row r="2122" spans="1:9">
      <c r="A2122" s="60" t="str">
        <f t="shared" si="324"/>
        <v>3.1.2.2.5.00.00 - Encargos Patronais - RGPS - Inter OFSS - Município</v>
      </c>
      <c r="B2122" s="5" t="s">
        <v>724</v>
      </c>
      <c r="C2122" s="6">
        <v>358638093.75</v>
      </c>
      <c r="E2122" s="1">
        <f>SUMIF(A2122:B2122,"*intra*",C2122:D2122)+SUMIF(A2122:B2122,"*inter*",C2122:D2122)</f>
        <v>358638093.75</v>
      </c>
      <c r="F2122" s="1">
        <f>SUMIF(A2122:B2122,"*consolidação*",C2122:D2122)</f>
        <v>0</v>
      </c>
      <c r="H2122" s="60" t="b">
        <f t="shared" si="322"/>
        <v>1</v>
      </c>
      <c r="I2122" s="60" t="str">
        <f t="shared" si="323"/>
        <v>00</v>
      </c>
    </row>
    <row r="2123" spans="1:9">
      <c r="A2123" s="60" t="str">
        <f t="shared" si="324"/>
        <v>3.1.2.3.0.00.00 - Encargos Patronais - FGTS</v>
      </c>
      <c r="B2123" s="3" t="s">
        <v>725</v>
      </c>
      <c r="C2123" s="4">
        <v>1002122293.27</v>
      </c>
      <c r="E2123" s="1">
        <f>E2124</f>
        <v>0</v>
      </c>
      <c r="F2123" s="1">
        <f>F2124</f>
        <v>1002122293.27</v>
      </c>
      <c r="H2123" s="60" t="b">
        <f t="shared" si="322"/>
        <v>1</v>
      </c>
      <c r="I2123" s="60" t="str">
        <f t="shared" si="323"/>
        <v>00</v>
      </c>
    </row>
    <row r="2124" spans="1:9">
      <c r="A2124" s="60" t="str">
        <f t="shared" si="324"/>
        <v>3.1.2.3.1.00.00 - Encargos Patronais - FGTS - Consolidação</v>
      </c>
      <c r="B2124" s="5" t="s">
        <v>726</v>
      </c>
      <c r="C2124" s="6">
        <v>1002122293.27</v>
      </c>
      <c r="E2124" s="1">
        <f>SUMIF(A2124:B2124,"*intra*",C2124:D2124)+SUMIF(A2124:B2124,"*inter*",C2124:D2124)</f>
        <v>0</v>
      </c>
      <c r="F2124" s="1">
        <f>SUMIF(A2124:B2124,"*consolidação*",C2124:D2124)</f>
        <v>1002122293.27</v>
      </c>
      <c r="H2124" s="60" t="b">
        <f t="shared" si="322"/>
        <v>1</v>
      </c>
      <c r="I2124" s="60" t="str">
        <f t="shared" si="323"/>
        <v>00</v>
      </c>
    </row>
    <row r="2125" spans="1:9">
      <c r="A2125" s="60" t="str">
        <f t="shared" si="324"/>
        <v>3.1.2.4.0.00.00 - Contribuições Sociais Gerais</v>
      </c>
      <c r="B2125" s="3" t="s">
        <v>727</v>
      </c>
      <c r="C2125" s="4">
        <v>532643221.97000003</v>
      </c>
      <c r="E2125" s="1">
        <f>E2126</f>
        <v>0</v>
      </c>
      <c r="F2125" s="1">
        <f>F2126</f>
        <v>532643221.97000003</v>
      </c>
      <c r="H2125" s="60" t="b">
        <f t="shared" si="322"/>
        <v>1</v>
      </c>
      <c r="I2125" s="60" t="str">
        <f t="shared" si="323"/>
        <v>00</v>
      </c>
    </row>
    <row r="2126" spans="1:9">
      <c r="A2126" s="60" t="str">
        <f t="shared" si="324"/>
        <v>3.1.2.4.1.00.00 - Contribuições Sociais Gerais - Consolidação</v>
      </c>
      <c r="B2126" s="5" t="s">
        <v>728</v>
      </c>
      <c r="C2126" s="6">
        <v>532643221.97000003</v>
      </c>
      <c r="E2126" s="1">
        <f>SUMIF(A2126:B2126,"*intra*",C2126:D2126)+SUMIF(A2126:B2126,"*inter*",C2126:D2126)</f>
        <v>0</v>
      </c>
      <c r="F2126" s="1">
        <f>SUMIF(A2126:B2126,"*consolidação*",C2126:D2126)</f>
        <v>532643221.97000003</v>
      </c>
      <c r="H2126" s="60" t="b">
        <f t="shared" si="322"/>
        <v>1</v>
      </c>
      <c r="I2126" s="60" t="str">
        <f t="shared" si="323"/>
        <v>00</v>
      </c>
    </row>
    <row r="2127" spans="1:9">
      <c r="A2127" s="60" t="str">
        <f t="shared" si="324"/>
        <v>3.1.2.5.0.00.00 - Contribuições a Entidades Fechadas de Previdência</v>
      </c>
      <c r="B2127" s="3" t="s">
        <v>729</v>
      </c>
      <c r="C2127" s="4">
        <v>114881342.81999999</v>
      </c>
      <c r="E2127" s="1">
        <f>E2128</f>
        <v>0</v>
      </c>
      <c r="F2127" s="1">
        <f>F2128</f>
        <v>114881342.81999999</v>
      </c>
      <c r="H2127" s="60" t="b">
        <f t="shared" si="322"/>
        <v>1</v>
      </c>
      <c r="I2127" s="60" t="str">
        <f t="shared" si="323"/>
        <v>00</v>
      </c>
    </row>
    <row r="2128" spans="1:9" ht="25.5">
      <c r="A2128" s="60" t="str">
        <f t="shared" si="324"/>
        <v>3.1.2.5.1.00.00 - Contribuições a Entidades Fechadas de Previdência 
 - Consolidação</v>
      </c>
      <c r="B2128" s="5" t="s">
        <v>730</v>
      </c>
      <c r="C2128" s="6">
        <v>114881342.81999999</v>
      </c>
      <c r="E2128" s="1">
        <f>SUMIF(A2128:B2128,"*intra*",C2128:D2128)+SUMIF(A2128:B2128,"*inter*",C2128:D2128)</f>
        <v>0</v>
      </c>
      <c r="F2128" s="1">
        <f>SUMIF(A2128:B2128,"*consolidação*",C2128:D2128)</f>
        <v>114881342.81999999</v>
      </c>
      <c r="H2128" s="60" t="b">
        <f t="shared" si="322"/>
        <v>1</v>
      </c>
      <c r="I2128" s="60" t="str">
        <f t="shared" si="323"/>
        <v>00</v>
      </c>
    </row>
    <row r="2129" spans="1:9">
      <c r="A2129" s="60" t="str">
        <f t="shared" si="324"/>
        <v>3.1.2.9.0.00.00 - Outros Encargos Patronais</v>
      </c>
      <c r="B2129" s="3" t="s">
        <v>731</v>
      </c>
      <c r="C2129" s="4">
        <v>1428197374.49</v>
      </c>
      <c r="E2129" s="1">
        <f>E2130+E2131+E2132+E2133+E2134</f>
        <v>654634203.15999997</v>
      </c>
      <c r="F2129" s="1">
        <f>F2130+F2131+F2132+F2133+F2134</f>
        <v>773563171.33000004</v>
      </c>
      <c r="H2129" s="60" t="b">
        <f t="shared" si="322"/>
        <v>1</v>
      </c>
      <c r="I2129" s="60" t="str">
        <f t="shared" si="323"/>
        <v>00</v>
      </c>
    </row>
    <row r="2130" spans="1:9">
      <c r="A2130" s="60" t="str">
        <f t="shared" si="324"/>
        <v>3.1.2.9.1.00.00 - Outros Encargos Patronais - Consolidação</v>
      </c>
      <c r="B2130" s="5" t="s">
        <v>732</v>
      </c>
      <c r="C2130" s="6">
        <v>773563171.33000004</v>
      </c>
      <c r="E2130" s="1">
        <f>SUMIF(A2130:B2130,"*intra*",C2130:D2130)+SUMIF(A2130:B2130,"*inter*",C2130:D2130)</f>
        <v>0</v>
      </c>
      <c r="F2130" s="1">
        <f>SUMIF(A2130:B2130,"*consolidação*",C2130:D2130)</f>
        <v>773563171.33000004</v>
      </c>
      <c r="H2130" s="60" t="b">
        <f t="shared" si="322"/>
        <v>1</v>
      </c>
      <c r="I2130" s="60" t="str">
        <f t="shared" si="323"/>
        <v>00</v>
      </c>
    </row>
    <row r="2131" spans="1:9">
      <c r="A2131" s="60" t="str">
        <f t="shared" si="324"/>
        <v>3.1.2.9.2.00.00 - Outros Encargos Patronais - Intra OFSS</v>
      </c>
      <c r="B2131" s="3" t="s">
        <v>733</v>
      </c>
      <c r="C2131" s="4">
        <v>318918693.06</v>
      </c>
      <c r="E2131" s="1">
        <f t="shared" ref="E2131:E2133" si="327">SUMIF(A2131:B2131,"*intra*",C2131:D2131)+SUMIF(A2131:B2131,"*inter*",C2131:D2131)</f>
        <v>318918693.06</v>
      </c>
      <c r="F2131" s="1">
        <f t="shared" ref="F2131:F2134" si="328">SUMIF(A2131:B2131,"*consolidação*",C2131:D2131)</f>
        <v>0</v>
      </c>
      <c r="H2131" s="60" t="b">
        <f t="shared" si="322"/>
        <v>1</v>
      </c>
      <c r="I2131" s="60" t="str">
        <f t="shared" si="323"/>
        <v>00</v>
      </c>
    </row>
    <row r="2132" spans="1:9">
      <c r="A2132" s="60" t="str">
        <f t="shared" si="324"/>
        <v>3.1.2.9.3.00.00 - Outros Encargos Patronais - Inter OFSS - União</v>
      </c>
      <c r="B2132" s="5" t="s">
        <v>734</v>
      </c>
      <c r="C2132" s="6">
        <v>126452876.06</v>
      </c>
      <c r="E2132" s="1">
        <f t="shared" si="327"/>
        <v>126452876.06</v>
      </c>
      <c r="F2132" s="1">
        <f t="shared" si="328"/>
        <v>0</v>
      </c>
      <c r="H2132" s="60" t="b">
        <f t="shared" si="322"/>
        <v>1</v>
      </c>
      <c r="I2132" s="60" t="str">
        <f t="shared" si="323"/>
        <v>00</v>
      </c>
    </row>
    <row r="2133" spans="1:9">
      <c r="A2133" s="60" t="str">
        <f t="shared" si="324"/>
        <v>3.1.2.9.4.00.00 - Outros Encargos Patronais - Inter OFSS - Estado</v>
      </c>
      <c r="B2133" s="3" t="s">
        <v>735</v>
      </c>
      <c r="C2133" s="4">
        <v>22462792.899999999</v>
      </c>
      <c r="E2133" s="1">
        <f t="shared" si="327"/>
        <v>22462792.899999999</v>
      </c>
      <c r="F2133" s="1">
        <f t="shared" si="328"/>
        <v>0</v>
      </c>
      <c r="H2133" s="60" t="b">
        <f t="shared" si="322"/>
        <v>1</v>
      </c>
      <c r="I2133" s="60" t="str">
        <f t="shared" si="323"/>
        <v>00</v>
      </c>
    </row>
    <row r="2134" spans="1:9">
      <c r="A2134" s="60" t="str">
        <f t="shared" si="324"/>
        <v>3.1.2.9.5.00.00 - Outros Encargos Patronais - Inter OFSS - Município</v>
      </c>
      <c r="B2134" s="5" t="s">
        <v>736</v>
      </c>
      <c r="C2134" s="6">
        <v>186799841.13999999</v>
      </c>
      <c r="E2134" s="1">
        <f>SUMIF(A2134:B2134,"*intra*",C2134:D2134)+SUMIF(A2134:B2134,"*inter*",C2134:D2134)</f>
        <v>186799841.13999999</v>
      </c>
      <c r="F2134" s="1">
        <f t="shared" si="328"/>
        <v>0</v>
      </c>
      <c r="H2134" s="60" t="b">
        <f t="shared" si="322"/>
        <v>1</v>
      </c>
      <c r="I2134" s="60" t="str">
        <f t="shared" si="323"/>
        <v>00</v>
      </c>
    </row>
    <row r="2135" spans="1:9">
      <c r="A2135" s="60" t="str">
        <f t="shared" si="324"/>
        <v>3.1.3.0.0.00.00 - Benefícios a Pessoal</v>
      </c>
      <c r="B2135" s="3" t="s">
        <v>737</v>
      </c>
      <c r="C2135" s="4">
        <v>4140502257.5999999</v>
      </c>
      <c r="E2135" s="1">
        <f>E2136+E2138+E2140</f>
        <v>0</v>
      </c>
      <c r="F2135" s="1">
        <f>F2136+F2138+F2140</f>
        <v>4140502257.5999994</v>
      </c>
      <c r="H2135" s="60" t="b">
        <f t="shared" si="322"/>
        <v>1</v>
      </c>
      <c r="I2135" s="60" t="str">
        <f t="shared" si="323"/>
        <v>00</v>
      </c>
    </row>
    <row r="2136" spans="1:9">
      <c r="A2136" s="60" t="str">
        <f t="shared" si="324"/>
        <v>3.1.3.1.0.00.00 - Benefícios a Pessoal - RPPS</v>
      </c>
      <c r="B2136" s="5" t="s">
        <v>738</v>
      </c>
      <c r="C2136" s="6">
        <v>2974880642.5599999</v>
      </c>
      <c r="E2136" s="1">
        <f>E2137</f>
        <v>0</v>
      </c>
      <c r="F2136" s="1">
        <f>F2137</f>
        <v>2974880642.5599999</v>
      </c>
      <c r="H2136" s="60" t="b">
        <f t="shared" si="322"/>
        <v>1</v>
      </c>
      <c r="I2136" s="60" t="str">
        <f t="shared" si="323"/>
        <v>00</v>
      </c>
    </row>
    <row r="2137" spans="1:9">
      <c r="A2137" s="60" t="str">
        <f t="shared" si="324"/>
        <v>3.1.3.1.1.00.00 - Benefícios a Pessoal - RPPS - Consolidação</v>
      </c>
      <c r="B2137" s="3" t="s">
        <v>739</v>
      </c>
      <c r="C2137" s="4">
        <v>2974880642.5599999</v>
      </c>
      <c r="E2137" s="1">
        <f>SUMIF(A2137:B2137,"*intra*",C2137:D2137)+SUMIF(A2137:B2137,"*inter*",C2137:D2137)</f>
        <v>0</v>
      </c>
      <c r="F2137" s="1">
        <f t="shared" ref="F2137" si="329">SUMIF(A2137:B2137,"*consolidação*",C2137:D2137)</f>
        <v>2974880642.5599999</v>
      </c>
      <c r="H2137" s="60" t="b">
        <f t="shared" si="322"/>
        <v>1</v>
      </c>
      <c r="I2137" s="60" t="str">
        <f t="shared" si="323"/>
        <v>00</v>
      </c>
    </row>
    <row r="2138" spans="1:9">
      <c r="A2138" s="60" t="str">
        <f t="shared" si="324"/>
        <v>3.1.3.2.0.00.00 - Benefícios a Pessoal - RGPS</v>
      </c>
      <c r="B2138" s="5" t="s">
        <v>740</v>
      </c>
      <c r="C2138" s="6">
        <v>1155925865.8</v>
      </c>
      <c r="E2138" s="1">
        <f>E2139</f>
        <v>0</v>
      </c>
      <c r="F2138" s="1">
        <f>F2139</f>
        <v>1155925865.8</v>
      </c>
      <c r="H2138" s="60" t="b">
        <f t="shared" si="322"/>
        <v>1</v>
      </c>
      <c r="I2138" s="60" t="str">
        <f t="shared" si="323"/>
        <v>00</v>
      </c>
    </row>
    <row r="2139" spans="1:9">
      <c r="A2139" s="60" t="str">
        <f t="shared" si="324"/>
        <v>3.1.3.2.1.00.00 - Benefícios a Pessoal - RGPS - Consolidação</v>
      </c>
      <c r="B2139" s="3" t="s">
        <v>741</v>
      </c>
      <c r="C2139" s="4">
        <v>1155925865.8</v>
      </c>
      <c r="E2139" s="1">
        <f>SUMIF(A2139:B2139,"*intra*",C2139:D2139)+SUMIF(A2139:B2139,"*inter*",C2139:D2139)</f>
        <v>0</v>
      </c>
      <c r="F2139" s="1">
        <f t="shared" ref="F2139" si="330">SUMIF(A2139:B2139,"*consolidação*",C2139:D2139)</f>
        <v>1155925865.8</v>
      </c>
      <c r="H2139" s="60" t="b">
        <f t="shared" si="322"/>
        <v>1</v>
      </c>
      <c r="I2139" s="60" t="str">
        <f t="shared" si="323"/>
        <v>00</v>
      </c>
    </row>
    <row r="2140" spans="1:9">
      <c r="A2140" s="60" t="str">
        <f t="shared" si="324"/>
        <v>3.1.3.3.0.00.00 - Benefícios a Pessoal - Militar</v>
      </c>
      <c r="B2140" s="5" t="s">
        <v>742</v>
      </c>
      <c r="C2140" s="6">
        <v>9695749.2400000002</v>
      </c>
      <c r="E2140" s="1">
        <f>E2141</f>
        <v>0</v>
      </c>
      <c r="F2140" s="1">
        <f>F2141</f>
        <v>9695749.2400000002</v>
      </c>
      <c r="H2140" s="60" t="b">
        <f t="shared" si="322"/>
        <v>1</v>
      </c>
      <c r="I2140" s="60" t="str">
        <f t="shared" si="323"/>
        <v>00</v>
      </c>
    </row>
    <row r="2141" spans="1:9">
      <c r="A2141" s="60" t="str">
        <f t="shared" si="324"/>
        <v>3.1.3.3.1.00.00 - Benefícios a Pessoal - Militar - Consolidação</v>
      </c>
      <c r="B2141" s="3" t="s">
        <v>743</v>
      </c>
      <c r="C2141" s="4">
        <v>9695749.2400000002</v>
      </c>
      <c r="E2141" s="1">
        <f>SUMIF(A2141:B2141,"*intra*",C2141:D2141)+SUMIF(A2141:B2141,"*inter*",C2141:D2141)</f>
        <v>0</v>
      </c>
      <c r="F2141" s="1">
        <f>SUMIF(A2141:B2141,"*consolidação*",C2141:D2141)</f>
        <v>9695749.2400000002</v>
      </c>
      <c r="H2141" s="60" t="b">
        <f t="shared" si="322"/>
        <v>1</v>
      </c>
      <c r="I2141" s="60" t="str">
        <f t="shared" si="323"/>
        <v>00</v>
      </c>
    </row>
    <row r="2142" spans="1:9" ht="25.5">
      <c r="A2142" s="60" t="str">
        <f t="shared" si="324"/>
        <v>3.1.9.0.0.00.00 - Outras Variações Patrimoniais Diminutivas - Pessoal 
 e Encargos</v>
      </c>
      <c r="B2142" s="5" t="s">
        <v>751</v>
      </c>
      <c r="C2142" s="6">
        <v>4024789464.6300001</v>
      </c>
      <c r="E2142" s="1">
        <f>E2143+E2145+E2147</f>
        <v>0</v>
      </c>
      <c r="F2142" s="1">
        <f>F2143+F2145+F2147</f>
        <v>4024789464.6300001</v>
      </c>
      <c r="H2142" s="60" t="b">
        <f t="shared" si="322"/>
        <v>1</v>
      </c>
      <c r="I2142" s="60" t="str">
        <f t="shared" si="323"/>
        <v>00</v>
      </c>
    </row>
    <row r="2143" spans="1:9">
      <c r="A2143" s="60" t="str">
        <f t="shared" si="324"/>
        <v>3.1.9.1.0.00.00 - Indenizações e Restituições Trabalhistas</v>
      </c>
      <c r="B2143" s="3" t="s">
        <v>752</v>
      </c>
      <c r="C2143" s="4">
        <v>1122158259.1500001</v>
      </c>
      <c r="E2143" s="1">
        <f>E2144</f>
        <v>0</v>
      </c>
      <c r="F2143" s="1">
        <f>F2144</f>
        <v>1122158259.1500001</v>
      </c>
      <c r="H2143" s="60" t="b">
        <f t="shared" si="322"/>
        <v>1</v>
      </c>
      <c r="I2143" s="60" t="str">
        <f t="shared" si="323"/>
        <v>00</v>
      </c>
    </row>
    <row r="2144" spans="1:9" ht="25.5">
      <c r="A2144" s="60" t="str">
        <f t="shared" si="324"/>
        <v>3.1.9.1.1.00.00 - Indenizações e Restituições Trabalhistas - 
 Consolidação</v>
      </c>
      <c r="B2144" s="5" t="s">
        <v>753</v>
      </c>
      <c r="C2144" s="6">
        <v>1122158259.1500001</v>
      </c>
      <c r="E2144" s="1">
        <f>SUMIF(A2144:B2144,"*intra*",C2144:D2144)+SUMIF(A2144:B2144,"*inter*",C2144:D2144)</f>
        <v>0</v>
      </c>
      <c r="F2144" s="1">
        <f>SUMIF(A2144:B2144,"*consolidação*",C2144:D2144)</f>
        <v>1122158259.1500001</v>
      </c>
      <c r="H2144" s="60" t="b">
        <f t="shared" si="322"/>
        <v>1</v>
      </c>
      <c r="I2144" s="60" t="str">
        <f t="shared" si="323"/>
        <v>00</v>
      </c>
    </row>
    <row r="2145" spans="1:9">
      <c r="A2145" s="60" t="str">
        <f t="shared" si="324"/>
        <v>3.1.9.2.0.00.00 - Pessoal Requisitado de Outros Órgãos</v>
      </c>
      <c r="B2145" s="3" t="s">
        <v>754</v>
      </c>
      <c r="C2145" s="4">
        <v>230485379.97</v>
      </c>
      <c r="E2145" s="1">
        <f>E2146</f>
        <v>0</v>
      </c>
      <c r="F2145" s="1">
        <f>F2146</f>
        <v>230485379.97</v>
      </c>
      <c r="H2145" s="60" t="b">
        <f t="shared" si="322"/>
        <v>1</v>
      </c>
      <c r="I2145" s="60" t="str">
        <f t="shared" si="323"/>
        <v>00</v>
      </c>
    </row>
    <row r="2146" spans="1:9" ht="25.5">
      <c r="A2146" s="60" t="str">
        <f t="shared" si="324"/>
        <v>3.1.9.2.1.00.00 - Pessoal Requisitado de Outros Órgãos - 
 Consolidação</v>
      </c>
      <c r="B2146" s="5" t="s">
        <v>755</v>
      </c>
      <c r="C2146" s="6">
        <v>230485379.97</v>
      </c>
      <c r="E2146" s="1">
        <f>SUMIF(A2146:B2146,"*intra*",C2146:D2146)+SUMIF(A2146:B2146,"*inter*",C2146:D2146)</f>
        <v>0</v>
      </c>
      <c r="F2146" s="1">
        <f>SUMIF(A2146:B2146,"*consolidação*",C2146:D2146)</f>
        <v>230485379.97</v>
      </c>
      <c r="H2146" s="60" t="b">
        <f t="shared" si="322"/>
        <v>1</v>
      </c>
      <c r="I2146" s="60" t="str">
        <f t="shared" si="323"/>
        <v>00</v>
      </c>
    </row>
    <row r="2147" spans="1:9">
      <c r="A2147" s="60" t="str">
        <f t="shared" si="324"/>
        <v>3.1.9.9.0.00.00 - Outras VPD de Pessoal e Encargos</v>
      </c>
      <c r="B2147" s="3" t="s">
        <v>756</v>
      </c>
      <c r="C2147" s="4">
        <v>2672145825.5100002</v>
      </c>
      <c r="E2147" s="1">
        <f>E2148</f>
        <v>0</v>
      </c>
      <c r="F2147" s="1">
        <f>F2148</f>
        <v>2672145825.5100002</v>
      </c>
      <c r="H2147" s="60" t="b">
        <f t="shared" si="322"/>
        <v>1</v>
      </c>
      <c r="I2147" s="60" t="str">
        <f t="shared" si="323"/>
        <v>00</v>
      </c>
    </row>
    <row r="2148" spans="1:9">
      <c r="A2148" s="60" t="str">
        <f t="shared" si="324"/>
        <v>3.1.9.9.1.00.00 - Outras VPD de Pessoal e Encargos - Consolidação</v>
      </c>
      <c r="B2148" s="5" t="s">
        <v>757</v>
      </c>
      <c r="C2148" s="6">
        <v>2672145825.5100002</v>
      </c>
      <c r="E2148" s="1">
        <f>SUMIF(A2148:B2148,"*intra*",C2148:D2148)+SUMIF(A2148:B2148,"*inter*",C2148:D2148)</f>
        <v>0</v>
      </c>
      <c r="F2148" s="1">
        <f>SUMIF(A2148:B2148,"*consolidação*",C2148:D2148)</f>
        <v>2672145825.5100002</v>
      </c>
      <c r="H2148" s="60" t="b">
        <f t="shared" si="322"/>
        <v>1</v>
      </c>
      <c r="I2148" s="60" t="str">
        <f t="shared" si="323"/>
        <v>00</v>
      </c>
    </row>
    <row r="2149" spans="1:9">
      <c r="A2149" s="60" t="str">
        <f t="shared" si="324"/>
        <v>3.2.0.0.0.00.00 - Benefícios Previdenciários e Assistenciais</v>
      </c>
      <c r="B2149" s="3" t="s">
        <v>758</v>
      </c>
      <c r="C2149" s="4">
        <v>30617992716.209999</v>
      </c>
      <c r="E2149" s="1">
        <f>E2150+E2159+E2168+E2175+E2186+E2188</f>
        <v>0</v>
      </c>
      <c r="F2149" s="1">
        <f>F2150+F2159+F2168+F2175+F2186+F2188</f>
        <v>30617992716.209999</v>
      </c>
      <c r="H2149" s="60" t="b">
        <f t="shared" si="322"/>
        <v>1</v>
      </c>
      <c r="I2149" s="60" t="str">
        <f t="shared" si="323"/>
        <v>00</v>
      </c>
    </row>
    <row r="2150" spans="1:9">
      <c r="A2150" s="60" t="str">
        <f t="shared" si="324"/>
        <v>3.2.1.0.0.00.00 - Aposentadorias e Reformas</v>
      </c>
      <c r="B2150" s="5" t="s">
        <v>759</v>
      </c>
      <c r="C2150" s="6">
        <v>23685174159.220001</v>
      </c>
      <c r="E2150" s="1">
        <f>E2151+E2153+E2155+E2157</f>
        <v>0</v>
      </c>
      <c r="F2150" s="1">
        <f>F2151+F2153+F2155+F2157</f>
        <v>23685174159.220001</v>
      </c>
      <c r="H2150" s="60" t="b">
        <f t="shared" si="322"/>
        <v>1</v>
      </c>
      <c r="I2150" s="60" t="str">
        <f t="shared" si="323"/>
        <v>00</v>
      </c>
    </row>
    <row r="2151" spans="1:9">
      <c r="A2151" s="60" t="str">
        <f t="shared" si="324"/>
        <v>3.2.1.1.0.00.00 - Aposentadorias - RPPS</v>
      </c>
      <c r="B2151" s="3" t="s">
        <v>760</v>
      </c>
      <c r="C2151" s="4">
        <v>22142453459.400002</v>
      </c>
      <c r="E2151" s="1">
        <f>E2152</f>
        <v>0</v>
      </c>
      <c r="F2151" s="1">
        <f>F2152</f>
        <v>22142453459.400002</v>
      </c>
      <c r="H2151" s="60" t="b">
        <f t="shared" si="322"/>
        <v>1</v>
      </c>
      <c r="I2151" s="60" t="str">
        <f t="shared" si="323"/>
        <v>00</v>
      </c>
    </row>
    <row r="2152" spans="1:9">
      <c r="A2152" s="60" t="str">
        <f t="shared" si="324"/>
        <v>3.2.1.1.1.00.00 - Aposentadorias - RPPS - Consolidação</v>
      </c>
      <c r="B2152" s="5" t="s">
        <v>761</v>
      </c>
      <c r="C2152" s="6">
        <v>22142453459.400002</v>
      </c>
      <c r="E2152" s="1">
        <f>SUMIF(A2152:B2152,"*intra*",C2152:D2152)+SUMIF(A2152:B2152,"*inter*",C2152:D2152)</f>
        <v>0</v>
      </c>
      <c r="F2152" s="1">
        <f>SUMIF(A2152:B2152,"*consolidação*",C2152:D2152)</f>
        <v>22142453459.400002</v>
      </c>
      <c r="H2152" s="60" t="b">
        <f t="shared" si="322"/>
        <v>1</v>
      </c>
      <c r="I2152" s="60" t="str">
        <f t="shared" si="323"/>
        <v>00</v>
      </c>
    </row>
    <row r="2153" spans="1:9">
      <c r="A2153" s="60" t="str">
        <f t="shared" si="324"/>
        <v>3.2.1.2.0.00.00 - Aposentadorias - RGPS</v>
      </c>
      <c r="B2153" s="3" t="s">
        <v>762</v>
      </c>
      <c r="C2153" s="4">
        <v>281431127.02999997</v>
      </c>
      <c r="E2153" s="1">
        <f>E2154</f>
        <v>0</v>
      </c>
      <c r="F2153" s="1">
        <f>F2154</f>
        <v>281431127.02999997</v>
      </c>
      <c r="H2153" s="60" t="b">
        <f t="shared" si="322"/>
        <v>1</v>
      </c>
      <c r="I2153" s="60" t="str">
        <f t="shared" si="323"/>
        <v>00</v>
      </c>
    </row>
    <row r="2154" spans="1:9">
      <c r="A2154" s="60" t="str">
        <f t="shared" si="324"/>
        <v>3.2.1.2.1.00.00 - Aposentadorias - RGPS - Consolidação</v>
      </c>
      <c r="B2154" s="5" t="s">
        <v>763</v>
      </c>
      <c r="C2154" s="6">
        <v>281431127.02999997</v>
      </c>
      <c r="E2154" s="1">
        <f>SUMIF(A2154:B2154,"*intra*",C2154:D2154)+SUMIF(A2154:B2154,"*inter*",C2154:D2154)</f>
        <v>0</v>
      </c>
      <c r="F2154" s="1">
        <f>SUMIF(A2154:B2154,"*consolidação*",C2154:D2154)</f>
        <v>281431127.02999997</v>
      </c>
      <c r="H2154" s="60" t="b">
        <f t="shared" si="322"/>
        <v>1</v>
      </c>
      <c r="I2154" s="60" t="str">
        <f t="shared" si="323"/>
        <v>00</v>
      </c>
    </row>
    <row r="2155" spans="1:9">
      <c r="A2155" s="60" t="str">
        <f t="shared" si="324"/>
        <v>3.2.1.3.0.00.00 - Reserva Remunerada e Reformas - Militar</v>
      </c>
      <c r="B2155" s="3" t="s">
        <v>764</v>
      </c>
      <c r="C2155" s="4">
        <v>12702931.82</v>
      </c>
      <c r="E2155" s="1">
        <f>E2156</f>
        <v>0</v>
      </c>
      <c r="F2155" s="1">
        <f>F2156</f>
        <v>12702931.82</v>
      </c>
      <c r="H2155" s="60" t="b">
        <f t="shared" si="322"/>
        <v>1</v>
      </c>
      <c r="I2155" s="60" t="str">
        <f t="shared" si="323"/>
        <v>00</v>
      </c>
    </row>
    <row r="2156" spans="1:9" ht="25.5">
      <c r="A2156" s="60" t="str">
        <f t="shared" si="324"/>
        <v>3.2.1.3.1.00.00 - Reserva Remunerada e Reformas - Militar - 
 Consolidação</v>
      </c>
      <c r="B2156" s="5" t="s">
        <v>765</v>
      </c>
      <c r="C2156" s="6">
        <v>12702931.82</v>
      </c>
      <c r="E2156" s="1">
        <f>SUMIF(A2156:B2156,"*intra*",C2156:D2156)+SUMIF(A2156:B2156,"*inter*",C2156:D2156)</f>
        <v>0</v>
      </c>
      <c r="F2156" s="1">
        <f>SUMIF(A2156:B2156,"*consolidação*",C2156:D2156)</f>
        <v>12702931.82</v>
      </c>
      <c r="H2156" s="60" t="b">
        <f t="shared" si="322"/>
        <v>1</v>
      </c>
      <c r="I2156" s="60" t="str">
        <f t="shared" si="323"/>
        <v>00</v>
      </c>
    </row>
    <row r="2157" spans="1:9">
      <c r="A2157" s="60" t="str">
        <f t="shared" si="324"/>
        <v>3.2.1.9.0.00.00 - Outras Aposentadorias</v>
      </c>
      <c r="B2157" s="3" t="s">
        <v>766</v>
      </c>
      <c r="C2157" s="4">
        <v>1248586640.97</v>
      </c>
      <c r="E2157" s="1">
        <f>E2158</f>
        <v>0</v>
      </c>
      <c r="F2157" s="1">
        <f>F2158</f>
        <v>1248586640.97</v>
      </c>
      <c r="H2157" s="60" t="b">
        <f t="shared" si="322"/>
        <v>1</v>
      </c>
      <c r="I2157" s="60" t="str">
        <f t="shared" si="323"/>
        <v>00</v>
      </c>
    </row>
    <row r="2158" spans="1:9">
      <c r="A2158" s="60" t="str">
        <f t="shared" si="324"/>
        <v>3.2.1.9.1.00.00 - Outras Aposentadorias - Consolidação</v>
      </c>
      <c r="B2158" s="5" t="s">
        <v>767</v>
      </c>
      <c r="C2158" s="6">
        <v>1248586640.97</v>
      </c>
      <c r="E2158" s="1">
        <f>SUMIF(A2158:B2158,"*intra*",C2158:D2158)+SUMIF(A2158:B2158,"*inter*",C2158:D2158)</f>
        <v>0</v>
      </c>
      <c r="F2158" s="1">
        <f>SUMIF(A2158:B2158,"*consolidação*",C2158:D2158)</f>
        <v>1248586640.97</v>
      </c>
      <c r="H2158" s="60" t="b">
        <f t="shared" si="322"/>
        <v>1</v>
      </c>
      <c r="I2158" s="60" t="str">
        <f t="shared" si="323"/>
        <v>00</v>
      </c>
    </row>
    <row r="2159" spans="1:9">
      <c r="A2159" s="60" t="str">
        <f t="shared" si="324"/>
        <v>3.2.2.0.0.00.00 - Pensões</v>
      </c>
      <c r="B2159" s="3" t="s">
        <v>768</v>
      </c>
      <c r="C2159" s="4">
        <v>4158759439.6199999</v>
      </c>
      <c r="E2159" s="1">
        <f>E2160+E2162+E2164+E2166</f>
        <v>0</v>
      </c>
      <c r="F2159" s="1">
        <f>F2160+F2162+F2164+F2166</f>
        <v>4158759439.6199999</v>
      </c>
      <c r="H2159" s="60" t="b">
        <f t="shared" si="322"/>
        <v>1</v>
      </c>
      <c r="I2159" s="60" t="str">
        <f t="shared" si="323"/>
        <v>00</v>
      </c>
    </row>
    <row r="2160" spans="1:9">
      <c r="A2160" s="60" t="str">
        <f t="shared" si="324"/>
        <v>3.2.2.1.0.00.00 - Pensões - RPPS</v>
      </c>
      <c r="B2160" s="5" t="s">
        <v>769</v>
      </c>
      <c r="C2160" s="6">
        <v>3673949443.79</v>
      </c>
      <c r="E2160" s="1">
        <f>E2161</f>
        <v>0</v>
      </c>
      <c r="F2160" s="1">
        <f>F2161</f>
        <v>3673949443.79</v>
      </c>
      <c r="H2160" s="60" t="b">
        <f t="shared" si="322"/>
        <v>1</v>
      </c>
      <c r="I2160" s="60" t="str">
        <f t="shared" si="323"/>
        <v>00</v>
      </c>
    </row>
    <row r="2161" spans="1:9">
      <c r="A2161" s="60" t="str">
        <f t="shared" si="324"/>
        <v>3.2.2.1.1.00.00 - Pensões - RPPS - Consolidação</v>
      </c>
      <c r="B2161" s="3" t="s">
        <v>770</v>
      </c>
      <c r="C2161" s="4">
        <v>3673949443.79</v>
      </c>
      <c r="E2161" s="1">
        <f>SUMIF(A2161:B2161,"*intra*",C2161:D2161)+SUMIF(A2161:B2161,"*inter*",C2161:D2161)</f>
        <v>0</v>
      </c>
      <c r="F2161" s="1">
        <f>SUMIF(A2161:B2161,"*consolidação*",C2161:D2161)</f>
        <v>3673949443.79</v>
      </c>
      <c r="H2161" s="60" t="b">
        <f t="shared" si="322"/>
        <v>1</v>
      </c>
      <c r="I2161" s="60" t="str">
        <f t="shared" si="323"/>
        <v>00</v>
      </c>
    </row>
    <row r="2162" spans="1:9">
      <c r="A2162" s="60" t="str">
        <f t="shared" si="324"/>
        <v>3.2.2.2.0.00.00 - Pensões - RGPS</v>
      </c>
      <c r="B2162" s="5" t="s">
        <v>771</v>
      </c>
      <c r="C2162" s="6">
        <v>80868189.689999998</v>
      </c>
      <c r="E2162" s="1">
        <f>E2163</f>
        <v>0</v>
      </c>
      <c r="F2162" s="1">
        <f>F2163</f>
        <v>80868189.689999998</v>
      </c>
      <c r="H2162" s="60" t="b">
        <f t="shared" si="322"/>
        <v>1</v>
      </c>
      <c r="I2162" s="60" t="str">
        <f t="shared" si="323"/>
        <v>00</v>
      </c>
    </row>
    <row r="2163" spans="1:9">
      <c r="A2163" s="60" t="str">
        <f t="shared" si="324"/>
        <v>3.2.2.2.1.00.00 - Pensões - RGPS - Consolidação</v>
      </c>
      <c r="B2163" s="3" t="s">
        <v>772</v>
      </c>
      <c r="C2163" s="4">
        <v>80868189.689999998</v>
      </c>
      <c r="E2163" s="1">
        <f>SUMIF(A2163:B2163,"*intra*",C2163:D2163)+SUMIF(A2163:B2163,"*inter*",C2163:D2163)</f>
        <v>0</v>
      </c>
      <c r="F2163" s="1">
        <f>SUMIF(A2163:B2163,"*consolidação*",C2163:D2163)</f>
        <v>80868189.689999998</v>
      </c>
      <c r="H2163" s="60" t="b">
        <f t="shared" si="322"/>
        <v>1</v>
      </c>
      <c r="I2163" s="60" t="str">
        <f t="shared" si="323"/>
        <v>00</v>
      </c>
    </row>
    <row r="2164" spans="1:9">
      <c r="A2164" s="60" t="str">
        <f t="shared" si="324"/>
        <v>3.2.2.3.0.00.00 - Pensões - Militar</v>
      </c>
      <c r="B2164" s="5" t="s">
        <v>773</v>
      </c>
      <c r="C2164" s="6">
        <v>3970729.44</v>
      </c>
      <c r="E2164" s="1">
        <f>E2165</f>
        <v>0</v>
      </c>
      <c r="F2164" s="1">
        <f>F2165</f>
        <v>3970729.44</v>
      </c>
      <c r="H2164" s="60" t="b">
        <f t="shared" si="322"/>
        <v>1</v>
      </c>
      <c r="I2164" s="60" t="str">
        <f t="shared" si="323"/>
        <v>00</v>
      </c>
    </row>
    <row r="2165" spans="1:9">
      <c r="A2165" s="60" t="str">
        <f t="shared" si="324"/>
        <v>3.2.2.3.1.00.00 - Pensões - Militar - Consolidação</v>
      </c>
      <c r="B2165" s="3" t="s">
        <v>774</v>
      </c>
      <c r="C2165" s="4">
        <v>3970729.44</v>
      </c>
      <c r="E2165" s="1">
        <f>SUMIF(A2165:B2165,"*intra*",C2165:D2165)+SUMIF(A2165:B2165,"*inter*",C2165:D2165)</f>
        <v>0</v>
      </c>
      <c r="F2165" s="1">
        <f>SUMIF(A2165:B2165,"*consolidação*",C2165:D2165)</f>
        <v>3970729.44</v>
      </c>
      <c r="H2165" s="60" t="b">
        <f t="shared" si="322"/>
        <v>1</v>
      </c>
      <c r="I2165" s="60" t="str">
        <f t="shared" si="323"/>
        <v>00</v>
      </c>
    </row>
    <row r="2166" spans="1:9">
      <c r="A2166" s="60" t="str">
        <f t="shared" si="324"/>
        <v>3.2.2.9.0.00.00 - Outras Pensões</v>
      </c>
      <c r="B2166" s="5" t="s">
        <v>775</v>
      </c>
      <c r="C2166" s="6">
        <v>399971076.69999999</v>
      </c>
      <c r="E2166" s="1">
        <f>E2167</f>
        <v>0</v>
      </c>
      <c r="F2166" s="1">
        <f>F2167</f>
        <v>399971076.69999999</v>
      </c>
      <c r="H2166" s="60" t="b">
        <f t="shared" si="322"/>
        <v>1</v>
      </c>
      <c r="I2166" s="60" t="str">
        <f t="shared" si="323"/>
        <v>00</v>
      </c>
    </row>
    <row r="2167" spans="1:9">
      <c r="A2167" s="60" t="str">
        <f t="shared" si="324"/>
        <v>3.2.2.9.1.00.00 - Outras Pensões - Consolidação</v>
      </c>
      <c r="B2167" s="3" t="s">
        <v>776</v>
      </c>
      <c r="C2167" s="4">
        <v>399971076.69999999</v>
      </c>
      <c r="E2167" s="1">
        <f>SUMIF(A2167:B2167,"*intra*",C2167:D2167)+SUMIF(A2167:B2167,"*inter*",C2167:D2167)</f>
        <v>0</v>
      </c>
      <c r="F2167" s="1">
        <f>SUMIF(A2167:B2167,"*consolidação*",C2167:D2167)</f>
        <v>399971076.69999999</v>
      </c>
      <c r="H2167" s="60" t="b">
        <f t="shared" si="322"/>
        <v>1</v>
      </c>
      <c r="I2167" s="60" t="str">
        <f t="shared" si="323"/>
        <v>00</v>
      </c>
    </row>
    <row r="2168" spans="1:9">
      <c r="A2168" s="60" t="str">
        <f t="shared" si="324"/>
        <v>3.2.3.0.0.00.00 - Benefícios de Prestação Continuada</v>
      </c>
      <c r="B2168" s="5" t="s">
        <v>777</v>
      </c>
      <c r="C2168" s="6">
        <v>158345453.25999999</v>
      </c>
      <c r="E2168" s="1">
        <f>E2169+E2171+E2173</f>
        <v>0</v>
      </c>
      <c r="F2168" s="1">
        <f>F2169+F2171+F2173</f>
        <v>158345453.26000002</v>
      </c>
      <c r="H2168" s="60" t="b">
        <f t="shared" si="322"/>
        <v>1</v>
      </c>
      <c r="I2168" s="60" t="str">
        <f t="shared" si="323"/>
        <v>00</v>
      </c>
    </row>
    <row r="2169" spans="1:9">
      <c r="A2169" s="60" t="str">
        <f t="shared" si="324"/>
        <v>3.2.3.1.0.00.00 - Benefícios de Prestação Continuada ao Idoso</v>
      </c>
      <c r="B2169" s="3" t="s">
        <v>778</v>
      </c>
      <c r="C2169" s="4">
        <v>9334588.5600000005</v>
      </c>
      <c r="E2169" s="1">
        <f>E2170</f>
        <v>0</v>
      </c>
      <c r="F2169" s="1">
        <f>F2170</f>
        <v>9334588.5600000005</v>
      </c>
      <c r="H2169" s="60" t="b">
        <f t="shared" ref="H2169:H2232" si="331">IF(I2169="00",C2169=E2169+F2169,TRUE)</f>
        <v>1</v>
      </c>
      <c r="I2169" s="60" t="str">
        <f t="shared" ref="I2169:I2232" si="332">MID(A2169,11,2)</f>
        <v>00</v>
      </c>
    </row>
    <row r="2170" spans="1:9" ht="25.5">
      <c r="A2170" s="60" t="str">
        <f t="shared" ref="A2170:A2233" si="333">TRIM(B2170)</f>
        <v>3.2.3.1.1.00.00 - Benefícios de Prestação Continuada ao Idoso - 
 Consolidação</v>
      </c>
      <c r="B2170" s="5" t="s">
        <v>779</v>
      </c>
      <c r="C2170" s="6">
        <v>9334588.5600000005</v>
      </c>
      <c r="E2170" s="1">
        <f>SUMIF(A2170:B2170,"*intra*",C2170:D2170)+SUMIF(A2170:B2170,"*inter*",C2170:D2170)</f>
        <v>0</v>
      </c>
      <c r="F2170" s="1">
        <f>SUMIF(A2170:B2170,"*consolidação*",C2170:D2170)</f>
        <v>9334588.5600000005</v>
      </c>
      <c r="H2170" s="60" t="b">
        <f t="shared" si="331"/>
        <v>1</v>
      </c>
      <c r="I2170" s="60" t="str">
        <f t="shared" si="332"/>
        <v>00</v>
      </c>
    </row>
    <row r="2171" spans="1:9" ht="25.5">
      <c r="A2171" s="60" t="str">
        <f t="shared" si="333"/>
        <v>3.2.3.2.0.00.00 - Benefícios de Prestação Continuada ao Portador de 
 Deficiência</v>
      </c>
      <c r="B2171" s="3" t="s">
        <v>780</v>
      </c>
      <c r="C2171" s="4">
        <v>404623.37</v>
      </c>
      <c r="E2171" s="1">
        <f>E2172</f>
        <v>0</v>
      </c>
      <c r="F2171" s="1">
        <f>F2172</f>
        <v>404623.37</v>
      </c>
      <c r="H2171" s="60" t="b">
        <f t="shared" si="331"/>
        <v>1</v>
      </c>
      <c r="I2171" s="60" t="str">
        <f t="shared" si="332"/>
        <v>00</v>
      </c>
    </row>
    <row r="2172" spans="1:9" ht="25.5">
      <c r="A2172" s="60" t="str">
        <f t="shared" si="333"/>
        <v>3.2.3.2.1.00.00 - Benefícios de Prestação Continuada ao Portador de 
 Deficiência - Consolidação</v>
      </c>
      <c r="B2172" s="5" t="s">
        <v>781</v>
      </c>
      <c r="C2172" s="6">
        <v>404623.37</v>
      </c>
      <c r="E2172" s="1">
        <f>SUMIF(A2172:B2172,"*intra*",C2172:D2172)+SUMIF(A2172:B2172,"*inter*",C2172:D2172)</f>
        <v>0</v>
      </c>
      <c r="F2172" s="1">
        <f>SUMIF(A2172:B2172,"*consolidação*",C2172:D2172)</f>
        <v>404623.37</v>
      </c>
      <c r="H2172" s="60" t="b">
        <f t="shared" si="331"/>
        <v>1</v>
      </c>
      <c r="I2172" s="60" t="str">
        <f t="shared" si="332"/>
        <v>00</v>
      </c>
    </row>
    <row r="2173" spans="1:9">
      <c r="A2173" s="60" t="str">
        <f t="shared" si="333"/>
        <v>3.2.3.9.0.00.00 - Outros Benefícios de Prestação Continuada</v>
      </c>
      <c r="B2173" s="3" t="s">
        <v>782</v>
      </c>
      <c r="C2173" s="4">
        <v>148606241.33000001</v>
      </c>
      <c r="E2173" s="1">
        <f>E2174</f>
        <v>0</v>
      </c>
      <c r="F2173" s="1">
        <f>F2174</f>
        <v>148606241.33000001</v>
      </c>
      <c r="H2173" s="60" t="b">
        <f t="shared" si="331"/>
        <v>1</v>
      </c>
      <c r="I2173" s="60" t="str">
        <f t="shared" si="332"/>
        <v>00</v>
      </c>
    </row>
    <row r="2174" spans="1:9" ht="25.5">
      <c r="A2174" s="60" t="str">
        <f t="shared" si="333"/>
        <v>3.2.3.9.1.00.00 - Outros Benefícios de Prestação Continuada - 
 Consolidação</v>
      </c>
      <c r="B2174" s="5" t="s">
        <v>783</v>
      </c>
      <c r="C2174" s="6">
        <v>148606241.33000001</v>
      </c>
      <c r="E2174" s="1">
        <f>SUMIF(A2174:B2174,"*intra*",C2174:D2174)+SUMIF(A2174:B2174,"*inter*",C2174:D2174)</f>
        <v>0</v>
      </c>
      <c r="F2174" s="1">
        <f>SUMIF(A2174:B2174,"*consolidação*",C2174:D2174)</f>
        <v>148606241.33000001</v>
      </c>
      <c r="H2174" s="60" t="b">
        <f t="shared" si="331"/>
        <v>1</v>
      </c>
      <c r="I2174" s="60" t="str">
        <f t="shared" si="332"/>
        <v>00</v>
      </c>
    </row>
    <row r="2175" spans="1:9">
      <c r="A2175" s="60" t="str">
        <f t="shared" si="333"/>
        <v>3.2.4.0.0.00.00 - Benefícios Eventuais</v>
      </c>
      <c r="B2175" s="3" t="s">
        <v>784</v>
      </c>
      <c r="C2175" s="4">
        <v>328806963.82999998</v>
      </c>
      <c r="E2175" s="1">
        <f>E2176+E2178+E2180+E2182+E2184</f>
        <v>0</v>
      </c>
      <c r="F2175" s="1">
        <f>F2176+F2178+F2180+F2182+F2184</f>
        <v>328806963.83000004</v>
      </c>
      <c r="H2175" s="60" t="b">
        <f t="shared" si="331"/>
        <v>1</v>
      </c>
      <c r="I2175" s="60" t="str">
        <f t="shared" si="332"/>
        <v>00</v>
      </c>
    </row>
    <row r="2176" spans="1:9">
      <c r="A2176" s="60" t="str">
        <f t="shared" si="333"/>
        <v>3.2.4.1.0.00.00 - Auxílio por Natalidade</v>
      </c>
      <c r="B2176" s="5" t="s">
        <v>785</v>
      </c>
      <c r="C2176" s="6">
        <v>17413669.27</v>
      </c>
      <c r="E2176" s="1">
        <f>E2177</f>
        <v>0</v>
      </c>
      <c r="F2176" s="1">
        <f>F2177</f>
        <v>17413669.27</v>
      </c>
      <c r="H2176" s="60" t="b">
        <f t="shared" si="331"/>
        <v>1</v>
      </c>
      <c r="I2176" s="60" t="str">
        <f t="shared" si="332"/>
        <v>00</v>
      </c>
    </row>
    <row r="2177" spans="1:9">
      <c r="A2177" s="60" t="str">
        <f t="shared" si="333"/>
        <v>3.2.4.1.1.00.00 - Auxílio por Natalidade - Consolidação</v>
      </c>
      <c r="B2177" s="3" t="s">
        <v>786</v>
      </c>
      <c r="C2177" s="4">
        <v>17413669.27</v>
      </c>
      <c r="E2177" s="1">
        <f>SUMIF(A2177:B2177,"*intra*",C2177:D2177)+SUMIF(A2177:B2177,"*inter*",C2177:D2177)</f>
        <v>0</v>
      </c>
      <c r="F2177" s="1">
        <f>SUMIF(A2177:B2177,"*consolidação*",C2177:D2177)</f>
        <v>17413669.27</v>
      </c>
      <c r="H2177" s="60" t="b">
        <f t="shared" si="331"/>
        <v>1</v>
      </c>
      <c r="I2177" s="60" t="str">
        <f t="shared" si="332"/>
        <v>00</v>
      </c>
    </row>
    <row r="2178" spans="1:9">
      <c r="A2178" s="60" t="str">
        <f t="shared" si="333"/>
        <v>3.2.4.2.0.00.00 - Auxílio por Morte</v>
      </c>
      <c r="B2178" s="5" t="s">
        <v>787</v>
      </c>
      <c r="C2178" s="6">
        <v>10430452.16</v>
      </c>
      <c r="E2178" s="1">
        <f>E2179</f>
        <v>0</v>
      </c>
      <c r="F2178" s="1">
        <f>F2179</f>
        <v>10430452.16</v>
      </c>
      <c r="H2178" s="60" t="b">
        <f t="shared" si="331"/>
        <v>1</v>
      </c>
      <c r="I2178" s="60" t="str">
        <f t="shared" si="332"/>
        <v>00</v>
      </c>
    </row>
    <row r="2179" spans="1:9">
      <c r="A2179" s="60" t="str">
        <f t="shared" si="333"/>
        <v>3.2.4.2.1.00.00 - Auxílio por Morte - Consolidação</v>
      </c>
      <c r="B2179" s="3" t="s">
        <v>788</v>
      </c>
      <c r="C2179" s="4">
        <v>10430452.16</v>
      </c>
      <c r="E2179" s="1">
        <f>SUMIF(A2179:B2179,"*intra*",C2179:D2179)+SUMIF(A2179:B2179,"*inter*",C2179:D2179)</f>
        <v>0</v>
      </c>
      <c r="F2179" s="1">
        <f>SUMIF(A2179:B2179,"*consolidação*",C2179:D2179)</f>
        <v>10430452.16</v>
      </c>
      <c r="H2179" s="60" t="b">
        <f t="shared" si="331"/>
        <v>1</v>
      </c>
      <c r="I2179" s="60" t="str">
        <f t="shared" si="332"/>
        <v>00</v>
      </c>
    </row>
    <row r="2180" spans="1:9" ht="25.5">
      <c r="A2180" s="60" t="str">
        <f t="shared" si="333"/>
        <v>3.2.4.3.0.00.00 - Benefícios Eventuais por Situações de 
 Vulnerabilidade Temporária</v>
      </c>
      <c r="B2180" s="5" t="s">
        <v>789</v>
      </c>
      <c r="C2180" s="6">
        <v>92935093.349999994</v>
      </c>
      <c r="E2180" s="1">
        <f>E2181</f>
        <v>0</v>
      </c>
      <c r="F2180" s="1">
        <f>F2181</f>
        <v>92935093.349999994</v>
      </c>
      <c r="H2180" s="60" t="b">
        <f t="shared" si="331"/>
        <v>1</v>
      </c>
      <c r="I2180" s="60" t="str">
        <f t="shared" si="332"/>
        <v>00</v>
      </c>
    </row>
    <row r="2181" spans="1:9" ht="25.5">
      <c r="A2181" s="60" t="str">
        <f t="shared" si="333"/>
        <v>3.2.4.3.1.00.00 - Benefícios Eventuais por Situações de 
 Vulnerabilidade Temporária - Consolidação</v>
      </c>
      <c r="B2181" s="3" t="s">
        <v>790</v>
      </c>
      <c r="C2181" s="4">
        <v>92935093.349999994</v>
      </c>
      <c r="E2181" s="1">
        <f>SUMIF(A2181:B2181,"*intra*",C2181:D2181)+SUMIF(A2181:B2181,"*inter*",C2181:D2181)</f>
        <v>0</v>
      </c>
      <c r="F2181" s="1">
        <f>SUMIF(A2181:B2181,"*consolidação*",C2181:D2181)</f>
        <v>92935093.349999994</v>
      </c>
      <c r="H2181" s="60" t="b">
        <f t="shared" si="331"/>
        <v>1</v>
      </c>
      <c r="I2181" s="60" t="str">
        <f t="shared" si="332"/>
        <v>00</v>
      </c>
    </row>
    <row r="2182" spans="1:9">
      <c r="A2182" s="60" t="str">
        <f t="shared" si="333"/>
        <v>3.2.4.4.0.00.00 - Benefícios Eventuais em Caso de Calamidade Pública</v>
      </c>
      <c r="B2182" s="5" t="s">
        <v>791</v>
      </c>
      <c r="C2182" s="6">
        <v>7794029.2800000003</v>
      </c>
      <c r="E2182" s="1">
        <f>E2183</f>
        <v>0</v>
      </c>
      <c r="F2182" s="1">
        <f>F2183</f>
        <v>7794029.2800000003</v>
      </c>
      <c r="H2182" s="60" t="b">
        <f t="shared" si="331"/>
        <v>1</v>
      </c>
      <c r="I2182" s="60" t="str">
        <f t="shared" si="332"/>
        <v>00</v>
      </c>
    </row>
    <row r="2183" spans="1:9" ht="25.5">
      <c r="A2183" s="60" t="str">
        <f t="shared" si="333"/>
        <v>3.2.4.4.1.00.00 - Benefícios Eventuais em Caso de Calamidade Pública 
 - Consolidação</v>
      </c>
      <c r="B2183" s="3" t="s">
        <v>792</v>
      </c>
      <c r="C2183" s="4">
        <v>7794029.2800000003</v>
      </c>
      <c r="E2183" s="1">
        <f>SUMIF(A2183:B2183,"*intra*",C2183:D2183)+SUMIF(A2183:B2183,"*inter*",C2183:D2183)</f>
        <v>0</v>
      </c>
      <c r="F2183" s="1">
        <f>SUMIF(A2183:B2183,"*consolidação*",C2183:D2183)</f>
        <v>7794029.2800000003</v>
      </c>
      <c r="H2183" s="60" t="b">
        <f t="shared" si="331"/>
        <v>1</v>
      </c>
      <c r="I2183" s="60" t="str">
        <f t="shared" si="332"/>
        <v>00</v>
      </c>
    </row>
    <row r="2184" spans="1:9">
      <c r="A2184" s="60" t="str">
        <f t="shared" si="333"/>
        <v>3.2.4.9.0.00.00 - Outros Benefícios Eventuais</v>
      </c>
      <c r="B2184" s="5" t="s">
        <v>793</v>
      </c>
      <c r="C2184" s="6">
        <v>200233719.77000001</v>
      </c>
      <c r="E2184" s="1">
        <f>E2185</f>
        <v>0</v>
      </c>
      <c r="F2184" s="1">
        <f>F2185</f>
        <v>200233719.77000001</v>
      </c>
      <c r="H2184" s="60" t="b">
        <f t="shared" si="331"/>
        <v>1</v>
      </c>
      <c r="I2184" s="60" t="str">
        <f t="shared" si="332"/>
        <v>00</v>
      </c>
    </row>
    <row r="2185" spans="1:9">
      <c r="A2185" s="60" t="str">
        <f t="shared" si="333"/>
        <v>3.2.4.9.1.00.00 - Outros Benefícios Eventuais - Consolidação</v>
      </c>
      <c r="B2185" s="3" t="s">
        <v>794</v>
      </c>
      <c r="C2185" s="4">
        <v>200233719.77000001</v>
      </c>
      <c r="E2185" s="1">
        <f>SUMIF(A2185:B2185,"*intra*",C2185:D2185)+SUMIF(A2185:B2185,"*inter*",C2185:D2185)</f>
        <v>0</v>
      </c>
      <c r="F2185" s="1">
        <f>SUMIF(A2185:B2185,"*consolidação*",C2185:D2185)</f>
        <v>200233719.77000001</v>
      </c>
      <c r="H2185" s="60" t="b">
        <f t="shared" si="331"/>
        <v>1</v>
      </c>
      <c r="I2185" s="60" t="str">
        <f t="shared" si="332"/>
        <v>00</v>
      </c>
    </row>
    <row r="2186" spans="1:9">
      <c r="A2186" s="60" t="str">
        <f t="shared" si="333"/>
        <v>3.2.5.0.0.00.00 - Políticas Públicas de Transferência de Renda</v>
      </c>
      <c r="B2186" s="5" t="s">
        <v>795</v>
      </c>
      <c r="C2186" s="6">
        <v>402524572.93000001</v>
      </c>
      <c r="E2186" s="1">
        <f>E2187</f>
        <v>0</v>
      </c>
      <c r="F2186" s="1">
        <f>F2187</f>
        <v>402524572.93000001</v>
      </c>
      <c r="H2186" s="60" t="b">
        <f t="shared" si="331"/>
        <v>1</v>
      </c>
      <c r="I2186" s="60" t="str">
        <f t="shared" si="332"/>
        <v>00</v>
      </c>
    </row>
    <row r="2187" spans="1:9" ht="25.5">
      <c r="A2187" s="60" t="str">
        <f t="shared" si="333"/>
        <v>3.2.5.0.1.00.00 - Políticas Públicas de Transferência de Renda - 
 Consolidação</v>
      </c>
      <c r="B2187" s="3" t="s">
        <v>796</v>
      </c>
      <c r="C2187" s="4">
        <v>402524572.93000001</v>
      </c>
      <c r="E2187" s="1">
        <f>SUMIF(A2187:B2187,"*intra*",C2187:D2187)+SUMIF(A2187:B2187,"*inter*",C2187:D2187)</f>
        <v>0</v>
      </c>
      <c r="F2187" s="1">
        <f>SUMIF(A2187:B2187,"*consolidação*",C2187:D2187)</f>
        <v>402524572.93000001</v>
      </c>
      <c r="H2187" s="60" t="b">
        <f t="shared" si="331"/>
        <v>1</v>
      </c>
      <c r="I2187" s="60" t="str">
        <f t="shared" si="332"/>
        <v>00</v>
      </c>
    </row>
    <row r="2188" spans="1:9">
      <c r="A2188" s="60" t="str">
        <f t="shared" si="333"/>
        <v>3.2.9.0.0.00.00 - Outros Benefícios Previdenciários e Assistenciais</v>
      </c>
      <c r="B2188" s="5" t="s">
        <v>797</v>
      </c>
      <c r="C2188" s="6">
        <v>1884382127.3499999</v>
      </c>
      <c r="E2188" s="1">
        <f>E2189+E2191+E2193+E2195</f>
        <v>0</v>
      </c>
      <c r="F2188" s="1">
        <f>F2189+F2191+F2193+F2195</f>
        <v>1884382127.3500001</v>
      </c>
      <c r="H2188" s="60" t="b">
        <f t="shared" si="331"/>
        <v>1</v>
      </c>
      <c r="I2188" s="60" t="str">
        <f t="shared" si="332"/>
        <v>00</v>
      </c>
    </row>
    <row r="2189" spans="1:9">
      <c r="A2189" s="60" t="str">
        <f t="shared" si="333"/>
        <v>3.2.9.1.0.00.00 - Outros Benefícios Previdenciários - RPPS</v>
      </c>
      <c r="B2189" s="3" t="s">
        <v>798</v>
      </c>
      <c r="C2189" s="4">
        <v>742027464.84000003</v>
      </c>
      <c r="E2189" s="1">
        <f>E2190</f>
        <v>0</v>
      </c>
      <c r="F2189" s="1">
        <f>F2190</f>
        <v>742027464.84000003</v>
      </c>
      <c r="H2189" s="60" t="b">
        <f t="shared" si="331"/>
        <v>1</v>
      </c>
      <c r="I2189" s="60" t="str">
        <f t="shared" si="332"/>
        <v>00</v>
      </c>
    </row>
    <row r="2190" spans="1:9" ht="25.5">
      <c r="A2190" s="60" t="str">
        <f t="shared" si="333"/>
        <v>3.2.9.1.1.00.00 - Outros Benefícios Previdenciários - RPPS - 
 Consolidação</v>
      </c>
      <c r="B2190" s="5" t="s">
        <v>799</v>
      </c>
      <c r="C2190" s="6">
        <v>742027464.84000003</v>
      </c>
      <c r="E2190" s="1">
        <f>SUMIF(A2190:B2190,"*intra*",C2190:D2190)+SUMIF(A2190:B2190,"*inter*",C2190:D2190)</f>
        <v>0</v>
      </c>
      <c r="F2190" s="1">
        <f>SUMIF(A2190:B2190,"*consolidação*",C2190:D2190)</f>
        <v>742027464.84000003</v>
      </c>
      <c r="H2190" s="60" t="b">
        <f t="shared" si="331"/>
        <v>1</v>
      </c>
      <c r="I2190" s="60" t="str">
        <f t="shared" si="332"/>
        <v>00</v>
      </c>
    </row>
    <row r="2191" spans="1:9">
      <c r="A2191" s="60" t="str">
        <f t="shared" si="333"/>
        <v>3.2.9.2.0.00.00 - Outros Benefícios Previdenciários - RGPS</v>
      </c>
      <c r="B2191" s="3" t="s">
        <v>800</v>
      </c>
      <c r="C2191" s="4">
        <v>83367237.609999999</v>
      </c>
      <c r="E2191" s="1">
        <f>E2192</f>
        <v>0</v>
      </c>
      <c r="F2191" s="1">
        <f>F2192</f>
        <v>83367237.609999999</v>
      </c>
      <c r="H2191" s="60" t="b">
        <f t="shared" si="331"/>
        <v>1</v>
      </c>
      <c r="I2191" s="60" t="str">
        <f t="shared" si="332"/>
        <v>00</v>
      </c>
    </row>
    <row r="2192" spans="1:9" ht="25.5">
      <c r="A2192" s="60" t="str">
        <f t="shared" si="333"/>
        <v>3.2.9.2.1.00.00 - Outros Benefícios Previdenciários - RGPS - 
 Consolidação</v>
      </c>
      <c r="B2192" s="5" t="s">
        <v>801</v>
      </c>
      <c r="C2192" s="6">
        <v>83367237.609999999</v>
      </c>
      <c r="E2192" s="1">
        <f>SUMIF(A2192:B2192,"*intra*",C2192:D2192)+SUMIF(A2192:B2192,"*inter*",C2192:D2192)</f>
        <v>0</v>
      </c>
      <c r="F2192" s="1">
        <f>SUMIF(A2192:B2192,"*consolidação*",C2192:D2192)</f>
        <v>83367237.609999999</v>
      </c>
      <c r="H2192" s="60" t="b">
        <f t="shared" si="331"/>
        <v>1</v>
      </c>
      <c r="I2192" s="60" t="str">
        <f t="shared" si="332"/>
        <v>00</v>
      </c>
    </row>
    <row r="2193" spans="1:9">
      <c r="A2193" s="60" t="str">
        <f t="shared" si="333"/>
        <v>3.2.9.3.0.00.00 - Outros Benefícios Previdenciários - Militar</v>
      </c>
      <c r="B2193" s="3" t="s">
        <v>802</v>
      </c>
      <c r="C2193" s="4">
        <v>2239096.46</v>
      </c>
      <c r="E2193" s="1">
        <f>E2194</f>
        <v>0</v>
      </c>
      <c r="F2193" s="1">
        <f>F2194</f>
        <v>2239096.46</v>
      </c>
      <c r="H2193" s="60" t="b">
        <f t="shared" si="331"/>
        <v>1</v>
      </c>
      <c r="I2193" s="60" t="str">
        <f t="shared" si="332"/>
        <v>00</v>
      </c>
    </row>
    <row r="2194" spans="1:9" ht="25.5">
      <c r="A2194" s="60" t="str">
        <f t="shared" si="333"/>
        <v>3.2.9.3.1.00.00 - Outros Benefícios Previdenciários - Militar - 
 Consolidação</v>
      </c>
      <c r="B2194" s="5" t="s">
        <v>803</v>
      </c>
      <c r="C2194" s="6">
        <v>2239096.46</v>
      </c>
      <c r="E2194" s="1">
        <f>SUMIF(A2194:B2194,"*intra*",C2194:D2194)+SUMIF(A2194:B2194,"*inter*",C2194:D2194)</f>
        <v>0</v>
      </c>
      <c r="F2194" s="1">
        <f>SUMIF(A2194:B2194,"*consolidação*",C2194:D2194)</f>
        <v>2239096.46</v>
      </c>
      <c r="H2194" s="60" t="b">
        <f t="shared" si="331"/>
        <v>1</v>
      </c>
      <c r="I2194" s="60" t="str">
        <f t="shared" si="332"/>
        <v>00</v>
      </c>
    </row>
    <row r="2195" spans="1:9">
      <c r="A2195" s="60" t="str">
        <f t="shared" si="333"/>
        <v>3.2.9.9.0.00.00 - Outros Benefícios Previdenciários e Assistenciais</v>
      </c>
      <c r="B2195" s="3" t="s">
        <v>804</v>
      </c>
      <c r="C2195" s="4">
        <v>1056748328.4400001</v>
      </c>
      <c r="E2195" s="1">
        <f>E2196</f>
        <v>0</v>
      </c>
      <c r="F2195" s="1">
        <f>F2196</f>
        <v>1056748328.4400001</v>
      </c>
      <c r="H2195" s="60" t="b">
        <f t="shared" si="331"/>
        <v>1</v>
      </c>
      <c r="I2195" s="60" t="str">
        <f t="shared" si="332"/>
        <v>00</v>
      </c>
    </row>
    <row r="2196" spans="1:9" ht="25.5">
      <c r="A2196" s="60" t="str">
        <f t="shared" si="333"/>
        <v>3.2.9.9.1.00.00 - Outros Benefícios Previdenciários e Assistenciais 
 - Consolidação</v>
      </c>
      <c r="B2196" s="5" t="s">
        <v>805</v>
      </c>
      <c r="C2196" s="6">
        <v>1056748328.4400001</v>
      </c>
      <c r="E2196" s="1">
        <f>SUMIF(A2196:B2196,"*intra*",C2196:D2196)+SUMIF(A2196:B2196,"*inter*",C2196:D2196)</f>
        <v>0</v>
      </c>
      <c r="F2196" s="1">
        <f>SUMIF(A2196:B2196,"*consolidação*",C2196:D2196)</f>
        <v>1056748328.4400001</v>
      </c>
      <c r="H2196" s="60" t="b">
        <f t="shared" si="331"/>
        <v>1</v>
      </c>
      <c r="I2196" s="60" t="str">
        <f t="shared" si="332"/>
        <v>00</v>
      </c>
    </row>
    <row r="2197" spans="1:9">
      <c r="A2197" s="60" t="str">
        <f t="shared" si="333"/>
        <v>3.3.0.0.0.00.00 - Uso de Bens, Serviços e Consumo de Capital Fixo</v>
      </c>
      <c r="B2197" s="3" t="s">
        <v>806</v>
      </c>
      <c r="C2197" s="4">
        <v>159547346776.67001</v>
      </c>
      <c r="E2197" s="1">
        <f>E2198+E2203+E2212</f>
        <v>0</v>
      </c>
      <c r="F2197" s="1">
        <f>F2198+F2203+F2212</f>
        <v>159547346776.67001</v>
      </c>
      <c r="H2197" s="60" t="b">
        <f t="shared" si="331"/>
        <v>1</v>
      </c>
      <c r="I2197" s="60" t="str">
        <f t="shared" si="332"/>
        <v>00</v>
      </c>
    </row>
    <row r="2198" spans="1:9">
      <c r="A2198" s="60" t="str">
        <f t="shared" si="333"/>
        <v>3.3.1.0.0.00.00 - Uso de Material de Consumo</v>
      </c>
      <c r="B2198" s="5" t="s">
        <v>807</v>
      </c>
      <c r="C2198" s="6">
        <v>32557060384.66</v>
      </c>
      <c r="E2198" s="1">
        <f>E2199+E2201</f>
        <v>0</v>
      </c>
      <c r="F2198" s="1">
        <f>F2199+F2201</f>
        <v>32557060384.66</v>
      </c>
      <c r="H2198" s="60" t="b">
        <f t="shared" si="331"/>
        <v>1</v>
      </c>
      <c r="I2198" s="60" t="str">
        <f t="shared" si="332"/>
        <v>00</v>
      </c>
    </row>
    <row r="2199" spans="1:9">
      <c r="A2199" s="60" t="str">
        <f t="shared" si="333"/>
        <v>3.3.1.1.0.00.00 - Consumo de Material</v>
      </c>
      <c r="B2199" s="3" t="s">
        <v>808</v>
      </c>
      <c r="C2199" s="4">
        <v>29839396583.110001</v>
      </c>
      <c r="E2199" s="1">
        <f>E2200</f>
        <v>0</v>
      </c>
      <c r="F2199" s="1">
        <f>F2200</f>
        <v>29839396583.110001</v>
      </c>
      <c r="H2199" s="60" t="b">
        <f t="shared" si="331"/>
        <v>1</v>
      </c>
      <c r="I2199" s="60" t="str">
        <f t="shared" si="332"/>
        <v>00</v>
      </c>
    </row>
    <row r="2200" spans="1:9">
      <c r="A2200" s="60" t="str">
        <f t="shared" si="333"/>
        <v>3.3.1.1.1.00.00 - Consumo de Material - Consolidação</v>
      </c>
      <c r="B2200" s="5" t="s">
        <v>809</v>
      </c>
      <c r="C2200" s="6">
        <v>29839396583.110001</v>
      </c>
      <c r="E2200" s="1">
        <f>SUMIF(A2200:B2200,"*intra*",C2200:D2200)+SUMIF(A2200:B2200,"*inter*",C2200:D2200)</f>
        <v>0</v>
      </c>
      <c r="F2200" s="1">
        <f>SUMIF(A2200:B2200,"*consolidação*",C2200:D2200)</f>
        <v>29839396583.110001</v>
      </c>
      <c r="H2200" s="60" t="b">
        <f t="shared" si="331"/>
        <v>1</v>
      </c>
      <c r="I2200" s="60" t="str">
        <f t="shared" si="332"/>
        <v>00</v>
      </c>
    </row>
    <row r="2201" spans="1:9">
      <c r="A2201" s="60" t="str">
        <f t="shared" si="333"/>
        <v>3.3.1.2.0.00.00 - Distribuição de Material Gratuito</v>
      </c>
      <c r="B2201" s="3" t="s">
        <v>810</v>
      </c>
      <c r="C2201" s="4">
        <v>2717663801.5500002</v>
      </c>
      <c r="E2201" s="1">
        <f>E2202</f>
        <v>0</v>
      </c>
      <c r="F2201" s="1">
        <f>F2202</f>
        <v>2717663801.5500002</v>
      </c>
      <c r="H2201" s="60" t="b">
        <f t="shared" si="331"/>
        <v>1</v>
      </c>
      <c r="I2201" s="60" t="str">
        <f t="shared" si="332"/>
        <v>00</v>
      </c>
    </row>
    <row r="2202" spans="1:9">
      <c r="A2202" s="60" t="str">
        <f t="shared" si="333"/>
        <v>3.3.1.2.1.00.00 - Distribuição de Material Gratuito - Consolidação</v>
      </c>
      <c r="B2202" s="5" t="s">
        <v>811</v>
      </c>
      <c r="C2202" s="6">
        <v>2717663801.5500002</v>
      </c>
      <c r="E2202" s="1">
        <f>SUMIF(A2202:B2202,"*intra*",C2202:D2202)+SUMIF(A2202:B2202,"*inter*",C2202:D2202)</f>
        <v>0</v>
      </c>
      <c r="F2202" s="1">
        <f>SUMIF(A2202:B2202,"*consolidação*",C2202:D2202)</f>
        <v>2717663801.5500002</v>
      </c>
      <c r="H2202" s="60" t="b">
        <f t="shared" si="331"/>
        <v>1</v>
      </c>
      <c r="I2202" s="60" t="str">
        <f t="shared" si="332"/>
        <v>00</v>
      </c>
    </row>
    <row r="2203" spans="1:9">
      <c r="A2203" s="60" t="str">
        <f t="shared" si="333"/>
        <v>3.3.2.0.0.00.00 - Serviços</v>
      </c>
      <c r="B2203" s="3" t="s">
        <v>812</v>
      </c>
      <c r="C2203" s="4">
        <v>125336602221.72</v>
      </c>
      <c r="E2203" s="1">
        <f>E2204+E2206+E2208+E2210</f>
        <v>0</v>
      </c>
      <c r="F2203" s="1">
        <f>F2204+F2206+F2208+F2210</f>
        <v>125336602221.72</v>
      </c>
      <c r="H2203" s="60" t="b">
        <f t="shared" si="331"/>
        <v>1</v>
      </c>
      <c r="I2203" s="60" t="str">
        <f t="shared" si="332"/>
        <v>00</v>
      </c>
    </row>
    <row r="2204" spans="1:9">
      <c r="A2204" s="60" t="str">
        <f t="shared" si="333"/>
        <v>3.3.2.1.0.00.00 - Diárias</v>
      </c>
      <c r="B2204" s="5" t="s">
        <v>813</v>
      </c>
      <c r="C2204" s="6">
        <v>2498001086.6700001</v>
      </c>
      <c r="E2204" s="1">
        <f>E2205</f>
        <v>0</v>
      </c>
      <c r="F2204" s="1">
        <f>F2205</f>
        <v>2498001086.6700001</v>
      </c>
      <c r="H2204" s="60" t="b">
        <f t="shared" si="331"/>
        <v>1</v>
      </c>
      <c r="I2204" s="60" t="str">
        <f t="shared" si="332"/>
        <v>00</v>
      </c>
    </row>
    <row r="2205" spans="1:9">
      <c r="A2205" s="60" t="str">
        <f t="shared" si="333"/>
        <v>3.3.2.1.1.00.00 - Diárias - Consolidação</v>
      </c>
      <c r="B2205" s="3" t="s">
        <v>814</v>
      </c>
      <c r="C2205" s="4">
        <v>2498001086.6700001</v>
      </c>
      <c r="E2205" s="1">
        <f>SUMIF(A2205:B2205,"*intra*",C2205:D2205)+SUMIF(A2205:B2205,"*inter*",C2205:D2205)</f>
        <v>0</v>
      </c>
      <c r="F2205" s="1">
        <f>SUMIF(A2205:B2205,"*consolidação*",C2205:D2205)</f>
        <v>2498001086.6700001</v>
      </c>
      <c r="H2205" s="60" t="b">
        <f t="shared" si="331"/>
        <v>1</v>
      </c>
      <c r="I2205" s="60" t="str">
        <f t="shared" si="332"/>
        <v>00</v>
      </c>
    </row>
    <row r="2206" spans="1:9">
      <c r="A2206" s="60" t="str">
        <f t="shared" si="333"/>
        <v>3.3.2.2.0.00.00 - Serviços Terceiros - PF</v>
      </c>
      <c r="B2206" s="5" t="s">
        <v>816</v>
      </c>
      <c r="C2206" s="6">
        <v>9476475939.2299995</v>
      </c>
      <c r="E2206" s="1">
        <f>E2207</f>
        <v>0</v>
      </c>
      <c r="F2206" s="1">
        <f>F2207</f>
        <v>9476475939.2299995</v>
      </c>
      <c r="H2206" s="60" t="b">
        <f t="shared" si="331"/>
        <v>1</v>
      </c>
      <c r="I2206" s="60" t="str">
        <f t="shared" si="332"/>
        <v>00</v>
      </c>
    </row>
    <row r="2207" spans="1:9">
      <c r="A2207" s="60" t="str">
        <f t="shared" si="333"/>
        <v>3.3.2.2.1.00.00 - Serviços Terceiros - PF - Consolidação</v>
      </c>
      <c r="B2207" s="3" t="s">
        <v>817</v>
      </c>
      <c r="C2207" s="4">
        <v>9476475939.2299995</v>
      </c>
      <c r="E2207" s="1">
        <f>SUMIF(A2207:B2207,"*intra*",C2207:D2207)+SUMIF(A2207:B2207,"*inter*",C2207:D2207)</f>
        <v>0</v>
      </c>
      <c r="F2207" s="1">
        <f>SUMIF(A2207:B2207,"*consolidação*",C2207:D2207)</f>
        <v>9476475939.2299995</v>
      </c>
      <c r="H2207" s="60" t="b">
        <f t="shared" si="331"/>
        <v>1</v>
      </c>
      <c r="I2207" s="60" t="str">
        <f t="shared" si="332"/>
        <v>00</v>
      </c>
    </row>
    <row r="2208" spans="1:9">
      <c r="A2208" s="60" t="str">
        <f t="shared" si="333"/>
        <v>3.3.2.3.0.00.00 - Serviços Terceiros - PJ</v>
      </c>
      <c r="B2208" s="5" t="s">
        <v>818</v>
      </c>
      <c r="C2208" s="6">
        <v>110473108625.75</v>
      </c>
      <c r="E2208" s="1">
        <f>E2209</f>
        <v>0</v>
      </c>
      <c r="F2208" s="1">
        <f>F2209</f>
        <v>110473108625.75</v>
      </c>
      <c r="H2208" s="60" t="b">
        <f t="shared" si="331"/>
        <v>1</v>
      </c>
      <c r="I2208" s="60" t="str">
        <f t="shared" si="332"/>
        <v>00</v>
      </c>
    </row>
    <row r="2209" spans="1:10">
      <c r="A2209" s="60" t="str">
        <f t="shared" si="333"/>
        <v>3.3.2.3.1.00.00 - Serviços Terceiros - PJ - Consolidação</v>
      </c>
      <c r="B2209" s="3" t="s">
        <v>819</v>
      </c>
      <c r="C2209" s="4">
        <v>110473108625.75</v>
      </c>
      <c r="E2209" s="1">
        <f>SUMIF(A2209:B2209,"*intra*",C2209:D2209)+SUMIF(A2209:B2209,"*inter*",C2209:D2209)</f>
        <v>0</v>
      </c>
      <c r="F2209" s="1">
        <f>SUMIF(A2209:B2209,"*consolidação*",C2209:D2209)</f>
        <v>110473108625.75</v>
      </c>
      <c r="H2209" s="60" t="b">
        <f t="shared" si="331"/>
        <v>1</v>
      </c>
      <c r="I2209" s="60" t="str">
        <f t="shared" si="332"/>
        <v>00</v>
      </c>
    </row>
    <row r="2210" spans="1:10" ht="25.5">
      <c r="A2210" s="60" t="str">
        <f t="shared" si="333"/>
        <v>3.3.2.4.0.00.00 - Contrato de Terceirização por Substituição de mão 
 de Obra – Art. 18 § 1, LC 101/00</v>
      </c>
      <c r="B2210" s="5" t="s">
        <v>820</v>
      </c>
      <c r="C2210" s="6">
        <v>2889016570.0700002</v>
      </c>
      <c r="E2210" s="1">
        <f>E2211</f>
        <v>0</v>
      </c>
      <c r="F2210" s="1">
        <f>F2211</f>
        <v>2889016570.0700002</v>
      </c>
      <c r="H2210" s="60" t="b">
        <f t="shared" si="331"/>
        <v>1</v>
      </c>
      <c r="I2210" s="60" t="str">
        <f t="shared" si="332"/>
        <v>00</v>
      </c>
    </row>
    <row r="2211" spans="1:10" ht="25.5">
      <c r="A2211" s="60" t="str">
        <f t="shared" si="333"/>
        <v>3.3.2.4.1.00.00 - Contrato de Terceirização por Substituição de mão 
 de Obra - Art. 18 § 1, LC 101/00 - Consolidação</v>
      </c>
      <c r="B2211" s="3" t="s">
        <v>821</v>
      </c>
      <c r="C2211" s="4">
        <v>2889016570.0700002</v>
      </c>
      <c r="E2211" s="1">
        <f>SUMIF(A2211:B2211,"*intra*",C2211:D2211)+SUMIF(A2211:B2211,"*inter*",C2211:D2211)</f>
        <v>0</v>
      </c>
      <c r="F2211" s="1">
        <f>SUMIF(A2211:B2211,"*consolidação*",C2211:D2211)</f>
        <v>2889016570.0700002</v>
      </c>
      <c r="H2211" s="60" t="b">
        <f t="shared" si="331"/>
        <v>1</v>
      </c>
      <c r="I2211" s="60" t="str">
        <f t="shared" si="332"/>
        <v>00</v>
      </c>
    </row>
    <row r="2212" spans="1:10">
      <c r="A2212" s="60" t="str">
        <f t="shared" si="333"/>
        <v>3.3.3.0.0.00.00 - Depreciação, Amortização e Exaustão</v>
      </c>
      <c r="B2212" s="5" t="s">
        <v>822</v>
      </c>
      <c r="C2212" s="6">
        <v>1653684170.29</v>
      </c>
      <c r="E2212" s="1">
        <f>E2213+E2215+E2217</f>
        <v>0</v>
      </c>
      <c r="F2212" s="1">
        <f>F2213+F2215+F2217</f>
        <v>1653684170.29</v>
      </c>
      <c r="H2212" s="60" t="b">
        <f t="shared" si="331"/>
        <v>1</v>
      </c>
      <c r="I2212" s="60" t="str">
        <f t="shared" si="332"/>
        <v>00</v>
      </c>
      <c r="J2212" s="60" t="s">
        <v>815</v>
      </c>
    </row>
    <row r="2213" spans="1:10">
      <c r="A2213" s="60" t="str">
        <f t="shared" si="333"/>
        <v>3.3.3.1.0.00.00 - Depreciação</v>
      </c>
      <c r="B2213" s="3" t="s">
        <v>823</v>
      </c>
      <c r="C2213" s="4">
        <v>1519696181.01</v>
      </c>
      <c r="E2213" s="1">
        <f>E2214</f>
        <v>0</v>
      </c>
      <c r="F2213" s="1">
        <f>F2214</f>
        <v>1519696181.01</v>
      </c>
      <c r="H2213" s="60" t="b">
        <f t="shared" si="331"/>
        <v>1</v>
      </c>
      <c r="I2213" s="60" t="str">
        <f t="shared" si="332"/>
        <v>00</v>
      </c>
    </row>
    <row r="2214" spans="1:10">
      <c r="A2214" s="60" t="str">
        <f t="shared" si="333"/>
        <v>3.3.3.1.1.00.00 - Depreciação - Consolidação</v>
      </c>
      <c r="B2214" s="5" t="s">
        <v>824</v>
      </c>
      <c r="C2214" s="6">
        <v>1519696181.01</v>
      </c>
      <c r="E2214" s="1">
        <f>SUMIF(A2214:B2214,"*intra*",C2214:D2214)+SUMIF(A2214:B2214,"*inter*",C2214:D2214)</f>
        <v>0</v>
      </c>
      <c r="F2214" s="1">
        <f>SUMIF(A2214:B2214,"*consolidação*",C2214:D2214)</f>
        <v>1519696181.01</v>
      </c>
      <c r="H2214" s="60" t="b">
        <f t="shared" si="331"/>
        <v>1</v>
      </c>
      <c r="I2214" s="60" t="str">
        <f t="shared" si="332"/>
        <v>00</v>
      </c>
    </row>
    <row r="2215" spans="1:10">
      <c r="A2215" s="60" t="str">
        <f t="shared" si="333"/>
        <v>3.3.3.2.0.00.00 - Amortização</v>
      </c>
      <c r="B2215" s="3" t="s">
        <v>825</v>
      </c>
      <c r="C2215" s="4">
        <v>128089239.48</v>
      </c>
      <c r="E2215" s="1">
        <f>E2216</f>
        <v>0</v>
      </c>
      <c r="F2215" s="1">
        <f>F2216</f>
        <v>128089239.48</v>
      </c>
      <c r="H2215" s="60" t="b">
        <f t="shared" si="331"/>
        <v>1</v>
      </c>
      <c r="I2215" s="60" t="str">
        <f t="shared" si="332"/>
        <v>00</v>
      </c>
    </row>
    <row r="2216" spans="1:10">
      <c r="A2216" s="60" t="str">
        <f t="shared" si="333"/>
        <v>3.3.3.2.1.00.00 - Amortização - Consolidação</v>
      </c>
      <c r="B2216" s="5" t="s">
        <v>826</v>
      </c>
      <c r="C2216" s="6">
        <v>128089239.48</v>
      </c>
      <c r="E2216" s="1">
        <f>SUMIF(A2216:B2216,"*intra*",C2216:D2216)+SUMIF(A2216:B2216,"*inter*",C2216:D2216)</f>
        <v>0</v>
      </c>
      <c r="F2216" s="1">
        <f>SUMIF(A2216:B2216,"*consolidação*",C2216:D2216)</f>
        <v>128089239.48</v>
      </c>
      <c r="H2216" s="60" t="b">
        <f t="shared" si="331"/>
        <v>1</v>
      </c>
      <c r="I2216" s="60" t="str">
        <f t="shared" si="332"/>
        <v>00</v>
      </c>
    </row>
    <row r="2217" spans="1:10">
      <c r="A2217" s="60" t="str">
        <f t="shared" si="333"/>
        <v>3.3.3.3.0.00.00 - Exaustão</v>
      </c>
      <c r="B2217" s="3" t="s">
        <v>827</v>
      </c>
      <c r="C2217" s="4">
        <v>5898749.7999999998</v>
      </c>
      <c r="E2217" s="1">
        <f>E2218</f>
        <v>0</v>
      </c>
      <c r="F2217" s="1">
        <f>F2218</f>
        <v>5898749.7999999998</v>
      </c>
      <c r="H2217" s="60" t="b">
        <f t="shared" si="331"/>
        <v>1</v>
      </c>
      <c r="I2217" s="60" t="str">
        <f t="shared" si="332"/>
        <v>00</v>
      </c>
    </row>
    <row r="2218" spans="1:10">
      <c r="A2218" s="60" t="str">
        <f t="shared" si="333"/>
        <v>3.3.3.3.1.00.00 - Exaustão - Consolidação</v>
      </c>
      <c r="B2218" s="5" t="s">
        <v>828</v>
      </c>
      <c r="C2218" s="6">
        <v>5898749.7999999998</v>
      </c>
      <c r="E2218" s="1">
        <f>SUMIF(A2218:B2218,"*intra*",C2218:D2218)+SUMIF(A2218:B2218,"*inter*",C2218:D2218)</f>
        <v>0</v>
      </c>
      <c r="F2218" s="1">
        <f>SUMIF(A2218:B2218,"*consolidação*",C2218:D2218)</f>
        <v>5898749.7999999998</v>
      </c>
      <c r="H2218" s="60" t="b">
        <f t="shared" si="331"/>
        <v>1</v>
      </c>
      <c r="I2218" s="60" t="str">
        <f t="shared" si="332"/>
        <v>00</v>
      </c>
    </row>
    <row r="2219" spans="1:10">
      <c r="A2219" s="60" t="str">
        <f t="shared" si="333"/>
        <v>3.4.0.0.0.00.00 - Variações Patrimoniais Diminutivas Financeiras</v>
      </c>
      <c r="B2219" s="3" t="s">
        <v>836</v>
      </c>
      <c r="C2219" s="4">
        <v>30422974462.900002</v>
      </c>
      <c r="E2219" s="1">
        <f>E2220+E2239+E2253+E2270+E2272</f>
        <v>16831507615.02</v>
      </c>
      <c r="F2219" s="1">
        <f>F2220+F2239+F2253+F2270+F2272</f>
        <v>13591466847.880001</v>
      </c>
      <c r="H2219" s="60" t="b">
        <f t="shared" si="331"/>
        <v>1</v>
      </c>
      <c r="I2219" s="60" t="str">
        <f t="shared" si="332"/>
        <v>00</v>
      </c>
    </row>
    <row r="2220" spans="1:10" ht="25.5">
      <c r="A2220" s="60" t="str">
        <f t="shared" si="333"/>
        <v>3.4.1.0.0.00.00 - Juros e Encargos de Empréstimos e Financiamentos 
 Obtidos</v>
      </c>
      <c r="B2220" s="5" t="s">
        <v>837</v>
      </c>
      <c r="C2220" s="6">
        <v>10415924745.360001</v>
      </c>
      <c r="E2220" s="1">
        <f>E2221+E2226+E2228+E2230+E2232+E2237</f>
        <v>6979042416.5299997</v>
      </c>
      <c r="F2220" s="1">
        <f>F2221+F2226+F2228+F2230+F2232+F2237</f>
        <v>3436882328.8300004</v>
      </c>
      <c r="H2220" s="60" t="b">
        <f t="shared" si="331"/>
        <v>1</v>
      </c>
      <c r="I2220" s="60" t="str">
        <f t="shared" si="332"/>
        <v>00</v>
      </c>
    </row>
    <row r="2221" spans="1:10">
      <c r="A2221" s="60" t="str">
        <f t="shared" si="333"/>
        <v>3.4.1.1.0.00.00 - Juros e Encargos da Dívida Contratual Interna</v>
      </c>
      <c r="B2221" s="3" t="s">
        <v>838</v>
      </c>
      <c r="C2221" s="4">
        <v>9704014266.2000008</v>
      </c>
      <c r="E2221" s="1">
        <f>E2222+E2223+E2224+E2225</f>
        <v>6962599504.1099997</v>
      </c>
      <c r="F2221" s="1">
        <f>F2222+F2223+F2224+F2225</f>
        <v>2741414762.0900002</v>
      </c>
      <c r="H2221" s="60" t="b">
        <f t="shared" si="331"/>
        <v>1</v>
      </c>
      <c r="I2221" s="60" t="str">
        <f t="shared" si="332"/>
        <v>00</v>
      </c>
    </row>
    <row r="2222" spans="1:10" ht="25.5">
      <c r="A2222" s="60" t="str">
        <f t="shared" si="333"/>
        <v>3.4.1.1.1.00.00 - Juros e Encargos da Dívida Contratual Interna - 
 Consolidação</v>
      </c>
      <c r="B2222" s="5" t="s">
        <v>839</v>
      </c>
      <c r="C2222" s="6">
        <v>2741414762.0900002</v>
      </c>
      <c r="E2222" s="1"/>
      <c r="F2222" s="1">
        <f>SUMIF(A2222:B2222,"*consolidação*",C2222:D2222)</f>
        <v>2741414762.0900002</v>
      </c>
      <c r="H2222" s="60" t="b">
        <f t="shared" si="331"/>
        <v>1</v>
      </c>
      <c r="I2222" s="60" t="str">
        <f t="shared" si="332"/>
        <v>00</v>
      </c>
    </row>
    <row r="2223" spans="1:10" ht="25.5">
      <c r="A2223" s="60" t="str">
        <f t="shared" si="333"/>
        <v>3.4.1.1.3.00.00 - Juros e Encargos da Dívida Contratual Interna - 
 Inter OFSS - União</v>
      </c>
      <c r="B2223" s="3" t="s">
        <v>840</v>
      </c>
      <c r="C2223" s="4">
        <v>6735168870.2299995</v>
      </c>
      <c r="E2223" s="1">
        <f>SUMIF(A2223:B2223,"*intra*",C2223:D2223)+SUMIF(A2223:B2223,"*inter*",C2223:D2223)</f>
        <v>6735168870.2299995</v>
      </c>
      <c r="F2223" s="1">
        <f>SUMIF(A2223:B2223,"*consolidação*",C2223:D2223)</f>
        <v>0</v>
      </c>
      <c r="H2223" s="60" t="b">
        <f t="shared" si="331"/>
        <v>1</v>
      </c>
      <c r="I2223" s="60" t="str">
        <f t="shared" si="332"/>
        <v>00</v>
      </c>
    </row>
    <row r="2224" spans="1:10" ht="25.5">
      <c r="A2224" s="60" t="str">
        <f t="shared" si="333"/>
        <v>3.4.1.1.4.00.00 - Juros e Encargos da Dívida Contratual Interna - 
 Inter OFSS - Estado</v>
      </c>
      <c r="B2224" s="5" t="s">
        <v>841</v>
      </c>
      <c r="C2224" s="6">
        <v>61667873.299999997</v>
      </c>
      <c r="E2224" s="1">
        <f>SUMIF(A2224:B2224,"*intra*",C2224:D2224)+SUMIF(A2224:B2224,"*inter*",C2224:D2224)</f>
        <v>61667873.299999997</v>
      </c>
      <c r="F2224" s="1">
        <f>SUMIF(A2224:B2224,"*consolidação*",C2224:D2224)</f>
        <v>0</v>
      </c>
      <c r="H2224" s="60" t="b">
        <f t="shared" si="331"/>
        <v>1</v>
      </c>
      <c r="I2224" s="60" t="str">
        <f t="shared" si="332"/>
        <v>00</v>
      </c>
    </row>
    <row r="2225" spans="1:9" ht="25.5">
      <c r="A2225" s="60" t="str">
        <f t="shared" si="333"/>
        <v>3.4.1.1.5.00.00 - Juros e Encargos da Dívida Contratual Interna - 
 Inter OFSS - Município</v>
      </c>
      <c r="B2225" s="3" t="s">
        <v>842</v>
      </c>
      <c r="C2225" s="4">
        <v>165762760.58000001</v>
      </c>
      <c r="E2225" s="1">
        <f>SUMIF(A2225:B2225,"*intra*",C2225:D2225)+SUMIF(A2225:B2225,"*inter*",C2225:D2225)</f>
        <v>165762760.58000001</v>
      </c>
      <c r="F2225" s="1">
        <f>SUMIF(A2225:B2225,"*consolidação*",C2225:D2225)</f>
        <v>0</v>
      </c>
      <c r="H2225" s="60" t="b">
        <f t="shared" si="331"/>
        <v>1</v>
      </c>
      <c r="I2225" s="60" t="str">
        <f t="shared" si="332"/>
        <v>00</v>
      </c>
    </row>
    <row r="2226" spans="1:9">
      <c r="A2226" s="60" t="str">
        <f t="shared" si="333"/>
        <v>3.4.1.2.0.00.00 - Juros e Encargos da Dívida Contratual Externa</v>
      </c>
      <c r="B2226" s="5" t="s">
        <v>843</v>
      </c>
      <c r="C2226" s="6">
        <v>467401136.22000003</v>
      </c>
      <c r="E2226" s="1">
        <f>E2227</f>
        <v>0</v>
      </c>
      <c r="F2226" s="1">
        <f>F2227</f>
        <v>467401136.22000003</v>
      </c>
      <c r="H2226" s="60" t="b">
        <f t="shared" si="331"/>
        <v>1</v>
      </c>
      <c r="I2226" s="60" t="str">
        <f t="shared" si="332"/>
        <v>00</v>
      </c>
    </row>
    <row r="2227" spans="1:9" ht="25.5">
      <c r="A2227" s="60" t="str">
        <f t="shared" si="333"/>
        <v>3.4.1.2.1.00.00 - Juros e Encargos da Dívida Contratual Externa - 
 Consolidação</v>
      </c>
      <c r="B2227" s="3" t="s">
        <v>844</v>
      </c>
      <c r="C2227" s="4">
        <v>467401136.22000003</v>
      </c>
      <c r="E2227" s="1">
        <f>SUMIF(A2227:B2227,"*intra*",C2227:D2227)+SUMIF(A2227:B2227,"*inter*",C2227:D2227)</f>
        <v>0</v>
      </c>
      <c r="F2227" s="1">
        <f>SUMIF(A2227:B2227,"*consolidação*",C2227:D2227)</f>
        <v>467401136.22000003</v>
      </c>
      <c r="H2227" s="60" t="b">
        <f t="shared" si="331"/>
        <v>1</v>
      </c>
      <c r="I2227" s="60" t="str">
        <f t="shared" si="332"/>
        <v>00</v>
      </c>
    </row>
    <row r="2228" spans="1:9">
      <c r="A2228" s="60" t="str">
        <f t="shared" si="333"/>
        <v>3.4.1.3.0.00.00 - Juros e Encargos da Dívida Mobiliária</v>
      </c>
      <c r="B2228" s="5" t="s">
        <v>845</v>
      </c>
      <c r="C2228" s="6">
        <v>41308624.789999999</v>
      </c>
      <c r="E2228" s="1">
        <f>E2229</f>
        <v>0</v>
      </c>
      <c r="F2228" s="1">
        <f>F2229</f>
        <v>41308624.789999999</v>
      </c>
      <c r="H2228" s="60" t="b">
        <f t="shared" si="331"/>
        <v>1</v>
      </c>
      <c r="I2228" s="60" t="str">
        <f t="shared" si="332"/>
        <v>00</v>
      </c>
    </row>
    <row r="2229" spans="1:9" ht="25.5">
      <c r="A2229" s="60" t="str">
        <f t="shared" si="333"/>
        <v>3.4.1.3.1.00.00 - Juros e Encargos da Dívida Mobiliária - 
 Consolidação</v>
      </c>
      <c r="B2229" s="3" t="s">
        <v>846</v>
      </c>
      <c r="C2229" s="4">
        <v>41308624.789999999</v>
      </c>
      <c r="E2229" s="1">
        <f>SUMIF(A2229:B2229,"*intra*",C2229:D2229)+SUMIF(A2229:B2229,"*inter*",C2229:D2229)</f>
        <v>0</v>
      </c>
      <c r="F2229" s="1">
        <f>SUMIF(A2229:B2229,"*consolidação*",C2229:D2229)</f>
        <v>41308624.789999999</v>
      </c>
      <c r="H2229" s="60" t="b">
        <f t="shared" si="331"/>
        <v>1</v>
      </c>
      <c r="I2229" s="60" t="str">
        <f t="shared" si="332"/>
        <v>00</v>
      </c>
    </row>
    <row r="2230" spans="1:9" ht="25.5">
      <c r="A2230" s="60" t="str">
        <f t="shared" si="333"/>
        <v>3.4.1.4.0.00.00 - Juros e Encargos de Empréstimos por Antecipação de 
 Receita Orçamentária</v>
      </c>
      <c r="B2230" s="5" t="s">
        <v>847</v>
      </c>
      <c r="C2230" s="6">
        <v>7637394.9400000004</v>
      </c>
      <c r="E2230" s="1">
        <f>E2231</f>
        <v>0</v>
      </c>
      <c r="F2230" s="1">
        <f>F2231</f>
        <v>7637394.9400000004</v>
      </c>
      <c r="H2230" s="60" t="b">
        <f t="shared" si="331"/>
        <v>1</v>
      </c>
      <c r="I2230" s="60" t="str">
        <f t="shared" si="332"/>
        <v>00</v>
      </c>
    </row>
    <row r="2231" spans="1:9" ht="38.25">
      <c r="A2231" s="60" t="str">
        <f t="shared" si="333"/>
        <v>3.4.1.4.1.00.00 - Juros e Encargos de Empréstimos por Antecipação de 
 Receita Orçamentária - Consolidação</v>
      </c>
      <c r="B2231" s="3" t="s">
        <v>848</v>
      </c>
      <c r="C2231" s="4">
        <v>7637394.9400000004</v>
      </c>
      <c r="E2231" s="1">
        <f>SUMIF(A2231:B2231,"*intra*",C2231:D2231)+SUMIF(A2231:B2231,"*inter*",C2231:D2231)</f>
        <v>0</v>
      </c>
      <c r="F2231" s="1">
        <f>SUMIF(A2231:B2231,"*consolidação*",C2231:D2231)</f>
        <v>7637394.9400000004</v>
      </c>
      <c r="H2231" s="60" t="b">
        <f t="shared" si="331"/>
        <v>1</v>
      </c>
      <c r="I2231" s="60" t="str">
        <f t="shared" si="332"/>
        <v>00</v>
      </c>
    </row>
    <row r="2232" spans="1:9" ht="25.5">
      <c r="A2232" s="60" t="str">
        <f t="shared" si="333"/>
        <v>3.4.1.8.0.00.00 - Outros Juros e Encargos de Empréstimos e 
 Financiamentos Internos</v>
      </c>
      <c r="B2232" s="5" t="s">
        <v>849</v>
      </c>
      <c r="C2232" s="6">
        <v>180708635.40000001</v>
      </c>
      <c r="E2232" s="1">
        <f>E2233+E2234+E2235+E2236</f>
        <v>16442912.42</v>
      </c>
      <c r="F2232" s="1">
        <f>F2233+F2234+F2235+F2236</f>
        <v>164265722.97999999</v>
      </c>
      <c r="H2232" s="60" t="b">
        <f t="shared" si="331"/>
        <v>1</v>
      </c>
      <c r="I2232" s="60" t="str">
        <f t="shared" si="332"/>
        <v>00</v>
      </c>
    </row>
    <row r="2233" spans="1:9" ht="25.5">
      <c r="A2233" s="60" t="str">
        <f t="shared" si="333"/>
        <v>3.4.1.8.1.00.00 - Outros Juros e Encargos de Empréstimos e 
 Financiamentos Internos - Consolidação</v>
      </c>
      <c r="B2233" s="3" t="s">
        <v>850</v>
      </c>
      <c r="C2233" s="4">
        <v>164265722.97999999</v>
      </c>
      <c r="E2233" s="1"/>
      <c r="F2233" s="1">
        <f>SUMIF(A2233:B2233,"*consolidação*",C2233:D2233)</f>
        <v>164265722.97999999</v>
      </c>
      <c r="H2233" s="60" t="b">
        <f t="shared" ref="H2233:H2296" si="334">IF(I2233="00",C2233=E2233+F2233,TRUE)</f>
        <v>1</v>
      </c>
      <c r="I2233" s="60" t="str">
        <f t="shared" ref="I2233:I2296" si="335">MID(A2233,11,2)</f>
        <v>00</v>
      </c>
    </row>
    <row r="2234" spans="1:9" ht="25.5">
      <c r="A2234" s="60" t="str">
        <f t="shared" ref="A2234:A2297" si="336">TRIM(B2234)</f>
        <v>3.4.1.8.3.00.00 - Outros Juros e Encargos de Empréstimos e 
 Financiamentos Internos - Inter OFSS - União</v>
      </c>
      <c r="B2234" s="5" t="s">
        <v>851</v>
      </c>
      <c r="C2234" s="6">
        <v>3069688.66</v>
      </c>
      <c r="E2234" s="1">
        <f>SUMIF(A2234:B2234,"*intra*",C2234:D2234)+SUMIF(A2234:B2234,"*inter*",C2234:D2234)</f>
        <v>3069688.66</v>
      </c>
      <c r="F2234" s="1">
        <f>SUMIF(A2234:B2234,"*consolidação*",C2234:D2234)</f>
        <v>0</v>
      </c>
      <c r="H2234" s="60" t="b">
        <f t="shared" si="334"/>
        <v>1</v>
      </c>
      <c r="I2234" s="60" t="str">
        <f t="shared" si="335"/>
        <v>00</v>
      </c>
    </row>
    <row r="2235" spans="1:9" ht="25.5">
      <c r="A2235" s="60" t="str">
        <f t="shared" si="336"/>
        <v>3.4.1.8.4.00.00 - Outros Juros e Encargos de Empréstimos e 
 Financiamentos Internos - Inter OFSS - Estado</v>
      </c>
      <c r="B2235" s="3" t="s">
        <v>852</v>
      </c>
      <c r="C2235" s="4">
        <v>175040.08</v>
      </c>
      <c r="E2235" s="1">
        <f>SUMIF(A2235:B2235,"*intra*",C2235:D2235)+SUMIF(A2235:B2235,"*inter*",C2235:D2235)</f>
        <v>175040.08</v>
      </c>
      <c r="F2235" s="1">
        <f>SUMIF(A2235:B2235,"*consolidação*",C2235:D2235)</f>
        <v>0</v>
      </c>
      <c r="H2235" s="60" t="b">
        <f t="shared" si="334"/>
        <v>1</v>
      </c>
      <c r="I2235" s="60" t="str">
        <f t="shared" si="335"/>
        <v>00</v>
      </c>
    </row>
    <row r="2236" spans="1:9" ht="25.5">
      <c r="A2236" s="60" t="str">
        <f t="shared" si="336"/>
        <v>3.4.1.8.5.00.00 - Outros Juros e Encargos de Empréstimos e 
 Financiamentos Internos - Inter OFSS - Município</v>
      </c>
      <c r="B2236" s="5" t="s">
        <v>853</v>
      </c>
      <c r="C2236" s="6">
        <v>13198183.68</v>
      </c>
      <c r="E2236" s="1">
        <f>SUMIF(A2236:B2236,"*intra*",C2236:D2236)+SUMIF(A2236:B2236,"*inter*",C2236:D2236)</f>
        <v>13198183.68</v>
      </c>
      <c r="F2236" s="1">
        <f>SUMIF(A2236:B2236,"*consolidação*",C2236:D2236)</f>
        <v>0</v>
      </c>
      <c r="H2236" s="60" t="b">
        <f t="shared" si="334"/>
        <v>1</v>
      </c>
      <c r="I2236" s="60" t="str">
        <f t="shared" si="335"/>
        <v>00</v>
      </c>
    </row>
    <row r="2237" spans="1:9" ht="25.5">
      <c r="A2237" s="60" t="str">
        <f t="shared" si="336"/>
        <v>3.4.1.9.0.00.00 - Outros Juros e Encargos de Empréstimos e 
 Financiamentos Externos</v>
      </c>
      <c r="B2237" s="3" t="s">
        <v>854</v>
      </c>
      <c r="C2237" s="4">
        <v>14854687.810000001</v>
      </c>
      <c r="E2237" s="1">
        <f>E2238</f>
        <v>0</v>
      </c>
      <c r="F2237" s="1">
        <f>F2238</f>
        <v>14854687.810000001</v>
      </c>
      <c r="H2237" s="60" t="b">
        <f t="shared" si="334"/>
        <v>1</v>
      </c>
      <c r="I2237" s="60" t="str">
        <f t="shared" si="335"/>
        <v>00</v>
      </c>
    </row>
    <row r="2238" spans="1:9" ht="25.5">
      <c r="A2238" s="60" t="str">
        <f t="shared" si="336"/>
        <v>3.4.1.9.1.00.00 - Outros Juros e Encargos de Empréstimos e 
 Financiamentos Externos - Consolidação</v>
      </c>
      <c r="B2238" s="5" t="s">
        <v>855</v>
      </c>
      <c r="C2238" s="6">
        <v>14854687.810000001</v>
      </c>
      <c r="E2238" s="1">
        <f>SUMIF(A2238:B2238,"*intra*",C2238:D2238)+SUMIF(A2238:B2238,"*inter*",C2238:D2238)</f>
        <v>0</v>
      </c>
      <c r="F2238" s="1">
        <f>SUMIF(A2238:B2238,"*consolidação*",C2238:D2238)</f>
        <v>14854687.810000001</v>
      </c>
      <c r="H2238" s="60" t="b">
        <f t="shared" si="334"/>
        <v>1</v>
      </c>
      <c r="I2238" s="60" t="str">
        <f t="shared" si="335"/>
        <v>00</v>
      </c>
    </row>
    <row r="2239" spans="1:9">
      <c r="A2239" s="60" t="str">
        <f t="shared" si="336"/>
        <v>3.4.2.0.0.00.00 - Juros e Encargos de Mora</v>
      </c>
      <c r="B2239" s="3" t="s">
        <v>856</v>
      </c>
      <c r="C2239" s="4">
        <v>475119358.13</v>
      </c>
      <c r="E2239" s="1">
        <f>E2240+E2245+E2247+E2249+E2251</f>
        <v>8632028.0199999996</v>
      </c>
      <c r="F2239" s="1">
        <f>F2240+F2245+F2247+F2249+F2251</f>
        <v>466487330.11000001</v>
      </c>
      <c r="H2239" s="60" t="b">
        <f t="shared" si="334"/>
        <v>1</v>
      </c>
      <c r="I2239" s="60" t="str">
        <f t="shared" si="335"/>
        <v>00</v>
      </c>
    </row>
    <row r="2240" spans="1:9" ht="25.5">
      <c r="A2240" s="60" t="str">
        <f t="shared" si="336"/>
        <v>3.4.2.1.0.00.00 - Juros e Encargos de Mora de Empréstimos e 
 Financiamentos Internos Obtidos</v>
      </c>
      <c r="B2240" s="5" t="s">
        <v>857</v>
      </c>
      <c r="C2240" s="6">
        <v>89250898.450000003</v>
      </c>
      <c r="E2240" s="1">
        <f>E2241+E2242+E2243+E2244</f>
        <v>8632028.0199999996</v>
      </c>
      <c r="F2240" s="1">
        <f>F2241+F2242+F2243+F2244</f>
        <v>80618870.430000007</v>
      </c>
      <c r="H2240" s="60" t="b">
        <f t="shared" si="334"/>
        <v>1</v>
      </c>
      <c r="I2240" s="60" t="str">
        <f t="shared" si="335"/>
        <v>00</v>
      </c>
    </row>
    <row r="2241" spans="1:9" ht="25.5">
      <c r="A2241" s="60" t="str">
        <f t="shared" si="336"/>
        <v>3.4.2.1.1.00.00 - Juros e Encargos de Mora de Empréstimos e 
 Financiamentos Internos Obtidos - Consolidação</v>
      </c>
      <c r="B2241" s="3" t="s">
        <v>858</v>
      </c>
      <c r="C2241" s="4">
        <v>80618870.430000007</v>
      </c>
      <c r="E2241" s="1"/>
      <c r="F2241" s="1">
        <f t="shared" ref="F2241:F2244" si="337">SUMIF(A2241:B2241,"*consolidação*",C2241:D2241)</f>
        <v>80618870.430000007</v>
      </c>
      <c r="H2241" s="60" t="b">
        <f t="shared" si="334"/>
        <v>1</v>
      </c>
      <c r="I2241" s="60" t="str">
        <f t="shared" si="335"/>
        <v>00</v>
      </c>
    </row>
    <row r="2242" spans="1:9" ht="25.5">
      <c r="A2242" s="60" t="str">
        <f t="shared" si="336"/>
        <v>3.4.2.1.3.00.00 - Juros e Encargos de Mora de Empréstimos e 
 Financiamentos Internos Obtidos - Inter OFSS - União</v>
      </c>
      <c r="B2242" s="5" t="s">
        <v>859</v>
      </c>
      <c r="C2242" s="6">
        <v>573063.9</v>
      </c>
      <c r="E2242" s="1">
        <f t="shared" ref="E2242:E2248" si="338">SUMIF(A2242:B2242,"*intra*",C2242:D2242)+SUMIF(A2242:B2242,"*inter*",C2242:D2242)</f>
        <v>573063.9</v>
      </c>
      <c r="F2242" s="1">
        <f t="shared" si="337"/>
        <v>0</v>
      </c>
      <c r="H2242" s="60" t="b">
        <f t="shared" si="334"/>
        <v>1</v>
      </c>
      <c r="I2242" s="60" t="str">
        <f t="shared" si="335"/>
        <v>00</v>
      </c>
    </row>
    <row r="2243" spans="1:9" ht="25.5">
      <c r="A2243" s="60" t="str">
        <f t="shared" si="336"/>
        <v>3.4.2.1.4.00.00 - Juros e Encargos de Mora de Empréstimos e 
 Financiamentos Internos Obtidos - Inter OFSS - Estado</v>
      </c>
      <c r="B2243" s="3" t="s">
        <v>860</v>
      </c>
      <c r="C2243" s="4">
        <v>23757.26</v>
      </c>
      <c r="E2243" s="1">
        <f t="shared" si="338"/>
        <v>23757.26</v>
      </c>
      <c r="F2243" s="1">
        <f t="shared" si="337"/>
        <v>0</v>
      </c>
      <c r="H2243" s="60" t="b">
        <f t="shared" si="334"/>
        <v>1</v>
      </c>
      <c r="I2243" s="60" t="str">
        <f t="shared" si="335"/>
        <v>00</v>
      </c>
    </row>
    <row r="2244" spans="1:9" ht="25.5">
      <c r="A2244" s="60" t="str">
        <f t="shared" si="336"/>
        <v>3.4.2.1.5.00.00 - Juros e Encargos de Mora de Empréstimos e 
 Financiamentos Internos Obtidos - Inter OFSS - Município</v>
      </c>
      <c r="B2244" s="5" t="s">
        <v>861</v>
      </c>
      <c r="C2244" s="6">
        <v>8035206.8600000003</v>
      </c>
      <c r="E2244" s="1">
        <f t="shared" si="338"/>
        <v>8035206.8600000003</v>
      </c>
      <c r="F2244" s="1">
        <f t="shared" si="337"/>
        <v>0</v>
      </c>
      <c r="H2244" s="60" t="b">
        <f t="shared" si="334"/>
        <v>1</v>
      </c>
      <c r="I2244" s="60" t="str">
        <f t="shared" si="335"/>
        <v>00</v>
      </c>
    </row>
    <row r="2245" spans="1:9" ht="25.5">
      <c r="A2245" s="60" t="str">
        <f t="shared" si="336"/>
        <v>3.4.2.2.0.00.00 - Juros e Encargos de Mora de Empréstimos e 
 Financiamentos Externos Obtidos</v>
      </c>
      <c r="B2245" s="3" t="s">
        <v>862</v>
      </c>
      <c r="C2245" s="4">
        <v>8457020.3800000008</v>
      </c>
      <c r="E2245" s="1">
        <f>E2246</f>
        <v>0</v>
      </c>
      <c r="F2245" s="1">
        <f>F2246</f>
        <v>8457020.3800000008</v>
      </c>
      <c r="H2245" s="60" t="b">
        <f t="shared" si="334"/>
        <v>1</v>
      </c>
      <c r="I2245" s="60" t="str">
        <f t="shared" si="335"/>
        <v>00</v>
      </c>
    </row>
    <row r="2246" spans="1:9" ht="25.5">
      <c r="A2246" s="60" t="str">
        <f t="shared" si="336"/>
        <v>3.4.2.2.1.00.00 - Juros e Encargos de Mora de Empréstimos e 
 Financiamentos Externos Obtidos - Consolidação</v>
      </c>
      <c r="B2246" s="5" t="s">
        <v>863</v>
      </c>
      <c r="C2246" s="6">
        <v>8457020.3800000008</v>
      </c>
      <c r="E2246" s="1">
        <f>SUMIF(A2246:B2246,"*intra*",C2246:D2246)+SUMIF(A2246:B2246,"*inter*",C2246:D2246)</f>
        <v>0</v>
      </c>
      <c r="F2246" s="1">
        <f>SUMIF(A2246:B2246,"*consolidação*",C2246:D2246)</f>
        <v>8457020.3800000008</v>
      </c>
      <c r="H2246" s="60" t="b">
        <f t="shared" si="334"/>
        <v>1</v>
      </c>
      <c r="I2246" s="60" t="str">
        <f t="shared" si="335"/>
        <v>00</v>
      </c>
    </row>
    <row r="2247" spans="1:9" ht="25.5">
      <c r="A2247" s="60" t="str">
        <f t="shared" si="336"/>
        <v>3.4.2.3.0.00.00 - Juros e Encargos de Mora de Aquisição de Bens e 
 Serviços</v>
      </c>
      <c r="B2247" s="3" t="s">
        <v>864</v>
      </c>
      <c r="C2247" s="4">
        <v>76317597.739999995</v>
      </c>
      <c r="E2247" s="1">
        <f>E2248</f>
        <v>0</v>
      </c>
      <c r="F2247" s="1">
        <f>F2248</f>
        <v>76317597.739999995</v>
      </c>
      <c r="H2247" s="60" t="b">
        <f t="shared" si="334"/>
        <v>1</v>
      </c>
      <c r="I2247" s="60" t="str">
        <f t="shared" si="335"/>
        <v>00</v>
      </c>
    </row>
    <row r="2248" spans="1:9" ht="25.5">
      <c r="A2248" s="60" t="str">
        <f t="shared" si="336"/>
        <v>3.4.2.3.1.00.00 - Juros e Encargos de Mora de Aquisição de Bens e 
 Serviços - Consolidação</v>
      </c>
      <c r="B2248" s="5" t="s">
        <v>865</v>
      </c>
      <c r="C2248" s="6">
        <v>76317597.739999995</v>
      </c>
      <c r="E2248" s="1">
        <f t="shared" si="338"/>
        <v>0</v>
      </c>
      <c r="F2248" s="1">
        <f>SUMIF(A2248:B2248,"*consolidação*",C2248:D2248)</f>
        <v>76317597.739999995</v>
      </c>
      <c r="H2248" s="60" t="b">
        <f t="shared" si="334"/>
        <v>1</v>
      </c>
      <c r="I2248" s="60" t="str">
        <f t="shared" si="335"/>
        <v>00</v>
      </c>
    </row>
    <row r="2249" spans="1:9">
      <c r="A2249" s="60" t="str">
        <f t="shared" si="336"/>
        <v>3.4.2.4.0.00.00 - Juros e Encargos de Mora de Obrigações Tributárias</v>
      </c>
      <c r="B2249" s="3" t="s">
        <v>866</v>
      </c>
      <c r="C2249" s="4">
        <v>109952769.48999999</v>
      </c>
      <c r="E2249" s="1">
        <f>E2250</f>
        <v>0</v>
      </c>
      <c r="F2249" s="1">
        <f>F2250</f>
        <v>109952769.48999999</v>
      </c>
      <c r="H2249" s="60" t="b">
        <f t="shared" si="334"/>
        <v>1</v>
      </c>
      <c r="I2249" s="60" t="str">
        <f t="shared" si="335"/>
        <v>00</v>
      </c>
    </row>
    <row r="2250" spans="1:9" ht="25.5">
      <c r="A2250" s="60" t="str">
        <f t="shared" si="336"/>
        <v>3.4.2.4.1.00.00 - Juros e Encargos de Mora de Obrigações Tributárias 
 - Consolidação</v>
      </c>
      <c r="B2250" s="5" t="s">
        <v>867</v>
      </c>
      <c r="C2250" s="6">
        <v>109952769.48999999</v>
      </c>
      <c r="E2250" s="1">
        <f>SUMIF(A2250:B2250,"*intra*",C2250:D2250)+SUMIF(A2250:B2250,"*inter*",C2250:D2250)</f>
        <v>0</v>
      </c>
      <c r="F2250" s="1">
        <f>SUMIF(A2250:B2250,"*consolidação*",C2250:D2250)</f>
        <v>109952769.48999999</v>
      </c>
      <c r="H2250" s="60" t="b">
        <f t="shared" si="334"/>
        <v>1</v>
      </c>
      <c r="I2250" s="60" t="str">
        <f t="shared" si="335"/>
        <v>00</v>
      </c>
    </row>
    <row r="2251" spans="1:9">
      <c r="A2251" s="60" t="str">
        <f t="shared" si="336"/>
        <v>3.4.2.9.0.00.00 - Outros Juros e Encargos de Mora</v>
      </c>
      <c r="B2251" s="3" t="s">
        <v>868</v>
      </c>
      <c r="C2251" s="4">
        <v>191141072.06999999</v>
      </c>
      <c r="E2251" s="1">
        <f>E2252</f>
        <v>0</v>
      </c>
      <c r="F2251" s="1">
        <f>F2252</f>
        <v>191141072.06999999</v>
      </c>
      <c r="H2251" s="60" t="b">
        <f t="shared" si="334"/>
        <v>1</v>
      </c>
      <c r="I2251" s="60" t="str">
        <f t="shared" si="335"/>
        <v>00</v>
      </c>
    </row>
    <row r="2252" spans="1:9">
      <c r="A2252" s="60" t="str">
        <f t="shared" si="336"/>
        <v>3.4.2.9.1.00.00 - Outros Juros e Encargos de Mora - Consolidação</v>
      </c>
      <c r="B2252" s="5" t="s">
        <v>869</v>
      </c>
      <c r="C2252" s="6">
        <v>191141072.06999999</v>
      </c>
      <c r="E2252" s="1">
        <f t="shared" ref="E2252:E2257" si="339">SUMIF(A2252:B2252,"*intra*",C2252:D2252)+SUMIF(A2252:B2252,"*inter*",C2252:D2252)</f>
        <v>0</v>
      </c>
      <c r="F2252" s="1">
        <f>SUMIF(A2252:B2252,"*consolidação*",C2252:D2252)</f>
        <v>191141072.06999999</v>
      </c>
      <c r="H2252" s="60" t="b">
        <f t="shared" si="334"/>
        <v>1</v>
      </c>
      <c r="I2252" s="60" t="str">
        <f t="shared" si="335"/>
        <v>00</v>
      </c>
    </row>
    <row r="2253" spans="1:9">
      <c r="A2253" s="60" t="str">
        <f t="shared" si="336"/>
        <v>3.4.3.0.0.00.00 - Variações Monetárias e Cambiais</v>
      </c>
      <c r="B2253" s="3" t="s">
        <v>870</v>
      </c>
      <c r="C2253" s="4">
        <v>15580400973.549999</v>
      </c>
      <c r="E2253" s="1">
        <f>E2254+E2259+E2261+E2263+E2265</f>
        <v>9843833170.4700012</v>
      </c>
      <c r="F2253" s="1">
        <f>F2254+F2259+F2261+F2263+F2265</f>
        <v>5736567803.0800009</v>
      </c>
      <c r="H2253" s="60" t="b">
        <f t="shared" si="334"/>
        <v>1</v>
      </c>
      <c r="I2253" s="60" t="str">
        <f t="shared" si="335"/>
        <v>00</v>
      </c>
    </row>
    <row r="2254" spans="1:9" ht="25.5">
      <c r="A2254" s="60" t="str">
        <f t="shared" si="336"/>
        <v>3.4.3.1.0.00.00 - Variações Monetárias e Cambiais de Dívida 
 Contratual Interna</v>
      </c>
      <c r="B2254" s="5" t="s">
        <v>871</v>
      </c>
      <c r="C2254" s="6">
        <v>10130275038.57</v>
      </c>
      <c r="E2254" s="1">
        <f>E2255+E2256+E2257+E2258</f>
        <v>8497867777.5100002</v>
      </c>
      <c r="F2254" s="1">
        <f>F2255+F2256+F2257+F2258</f>
        <v>1632407261.0599999</v>
      </c>
      <c r="H2254" s="60" t="b">
        <f t="shared" si="334"/>
        <v>1</v>
      </c>
      <c r="I2254" s="60" t="str">
        <f t="shared" si="335"/>
        <v>00</v>
      </c>
    </row>
    <row r="2255" spans="1:9" ht="25.5">
      <c r="A2255" s="60" t="str">
        <f t="shared" si="336"/>
        <v>3.4.3.1.1.00.00 - Variações Monetárias e Cambiais de Dívida 
 Contratual Interna - Consolidação</v>
      </c>
      <c r="B2255" s="3" t="s">
        <v>872</v>
      </c>
      <c r="C2255" s="4">
        <v>1632407261.0599999</v>
      </c>
      <c r="E2255" s="1"/>
      <c r="F2255" s="1">
        <f>SUMIF(A2255:B2255,"*consolidação*",C2255:D2255)</f>
        <v>1632407261.0599999</v>
      </c>
      <c r="H2255" s="60" t="b">
        <f t="shared" si="334"/>
        <v>1</v>
      </c>
      <c r="I2255" s="60" t="str">
        <f t="shared" si="335"/>
        <v>00</v>
      </c>
    </row>
    <row r="2256" spans="1:9" ht="25.5">
      <c r="A2256" s="60" t="str">
        <f t="shared" si="336"/>
        <v>3.4.3.1.3.00.00 - Variações Monetárias e Cambiais de Dívida 
 Contratual Interna - Inter OFSS - União</v>
      </c>
      <c r="B2256" s="5" t="s">
        <v>873</v>
      </c>
      <c r="C2256" s="6">
        <v>7797591475.4799995</v>
      </c>
      <c r="E2256" s="1">
        <f t="shared" si="339"/>
        <v>7797591475.4799995</v>
      </c>
      <c r="F2256" s="1">
        <f>SUMIF(A2256:B2256,"*consolidação*",C2256:D2256)</f>
        <v>0</v>
      </c>
      <c r="H2256" s="60" t="b">
        <f t="shared" si="334"/>
        <v>1</v>
      </c>
      <c r="I2256" s="60" t="str">
        <f t="shared" si="335"/>
        <v>00</v>
      </c>
    </row>
    <row r="2257" spans="1:9" ht="25.5">
      <c r="A2257" s="60" t="str">
        <f t="shared" si="336"/>
        <v>3.4.3.1.4.00.00 - Variações Monetárias e Cambiais de Dívida 
 Contratual Interna - Inter OFSS - Estado</v>
      </c>
      <c r="B2257" s="3" t="s">
        <v>874</v>
      </c>
      <c r="C2257" s="4">
        <v>38378531.009999998</v>
      </c>
      <c r="E2257" s="1">
        <f t="shared" si="339"/>
        <v>38378531.009999998</v>
      </c>
      <c r="F2257" s="1">
        <f>SUMIF(A2257:B2257,"*consolidação*",C2257:D2257)</f>
        <v>0</v>
      </c>
      <c r="H2257" s="60" t="b">
        <f t="shared" si="334"/>
        <v>1</v>
      </c>
      <c r="I2257" s="60" t="str">
        <f t="shared" si="335"/>
        <v>00</v>
      </c>
    </row>
    <row r="2258" spans="1:9" ht="25.5">
      <c r="A2258" s="60" t="str">
        <f t="shared" si="336"/>
        <v>3.4.3.1.5.00.00 - Variações Monetárias e Cambiais de Dívida 
 Contratual Interna - Inter OFSS - Município</v>
      </c>
      <c r="B2258" s="5" t="s">
        <v>875</v>
      </c>
      <c r="C2258" s="6">
        <v>661897771.01999998</v>
      </c>
      <c r="E2258" s="1">
        <f>SUMIF(A2258:B2258,"*intra*",C2258:D2258)+SUMIF(A2258:B2258,"*inter*",C2258:D2258)</f>
        <v>661897771.01999998</v>
      </c>
      <c r="F2258" s="1">
        <f>SUMIF(A2258:B2258,"*consolidação*",C2258:D2258)</f>
        <v>0</v>
      </c>
      <c r="H2258" s="60" t="b">
        <f t="shared" si="334"/>
        <v>1</v>
      </c>
      <c r="I2258" s="60" t="str">
        <f t="shared" si="335"/>
        <v>00</v>
      </c>
    </row>
    <row r="2259" spans="1:9" ht="25.5">
      <c r="A2259" s="60" t="str">
        <f t="shared" si="336"/>
        <v>3.4.3.2.0.00.00 - Variações Monetárias e Cambiais de Dívida 
 Contratual Externa</v>
      </c>
      <c r="B2259" s="3" t="s">
        <v>876</v>
      </c>
      <c r="C2259" s="4">
        <v>3107274749.0500002</v>
      </c>
      <c r="E2259" s="1">
        <f>E2260</f>
        <v>0</v>
      </c>
      <c r="F2259" s="1">
        <f>F2260</f>
        <v>3107274749.0500002</v>
      </c>
      <c r="H2259" s="60" t="b">
        <f t="shared" si="334"/>
        <v>1</v>
      </c>
      <c r="I2259" s="60" t="str">
        <f t="shared" si="335"/>
        <v>00</v>
      </c>
    </row>
    <row r="2260" spans="1:9" ht="25.5">
      <c r="A2260" s="60" t="str">
        <f t="shared" si="336"/>
        <v>3.4.3.2.1.00.00 - Variações Monetárias e Cambiais de Dívida 
 Contratual Externa - Consolidação</v>
      </c>
      <c r="B2260" s="5" t="s">
        <v>877</v>
      </c>
      <c r="C2260" s="6">
        <v>3107274749.0500002</v>
      </c>
      <c r="E2260" s="1">
        <f t="shared" ref="E2260:E2268" si="340">SUMIF(A2260:B2260,"*intra*",C2260:D2260)+SUMIF(A2260:B2260,"*inter*",C2260:D2260)</f>
        <v>0</v>
      </c>
      <c r="F2260" s="1">
        <f>SUMIF(A2260:B2260,"*consolidação*",C2260:D2260)</f>
        <v>3107274749.0500002</v>
      </c>
      <c r="H2260" s="60" t="b">
        <f t="shared" si="334"/>
        <v>1</v>
      </c>
      <c r="I2260" s="60" t="str">
        <f t="shared" si="335"/>
        <v>00</v>
      </c>
    </row>
    <row r="2261" spans="1:9" ht="25.5">
      <c r="A2261" s="60" t="str">
        <f t="shared" si="336"/>
        <v>3.4.3.3.0.00.00 - Variações Monetárias e Cambiais de Dívida 
 Mobiliária Interna</v>
      </c>
      <c r="B2261" s="3" t="s">
        <v>878</v>
      </c>
      <c r="C2261" s="4">
        <v>33019066.890000001</v>
      </c>
      <c r="E2261" s="1">
        <f>E2262</f>
        <v>0</v>
      </c>
      <c r="F2261" s="1">
        <f>F2262</f>
        <v>33019066.890000001</v>
      </c>
      <c r="H2261" s="60" t="b">
        <f t="shared" si="334"/>
        <v>1</v>
      </c>
      <c r="I2261" s="60" t="str">
        <f t="shared" si="335"/>
        <v>00</v>
      </c>
    </row>
    <row r="2262" spans="1:9" ht="25.5">
      <c r="A2262" s="60" t="str">
        <f t="shared" si="336"/>
        <v>3.4.3.3.1.00.00 - Variações Monetárias e Cambiais de Dívida 
 Mobiliária Interna - Consolidação</v>
      </c>
      <c r="B2262" s="5" t="s">
        <v>879</v>
      </c>
      <c r="C2262" s="6">
        <v>33019066.890000001</v>
      </c>
      <c r="E2262" s="1"/>
      <c r="F2262" s="1">
        <f>SUMIF(A2262:B2262,"*consolidação*",C2262:D2262)</f>
        <v>33019066.890000001</v>
      </c>
      <c r="H2262" s="60" t="b">
        <f t="shared" si="334"/>
        <v>1</v>
      </c>
      <c r="I2262" s="60" t="str">
        <f t="shared" si="335"/>
        <v>00</v>
      </c>
    </row>
    <row r="2263" spans="1:9" ht="25.5">
      <c r="A2263" s="60" t="str">
        <f t="shared" si="336"/>
        <v>3.4.3.4.0.00.00 - Variações Monetárias e Cambiais de Dívida 
 Mobiliária Externa</v>
      </c>
      <c r="B2263" s="3" t="s">
        <v>880</v>
      </c>
      <c r="C2263" s="4">
        <v>33712847.210000001</v>
      </c>
      <c r="E2263" s="1">
        <f>E2264</f>
        <v>0</v>
      </c>
      <c r="F2263" s="1">
        <f>F2264</f>
        <v>33712847.210000001</v>
      </c>
      <c r="H2263" s="60" t="b">
        <f t="shared" si="334"/>
        <v>1</v>
      </c>
      <c r="I2263" s="60" t="str">
        <f t="shared" si="335"/>
        <v>00</v>
      </c>
    </row>
    <row r="2264" spans="1:9" ht="25.5">
      <c r="A2264" s="60" t="str">
        <f t="shared" si="336"/>
        <v>3.4.3.4.1.00.00 - Variações Monetárias e Cambiais de Dívida 
 Mobiliária Externa - Consolidação</v>
      </c>
      <c r="B2264" s="5" t="s">
        <v>881</v>
      </c>
      <c r="C2264" s="6">
        <v>33712847.210000001</v>
      </c>
      <c r="E2264" s="1">
        <f t="shared" si="340"/>
        <v>0</v>
      </c>
      <c r="F2264" s="1">
        <f>SUMIF(A2264:B2264,"*consolidação*",C2264:D2264)</f>
        <v>33712847.210000001</v>
      </c>
      <c r="H2264" s="60" t="b">
        <f t="shared" si="334"/>
        <v>1</v>
      </c>
      <c r="I2264" s="60" t="str">
        <f t="shared" si="335"/>
        <v>00</v>
      </c>
    </row>
    <row r="2265" spans="1:9">
      <c r="A2265" s="60" t="str">
        <f t="shared" si="336"/>
        <v>3.4.3.9.0.00.00 - Outras Variações Monetárias e Cambiais</v>
      </c>
      <c r="B2265" s="3" t="s">
        <v>882</v>
      </c>
      <c r="C2265" s="4">
        <v>2276119271.8299999</v>
      </c>
      <c r="E2265" s="1">
        <f>E2266+E2267+E2268+E2269</f>
        <v>1345965392.96</v>
      </c>
      <c r="F2265" s="1">
        <f>F2266+F2267+F2268+F2269</f>
        <v>930153878.87</v>
      </c>
      <c r="H2265" s="60" t="b">
        <f t="shared" si="334"/>
        <v>1</v>
      </c>
      <c r="I2265" s="60" t="str">
        <f t="shared" si="335"/>
        <v>00</v>
      </c>
    </row>
    <row r="2266" spans="1:9" ht="25.5">
      <c r="A2266" s="60" t="str">
        <f t="shared" si="336"/>
        <v>3.4.3.9.1.00.00 - Outras Variações Monetárias e Cambiais - 
 Consolidação</v>
      </c>
      <c r="B2266" s="5" t="s">
        <v>883</v>
      </c>
      <c r="C2266" s="6">
        <v>930153878.87</v>
      </c>
      <c r="E2266" s="1">
        <f t="shared" si="340"/>
        <v>0</v>
      </c>
      <c r="F2266" s="1">
        <f t="shared" ref="F2266:F2268" si="341">SUMIF(A2266:B2266,"*consolidação*",C2266:D2266)</f>
        <v>930153878.87</v>
      </c>
      <c r="H2266" s="60" t="b">
        <f t="shared" si="334"/>
        <v>1</v>
      </c>
      <c r="I2266" s="60" t="str">
        <f t="shared" si="335"/>
        <v>00</v>
      </c>
    </row>
    <row r="2267" spans="1:9" ht="25.5">
      <c r="A2267" s="60" t="str">
        <f t="shared" si="336"/>
        <v>3.4.3.9.3.00.00 - Outras Variações Monetárias e Cambiais - Inter 
 OFSS - União</v>
      </c>
      <c r="B2267" s="3" t="s">
        <v>884</v>
      </c>
      <c r="C2267" s="4">
        <v>1316611194.05</v>
      </c>
      <c r="E2267" s="1">
        <f t="shared" si="340"/>
        <v>1316611194.05</v>
      </c>
      <c r="F2267" s="1">
        <f t="shared" si="341"/>
        <v>0</v>
      </c>
      <c r="H2267" s="60" t="b">
        <f t="shared" si="334"/>
        <v>1</v>
      </c>
      <c r="I2267" s="60" t="str">
        <f t="shared" si="335"/>
        <v>00</v>
      </c>
    </row>
    <row r="2268" spans="1:9" ht="25.5">
      <c r="A2268" s="60" t="str">
        <f t="shared" si="336"/>
        <v>3.4.3.9.4.00.00 - Outras Variações Monetárias e Cambiais - Inter 
 OFSS - Estado</v>
      </c>
      <c r="B2268" s="5" t="s">
        <v>885</v>
      </c>
      <c r="C2268" s="6">
        <v>437943.22</v>
      </c>
      <c r="E2268" s="1">
        <f t="shared" si="340"/>
        <v>437943.22</v>
      </c>
      <c r="F2268" s="1">
        <f t="shared" si="341"/>
        <v>0</v>
      </c>
      <c r="H2268" s="60" t="b">
        <f t="shared" si="334"/>
        <v>1</v>
      </c>
      <c r="I2268" s="60" t="str">
        <f t="shared" si="335"/>
        <v>00</v>
      </c>
    </row>
    <row r="2269" spans="1:9" ht="25.5">
      <c r="A2269" s="60" t="str">
        <f t="shared" si="336"/>
        <v>3.4.3.9.5.00.00 - Outras Variações Monetárias e Cambiais - Inter 
 OFSS - Município</v>
      </c>
      <c r="B2269" s="3" t="s">
        <v>886</v>
      </c>
      <c r="C2269" s="4">
        <v>28916255.690000001</v>
      </c>
      <c r="E2269" s="1">
        <f>SUMIF(A2269:B2269,"*intra*",C2269:D2269)+SUMIF(A2269:B2269,"*inter*",C2269:D2269)</f>
        <v>28916255.690000001</v>
      </c>
      <c r="F2269" s="1">
        <f>SUMIF(A2269:B2269,"*consolidação*",C2269:D2269)</f>
        <v>0</v>
      </c>
      <c r="H2269" s="60" t="b">
        <f t="shared" si="334"/>
        <v>1</v>
      </c>
      <c r="I2269" s="60" t="str">
        <f t="shared" si="335"/>
        <v>00</v>
      </c>
    </row>
    <row r="2270" spans="1:9">
      <c r="A2270" s="60" t="str">
        <f t="shared" si="336"/>
        <v>3.4.4.0.0.00.00 - Descontos Financeiros Concedidos</v>
      </c>
      <c r="B2270" s="5" t="s">
        <v>887</v>
      </c>
      <c r="C2270" s="6">
        <v>34727371.759999998</v>
      </c>
      <c r="E2270" s="1">
        <f>E2271</f>
        <v>0</v>
      </c>
      <c r="F2270" s="1">
        <f>F2271</f>
        <v>34727371.759999998</v>
      </c>
      <c r="H2270" s="60" t="b">
        <f t="shared" si="334"/>
        <v>1</v>
      </c>
      <c r="I2270" s="60" t="str">
        <f t="shared" si="335"/>
        <v>00</v>
      </c>
    </row>
    <row r="2271" spans="1:9">
      <c r="A2271" s="60" t="str">
        <f t="shared" si="336"/>
        <v>3.4.4.0.1.00.00 - Descontos Financeiros Concedidos - Consolidação</v>
      </c>
      <c r="B2271" s="3" t="s">
        <v>888</v>
      </c>
      <c r="C2271" s="4">
        <v>34727371.759999998</v>
      </c>
      <c r="E2271" s="1">
        <f t="shared" ref="E2271:E2276" si="342">SUMIF(A2271:B2271,"*intra*",C2271:D2271)+SUMIF(A2271:B2271,"*inter*",C2271:D2271)</f>
        <v>0</v>
      </c>
      <c r="F2271" s="1">
        <f t="shared" ref="F2271" si="343">SUMIF(A2271:B2271,"*consolidação*",C2271:D2271)</f>
        <v>34727371.759999998</v>
      </c>
      <c r="H2271" s="60" t="b">
        <f t="shared" si="334"/>
        <v>1</v>
      </c>
      <c r="I2271" s="60" t="str">
        <f t="shared" si="335"/>
        <v>00</v>
      </c>
    </row>
    <row r="2272" spans="1:9" ht="25.5">
      <c r="A2272" s="60" t="str">
        <f t="shared" si="336"/>
        <v>3.4.9.0.0.00.00 - Outras Variações Patrimoniais Diminutivas - 
 Financeiras</v>
      </c>
      <c r="B2272" s="5" t="s">
        <v>889</v>
      </c>
      <c r="C2272" s="6">
        <v>3916802014.0999999</v>
      </c>
      <c r="E2272" s="1">
        <f>E2273+E2275+E2277</f>
        <v>0</v>
      </c>
      <c r="F2272" s="1">
        <f>F2273+F2275+F2277</f>
        <v>3916802014.0999999</v>
      </c>
      <c r="H2272" s="60" t="b">
        <f t="shared" si="334"/>
        <v>1</v>
      </c>
      <c r="I2272" s="60" t="str">
        <f t="shared" si="335"/>
        <v>00</v>
      </c>
    </row>
    <row r="2273" spans="1:9">
      <c r="A2273" s="60" t="str">
        <f t="shared" si="336"/>
        <v>3.4.9.1.0.00.00 - Juros e Encargos em Sentenças Judiciais</v>
      </c>
      <c r="B2273" s="3" t="s">
        <v>890</v>
      </c>
      <c r="C2273" s="4">
        <v>415706719.66000003</v>
      </c>
      <c r="E2273" s="1">
        <f>E2274</f>
        <v>0</v>
      </c>
      <c r="F2273" s="1">
        <f>F2274</f>
        <v>415706719.66000003</v>
      </c>
      <c r="H2273" s="60" t="b">
        <f t="shared" si="334"/>
        <v>1</v>
      </c>
      <c r="I2273" s="60" t="str">
        <f t="shared" si="335"/>
        <v>00</v>
      </c>
    </row>
    <row r="2274" spans="1:9" ht="25.5">
      <c r="A2274" s="60" t="str">
        <f t="shared" si="336"/>
        <v>3.4.9.1.1.00.00 - Juros e Encargos em Sentenças Judiciais - 
 Consolidação</v>
      </c>
      <c r="B2274" s="5" t="s">
        <v>891</v>
      </c>
      <c r="C2274" s="6">
        <v>415706719.66000003</v>
      </c>
      <c r="E2274" s="1">
        <f t="shared" si="342"/>
        <v>0</v>
      </c>
      <c r="F2274" s="1">
        <f>SUMIF(A2274:B2274,"*consolidação*",C2274:D2274)</f>
        <v>415706719.66000003</v>
      </c>
      <c r="H2274" s="60" t="b">
        <f t="shared" si="334"/>
        <v>1</v>
      </c>
      <c r="I2274" s="60" t="str">
        <f t="shared" si="335"/>
        <v>00</v>
      </c>
    </row>
    <row r="2275" spans="1:9">
      <c r="A2275" s="60" t="str">
        <f t="shared" si="336"/>
        <v>3.4.9.2.0.00.00 - Juros e Encargos em Indenizações e Restituições</v>
      </c>
      <c r="B2275" s="3" t="s">
        <v>892</v>
      </c>
      <c r="C2275" s="4">
        <v>10480280.52</v>
      </c>
      <c r="E2275" s="1">
        <f>E2276</f>
        <v>0</v>
      </c>
      <c r="F2275" s="1">
        <f>F2276</f>
        <v>10480280.52</v>
      </c>
      <c r="H2275" s="60" t="b">
        <f t="shared" si="334"/>
        <v>1</v>
      </c>
      <c r="I2275" s="60" t="str">
        <f t="shared" si="335"/>
        <v>00</v>
      </c>
    </row>
    <row r="2276" spans="1:9" ht="25.5">
      <c r="A2276" s="60" t="str">
        <f t="shared" si="336"/>
        <v>3.4.9.2.1.00.00 - Juros e Encargos em Indenizações e Restituições - 
 Consolidação</v>
      </c>
      <c r="B2276" s="5" t="s">
        <v>893</v>
      </c>
      <c r="C2276" s="6">
        <v>10480280.52</v>
      </c>
      <c r="E2276" s="1">
        <f t="shared" si="342"/>
        <v>0</v>
      </c>
      <c r="F2276" s="1">
        <f>SUMIF(A2276:B2276,"*consolidação*",C2276:D2276)</f>
        <v>10480280.52</v>
      </c>
      <c r="H2276" s="60" t="b">
        <f t="shared" si="334"/>
        <v>1</v>
      </c>
      <c r="I2276" s="60" t="str">
        <f t="shared" si="335"/>
        <v>00</v>
      </c>
    </row>
    <row r="2277" spans="1:9" ht="25.5">
      <c r="A2277" s="60" t="str">
        <f t="shared" si="336"/>
        <v>3.4.9.9.0.00.00 - Outras Variações Patrimoniais Diminutivas 
 Financeiras</v>
      </c>
      <c r="B2277" s="3" t="s">
        <v>894</v>
      </c>
      <c r="C2277" s="4">
        <v>3490615013.9200001</v>
      </c>
      <c r="E2277" s="1">
        <f>E2278</f>
        <v>0</v>
      </c>
      <c r="F2277" s="1">
        <f>F2278</f>
        <v>3490615013.9200001</v>
      </c>
      <c r="H2277" s="60" t="b">
        <f t="shared" si="334"/>
        <v>1</v>
      </c>
      <c r="I2277" s="60" t="str">
        <f t="shared" si="335"/>
        <v>00</v>
      </c>
    </row>
    <row r="2278" spans="1:9" ht="25.5">
      <c r="A2278" s="60" t="str">
        <f t="shared" si="336"/>
        <v>3.4.9.9.1.00.00 - Outras Variações Patrimoniais Diminutivas 
 Financeiras - Consolidação</v>
      </c>
      <c r="B2278" s="5" t="s">
        <v>895</v>
      </c>
      <c r="C2278" s="6">
        <v>3490615013.9200001</v>
      </c>
      <c r="E2278" s="1">
        <f>SUMIF(A2278:B2278,"*intra*",C2278:D2278)+SUMIF(A2278:B2278,"*inter*",C2278:D2278)</f>
        <v>0</v>
      </c>
      <c r="F2278" s="1">
        <f>SUMIF(A2278:B2278,"*consolidação*",C2278:D2278)</f>
        <v>3490615013.9200001</v>
      </c>
      <c r="H2278" s="60" t="b">
        <f t="shared" si="334"/>
        <v>1</v>
      </c>
      <c r="I2278" s="60" t="str">
        <f t="shared" si="335"/>
        <v>00</v>
      </c>
    </row>
    <row r="2279" spans="1:9">
      <c r="A2279" s="60" t="str">
        <f t="shared" si="336"/>
        <v>3.5.0.0.0.00.00 - Transferências e Delegações Concedidas</v>
      </c>
      <c r="B2279" s="3" t="s">
        <v>896</v>
      </c>
      <c r="C2279" s="4">
        <v>133102524792.14</v>
      </c>
      <c r="E2279" s="1">
        <f>E2280+E2289+E2307+E2312+E2314+E2316+E2318+E2325</f>
        <v>115408283266.7</v>
      </c>
      <c r="F2279" s="1">
        <f>F2280+F2289+F2307+F2312+F2314+F2316+F2318+F2325</f>
        <v>17694241525.440002</v>
      </c>
      <c r="H2279" s="60" t="b">
        <f t="shared" si="334"/>
        <v>1</v>
      </c>
      <c r="I2279" s="60" t="str">
        <f t="shared" si="335"/>
        <v>00</v>
      </c>
    </row>
    <row r="2280" spans="1:9">
      <c r="A2280" s="60" t="str">
        <f t="shared" si="336"/>
        <v>3.5.1.0.0.00.00 - Transferências Intragovernamentais</v>
      </c>
      <c r="B2280" s="5" t="s">
        <v>897</v>
      </c>
      <c r="C2280" s="6">
        <v>102428213179.46001</v>
      </c>
      <c r="E2280" s="1">
        <f>E2281+E2283+E2285+E2287</f>
        <v>102428213179.46001</v>
      </c>
      <c r="F2280" s="1">
        <f>F2281+F2283+F2285+F2287</f>
        <v>0</v>
      </c>
      <c r="H2280" s="60" t="b">
        <f t="shared" si="334"/>
        <v>1</v>
      </c>
      <c r="I2280" s="60" t="str">
        <f t="shared" si="335"/>
        <v>00</v>
      </c>
    </row>
    <row r="2281" spans="1:9" ht="25.5">
      <c r="A2281" s="60" t="str">
        <f t="shared" si="336"/>
        <v>3.5.1.1.0.00.00 - Transferências Concedidas para a Execução 
 Orçamentária</v>
      </c>
      <c r="B2281" s="3" t="s">
        <v>898</v>
      </c>
      <c r="C2281" s="4">
        <v>85427240471.169998</v>
      </c>
      <c r="E2281" s="1">
        <f>E2282</f>
        <v>85427240471.169998</v>
      </c>
      <c r="F2281" s="1">
        <f>F2282</f>
        <v>0</v>
      </c>
      <c r="H2281" s="60" t="b">
        <f t="shared" si="334"/>
        <v>1</v>
      </c>
      <c r="I2281" s="60" t="str">
        <f t="shared" si="335"/>
        <v>00</v>
      </c>
    </row>
    <row r="2282" spans="1:9" ht="25.5">
      <c r="A2282" s="60" t="str">
        <f t="shared" si="336"/>
        <v>3.5.1.1.2.00.00 - Transferências Concedidas para a Execução 
 Orçamentária - Intra OFSS</v>
      </c>
      <c r="B2282" s="5" t="s">
        <v>899</v>
      </c>
      <c r="C2282" s="6">
        <v>85427240471.169998</v>
      </c>
      <c r="E2282" s="1">
        <f>SUMIF(A2282:B2282,"*intra*",C2282:D2282)+SUMIF(A2282:B2282,"*inter*",C2282:D2282)</f>
        <v>85427240471.169998</v>
      </c>
      <c r="F2282" s="1">
        <f>SUMIF(A2282:B2282,"*consolidação*",C2282:D2282)</f>
        <v>0</v>
      </c>
      <c r="H2282" s="60" t="b">
        <f t="shared" si="334"/>
        <v>1</v>
      </c>
      <c r="I2282" s="60" t="str">
        <f t="shared" si="335"/>
        <v>00</v>
      </c>
    </row>
    <row r="2283" spans="1:9" ht="25.5">
      <c r="A2283" s="60" t="str">
        <f t="shared" si="336"/>
        <v>3.5.1.2.0.00.00 - Transferências Concedidas - Independentes de 
 Execução Orçamentária</v>
      </c>
      <c r="B2283" s="3" t="s">
        <v>900</v>
      </c>
      <c r="C2283" s="4">
        <v>15023805849.110001</v>
      </c>
      <c r="E2283" s="1">
        <f>E2284</f>
        <v>15023805849.110001</v>
      </c>
      <c r="F2283" s="1">
        <f>F2284</f>
        <v>0</v>
      </c>
      <c r="H2283" s="60" t="b">
        <f t="shared" si="334"/>
        <v>1</v>
      </c>
      <c r="I2283" s="60" t="str">
        <f t="shared" si="335"/>
        <v>00</v>
      </c>
    </row>
    <row r="2284" spans="1:9" ht="25.5">
      <c r="A2284" s="60" t="str">
        <f t="shared" si="336"/>
        <v>3.5.1.2.2.00.00 - Transferências Concedidas - Independentes de 
 Execução Orçamentária - Intra OFSS</v>
      </c>
      <c r="B2284" s="5" t="s">
        <v>901</v>
      </c>
      <c r="C2284" s="6">
        <v>15023805849.110001</v>
      </c>
      <c r="E2284" s="1">
        <f>SUMIF(A2284:B2284,"*intra*",C2284:D2284)+SUMIF(A2284:B2284,"*inter*",C2284:D2284)</f>
        <v>15023805849.110001</v>
      </c>
      <c r="F2284" s="1">
        <f>SUMIF(A2284:B2284,"*consolidação*",C2284:D2284)</f>
        <v>0</v>
      </c>
      <c r="H2284" s="60" t="b">
        <f t="shared" si="334"/>
        <v>1</v>
      </c>
      <c r="I2284" s="60" t="str">
        <f t="shared" si="335"/>
        <v>00</v>
      </c>
    </row>
    <row r="2285" spans="1:9" ht="25.5">
      <c r="A2285" s="60" t="str">
        <f t="shared" si="336"/>
        <v>3.5.1.3.0.00.00 - Transferências Concedidas para Aportes de Recursos 
 para o RPPS</v>
      </c>
      <c r="B2285" s="3" t="s">
        <v>902</v>
      </c>
      <c r="C2285" s="4">
        <v>1967811939.5799999</v>
      </c>
      <c r="E2285" s="1">
        <f>E2286</f>
        <v>1967811939.5799999</v>
      </c>
      <c r="F2285" s="1">
        <f>F2286</f>
        <v>0</v>
      </c>
      <c r="H2285" s="60" t="b">
        <f t="shared" si="334"/>
        <v>1</v>
      </c>
      <c r="I2285" s="60" t="str">
        <f t="shared" si="335"/>
        <v>00</v>
      </c>
    </row>
    <row r="2286" spans="1:9" ht="25.5">
      <c r="A2286" s="60" t="str">
        <f t="shared" si="336"/>
        <v>3.5.1.3.2.00.00 - Transferências Concedidas para Aportes de Recursos 
 para o RPPS – Intra OFSS</v>
      </c>
      <c r="B2286" s="5" t="s">
        <v>903</v>
      </c>
      <c r="C2286" s="6">
        <v>1967811939.5799999</v>
      </c>
      <c r="E2286" s="1">
        <f>SUMIF(A2286:B2286,"*intra*",C2286:D2286)+SUMIF(A2286:B2286,"*inter*",C2286:D2286)</f>
        <v>1967811939.5799999</v>
      </c>
      <c r="F2286" s="1">
        <f>SUMIF(A2286:B2286,"*consolidação*",C2286:D2286)</f>
        <v>0</v>
      </c>
      <c r="H2286" s="60" t="b">
        <f t="shared" si="334"/>
        <v>1</v>
      </c>
      <c r="I2286" s="60" t="str">
        <f t="shared" si="335"/>
        <v>00</v>
      </c>
    </row>
    <row r="2287" spans="1:9" ht="25.5">
      <c r="A2287" s="60" t="str">
        <f t="shared" si="336"/>
        <v>3.5.1.4.0.00.00 - Transferências Concedidas para Aportes de Recursos 
 para o RGPS</v>
      </c>
      <c r="B2287" s="3" t="s">
        <v>904</v>
      </c>
      <c r="C2287" s="4">
        <v>9354919.5999999996</v>
      </c>
      <c r="E2287" s="1">
        <f>E2288</f>
        <v>9354919.5999999996</v>
      </c>
      <c r="F2287" s="1">
        <f>F2288</f>
        <v>0</v>
      </c>
      <c r="H2287" s="60" t="b">
        <f t="shared" si="334"/>
        <v>1</v>
      </c>
      <c r="I2287" s="60" t="str">
        <f t="shared" si="335"/>
        <v>00</v>
      </c>
    </row>
    <row r="2288" spans="1:9" ht="25.5">
      <c r="A2288" s="60" t="str">
        <f t="shared" si="336"/>
        <v>3.5.1.4.2.00.00 - Transferências Concedidas para Aportes de Recursos 
 para o RGPS – Intra OFSS</v>
      </c>
      <c r="B2288" s="5" t="s">
        <v>905</v>
      </c>
      <c r="C2288" s="6">
        <v>9354919.5999999996</v>
      </c>
      <c r="E2288" s="1">
        <f>SUMIF(A2288:B2288,"*intra*",C2288:D2288)+SUMIF(A2288:B2288,"*inter*",C2288:D2288)</f>
        <v>9354919.5999999996</v>
      </c>
      <c r="F2288" s="1">
        <f>SUMIF(A2288:B2288,"*consolidação*",C2288:D2288)</f>
        <v>0</v>
      </c>
      <c r="H2288" s="60" t="b">
        <f t="shared" si="334"/>
        <v>1</v>
      </c>
      <c r="I2288" s="60" t="str">
        <f t="shared" si="335"/>
        <v>00</v>
      </c>
    </row>
    <row r="2289" spans="1:10">
      <c r="A2289" s="60" t="str">
        <f t="shared" si="336"/>
        <v>3.5.2.0.0.00.00 - Transferências Inter Governamentais</v>
      </c>
      <c r="B2289" s="3" t="s">
        <v>906</v>
      </c>
      <c r="C2289" s="4">
        <v>14749305015.940001</v>
      </c>
      <c r="E2289" s="1">
        <f>E2290+E2295+E2297+E2302</f>
        <v>12361292064.539999</v>
      </c>
      <c r="F2289" s="1">
        <f>F2290+F2295+F2297+F2302</f>
        <v>2388012951.4000001</v>
      </c>
      <c r="H2289" s="60" t="b">
        <f t="shared" si="334"/>
        <v>1</v>
      </c>
      <c r="I2289" s="60" t="str">
        <f t="shared" si="335"/>
        <v>00</v>
      </c>
    </row>
    <row r="2290" spans="1:10">
      <c r="A2290" s="60" t="str">
        <f t="shared" si="336"/>
        <v>3.5.2.1.0.00.00 - Distribuição Constitucional ou Legal de Receitas</v>
      </c>
      <c r="B2290" s="5" t="s">
        <v>907</v>
      </c>
      <c r="C2290" s="6">
        <v>1632049469.76</v>
      </c>
      <c r="E2290" s="1">
        <f>E2291+E2292+E2293+E2294</f>
        <v>225324580.25</v>
      </c>
      <c r="F2290" s="1">
        <f>F2291+F2292+F2293+F2294</f>
        <v>1406724889.51</v>
      </c>
      <c r="H2290" s="60" t="b">
        <f t="shared" si="334"/>
        <v>1</v>
      </c>
      <c r="I2290" s="60" t="str">
        <f t="shared" si="335"/>
        <v>00</v>
      </c>
      <c r="J2290" s="60" t="s">
        <v>815</v>
      </c>
    </row>
    <row r="2291" spans="1:10" ht="25.5">
      <c r="A2291" s="60" t="str">
        <f t="shared" si="336"/>
        <v>3.5.2.1.1.00.00 - Distribuição Constitucional ou Legal de Receitas - 
 Consolidação</v>
      </c>
      <c r="B2291" s="3" t="s">
        <v>908</v>
      </c>
      <c r="C2291" s="4">
        <v>1406724889.51</v>
      </c>
      <c r="E2291" s="1">
        <f>SUMIF(A2291:B2291,"*intra*",C2291:D2291)+SUMIF(A2291:B2291,"*inter*",C2291:D2291)</f>
        <v>0</v>
      </c>
      <c r="F2291" s="1">
        <f>SUMIF(A2291:B2291,"*consolidação*",C2291:D2291)</f>
        <v>1406724889.51</v>
      </c>
      <c r="H2291" s="60" t="b">
        <f t="shared" si="334"/>
        <v>1</v>
      </c>
      <c r="I2291" s="60" t="str">
        <f t="shared" si="335"/>
        <v>00</v>
      </c>
    </row>
    <row r="2292" spans="1:10" ht="25.5">
      <c r="A2292" s="60" t="str">
        <f t="shared" si="336"/>
        <v>3.5.2.1.3.00.00 - Distribuição Constitucional ou Legal de Receitas – 
 Inter OFSS - União</v>
      </c>
      <c r="B2292" s="5" t="s">
        <v>909</v>
      </c>
      <c r="C2292" s="6">
        <v>83841213.180000007</v>
      </c>
      <c r="E2292" s="1">
        <f>SUMIF(A2292:B2292,"*intra*",C2292:D2292)+SUMIF(A2292:B2292,"*inter*",C2292:D2292)</f>
        <v>83841213.180000007</v>
      </c>
      <c r="F2292" s="1">
        <f>SUMIF(A2292:B2292,"*consolidação*",C2292:D2292)</f>
        <v>0</v>
      </c>
      <c r="H2292" s="60" t="b">
        <f t="shared" si="334"/>
        <v>1</v>
      </c>
      <c r="I2292" s="60" t="str">
        <f t="shared" si="335"/>
        <v>00</v>
      </c>
    </row>
    <row r="2293" spans="1:10" ht="25.5">
      <c r="A2293" s="60" t="str">
        <f t="shared" si="336"/>
        <v>3.5.2.1.4.00.00 - Distribuição Constitucional ou Legal de Receitas – 
 Inter OFSS - Estado</v>
      </c>
      <c r="B2293" s="3" t="s">
        <v>910</v>
      </c>
      <c r="C2293" s="4">
        <v>55228678.18</v>
      </c>
      <c r="E2293" s="1">
        <f>SUMIF(A2293:B2293,"*intra*",C2293:D2293)+SUMIF(A2293:B2293,"*inter*",C2293:D2293)</f>
        <v>55228678.18</v>
      </c>
      <c r="F2293" s="1">
        <f>SUMIF(A2293:B2293,"*consolidação*",C2293:D2293)</f>
        <v>0</v>
      </c>
      <c r="H2293" s="60" t="b">
        <f t="shared" si="334"/>
        <v>1</v>
      </c>
      <c r="I2293" s="60" t="str">
        <f t="shared" si="335"/>
        <v>00</v>
      </c>
    </row>
    <row r="2294" spans="1:10" ht="25.5">
      <c r="A2294" s="60" t="str">
        <f t="shared" si="336"/>
        <v>3.5.2.1.5.00.00 - Distribuição Constitucional ou Legal de Receitas – 
 Inter OFSS - Município</v>
      </c>
      <c r="B2294" s="5" t="s">
        <v>911</v>
      </c>
      <c r="C2294" s="6">
        <v>86254688.890000001</v>
      </c>
      <c r="E2294" s="1">
        <f>SUMIF(A2294:B2294,"*intra*",C2294:D2294)+SUMIF(A2294:B2294,"*inter*",C2294:D2294)</f>
        <v>86254688.890000001</v>
      </c>
      <c r="F2294" s="1">
        <f>SUMIF(A2294:B2294,"*consolidação*",C2294:D2294)</f>
        <v>0</v>
      </c>
      <c r="H2294" s="60" t="b">
        <f t="shared" si="334"/>
        <v>1</v>
      </c>
      <c r="I2294" s="60" t="str">
        <f t="shared" si="335"/>
        <v>00</v>
      </c>
    </row>
    <row r="2295" spans="1:10">
      <c r="A2295" s="60" t="str">
        <f t="shared" si="336"/>
        <v>3.5.2.2.0.00.00 - Transferências ao FUNDEB</v>
      </c>
      <c r="B2295" s="3" t="s">
        <v>912</v>
      </c>
      <c r="C2295" s="4">
        <v>8857737662.3899994</v>
      </c>
      <c r="E2295" s="1">
        <f>E2296</f>
        <v>8857737662.3899994</v>
      </c>
      <c r="F2295" s="1">
        <f>F2296</f>
        <v>0</v>
      </c>
      <c r="H2295" s="60" t="b">
        <f t="shared" si="334"/>
        <v>1</v>
      </c>
      <c r="I2295" s="60" t="str">
        <f t="shared" si="335"/>
        <v>00</v>
      </c>
    </row>
    <row r="2296" spans="1:10">
      <c r="A2296" s="60" t="str">
        <f t="shared" si="336"/>
        <v>3.5.2.2.4.00.00 - Transferências ao FUNDEB - Inter OFSS - Estado</v>
      </c>
      <c r="B2296" s="5" t="s">
        <v>913</v>
      </c>
      <c r="C2296" s="6">
        <v>8857737662.3899994</v>
      </c>
      <c r="E2296" s="1">
        <f>SUMIF(A2296:B2296,"*intra*",C2296:D2296)+SUMIF(A2296:B2296,"*inter*",C2296:D2296)</f>
        <v>8857737662.3899994</v>
      </c>
      <c r="F2296" s="1">
        <f>SUMIF(A2296:B2296,"*consolidação*",C2296:D2296)</f>
        <v>0</v>
      </c>
      <c r="H2296" s="60" t="b">
        <f t="shared" si="334"/>
        <v>1</v>
      </c>
      <c r="I2296" s="60" t="str">
        <f t="shared" si="335"/>
        <v>00</v>
      </c>
    </row>
    <row r="2297" spans="1:10">
      <c r="A2297" s="60" t="str">
        <f t="shared" si="336"/>
        <v>3.5.2.3.0.00.00 - Transferências Voluntárias</v>
      </c>
      <c r="B2297" s="3" t="s">
        <v>914</v>
      </c>
      <c r="C2297" s="4">
        <v>3104322016.2399998</v>
      </c>
      <c r="E2297" s="1">
        <f>E2298+E2299+E2300+E2301</f>
        <v>2608000108.23</v>
      </c>
      <c r="F2297" s="1">
        <f>F2298+F2299+F2300+F2301</f>
        <v>496321908.00999999</v>
      </c>
      <c r="H2297" s="60" t="b">
        <f t="shared" ref="H2297:H2360" si="344">IF(I2297="00",C2297=E2297+F2297,TRUE)</f>
        <v>1</v>
      </c>
      <c r="I2297" s="60" t="str">
        <f t="shared" ref="I2297:I2360" si="345">MID(A2297,11,2)</f>
        <v>00</v>
      </c>
    </row>
    <row r="2298" spans="1:10">
      <c r="A2298" s="60" t="str">
        <f t="shared" ref="A2298:A2361" si="346">TRIM(B2298)</f>
        <v>3.5.2.3.1.00.00 - Transferências Voluntárias - Consolidação</v>
      </c>
      <c r="B2298" s="5" t="s">
        <v>915</v>
      </c>
      <c r="C2298" s="6">
        <v>496321908.00999999</v>
      </c>
      <c r="E2298" s="1">
        <f t="shared" ref="E2298:E2305" si="347">SUMIF(A2298:B2298,"*intra*",C2298:D2298)+SUMIF(A2298:B2298,"*inter*",C2298:D2298)</f>
        <v>0</v>
      </c>
      <c r="F2298" s="1">
        <f t="shared" ref="F2298:F2305" si="348">SUMIF(A2298:B2298,"*consolidação*",C2298:D2298)</f>
        <v>496321908.00999999</v>
      </c>
      <c r="H2298" s="60" t="b">
        <f t="shared" si="344"/>
        <v>1</v>
      </c>
      <c r="I2298" s="60" t="str">
        <f t="shared" si="345"/>
        <v>00</v>
      </c>
    </row>
    <row r="2299" spans="1:10">
      <c r="A2299" s="60" t="str">
        <f t="shared" si="346"/>
        <v>3.5.2.3.3.00.00 - Transferências Voluntárias - Inter OFSS - União</v>
      </c>
      <c r="B2299" s="3" t="s">
        <v>916</v>
      </c>
      <c r="C2299" s="4">
        <v>235565775.96000001</v>
      </c>
      <c r="E2299" s="1">
        <f t="shared" si="347"/>
        <v>235565775.96000001</v>
      </c>
      <c r="F2299" s="1">
        <f t="shared" si="348"/>
        <v>0</v>
      </c>
      <c r="H2299" s="60" t="b">
        <f t="shared" si="344"/>
        <v>1</v>
      </c>
      <c r="I2299" s="60" t="str">
        <f t="shared" si="345"/>
        <v>00</v>
      </c>
    </row>
    <row r="2300" spans="1:10">
      <c r="A2300" s="60" t="str">
        <f t="shared" si="346"/>
        <v>3.5.2.3.4.00.00 - Transferências Voluntárias - Inter OFSS - Estado</v>
      </c>
      <c r="B2300" s="5" t="s">
        <v>917</v>
      </c>
      <c r="C2300" s="6">
        <v>206980181.38999999</v>
      </c>
      <c r="E2300" s="1">
        <f t="shared" si="347"/>
        <v>206980181.38999999</v>
      </c>
      <c r="F2300" s="1">
        <f t="shared" si="348"/>
        <v>0</v>
      </c>
      <c r="H2300" s="60" t="b">
        <f t="shared" si="344"/>
        <v>1</v>
      </c>
      <c r="I2300" s="60" t="str">
        <f t="shared" si="345"/>
        <v>00</v>
      </c>
    </row>
    <row r="2301" spans="1:10" ht="25.5">
      <c r="A2301" s="60" t="str">
        <f t="shared" si="346"/>
        <v>3.5.2.3.5.00.00 - Transferências Voluntárias - Inter OFSS - 
 Município</v>
      </c>
      <c r="B2301" s="3" t="s">
        <v>918</v>
      </c>
      <c r="C2301" s="4">
        <v>2165454150.8800001</v>
      </c>
      <c r="E2301" s="1">
        <f t="shared" si="347"/>
        <v>2165454150.8800001</v>
      </c>
      <c r="F2301" s="1">
        <f t="shared" si="348"/>
        <v>0</v>
      </c>
      <c r="H2301" s="60" t="b">
        <f t="shared" si="344"/>
        <v>1</v>
      </c>
      <c r="I2301" s="60" t="str">
        <f t="shared" si="345"/>
        <v>00</v>
      </c>
    </row>
    <row r="2302" spans="1:10">
      <c r="A2302" s="60" t="str">
        <f t="shared" si="346"/>
        <v>3.5.2.4.0.00.00 - Outras Transferências</v>
      </c>
      <c r="B2302" s="5" t="s">
        <v>919</v>
      </c>
      <c r="C2302" s="6">
        <v>1155195867.55</v>
      </c>
      <c r="E2302" s="1">
        <f>E2303+E2304+E2305+E2306</f>
        <v>670229713.67000008</v>
      </c>
      <c r="F2302" s="1">
        <f>F2303+F2304+F2305+F2306</f>
        <v>484966153.88</v>
      </c>
      <c r="H2302" s="60" t="b">
        <f t="shared" si="344"/>
        <v>1</v>
      </c>
      <c r="I2302" s="60" t="str">
        <f t="shared" si="345"/>
        <v>00</v>
      </c>
    </row>
    <row r="2303" spans="1:10">
      <c r="A2303" s="60" t="str">
        <f t="shared" si="346"/>
        <v>3.5.2.4.1.00.00 - Outras Transferências - Consolidação</v>
      </c>
      <c r="B2303" s="3" t="s">
        <v>920</v>
      </c>
      <c r="C2303" s="4">
        <v>484966153.88</v>
      </c>
      <c r="E2303" s="1">
        <f t="shared" si="347"/>
        <v>0</v>
      </c>
      <c r="F2303" s="1">
        <f t="shared" si="348"/>
        <v>484966153.88</v>
      </c>
      <c r="H2303" s="60" t="b">
        <f t="shared" si="344"/>
        <v>1</v>
      </c>
      <c r="I2303" s="60" t="str">
        <f t="shared" si="345"/>
        <v>00</v>
      </c>
    </row>
    <row r="2304" spans="1:10">
      <c r="A2304" s="60" t="str">
        <f t="shared" si="346"/>
        <v>3.5.2.4.3.00.00 - Outras Transferências – Inter OFSS - União</v>
      </c>
      <c r="B2304" s="5" t="s">
        <v>921</v>
      </c>
      <c r="C2304" s="6">
        <v>118331377.94</v>
      </c>
      <c r="E2304" s="1">
        <f t="shared" si="347"/>
        <v>118331377.94</v>
      </c>
      <c r="F2304" s="1">
        <f t="shared" si="348"/>
        <v>0</v>
      </c>
      <c r="H2304" s="60" t="b">
        <f t="shared" si="344"/>
        <v>1</v>
      </c>
      <c r="I2304" s="60" t="str">
        <f t="shared" si="345"/>
        <v>00</v>
      </c>
    </row>
    <row r="2305" spans="1:9">
      <c r="A2305" s="60" t="str">
        <f t="shared" si="346"/>
        <v>3.5.2.4.4.00.00 - Outras Transferências – Inter OFSS - Estado</v>
      </c>
      <c r="B2305" s="3" t="s">
        <v>922</v>
      </c>
      <c r="C2305" s="4">
        <v>509508253.25</v>
      </c>
      <c r="E2305" s="1">
        <f t="shared" si="347"/>
        <v>509508253.25</v>
      </c>
      <c r="F2305" s="1">
        <f t="shared" si="348"/>
        <v>0</v>
      </c>
      <c r="H2305" s="60" t="b">
        <f t="shared" si="344"/>
        <v>1</v>
      </c>
      <c r="I2305" s="60" t="str">
        <f t="shared" si="345"/>
        <v>00</v>
      </c>
    </row>
    <row r="2306" spans="1:9">
      <c r="A2306" s="60" t="str">
        <f t="shared" si="346"/>
        <v>3.5.2.4.5.00.00 - Outras Transferências – Inter OFSS - Município</v>
      </c>
      <c r="B2306" s="5" t="s">
        <v>923</v>
      </c>
      <c r="C2306" s="6">
        <v>42390082.479999997</v>
      </c>
      <c r="E2306" s="1">
        <f>SUMIF(A2306:B2306,"*intra*",C2306:D2306)+SUMIF(A2306:B2306,"*inter*",C2306:D2306)</f>
        <v>42390082.479999997</v>
      </c>
      <c r="F2306" s="1">
        <f>SUMIF(A2306:B2306,"*consolidação*",C2306:D2306)</f>
        <v>0</v>
      </c>
      <c r="H2306" s="60" t="b">
        <f t="shared" si="344"/>
        <v>1</v>
      </c>
      <c r="I2306" s="60" t="str">
        <f t="shared" si="345"/>
        <v>00</v>
      </c>
    </row>
    <row r="2307" spans="1:9">
      <c r="A2307" s="60" t="str">
        <f t="shared" si="346"/>
        <v>3.5.3.0.0.00.00 - Transferências a Instituições Privadas</v>
      </c>
      <c r="B2307" s="3" t="s">
        <v>924</v>
      </c>
      <c r="C2307" s="4">
        <v>12297305640.16</v>
      </c>
      <c r="E2307" s="1">
        <f>E2308+E2310</f>
        <v>0</v>
      </c>
      <c r="F2307" s="1">
        <f>F2308+F2310</f>
        <v>12297305640.16</v>
      </c>
      <c r="H2307" s="60" t="b">
        <f t="shared" si="344"/>
        <v>1</v>
      </c>
      <c r="I2307" s="60" t="str">
        <f t="shared" si="345"/>
        <v>00</v>
      </c>
    </row>
    <row r="2308" spans="1:9" ht="25.5">
      <c r="A2308" s="60" t="str">
        <f t="shared" si="346"/>
        <v>3.5.3.1.0.00.00 - Transferências a Instituições Privadas sem Fins 
 Lucrativos</v>
      </c>
      <c r="B2308" s="5" t="s">
        <v>925</v>
      </c>
      <c r="C2308" s="6">
        <v>12136473031.700001</v>
      </c>
      <c r="E2308" s="1">
        <f>E2309</f>
        <v>0</v>
      </c>
      <c r="F2308" s="1">
        <f>F2309</f>
        <v>12136473031.700001</v>
      </c>
      <c r="H2308" s="60" t="b">
        <f t="shared" si="344"/>
        <v>1</v>
      </c>
      <c r="I2308" s="60" t="str">
        <f t="shared" si="345"/>
        <v>00</v>
      </c>
    </row>
    <row r="2309" spans="1:9" ht="25.5">
      <c r="A2309" s="60" t="str">
        <f t="shared" si="346"/>
        <v>3.5.3.1.1.00.00 - Transferências a Instituições Privadas sem Fins 
 Lucrativos - Consolidação</v>
      </c>
      <c r="B2309" s="3" t="s">
        <v>926</v>
      </c>
      <c r="C2309" s="4">
        <v>12136473031.700001</v>
      </c>
      <c r="E2309" s="1">
        <f>SUMIF(A2309:B2309,"*intra*",C2309:D2309)+SUMIF(A2309:B2309,"*inter*",C2309:D2309)</f>
        <v>0</v>
      </c>
      <c r="F2309" s="1">
        <f>SUMIF(A2309:B2309,"*consolidação*",C2309:D2309)</f>
        <v>12136473031.700001</v>
      </c>
      <c r="H2309" s="60" t="b">
        <f t="shared" si="344"/>
        <v>1</v>
      </c>
      <c r="I2309" s="60" t="str">
        <f t="shared" si="345"/>
        <v>00</v>
      </c>
    </row>
    <row r="2310" spans="1:9" ht="25.5">
      <c r="A2310" s="60" t="str">
        <f t="shared" si="346"/>
        <v>3.5.3.2.0.00.00 - Transferências a Instituições Privadas com Fins 
 Lucrativos</v>
      </c>
      <c r="B2310" s="5" t="s">
        <v>927</v>
      </c>
      <c r="C2310" s="6">
        <v>160832608.46000001</v>
      </c>
      <c r="E2310" s="1">
        <f>E2311</f>
        <v>0</v>
      </c>
      <c r="F2310" s="1">
        <f>F2311</f>
        <v>160832608.46000001</v>
      </c>
      <c r="H2310" s="60" t="b">
        <f t="shared" si="344"/>
        <v>1</v>
      </c>
      <c r="I2310" s="60" t="str">
        <f t="shared" si="345"/>
        <v>00</v>
      </c>
    </row>
    <row r="2311" spans="1:9" ht="25.5">
      <c r="A2311" s="60" t="str">
        <f t="shared" si="346"/>
        <v>3.5.3.2.1.00.00 - Transferências a Instituições Privadas com Fins 
 Lucrativos - Consolidação</v>
      </c>
      <c r="B2311" s="3" t="s">
        <v>928</v>
      </c>
      <c r="C2311" s="4">
        <v>160832608.46000001</v>
      </c>
      <c r="E2311" s="1">
        <f>SUMIF(A2311:B2311,"*intra*",C2311:D2311)+SUMIF(A2311:B2311,"*inter*",C2311:D2311)</f>
        <v>0</v>
      </c>
      <c r="F2311" s="1">
        <f>SUMIF(A2311:B2311,"*consolidação*",C2311:D2311)</f>
        <v>160832608.46000001</v>
      </c>
      <c r="H2311" s="60" t="b">
        <f t="shared" si="344"/>
        <v>1</v>
      </c>
      <c r="I2311" s="60" t="str">
        <f t="shared" si="345"/>
        <v>00</v>
      </c>
    </row>
    <row r="2312" spans="1:9">
      <c r="A2312" s="60" t="str">
        <f t="shared" si="346"/>
        <v>3.5.4.0.0.00.00 - Transferências a Instituições Multigovernamentais</v>
      </c>
      <c r="B2312" s="5" t="s">
        <v>929</v>
      </c>
      <c r="C2312" s="6">
        <v>243234043.81</v>
      </c>
      <c r="E2312" s="1">
        <f>E2313</f>
        <v>0</v>
      </c>
      <c r="F2312" s="1">
        <f>F2313</f>
        <v>243234043.81</v>
      </c>
      <c r="H2312" s="60" t="b">
        <f t="shared" si="344"/>
        <v>1</v>
      </c>
      <c r="I2312" s="60" t="str">
        <f t="shared" si="345"/>
        <v>00</v>
      </c>
    </row>
    <row r="2313" spans="1:9" ht="25.5">
      <c r="A2313" s="60" t="str">
        <f t="shared" si="346"/>
        <v>3.5.4.0.1.00.00 - Transferências a Instituições Multigovernamentais - 
 Consolidação</v>
      </c>
      <c r="B2313" s="3" t="s">
        <v>930</v>
      </c>
      <c r="C2313" s="4">
        <v>243234043.81</v>
      </c>
      <c r="E2313" s="1">
        <f>SUMIF(A2313:B2313,"*intra*",C2313:D2313)+SUMIF(A2313:B2313,"*inter*",C2313:D2313)</f>
        <v>0</v>
      </c>
      <c r="F2313" s="1">
        <f>SUMIF(A2313:B2313,"*consolidação*",C2313:D2313)</f>
        <v>243234043.81</v>
      </c>
      <c r="H2313" s="60" t="b">
        <f t="shared" si="344"/>
        <v>1</v>
      </c>
      <c r="I2313" s="60" t="str">
        <f t="shared" si="345"/>
        <v>00</v>
      </c>
    </row>
    <row r="2314" spans="1:9">
      <c r="A2314" s="60" t="str">
        <f t="shared" si="346"/>
        <v>3.5.5.0.0.00.00 - Transferências a Consórcios Públicos</v>
      </c>
      <c r="B2314" s="5" t="s">
        <v>931</v>
      </c>
      <c r="C2314" s="6">
        <v>742286125.85000002</v>
      </c>
      <c r="E2314" s="1">
        <f>E2315</f>
        <v>0</v>
      </c>
      <c r="F2314" s="1">
        <f>F2315</f>
        <v>742286125.85000002</v>
      </c>
      <c r="H2314" s="60" t="b">
        <f t="shared" si="344"/>
        <v>1</v>
      </c>
      <c r="I2314" s="60" t="str">
        <f t="shared" si="345"/>
        <v>00</v>
      </c>
    </row>
    <row r="2315" spans="1:9">
      <c r="A2315" s="60" t="str">
        <f t="shared" si="346"/>
        <v>3.5.5.0.1.00.00 - Transferências a Consórcios Públicos - Consolidação</v>
      </c>
      <c r="B2315" s="3" t="s">
        <v>932</v>
      </c>
      <c r="C2315" s="4">
        <v>742286125.85000002</v>
      </c>
      <c r="E2315" s="1">
        <f>SUMIF(A2315:B2315,"*intra*",C2315:D2315)+SUMIF(A2315:B2315,"*inter*",C2315:D2315)</f>
        <v>0</v>
      </c>
      <c r="F2315" s="1">
        <f>SUMIF(A2315:B2315,"*consolidação*",C2315:D2315)</f>
        <v>742286125.85000002</v>
      </c>
      <c r="H2315" s="60" t="b">
        <f t="shared" si="344"/>
        <v>1</v>
      </c>
      <c r="I2315" s="60" t="str">
        <f t="shared" si="345"/>
        <v>00</v>
      </c>
    </row>
    <row r="2316" spans="1:9">
      <c r="A2316" s="60" t="str">
        <f t="shared" si="346"/>
        <v>3.5.6.0.0.00.00 - Transferências ao Exterior</v>
      </c>
      <c r="B2316" s="5" t="s">
        <v>933</v>
      </c>
      <c r="C2316" s="6">
        <v>1612346.78</v>
      </c>
      <c r="E2316" s="1">
        <f>E2317</f>
        <v>0</v>
      </c>
      <c r="F2316" s="1">
        <f>F2317</f>
        <v>1612346.78</v>
      </c>
      <c r="H2316" s="60" t="b">
        <f t="shared" si="344"/>
        <v>1</v>
      </c>
      <c r="I2316" s="60" t="str">
        <f t="shared" si="345"/>
        <v>00</v>
      </c>
    </row>
    <row r="2317" spans="1:9">
      <c r="A2317" s="60" t="str">
        <f t="shared" si="346"/>
        <v>3.5.6.0.1.00.00 - Transferências ao Exterior - Consolidação</v>
      </c>
      <c r="B2317" s="3" t="s">
        <v>934</v>
      </c>
      <c r="C2317" s="4">
        <v>1612346.78</v>
      </c>
      <c r="E2317" s="1">
        <f>SUMIF(A2317:B2317,"*intra*",C2317:D2317)+SUMIF(A2317:B2317,"*inter*",C2317:D2317)</f>
        <v>0</v>
      </c>
      <c r="F2317" s="1">
        <f>SUMIF(A2317:B2317,"*consolidação*",C2317:D2317)</f>
        <v>1612346.78</v>
      </c>
      <c r="H2317" s="60" t="b">
        <f t="shared" si="344"/>
        <v>1</v>
      </c>
      <c r="I2317" s="60" t="str">
        <f t="shared" si="345"/>
        <v>00</v>
      </c>
    </row>
    <row r="2318" spans="1:9">
      <c r="A2318" s="60" t="str">
        <f t="shared" si="346"/>
        <v>3.5.7.0.0.00.00 - Execução Orçamentária Delegada</v>
      </c>
      <c r="B2318" s="5" t="s">
        <v>935</v>
      </c>
      <c r="C2318" s="6">
        <v>1222674475.72</v>
      </c>
      <c r="E2318" s="1">
        <f>E2319+E2323</f>
        <v>618778022.70000005</v>
      </c>
      <c r="F2318" s="1">
        <f>F2319+F2323</f>
        <v>603896453.01999998</v>
      </c>
      <c r="H2318" s="60" t="b">
        <f t="shared" si="344"/>
        <v>1</v>
      </c>
      <c r="I2318" s="60" t="str">
        <f t="shared" si="345"/>
        <v>00</v>
      </c>
    </row>
    <row r="2319" spans="1:9">
      <c r="A2319" s="60" t="str">
        <f t="shared" si="346"/>
        <v>3.5.7.1.0.00.00 - Execução Orçamentária Delegada a Entes</v>
      </c>
      <c r="B2319" s="3" t="s">
        <v>936</v>
      </c>
      <c r="C2319" s="4">
        <v>618778022.70000005</v>
      </c>
      <c r="E2319" s="1">
        <f>E2320+E2321+E2322</f>
        <v>618778022.70000005</v>
      </c>
      <c r="F2319" s="1">
        <f>F2320+F2321+F2322</f>
        <v>0</v>
      </c>
      <c r="H2319" s="60" t="b">
        <f t="shared" si="344"/>
        <v>1</v>
      </c>
      <c r="I2319" s="60" t="str">
        <f t="shared" si="345"/>
        <v>00</v>
      </c>
    </row>
    <row r="2320" spans="1:9" ht="25.5">
      <c r="A2320" s="60" t="str">
        <f t="shared" si="346"/>
        <v>3.5.7.1.3.00.00 - Execução Orçamentária Delegada a Entes – Inter 
 OFSS - União</v>
      </c>
      <c r="B2320" s="5" t="s">
        <v>937</v>
      </c>
      <c r="C2320" s="6">
        <v>355143095.31999999</v>
      </c>
      <c r="E2320" s="1">
        <f>SUMIF(A2320:B2320,"*intra*",C2320:D2320)+SUMIF(A2320:B2320,"*inter*",C2320:D2320)</f>
        <v>355143095.31999999</v>
      </c>
      <c r="F2320" s="1">
        <f>SUMIF(A2320:B2320,"*consolidação*",C2320:D2320)</f>
        <v>0</v>
      </c>
      <c r="H2320" s="60" t="b">
        <f t="shared" si="344"/>
        <v>1</v>
      </c>
      <c r="I2320" s="60" t="str">
        <f t="shared" si="345"/>
        <v>00</v>
      </c>
    </row>
    <row r="2321" spans="1:9" ht="25.5">
      <c r="A2321" s="60" t="str">
        <f t="shared" si="346"/>
        <v>3.5.7.1.4.00.00 - Execução Orçamentária Delegada a Entes – Inter 
 OFSS - Estado</v>
      </c>
      <c r="B2321" s="3" t="s">
        <v>938</v>
      </c>
      <c r="C2321" s="4">
        <v>25491377.98</v>
      </c>
      <c r="E2321" s="1">
        <f>SUMIF(A2321:B2321,"*intra*",C2321:D2321)+SUMIF(A2321:B2321,"*inter*",C2321:D2321)</f>
        <v>25491377.98</v>
      </c>
      <c r="F2321" s="1">
        <f>SUMIF(A2321:B2321,"*consolidação*",C2321:D2321)</f>
        <v>0</v>
      </c>
      <c r="H2321" s="60" t="b">
        <f t="shared" si="344"/>
        <v>1</v>
      </c>
      <c r="I2321" s="60" t="str">
        <f t="shared" si="345"/>
        <v>00</v>
      </c>
    </row>
    <row r="2322" spans="1:9" ht="25.5">
      <c r="A2322" s="60" t="str">
        <f t="shared" si="346"/>
        <v>3.5.7.1.5.00.00 - Execução Orçamentária Delegada a Entes – Inter 
 OFSS - Município</v>
      </c>
      <c r="B2322" s="5" t="s">
        <v>939</v>
      </c>
      <c r="C2322" s="6">
        <v>238143549.40000001</v>
      </c>
      <c r="E2322" s="1">
        <f>SUMIF(A2322:B2322,"*intra*",C2322:D2322)+SUMIF(A2322:B2322,"*inter*",C2322:D2322)</f>
        <v>238143549.40000001</v>
      </c>
      <c r="F2322" s="1">
        <f>SUMIF(A2322:B2322,"*consolidação*",C2322:D2322)</f>
        <v>0</v>
      </c>
      <c r="H2322" s="60" t="b">
        <f t="shared" si="344"/>
        <v>1</v>
      </c>
      <c r="I2322" s="60" t="str">
        <f t="shared" si="345"/>
        <v>00</v>
      </c>
    </row>
    <row r="2323" spans="1:9">
      <c r="A2323" s="60" t="str">
        <f t="shared" si="346"/>
        <v>3.5.7.2.0.00.00 - Execução Orçamentária Delegada a Consórcios</v>
      </c>
      <c r="B2323" s="3" t="s">
        <v>940</v>
      </c>
      <c r="C2323" s="4">
        <v>603896453.01999998</v>
      </c>
      <c r="E2323" s="1">
        <f>E2324</f>
        <v>0</v>
      </c>
      <c r="F2323" s="1">
        <f>F2324</f>
        <v>603896453.01999998</v>
      </c>
      <c r="H2323" s="60" t="b">
        <f t="shared" si="344"/>
        <v>1</v>
      </c>
      <c r="I2323" s="60" t="str">
        <f t="shared" si="345"/>
        <v>00</v>
      </c>
    </row>
    <row r="2324" spans="1:9" ht="25.5">
      <c r="A2324" s="60" t="str">
        <f t="shared" si="346"/>
        <v>3.5.7.2.1.00.00 - Execução Orçamentária Delegada a Consórcios - 
 Consolidação</v>
      </c>
      <c r="B2324" s="5" t="s">
        <v>941</v>
      </c>
      <c r="C2324" s="6">
        <v>603896453.01999998</v>
      </c>
      <c r="E2324" s="1">
        <f>SUMIF(A2324:B2324,"*intra*",C2324:D2324)+SUMIF(A2324:B2324,"*inter*",C2324:D2324)</f>
        <v>0</v>
      </c>
      <c r="F2324" s="1">
        <f>SUMIF(A2324:B2324,"*consolidação*",C2324:D2324)</f>
        <v>603896453.01999998</v>
      </c>
      <c r="H2324" s="60" t="b">
        <f t="shared" si="344"/>
        <v>1</v>
      </c>
      <c r="I2324" s="60" t="str">
        <f t="shared" si="345"/>
        <v>00</v>
      </c>
    </row>
    <row r="2325" spans="1:9">
      <c r="A2325" s="60" t="str">
        <f t="shared" si="346"/>
        <v>3.5.9.0.0.00.00 - Outras Transferências e Delegações Concedidas</v>
      </c>
      <c r="B2325" s="3" t="s">
        <v>5688</v>
      </c>
      <c r="C2325" s="4">
        <v>1417893964.4200001</v>
      </c>
      <c r="E2325" s="1">
        <f>E2326</f>
        <v>0</v>
      </c>
      <c r="F2325" s="1">
        <f>F2326</f>
        <v>1417893964.4200001</v>
      </c>
      <c r="H2325" s="60" t="b">
        <f t="shared" si="344"/>
        <v>1</v>
      </c>
      <c r="I2325" s="60" t="str">
        <f t="shared" si="345"/>
        <v>00</v>
      </c>
    </row>
    <row r="2326" spans="1:9">
      <c r="A2326" s="60" t="str">
        <f t="shared" si="346"/>
        <v>3.5.9.0.1.00.00 - Outras Transferências Concedidas - Consolidação</v>
      </c>
      <c r="B2326" s="5" t="s">
        <v>5689</v>
      </c>
      <c r="C2326" s="6">
        <v>1417893964.4200001</v>
      </c>
      <c r="E2326" s="1">
        <f>SUMIF(A2326:B2326,"*intra*",C2326:D2326)+SUMIF(A2326:B2326,"*inter*",C2326:D2326)</f>
        <v>0</v>
      </c>
      <c r="F2326" s="1">
        <f>SUMIF(A2326:B2326,"*consolidação*",C2326:D2326)</f>
        <v>1417893964.4200001</v>
      </c>
      <c r="H2326" s="60" t="b">
        <f t="shared" si="344"/>
        <v>1</v>
      </c>
      <c r="I2326" s="60" t="str">
        <f t="shared" si="345"/>
        <v>00</v>
      </c>
    </row>
    <row r="2327" spans="1:9" ht="25.5">
      <c r="A2327" s="60" t="str">
        <f t="shared" si="346"/>
        <v>3.6.0.0.0.00.00 - Desvalorização e Perda de Ativos e Incorporação de 
 Passivos</v>
      </c>
      <c r="B2327" s="3" t="s">
        <v>942</v>
      </c>
      <c r="C2327" s="4">
        <v>50091836174.379997</v>
      </c>
      <c r="E2327" s="1">
        <f>E2328+E2353+E2362+E2371+E2373</f>
        <v>419854475.86000001</v>
      </c>
      <c r="F2327" s="1">
        <f>F2328+F2353+F2362+F2371+F2373</f>
        <v>49671981698.519997</v>
      </c>
      <c r="H2327" s="60" t="b">
        <f t="shared" si="344"/>
        <v>1</v>
      </c>
      <c r="I2327" s="60" t="str">
        <f t="shared" si="345"/>
        <v>00</v>
      </c>
    </row>
    <row r="2328" spans="1:9" ht="25.5">
      <c r="A2328" s="60" t="str">
        <f t="shared" si="346"/>
        <v>3.6.1.0.0.00.00 - Reavaliação, Redução a Valor Recuperável e Ajuste 
 para Perdas</v>
      </c>
      <c r="B2328" s="5" t="s">
        <v>943</v>
      </c>
      <c r="C2328" s="6">
        <v>25649915799.68</v>
      </c>
      <c r="E2328" s="1">
        <f>E2329+E2331+E2333+E2335+E2341+E2343+E2345+E2351</f>
        <v>419854475.86000001</v>
      </c>
      <c r="F2328" s="1">
        <f>F2329+F2331+F2333+F2335+F2341+F2343+F2345+F2351</f>
        <v>25230061323.82</v>
      </c>
      <c r="H2328" s="60" t="b">
        <f t="shared" si="344"/>
        <v>1</v>
      </c>
      <c r="I2328" s="60" t="str">
        <f t="shared" si="345"/>
        <v>00</v>
      </c>
    </row>
    <row r="2329" spans="1:9">
      <c r="A2329" s="60" t="str">
        <f t="shared" si="346"/>
        <v>3.6.1.1.0.00.00 - Reavaliação de Imobilizado</v>
      </c>
      <c r="B2329" s="3" t="s">
        <v>944</v>
      </c>
      <c r="C2329" s="4">
        <v>1349641876.98</v>
      </c>
      <c r="E2329" s="1">
        <f>E2330</f>
        <v>0</v>
      </c>
      <c r="F2329" s="1">
        <f>F2330</f>
        <v>1349641876.98</v>
      </c>
      <c r="H2329" s="60" t="b">
        <f t="shared" si="344"/>
        <v>1</v>
      </c>
      <c r="I2329" s="60" t="str">
        <f t="shared" si="345"/>
        <v>00</v>
      </c>
    </row>
    <row r="2330" spans="1:9">
      <c r="A2330" s="60" t="str">
        <f t="shared" si="346"/>
        <v>3.6.1.1.1.00.00 - Reavaliação de Imobilizado - Consolidação</v>
      </c>
      <c r="B2330" s="5" t="s">
        <v>945</v>
      </c>
      <c r="C2330" s="6">
        <v>1349641876.98</v>
      </c>
      <c r="E2330" s="1">
        <f>SUMIF(A2330:B2330,"*intra*",C2330:D2330)+SUMIF(A2330:B2330,"*inter*",C2330:D2330)</f>
        <v>0</v>
      </c>
      <c r="F2330" s="1">
        <f>SUMIF(A2330:B2330,"*consolidação*",C2330:D2330)</f>
        <v>1349641876.98</v>
      </c>
      <c r="H2330" s="60" t="b">
        <f t="shared" si="344"/>
        <v>1</v>
      </c>
      <c r="I2330" s="60" t="str">
        <f t="shared" si="345"/>
        <v>00</v>
      </c>
    </row>
    <row r="2331" spans="1:9">
      <c r="A2331" s="60" t="str">
        <f t="shared" si="346"/>
        <v>3.6.1.2.0.00.00 - Reavaliação de Intangíveis</v>
      </c>
      <c r="B2331" s="3" t="s">
        <v>946</v>
      </c>
      <c r="C2331" s="4">
        <v>48678605.909999996</v>
      </c>
      <c r="E2331" s="1">
        <f>E2332</f>
        <v>0</v>
      </c>
      <c r="F2331" s="1">
        <f>F2332</f>
        <v>48678605.909999996</v>
      </c>
      <c r="H2331" s="60" t="b">
        <f t="shared" si="344"/>
        <v>1</v>
      </c>
      <c r="I2331" s="60" t="str">
        <f t="shared" si="345"/>
        <v>00</v>
      </c>
    </row>
    <row r="2332" spans="1:9">
      <c r="A2332" s="60" t="str">
        <f t="shared" si="346"/>
        <v>3.6.1.2.1.00.00 - Reavaliação de Intangíveis - Consolidação</v>
      </c>
      <c r="B2332" s="5" t="s">
        <v>947</v>
      </c>
      <c r="C2332" s="6">
        <v>48678605.909999996</v>
      </c>
      <c r="E2332" s="1">
        <f>SUMIF(A2332:B2332,"*intra*",C2332:D2332)+SUMIF(A2332:B2332,"*inter*",C2332:D2332)</f>
        <v>0</v>
      </c>
      <c r="F2332" s="1">
        <f>SUMIF(A2332:B2332,"*consolidação*",C2332:D2332)</f>
        <v>48678605.909999996</v>
      </c>
      <c r="H2332" s="60" t="b">
        <f t="shared" si="344"/>
        <v>1</v>
      </c>
      <c r="I2332" s="60" t="str">
        <f t="shared" si="345"/>
        <v>00</v>
      </c>
    </row>
    <row r="2333" spans="1:9">
      <c r="A2333" s="60" t="str">
        <f t="shared" si="346"/>
        <v>3.6.1.3.0.00.00 - Reavaliação de Outros Ativos</v>
      </c>
      <c r="B2333" s="3" t="s">
        <v>948</v>
      </c>
      <c r="C2333" s="4">
        <v>461127245.26999998</v>
      </c>
      <c r="E2333" s="1">
        <f>E2334</f>
        <v>0</v>
      </c>
      <c r="F2333" s="1">
        <f>F2334</f>
        <v>461127245.26999998</v>
      </c>
      <c r="H2333" s="60" t="b">
        <f t="shared" si="344"/>
        <v>1</v>
      </c>
      <c r="I2333" s="60" t="str">
        <f t="shared" si="345"/>
        <v>00</v>
      </c>
    </row>
    <row r="2334" spans="1:9">
      <c r="A2334" s="60" t="str">
        <f t="shared" si="346"/>
        <v>3.6.1.3.1.00.00 - Reavaliação de Outros Ativos - Consolidação</v>
      </c>
      <c r="B2334" s="5" t="s">
        <v>949</v>
      </c>
      <c r="C2334" s="6">
        <v>461127245.26999998</v>
      </c>
      <c r="E2334" s="1">
        <f>SUMIF(A2334:B2334,"*intra*",C2334:D2334)+SUMIF(A2334:B2334,"*inter*",C2334:D2334)</f>
        <v>0</v>
      </c>
      <c r="F2334" s="1">
        <f>SUMIF(A2334:B2334,"*consolidação*",C2334:D2334)</f>
        <v>461127245.26999998</v>
      </c>
      <c r="H2334" s="60" t="b">
        <f t="shared" si="344"/>
        <v>1</v>
      </c>
      <c r="I2334" s="60" t="str">
        <f t="shared" si="345"/>
        <v>00</v>
      </c>
    </row>
    <row r="2335" spans="1:9">
      <c r="A2335" s="60" t="str">
        <f t="shared" si="346"/>
        <v>3.6.1.4.0.00.00 - Redução a Valor Recuperável de Investimentos</v>
      </c>
      <c r="B2335" s="3" t="s">
        <v>950</v>
      </c>
      <c r="C2335" s="4">
        <v>2939342601.5300002</v>
      </c>
      <c r="E2335" s="1">
        <f>E2336+E2337+E2338+E2339+E2340</f>
        <v>-39027027.010000005</v>
      </c>
      <c r="F2335" s="1">
        <f>F2336+F2337+F2338+F2339+F2340</f>
        <v>2978369628.54</v>
      </c>
      <c r="H2335" s="60" t="b">
        <f t="shared" si="344"/>
        <v>1</v>
      </c>
      <c r="I2335" s="60" t="str">
        <f t="shared" si="345"/>
        <v>00</v>
      </c>
    </row>
    <row r="2336" spans="1:9" ht="25.5">
      <c r="A2336" s="60" t="str">
        <f t="shared" si="346"/>
        <v>3.6.1.4.1.00.00 - Redução a Valor Recuperável de Investimentos - 
 Consolidação</v>
      </c>
      <c r="B2336" s="5" t="s">
        <v>951</v>
      </c>
      <c r="C2336" s="6">
        <v>2978369628.54</v>
      </c>
      <c r="E2336" s="1">
        <f>SUMIF(A2336:B2336,"*intra*",C2336:D2336)+SUMIF(A2336:B2336,"*inter*",C2336:D2336)</f>
        <v>0</v>
      </c>
      <c r="F2336" s="1">
        <f>SUMIF(A2336:B2336,"*consolidação*",C2336:D2336)</f>
        <v>2978369628.54</v>
      </c>
      <c r="H2336" s="60" t="b">
        <f t="shared" si="344"/>
        <v>1</v>
      </c>
      <c r="I2336" s="60" t="str">
        <f t="shared" si="345"/>
        <v>00</v>
      </c>
    </row>
    <row r="2337" spans="1:9" ht="25.5">
      <c r="A2337" s="60" t="str">
        <f t="shared" si="346"/>
        <v>3.6.1.4.2.00.00 - Redução a Valor Recuperável de Investimentos - 
 Intra OFSS</v>
      </c>
      <c r="B2337" s="3" t="s">
        <v>952</v>
      </c>
      <c r="C2337" s="4">
        <v>-49727830.68</v>
      </c>
      <c r="E2337" s="1">
        <f>SUMIF(A2337:B2337,"*intra*",C2337:D2337)+SUMIF(A2337:B2337,"*inter*",C2337:D2337)</f>
        <v>-49727830.68</v>
      </c>
      <c r="F2337" s="1">
        <f>SUMIF(A2337:B2337,"*consolidação*",C2337:D2337)</f>
        <v>0</v>
      </c>
      <c r="H2337" s="60" t="b">
        <f t="shared" si="344"/>
        <v>1</v>
      </c>
      <c r="I2337" s="60" t="str">
        <f t="shared" si="345"/>
        <v>00</v>
      </c>
    </row>
    <row r="2338" spans="1:9" ht="25.5">
      <c r="A2338" s="60" t="str">
        <f t="shared" si="346"/>
        <v>3.6.1.4.3.00.00 - Redução a Valor Recuperável de Investimentos - 
 Inter OFSS - União</v>
      </c>
      <c r="B2338" s="5" t="s">
        <v>953</v>
      </c>
      <c r="C2338" s="6">
        <v>3622220.59</v>
      </c>
      <c r="E2338" s="1">
        <f>SUMIF(A2338:B2338,"*intra*",C2338:D2338)+SUMIF(A2338:B2338,"*inter*",C2338:D2338)</f>
        <v>3622220.59</v>
      </c>
      <c r="F2338" s="1">
        <f>SUMIF(A2338:B2338,"*consolidação*",C2338:D2338)</f>
        <v>0</v>
      </c>
      <c r="H2338" s="60" t="b">
        <f t="shared" si="344"/>
        <v>1</v>
      </c>
      <c r="I2338" s="60" t="str">
        <f t="shared" si="345"/>
        <v>00</v>
      </c>
    </row>
    <row r="2339" spans="1:9" ht="25.5">
      <c r="A2339" s="60" t="str">
        <f t="shared" si="346"/>
        <v>3.6.1.4.4.00.00 - Redução a Valor Recuperável de Investimentos - 
 Inter OFSS - Estado</v>
      </c>
      <c r="B2339" s="3" t="s">
        <v>954</v>
      </c>
      <c r="C2339" s="4">
        <v>186227.42</v>
      </c>
      <c r="E2339" s="1">
        <f>SUMIF(A2339:B2339,"*intra*",C2339:D2339)+SUMIF(A2339:B2339,"*inter*",C2339:D2339)</f>
        <v>186227.42</v>
      </c>
      <c r="F2339" s="1">
        <f>SUMIF(A2339:B2339,"*consolidação*",C2339:D2339)</f>
        <v>0</v>
      </c>
      <c r="H2339" s="60" t="b">
        <f t="shared" si="344"/>
        <v>1</v>
      </c>
      <c r="I2339" s="60" t="str">
        <f t="shared" si="345"/>
        <v>00</v>
      </c>
    </row>
    <row r="2340" spans="1:9" ht="25.5">
      <c r="A2340" s="60" t="str">
        <f t="shared" si="346"/>
        <v>3.6.1.4.5.00.00 - Redução a Valor Recuperável de Investimentos - 
 Inter OFSS - Município</v>
      </c>
      <c r="B2340" s="5" t="s">
        <v>955</v>
      </c>
      <c r="C2340" s="6">
        <v>6892355.6600000001</v>
      </c>
      <c r="E2340" s="1">
        <f>SUMIF(A2340:B2340,"*intra*",C2340:D2340)+SUMIF(A2340:B2340,"*inter*",C2340:D2340)</f>
        <v>6892355.6600000001</v>
      </c>
      <c r="F2340" s="1">
        <f>SUMIF(A2340:B2340,"*consolidação*",C2340:D2340)</f>
        <v>0</v>
      </c>
      <c r="H2340" s="60" t="b">
        <f t="shared" si="344"/>
        <v>1</v>
      </c>
      <c r="I2340" s="60" t="str">
        <f t="shared" si="345"/>
        <v>00</v>
      </c>
    </row>
    <row r="2341" spans="1:9">
      <c r="A2341" s="60" t="str">
        <f t="shared" si="346"/>
        <v>3.6.1.5.0.00.00 - Redução a Valor Recuperável de Imobilizado</v>
      </c>
      <c r="B2341" s="3" t="s">
        <v>956</v>
      </c>
      <c r="C2341" s="4">
        <v>1457253200.76</v>
      </c>
      <c r="E2341" s="1">
        <f>E2342</f>
        <v>0</v>
      </c>
      <c r="F2341" s="1">
        <f>F2342</f>
        <v>1457253200.76</v>
      </c>
      <c r="H2341" s="60" t="b">
        <f t="shared" si="344"/>
        <v>1</v>
      </c>
      <c r="I2341" s="60" t="str">
        <f t="shared" si="345"/>
        <v>00</v>
      </c>
    </row>
    <row r="2342" spans="1:9" ht="25.5">
      <c r="A2342" s="60" t="str">
        <f t="shared" si="346"/>
        <v>3.6.1.5.1.00.00 - Redução a Valor Recuperável de Imobilizado - 
 Consolidação</v>
      </c>
      <c r="B2342" s="5" t="s">
        <v>957</v>
      </c>
      <c r="C2342" s="6">
        <v>1457253200.76</v>
      </c>
      <c r="E2342" s="1">
        <f>SUMIF(A2342:B2342,"*intra*",C2342:D2342)+SUMIF(A2342:B2342,"*inter*",C2342:D2342)</f>
        <v>0</v>
      </c>
      <c r="F2342" s="1">
        <f>SUMIF(A2342:B2342,"*consolidação*",C2342:D2342)</f>
        <v>1457253200.76</v>
      </c>
      <c r="H2342" s="60" t="b">
        <f t="shared" si="344"/>
        <v>1</v>
      </c>
      <c r="I2342" s="60" t="str">
        <f t="shared" si="345"/>
        <v>00</v>
      </c>
    </row>
    <row r="2343" spans="1:9">
      <c r="A2343" s="60" t="str">
        <f t="shared" si="346"/>
        <v>3.6.1.6.0.00.00 - Redução a Valor Recuperável de Intangíveis</v>
      </c>
      <c r="B2343" s="3" t="s">
        <v>958</v>
      </c>
      <c r="C2343" s="4">
        <v>2246301.56</v>
      </c>
      <c r="E2343" s="1">
        <f>E2344</f>
        <v>0</v>
      </c>
      <c r="F2343" s="1">
        <f>F2344</f>
        <v>2246301.56</v>
      </c>
      <c r="H2343" s="60" t="b">
        <f t="shared" si="344"/>
        <v>1</v>
      </c>
      <c r="I2343" s="60" t="str">
        <f t="shared" si="345"/>
        <v>00</v>
      </c>
    </row>
    <row r="2344" spans="1:9" ht="25.5">
      <c r="A2344" s="60" t="str">
        <f t="shared" si="346"/>
        <v>3.6.1.6.1.00.00 - Redução a Valor Recuperável de Intangíveis - 
 Consolidação</v>
      </c>
      <c r="B2344" s="5" t="s">
        <v>959</v>
      </c>
      <c r="C2344" s="6">
        <v>2246301.56</v>
      </c>
      <c r="E2344" s="1">
        <f>SUMIF(A2344:B2344,"*intra*",C2344:D2344)+SUMIF(A2344:B2344,"*inter*",C2344:D2344)</f>
        <v>0</v>
      </c>
      <c r="F2344" s="1">
        <f>SUMIF(A2344:B2344,"*consolidação*",C2344:D2344)</f>
        <v>2246301.56</v>
      </c>
      <c r="H2344" s="60" t="b">
        <f t="shared" si="344"/>
        <v>1</v>
      </c>
      <c r="I2344" s="60" t="str">
        <f t="shared" si="345"/>
        <v>00</v>
      </c>
    </row>
    <row r="2345" spans="1:9" ht="25.5">
      <c r="A2345" s="60" t="str">
        <f t="shared" si="346"/>
        <v>3.6.1.7.0.00.00 - Variação Patrimonial Diminutiva com Ajuste de 
 Perdas de Créditos e de Investimentos e Aplicações Temporários</v>
      </c>
      <c r="B2345" s="3" t="s">
        <v>960</v>
      </c>
      <c r="C2345" s="4">
        <v>19344237129.009998</v>
      </c>
      <c r="E2345" s="1">
        <f>E2346+E2347+E2348+E2349+E2350</f>
        <v>458881502.87</v>
      </c>
      <c r="F2345" s="1">
        <f>F2346+F2347+F2348+F2349+F2350</f>
        <v>18885355626.139999</v>
      </c>
      <c r="H2345" s="60" t="b">
        <f t="shared" si="344"/>
        <v>1</v>
      </c>
      <c r="I2345" s="60" t="str">
        <f t="shared" si="345"/>
        <v>00</v>
      </c>
    </row>
    <row r="2346" spans="1:9" ht="38.25">
      <c r="A2346" s="60" t="str">
        <f t="shared" si="346"/>
        <v>3.6.1.7.1.00.00 - Variação Patrimonial Diminutiva com Ajuste de 
 Perdas de Créditos e de Investimentos e Aplicações Temporários - 
 Consolidação</v>
      </c>
      <c r="B2346" s="5" t="s">
        <v>961</v>
      </c>
      <c r="C2346" s="6">
        <v>18885355626.139999</v>
      </c>
      <c r="E2346" s="1">
        <f t="shared" ref="E2346:E2347" si="349">SUMIF(A2346:B2346,"*intra*",C2346:D2346)+SUMIF(A2346:B2346,"*inter*",C2346:D2346)</f>
        <v>0</v>
      </c>
      <c r="F2346" s="1">
        <f t="shared" ref="F2346:F2347" si="350">SUMIF(A2346:B2346,"*consolidação*",C2346:D2346)</f>
        <v>18885355626.139999</v>
      </c>
      <c r="H2346" s="60" t="b">
        <f t="shared" si="344"/>
        <v>1</v>
      </c>
      <c r="I2346" s="60" t="str">
        <f t="shared" si="345"/>
        <v>00</v>
      </c>
    </row>
    <row r="2347" spans="1:9" ht="38.25">
      <c r="A2347" s="60" t="str">
        <f t="shared" si="346"/>
        <v>3.6.1.7.2.00.00 - Variação Patrimonial Diminutiva com Ajuste de 
 Perdas de Créditos e de Investimentos e Aplicações Temporários- 
 Intra OFSS</v>
      </c>
      <c r="B2347" s="3" t="s">
        <v>962</v>
      </c>
      <c r="C2347" s="4">
        <v>186149477.66999999</v>
      </c>
      <c r="E2347" s="1">
        <f t="shared" si="349"/>
        <v>186149477.66999999</v>
      </c>
      <c r="F2347" s="1">
        <f t="shared" si="350"/>
        <v>0</v>
      </c>
      <c r="H2347" s="60" t="b">
        <f t="shared" si="344"/>
        <v>1</v>
      </c>
      <c r="I2347" s="60" t="str">
        <f t="shared" si="345"/>
        <v>00</v>
      </c>
    </row>
    <row r="2348" spans="1:9" ht="38.25">
      <c r="A2348" s="60" t="str">
        <f t="shared" si="346"/>
        <v>3.6.1.7.3.00.00 - Variação Patrimonial Diminutiva com Ajuste de 
 Perdas de Créditos e de Investimentos e Aplicações Temporários- 
 Inter OFSS - União</v>
      </c>
      <c r="B2348" s="5" t="s">
        <v>963</v>
      </c>
      <c r="C2348" s="6">
        <v>30827661.350000001</v>
      </c>
      <c r="E2348" s="1">
        <f>SUMIF(A2348:B2348,"*intra*",C2348:D2348)+SUMIF(A2348:B2348,"*inter*",C2348:D2348)</f>
        <v>30827661.350000001</v>
      </c>
      <c r="F2348" s="1">
        <f>SUMIF(A2348:B2348,"*consolidação*",C2348:D2348)</f>
        <v>0</v>
      </c>
      <c r="H2348" s="60" t="b">
        <f t="shared" si="344"/>
        <v>1</v>
      </c>
      <c r="I2348" s="60" t="str">
        <f t="shared" si="345"/>
        <v>00</v>
      </c>
    </row>
    <row r="2349" spans="1:9" ht="38.25">
      <c r="A2349" s="60" t="str">
        <f t="shared" si="346"/>
        <v>3.6.1.7.4.00.00 - Variação Patrimonial Diminutiva com Ajuste de 
 Perdas de Créditos e de Investimentos e Aplicações Temporários- 
 Inter OFSS - Estado</v>
      </c>
      <c r="B2349" s="3" t="s">
        <v>964</v>
      </c>
      <c r="C2349" s="4">
        <v>20833374.460000001</v>
      </c>
      <c r="E2349" s="1">
        <f t="shared" ref="E2349:E2350" si="351">SUMIF(A2349:B2349,"*intra*",C2349:D2349)+SUMIF(A2349:B2349,"*inter*",C2349:D2349)</f>
        <v>20833374.460000001</v>
      </c>
      <c r="F2349" s="1">
        <f t="shared" ref="F2349:F2350" si="352">SUMIF(A2349:B2349,"*consolidação*",C2349:D2349)</f>
        <v>0</v>
      </c>
      <c r="H2349" s="60" t="b">
        <f t="shared" si="344"/>
        <v>1</v>
      </c>
      <c r="I2349" s="60" t="str">
        <f t="shared" si="345"/>
        <v>00</v>
      </c>
    </row>
    <row r="2350" spans="1:9" ht="38.25">
      <c r="A2350" s="60" t="str">
        <f t="shared" si="346"/>
        <v>3.6.1.7.5.00.00 - Variação Patrimonial Diminutiva com Ajuste de 
 Perdas de Créditos e de Investimentos e Aplicações Temporários- 
 Inter OFSS - Município</v>
      </c>
      <c r="B2350" s="5" t="s">
        <v>965</v>
      </c>
      <c r="C2350" s="6">
        <v>221070989.38999999</v>
      </c>
      <c r="E2350" s="1">
        <f t="shared" si="351"/>
        <v>221070989.38999999</v>
      </c>
      <c r="F2350" s="1">
        <f t="shared" si="352"/>
        <v>0</v>
      </c>
      <c r="H2350" s="60" t="b">
        <f t="shared" si="344"/>
        <v>1</v>
      </c>
      <c r="I2350" s="60" t="str">
        <f t="shared" si="345"/>
        <v>00</v>
      </c>
    </row>
    <row r="2351" spans="1:9" ht="25.5">
      <c r="A2351" s="60" t="str">
        <f t="shared" si="346"/>
        <v>3.6.1.8.0.00.00 - Variação Patrimonial Diminutiva com Ajuste de 
 Perdas de Estoques</v>
      </c>
      <c r="B2351" s="3" t="s">
        <v>966</v>
      </c>
      <c r="C2351" s="4">
        <v>47388838.659999996</v>
      </c>
      <c r="E2351" s="1">
        <f>E2352</f>
        <v>0</v>
      </c>
      <c r="F2351" s="1">
        <f>F2352</f>
        <v>47388838.659999996</v>
      </c>
      <c r="H2351" s="60" t="b">
        <f t="shared" si="344"/>
        <v>1</v>
      </c>
      <c r="I2351" s="60" t="str">
        <f t="shared" si="345"/>
        <v>00</v>
      </c>
    </row>
    <row r="2352" spans="1:9" ht="25.5">
      <c r="A2352" s="60" t="str">
        <f t="shared" si="346"/>
        <v>3.6.1.8.1.00.00 - Variação Patrimonial Diminutiva com Ajuste de 
 Perdas de Estoques - Consolidação</v>
      </c>
      <c r="B2352" s="5" t="s">
        <v>967</v>
      </c>
      <c r="C2352" s="6">
        <v>47388838.659999996</v>
      </c>
      <c r="E2352" s="1">
        <f>SUMIF(A2352:B2352,"*intra*",C2352:D2352)+SUMIF(A2352:B2352,"*inter*",C2352:D2352)</f>
        <v>0</v>
      </c>
      <c r="F2352" s="1">
        <f>SUMIF(A2352:B2352,"*consolidação*",C2352:D2352)</f>
        <v>47388838.659999996</v>
      </c>
      <c r="H2352" s="60" t="b">
        <f t="shared" si="344"/>
        <v>1</v>
      </c>
      <c r="I2352" s="60" t="str">
        <f t="shared" si="345"/>
        <v>00</v>
      </c>
    </row>
    <row r="2353" spans="1:9">
      <c r="A2353" s="60" t="str">
        <f t="shared" si="346"/>
        <v>3.6.2.0.0.00.00 - Perdas com Alienação</v>
      </c>
      <c r="B2353" s="3" t="s">
        <v>968</v>
      </c>
      <c r="C2353" s="4">
        <v>305934121.64999998</v>
      </c>
      <c r="E2353" s="1">
        <f>E2354+E2356+E2358+E2360</f>
        <v>0</v>
      </c>
      <c r="F2353" s="1">
        <f>F2354+F2356+F2358+F2360</f>
        <v>305934121.64999998</v>
      </c>
      <c r="H2353" s="60" t="b">
        <f t="shared" si="344"/>
        <v>1</v>
      </c>
      <c r="I2353" s="60" t="str">
        <f t="shared" si="345"/>
        <v>00</v>
      </c>
    </row>
    <row r="2354" spans="1:9">
      <c r="A2354" s="60" t="str">
        <f t="shared" si="346"/>
        <v>3.6.2.1.0.00.00 - Perdas com Alienação de Investimentos</v>
      </c>
      <c r="B2354" s="5" t="s">
        <v>969</v>
      </c>
      <c r="C2354" s="6">
        <v>46458067.909999996</v>
      </c>
      <c r="E2354" s="1">
        <f>E2355</f>
        <v>0</v>
      </c>
      <c r="F2354" s="1">
        <f>F2355</f>
        <v>46458067.909999996</v>
      </c>
      <c r="H2354" s="60" t="b">
        <f t="shared" si="344"/>
        <v>1</v>
      </c>
      <c r="I2354" s="60" t="str">
        <f t="shared" si="345"/>
        <v>00</v>
      </c>
    </row>
    <row r="2355" spans="1:9" ht="25.5">
      <c r="A2355" s="60" t="str">
        <f t="shared" si="346"/>
        <v>3.6.2.1.1.00.00 - Perdas com Alienação de Investimentos - 
 Consolidação</v>
      </c>
      <c r="B2355" s="3" t="s">
        <v>970</v>
      </c>
      <c r="C2355" s="4">
        <v>46458067.909999996</v>
      </c>
      <c r="E2355" s="1">
        <f>SUMIF(A2355:B2355,"*intra*",C2355:D2355)+SUMIF(A2355:B2355,"*inter*",C2355:D2355)</f>
        <v>0</v>
      </c>
      <c r="F2355" s="1">
        <f>SUMIF(A2355:B2355,"*consolidação*",C2355:D2355)</f>
        <v>46458067.909999996</v>
      </c>
      <c r="H2355" s="60" t="b">
        <f t="shared" si="344"/>
        <v>1</v>
      </c>
      <c r="I2355" s="60" t="str">
        <f t="shared" si="345"/>
        <v>00</v>
      </c>
    </row>
    <row r="2356" spans="1:9">
      <c r="A2356" s="60" t="str">
        <f t="shared" si="346"/>
        <v>3.6.2.2.0.00.00 - Perdas com Alienação de Imobilizado</v>
      </c>
      <c r="B2356" s="5" t="s">
        <v>971</v>
      </c>
      <c r="C2356" s="6">
        <v>249504743.5</v>
      </c>
      <c r="E2356" s="1">
        <f>E2357</f>
        <v>0</v>
      </c>
      <c r="F2356" s="1">
        <f>F2357</f>
        <v>249504743.5</v>
      </c>
      <c r="H2356" s="60" t="b">
        <f t="shared" si="344"/>
        <v>1</v>
      </c>
      <c r="I2356" s="60" t="str">
        <f t="shared" si="345"/>
        <v>00</v>
      </c>
    </row>
    <row r="2357" spans="1:9">
      <c r="A2357" s="60" t="str">
        <f t="shared" si="346"/>
        <v>3.6.2.2.1.00.00 - Perdas com Alienação de Imobilizado - Consolidação</v>
      </c>
      <c r="B2357" s="3" t="s">
        <v>972</v>
      </c>
      <c r="C2357" s="4">
        <v>249504743.5</v>
      </c>
      <c r="E2357" s="1">
        <f t="shared" ref="E2357" si="353">SUMIF(A2357:B2357,"*intra*",C2357:D2357)+SUMIF(A2357:B2357,"*inter*",C2357:D2357)</f>
        <v>0</v>
      </c>
      <c r="F2357" s="1">
        <f t="shared" ref="F2357:F2359" si="354">SUMIF(A2357:B2357,"*consolidação*",C2357:D2357)</f>
        <v>249504743.5</v>
      </c>
      <c r="H2357" s="60" t="b">
        <f t="shared" si="344"/>
        <v>1</v>
      </c>
      <c r="I2357" s="60" t="str">
        <f t="shared" si="345"/>
        <v>00</v>
      </c>
    </row>
    <row r="2358" spans="1:9">
      <c r="A2358" s="60" t="str">
        <f t="shared" si="346"/>
        <v>3.6.2.3.0.00.00 - Perdas com Alienação de Intangíveis</v>
      </c>
      <c r="B2358" s="5" t="s">
        <v>973</v>
      </c>
      <c r="C2358" s="6">
        <v>120100</v>
      </c>
      <c r="E2358" s="1">
        <f>E2359</f>
        <v>0</v>
      </c>
      <c r="F2358" s="1">
        <f>F2359</f>
        <v>120100</v>
      </c>
      <c r="H2358" s="60" t="b">
        <f t="shared" si="344"/>
        <v>1</v>
      </c>
      <c r="I2358" s="60" t="str">
        <f t="shared" si="345"/>
        <v>00</v>
      </c>
    </row>
    <row r="2359" spans="1:9">
      <c r="A2359" s="60" t="str">
        <f t="shared" si="346"/>
        <v>3.6.2.3.1.00.00 - Perdas com Alienação de Intangíveis - Consolidação</v>
      </c>
      <c r="B2359" s="3" t="s">
        <v>974</v>
      </c>
      <c r="C2359" s="4">
        <v>120100</v>
      </c>
      <c r="E2359" s="1">
        <f>SUMIF(A2359:B2359,"*intra*",C2359:D2359)+SUMIF(A2359:B2359,"*inter*",C2359:D2359)</f>
        <v>0</v>
      </c>
      <c r="F2359" s="1">
        <f t="shared" si="354"/>
        <v>120100</v>
      </c>
      <c r="H2359" s="60" t="b">
        <f t="shared" si="344"/>
        <v>1</v>
      </c>
      <c r="I2359" s="60" t="str">
        <f t="shared" si="345"/>
        <v>00</v>
      </c>
    </row>
    <row r="2360" spans="1:9">
      <c r="A2360" s="60" t="str">
        <f t="shared" si="346"/>
        <v>3.6.2.9.0.00.00 - Perdas com Alienação de Demais Ativos</v>
      </c>
      <c r="B2360" s="5" t="s">
        <v>5690</v>
      </c>
      <c r="C2360" s="6">
        <v>9851210.2400000002</v>
      </c>
      <c r="E2360" s="1">
        <f>E2361</f>
        <v>0</v>
      </c>
      <c r="F2360" s="1">
        <f>F2361</f>
        <v>9851210.2400000002</v>
      </c>
      <c r="H2360" s="60" t="b">
        <f t="shared" si="344"/>
        <v>1</v>
      </c>
      <c r="I2360" s="60" t="str">
        <f t="shared" si="345"/>
        <v>00</v>
      </c>
    </row>
    <row r="2361" spans="1:9" ht="25.5">
      <c r="A2361" s="60" t="str">
        <f t="shared" si="346"/>
        <v>3.6.2.9.1.00.00 - Perdas com Alienação de Demais Ativos - 
 Consolidação</v>
      </c>
      <c r="B2361" s="3" t="s">
        <v>5691</v>
      </c>
      <c r="C2361" s="4">
        <v>9851210.2400000002</v>
      </c>
      <c r="E2361" s="1">
        <f>SUMIF(A2361:B2361,"*intra*",C2361:D2361)+SUMIF(A2361:B2361,"*inter*",C2361:D2361)</f>
        <v>0</v>
      </c>
      <c r="F2361" s="1">
        <f>SUMIF(A2361:B2361,"*consolidação*",C2361:D2361)</f>
        <v>9851210.2400000002</v>
      </c>
      <c r="H2361" s="60" t="b">
        <f t="shared" ref="H2361:H2424" si="355">IF(I2361="00",C2361=E2361+F2361,TRUE)</f>
        <v>1</v>
      </c>
      <c r="I2361" s="60" t="str">
        <f t="shared" ref="I2361:I2424" si="356">MID(A2361,11,2)</f>
        <v>00</v>
      </c>
    </row>
    <row r="2362" spans="1:9">
      <c r="A2362" s="60" t="str">
        <f t="shared" ref="A2362:A2425" si="357">TRIM(B2362)</f>
        <v>3.6.3.0.0.00.00 - Perdas Involuntárias</v>
      </c>
      <c r="B2362" s="5" t="s">
        <v>975</v>
      </c>
      <c r="C2362" s="6">
        <v>15324005456.91</v>
      </c>
      <c r="E2362" s="1">
        <f>E2363+E2365+E2367+E2369</f>
        <v>0</v>
      </c>
      <c r="F2362" s="1">
        <f>F2363+F2365+F2367+F2369</f>
        <v>15324005456.909998</v>
      </c>
      <c r="H2362" s="60" t="b">
        <f t="shared" si="355"/>
        <v>1</v>
      </c>
      <c r="I2362" s="60" t="str">
        <f t="shared" si="356"/>
        <v>00</v>
      </c>
    </row>
    <row r="2363" spans="1:9">
      <c r="A2363" s="60" t="str">
        <f t="shared" si="357"/>
        <v>3.6.3.1.0.00.00 - Perdas Involuntárias com Imobilizado</v>
      </c>
      <c r="B2363" s="3" t="s">
        <v>976</v>
      </c>
      <c r="C2363" s="4">
        <v>9640896864.0499992</v>
      </c>
      <c r="E2363" s="1">
        <f>E2364</f>
        <v>0</v>
      </c>
      <c r="F2363" s="1">
        <f>F2364</f>
        <v>9640896864.0499992</v>
      </c>
      <c r="H2363" s="60" t="b">
        <f t="shared" si="355"/>
        <v>1</v>
      </c>
      <c r="I2363" s="60" t="str">
        <f t="shared" si="356"/>
        <v>00</v>
      </c>
    </row>
    <row r="2364" spans="1:9" ht="25.5">
      <c r="A2364" s="60" t="str">
        <f t="shared" si="357"/>
        <v>3.6.3.1.1.00.00 - Perdas Involuntárias com Imobilizado - 
 Consolidação</v>
      </c>
      <c r="B2364" s="5" t="s">
        <v>977</v>
      </c>
      <c r="C2364" s="6">
        <v>9640896864.0499992</v>
      </c>
      <c r="E2364" s="1">
        <f>SUMIF(A2364:B2364,"*intra*",C2364:D2364)+SUMIF(A2364:B2364,"*inter*",C2364:D2364)</f>
        <v>0</v>
      </c>
      <c r="F2364" s="1">
        <f>SUMIF(A2364:B2364,"*consolidação*",C2364:D2364)</f>
        <v>9640896864.0499992</v>
      </c>
      <c r="H2364" s="60" t="b">
        <f t="shared" si="355"/>
        <v>1</v>
      </c>
      <c r="I2364" s="60" t="str">
        <f t="shared" si="356"/>
        <v>00</v>
      </c>
    </row>
    <row r="2365" spans="1:9">
      <c r="A2365" s="60" t="str">
        <f t="shared" si="357"/>
        <v>3.6.3.2.0.00.00 - Perdas Involuntárias com Intangíveis</v>
      </c>
      <c r="B2365" s="3" t="s">
        <v>978</v>
      </c>
      <c r="C2365" s="4">
        <v>16342071.470000001</v>
      </c>
      <c r="E2365" s="1">
        <f>E2366</f>
        <v>0</v>
      </c>
      <c r="F2365" s="1">
        <f>F2366</f>
        <v>16342071.470000001</v>
      </c>
      <c r="H2365" s="60" t="b">
        <f t="shared" si="355"/>
        <v>1</v>
      </c>
      <c r="I2365" s="60" t="str">
        <f t="shared" si="356"/>
        <v>00</v>
      </c>
    </row>
    <row r="2366" spans="1:9" ht="25.5">
      <c r="A2366" s="60" t="str">
        <f t="shared" si="357"/>
        <v>3.6.3.2.1.00.00 - Perdas Involuntárias com Intangíveis - 
 Consolidação</v>
      </c>
      <c r="B2366" s="5" t="s">
        <v>979</v>
      </c>
      <c r="C2366" s="6">
        <v>16342071.470000001</v>
      </c>
      <c r="E2366" s="1">
        <f>SUMIF(A2366:B2366,"*intra*",C2366:D2366)+SUMIF(A2366:B2366,"*inter*",C2366:D2366)</f>
        <v>0</v>
      </c>
      <c r="F2366" s="1">
        <f>SUMIF(A2366:B2366,"*consolidação*",C2366:D2366)</f>
        <v>16342071.470000001</v>
      </c>
      <c r="H2366" s="60" t="b">
        <f t="shared" si="355"/>
        <v>1</v>
      </c>
      <c r="I2366" s="60" t="str">
        <f t="shared" si="356"/>
        <v>00</v>
      </c>
    </row>
    <row r="2367" spans="1:9">
      <c r="A2367" s="60" t="str">
        <f t="shared" si="357"/>
        <v>3.6.3.3.0.00.00 - Perdas Involuntárias com Estoques</v>
      </c>
      <c r="B2367" s="3" t="s">
        <v>980</v>
      </c>
      <c r="C2367" s="4">
        <v>18605965.41</v>
      </c>
      <c r="E2367" s="1">
        <f>E2368</f>
        <v>0</v>
      </c>
      <c r="F2367" s="1">
        <f>F2368</f>
        <v>18605965.41</v>
      </c>
      <c r="H2367" s="60" t="b">
        <f t="shared" si="355"/>
        <v>1</v>
      </c>
      <c r="I2367" s="60" t="str">
        <f t="shared" si="356"/>
        <v>00</v>
      </c>
    </row>
    <row r="2368" spans="1:9">
      <c r="A2368" s="60" t="str">
        <f t="shared" si="357"/>
        <v>3.6.3.3.1.00.00 - Perdas Involuntárias com Estoques - Consolidação</v>
      </c>
      <c r="B2368" s="5" t="s">
        <v>981</v>
      </c>
      <c r="C2368" s="6">
        <v>18605965.41</v>
      </c>
      <c r="E2368" s="1">
        <f>SUMIF(A2368:B2368,"*intra*",C2368:D2368)+SUMIF(A2368:B2368,"*inter*",C2368:D2368)</f>
        <v>0</v>
      </c>
      <c r="F2368" s="1">
        <f>SUMIF(A2368:B2368,"*consolidação*",C2368:D2368)</f>
        <v>18605965.41</v>
      </c>
      <c r="H2368" s="60" t="b">
        <f t="shared" si="355"/>
        <v>1</v>
      </c>
      <c r="I2368" s="60" t="str">
        <f t="shared" si="356"/>
        <v>00</v>
      </c>
    </row>
    <row r="2369" spans="1:10">
      <c r="A2369" s="60" t="str">
        <f>TRIM(B2369)</f>
        <v>3.6.3.9.0.00.00 - Outras Perdas Involuntárias</v>
      </c>
      <c r="B2369" s="3" t="s">
        <v>982</v>
      </c>
      <c r="C2369" s="4">
        <v>5648160555.9799995</v>
      </c>
      <c r="E2369" s="1">
        <f>E2370</f>
        <v>0</v>
      </c>
      <c r="F2369" s="1">
        <f>F2370</f>
        <v>5648160555.9799995</v>
      </c>
      <c r="H2369" s="60" t="b">
        <f t="shared" si="355"/>
        <v>1</v>
      </c>
      <c r="I2369" s="60" t="str">
        <f t="shared" si="356"/>
        <v>00</v>
      </c>
    </row>
    <row r="2370" spans="1:10">
      <c r="A2370" s="60" t="str">
        <f t="shared" si="357"/>
        <v>3.6.3.9.1.00.00 - Outras Perdas Involuntárias - Consolidação</v>
      </c>
      <c r="B2370" s="5" t="s">
        <v>983</v>
      </c>
      <c r="C2370" s="6">
        <v>5648160555.9799995</v>
      </c>
      <c r="E2370" s="1">
        <f>SUMIF(A2370:B2370,"*intra*",C2370:D2370)+SUMIF(A2370:B2370,"*inter*",C2370:D2370)</f>
        <v>0</v>
      </c>
      <c r="F2370" s="1">
        <f>SUMIF(A2370:B2370,"*consolidação*",C2370:D2370)</f>
        <v>5648160555.9799995</v>
      </c>
      <c r="H2370" s="60" t="b">
        <f t="shared" si="355"/>
        <v>1</v>
      </c>
      <c r="I2370" s="60" t="str">
        <f t="shared" si="356"/>
        <v>00</v>
      </c>
    </row>
    <row r="2371" spans="1:10">
      <c r="A2371" s="60" t="str">
        <f t="shared" si="357"/>
        <v>3.6.4.0.0.00.00 - Incorporação de Passivos</v>
      </c>
      <c r="B2371" s="3" t="s">
        <v>985</v>
      </c>
      <c r="C2371" s="4">
        <v>5434750533.2200003</v>
      </c>
      <c r="E2371" s="1">
        <f>E2372</f>
        <v>0</v>
      </c>
      <c r="F2371" s="1">
        <f>F2372</f>
        <v>5434750533.2200003</v>
      </c>
      <c r="H2371" s="60" t="b">
        <f t="shared" si="355"/>
        <v>1</v>
      </c>
      <c r="I2371" s="60" t="str">
        <f t="shared" si="356"/>
        <v>00</v>
      </c>
    </row>
    <row r="2372" spans="1:10">
      <c r="A2372" s="60" t="str">
        <f t="shared" si="357"/>
        <v>3.6.4.0.1.00.00 - Incorporação de Passivos - Consolidação</v>
      </c>
      <c r="B2372" s="5" t="s">
        <v>986</v>
      </c>
      <c r="C2372" s="6">
        <v>5434750533.2200003</v>
      </c>
      <c r="E2372" s="1">
        <f>SUMIF(A2372:B2372,"*intra*",C2372:D2372)+SUMIF(A2372:B2372,"*inter*",C2372:D2372)</f>
        <v>0</v>
      </c>
      <c r="F2372" s="1">
        <f t="shared" ref="F2372" si="358">SUMIF(A2372:B2372,"*consolidação*",C2372:D2372)</f>
        <v>5434750533.2200003</v>
      </c>
      <c r="H2372" s="60" t="b">
        <f t="shared" si="355"/>
        <v>1</v>
      </c>
      <c r="I2372" s="60" t="str">
        <f t="shared" si="356"/>
        <v>00</v>
      </c>
    </row>
    <row r="2373" spans="1:10">
      <c r="A2373" s="60" t="str">
        <f t="shared" si="357"/>
        <v>3.6.5.0.0.00.00 - Desincorporação de Ativos</v>
      </c>
      <c r="B2373" s="3" t="s">
        <v>987</v>
      </c>
      <c r="C2373" s="4">
        <v>3377230262.9200001</v>
      </c>
      <c r="E2373" s="1">
        <f>E2374</f>
        <v>0</v>
      </c>
      <c r="F2373" s="1">
        <f>F2374</f>
        <v>3377230262.9200001</v>
      </c>
      <c r="H2373" s="60" t="b">
        <f t="shared" si="355"/>
        <v>1</v>
      </c>
      <c r="I2373" s="60" t="str">
        <f t="shared" si="356"/>
        <v>00</v>
      </c>
    </row>
    <row r="2374" spans="1:10">
      <c r="A2374" s="60" t="str">
        <f t="shared" si="357"/>
        <v>3.6.5.0.1.00.00 - Desincorporação de Ativos - Consolidação</v>
      </c>
      <c r="B2374" s="5" t="s">
        <v>988</v>
      </c>
      <c r="C2374" s="6">
        <v>3377230262.9200001</v>
      </c>
      <c r="E2374" s="1">
        <f>SUMIF(A2374:B2374,"*intra*",C2374:D2374)+SUMIF(A2374:B2374,"*inter*",C2374:D2374)</f>
        <v>0</v>
      </c>
      <c r="F2374" s="1">
        <f>SUMIF(A2374:B2374,"*consolidação*",C2374:D2374)</f>
        <v>3377230262.9200001</v>
      </c>
      <c r="H2374" s="60" t="b">
        <f t="shared" si="355"/>
        <v>1</v>
      </c>
      <c r="I2374" s="60" t="str">
        <f t="shared" si="356"/>
        <v>00</v>
      </c>
    </row>
    <row r="2375" spans="1:10">
      <c r="A2375" s="60" t="str">
        <f t="shared" si="357"/>
        <v>3.7.0.0.0.00.00 - Tributárias</v>
      </c>
      <c r="B2375" s="3" t="s">
        <v>989</v>
      </c>
      <c r="C2375" s="4">
        <v>5978533132.54</v>
      </c>
      <c r="E2375" s="1">
        <f>E2376+E2383</f>
        <v>1619839187.1199999</v>
      </c>
      <c r="F2375" s="1">
        <f>F2376+F2383</f>
        <v>4358693945.4200001</v>
      </c>
      <c r="H2375" s="60" t="b">
        <f t="shared" si="355"/>
        <v>1</v>
      </c>
      <c r="I2375" s="60" t="str">
        <f t="shared" si="356"/>
        <v>00</v>
      </c>
    </row>
    <row r="2376" spans="1:10">
      <c r="A2376" s="60" t="str">
        <f t="shared" si="357"/>
        <v>3.7.1.0.0.00.00 - Impostos, Taxas e Contribuições de Melhoria</v>
      </c>
      <c r="B2376" s="5" t="s">
        <v>990</v>
      </c>
      <c r="C2376" s="6">
        <v>2047770098.25</v>
      </c>
      <c r="E2376" s="1">
        <f>E2377+E2379+E2381</f>
        <v>0</v>
      </c>
      <c r="F2376" s="1">
        <f>F2377+F2379+F2381</f>
        <v>2047770098.2500002</v>
      </c>
      <c r="H2376" s="60" t="b">
        <f t="shared" si="355"/>
        <v>1</v>
      </c>
      <c r="I2376" s="60" t="str">
        <f t="shared" si="356"/>
        <v>00</v>
      </c>
    </row>
    <row r="2377" spans="1:10">
      <c r="A2377" s="60" t="str">
        <f t="shared" si="357"/>
        <v>3.7.1.1.0.00.00 - Impostos</v>
      </c>
      <c r="B2377" s="3" t="s">
        <v>991</v>
      </c>
      <c r="C2377" s="4">
        <v>1853623946.3800001</v>
      </c>
      <c r="E2377" s="1">
        <f>E2378</f>
        <v>0</v>
      </c>
      <c r="F2377" s="1">
        <f>F2378</f>
        <v>1853623946.3800001</v>
      </c>
      <c r="H2377" s="60" t="b">
        <f t="shared" si="355"/>
        <v>1</v>
      </c>
      <c r="I2377" s="60" t="str">
        <f t="shared" si="356"/>
        <v>00</v>
      </c>
    </row>
    <row r="2378" spans="1:10">
      <c r="A2378" s="60" t="str">
        <f t="shared" si="357"/>
        <v>3.7.1.1.1.00.00 - Impostos- Consolidação</v>
      </c>
      <c r="B2378" s="5" t="s">
        <v>992</v>
      </c>
      <c r="C2378" s="6">
        <v>1853623946.3800001</v>
      </c>
      <c r="E2378" s="1">
        <f>SUMIF(A2378:B2378,"*intra*",C2378:D2378)+SUMIF(A2378:B2378,"*inter*",C2378:D2378)</f>
        <v>0</v>
      </c>
      <c r="F2378" s="1">
        <f>SUMIF(A2378:B2378,"*consolidação*",C2378:D2378)</f>
        <v>1853623946.3800001</v>
      </c>
      <c r="H2378" s="60" t="b">
        <f t="shared" si="355"/>
        <v>1</v>
      </c>
      <c r="I2378" s="60" t="str">
        <f t="shared" si="356"/>
        <v>00</v>
      </c>
    </row>
    <row r="2379" spans="1:10">
      <c r="A2379" s="60" t="str">
        <f t="shared" si="357"/>
        <v>3.7.1.2.0.00.00 - Taxas</v>
      </c>
      <c r="B2379" s="3" t="s">
        <v>993</v>
      </c>
      <c r="C2379" s="4">
        <v>132896940.7</v>
      </c>
      <c r="E2379" s="1">
        <f>E2380</f>
        <v>0</v>
      </c>
      <c r="F2379" s="1">
        <f>F2380</f>
        <v>132896940.7</v>
      </c>
      <c r="H2379" s="60" t="b">
        <f t="shared" si="355"/>
        <v>1</v>
      </c>
      <c r="I2379" s="60" t="str">
        <f t="shared" si="356"/>
        <v>00</v>
      </c>
    </row>
    <row r="2380" spans="1:10">
      <c r="A2380" s="60" t="str">
        <f t="shared" si="357"/>
        <v>3.7.1.2.1.00.00 - Taxas - Consolidação</v>
      </c>
      <c r="B2380" s="5" t="s">
        <v>994</v>
      </c>
      <c r="C2380" s="6">
        <v>132896940.7</v>
      </c>
      <c r="E2380" s="1">
        <f>SUMIF(A2380:B2380,"*intra*",C2380:D2380)+SUMIF(A2380:B2380,"*inter*",C2380:D2380)</f>
        <v>0</v>
      </c>
      <c r="F2380" s="1">
        <f>SUMIF(A2380:B2380,"*consolidação*",C2380:D2380)</f>
        <v>132896940.7</v>
      </c>
      <c r="H2380" s="60" t="b">
        <f t="shared" si="355"/>
        <v>1</v>
      </c>
      <c r="I2380" s="60" t="str">
        <f t="shared" si="356"/>
        <v>00</v>
      </c>
      <c r="J2380" s="60" t="s">
        <v>984</v>
      </c>
    </row>
    <row r="2381" spans="1:10">
      <c r="A2381" s="60" t="str">
        <f t="shared" si="357"/>
        <v>3.7.1.3.0.00.00 - Contribuições de Melhoria</v>
      </c>
      <c r="B2381" s="3" t="s">
        <v>995</v>
      </c>
      <c r="C2381" s="4">
        <v>61249211.170000002</v>
      </c>
      <c r="E2381" s="1">
        <f>E2382</f>
        <v>0</v>
      </c>
      <c r="F2381" s="1">
        <f>F2382</f>
        <v>61249211.170000002</v>
      </c>
      <c r="H2381" s="60" t="b">
        <f t="shared" si="355"/>
        <v>1</v>
      </c>
      <c r="I2381" s="60" t="str">
        <f t="shared" si="356"/>
        <v>00</v>
      </c>
    </row>
    <row r="2382" spans="1:10">
      <c r="A2382" s="60" t="str">
        <f t="shared" si="357"/>
        <v>3.7.1.3.1.00.00 - Contribuições de Melhoria - Consolidação</v>
      </c>
      <c r="B2382" s="5" t="s">
        <v>996</v>
      </c>
      <c r="C2382" s="6">
        <v>61249211.170000002</v>
      </c>
      <c r="E2382" s="1">
        <f>SUMIF(A2382:B2382,"*intra*",C2382:D2382)+SUMIF(A2382:B2382,"*inter*",C2382:D2382)</f>
        <v>0</v>
      </c>
      <c r="F2382" s="1">
        <f t="shared" ref="F2382" si="359">SUMIF(A2382:B2382,"*consolidação*",C2382:D2382)</f>
        <v>61249211.170000002</v>
      </c>
      <c r="H2382" s="60" t="b">
        <f t="shared" si="355"/>
        <v>1</v>
      </c>
      <c r="I2382" s="60" t="str">
        <f t="shared" si="356"/>
        <v>00</v>
      </c>
    </row>
    <row r="2383" spans="1:10">
      <c r="A2383" s="60" t="str">
        <f t="shared" si="357"/>
        <v>3.7.2.0.0.00.00 - Contribuições</v>
      </c>
      <c r="B2383" s="3" t="s">
        <v>997</v>
      </c>
      <c r="C2383" s="4">
        <v>3930763034.29</v>
      </c>
      <c r="E2383" s="1">
        <f>E2384+E2390+E2392+E2394</f>
        <v>1619839187.1199999</v>
      </c>
      <c r="F2383" s="1">
        <f>F2384+F2390+F2392+F2394</f>
        <v>2310923847.1700001</v>
      </c>
      <c r="H2383" s="60" t="b">
        <f t="shared" si="355"/>
        <v>1</v>
      </c>
      <c r="I2383" s="60" t="str">
        <f t="shared" si="356"/>
        <v>00</v>
      </c>
    </row>
    <row r="2384" spans="1:10">
      <c r="A2384" s="60" t="str">
        <f t="shared" si="357"/>
        <v>3.7.2.1.0.00.00 - Contribuições Sociais</v>
      </c>
      <c r="B2384" s="5" t="s">
        <v>998</v>
      </c>
      <c r="C2384" s="6">
        <v>3378917897.6799998</v>
      </c>
      <c r="E2384" s="1">
        <f>E2385+E2386+E2387+E2388+E2389</f>
        <v>1619839187.1199999</v>
      </c>
      <c r="F2384" s="1">
        <f>F2385</f>
        <v>1759078710.5599999</v>
      </c>
      <c r="H2384" s="60" t="b">
        <f t="shared" si="355"/>
        <v>1</v>
      </c>
      <c r="I2384" s="60" t="str">
        <f t="shared" si="356"/>
        <v>00</v>
      </c>
    </row>
    <row r="2385" spans="1:9">
      <c r="A2385" s="60" t="str">
        <f t="shared" si="357"/>
        <v>3.7.2.1.1.00.00 - Contribuições Sociais - Consolidação</v>
      </c>
      <c r="B2385" s="3" t="s">
        <v>999</v>
      </c>
      <c r="C2385" s="4">
        <v>1759078710.5599999</v>
      </c>
      <c r="E2385" s="1">
        <f>SUMIF(A2385:B2385,"*intra*",C2385:D2385)+SUMIF(A2385:B2385,"*inter*",C2385:D2385)</f>
        <v>0</v>
      </c>
      <c r="F2385" s="1">
        <f>SUMIF(A2385:B2385,"*consolidação*",C2385:D2385)</f>
        <v>1759078710.5599999</v>
      </c>
      <c r="H2385" s="60" t="b">
        <f t="shared" si="355"/>
        <v>1</v>
      </c>
      <c r="I2385" s="60" t="str">
        <f t="shared" si="356"/>
        <v>00</v>
      </c>
    </row>
    <row r="2386" spans="1:9">
      <c r="A2386" s="60" t="str">
        <f t="shared" si="357"/>
        <v>3.7.2.1.2.00.00 - Contribuições Sociais - Intra OFSS</v>
      </c>
      <c r="B2386" s="5" t="s">
        <v>1000</v>
      </c>
      <c r="C2386" s="6">
        <v>11256390.050000001</v>
      </c>
      <c r="E2386" s="1">
        <f>SUMIF(A2386:B2386,"*intra*",C2386:D2386)+SUMIF(A2386:B2386,"*inter*",C2386:D2386)</f>
        <v>11256390.050000001</v>
      </c>
      <c r="F2386" s="1">
        <f t="shared" ref="F2386:F2389" si="360">SUMIF(A2386:B2386,"*consolidação*",C2386:D2386)</f>
        <v>0</v>
      </c>
      <c r="H2386" s="60" t="b">
        <f t="shared" si="355"/>
        <v>1</v>
      </c>
      <c r="I2386" s="60" t="str">
        <f t="shared" si="356"/>
        <v>00</v>
      </c>
    </row>
    <row r="2387" spans="1:9">
      <c r="A2387" s="60" t="str">
        <f t="shared" si="357"/>
        <v>3.7.2.1.3.00.00 - Contribuições Sociais - Inter OFSS - União</v>
      </c>
      <c r="B2387" s="3" t="s">
        <v>1001</v>
      </c>
      <c r="C2387" s="4">
        <v>1586625693.5</v>
      </c>
      <c r="E2387" s="1">
        <f>SUMIF(A2387:B2387,"*intra*",C2387:D2387)+SUMIF(A2387:B2387,"*inter*",C2387:D2387)</f>
        <v>1586625693.5</v>
      </c>
      <c r="F2387" s="1">
        <f t="shared" si="360"/>
        <v>0</v>
      </c>
      <c r="H2387" s="60" t="b">
        <f t="shared" si="355"/>
        <v>1</v>
      </c>
      <c r="I2387" s="60" t="str">
        <f t="shared" si="356"/>
        <v>00</v>
      </c>
    </row>
    <row r="2388" spans="1:9">
      <c r="A2388" s="60" t="str">
        <f t="shared" si="357"/>
        <v>3.7.2.1.4.00.00 - Contribuições Sociais - Inter OFSS - Estado</v>
      </c>
      <c r="B2388" s="5" t="s">
        <v>1002</v>
      </c>
      <c r="C2388" s="6">
        <v>11250755.710000001</v>
      </c>
      <c r="E2388" s="1">
        <f>SUMIF(A2388:B2388,"*intra*",C2388:D2388)+SUMIF(A2388:B2388,"*inter*",C2388:D2388)</f>
        <v>11250755.710000001</v>
      </c>
      <c r="F2388" s="1">
        <f t="shared" si="360"/>
        <v>0</v>
      </c>
      <c r="H2388" s="60" t="b">
        <f t="shared" si="355"/>
        <v>1</v>
      </c>
      <c r="I2388" s="60" t="str">
        <f t="shared" si="356"/>
        <v>00</v>
      </c>
    </row>
    <row r="2389" spans="1:9">
      <c r="A2389" s="60" t="str">
        <f t="shared" si="357"/>
        <v>3.7.2.1.5.00.00 - Contribuições Sociais - Inter OFSS - Município</v>
      </c>
      <c r="B2389" s="3" t="s">
        <v>1003</v>
      </c>
      <c r="C2389" s="4">
        <v>10706347.859999999</v>
      </c>
      <c r="E2389" s="1">
        <f>SUMIF(A2389:B2389,"*intra*",C2389:D2389)+SUMIF(A2389:B2389,"*inter*",C2389:D2389)</f>
        <v>10706347.859999999</v>
      </c>
      <c r="F2389" s="1">
        <f t="shared" si="360"/>
        <v>0</v>
      </c>
      <c r="H2389" s="60" t="b">
        <f t="shared" si="355"/>
        <v>1</v>
      </c>
      <c r="I2389" s="60" t="str">
        <f t="shared" si="356"/>
        <v>00</v>
      </c>
    </row>
    <row r="2390" spans="1:9">
      <c r="A2390" s="60" t="str">
        <f t="shared" si="357"/>
        <v>3.7.2.2.0.00.00 - Contribuições de Intervenção no Domínio Econômico</v>
      </c>
      <c r="B2390" s="5" t="s">
        <v>1004</v>
      </c>
      <c r="C2390" s="6">
        <v>23546748.32</v>
      </c>
      <c r="E2390" s="1">
        <f>E2391</f>
        <v>0</v>
      </c>
      <c r="F2390" s="1">
        <f>F2391</f>
        <v>23546748.32</v>
      </c>
      <c r="H2390" s="60" t="b">
        <f t="shared" si="355"/>
        <v>1</v>
      </c>
      <c r="I2390" s="60" t="str">
        <f t="shared" si="356"/>
        <v>00</v>
      </c>
    </row>
    <row r="2391" spans="1:9" ht="25.5">
      <c r="A2391" s="60" t="str">
        <f t="shared" si="357"/>
        <v>3.7.2.2.1.00.00 - Contribuições de Intervenção no Domínio Econômico 
 - Consolidação</v>
      </c>
      <c r="B2391" s="3" t="s">
        <v>1005</v>
      </c>
      <c r="C2391" s="4">
        <v>23546748.32</v>
      </c>
      <c r="E2391" s="1"/>
      <c r="F2391" s="1">
        <f>SUMIF(A2391:B2391,"*consolidação*",C2391:D2391)</f>
        <v>23546748.32</v>
      </c>
      <c r="H2391" s="60" t="b">
        <f t="shared" si="355"/>
        <v>1</v>
      </c>
      <c r="I2391" s="60" t="str">
        <f t="shared" si="356"/>
        <v>00</v>
      </c>
    </row>
    <row r="2392" spans="1:9" ht="25.5">
      <c r="A2392" s="60" t="str">
        <f t="shared" si="357"/>
        <v>3.7.2.3.0.00.00 - Contribuição para o Custeio do Serviço de 
 Iluminação Pública - Cosip</v>
      </c>
      <c r="B2392" s="5" t="s">
        <v>1006</v>
      </c>
      <c r="C2392" s="6">
        <v>47632570.130000003</v>
      </c>
      <c r="E2392" s="1">
        <f>E2393</f>
        <v>0</v>
      </c>
      <c r="F2392" s="1">
        <f>F2393</f>
        <v>47632570.130000003</v>
      </c>
      <c r="H2392" s="60" t="b">
        <f t="shared" si="355"/>
        <v>1</v>
      </c>
      <c r="I2392" s="60" t="str">
        <f t="shared" si="356"/>
        <v>00</v>
      </c>
    </row>
    <row r="2393" spans="1:9" ht="25.5">
      <c r="A2393" s="60" t="str">
        <f t="shared" si="357"/>
        <v>3.7.2.3.1.00.00 - Contribuição para o Custeio do Serviço de 
 Iluminação Pública - Cosip - Consolidação</v>
      </c>
      <c r="B2393" s="3" t="s">
        <v>1007</v>
      </c>
      <c r="C2393" s="4">
        <v>47632570.130000003</v>
      </c>
      <c r="E2393" s="1">
        <f>SUMIF(A2393:B2393,"*intra*",C2393:D2393)+SUMIF(A2393:B2393,"*inter*",C2393:D2393)</f>
        <v>0</v>
      </c>
      <c r="F2393" s="1">
        <f>SUMIF(A2393:B2393,"*consolidação*",C2393:D2393)</f>
        <v>47632570.130000003</v>
      </c>
      <c r="H2393" s="60" t="b">
        <f t="shared" si="355"/>
        <v>1</v>
      </c>
      <c r="I2393" s="60" t="str">
        <f t="shared" si="356"/>
        <v>00</v>
      </c>
    </row>
    <row r="2394" spans="1:9">
      <c r="A2394" s="60" t="str">
        <f t="shared" si="357"/>
        <v>3.7.2.9.0.00.00 - Outras Contribuições</v>
      </c>
      <c r="B2394" s="5" t="s">
        <v>1008</v>
      </c>
      <c r="C2394" s="6">
        <v>480665818.16000003</v>
      </c>
      <c r="E2394" s="1">
        <f>E2395</f>
        <v>0</v>
      </c>
      <c r="F2394" s="1">
        <f>F2395</f>
        <v>480665818.16000003</v>
      </c>
      <c r="H2394" s="60" t="b">
        <f t="shared" si="355"/>
        <v>1</v>
      </c>
      <c r="I2394" s="60" t="str">
        <f t="shared" si="356"/>
        <v>00</v>
      </c>
    </row>
    <row r="2395" spans="1:9">
      <c r="A2395" s="60" t="str">
        <f t="shared" si="357"/>
        <v>3.7.2.9.1.00.00 - Outras Contribuições - Consolidação</v>
      </c>
      <c r="B2395" s="3" t="s">
        <v>1009</v>
      </c>
      <c r="C2395" s="4">
        <v>480665818.16000003</v>
      </c>
      <c r="E2395" s="1">
        <f>SUMIF(A2395:B2395,"*intra*",C2395:D2395)+SUMIF(A2395:B2395,"*inter*",C2395:D2395)</f>
        <v>0</v>
      </c>
      <c r="F2395" s="1">
        <f>SUMIF(A2395:B2395,"*consolidação*",C2395:D2395)</f>
        <v>480665818.16000003</v>
      </c>
      <c r="H2395" s="60" t="b">
        <f t="shared" si="355"/>
        <v>1</v>
      </c>
      <c r="I2395" s="60" t="str">
        <f t="shared" si="356"/>
        <v>00</v>
      </c>
    </row>
    <row r="2396" spans="1:9" ht="25.5">
      <c r="A2396" s="60" t="str">
        <f t="shared" si="357"/>
        <v>3.8.0.0.0.00.00 - Custo das Mercadorias Vendidas, dos Produtos Vendidos 
 e dos Serviços Prestados</v>
      </c>
      <c r="B2396" s="5" t="s">
        <v>5692</v>
      </c>
      <c r="C2396" s="6">
        <v>1774325568.6199999</v>
      </c>
      <c r="E2396" s="1">
        <f>E2397+E2403+E2409</f>
        <v>5127374.5199999996</v>
      </c>
      <c r="F2396" s="1">
        <f>F2397+F2403+F2409</f>
        <v>1769198194.0999999</v>
      </c>
      <c r="H2396" s="60" t="b">
        <f t="shared" si="355"/>
        <v>1</v>
      </c>
      <c r="I2396" s="60" t="str">
        <f t="shared" si="356"/>
        <v>00</v>
      </c>
    </row>
    <row r="2397" spans="1:9">
      <c r="A2397" s="60" t="str">
        <f t="shared" si="357"/>
        <v>3.8.1.0.0.00.00 - Custo de Mercadorias Vendidas</v>
      </c>
      <c r="B2397" s="3" t="s">
        <v>5693</v>
      </c>
      <c r="C2397" s="4">
        <v>231134499</v>
      </c>
      <c r="E2397" s="1">
        <f>E2398+E2399+E2400+E2401+E2402</f>
        <v>4601229.96</v>
      </c>
      <c r="F2397" s="1">
        <f>F2398+F2399+F2400+F2401+F2402</f>
        <v>226533269.03999999</v>
      </c>
      <c r="H2397" s="60" t="b">
        <f t="shared" si="355"/>
        <v>1</v>
      </c>
      <c r="I2397" s="60" t="str">
        <f t="shared" si="356"/>
        <v>00</v>
      </c>
    </row>
    <row r="2398" spans="1:9">
      <c r="A2398" s="60" t="str">
        <f t="shared" si="357"/>
        <v>3.8.1.0.1.00.00 - Custo de Mercadorias Vendidas - Consolidação</v>
      </c>
      <c r="B2398" s="5" t="s">
        <v>5694</v>
      </c>
      <c r="C2398" s="6">
        <v>226533269.03999999</v>
      </c>
      <c r="E2398" s="1">
        <f>SUMIF(A2398:B2398,"*intra*",C2398:D2398)+SUMIF(A2398:B2398,"*inter*",C2398:D2398)</f>
        <v>0</v>
      </c>
      <c r="F2398" s="1">
        <f t="shared" ref="F2398:F2402" si="361">SUMIF(A2398:B2398,"*consolidação*",C2398:D2398)</f>
        <v>226533269.03999999</v>
      </c>
      <c r="H2398" s="60" t="b">
        <f t="shared" si="355"/>
        <v>1</v>
      </c>
      <c r="I2398" s="60" t="str">
        <f t="shared" si="356"/>
        <v>00</v>
      </c>
    </row>
    <row r="2399" spans="1:9">
      <c r="A2399" s="60" t="str">
        <f t="shared" si="357"/>
        <v>3.8.1.0.2.00.00 - Custo de Mercadorias Vendidas - Intra OFSS</v>
      </c>
      <c r="B2399" s="3" t="s">
        <v>5695</v>
      </c>
      <c r="C2399" s="4">
        <v>8500</v>
      </c>
      <c r="E2399" s="1">
        <f>SUMIF(A2399:B2399,"*intra*",C2399:D2399)+SUMIF(A2399:B2399,"*inter*",C2399:D2399)</f>
        <v>8500</v>
      </c>
      <c r="F2399" s="1">
        <f t="shared" si="361"/>
        <v>0</v>
      </c>
      <c r="H2399" s="60" t="b">
        <f t="shared" si="355"/>
        <v>1</v>
      </c>
      <c r="I2399" s="60" t="str">
        <f t="shared" si="356"/>
        <v>00</v>
      </c>
    </row>
    <row r="2400" spans="1:9">
      <c r="A2400" s="60" t="str">
        <f t="shared" si="357"/>
        <v>3.8.1.0.3.00.00 - Custo de Mercadorias Vendidas - Inter OFSS - União</v>
      </c>
      <c r="B2400" s="5" t="s">
        <v>5696</v>
      </c>
      <c r="C2400" s="6">
        <v>0</v>
      </c>
      <c r="E2400" s="1">
        <f>SUMIF(A2400:B2400,"*intra*",C2400:D2400)+SUMIF(A2400:B2400,"*inter*",C2400:D2400)</f>
        <v>0</v>
      </c>
      <c r="F2400" s="1">
        <f t="shared" si="361"/>
        <v>0</v>
      </c>
      <c r="H2400" s="60" t="b">
        <f t="shared" si="355"/>
        <v>1</v>
      </c>
      <c r="I2400" s="60" t="str">
        <f t="shared" si="356"/>
        <v>00</v>
      </c>
    </row>
    <row r="2401" spans="1:9">
      <c r="A2401" s="60" t="str">
        <f t="shared" si="357"/>
        <v>3.8.1.0.4.00.00 - Custo de Mercadorias Vendidas - Inter OFSS - Estado</v>
      </c>
      <c r="B2401" s="3" t="s">
        <v>5697</v>
      </c>
      <c r="C2401" s="4">
        <v>0</v>
      </c>
      <c r="E2401" s="1">
        <f>SUMIF(A2401:B2401,"*intra*",C2401:D2401)+SUMIF(A2401:B2401,"*inter*",C2401:D2401)</f>
        <v>0</v>
      </c>
      <c r="F2401" s="1">
        <f t="shared" si="361"/>
        <v>0</v>
      </c>
      <c r="H2401" s="60" t="b">
        <f t="shared" si="355"/>
        <v>1</v>
      </c>
      <c r="I2401" s="60" t="str">
        <f t="shared" si="356"/>
        <v>00</v>
      </c>
    </row>
    <row r="2402" spans="1:9" ht="25.5">
      <c r="A2402" s="60" t="str">
        <f t="shared" si="357"/>
        <v>3.8.1.0.5.00.00 - Custo de Mercadorias Vendidas - Inter OFSS - 
 Município</v>
      </c>
      <c r="B2402" s="5" t="s">
        <v>5698</v>
      </c>
      <c r="C2402" s="6">
        <v>4592729.96</v>
      </c>
      <c r="E2402" s="1">
        <f>SUMIF(A2402:B2402,"*intra*",C2402:D2402)+SUMIF(A2402:B2402,"*inter*",C2402:D2402)</f>
        <v>4592729.96</v>
      </c>
      <c r="F2402" s="1">
        <f t="shared" si="361"/>
        <v>0</v>
      </c>
      <c r="H2402" s="60" t="b">
        <f t="shared" si="355"/>
        <v>1</v>
      </c>
      <c r="I2402" s="60" t="str">
        <f t="shared" si="356"/>
        <v>00</v>
      </c>
    </row>
    <row r="2403" spans="1:9">
      <c r="A2403" s="60" t="str">
        <f t="shared" si="357"/>
        <v>3.8.2.0.0.00.00 - Custos dos Produtos Vendidos</v>
      </c>
      <c r="B2403" s="3" t="s">
        <v>5699</v>
      </c>
      <c r="C2403" s="4">
        <v>212797.81</v>
      </c>
      <c r="E2403" s="1">
        <f>E2404+E2405+E2406+E2407+E2408</f>
        <v>212325.81</v>
      </c>
      <c r="F2403" s="1">
        <f>F2404+F2405+F2406+F2407+F2408</f>
        <v>472</v>
      </c>
      <c r="H2403" s="60" t="b">
        <f t="shared" si="355"/>
        <v>1</v>
      </c>
      <c r="I2403" s="60" t="str">
        <f t="shared" si="356"/>
        <v>00</v>
      </c>
    </row>
    <row r="2404" spans="1:9">
      <c r="A2404" s="60" t="str">
        <f t="shared" si="357"/>
        <v>3.8.2.0.1.00.00 - Custos dos Produtos Vendidos - Consolidação</v>
      </c>
      <c r="B2404" s="5" t="s">
        <v>5700</v>
      </c>
      <c r="C2404" s="6">
        <v>472</v>
      </c>
      <c r="E2404" s="1">
        <f>SUMIF(A2404:B2404,"*intra*",C2404:D2404)+SUMIF(A2404:B2404,"*inter*",C2404:D2404)</f>
        <v>0</v>
      </c>
      <c r="F2404" s="1">
        <f>SUMIF(A2404:B2404,"*consolidação*",C2404:D2404)</f>
        <v>472</v>
      </c>
      <c r="H2404" s="60" t="b">
        <f t="shared" si="355"/>
        <v>1</v>
      </c>
      <c r="I2404" s="60" t="str">
        <f t="shared" si="356"/>
        <v>00</v>
      </c>
    </row>
    <row r="2405" spans="1:9">
      <c r="A2405" s="60" t="str">
        <f t="shared" si="357"/>
        <v>3.8.2.0.2.00.00 - Custos dos Produtos Vendidos - Intra OFSS</v>
      </c>
      <c r="B2405" s="3" t="s">
        <v>5701</v>
      </c>
      <c r="C2405" s="4">
        <v>212325.81</v>
      </c>
      <c r="E2405" s="1">
        <f>SUMIF(A2405:B2405,"*intra*",C2405:D2405)+SUMIF(A2405:B2405,"*inter*",C2405:D2405)</f>
        <v>212325.81</v>
      </c>
      <c r="F2405" s="1">
        <f t="shared" ref="F2405:F2407" si="362">SUMIF(A2405:B2405,"*consolidação*",C2405:D2405)</f>
        <v>0</v>
      </c>
      <c r="H2405" s="60" t="b">
        <f t="shared" si="355"/>
        <v>1</v>
      </c>
      <c r="I2405" s="60" t="str">
        <f t="shared" si="356"/>
        <v>00</v>
      </c>
    </row>
    <row r="2406" spans="1:9">
      <c r="A2406" s="60" t="str">
        <f t="shared" si="357"/>
        <v>3.8.2.0.3.00.00 - Custos dos Produtos Vendidos - Inter OFSS - União</v>
      </c>
      <c r="B2406" s="5" t="s">
        <v>5702</v>
      </c>
      <c r="C2406" s="6">
        <v>0</v>
      </c>
      <c r="E2406" s="1">
        <f>SUMIF(A2406:B2406,"*intra*",C2406:D2406)+SUMIF(A2406:B2406,"*inter*",C2406:D2406)</f>
        <v>0</v>
      </c>
      <c r="F2406" s="1">
        <f t="shared" si="362"/>
        <v>0</v>
      </c>
      <c r="H2406" s="60" t="b">
        <f t="shared" si="355"/>
        <v>1</v>
      </c>
      <c r="I2406" s="60" t="str">
        <f t="shared" si="356"/>
        <v>00</v>
      </c>
    </row>
    <row r="2407" spans="1:9">
      <c r="A2407" s="60" t="str">
        <f t="shared" si="357"/>
        <v>3.8.2.0.4.00.00 - Custos dos Produtos Vendidos - Inter OFSS - Estado</v>
      </c>
      <c r="B2407" s="3" t="s">
        <v>5703</v>
      </c>
      <c r="C2407" s="4">
        <v>0</v>
      </c>
      <c r="E2407" s="1">
        <f>SUMIF(A2407:B2407,"*intra*",C2407:D2407)+SUMIF(A2407:B2407,"*inter*",C2407:D2407)</f>
        <v>0</v>
      </c>
      <c r="F2407" s="1">
        <f t="shared" si="362"/>
        <v>0</v>
      </c>
      <c r="H2407" s="60" t="b">
        <f t="shared" si="355"/>
        <v>1</v>
      </c>
      <c r="I2407" s="60" t="str">
        <f t="shared" si="356"/>
        <v>00</v>
      </c>
    </row>
    <row r="2408" spans="1:9">
      <c r="A2408" s="60" t="str">
        <f t="shared" si="357"/>
        <v>3.8.2.0.5.00.00 - Custos dos Produtos Vendidos - Município</v>
      </c>
      <c r="B2408" s="5" t="s">
        <v>5704</v>
      </c>
      <c r="C2408" s="6">
        <v>0</v>
      </c>
      <c r="E2408" s="1">
        <f>SUMIF(A2408:B2408,"*intra*",C2408:D2408)+SUMIF(A2408:B2408,"*inter*",C2408:D2408)</f>
        <v>0</v>
      </c>
      <c r="F2408" s="1">
        <f>SUMIF(A2408:B2408,"*consolidação*",C2408:D2408)</f>
        <v>0</v>
      </c>
      <c r="H2408" s="60" t="b">
        <f t="shared" si="355"/>
        <v>1</v>
      </c>
      <c r="I2408" s="60" t="str">
        <f t="shared" si="356"/>
        <v>00</v>
      </c>
    </row>
    <row r="2409" spans="1:9">
      <c r="A2409" s="60" t="str">
        <f t="shared" si="357"/>
        <v>3.8.3.0.0.00.00 - Custo dos Serviços Prestados</v>
      </c>
      <c r="B2409" s="3" t="s">
        <v>5705</v>
      </c>
      <c r="C2409" s="4">
        <v>1542978271.8099999</v>
      </c>
      <c r="E2409" s="1">
        <f>E2410+E2411+E2412+E2413+E2414</f>
        <v>313818.75</v>
      </c>
      <c r="F2409" s="1">
        <f>F2410+F2411+F2412+F2413+F2414</f>
        <v>1542664453.0599999</v>
      </c>
      <c r="H2409" s="60" t="b">
        <f t="shared" si="355"/>
        <v>1</v>
      </c>
      <c r="I2409" s="60" t="str">
        <f t="shared" si="356"/>
        <v>00</v>
      </c>
    </row>
    <row r="2410" spans="1:9">
      <c r="A2410" s="60" t="str">
        <f t="shared" si="357"/>
        <v>3.8.3.0.1.00.00 - Custo dos Serviços Prestados - Consolidação</v>
      </c>
      <c r="B2410" s="5" t="s">
        <v>5706</v>
      </c>
      <c r="C2410" s="6">
        <v>1542664453.0599999</v>
      </c>
      <c r="E2410" s="1">
        <f t="shared" ref="E2410:E2414" si="363">SUMIF(A2410:B2410,"*intra*",C2410:D2410)+SUMIF(A2410:B2410,"*inter*",C2410:D2410)</f>
        <v>0</v>
      </c>
      <c r="F2410" s="1">
        <f t="shared" ref="F2410:F2414" si="364">SUMIF(A2410:B2410,"*consolidação*",C2410:D2410)</f>
        <v>1542664453.0599999</v>
      </c>
      <c r="H2410" s="60" t="b">
        <f t="shared" si="355"/>
        <v>1</v>
      </c>
      <c r="I2410" s="60" t="str">
        <f t="shared" si="356"/>
        <v>00</v>
      </c>
    </row>
    <row r="2411" spans="1:9">
      <c r="A2411" s="60" t="str">
        <f t="shared" si="357"/>
        <v>3.8.3.0.2.00.00 - Custo dos Serviços Prestados - Intra OFSS</v>
      </c>
      <c r="B2411" s="3" t="s">
        <v>5707</v>
      </c>
      <c r="C2411" s="4">
        <v>284561.24</v>
      </c>
      <c r="E2411" s="1">
        <f t="shared" si="363"/>
        <v>284561.24</v>
      </c>
      <c r="F2411" s="1">
        <f t="shared" si="364"/>
        <v>0</v>
      </c>
      <c r="H2411" s="60" t="b">
        <f t="shared" si="355"/>
        <v>1</v>
      </c>
      <c r="I2411" s="60" t="str">
        <f t="shared" si="356"/>
        <v>00</v>
      </c>
    </row>
    <row r="2412" spans="1:9">
      <c r="A2412" s="60" t="str">
        <f t="shared" si="357"/>
        <v>3.8.3.0.3.00.00 - Custo dos Serviços Prestados - Inter OFSS - União</v>
      </c>
      <c r="B2412" s="5" t="s">
        <v>5708</v>
      </c>
      <c r="C2412" s="6">
        <v>0</v>
      </c>
      <c r="E2412" s="1">
        <f t="shared" si="363"/>
        <v>0</v>
      </c>
      <c r="F2412" s="1">
        <f t="shared" si="364"/>
        <v>0</v>
      </c>
      <c r="H2412" s="60" t="b">
        <f t="shared" si="355"/>
        <v>1</v>
      </c>
      <c r="I2412" s="60" t="str">
        <f t="shared" si="356"/>
        <v>00</v>
      </c>
    </row>
    <row r="2413" spans="1:9">
      <c r="A2413" s="60" t="str">
        <f t="shared" si="357"/>
        <v>3.8.3.0.4.00.00 - Custo dos Serviços Prestados - Inter OFSS - Estado</v>
      </c>
      <c r="B2413" s="3" t="s">
        <v>5709</v>
      </c>
      <c r="C2413" s="4">
        <v>29257.51</v>
      </c>
      <c r="E2413" s="1">
        <f t="shared" si="363"/>
        <v>29257.51</v>
      </c>
      <c r="F2413" s="1">
        <f t="shared" si="364"/>
        <v>0</v>
      </c>
      <c r="H2413" s="60" t="b">
        <f t="shared" si="355"/>
        <v>1</v>
      </c>
      <c r="I2413" s="60" t="str">
        <f t="shared" si="356"/>
        <v>00</v>
      </c>
    </row>
    <row r="2414" spans="1:9" ht="25.5">
      <c r="A2414" s="60" t="str">
        <f t="shared" si="357"/>
        <v>3.8.3.0.5.00.00 - Custo dos Serviços Prestados - Inter OFSS - 
 Município</v>
      </c>
      <c r="B2414" s="5" t="s">
        <v>5710</v>
      </c>
      <c r="C2414" s="6">
        <v>0</v>
      </c>
      <c r="E2414" s="1">
        <f t="shared" si="363"/>
        <v>0</v>
      </c>
      <c r="F2414" s="1">
        <f t="shared" si="364"/>
        <v>0</v>
      </c>
      <c r="H2414" s="60" t="b">
        <f t="shared" si="355"/>
        <v>1</v>
      </c>
      <c r="I2414" s="60" t="str">
        <f t="shared" si="356"/>
        <v>00</v>
      </c>
    </row>
    <row r="2415" spans="1:9">
      <c r="A2415" s="60" t="str">
        <f t="shared" si="357"/>
        <v>3.9.0.0.0.00.00 - Outras Variações Patrimoniais Diminutivas</v>
      </c>
      <c r="B2415" s="3" t="s">
        <v>1029</v>
      </c>
      <c r="C2415" s="4">
        <v>222901743378.70001</v>
      </c>
      <c r="E2415" s="1">
        <f>E2416+E2429+E2436+E2447+E2449+E2460+E2477</f>
        <v>377562351.89000005</v>
      </c>
      <c r="F2415" s="1">
        <f>F2416+F2429+F2436+F2447+F2449+F2460+F2477</f>
        <v>222524181026.81</v>
      </c>
      <c r="H2415" s="60" t="b">
        <f t="shared" si="355"/>
        <v>1</v>
      </c>
      <c r="I2415" s="60" t="str">
        <f t="shared" si="356"/>
        <v>00</v>
      </c>
    </row>
    <row r="2416" spans="1:9">
      <c r="A2416" s="60" t="str">
        <f t="shared" si="357"/>
        <v>3.9.1.0.0.00.00 - Premiações</v>
      </c>
      <c r="B2416" s="5" t="s">
        <v>1030</v>
      </c>
      <c r="C2416" s="6">
        <v>411084076.97000003</v>
      </c>
      <c r="E2416" s="1">
        <f>E2417+E2419+E2421+E2423+E2425+E2427</f>
        <v>0</v>
      </c>
      <c r="F2416" s="1">
        <f>F2417+F2419+F2421+F2423+F2425+F2427</f>
        <v>411084076.97000003</v>
      </c>
      <c r="H2416" s="60" t="b">
        <f t="shared" si="355"/>
        <v>1</v>
      </c>
      <c r="I2416" s="60" t="str">
        <f t="shared" si="356"/>
        <v>00</v>
      </c>
    </row>
    <row r="2417" spans="1:9">
      <c r="A2417" s="60" t="str">
        <f t="shared" si="357"/>
        <v>3.9.1.1.0.00.00 - Premiações Culturais</v>
      </c>
      <c r="B2417" s="3" t="s">
        <v>1031</v>
      </c>
      <c r="C2417" s="4">
        <v>161741980.56</v>
      </c>
      <c r="E2417" s="1">
        <f>E2418</f>
        <v>0</v>
      </c>
      <c r="F2417" s="1">
        <f>F2418</f>
        <v>161741980.56</v>
      </c>
      <c r="H2417" s="60" t="b">
        <f t="shared" si="355"/>
        <v>1</v>
      </c>
      <c r="I2417" s="60" t="str">
        <f t="shared" si="356"/>
        <v>00</v>
      </c>
    </row>
    <row r="2418" spans="1:9">
      <c r="A2418" s="60" t="str">
        <f t="shared" si="357"/>
        <v>3.9.1.1.1.00.00 - Premiações Culturais - Consolidação</v>
      </c>
      <c r="B2418" s="5" t="s">
        <v>1032</v>
      </c>
      <c r="C2418" s="6">
        <v>161741980.56</v>
      </c>
      <c r="E2418" s="1">
        <f>SUMIF(A2418:B2418,"*intra*",C2418:D2418)+SUMIF(A2418:B2418,"*inter*",C2418:D2418)</f>
        <v>0</v>
      </c>
      <c r="F2418" s="1">
        <f t="shared" ref="F2418" si="365">SUMIF(A2418:B2418,"*consolidação*",C2418:D2418)</f>
        <v>161741980.56</v>
      </c>
      <c r="H2418" s="60" t="b">
        <f t="shared" si="355"/>
        <v>1</v>
      </c>
      <c r="I2418" s="60" t="str">
        <f t="shared" si="356"/>
        <v>00</v>
      </c>
    </row>
    <row r="2419" spans="1:9">
      <c r="A2419" s="60" t="str">
        <f t="shared" si="357"/>
        <v>3.9.1.2.0.00.00 - Premiações Artísticas</v>
      </c>
      <c r="B2419" s="3" t="s">
        <v>1033</v>
      </c>
      <c r="C2419" s="4">
        <v>6141010.5199999996</v>
      </c>
      <c r="E2419" s="1">
        <f>E2420</f>
        <v>0</v>
      </c>
      <c r="F2419" s="1">
        <f>F2420</f>
        <v>6141010.5199999996</v>
      </c>
      <c r="H2419" s="60" t="b">
        <f t="shared" si="355"/>
        <v>1</v>
      </c>
      <c r="I2419" s="60" t="str">
        <f t="shared" si="356"/>
        <v>00</v>
      </c>
    </row>
    <row r="2420" spans="1:9">
      <c r="A2420" s="60" t="str">
        <f t="shared" si="357"/>
        <v>3.9.1.2.1.00.00 - Premiações Artísticas - Consolidação</v>
      </c>
      <c r="B2420" s="5" t="s">
        <v>1034</v>
      </c>
      <c r="C2420" s="6">
        <v>6141010.5199999996</v>
      </c>
      <c r="E2420" s="1">
        <f>SUMIF(A2420:B2420,"*intra*",C2420:D2420)+SUMIF(A2420:B2420,"*inter*",C2420:D2420)</f>
        <v>0</v>
      </c>
      <c r="F2420" s="1">
        <f>SUMIF(A2420:B2420,"*consolidação*",C2420:D2420)</f>
        <v>6141010.5199999996</v>
      </c>
      <c r="H2420" s="60" t="b">
        <f t="shared" si="355"/>
        <v>1</v>
      </c>
      <c r="I2420" s="60" t="str">
        <f t="shared" si="356"/>
        <v>00</v>
      </c>
    </row>
    <row r="2421" spans="1:9">
      <c r="A2421" s="60" t="str">
        <f t="shared" si="357"/>
        <v>3.9.1.3.0.00.00 - Premiações Cientificas</v>
      </c>
      <c r="B2421" s="3" t="s">
        <v>1035</v>
      </c>
      <c r="C2421" s="4">
        <v>200508.12</v>
      </c>
      <c r="E2421" s="1">
        <f>E2422</f>
        <v>0</v>
      </c>
      <c r="F2421" s="1">
        <f>F2422</f>
        <v>200508.12</v>
      </c>
      <c r="H2421" s="60" t="b">
        <f t="shared" si="355"/>
        <v>1</v>
      </c>
      <c r="I2421" s="60" t="str">
        <f t="shared" si="356"/>
        <v>00</v>
      </c>
    </row>
    <row r="2422" spans="1:9">
      <c r="A2422" s="60" t="str">
        <f t="shared" si="357"/>
        <v>3.9.1.3.1.00.00 - Premiações Cientificas - Consolidação</v>
      </c>
      <c r="B2422" s="5" t="s">
        <v>1036</v>
      </c>
      <c r="C2422" s="6">
        <v>200508.12</v>
      </c>
      <c r="E2422" s="1">
        <f>SUMIF(A2422:B2422,"*intra*",C2422:D2422)+SUMIF(A2422:B2422,"*inter*",C2422:D2422)</f>
        <v>0</v>
      </c>
      <c r="F2422" s="1">
        <f>SUMIF(A2422:B2422,"*consolidação*",C2422:D2422)</f>
        <v>200508.12</v>
      </c>
      <c r="H2422" s="60" t="b">
        <f t="shared" si="355"/>
        <v>1</v>
      </c>
      <c r="I2422" s="60" t="str">
        <f t="shared" si="356"/>
        <v>00</v>
      </c>
    </row>
    <row r="2423" spans="1:9">
      <c r="A2423" s="60" t="str">
        <f t="shared" si="357"/>
        <v>3.9.1.4.0.00.00 - Premiações Desportivas</v>
      </c>
      <c r="B2423" s="3" t="s">
        <v>1037</v>
      </c>
      <c r="C2423" s="4">
        <v>10995640.91</v>
      </c>
      <c r="E2423" s="1">
        <f>E2424</f>
        <v>0</v>
      </c>
      <c r="F2423" s="1">
        <f>F2424</f>
        <v>10995640.91</v>
      </c>
      <c r="H2423" s="60" t="b">
        <f t="shared" si="355"/>
        <v>1</v>
      </c>
      <c r="I2423" s="60" t="str">
        <f t="shared" si="356"/>
        <v>00</v>
      </c>
    </row>
    <row r="2424" spans="1:9">
      <c r="A2424" s="60" t="str">
        <f t="shared" si="357"/>
        <v>3.9.1.4.1.00.00 - Premiações Desportivas - Consolidação</v>
      </c>
      <c r="B2424" s="5" t="s">
        <v>1038</v>
      </c>
      <c r="C2424" s="6">
        <v>10995640.91</v>
      </c>
      <c r="E2424" s="1">
        <f>SUMIF(A2424:B2424,"*intra*",C2424:D2424)+SUMIF(A2424:B2424,"*inter*",C2424:D2424)</f>
        <v>0</v>
      </c>
      <c r="F2424" s="1">
        <f>SUMIF(A2424:B2424,"*consolidação*",C2424:D2424)</f>
        <v>10995640.91</v>
      </c>
      <c r="H2424" s="60" t="b">
        <f t="shared" si="355"/>
        <v>1</v>
      </c>
      <c r="I2424" s="60" t="str">
        <f t="shared" si="356"/>
        <v>00</v>
      </c>
    </row>
    <row r="2425" spans="1:9">
      <c r="A2425" s="60" t="str">
        <f t="shared" si="357"/>
        <v>3.9.1.5.0.00.00 - Ordens Honorificas</v>
      </c>
      <c r="B2425" s="3" t="s">
        <v>1039</v>
      </c>
      <c r="C2425" s="4">
        <v>300913.61</v>
      </c>
      <c r="E2425" s="1">
        <f>E2426</f>
        <v>0</v>
      </c>
      <c r="F2425" s="1">
        <f>F2426</f>
        <v>300913.61</v>
      </c>
      <c r="H2425" s="60" t="b">
        <f t="shared" ref="H2425:H2488" si="366">IF(I2425="00",C2425=E2425+F2425,TRUE)</f>
        <v>1</v>
      </c>
      <c r="I2425" s="60" t="str">
        <f t="shared" ref="I2425:I2488" si="367">MID(A2425,11,2)</f>
        <v>00</v>
      </c>
    </row>
    <row r="2426" spans="1:9">
      <c r="A2426" s="60" t="str">
        <f t="shared" ref="A2426:A2489" si="368">TRIM(B2426)</f>
        <v>3.9.1.5.1.00.00 - Ordens Honorificas - Consolidação</v>
      </c>
      <c r="B2426" s="5" t="s">
        <v>1040</v>
      </c>
      <c r="C2426" s="6">
        <v>300913.61</v>
      </c>
      <c r="E2426" s="1">
        <f>SUMIF(A2426:B2426,"*intra*",C2426:D2426)+SUMIF(A2426:B2426,"*inter*",C2426:D2426)</f>
        <v>0</v>
      </c>
      <c r="F2426" s="1">
        <f>SUMIF(A2426:B2426,"*consolidação*",C2426:D2426)</f>
        <v>300913.61</v>
      </c>
      <c r="H2426" s="60" t="b">
        <f t="shared" si="366"/>
        <v>1</v>
      </c>
      <c r="I2426" s="60" t="str">
        <f t="shared" si="367"/>
        <v>00</v>
      </c>
    </row>
    <row r="2427" spans="1:9">
      <c r="A2427" s="60" t="str">
        <f t="shared" si="368"/>
        <v>3.9.1.9.0.00.00 - Outras Premiações</v>
      </c>
      <c r="B2427" s="3" t="s">
        <v>1041</v>
      </c>
      <c r="C2427" s="4">
        <v>231704023.25</v>
      </c>
      <c r="E2427" s="1">
        <f>E2428</f>
        <v>0</v>
      </c>
      <c r="F2427" s="1">
        <f>F2428</f>
        <v>231704023.25</v>
      </c>
      <c r="H2427" s="60" t="b">
        <f t="shared" si="366"/>
        <v>1</v>
      </c>
      <c r="I2427" s="60" t="str">
        <f t="shared" si="367"/>
        <v>00</v>
      </c>
    </row>
    <row r="2428" spans="1:9">
      <c r="A2428" s="60" t="str">
        <f t="shared" si="368"/>
        <v>3.9.1.9.1.00.00 - Outras Premiações - Consolidação</v>
      </c>
      <c r="B2428" s="5" t="s">
        <v>1042</v>
      </c>
      <c r="C2428" s="6">
        <v>231704023.25</v>
      </c>
      <c r="E2428" s="1">
        <f>SUMIF(A2428:B2428,"*intra*",C2428:D2428)+SUMIF(A2428:B2428,"*inter*",C2428:D2428)</f>
        <v>0</v>
      </c>
      <c r="F2428" s="1">
        <f>SUMIF(A2428:B2428,"*consolidação*",C2428:D2428)</f>
        <v>231704023.25</v>
      </c>
      <c r="H2428" s="60" t="b">
        <f t="shared" si="366"/>
        <v>1</v>
      </c>
      <c r="I2428" s="60" t="str">
        <f t="shared" si="367"/>
        <v>00</v>
      </c>
    </row>
    <row r="2429" spans="1:9">
      <c r="A2429" s="60" t="str">
        <f t="shared" si="368"/>
        <v>3.9.2.0.0.00.00 - Resultado Negativo de Participações</v>
      </c>
      <c r="B2429" s="3" t="s">
        <v>1043</v>
      </c>
      <c r="C2429" s="4">
        <v>2273802309.7199998</v>
      </c>
      <c r="E2429" s="1">
        <f>E2430</f>
        <v>54545612.109999999</v>
      </c>
      <c r="F2429" s="1">
        <f>F2430</f>
        <v>2219256697.6100001</v>
      </c>
      <c r="H2429" s="60" t="b">
        <f t="shared" si="366"/>
        <v>1</v>
      </c>
      <c r="I2429" s="60" t="str">
        <f t="shared" si="367"/>
        <v>00</v>
      </c>
    </row>
    <row r="2430" spans="1:9">
      <c r="A2430" s="60" t="str">
        <f t="shared" si="368"/>
        <v>3.9.2.1.0.00.00 - Resultado Negativo de Equivalência Patrimonial</v>
      </c>
      <c r="B2430" s="5" t="s">
        <v>1044</v>
      </c>
      <c r="C2430" s="6">
        <v>2273802309.7199998</v>
      </c>
      <c r="E2430" s="1">
        <f>E2431+E2432+E2433+E2434+E2435</f>
        <v>54545612.109999999</v>
      </c>
      <c r="F2430" s="1">
        <f>F2431+F2432+F2433+F2434+F2435</f>
        <v>2219256697.6100001</v>
      </c>
      <c r="H2430" s="60" t="b">
        <f t="shared" si="366"/>
        <v>1</v>
      </c>
      <c r="I2430" s="60" t="str">
        <f t="shared" si="367"/>
        <v>00</v>
      </c>
    </row>
    <row r="2431" spans="1:9" ht="25.5">
      <c r="A2431" s="60" t="str">
        <f t="shared" si="368"/>
        <v>3.9.2.1.1.00.00 - Resultado Negativo de Equivalência Patrimonial - 
 Consolidação</v>
      </c>
      <c r="B2431" s="3" t="s">
        <v>1045</v>
      </c>
      <c r="C2431" s="4">
        <v>2219256697.6100001</v>
      </c>
      <c r="E2431" s="1">
        <f>SUMIF(A2431:B2431,"*intra*",C2431:D2431)+SUMIF(A2431:B2431,"*inter*",C2431:D2431)</f>
        <v>0</v>
      </c>
      <c r="F2431" s="1">
        <f t="shared" ref="F2431:F2435" si="369">SUMIF(A2431:B2431,"*consolidação*",C2431:D2431)</f>
        <v>2219256697.6100001</v>
      </c>
      <c r="H2431" s="60" t="b">
        <f t="shared" si="366"/>
        <v>1</v>
      </c>
      <c r="I2431" s="60" t="str">
        <f t="shared" si="367"/>
        <v>00</v>
      </c>
    </row>
    <row r="2432" spans="1:9" ht="25.5">
      <c r="A2432" s="60" t="str">
        <f t="shared" si="368"/>
        <v>3.9.2.1.2.00.00 - Resultado Negativo de Equivalência Patrimonial - 
 Intra OFSS</v>
      </c>
      <c r="B2432" s="5" t="s">
        <v>1046</v>
      </c>
      <c r="C2432" s="6">
        <v>29301557.690000001</v>
      </c>
      <c r="E2432" s="1">
        <f>SUMIF(A2432:B2432,"*intra*",C2432:D2432)+SUMIF(A2432:B2432,"*inter*",C2432:D2432)</f>
        <v>29301557.690000001</v>
      </c>
      <c r="F2432" s="1">
        <f t="shared" si="369"/>
        <v>0</v>
      </c>
      <c r="H2432" s="60" t="b">
        <f t="shared" si="366"/>
        <v>1</v>
      </c>
      <c r="I2432" s="60" t="str">
        <f t="shared" si="367"/>
        <v>00</v>
      </c>
    </row>
    <row r="2433" spans="1:9" ht="25.5">
      <c r="A2433" s="60" t="str">
        <f t="shared" si="368"/>
        <v>3.9.2.1.3.00.00 - Resultado Negativo de Equivalência Patrimonial - 
 Inter OFSS - União</v>
      </c>
      <c r="B2433" s="3" t="s">
        <v>1047</v>
      </c>
      <c r="C2433" s="4">
        <v>350</v>
      </c>
      <c r="E2433" s="1">
        <f>SUMIF(A2433:B2433,"*intra*",C2433:D2433)+SUMIF(A2433:B2433,"*inter*",C2433:D2433)</f>
        <v>350</v>
      </c>
      <c r="F2433" s="1">
        <f t="shared" si="369"/>
        <v>0</v>
      </c>
      <c r="H2433" s="60" t="b">
        <f t="shared" si="366"/>
        <v>1</v>
      </c>
      <c r="I2433" s="60" t="str">
        <f t="shared" si="367"/>
        <v>00</v>
      </c>
    </row>
    <row r="2434" spans="1:9" ht="25.5">
      <c r="A2434" s="60" t="str">
        <f t="shared" si="368"/>
        <v>3.9.2.1.4.00.00 - Resultado Negativo de Equivalência Patrimonial - 
 Inter OFSS - Estado</v>
      </c>
      <c r="B2434" s="5" t="s">
        <v>1048</v>
      </c>
      <c r="C2434" s="6">
        <v>0</v>
      </c>
      <c r="E2434" s="1">
        <f>SUMIF(A2434:B2434,"*intra*",C2434:D2434)+SUMIF(A2434:B2434,"*inter*",C2434:D2434)</f>
        <v>0</v>
      </c>
      <c r="F2434" s="1">
        <f t="shared" si="369"/>
        <v>0</v>
      </c>
      <c r="H2434" s="60" t="b">
        <f t="shared" si="366"/>
        <v>1</v>
      </c>
      <c r="I2434" s="60" t="str">
        <f t="shared" si="367"/>
        <v>00</v>
      </c>
    </row>
    <row r="2435" spans="1:9" ht="25.5">
      <c r="A2435" s="60" t="str">
        <f t="shared" si="368"/>
        <v>3.9.2.1.5.00.00 - Resultado Negativo de Equivalência Patrimonial - 
 Inter OFSS - Município</v>
      </c>
      <c r="B2435" s="3" t="s">
        <v>1049</v>
      </c>
      <c r="C2435" s="4">
        <v>25243704.420000002</v>
      </c>
      <c r="E2435" s="1">
        <f>SUMIF(A2435:B2435,"*intra*",C2435:D2435)+SUMIF(A2435:B2435,"*inter*",C2435:D2435)</f>
        <v>25243704.420000002</v>
      </c>
      <c r="F2435" s="1">
        <f t="shared" si="369"/>
        <v>0</v>
      </c>
      <c r="H2435" s="60" t="b">
        <f t="shared" si="366"/>
        <v>1</v>
      </c>
      <c r="I2435" s="60" t="str">
        <f t="shared" si="367"/>
        <v>00</v>
      </c>
    </row>
    <row r="2436" spans="1:9">
      <c r="A2436" s="60" t="str">
        <f t="shared" si="368"/>
        <v>3.9.4.0.0.00.00 - Incentivos</v>
      </c>
      <c r="B2436" s="5" t="s">
        <v>1050</v>
      </c>
      <c r="C2436" s="6">
        <v>474511086.14999998</v>
      </c>
      <c r="E2436" s="1">
        <f>E2437+E2439+E2441+E2443+E2445</f>
        <v>0</v>
      </c>
      <c r="F2436" s="1">
        <f>F2437+F2439+F2441+F2443+F2445</f>
        <v>474511086.14999998</v>
      </c>
      <c r="H2436" s="60" t="b">
        <f t="shared" si="366"/>
        <v>1</v>
      </c>
      <c r="I2436" s="60" t="str">
        <f t="shared" si="367"/>
        <v>00</v>
      </c>
    </row>
    <row r="2437" spans="1:9">
      <c r="A2437" s="60" t="str">
        <f t="shared" si="368"/>
        <v>3.9.4.1.0.00.00 - Incentivos a Educação</v>
      </c>
      <c r="B2437" s="3" t="s">
        <v>1051</v>
      </c>
      <c r="C2437" s="4">
        <v>172170573.84</v>
      </c>
      <c r="E2437" s="1">
        <f>E2438</f>
        <v>0</v>
      </c>
      <c r="F2437" s="1">
        <f>F2438</f>
        <v>172170573.84</v>
      </c>
      <c r="H2437" s="60" t="b">
        <f t="shared" si="366"/>
        <v>1</v>
      </c>
      <c r="I2437" s="60" t="str">
        <f t="shared" si="367"/>
        <v>00</v>
      </c>
    </row>
    <row r="2438" spans="1:9">
      <c r="A2438" s="60" t="str">
        <f t="shared" si="368"/>
        <v>3.9.4.1.1.00.00 - Incentivos a Educação - Consolidação</v>
      </c>
      <c r="B2438" s="5" t="s">
        <v>1052</v>
      </c>
      <c r="C2438" s="6">
        <v>172170573.84</v>
      </c>
      <c r="E2438" s="1">
        <f>SUMIF(A2438:B2438,"*intra*",C2438:D2438)+SUMIF(A2438:B2438,"*inter*",C2438:D2438)</f>
        <v>0</v>
      </c>
      <c r="F2438" s="1">
        <f>SUMIF(A2438:B2438,"*consolidação*",C2438:D2438)</f>
        <v>172170573.84</v>
      </c>
      <c r="H2438" s="60" t="b">
        <f t="shared" si="366"/>
        <v>1</v>
      </c>
      <c r="I2438" s="60" t="str">
        <f t="shared" si="367"/>
        <v>00</v>
      </c>
    </row>
    <row r="2439" spans="1:9">
      <c r="A2439" s="60" t="str">
        <f t="shared" si="368"/>
        <v>3.9.4.2.0.00.00 - Incentivos a Ciência</v>
      </c>
      <c r="B2439" s="3" t="s">
        <v>1053</v>
      </c>
      <c r="C2439" s="4">
        <v>7413793.0199999996</v>
      </c>
      <c r="E2439" s="1">
        <f>E2440</f>
        <v>0</v>
      </c>
      <c r="F2439" s="1">
        <f>F2440</f>
        <v>7413793.0199999996</v>
      </c>
      <c r="H2439" s="60" t="b">
        <f t="shared" si="366"/>
        <v>1</v>
      </c>
      <c r="I2439" s="60" t="str">
        <f t="shared" si="367"/>
        <v>00</v>
      </c>
    </row>
    <row r="2440" spans="1:9">
      <c r="A2440" s="60" t="str">
        <f t="shared" si="368"/>
        <v>3.9.4.2.1.00.00 - Incentivos a Ciência - Consolidação</v>
      </c>
      <c r="B2440" s="5" t="s">
        <v>1054</v>
      </c>
      <c r="C2440" s="6">
        <v>7413793.0199999996</v>
      </c>
      <c r="E2440" s="1">
        <f>SUMIF(A2440:B2440,"*intra*",C2440:D2440)+SUMIF(A2440:B2440,"*inter*",C2440:D2440)</f>
        <v>0</v>
      </c>
      <c r="F2440" s="1">
        <f t="shared" ref="F2440" si="370">SUMIF(A2440:B2440,"*consolidação*",C2440:D2440)</f>
        <v>7413793.0199999996</v>
      </c>
      <c r="H2440" s="60" t="b">
        <f t="shared" si="366"/>
        <v>1</v>
      </c>
      <c r="I2440" s="60" t="str">
        <f t="shared" si="367"/>
        <v>00</v>
      </c>
    </row>
    <row r="2441" spans="1:9">
      <c r="A2441" s="60" t="str">
        <f t="shared" si="368"/>
        <v>3.9.4.3.0.00.00 - Incentivos a Cultura</v>
      </c>
      <c r="B2441" s="3" t="s">
        <v>1055</v>
      </c>
      <c r="C2441" s="4">
        <v>40394373.310000002</v>
      </c>
      <c r="E2441" s="1">
        <f>E2442</f>
        <v>0</v>
      </c>
      <c r="F2441" s="1">
        <f>F2442</f>
        <v>40394373.310000002</v>
      </c>
      <c r="H2441" s="60" t="b">
        <f t="shared" si="366"/>
        <v>1</v>
      </c>
      <c r="I2441" s="60" t="str">
        <f t="shared" si="367"/>
        <v>00</v>
      </c>
    </row>
    <row r="2442" spans="1:9">
      <c r="A2442" s="60" t="str">
        <f t="shared" si="368"/>
        <v>3.9.4.3.1.00.00 - Incentivos a Cultura - Consolidação</v>
      </c>
      <c r="B2442" s="5" t="s">
        <v>1056</v>
      </c>
      <c r="C2442" s="6">
        <v>40394373.310000002</v>
      </c>
      <c r="E2442" s="1">
        <f>SUMIF(A2442:B2442,"*intra*",C2442:D2442)+SUMIF(A2442:B2442,"*inter*",C2442:D2442)</f>
        <v>0</v>
      </c>
      <c r="F2442" s="1">
        <f>SUMIF(A2442:B2442,"*consolidação*",C2442:D2442)</f>
        <v>40394373.310000002</v>
      </c>
      <c r="H2442" s="60" t="b">
        <f t="shared" si="366"/>
        <v>1</v>
      </c>
      <c r="I2442" s="60" t="str">
        <f t="shared" si="367"/>
        <v>00</v>
      </c>
    </row>
    <row r="2443" spans="1:9">
      <c r="A2443" s="60" t="str">
        <f t="shared" si="368"/>
        <v>3.9.4.4.0.00.00 - Incentivos ao Esporte</v>
      </c>
      <c r="B2443" s="3" t="s">
        <v>1057</v>
      </c>
      <c r="C2443" s="4">
        <v>42601864.229999997</v>
      </c>
      <c r="E2443" s="1">
        <f>E2444</f>
        <v>0</v>
      </c>
      <c r="F2443" s="1">
        <f>F2444</f>
        <v>42601864.229999997</v>
      </c>
      <c r="H2443" s="60" t="b">
        <f t="shared" si="366"/>
        <v>1</v>
      </c>
      <c r="I2443" s="60" t="str">
        <f t="shared" si="367"/>
        <v>00</v>
      </c>
    </row>
    <row r="2444" spans="1:9">
      <c r="A2444" s="60" t="str">
        <f t="shared" si="368"/>
        <v>3.9.4.4.1.00.00 - Incentivos ao Esporte - Consolidação</v>
      </c>
      <c r="B2444" s="5" t="s">
        <v>1058</v>
      </c>
      <c r="C2444" s="6">
        <v>42601864.229999997</v>
      </c>
      <c r="E2444" s="1">
        <f>SUMIF(A2444:B2444,"*intra*",C2444:D2444)+SUMIF(A2444:B2444,"*inter*",C2444:D2444)</f>
        <v>0</v>
      </c>
      <c r="F2444" s="1">
        <f>SUMIF(A2444:B2444,"*consolidação*",C2444:D2444)</f>
        <v>42601864.229999997</v>
      </c>
      <c r="H2444" s="60" t="b">
        <f t="shared" si="366"/>
        <v>1</v>
      </c>
      <c r="I2444" s="60" t="str">
        <f t="shared" si="367"/>
        <v>00</v>
      </c>
    </row>
    <row r="2445" spans="1:9">
      <c r="A2445" s="60" t="str">
        <f t="shared" si="368"/>
        <v>3.9.4.9.0.00.00 - Outros Incentivos</v>
      </c>
      <c r="B2445" s="3" t="s">
        <v>1059</v>
      </c>
      <c r="C2445" s="4">
        <v>211930481.75</v>
      </c>
      <c r="E2445" s="1">
        <f>E2446</f>
        <v>0</v>
      </c>
      <c r="F2445" s="1">
        <f>F2446</f>
        <v>211930481.75</v>
      </c>
      <c r="H2445" s="60" t="b">
        <f t="shared" si="366"/>
        <v>1</v>
      </c>
      <c r="I2445" s="60" t="str">
        <f t="shared" si="367"/>
        <v>00</v>
      </c>
    </row>
    <row r="2446" spans="1:9">
      <c r="A2446" s="60" t="str">
        <f t="shared" si="368"/>
        <v>3.9.4.9.1.00.00 - Outros Incentivos - Consolidação</v>
      </c>
      <c r="B2446" s="5" t="s">
        <v>1060</v>
      </c>
      <c r="C2446" s="6">
        <v>211930481.75</v>
      </c>
      <c r="E2446" s="1">
        <f>SUMIF(A2446:B2446,"*intra*",C2446:D2446)+SUMIF(A2446:B2446,"*inter*",C2446:D2446)</f>
        <v>0</v>
      </c>
      <c r="F2446" s="1">
        <f>SUMIF(A2446:B2446,"*consolidação*",C2446:D2446)</f>
        <v>211930481.75</v>
      </c>
      <c r="H2446" s="60" t="b">
        <f t="shared" si="366"/>
        <v>1</v>
      </c>
      <c r="I2446" s="60" t="str">
        <f t="shared" si="367"/>
        <v>00</v>
      </c>
    </row>
    <row r="2447" spans="1:9">
      <c r="A2447" s="60" t="str">
        <f t="shared" si="368"/>
        <v>3.9.5.0.0.00.00 - Subvenções Econômicas</v>
      </c>
      <c r="B2447" s="3" t="s">
        <v>1061</v>
      </c>
      <c r="C2447" s="4">
        <v>358024469.69999999</v>
      </c>
      <c r="E2447" s="1">
        <f>E2448</f>
        <v>0</v>
      </c>
      <c r="F2447" s="1">
        <f>F2448</f>
        <v>358024469.69999999</v>
      </c>
      <c r="H2447" s="60" t="b">
        <f t="shared" si="366"/>
        <v>1</v>
      </c>
      <c r="I2447" s="60" t="str">
        <f t="shared" si="367"/>
        <v>00</v>
      </c>
    </row>
    <row r="2448" spans="1:9">
      <c r="A2448" s="60" t="str">
        <f t="shared" si="368"/>
        <v>3.9.5.0.1.00.00 - Subvenções Econômicas - Consolidação</v>
      </c>
      <c r="B2448" s="5" t="s">
        <v>1062</v>
      </c>
      <c r="C2448" s="6">
        <v>358024469.69999999</v>
      </c>
      <c r="E2448" s="1">
        <f>SUMIF(A2448:B2448,"*intra*",C2448:D2448)+SUMIF(A2448:B2448,"*inter*",C2448:D2448)</f>
        <v>0</v>
      </c>
      <c r="F2448" s="1">
        <f t="shared" ref="F2448" si="371">SUMIF(A2448:B2448,"*consolidação*",C2448:D2448)</f>
        <v>358024469.69999999</v>
      </c>
      <c r="H2448" s="60" t="b">
        <f t="shared" si="366"/>
        <v>1</v>
      </c>
      <c r="I2448" s="60" t="str">
        <f t="shared" si="367"/>
        <v>00</v>
      </c>
    </row>
    <row r="2449" spans="1:9">
      <c r="A2449" s="60" t="str">
        <f t="shared" si="368"/>
        <v>3.9.6.0.0.00.00 - Participações e Contribuições</v>
      </c>
      <c r="B2449" s="3" t="s">
        <v>1063</v>
      </c>
      <c r="C2449" s="4">
        <v>12177711.029999999</v>
      </c>
      <c r="E2449" s="1">
        <f>E2450+E2452+E2454+E2456+E2458</f>
        <v>0</v>
      </c>
      <c r="F2449" s="1">
        <f>F2450+F2452+F2454+F2456+F2458</f>
        <v>12177711.029999999</v>
      </c>
      <c r="H2449" s="60" t="b">
        <f t="shared" si="366"/>
        <v>1</v>
      </c>
      <c r="I2449" s="60" t="str">
        <f t="shared" si="367"/>
        <v>00</v>
      </c>
    </row>
    <row r="2450" spans="1:9">
      <c r="A2450" s="60" t="str">
        <f t="shared" si="368"/>
        <v>3.9.6.1.0.00.00 - Participações de Debêntures</v>
      </c>
      <c r="B2450" s="5" t="s">
        <v>1064</v>
      </c>
      <c r="C2450" s="6">
        <v>289241.34000000003</v>
      </c>
      <c r="E2450" s="1">
        <f>E2451</f>
        <v>0</v>
      </c>
      <c r="F2450" s="1">
        <f>F2451</f>
        <v>289241.34000000003</v>
      </c>
      <c r="H2450" s="60" t="b">
        <f t="shared" si="366"/>
        <v>1</v>
      </c>
      <c r="I2450" s="60" t="str">
        <f t="shared" si="367"/>
        <v>00</v>
      </c>
    </row>
    <row r="2451" spans="1:9">
      <c r="A2451" s="60" t="str">
        <f t="shared" si="368"/>
        <v>3.9.6.1.1.00.00 - Participações de Debêntures - Consolidação</v>
      </c>
      <c r="B2451" s="3" t="s">
        <v>1065</v>
      </c>
      <c r="C2451" s="4">
        <v>289241.34000000003</v>
      </c>
      <c r="E2451" s="1">
        <f>SUMIF(A2451:B2451,"*intra*",C2451:D2451)+SUMIF(A2451:B2451,"*inter*",C2451:D2451)</f>
        <v>0</v>
      </c>
      <c r="F2451" s="1">
        <f>SUMIF(A2451:B2451,"*consolidação*",C2451:D2451)</f>
        <v>289241.34000000003</v>
      </c>
      <c r="H2451" s="60" t="b">
        <f t="shared" si="366"/>
        <v>1</v>
      </c>
      <c r="I2451" s="60" t="str">
        <f t="shared" si="367"/>
        <v>00</v>
      </c>
    </row>
    <row r="2452" spans="1:9">
      <c r="A2452" s="60" t="str">
        <f t="shared" si="368"/>
        <v>3.9.6.2.0.00.00 - Participações de Empregados</v>
      </c>
      <c r="B2452" s="5" t="s">
        <v>1066</v>
      </c>
      <c r="C2452" s="6">
        <v>0</v>
      </c>
      <c r="E2452" s="1">
        <f>E2453</f>
        <v>0</v>
      </c>
      <c r="F2452" s="1">
        <f>F2453</f>
        <v>0</v>
      </c>
      <c r="H2452" s="60" t="b">
        <f t="shared" si="366"/>
        <v>1</v>
      </c>
      <c r="I2452" s="60" t="str">
        <f t="shared" si="367"/>
        <v>00</v>
      </c>
    </row>
    <row r="2453" spans="1:9">
      <c r="A2453" s="60" t="str">
        <f t="shared" si="368"/>
        <v>3.9.6.2.1.00.00 - Participações de Empregados - Consolidação</v>
      </c>
      <c r="B2453" s="3" t="s">
        <v>1067</v>
      </c>
      <c r="C2453" s="4">
        <v>0</v>
      </c>
      <c r="E2453" s="1">
        <f>SUMIF(A2453:B2453,"*intra*",C2453:D2453)+SUMIF(A2453:B2453,"*inter*",C2453:D2453)</f>
        <v>0</v>
      </c>
      <c r="F2453" s="1">
        <f>SUMIF(A2453:B2453,"*consolidação*",C2453:D2453)</f>
        <v>0</v>
      </c>
      <c r="H2453" s="60" t="b">
        <f t="shared" si="366"/>
        <v>1</v>
      </c>
      <c r="I2453" s="60" t="str">
        <f t="shared" si="367"/>
        <v>00</v>
      </c>
    </row>
    <row r="2454" spans="1:9">
      <c r="A2454" s="60" t="str">
        <f t="shared" si="368"/>
        <v>3.9.6.3.0.00.00 - Participações de Administradores</v>
      </c>
      <c r="B2454" s="5" t="s">
        <v>1068</v>
      </c>
      <c r="C2454" s="6">
        <v>180521.91</v>
      </c>
      <c r="E2454" s="1">
        <f>E2455</f>
        <v>0</v>
      </c>
      <c r="F2454" s="1">
        <f>F2455</f>
        <v>180521.91</v>
      </c>
      <c r="H2454" s="60" t="b">
        <f t="shared" si="366"/>
        <v>1</v>
      </c>
      <c r="I2454" s="60" t="str">
        <f t="shared" si="367"/>
        <v>00</v>
      </c>
    </row>
    <row r="2455" spans="1:9">
      <c r="A2455" s="60" t="str">
        <f t="shared" si="368"/>
        <v>3.9.6.3.1.00.00 - Participações de Administradores - Consolidação</v>
      </c>
      <c r="B2455" s="3" t="s">
        <v>1069</v>
      </c>
      <c r="C2455" s="4">
        <v>180521.91</v>
      </c>
      <c r="E2455" s="1">
        <f>SUMIF(A2455:B2455,"*intra*",C2455:D2455)+SUMIF(A2455:B2455,"*inter*",C2455:D2455)</f>
        <v>0</v>
      </c>
      <c r="F2455" s="1">
        <f>SUMIF(A2455:B2455,"*consolidação*",C2455:D2455)</f>
        <v>180521.91</v>
      </c>
      <c r="H2455" s="60" t="b">
        <f t="shared" si="366"/>
        <v>1</v>
      </c>
      <c r="I2455" s="60" t="str">
        <f t="shared" si="367"/>
        <v>00</v>
      </c>
    </row>
    <row r="2456" spans="1:9">
      <c r="A2456" s="60" t="str">
        <f t="shared" si="368"/>
        <v>3.9.6.4.0.00.00 - Participações de Partes Beneficiarias</v>
      </c>
      <c r="B2456" s="5" t="s">
        <v>1070</v>
      </c>
      <c r="C2456" s="6">
        <v>11176332</v>
      </c>
      <c r="E2456" s="1">
        <f>E2457</f>
        <v>0</v>
      </c>
      <c r="F2456" s="1">
        <f>F2457</f>
        <v>11176332</v>
      </c>
      <c r="H2456" s="60" t="b">
        <f t="shared" si="366"/>
        <v>1</v>
      </c>
      <c r="I2456" s="60" t="str">
        <f t="shared" si="367"/>
        <v>00</v>
      </c>
    </row>
    <row r="2457" spans="1:9" ht="25.5">
      <c r="A2457" s="60" t="str">
        <f t="shared" si="368"/>
        <v>3.9.6.4.1.00.00 - Participações de Partes Beneficiarias - 
 Consolidação</v>
      </c>
      <c r="B2457" s="3" t="s">
        <v>1071</v>
      </c>
      <c r="C2457" s="4">
        <v>11176332</v>
      </c>
      <c r="E2457" s="1">
        <f>SUMIF(A2457:B2457,"*intra*",C2457:D2457)+SUMIF(A2457:B2457,"*inter*",C2457:D2457)</f>
        <v>0</v>
      </c>
      <c r="F2457" s="1">
        <f>SUMIF(A2457:B2457,"*consolidação*",C2457:D2457)</f>
        <v>11176332</v>
      </c>
      <c r="H2457" s="60" t="b">
        <f t="shared" si="366"/>
        <v>1</v>
      </c>
      <c r="I2457" s="60" t="str">
        <f t="shared" si="367"/>
        <v>00</v>
      </c>
    </row>
    <row r="2458" spans="1:9" ht="25.5">
      <c r="A2458" s="60" t="str">
        <f t="shared" si="368"/>
        <v>3.9.6.5.0.00.00 - Participações de Instituições ou Fundos de 
 Assistência ou Previdência de Empregados</v>
      </c>
      <c r="B2458" s="5" t="s">
        <v>1072</v>
      </c>
      <c r="C2458" s="6">
        <v>531615.78</v>
      </c>
      <c r="E2458" s="1">
        <f>E2459</f>
        <v>0</v>
      </c>
      <c r="F2458" s="1">
        <f>F2459</f>
        <v>531615.78</v>
      </c>
      <c r="H2458" s="60" t="b">
        <f t="shared" si="366"/>
        <v>1</v>
      </c>
      <c r="I2458" s="60" t="str">
        <f t="shared" si="367"/>
        <v>00</v>
      </c>
    </row>
    <row r="2459" spans="1:9" ht="25.5">
      <c r="A2459" s="60" t="str">
        <f t="shared" si="368"/>
        <v>3.9.6.5.1.00.00 - Participações de Instituições ou Fundos de 
 Assistência ou Previdência de Empregados - Consolidação</v>
      </c>
      <c r="B2459" s="3" t="s">
        <v>1073</v>
      </c>
      <c r="C2459" s="4">
        <v>531615.78</v>
      </c>
      <c r="E2459" s="1">
        <f>SUMIF(A2459:B2459,"*intra*",C2459:D2459)+SUMIF(A2459:B2459,"*inter*",C2459:D2459)</f>
        <v>0</v>
      </c>
      <c r="F2459" s="1">
        <f>SUMIF(A2459:B2459,"*consolidação*",C2459:D2459)</f>
        <v>531615.78</v>
      </c>
      <c r="H2459" s="60" t="b">
        <f t="shared" si="366"/>
        <v>1</v>
      </c>
      <c r="I2459" s="60" t="str">
        <f t="shared" si="367"/>
        <v>00</v>
      </c>
    </row>
    <row r="2460" spans="1:9">
      <c r="A2460" s="60" t="str">
        <f t="shared" si="368"/>
        <v>3.9.7.0.0.00.00 - VPD de Constituição de Provisões</v>
      </c>
      <c r="B2460" s="5" t="s">
        <v>1074</v>
      </c>
      <c r="C2460" s="6">
        <v>76004558882.210007</v>
      </c>
      <c r="E2460" s="1">
        <f>E2461+E2463+E2465+E2467+E2469+E2473+E2475</f>
        <v>7824900.2400000002</v>
      </c>
      <c r="F2460" s="1">
        <f>F2461+F2463+F2465+F2467+F2469+F2473+F2475</f>
        <v>75996733981.970001</v>
      </c>
      <c r="H2460" s="60" t="b">
        <f t="shared" si="366"/>
        <v>1</v>
      </c>
      <c r="I2460" s="60" t="str">
        <f t="shared" si="367"/>
        <v>00</v>
      </c>
    </row>
    <row r="2461" spans="1:9">
      <c r="A2461" s="60" t="str">
        <f t="shared" si="368"/>
        <v>3.9.7.1.0.00.00 - VPD de Provisão para Riscos Trabalhistas</v>
      </c>
      <c r="B2461" s="3" t="s">
        <v>1075</v>
      </c>
      <c r="C2461" s="4">
        <v>4671243667.2399998</v>
      </c>
      <c r="E2461" s="1">
        <f>E2462</f>
        <v>0</v>
      </c>
      <c r="F2461" s="1">
        <f>F2462</f>
        <v>4671243667.2399998</v>
      </c>
      <c r="H2461" s="60" t="b">
        <f t="shared" si="366"/>
        <v>1</v>
      </c>
      <c r="I2461" s="60" t="str">
        <f t="shared" si="367"/>
        <v>00</v>
      </c>
    </row>
    <row r="2462" spans="1:9" ht="25.5">
      <c r="A2462" s="60" t="str">
        <f t="shared" si="368"/>
        <v>3.9.7.1.1.00.00 - VPD de Provisão para Riscos Trabalhistas - 
 Consolidação</v>
      </c>
      <c r="B2462" s="5" t="s">
        <v>1076</v>
      </c>
      <c r="C2462" s="6">
        <v>4671243667.2399998</v>
      </c>
      <c r="E2462" s="1">
        <f>SUMIF(A2462:B2462,"*intra*",C2462:D2462)+SUMIF(A2462:B2462,"*inter*",C2462:D2462)</f>
        <v>0</v>
      </c>
      <c r="F2462" s="1">
        <f>SUMIF(A2462:B2462,"*consolidação*",C2462:D2462)</f>
        <v>4671243667.2399998</v>
      </c>
      <c r="H2462" s="60" t="b">
        <f t="shared" si="366"/>
        <v>1</v>
      </c>
      <c r="I2462" s="60" t="str">
        <f t="shared" si="367"/>
        <v>00</v>
      </c>
    </row>
    <row r="2463" spans="1:9" ht="25.5">
      <c r="A2463" s="60" t="str">
        <f t="shared" si="368"/>
        <v>3.9.7.2.0.00.00 - VPD de Provisões Matemáticas Previdenciárias a 
 Longo Prazo</v>
      </c>
      <c r="B2463" s="3" t="s">
        <v>1077</v>
      </c>
      <c r="C2463" s="4">
        <v>57771499800.410004</v>
      </c>
      <c r="E2463" s="1">
        <f>E2464</f>
        <v>0</v>
      </c>
      <c r="F2463" s="1">
        <f>F2464</f>
        <v>57771499800.410004</v>
      </c>
      <c r="H2463" s="60" t="b">
        <f t="shared" si="366"/>
        <v>1</v>
      </c>
      <c r="I2463" s="60" t="str">
        <f t="shared" si="367"/>
        <v>00</v>
      </c>
    </row>
    <row r="2464" spans="1:9" ht="25.5">
      <c r="A2464" s="60" t="str">
        <f t="shared" si="368"/>
        <v>3.9.7.2.1.00.00 - VPD de Provisões Matemáticas Previdenciárias a 
 Longo Prazo - Consolidação</v>
      </c>
      <c r="B2464" s="5" t="s">
        <v>1078</v>
      </c>
      <c r="C2464" s="6">
        <v>57771499800.410004</v>
      </c>
      <c r="E2464" s="1">
        <f>SUMIF(A2464:B2464,"*intra*",C2464:D2464)+SUMIF(A2464:B2464,"*inter*",C2464:D2464)</f>
        <v>0</v>
      </c>
      <c r="F2464" s="1">
        <f>SUMIF(A2464:B2464,"*consolidação*",C2464:D2464)</f>
        <v>57771499800.410004</v>
      </c>
      <c r="H2464" s="60" t="b">
        <f t="shared" si="366"/>
        <v>1</v>
      </c>
      <c r="I2464" s="60" t="str">
        <f t="shared" si="367"/>
        <v>00</v>
      </c>
    </row>
    <row r="2465" spans="1:9">
      <c r="A2465" s="60" t="str">
        <f t="shared" si="368"/>
        <v>3.9.7.3.0.00.00 - VPD de Provisões para Riscos Fiscais</v>
      </c>
      <c r="B2465" s="3" t="s">
        <v>1079</v>
      </c>
      <c r="C2465" s="4">
        <v>382007726.01999998</v>
      </c>
      <c r="E2465" s="1">
        <f>E2466</f>
        <v>0</v>
      </c>
      <c r="F2465" s="1">
        <f>F2466</f>
        <v>382007726.01999998</v>
      </c>
      <c r="H2465" s="60" t="b">
        <f t="shared" si="366"/>
        <v>1</v>
      </c>
      <c r="I2465" s="60" t="str">
        <f t="shared" si="367"/>
        <v>00</v>
      </c>
    </row>
    <row r="2466" spans="1:9" ht="25.5">
      <c r="A2466" s="60" t="str">
        <f t="shared" si="368"/>
        <v>3.9.7.3.1.00.00 - VPD de Provisões para Riscos Fiscais – 
 Consolidação</v>
      </c>
      <c r="B2466" s="5" t="s">
        <v>1080</v>
      </c>
      <c r="C2466" s="6">
        <v>382007726.01999998</v>
      </c>
      <c r="E2466" s="1">
        <f>SUMIF(A2466:B2466,"*intra*",C2466:D2466)+SUMIF(A2466:B2466,"*inter*",C2466:D2466)</f>
        <v>0</v>
      </c>
      <c r="F2466" s="1">
        <f>SUMIF(A2466:B2466,"*consolidação*",C2466:D2466)</f>
        <v>382007726.01999998</v>
      </c>
      <c r="H2466" s="60" t="b">
        <f t="shared" si="366"/>
        <v>1</v>
      </c>
      <c r="I2466" s="60" t="str">
        <f t="shared" si="367"/>
        <v>00</v>
      </c>
    </row>
    <row r="2467" spans="1:9">
      <c r="A2467" s="60" t="str">
        <f t="shared" si="368"/>
        <v>3.9.7.4.0.00.00 - VPD de Provisão para Riscos Cíveis</v>
      </c>
      <c r="B2467" s="3" t="s">
        <v>1081</v>
      </c>
      <c r="C2467" s="4">
        <v>159273272.62</v>
      </c>
      <c r="E2467" s="1">
        <f>E2468</f>
        <v>0</v>
      </c>
      <c r="F2467" s="1">
        <f>F2468</f>
        <v>159273272.62</v>
      </c>
      <c r="H2467" s="60" t="b">
        <f t="shared" si="366"/>
        <v>1</v>
      </c>
      <c r="I2467" s="60" t="str">
        <f t="shared" si="367"/>
        <v>00</v>
      </c>
    </row>
    <row r="2468" spans="1:9">
      <c r="A2468" s="60" t="str">
        <f t="shared" si="368"/>
        <v>3.9.7.4.1.00.00 - VPD de Provisão para Riscos Cíveis – Consolidação</v>
      </c>
      <c r="B2468" s="5" t="s">
        <v>1082</v>
      </c>
      <c r="C2468" s="6">
        <v>159273272.62</v>
      </c>
      <c r="E2468" s="1">
        <f>SUMIF(A2468:B2468,"*intra*",C2468:D2468)+SUMIF(A2468:B2468,"*inter*",C2468:D2468)</f>
        <v>0</v>
      </c>
      <c r="F2468" s="1">
        <f>SUMIF(A2468:B2468,"*consolidação*",C2468:D2468)</f>
        <v>159273272.62</v>
      </c>
      <c r="H2468" s="60" t="b">
        <f t="shared" si="366"/>
        <v>1</v>
      </c>
      <c r="I2468" s="60" t="str">
        <f t="shared" si="367"/>
        <v>00</v>
      </c>
    </row>
    <row r="2469" spans="1:9">
      <c r="A2469" s="60" t="str">
        <f t="shared" si="368"/>
        <v>3.9.7.5.0.00.00 - VPD de Provisão para Repartição de Créditos</v>
      </c>
      <c r="B2469" s="3" t="s">
        <v>1083</v>
      </c>
      <c r="C2469" s="4">
        <v>7824900.2400000002</v>
      </c>
      <c r="E2469" s="1">
        <f>E2470+E2471+E2472</f>
        <v>7824900.2400000002</v>
      </c>
      <c r="F2469" s="1">
        <f>F2470+F2471+F2472</f>
        <v>0</v>
      </c>
      <c r="H2469" s="60" t="b">
        <f t="shared" si="366"/>
        <v>1</v>
      </c>
      <c r="I2469" s="60" t="str">
        <f t="shared" si="367"/>
        <v>00</v>
      </c>
    </row>
    <row r="2470" spans="1:9" ht="25.5">
      <c r="A2470" s="60" t="str">
        <f t="shared" si="368"/>
        <v>3.9.7.5.3.00.00 - VPD de Provisão para Repartição de Créditos - 
 Inter OFSS União</v>
      </c>
      <c r="B2470" s="5" t="s">
        <v>5711</v>
      </c>
      <c r="C2470" s="6">
        <v>1978811.42</v>
      </c>
      <c r="E2470" s="1">
        <f>SUMIF(A2470:B2470,"*intra*",C2470:D2470)+SUMIF(A2470:B2470,"*inter*",C2470:D2470)</f>
        <v>1978811.42</v>
      </c>
      <c r="F2470" s="1">
        <f>SUMIF(A2470:B2470,"*consolidação*",C2470:D2470)</f>
        <v>0</v>
      </c>
      <c r="H2470" s="60" t="b">
        <f t="shared" si="366"/>
        <v>1</v>
      </c>
      <c r="I2470" s="60" t="str">
        <f t="shared" si="367"/>
        <v>00</v>
      </c>
    </row>
    <row r="2471" spans="1:9" ht="25.5">
      <c r="A2471" s="60" t="str">
        <f t="shared" si="368"/>
        <v>3.9.7.5.4.00.00 - VPD de Provisão para Repartição de Créditos - 
 Inter OFSS Estados</v>
      </c>
      <c r="B2471" s="3" t="s">
        <v>5712</v>
      </c>
      <c r="C2471" s="4">
        <v>0</v>
      </c>
      <c r="E2471" s="1">
        <f>SUMIF(A2471:B2471,"*intra*",C2471:D2471)+SUMIF(A2471:B2471,"*inter*",C2471:D2471)</f>
        <v>0</v>
      </c>
      <c r="F2471" s="1">
        <f t="shared" ref="F2471:F2472" si="372">SUMIF(A2471:B2471,"*consolidação*",C2471:D2471)</f>
        <v>0</v>
      </c>
      <c r="H2471" s="60" t="b">
        <f t="shared" si="366"/>
        <v>1</v>
      </c>
      <c r="I2471" s="60" t="str">
        <f t="shared" si="367"/>
        <v>00</v>
      </c>
    </row>
    <row r="2472" spans="1:9" ht="25.5">
      <c r="A2472" s="60" t="str">
        <f t="shared" si="368"/>
        <v>3.9.7.5.5.00.00 - VPD de Provisão para Repartição de Créditos - 
 Inter OFSS - Município</v>
      </c>
      <c r="B2472" s="5" t="s">
        <v>1086</v>
      </c>
      <c r="C2472" s="6">
        <v>5846088.8200000003</v>
      </c>
      <c r="E2472" s="1">
        <f>SUMIF(A2472:B2472,"*intra*",C2472:D2472)+SUMIF(A2472:B2472,"*inter*",C2472:D2472)</f>
        <v>5846088.8200000003</v>
      </c>
      <c r="F2472" s="1">
        <f t="shared" si="372"/>
        <v>0</v>
      </c>
      <c r="H2472" s="60" t="b">
        <f t="shared" si="366"/>
        <v>1</v>
      </c>
      <c r="I2472" s="60" t="str">
        <f t="shared" si="367"/>
        <v>00</v>
      </c>
    </row>
    <row r="2473" spans="1:9" ht="25.5">
      <c r="A2473" s="60" t="str">
        <f t="shared" si="368"/>
        <v>3.9.7.6.0.00.00 - VPD de Provisão para Riscos Decorrentes de 
 Contratos de PPP</v>
      </c>
      <c r="B2473" s="3" t="s">
        <v>1087</v>
      </c>
      <c r="C2473" s="4">
        <v>213233835.78</v>
      </c>
      <c r="E2473" s="1">
        <f>E2474</f>
        <v>0</v>
      </c>
      <c r="F2473" s="1">
        <f>F2474</f>
        <v>213233835.78</v>
      </c>
      <c r="H2473" s="60" t="b">
        <f t="shared" si="366"/>
        <v>1</v>
      </c>
      <c r="I2473" s="60" t="str">
        <f t="shared" si="367"/>
        <v>00</v>
      </c>
    </row>
    <row r="2474" spans="1:9" ht="25.5">
      <c r="A2474" s="60" t="str">
        <f t="shared" si="368"/>
        <v>3.9.7.6.1.00.00 - VPD de Provisão para Riscos Decorrentes de 
 Contratos de PPP - Consolidação</v>
      </c>
      <c r="B2474" s="5" t="s">
        <v>1088</v>
      </c>
      <c r="C2474" s="6">
        <v>213233835.78</v>
      </c>
      <c r="E2474" s="1">
        <f>SUMIF(A2474:B2474,"*intra*",C2474:D2474)+SUMIF(A2474:B2474,"*inter*",C2474:D2474)</f>
        <v>0</v>
      </c>
      <c r="F2474" s="1">
        <f>SUMIF(A2474:B2474,"*consolidação*",C2474:D2474)</f>
        <v>213233835.78</v>
      </c>
      <c r="H2474" s="60" t="b">
        <f t="shared" si="366"/>
        <v>1</v>
      </c>
      <c r="I2474" s="60" t="str">
        <f t="shared" si="367"/>
        <v>00</v>
      </c>
    </row>
    <row r="2475" spans="1:9">
      <c r="A2475" s="60" t="str">
        <f t="shared" si="368"/>
        <v>3.9.7.9.0.00.00 - VPD de Outras Provisões</v>
      </c>
      <c r="B2475" s="3" t="s">
        <v>1089</v>
      </c>
      <c r="C2475" s="4">
        <v>12799475679.9</v>
      </c>
      <c r="E2475" s="1">
        <f>E2476</f>
        <v>0</v>
      </c>
      <c r="F2475" s="1">
        <f>F2476</f>
        <v>12799475679.9</v>
      </c>
      <c r="H2475" s="60" t="b">
        <f t="shared" si="366"/>
        <v>1</v>
      </c>
      <c r="I2475" s="60" t="str">
        <f t="shared" si="367"/>
        <v>00</v>
      </c>
    </row>
    <row r="2476" spans="1:9">
      <c r="A2476" s="60" t="str">
        <f t="shared" si="368"/>
        <v>3.9.7.9.1.00.00 - VPD de Outras Provisões - Consolidação</v>
      </c>
      <c r="B2476" s="5" t="s">
        <v>1090</v>
      </c>
      <c r="C2476" s="6">
        <v>12799475679.9</v>
      </c>
      <c r="E2476" s="1">
        <f>SUMIF(A2476:B2476,"*intra*",C2476:D2476)+SUMIF(A2476:B2476,"*inter*",C2476:D2476)</f>
        <v>0</v>
      </c>
      <c r="F2476" s="1">
        <f t="shared" ref="F2476:F2480" si="373">SUMIF(A2476:B2476,"*consolidação*",C2476:D2476)</f>
        <v>12799475679.9</v>
      </c>
      <c r="H2476" s="60" t="b">
        <f t="shared" si="366"/>
        <v>1</v>
      </c>
      <c r="I2476" s="60" t="str">
        <f t="shared" si="367"/>
        <v>00</v>
      </c>
    </row>
    <row r="2477" spans="1:9">
      <c r="A2477" s="60" t="str">
        <f t="shared" si="368"/>
        <v>3.9.9.0.0.00.00 - Diversas Variações Patrimoniais Diminutivas</v>
      </c>
      <c r="B2477" s="3" t="s">
        <v>1098</v>
      </c>
      <c r="C2477" s="4">
        <v>143367584842.92001</v>
      </c>
      <c r="E2477" s="1">
        <f>E2478+E2483+E2487+E2489+E2495+E2497</f>
        <v>315191839.54000002</v>
      </c>
      <c r="F2477" s="1">
        <f>F2478+F2483+F2487+F2489+F2495+F2497</f>
        <v>143052393003.38</v>
      </c>
      <c r="H2477" s="60" t="b">
        <f t="shared" si="366"/>
        <v>1</v>
      </c>
      <c r="I2477" s="60" t="str">
        <f t="shared" si="367"/>
        <v>00</v>
      </c>
    </row>
    <row r="2478" spans="1:9">
      <c r="A2478" s="60" t="str">
        <f t="shared" si="368"/>
        <v>3.9.9.1.0.00.00 - Compensação Financeira entre RGPS/RPPS</v>
      </c>
      <c r="B2478" s="5" t="s">
        <v>1099</v>
      </c>
      <c r="C2478" s="6">
        <v>297803880.99000001</v>
      </c>
      <c r="E2478" s="1">
        <f>E2479+E2480+E2481+E2482</f>
        <v>297803880.99000001</v>
      </c>
      <c r="F2478" s="1">
        <f>F2479+F2480+F2481+F2482</f>
        <v>0</v>
      </c>
      <c r="H2478" s="60" t="b">
        <f t="shared" si="366"/>
        <v>1</v>
      </c>
      <c r="I2478" s="60" t="str">
        <f t="shared" si="367"/>
        <v>00</v>
      </c>
    </row>
    <row r="2479" spans="1:9" ht="25.5">
      <c r="A2479" s="60" t="str">
        <f t="shared" si="368"/>
        <v>3.9.9.1.2.00.00 - Compensação Financeira entre RGPS/RPPS - Intra 
 OFSS</v>
      </c>
      <c r="B2479" s="3" t="s">
        <v>1100</v>
      </c>
      <c r="C2479" s="4">
        <v>219053535.05000001</v>
      </c>
      <c r="E2479" s="1">
        <f>SUMIF(A2479:B2479,"*intra*",C2479:D2479)+SUMIF(A2479:B2479,"*inter*",C2479:D2479)</f>
        <v>219053535.05000001</v>
      </c>
      <c r="F2479" s="1">
        <f>SUMIF(A2479:B2479,"*consolidação*",C2479:D2479)</f>
        <v>0</v>
      </c>
      <c r="H2479" s="60" t="b">
        <f t="shared" si="366"/>
        <v>1</v>
      </c>
      <c r="I2479" s="60" t="str">
        <f t="shared" si="367"/>
        <v>00</v>
      </c>
    </row>
    <row r="2480" spans="1:9" ht="25.5">
      <c r="A2480" s="60" t="str">
        <f t="shared" si="368"/>
        <v>3.9.9.1.3.00.00 - Compensação Financeira entre RGPS/RPPS - Inter 
 OFSS - União</v>
      </c>
      <c r="B2480" s="5" t="s">
        <v>1101</v>
      </c>
      <c r="C2480" s="6">
        <v>25803759.32</v>
      </c>
      <c r="E2480" s="1">
        <f>SUMIF(A2480:B2480,"*intra*",C2480:D2480)+SUMIF(A2480:B2480,"*inter*",C2480:D2480)</f>
        <v>25803759.32</v>
      </c>
      <c r="F2480" s="1">
        <f t="shared" si="373"/>
        <v>0</v>
      </c>
      <c r="H2480" s="60" t="b">
        <f t="shared" si="366"/>
        <v>1</v>
      </c>
      <c r="I2480" s="60" t="str">
        <f t="shared" si="367"/>
        <v>00</v>
      </c>
    </row>
    <row r="2481" spans="1:9" ht="25.5">
      <c r="A2481" s="60" t="str">
        <f t="shared" si="368"/>
        <v>3.9.9.1.4.00.00 - Compensação Financeira entre RGPS/RPPS - Inter 
 OFSS - Estado</v>
      </c>
      <c r="B2481" s="3" t="s">
        <v>1102</v>
      </c>
      <c r="C2481" s="4">
        <v>537649.5</v>
      </c>
      <c r="E2481" s="1">
        <f>SUMIF(A2481:B2481,"*intra*",C2481:D2481)+SUMIF(A2481:B2481,"*inter*",C2481:D2481)</f>
        <v>537649.5</v>
      </c>
      <c r="F2481" s="1">
        <f>SUMIF(A2481:B2481,"*consolidação*",C2481:D2481)</f>
        <v>0</v>
      </c>
      <c r="H2481" s="60" t="b">
        <f t="shared" si="366"/>
        <v>1</v>
      </c>
      <c r="I2481" s="60" t="str">
        <f t="shared" si="367"/>
        <v>00</v>
      </c>
    </row>
    <row r="2482" spans="1:9" ht="25.5">
      <c r="A2482" s="60" t="str">
        <f t="shared" si="368"/>
        <v>3.9.9.1.5.00.00 - Compensação Financeira entre RGPS/RPPS - Inter 
 OFSS - Município</v>
      </c>
      <c r="B2482" s="5" t="s">
        <v>1103</v>
      </c>
      <c r="C2482" s="6">
        <v>52408937.119999997</v>
      </c>
      <c r="E2482" s="1">
        <f>SUMIF(A2482:B2482,"*intra*",C2482:D2482)+SUMIF(A2482:B2482,"*inter*",C2482:D2482)</f>
        <v>52408937.119999997</v>
      </c>
      <c r="F2482" s="1">
        <f t="shared" ref="F2482" si="374">SUMIF(A2482:B2482,"*consolidação*",C2482:D2482)</f>
        <v>0</v>
      </c>
      <c r="H2482" s="60" t="b">
        <f t="shared" si="366"/>
        <v>1</v>
      </c>
      <c r="I2482" s="60" t="str">
        <f t="shared" si="367"/>
        <v>00</v>
      </c>
    </row>
    <row r="2483" spans="1:9">
      <c r="A2483" s="60" t="str">
        <f t="shared" si="368"/>
        <v>3.9.9.2.0.00.00 - Compensação Financeira entre Regimes Próprios</v>
      </c>
      <c r="B2483" s="3" t="s">
        <v>1104</v>
      </c>
      <c r="C2483" s="4">
        <v>12289768.98</v>
      </c>
      <c r="E2483" s="1">
        <f>E2484+E2485+E2486</f>
        <v>12289768.98</v>
      </c>
      <c r="F2483" s="1">
        <f>F2484+F2485+F2486</f>
        <v>0</v>
      </c>
      <c r="H2483" s="60" t="b">
        <f t="shared" si="366"/>
        <v>1</v>
      </c>
      <c r="I2483" s="60" t="str">
        <f t="shared" si="367"/>
        <v>00</v>
      </c>
    </row>
    <row r="2484" spans="1:9" ht="25.5">
      <c r="A2484" s="60" t="str">
        <f t="shared" si="368"/>
        <v>3.9.9.2.3.00.00 - Compensação Financeira entre Regimes Próprios - 
 Inter OFSS - União</v>
      </c>
      <c r="B2484" s="5" t="s">
        <v>1105</v>
      </c>
      <c r="C2484" s="6">
        <v>278852.73</v>
      </c>
      <c r="E2484" s="1">
        <f>SUMIF(A2484:B2484,"*intra*",C2484:D2484)+SUMIF(A2484:B2484,"*inter*",C2484:D2484)</f>
        <v>278852.73</v>
      </c>
      <c r="F2484" s="1">
        <f>SUMIF(A2484:B2484,"*consolidação*",C2484:D2484)</f>
        <v>0</v>
      </c>
      <c r="H2484" s="60" t="b">
        <f t="shared" si="366"/>
        <v>1</v>
      </c>
      <c r="I2484" s="60" t="str">
        <f t="shared" si="367"/>
        <v>00</v>
      </c>
    </row>
    <row r="2485" spans="1:9" ht="25.5">
      <c r="A2485" s="60" t="str">
        <f t="shared" si="368"/>
        <v>3.9.9.2.4.00.00 - Compensação Financeira entre Regimes Próprios - 
 Inter OFSS - Estado</v>
      </c>
      <c r="B2485" s="3" t="s">
        <v>1106</v>
      </c>
      <c r="C2485" s="4">
        <v>28066.09</v>
      </c>
      <c r="E2485" s="1">
        <f>SUMIF(A2485:B2485,"*intra*",C2485:D2485)+SUMIF(A2485:B2485,"*inter*",C2485:D2485)</f>
        <v>28066.09</v>
      </c>
      <c r="F2485" s="1">
        <f t="shared" ref="F2485:F2486" si="375">SUMIF(A2485:B2485,"*consolidação*",C2485:D2485)</f>
        <v>0</v>
      </c>
      <c r="H2485" s="60" t="b">
        <f t="shared" si="366"/>
        <v>1</v>
      </c>
      <c r="I2485" s="60" t="str">
        <f t="shared" si="367"/>
        <v>00</v>
      </c>
    </row>
    <row r="2486" spans="1:9" ht="25.5">
      <c r="A2486" s="60" t="str">
        <f t="shared" si="368"/>
        <v>3.9.9.2.5.00.00 - Compensação Financeira entre Regimes Próprios - 
 Inter OFSS - Município</v>
      </c>
      <c r="B2486" s="5" t="s">
        <v>1107</v>
      </c>
      <c r="C2486" s="6">
        <v>11982850.16</v>
      </c>
      <c r="E2486" s="1">
        <f>SUMIF(A2486:B2486,"*intra*",C2486:D2486)+SUMIF(A2486:B2486,"*inter*",C2486:D2486)</f>
        <v>11982850.16</v>
      </c>
      <c r="F2486" s="1">
        <f t="shared" si="375"/>
        <v>0</v>
      </c>
      <c r="H2486" s="60" t="b">
        <f t="shared" si="366"/>
        <v>1</v>
      </c>
      <c r="I2486" s="60" t="str">
        <f t="shared" si="367"/>
        <v>00</v>
      </c>
    </row>
    <row r="2487" spans="1:9">
      <c r="A2487" s="60" t="str">
        <f t="shared" si="368"/>
        <v>3.9.9.3.0.00.00 - Variação Patrimonial Diminutiva com Bonificações</v>
      </c>
      <c r="B2487" s="3" t="s">
        <v>1108</v>
      </c>
      <c r="C2487" s="4">
        <v>57926575.210000001</v>
      </c>
      <c r="E2487" s="1">
        <f>E2488</f>
        <v>0</v>
      </c>
      <c r="F2487" s="1">
        <f>F2488</f>
        <v>57926575.210000001</v>
      </c>
      <c r="H2487" s="60" t="b">
        <f t="shared" si="366"/>
        <v>1</v>
      </c>
      <c r="I2487" s="60" t="str">
        <f t="shared" si="367"/>
        <v>00</v>
      </c>
    </row>
    <row r="2488" spans="1:9" ht="25.5">
      <c r="A2488" s="60" t="str">
        <f t="shared" si="368"/>
        <v>3.9.9.3.1.00.00 - Variação Patrimonial Diminutiva com Bonificações - 
 Consolidação</v>
      </c>
      <c r="B2488" s="5" t="s">
        <v>1109</v>
      </c>
      <c r="C2488" s="6">
        <v>57926575.210000001</v>
      </c>
      <c r="E2488" s="1">
        <f>SUMIF(A2488:B2488,"*intra*",C2488:D2488)+SUMIF(A2488:B2488,"*inter*",C2488:D2488)</f>
        <v>0</v>
      </c>
      <c r="F2488" s="1">
        <f>SUMIF(A2488:B2488,"*consolidação*",C2488:D2488)</f>
        <v>57926575.210000001</v>
      </c>
      <c r="H2488" s="60" t="b">
        <f t="shared" si="366"/>
        <v>1</v>
      </c>
      <c r="I2488" s="60" t="str">
        <f t="shared" si="367"/>
        <v>00</v>
      </c>
    </row>
    <row r="2489" spans="1:9">
      <c r="A2489" s="60" t="str">
        <f t="shared" si="368"/>
        <v>3.9.9.4.0.00.00 - Amortização de Ágio em Investimentos</v>
      </c>
      <c r="B2489" s="3" t="s">
        <v>1110</v>
      </c>
      <c r="C2489" s="4">
        <v>251520365.11000001</v>
      </c>
      <c r="E2489" s="1">
        <f>E2490+E2491+E2492+E2493+E2494</f>
        <v>5098189.5699999994</v>
      </c>
      <c r="F2489" s="1">
        <f>F2490+F2491+F2492+F2493+F2494</f>
        <v>246422175.53999999</v>
      </c>
      <c r="H2489" s="60" t="b">
        <f t="shared" ref="H2489:H2498" si="376">IF(I2489="00",C2489=E2489+F2489,TRUE)</f>
        <v>1</v>
      </c>
      <c r="I2489" s="60" t="str">
        <f t="shared" ref="I2489:I2498" si="377">MID(A2489,11,2)</f>
        <v>00</v>
      </c>
    </row>
    <row r="2490" spans="1:9" ht="25.5">
      <c r="A2490" s="60" t="str">
        <f t="shared" ref="A2490:A2553" si="378">TRIM(B2490)</f>
        <v>3.9.9.4.1.00.00 - Amortização de Ágio em Investimentos - 
 Consolidação</v>
      </c>
      <c r="B2490" s="5" t="s">
        <v>1111</v>
      </c>
      <c r="C2490" s="6">
        <v>246422175.53999999</v>
      </c>
      <c r="E2490" s="1">
        <f>SUMIF(A2490:B2490,"*intra*",C2490:D2490)+SUMIF(A2490:B2490,"*inter*",C2490:D2490)</f>
        <v>0</v>
      </c>
      <c r="F2490" s="1">
        <f>SUMIF(A2490:B2490,"*consolidação*",C2490:D2490)</f>
        <v>246422175.53999999</v>
      </c>
      <c r="H2490" s="60" t="b">
        <f t="shared" si="376"/>
        <v>1</v>
      </c>
      <c r="I2490" s="60" t="str">
        <f t="shared" si="377"/>
        <v>00</v>
      </c>
    </row>
    <row r="2491" spans="1:9">
      <c r="A2491" s="60" t="str">
        <f t="shared" si="378"/>
        <v>3.9.9.4.2.00.00 - Amortização de Ágio em Investimentos - Intra OFSS</v>
      </c>
      <c r="B2491" s="3" t="s">
        <v>1112</v>
      </c>
      <c r="C2491" s="4">
        <v>829711.18</v>
      </c>
      <c r="E2491" s="1">
        <f>SUMIF(A2491:B2491,"*intra*",C2491:D2491)+SUMIF(A2491:B2491,"*inter*",C2491:D2491)</f>
        <v>829711.18</v>
      </c>
      <c r="F2491" s="1">
        <f t="shared" ref="F2491:F2494" si="379">SUMIF(A2491:B2491,"*consolidação*",C2491:D2491)</f>
        <v>0</v>
      </c>
      <c r="H2491" s="60" t="b">
        <f t="shared" si="376"/>
        <v>1</v>
      </c>
      <c r="I2491" s="60" t="str">
        <f t="shared" si="377"/>
        <v>00</v>
      </c>
    </row>
    <row r="2492" spans="1:9" ht="25.5">
      <c r="A2492" s="60" t="str">
        <f t="shared" si="378"/>
        <v>3.9.9.4.3.00.00 - Amortização de Ágio em Investimentos - Inter OFSS 
 - União</v>
      </c>
      <c r="B2492" s="5" t="s">
        <v>1113</v>
      </c>
      <c r="C2492" s="6">
        <v>0</v>
      </c>
      <c r="E2492" s="1">
        <f>SUMIF(A2492:B2492,"*intra*",C2492:D2492)+SUMIF(A2492:B2492,"*inter*",C2492:D2492)</f>
        <v>0</v>
      </c>
      <c r="F2492" s="1">
        <f t="shared" si="379"/>
        <v>0</v>
      </c>
      <c r="H2492" s="60" t="b">
        <f t="shared" si="376"/>
        <v>1</v>
      </c>
      <c r="I2492" s="60" t="str">
        <f t="shared" si="377"/>
        <v>00</v>
      </c>
    </row>
    <row r="2493" spans="1:9" ht="25.5">
      <c r="A2493" s="60" t="str">
        <f t="shared" si="378"/>
        <v>3.9.9.4.4.00.00 - Amortização de Ágio em Investimentos - Inter OFSS 
 - Estado</v>
      </c>
      <c r="B2493" s="3" t="s">
        <v>1114</v>
      </c>
      <c r="C2493" s="4">
        <v>0</v>
      </c>
      <c r="E2493" s="1">
        <f>SUMIF(A2493:B2493,"*intra*",C2493:D2493)+SUMIF(A2493:B2493,"*inter*",C2493:D2493)</f>
        <v>0</v>
      </c>
      <c r="F2493" s="1">
        <f t="shared" si="379"/>
        <v>0</v>
      </c>
      <c r="H2493" s="60" t="b">
        <f t="shared" si="376"/>
        <v>1</v>
      </c>
      <c r="I2493" s="60" t="str">
        <f t="shared" si="377"/>
        <v>00</v>
      </c>
    </row>
    <row r="2494" spans="1:9" ht="25.5">
      <c r="A2494" s="60" t="str">
        <f t="shared" si="378"/>
        <v>3.9.9.4.5.00.00 - Amortização de Ágio em Investimentos - Inter OFSS 
 - Município</v>
      </c>
      <c r="B2494" s="5" t="s">
        <v>1115</v>
      </c>
      <c r="C2494" s="6">
        <v>4268478.3899999997</v>
      </c>
      <c r="E2494" s="1">
        <f>SUMIF(A2494:B2494,"*intra*",C2494:D2494)+SUMIF(A2494:B2494,"*inter*",C2494:D2494)</f>
        <v>4268478.3899999997</v>
      </c>
      <c r="F2494" s="1">
        <f t="shared" si="379"/>
        <v>0</v>
      </c>
      <c r="H2494" s="60" t="b">
        <f t="shared" si="376"/>
        <v>1</v>
      </c>
      <c r="I2494" s="60" t="str">
        <f t="shared" si="377"/>
        <v>00</v>
      </c>
    </row>
    <row r="2495" spans="1:9">
      <c r="A2495" s="60" t="str">
        <f t="shared" si="378"/>
        <v>3.9.9.6.0.00.00 - Indenizações e Restituições</v>
      </c>
      <c r="B2495" s="3" t="s">
        <v>5713</v>
      </c>
      <c r="C2495" s="4">
        <v>603878696.66999996</v>
      </c>
      <c r="E2495" s="1">
        <f>E2496</f>
        <v>0</v>
      </c>
      <c r="F2495" s="1">
        <f>F2496</f>
        <v>603878696.66999996</v>
      </c>
      <c r="H2495" s="60" t="b">
        <f t="shared" si="376"/>
        <v>1</v>
      </c>
      <c r="I2495" s="60" t="str">
        <f t="shared" si="377"/>
        <v>00</v>
      </c>
    </row>
    <row r="2496" spans="1:9">
      <c r="A2496" s="60" t="str">
        <f t="shared" si="378"/>
        <v>3.9.9.6.1.00.00 - Indenizações e Restituições - Consolidação</v>
      </c>
      <c r="B2496" s="5" t="s">
        <v>5714</v>
      </c>
      <c r="C2496" s="6">
        <v>603878696.66999996</v>
      </c>
      <c r="E2496" s="1">
        <f>SUMIF(A2496:B2496,"*intra*",C2496:D2496)+SUMIF(A2496:B2496,"*inter*",C2496:D2496)</f>
        <v>0</v>
      </c>
      <c r="F2496" s="1">
        <f>SUMIF(A2496:B2496,"*consolidação*",C2496:D2496)</f>
        <v>603878696.66999996</v>
      </c>
      <c r="H2496" s="60" t="b">
        <f t="shared" si="376"/>
        <v>1</v>
      </c>
      <c r="I2496" s="60" t="str">
        <f t="shared" si="377"/>
        <v>00</v>
      </c>
    </row>
    <row r="2497" spans="1:9" ht="25.5">
      <c r="A2497" s="60" t="str">
        <f t="shared" si="378"/>
        <v>3.9.9.9.0.00.00 - Variações Patrimoniais Diminutivas Decorrentes de 
 Fatos Geradores Diversos</v>
      </c>
      <c r="B2497" s="3" t="s">
        <v>1116</v>
      </c>
      <c r="C2497" s="4">
        <v>142144165555.95999</v>
      </c>
      <c r="E2497" s="1">
        <f>E2498</f>
        <v>0</v>
      </c>
      <c r="F2497" s="1">
        <f>F2498</f>
        <v>142144165555.95999</v>
      </c>
      <c r="H2497" s="60" t="b">
        <f t="shared" si="376"/>
        <v>1</v>
      </c>
      <c r="I2497" s="60" t="str">
        <f t="shared" si="377"/>
        <v>00</v>
      </c>
    </row>
    <row r="2498" spans="1:9" ht="25.5">
      <c r="A2498" s="60" t="str">
        <f t="shared" si="378"/>
        <v>3.9.9.9.1.00.00 - Variações Patrimoniais Diminutivas Decorrentes de 
 Fatos Geradores Diversos - Consolidação</v>
      </c>
      <c r="B2498" s="5" t="s">
        <v>1117</v>
      </c>
      <c r="C2498" s="6">
        <v>142144165555.95999</v>
      </c>
      <c r="E2498" s="1">
        <f>SUMIF(A2498:B2498,"*intra*",C2498:D2498)+SUMIF(A2498:B2498,"*inter*",C2498:D2498)</f>
        <v>0</v>
      </c>
      <c r="F2498" s="1">
        <f>SUMIF(A2498:B2498,"*consolidação*",C2498:D2498)</f>
        <v>142144165555.95999</v>
      </c>
      <c r="H2498" s="60" t="b">
        <f t="shared" si="376"/>
        <v>1</v>
      </c>
      <c r="I2498" s="60" t="str">
        <f t="shared" si="377"/>
        <v>00</v>
      </c>
    </row>
    <row r="2499" spans="1:9">
      <c r="A2499" s="60" t="str">
        <f t="shared" si="378"/>
        <v>Variação Patrimonial Aumentativa</v>
      </c>
      <c r="B2499" s="5" t="s">
        <v>1118</v>
      </c>
      <c r="C2499" s="42"/>
      <c r="E2499" s="1"/>
      <c r="F2499" s="1"/>
    </row>
    <row r="2500" spans="1:9">
      <c r="A2500" s="60" t="str">
        <f t="shared" si="378"/>
        <v>Variação Patrimonial Aumentativa</v>
      </c>
      <c r="B2500" s="3" t="s">
        <v>3259</v>
      </c>
      <c r="C2500" s="31"/>
      <c r="E2500" s="1"/>
      <c r="F2500" s="1"/>
    </row>
    <row r="2501" spans="1:9">
      <c r="A2501" s="60" t="str">
        <f t="shared" si="378"/>
        <v>4.0.0.0.0.00.00 - Variação Patrimonial Aumentativa</v>
      </c>
      <c r="B2501" s="3" t="s">
        <v>1120</v>
      </c>
      <c r="C2501" s="6">
        <v>815672059367.66003</v>
      </c>
      <c r="E2501" s="1">
        <f>E2502+E2530+E2566+E2582+E2641+E2691+E2730</f>
        <v>349602485278.85999</v>
      </c>
      <c r="F2501" s="1">
        <f>F2502+F2530+F2566+F2582+F2641+F2691+F2730</f>
        <v>466069574088.79999</v>
      </c>
      <c r="H2501" s="60" t="b">
        <f t="shared" ref="H2501:H2564" si="380">IF(I2501="00",C2501=E2501+F2501,TRUE)</f>
        <v>1</v>
      </c>
      <c r="I2501" s="60" t="str">
        <f t="shared" ref="I2501:I2564" si="381">MID(A2501,11,2)</f>
        <v>00</v>
      </c>
    </row>
    <row r="2502" spans="1:9">
      <c r="A2502" s="60" t="str">
        <f t="shared" si="378"/>
        <v>4.1.0.0.0.00.00 - Impostos, Taxas e Contribuições de Melhoria</v>
      </c>
      <c r="B2502" s="5" t="s">
        <v>1121</v>
      </c>
      <c r="C2502" s="4">
        <v>134444707629.8</v>
      </c>
      <c r="E2502" s="1">
        <f>E2503+E2514+E2519</f>
        <v>0</v>
      </c>
      <c r="F2502" s="1">
        <f>F2503+F2514+F2519</f>
        <v>134444707629.8</v>
      </c>
      <c r="H2502" s="60" t="b">
        <f t="shared" si="380"/>
        <v>1</v>
      </c>
      <c r="I2502" s="60" t="str">
        <f t="shared" si="381"/>
        <v>00</v>
      </c>
    </row>
    <row r="2503" spans="1:9">
      <c r="A2503" s="60" t="str">
        <f t="shared" si="378"/>
        <v>4.1.1.0.0.00.00 - Impostos</v>
      </c>
      <c r="B2503" s="3" t="s">
        <v>1122</v>
      </c>
      <c r="C2503" s="6">
        <v>123523271922.28</v>
      </c>
      <c r="E2503" s="1">
        <f>E2504+E2506+E2508+E2510+E2512</f>
        <v>0</v>
      </c>
      <c r="F2503" s="1">
        <f>F2504+F2506+F2508+F2510+F2512</f>
        <v>123523271922.28001</v>
      </c>
      <c r="H2503" s="60" t="b">
        <f t="shared" si="380"/>
        <v>1</v>
      </c>
      <c r="I2503" s="60" t="str">
        <f t="shared" si="381"/>
        <v>00</v>
      </c>
    </row>
    <row r="2504" spans="1:9">
      <c r="A2504" s="60" t="str">
        <f t="shared" si="378"/>
        <v>4.1.1.1.0.00.00 - Impostos sobre Comercio Exterior</v>
      </c>
      <c r="B2504" s="5" t="s">
        <v>1123</v>
      </c>
      <c r="C2504" s="4">
        <v>851520150.83000004</v>
      </c>
      <c r="E2504" s="1">
        <f>E2505</f>
        <v>0</v>
      </c>
      <c r="F2504" s="1">
        <f>F2505</f>
        <v>851520150.83000004</v>
      </c>
      <c r="H2504" s="60" t="b">
        <f t="shared" si="380"/>
        <v>1</v>
      </c>
      <c r="I2504" s="60" t="str">
        <f t="shared" si="381"/>
        <v>00</v>
      </c>
    </row>
    <row r="2505" spans="1:9">
      <c r="A2505" s="60" t="str">
        <f t="shared" si="378"/>
        <v>4.1.1.1.1.00.00 - Impostos sobre Comercio Exterior - Consolidação</v>
      </c>
      <c r="B2505" s="3" t="s">
        <v>1124</v>
      </c>
      <c r="C2505" s="6">
        <v>851520150.83000004</v>
      </c>
      <c r="E2505" s="1">
        <f>SUMIF(A2505:B2505,"*intra*",C2505:D2505)+SUMIF(A2505:B2505,"*inter*",C2505:D2505)</f>
        <v>0</v>
      </c>
      <c r="F2505" s="1">
        <f>SUMIF(A2505:B2505,"*consolidação*",C2505:D2505)</f>
        <v>851520150.83000004</v>
      </c>
      <c r="H2505" s="60" t="b">
        <f t="shared" si="380"/>
        <v>1</v>
      </c>
      <c r="I2505" s="60" t="str">
        <f t="shared" si="381"/>
        <v>00</v>
      </c>
    </row>
    <row r="2506" spans="1:9">
      <c r="A2506" s="60" t="str">
        <f t="shared" si="378"/>
        <v>4.1.1.2.0.00.00 - Impostos sobre Patrimônio e a Renda</v>
      </c>
      <c r="B2506" s="5" t="s">
        <v>1125</v>
      </c>
      <c r="C2506" s="4">
        <v>63520252613.190002</v>
      </c>
      <c r="E2506" s="1">
        <f>E2507</f>
        <v>0</v>
      </c>
      <c r="F2506" s="1">
        <f>F2507</f>
        <v>63520252613.190002</v>
      </c>
      <c r="H2506" s="60" t="b">
        <f t="shared" si="380"/>
        <v>1</v>
      </c>
      <c r="I2506" s="60" t="str">
        <f t="shared" si="381"/>
        <v>00</v>
      </c>
    </row>
    <row r="2507" spans="1:9">
      <c r="A2507" s="60" t="str">
        <f t="shared" si="378"/>
        <v>4.1.1.2.1.00.00 - Impostos sobre Patrimônio e a Renda - Consolidação</v>
      </c>
      <c r="B2507" s="3" t="s">
        <v>1126</v>
      </c>
      <c r="C2507" s="6">
        <v>63520252613.190002</v>
      </c>
      <c r="E2507" s="1">
        <f t="shared" ref="E2507:E2557" si="382">SUMIF(A2507:B2507,"*intra*",C2507:D2507)+SUMIF(A2507:B2507,"*inter*",C2507:D2507)</f>
        <v>0</v>
      </c>
      <c r="F2507" s="1">
        <f t="shared" ref="F2507:F2557" si="383">SUMIF(A2507:B2507,"*consolidação*",C2507:D2507)</f>
        <v>63520252613.190002</v>
      </c>
      <c r="H2507" s="60" t="b">
        <f t="shared" si="380"/>
        <v>1</v>
      </c>
      <c r="I2507" s="60" t="str">
        <f t="shared" si="381"/>
        <v>00</v>
      </c>
    </row>
    <row r="2508" spans="1:9">
      <c r="A2508" s="60" t="str">
        <f t="shared" si="378"/>
        <v>4.1.1.3.0.00.00 - Impostos sobre a Produção e a Circulação</v>
      </c>
      <c r="B2508" s="5" t="s">
        <v>1127</v>
      </c>
      <c r="C2508" s="4">
        <v>52434502761.910004</v>
      </c>
      <c r="E2508" s="1">
        <f>E2509</f>
        <v>0</v>
      </c>
      <c r="F2508" s="1">
        <f>F2509</f>
        <v>52434502761.910004</v>
      </c>
      <c r="H2508" s="60" t="b">
        <f t="shared" si="380"/>
        <v>1</v>
      </c>
      <c r="I2508" s="60" t="str">
        <f t="shared" si="381"/>
        <v>00</v>
      </c>
    </row>
    <row r="2509" spans="1:9" ht="25.5">
      <c r="A2509" s="60" t="str">
        <f t="shared" si="378"/>
        <v>4.1.1.3.1.00.00 - Impostos sobre a Produção e a Circulação - 
 Consolidação</v>
      </c>
      <c r="B2509" s="3" t="s">
        <v>1128</v>
      </c>
      <c r="C2509" s="6">
        <v>52434502761.910004</v>
      </c>
      <c r="E2509" s="1">
        <f t="shared" si="382"/>
        <v>0</v>
      </c>
      <c r="F2509" s="1">
        <f t="shared" si="383"/>
        <v>52434502761.910004</v>
      </c>
      <c r="H2509" s="60" t="b">
        <f t="shared" si="380"/>
        <v>1</v>
      </c>
      <c r="I2509" s="60" t="str">
        <f t="shared" si="381"/>
        <v>00</v>
      </c>
    </row>
    <row r="2510" spans="1:9">
      <c r="A2510" s="60" t="str">
        <f t="shared" si="378"/>
        <v>4.1.1.4.0.00.00 - Impostos Extraordinários</v>
      </c>
      <c r="B2510" s="5" t="s">
        <v>1129</v>
      </c>
      <c r="C2510" s="4">
        <v>58224081.140000001</v>
      </c>
      <c r="E2510" s="1">
        <f>E2511</f>
        <v>0</v>
      </c>
      <c r="F2510" s="1">
        <f>F2511</f>
        <v>58224081.140000001</v>
      </c>
      <c r="H2510" s="60" t="b">
        <f t="shared" si="380"/>
        <v>1</v>
      </c>
      <c r="I2510" s="60" t="str">
        <f t="shared" si="381"/>
        <v>00</v>
      </c>
    </row>
    <row r="2511" spans="1:9">
      <c r="A2511" s="60" t="str">
        <f t="shared" si="378"/>
        <v>4.1.1.4.1.00.00 - Impostos Extraordinários - Consolidação</v>
      </c>
      <c r="B2511" s="3" t="s">
        <v>1130</v>
      </c>
      <c r="C2511" s="6">
        <v>58224081.140000001</v>
      </c>
      <c r="E2511" s="1">
        <f t="shared" si="382"/>
        <v>0</v>
      </c>
      <c r="F2511" s="1">
        <f>SUMIF(A2511:B2511,"*consolidação*",C2511:D2511)</f>
        <v>58224081.140000001</v>
      </c>
      <c r="H2511" s="60" t="b">
        <f t="shared" si="380"/>
        <v>1</v>
      </c>
      <c r="I2511" s="60" t="str">
        <f t="shared" si="381"/>
        <v>00</v>
      </c>
    </row>
    <row r="2512" spans="1:9">
      <c r="A2512" s="60" t="str">
        <f t="shared" si="378"/>
        <v>4.1.1.9.0.00.00 - Outros Impostos</v>
      </c>
      <c r="B2512" s="5" t="s">
        <v>1131</v>
      </c>
      <c r="C2512" s="4">
        <v>6658772315.21</v>
      </c>
      <c r="E2512" s="1">
        <f>E2513</f>
        <v>0</v>
      </c>
      <c r="F2512" s="1">
        <f>F2513</f>
        <v>6658772315.21</v>
      </c>
      <c r="H2512" s="60" t="b">
        <f t="shared" si="380"/>
        <v>1</v>
      </c>
      <c r="I2512" s="60" t="str">
        <f t="shared" si="381"/>
        <v>00</v>
      </c>
    </row>
    <row r="2513" spans="1:9">
      <c r="A2513" s="60" t="str">
        <f t="shared" si="378"/>
        <v>4.1.1.9.1.00.00 - Outros Impostos - Consolidação</v>
      </c>
      <c r="B2513" s="3" t="s">
        <v>1132</v>
      </c>
      <c r="C2513" s="6">
        <v>6658772315.21</v>
      </c>
      <c r="E2513" s="1">
        <f t="shared" si="382"/>
        <v>0</v>
      </c>
      <c r="F2513" s="1">
        <f t="shared" si="383"/>
        <v>6658772315.21</v>
      </c>
      <c r="H2513" s="60" t="b">
        <f t="shared" si="380"/>
        <v>1</v>
      </c>
      <c r="I2513" s="60" t="str">
        <f t="shared" si="381"/>
        <v>00</v>
      </c>
    </row>
    <row r="2514" spans="1:9">
      <c r="A2514" s="60" t="str">
        <f t="shared" si="378"/>
        <v>4.1.2.0.0.00.00 - Taxas</v>
      </c>
      <c r="B2514" s="5" t="s">
        <v>1133</v>
      </c>
      <c r="C2514" s="4">
        <v>10204638169.6</v>
      </c>
      <c r="E2514" s="1">
        <f>E2515+E2517</f>
        <v>0</v>
      </c>
      <c r="F2514" s="1">
        <f t="shared" ref="F2514" si="384">F2515+F2517</f>
        <v>10204638169.599998</v>
      </c>
      <c r="G2514" s="1"/>
      <c r="H2514" s="60" t="b">
        <f t="shared" si="380"/>
        <v>1</v>
      </c>
      <c r="I2514" s="60" t="str">
        <f t="shared" si="381"/>
        <v>00</v>
      </c>
    </row>
    <row r="2515" spans="1:9">
      <c r="A2515" s="60" t="str">
        <f t="shared" si="378"/>
        <v>4.1.2.1.0.00.00 - Taxas pelo Exercício do Poder de Policia</v>
      </c>
      <c r="B2515" s="3" t="s">
        <v>1134</v>
      </c>
      <c r="C2515" s="6">
        <v>4663061848.6199999</v>
      </c>
      <c r="E2515" s="1">
        <f>E2516</f>
        <v>0</v>
      </c>
      <c r="F2515" s="1">
        <f>F2516</f>
        <v>4663061848.6199999</v>
      </c>
      <c r="H2515" s="60" t="b">
        <f t="shared" si="380"/>
        <v>1</v>
      </c>
      <c r="I2515" s="60" t="str">
        <f t="shared" si="381"/>
        <v>00</v>
      </c>
    </row>
    <row r="2516" spans="1:9" ht="25.5">
      <c r="A2516" s="60" t="str">
        <f t="shared" si="378"/>
        <v>4.1.2.1.1.00.00 - Taxas pelo Exercício do Poder de Polícia - 
 Consolidação</v>
      </c>
      <c r="B2516" s="5" t="s">
        <v>1135</v>
      </c>
      <c r="C2516" s="4">
        <v>4663061848.6199999</v>
      </c>
      <c r="E2516" s="1">
        <f t="shared" si="382"/>
        <v>0</v>
      </c>
      <c r="F2516" s="1">
        <f t="shared" si="383"/>
        <v>4663061848.6199999</v>
      </c>
      <c r="H2516" s="60" t="b">
        <f t="shared" si="380"/>
        <v>1</v>
      </c>
      <c r="I2516" s="60" t="str">
        <f t="shared" si="381"/>
        <v>00</v>
      </c>
    </row>
    <row r="2517" spans="1:9">
      <c r="A2517" s="60" t="str">
        <f t="shared" si="378"/>
        <v>4.1.2.2.0.00.00 - Taxas Pela Prestação de Serviços</v>
      </c>
      <c r="B2517" s="3" t="s">
        <v>1136</v>
      </c>
      <c r="C2517" s="6">
        <v>5541576320.9799995</v>
      </c>
      <c r="E2517" s="1">
        <f>E2518</f>
        <v>0</v>
      </c>
      <c r="F2517" s="1">
        <f>F2518</f>
        <v>5541576320.9799995</v>
      </c>
      <c r="H2517" s="60" t="b">
        <f t="shared" si="380"/>
        <v>1</v>
      </c>
      <c r="I2517" s="60" t="str">
        <f t="shared" si="381"/>
        <v>00</v>
      </c>
    </row>
    <row r="2518" spans="1:9">
      <c r="A2518" s="60" t="str">
        <f t="shared" si="378"/>
        <v>4.1.2.2.1.00.00 - Taxas Pela Prestação de Serviços - Consolidação</v>
      </c>
      <c r="B2518" s="5" t="s">
        <v>1137</v>
      </c>
      <c r="C2518" s="4">
        <v>5541576320.9799995</v>
      </c>
      <c r="E2518" s="1">
        <f t="shared" si="382"/>
        <v>0</v>
      </c>
      <c r="F2518" s="1">
        <f t="shared" si="383"/>
        <v>5541576320.9799995</v>
      </c>
      <c r="H2518" s="60" t="b">
        <f t="shared" si="380"/>
        <v>1</v>
      </c>
      <c r="I2518" s="60" t="str">
        <f t="shared" si="381"/>
        <v>00</v>
      </c>
    </row>
    <row r="2519" spans="1:9">
      <c r="A2519" s="60" t="str">
        <f t="shared" si="378"/>
        <v>4.1.3.0.0.00.00 - Contribuições de Melhoria</v>
      </c>
      <c r="B2519" s="3" t="s">
        <v>1138</v>
      </c>
      <c r="C2519" s="6">
        <v>716797537.91999996</v>
      </c>
      <c r="E2519" s="1">
        <f>E2520+E2522+E2524+E2526+E2528</f>
        <v>0</v>
      </c>
      <c r="F2519" s="1">
        <f>F2520+F2522+F2524+F2526+F2528</f>
        <v>716797537.91999996</v>
      </c>
      <c r="H2519" s="60" t="b">
        <f t="shared" si="380"/>
        <v>1</v>
      </c>
      <c r="I2519" s="60" t="str">
        <f t="shared" si="381"/>
        <v>00</v>
      </c>
    </row>
    <row r="2520" spans="1:9" ht="25.5">
      <c r="A2520" s="60" t="str">
        <f t="shared" si="378"/>
        <v>4.1.3.1.0.00.00 - Contribuição de Melhoria Pela Expansão da Rede de 
 Água Potável e Esgoto Sanitário</v>
      </c>
      <c r="B2520" s="5" t="s">
        <v>1139</v>
      </c>
      <c r="C2520" s="4">
        <v>65703835.689999998</v>
      </c>
      <c r="E2520" s="1">
        <f>E2521</f>
        <v>0</v>
      </c>
      <c r="F2520" s="1">
        <f>F2521</f>
        <v>65703835.689999998</v>
      </c>
      <c r="H2520" s="60" t="b">
        <f t="shared" si="380"/>
        <v>1</v>
      </c>
      <c r="I2520" s="60" t="str">
        <f t="shared" si="381"/>
        <v>00</v>
      </c>
    </row>
    <row r="2521" spans="1:9" ht="25.5">
      <c r="A2521" s="60" t="str">
        <f t="shared" si="378"/>
        <v>4.1.3.1.1.00.00 - Contribuição de Melhoria Pela Expansão da Rede de 
 Água Potável e Esgoto Sanitário - Consolidação</v>
      </c>
      <c r="B2521" s="3" t="s">
        <v>1140</v>
      </c>
      <c r="C2521" s="6">
        <v>65703835.689999998</v>
      </c>
      <c r="E2521" s="1">
        <f>SUMIF(A2521:B2521,"*intra*",C2521:D2521)+SUMIF(A2521:B2521,"*inter*",C2521:D2521)</f>
        <v>0</v>
      </c>
      <c r="F2521" s="1">
        <f>SUMIF(A2521:B2521,"*consolidação*",C2521:D2521)</f>
        <v>65703835.689999998</v>
      </c>
      <c r="H2521" s="60" t="b">
        <f t="shared" si="380"/>
        <v>1</v>
      </c>
      <c r="I2521" s="60" t="str">
        <f t="shared" si="381"/>
        <v>00</v>
      </c>
    </row>
    <row r="2522" spans="1:9" ht="25.5">
      <c r="A2522" s="60" t="str">
        <f t="shared" si="378"/>
        <v>4.1.3.2.0.00.00 - Contribuição de Melhoria Pela Expansão da Rede de 
 Iluminação Pública na Cidade</v>
      </c>
      <c r="B2522" s="5" t="s">
        <v>1141</v>
      </c>
      <c r="C2522" s="4">
        <v>367660174.66000003</v>
      </c>
      <c r="E2522" s="1">
        <f>E2523</f>
        <v>0</v>
      </c>
      <c r="F2522" s="1">
        <f>F2523</f>
        <v>367660174.66000003</v>
      </c>
      <c r="H2522" s="60" t="b">
        <f t="shared" si="380"/>
        <v>1</v>
      </c>
      <c r="I2522" s="60" t="str">
        <f t="shared" si="381"/>
        <v>00</v>
      </c>
    </row>
    <row r="2523" spans="1:9" ht="25.5">
      <c r="A2523" s="60" t="str">
        <f t="shared" si="378"/>
        <v>4.1.3.2.1.00.00 - Contribuição de Melhoria Pela Expansão da Rede de 
 Iluminação Pública na Cidade - Consolidação</v>
      </c>
      <c r="B2523" s="3" t="s">
        <v>1142</v>
      </c>
      <c r="C2523" s="6">
        <v>367660174.66000003</v>
      </c>
      <c r="E2523" s="1">
        <f t="shared" si="382"/>
        <v>0</v>
      </c>
      <c r="F2523" s="1">
        <f t="shared" si="383"/>
        <v>367660174.66000003</v>
      </c>
      <c r="H2523" s="60" t="b">
        <f t="shared" si="380"/>
        <v>1</v>
      </c>
      <c r="I2523" s="60" t="str">
        <f t="shared" si="381"/>
        <v>00</v>
      </c>
    </row>
    <row r="2524" spans="1:9" ht="25.5">
      <c r="A2524" s="60" t="str">
        <f t="shared" si="378"/>
        <v>4.1.3.3.0.00.00 - Contribuição de Melhoria Pela Expansão de Rede de 
 Iluminação Pública Rural</v>
      </c>
      <c r="B2524" s="5" t="s">
        <v>1143</v>
      </c>
      <c r="C2524" s="4">
        <v>5942415.7800000003</v>
      </c>
      <c r="E2524" s="1">
        <f>E2525</f>
        <v>0</v>
      </c>
      <c r="F2524" s="1">
        <f>F2525</f>
        <v>5942415.7800000003</v>
      </c>
      <c r="H2524" s="60" t="b">
        <f t="shared" si="380"/>
        <v>1</v>
      </c>
      <c r="I2524" s="60" t="str">
        <f t="shared" si="381"/>
        <v>00</v>
      </c>
    </row>
    <row r="2525" spans="1:9" ht="25.5">
      <c r="A2525" s="60" t="str">
        <f t="shared" si="378"/>
        <v>4.1.3.3.1.00.00 - Contribuição de Melhoria Pela Expansão de Rede de 
 Iluminação Pública Rural - Consolidação</v>
      </c>
      <c r="B2525" s="3" t="s">
        <v>1144</v>
      </c>
      <c r="C2525" s="6">
        <v>5942415.7800000003</v>
      </c>
      <c r="E2525" s="1">
        <f t="shared" si="382"/>
        <v>0</v>
      </c>
      <c r="F2525" s="1">
        <f t="shared" si="383"/>
        <v>5942415.7800000003</v>
      </c>
      <c r="H2525" s="60" t="b">
        <f t="shared" si="380"/>
        <v>1</v>
      </c>
      <c r="I2525" s="60" t="str">
        <f t="shared" si="381"/>
        <v>00</v>
      </c>
    </row>
    <row r="2526" spans="1:9" ht="25.5">
      <c r="A2526" s="60" t="str">
        <f t="shared" si="378"/>
        <v>4.1.3.4.0.00.00 - Contribuição de Melhoria Pela Pavimentação e Obras 
 Complementares</v>
      </c>
      <c r="B2526" s="5" t="s">
        <v>1145</v>
      </c>
      <c r="C2526" s="4">
        <v>73445857.280000001</v>
      </c>
      <c r="E2526" s="1">
        <f>E2527</f>
        <v>0</v>
      </c>
      <c r="F2526" s="1">
        <f>F2527</f>
        <v>73445857.280000001</v>
      </c>
      <c r="H2526" s="60" t="b">
        <f t="shared" si="380"/>
        <v>1</v>
      </c>
      <c r="I2526" s="60" t="str">
        <f t="shared" si="381"/>
        <v>00</v>
      </c>
    </row>
    <row r="2527" spans="1:9" ht="25.5">
      <c r="A2527" s="60" t="str">
        <f t="shared" si="378"/>
        <v>4.1.3.4.1.00.00 - Contribuição de Melhoria Pela Pavimentação e Obras 
 Complementares - Consolidação</v>
      </c>
      <c r="B2527" s="3" t="s">
        <v>1146</v>
      </c>
      <c r="C2527" s="6">
        <v>73445857.280000001</v>
      </c>
      <c r="E2527" s="1">
        <f t="shared" si="382"/>
        <v>0</v>
      </c>
      <c r="F2527" s="1">
        <f t="shared" si="383"/>
        <v>73445857.280000001</v>
      </c>
      <c r="H2527" s="60" t="b">
        <f t="shared" si="380"/>
        <v>1</v>
      </c>
      <c r="I2527" s="60" t="str">
        <f t="shared" si="381"/>
        <v>00</v>
      </c>
    </row>
    <row r="2528" spans="1:9">
      <c r="A2528" s="60" t="str">
        <f t="shared" si="378"/>
        <v>4.1.3.9.0.00.00 - Outras Contribuições de Melhoria</v>
      </c>
      <c r="B2528" s="5" t="s">
        <v>1147</v>
      </c>
      <c r="C2528" s="4">
        <v>204045254.50999999</v>
      </c>
      <c r="E2528" s="1">
        <f>E2529</f>
        <v>0</v>
      </c>
      <c r="F2528" s="1">
        <f>F2529</f>
        <v>204045254.50999999</v>
      </c>
      <c r="H2528" s="60" t="b">
        <f t="shared" si="380"/>
        <v>1</v>
      </c>
      <c r="I2528" s="60" t="str">
        <f t="shared" si="381"/>
        <v>00</v>
      </c>
    </row>
    <row r="2529" spans="1:10">
      <c r="A2529" s="60" t="str">
        <f t="shared" si="378"/>
        <v>4.1.3.9.1.00.00 - Outras Contribuições de Melhoria - Consolidação</v>
      </c>
      <c r="B2529" s="3" t="s">
        <v>1148</v>
      </c>
      <c r="C2529" s="6">
        <v>204045254.50999999</v>
      </c>
      <c r="E2529" s="1">
        <f>SUMIF(A2529:B2529,"*intra*",C2529:D2529)+SUMIF(A2529:B2529,"*inter*",C2529:D2529)</f>
        <v>0</v>
      </c>
      <c r="F2529" s="1">
        <f>SUMIF(A2529:B2529,"*consolidação*",C2529:D2529)</f>
        <v>204045254.50999999</v>
      </c>
      <c r="H2529" s="60" t="b">
        <f t="shared" si="380"/>
        <v>1</v>
      </c>
      <c r="I2529" s="60" t="str">
        <f t="shared" si="381"/>
        <v>00</v>
      </c>
    </row>
    <row r="2530" spans="1:10">
      <c r="A2530" s="60" t="str">
        <f t="shared" si="378"/>
        <v>4.2.0.0.0.00.00 - Contribuições</v>
      </c>
      <c r="B2530" s="5" t="s">
        <v>1149</v>
      </c>
      <c r="C2530" s="4">
        <v>31234840115.720001</v>
      </c>
      <c r="E2530" s="1">
        <f>E2531+E2560+E2562+E2564</f>
        <v>11856590562.500002</v>
      </c>
      <c r="F2530" s="1">
        <f>F2531+F2560+F2562+F2564</f>
        <v>19378249553.219997</v>
      </c>
      <c r="H2530" s="60" t="b">
        <f t="shared" si="380"/>
        <v>1</v>
      </c>
      <c r="I2530" s="60" t="str">
        <f t="shared" si="381"/>
        <v>00</v>
      </c>
    </row>
    <row r="2531" spans="1:10">
      <c r="A2531" s="60" t="str">
        <f t="shared" si="378"/>
        <v>4.2.1.0.0.00.00 - Contribuições Sociais</v>
      </c>
      <c r="B2531" s="3" t="s">
        <v>1150</v>
      </c>
      <c r="C2531" s="6">
        <v>25906783677.09</v>
      </c>
      <c r="E2531" s="1">
        <f>E2532+E2544+E2550+E2552+E2554+E2556+E2558</f>
        <v>11856590562.500002</v>
      </c>
      <c r="F2531" s="1">
        <f>F2532+F2544+F2550+F2552+F2554+F2556+F2558</f>
        <v>14050193114.59</v>
      </c>
      <c r="H2531" s="60" t="b">
        <f t="shared" si="380"/>
        <v>1</v>
      </c>
      <c r="I2531" s="60" t="str">
        <f t="shared" si="381"/>
        <v>00</v>
      </c>
      <c r="J2531" s="60" t="s">
        <v>1159</v>
      </c>
    </row>
    <row r="2532" spans="1:10">
      <c r="A2532" s="60" t="str">
        <f t="shared" si="378"/>
        <v>4.2.1.1.0.00.00 - Contribuições Sociais - RPPS</v>
      </c>
      <c r="B2532" s="5" t="s">
        <v>1151</v>
      </c>
      <c r="C2532" s="4">
        <v>23834535652.34</v>
      </c>
      <c r="E2532" s="1">
        <f>E2533+E2540+E2541+E2542+E2543</f>
        <v>11822108375.980001</v>
      </c>
      <c r="F2532" s="1">
        <f>F2533+F2540+F2541+F2542+F2543</f>
        <v>12012427276.360001</v>
      </c>
      <c r="H2532" s="60" t="b">
        <f t="shared" si="380"/>
        <v>1</v>
      </c>
      <c r="I2532" s="60" t="str">
        <f t="shared" si="381"/>
        <v>00</v>
      </c>
    </row>
    <row r="2533" spans="1:10">
      <c r="A2533" s="60" t="str">
        <f t="shared" si="378"/>
        <v>4.2.1.1.1.00.00 - Contribuições Sociais - RPPS - Consolidação</v>
      </c>
      <c r="B2533" s="3" t="s">
        <v>1152</v>
      </c>
      <c r="C2533" s="6">
        <v>12012427276.360001</v>
      </c>
      <c r="E2533" s="1">
        <f>SUMIF(A2533:B2533,"*intra*",C2533:D2533)+SUMIF(A2533:B2533,"*inter*",C2533:D2533)</f>
        <v>0</v>
      </c>
      <c r="F2533" s="1">
        <f>SUMIF(A2533:B2533,"*consolidação*",C2533:D2533)</f>
        <v>12012427276.360001</v>
      </c>
      <c r="G2533" s="7"/>
      <c r="H2533" s="60" t="b">
        <f t="shared" si="380"/>
        <v>1</v>
      </c>
      <c r="I2533" s="60" t="str">
        <f t="shared" si="381"/>
        <v>00</v>
      </c>
    </row>
    <row r="2534" spans="1:10">
      <c r="A2534" s="60" t="str">
        <f t="shared" si="378"/>
        <v>4.2.1.1.1.01.00 - Contribuições Patronais ao RPPS</v>
      </c>
      <c r="B2534" s="5" t="s">
        <v>1153</v>
      </c>
      <c r="C2534" s="4">
        <v>3260530551.7199998</v>
      </c>
      <c r="E2534" s="1">
        <f>SUMIF(A2534:B2534,"*intra*",C2534:D2534)+SUMIF(A2534:B2534,"*inter*",C2534:D2534)</f>
        <v>0</v>
      </c>
      <c r="F2534" s="1">
        <f t="shared" si="383"/>
        <v>0</v>
      </c>
      <c r="G2534" s="7"/>
      <c r="H2534" s="60" t="b">
        <f t="shared" si="380"/>
        <v>1</v>
      </c>
      <c r="I2534" s="7" t="str">
        <f t="shared" si="381"/>
        <v>01</v>
      </c>
    </row>
    <row r="2535" spans="1:10">
      <c r="A2535" s="60" t="str">
        <f t="shared" si="378"/>
        <v>4.2.1.1.1.02.00 - Contribuição do Segurado ao RPPS</v>
      </c>
      <c r="B2535" s="3" t="s">
        <v>1154</v>
      </c>
      <c r="C2535" s="6">
        <v>7531918329.8599997</v>
      </c>
      <c r="E2535" s="1">
        <f t="shared" si="382"/>
        <v>0</v>
      </c>
      <c r="F2535" s="1">
        <f t="shared" si="383"/>
        <v>0</v>
      </c>
      <c r="G2535" s="7"/>
      <c r="H2535" s="60" t="b">
        <f t="shared" si="380"/>
        <v>1</v>
      </c>
      <c r="I2535" s="7" t="str">
        <f t="shared" si="381"/>
        <v>02</v>
      </c>
    </row>
    <row r="2536" spans="1:10" ht="25.5">
      <c r="A2536" s="60" t="str">
        <f t="shared" si="378"/>
        <v>4.2.1.1.1.03.00 - Contribuição Previdenciária para Amortização do 
 Déficit Atuarial</v>
      </c>
      <c r="B2536" s="5" t="s">
        <v>1155</v>
      </c>
      <c r="C2536" s="4">
        <v>400527067.75999999</v>
      </c>
      <c r="E2536" s="1">
        <f t="shared" si="382"/>
        <v>0</v>
      </c>
      <c r="F2536" s="1">
        <f t="shared" si="383"/>
        <v>0</v>
      </c>
      <c r="G2536" s="7"/>
      <c r="H2536" s="60" t="b">
        <f t="shared" si="380"/>
        <v>1</v>
      </c>
      <c r="I2536" s="7" t="str">
        <f t="shared" si="381"/>
        <v>03</v>
      </c>
    </row>
    <row r="2537" spans="1:10">
      <c r="A2537" s="60" t="str">
        <f t="shared" si="378"/>
        <v>4.2.1.1.1.04.00 - Contribuições para Custeio das Pensões Militares</v>
      </c>
      <c r="B2537" s="3" t="s">
        <v>1156</v>
      </c>
      <c r="C2537" s="6">
        <v>81213.91</v>
      </c>
      <c r="E2537" s="1">
        <f t="shared" si="382"/>
        <v>0</v>
      </c>
      <c r="F2537" s="1">
        <f t="shared" si="383"/>
        <v>0</v>
      </c>
      <c r="G2537" s="7"/>
      <c r="H2537" s="60" t="b">
        <f t="shared" si="380"/>
        <v>1</v>
      </c>
      <c r="I2537" s="7" t="str">
        <f t="shared" si="381"/>
        <v>04</v>
      </c>
    </row>
    <row r="2538" spans="1:10">
      <c r="A2538" s="60" t="str">
        <f t="shared" si="378"/>
        <v>4.2.1.1.1.97.00 - (-) Deduções</v>
      </c>
      <c r="B2538" s="5" t="s">
        <v>1157</v>
      </c>
      <c r="C2538" s="4">
        <v>116214996.45</v>
      </c>
      <c r="E2538" s="1">
        <f t="shared" si="382"/>
        <v>0</v>
      </c>
      <c r="F2538" s="1">
        <f t="shared" si="383"/>
        <v>0</v>
      </c>
      <c r="G2538" s="7"/>
      <c r="H2538" s="60" t="b">
        <f t="shared" si="380"/>
        <v>1</v>
      </c>
      <c r="I2538" s="7" t="str">
        <f t="shared" si="381"/>
        <v>97</v>
      </c>
    </row>
    <row r="2539" spans="1:10">
      <c r="A2539" s="60" t="str">
        <f t="shared" si="378"/>
        <v>4.2.1.1.1.99.00 - Outras Contribuições Sociais - RPPS</v>
      </c>
      <c r="B2539" s="3" t="s">
        <v>1158</v>
      </c>
      <c r="C2539" s="6">
        <v>935585109.55999994</v>
      </c>
      <c r="E2539" s="1">
        <f t="shared" si="382"/>
        <v>0</v>
      </c>
      <c r="F2539" s="1">
        <f t="shared" si="383"/>
        <v>0</v>
      </c>
      <c r="G2539" s="7"/>
      <c r="H2539" s="60" t="b">
        <f t="shared" si="380"/>
        <v>1</v>
      </c>
      <c r="I2539" s="7" t="str">
        <f t="shared" si="381"/>
        <v>99</v>
      </c>
    </row>
    <row r="2540" spans="1:10">
      <c r="A2540" s="60" t="str">
        <f t="shared" si="378"/>
        <v>4.2.1.1.2.00.00 - Contribuições Sociais - RPPS - Intra OFSS</v>
      </c>
      <c r="B2540" s="5" t="s">
        <v>1160</v>
      </c>
      <c r="C2540" s="4">
        <v>11633482463.200001</v>
      </c>
      <c r="E2540" s="1">
        <f t="shared" si="382"/>
        <v>11633482463.200001</v>
      </c>
      <c r="F2540" s="1">
        <f t="shared" si="383"/>
        <v>0</v>
      </c>
      <c r="G2540" s="7"/>
      <c r="H2540" s="60" t="b">
        <f t="shared" si="380"/>
        <v>1</v>
      </c>
      <c r="I2540" s="60" t="str">
        <f t="shared" si="381"/>
        <v>00</v>
      </c>
    </row>
    <row r="2541" spans="1:10">
      <c r="A2541" s="60" t="str">
        <f t="shared" si="378"/>
        <v>4.2.1.1.3.00.00 - Contribuições Sociais - RPPS - Inter OFSS – União</v>
      </c>
      <c r="B2541" s="3" t="s">
        <v>1161</v>
      </c>
      <c r="C2541" s="6">
        <v>53251650.100000001</v>
      </c>
      <c r="E2541" s="1">
        <f t="shared" si="382"/>
        <v>53251650.100000001</v>
      </c>
      <c r="F2541" s="1">
        <f t="shared" si="383"/>
        <v>0</v>
      </c>
      <c r="H2541" s="60" t="b">
        <f t="shared" si="380"/>
        <v>1</v>
      </c>
      <c r="I2541" s="60" t="str">
        <f t="shared" si="381"/>
        <v>00</v>
      </c>
    </row>
    <row r="2542" spans="1:10">
      <c r="A2542" s="60" t="str">
        <f t="shared" si="378"/>
        <v>4.2.1.1.4.00.00 - Contribuições Sociais - RPPS - Inter OFSS - Estado</v>
      </c>
      <c r="B2542" s="5" t="s">
        <v>1162</v>
      </c>
      <c r="C2542" s="4">
        <v>3558039.23</v>
      </c>
      <c r="E2542" s="1">
        <f t="shared" si="382"/>
        <v>3558039.23</v>
      </c>
      <c r="F2542" s="1">
        <f t="shared" si="383"/>
        <v>0</v>
      </c>
      <c r="H2542" s="60" t="b">
        <f t="shared" si="380"/>
        <v>1</v>
      </c>
      <c r="I2542" s="60" t="str">
        <f t="shared" si="381"/>
        <v>00</v>
      </c>
    </row>
    <row r="2543" spans="1:10" ht="25.5">
      <c r="A2543" s="60" t="str">
        <f t="shared" si="378"/>
        <v>4.2.1.1.5.00.00 - Contribuições Sociais - RPPS - Inter OFSS - 
 Município</v>
      </c>
      <c r="B2543" s="3" t="s">
        <v>1163</v>
      </c>
      <c r="C2543" s="6">
        <v>131816223.45</v>
      </c>
      <c r="E2543" s="1">
        <f t="shared" si="382"/>
        <v>131816223.45</v>
      </c>
      <c r="F2543" s="1">
        <f t="shared" si="383"/>
        <v>0</v>
      </c>
      <c r="H2543" s="60" t="b">
        <f t="shared" si="380"/>
        <v>1</v>
      </c>
      <c r="I2543" s="60" t="str">
        <f t="shared" si="381"/>
        <v>00</v>
      </c>
    </row>
    <row r="2544" spans="1:10">
      <c r="A2544" s="60" t="str">
        <f t="shared" si="378"/>
        <v>4.2.1.2.0.00.00 - Contribuições Sociais - RGPS</v>
      </c>
      <c r="B2544" s="5" t="s">
        <v>1164</v>
      </c>
      <c r="C2544" s="4">
        <v>166228855.30000001</v>
      </c>
      <c r="E2544" s="1">
        <f>E2545+E2546+E2547+E2548+E2549</f>
        <v>34482186.519999996</v>
      </c>
      <c r="F2544" s="1">
        <f>F2545+F2546+F2547+F2548+F2549</f>
        <v>131746668.78</v>
      </c>
      <c r="H2544" s="60" t="b">
        <f t="shared" si="380"/>
        <v>1</v>
      </c>
      <c r="I2544" s="60" t="str">
        <f t="shared" si="381"/>
        <v>00</v>
      </c>
    </row>
    <row r="2545" spans="1:9">
      <c r="A2545" s="60" t="str">
        <f t="shared" si="378"/>
        <v>4.2.1.2.1.00.00 - Contribuições Sociais - RGPS - Consolidação</v>
      </c>
      <c r="B2545" s="3" t="s">
        <v>1165</v>
      </c>
      <c r="C2545" s="6">
        <v>131746668.78</v>
      </c>
      <c r="E2545" s="1">
        <f t="shared" si="382"/>
        <v>0</v>
      </c>
      <c r="F2545" s="1">
        <f t="shared" si="383"/>
        <v>131746668.78</v>
      </c>
      <c r="H2545" s="60" t="b">
        <f t="shared" si="380"/>
        <v>1</v>
      </c>
      <c r="I2545" s="60" t="str">
        <f t="shared" si="381"/>
        <v>00</v>
      </c>
    </row>
    <row r="2546" spans="1:9">
      <c r="A2546" s="60" t="str">
        <f t="shared" si="378"/>
        <v>4.2.1.2.2.00.00 - Contribuições Sociais - RGPS - Intra OFSS</v>
      </c>
      <c r="B2546" s="5" t="s">
        <v>1166</v>
      </c>
      <c r="C2546" s="4">
        <v>10285915.869999999</v>
      </c>
      <c r="E2546" s="1">
        <f t="shared" si="382"/>
        <v>10285915.869999999</v>
      </c>
      <c r="F2546" s="1">
        <f t="shared" si="383"/>
        <v>0</v>
      </c>
      <c r="H2546" s="60" t="b">
        <f t="shared" si="380"/>
        <v>1</v>
      </c>
      <c r="I2546" s="60" t="str">
        <f t="shared" si="381"/>
        <v>00</v>
      </c>
    </row>
    <row r="2547" spans="1:9">
      <c r="A2547" s="60" t="str">
        <f t="shared" si="378"/>
        <v>4.2.1.2.3.00.00 - Contribuições Sociais - RGPS - Inter OFSS - União</v>
      </c>
      <c r="B2547" s="3" t="s">
        <v>1167</v>
      </c>
      <c r="C2547" s="6">
        <v>4038225.12</v>
      </c>
      <c r="E2547" s="1">
        <f t="shared" si="382"/>
        <v>4038225.12</v>
      </c>
      <c r="F2547" s="1">
        <f t="shared" si="383"/>
        <v>0</v>
      </c>
      <c r="H2547" s="60" t="b">
        <f t="shared" si="380"/>
        <v>1</v>
      </c>
      <c r="I2547" s="60" t="str">
        <f t="shared" si="381"/>
        <v>00</v>
      </c>
    </row>
    <row r="2548" spans="1:9">
      <c r="A2548" s="60" t="str">
        <f t="shared" si="378"/>
        <v>4.2.1.2.4.00.00 - Contribuições Sociais - RGPS - Inter OFSS - Estado</v>
      </c>
      <c r="B2548" s="5" t="s">
        <v>1168</v>
      </c>
      <c r="C2548" s="4">
        <v>0</v>
      </c>
      <c r="E2548" s="1">
        <f t="shared" si="382"/>
        <v>0</v>
      </c>
      <c r="F2548" s="1">
        <f t="shared" si="383"/>
        <v>0</v>
      </c>
      <c r="H2548" s="60" t="b">
        <f t="shared" si="380"/>
        <v>1</v>
      </c>
      <c r="I2548" s="60" t="str">
        <f t="shared" si="381"/>
        <v>00</v>
      </c>
    </row>
    <row r="2549" spans="1:9" ht="25.5">
      <c r="A2549" s="60" t="str">
        <f t="shared" si="378"/>
        <v>4.2.1.2.5.00.00 - Contribuições Sociais - RGPS - Inter OFSS - 
 Município</v>
      </c>
      <c r="B2549" s="3" t="s">
        <v>1169</v>
      </c>
      <c r="C2549" s="6">
        <v>20158045.530000001</v>
      </c>
      <c r="E2549" s="1">
        <f t="shared" si="382"/>
        <v>20158045.530000001</v>
      </c>
      <c r="F2549" s="1">
        <f t="shared" si="383"/>
        <v>0</v>
      </c>
      <c r="H2549" s="60" t="b">
        <f t="shared" si="380"/>
        <v>1</v>
      </c>
      <c r="I2549" s="60" t="str">
        <f t="shared" si="381"/>
        <v>00</v>
      </c>
    </row>
    <row r="2550" spans="1:9">
      <c r="A2550" s="60" t="str">
        <f t="shared" si="378"/>
        <v>4.2.1.3.0.00.00 - Contribuição sobre a Receita ou o Faturamento</v>
      </c>
      <c r="B2550" s="5" t="s">
        <v>1170</v>
      </c>
      <c r="C2550" s="4">
        <v>6062504.4900000002</v>
      </c>
      <c r="E2550" s="1">
        <f>E2551</f>
        <v>0</v>
      </c>
      <c r="F2550" s="1">
        <f>F2551</f>
        <v>6062504.4900000002</v>
      </c>
      <c r="H2550" s="60" t="b">
        <f t="shared" si="380"/>
        <v>1</v>
      </c>
      <c r="I2550" s="60" t="str">
        <f t="shared" si="381"/>
        <v>00</v>
      </c>
    </row>
    <row r="2551" spans="1:9" ht="25.5">
      <c r="A2551" s="60" t="str">
        <f t="shared" si="378"/>
        <v>4.2.1.3.1.00.00 - Contribuição sobre a Receita ou o Faturamento - 
 Consolidação</v>
      </c>
      <c r="B2551" s="3" t="s">
        <v>1171</v>
      </c>
      <c r="C2551" s="6">
        <v>6062504.4900000002</v>
      </c>
      <c r="E2551" s="1">
        <f>SUMIF(A2551:B2551,"*intra*",C2551:D2551)+SUMIF(A2551:B2551,"*inter*",C2551:D2551)</f>
        <v>0</v>
      </c>
      <c r="F2551" s="1">
        <f>SUMIF(A2551:B2551,"*consolidação*",C2551:D2551)</f>
        <v>6062504.4900000002</v>
      </c>
      <c r="H2551" s="60" t="b">
        <f t="shared" si="380"/>
        <v>1</v>
      </c>
      <c r="I2551" s="60" t="str">
        <f t="shared" si="381"/>
        <v>00</v>
      </c>
    </row>
    <row r="2552" spans="1:9">
      <c r="A2552" s="60" t="str">
        <f t="shared" si="378"/>
        <v>4.2.1.4.0.00.00 - Contribuição sobre o Lucro</v>
      </c>
      <c r="B2552" s="5" t="s">
        <v>1172</v>
      </c>
      <c r="C2552" s="4">
        <v>0</v>
      </c>
      <c r="E2552" s="1">
        <f>E2553</f>
        <v>0</v>
      </c>
      <c r="F2552" s="1">
        <f>F2553</f>
        <v>0</v>
      </c>
      <c r="H2552" s="60" t="b">
        <f t="shared" si="380"/>
        <v>1</v>
      </c>
      <c r="I2552" s="60" t="str">
        <f t="shared" si="381"/>
        <v>00</v>
      </c>
    </row>
    <row r="2553" spans="1:9">
      <c r="A2553" s="60" t="str">
        <f t="shared" si="378"/>
        <v>4.2.1.4.1.00.00 - Contribuição sobre o Lucro - Consolidação</v>
      </c>
      <c r="B2553" s="3" t="s">
        <v>1173</v>
      </c>
      <c r="C2553" s="6">
        <v>0</v>
      </c>
      <c r="E2553" s="1">
        <f>SUMIF(A2553:B2553,"*intra*",C2553:D2553)+SUMIF(A2553:B2553,"*inter*",C2553:D2553)</f>
        <v>0</v>
      </c>
      <c r="F2553" s="1">
        <f>SUMIF(A2553:B2553,"*consolidação*",C2553:D2553)</f>
        <v>0</v>
      </c>
      <c r="H2553" s="60" t="b">
        <f t="shared" si="380"/>
        <v>1</v>
      </c>
      <c r="I2553" s="60" t="str">
        <f t="shared" si="381"/>
        <v>00</v>
      </c>
    </row>
    <row r="2554" spans="1:9" ht="25.5">
      <c r="A2554" s="60" t="str">
        <f t="shared" ref="A2554:A2617" si="385">TRIM(B2554)</f>
        <v>4.2.1.5.0.00.00 - Contribuição sobre Receita de Concurso de 
 Prognostico</v>
      </c>
      <c r="B2554" s="5" t="s">
        <v>1174</v>
      </c>
      <c r="C2554" s="4">
        <v>13232.26</v>
      </c>
      <c r="E2554" s="1">
        <f>E2555</f>
        <v>0</v>
      </c>
      <c r="F2554" s="1">
        <f>F2555</f>
        <v>13232.26</v>
      </c>
      <c r="H2554" s="60" t="b">
        <f t="shared" si="380"/>
        <v>1</v>
      </c>
      <c r="I2554" s="60" t="str">
        <f t="shared" si="381"/>
        <v>00</v>
      </c>
    </row>
    <row r="2555" spans="1:9" ht="25.5">
      <c r="A2555" s="60" t="str">
        <f t="shared" si="385"/>
        <v>4.2.1.5.1.00.00 - Contribuição sobre Receita de Concurso de 
 Prognostico - Consolidação</v>
      </c>
      <c r="B2555" s="3" t="s">
        <v>1175</v>
      </c>
      <c r="C2555" s="6">
        <v>13232.26</v>
      </c>
      <c r="E2555" s="1">
        <f t="shared" si="382"/>
        <v>0</v>
      </c>
      <c r="F2555" s="1">
        <f>SUMIF(A2555:B2555,"*consolidação*",C2555:D2555)</f>
        <v>13232.26</v>
      </c>
      <c r="H2555" s="60" t="b">
        <f t="shared" si="380"/>
        <v>1</v>
      </c>
      <c r="I2555" s="60" t="str">
        <f t="shared" si="381"/>
        <v>00</v>
      </c>
    </row>
    <row r="2556" spans="1:9" ht="25.5">
      <c r="A2556" s="60" t="str">
        <f t="shared" si="385"/>
        <v>4.2.1.6.0.00.00 - Contribuição do Importador de Bens ou Serviços do 
 Exterior</v>
      </c>
      <c r="B2556" s="5" t="s">
        <v>1176</v>
      </c>
      <c r="C2556" s="4">
        <v>2966769.74</v>
      </c>
      <c r="E2556" s="1">
        <f>E2557</f>
        <v>0</v>
      </c>
      <c r="F2556" s="1">
        <f>F2557</f>
        <v>2966769.74</v>
      </c>
      <c r="H2556" s="60" t="b">
        <f t="shared" si="380"/>
        <v>1</v>
      </c>
      <c r="I2556" s="60" t="str">
        <f t="shared" si="381"/>
        <v>00</v>
      </c>
    </row>
    <row r="2557" spans="1:9" ht="25.5">
      <c r="A2557" s="60" t="str">
        <f t="shared" si="385"/>
        <v>4.2.1.6.1.00.00 - Contribuição do Importador de Bens ou Serviços do 
 Exterior - Consolidação</v>
      </c>
      <c r="B2557" s="3" t="s">
        <v>1177</v>
      </c>
      <c r="C2557" s="6">
        <v>2966769.74</v>
      </c>
      <c r="E2557" s="1">
        <f t="shared" si="382"/>
        <v>0</v>
      </c>
      <c r="F2557" s="1">
        <f t="shared" si="383"/>
        <v>2966769.74</v>
      </c>
      <c r="H2557" s="60" t="b">
        <f t="shared" si="380"/>
        <v>1</v>
      </c>
      <c r="I2557" s="60" t="str">
        <f t="shared" si="381"/>
        <v>00</v>
      </c>
    </row>
    <row r="2558" spans="1:9">
      <c r="A2558" s="60" t="str">
        <f t="shared" si="385"/>
        <v>4.2.1.9.0.00.00 - Outras Contribuições Sociais</v>
      </c>
      <c r="B2558" s="5" t="s">
        <v>1178</v>
      </c>
      <c r="C2558" s="4">
        <v>1896976662.96</v>
      </c>
      <c r="E2558" s="1">
        <f>E2559</f>
        <v>0</v>
      </c>
      <c r="F2558" s="1">
        <f>F2559</f>
        <v>1896976662.96</v>
      </c>
      <c r="H2558" s="60" t="b">
        <f t="shared" si="380"/>
        <v>1</v>
      </c>
      <c r="I2558" s="60" t="str">
        <f t="shared" si="381"/>
        <v>00</v>
      </c>
    </row>
    <row r="2559" spans="1:9">
      <c r="A2559" s="60" t="str">
        <f t="shared" si="385"/>
        <v>4.2.1.9.1.00.00 - Outras Contribuições Sociais - Consolidação</v>
      </c>
      <c r="B2559" s="3" t="s">
        <v>1179</v>
      </c>
      <c r="C2559" s="6">
        <v>1896976662.96</v>
      </c>
      <c r="E2559" s="1">
        <f>SUMIF(A2559:B2559,"*intra*",C2559:D2559)+SUMIF(A2559:B2559,"*inter*",C2559:D2559)</f>
        <v>0</v>
      </c>
      <c r="F2559" s="1">
        <f>SUMIF(A2559:B2559,"*consolidação*",C2559:D2559)</f>
        <v>1896976662.96</v>
      </c>
      <c r="H2559" s="60" t="b">
        <f t="shared" si="380"/>
        <v>1</v>
      </c>
      <c r="I2559" s="60" t="str">
        <f t="shared" si="381"/>
        <v>00</v>
      </c>
    </row>
    <row r="2560" spans="1:9">
      <c r="A2560" s="60" t="str">
        <f t="shared" si="385"/>
        <v>4.2.2.0.0.00.00 - Contribuições de Intervenção no Domínio Econômico</v>
      </c>
      <c r="B2560" s="5" t="s">
        <v>1180</v>
      </c>
      <c r="C2560" s="4">
        <v>270745775.75</v>
      </c>
      <c r="E2560" s="1">
        <f>E2561</f>
        <v>0</v>
      </c>
      <c r="F2560" s="1">
        <f>F2561</f>
        <v>270745775.75</v>
      </c>
      <c r="H2560" s="60" t="b">
        <f t="shared" si="380"/>
        <v>1</v>
      </c>
      <c r="I2560" s="60" t="str">
        <f t="shared" si="381"/>
        <v>00</v>
      </c>
    </row>
    <row r="2561" spans="1:9" ht="25.5">
      <c r="A2561" s="60" t="str">
        <f t="shared" si="385"/>
        <v>4.2.2.0.1.00.00 - Contribuições de Intervenção no Domínio Econômico - 
 Consolidação</v>
      </c>
      <c r="B2561" s="3" t="s">
        <v>1181</v>
      </c>
      <c r="C2561" s="6">
        <v>270745775.75</v>
      </c>
      <c r="E2561" s="1"/>
      <c r="F2561" s="1">
        <f>SUMIF(A2561:B2561,"*consolidação*",C2561:D2561)</f>
        <v>270745775.75</v>
      </c>
      <c r="H2561" s="60" t="b">
        <f t="shared" si="380"/>
        <v>1</v>
      </c>
      <c r="I2561" s="60" t="str">
        <f t="shared" si="381"/>
        <v>00</v>
      </c>
    </row>
    <row r="2562" spans="1:9">
      <c r="A2562" s="60" t="str">
        <f t="shared" si="385"/>
        <v>4.2.3.0.0.00.00 - Contribuição de Iluminação Pública</v>
      </c>
      <c r="B2562" s="5" t="s">
        <v>1182</v>
      </c>
      <c r="C2562" s="4">
        <v>5037452239.7600002</v>
      </c>
      <c r="E2562" s="1">
        <f>E2563</f>
        <v>0</v>
      </c>
      <c r="F2562" s="1">
        <f>F2563</f>
        <v>5037452239.7600002</v>
      </c>
      <c r="H2562" s="60" t="b">
        <f t="shared" si="380"/>
        <v>1</v>
      </c>
      <c r="I2562" s="60" t="str">
        <f t="shared" si="381"/>
        <v>00</v>
      </c>
    </row>
    <row r="2563" spans="1:9">
      <c r="A2563" s="60" t="str">
        <f t="shared" si="385"/>
        <v>4.2.3.0.1.00.00 - Contribuição de Iluminação Pública - Consolidação</v>
      </c>
      <c r="B2563" s="3" t="s">
        <v>1183</v>
      </c>
      <c r="C2563" s="6">
        <v>5037452239.7600002</v>
      </c>
      <c r="E2563" s="1">
        <f>SUMIF(A2563:B2563,"*intra*",C2563:D2563)+SUMIF(A2563:B2563,"*inter*",C2563:D2563)</f>
        <v>0</v>
      </c>
      <c r="F2563" s="1">
        <f>SUMIF(A2563:B2563,"*consolidação*",C2563:D2563)</f>
        <v>5037452239.7600002</v>
      </c>
      <c r="H2563" s="60" t="b">
        <f t="shared" si="380"/>
        <v>1</v>
      </c>
      <c r="I2563" s="60" t="str">
        <f t="shared" si="381"/>
        <v>00</v>
      </c>
    </row>
    <row r="2564" spans="1:9" ht="25.5">
      <c r="A2564" s="60" t="str">
        <f t="shared" si="385"/>
        <v>4.2.4.0.0.00.00 - Contribuições de Interesse das Categorias 
 Profissionais</v>
      </c>
      <c r="B2564" s="5" t="s">
        <v>1184</v>
      </c>
      <c r="C2564" s="4">
        <v>19858423.120000001</v>
      </c>
      <c r="E2564" s="1">
        <f>E2565</f>
        <v>0</v>
      </c>
      <c r="F2564" s="1">
        <f>F2565</f>
        <v>19858423.120000001</v>
      </c>
      <c r="H2564" s="60" t="b">
        <f t="shared" si="380"/>
        <v>1</v>
      </c>
      <c r="I2564" s="60" t="str">
        <f t="shared" si="381"/>
        <v>00</v>
      </c>
    </row>
    <row r="2565" spans="1:9" ht="25.5">
      <c r="A2565" s="60" t="str">
        <f t="shared" si="385"/>
        <v>4.2.4.0.1.00.00 - Contribuições de Interesse das Categorias 
 Profissionais - Consolidação</v>
      </c>
      <c r="B2565" s="3" t="s">
        <v>1185</v>
      </c>
      <c r="C2565" s="6">
        <v>19858423.120000001</v>
      </c>
      <c r="E2565" s="1"/>
      <c r="F2565" s="1">
        <f>SUMIF(A2565:B2565,"*consolidação*",C2565:D2565)</f>
        <v>19858423.120000001</v>
      </c>
      <c r="H2565" s="60" t="b">
        <f t="shared" ref="H2565:H2628" si="386">IF(I2565="00",C2565=E2565+F2565,TRUE)</f>
        <v>1</v>
      </c>
      <c r="I2565" s="60" t="str">
        <f t="shared" ref="I2565:I2628" si="387">MID(A2565,11,2)</f>
        <v>00</v>
      </c>
    </row>
    <row r="2566" spans="1:9">
      <c r="A2566" s="60" t="str">
        <f t="shared" si="385"/>
        <v>4.3.0.0.0.00.00 - Exploração e Venda de Bens, Serviços e Direitos</v>
      </c>
      <c r="B2566" s="5" t="s">
        <v>1186</v>
      </c>
      <c r="C2566" s="4">
        <v>13336705583.17</v>
      </c>
      <c r="E2566" s="1">
        <f>E2567+E2572+E2577</f>
        <v>0</v>
      </c>
      <c r="F2566" s="1">
        <f>F2567+F2572+F2577</f>
        <v>13336705583.169998</v>
      </c>
      <c r="H2566" s="60" t="b">
        <f t="shared" si="386"/>
        <v>1</v>
      </c>
      <c r="I2566" s="60" t="str">
        <f t="shared" si="387"/>
        <v>00</v>
      </c>
    </row>
    <row r="2567" spans="1:9">
      <c r="A2567" s="60" t="str">
        <f t="shared" si="385"/>
        <v>4.3.1.0.0.00.00 - Venda de Mercadorias</v>
      </c>
      <c r="B2567" s="3" t="s">
        <v>1187</v>
      </c>
      <c r="C2567" s="6">
        <v>179817161.86000001</v>
      </c>
      <c r="E2567" s="1">
        <f>E2568-E2570</f>
        <v>0</v>
      </c>
      <c r="F2567" s="1">
        <f>F2568-F2570</f>
        <v>179817161.85999998</v>
      </c>
      <c r="H2567" s="60" t="b">
        <f t="shared" si="386"/>
        <v>1</v>
      </c>
      <c r="I2567" s="60" t="str">
        <f t="shared" si="387"/>
        <v>00</v>
      </c>
    </row>
    <row r="2568" spans="1:9">
      <c r="A2568" s="60" t="str">
        <f t="shared" si="385"/>
        <v>4.3.1.1.0.00.00 - Venda Bruta de Mercadorias</v>
      </c>
      <c r="B2568" s="5" t="s">
        <v>1188</v>
      </c>
      <c r="C2568" s="4">
        <v>194304660.47999999</v>
      </c>
      <c r="E2568" s="1">
        <f>E2569</f>
        <v>0</v>
      </c>
      <c r="F2568" s="1">
        <f>F2569</f>
        <v>194304660.47999999</v>
      </c>
      <c r="H2568" s="60" t="b">
        <f t="shared" si="386"/>
        <v>1</v>
      </c>
      <c r="I2568" s="60" t="str">
        <f t="shared" si="387"/>
        <v>00</v>
      </c>
    </row>
    <row r="2569" spans="1:9">
      <c r="A2569" s="60" t="str">
        <f t="shared" si="385"/>
        <v>4.3.1.1.1.00.00 - Venda Bruta de Mercadorias - Consolidação</v>
      </c>
      <c r="B2569" s="3" t="s">
        <v>1189</v>
      </c>
      <c r="C2569" s="6">
        <v>194304660.47999999</v>
      </c>
      <c r="E2569" s="1">
        <f>SUMIF(A2569:B2569,"*intra*",C2569:D2569)+SUMIF(A2569:B2569,"*inter*",C2569:D2569)</f>
        <v>0</v>
      </c>
      <c r="F2569" s="1">
        <f>SUMIF(A2569:B2569,"*consolidação*",C2569:D2569)</f>
        <v>194304660.47999999</v>
      </c>
      <c r="H2569" s="60" t="b">
        <f t="shared" si="386"/>
        <v>1</v>
      </c>
      <c r="I2569" s="60" t="str">
        <f t="shared" si="387"/>
        <v>00</v>
      </c>
    </row>
    <row r="2570" spans="1:9">
      <c r="A2570" s="60" t="str">
        <f t="shared" si="385"/>
        <v>4.3.1.9.0.00.00 - (-) Deduções da Venda Bruta de Mercadorias</v>
      </c>
      <c r="B2570" s="5" t="s">
        <v>1190</v>
      </c>
      <c r="C2570" s="4">
        <v>14487498.619999999</v>
      </c>
      <c r="E2570" s="1">
        <f>E2571</f>
        <v>0</v>
      </c>
      <c r="F2570" s="1">
        <f>F2571</f>
        <v>14487498.619999999</v>
      </c>
      <c r="H2570" s="60" t="b">
        <f t="shared" si="386"/>
        <v>1</v>
      </c>
      <c r="I2570" s="60" t="str">
        <f t="shared" si="387"/>
        <v>00</v>
      </c>
    </row>
    <row r="2571" spans="1:9" ht="25.5">
      <c r="A2571" s="60" t="str">
        <f t="shared" si="385"/>
        <v>4.3.1.9.1.00.00 - (-) Deduções da Venda Bruta de Mercadorias - 
 Consolidação</v>
      </c>
      <c r="B2571" s="3" t="s">
        <v>1191</v>
      </c>
      <c r="C2571" s="6">
        <v>14487498.619999999</v>
      </c>
      <c r="E2571" s="1">
        <f>SUMIF(A2571:B2571,"*intra*",C2571:D2571)+SUMIF(A2571:B2571,"*inter*",C2571:D2571)</f>
        <v>0</v>
      </c>
      <c r="F2571" s="1">
        <f>SUMIF(A2571:B2571,"*consolidação*",C2571:D2571)</f>
        <v>14487498.619999999</v>
      </c>
      <c r="H2571" s="60" t="b">
        <f t="shared" si="386"/>
        <v>1</v>
      </c>
      <c r="I2571" s="60" t="str">
        <f t="shared" si="387"/>
        <v>00</v>
      </c>
    </row>
    <row r="2572" spans="1:9">
      <c r="A2572" s="60" t="str">
        <f t="shared" si="385"/>
        <v>4.3.2.0.0.00.00 - Venda de Produtos</v>
      </c>
      <c r="B2572" s="5" t="s">
        <v>1192</v>
      </c>
      <c r="C2572" s="4">
        <v>-12684670.380000001</v>
      </c>
      <c r="E2572" s="1">
        <f>E2573-E2575</f>
        <v>0</v>
      </c>
      <c r="F2572" s="1">
        <f>F2573-F2575</f>
        <v>-12684670.380000003</v>
      </c>
      <c r="H2572" s="60" t="b">
        <f t="shared" si="386"/>
        <v>1</v>
      </c>
      <c r="I2572" s="60" t="str">
        <f t="shared" si="387"/>
        <v>00</v>
      </c>
    </row>
    <row r="2573" spans="1:9">
      <c r="A2573" s="60" t="str">
        <f t="shared" si="385"/>
        <v>4.3.2.1.0.00.00 - Venda Bruta de Produtos</v>
      </c>
      <c r="B2573" s="3" t="s">
        <v>1193</v>
      </c>
      <c r="C2573" s="6">
        <v>18039957.079999998</v>
      </c>
      <c r="E2573" s="1">
        <f>E2574</f>
        <v>0</v>
      </c>
      <c r="F2573" s="1">
        <f>F2574</f>
        <v>18039957.079999998</v>
      </c>
      <c r="H2573" s="60" t="b">
        <f t="shared" si="386"/>
        <v>1</v>
      </c>
      <c r="I2573" s="60" t="str">
        <f t="shared" si="387"/>
        <v>00</v>
      </c>
    </row>
    <row r="2574" spans="1:9">
      <c r="A2574" s="60" t="str">
        <f t="shared" si="385"/>
        <v>4.3.2.1.1.00.00 - Venda Bruta de Produtos - Consolidação</v>
      </c>
      <c r="B2574" s="5" t="s">
        <v>1194</v>
      </c>
      <c r="C2574" s="4">
        <v>18039957.079999998</v>
      </c>
      <c r="E2574" s="1">
        <f t="shared" ref="E2574:E2631" si="388">SUMIF(A2574:B2574,"*intra*",C2574:D2574)+SUMIF(A2574:B2574,"*inter*",C2574:D2574)</f>
        <v>0</v>
      </c>
      <c r="F2574" s="1">
        <f>SUMIF(A2574:B2574,"*consolidação*",C2574:D2574)</f>
        <v>18039957.079999998</v>
      </c>
      <c r="H2574" s="60" t="b">
        <f t="shared" si="386"/>
        <v>1</v>
      </c>
      <c r="I2574" s="60" t="str">
        <f t="shared" si="387"/>
        <v>00</v>
      </c>
    </row>
    <row r="2575" spans="1:9">
      <c r="A2575" s="60" t="str">
        <f t="shared" si="385"/>
        <v>4.3.2.9.0.00.00 - (-) Deduções de Venda Bruta de Produtos</v>
      </c>
      <c r="B2575" s="3" t="s">
        <v>1195</v>
      </c>
      <c r="C2575" s="6">
        <v>30724627.460000001</v>
      </c>
      <c r="E2575" s="1">
        <f>E2576</f>
        <v>0</v>
      </c>
      <c r="F2575" s="1">
        <f>F2576</f>
        <v>30724627.460000001</v>
      </c>
      <c r="H2575" s="60" t="b">
        <f t="shared" si="386"/>
        <v>1</v>
      </c>
      <c r="I2575" s="60" t="str">
        <f t="shared" si="387"/>
        <v>00</v>
      </c>
    </row>
    <row r="2576" spans="1:9" ht="25.5">
      <c r="A2576" s="60" t="str">
        <f t="shared" si="385"/>
        <v>4.3.2.9.1.00.00 - (-) Deduções da Venda Bruta de Produtos - 
 Consolidação</v>
      </c>
      <c r="B2576" s="5" t="s">
        <v>1196</v>
      </c>
      <c r="C2576" s="4">
        <v>30724627.460000001</v>
      </c>
      <c r="E2576" s="1">
        <f t="shared" si="388"/>
        <v>0</v>
      </c>
      <c r="F2576" s="1">
        <f>SUMIF(A2576:B2576,"*consolidação*",C2576:D2576)</f>
        <v>30724627.460000001</v>
      </c>
      <c r="H2576" s="60" t="b">
        <f t="shared" si="386"/>
        <v>1</v>
      </c>
      <c r="I2576" s="60" t="str">
        <f t="shared" si="387"/>
        <v>00</v>
      </c>
    </row>
    <row r="2577" spans="1:9" ht="25.5">
      <c r="A2577" s="60" t="str">
        <f t="shared" si="385"/>
        <v>4.3.3.0.0.00.00 - Exploração de Bens e Direitos e Prestação de 
 Serviços</v>
      </c>
      <c r="B2577" s="3" t="s">
        <v>1197</v>
      </c>
      <c r="C2577" s="6">
        <v>13169573091.690001</v>
      </c>
      <c r="E2577" s="1">
        <f>E2578-E2580</f>
        <v>0</v>
      </c>
      <c r="F2577" s="1">
        <f>F2578-F2580</f>
        <v>13169573091.689999</v>
      </c>
      <c r="H2577" s="60" t="b">
        <f t="shared" si="386"/>
        <v>1</v>
      </c>
      <c r="I2577" s="60" t="str">
        <f t="shared" si="387"/>
        <v>00</v>
      </c>
    </row>
    <row r="2578" spans="1:9" ht="25.5">
      <c r="A2578" s="60" t="str">
        <f t="shared" si="385"/>
        <v>4.3.3.1.0.00.00 - Valor Bruto de Exploração de Bens e Direitos e 
 Prestação de Serviços</v>
      </c>
      <c r="B2578" s="5" t="s">
        <v>1198</v>
      </c>
      <c r="C2578" s="4">
        <v>13277875214.709999</v>
      </c>
      <c r="E2578" s="1">
        <f>E2579</f>
        <v>0</v>
      </c>
      <c r="F2578" s="1">
        <f>F2579</f>
        <v>13277875214.709999</v>
      </c>
      <c r="H2578" s="60" t="b">
        <f t="shared" si="386"/>
        <v>1</v>
      </c>
      <c r="I2578" s="60" t="str">
        <f t="shared" si="387"/>
        <v>00</v>
      </c>
    </row>
    <row r="2579" spans="1:9" ht="25.5">
      <c r="A2579" s="60" t="str">
        <f t="shared" si="385"/>
        <v>4.3.3.1.1.00.00 - Valor Bruto de Exploração de Bens, Direitos e 
 Prestação de Serviços - Consolidação</v>
      </c>
      <c r="B2579" s="3" t="s">
        <v>1199</v>
      </c>
      <c r="C2579" s="6">
        <v>13277875214.709999</v>
      </c>
      <c r="E2579" s="1">
        <f t="shared" si="388"/>
        <v>0</v>
      </c>
      <c r="F2579" s="1">
        <f>SUMIF(A2579:B2579,"*consolidação*",C2579:D2579)</f>
        <v>13277875214.709999</v>
      </c>
      <c r="H2579" s="60" t="b">
        <f t="shared" si="386"/>
        <v>1</v>
      </c>
      <c r="I2579" s="60" t="str">
        <f t="shared" si="387"/>
        <v>00</v>
      </c>
    </row>
    <row r="2580" spans="1:9" ht="25.5">
      <c r="A2580" s="60" t="str">
        <f t="shared" si="385"/>
        <v>4.3.3.9.0.00.00 - (-) Deduções do Valor Bruto de Exploração de Bens, 
 Direitos e Prestação de Serviços</v>
      </c>
      <c r="B2580" s="5" t="s">
        <v>1200</v>
      </c>
      <c r="C2580" s="4">
        <v>108302123.02</v>
      </c>
      <c r="E2580" s="1">
        <f>E2581</f>
        <v>0</v>
      </c>
      <c r="F2580" s="1">
        <f>F2581</f>
        <v>108302123.02</v>
      </c>
      <c r="H2580" s="60" t="b">
        <f t="shared" si="386"/>
        <v>1</v>
      </c>
      <c r="I2580" s="60" t="str">
        <f t="shared" si="387"/>
        <v>00</v>
      </c>
    </row>
    <row r="2581" spans="1:9" ht="25.5">
      <c r="A2581" s="60" t="str">
        <f t="shared" si="385"/>
        <v>4.3.3.9.1.00.00 - (-) Deduções do Valor Bruto de Exploração de Bens, 
 Direitos e Prestação de Serviços - Consolidação</v>
      </c>
      <c r="B2581" s="3" t="s">
        <v>1201</v>
      </c>
      <c r="C2581" s="6">
        <v>108302123.02</v>
      </c>
      <c r="E2581" s="1">
        <f>SUMIF(A2581:B2581,"*intra*",C2581:D2581)+SUMIF(A2581:B2581,"*inter*",C2581:D2581)</f>
        <v>0</v>
      </c>
      <c r="F2581" s="1">
        <f>SUMIF(A2581:B2581,"*consolidação*",C2581:D2581)</f>
        <v>108302123.02</v>
      </c>
      <c r="H2581" s="60" t="b">
        <f t="shared" si="386"/>
        <v>1</v>
      </c>
      <c r="I2581" s="60" t="str">
        <f t="shared" si="387"/>
        <v>00</v>
      </c>
    </row>
    <row r="2582" spans="1:9">
      <c r="A2582" s="60" t="str">
        <f t="shared" si="385"/>
        <v>4.4.0.0.0.00.00 - Variações Patrimoniais Aumentativas Financeiras</v>
      </c>
      <c r="B2582" s="5" t="s">
        <v>1202</v>
      </c>
      <c r="C2582" s="4">
        <v>46831236582.910004</v>
      </c>
      <c r="E2582" s="1">
        <f>E2583+E2598+E2612+E2632+E2634+E2639</f>
        <v>474227775.25999999</v>
      </c>
      <c r="F2582" s="1">
        <f>F2583+F2598+F2612+F2632+F2634+F2639</f>
        <v>46357008807.650002</v>
      </c>
      <c r="H2582" s="60" t="b">
        <f t="shared" si="386"/>
        <v>1</v>
      </c>
      <c r="I2582" s="60" t="str">
        <f t="shared" si="387"/>
        <v>00</v>
      </c>
    </row>
    <row r="2583" spans="1:9" ht="25.5">
      <c r="A2583" s="60" t="str">
        <f t="shared" si="385"/>
        <v>4.4.1.0.0.00.00 - Juros e Encargos de Empréstimos e Financiamentos 
 Concedidos</v>
      </c>
      <c r="B2583" s="3" t="s">
        <v>1203</v>
      </c>
      <c r="C2583" s="6">
        <v>167902422.31</v>
      </c>
      <c r="E2583" s="1">
        <f>E2584+E2589+E2591+E2596</f>
        <v>19497036.310000002</v>
      </c>
      <c r="F2583" s="1">
        <f>F2584+F2589+F2591+F2596</f>
        <v>148405386</v>
      </c>
      <c r="H2583" s="60" t="b">
        <f t="shared" si="386"/>
        <v>1</v>
      </c>
      <c r="I2583" s="60" t="str">
        <f t="shared" si="387"/>
        <v>00</v>
      </c>
    </row>
    <row r="2584" spans="1:9">
      <c r="A2584" s="60" t="str">
        <f t="shared" si="385"/>
        <v>4.4.1.1.0.00.00 - Juros e Encargos de Empréstimos Internos Concedidos</v>
      </c>
      <c r="B2584" s="5" t="s">
        <v>1204</v>
      </c>
      <c r="C2584" s="4">
        <v>110807771.97</v>
      </c>
      <c r="E2584" s="1">
        <f>E2585+E2586+E2587+E2588</f>
        <v>14606501.610000001</v>
      </c>
      <c r="F2584" s="1">
        <f>F2585+F2586+F2587+F2588</f>
        <v>96201270.359999999</v>
      </c>
      <c r="H2584" s="60" t="b">
        <f t="shared" si="386"/>
        <v>1</v>
      </c>
      <c r="I2584" s="60" t="str">
        <f t="shared" si="387"/>
        <v>00</v>
      </c>
    </row>
    <row r="2585" spans="1:9" ht="25.5">
      <c r="A2585" s="60" t="str">
        <f t="shared" si="385"/>
        <v>4.4.1.1.1.00.00 - Juros e Encargos de Empréstimos Internos 
 Concedidos - Consolidação</v>
      </c>
      <c r="B2585" s="3" t="s">
        <v>1205</v>
      </c>
      <c r="C2585" s="6">
        <v>96201270.359999999</v>
      </c>
      <c r="E2585" s="1"/>
      <c r="F2585" s="1">
        <f t="shared" ref="F2585:F2631" si="389">SUMIF(A2585:B2585,"*consolidação*",C2585:D2585)</f>
        <v>96201270.359999999</v>
      </c>
      <c r="H2585" s="60" t="b">
        <f t="shared" si="386"/>
        <v>1</v>
      </c>
      <c r="I2585" s="60" t="str">
        <f t="shared" si="387"/>
        <v>00</v>
      </c>
    </row>
    <row r="2586" spans="1:9" ht="25.5">
      <c r="A2586" s="60" t="str">
        <f t="shared" si="385"/>
        <v>4.4.1.1.3.00.00 - Juros e Encargos de Empréstimos Internos 
 Concedidos - Inter OFSS - União</v>
      </c>
      <c r="B2586" s="5" t="s">
        <v>1206</v>
      </c>
      <c r="C2586" s="4">
        <v>64699.35</v>
      </c>
      <c r="E2586" s="1">
        <f t="shared" si="388"/>
        <v>64699.35</v>
      </c>
      <c r="F2586" s="1">
        <f t="shared" si="389"/>
        <v>0</v>
      </c>
      <c r="H2586" s="60" t="b">
        <f t="shared" si="386"/>
        <v>1</v>
      </c>
      <c r="I2586" s="60" t="str">
        <f t="shared" si="387"/>
        <v>00</v>
      </c>
    </row>
    <row r="2587" spans="1:9" ht="25.5">
      <c r="A2587" s="60" t="str">
        <f t="shared" si="385"/>
        <v>4.4.1.1.4.00.00 - Juros e Encargos de Empréstimos Internos 
 Concedidos- Inter OFSS - Estado</v>
      </c>
      <c r="B2587" s="3" t="s">
        <v>1207</v>
      </c>
      <c r="C2587" s="6">
        <v>61027.88</v>
      </c>
      <c r="E2587" s="1">
        <f t="shared" si="388"/>
        <v>61027.88</v>
      </c>
      <c r="F2587" s="1">
        <f t="shared" si="389"/>
        <v>0</v>
      </c>
      <c r="H2587" s="60" t="b">
        <f t="shared" si="386"/>
        <v>1</v>
      </c>
      <c r="I2587" s="60" t="str">
        <f t="shared" si="387"/>
        <v>00</v>
      </c>
    </row>
    <row r="2588" spans="1:9" ht="25.5">
      <c r="A2588" s="60" t="str">
        <f t="shared" si="385"/>
        <v>4.4.1.1.5.00.00 - Juros e Encargos de Empréstimos Internos 
 Concedidos - Inter OFSS - Município</v>
      </c>
      <c r="B2588" s="5" t="s">
        <v>1208</v>
      </c>
      <c r="C2588" s="4">
        <v>14480774.380000001</v>
      </c>
      <c r="E2588" s="1">
        <f t="shared" si="388"/>
        <v>14480774.380000001</v>
      </c>
      <c r="F2588" s="1">
        <f t="shared" si="389"/>
        <v>0</v>
      </c>
      <c r="H2588" s="60" t="b">
        <f t="shared" si="386"/>
        <v>1</v>
      </c>
      <c r="I2588" s="60" t="str">
        <f t="shared" si="387"/>
        <v>00</v>
      </c>
    </row>
    <row r="2589" spans="1:9">
      <c r="A2589" s="60" t="str">
        <f t="shared" si="385"/>
        <v>4.4.1.2.0.00.00 - Juros e Encargos de Empréstimos Externos Concedidos</v>
      </c>
      <c r="B2589" s="3" t="s">
        <v>1209</v>
      </c>
      <c r="C2589" s="6">
        <v>2899935.72</v>
      </c>
      <c r="E2589" s="1">
        <f>E2590</f>
        <v>0</v>
      </c>
      <c r="F2589" s="1">
        <f>F2590</f>
        <v>2899935.72</v>
      </c>
      <c r="H2589" s="60" t="b">
        <f t="shared" si="386"/>
        <v>1</v>
      </c>
      <c r="I2589" s="60" t="str">
        <f t="shared" si="387"/>
        <v>00</v>
      </c>
    </row>
    <row r="2590" spans="1:9" ht="25.5">
      <c r="A2590" s="60" t="str">
        <f t="shared" si="385"/>
        <v>4.4.1.2.1.00.00 - Juros e Encargos de Empréstimos Externos 
 Concedidos - Consolidação</v>
      </c>
      <c r="B2590" s="5" t="s">
        <v>1210</v>
      </c>
      <c r="C2590" s="4">
        <v>2899935.72</v>
      </c>
      <c r="E2590" s="1">
        <f>SUMIF(A2590:B2590,"*intra*",C2590:D2590)+SUMIF(A2590:B2590,"*inter*",C2590:D2590)</f>
        <v>0</v>
      </c>
      <c r="F2590" s="1">
        <f>SUMIF(A2590:B2590,"*consolidação*",C2590:D2590)</f>
        <v>2899935.72</v>
      </c>
      <c r="H2590" s="60" t="b">
        <f t="shared" si="386"/>
        <v>1</v>
      </c>
      <c r="I2590" s="60" t="str">
        <f t="shared" si="387"/>
        <v>00</v>
      </c>
    </row>
    <row r="2591" spans="1:9" ht="25.5">
      <c r="A2591" s="60" t="str">
        <f t="shared" si="385"/>
        <v>4.4.1.3.0.00.00 - Juros e Encargos de Financiamentos Internos 
 Concedidos</v>
      </c>
      <c r="B2591" s="3" t="s">
        <v>1211</v>
      </c>
      <c r="C2591" s="6">
        <v>53099237.990000002</v>
      </c>
      <c r="E2591" s="1">
        <f>E2592+E2593+E2594+E2595</f>
        <v>4890534.7</v>
      </c>
      <c r="F2591" s="1">
        <f>F2592+F2593+F2594+F2595</f>
        <v>48208703.289999999</v>
      </c>
      <c r="H2591" s="60" t="b">
        <f t="shared" si="386"/>
        <v>1</v>
      </c>
      <c r="I2591" s="60" t="str">
        <f t="shared" si="387"/>
        <v>00</v>
      </c>
    </row>
    <row r="2592" spans="1:9" ht="25.5">
      <c r="A2592" s="60" t="str">
        <f t="shared" si="385"/>
        <v>4.4.1.3.1.00.00 - Juros e Encargos de Financiamentos Internos 
 Concedidos - Consolidação</v>
      </c>
      <c r="B2592" s="5" t="s">
        <v>1212</v>
      </c>
      <c r="C2592" s="4">
        <v>48208703.289999999</v>
      </c>
      <c r="E2592" s="1"/>
      <c r="F2592" s="1">
        <f t="shared" si="389"/>
        <v>48208703.289999999</v>
      </c>
      <c r="H2592" s="60" t="b">
        <f t="shared" si="386"/>
        <v>1</v>
      </c>
      <c r="I2592" s="60" t="str">
        <f t="shared" si="387"/>
        <v>00</v>
      </c>
    </row>
    <row r="2593" spans="1:9" ht="25.5">
      <c r="A2593" s="60" t="str">
        <f t="shared" si="385"/>
        <v>4.4.1.3.3.00.00 - Juros e Encargos de Financiamentos Internos 
 Concedidos - Inter OFSS - União</v>
      </c>
      <c r="B2593" s="3" t="s">
        <v>1213</v>
      </c>
      <c r="C2593" s="6">
        <v>733521.78</v>
      </c>
      <c r="E2593" s="1">
        <f t="shared" si="388"/>
        <v>733521.78</v>
      </c>
      <c r="F2593" s="1">
        <f t="shared" si="389"/>
        <v>0</v>
      </c>
      <c r="H2593" s="60" t="b">
        <f t="shared" si="386"/>
        <v>1</v>
      </c>
      <c r="I2593" s="60" t="str">
        <f t="shared" si="387"/>
        <v>00</v>
      </c>
    </row>
    <row r="2594" spans="1:9" ht="25.5">
      <c r="A2594" s="60" t="str">
        <f t="shared" si="385"/>
        <v>4.4.1.3.4.00.00 - Juros e Encargos de Financiamentos Internos 
 Concedidos - Inter OFSS - Estado</v>
      </c>
      <c r="B2594" s="5" t="s">
        <v>1214</v>
      </c>
      <c r="C2594" s="4">
        <v>469560.47</v>
      </c>
      <c r="E2594" s="1">
        <f t="shared" si="388"/>
        <v>469560.47</v>
      </c>
      <c r="F2594" s="1">
        <f t="shared" si="389"/>
        <v>0</v>
      </c>
      <c r="H2594" s="60" t="b">
        <f t="shared" si="386"/>
        <v>1</v>
      </c>
      <c r="I2594" s="60" t="str">
        <f t="shared" si="387"/>
        <v>00</v>
      </c>
    </row>
    <row r="2595" spans="1:9" ht="25.5">
      <c r="A2595" s="60" t="str">
        <f t="shared" si="385"/>
        <v>4.4.1.3.5.00.00 - Juros e Encargos de Financiamentos Internos 
 Concedidos - Inter OFSS - Município</v>
      </c>
      <c r="B2595" s="3" t="s">
        <v>1215</v>
      </c>
      <c r="C2595" s="6">
        <v>3687452.45</v>
      </c>
      <c r="E2595" s="1">
        <f t="shared" si="388"/>
        <v>3687452.45</v>
      </c>
      <c r="F2595" s="1">
        <f t="shared" si="389"/>
        <v>0</v>
      </c>
      <c r="H2595" s="60" t="b">
        <f t="shared" si="386"/>
        <v>1</v>
      </c>
      <c r="I2595" s="60" t="str">
        <f t="shared" si="387"/>
        <v>00</v>
      </c>
    </row>
    <row r="2596" spans="1:9" ht="25.5">
      <c r="A2596" s="60" t="str">
        <f t="shared" si="385"/>
        <v>4.4.1.4.0.00.00 - Juros e Encargos de Financiamentos Externos 
 Concedidos</v>
      </c>
      <c r="B2596" s="5" t="s">
        <v>1216</v>
      </c>
      <c r="C2596" s="4">
        <v>1095476.6299999999</v>
      </c>
      <c r="E2596" s="1">
        <f>E2597</f>
        <v>0</v>
      </c>
      <c r="F2596" s="1">
        <f>F2597</f>
        <v>1095476.6299999999</v>
      </c>
      <c r="H2596" s="60" t="b">
        <f t="shared" si="386"/>
        <v>1</v>
      </c>
      <c r="I2596" s="60" t="str">
        <f t="shared" si="387"/>
        <v>00</v>
      </c>
    </row>
    <row r="2597" spans="1:9" ht="25.5">
      <c r="A2597" s="60" t="str">
        <f t="shared" si="385"/>
        <v>4.4.1.4.1.00.00 - Juros e Encargos de Financiamentos Externos 
 Concedidos - Consolidação</v>
      </c>
      <c r="B2597" s="3" t="s">
        <v>1217</v>
      </c>
      <c r="C2597" s="6">
        <v>1095476.6299999999</v>
      </c>
      <c r="E2597" s="1">
        <f>SUMIF(A2597:B2597,"*intra*",C2597:D2597)+SUMIF(A2597:B2597,"*inter*",C2597:D2597)</f>
        <v>0</v>
      </c>
      <c r="F2597" s="1">
        <f>SUMIF(A2597:B2597,"*consolidação*",C2597:D2597)</f>
        <v>1095476.6299999999</v>
      </c>
      <c r="H2597" s="60" t="b">
        <f t="shared" si="386"/>
        <v>1</v>
      </c>
      <c r="I2597" s="60" t="str">
        <f t="shared" si="387"/>
        <v>00</v>
      </c>
    </row>
    <row r="2598" spans="1:9">
      <c r="A2598" s="60" t="str">
        <f t="shared" si="385"/>
        <v>4.4.2.0.0.00.00 - Juros e Encargos de Mora</v>
      </c>
      <c r="B2598" s="5" t="s">
        <v>1218</v>
      </c>
      <c r="C2598" s="4">
        <v>17504250626.189999</v>
      </c>
      <c r="E2598" s="1">
        <f>E2599+E2604+E2606+E2608+E2610</f>
        <v>6875279.5099999998</v>
      </c>
      <c r="F2598" s="1">
        <f>F2599+F2604+F2606+F2608+F2610</f>
        <v>17497375346.68</v>
      </c>
      <c r="H2598" s="60" t="b">
        <f t="shared" si="386"/>
        <v>1</v>
      </c>
      <c r="I2598" s="60" t="str">
        <f t="shared" si="387"/>
        <v>00</v>
      </c>
    </row>
    <row r="2599" spans="1:9" ht="25.5">
      <c r="A2599" s="60" t="str">
        <f t="shared" si="385"/>
        <v>4.4.2.1.0.00.00 - Juros e Encargos de Mora sobre Empréstimos e 
 Financiamentos Internos Concedidos</v>
      </c>
      <c r="B2599" s="3" t="s">
        <v>1219</v>
      </c>
      <c r="C2599" s="6">
        <v>414417002.57999998</v>
      </c>
      <c r="E2599" s="1">
        <f>E2600+E2601+E2602+E2603</f>
        <v>6875279.5099999998</v>
      </c>
      <c r="F2599" s="1">
        <f>F2600+F2601+F2602+F2603</f>
        <v>407541723.06999999</v>
      </c>
      <c r="H2599" s="60" t="b">
        <f t="shared" si="386"/>
        <v>1</v>
      </c>
      <c r="I2599" s="60" t="str">
        <f t="shared" si="387"/>
        <v>00</v>
      </c>
    </row>
    <row r="2600" spans="1:9" ht="25.5">
      <c r="A2600" s="60" t="str">
        <f t="shared" si="385"/>
        <v>4.4.2.1.1.00.00 - Juros e Encargos de Mora sobre Empréstimos e 
 Financiamentos Internos Concedidos - Consolidação</v>
      </c>
      <c r="B2600" s="5" t="s">
        <v>1220</v>
      </c>
      <c r="C2600" s="4">
        <v>407541723.06999999</v>
      </c>
      <c r="E2600" s="1"/>
      <c r="F2600" s="1">
        <f t="shared" si="389"/>
        <v>407541723.06999999</v>
      </c>
      <c r="H2600" s="60" t="b">
        <f t="shared" si="386"/>
        <v>1</v>
      </c>
      <c r="I2600" s="60" t="str">
        <f t="shared" si="387"/>
        <v>00</v>
      </c>
    </row>
    <row r="2601" spans="1:9" ht="25.5">
      <c r="A2601" s="60" t="str">
        <f t="shared" si="385"/>
        <v>4.4.2.1.3.00.00 - Juros e Encargos de Mora sobre Empréstimos e 
 Financiamentos Internos Concedidos - Inter OFSS - União</v>
      </c>
      <c r="B2601" s="3" t="s">
        <v>1221</v>
      </c>
      <c r="C2601" s="6">
        <v>16593.3</v>
      </c>
      <c r="E2601" s="1">
        <f t="shared" si="388"/>
        <v>16593.3</v>
      </c>
      <c r="F2601" s="1">
        <f t="shared" si="389"/>
        <v>0</v>
      </c>
      <c r="H2601" s="60" t="b">
        <f t="shared" si="386"/>
        <v>1</v>
      </c>
      <c r="I2601" s="60" t="str">
        <f t="shared" si="387"/>
        <v>00</v>
      </c>
    </row>
    <row r="2602" spans="1:9" ht="25.5">
      <c r="A2602" s="60" t="str">
        <f t="shared" si="385"/>
        <v>4.4.2.1.4.00.00 - Juros e Encargos de Mora sobre Empréstimos e 
 Financiamentos Internos Concedidos - Inter OFSS - Estado</v>
      </c>
      <c r="B2602" s="5" t="s">
        <v>1222</v>
      </c>
      <c r="C2602" s="4">
        <v>3996806.28</v>
      </c>
      <c r="E2602" s="1">
        <f t="shared" si="388"/>
        <v>3996806.28</v>
      </c>
      <c r="F2602" s="1">
        <f t="shared" si="389"/>
        <v>0</v>
      </c>
      <c r="H2602" s="60" t="b">
        <f t="shared" si="386"/>
        <v>1</v>
      </c>
      <c r="I2602" s="60" t="str">
        <f t="shared" si="387"/>
        <v>00</v>
      </c>
    </row>
    <row r="2603" spans="1:9" ht="25.5">
      <c r="A2603" s="60" t="str">
        <f t="shared" si="385"/>
        <v>4.4.2.1.5.00.00 - Juros e Encargos de Mora sobre Empréstimos e 
 Financiamentos Internos Concedidos - Inter OFSS - Município</v>
      </c>
      <c r="B2603" s="3" t="s">
        <v>1223</v>
      </c>
      <c r="C2603" s="6">
        <v>2861879.93</v>
      </c>
      <c r="E2603" s="1">
        <f t="shared" si="388"/>
        <v>2861879.93</v>
      </c>
      <c r="F2603" s="1">
        <f t="shared" si="389"/>
        <v>0</v>
      </c>
      <c r="H2603" s="60" t="b">
        <f t="shared" si="386"/>
        <v>1</v>
      </c>
      <c r="I2603" s="60" t="str">
        <f t="shared" si="387"/>
        <v>00</v>
      </c>
    </row>
    <row r="2604" spans="1:9" ht="25.5">
      <c r="A2604" s="60" t="str">
        <f t="shared" si="385"/>
        <v>4.4.2.2.0.00.00 - Juros e Encargos de Mora sobre Empréstimos e 
 Financiamentos Externos Concedidos</v>
      </c>
      <c r="B2604" s="5" t="s">
        <v>1224</v>
      </c>
      <c r="C2604" s="4">
        <v>8027058.2999999998</v>
      </c>
      <c r="E2604" s="1">
        <f>E2605</f>
        <v>0</v>
      </c>
      <c r="F2604" s="1">
        <f>F2605</f>
        <v>8027058.2999999998</v>
      </c>
      <c r="H2604" s="60" t="b">
        <f t="shared" si="386"/>
        <v>1</v>
      </c>
      <c r="I2604" s="60" t="str">
        <f t="shared" si="387"/>
        <v>00</v>
      </c>
    </row>
    <row r="2605" spans="1:9" ht="25.5">
      <c r="A2605" s="60" t="str">
        <f t="shared" si="385"/>
        <v>4.4.2.2.1.00.00 - Juros e Encargos de Mora sobre Empréstimos e 
 Financiamentos Externos Concedidos - Consolidação</v>
      </c>
      <c r="B2605" s="3" t="s">
        <v>1225</v>
      </c>
      <c r="C2605" s="6">
        <v>8027058.2999999998</v>
      </c>
      <c r="E2605" s="1">
        <f>SUMIF(A2605:B2605,"*intra*",C2605:D2605)+SUMIF(A2605:B2605,"*inter*",C2605:D2605)</f>
        <v>0</v>
      </c>
      <c r="F2605" s="1">
        <f>SUMIF(A2605:B2605,"*consolidação*",C2605:D2605)</f>
        <v>8027058.2999999998</v>
      </c>
      <c r="H2605" s="60" t="b">
        <f t="shared" si="386"/>
        <v>1</v>
      </c>
      <c r="I2605" s="60" t="str">
        <f t="shared" si="387"/>
        <v>00</v>
      </c>
    </row>
    <row r="2606" spans="1:9" ht="25.5">
      <c r="A2606" s="60" t="str">
        <f t="shared" si="385"/>
        <v>4.4.2.3.0.00.00 - Juros e Encargos de Mora sobre Fornecimentos de 
 Bens e Serviços</v>
      </c>
      <c r="B2606" s="5" t="s">
        <v>1226</v>
      </c>
      <c r="C2606" s="4">
        <v>176233374.66999999</v>
      </c>
      <c r="E2606" s="1">
        <f>E2607</f>
        <v>0</v>
      </c>
      <c r="F2606" s="1">
        <f>F2607</f>
        <v>176233374.66999999</v>
      </c>
      <c r="H2606" s="60" t="b">
        <f t="shared" si="386"/>
        <v>1</v>
      </c>
      <c r="I2606" s="60" t="str">
        <f t="shared" si="387"/>
        <v>00</v>
      </c>
    </row>
    <row r="2607" spans="1:9" ht="25.5">
      <c r="A2607" s="60" t="str">
        <f t="shared" si="385"/>
        <v>4.4.2.3.1.00.00 - Juros e Encargos de Mora sobre Fornecimentos de 
 Bens e Serviços - Consolidação</v>
      </c>
      <c r="B2607" s="3" t="s">
        <v>1227</v>
      </c>
      <c r="C2607" s="6">
        <v>176233374.66999999</v>
      </c>
      <c r="E2607" s="1">
        <f t="shared" si="388"/>
        <v>0</v>
      </c>
      <c r="F2607" s="1">
        <f>SUMIF(A2607:B2607,"*consolidação*",C2607:D2607)</f>
        <v>176233374.66999999</v>
      </c>
      <c r="H2607" s="60" t="b">
        <f t="shared" si="386"/>
        <v>1</v>
      </c>
      <c r="I2607" s="60" t="str">
        <f t="shared" si="387"/>
        <v>00</v>
      </c>
    </row>
    <row r="2608" spans="1:9">
      <c r="A2608" s="60" t="str">
        <f t="shared" si="385"/>
        <v>4.4.2.4.0.00.00 - Juros e Encargos de Mora sobre Créditos Tributários</v>
      </c>
      <c r="B2608" s="5" t="s">
        <v>1228</v>
      </c>
      <c r="C2608" s="4">
        <v>15534107315.549999</v>
      </c>
      <c r="E2608" s="1">
        <f>E2609</f>
        <v>0</v>
      </c>
      <c r="F2608" s="1">
        <f>F2609</f>
        <v>15534107315.549999</v>
      </c>
      <c r="H2608" s="60" t="b">
        <f t="shared" si="386"/>
        <v>1</v>
      </c>
      <c r="I2608" s="60" t="str">
        <f t="shared" si="387"/>
        <v>00</v>
      </c>
    </row>
    <row r="2609" spans="1:9" ht="25.5">
      <c r="A2609" s="60" t="str">
        <f t="shared" si="385"/>
        <v>4.4.2.4.1.00.00 - Juros e Encargos de Mora sobre Créditos 
 Tributários - Consolidação</v>
      </c>
      <c r="B2609" s="3" t="s">
        <v>1229</v>
      </c>
      <c r="C2609" s="6">
        <v>15534107315.549999</v>
      </c>
      <c r="E2609" s="1">
        <f t="shared" si="388"/>
        <v>0</v>
      </c>
      <c r="F2609" s="1">
        <f t="shared" si="389"/>
        <v>15534107315.549999</v>
      </c>
      <c r="H2609" s="60" t="b">
        <f t="shared" si="386"/>
        <v>1</v>
      </c>
      <c r="I2609" s="60" t="str">
        <f t="shared" si="387"/>
        <v>00</v>
      </c>
    </row>
    <row r="2610" spans="1:9">
      <c r="A2610" s="60" t="str">
        <f t="shared" si="385"/>
        <v>4.4.2.9.0.00.00 - Outros Juros e Encargos de Mora</v>
      </c>
      <c r="B2610" s="5" t="s">
        <v>1230</v>
      </c>
      <c r="C2610" s="4">
        <v>1371465875.0899999</v>
      </c>
      <c r="E2610" s="1">
        <f>E2611</f>
        <v>0</v>
      </c>
      <c r="F2610" s="1">
        <f>F2611</f>
        <v>1371465875.0899999</v>
      </c>
      <c r="H2610" s="60" t="b">
        <f t="shared" si="386"/>
        <v>1</v>
      </c>
      <c r="I2610" s="60" t="str">
        <f t="shared" si="387"/>
        <v>00</v>
      </c>
    </row>
    <row r="2611" spans="1:9">
      <c r="A2611" s="60" t="str">
        <f t="shared" si="385"/>
        <v>4.4.2.9.1.00.00 - Outros Juros e Encargos de Mora - Consolidação</v>
      </c>
      <c r="B2611" s="3" t="s">
        <v>1231</v>
      </c>
      <c r="C2611" s="6">
        <v>1371465875.0899999</v>
      </c>
      <c r="E2611" s="1">
        <f t="shared" si="388"/>
        <v>0</v>
      </c>
      <c r="F2611" s="1">
        <f t="shared" si="389"/>
        <v>1371465875.0899999</v>
      </c>
      <c r="H2611" s="60" t="b">
        <f t="shared" si="386"/>
        <v>1</v>
      </c>
      <c r="I2611" s="60" t="str">
        <f t="shared" si="387"/>
        <v>00</v>
      </c>
    </row>
    <row r="2612" spans="1:9">
      <c r="A2612" s="60" t="str">
        <f t="shared" si="385"/>
        <v>4.4.3.0.0.00.00 - Variações Monetárias e Cambiais</v>
      </c>
      <c r="B2612" s="5" t="s">
        <v>1232</v>
      </c>
      <c r="C2612" s="4">
        <v>12273232856.360001</v>
      </c>
      <c r="E2612" s="1">
        <f>E2613+E2618+E2620+E2625+E2627</f>
        <v>447855459.44</v>
      </c>
      <c r="F2612" s="1">
        <f>F2613+F2618+F2620+F2625+F2627</f>
        <v>11825377396.92</v>
      </c>
      <c r="H2612" s="60" t="b">
        <f t="shared" si="386"/>
        <v>1</v>
      </c>
      <c r="I2612" s="60" t="str">
        <f t="shared" si="387"/>
        <v>00</v>
      </c>
    </row>
    <row r="2613" spans="1:9" ht="25.5">
      <c r="A2613" s="60" t="str">
        <f t="shared" si="385"/>
        <v>4.4.3.1.0.00.00 - Variações Monetárias e Cambiais de Empréstimos 
 Internos Concedidos</v>
      </c>
      <c r="B2613" s="3" t="s">
        <v>1233</v>
      </c>
      <c r="C2613" s="6">
        <v>71990548.870000005</v>
      </c>
      <c r="E2613" s="1">
        <f>E2614+E2615+E2616+E2617</f>
        <v>9482576.2399999984</v>
      </c>
      <c r="F2613" s="1">
        <f>F2614+F2615+F2616+F2617</f>
        <v>62507972.630000003</v>
      </c>
      <c r="H2613" s="60" t="b">
        <f t="shared" si="386"/>
        <v>1</v>
      </c>
      <c r="I2613" s="60" t="str">
        <f t="shared" si="387"/>
        <v>00</v>
      </c>
    </row>
    <row r="2614" spans="1:9" ht="25.5">
      <c r="A2614" s="60" t="str">
        <f t="shared" si="385"/>
        <v>4.4.3.1.1.00.00 - Variações Monetárias e Cambiais de Empréstimos 
 Internos Concedidos - Consolidação</v>
      </c>
      <c r="B2614" s="5" t="s">
        <v>1234</v>
      </c>
      <c r="C2614" s="4">
        <v>62507972.630000003</v>
      </c>
      <c r="E2614" s="1"/>
      <c r="F2614" s="1">
        <f t="shared" si="389"/>
        <v>62507972.630000003</v>
      </c>
      <c r="H2614" s="60" t="b">
        <f t="shared" si="386"/>
        <v>1</v>
      </c>
      <c r="I2614" s="60" t="str">
        <f t="shared" si="387"/>
        <v>00</v>
      </c>
    </row>
    <row r="2615" spans="1:9" ht="25.5">
      <c r="A2615" s="60" t="str">
        <f t="shared" si="385"/>
        <v>4.4.3.1.3.00.00 - Variações Monetárias e Cambiais de Empréstimos 
 Internos Concedidos - Inter OFSS - União</v>
      </c>
      <c r="B2615" s="3" t="s">
        <v>1235</v>
      </c>
      <c r="C2615" s="6">
        <v>8815153.5399999991</v>
      </c>
      <c r="E2615" s="1">
        <f t="shared" si="388"/>
        <v>8815153.5399999991</v>
      </c>
      <c r="F2615" s="1">
        <f t="shared" si="389"/>
        <v>0</v>
      </c>
      <c r="H2615" s="60" t="b">
        <f t="shared" si="386"/>
        <v>1</v>
      </c>
      <c r="I2615" s="60" t="str">
        <f t="shared" si="387"/>
        <v>00</v>
      </c>
    </row>
    <row r="2616" spans="1:9" ht="25.5">
      <c r="A2616" s="60" t="str">
        <f t="shared" si="385"/>
        <v>4.4.3.1.4.00.00 - Variações Monetárias e Cambiais de Empréstimos 
 Internos Concedidos - Inter OFSS - Estado</v>
      </c>
      <c r="B2616" s="5" t="s">
        <v>1236</v>
      </c>
      <c r="C2616" s="4">
        <v>530543.25</v>
      </c>
      <c r="E2616" s="1">
        <f t="shared" si="388"/>
        <v>530543.25</v>
      </c>
      <c r="F2616" s="1">
        <f t="shared" si="389"/>
        <v>0</v>
      </c>
      <c r="H2616" s="60" t="b">
        <f t="shared" si="386"/>
        <v>1</v>
      </c>
      <c r="I2616" s="60" t="str">
        <f t="shared" si="387"/>
        <v>00</v>
      </c>
    </row>
    <row r="2617" spans="1:9" ht="25.5">
      <c r="A2617" s="60" t="str">
        <f t="shared" si="385"/>
        <v>4.4.3.1.5.00.00 - Variações Monetárias e Cambiais de Empréstimos 
 Internos Concedidos - Inter OFSS - Município</v>
      </c>
      <c r="B2617" s="3" t="s">
        <v>1237</v>
      </c>
      <c r="C2617" s="6">
        <v>136879.45000000001</v>
      </c>
      <c r="E2617" s="1">
        <f t="shared" si="388"/>
        <v>136879.45000000001</v>
      </c>
      <c r="F2617" s="1">
        <f t="shared" si="389"/>
        <v>0</v>
      </c>
      <c r="H2617" s="60" t="b">
        <f t="shared" si="386"/>
        <v>1</v>
      </c>
      <c r="I2617" s="60" t="str">
        <f t="shared" si="387"/>
        <v>00</v>
      </c>
    </row>
    <row r="2618" spans="1:9" ht="25.5">
      <c r="A2618" s="60" t="str">
        <f t="shared" ref="A2618:A2681" si="390">TRIM(B2618)</f>
        <v>4.4.3.2.0.00.00 - Variações Monetárias e Cambiais de Empréstimos 
 Externos Concedidos</v>
      </c>
      <c r="B2618" s="5" t="s">
        <v>1238</v>
      </c>
      <c r="C2618" s="4">
        <v>106054563.59999999</v>
      </c>
      <c r="E2618" s="1">
        <f>E2619</f>
        <v>0</v>
      </c>
      <c r="F2618" s="1">
        <f>F2619</f>
        <v>106054563.59999999</v>
      </c>
      <c r="H2618" s="60" t="b">
        <f t="shared" si="386"/>
        <v>1</v>
      </c>
      <c r="I2618" s="60" t="str">
        <f t="shared" si="387"/>
        <v>00</v>
      </c>
    </row>
    <row r="2619" spans="1:9" ht="25.5">
      <c r="A2619" s="60" t="str">
        <f t="shared" si="390"/>
        <v>4.4.3.2.1.00.00 - Variações Monetárias e Cambiais de Empréstimos 
 Externos Concedidos - Consolidação</v>
      </c>
      <c r="B2619" s="3" t="s">
        <v>1239</v>
      </c>
      <c r="C2619" s="6">
        <v>106054563.59999999</v>
      </c>
      <c r="E2619" s="1">
        <f t="shared" si="388"/>
        <v>0</v>
      </c>
      <c r="F2619" s="1">
        <f>SUMIF(A2619:B2619,"*consolidação*",C2619:D2619)</f>
        <v>106054563.59999999</v>
      </c>
      <c r="H2619" s="60" t="b">
        <f t="shared" si="386"/>
        <v>1</v>
      </c>
      <c r="I2619" s="60" t="str">
        <f t="shared" si="387"/>
        <v>00</v>
      </c>
    </row>
    <row r="2620" spans="1:9" ht="25.5">
      <c r="A2620" s="60" t="str">
        <f t="shared" si="390"/>
        <v>4.4.3.3.0.00.00 - Variações Monetárias e Cambiais de Financiamentos 
 Internos Concedidos</v>
      </c>
      <c r="B2620" s="5" t="s">
        <v>1240</v>
      </c>
      <c r="C2620" s="4">
        <v>66834795.329999998</v>
      </c>
      <c r="E2620" s="1">
        <f>E2621+E2622+E2623+E2624</f>
        <v>211535.55999999997</v>
      </c>
      <c r="F2620" s="1">
        <f>F2621+F2622+F2623+F2624</f>
        <v>66623259.770000003</v>
      </c>
      <c r="H2620" s="60" t="b">
        <f t="shared" si="386"/>
        <v>1</v>
      </c>
      <c r="I2620" s="60" t="str">
        <f t="shared" si="387"/>
        <v>00</v>
      </c>
    </row>
    <row r="2621" spans="1:9" ht="25.5">
      <c r="A2621" s="60" t="str">
        <f t="shared" si="390"/>
        <v>4.4.3.3.1.00.00 - Variações Monetárias e Cambiais de Financiamentos 
 Internos Concedidos - Consolidação</v>
      </c>
      <c r="B2621" s="3" t="s">
        <v>1241</v>
      </c>
      <c r="C2621" s="6">
        <v>66623259.770000003</v>
      </c>
      <c r="E2621" s="1"/>
      <c r="F2621" s="1">
        <f t="shared" si="389"/>
        <v>66623259.770000003</v>
      </c>
      <c r="H2621" s="60" t="b">
        <f t="shared" si="386"/>
        <v>1</v>
      </c>
      <c r="I2621" s="60" t="str">
        <f t="shared" si="387"/>
        <v>00</v>
      </c>
    </row>
    <row r="2622" spans="1:9" ht="25.5">
      <c r="A2622" s="60" t="str">
        <f t="shared" si="390"/>
        <v>4.4.3.3.3.00.00 - Variações Monetárias e Cambiais de Financiamentos 
 Internos Concedidos - Inter OFSS - União</v>
      </c>
      <c r="B2622" s="5" t="s">
        <v>1242</v>
      </c>
      <c r="C2622" s="4">
        <v>211235.52</v>
      </c>
      <c r="E2622" s="1">
        <f t="shared" si="388"/>
        <v>211235.52</v>
      </c>
      <c r="F2622" s="1">
        <f t="shared" si="389"/>
        <v>0</v>
      </c>
      <c r="H2622" s="60" t="b">
        <f t="shared" si="386"/>
        <v>1</v>
      </c>
      <c r="I2622" s="60" t="str">
        <f t="shared" si="387"/>
        <v>00</v>
      </c>
    </row>
    <row r="2623" spans="1:9" ht="25.5">
      <c r="A2623" s="60" t="str">
        <f t="shared" si="390"/>
        <v>4.4.3.3.4.00.00 - Variações Monetárias e Cambiais de Financiamentos 
 Internos Concedidos - Inter OFSS - Estado</v>
      </c>
      <c r="B2623" s="3" t="s">
        <v>1243</v>
      </c>
      <c r="C2623" s="6">
        <v>150.02000000000001</v>
      </c>
      <c r="E2623" s="1">
        <f t="shared" si="388"/>
        <v>150.02000000000001</v>
      </c>
      <c r="F2623" s="1">
        <f t="shared" si="389"/>
        <v>0</v>
      </c>
      <c r="H2623" s="60" t="b">
        <f t="shared" si="386"/>
        <v>1</v>
      </c>
      <c r="I2623" s="60" t="str">
        <f t="shared" si="387"/>
        <v>00</v>
      </c>
    </row>
    <row r="2624" spans="1:9" ht="25.5">
      <c r="A2624" s="60" t="str">
        <f t="shared" si="390"/>
        <v>4.4.3.3.5.00.00 - Variações Monetárias e Cambiais de Financiamentos 
 Internos Concedidos - Inter OFSS - Município</v>
      </c>
      <c r="B2624" s="5" t="s">
        <v>1244</v>
      </c>
      <c r="C2624" s="4">
        <v>150.02000000000001</v>
      </c>
      <c r="E2624" s="1">
        <f t="shared" si="388"/>
        <v>150.02000000000001</v>
      </c>
      <c r="F2624" s="1">
        <f t="shared" si="389"/>
        <v>0</v>
      </c>
      <c r="H2624" s="60" t="b">
        <f t="shared" si="386"/>
        <v>1</v>
      </c>
      <c r="I2624" s="60" t="str">
        <f t="shared" si="387"/>
        <v>00</v>
      </c>
    </row>
    <row r="2625" spans="1:9" ht="25.5">
      <c r="A2625" s="60" t="str">
        <f t="shared" si="390"/>
        <v>4.4.3.4.0.00.00 - Variações Monetárias e Cambiais de Financiamentos 
 Externos Concedidos</v>
      </c>
      <c r="B2625" s="3" t="s">
        <v>1245</v>
      </c>
      <c r="C2625" s="6">
        <v>1908137.83</v>
      </c>
      <c r="E2625" s="1">
        <f>E2626</f>
        <v>0</v>
      </c>
      <c r="F2625" s="1">
        <f>F2626</f>
        <v>1908137.83</v>
      </c>
      <c r="H2625" s="60" t="b">
        <f t="shared" si="386"/>
        <v>1</v>
      </c>
      <c r="I2625" s="60" t="str">
        <f t="shared" si="387"/>
        <v>00</v>
      </c>
    </row>
    <row r="2626" spans="1:9" ht="25.5">
      <c r="A2626" s="60" t="str">
        <f t="shared" si="390"/>
        <v>4.4.3.4.1.00.00 - Variações Monetárias e Cambiais de Financiamentos 
 Externos Concedidos - Consolidação</v>
      </c>
      <c r="B2626" s="5" t="s">
        <v>1246</v>
      </c>
      <c r="C2626" s="4">
        <v>1908137.83</v>
      </c>
      <c r="E2626" s="1">
        <f t="shared" si="388"/>
        <v>0</v>
      </c>
      <c r="F2626" s="1">
        <f t="shared" si="389"/>
        <v>1908137.83</v>
      </c>
      <c r="H2626" s="60" t="b">
        <f t="shared" si="386"/>
        <v>1</v>
      </c>
      <c r="I2626" s="60" t="str">
        <f t="shared" si="387"/>
        <v>00</v>
      </c>
    </row>
    <row r="2627" spans="1:9">
      <c r="A2627" s="60" t="str">
        <f t="shared" si="390"/>
        <v>4.4.3.9.0.00.00 - Outras Variações Monetárias e Cambiais</v>
      </c>
      <c r="B2627" s="3" t="s">
        <v>1247</v>
      </c>
      <c r="C2627" s="6">
        <v>12026444810.73</v>
      </c>
      <c r="E2627" s="1">
        <f>E2628+E2629+E2630+E2631</f>
        <v>438161347.63999999</v>
      </c>
      <c r="F2627" s="1">
        <f>F2628+F2629+F2630+F2631</f>
        <v>11588283463.09</v>
      </c>
      <c r="H2627" s="60" t="b">
        <f t="shared" si="386"/>
        <v>1</v>
      </c>
      <c r="I2627" s="60" t="str">
        <f t="shared" si="387"/>
        <v>00</v>
      </c>
    </row>
    <row r="2628" spans="1:9" ht="25.5">
      <c r="A2628" s="60" t="str">
        <f t="shared" si="390"/>
        <v>4.4.3.9.1.00.00 - Outras Variações Monetárias e Cambiais - 
 Consolidação</v>
      </c>
      <c r="B2628" s="5" t="s">
        <v>1248</v>
      </c>
      <c r="C2628" s="4">
        <v>11588283463.09</v>
      </c>
      <c r="E2628" s="1">
        <f t="shared" si="388"/>
        <v>0</v>
      </c>
      <c r="F2628" s="1">
        <f t="shared" si="389"/>
        <v>11588283463.09</v>
      </c>
      <c r="H2628" s="60" t="b">
        <f t="shared" si="386"/>
        <v>1</v>
      </c>
      <c r="I2628" s="60" t="str">
        <f t="shared" si="387"/>
        <v>00</v>
      </c>
    </row>
    <row r="2629" spans="1:9" ht="25.5">
      <c r="A2629" s="60" t="str">
        <f t="shared" si="390"/>
        <v>4.4.3.9.3.00.00 - Outras Variações Monetárias e Cambiais - Inter 
 OFSS - União</v>
      </c>
      <c r="B2629" s="3" t="s">
        <v>1249</v>
      </c>
      <c r="C2629" s="6">
        <v>61208978.5</v>
      </c>
      <c r="E2629" s="1">
        <f t="shared" si="388"/>
        <v>61208978.5</v>
      </c>
      <c r="F2629" s="1">
        <f t="shared" si="389"/>
        <v>0</v>
      </c>
      <c r="H2629" s="60" t="b">
        <f t="shared" ref="H2629:H2692" si="391">IF(I2629="00",C2629=E2629+F2629,TRUE)</f>
        <v>1</v>
      </c>
      <c r="I2629" s="60" t="str">
        <f t="shared" ref="I2629:I2692" si="392">MID(A2629,11,2)</f>
        <v>00</v>
      </c>
    </row>
    <row r="2630" spans="1:9" ht="25.5">
      <c r="A2630" s="60" t="str">
        <f t="shared" si="390"/>
        <v>4.4.3.9.4.00.00 - Outras Variações Monetárias e Cambiais - Inter 
 OFSS - Estado</v>
      </c>
      <c r="B2630" s="5" t="s">
        <v>1250</v>
      </c>
      <c r="C2630" s="4">
        <v>78189725.75</v>
      </c>
      <c r="E2630" s="1">
        <f t="shared" si="388"/>
        <v>78189725.75</v>
      </c>
      <c r="F2630" s="1">
        <f t="shared" si="389"/>
        <v>0</v>
      </c>
      <c r="H2630" s="60" t="b">
        <f t="shared" si="391"/>
        <v>1</v>
      </c>
      <c r="I2630" s="60" t="str">
        <f t="shared" si="392"/>
        <v>00</v>
      </c>
    </row>
    <row r="2631" spans="1:9" ht="25.5">
      <c r="A2631" s="60" t="str">
        <f t="shared" si="390"/>
        <v>4.4.3.9.5.00.00 - Outras Variações Monetárias e Cambiais - Inter 
 OFSS - Município</v>
      </c>
      <c r="B2631" s="3" t="s">
        <v>1251</v>
      </c>
      <c r="C2631" s="6">
        <v>298762643.38999999</v>
      </c>
      <c r="E2631" s="1">
        <f t="shared" si="388"/>
        <v>298762643.38999999</v>
      </c>
      <c r="F2631" s="1">
        <f t="shared" si="389"/>
        <v>0</v>
      </c>
      <c r="H2631" s="60" t="b">
        <f t="shared" si="391"/>
        <v>1</v>
      </c>
      <c r="I2631" s="60" t="str">
        <f t="shared" si="392"/>
        <v>00</v>
      </c>
    </row>
    <row r="2632" spans="1:9">
      <c r="A2632" s="60" t="str">
        <f t="shared" si="390"/>
        <v>4.4.4.0.0.00.00 - Descontos Financeiros Obtidos</v>
      </c>
      <c r="B2632" s="5" t="s">
        <v>1252</v>
      </c>
      <c r="C2632" s="4">
        <v>31198563.48</v>
      </c>
      <c r="E2632" s="1">
        <f>E2633</f>
        <v>0</v>
      </c>
      <c r="F2632" s="1">
        <f>F2633</f>
        <v>31198563.48</v>
      </c>
      <c r="H2632" s="60" t="b">
        <f t="shared" si="391"/>
        <v>1</v>
      </c>
      <c r="I2632" s="60" t="str">
        <f t="shared" si="392"/>
        <v>00</v>
      </c>
    </row>
    <row r="2633" spans="1:9">
      <c r="A2633" s="60" t="str">
        <f t="shared" si="390"/>
        <v>4.4.4.0.1.00.00 - Descontos Financeiros Obtidos - Consolidação</v>
      </c>
      <c r="B2633" s="3" t="s">
        <v>1253</v>
      </c>
      <c r="C2633" s="6">
        <v>31198563.48</v>
      </c>
      <c r="E2633" s="1">
        <f>SUMIF(A2633:B2633,"*intra*",C2633:D2633)+SUMIF(A2633:B2633,"*inter*",C2633:D2633)</f>
        <v>0</v>
      </c>
      <c r="F2633" s="1">
        <f>SUMIF(A2633:B2633,"*consolidação*",C2633:D2633)</f>
        <v>31198563.48</v>
      </c>
      <c r="H2633" s="60" t="b">
        <f t="shared" si="391"/>
        <v>1</v>
      </c>
      <c r="I2633" s="60" t="str">
        <f t="shared" si="392"/>
        <v>00</v>
      </c>
    </row>
    <row r="2634" spans="1:9" ht="25.5">
      <c r="A2634" s="60" t="str">
        <f t="shared" si="390"/>
        <v>4.4.5.0.0.00.00 - Remuneração de Depósitos Bancários e Aplicações 
 Financeiras</v>
      </c>
      <c r="B2634" s="5" t="s">
        <v>1254</v>
      </c>
      <c r="C2634" s="4">
        <v>13503112677.379999</v>
      </c>
      <c r="E2634" s="1">
        <f>E2635+E2637</f>
        <v>0</v>
      </c>
      <c r="F2634" s="1">
        <f>F2635+F2637</f>
        <v>13503112677.380001</v>
      </c>
      <c r="H2634" s="60" t="b">
        <f t="shared" si="391"/>
        <v>1</v>
      </c>
      <c r="I2634" s="60" t="str">
        <f t="shared" si="392"/>
        <v>00</v>
      </c>
    </row>
    <row r="2635" spans="1:9">
      <c r="A2635" s="60" t="str">
        <f t="shared" si="390"/>
        <v>4.4.5.1.0.00.00 - Remuneração de Depósitos Bancários</v>
      </c>
      <c r="B2635" s="3" t="s">
        <v>1255</v>
      </c>
      <c r="C2635" s="6">
        <v>5342669187.8299999</v>
      </c>
      <c r="E2635" s="1">
        <f>E2636</f>
        <v>0</v>
      </c>
      <c r="F2635" s="1">
        <f>F2636</f>
        <v>5342669187.8299999</v>
      </c>
      <c r="H2635" s="60" t="b">
        <f t="shared" si="391"/>
        <v>1</v>
      </c>
      <c r="I2635" s="60" t="str">
        <f t="shared" si="392"/>
        <v>00</v>
      </c>
    </row>
    <row r="2636" spans="1:9">
      <c r="A2636" s="60" t="str">
        <f t="shared" si="390"/>
        <v>4.4.5.1.1.00.00 - Remuneração de Depósitos Bancários - Consolidação</v>
      </c>
      <c r="B2636" s="5" t="s">
        <v>1256</v>
      </c>
      <c r="C2636" s="4">
        <v>5342669187.8299999</v>
      </c>
      <c r="E2636" s="1">
        <f t="shared" ref="E2636:E2694" si="393">SUMIF(A2636:B2636,"*intra*",C2636:D2636)+SUMIF(A2636:B2636,"*inter*",C2636:D2636)</f>
        <v>0</v>
      </c>
      <c r="F2636" s="1">
        <f t="shared" ref="F2636:F2696" si="394">SUMIF(A2636:B2636,"*consolidação*",C2636:D2636)</f>
        <v>5342669187.8299999</v>
      </c>
      <c r="H2636" s="60" t="b">
        <f t="shared" si="391"/>
        <v>1</v>
      </c>
      <c r="I2636" s="60" t="str">
        <f t="shared" si="392"/>
        <v>00</v>
      </c>
    </row>
    <row r="2637" spans="1:9">
      <c r="A2637" s="60" t="str">
        <f t="shared" si="390"/>
        <v>4.4.5.2.0.00.00 - Remuneração de Aplicações Financeiras</v>
      </c>
      <c r="B2637" s="3" t="s">
        <v>1257</v>
      </c>
      <c r="C2637" s="6">
        <v>8160443489.5500002</v>
      </c>
      <c r="E2637" s="1">
        <f>E2638</f>
        <v>0</v>
      </c>
      <c r="F2637" s="1">
        <f>F2638</f>
        <v>8160443489.5500002</v>
      </c>
      <c r="H2637" s="60" t="b">
        <f t="shared" si="391"/>
        <v>1</v>
      </c>
      <c r="I2637" s="60" t="str">
        <f t="shared" si="392"/>
        <v>00</v>
      </c>
    </row>
    <row r="2638" spans="1:9" ht="25.5">
      <c r="A2638" s="60" t="str">
        <f t="shared" si="390"/>
        <v>4.4.5.2.1.00.00 - Remuneração de Aplicações Financeiras - 
 Consolidação</v>
      </c>
      <c r="B2638" s="5" t="s">
        <v>1258</v>
      </c>
      <c r="C2638" s="4">
        <v>8160443489.5500002</v>
      </c>
      <c r="E2638" s="1">
        <f t="shared" si="393"/>
        <v>0</v>
      </c>
      <c r="F2638" s="1">
        <f t="shared" si="394"/>
        <v>8160443489.5500002</v>
      </c>
      <c r="H2638" s="60" t="b">
        <f t="shared" si="391"/>
        <v>1</v>
      </c>
      <c r="I2638" s="60" t="str">
        <f t="shared" si="392"/>
        <v>00</v>
      </c>
    </row>
    <row r="2639" spans="1:9" ht="25.5">
      <c r="A2639" s="60" t="str">
        <f t="shared" si="390"/>
        <v>4.4.9.0.0.00.00 - Outras Variações Patrimoniais Aumentativas – 
 Financeiras</v>
      </c>
      <c r="B2639" s="3" t="s">
        <v>1259</v>
      </c>
      <c r="C2639" s="6">
        <v>3351539437.1900001</v>
      </c>
      <c r="E2639" s="1">
        <f>E2640</f>
        <v>0</v>
      </c>
      <c r="F2639" s="1">
        <f>F2640</f>
        <v>3351539437.1900001</v>
      </c>
      <c r="H2639" s="60" t="b">
        <f t="shared" si="391"/>
        <v>1</v>
      </c>
      <c r="I2639" s="60" t="str">
        <f t="shared" si="392"/>
        <v>00</v>
      </c>
    </row>
    <row r="2640" spans="1:9" ht="25.5">
      <c r="A2640" s="60" t="str">
        <f t="shared" si="390"/>
        <v>4.4.9.0.1.00.00 - Outras Variações Patrimoniais Aumentativas – 
 Financeiras - Consolidação</v>
      </c>
      <c r="B2640" s="5" t="s">
        <v>1260</v>
      </c>
      <c r="C2640" s="4">
        <v>3351539437.1900001</v>
      </c>
      <c r="E2640" s="1">
        <f t="shared" si="393"/>
        <v>0</v>
      </c>
      <c r="F2640" s="1">
        <f>SUMIF(A2640:B2640,"*consolidação*",C2640:D2640)</f>
        <v>3351539437.1900001</v>
      </c>
      <c r="H2640" s="60" t="b">
        <f t="shared" si="391"/>
        <v>1</v>
      </c>
      <c r="I2640" s="60" t="str">
        <f t="shared" si="392"/>
        <v>00</v>
      </c>
    </row>
    <row r="2641" spans="1:9">
      <c r="A2641" s="60" t="str">
        <f t="shared" si="390"/>
        <v>4.5.0.0.0.00.00 - Transferências e Delegações Recebidas</v>
      </c>
      <c r="B2641" s="3" t="s">
        <v>1261</v>
      </c>
      <c r="C2641" s="6">
        <v>413161367713.27002</v>
      </c>
      <c r="E2641" s="1">
        <f>E2642+E2651+E2669+E2674+E2676+E2678+E2680+E2687+E2689</f>
        <v>334426480287.13</v>
      </c>
      <c r="F2641" s="1">
        <f>F2642+F2651+F2669+F2674+F2676+F2678+F2680+F2687+F2689</f>
        <v>78734887426.140015</v>
      </c>
      <c r="H2641" s="60" t="b">
        <f t="shared" si="391"/>
        <v>1</v>
      </c>
      <c r="I2641" s="60" t="str">
        <f t="shared" si="392"/>
        <v>00</v>
      </c>
    </row>
    <row r="2642" spans="1:9">
      <c r="A2642" s="60" t="str">
        <f t="shared" si="390"/>
        <v>4.5.1.0.0.00.00 - Transferências Intragovernamentais</v>
      </c>
      <c r="B2642" s="5" t="s">
        <v>1262</v>
      </c>
      <c r="C2642" s="4">
        <v>103823769486.11</v>
      </c>
      <c r="E2642" s="1">
        <f>E2643+E2645+E2647+E2649</f>
        <v>103823769486.11</v>
      </c>
      <c r="F2642" s="1">
        <f>F2643+F2645+F2647+F2649</f>
        <v>0</v>
      </c>
      <c r="H2642" s="60" t="b">
        <f t="shared" si="391"/>
        <v>1</v>
      </c>
      <c r="I2642" s="60" t="str">
        <f t="shared" si="392"/>
        <v>00</v>
      </c>
    </row>
    <row r="2643" spans="1:9" ht="25.5">
      <c r="A2643" s="60" t="str">
        <f t="shared" si="390"/>
        <v>4.5.1.1.0.00.00 - Transferências Recebidas para a Execução 
 Orçamentária</v>
      </c>
      <c r="B2643" s="3" t="s">
        <v>1263</v>
      </c>
      <c r="C2643" s="6">
        <v>79673830185.830002</v>
      </c>
      <c r="E2643" s="1">
        <f>E2644</f>
        <v>79673830185.830002</v>
      </c>
      <c r="F2643" s="1">
        <f>F2644</f>
        <v>0</v>
      </c>
      <c r="H2643" s="60" t="b">
        <f t="shared" si="391"/>
        <v>1</v>
      </c>
      <c r="I2643" s="60" t="str">
        <f t="shared" si="392"/>
        <v>00</v>
      </c>
    </row>
    <row r="2644" spans="1:9" ht="25.5">
      <c r="A2644" s="60" t="str">
        <f t="shared" si="390"/>
        <v>4.5.1.1.2.00.00 - Transferências Recebidas para a Execução 
 Orçamentária - Intra OFSS</v>
      </c>
      <c r="B2644" s="5" t="s">
        <v>1264</v>
      </c>
      <c r="C2644" s="4">
        <v>79673830185.830002</v>
      </c>
      <c r="E2644" s="1">
        <f t="shared" si="393"/>
        <v>79673830185.830002</v>
      </c>
      <c r="F2644" s="1">
        <f t="shared" si="394"/>
        <v>0</v>
      </c>
      <c r="H2644" s="60" t="b">
        <f t="shared" si="391"/>
        <v>1</v>
      </c>
      <c r="I2644" s="60" t="str">
        <f t="shared" si="392"/>
        <v>00</v>
      </c>
    </row>
    <row r="2645" spans="1:9" ht="25.5">
      <c r="A2645" s="60" t="str">
        <f t="shared" si="390"/>
        <v>4.5.1.2.0.00.00 - Transferências Recebidas Independentes de Execução 
 Orçamentária</v>
      </c>
      <c r="B2645" s="3" t="s">
        <v>1265</v>
      </c>
      <c r="C2645" s="6">
        <v>18937597017.77</v>
      </c>
      <c r="E2645" s="1">
        <f>E2646</f>
        <v>18937597017.77</v>
      </c>
      <c r="F2645" s="1">
        <f>F2646</f>
        <v>0</v>
      </c>
      <c r="H2645" s="60" t="b">
        <f t="shared" si="391"/>
        <v>1</v>
      </c>
      <c r="I2645" s="60" t="str">
        <f t="shared" si="392"/>
        <v>00</v>
      </c>
    </row>
    <row r="2646" spans="1:9" ht="38.25">
      <c r="A2646" s="60" t="str">
        <f t="shared" si="390"/>
        <v>4.5.1.2.2.00.00 - Transferências Recebidas Independentes de Execução 
 Orçamentária - Intra OFSS</v>
      </c>
      <c r="B2646" s="5" t="s">
        <v>1266</v>
      </c>
      <c r="C2646" s="4">
        <v>18937597017.77</v>
      </c>
      <c r="E2646" s="1">
        <f t="shared" si="393"/>
        <v>18937597017.77</v>
      </c>
      <c r="F2646" s="1">
        <f t="shared" si="394"/>
        <v>0</v>
      </c>
      <c r="H2646" s="60" t="b">
        <f t="shared" si="391"/>
        <v>1</v>
      </c>
      <c r="I2646" s="60" t="str">
        <f t="shared" si="392"/>
        <v>00</v>
      </c>
    </row>
    <row r="2647" spans="1:9" ht="25.5">
      <c r="A2647" s="60" t="str">
        <f t="shared" si="390"/>
        <v>4.5.1.3.0.00.00 - Transferencias Recebidas para Aportes de Recursos 
 para o RPPS</v>
      </c>
      <c r="B2647" s="3" t="s">
        <v>1267</v>
      </c>
      <c r="C2647" s="6">
        <v>5165735112.2200003</v>
      </c>
      <c r="E2647" s="1">
        <f>E2648</f>
        <v>5165735112.2200003</v>
      </c>
      <c r="F2647" s="1">
        <f>F2648</f>
        <v>0</v>
      </c>
      <c r="H2647" s="60" t="b">
        <f t="shared" si="391"/>
        <v>1</v>
      </c>
      <c r="I2647" s="60" t="str">
        <f t="shared" si="392"/>
        <v>00</v>
      </c>
    </row>
    <row r="2648" spans="1:9" ht="25.5">
      <c r="A2648" s="60" t="str">
        <f t="shared" si="390"/>
        <v>4.5.1.3.2.00.00 - Transferencias Recebidas para Aportes de Recursos 
 para o RPPS – Intra OFSS</v>
      </c>
      <c r="B2648" s="5" t="s">
        <v>1268</v>
      </c>
      <c r="C2648" s="4">
        <v>5165735112.2200003</v>
      </c>
      <c r="E2648" s="1">
        <f t="shared" si="393"/>
        <v>5165735112.2200003</v>
      </c>
      <c r="F2648" s="1">
        <f t="shared" si="394"/>
        <v>0</v>
      </c>
      <c r="H2648" s="60" t="b">
        <f t="shared" si="391"/>
        <v>1</v>
      </c>
      <c r="I2648" s="60" t="str">
        <f t="shared" si="392"/>
        <v>00</v>
      </c>
    </row>
    <row r="2649" spans="1:9" ht="25.5">
      <c r="A2649" s="60" t="str">
        <f t="shared" si="390"/>
        <v>4.5.1.4.0.00.00 - Transferências Recebidas para Aportes de Recursos 
 para o RGPS</v>
      </c>
      <c r="B2649" s="3" t="s">
        <v>1269</v>
      </c>
      <c r="C2649" s="6">
        <v>46607170.289999999</v>
      </c>
      <c r="E2649" s="1">
        <f>E2650</f>
        <v>46607170.289999999</v>
      </c>
      <c r="F2649" s="1">
        <f>F2650</f>
        <v>0</v>
      </c>
      <c r="H2649" s="60" t="b">
        <f t="shared" si="391"/>
        <v>1</v>
      </c>
      <c r="I2649" s="60" t="str">
        <f t="shared" si="392"/>
        <v>00</v>
      </c>
    </row>
    <row r="2650" spans="1:9" ht="25.5">
      <c r="A2650" s="60" t="str">
        <f t="shared" si="390"/>
        <v>4.5.1.4.2.00.00 - Transferências Recebidas para Aportes de Recursos 
 para o RGPS – Intra OFSS</v>
      </c>
      <c r="B2650" s="5" t="s">
        <v>1270</v>
      </c>
      <c r="C2650" s="4">
        <v>46607170.289999999</v>
      </c>
      <c r="E2650" s="1">
        <f t="shared" si="393"/>
        <v>46607170.289999999</v>
      </c>
      <c r="F2650" s="1">
        <f t="shared" si="394"/>
        <v>0</v>
      </c>
      <c r="H2650" s="60" t="b">
        <f t="shared" si="391"/>
        <v>1</v>
      </c>
      <c r="I2650" s="60" t="str">
        <f t="shared" si="392"/>
        <v>00</v>
      </c>
    </row>
    <row r="2651" spans="1:9">
      <c r="A2651" s="60" t="str">
        <f t="shared" si="390"/>
        <v>4.5.2.0.0.00.00 - Transferências Inter Governamentais</v>
      </c>
      <c r="B2651" s="3" t="s">
        <v>1271</v>
      </c>
      <c r="C2651" s="6">
        <v>288826486955.65002</v>
      </c>
      <c r="E2651" s="1">
        <f>E2652+E2656+E2659+E2664</f>
        <v>230147096252.40002</v>
      </c>
      <c r="F2651" s="1">
        <f>F2652+F2656+F2659+F2664</f>
        <v>58679390703.25</v>
      </c>
      <c r="H2651" s="60" t="b">
        <f t="shared" si="391"/>
        <v>1</v>
      </c>
      <c r="I2651" s="60" t="str">
        <f t="shared" si="392"/>
        <v>00</v>
      </c>
    </row>
    <row r="2652" spans="1:9">
      <c r="A2652" s="60" t="str">
        <f t="shared" si="390"/>
        <v>4.5.2.1.0.00.00 - Transferências Constitucionais e Legais de Receitas</v>
      </c>
      <c r="B2652" s="5" t="s">
        <v>1272</v>
      </c>
      <c r="C2652" s="4">
        <v>229307628572.10999</v>
      </c>
      <c r="E2652" s="1">
        <f>E2653+E2654+E2655</f>
        <v>176863668867.89001</v>
      </c>
      <c r="F2652" s="1">
        <f>F2653+F2654+F2655</f>
        <v>52443959704.220001</v>
      </c>
      <c r="H2652" s="60" t="b">
        <f t="shared" si="391"/>
        <v>1</v>
      </c>
      <c r="I2652" s="60" t="str">
        <f t="shared" si="392"/>
        <v>00</v>
      </c>
    </row>
    <row r="2653" spans="1:9" ht="25.5">
      <c r="A2653" s="60" t="str">
        <f t="shared" si="390"/>
        <v>4.5.2.1.1.00.00 - Transferências Constitucionais e Legais de 
 Receitas- Consolidação</v>
      </c>
      <c r="B2653" s="3" t="s">
        <v>1273</v>
      </c>
      <c r="C2653" s="6">
        <v>52443959704.220001</v>
      </c>
      <c r="E2653" s="1">
        <f>SUMIF(A2653:B2653,"*intra*",C2653:D2653)+SUMIF(A2653:B2653,"*inter*",C2653:D2653)</f>
        <v>0</v>
      </c>
      <c r="F2653" s="1">
        <f t="shared" si="394"/>
        <v>52443959704.220001</v>
      </c>
      <c r="H2653" s="60" t="b">
        <f t="shared" si="391"/>
        <v>1</v>
      </c>
      <c r="I2653" s="60" t="str">
        <f t="shared" si="392"/>
        <v>00</v>
      </c>
    </row>
    <row r="2654" spans="1:9" ht="25.5">
      <c r="A2654" s="60" t="str">
        <f t="shared" si="390"/>
        <v>4.5.2.1.3.00.00 - Transferências Constitucionais e Legais de 
 Receitas - Inter OFSS – União</v>
      </c>
      <c r="B2654" s="5" t="s">
        <v>1274</v>
      </c>
      <c r="C2654" s="4">
        <v>92976278450.320007</v>
      </c>
      <c r="E2654" s="1">
        <f t="shared" si="393"/>
        <v>92976278450.320007</v>
      </c>
      <c r="F2654" s="1">
        <f t="shared" si="394"/>
        <v>0</v>
      </c>
      <c r="H2654" s="60" t="b">
        <f t="shared" si="391"/>
        <v>1</v>
      </c>
      <c r="I2654" s="60" t="str">
        <f t="shared" si="392"/>
        <v>00</v>
      </c>
    </row>
    <row r="2655" spans="1:9" ht="25.5">
      <c r="A2655" s="60" t="str">
        <f t="shared" si="390"/>
        <v>4.5.2.1.4.00.00 - Transferências Constitucionais e Legais de 
 Receitas - Inter OFSS - Estado</v>
      </c>
      <c r="B2655" s="3" t="s">
        <v>1275</v>
      </c>
      <c r="C2655" s="6">
        <v>83887390417.570007</v>
      </c>
      <c r="E2655" s="1">
        <f t="shared" si="393"/>
        <v>83887390417.570007</v>
      </c>
      <c r="F2655" s="1">
        <f t="shared" si="394"/>
        <v>0</v>
      </c>
      <c r="H2655" s="60" t="b">
        <f t="shared" si="391"/>
        <v>1</v>
      </c>
      <c r="I2655" s="60" t="str">
        <f t="shared" si="392"/>
        <v>00</v>
      </c>
    </row>
    <row r="2656" spans="1:9">
      <c r="A2656" s="60" t="str">
        <f t="shared" si="390"/>
        <v>4.5.2.2.0.00.00 - Transferências do FUNDEB</v>
      </c>
      <c r="B2656" s="5" t="s">
        <v>1276</v>
      </c>
      <c r="C2656" s="4">
        <v>40984594903.279999</v>
      </c>
      <c r="E2656" s="1">
        <f>E2657+E2658</f>
        <v>40984594903.279999</v>
      </c>
      <c r="F2656" s="1">
        <f>F2657+F2658</f>
        <v>0</v>
      </c>
      <c r="H2656" s="60" t="b">
        <f t="shared" si="391"/>
        <v>1</v>
      </c>
      <c r="I2656" s="60" t="str">
        <f t="shared" si="392"/>
        <v>00</v>
      </c>
    </row>
    <row r="2657" spans="1:9">
      <c r="A2657" s="60" t="str">
        <f t="shared" si="390"/>
        <v>4.5.2.2.3.00.00 - Transferências do FUNDEB - Inter OFSS - União</v>
      </c>
      <c r="B2657" s="3" t="s">
        <v>1277</v>
      </c>
      <c r="C2657" s="6">
        <v>17923294232.27</v>
      </c>
      <c r="E2657" s="1">
        <f>SUMIF(A2657:B2657,"*intra*",C2657:D2657)+SUMIF(A2657:B2657,"*inter*",C2657:D2657)</f>
        <v>17923294232.27</v>
      </c>
      <c r="F2657" s="1">
        <f t="shared" si="394"/>
        <v>0</v>
      </c>
      <c r="H2657" s="60" t="b">
        <f t="shared" si="391"/>
        <v>1</v>
      </c>
      <c r="I2657" s="60" t="str">
        <f t="shared" si="392"/>
        <v>00</v>
      </c>
    </row>
    <row r="2658" spans="1:9">
      <c r="A2658" s="60" t="str">
        <f t="shared" si="390"/>
        <v>4.5.2.2.4.00.00 - Transferências do FUNDEB - Inter OFSS - Estado</v>
      </c>
      <c r="B2658" s="5" t="s">
        <v>1278</v>
      </c>
      <c r="C2658" s="4">
        <v>23061300671.009998</v>
      </c>
      <c r="E2658" s="1">
        <f>SUMIF(A2658:B2658,"*intra*",C2658:D2658)+SUMIF(A2658:B2658,"*inter*",C2658:D2658)</f>
        <v>23061300671.009998</v>
      </c>
      <c r="F2658" s="1">
        <f t="shared" si="394"/>
        <v>0</v>
      </c>
      <c r="H2658" s="60" t="b">
        <f t="shared" si="391"/>
        <v>1</v>
      </c>
      <c r="I2658" s="60" t="str">
        <f t="shared" si="392"/>
        <v>00</v>
      </c>
    </row>
    <row r="2659" spans="1:9">
      <c r="A2659" s="60" t="str">
        <f t="shared" si="390"/>
        <v>4.5.2.3.0.00.00 - Transferências Voluntárias</v>
      </c>
      <c r="B2659" s="3" t="s">
        <v>1279</v>
      </c>
      <c r="C2659" s="6">
        <v>9540057027.5100002</v>
      </c>
      <c r="E2659" s="1">
        <f>E2660+E2661+E2662+E2663</f>
        <v>9042641630.039999</v>
      </c>
      <c r="F2659" s="1">
        <f>F2660+F2661+F2662+F2663</f>
        <v>497415397.47000003</v>
      </c>
      <c r="H2659" s="60" t="b">
        <f t="shared" si="391"/>
        <v>1</v>
      </c>
      <c r="I2659" s="60" t="str">
        <f t="shared" si="392"/>
        <v>00</v>
      </c>
    </row>
    <row r="2660" spans="1:9">
      <c r="A2660" s="60" t="str">
        <f t="shared" si="390"/>
        <v>4.5.2.3.1.00.00 - Transferências Voluntárias - Consolidação</v>
      </c>
      <c r="B2660" s="5" t="s">
        <v>1280</v>
      </c>
      <c r="C2660" s="4">
        <v>497415397.47000003</v>
      </c>
      <c r="E2660" s="1">
        <f>SUMIF(A2660:B2660,"*intra*",C2660:D2660)+SUMIF(A2660:B2660,"*inter*",C2660:D2660)</f>
        <v>0</v>
      </c>
      <c r="F2660" s="1">
        <f t="shared" si="394"/>
        <v>497415397.47000003</v>
      </c>
      <c r="H2660" s="60" t="b">
        <f t="shared" si="391"/>
        <v>1</v>
      </c>
      <c r="I2660" s="60" t="str">
        <f t="shared" si="392"/>
        <v>00</v>
      </c>
    </row>
    <row r="2661" spans="1:9">
      <c r="A2661" s="60" t="str">
        <f t="shared" si="390"/>
        <v>4.5.2.3.3.00.00 - Transferências Voluntárias – Inter OFSS - União</v>
      </c>
      <c r="B2661" s="3" t="s">
        <v>1281</v>
      </c>
      <c r="C2661" s="6">
        <v>5867485667.8699999</v>
      </c>
      <c r="E2661" s="1">
        <f>SUMIF(A2661:B2661,"*intra*",C2661:D2661)+SUMIF(A2661:B2661,"*inter*",C2661:D2661)</f>
        <v>5867485667.8699999</v>
      </c>
      <c r="F2661" s="1">
        <f t="shared" si="394"/>
        <v>0</v>
      </c>
      <c r="H2661" s="60" t="b">
        <f t="shared" si="391"/>
        <v>1</v>
      </c>
      <c r="I2661" s="60" t="str">
        <f t="shared" si="392"/>
        <v>00</v>
      </c>
    </row>
    <row r="2662" spans="1:9">
      <c r="A2662" s="60" t="str">
        <f t="shared" si="390"/>
        <v>4.5.2.3.4.00.00 - Transferências Voluntárias – Inter OFSS - Estado</v>
      </c>
      <c r="B2662" s="5" t="s">
        <v>1282</v>
      </c>
      <c r="C2662" s="4">
        <v>2443553609</v>
      </c>
      <c r="E2662" s="1">
        <f t="shared" si="393"/>
        <v>2443553609</v>
      </c>
      <c r="F2662" s="1">
        <f t="shared" si="394"/>
        <v>0</v>
      </c>
      <c r="H2662" s="60" t="b">
        <f t="shared" si="391"/>
        <v>1</v>
      </c>
      <c r="I2662" s="60" t="str">
        <f t="shared" si="392"/>
        <v>00</v>
      </c>
    </row>
    <row r="2663" spans="1:9" ht="25.5">
      <c r="A2663" s="60" t="str">
        <f t="shared" si="390"/>
        <v>4.5.2.3.5.00.00 - Transferências Voluntárias - Inter OFSS - 
 Município</v>
      </c>
      <c r="B2663" s="3" t="s">
        <v>1283</v>
      </c>
      <c r="C2663" s="6">
        <v>731602353.16999996</v>
      </c>
      <c r="E2663" s="1">
        <f t="shared" si="393"/>
        <v>731602353.16999996</v>
      </c>
      <c r="F2663" s="1">
        <f t="shared" si="394"/>
        <v>0</v>
      </c>
      <c r="H2663" s="60" t="b">
        <f t="shared" si="391"/>
        <v>1</v>
      </c>
      <c r="I2663" s="60" t="str">
        <f t="shared" si="392"/>
        <v>00</v>
      </c>
    </row>
    <row r="2664" spans="1:9">
      <c r="A2664" s="60" t="str">
        <f t="shared" si="390"/>
        <v>4.5.2.4.0.00.00 - Outras Transferências</v>
      </c>
      <c r="B2664" s="5" t="s">
        <v>1284</v>
      </c>
      <c r="C2664" s="4">
        <v>8994206452.75</v>
      </c>
      <c r="E2664" s="1">
        <f>E2665+E2666+E2667+E2668</f>
        <v>3256190851.1899996</v>
      </c>
      <c r="F2664" s="1">
        <f>F2665+F2666+F2667+F2668</f>
        <v>5738015601.5600004</v>
      </c>
      <c r="H2664" s="60" t="b">
        <f t="shared" si="391"/>
        <v>1</v>
      </c>
      <c r="I2664" s="60" t="str">
        <f t="shared" si="392"/>
        <v>00</v>
      </c>
    </row>
    <row r="2665" spans="1:9">
      <c r="A2665" s="60" t="str">
        <f t="shared" si="390"/>
        <v>4.5.2.4.1.00.00 - Outras Transferências - Consolidação</v>
      </c>
      <c r="B2665" s="3" t="s">
        <v>1285</v>
      </c>
      <c r="C2665" s="6">
        <v>5738015601.5600004</v>
      </c>
      <c r="E2665" s="1">
        <f t="shared" si="393"/>
        <v>0</v>
      </c>
      <c r="F2665" s="1">
        <f t="shared" si="394"/>
        <v>5738015601.5600004</v>
      </c>
      <c r="H2665" s="60" t="b">
        <f t="shared" si="391"/>
        <v>1</v>
      </c>
      <c r="I2665" s="60" t="str">
        <f t="shared" si="392"/>
        <v>00</v>
      </c>
    </row>
    <row r="2666" spans="1:9">
      <c r="A2666" s="60" t="str">
        <f t="shared" si="390"/>
        <v>4.5.2.4.3.00.00 - Outras Transferências – Inter OFSS - União</v>
      </c>
      <c r="B2666" s="5" t="s">
        <v>1286</v>
      </c>
      <c r="C2666" s="4">
        <v>1883123383.0699999</v>
      </c>
      <c r="E2666" s="1">
        <f t="shared" si="393"/>
        <v>1883123383.0699999</v>
      </c>
      <c r="F2666" s="1">
        <f t="shared" si="394"/>
        <v>0</v>
      </c>
      <c r="H2666" s="60" t="b">
        <f t="shared" si="391"/>
        <v>1</v>
      </c>
      <c r="I2666" s="60" t="str">
        <f t="shared" si="392"/>
        <v>00</v>
      </c>
    </row>
    <row r="2667" spans="1:9">
      <c r="A2667" s="60" t="str">
        <f t="shared" si="390"/>
        <v>4.5.2.4.4.00.00 - Outras Transferências – Inter OFSS - Estado</v>
      </c>
      <c r="B2667" s="3" t="s">
        <v>1287</v>
      </c>
      <c r="C2667" s="6">
        <v>972453195.25</v>
      </c>
      <c r="E2667" s="1">
        <f>SUMIF(A2667:B2667,"*intra*",C2667:D2667)+SUMIF(A2667:B2667,"*inter*",C2667:D2667)</f>
        <v>972453195.25</v>
      </c>
      <c r="F2667" s="1">
        <f t="shared" si="394"/>
        <v>0</v>
      </c>
      <c r="H2667" s="60" t="b">
        <f t="shared" si="391"/>
        <v>1</v>
      </c>
      <c r="I2667" s="60" t="str">
        <f t="shared" si="392"/>
        <v>00</v>
      </c>
    </row>
    <row r="2668" spans="1:9">
      <c r="A2668" s="60" t="str">
        <f t="shared" si="390"/>
        <v>4.5.2.4.5.00.00 - Outras Transferências – Inter OFSS - Município</v>
      </c>
      <c r="B2668" s="5" t="s">
        <v>1288</v>
      </c>
      <c r="C2668" s="4">
        <v>400614272.87</v>
      </c>
      <c r="E2668" s="1">
        <f t="shared" si="393"/>
        <v>400614272.87</v>
      </c>
      <c r="F2668" s="1">
        <f t="shared" si="394"/>
        <v>0</v>
      </c>
      <c r="H2668" s="60" t="b">
        <f t="shared" si="391"/>
        <v>1</v>
      </c>
      <c r="I2668" s="60" t="str">
        <f t="shared" si="392"/>
        <v>00</v>
      </c>
    </row>
    <row r="2669" spans="1:9">
      <c r="A2669" s="60" t="str">
        <f t="shared" si="390"/>
        <v>4.5.3.0.0.00.00 - Transferências das Instituições Privadas</v>
      </c>
      <c r="B2669" s="3" t="s">
        <v>1289</v>
      </c>
      <c r="C2669" s="6">
        <v>447153673.57999998</v>
      </c>
      <c r="E2669" s="1">
        <f>E2670+E2672</f>
        <v>0</v>
      </c>
      <c r="F2669" s="1">
        <f>F2670+F2672</f>
        <v>447153673.57999998</v>
      </c>
      <c r="H2669" s="60" t="b">
        <f t="shared" si="391"/>
        <v>1</v>
      </c>
      <c r="I2669" s="60" t="str">
        <f t="shared" si="392"/>
        <v>00</v>
      </c>
    </row>
    <row r="2670" spans="1:9" ht="25.5">
      <c r="A2670" s="60" t="str">
        <f t="shared" si="390"/>
        <v>4.5.3.1.0.00.00 - Transferências das Instituições Privadas sem Fins 
 Lucrativos</v>
      </c>
      <c r="B2670" s="5" t="s">
        <v>1290</v>
      </c>
      <c r="C2670" s="4">
        <v>182125791.63</v>
      </c>
      <c r="E2670" s="1">
        <f>E2671</f>
        <v>0</v>
      </c>
      <c r="F2670" s="1">
        <f>F2671</f>
        <v>182125791.63</v>
      </c>
      <c r="H2670" s="60" t="b">
        <f t="shared" si="391"/>
        <v>1</v>
      </c>
      <c r="I2670" s="60" t="str">
        <f t="shared" si="392"/>
        <v>00</v>
      </c>
    </row>
    <row r="2671" spans="1:9" ht="25.5">
      <c r="A2671" s="60" t="str">
        <f t="shared" si="390"/>
        <v>4.5.3.1.1.00.00 - Transferências das Instituições Privadas sem Fins 
 Lucrativos - Consolidação</v>
      </c>
      <c r="B2671" s="3" t="s">
        <v>1291</v>
      </c>
      <c r="C2671" s="6">
        <v>182125791.63</v>
      </c>
      <c r="E2671" s="1">
        <f>SUMIF(A2671:B2671,"*intra*",C2671:D2671)+SUMIF(A2671:B2671,"*inter*",C2671:D2671)</f>
        <v>0</v>
      </c>
      <c r="F2671" s="1">
        <f t="shared" si="394"/>
        <v>182125791.63</v>
      </c>
      <c r="H2671" s="60" t="b">
        <f t="shared" si="391"/>
        <v>1</v>
      </c>
      <c r="I2671" s="60" t="str">
        <f t="shared" si="392"/>
        <v>00</v>
      </c>
    </row>
    <row r="2672" spans="1:9" ht="25.5">
      <c r="A2672" s="60" t="str">
        <f t="shared" si="390"/>
        <v>4.5.3.2.0.00.00 - Transferências das Instituições Privadas com Fins 
 Lucrativos</v>
      </c>
      <c r="B2672" s="5" t="s">
        <v>1292</v>
      </c>
      <c r="C2672" s="4">
        <v>265027881.94999999</v>
      </c>
      <c r="E2672" s="1">
        <f>E2673</f>
        <v>0</v>
      </c>
      <c r="F2672" s="1">
        <f>F2673</f>
        <v>265027881.94999999</v>
      </c>
      <c r="H2672" s="60" t="b">
        <f t="shared" si="391"/>
        <v>1</v>
      </c>
      <c r="I2672" s="60" t="str">
        <f t="shared" si="392"/>
        <v>00</v>
      </c>
    </row>
    <row r="2673" spans="1:9" ht="25.5">
      <c r="A2673" s="60" t="str">
        <f t="shared" si="390"/>
        <v>4.5.3.2.1.00.00 - Transferências das Instituições Privadas com Fins 
 Lucrativos - Consolidação</v>
      </c>
      <c r="B2673" s="3" t="s">
        <v>1293</v>
      </c>
      <c r="C2673" s="6">
        <v>265027881.94999999</v>
      </c>
      <c r="E2673" s="1">
        <f t="shared" si="393"/>
        <v>0</v>
      </c>
      <c r="F2673" s="1">
        <f>SUMIF(A2673:B2673,"*consolidação*",C2673:D2673)</f>
        <v>265027881.94999999</v>
      </c>
      <c r="H2673" s="60" t="b">
        <f t="shared" si="391"/>
        <v>1</v>
      </c>
      <c r="I2673" s="60" t="str">
        <f t="shared" si="392"/>
        <v>00</v>
      </c>
    </row>
    <row r="2674" spans="1:9">
      <c r="A2674" s="60" t="str">
        <f t="shared" si="390"/>
        <v>4.5.4.0.0.00.00 - Transferências das Instituições Multigovernamentais</v>
      </c>
      <c r="B2674" s="5" t="s">
        <v>1294</v>
      </c>
      <c r="C2674" s="4">
        <v>16719910696.35</v>
      </c>
      <c r="E2674" s="1">
        <f>E2675</f>
        <v>0</v>
      </c>
      <c r="F2674" s="1">
        <f>F2675</f>
        <v>16719910696.35</v>
      </c>
      <c r="H2674" s="60" t="b">
        <f t="shared" si="391"/>
        <v>1</v>
      </c>
      <c r="I2674" s="60" t="str">
        <f t="shared" si="392"/>
        <v>00</v>
      </c>
    </row>
    <row r="2675" spans="1:9" ht="25.5">
      <c r="A2675" s="60" t="str">
        <f t="shared" si="390"/>
        <v>4.5.4.0.1.00.00 - Transferências das Instituições Multigovernamentais 
 - Consolidação</v>
      </c>
      <c r="B2675" s="3" t="s">
        <v>1295</v>
      </c>
      <c r="C2675" s="6">
        <v>16719910696.35</v>
      </c>
      <c r="E2675" s="1">
        <f>SUMIF(A2675:B2675,"*intra*",C2675:D2675)+SUMIF(A2675:B2675,"*inter*",C2675:D2675)</f>
        <v>0</v>
      </c>
      <c r="F2675" s="1">
        <f>SUMIF(A2675:B2675,"*consolidação*",C2675:D2675)</f>
        <v>16719910696.35</v>
      </c>
      <c r="H2675" s="60" t="b">
        <f t="shared" si="391"/>
        <v>1</v>
      </c>
      <c r="I2675" s="60" t="str">
        <f t="shared" si="392"/>
        <v>00</v>
      </c>
    </row>
    <row r="2676" spans="1:9">
      <c r="A2676" s="60" t="str">
        <f t="shared" si="390"/>
        <v>4.5.5.0.0.00.00 - Transferências de Consórcios Públicos</v>
      </c>
      <c r="B2676" s="5" t="s">
        <v>1296</v>
      </c>
      <c r="C2676" s="4">
        <v>43335480.740000002</v>
      </c>
      <c r="E2676" s="1">
        <f>E2677</f>
        <v>0</v>
      </c>
      <c r="F2676" s="1">
        <f>F2677</f>
        <v>43335480.740000002</v>
      </c>
      <c r="H2676" s="60" t="b">
        <f t="shared" si="391"/>
        <v>1</v>
      </c>
      <c r="I2676" s="60" t="str">
        <f t="shared" si="392"/>
        <v>00</v>
      </c>
    </row>
    <row r="2677" spans="1:9" ht="25.5">
      <c r="A2677" s="60" t="str">
        <f t="shared" si="390"/>
        <v>4.5.5.0.1.00.00 - Transferências de Consórcios Públicos - 
 Consolidação</v>
      </c>
      <c r="B2677" s="3" t="s">
        <v>1297</v>
      </c>
      <c r="C2677" s="6">
        <v>43335480.740000002</v>
      </c>
      <c r="E2677" s="1">
        <f t="shared" si="393"/>
        <v>0</v>
      </c>
      <c r="F2677" s="1">
        <f t="shared" si="394"/>
        <v>43335480.740000002</v>
      </c>
      <c r="H2677" s="60" t="b">
        <f t="shared" si="391"/>
        <v>1</v>
      </c>
      <c r="I2677" s="60" t="str">
        <f t="shared" si="392"/>
        <v>00</v>
      </c>
    </row>
    <row r="2678" spans="1:9">
      <c r="A2678" s="60" t="str">
        <f t="shared" si="390"/>
        <v>4.5.6.0.0.00.00 - Transferências do Exterior</v>
      </c>
      <c r="B2678" s="5" t="s">
        <v>1298</v>
      </c>
      <c r="C2678" s="4">
        <v>4229073.04</v>
      </c>
      <c r="E2678" s="1">
        <f>E2679</f>
        <v>0</v>
      </c>
      <c r="F2678" s="1">
        <f>F2679</f>
        <v>4229073.04</v>
      </c>
      <c r="H2678" s="60" t="b">
        <f t="shared" si="391"/>
        <v>1</v>
      </c>
      <c r="I2678" s="60" t="str">
        <f t="shared" si="392"/>
        <v>00</v>
      </c>
    </row>
    <row r="2679" spans="1:9">
      <c r="A2679" s="60" t="str">
        <f t="shared" si="390"/>
        <v>4.5.6.0.1.00.00 - Transferências do Exterior - Consolidação</v>
      </c>
      <c r="B2679" s="3" t="s">
        <v>1299</v>
      </c>
      <c r="C2679" s="6">
        <v>4229073.04</v>
      </c>
      <c r="E2679" s="1">
        <f t="shared" si="393"/>
        <v>0</v>
      </c>
      <c r="F2679" s="1">
        <f t="shared" si="394"/>
        <v>4229073.04</v>
      </c>
      <c r="H2679" s="60" t="b">
        <f t="shared" si="391"/>
        <v>1</v>
      </c>
      <c r="I2679" s="60" t="str">
        <f t="shared" si="392"/>
        <v>00</v>
      </c>
    </row>
    <row r="2680" spans="1:9">
      <c r="A2680" s="60" t="str">
        <f t="shared" si="390"/>
        <v>4.5.7.0.0.00.00 - Execução Orçamentária Delegada</v>
      </c>
      <c r="B2680" s="5" t="s">
        <v>1300</v>
      </c>
      <c r="C2680" s="4">
        <v>565160049.44000006</v>
      </c>
      <c r="E2680" s="1">
        <f>E2681+E2685</f>
        <v>455614548.62</v>
      </c>
      <c r="F2680" s="1">
        <f>F2681+F2685</f>
        <v>109545500.81999999</v>
      </c>
      <c r="H2680" s="60" t="b">
        <f t="shared" si="391"/>
        <v>1</v>
      </c>
      <c r="I2680" s="60" t="str">
        <f t="shared" si="392"/>
        <v>00</v>
      </c>
    </row>
    <row r="2681" spans="1:9">
      <c r="A2681" s="60" t="str">
        <f t="shared" si="390"/>
        <v>4.5.7.1.0.00.00 - Execução Orçamentária Delegada de Entes</v>
      </c>
      <c r="B2681" s="3" t="s">
        <v>1301</v>
      </c>
      <c r="C2681" s="6">
        <v>455614548.62</v>
      </c>
      <c r="E2681" s="1">
        <f>E2682+E2683+E2684</f>
        <v>455614548.62</v>
      </c>
      <c r="F2681" s="1">
        <f>F2682+F2683+F2684</f>
        <v>0</v>
      </c>
      <c r="H2681" s="60" t="b">
        <f t="shared" si="391"/>
        <v>1</v>
      </c>
      <c r="I2681" s="60" t="str">
        <f t="shared" si="392"/>
        <v>00</v>
      </c>
    </row>
    <row r="2682" spans="1:9" ht="25.5">
      <c r="A2682" s="60" t="str">
        <f t="shared" ref="A2682:A2745" si="395">TRIM(B2682)</f>
        <v>4.5.7.1.3.00.00 - Execução Orçamentária Delegada de Entes – Inter 
 OFSS - União</v>
      </c>
      <c r="B2682" s="5" t="s">
        <v>1302</v>
      </c>
      <c r="C2682" s="4">
        <v>250198285.22999999</v>
      </c>
      <c r="E2682" s="1">
        <f>SUMIF(A2682:B2682,"*intra*",C2682:D2682)+SUMIF(A2682:B2682,"*inter*",C2682:D2682)</f>
        <v>250198285.22999999</v>
      </c>
      <c r="F2682" s="1">
        <f t="shared" si="394"/>
        <v>0</v>
      </c>
      <c r="H2682" s="60" t="b">
        <f t="shared" si="391"/>
        <v>1</v>
      </c>
      <c r="I2682" s="60" t="str">
        <f t="shared" si="392"/>
        <v>00</v>
      </c>
    </row>
    <row r="2683" spans="1:9" ht="25.5">
      <c r="A2683" s="60" t="str">
        <f t="shared" si="395"/>
        <v>4.5.7.1.4.00.00 - Execução Orçamentária Delegada de Entes – Inter 
 OFSS - Estado</v>
      </c>
      <c r="B2683" s="3" t="s">
        <v>1303</v>
      </c>
      <c r="C2683" s="6">
        <v>25067163.350000001</v>
      </c>
      <c r="E2683" s="1">
        <f>SUMIF(A2683:B2683,"*intra*",C2683:D2683)+SUMIF(A2683:B2683,"*inter*",C2683:D2683)</f>
        <v>25067163.350000001</v>
      </c>
      <c r="F2683" s="1">
        <f t="shared" si="394"/>
        <v>0</v>
      </c>
      <c r="H2683" s="60" t="b">
        <f t="shared" si="391"/>
        <v>1</v>
      </c>
      <c r="I2683" s="60" t="str">
        <f t="shared" si="392"/>
        <v>00</v>
      </c>
    </row>
    <row r="2684" spans="1:9" ht="25.5">
      <c r="A2684" s="60" t="str">
        <f t="shared" si="395"/>
        <v>4.5.7.1.5.00.00 - Execução Orçamentária Delegada de Entes – Inter 
 OFSS - Município</v>
      </c>
      <c r="B2684" s="5" t="s">
        <v>1304</v>
      </c>
      <c r="C2684" s="4">
        <v>180349100.03999999</v>
      </c>
      <c r="E2684" s="1">
        <f>SUMIF(A2684:B2684,"*intra*",C2684:D2684)+SUMIF(A2684:B2684,"*inter*",C2684:D2684)</f>
        <v>180349100.03999999</v>
      </c>
      <c r="F2684" s="1">
        <f t="shared" si="394"/>
        <v>0</v>
      </c>
      <c r="H2684" s="60" t="b">
        <f t="shared" si="391"/>
        <v>1</v>
      </c>
      <c r="I2684" s="60" t="str">
        <f t="shared" si="392"/>
        <v>00</v>
      </c>
    </row>
    <row r="2685" spans="1:9">
      <c r="A2685" s="60" t="str">
        <f t="shared" si="395"/>
        <v>4.5.7.2.0.00.00 - Execução Orçamentária Delegada de Consórcios</v>
      </c>
      <c r="B2685" s="3" t="s">
        <v>1305</v>
      </c>
      <c r="C2685" s="6">
        <v>109545500.81999999</v>
      </c>
      <c r="E2685" s="1">
        <f>E2686</f>
        <v>0</v>
      </c>
      <c r="F2685" s="1">
        <f>F2686</f>
        <v>109545500.81999999</v>
      </c>
      <c r="H2685" s="60" t="b">
        <f t="shared" si="391"/>
        <v>1</v>
      </c>
      <c r="I2685" s="60" t="str">
        <f t="shared" si="392"/>
        <v>00</v>
      </c>
    </row>
    <row r="2686" spans="1:9" ht="25.5">
      <c r="A2686" s="60" t="str">
        <f t="shared" si="395"/>
        <v>4.5.7.2.1.00.00 - Execução Orçamentária Delegada de Consórcios - 
 Consolidação</v>
      </c>
      <c r="B2686" s="5" t="s">
        <v>1306</v>
      </c>
      <c r="C2686" s="4">
        <v>109545500.81999999</v>
      </c>
      <c r="E2686" s="1">
        <f>SUMIF(A2686:B2686,"*intra*",C2686:D2686)+SUMIF(A2686:B2686,"*inter*",C2686:D2686)</f>
        <v>0</v>
      </c>
      <c r="F2686" s="1">
        <f t="shared" si="394"/>
        <v>109545500.81999999</v>
      </c>
      <c r="H2686" s="60" t="b">
        <f t="shared" si="391"/>
        <v>1</v>
      </c>
      <c r="I2686" s="60" t="str">
        <f t="shared" si="392"/>
        <v>00</v>
      </c>
    </row>
    <row r="2687" spans="1:9">
      <c r="A2687" s="60" t="str">
        <f t="shared" si="395"/>
        <v>4.5.8.0.0.00.00 - Transferências de Pessoas Físicas</v>
      </c>
      <c r="B2687" s="3" t="s">
        <v>1307</v>
      </c>
      <c r="C2687" s="6">
        <v>107412544.56999999</v>
      </c>
      <c r="E2687" s="1">
        <f>E2688</f>
        <v>0</v>
      </c>
      <c r="F2687" s="1">
        <f>F2688</f>
        <v>107412544.56999999</v>
      </c>
      <c r="H2687" s="60" t="b">
        <f t="shared" si="391"/>
        <v>1</v>
      </c>
      <c r="I2687" s="60" t="str">
        <f t="shared" si="392"/>
        <v>00</v>
      </c>
    </row>
    <row r="2688" spans="1:9">
      <c r="A2688" s="60" t="str">
        <f t="shared" si="395"/>
        <v>4.5.8.0.1.00.00 - Transferências de Pessoas Físicas - Consolidação</v>
      </c>
      <c r="B2688" s="5" t="s">
        <v>1308</v>
      </c>
      <c r="C2688" s="4">
        <v>107412544.56999999</v>
      </c>
      <c r="E2688" s="1">
        <f t="shared" si="393"/>
        <v>0</v>
      </c>
      <c r="F2688" s="1">
        <f t="shared" si="394"/>
        <v>107412544.56999999</v>
      </c>
      <c r="H2688" s="60" t="b">
        <f t="shared" si="391"/>
        <v>1</v>
      </c>
      <c r="I2688" s="60" t="str">
        <f t="shared" si="392"/>
        <v>00</v>
      </c>
    </row>
    <row r="2689" spans="1:9">
      <c r="A2689" s="60" t="str">
        <f t="shared" si="395"/>
        <v>4.5.9.0.0.00.00 - Outras Transferências e Delegações Recebidas</v>
      </c>
      <c r="B2689" s="3" t="s">
        <v>5715</v>
      </c>
      <c r="C2689" s="6">
        <v>2623909753.79</v>
      </c>
      <c r="E2689" s="1">
        <f>E2690</f>
        <v>0</v>
      </c>
      <c r="F2689" s="1">
        <f>F2690</f>
        <v>2623909753.79</v>
      </c>
      <c r="H2689" s="60" t="b">
        <f t="shared" si="391"/>
        <v>1</v>
      </c>
      <c r="I2689" s="60" t="str">
        <f t="shared" si="392"/>
        <v>00</v>
      </c>
    </row>
    <row r="2690" spans="1:9" ht="25.5">
      <c r="A2690" s="60" t="str">
        <f t="shared" si="395"/>
        <v>4.5.9.0.1.00.00 - Outras Transferências e Delegações Recebidas - 
 Consolidação</v>
      </c>
      <c r="B2690" s="5" t="s">
        <v>5716</v>
      </c>
      <c r="C2690" s="4">
        <v>2623909753.79</v>
      </c>
      <c r="E2690" s="1">
        <f t="shared" si="393"/>
        <v>0</v>
      </c>
      <c r="F2690" s="1">
        <f t="shared" si="394"/>
        <v>2623909753.79</v>
      </c>
      <c r="H2690" s="60" t="b">
        <f t="shared" si="391"/>
        <v>1</v>
      </c>
      <c r="I2690" s="60" t="str">
        <f t="shared" si="392"/>
        <v>00</v>
      </c>
    </row>
    <row r="2691" spans="1:9" ht="25.5">
      <c r="A2691" s="60" t="str">
        <f t="shared" si="395"/>
        <v>4.6.0.0.0.00.00 - Valorização e Ganhos com Ativos e Desincorporação de 
 Passivos</v>
      </c>
      <c r="B2691" s="3" t="s">
        <v>1309</v>
      </c>
      <c r="C2691" s="6">
        <v>22992120424.369999</v>
      </c>
      <c r="E2691" s="1">
        <f>E2692+E2699+E2708+E2717+E2719</f>
        <v>20268751.920000002</v>
      </c>
      <c r="F2691" s="1">
        <f t="shared" ref="F2691" si="396">F2692+F2699+F2708+F2717+F2719</f>
        <v>22971851672.449997</v>
      </c>
      <c r="G2691" s="1"/>
      <c r="H2691" s="60" t="b">
        <f t="shared" si="391"/>
        <v>1</v>
      </c>
      <c r="I2691" s="60" t="str">
        <f t="shared" si="392"/>
        <v>00</v>
      </c>
    </row>
    <row r="2692" spans="1:9">
      <c r="A2692" s="60" t="str">
        <f t="shared" si="395"/>
        <v>4.6.1.0.0.00.00 - Reavaliação de Ativos</v>
      </c>
      <c r="B2692" s="5" t="s">
        <v>1310</v>
      </c>
      <c r="C2692" s="4">
        <v>6279484555.6300001</v>
      </c>
      <c r="E2692" s="1">
        <f>E2693+E2695+E2697</f>
        <v>0</v>
      </c>
      <c r="F2692" s="1">
        <f>F2693+F2695+F2697</f>
        <v>6279484555.6300001</v>
      </c>
      <c r="H2692" s="60" t="b">
        <f t="shared" si="391"/>
        <v>1</v>
      </c>
      <c r="I2692" s="60" t="str">
        <f t="shared" si="392"/>
        <v>00</v>
      </c>
    </row>
    <row r="2693" spans="1:9">
      <c r="A2693" s="60" t="str">
        <f t="shared" si="395"/>
        <v>4.6.1.1.0.00.00 - Reavaliação de Imobilizado</v>
      </c>
      <c r="B2693" s="3" t="s">
        <v>1311</v>
      </c>
      <c r="C2693" s="6">
        <v>5096316185.75</v>
      </c>
      <c r="E2693" s="1">
        <f>E2694</f>
        <v>0</v>
      </c>
      <c r="F2693" s="1">
        <f>F2694</f>
        <v>5096316185.75</v>
      </c>
      <c r="H2693" s="60" t="b">
        <f t="shared" ref="H2693:H2756" si="397">IF(I2693="00",C2693=E2693+F2693,TRUE)</f>
        <v>1</v>
      </c>
      <c r="I2693" s="60" t="str">
        <f t="shared" ref="I2693:I2756" si="398">MID(A2693,11,2)</f>
        <v>00</v>
      </c>
    </row>
    <row r="2694" spans="1:9">
      <c r="A2694" s="60" t="str">
        <f t="shared" si="395"/>
        <v>4.6.1.1.1.00.00 - Reavaliação de Imobilizado - Consolidação</v>
      </c>
      <c r="B2694" s="5" t="s">
        <v>1312</v>
      </c>
      <c r="C2694" s="4">
        <v>5096316185.75</v>
      </c>
      <c r="E2694" s="1">
        <f t="shared" si="393"/>
        <v>0</v>
      </c>
      <c r="F2694" s="1">
        <f t="shared" si="394"/>
        <v>5096316185.75</v>
      </c>
      <c r="H2694" s="60" t="b">
        <f t="shared" si="397"/>
        <v>1</v>
      </c>
      <c r="I2694" s="60" t="str">
        <f t="shared" si="398"/>
        <v>00</v>
      </c>
    </row>
    <row r="2695" spans="1:9">
      <c r="A2695" s="60" t="str">
        <f t="shared" si="395"/>
        <v>4.6.1.2.0.00.00 - Reavaliação de Intangíveis</v>
      </c>
      <c r="B2695" s="3" t="s">
        <v>1313</v>
      </c>
      <c r="C2695" s="6">
        <v>1448922.31</v>
      </c>
      <c r="E2695" s="1">
        <f>E2696</f>
        <v>0</v>
      </c>
      <c r="F2695" s="1">
        <f>F2696</f>
        <v>1448922.31</v>
      </c>
      <c r="H2695" s="60" t="b">
        <f t="shared" si="397"/>
        <v>1</v>
      </c>
      <c r="I2695" s="60" t="str">
        <f t="shared" si="398"/>
        <v>00</v>
      </c>
    </row>
    <row r="2696" spans="1:9">
      <c r="A2696" s="60" t="str">
        <f t="shared" si="395"/>
        <v>4.6.1.2.1.00.00 - Reavaliação de Intangíveis - Consolidação</v>
      </c>
      <c r="B2696" s="5" t="s">
        <v>1314</v>
      </c>
      <c r="C2696" s="4">
        <v>1448922.31</v>
      </c>
      <c r="E2696" s="1">
        <f>SUMIF(A2696:B2696,"*intra*",C2696:D2696)+SUMIF(A2696:B2696,"*inter*",C2696:D2696)</f>
        <v>0</v>
      </c>
      <c r="F2696" s="1">
        <f t="shared" si="394"/>
        <v>1448922.31</v>
      </c>
      <c r="H2696" s="60" t="b">
        <f t="shared" si="397"/>
        <v>1</v>
      </c>
      <c r="I2696" s="60" t="str">
        <f t="shared" si="398"/>
        <v>00</v>
      </c>
    </row>
    <row r="2697" spans="1:9">
      <c r="A2697" s="60" t="str">
        <f t="shared" si="395"/>
        <v>4.6.1.9.0.00.00 - Reavaliação de Outros Ativos</v>
      </c>
      <c r="B2697" s="3" t="s">
        <v>1315</v>
      </c>
      <c r="C2697" s="6">
        <v>1181719447.5699999</v>
      </c>
      <c r="E2697" s="1">
        <f>E2698</f>
        <v>0</v>
      </c>
      <c r="F2697" s="1">
        <f>F2698</f>
        <v>1181719447.5699999</v>
      </c>
      <c r="H2697" s="60" t="b">
        <f t="shared" si="397"/>
        <v>1</v>
      </c>
      <c r="I2697" s="60" t="str">
        <f t="shared" si="398"/>
        <v>00</v>
      </c>
    </row>
    <row r="2698" spans="1:9">
      <c r="A2698" s="60" t="str">
        <f t="shared" si="395"/>
        <v>4.6.1.9.1.00.00 - Reavaliação de Outros Ativos - Consolidação</v>
      </c>
      <c r="B2698" s="5" t="s">
        <v>1316</v>
      </c>
      <c r="C2698" s="4">
        <v>1181719447.5699999</v>
      </c>
      <c r="E2698" s="1">
        <f t="shared" ref="E2698:E2758" si="399">SUMIF(A2698:B2698,"*intra*",C2698:D2698)+SUMIF(A2698:B2698,"*inter*",C2698:D2698)</f>
        <v>0</v>
      </c>
      <c r="F2698" s="1">
        <f>SUMIF(A2698:B2698,"*consolidação*",C2698:D2698)</f>
        <v>1181719447.5699999</v>
      </c>
      <c r="H2698" s="60" t="b">
        <f t="shared" si="397"/>
        <v>1</v>
      </c>
      <c r="I2698" s="60" t="str">
        <f t="shared" si="398"/>
        <v>00</v>
      </c>
    </row>
    <row r="2699" spans="1:9">
      <c r="A2699" s="60" t="str">
        <f t="shared" si="395"/>
        <v>4.6.2.0.0.00.00 - Ganhos com Alienação</v>
      </c>
      <c r="B2699" s="3" t="s">
        <v>1317</v>
      </c>
      <c r="C2699" s="6">
        <v>781234736.74000001</v>
      </c>
      <c r="E2699" s="1">
        <f>E2700+E2702+E2704+E2706</f>
        <v>0</v>
      </c>
      <c r="F2699" s="1">
        <f>F2700+F2702+F2704+F2706</f>
        <v>781234736.74000001</v>
      </c>
      <c r="H2699" s="60" t="b">
        <f t="shared" si="397"/>
        <v>1</v>
      </c>
      <c r="I2699" s="60" t="str">
        <f t="shared" si="398"/>
        <v>00</v>
      </c>
    </row>
    <row r="2700" spans="1:9">
      <c r="A2700" s="60" t="str">
        <f t="shared" si="395"/>
        <v>4.6.2.1.0.00.00 - Ganhos com Alienação de Investimentos</v>
      </c>
      <c r="B2700" s="5" t="s">
        <v>1318</v>
      </c>
      <c r="C2700" s="4">
        <v>26781288.899999999</v>
      </c>
      <c r="E2700" s="1">
        <f>E2701</f>
        <v>0</v>
      </c>
      <c r="F2700" s="1">
        <f>F2701</f>
        <v>26781288.899999999</v>
      </c>
      <c r="H2700" s="60" t="b">
        <f t="shared" si="397"/>
        <v>1</v>
      </c>
      <c r="I2700" s="60" t="str">
        <f t="shared" si="398"/>
        <v>00</v>
      </c>
    </row>
    <row r="2701" spans="1:9" ht="25.5">
      <c r="A2701" s="60" t="str">
        <f t="shared" si="395"/>
        <v>4.6.2.1.1.00.00 - Ganhos com Alienação de Investimentos - 
 Consolidação</v>
      </c>
      <c r="B2701" s="3" t="s">
        <v>1319</v>
      </c>
      <c r="C2701" s="6">
        <v>26781288.899999999</v>
      </c>
      <c r="E2701" s="1">
        <f t="shared" si="399"/>
        <v>0</v>
      </c>
      <c r="F2701" s="1">
        <f t="shared" ref="F2701:F2763" si="400">SUMIF(A2701:B2701,"*consolidação*",C2701:D2701)</f>
        <v>26781288.899999999</v>
      </c>
      <c r="H2701" s="60" t="b">
        <f t="shared" si="397"/>
        <v>1</v>
      </c>
      <c r="I2701" s="60" t="str">
        <f t="shared" si="398"/>
        <v>00</v>
      </c>
    </row>
    <row r="2702" spans="1:9">
      <c r="A2702" s="60" t="str">
        <f t="shared" si="395"/>
        <v>4.6.2.2.0.00.00 - Ganhos com Alienação de Imobilizado</v>
      </c>
      <c r="B2702" s="5" t="s">
        <v>1320</v>
      </c>
      <c r="C2702" s="4">
        <v>219005200.94</v>
      </c>
      <c r="E2702" s="1">
        <f>E2703</f>
        <v>0</v>
      </c>
      <c r="F2702" s="1">
        <f>F2703</f>
        <v>219005200.94</v>
      </c>
      <c r="H2702" s="60" t="b">
        <f t="shared" si="397"/>
        <v>1</v>
      </c>
      <c r="I2702" s="60" t="str">
        <f t="shared" si="398"/>
        <v>00</v>
      </c>
    </row>
    <row r="2703" spans="1:9">
      <c r="A2703" s="60" t="str">
        <f t="shared" si="395"/>
        <v>4.6.2.2.1.00.00 - Ganhos com Alienação de Imobilizado - Consolidação</v>
      </c>
      <c r="B2703" s="3" t="s">
        <v>1321</v>
      </c>
      <c r="C2703" s="6">
        <v>219005200.94</v>
      </c>
      <c r="E2703" s="1">
        <f t="shared" si="399"/>
        <v>0</v>
      </c>
      <c r="F2703" s="1">
        <f t="shared" si="400"/>
        <v>219005200.94</v>
      </c>
      <c r="H2703" s="60" t="b">
        <f t="shared" si="397"/>
        <v>1</v>
      </c>
      <c r="I2703" s="60" t="str">
        <f t="shared" si="398"/>
        <v>00</v>
      </c>
    </row>
    <row r="2704" spans="1:9">
      <c r="A2704" s="60" t="str">
        <f t="shared" si="395"/>
        <v>4.6.2.3.0.00.00 - Ganhos com Alienação de Intangíveis</v>
      </c>
      <c r="B2704" s="5" t="s">
        <v>1322</v>
      </c>
      <c r="C2704" s="4">
        <v>69673.36</v>
      </c>
      <c r="E2704" s="1">
        <f>E2705</f>
        <v>0</v>
      </c>
      <c r="F2704" s="1">
        <f>F2705</f>
        <v>69673.36</v>
      </c>
      <c r="H2704" s="60" t="b">
        <f t="shared" si="397"/>
        <v>1</v>
      </c>
      <c r="I2704" s="60" t="str">
        <f t="shared" si="398"/>
        <v>00</v>
      </c>
    </row>
    <row r="2705" spans="1:9">
      <c r="A2705" s="60" t="str">
        <f t="shared" si="395"/>
        <v>4.6.2.3.1.00.00 - Ganhos com Alienação de Intangíveis - Consolidação</v>
      </c>
      <c r="B2705" s="3" t="s">
        <v>1323</v>
      </c>
      <c r="C2705" s="6">
        <v>69673.36</v>
      </c>
      <c r="E2705" s="1">
        <f t="shared" si="399"/>
        <v>0</v>
      </c>
      <c r="F2705" s="1">
        <f t="shared" si="400"/>
        <v>69673.36</v>
      </c>
      <c r="H2705" s="60" t="b">
        <f t="shared" si="397"/>
        <v>1</v>
      </c>
      <c r="I2705" s="60" t="str">
        <f t="shared" si="398"/>
        <v>00</v>
      </c>
    </row>
    <row r="2706" spans="1:9">
      <c r="A2706" s="60" t="str">
        <f t="shared" si="395"/>
        <v>4.6.2.9.0.00.00 - Ganhos com Alienação de Demais Ativos</v>
      </c>
      <c r="B2706" s="5" t="s">
        <v>5717</v>
      </c>
      <c r="C2706" s="4">
        <v>535378573.54000002</v>
      </c>
      <c r="E2706" s="1">
        <f>E2707</f>
        <v>0</v>
      </c>
      <c r="F2706" s="1">
        <f>F2707</f>
        <v>535378573.54000002</v>
      </c>
      <c r="H2706" s="60" t="b">
        <f t="shared" si="397"/>
        <v>1</v>
      </c>
      <c r="I2706" s="60" t="str">
        <f t="shared" si="398"/>
        <v>00</v>
      </c>
    </row>
    <row r="2707" spans="1:9" ht="25.5">
      <c r="A2707" s="60" t="str">
        <f t="shared" si="395"/>
        <v>4.6.2.9.1.00.00 - Ganhos com Alienação de Demais Ativos - 
 Consolidação</v>
      </c>
      <c r="B2707" s="3" t="s">
        <v>5718</v>
      </c>
      <c r="C2707" s="6">
        <v>535378573.54000002</v>
      </c>
      <c r="E2707" s="1">
        <f t="shared" si="399"/>
        <v>0</v>
      </c>
      <c r="F2707" s="1">
        <f t="shared" si="400"/>
        <v>535378573.54000002</v>
      </c>
      <c r="H2707" s="60" t="b">
        <f t="shared" si="397"/>
        <v>1</v>
      </c>
      <c r="I2707" s="60" t="str">
        <f t="shared" si="398"/>
        <v>00</v>
      </c>
    </row>
    <row r="2708" spans="1:9">
      <c r="A2708" s="60" t="str">
        <f t="shared" si="395"/>
        <v>4.6.3.0.0.00.00 - Ganhos com Incorporação de Ativos</v>
      </c>
      <c r="B2708" s="5" t="s">
        <v>1324</v>
      </c>
      <c r="C2708" s="4">
        <v>11840166566.959999</v>
      </c>
      <c r="E2708" s="1">
        <f>E2709+E2711+E2713+E2715</f>
        <v>0</v>
      </c>
      <c r="F2708" s="1">
        <f>F2709+F2711+F2713+F2715</f>
        <v>11840166566.959999</v>
      </c>
      <c r="H2708" s="60" t="b">
        <f t="shared" si="397"/>
        <v>1</v>
      </c>
      <c r="I2708" s="60" t="str">
        <f t="shared" si="398"/>
        <v>00</v>
      </c>
    </row>
    <row r="2709" spans="1:9">
      <c r="A2709" s="60" t="str">
        <f t="shared" si="395"/>
        <v>4.6.3.1.0.00.00 - Ganhos com Incorporação de Ativos por Descobertas</v>
      </c>
      <c r="B2709" s="3" t="s">
        <v>1325</v>
      </c>
      <c r="C2709" s="6">
        <v>258079481.94999999</v>
      </c>
      <c r="E2709" s="1">
        <f>E2710</f>
        <v>0</v>
      </c>
      <c r="F2709" s="1">
        <f>F2710</f>
        <v>258079481.94999999</v>
      </c>
      <c r="H2709" s="60" t="b">
        <f t="shared" si="397"/>
        <v>1</v>
      </c>
      <c r="I2709" s="60" t="str">
        <f t="shared" si="398"/>
        <v>00</v>
      </c>
    </row>
    <row r="2710" spans="1:9" ht="25.5">
      <c r="A2710" s="60" t="str">
        <f t="shared" si="395"/>
        <v>4.6.3.1.1.00.00 - Ganhos com Incorporação de Ativos por Descobertas 
 - Consolidação</v>
      </c>
      <c r="B2710" s="5" t="s">
        <v>1326</v>
      </c>
      <c r="C2710" s="4">
        <v>258079481.94999999</v>
      </c>
      <c r="E2710" s="1">
        <f t="shared" si="399"/>
        <v>0</v>
      </c>
      <c r="F2710" s="1">
        <f t="shared" si="400"/>
        <v>258079481.94999999</v>
      </c>
      <c r="H2710" s="60" t="b">
        <f t="shared" si="397"/>
        <v>1</v>
      </c>
      <c r="I2710" s="60" t="str">
        <f t="shared" si="398"/>
        <v>00</v>
      </c>
    </row>
    <row r="2711" spans="1:9">
      <c r="A2711" s="60" t="str">
        <f t="shared" si="395"/>
        <v>4.6.3.2.0.00.00 - Ganhos com Incorporação de Ativos por Nascimentos</v>
      </c>
      <c r="B2711" s="3" t="s">
        <v>1327</v>
      </c>
      <c r="C2711" s="6">
        <v>27443725.280000001</v>
      </c>
      <c r="E2711" s="1">
        <f>E2712</f>
        <v>0</v>
      </c>
      <c r="F2711" s="1">
        <f>F2712</f>
        <v>27443725.280000001</v>
      </c>
      <c r="H2711" s="60" t="b">
        <f t="shared" si="397"/>
        <v>1</v>
      </c>
      <c r="I2711" s="60" t="str">
        <f t="shared" si="398"/>
        <v>00</v>
      </c>
    </row>
    <row r="2712" spans="1:9" ht="25.5">
      <c r="A2712" s="60" t="str">
        <f t="shared" si="395"/>
        <v>4.6.3.2.1.00.00 - Ganhos com Incorporação de Ativos por Nascimentos 
 - Consolidação</v>
      </c>
      <c r="B2712" s="5" t="s">
        <v>1328</v>
      </c>
      <c r="C2712" s="4">
        <v>27443725.280000001</v>
      </c>
      <c r="E2712" s="1">
        <f t="shared" si="399"/>
        <v>0</v>
      </c>
      <c r="F2712" s="1">
        <f t="shared" si="400"/>
        <v>27443725.280000001</v>
      </c>
      <c r="H2712" s="60" t="b">
        <f t="shared" si="397"/>
        <v>1</v>
      </c>
      <c r="I2712" s="60" t="str">
        <f t="shared" si="398"/>
        <v>00</v>
      </c>
    </row>
    <row r="2713" spans="1:9">
      <c r="A2713" s="60" t="str">
        <f t="shared" si="395"/>
        <v>4.6.3.3.0.00.00 - Ganhos com Incorporação de Valores Apreendidos</v>
      </c>
      <c r="B2713" s="3" t="s">
        <v>1329</v>
      </c>
      <c r="C2713" s="6">
        <v>26436916.66</v>
      </c>
      <c r="E2713" s="1">
        <f>E2714</f>
        <v>0</v>
      </c>
      <c r="F2713" s="1">
        <f>F2714</f>
        <v>26436916.66</v>
      </c>
      <c r="H2713" s="60" t="b">
        <f t="shared" si="397"/>
        <v>1</v>
      </c>
      <c r="I2713" s="60" t="str">
        <f t="shared" si="398"/>
        <v>00</v>
      </c>
    </row>
    <row r="2714" spans="1:9" ht="25.5">
      <c r="A2714" s="60" t="str">
        <f t="shared" si="395"/>
        <v>4.6.3.3.1.00.00 - Ganhos com Incorporação de Ativos Apreendidos - 
 Consolidação</v>
      </c>
      <c r="B2714" s="5" t="s">
        <v>1330</v>
      </c>
      <c r="C2714" s="4">
        <v>26436916.66</v>
      </c>
      <c r="E2714" s="1">
        <f t="shared" si="399"/>
        <v>0</v>
      </c>
      <c r="F2714" s="1">
        <f t="shared" si="400"/>
        <v>26436916.66</v>
      </c>
      <c r="H2714" s="60" t="b">
        <f t="shared" si="397"/>
        <v>1</v>
      </c>
      <c r="I2714" s="60" t="str">
        <f t="shared" si="398"/>
        <v>00</v>
      </c>
    </row>
    <row r="2715" spans="1:9">
      <c r="A2715" s="60" t="str">
        <f t="shared" si="395"/>
        <v>4.6.3.9.0.00.00 - Outros Ganhos com Incorporação de Ativos</v>
      </c>
      <c r="B2715" s="3" t="s">
        <v>1331</v>
      </c>
      <c r="C2715" s="6">
        <v>11528206443.07</v>
      </c>
      <c r="E2715" s="1">
        <f>E2716</f>
        <v>0</v>
      </c>
      <c r="F2715" s="1">
        <f>F2716</f>
        <v>11528206443.07</v>
      </c>
      <c r="H2715" s="60" t="b">
        <f t="shared" si="397"/>
        <v>1</v>
      </c>
      <c r="I2715" s="60" t="str">
        <f t="shared" si="398"/>
        <v>00</v>
      </c>
    </row>
    <row r="2716" spans="1:9" ht="25.5">
      <c r="A2716" s="60" t="str">
        <f t="shared" si="395"/>
        <v>4.6.3.9.1.00.00 - Outros Ganhos com Incorporação de Ativos - 
 Consolidação</v>
      </c>
      <c r="B2716" s="5" t="s">
        <v>1332</v>
      </c>
      <c r="C2716" s="4">
        <v>11528206443.07</v>
      </c>
      <c r="E2716" s="1">
        <f t="shared" si="399"/>
        <v>0</v>
      </c>
      <c r="F2716" s="1">
        <f>SUMIF(A2716:B2716,"*consolidação*",C2716:D2716)</f>
        <v>11528206443.07</v>
      </c>
      <c r="H2716" s="60" t="b">
        <f t="shared" si="397"/>
        <v>1</v>
      </c>
      <c r="I2716" s="60" t="str">
        <f t="shared" si="398"/>
        <v>00</v>
      </c>
    </row>
    <row r="2717" spans="1:9">
      <c r="A2717" s="60" t="s">
        <v>5490</v>
      </c>
      <c r="B2717" s="3" t="s">
        <v>1333</v>
      </c>
      <c r="C2717" s="6">
        <v>3807957569.4400001</v>
      </c>
      <c r="E2717" s="1">
        <f>E2718</f>
        <v>0</v>
      </c>
      <c r="F2717" s="1">
        <f>F2718</f>
        <v>3807957569.4400001</v>
      </c>
      <c r="H2717" s="60" t="b">
        <f t="shared" si="397"/>
        <v>1</v>
      </c>
      <c r="I2717" s="60" t="str">
        <f t="shared" si="398"/>
        <v>00</v>
      </c>
    </row>
    <row r="2718" spans="1:9" ht="25.5">
      <c r="A2718" s="60" t="str">
        <f t="shared" si="395"/>
        <v>4.6.4.0.1.00.00 - Ganhos com Desincorporação de Passivos - 
 Consolidação</v>
      </c>
      <c r="B2718" s="5" t="s">
        <v>1334</v>
      </c>
      <c r="C2718" s="4">
        <v>3807957569.4400001</v>
      </c>
      <c r="E2718" s="1">
        <f>SUMIF(A2718:B2718,"*intra*",C2718:D2718)+SUMIF(A2718:B2718,"*inter*",C2718:D2718)</f>
        <v>0</v>
      </c>
      <c r="F2718" s="1">
        <f>SUMIF(A2718:B2718,"*consolidação*",C2718:D2718)</f>
        <v>3807957569.4400001</v>
      </c>
      <c r="H2718" s="60" t="b">
        <f t="shared" si="397"/>
        <v>1</v>
      </c>
      <c r="I2718" s="60" t="str">
        <f t="shared" si="398"/>
        <v>00</v>
      </c>
    </row>
    <row r="2719" spans="1:9">
      <c r="A2719" s="60" t="str">
        <f t="shared" si="395"/>
        <v>4.6.5.0.0.00.00 - Reversão de Redução a Valor Recuperável</v>
      </c>
      <c r="B2719" s="3" t="s">
        <v>5719</v>
      </c>
      <c r="C2719" s="6">
        <v>283276995.60000002</v>
      </c>
      <c r="E2719" s="1">
        <f>E2720+E2726+E2728</f>
        <v>20268751.920000002</v>
      </c>
      <c r="F2719" s="1">
        <f>F2720+F2726+F2728</f>
        <v>263008243.67999998</v>
      </c>
      <c r="H2719" s="60" t="b">
        <f t="shared" si="397"/>
        <v>1</v>
      </c>
      <c r="I2719" s="60" t="str">
        <f t="shared" si="398"/>
        <v>00</v>
      </c>
    </row>
    <row r="2720" spans="1:9" ht="25.5">
      <c r="A2720" s="60" t="str">
        <f t="shared" si="395"/>
        <v>4.6.5.1.0.00.00 - Reversão de Redução a Valor Recuperável de 
 Investimentos</v>
      </c>
      <c r="B2720" s="5" t="s">
        <v>5720</v>
      </c>
      <c r="C2720" s="4">
        <v>78994605.890000001</v>
      </c>
      <c r="E2720" s="1">
        <f>E2721+E2722+E2723+E2724+E2725</f>
        <v>20268751.920000002</v>
      </c>
      <c r="F2720" s="1">
        <f>F2721+F2722+F2723+F2724+F2725</f>
        <v>58725853.969999999</v>
      </c>
      <c r="H2720" s="60" t="b">
        <f t="shared" si="397"/>
        <v>1</v>
      </c>
      <c r="I2720" s="60" t="str">
        <f t="shared" si="398"/>
        <v>00</v>
      </c>
    </row>
    <row r="2721" spans="1:9" ht="25.5">
      <c r="A2721" s="60" t="str">
        <f t="shared" si="395"/>
        <v>4.6.5.1.1.00.00 - Reversão de Redução a Valor Recuperável de 
 Investimentos - Consolidação</v>
      </c>
      <c r="B2721" s="3" t="s">
        <v>5721</v>
      </c>
      <c r="C2721" s="6">
        <v>58725853.969999999</v>
      </c>
      <c r="E2721" s="1">
        <f t="shared" si="399"/>
        <v>0</v>
      </c>
      <c r="F2721" s="1">
        <f t="shared" si="400"/>
        <v>58725853.969999999</v>
      </c>
      <c r="H2721" s="60" t="b">
        <f t="shared" si="397"/>
        <v>1</v>
      </c>
      <c r="I2721" s="60" t="str">
        <f t="shared" si="398"/>
        <v>00</v>
      </c>
    </row>
    <row r="2722" spans="1:9" ht="25.5">
      <c r="A2722" s="60" t="str">
        <f t="shared" si="395"/>
        <v>4.6.5.1.2.00.00 - Reversão de Redução a Valor Recuperável de 
 Investimentos - Intra OFSS</v>
      </c>
      <c r="B2722" s="5" t="s">
        <v>5722</v>
      </c>
      <c r="C2722" s="4">
        <v>388015.24</v>
      </c>
      <c r="E2722" s="1">
        <f t="shared" si="399"/>
        <v>388015.24</v>
      </c>
      <c r="F2722" s="1">
        <f t="shared" si="400"/>
        <v>0</v>
      </c>
      <c r="H2722" s="60" t="b">
        <f t="shared" si="397"/>
        <v>1</v>
      </c>
      <c r="I2722" s="60" t="str">
        <f t="shared" si="398"/>
        <v>00</v>
      </c>
    </row>
    <row r="2723" spans="1:9" ht="25.5">
      <c r="A2723" s="60" t="str">
        <f t="shared" si="395"/>
        <v>4.6.5.1.3.00.00 - Reversão de Redução a Valor Recuperável de 
 Investimentos - Inter OFSS - União</v>
      </c>
      <c r="B2723" s="3" t="s">
        <v>5723</v>
      </c>
      <c r="C2723" s="6">
        <v>-282411.64</v>
      </c>
      <c r="E2723" s="1">
        <f t="shared" si="399"/>
        <v>-282411.64</v>
      </c>
      <c r="F2723" s="1">
        <f t="shared" si="400"/>
        <v>0</v>
      </c>
      <c r="H2723" s="60" t="b">
        <f t="shared" si="397"/>
        <v>1</v>
      </c>
      <c r="I2723" s="60" t="str">
        <f t="shared" si="398"/>
        <v>00</v>
      </c>
    </row>
    <row r="2724" spans="1:9" ht="25.5">
      <c r="A2724" s="60" t="str">
        <f t="shared" si="395"/>
        <v>4.6.5.1.4.00.00 - Reversão de Redução a Valor Recuperável de 
 Investimentos - Inter OFSS - Estado</v>
      </c>
      <c r="B2724" s="5" t="s">
        <v>5724</v>
      </c>
      <c r="C2724" s="4">
        <v>0</v>
      </c>
      <c r="E2724" s="1">
        <f t="shared" si="399"/>
        <v>0</v>
      </c>
      <c r="F2724" s="1">
        <f t="shared" si="400"/>
        <v>0</v>
      </c>
      <c r="H2724" s="60" t="b">
        <f t="shared" si="397"/>
        <v>1</v>
      </c>
      <c r="I2724" s="60" t="str">
        <f t="shared" si="398"/>
        <v>00</v>
      </c>
    </row>
    <row r="2725" spans="1:9" ht="25.5">
      <c r="A2725" s="60" t="str">
        <f t="shared" si="395"/>
        <v>4.6.5.1.5.00.00 - Reversão de Redução a Valor Recuperável de 
 Investimentos - Inter OFSS - Município</v>
      </c>
      <c r="B2725" s="3" t="s">
        <v>5725</v>
      </c>
      <c r="C2725" s="6">
        <v>20163148.32</v>
      </c>
      <c r="E2725" s="1">
        <f t="shared" si="399"/>
        <v>20163148.32</v>
      </c>
      <c r="F2725" s="1">
        <f t="shared" si="400"/>
        <v>0</v>
      </c>
      <c r="H2725" s="60" t="b">
        <f t="shared" si="397"/>
        <v>1</v>
      </c>
      <c r="I2725" s="60" t="str">
        <f t="shared" si="398"/>
        <v>00</v>
      </c>
    </row>
    <row r="2726" spans="1:9" ht="25.5">
      <c r="A2726" s="60" t="str">
        <f t="shared" si="395"/>
        <v>4.6.5.2.0.00.00 - Reversão de Redução a Valor Recuperável de 
 Imobilizado</v>
      </c>
      <c r="B2726" s="5" t="s">
        <v>5726</v>
      </c>
      <c r="C2726" s="4">
        <v>7737861.5099999998</v>
      </c>
      <c r="E2726" s="1">
        <f>E2727</f>
        <v>0</v>
      </c>
      <c r="F2726" s="1">
        <f>F2727</f>
        <v>7737861.5099999998</v>
      </c>
      <c r="H2726" s="60" t="b">
        <f t="shared" si="397"/>
        <v>1</v>
      </c>
      <c r="I2726" s="60" t="str">
        <f t="shared" si="398"/>
        <v>00</v>
      </c>
    </row>
    <row r="2727" spans="1:9" ht="25.5">
      <c r="A2727" s="60" t="str">
        <f t="shared" si="395"/>
        <v>4.6.5.2.1.00.00 - Reversão de Redução a Valor Recuperável de 
 Imobilizado - Consolidação</v>
      </c>
      <c r="B2727" s="3" t="s">
        <v>5727</v>
      </c>
      <c r="C2727" s="6">
        <v>7737861.5099999998</v>
      </c>
      <c r="E2727" s="1">
        <f t="shared" si="399"/>
        <v>0</v>
      </c>
      <c r="F2727" s="1">
        <f t="shared" si="400"/>
        <v>7737861.5099999998</v>
      </c>
      <c r="H2727" s="60" t="b">
        <f t="shared" si="397"/>
        <v>1</v>
      </c>
      <c r="I2727" s="60" t="str">
        <f t="shared" si="398"/>
        <v>00</v>
      </c>
    </row>
    <row r="2728" spans="1:9" ht="25.5">
      <c r="A2728" s="60" t="str">
        <f t="shared" si="395"/>
        <v>4.6.5.3.0.00.00 - Reversão de Redução a Valor Recuperável de 
 Intangíveis</v>
      </c>
      <c r="B2728" s="5" t="s">
        <v>5728</v>
      </c>
      <c r="C2728" s="4">
        <v>196544528.19999999</v>
      </c>
      <c r="E2728" s="1">
        <f>E2729</f>
        <v>0</v>
      </c>
      <c r="F2728" s="1">
        <f>F2729</f>
        <v>196544528.19999999</v>
      </c>
      <c r="H2728" s="60" t="b">
        <f t="shared" si="397"/>
        <v>1</v>
      </c>
      <c r="I2728" s="60" t="str">
        <f t="shared" si="398"/>
        <v>00</v>
      </c>
    </row>
    <row r="2729" spans="1:9" ht="25.5">
      <c r="A2729" s="60" t="str">
        <f t="shared" si="395"/>
        <v>4.6.5.3.1.00.00 - Reversão de Redução a Valor Recuperável de 
 Intangíveis - Consolidação</v>
      </c>
      <c r="B2729" s="3" t="s">
        <v>5729</v>
      </c>
      <c r="C2729" s="6">
        <v>196544528.19999999</v>
      </c>
      <c r="E2729" s="1">
        <f t="shared" si="399"/>
        <v>0</v>
      </c>
      <c r="F2729" s="1">
        <f t="shared" si="400"/>
        <v>196544528.19999999</v>
      </c>
      <c r="H2729" s="60" t="b">
        <f t="shared" si="397"/>
        <v>1</v>
      </c>
      <c r="I2729" s="60" t="str">
        <f t="shared" si="398"/>
        <v>00</v>
      </c>
    </row>
    <row r="2730" spans="1:9">
      <c r="A2730" s="60" t="str">
        <f t="shared" si="395"/>
        <v>4.9.0.0.0.00.00 - Outras Variações Patrimoniais Aumentativas</v>
      </c>
      <c r="B2730" s="5" t="s">
        <v>1335</v>
      </c>
      <c r="C2730" s="4">
        <v>153671081318.42001</v>
      </c>
      <c r="E2730" s="1">
        <f>E2731+E2733+E2742+E2754</f>
        <v>2824917902.0500002</v>
      </c>
      <c r="F2730" s="1">
        <f>F2731+F2733+F2742+F2754</f>
        <v>150846163416.37</v>
      </c>
      <c r="H2730" s="60" t="b">
        <f t="shared" si="397"/>
        <v>1</v>
      </c>
      <c r="I2730" s="60" t="str">
        <f t="shared" si="398"/>
        <v>00</v>
      </c>
    </row>
    <row r="2731" spans="1:9">
      <c r="A2731" s="60" t="str">
        <f t="shared" si="395"/>
        <v>4.9.1.0.0.00.00 - Variação Patrimonial Aumentativa a Classificar</v>
      </c>
      <c r="B2731" s="3" t="s">
        <v>1336</v>
      </c>
      <c r="C2731" s="6">
        <v>4035062255.3200002</v>
      </c>
      <c r="E2731" s="1">
        <f>E2732</f>
        <v>0</v>
      </c>
      <c r="F2731" s="1">
        <f>F2732</f>
        <v>4035062255.3200002</v>
      </c>
      <c r="H2731" s="60" t="b">
        <f t="shared" si="397"/>
        <v>1</v>
      </c>
      <c r="I2731" s="60" t="str">
        <f t="shared" si="398"/>
        <v>00</v>
      </c>
    </row>
    <row r="2732" spans="1:9" ht="25.5">
      <c r="A2732" s="60" t="str">
        <f t="shared" si="395"/>
        <v>4.9.1.0.1.00.00 - Variação Patrimonial Aumentativa a Classificar - 
 Consolidação</v>
      </c>
      <c r="B2732" s="5" t="s">
        <v>1337</v>
      </c>
      <c r="C2732" s="4">
        <v>4035062255.3200002</v>
      </c>
      <c r="E2732" s="1">
        <f>SUMIF(A2732:B2732,"*intra*",C2732:D2732)+SUMIF(A2732:B2732,"*inter*",C2732:D2732)</f>
        <v>0</v>
      </c>
      <c r="F2732" s="1">
        <f>SUMIF(A2732:B2732,"*consolidação*",C2732:D2732)</f>
        <v>4035062255.3200002</v>
      </c>
      <c r="H2732" s="60" t="b">
        <f t="shared" si="397"/>
        <v>1</v>
      </c>
      <c r="I2732" s="60" t="str">
        <f t="shared" si="398"/>
        <v>00</v>
      </c>
    </row>
    <row r="2733" spans="1:9">
      <c r="A2733" s="60" t="str">
        <f t="shared" si="395"/>
        <v>4.9.2.0.0.00.00 - Resultado Positivo de Participações</v>
      </c>
      <c r="B2733" s="3" t="s">
        <v>1338</v>
      </c>
      <c r="C2733" s="6">
        <v>659046296.71000004</v>
      </c>
      <c r="E2733" s="1">
        <f>E2734+E2740</f>
        <v>43371144.059999995</v>
      </c>
      <c r="F2733" s="1">
        <f>F2734+F2740</f>
        <v>615675152.64999998</v>
      </c>
      <c r="H2733" s="60" t="b">
        <f t="shared" si="397"/>
        <v>1</v>
      </c>
      <c r="I2733" s="60" t="str">
        <f t="shared" si="398"/>
        <v>00</v>
      </c>
    </row>
    <row r="2734" spans="1:9">
      <c r="A2734" s="60" t="str">
        <f t="shared" si="395"/>
        <v>4.9.2.1.0.00.00 - Resultado Positivo de Equivalência Patrimonial</v>
      </c>
      <c r="B2734" s="5" t="s">
        <v>1339</v>
      </c>
      <c r="C2734" s="4">
        <v>230830368.5</v>
      </c>
      <c r="E2734" s="1">
        <f>E2735+E2736+E2737+E2738+E2739</f>
        <v>43371144.059999995</v>
      </c>
      <c r="F2734" s="1">
        <f>F2735+F2736+F2737+F2738+F2739</f>
        <v>187459224.44</v>
      </c>
      <c r="H2734" s="60" t="b">
        <f t="shared" si="397"/>
        <v>1</v>
      </c>
      <c r="I2734" s="60" t="str">
        <f t="shared" si="398"/>
        <v>00</v>
      </c>
    </row>
    <row r="2735" spans="1:9" ht="25.5">
      <c r="A2735" s="60" t="str">
        <f t="shared" si="395"/>
        <v>4.9.2.1.1.00.00 - Resultado Positivo de Equivalência Patrimonial - 
 Consolidação</v>
      </c>
      <c r="B2735" s="3" t="s">
        <v>1340</v>
      </c>
      <c r="C2735" s="6">
        <v>187459224.44</v>
      </c>
      <c r="E2735" s="1">
        <f>SUMIF(A2735:B2735,"*intra*",C2735:D2735)+SUMIF(A2735:B2735,"*inter*",C2735:D2735)</f>
        <v>0</v>
      </c>
      <c r="F2735" s="1">
        <f>SUMIF(A2735:B2735,"*consolidação*",C2735:D2735)</f>
        <v>187459224.44</v>
      </c>
      <c r="H2735" s="60" t="b">
        <f t="shared" si="397"/>
        <v>1</v>
      </c>
      <c r="I2735" s="60" t="str">
        <f t="shared" si="398"/>
        <v>00</v>
      </c>
    </row>
    <row r="2736" spans="1:9" ht="25.5">
      <c r="A2736" s="60" t="str">
        <f t="shared" si="395"/>
        <v>4.9.2.1.2.00.00 - Resultado Positivo de Equivalência Patrimonial - 
 Intra OFSS</v>
      </c>
      <c r="B2736" s="5" t="s">
        <v>1341</v>
      </c>
      <c r="C2736" s="4">
        <v>3434672.39</v>
      </c>
      <c r="E2736" s="1">
        <f t="shared" si="399"/>
        <v>3434672.39</v>
      </c>
      <c r="F2736" s="1">
        <f t="shared" si="400"/>
        <v>0</v>
      </c>
      <c r="H2736" s="60" t="b">
        <f t="shared" si="397"/>
        <v>1</v>
      </c>
      <c r="I2736" s="60" t="str">
        <f t="shared" si="398"/>
        <v>00</v>
      </c>
    </row>
    <row r="2737" spans="1:9" ht="25.5">
      <c r="A2737" s="60" t="str">
        <f t="shared" si="395"/>
        <v>4.9.2.1.3.00.00 - Resultado Positivo de Equivalência Patrimonial - 
 Inter OFSS - União</v>
      </c>
      <c r="B2737" s="3" t="s">
        <v>1342</v>
      </c>
      <c r="C2737" s="6">
        <v>3375518.37</v>
      </c>
      <c r="E2737" s="1">
        <f t="shared" si="399"/>
        <v>3375518.37</v>
      </c>
      <c r="F2737" s="1">
        <f t="shared" si="400"/>
        <v>0</v>
      </c>
      <c r="H2737" s="60" t="b">
        <f t="shared" si="397"/>
        <v>1</v>
      </c>
      <c r="I2737" s="60" t="str">
        <f t="shared" si="398"/>
        <v>00</v>
      </c>
    </row>
    <row r="2738" spans="1:9" ht="25.5">
      <c r="A2738" s="60" t="str">
        <f t="shared" si="395"/>
        <v>4.9.2.1.4.00.00 - Resultado Positivo de Equivalência Patrimonial - 
 Inter OFSS - Estado</v>
      </c>
      <c r="B2738" s="5" t="s">
        <v>1343</v>
      </c>
      <c r="C2738" s="4">
        <v>0</v>
      </c>
      <c r="E2738" s="1">
        <f t="shared" si="399"/>
        <v>0</v>
      </c>
      <c r="F2738" s="1">
        <f t="shared" si="400"/>
        <v>0</v>
      </c>
      <c r="H2738" s="60" t="b">
        <f t="shared" si="397"/>
        <v>1</v>
      </c>
      <c r="I2738" s="60" t="str">
        <f t="shared" si="398"/>
        <v>00</v>
      </c>
    </row>
    <row r="2739" spans="1:9" ht="25.5">
      <c r="A2739" s="60" t="str">
        <f t="shared" si="395"/>
        <v>4.9.2.1.5.00.00 - Resultado Positivo de Equivalência Patrimonial - 
 Inter OFSS - Município</v>
      </c>
      <c r="B2739" s="3" t="s">
        <v>1344</v>
      </c>
      <c r="C2739" s="6">
        <v>36560953.299999997</v>
      </c>
      <c r="E2739" s="1">
        <f t="shared" si="399"/>
        <v>36560953.299999997</v>
      </c>
      <c r="F2739" s="1">
        <f t="shared" si="400"/>
        <v>0</v>
      </c>
      <c r="H2739" s="60" t="b">
        <f t="shared" si="397"/>
        <v>1</v>
      </c>
      <c r="I2739" s="60" t="str">
        <f t="shared" si="398"/>
        <v>00</v>
      </c>
    </row>
    <row r="2740" spans="1:9">
      <c r="A2740" s="60" t="str">
        <f t="shared" si="395"/>
        <v>4.9.2.2.0.00.00 - Dividendos e Rendimentos de Outros Investimentos</v>
      </c>
      <c r="B2740" s="5" t="s">
        <v>1345</v>
      </c>
      <c r="C2740" s="4">
        <v>428215928.20999998</v>
      </c>
      <c r="E2740" s="1">
        <f>E2741</f>
        <v>0</v>
      </c>
      <c r="F2740" s="1">
        <f>F2741</f>
        <v>428215928.20999998</v>
      </c>
      <c r="H2740" s="60" t="b">
        <f t="shared" si="397"/>
        <v>1</v>
      </c>
      <c r="I2740" s="60" t="str">
        <f t="shared" si="398"/>
        <v>00</v>
      </c>
    </row>
    <row r="2741" spans="1:9" ht="25.5">
      <c r="A2741" s="60" t="str">
        <f t="shared" si="395"/>
        <v>4.9.2.2.1.00.00 - Dividendos e Rendimentos de Outros Investimentos - 
 Consolidação</v>
      </c>
      <c r="B2741" s="3" t="s">
        <v>1346</v>
      </c>
      <c r="C2741" s="6">
        <v>428215928.20999998</v>
      </c>
      <c r="E2741" s="1">
        <f>SUMIF(A2741:B2741,"*intra*",C2741:D2741)+SUMIF(A2741:B2741,"*inter*",C2741:D2741)</f>
        <v>0</v>
      </c>
      <c r="F2741" s="1">
        <f t="shared" si="400"/>
        <v>428215928.20999998</v>
      </c>
      <c r="H2741" s="60" t="b">
        <f t="shared" si="397"/>
        <v>1</v>
      </c>
      <c r="I2741" s="60" t="str">
        <f t="shared" si="398"/>
        <v>00</v>
      </c>
    </row>
    <row r="2742" spans="1:9">
      <c r="A2742" s="60" t="str">
        <f t="shared" si="395"/>
        <v>4.9.7.0.0.00.00 - Reversão de Provisões e Ajustes de Perdas</v>
      </c>
      <c r="B2742" s="5" t="s">
        <v>1347</v>
      </c>
      <c r="C2742" s="4">
        <v>95889994578.119995</v>
      </c>
      <c r="E2742" s="1">
        <f>E2743+E2748</f>
        <v>1703104948.04</v>
      </c>
      <c r="F2742" s="1">
        <f>F2743+F2748</f>
        <v>94186889630.079987</v>
      </c>
      <c r="H2742" s="60" t="b">
        <f t="shared" si="397"/>
        <v>1</v>
      </c>
      <c r="I2742" s="60" t="str">
        <f t="shared" si="398"/>
        <v>00</v>
      </c>
    </row>
    <row r="2743" spans="1:9">
      <c r="A2743" s="60" t="str">
        <f t="shared" si="395"/>
        <v>4.9.7.1.0.00.00 - Reversão de Provisões</v>
      </c>
      <c r="B2743" s="3" t="s">
        <v>1348</v>
      </c>
      <c r="C2743" s="6">
        <v>78361866851.279999</v>
      </c>
      <c r="E2743" s="1">
        <f>E2744+E2745+E2746+E2747</f>
        <v>1611363904.52</v>
      </c>
      <c r="F2743" s="1">
        <f>F2744+F2745+F2746+F2747</f>
        <v>76750502946.759995</v>
      </c>
      <c r="H2743" s="60" t="b">
        <f t="shared" si="397"/>
        <v>1</v>
      </c>
      <c r="I2743" s="60" t="str">
        <f t="shared" si="398"/>
        <v>00</v>
      </c>
    </row>
    <row r="2744" spans="1:9">
      <c r="A2744" s="60" t="str">
        <f t="shared" si="395"/>
        <v>4.9.7.1.1.00.00 - Reversão de Provisões – Consolidação</v>
      </c>
      <c r="B2744" s="5" t="s">
        <v>1349</v>
      </c>
      <c r="C2744" s="4">
        <v>76750502946.759995</v>
      </c>
      <c r="E2744" s="1">
        <f>SUMIF(A2744:B2744,"*intra*",C2744:D2744)+SUMIF(A2744:B2744,"*inter*",C2744:D2744)</f>
        <v>0</v>
      </c>
      <c r="F2744" s="1">
        <f t="shared" si="400"/>
        <v>76750502946.759995</v>
      </c>
      <c r="H2744" s="60" t="b">
        <f t="shared" si="397"/>
        <v>1</v>
      </c>
      <c r="I2744" s="60" t="str">
        <f t="shared" si="398"/>
        <v>00</v>
      </c>
    </row>
    <row r="2745" spans="1:9">
      <c r="A2745" s="60" t="str">
        <f t="shared" si="395"/>
        <v>4.9.7.1.3.00.00 - Reversão de Provisões – Inter OFSS - União</v>
      </c>
      <c r="B2745" s="3" t="s">
        <v>1350</v>
      </c>
      <c r="C2745" s="6">
        <v>55175431.090000004</v>
      </c>
      <c r="E2745" s="1">
        <f>SUMIF(A2745:B2745,"*intra*",C2745:D2745)+SUMIF(A2745:B2745,"*inter*",C2745:D2745)</f>
        <v>55175431.090000004</v>
      </c>
      <c r="F2745" s="1">
        <f t="shared" si="400"/>
        <v>0</v>
      </c>
      <c r="H2745" s="60" t="b">
        <f t="shared" si="397"/>
        <v>1</v>
      </c>
      <c r="I2745" s="60" t="str">
        <f t="shared" si="398"/>
        <v>00</v>
      </c>
    </row>
    <row r="2746" spans="1:9">
      <c r="A2746" s="60" t="str">
        <f t="shared" ref="A2746:A2782" si="401">TRIM(B2746)</f>
        <v>4.9.7.1.4.00.00 - Reversão de Provisões – Inter OFSS - Estados</v>
      </c>
      <c r="B2746" s="5" t="s">
        <v>1351</v>
      </c>
      <c r="C2746" s="4">
        <v>1114161.08</v>
      </c>
      <c r="E2746" s="1">
        <f>SUMIF(A2746:B2746,"*intra*",C2746:D2746)+SUMIF(A2746:B2746,"*inter*",C2746:D2746)</f>
        <v>1114161.08</v>
      </c>
      <c r="F2746" s="1">
        <f t="shared" si="400"/>
        <v>0</v>
      </c>
      <c r="H2746" s="60" t="b">
        <f t="shared" si="397"/>
        <v>1</v>
      </c>
      <c r="I2746" s="60" t="str">
        <f t="shared" si="398"/>
        <v>00</v>
      </c>
    </row>
    <row r="2747" spans="1:9">
      <c r="A2747" s="60" t="str">
        <f t="shared" si="401"/>
        <v>4.9.7.1.5.00.00 - Reversão de Provisões – Inter OFSS - Municípios</v>
      </c>
      <c r="B2747" s="3" t="s">
        <v>1352</v>
      </c>
      <c r="C2747" s="6">
        <v>1555074312.3499999</v>
      </c>
      <c r="E2747" s="1">
        <f t="shared" si="399"/>
        <v>1555074312.3499999</v>
      </c>
      <c r="F2747" s="1">
        <f t="shared" si="400"/>
        <v>0</v>
      </c>
      <c r="H2747" s="60" t="b">
        <f t="shared" si="397"/>
        <v>1</v>
      </c>
      <c r="I2747" s="60" t="str">
        <f t="shared" si="398"/>
        <v>00</v>
      </c>
    </row>
    <row r="2748" spans="1:9">
      <c r="A2748" s="60" t="str">
        <f t="shared" si="401"/>
        <v>4.9.7.2.0.00.00 - Reversão de Ajustes de Perdas</v>
      </c>
      <c r="B2748" s="5" t="s">
        <v>1353</v>
      </c>
      <c r="C2748" s="4">
        <v>17528127726.84</v>
      </c>
      <c r="E2748" s="1">
        <f>E2749+E2750+E2751+E2752+E2753</f>
        <v>91741043.520000011</v>
      </c>
      <c r="F2748" s="1">
        <f>F2749+F2750+F2751+F2752+F2753</f>
        <v>17436386683.32</v>
      </c>
      <c r="H2748" s="60" t="b">
        <f t="shared" si="397"/>
        <v>1</v>
      </c>
      <c r="I2748" s="60" t="str">
        <f t="shared" si="398"/>
        <v>00</v>
      </c>
    </row>
    <row r="2749" spans="1:9">
      <c r="A2749" s="60" t="str">
        <f t="shared" si="401"/>
        <v>4.9.7.2.1.00.00 - Reversão de Ajustes de Perdas – Consolidação</v>
      </c>
      <c r="B2749" s="3" t="s">
        <v>1354</v>
      </c>
      <c r="C2749" s="6">
        <v>17436386683.32</v>
      </c>
      <c r="E2749" s="1">
        <f>SUMIF(A2749:B2749,"*intra*",C2749:D2749)+SUMIF(A2749:B2749,"*inter*",C2749:D2749)</f>
        <v>0</v>
      </c>
      <c r="F2749" s="1">
        <f t="shared" si="400"/>
        <v>17436386683.32</v>
      </c>
      <c r="H2749" s="60" t="b">
        <f t="shared" si="397"/>
        <v>1</v>
      </c>
      <c r="I2749" s="60" t="str">
        <f t="shared" si="398"/>
        <v>00</v>
      </c>
    </row>
    <row r="2750" spans="1:9">
      <c r="A2750" s="60" t="str">
        <f t="shared" si="401"/>
        <v>4.9.7.2.2.00.00 - Reversão de Ajustes de Perdas - Intra OFSS</v>
      </c>
      <c r="B2750" s="5" t="s">
        <v>1355</v>
      </c>
      <c r="C2750" s="4">
        <v>53003225.170000002</v>
      </c>
      <c r="E2750" s="1">
        <f t="shared" si="399"/>
        <v>53003225.170000002</v>
      </c>
      <c r="F2750" s="1">
        <f t="shared" si="400"/>
        <v>0</v>
      </c>
      <c r="H2750" s="60" t="b">
        <f t="shared" si="397"/>
        <v>1</v>
      </c>
      <c r="I2750" s="60" t="str">
        <f t="shared" si="398"/>
        <v>00</v>
      </c>
    </row>
    <row r="2751" spans="1:9">
      <c r="A2751" s="60" t="str">
        <f t="shared" si="401"/>
        <v>4.9.7.2.3.00.00 - Reversão de Ajustes de Perdas –Inter OFSS – União</v>
      </c>
      <c r="B2751" s="3" t="s">
        <v>1356</v>
      </c>
      <c r="C2751" s="6">
        <v>0</v>
      </c>
      <c r="E2751" s="1">
        <f t="shared" si="399"/>
        <v>0</v>
      </c>
      <c r="F2751" s="1">
        <f t="shared" si="400"/>
        <v>0</v>
      </c>
      <c r="H2751" s="60" t="b">
        <f t="shared" si="397"/>
        <v>1</v>
      </c>
      <c r="I2751" s="60" t="str">
        <f t="shared" si="398"/>
        <v>00</v>
      </c>
    </row>
    <row r="2752" spans="1:9">
      <c r="A2752" s="60" t="str">
        <f t="shared" si="401"/>
        <v>4.9.7.2.4.00.00 - Reversão de Ajustes de Perdas –Inter OFSS – Estado</v>
      </c>
      <c r="B2752" s="5" t="s">
        <v>1357</v>
      </c>
      <c r="C2752" s="4">
        <v>99.22</v>
      </c>
      <c r="E2752" s="1">
        <f t="shared" si="399"/>
        <v>99.22</v>
      </c>
      <c r="F2752" s="1">
        <f t="shared" si="400"/>
        <v>0</v>
      </c>
      <c r="H2752" s="60" t="b">
        <f t="shared" si="397"/>
        <v>1</v>
      </c>
      <c r="I2752" s="60" t="str">
        <f t="shared" si="398"/>
        <v>00</v>
      </c>
    </row>
    <row r="2753" spans="1:9" ht="25.5">
      <c r="A2753" s="60" t="str">
        <f t="shared" si="401"/>
        <v>4.9.7.2.5.00.00 - Reversão de Ajustes de Perdas –Inter OFSS - 
 Município</v>
      </c>
      <c r="B2753" s="3" t="s">
        <v>1358</v>
      </c>
      <c r="C2753" s="6">
        <v>38737719.130000003</v>
      </c>
      <c r="E2753" s="1">
        <f t="shared" si="399"/>
        <v>38737719.130000003</v>
      </c>
      <c r="F2753" s="1">
        <f t="shared" si="400"/>
        <v>0</v>
      </c>
      <c r="H2753" s="60" t="b">
        <f t="shared" si="397"/>
        <v>1</v>
      </c>
      <c r="I2753" s="60" t="str">
        <f t="shared" si="398"/>
        <v>00</v>
      </c>
    </row>
    <row r="2754" spans="1:9">
      <c r="A2754" s="60" t="str">
        <f t="shared" si="401"/>
        <v>4.9.9.0.0.00.00 - Diversas Variações Patrimoniais Aumentativas</v>
      </c>
      <c r="B2754" s="5" t="s">
        <v>1359</v>
      </c>
      <c r="C2754" s="4">
        <v>53086978188.269997</v>
      </c>
      <c r="E2754" s="1">
        <f>E2755+E2760+E2764+E2766+E2772+E2774+E2776+E2778</f>
        <v>1078441809.95</v>
      </c>
      <c r="F2754" s="1">
        <f>F2755+F2760+F2764+F2766+F2772+F2774+F2776+F2778</f>
        <v>52008536378.32</v>
      </c>
      <c r="H2754" s="60" t="b">
        <f t="shared" si="397"/>
        <v>1</v>
      </c>
      <c r="I2754" s="60" t="str">
        <f t="shared" si="398"/>
        <v>00</v>
      </c>
    </row>
    <row r="2755" spans="1:9">
      <c r="A2755" s="60" t="str">
        <f t="shared" si="401"/>
        <v>4.9.9.1.0.00.00 - Compensação Financeira entre RGPS/RPPS</v>
      </c>
      <c r="B2755" s="3" t="s">
        <v>1360</v>
      </c>
      <c r="C2755" s="6">
        <v>1060907218.96</v>
      </c>
      <c r="E2755" s="1">
        <f>E2756+E2757+E2758+E2759</f>
        <v>1060907218.9599999</v>
      </c>
      <c r="F2755" s="1">
        <f>F2756+F2757+F2758+F2759</f>
        <v>0</v>
      </c>
      <c r="H2755" s="60" t="b">
        <f t="shared" si="397"/>
        <v>1</v>
      </c>
      <c r="I2755" s="60" t="str">
        <f t="shared" si="398"/>
        <v>00</v>
      </c>
    </row>
    <row r="2756" spans="1:9" ht="25.5">
      <c r="A2756" s="60" t="str">
        <f t="shared" si="401"/>
        <v>4.9.9.1.2.00.00 - Compensação Financeira entre RGPS/RPPS - Intra 
 OFSS</v>
      </c>
      <c r="B2756" s="5" t="s">
        <v>1361</v>
      </c>
      <c r="C2756" s="4">
        <v>213481161.75</v>
      </c>
      <c r="E2756" s="1">
        <f t="shared" si="399"/>
        <v>213481161.75</v>
      </c>
      <c r="F2756" s="1">
        <f t="shared" si="400"/>
        <v>0</v>
      </c>
      <c r="H2756" s="60" t="b">
        <f t="shared" si="397"/>
        <v>1</v>
      </c>
      <c r="I2756" s="60" t="str">
        <f t="shared" si="398"/>
        <v>00</v>
      </c>
    </row>
    <row r="2757" spans="1:9" ht="25.5">
      <c r="A2757" s="60" t="str">
        <f t="shared" si="401"/>
        <v>4.9.9.1.3.00.00 - Compensação Financeira entre RGPS/RPPS - Inter 
 OFSS - União</v>
      </c>
      <c r="B2757" s="3" t="s">
        <v>1362</v>
      </c>
      <c r="C2757" s="6">
        <v>587558347.92999995</v>
      </c>
      <c r="E2757" s="1">
        <f t="shared" si="399"/>
        <v>587558347.92999995</v>
      </c>
      <c r="F2757" s="1">
        <f t="shared" si="400"/>
        <v>0</v>
      </c>
      <c r="H2757" s="60" t="b">
        <f t="shared" ref="H2757:H2779" si="402">IF(I2757="00",C2757=E2757+F2757,TRUE)</f>
        <v>1</v>
      </c>
      <c r="I2757" s="60" t="str">
        <f t="shared" ref="I2757:I2779" si="403">MID(A2757,11,2)</f>
        <v>00</v>
      </c>
    </row>
    <row r="2758" spans="1:9" ht="25.5">
      <c r="A2758" s="60" t="str">
        <f t="shared" si="401"/>
        <v>4.9.9.1.4.00.00 - Compensação Financeira entre RGPS/RPPS - Inter 
 OFSS - Estado</v>
      </c>
      <c r="B2758" s="5" t="s">
        <v>1363</v>
      </c>
      <c r="C2758" s="4">
        <v>10457728.779999999</v>
      </c>
      <c r="E2758" s="1">
        <f t="shared" si="399"/>
        <v>10457728.779999999</v>
      </c>
      <c r="F2758" s="1">
        <f t="shared" si="400"/>
        <v>0</v>
      </c>
      <c r="H2758" s="60" t="b">
        <f t="shared" si="402"/>
        <v>1</v>
      </c>
      <c r="I2758" s="60" t="str">
        <f t="shared" si="403"/>
        <v>00</v>
      </c>
    </row>
    <row r="2759" spans="1:9" ht="25.5">
      <c r="A2759" s="60" t="str">
        <f t="shared" si="401"/>
        <v>4.9.9.1.5.00.00 - Compensação Financeira entre RGPS/RPPS - Inter 
 OFSS - Município</v>
      </c>
      <c r="B2759" s="3" t="s">
        <v>1364</v>
      </c>
      <c r="C2759" s="6">
        <v>249409980.5</v>
      </c>
      <c r="E2759" s="1">
        <f>SUMIF(A2759:B2759,"*intra*",C2759:D2759)+SUMIF(A2759:B2759,"*inter*",C2759:D2759)</f>
        <v>249409980.5</v>
      </c>
      <c r="F2759" s="1">
        <f>SUMIF(A2759:B2759,"*consolidação*",C2759:D2759)</f>
        <v>0</v>
      </c>
      <c r="H2759" s="60" t="b">
        <f t="shared" si="402"/>
        <v>1</v>
      </c>
      <c r="I2759" s="60" t="str">
        <f t="shared" si="403"/>
        <v>00</v>
      </c>
    </row>
    <row r="2760" spans="1:9">
      <c r="A2760" s="60" t="str">
        <f t="shared" si="401"/>
        <v>4.9.9.2.0.00.00 - Compensação Financeira entre Regimes Próprios</v>
      </c>
      <c r="B2760" s="5" t="s">
        <v>1365</v>
      </c>
      <c r="C2760" s="4">
        <v>9694096.0800000001</v>
      </c>
      <c r="E2760" s="1">
        <f>E2761+E2762+E2763</f>
        <v>9694096.0800000001</v>
      </c>
      <c r="F2760" s="1">
        <f>F2761+F2762+F2763</f>
        <v>0</v>
      </c>
      <c r="H2760" s="60" t="b">
        <f t="shared" si="402"/>
        <v>1</v>
      </c>
      <c r="I2760" s="60" t="str">
        <f t="shared" si="403"/>
        <v>00</v>
      </c>
    </row>
    <row r="2761" spans="1:9" ht="25.5">
      <c r="A2761" s="60" t="str">
        <f t="shared" si="401"/>
        <v>4.9.9.2.3.00.00 - Compensação Financeira entre Regimes Próprios - 
 Inter OFSS - União</v>
      </c>
      <c r="B2761" s="3" t="s">
        <v>1366</v>
      </c>
      <c r="C2761" s="6">
        <v>3091932.73</v>
      </c>
      <c r="E2761" s="1">
        <f>SUMIF(A2761:B2761,"*intra*",C2761:D2761)+SUMIF(A2761:B2761,"*inter*",C2761:D2761)</f>
        <v>3091932.73</v>
      </c>
      <c r="F2761" s="1">
        <f t="shared" si="400"/>
        <v>0</v>
      </c>
      <c r="H2761" s="60" t="b">
        <f t="shared" si="402"/>
        <v>1</v>
      </c>
      <c r="I2761" s="60" t="str">
        <f t="shared" si="403"/>
        <v>00</v>
      </c>
    </row>
    <row r="2762" spans="1:9" ht="25.5">
      <c r="A2762" s="60" t="str">
        <f t="shared" si="401"/>
        <v>4.9.9.2.4.00.00 - Compensação Financeira entre Regimes Próprios - 
 Inter OFSS - Estado</v>
      </c>
      <c r="B2762" s="5" t="s">
        <v>1367</v>
      </c>
      <c r="C2762" s="4">
        <v>147203.44</v>
      </c>
      <c r="E2762" s="1">
        <f t="shared" ref="E2762:E2779" si="404">SUMIF(A2762:B2762,"*intra*",C2762:D2762)+SUMIF(A2762:B2762,"*inter*",C2762:D2762)</f>
        <v>147203.44</v>
      </c>
      <c r="F2762" s="1">
        <f t="shared" si="400"/>
        <v>0</v>
      </c>
      <c r="H2762" s="60" t="b">
        <f t="shared" si="402"/>
        <v>1</v>
      </c>
      <c r="I2762" s="60" t="str">
        <f t="shared" si="403"/>
        <v>00</v>
      </c>
    </row>
    <row r="2763" spans="1:9" ht="25.5">
      <c r="A2763" s="60" t="str">
        <f t="shared" si="401"/>
        <v>4.9.9.2.5.00.00 - Compensação Financeira entre Regimes Próprios - 
 Inter OFSS - Município</v>
      </c>
      <c r="B2763" s="3" t="s">
        <v>1368</v>
      </c>
      <c r="C2763" s="6">
        <v>6454959.9100000001</v>
      </c>
      <c r="E2763" s="1">
        <f t="shared" si="404"/>
        <v>6454959.9100000001</v>
      </c>
      <c r="F2763" s="1">
        <f t="shared" si="400"/>
        <v>0</v>
      </c>
      <c r="H2763" s="60" t="b">
        <f t="shared" si="402"/>
        <v>1</v>
      </c>
      <c r="I2763" s="60" t="str">
        <f t="shared" si="403"/>
        <v>00</v>
      </c>
    </row>
    <row r="2764" spans="1:9">
      <c r="A2764" s="60" t="str">
        <f t="shared" si="401"/>
        <v>4.9.9.3.0.00.00 - Variação Patrimonial Aumentativa com Bonificações</v>
      </c>
      <c r="B2764" s="5" t="s">
        <v>1369</v>
      </c>
      <c r="C2764" s="4">
        <v>168626170.81</v>
      </c>
      <c r="E2764" s="1">
        <f>E2765</f>
        <v>0</v>
      </c>
      <c r="F2764" s="1">
        <f>F2765</f>
        <v>168626170.81</v>
      </c>
      <c r="H2764" s="60" t="b">
        <f t="shared" si="402"/>
        <v>1</v>
      </c>
      <c r="I2764" s="60" t="str">
        <f t="shared" si="403"/>
        <v>00</v>
      </c>
    </row>
    <row r="2765" spans="1:9" ht="25.5">
      <c r="A2765" s="60" t="str">
        <f t="shared" si="401"/>
        <v>4.9.9.3.1.00.00 - Variação Patrimonial Aumentativa com Bonificações 
 - Consolidação</v>
      </c>
      <c r="B2765" s="3" t="s">
        <v>1370</v>
      </c>
      <c r="C2765" s="6">
        <v>168626170.81</v>
      </c>
      <c r="E2765" s="1">
        <f t="shared" si="404"/>
        <v>0</v>
      </c>
      <c r="F2765" s="1">
        <f t="shared" ref="F2765:F2779" si="405">SUMIF(A2765:B2765,"*consolidação*",C2765:D2765)</f>
        <v>168626170.81</v>
      </c>
      <c r="H2765" s="60" t="b">
        <f t="shared" si="402"/>
        <v>1</v>
      </c>
      <c r="I2765" s="60" t="str">
        <f t="shared" si="403"/>
        <v>00</v>
      </c>
    </row>
    <row r="2766" spans="1:9">
      <c r="A2766" s="60" t="str">
        <f t="shared" si="401"/>
        <v>4.9.9.4.0.00.00 - Amortização de Deságio em Investimentos</v>
      </c>
      <c r="B2766" s="5" t="s">
        <v>1371</v>
      </c>
      <c r="C2766" s="4">
        <v>127062473.98999999</v>
      </c>
      <c r="E2766" s="1">
        <f>E2767+E2768+E2769+E2770+E2771</f>
        <v>7840494.9099999992</v>
      </c>
      <c r="F2766" s="1">
        <f>F2767+F2768+F2769+F2770+F2771</f>
        <v>119221979.08</v>
      </c>
      <c r="H2766" s="60" t="b">
        <f t="shared" si="402"/>
        <v>1</v>
      </c>
      <c r="I2766" s="60" t="str">
        <f t="shared" si="403"/>
        <v>00</v>
      </c>
    </row>
    <row r="2767" spans="1:9" ht="25.5">
      <c r="A2767" s="60" t="str">
        <f t="shared" si="401"/>
        <v>4.9.9.4.1.00.00 - Amortização de Deságio em Investimentos - 
 Consolidação</v>
      </c>
      <c r="B2767" s="3" t="s">
        <v>1372</v>
      </c>
      <c r="C2767" s="6">
        <v>119221979.08</v>
      </c>
      <c r="E2767" s="1">
        <f t="shared" si="404"/>
        <v>0</v>
      </c>
      <c r="F2767" s="1">
        <f t="shared" si="405"/>
        <v>119221979.08</v>
      </c>
      <c r="H2767" s="60" t="b">
        <f t="shared" si="402"/>
        <v>1</v>
      </c>
      <c r="I2767" s="60" t="str">
        <f t="shared" si="403"/>
        <v>00</v>
      </c>
    </row>
    <row r="2768" spans="1:9" ht="25.5">
      <c r="A2768" s="60" t="str">
        <f t="shared" si="401"/>
        <v>4.9.9.4.2.00.00 - Amortização de Deságio em Investimentos - Intra 
 OFSS</v>
      </c>
      <c r="B2768" s="5" t="s">
        <v>1373</v>
      </c>
      <c r="C2768" s="4">
        <v>0.02</v>
      </c>
      <c r="E2768" s="1">
        <f t="shared" si="404"/>
        <v>0.02</v>
      </c>
      <c r="F2768" s="1">
        <f t="shared" si="405"/>
        <v>0</v>
      </c>
      <c r="H2768" s="60" t="b">
        <f t="shared" si="402"/>
        <v>1</v>
      </c>
      <c r="I2768" s="60" t="str">
        <f t="shared" si="403"/>
        <v>00</v>
      </c>
    </row>
    <row r="2769" spans="1:9" ht="25.5">
      <c r="A2769" s="60" t="str">
        <f t="shared" si="401"/>
        <v>4.9.9.4.3.00.00 - Amortização de Deságio em Investimentos - Inter 
 OFSS - União</v>
      </c>
      <c r="B2769" s="3" t="s">
        <v>1374</v>
      </c>
      <c r="C2769" s="6">
        <v>0</v>
      </c>
      <c r="E2769" s="1">
        <f t="shared" si="404"/>
        <v>0</v>
      </c>
      <c r="F2769" s="1">
        <f t="shared" si="405"/>
        <v>0</v>
      </c>
      <c r="H2769" s="60" t="b">
        <f t="shared" si="402"/>
        <v>1</v>
      </c>
      <c r="I2769" s="60" t="str">
        <f t="shared" si="403"/>
        <v>00</v>
      </c>
    </row>
    <row r="2770" spans="1:9" ht="25.5">
      <c r="A2770" s="60" t="str">
        <f t="shared" si="401"/>
        <v>4.9.9.4.4.00.00 - Amortização de Deságio em Investimentos - Inter 
 OFSS - Estado</v>
      </c>
      <c r="B2770" s="5" t="s">
        <v>1375</v>
      </c>
      <c r="C2770" s="4">
        <v>0</v>
      </c>
      <c r="E2770" s="1">
        <f t="shared" si="404"/>
        <v>0</v>
      </c>
      <c r="F2770" s="1">
        <f t="shared" si="405"/>
        <v>0</v>
      </c>
      <c r="H2770" s="60" t="b">
        <f t="shared" si="402"/>
        <v>1</v>
      </c>
      <c r="I2770" s="60" t="str">
        <f t="shared" si="403"/>
        <v>00</v>
      </c>
    </row>
    <row r="2771" spans="1:9" ht="25.5">
      <c r="A2771" s="60" t="str">
        <f t="shared" si="401"/>
        <v>4.9.9.4.5.00.00 - Amortização de Deságio em Investimentos - Inter 
 OFSS - Município</v>
      </c>
      <c r="B2771" s="3" t="s">
        <v>1376</v>
      </c>
      <c r="C2771" s="6">
        <v>7840494.8899999997</v>
      </c>
      <c r="E2771" s="1">
        <f t="shared" si="404"/>
        <v>7840494.8899999997</v>
      </c>
      <c r="F2771" s="1">
        <f t="shared" si="405"/>
        <v>0</v>
      </c>
      <c r="H2771" s="60" t="b">
        <f t="shared" si="402"/>
        <v>1</v>
      </c>
      <c r="I2771" s="60" t="str">
        <f t="shared" si="403"/>
        <v>00</v>
      </c>
    </row>
    <row r="2772" spans="1:9">
      <c r="A2772" s="60" t="str">
        <f t="shared" si="401"/>
        <v>4.9.9.5.0.00.00 - Multas Administrativas</v>
      </c>
      <c r="B2772" s="5" t="s">
        <v>1377</v>
      </c>
      <c r="C2772" s="4">
        <v>2894123314.1199999</v>
      </c>
      <c r="E2772" s="1">
        <f>E2773</f>
        <v>0</v>
      </c>
      <c r="F2772" s="1">
        <f>F2773</f>
        <v>2894123314.1199999</v>
      </c>
      <c r="H2772" s="60" t="b">
        <f t="shared" si="402"/>
        <v>1</v>
      </c>
      <c r="I2772" s="60" t="str">
        <f t="shared" si="403"/>
        <v>00</v>
      </c>
    </row>
    <row r="2773" spans="1:9">
      <c r="A2773" s="60" t="str">
        <f t="shared" si="401"/>
        <v>4.9.9.5.1.00.00 - Multas Administrativas - Consolidação</v>
      </c>
      <c r="B2773" s="3" t="s">
        <v>1378</v>
      </c>
      <c r="C2773" s="6">
        <v>2894123314.1199999</v>
      </c>
      <c r="E2773" s="1">
        <f t="shared" si="404"/>
        <v>0</v>
      </c>
      <c r="F2773" s="1">
        <f>SUMIF(A2773:B2773,"*consolidação*",C2773:D2773)</f>
        <v>2894123314.1199999</v>
      </c>
      <c r="H2773" s="60" t="b">
        <f t="shared" si="402"/>
        <v>1</v>
      </c>
      <c r="I2773" s="60" t="str">
        <f t="shared" si="403"/>
        <v>00</v>
      </c>
    </row>
    <row r="2774" spans="1:9">
      <c r="A2774" s="60" t="str">
        <f t="shared" si="401"/>
        <v>4.9.9.6.0.00.00 - Indenizações</v>
      </c>
      <c r="B2774" s="5" t="s">
        <v>1379</v>
      </c>
      <c r="C2774" s="4">
        <v>1335641122.76</v>
      </c>
      <c r="E2774" s="1">
        <f>E2775</f>
        <v>0</v>
      </c>
      <c r="F2774" s="1">
        <f>F2775</f>
        <v>1335641122.76</v>
      </c>
      <c r="H2774" s="60" t="b">
        <f t="shared" si="402"/>
        <v>1</v>
      </c>
      <c r="I2774" s="60" t="str">
        <f t="shared" si="403"/>
        <v>00</v>
      </c>
    </row>
    <row r="2775" spans="1:9">
      <c r="A2775" s="60" t="str">
        <f t="shared" si="401"/>
        <v>4.9.9.6.1.00.00 - Indenizações - Consolidação</v>
      </c>
      <c r="B2775" s="3" t="s">
        <v>1380</v>
      </c>
      <c r="C2775" s="6">
        <v>1335641122.76</v>
      </c>
      <c r="E2775" s="1">
        <f t="shared" si="404"/>
        <v>0</v>
      </c>
      <c r="F2775" s="1">
        <f t="shared" si="405"/>
        <v>1335641122.76</v>
      </c>
      <c r="H2775" s="60" t="b">
        <f t="shared" si="402"/>
        <v>1</v>
      </c>
      <c r="I2775" s="60" t="str">
        <f t="shared" si="403"/>
        <v>00</v>
      </c>
    </row>
    <row r="2776" spans="1:9">
      <c r="A2776" s="60" t="str">
        <f t="shared" si="401"/>
        <v>4.9.9.7.0.00.00 - VPA Decorrente Alienação Bens Apreendidos</v>
      </c>
      <c r="B2776" s="5" t="s">
        <v>1381</v>
      </c>
      <c r="C2776" s="4">
        <v>55602616.240000002</v>
      </c>
      <c r="E2776" s="1">
        <f>E2777</f>
        <v>0</v>
      </c>
      <c r="F2776" s="1">
        <f>F2777</f>
        <v>55602616.240000002</v>
      </c>
      <c r="H2776" s="60" t="b">
        <f t="shared" si="402"/>
        <v>1</v>
      </c>
      <c r="I2776" s="60" t="str">
        <f t="shared" si="403"/>
        <v>00</v>
      </c>
    </row>
    <row r="2777" spans="1:9" ht="25.5">
      <c r="A2777" s="60" t="str">
        <f t="shared" si="401"/>
        <v>4.9.9.7.1.00.00 - VPA Decorrente Alienação Bens Apreendidos - 
 Consolidação</v>
      </c>
      <c r="B2777" s="3" t="s">
        <v>1382</v>
      </c>
      <c r="C2777" s="6">
        <v>55602616.240000002</v>
      </c>
      <c r="E2777" s="1">
        <f t="shared" si="404"/>
        <v>0</v>
      </c>
      <c r="F2777" s="1">
        <f t="shared" si="405"/>
        <v>55602616.240000002</v>
      </c>
      <c r="H2777" s="60" t="b">
        <f t="shared" si="402"/>
        <v>1</v>
      </c>
      <c r="I2777" s="60" t="str">
        <f t="shared" si="403"/>
        <v>00</v>
      </c>
    </row>
    <row r="2778" spans="1:9" ht="25.5">
      <c r="A2778" s="60" t="str">
        <f t="shared" si="401"/>
        <v>4.9.9.9.0.00.00 - Variações Patrimoniais Aumentativas Decorrentes de 
 Fatos Geradores Diversos</v>
      </c>
      <c r="B2778" s="5" t="s">
        <v>1383</v>
      </c>
      <c r="C2778" s="4">
        <v>47435321175.309998</v>
      </c>
      <c r="E2778" s="1">
        <f>E2779</f>
        <v>0</v>
      </c>
      <c r="F2778" s="1">
        <f>F2779</f>
        <v>47435321175.309998</v>
      </c>
      <c r="H2778" s="60" t="b">
        <f t="shared" si="402"/>
        <v>1</v>
      </c>
      <c r="I2778" s="60" t="str">
        <f t="shared" si="403"/>
        <v>00</v>
      </c>
    </row>
    <row r="2779" spans="1:9" ht="25.5">
      <c r="A2779" s="60" t="str">
        <f t="shared" si="401"/>
        <v>4.9.9.9.1.00.00 - Variações Patrimoniais Aumentativas Decorrentes de 
 Fatos Geradores Diversos - Consolidação</v>
      </c>
      <c r="B2779" s="3" t="s">
        <v>1384</v>
      </c>
      <c r="C2779" s="6">
        <v>47435321175.309998</v>
      </c>
      <c r="E2779" s="1">
        <f t="shared" si="404"/>
        <v>0</v>
      </c>
      <c r="F2779" s="1">
        <f t="shared" si="405"/>
        <v>47435321175.309998</v>
      </c>
      <c r="H2779" s="60" t="b">
        <f t="shared" si="402"/>
        <v>1</v>
      </c>
      <c r="I2779" s="60" t="str">
        <f t="shared" si="403"/>
        <v>00</v>
      </c>
    </row>
    <row r="2780" spans="1:9">
      <c r="B2780" s="3" t="s">
        <v>1385</v>
      </c>
      <c r="C2780" s="31"/>
      <c r="E2780" s="1"/>
      <c r="F2780" s="1"/>
    </row>
    <row r="2781" spans="1:9">
      <c r="B2781" s="5" t="s">
        <v>3558</v>
      </c>
      <c r="C2781" s="42"/>
      <c r="E2781" s="1"/>
      <c r="F2781" s="1"/>
    </row>
    <row r="2782" spans="1:9">
      <c r="A2782" s="60" t="str">
        <f t="shared" si="401"/>
        <v>Resultado Patrimonial do Período</v>
      </c>
      <c r="B2782" s="53" t="s">
        <v>1386</v>
      </c>
      <c r="C2782" s="54">
        <v>-42655304244.839996</v>
      </c>
      <c r="D2782" s="55"/>
      <c r="E2782" s="56">
        <f>E2501-E2105</f>
        <v>191162114125.98001</v>
      </c>
      <c r="F2782" s="56">
        <f>F2501-F2105</f>
        <v>-233817418370.82001</v>
      </c>
      <c r="G2782" s="55"/>
      <c r="H2782" s="55" t="b">
        <f>C2782=E2782+F2782</f>
        <v>1</v>
      </c>
      <c r="I2782" s="57">
        <f>E2782+F2782-C2782</f>
        <v>0</v>
      </c>
    </row>
    <row r="2784" spans="1:9">
      <c r="C2784" s="1"/>
      <c r="D2784" s="1"/>
      <c r="E2784" s="1"/>
      <c r="F2784" s="1"/>
    </row>
    <row r="2785" spans="1:9">
      <c r="C2785" s="1"/>
    </row>
    <row r="2786" spans="1:9">
      <c r="C2786" s="1"/>
      <c r="E2786" s="1"/>
      <c r="F2786" s="1"/>
    </row>
    <row r="2787" spans="1:9">
      <c r="B2787" s="87" t="s">
        <v>1396</v>
      </c>
      <c r="C2787" s="87"/>
      <c r="E2787" s="1"/>
      <c r="F2787" s="1"/>
    </row>
    <row r="2788" spans="1:9">
      <c r="A2788" s="61"/>
      <c r="B2788" s="61" t="s">
        <v>31</v>
      </c>
      <c r="C2788" s="61" t="s">
        <v>704</v>
      </c>
      <c r="E2788" s="61" t="s">
        <v>32</v>
      </c>
      <c r="F2788" s="61" t="s">
        <v>33</v>
      </c>
      <c r="H2788" s="61" t="s">
        <v>34</v>
      </c>
    </row>
    <row r="2789" spans="1:9">
      <c r="A2789" s="60" t="str">
        <f>TRIM(B2789)</f>
        <v>3.0.0.0.0.00.00 - Variação Patrimonial Diminutiva</v>
      </c>
      <c r="B2789" s="3" t="s">
        <v>707</v>
      </c>
      <c r="C2789" s="4">
        <v>1780259295790.7</v>
      </c>
      <c r="E2789" s="1">
        <f>E2790+E2833+E2881+E2903+E2963+E3011+E3059+E3080+E3099</f>
        <v>781253832396.12012</v>
      </c>
      <c r="F2789" s="1">
        <f>F2790+F2833+F2881+F2903+F2963+F3011+F3059+F3080+F3099</f>
        <v>999005463394.58008</v>
      </c>
      <c r="H2789" s="60" t="b">
        <f>IF(I2789="00",C2789=E2789+F2789,TRUE)</f>
        <v>1</v>
      </c>
      <c r="I2789" s="60" t="str">
        <f t="shared" ref="I2789:I2852" si="406">MID(A2789,11,2)</f>
        <v>00</v>
      </c>
    </row>
    <row r="2790" spans="1:9">
      <c r="A2790" s="60" t="str">
        <f t="shared" ref="A2790:A2853" si="407">TRIM(B2790)</f>
        <v>3.1.0.0.0.00.00 - Pessoal e Encargos</v>
      </c>
      <c r="B2790" s="5" t="s">
        <v>708</v>
      </c>
      <c r="C2790" s="6">
        <v>295665599574.91998</v>
      </c>
      <c r="E2790" s="1">
        <f>E2791+E2798+E2819+E2826</f>
        <v>56321714107.809998</v>
      </c>
      <c r="F2790" s="1">
        <f>F2791+F2798+F2819+F2826</f>
        <v>239343885467.11002</v>
      </c>
      <c r="H2790" s="60" t="b">
        <f t="shared" ref="H2790:H2853" si="408">IF(I2790="00",C2790=E2790+F2790,TRUE)</f>
        <v>1</v>
      </c>
      <c r="I2790" s="60" t="str">
        <f t="shared" si="406"/>
        <v>00</v>
      </c>
    </row>
    <row r="2791" spans="1:9">
      <c r="A2791" s="60" t="str">
        <f t="shared" si="407"/>
        <v>3.1.1.0.0.00.00 - Remuneração a Pessoal</v>
      </c>
      <c r="B2791" s="3" t="s">
        <v>709</v>
      </c>
      <c r="C2791" s="4">
        <v>215693462667.39001</v>
      </c>
      <c r="E2791" s="1">
        <f>E2792+E2794+E2796</f>
        <v>0</v>
      </c>
      <c r="F2791" s="1">
        <f>F2792+F2794+F2796</f>
        <v>215693462667.39001</v>
      </c>
      <c r="H2791" s="60" t="b">
        <f t="shared" si="408"/>
        <v>1</v>
      </c>
      <c r="I2791" s="60" t="str">
        <f t="shared" si="406"/>
        <v>00</v>
      </c>
    </row>
    <row r="2792" spans="1:9" ht="25.5">
      <c r="A2792" s="60" t="str">
        <f t="shared" si="407"/>
        <v>3.1.1.1.0.00.00 - Remuneração a Pessoal Ativo Civil – Abrangidos pelo 
 RPPS</v>
      </c>
      <c r="B2792" s="5" t="s">
        <v>710</v>
      </c>
      <c r="C2792" s="6">
        <v>172578233117.85001</v>
      </c>
      <c r="E2792" s="1">
        <f>E2793</f>
        <v>0</v>
      </c>
      <c r="F2792" s="1">
        <f>F2793</f>
        <v>172578233117.85001</v>
      </c>
      <c r="H2792" s="60" t="b">
        <f t="shared" si="408"/>
        <v>1</v>
      </c>
      <c r="I2792" s="60" t="str">
        <f t="shared" si="406"/>
        <v>00</v>
      </c>
    </row>
    <row r="2793" spans="1:9" ht="25.5">
      <c r="A2793" s="60" t="str">
        <f t="shared" si="407"/>
        <v>3.1.1.1.1.00.00 - Remuneração a Pessoal Ativo Civil – Abrangidos 
 pelo RPPS - Consolidação</v>
      </c>
      <c r="B2793" s="3" t="s">
        <v>711</v>
      </c>
      <c r="C2793" s="4">
        <v>172578233117.85001</v>
      </c>
      <c r="E2793" s="1">
        <f>SUMIF(A2793:B2793,"*intra*",C2793:D2793)+SUMIF(A2793:B2793,"*inter*",C2793:D2793)</f>
        <v>0</v>
      </c>
      <c r="F2793" s="1">
        <f>SUMIF(A2793:B2793,"*consolidação*",C2793:D2793)</f>
        <v>172578233117.85001</v>
      </c>
      <c r="H2793" s="60" t="b">
        <f t="shared" si="408"/>
        <v>1</v>
      </c>
      <c r="I2793" s="60" t="str">
        <f t="shared" si="406"/>
        <v>00</v>
      </c>
    </row>
    <row r="2794" spans="1:9" ht="25.5">
      <c r="A2794" s="60" t="str">
        <f t="shared" si="407"/>
        <v>3.1.1.2.0.00.00 - Remuneração a Pessoal Ativo Civil - Abrangidos pelo 
 RGPS</v>
      </c>
      <c r="B2794" s="5" t="s">
        <v>712</v>
      </c>
      <c r="C2794" s="6">
        <v>16805804121.530001</v>
      </c>
      <c r="E2794" s="1">
        <f>E2795</f>
        <v>0</v>
      </c>
      <c r="F2794" s="1">
        <f>F2795</f>
        <v>16805804121.530001</v>
      </c>
      <c r="H2794" s="60" t="b">
        <f t="shared" si="408"/>
        <v>1</v>
      </c>
      <c r="I2794" s="60" t="str">
        <f t="shared" si="406"/>
        <v>00</v>
      </c>
    </row>
    <row r="2795" spans="1:9" ht="25.5">
      <c r="A2795" s="60" t="str">
        <f t="shared" si="407"/>
        <v>3.1.1.2.1.00.00 - Remuneração a Pessoal Ativo Civil - Abrangidos 
 pelo RGPS - Consolidação</v>
      </c>
      <c r="B2795" s="3" t="s">
        <v>713</v>
      </c>
      <c r="C2795" s="4">
        <v>16805804121.530001</v>
      </c>
      <c r="E2795" s="1">
        <f>SUMIF(A2795:B2795,"*intra*",C2795:D2795)+SUMIF(A2795:B2795,"*inter*",C2795:D2795)</f>
        <v>0</v>
      </c>
      <c r="F2795" s="1">
        <f>SUMIF(A2795:B2795,"*consolidação*",C2795:D2795)</f>
        <v>16805804121.530001</v>
      </c>
      <c r="H2795" s="60" t="b">
        <f t="shared" si="408"/>
        <v>1</v>
      </c>
      <c r="I2795" s="60" t="str">
        <f t="shared" si="406"/>
        <v>00</v>
      </c>
    </row>
    <row r="2796" spans="1:9" ht="25.5">
      <c r="A2796" s="60" t="str">
        <f t="shared" si="407"/>
        <v>3.1.1.3.0.00.00 - Remuneração a Pessoal Ativo Militar - Abrangidos 
 pelo RPPS</v>
      </c>
      <c r="B2796" s="5" t="s">
        <v>714</v>
      </c>
      <c r="C2796" s="6">
        <v>26309425428.009998</v>
      </c>
      <c r="E2796" s="1">
        <f>E2797</f>
        <v>0</v>
      </c>
      <c r="F2796" s="1">
        <f>F2797</f>
        <v>26309425428.009998</v>
      </c>
      <c r="H2796" s="60" t="b">
        <f t="shared" si="408"/>
        <v>1</v>
      </c>
      <c r="I2796" s="60" t="str">
        <f t="shared" si="406"/>
        <v>00</v>
      </c>
    </row>
    <row r="2797" spans="1:9" ht="25.5">
      <c r="A2797" s="60" t="str">
        <f t="shared" si="407"/>
        <v>3.1.1.3.1.00.00 - Remuneração a Pessoal Ativo Militar - Abrangidos 
 pelo RPPS - Consolidação</v>
      </c>
      <c r="B2797" s="3" t="s">
        <v>715</v>
      </c>
      <c r="C2797" s="4">
        <v>26309425428.009998</v>
      </c>
      <c r="E2797" s="1">
        <f>SUMIF(A2797:B2797,"*intra*",C2797:D2797)+SUMIF(A2797:B2797,"*inter*",C2797:D2797)</f>
        <v>0</v>
      </c>
      <c r="F2797" s="1">
        <f>SUMIF(A2797:B2797,"*consolidação*",C2797:D2797)</f>
        <v>26309425428.009998</v>
      </c>
      <c r="H2797" s="60" t="b">
        <f t="shared" si="408"/>
        <v>1</v>
      </c>
      <c r="I2797" s="60" t="str">
        <f t="shared" si="406"/>
        <v>00</v>
      </c>
    </row>
    <row r="2798" spans="1:9">
      <c r="A2798" s="60" t="str">
        <f t="shared" si="407"/>
        <v>3.1.2.0.0.00.00 - Encargos Patronais</v>
      </c>
      <c r="B2798" s="5" t="s">
        <v>716</v>
      </c>
      <c r="C2798" s="6">
        <v>61731140762.650002</v>
      </c>
      <c r="E2798" s="1">
        <f>E2799+E2801+E2807+E2809+E2811+E2813</f>
        <v>56321714107.809998</v>
      </c>
      <c r="F2798" s="1">
        <f>F2799+F2801+F2807+F2809+F2811+F2813</f>
        <v>5409426654.8399992</v>
      </c>
      <c r="H2798" s="60" t="b">
        <f t="shared" si="408"/>
        <v>1</v>
      </c>
      <c r="I2798" s="60" t="str">
        <f t="shared" si="406"/>
        <v>00</v>
      </c>
    </row>
    <row r="2799" spans="1:9">
      <c r="A2799" s="60" t="str">
        <f t="shared" si="407"/>
        <v>3.1.2.1.0.00.00 - Encargos Patronais - RPPS</v>
      </c>
      <c r="B2799" s="3" t="s">
        <v>717</v>
      </c>
      <c r="C2799" s="4">
        <v>52705044412.989998</v>
      </c>
      <c r="E2799" s="1">
        <f>E2800</f>
        <v>52705044412.989998</v>
      </c>
      <c r="F2799" s="1">
        <f>F2800</f>
        <v>0</v>
      </c>
      <c r="H2799" s="60" t="b">
        <f t="shared" si="408"/>
        <v>1</v>
      </c>
      <c r="I2799" s="60" t="str">
        <f t="shared" si="406"/>
        <v>00</v>
      </c>
    </row>
    <row r="2800" spans="1:9">
      <c r="A2800" s="60" t="str">
        <f t="shared" si="407"/>
        <v>3.1.2.1.2.00.00 - Encargos Patronais - RPPS - Intra OFSS</v>
      </c>
      <c r="B2800" s="5" t="s">
        <v>718</v>
      </c>
      <c r="C2800" s="6">
        <v>52705044412.989998</v>
      </c>
      <c r="E2800" s="1">
        <f>SUMIF(A2800:B2800,"*intra*",C2800:D2800)+SUMIF(A2800:B2800,"*inter*",C2800:D2800)</f>
        <v>52705044412.989998</v>
      </c>
      <c r="F2800" s="1">
        <f>SUMIF(A2800:B2800,"*consolidação*",C2800:D2800)</f>
        <v>0</v>
      </c>
      <c r="H2800" s="60" t="b">
        <f t="shared" si="408"/>
        <v>1</v>
      </c>
      <c r="I2800" s="60" t="str">
        <f t="shared" si="406"/>
        <v>00</v>
      </c>
    </row>
    <row r="2801" spans="1:9">
      <c r="A2801" s="60" t="str">
        <f t="shared" si="407"/>
        <v>3.1.2.2.0.00.00 - Encargos Patronais - RGPS</v>
      </c>
      <c r="B2801" s="3" t="s">
        <v>719</v>
      </c>
      <c r="C2801" s="4">
        <v>5530618204.1400003</v>
      </c>
      <c r="E2801" s="1">
        <f>E2802+E2803+E2804+E2805+E2806</f>
        <v>3117737253.5400004</v>
      </c>
      <c r="F2801" s="1">
        <f>F2802+F2803+F2804+F2805+F2806</f>
        <v>2412880950.5999999</v>
      </c>
      <c r="H2801" s="60" t="b">
        <f t="shared" si="408"/>
        <v>1</v>
      </c>
      <c r="I2801" s="60" t="str">
        <f t="shared" si="406"/>
        <v>00</v>
      </c>
    </row>
    <row r="2802" spans="1:9">
      <c r="A2802" s="60" t="str">
        <f t="shared" si="407"/>
        <v>3.1.2.2.1.00.00 - Encargos Patronais - RGPS - Consolidação</v>
      </c>
      <c r="B2802" s="5" t="s">
        <v>720</v>
      </c>
      <c r="C2802" s="6">
        <v>2412880950.5999999</v>
      </c>
      <c r="E2802" s="1">
        <f>SUMIF(A2802:B2802,"*intra*",C2802:D2802)+SUMIF(A2802:B2802,"*inter*",C2802:D2802)</f>
        <v>0</v>
      </c>
      <c r="F2802" s="1">
        <f>SUMIF(A2802:B2802,"*consolidação*",C2802:D2802)</f>
        <v>2412880950.5999999</v>
      </c>
      <c r="H2802" s="60" t="b">
        <f t="shared" si="408"/>
        <v>1</v>
      </c>
      <c r="I2802" s="60" t="str">
        <f t="shared" si="406"/>
        <v>00</v>
      </c>
    </row>
    <row r="2803" spans="1:9">
      <c r="A2803" s="60" t="str">
        <f t="shared" si="407"/>
        <v>3.1.2.2.2.00.00 - Encargos Patronais - RGPS - Intra OFSS</v>
      </c>
      <c r="B2803" s="3" t="s">
        <v>721</v>
      </c>
      <c r="C2803" s="4">
        <v>110843604.05</v>
      </c>
      <c r="E2803" s="1">
        <f t="shared" ref="E2803:E2805" si="409">SUMIF(A2803:B2803,"*intra*",C2803:D2803)+SUMIF(A2803:B2803,"*inter*",C2803:D2803)</f>
        <v>110843604.05</v>
      </c>
      <c r="F2803" s="1">
        <f t="shared" ref="F2803:F2805" si="410">SUMIF(A2803:B2803,"*consolidação*",C2803:D2803)</f>
        <v>0</v>
      </c>
      <c r="H2803" s="60" t="b">
        <f t="shared" si="408"/>
        <v>1</v>
      </c>
      <c r="I2803" s="60" t="str">
        <f t="shared" si="406"/>
        <v>00</v>
      </c>
    </row>
    <row r="2804" spans="1:9">
      <c r="A2804" s="60" t="str">
        <f t="shared" si="407"/>
        <v>3.1.2.2.3.00.00 - Encargos Patronais - RGPS - Inter OFSS - União</v>
      </c>
      <c r="B2804" s="5" t="s">
        <v>722</v>
      </c>
      <c r="C2804" s="6">
        <v>3004711340.6100001</v>
      </c>
      <c r="E2804" s="1">
        <f t="shared" si="409"/>
        <v>3004711340.6100001</v>
      </c>
      <c r="F2804" s="1">
        <f t="shared" si="410"/>
        <v>0</v>
      </c>
      <c r="H2804" s="60" t="b">
        <f t="shared" si="408"/>
        <v>1</v>
      </c>
      <c r="I2804" s="60" t="str">
        <f t="shared" si="406"/>
        <v>00</v>
      </c>
    </row>
    <row r="2805" spans="1:9">
      <c r="A2805" s="60" t="str">
        <f t="shared" si="407"/>
        <v>3.1.2.2.4.00.00 - Encargos Patronais - RGPS - Inter OFSS - Estado</v>
      </c>
      <c r="B2805" s="3" t="s">
        <v>723</v>
      </c>
      <c r="C2805" s="4">
        <v>314451.84000000003</v>
      </c>
      <c r="E2805" s="1">
        <f t="shared" si="409"/>
        <v>314451.84000000003</v>
      </c>
      <c r="F2805" s="1">
        <f t="shared" si="410"/>
        <v>0</v>
      </c>
      <c r="H2805" s="60" t="b">
        <f t="shared" si="408"/>
        <v>1</v>
      </c>
      <c r="I2805" s="60" t="str">
        <f t="shared" si="406"/>
        <v>00</v>
      </c>
    </row>
    <row r="2806" spans="1:9">
      <c r="A2806" s="60" t="str">
        <f t="shared" si="407"/>
        <v>3.1.2.2.5.00.00 - Encargos Patronais - RGPS - Inter OFSS - Município</v>
      </c>
      <c r="B2806" s="5" t="s">
        <v>724</v>
      </c>
      <c r="C2806" s="6">
        <v>1867857.04</v>
      </c>
      <c r="E2806" s="1">
        <f>SUMIF(A2806:B2806,"*intra*",C2806:D2806)+SUMIF(A2806:B2806,"*inter*",C2806:D2806)</f>
        <v>1867857.04</v>
      </c>
      <c r="F2806" s="1">
        <f>SUMIF(A2806:B2806,"*consolidação*",C2806:D2806)</f>
        <v>0</v>
      </c>
      <c r="H2806" s="60" t="b">
        <f t="shared" si="408"/>
        <v>1</v>
      </c>
      <c r="I2806" s="60" t="str">
        <f t="shared" si="406"/>
        <v>00</v>
      </c>
    </row>
    <row r="2807" spans="1:9">
      <c r="A2807" s="60" t="str">
        <f t="shared" si="407"/>
        <v>3.1.2.3.0.00.00 - Encargos Patronais - FGTS</v>
      </c>
      <c r="B2807" s="3" t="s">
        <v>725</v>
      </c>
      <c r="C2807" s="4">
        <v>959650441.75999999</v>
      </c>
      <c r="E2807" s="1">
        <f>E2808</f>
        <v>0</v>
      </c>
      <c r="F2807" s="1">
        <f>F2808</f>
        <v>959650441.75999999</v>
      </c>
      <c r="H2807" s="60" t="b">
        <f t="shared" si="408"/>
        <v>1</v>
      </c>
      <c r="I2807" s="60" t="str">
        <f t="shared" si="406"/>
        <v>00</v>
      </c>
    </row>
    <row r="2808" spans="1:9">
      <c r="A2808" s="60" t="str">
        <f t="shared" si="407"/>
        <v>3.1.2.3.1.00.00 - Encargos Patronais - FGTS - Consolidação</v>
      </c>
      <c r="B2808" s="5" t="s">
        <v>726</v>
      </c>
      <c r="C2808" s="6">
        <v>959650441.75999999</v>
      </c>
      <c r="E2808" s="1">
        <f>SUMIF(A2808:B2808,"*intra*",C2808:D2808)+SUMIF(A2808:B2808,"*inter*",C2808:D2808)</f>
        <v>0</v>
      </c>
      <c r="F2808" s="1">
        <f>SUMIF(A2808:B2808,"*consolidação*",C2808:D2808)</f>
        <v>959650441.75999999</v>
      </c>
      <c r="H2808" s="60" t="b">
        <f t="shared" si="408"/>
        <v>1</v>
      </c>
      <c r="I2808" s="60" t="str">
        <f t="shared" si="406"/>
        <v>00</v>
      </c>
    </row>
    <row r="2809" spans="1:9">
      <c r="A2809" s="60" t="str">
        <f t="shared" si="407"/>
        <v>3.1.2.4.0.00.00 - Contribuições Sociais Gerais</v>
      </c>
      <c r="B2809" s="3" t="s">
        <v>727</v>
      </c>
      <c r="C2809" s="4">
        <v>24659520.989999998</v>
      </c>
      <c r="E2809" s="1">
        <f>E2810</f>
        <v>0</v>
      </c>
      <c r="F2809" s="1">
        <f>F2810</f>
        <v>24659520.989999998</v>
      </c>
      <c r="H2809" s="60" t="b">
        <f t="shared" si="408"/>
        <v>1</v>
      </c>
      <c r="I2809" s="60" t="str">
        <f t="shared" si="406"/>
        <v>00</v>
      </c>
    </row>
    <row r="2810" spans="1:9">
      <c r="A2810" s="60" t="str">
        <f t="shared" si="407"/>
        <v>3.1.2.4.1.00.00 - Contribuições Sociais Gerais - Consolidação</v>
      </c>
      <c r="B2810" s="5" t="s">
        <v>728</v>
      </c>
      <c r="C2810" s="6">
        <v>24659520.989999998</v>
      </c>
      <c r="E2810" s="1">
        <f>SUMIF(A2810:B2810,"*intra*",C2810:D2810)+SUMIF(A2810:B2810,"*inter*",C2810:D2810)</f>
        <v>0</v>
      </c>
      <c r="F2810" s="1">
        <f>SUMIF(A2810:B2810,"*consolidação*",C2810:D2810)</f>
        <v>24659520.989999998</v>
      </c>
      <c r="H2810" s="60" t="b">
        <f t="shared" si="408"/>
        <v>1</v>
      </c>
      <c r="I2810" s="60" t="str">
        <f t="shared" si="406"/>
        <v>00</v>
      </c>
    </row>
    <row r="2811" spans="1:9">
      <c r="A2811" s="60" t="str">
        <f t="shared" si="407"/>
        <v>3.1.2.5.0.00.00 - Contribuições a Entidades Fechadas de Previdência</v>
      </c>
      <c r="B2811" s="3" t="s">
        <v>729</v>
      </c>
      <c r="C2811" s="4">
        <v>56734444.329999998</v>
      </c>
      <c r="E2811" s="1">
        <f>E2812</f>
        <v>0</v>
      </c>
      <c r="F2811" s="1">
        <f>F2812</f>
        <v>56734444.329999998</v>
      </c>
      <c r="H2811" s="60" t="b">
        <f t="shared" si="408"/>
        <v>1</v>
      </c>
      <c r="I2811" s="60" t="str">
        <f t="shared" si="406"/>
        <v>00</v>
      </c>
    </row>
    <row r="2812" spans="1:9" ht="25.5">
      <c r="A2812" s="60" t="str">
        <f t="shared" si="407"/>
        <v>3.1.2.5.1.00.00 - Contribuições a Entidades Fechadas de Previdência 
 - Consolidação</v>
      </c>
      <c r="B2812" s="5" t="s">
        <v>730</v>
      </c>
      <c r="C2812" s="6">
        <v>56734444.329999998</v>
      </c>
      <c r="E2812" s="1">
        <f>SUMIF(A2812:B2812,"*intra*",C2812:D2812)+SUMIF(A2812:B2812,"*inter*",C2812:D2812)</f>
        <v>0</v>
      </c>
      <c r="F2812" s="1">
        <f>SUMIF(A2812:B2812,"*consolidação*",C2812:D2812)</f>
        <v>56734444.329999998</v>
      </c>
      <c r="H2812" s="60" t="b">
        <f t="shared" si="408"/>
        <v>1</v>
      </c>
      <c r="I2812" s="60" t="str">
        <f t="shared" si="406"/>
        <v>00</v>
      </c>
    </row>
    <row r="2813" spans="1:9">
      <c r="A2813" s="60" t="str">
        <f t="shared" si="407"/>
        <v>3.1.2.9.0.00.00 - Outros Encargos Patronais</v>
      </c>
      <c r="B2813" s="3" t="s">
        <v>731</v>
      </c>
      <c r="C2813" s="4">
        <v>2454433738.4400001</v>
      </c>
      <c r="E2813" s="1">
        <f>E2814+E2815+E2816+E2817+E2818</f>
        <v>498932441.27999997</v>
      </c>
      <c r="F2813" s="1">
        <f>F2814+F2815+F2816+F2817+F2818</f>
        <v>1955501297.1600001</v>
      </c>
      <c r="H2813" s="60" t="b">
        <f t="shared" si="408"/>
        <v>1</v>
      </c>
      <c r="I2813" s="60" t="str">
        <f t="shared" si="406"/>
        <v>00</v>
      </c>
    </row>
    <row r="2814" spans="1:9">
      <c r="A2814" s="60" t="str">
        <f t="shared" si="407"/>
        <v>3.1.2.9.1.00.00 - Outros Encargos Patronais - Consolidação</v>
      </c>
      <c r="B2814" s="5" t="s">
        <v>732</v>
      </c>
      <c r="C2814" s="6">
        <v>1955501297.1600001</v>
      </c>
      <c r="E2814" s="1">
        <f>SUMIF(A2814:B2814,"*intra*",C2814:D2814)+SUMIF(A2814:B2814,"*inter*",C2814:D2814)</f>
        <v>0</v>
      </c>
      <c r="F2814" s="1">
        <f>SUMIF(A2814:B2814,"*consolidação*",C2814:D2814)</f>
        <v>1955501297.1600001</v>
      </c>
      <c r="H2814" s="60" t="b">
        <f t="shared" si="408"/>
        <v>1</v>
      </c>
      <c r="I2814" s="60" t="str">
        <f t="shared" si="406"/>
        <v>00</v>
      </c>
    </row>
    <row r="2815" spans="1:9">
      <c r="A2815" s="60" t="str">
        <f t="shared" si="407"/>
        <v>3.1.2.9.2.00.00 - Outros Encargos Patronais - Intra OFSS</v>
      </c>
      <c r="B2815" s="3" t="s">
        <v>733</v>
      </c>
      <c r="C2815" s="4">
        <v>472199430</v>
      </c>
      <c r="E2815" s="1">
        <f t="shared" ref="E2815:E2817" si="411">SUMIF(A2815:B2815,"*intra*",C2815:D2815)+SUMIF(A2815:B2815,"*inter*",C2815:D2815)</f>
        <v>472199430</v>
      </c>
      <c r="F2815" s="1">
        <f t="shared" ref="F2815:F2818" si="412">SUMIF(A2815:B2815,"*consolidação*",C2815:D2815)</f>
        <v>0</v>
      </c>
      <c r="H2815" s="60" t="b">
        <f t="shared" si="408"/>
        <v>1</v>
      </c>
      <c r="I2815" s="60" t="str">
        <f t="shared" si="406"/>
        <v>00</v>
      </c>
    </row>
    <row r="2816" spans="1:9">
      <c r="A2816" s="60" t="str">
        <f t="shared" si="407"/>
        <v>3.1.2.9.3.00.00 - Outros Encargos Patronais - Inter OFSS - União</v>
      </c>
      <c r="B2816" s="5" t="s">
        <v>734</v>
      </c>
      <c r="C2816" s="6">
        <v>25136802.890000001</v>
      </c>
      <c r="E2816" s="1">
        <f t="shared" si="411"/>
        <v>25136802.890000001</v>
      </c>
      <c r="F2816" s="1">
        <f t="shared" si="412"/>
        <v>0</v>
      </c>
      <c r="H2816" s="60" t="b">
        <f t="shared" si="408"/>
        <v>1</v>
      </c>
      <c r="I2816" s="60" t="str">
        <f t="shared" si="406"/>
        <v>00</v>
      </c>
    </row>
    <row r="2817" spans="1:9">
      <c r="A2817" s="60" t="str">
        <f t="shared" si="407"/>
        <v>3.1.2.9.4.00.00 - Outros Encargos Patronais - Inter OFSS - Estado</v>
      </c>
      <c r="B2817" s="3" t="s">
        <v>735</v>
      </c>
      <c r="C2817" s="4">
        <v>861567.21</v>
      </c>
      <c r="E2817" s="1">
        <f t="shared" si="411"/>
        <v>861567.21</v>
      </c>
      <c r="F2817" s="1">
        <f t="shared" si="412"/>
        <v>0</v>
      </c>
      <c r="H2817" s="60" t="b">
        <f t="shared" si="408"/>
        <v>1</v>
      </c>
      <c r="I2817" s="60" t="str">
        <f t="shared" si="406"/>
        <v>00</v>
      </c>
    </row>
    <row r="2818" spans="1:9">
      <c r="A2818" s="60" t="str">
        <f t="shared" si="407"/>
        <v>3.1.2.9.5.00.00 - Outros Encargos Patronais - Inter OFSS - Município</v>
      </c>
      <c r="B2818" s="5" t="s">
        <v>736</v>
      </c>
      <c r="C2818" s="6">
        <v>734641.18</v>
      </c>
      <c r="E2818" s="1">
        <f>SUMIF(A2818:B2818,"*intra*",C2818:D2818)+SUMIF(A2818:B2818,"*inter*",C2818:D2818)</f>
        <v>734641.18</v>
      </c>
      <c r="F2818" s="1">
        <f t="shared" si="412"/>
        <v>0</v>
      </c>
      <c r="H2818" s="60" t="b">
        <f t="shared" si="408"/>
        <v>1</v>
      </c>
      <c r="I2818" s="60" t="str">
        <f t="shared" si="406"/>
        <v>00</v>
      </c>
    </row>
    <row r="2819" spans="1:9">
      <c r="A2819" s="60" t="str">
        <f t="shared" si="407"/>
        <v>3.1.3.0.0.00.00 - Benefícios a Pessoal</v>
      </c>
      <c r="B2819" s="3" t="s">
        <v>737</v>
      </c>
      <c r="C2819" s="4">
        <v>9622233697.3999996</v>
      </c>
      <c r="E2819" s="1">
        <f>E2820+E2822+E2824</f>
        <v>0</v>
      </c>
      <c r="F2819" s="1">
        <f>F2820+F2822+F2824</f>
        <v>9622233697.3999996</v>
      </c>
      <c r="H2819" s="60" t="b">
        <f t="shared" si="408"/>
        <v>1</v>
      </c>
      <c r="I2819" s="60" t="str">
        <f t="shared" si="406"/>
        <v>00</v>
      </c>
    </row>
    <row r="2820" spans="1:9">
      <c r="A2820" s="60" t="str">
        <f t="shared" si="407"/>
        <v>3.1.3.1.0.00.00 - Benefícios a Pessoal - RPPS</v>
      </c>
      <c r="B2820" s="5" t="s">
        <v>738</v>
      </c>
      <c r="C2820" s="6">
        <v>6924358424.6499996</v>
      </c>
      <c r="E2820" s="1">
        <f>E2821</f>
        <v>0</v>
      </c>
      <c r="F2820" s="1">
        <f>F2821</f>
        <v>6924358424.6499996</v>
      </c>
      <c r="H2820" s="60" t="b">
        <f t="shared" si="408"/>
        <v>1</v>
      </c>
      <c r="I2820" s="60" t="str">
        <f t="shared" si="406"/>
        <v>00</v>
      </c>
    </row>
    <row r="2821" spans="1:9">
      <c r="A2821" s="60" t="str">
        <f t="shared" si="407"/>
        <v>3.1.3.1.1.00.00 - Benefícios a Pessoal - RPPS - Consolidação</v>
      </c>
      <c r="B2821" s="3" t="s">
        <v>739</v>
      </c>
      <c r="C2821" s="4">
        <v>6924358424.6499996</v>
      </c>
      <c r="E2821" s="60">
        <f>SUMIF(A2821:B2821,"*intra*",C2821:D2821)+SUMIF(A2821:B2821,"*inter*",C2821:D2821)</f>
        <v>0</v>
      </c>
      <c r="F2821" s="60">
        <f t="shared" ref="F2821" si="413">SUMIF(A2821:B2821,"*consolidação*",C2821:D2821)</f>
        <v>6924358424.6499996</v>
      </c>
      <c r="H2821" s="60" t="b">
        <f t="shared" si="408"/>
        <v>1</v>
      </c>
      <c r="I2821" s="60" t="str">
        <f t="shared" si="406"/>
        <v>00</v>
      </c>
    </row>
    <row r="2822" spans="1:9">
      <c r="A2822" s="60" t="str">
        <f t="shared" si="407"/>
        <v>3.1.3.2.0.00.00 - Benefícios a Pessoal - RGPS</v>
      </c>
      <c r="B2822" s="5" t="s">
        <v>740</v>
      </c>
      <c r="C2822" s="6">
        <v>950258512.5</v>
      </c>
      <c r="E2822" s="1">
        <f>E2823</f>
        <v>0</v>
      </c>
      <c r="F2822" s="1">
        <f>F2823</f>
        <v>950258512.5</v>
      </c>
      <c r="H2822" s="60" t="b">
        <f t="shared" si="408"/>
        <v>1</v>
      </c>
      <c r="I2822" s="60" t="str">
        <f t="shared" si="406"/>
        <v>00</v>
      </c>
    </row>
    <row r="2823" spans="1:9">
      <c r="A2823" s="60" t="str">
        <f t="shared" si="407"/>
        <v>3.1.3.2.1.00.00 - Benefícios a Pessoal - RGPS - Consolidação</v>
      </c>
      <c r="B2823" s="3" t="s">
        <v>741</v>
      </c>
      <c r="C2823" s="4">
        <v>950258512.5</v>
      </c>
      <c r="E2823" s="1">
        <f>SUMIF(A2823:B2823,"*intra*",C2823:D2823)+SUMIF(A2823:B2823,"*inter*",C2823:D2823)</f>
        <v>0</v>
      </c>
      <c r="F2823" s="1">
        <f t="shared" ref="F2823" si="414">SUMIF(A2823:B2823,"*consolidação*",C2823:D2823)</f>
        <v>950258512.5</v>
      </c>
      <c r="H2823" s="60" t="b">
        <f t="shared" si="408"/>
        <v>1</v>
      </c>
      <c r="I2823" s="60" t="str">
        <f t="shared" si="406"/>
        <v>00</v>
      </c>
    </row>
    <row r="2824" spans="1:9">
      <c r="A2824" s="60" t="str">
        <f t="shared" si="407"/>
        <v>3.1.3.3.0.00.00 - Benefícios a Pessoal - Militar</v>
      </c>
      <c r="B2824" s="5" t="s">
        <v>742</v>
      </c>
      <c r="C2824" s="6">
        <v>1747616760.25</v>
      </c>
      <c r="E2824" s="1">
        <f>E2825</f>
        <v>0</v>
      </c>
      <c r="F2824" s="1">
        <f>F2825</f>
        <v>1747616760.25</v>
      </c>
      <c r="H2824" s="60" t="b">
        <f t="shared" si="408"/>
        <v>1</v>
      </c>
      <c r="I2824" s="60" t="str">
        <f t="shared" si="406"/>
        <v>00</v>
      </c>
    </row>
    <row r="2825" spans="1:9">
      <c r="A2825" s="60" t="str">
        <f t="shared" si="407"/>
        <v>3.1.3.3.1.00.00 - Benefícios a Pessoal - Militar - Consolidação</v>
      </c>
      <c r="B2825" s="3" t="s">
        <v>743</v>
      </c>
      <c r="C2825" s="4">
        <v>1747616760.25</v>
      </c>
      <c r="E2825" s="1">
        <f>SUMIF(A2825:B2825,"*intra*",C2825:D2825)+SUMIF(A2825:B2825,"*inter*",C2825:D2825)</f>
        <v>0</v>
      </c>
      <c r="F2825" s="1">
        <f>SUMIF(A2825:B2825,"*consolidação*",C2825:D2825)</f>
        <v>1747616760.25</v>
      </c>
      <c r="H2825" s="60" t="b">
        <f t="shared" si="408"/>
        <v>1</v>
      </c>
      <c r="I2825" s="60" t="str">
        <f t="shared" si="406"/>
        <v>00</v>
      </c>
    </row>
    <row r="2826" spans="1:9" ht="25.5">
      <c r="A2826" s="60" t="str">
        <f t="shared" si="407"/>
        <v>3.1.9.0.0.00.00 - Outras Variações Patrimoniais Diminutivas - Pessoal 
 e Encargos</v>
      </c>
      <c r="B2826" s="5" t="s">
        <v>751</v>
      </c>
      <c r="C2826" s="6">
        <v>8618762447.4799995</v>
      </c>
      <c r="E2826" s="1">
        <f>E2827+E2829+E2831</f>
        <v>0</v>
      </c>
      <c r="F2826" s="1">
        <f>F2827+F2829+F2831</f>
        <v>8618762447.4799995</v>
      </c>
      <c r="H2826" s="60" t="b">
        <f t="shared" si="408"/>
        <v>1</v>
      </c>
      <c r="I2826" s="60" t="str">
        <f t="shared" si="406"/>
        <v>00</v>
      </c>
    </row>
    <row r="2827" spans="1:9">
      <c r="A2827" s="60" t="str">
        <f t="shared" si="407"/>
        <v>3.1.9.1.0.00.00 - Indenizações e Restituições Trabalhistas</v>
      </c>
      <c r="B2827" s="3" t="s">
        <v>752</v>
      </c>
      <c r="C2827" s="4">
        <v>2577723460.0900002</v>
      </c>
      <c r="E2827" s="1">
        <f>E2828</f>
        <v>0</v>
      </c>
      <c r="F2827" s="1">
        <f>F2828</f>
        <v>2577723460.0900002</v>
      </c>
      <c r="H2827" s="60" t="b">
        <f t="shared" si="408"/>
        <v>1</v>
      </c>
      <c r="I2827" s="60" t="str">
        <f t="shared" si="406"/>
        <v>00</v>
      </c>
    </row>
    <row r="2828" spans="1:9" ht="25.5">
      <c r="A2828" s="60" t="str">
        <f t="shared" si="407"/>
        <v>3.1.9.1.1.00.00 - Indenizações e Restituições Trabalhistas - 
 Consolidação</v>
      </c>
      <c r="B2828" s="5" t="s">
        <v>753</v>
      </c>
      <c r="C2828" s="6">
        <v>2577723460.0900002</v>
      </c>
      <c r="E2828" s="60">
        <f>SUMIF(A2828:B2828,"*intra*",C2828:D2828)+SUMIF(A2828:B2828,"*inter*",C2828:D2828)</f>
        <v>0</v>
      </c>
      <c r="F2828" s="60">
        <f>SUMIF(A2828:B2828,"*consolidação*",C2828:D2828)</f>
        <v>2577723460.0900002</v>
      </c>
      <c r="H2828" s="60" t="b">
        <f t="shared" si="408"/>
        <v>1</v>
      </c>
      <c r="I2828" s="60" t="str">
        <f t="shared" si="406"/>
        <v>00</v>
      </c>
    </row>
    <row r="2829" spans="1:9">
      <c r="A2829" s="60" t="str">
        <f t="shared" si="407"/>
        <v>3.1.9.2.0.00.00 - Pessoal Requisitado de Outros Órgãos</v>
      </c>
      <c r="B2829" s="3" t="s">
        <v>754</v>
      </c>
      <c r="C2829" s="4">
        <v>384471534.04000002</v>
      </c>
      <c r="E2829" s="1">
        <f>E2830</f>
        <v>0</v>
      </c>
      <c r="F2829" s="1">
        <f>F2830</f>
        <v>384471534.04000002</v>
      </c>
      <c r="H2829" s="60" t="b">
        <f t="shared" si="408"/>
        <v>1</v>
      </c>
      <c r="I2829" s="60" t="str">
        <f t="shared" si="406"/>
        <v>00</v>
      </c>
    </row>
    <row r="2830" spans="1:9" ht="25.5">
      <c r="A2830" s="60" t="str">
        <f t="shared" si="407"/>
        <v>3.1.9.2.1.00.00 - Pessoal Requisitado de Outros Órgãos - 
 Consolidação</v>
      </c>
      <c r="B2830" s="5" t="s">
        <v>755</v>
      </c>
      <c r="C2830" s="6">
        <v>384471534.04000002</v>
      </c>
      <c r="E2830" s="1">
        <f>SUMIF(A2830:B2830,"*intra*",C2830:D2830)+SUMIF(A2830:B2830,"*inter*",C2830:D2830)</f>
        <v>0</v>
      </c>
      <c r="F2830" s="1">
        <f>SUMIF(A2830:B2830,"*consolidação*",C2830:D2830)</f>
        <v>384471534.04000002</v>
      </c>
      <c r="H2830" s="60" t="b">
        <f t="shared" si="408"/>
        <v>1</v>
      </c>
      <c r="I2830" s="60" t="str">
        <f t="shared" si="406"/>
        <v>00</v>
      </c>
    </row>
    <row r="2831" spans="1:9">
      <c r="A2831" s="60" t="str">
        <f t="shared" si="407"/>
        <v>3.1.9.9.0.00.00 - Outras VPD de Pessoal e Encargos</v>
      </c>
      <c r="B2831" s="3" t="s">
        <v>756</v>
      </c>
      <c r="C2831" s="4">
        <v>5656567453.3500004</v>
      </c>
      <c r="E2831" s="1">
        <f>E2832</f>
        <v>0</v>
      </c>
      <c r="F2831" s="1">
        <f>F2832</f>
        <v>5656567453.3500004</v>
      </c>
      <c r="H2831" s="60" t="b">
        <f t="shared" si="408"/>
        <v>1</v>
      </c>
      <c r="I2831" s="60" t="str">
        <f t="shared" si="406"/>
        <v>00</v>
      </c>
    </row>
    <row r="2832" spans="1:9">
      <c r="A2832" s="60" t="str">
        <f t="shared" si="407"/>
        <v>3.1.9.9.1.00.00 - Outras VPD de Pessoal e Encargos - Consolidação</v>
      </c>
      <c r="B2832" s="5" t="s">
        <v>757</v>
      </c>
      <c r="C2832" s="6">
        <v>5656567453.3500004</v>
      </c>
      <c r="E2832" s="1">
        <f>SUMIF(A2832:B2832,"*intra*",C2832:D2832)+SUMIF(A2832:B2832,"*inter*",C2832:D2832)</f>
        <v>0</v>
      </c>
      <c r="F2832" s="1">
        <f>SUMIF(A2832:B2832,"*consolidação*",C2832:D2832)</f>
        <v>5656567453.3500004</v>
      </c>
      <c r="H2832" s="60" t="b">
        <f t="shared" si="408"/>
        <v>1</v>
      </c>
      <c r="I2832" s="60" t="str">
        <f t="shared" si="406"/>
        <v>00</v>
      </c>
    </row>
    <row r="2833" spans="1:9">
      <c r="A2833" s="60" t="str">
        <f t="shared" si="407"/>
        <v>3.2.0.0.0.00.00 - Benefícios Previdenciários e Assistenciais</v>
      </c>
      <c r="B2833" s="3" t="s">
        <v>758</v>
      </c>
      <c r="C2833" s="4">
        <v>125914314273.97</v>
      </c>
      <c r="E2833" s="1">
        <f>E2834+E2843+E2852+E2859+E2870+E2872</f>
        <v>0</v>
      </c>
      <c r="F2833" s="1">
        <f>F2834+F2843+F2852+F2859+F2870+F2872</f>
        <v>125914314273.96999</v>
      </c>
      <c r="H2833" s="60" t="b">
        <f t="shared" si="408"/>
        <v>1</v>
      </c>
      <c r="I2833" s="60" t="str">
        <f t="shared" si="406"/>
        <v>00</v>
      </c>
    </row>
    <row r="2834" spans="1:9">
      <c r="A2834" s="60" t="str">
        <f t="shared" si="407"/>
        <v>3.2.1.0.0.00.00 - Aposentadorias e Reformas</v>
      </c>
      <c r="B2834" s="5" t="s">
        <v>759</v>
      </c>
      <c r="C2834" s="6">
        <v>97720215500.699997</v>
      </c>
      <c r="E2834" s="1">
        <f>E2835+E2837+E2839+E2841</f>
        <v>0</v>
      </c>
      <c r="F2834" s="1">
        <f>F2835+F2837+F2839+F2841</f>
        <v>97720215500.699982</v>
      </c>
      <c r="H2834" s="60" t="b">
        <f t="shared" si="408"/>
        <v>1</v>
      </c>
      <c r="I2834" s="60" t="str">
        <f t="shared" si="406"/>
        <v>00</v>
      </c>
    </row>
    <row r="2835" spans="1:9">
      <c r="A2835" s="60" t="str">
        <f t="shared" si="407"/>
        <v>3.2.1.1.0.00.00 - Aposentadorias - RPPS</v>
      </c>
      <c r="B2835" s="3" t="s">
        <v>760</v>
      </c>
      <c r="C2835" s="4">
        <v>78775746955.789993</v>
      </c>
      <c r="E2835" s="60">
        <f>E2836</f>
        <v>0</v>
      </c>
      <c r="F2835" s="60">
        <f>F2836</f>
        <v>78775746955.789993</v>
      </c>
      <c r="H2835" s="60" t="b">
        <f t="shared" si="408"/>
        <v>1</v>
      </c>
      <c r="I2835" s="60" t="str">
        <f t="shared" si="406"/>
        <v>00</v>
      </c>
    </row>
    <row r="2836" spans="1:9">
      <c r="A2836" s="60" t="str">
        <f t="shared" si="407"/>
        <v>3.2.1.1.1.00.00 - Aposentadorias - RPPS - Consolidação</v>
      </c>
      <c r="B2836" s="5" t="s">
        <v>761</v>
      </c>
      <c r="C2836" s="6">
        <v>78775746955.789993</v>
      </c>
      <c r="E2836" s="60">
        <f>SUMIF(A2836:B2836,"*intra*",C2836:D2836)+SUMIF(A2836:B2836,"*inter*",C2836:D2836)</f>
        <v>0</v>
      </c>
      <c r="F2836" s="60">
        <f>SUMIF(A2836:B2836,"*consolidação*",C2836:D2836)</f>
        <v>78775746955.789993</v>
      </c>
      <c r="H2836" s="60" t="b">
        <f t="shared" si="408"/>
        <v>1</v>
      </c>
      <c r="I2836" s="60" t="str">
        <f t="shared" si="406"/>
        <v>00</v>
      </c>
    </row>
    <row r="2837" spans="1:9">
      <c r="A2837" s="60" t="str">
        <f t="shared" si="407"/>
        <v>3.2.1.2.0.00.00 - Aposentadorias - RGPS</v>
      </c>
      <c r="B2837" s="3" t="s">
        <v>762</v>
      </c>
      <c r="C2837" s="4">
        <v>154058491.34</v>
      </c>
      <c r="E2837" s="1">
        <f>E2838</f>
        <v>0</v>
      </c>
      <c r="F2837" s="1">
        <f>F2838</f>
        <v>154058491.34</v>
      </c>
      <c r="H2837" s="60" t="b">
        <f t="shared" si="408"/>
        <v>1</v>
      </c>
      <c r="I2837" s="60" t="str">
        <f t="shared" si="406"/>
        <v>00</v>
      </c>
    </row>
    <row r="2838" spans="1:9">
      <c r="A2838" s="60" t="str">
        <f t="shared" si="407"/>
        <v>3.2.1.2.1.00.00 - Aposentadorias - RGPS - Consolidação</v>
      </c>
      <c r="B2838" s="5" t="s">
        <v>763</v>
      </c>
      <c r="C2838" s="6">
        <v>154058491.34</v>
      </c>
      <c r="E2838" s="1">
        <f>SUMIF(A2838:B2838,"*intra*",C2838:D2838)+SUMIF(A2838:B2838,"*inter*",C2838:D2838)</f>
        <v>0</v>
      </c>
      <c r="F2838" s="1">
        <f>SUMIF(A2838:B2838,"*consolidação*",C2838:D2838)</f>
        <v>154058491.34</v>
      </c>
      <c r="H2838" s="60" t="b">
        <f t="shared" si="408"/>
        <v>1</v>
      </c>
      <c r="I2838" s="60" t="str">
        <f t="shared" si="406"/>
        <v>00</v>
      </c>
    </row>
    <row r="2839" spans="1:9">
      <c r="A2839" s="60" t="str">
        <f t="shared" si="407"/>
        <v>3.2.1.3.0.00.00 - Reserva Remunerada e Reformas - Militar</v>
      </c>
      <c r="B2839" s="3" t="s">
        <v>764</v>
      </c>
      <c r="C2839" s="4">
        <v>15427064164.370001</v>
      </c>
      <c r="E2839" s="1">
        <f>E2840</f>
        <v>0</v>
      </c>
      <c r="F2839" s="1">
        <f>F2840</f>
        <v>15427064164.370001</v>
      </c>
      <c r="H2839" s="60" t="b">
        <f t="shared" si="408"/>
        <v>1</v>
      </c>
      <c r="I2839" s="60" t="str">
        <f t="shared" si="406"/>
        <v>00</v>
      </c>
    </row>
    <row r="2840" spans="1:9" ht="25.5">
      <c r="A2840" s="60" t="str">
        <f t="shared" si="407"/>
        <v>3.2.1.3.1.00.00 - Reserva Remunerada e Reformas - Militar - 
 Consolidação</v>
      </c>
      <c r="B2840" s="5" t="s">
        <v>765</v>
      </c>
      <c r="C2840" s="6">
        <v>15427064164.370001</v>
      </c>
      <c r="E2840" s="1">
        <f>SUMIF(A2840:B2840,"*intra*",C2840:D2840)+SUMIF(A2840:B2840,"*inter*",C2840:D2840)</f>
        <v>0</v>
      </c>
      <c r="F2840" s="1">
        <f>SUMIF(A2840:B2840,"*consolidação*",C2840:D2840)</f>
        <v>15427064164.370001</v>
      </c>
      <c r="H2840" s="60" t="b">
        <f t="shared" si="408"/>
        <v>1</v>
      </c>
      <c r="I2840" s="60" t="str">
        <f t="shared" si="406"/>
        <v>00</v>
      </c>
    </row>
    <row r="2841" spans="1:9">
      <c r="A2841" s="60" t="str">
        <f t="shared" si="407"/>
        <v>3.2.1.9.0.00.00 - Outras Aposentadorias</v>
      </c>
      <c r="B2841" s="3" t="s">
        <v>766</v>
      </c>
      <c r="C2841" s="4">
        <v>3363345889.1999998</v>
      </c>
      <c r="E2841" s="1">
        <f>E2842</f>
        <v>0</v>
      </c>
      <c r="F2841" s="1">
        <f>F2842</f>
        <v>3363345889.1999998</v>
      </c>
      <c r="H2841" s="60" t="b">
        <f t="shared" si="408"/>
        <v>1</v>
      </c>
      <c r="I2841" s="60" t="str">
        <f t="shared" si="406"/>
        <v>00</v>
      </c>
    </row>
    <row r="2842" spans="1:9">
      <c r="A2842" s="60" t="str">
        <f t="shared" si="407"/>
        <v>3.2.1.9.1.00.00 - Outras Aposentadorias - Consolidação</v>
      </c>
      <c r="B2842" s="5" t="s">
        <v>767</v>
      </c>
      <c r="C2842" s="6">
        <v>3363345889.1999998</v>
      </c>
      <c r="E2842" s="1">
        <f>SUMIF(A2842:B2842,"*intra*",C2842:D2842)+SUMIF(A2842:B2842,"*inter*",C2842:D2842)</f>
        <v>0</v>
      </c>
      <c r="F2842" s="1">
        <f>SUMIF(A2842:B2842,"*consolidação*",C2842:D2842)</f>
        <v>3363345889.1999998</v>
      </c>
      <c r="H2842" s="60" t="b">
        <f t="shared" si="408"/>
        <v>1</v>
      </c>
      <c r="I2842" s="60" t="str">
        <f t="shared" si="406"/>
        <v>00</v>
      </c>
    </row>
    <row r="2843" spans="1:9">
      <c r="A2843" s="60" t="str">
        <f t="shared" si="407"/>
        <v>3.2.2.0.0.00.00 - Pensões</v>
      </c>
      <c r="B2843" s="3" t="s">
        <v>768</v>
      </c>
      <c r="C2843" s="4">
        <v>25396598443.049999</v>
      </c>
      <c r="E2843" s="1">
        <f>E2844+E2846+E2848+E2850</f>
        <v>0</v>
      </c>
      <c r="F2843" s="1">
        <f>F2844+F2846+F2848+F2850</f>
        <v>25396598443.050003</v>
      </c>
      <c r="H2843" s="60" t="b">
        <f t="shared" si="408"/>
        <v>1</v>
      </c>
      <c r="I2843" s="60" t="str">
        <f t="shared" si="406"/>
        <v>00</v>
      </c>
    </row>
    <row r="2844" spans="1:9">
      <c r="A2844" s="60" t="str">
        <f t="shared" si="407"/>
        <v>3.2.2.1.0.00.00 - Pensões - RPPS</v>
      </c>
      <c r="B2844" s="5" t="s">
        <v>769</v>
      </c>
      <c r="C2844" s="6">
        <v>18037035963.110001</v>
      </c>
      <c r="E2844" s="1">
        <f>E2845</f>
        <v>0</v>
      </c>
      <c r="F2844" s="1">
        <f>F2845</f>
        <v>18037035963.110001</v>
      </c>
      <c r="H2844" s="60" t="b">
        <f t="shared" si="408"/>
        <v>1</v>
      </c>
      <c r="I2844" s="60" t="str">
        <f t="shared" si="406"/>
        <v>00</v>
      </c>
    </row>
    <row r="2845" spans="1:9">
      <c r="A2845" s="60" t="str">
        <f t="shared" si="407"/>
        <v>3.2.2.1.1.00.00 - Pensões - RPPS - Consolidação</v>
      </c>
      <c r="B2845" s="3" t="s">
        <v>770</v>
      </c>
      <c r="C2845" s="4">
        <v>18037035963.110001</v>
      </c>
      <c r="E2845" s="60">
        <f>SUMIF(A2845:B2845,"*intra*",C2845:D2845)+SUMIF(A2845:B2845,"*inter*",C2845:D2845)</f>
        <v>0</v>
      </c>
      <c r="F2845" s="60">
        <f>SUMIF(A2845:B2845,"*consolidação*",C2845:D2845)</f>
        <v>18037035963.110001</v>
      </c>
      <c r="H2845" s="60" t="b">
        <f t="shared" si="408"/>
        <v>1</v>
      </c>
      <c r="I2845" s="60" t="str">
        <f t="shared" si="406"/>
        <v>00</v>
      </c>
    </row>
    <row r="2846" spans="1:9">
      <c r="A2846" s="60" t="str">
        <f t="shared" si="407"/>
        <v>3.2.2.2.0.00.00 - Pensões - RGPS</v>
      </c>
      <c r="B2846" s="5" t="s">
        <v>771</v>
      </c>
      <c r="C2846" s="6">
        <v>3932070.83</v>
      </c>
      <c r="E2846" s="1">
        <f>E2847</f>
        <v>0</v>
      </c>
      <c r="F2846" s="1">
        <f>F2847</f>
        <v>3932070.83</v>
      </c>
      <c r="H2846" s="60" t="b">
        <f t="shared" si="408"/>
        <v>1</v>
      </c>
      <c r="I2846" s="60" t="str">
        <f t="shared" si="406"/>
        <v>00</v>
      </c>
    </row>
    <row r="2847" spans="1:9">
      <c r="A2847" s="60" t="str">
        <f t="shared" si="407"/>
        <v>3.2.2.2.1.00.00 - Pensões - RGPS - Consolidação</v>
      </c>
      <c r="B2847" s="3" t="s">
        <v>772</v>
      </c>
      <c r="C2847" s="4">
        <v>3932070.83</v>
      </c>
      <c r="E2847" s="1">
        <f>SUMIF(A2847:B2847,"*intra*",C2847:D2847)+SUMIF(A2847:B2847,"*inter*",C2847:D2847)</f>
        <v>0</v>
      </c>
      <c r="F2847" s="1">
        <f>SUMIF(A2847:B2847,"*consolidação*",C2847:D2847)</f>
        <v>3932070.83</v>
      </c>
      <c r="H2847" s="60" t="b">
        <f t="shared" si="408"/>
        <v>1</v>
      </c>
      <c r="I2847" s="60" t="str">
        <f t="shared" si="406"/>
        <v>00</v>
      </c>
    </row>
    <row r="2848" spans="1:9">
      <c r="A2848" s="60" t="str">
        <f t="shared" si="407"/>
        <v>3.2.2.3.0.00.00 - Pensões - Militar</v>
      </c>
      <c r="B2848" s="5" t="s">
        <v>773</v>
      </c>
      <c r="C2848" s="6">
        <v>4439725288.3699999</v>
      </c>
      <c r="E2848" s="1">
        <f>E2849</f>
        <v>0</v>
      </c>
      <c r="F2848" s="1">
        <f>F2849</f>
        <v>4439725288.3699999</v>
      </c>
      <c r="H2848" s="60" t="b">
        <f t="shared" si="408"/>
        <v>1</v>
      </c>
      <c r="I2848" s="60" t="str">
        <f t="shared" si="406"/>
        <v>00</v>
      </c>
    </row>
    <row r="2849" spans="1:9">
      <c r="A2849" s="60" t="str">
        <f t="shared" si="407"/>
        <v>3.2.2.3.1.00.00 - Pensões - Militar - Consolidação</v>
      </c>
      <c r="B2849" s="3" t="s">
        <v>774</v>
      </c>
      <c r="C2849" s="4">
        <v>4439725288.3699999</v>
      </c>
      <c r="E2849" s="1">
        <f>SUMIF(A2849:B2849,"*intra*",C2849:D2849)+SUMIF(A2849:B2849,"*inter*",C2849:D2849)</f>
        <v>0</v>
      </c>
      <c r="F2849" s="1">
        <f>SUMIF(A2849:B2849,"*consolidação*",C2849:D2849)</f>
        <v>4439725288.3699999</v>
      </c>
      <c r="H2849" s="60" t="b">
        <f t="shared" si="408"/>
        <v>1</v>
      </c>
      <c r="I2849" s="60" t="str">
        <f t="shared" si="406"/>
        <v>00</v>
      </c>
    </row>
    <row r="2850" spans="1:9">
      <c r="A2850" s="60" t="str">
        <f t="shared" si="407"/>
        <v>3.2.2.9.0.00.00 - Outras Pensões</v>
      </c>
      <c r="B2850" s="5" t="s">
        <v>775</v>
      </c>
      <c r="C2850" s="6">
        <v>2915905120.7399998</v>
      </c>
      <c r="E2850" s="1">
        <f>E2851</f>
        <v>0</v>
      </c>
      <c r="F2850" s="1">
        <f>F2851</f>
        <v>2915905120.7399998</v>
      </c>
      <c r="H2850" s="60" t="b">
        <f t="shared" si="408"/>
        <v>1</v>
      </c>
      <c r="I2850" s="60" t="str">
        <f t="shared" si="406"/>
        <v>00</v>
      </c>
    </row>
    <row r="2851" spans="1:9">
      <c r="A2851" s="60" t="str">
        <f t="shared" si="407"/>
        <v>3.2.2.9.1.00.00 - Outras Pensões - Consolidação</v>
      </c>
      <c r="B2851" s="3" t="s">
        <v>776</v>
      </c>
      <c r="C2851" s="4">
        <v>2915905120.7399998</v>
      </c>
      <c r="E2851" s="1">
        <f>SUMIF(A2851:B2851,"*intra*",C2851:D2851)+SUMIF(A2851:B2851,"*inter*",C2851:D2851)</f>
        <v>0</v>
      </c>
      <c r="F2851" s="1">
        <f>SUMIF(A2851:B2851,"*consolidação*",C2851:D2851)</f>
        <v>2915905120.7399998</v>
      </c>
      <c r="H2851" s="60" t="b">
        <f t="shared" si="408"/>
        <v>1</v>
      </c>
      <c r="I2851" s="60" t="str">
        <f t="shared" si="406"/>
        <v>00</v>
      </c>
    </row>
    <row r="2852" spans="1:9">
      <c r="A2852" s="60" t="str">
        <f t="shared" si="407"/>
        <v>3.2.3.0.0.00.00 - Benefícios de Prestação Continuada</v>
      </c>
      <c r="B2852" s="5" t="s">
        <v>777</v>
      </c>
      <c r="C2852" s="6">
        <v>322751259.91000003</v>
      </c>
      <c r="E2852" s="1">
        <f>E2853+E2855+E2857</f>
        <v>0</v>
      </c>
      <c r="F2852" s="1">
        <f>F2853+F2855+F2857</f>
        <v>322751259.91000003</v>
      </c>
      <c r="H2852" s="60" t="b">
        <f t="shared" si="408"/>
        <v>1</v>
      </c>
      <c r="I2852" s="60" t="str">
        <f t="shared" si="406"/>
        <v>00</v>
      </c>
    </row>
    <row r="2853" spans="1:9">
      <c r="A2853" s="60" t="str">
        <f t="shared" si="407"/>
        <v>3.2.3.1.0.00.00 - Benefícios de Prestação Continuada ao Idoso</v>
      </c>
      <c r="B2853" s="3" t="s">
        <v>778</v>
      </c>
      <c r="C2853" s="4"/>
      <c r="E2853" s="1">
        <f>E2854</f>
        <v>0</v>
      </c>
      <c r="F2853" s="1">
        <f>F2854</f>
        <v>0</v>
      </c>
      <c r="H2853" s="60" t="b">
        <f t="shared" si="408"/>
        <v>1</v>
      </c>
      <c r="I2853" s="60" t="str">
        <f t="shared" ref="I2853:I2916" si="415">MID(A2853,11,2)</f>
        <v>00</v>
      </c>
    </row>
    <row r="2854" spans="1:9" ht="25.5">
      <c r="A2854" s="60" t="str">
        <f t="shared" ref="A2854:A2917" si="416">TRIM(B2854)</f>
        <v>3.2.3.1.1.00.00 - Benefícios de Prestação Continuada ao Idoso - 
 Consolidação</v>
      </c>
      <c r="B2854" s="5" t="s">
        <v>779</v>
      </c>
      <c r="C2854" s="6"/>
      <c r="E2854" s="60">
        <f>SUMIF(A2854:B2854,"*intra*",C2854:D2854)+SUMIF(A2854:B2854,"*inter*",C2854:D2854)</f>
        <v>0</v>
      </c>
      <c r="F2854" s="60">
        <f>SUMIF(A2854:B2854,"*consolidação*",C2854:D2854)</f>
        <v>0</v>
      </c>
      <c r="H2854" s="60" t="b">
        <f t="shared" ref="H2854:H2917" si="417">IF(I2854="00",C2854=E2854+F2854,TRUE)</f>
        <v>1</v>
      </c>
      <c r="I2854" s="60" t="str">
        <f t="shared" si="415"/>
        <v>00</v>
      </c>
    </row>
    <row r="2855" spans="1:9" ht="25.5">
      <c r="A2855" s="60" t="str">
        <f t="shared" si="416"/>
        <v>3.2.3.2.0.00.00 - Benefícios de Prestação Continuada ao Portador de 
 Deficiência</v>
      </c>
      <c r="B2855" s="3" t="s">
        <v>780</v>
      </c>
      <c r="C2855" s="4"/>
      <c r="E2855" s="1">
        <f>E2856</f>
        <v>0</v>
      </c>
      <c r="F2855" s="1">
        <f>F2856</f>
        <v>0</v>
      </c>
      <c r="H2855" s="60" t="b">
        <f t="shared" si="417"/>
        <v>1</v>
      </c>
      <c r="I2855" s="60" t="str">
        <f t="shared" si="415"/>
        <v>00</v>
      </c>
    </row>
    <row r="2856" spans="1:9" ht="25.5">
      <c r="A2856" s="60" t="str">
        <f t="shared" si="416"/>
        <v>3.2.3.2.1.00.00 - Benefícios de Prestação Continuada ao Portador de 
 Deficiência - Consolidação</v>
      </c>
      <c r="B2856" s="5" t="s">
        <v>781</v>
      </c>
      <c r="C2856" s="6"/>
      <c r="E2856" s="1">
        <f>SUMIF(A2856:B2856,"*intra*",C2856:D2856)+SUMIF(A2856:B2856,"*inter*",C2856:D2856)</f>
        <v>0</v>
      </c>
      <c r="F2856" s="1">
        <f>SUMIF(A2856:B2856,"*consolidação*",C2856:D2856)</f>
        <v>0</v>
      </c>
      <c r="H2856" s="60" t="b">
        <f t="shared" si="417"/>
        <v>1</v>
      </c>
      <c r="I2856" s="60" t="str">
        <f t="shared" si="415"/>
        <v>00</v>
      </c>
    </row>
    <row r="2857" spans="1:9">
      <c r="A2857" s="60" t="str">
        <f t="shared" si="416"/>
        <v>3.2.3.9.0.00.00 - Outros Benefícios de Prestação Continuada</v>
      </c>
      <c r="B2857" s="3" t="s">
        <v>782</v>
      </c>
      <c r="C2857" s="4">
        <v>322751259.91000003</v>
      </c>
      <c r="E2857" s="1">
        <f>E2858</f>
        <v>0</v>
      </c>
      <c r="F2857" s="1">
        <f>F2858</f>
        <v>322751259.91000003</v>
      </c>
      <c r="H2857" s="60" t="b">
        <f t="shared" si="417"/>
        <v>1</v>
      </c>
      <c r="I2857" s="60" t="str">
        <f t="shared" si="415"/>
        <v>00</v>
      </c>
    </row>
    <row r="2858" spans="1:9" ht="25.5">
      <c r="A2858" s="60" t="str">
        <f t="shared" si="416"/>
        <v>3.2.3.9.1.00.00 - Outros Benefícios de Prestação Continuada - 
 Consolidação</v>
      </c>
      <c r="B2858" s="5" t="s">
        <v>783</v>
      </c>
      <c r="C2858" s="6">
        <v>322751259.91000003</v>
      </c>
      <c r="E2858" s="1">
        <f>SUMIF(A2858:B2858,"*intra*",C2858:D2858)+SUMIF(A2858:B2858,"*inter*",C2858:D2858)</f>
        <v>0</v>
      </c>
      <c r="F2858" s="1">
        <f>SUMIF(A2858:B2858,"*consolidação*",C2858:D2858)</f>
        <v>322751259.91000003</v>
      </c>
      <c r="H2858" s="60" t="b">
        <f t="shared" si="417"/>
        <v>1</v>
      </c>
      <c r="I2858" s="60" t="str">
        <f t="shared" si="415"/>
        <v>00</v>
      </c>
    </row>
    <row r="2859" spans="1:9">
      <c r="A2859" s="60" t="str">
        <f t="shared" si="416"/>
        <v>3.2.4.0.0.00.00 - Benefícios Eventuais</v>
      </c>
      <c r="B2859" s="3" t="s">
        <v>784</v>
      </c>
      <c r="C2859" s="4">
        <v>126782255.17</v>
      </c>
      <c r="E2859" s="1">
        <f>E2860+E2862+E2864+E2866+E2868</f>
        <v>0</v>
      </c>
      <c r="F2859" s="1">
        <f>F2860+F2862+F2864+F2866+F2868</f>
        <v>126782255.16999999</v>
      </c>
      <c r="H2859" s="60" t="b">
        <f t="shared" si="417"/>
        <v>1</v>
      </c>
      <c r="I2859" s="60" t="str">
        <f t="shared" si="415"/>
        <v>00</v>
      </c>
    </row>
    <row r="2860" spans="1:9">
      <c r="A2860" s="60" t="str">
        <f t="shared" si="416"/>
        <v>3.2.4.1.0.00.00 - Auxílio por Natalidade</v>
      </c>
      <c r="B2860" s="5" t="s">
        <v>785</v>
      </c>
      <c r="C2860" s="6">
        <v>4827933.78</v>
      </c>
      <c r="E2860" s="1">
        <f>E2861</f>
        <v>0</v>
      </c>
      <c r="F2860" s="1">
        <f>F2861</f>
        <v>4827933.78</v>
      </c>
      <c r="H2860" s="60" t="b">
        <f t="shared" si="417"/>
        <v>1</v>
      </c>
      <c r="I2860" s="60" t="str">
        <f t="shared" si="415"/>
        <v>00</v>
      </c>
    </row>
    <row r="2861" spans="1:9">
      <c r="A2861" s="60" t="str">
        <f t="shared" si="416"/>
        <v>3.2.4.1.1.00.00 - Auxílio por Natalidade - Consolidação</v>
      </c>
      <c r="B2861" s="3" t="s">
        <v>786</v>
      </c>
      <c r="C2861" s="4">
        <v>4827933.78</v>
      </c>
      <c r="E2861" s="60">
        <f>SUMIF(A2861:B2861,"*intra*",C2861:D2861)+SUMIF(A2861:B2861,"*inter*",C2861:D2861)</f>
        <v>0</v>
      </c>
      <c r="F2861" s="60">
        <f>SUMIF(A2861:B2861,"*consolidação*",C2861:D2861)</f>
        <v>4827933.78</v>
      </c>
      <c r="H2861" s="60" t="b">
        <f t="shared" si="417"/>
        <v>1</v>
      </c>
      <c r="I2861" s="60" t="str">
        <f t="shared" si="415"/>
        <v>00</v>
      </c>
    </row>
    <row r="2862" spans="1:9">
      <c r="A2862" s="60" t="str">
        <f t="shared" si="416"/>
        <v>3.2.4.2.0.00.00 - Auxílio por Morte</v>
      </c>
      <c r="B2862" s="5" t="s">
        <v>787</v>
      </c>
      <c r="C2862" s="6">
        <v>7018299.6500000004</v>
      </c>
      <c r="E2862" s="1">
        <f>E2863</f>
        <v>0</v>
      </c>
      <c r="F2862" s="1">
        <f>F2863</f>
        <v>7018299.6500000004</v>
      </c>
      <c r="H2862" s="60" t="b">
        <f t="shared" si="417"/>
        <v>1</v>
      </c>
      <c r="I2862" s="60" t="str">
        <f t="shared" si="415"/>
        <v>00</v>
      </c>
    </row>
    <row r="2863" spans="1:9">
      <c r="A2863" s="60" t="str">
        <f t="shared" si="416"/>
        <v>3.2.4.2.1.00.00 - Auxílio por Morte - Consolidação</v>
      </c>
      <c r="B2863" s="3" t="s">
        <v>788</v>
      </c>
      <c r="C2863" s="4">
        <v>7018299.6500000004</v>
      </c>
      <c r="E2863" s="1">
        <f>SUMIF(A2863:B2863,"*intra*",C2863:D2863)+SUMIF(A2863:B2863,"*inter*",C2863:D2863)</f>
        <v>0</v>
      </c>
      <c r="F2863" s="1">
        <f>SUMIF(A2863:B2863,"*consolidação*",C2863:D2863)</f>
        <v>7018299.6500000004</v>
      </c>
      <c r="H2863" s="60" t="b">
        <f t="shared" si="417"/>
        <v>1</v>
      </c>
      <c r="I2863" s="60" t="str">
        <f t="shared" si="415"/>
        <v>00</v>
      </c>
    </row>
    <row r="2864" spans="1:9" ht="25.5">
      <c r="A2864" s="60" t="str">
        <f t="shared" si="416"/>
        <v>3.2.4.3.0.00.00 - Benefícios Eventuais por Situações de 
 Vulnerabilidade Temporária</v>
      </c>
      <c r="B2864" s="5" t="s">
        <v>789</v>
      </c>
      <c r="C2864" s="6">
        <v>43418149.170000002</v>
      </c>
      <c r="E2864" s="1">
        <f>E2865</f>
        <v>0</v>
      </c>
      <c r="F2864" s="1">
        <f>F2865</f>
        <v>43418149.170000002</v>
      </c>
      <c r="H2864" s="60" t="b">
        <f t="shared" si="417"/>
        <v>1</v>
      </c>
      <c r="I2864" s="60" t="str">
        <f t="shared" si="415"/>
        <v>00</v>
      </c>
    </row>
    <row r="2865" spans="1:9" ht="25.5">
      <c r="A2865" s="60" t="str">
        <f t="shared" si="416"/>
        <v>3.2.4.3.1.00.00 - Benefícios Eventuais por Situações de 
 Vulnerabilidade Temporária - Consolidação</v>
      </c>
      <c r="B2865" s="3" t="s">
        <v>790</v>
      </c>
      <c r="C2865" s="4">
        <v>43418149.170000002</v>
      </c>
      <c r="E2865" s="1">
        <f>SUMIF(A2865:B2865,"*intra*",C2865:D2865)+SUMIF(A2865:B2865,"*inter*",C2865:D2865)</f>
        <v>0</v>
      </c>
      <c r="F2865" s="1">
        <f>SUMIF(A2865:B2865,"*consolidação*",C2865:D2865)</f>
        <v>43418149.170000002</v>
      </c>
      <c r="H2865" s="60" t="b">
        <f t="shared" si="417"/>
        <v>1</v>
      </c>
      <c r="I2865" s="60" t="str">
        <f t="shared" si="415"/>
        <v>00</v>
      </c>
    </row>
    <row r="2866" spans="1:9">
      <c r="A2866" s="60" t="str">
        <f t="shared" si="416"/>
        <v>3.2.4.4.0.00.00 - Benefícios Eventuais em Caso de Calamidade Pública</v>
      </c>
      <c r="B2866" s="5" t="s">
        <v>791</v>
      </c>
      <c r="C2866" s="6"/>
      <c r="E2866" s="1">
        <f>E2867</f>
        <v>0</v>
      </c>
      <c r="F2866" s="1">
        <f>F2867</f>
        <v>0</v>
      </c>
      <c r="H2866" s="60" t="b">
        <f t="shared" si="417"/>
        <v>1</v>
      </c>
      <c r="I2866" s="60" t="str">
        <f t="shared" si="415"/>
        <v>00</v>
      </c>
    </row>
    <row r="2867" spans="1:9" ht="25.5">
      <c r="A2867" s="60" t="str">
        <f t="shared" si="416"/>
        <v>3.2.4.4.1.00.00 - Benefícios Eventuais em Caso de Calamidade Pública 
 - Consolidação</v>
      </c>
      <c r="B2867" s="3" t="s">
        <v>792</v>
      </c>
      <c r="C2867" s="4"/>
      <c r="E2867" s="1">
        <f>SUMIF(A2867:B2867,"*intra*",C2867:D2867)+SUMIF(A2867:B2867,"*inter*",C2867:D2867)</f>
        <v>0</v>
      </c>
      <c r="F2867" s="1">
        <f>SUMIF(A2867:B2867,"*consolidação*",C2867:D2867)</f>
        <v>0</v>
      </c>
      <c r="H2867" s="60" t="b">
        <f t="shared" si="417"/>
        <v>1</v>
      </c>
      <c r="I2867" s="60" t="str">
        <f t="shared" si="415"/>
        <v>00</v>
      </c>
    </row>
    <row r="2868" spans="1:9">
      <c r="A2868" s="60" t="str">
        <f t="shared" si="416"/>
        <v>3.2.4.9.0.00.00 - Outros Benefícios Eventuais</v>
      </c>
      <c r="B2868" s="5" t="s">
        <v>793</v>
      </c>
      <c r="C2868" s="6">
        <v>71517872.569999993</v>
      </c>
      <c r="E2868" s="1">
        <f>E2869</f>
        <v>0</v>
      </c>
      <c r="F2868" s="1">
        <f>F2869</f>
        <v>71517872.569999993</v>
      </c>
      <c r="H2868" s="60" t="b">
        <f t="shared" si="417"/>
        <v>1</v>
      </c>
      <c r="I2868" s="60" t="str">
        <f t="shared" si="415"/>
        <v>00</v>
      </c>
    </row>
    <row r="2869" spans="1:9">
      <c r="A2869" s="60" t="str">
        <f t="shared" si="416"/>
        <v>3.2.4.9.1.00.00 - Outros Benefícios Eventuais - Consolidação</v>
      </c>
      <c r="B2869" s="3" t="s">
        <v>794</v>
      </c>
      <c r="C2869" s="4">
        <v>71517872.569999993</v>
      </c>
      <c r="E2869" s="1">
        <f>SUMIF(A2869:B2869,"*intra*",C2869:D2869)+SUMIF(A2869:B2869,"*inter*",C2869:D2869)</f>
        <v>0</v>
      </c>
      <c r="F2869" s="1">
        <f>SUMIF(A2869:B2869,"*consolidação*",C2869:D2869)</f>
        <v>71517872.569999993</v>
      </c>
      <c r="H2869" s="60" t="b">
        <f t="shared" si="417"/>
        <v>1</v>
      </c>
      <c r="I2869" s="60" t="str">
        <f t="shared" si="415"/>
        <v>00</v>
      </c>
    </row>
    <row r="2870" spans="1:9">
      <c r="A2870" s="60" t="str">
        <f t="shared" si="416"/>
        <v>3.2.5.0.0.00.00 - Políticas Públicas de Transferência de Renda</v>
      </c>
      <c r="B2870" s="5" t="s">
        <v>795</v>
      </c>
      <c r="C2870" s="6">
        <v>836956527.42999995</v>
      </c>
      <c r="E2870" s="1">
        <f>E2871</f>
        <v>0</v>
      </c>
      <c r="F2870" s="1">
        <f>F2871</f>
        <v>836956527.42999995</v>
      </c>
      <c r="H2870" s="60" t="b">
        <f t="shared" si="417"/>
        <v>1</v>
      </c>
      <c r="I2870" s="60" t="str">
        <f t="shared" si="415"/>
        <v>00</v>
      </c>
    </row>
    <row r="2871" spans="1:9" ht="25.5">
      <c r="A2871" s="60" t="str">
        <f t="shared" si="416"/>
        <v>3.2.5.0.1.00.00 - Políticas Públicas de Transferência de Renda - 
 Consolidação</v>
      </c>
      <c r="B2871" s="3" t="s">
        <v>796</v>
      </c>
      <c r="C2871" s="4">
        <v>836956527.42999995</v>
      </c>
      <c r="E2871" s="1">
        <f>SUMIF(A2871:B2871,"*intra*",C2871:D2871)+SUMIF(A2871:B2871,"*inter*",C2871:D2871)</f>
        <v>0</v>
      </c>
      <c r="F2871" s="1">
        <f>SUMIF(A2871:B2871,"*consolidação*",C2871:D2871)</f>
        <v>836956527.42999995</v>
      </c>
      <c r="H2871" s="60" t="b">
        <f t="shared" si="417"/>
        <v>1</v>
      </c>
      <c r="I2871" s="60" t="str">
        <f t="shared" si="415"/>
        <v>00</v>
      </c>
    </row>
    <row r="2872" spans="1:9">
      <c r="A2872" s="60" t="str">
        <f t="shared" si="416"/>
        <v>3.2.9.0.0.00.00 - Outros Benefícios Previdenciários e Assistenciais</v>
      </c>
      <c r="B2872" s="5" t="s">
        <v>797</v>
      </c>
      <c r="C2872" s="6">
        <v>1511010287.71</v>
      </c>
      <c r="E2872" s="1">
        <f>E2873+E2875+E2877+E2879</f>
        <v>0</v>
      </c>
      <c r="F2872" s="1">
        <f>F2873+F2875+F2877+F2879</f>
        <v>1511010287.71</v>
      </c>
      <c r="H2872" s="60" t="b">
        <f t="shared" si="417"/>
        <v>1</v>
      </c>
      <c r="I2872" s="60" t="str">
        <f t="shared" si="415"/>
        <v>00</v>
      </c>
    </row>
    <row r="2873" spans="1:9">
      <c r="A2873" s="60" t="str">
        <f t="shared" si="416"/>
        <v>3.2.9.1.0.00.00 - Outros Benefícios Previdenciários - RPPS</v>
      </c>
      <c r="B2873" s="3" t="s">
        <v>798</v>
      </c>
      <c r="C2873" s="4">
        <v>295576036.70999998</v>
      </c>
      <c r="E2873" s="1">
        <f>E2874</f>
        <v>0</v>
      </c>
      <c r="F2873" s="1">
        <f>F2874</f>
        <v>295576036.70999998</v>
      </c>
      <c r="H2873" s="60" t="b">
        <f t="shared" si="417"/>
        <v>1</v>
      </c>
      <c r="I2873" s="60" t="str">
        <f t="shared" si="415"/>
        <v>00</v>
      </c>
    </row>
    <row r="2874" spans="1:9" ht="25.5">
      <c r="A2874" s="60" t="str">
        <f t="shared" si="416"/>
        <v>3.2.9.1.1.00.00 - Outros Benefícios Previdenciários - RPPS - 
 Consolidação</v>
      </c>
      <c r="B2874" s="5" t="s">
        <v>799</v>
      </c>
      <c r="C2874" s="6">
        <v>295576036.70999998</v>
      </c>
      <c r="E2874" s="60">
        <f>SUMIF(A2874:B2874,"*intra*",C2874:D2874)+SUMIF(A2874:B2874,"*inter*",C2874:D2874)</f>
        <v>0</v>
      </c>
      <c r="F2874" s="60">
        <f>SUMIF(A2874:B2874,"*consolidação*",C2874:D2874)</f>
        <v>295576036.70999998</v>
      </c>
      <c r="H2874" s="60" t="b">
        <f t="shared" si="417"/>
        <v>1</v>
      </c>
      <c r="I2874" s="60" t="str">
        <f t="shared" si="415"/>
        <v>00</v>
      </c>
    </row>
    <row r="2875" spans="1:9">
      <c r="A2875" s="60" t="str">
        <f t="shared" si="416"/>
        <v>3.2.9.2.0.00.00 - Outros Benefícios Previdenciários - RGPS</v>
      </c>
      <c r="B2875" s="3" t="s">
        <v>800</v>
      </c>
      <c r="C2875" s="4">
        <v>8048139.4199999999</v>
      </c>
      <c r="E2875" s="1">
        <f>E2876</f>
        <v>0</v>
      </c>
      <c r="F2875" s="1">
        <f>F2876</f>
        <v>8048139.4199999999</v>
      </c>
      <c r="H2875" s="60" t="b">
        <f t="shared" si="417"/>
        <v>1</v>
      </c>
      <c r="I2875" s="60" t="str">
        <f t="shared" si="415"/>
        <v>00</v>
      </c>
    </row>
    <row r="2876" spans="1:9" ht="25.5">
      <c r="A2876" s="60" t="str">
        <f t="shared" si="416"/>
        <v>3.2.9.2.1.00.00 - Outros Benefícios Previdenciários - RGPS - 
 Consolidação</v>
      </c>
      <c r="B2876" s="5" t="s">
        <v>801</v>
      </c>
      <c r="C2876" s="6">
        <v>8048139.4199999999</v>
      </c>
      <c r="E2876" s="1">
        <f>SUMIF(A2876:B2876,"*intra*",C2876:D2876)+SUMIF(A2876:B2876,"*inter*",C2876:D2876)</f>
        <v>0</v>
      </c>
      <c r="F2876" s="1">
        <f>SUMIF(A2876:B2876,"*consolidação*",C2876:D2876)</f>
        <v>8048139.4199999999</v>
      </c>
      <c r="H2876" s="60" t="b">
        <f t="shared" si="417"/>
        <v>1</v>
      </c>
      <c r="I2876" s="60" t="str">
        <f t="shared" si="415"/>
        <v>00</v>
      </c>
    </row>
    <row r="2877" spans="1:9">
      <c r="A2877" s="60" t="str">
        <f t="shared" si="416"/>
        <v>3.2.9.3.0.00.00 - Outros Benefícios Previdenciários - Militar</v>
      </c>
      <c r="B2877" s="3" t="s">
        <v>802</v>
      </c>
      <c r="C2877" s="4">
        <v>3050716.6</v>
      </c>
      <c r="E2877" s="1">
        <f>E2878</f>
        <v>0</v>
      </c>
      <c r="F2877" s="1">
        <f>F2878</f>
        <v>3050716.6</v>
      </c>
      <c r="H2877" s="60" t="b">
        <f t="shared" si="417"/>
        <v>1</v>
      </c>
      <c r="I2877" s="60" t="str">
        <f t="shared" si="415"/>
        <v>00</v>
      </c>
    </row>
    <row r="2878" spans="1:9" ht="25.5">
      <c r="A2878" s="60" t="str">
        <f t="shared" si="416"/>
        <v>3.2.9.3.1.00.00 - Outros Benefícios Previdenciários - Militar - 
 Consolidação</v>
      </c>
      <c r="B2878" s="5" t="s">
        <v>803</v>
      </c>
      <c r="C2878" s="6">
        <v>3050716.6</v>
      </c>
      <c r="E2878" s="1">
        <f>SUMIF(A2878:B2878,"*intra*",C2878:D2878)+SUMIF(A2878:B2878,"*inter*",C2878:D2878)</f>
        <v>0</v>
      </c>
      <c r="F2878" s="1">
        <f>SUMIF(A2878:B2878,"*consolidação*",C2878:D2878)</f>
        <v>3050716.6</v>
      </c>
      <c r="H2878" s="60" t="b">
        <f t="shared" si="417"/>
        <v>1</v>
      </c>
      <c r="I2878" s="60" t="str">
        <f t="shared" si="415"/>
        <v>00</v>
      </c>
    </row>
    <row r="2879" spans="1:9">
      <c r="A2879" s="60" t="str">
        <f t="shared" si="416"/>
        <v>3.2.9.9.0.00.00 - Outros Benefícios Previdenciários e Assistenciais</v>
      </c>
      <c r="B2879" s="3" t="s">
        <v>804</v>
      </c>
      <c r="C2879" s="4">
        <v>1204335394.98</v>
      </c>
      <c r="E2879" s="1">
        <f>E2880</f>
        <v>0</v>
      </c>
      <c r="F2879" s="1">
        <f>F2880</f>
        <v>1204335394.98</v>
      </c>
      <c r="H2879" s="60" t="b">
        <f t="shared" si="417"/>
        <v>1</v>
      </c>
      <c r="I2879" s="60" t="str">
        <f t="shared" si="415"/>
        <v>00</v>
      </c>
    </row>
    <row r="2880" spans="1:9" ht="25.5">
      <c r="A2880" s="60" t="str">
        <f t="shared" si="416"/>
        <v>3.2.9.9.1.00.00 - Outros Benefícios Previdenciários e Assistenciais 
 - Consolidação</v>
      </c>
      <c r="B2880" s="5" t="s">
        <v>805</v>
      </c>
      <c r="C2880" s="6">
        <v>1204335394.98</v>
      </c>
      <c r="E2880" s="1">
        <f>SUMIF(A2880:B2880,"*intra*",C2880:D2880)+SUMIF(A2880:B2880,"*inter*",C2880:D2880)</f>
        <v>0</v>
      </c>
      <c r="F2880" s="1">
        <f>SUMIF(A2880:B2880,"*consolidação*",C2880:D2880)</f>
        <v>1204335394.98</v>
      </c>
      <c r="H2880" s="60" t="b">
        <f t="shared" si="417"/>
        <v>1</v>
      </c>
      <c r="I2880" s="60" t="str">
        <f t="shared" si="415"/>
        <v>00</v>
      </c>
    </row>
    <row r="2881" spans="1:9">
      <c r="A2881" s="60" t="str">
        <f t="shared" si="416"/>
        <v>3.3.0.0.0.00.00 - Uso de Bens, Serviços e Consumo de Capital Fixo</v>
      </c>
      <c r="B2881" s="3" t="s">
        <v>806</v>
      </c>
      <c r="C2881" s="4">
        <v>109997296525.97</v>
      </c>
      <c r="E2881" s="1">
        <f>E2882+E2887+E2896</f>
        <v>0</v>
      </c>
      <c r="F2881" s="1">
        <f>F2882+F2887+F2896</f>
        <v>109997296525.97</v>
      </c>
      <c r="H2881" s="60" t="b">
        <f t="shared" si="417"/>
        <v>1</v>
      </c>
      <c r="I2881" s="60" t="str">
        <f t="shared" si="415"/>
        <v>00</v>
      </c>
    </row>
    <row r="2882" spans="1:9">
      <c r="A2882" s="60" t="str">
        <f t="shared" si="416"/>
        <v>3.3.1.0.0.00.00 - Uso de Material de Consumo</v>
      </c>
      <c r="B2882" s="5" t="s">
        <v>807</v>
      </c>
      <c r="C2882" s="6">
        <v>21182963393.27</v>
      </c>
      <c r="E2882" s="1">
        <f>E2883+E2885</f>
        <v>0</v>
      </c>
      <c r="F2882" s="1">
        <f>F2883+F2885</f>
        <v>21182963393.27</v>
      </c>
      <c r="H2882" s="60" t="b">
        <f t="shared" si="417"/>
        <v>1</v>
      </c>
      <c r="I2882" s="60" t="str">
        <f t="shared" si="415"/>
        <v>00</v>
      </c>
    </row>
    <row r="2883" spans="1:9">
      <c r="A2883" s="60" t="str">
        <f t="shared" si="416"/>
        <v>3.3.1.1.0.00.00 - Consumo de Material</v>
      </c>
      <c r="B2883" s="3" t="s">
        <v>808</v>
      </c>
      <c r="C2883" s="4">
        <v>18824643403.75</v>
      </c>
      <c r="E2883" s="60">
        <f>E2884</f>
        <v>0</v>
      </c>
      <c r="F2883" s="60">
        <f>F2884</f>
        <v>18824643403.75</v>
      </c>
      <c r="H2883" s="60" t="b">
        <f t="shared" si="417"/>
        <v>1</v>
      </c>
      <c r="I2883" s="60" t="str">
        <f t="shared" si="415"/>
        <v>00</v>
      </c>
    </row>
    <row r="2884" spans="1:9">
      <c r="A2884" s="60" t="str">
        <f t="shared" si="416"/>
        <v>3.3.1.1.1.00.00 - Consumo de Material - Consolidação</v>
      </c>
      <c r="B2884" s="5" t="s">
        <v>809</v>
      </c>
      <c r="C2884" s="6">
        <v>18824643403.75</v>
      </c>
      <c r="E2884" s="60">
        <f>SUMIF(A2884:B2884,"*intra*",C2884:D2884)+SUMIF(A2884:B2884,"*inter*",C2884:D2884)</f>
        <v>0</v>
      </c>
      <c r="F2884" s="60">
        <f>SUMIF(A2884:B2884,"*consolidação*",C2884:D2884)</f>
        <v>18824643403.75</v>
      </c>
      <c r="H2884" s="60" t="b">
        <f t="shared" si="417"/>
        <v>1</v>
      </c>
      <c r="I2884" s="60" t="str">
        <f t="shared" si="415"/>
        <v>00</v>
      </c>
    </row>
    <row r="2885" spans="1:9">
      <c r="A2885" s="60" t="str">
        <f t="shared" si="416"/>
        <v>3.3.1.2.0.00.00 - Distribuição de Material Gratuito</v>
      </c>
      <c r="B2885" s="3" t="s">
        <v>810</v>
      </c>
      <c r="C2885" s="4">
        <v>2358319989.52</v>
      </c>
      <c r="E2885" s="1">
        <f>E2886</f>
        <v>0</v>
      </c>
      <c r="F2885" s="1">
        <f>F2886</f>
        <v>2358319989.52</v>
      </c>
      <c r="H2885" s="60" t="b">
        <f t="shared" si="417"/>
        <v>1</v>
      </c>
      <c r="I2885" s="60" t="str">
        <f t="shared" si="415"/>
        <v>00</v>
      </c>
    </row>
    <row r="2886" spans="1:9">
      <c r="A2886" s="60" t="str">
        <f t="shared" si="416"/>
        <v>3.3.1.2.1.00.00 - Distribuição de Material Gratuito - Consolidação</v>
      </c>
      <c r="B2886" s="5" t="s">
        <v>811</v>
      </c>
      <c r="C2886" s="6">
        <v>2358319989.52</v>
      </c>
      <c r="E2886" s="1">
        <f>SUMIF(A2886:B2886,"*intra*",C2886:D2886)+SUMIF(A2886:B2886,"*inter*",C2886:D2886)</f>
        <v>0</v>
      </c>
      <c r="F2886" s="1">
        <f>SUMIF(A2886:B2886,"*consolidação*",C2886:D2886)</f>
        <v>2358319989.52</v>
      </c>
      <c r="H2886" s="60" t="b">
        <f t="shared" si="417"/>
        <v>1</v>
      </c>
      <c r="I2886" s="60" t="str">
        <f t="shared" si="415"/>
        <v>00</v>
      </c>
    </row>
    <row r="2887" spans="1:9">
      <c r="A2887" s="60" t="str">
        <f t="shared" si="416"/>
        <v>3.3.2.0.0.00.00 - Serviços</v>
      </c>
      <c r="B2887" s="3" t="s">
        <v>812</v>
      </c>
      <c r="C2887" s="4">
        <v>87456998418.229996</v>
      </c>
      <c r="E2887" s="1">
        <f>E2888+E2890+E2892+E2894</f>
        <v>0</v>
      </c>
      <c r="F2887" s="1">
        <f>F2888+F2890+F2892+F2894</f>
        <v>87456998418.229996</v>
      </c>
      <c r="H2887" s="60" t="b">
        <f t="shared" si="417"/>
        <v>1</v>
      </c>
      <c r="I2887" s="60" t="str">
        <f t="shared" si="415"/>
        <v>00</v>
      </c>
    </row>
    <row r="2888" spans="1:9">
      <c r="A2888" s="60" t="str">
        <f t="shared" si="416"/>
        <v>3.3.2.1.0.00.00 - Diárias</v>
      </c>
      <c r="B2888" s="5" t="s">
        <v>813</v>
      </c>
      <c r="C2888" s="6">
        <v>1312736749</v>
      </c>
      <c r="E2888" s="1">
        <f>E2889</f>
        <v>0</v>
      </c>
      <c r="F2888" s="1">
        <f>F2889</f>
        <v>1312736749</v>
      </c>
      <c r="H2888" s="60" t="b">
        <f t="shared" si="417"/>
        <v>1</v>
      </c>
      <c r="I2888" s="60" t="str">
        <f t="shared" si="415"/>
        <v>00</v>
      </c>
    </row>
    <row r="2889" spans="1:9">
      <c r="A2889" s="60" t="str">
        <f t="shared" si="416"/>
        <v>3.3.2.1.1.00.00 - Diárias - Consolidação</v>
      </c>
      <c r="B2889" s="3" t="s">
        <v>814</v>
      </c>
      <c r="C2889" s="4">
        <v>1312736749</v>
      </c>
      <c r="E2889" s="60">
        <f>SUMIF(A2889:B2889,"*intra*",C2889:D2889)+SUMIF(A2889:B2889,"*inter*",C2889:D2889)</f>
        <v>0</v>
      </c>
      <c r="F2889" s="60">
        <f>SUMIF(A2889:B2889,"*consolidação*",C2889:D2889)</f>
        <v>1312736749</v>
      </c>
      <c r="H2889" s="60" t="b">
        <f t="shared" si="417"/>
        <v>1</v>
      </c>
      <c r="I2889" s="60" t="str">
        <f t="shared" si="415"/>
        <v>00</v>
      </c>
    </row>
    <row r="2890" spans="1:9">
      <c r="A2890" s="60" t="str">
        <f t="shared" si="416"/>
        <v>3.3.2.2.0.00.00 - Serviços Terceiros - PF</v>
      </c>
      <c r="B2890" s="5" t="s">
        <v>816</v>
      </c>
      <c r="C2890" s="6">
        <v>4159787904.0300002</v>
      </c>
      <c r="E2890" s="1">
        <f>E2891</f>
        <v>0</v>
      </c>
      <c r="F2890" s="1">
        <f>F2891</f>
        <v>4159787904.0300002</v>
      </c>
      <c r="H2890" s="60" t="b">
        <f t="shared" si="417"/>
        <v>1</v>
      </c>
      <c r="I2890" s="60" t="str">
        <f t="shared" si="415"/>
        <v>00</v>
      </c>
    </row>
    <row r="2891" spans="1:9">
      <c r="A2891" s="60" t="str">
        <f t="shared" si="416"/>
        <v>3.3.2.2.1.00.00 - Serviços Terceiros - PF - Consolidação</v>
      </c>
      <c r="B2891" s="3" t="s">
        <v>817</v>
      </c>
      <c r="C2891" s="4">
        <v>4159787904.0300002</v>
      </c>
      <c r="E2891" s="1">
        <f>SUMIF(A2891:B2891,"*intra*",C2891:D2891)+SUMIF(A2891:B2891,"*inter*",C2891:D2891)</f>
        <v>0</v>
      </c>
      <c r="F2891" s="1">
        <f>SUMIF(A2891:B2891,"*consolidação*",C2891:D2891)</f>
        <v>4159787904.0300002</v>
      </c>
      <c r="H2891" s="60" t="b">
        <f t="shared" si="417"/>
        <v>1</v>
      </c>
      <c r="I2891" s="60" t="str">
        <f t="shared" si="415"/>
        <v>00</v>
      </c>
    </row>
    <row r="2892" spans="1:9">
      <c r="A2892" s="60" t="str">
        <f t="shared" si="416"/>
        <v>3.3.2.3.0.00.00 - Serviços Terceiros - PJ</v>
      </c>
      <c r="B2892" s="5" t="s">
        <v>818</v>
      </c>
      <c r="C2892" s="6">
        <v>77138085550.220001</v>
      </c>
      <c r="E2892" s="1">
        <f>E2893</f>
        <v>0</v>
      </c>
      <c r="F2892" s="1">
        <f>F2893</f>
        <v>77138085550.220001</v>
      </c>
      <c r="H2892" s="60" t="b">
        <f t="shared" si="417"/>
        <v>1</v>
      </c>
      <c r="I2892" s="60" t="str">
        <f t="shared" si="415"/>
        <v>00</v>
      </c>
    </row>
    <row r="2893" spans="1:9">
      <c r="A2893" s="60" t="str">
        <f t="shared" si="416"/>
        <v>3.3.2.3.1.00.00 - Serviços Terceiros - PJ - Consolidação</v>
      </c>
      <c r="B2893" s="3" t="s">
        <v>819</v>
      </c>
      <c r="C2893" s="4">
        <v>77138085550.220001</v>
      </c>
      <c r="E2893" s="1">
        <f>SUMIF(A2893:B2893,"*intra*",C2893:D2893)+SUMIF(A2893:B2893,"*inter*",C2893:D2893)</f>
        <v>0</v>
      </c>
      <c r="F2893" s="1">
        <f>SUMIF(A2893:B2893,"*consolidação*",C2893:D2893)</f>
        <v>77138085550.220001</v>
      </c>
      <c r="H2893" s="60" t="b">
        <f t="shared" si="417"/>
        <v>1</v>
      </c>
      <c r="I2893" s="60" t="str">
        <f t="shared" si="415"/>
        <v>00</v>
      </c>
    </row>
    <row r="2894" spans="1:9" ht="25.5">
      <c r="A2894" s="60" t="str">
        <f t="shared" si="416"/>
        <v>3.3.2.4.0.00.00 - Contrato de Terceirização por Substituição de mão 
 de Obra – Art. 18 § 1, LC 101/00</v>
      </c>
      <c r="B2894" s="5" t="s">
        <v>820</v>
      </c>
      <c r="C2894" s="6">
        <v>4846388214.9799995</v>
      </c>
      <c r="E2894" s="1">
        <f>E2895</f>
        <v>0</v>
      </c>
      <c r="F2894" s="1">
        <f>F2895</f>
        <v>4846388214.9799995</v>
      </c>
      <c r="H2894" s="60" t="b">
        <f t="shared" si="417"/>
        <v>1</v>
      </c>
      <c r="I2894" s="60" t="str">
        <f t="shared" si="415"/>
        <v>00</v>
      </c>
    </row>
    <row r="2895" spans="1:9" ht="25.5">
      <c r="A2895" s="60" t="str">
        <f t="shared" si="416"/>
        <v>3.3.2.4.1.00.00 - Contrato de Terceirização por Substituição de mão 
 de Obra - Art. 18 § 1, LC 101/00 - Consolidação</v>
      </c>
      <c r="B2895" s="3" t="s">
        <v>821</v>
      </c>
      <c r="C2895" s="4">
        <v>4846388214.9799995</v>
      </c>
      <c r="E2895" s="1">
        <f>SUMIF(A2895:B2895,"*intra*",C2895:D2895)+SUMIF(A2895:B2895,"*inter*",C2895:D2895)</f>
        <v>0</v>
      </c>
      <c r="F2895" s="1">
        <f>SUMIF(A2895:B2895,"*consolidação*",C2895:D2895)</f>
        <v>4846388214.9799995</v>
      </c>
      <c r="H2895" s="60" t="b">
        <f t="shared" si="417"/>
        <v>1</v>
      </c>
      <c r="I2895" s="60" t="str">
        <f t="shared" si="415"/>
        <v>00</v>
      </c>
    </row>
    <row r="2896" spans="1:9">
      <c r="A2896" s="60" t="str">
        <f t="shared" si="416"/>
        <v>3.3.3.0.0.00.00 - Depreciação, Amortização e Exaustão</v>
      </c>
      <c r="B2896" s="5" t="s">
        <v>822</v>
      </c>
      <c r="C2896" s="6">
        <v>1357334714.47</v>
      </c>
      <c r="E2896" s="1">
        <f>E2897+E2899+E2901</f>
        <v>0</v>
      </c>
      <c r="F2896" s="1">
        <f>F2897+F2899+F2901</f>
        <v>1357334714.47</v>
      </c>
      <c r="H2896" s="60" t="b">
        <f t="shared" si="417"/>
        <v>1</v>
      </c>
      <c r="I2896" s="60" t="str">
        <f t="shared" si="415"/>
        <v>00</v>
      </c>
    </row>
    <row r="2897" spans="1:9">
      <c r="A2897" s="60" t="str">
        <f t="shared" si="416"/>
        <v>3.3.3.1.0.00.00 - Depreciação</v>
      </c>
      <c r="B2897" s="3" t="s">
        <v>823</v>
      </c>
      <c r="C2897" s="4">
        <v>1330724595.54</v>
      </c>
      <c r="E2897" s="1">
        <f>E2898</f>
        <v>0</v>
      </c>
      <c r="F2897" s="1">
        <f>F2898</f>
        <v>1330724595.54</v>
      </c>
      <c r="H2897" s="60" t="b">
        <f t="shared" si="417"/>
        <v>1</v>
      </c>
      <c r="I2897" s="60" t="str">
        <f t="shared" si="415"/>
        <v>00</v>
      </c>
    </row>
    <row r="2898" spans="1:9">
      <c r="A2898" s="60" t="str">
        <f t="shared" si="416"/>
        <v>3.3.3.1.1.00.00 - Depreciação - Consolidação</v>
      </c>
      <c r="B2898" s="5" t="s">
        <v>824</v>
      </c>
      <c r="C2898" s="6">
        <v>1330724595.54</v>
      </c>
      <c r="E2898" s="60">
        <f>SUMIF(A2898:B2898,"*intra*",C2898:D2898)+SUMIF(A2898:B2898,"*inter*",C2898:D2898)</f>
        <v>0</v>
      </c>
      <c r="F2898" s="60">
        <f>SUMIF(A2898:B2898,"*consolidação*",C2898:D2898)</f>
        <v>1330724595.54</v>
      </c>
      <c r="H2898" s="60" t="b">
        <f t="shared" si="417"/>
        <v>1</v>
      </c>
      <c r="I2898" s="60" t="str">
        <f t="shared" si="415"/>
        <v>00</v>
      </c>
    </row>
    <row r="2899" spans="1:9">
      <c r="A2899" s="60" t="str">
        <f t="shared" si="416"/>
        <v>3.3.3.2.0.00.00 - Amortização</v>
      </c>
      <c r="B2899" s="3" t="s">
        <v>825</v>
      </c>
      <c r="C2899" s="4">
        <v>23480471.039999999</v>
      </c>
      <c r="E2899" s="1">
        <f>E2900</f>
        <v>0</v>
      </c>
      <c r="F2899" s="1">
        <f>F2900</f>
        <v>23480471.039999999</v>
      </c>
      <c r="H2899" s="60" t="b">
        <f t="shared" si="417"/>
        <v>1</v>
      </c>
      <c r="I2899" s="60" t="str">
        <f t="shared" si="415"/>
        <v>00</v>
      </c>
    </row>
    <row r="2900" spans="1:9">
      <c r="A2900" s="60" t="str">
        <f t="shared" si="416"/>
        <v>3.3.3.2.1.00.00 - Amortização - Consolidação</v>
      </c>
      <c r="B2900" s="5" t="s">
        <v>826</v>
      </c>
      <c r="C2900" s="6">
        <v>23480471.039999999</v>
      </c>
      <c r="E2900" s="1">
        <f>SUMIF(A2900:B2900,"*intra*",C2900:D2900)+SUMIF(A2900:B2900,"*inter*",C2900:D2900)</f>
        <v>0</v>
      </c>
      <c r="F2900" s="1">
        <f>SUMIF(A2900:B2900,"*consolidação*",C2900:D2900)</f>
        <v>23480471.039999999</v>
      </c>
      <c r="H2900" s="60" t="b">
        <f t="shared" si="417"/>
        <v>1</v>
      </c>
      <c r="I2900" s="60" t="str">
        <f t="shared" si="415"/>
        <v>00</v>
      </c>
    </row>
    <row r="2901" spans="1:9">
      <c r="A2901" s="60" t="str">
        <f t="shared" si="416"/>
        <v>3.3.3.3.0.00.00 - Exaustão</v>
      </c>
      <c r="B2901" s="3" t="s">
        <v>827</v>
      </c>
      <c r="C2901" s="4">
        <v>3129647.89</v>
      </c>
      <c r="E2901" s="1">
        <f>E2902</f>
        <v>0</v>
      </c>
      <c r="F2901" s="1">
        <f>F2902</f>
        <v>3129647.89</v>
      </c>
      <c r="H2901" s="60" t="b">
        <f t="shared" si="417"/>
        <v>1</v>
      </c>
      <c r="I2901" s="60" t="str">
        <f t="shared" si="415"/>
        <v>00</v>
      </c>
    </row>
    <row r="2902" spans="1:9">
      <c r="A2902" s="60" t="str">
        <f t="shared" si="416"/>
        <v>3.3.3.3.1.00.00 - Exaustão - Consolidação</v>
      </c>
      <c r="B2902" s="5" t="s">
        <v>828</v>
      </c>
      <c r="C2902" s="6">
        <v>3129647.89</v>
      </c>
      <c r="E2902" s="1">
        <f>SUMIF(A2902:B2902,"*intra*",C2902:D2902)+SUMIF(A2902:B2902,"*inter*",C2902:D2902)</f>
        <v>0</v>
      </c>
      <c r="F2902" s="1">
        <f>SUMIF(A2902:B2902,"*consolidação*",C2902:D2902)</f>
        <v>3129647.89</v>
      </c>
      <c r="H2902" s="60" t="b">
        <f t="shared" si="417"/>
        <v>1</v>
      </c>
      <c r="I2902" s="60" t="str">
        <f t="shared" si="415"/>
        <v>00</v>
      </c>
    </row>
    <row r="2903" spans="1:9">
      <c r="A2903" s="60" t="str">
        <f t="shared" si="416"/>
        <v>3.4.0.0.0.00.00 - Variações Patrimoniais Diminutivas Financeiras</v>
      </c>
      <c r="B2903" s="3" t="s">
        <v>836</v>
      </c>
      <c r="C2903" s="4">
        <v>146409344613.06</v>
      </c>
      <c r="E2903" s="1">
        <f>E2904+E2923+E2937+E2954+E2956</f>
        <v>12202373456.669998</v>
      </c>
      <c r="F2903" s="1">
        <f>F2904+F2923+F2937+F2954+F2956</f>
        <v>134206971156.39001</v>
      </c>
      <c r="H2903" s="60" t="b">
        <f t="shared" si="417"/>
        <v>1</v>
      </c>
      <c r="I2903" s="60" t="str">
        <f t="shared" si="415"/>
        <v>00</v>
      </c>
    </row>
    <row r="2904" spans="1:9" ht="25.5">
      <c r="A2904" s="60" t="str">
        <f t="shared" si="416"/>
        <v>3.4.1.0.0.00.00 - Juros e Encargos de Empréstimos e Financiamentos 
 Obtidos</v>
      </c>
      <c r="B2904" s="5" t="s">
        <v>837</v>
      </c>
      <c r="C2904" s="6">
        <v>18309464983.060001</v>
      </c>
      <c r="E2904" s="1">
        <f>E2905+E2910+E2912+E2914+E2916+E2921</f>
        <v>6924215338.4700003</v>
      </c>
      <c r="F2904" s="1">
        <f>F2905+F2910+F2912+F2914+F2916+F2921</f>
        <v>11385249644.59</v>
      </c>
      <c r="H2904" s="60" t="b">
        <f t="shared" si="417"/>
        <v>1</v>
      </c>
      <c r="I2904" s="60" t="str">
        <f t="shared" si="415"/>
        <v>00</v>
      </c>
    </row>
    <row r="2905" spans="1:9">
      <c r="A2905" s="60" t="str">
        <f t="shared" si="416"/>
        <v>3.4.1.1.0.00.00 - Juros e Encargos da Dívida Contratual Interna</v>
      </c>
      <c r="B2905" s="3" t="s">
        <v>838</v>
      </c>
      <c r="C2905" s="4">
        <v>16796297374.01</v>
      </c>
      <c r="E2905" s="1">
        <f>E2906+E2907+E2908+E2909</f>
        <v>6924215338.4700003</v>
      </c>
      <c r="F2905" s="1">
        <f>F2906+F2907+F2908+F2909</f>
        <v>9872082035.5400009</v>
      </c>
      <c r="H2905" s="60" t="b">
        <f t="shared" si="417"/>
        <v>1</v>
      </c>
      <c r="I2905" s="60" t="str">
        <f t="shared" si="415"/>
        <v>00</v>
      </c>
    </row>
    <row r="2906" spans="1:9" ht="25.5">
      <c r="A2906" s="60" t="str">
        <f t="shared" si="416"/>
        <v>3.4.1.1.1.00.00 - Juros e Encargos da Dívida Contratual Interna - 
 Consolidação</v>
      </c>
      <c r="B2906" s="5" t="s">
        <v>839</v>
      </c>
      <c r="C2906" s="6">
        <v>9872082035.5400009</v>
      </c>
      <c r="E2906" s="1"/>
      <c r="F2906" s="1">
        <f>SUMIF(A2906:B2906,"*consolidação*",C2906:D2906)</f>
        <v>9872082035.5400009</v>
      </c>
      <c r="H2906" s="60" t="b">
        <f t="shared" si="417"/>
        <v>1</v>
      </c>
      <c r="I2906" s="60" t="str">
        <f t="shared" si="415"/>
        <v>00</v>
      </c>
    </row>
    <row r="2907" spans="1:9" ht="25.5">
      <c r="A2907" s="60" t="str">
        <f t="shared" si="416"/>
        <v>3.4.1.1.3.00.00 - Juros e Encargos da Dívida Contratual Interna - 
 Inter OFSS - União</v>
      </c>
      <c r="B2907" s="3" t="s">
        <v>840</v>
      </c>
      <c r="C2907" s="4">
        <v>6924208220.5600004</v>
      </c>
      <c r="E2907" s="1">
        <f>SUMIF(A2907:B2907,"*intra*",C2907:D2907)+SUMIF(A2907:B2907,"*inter*",C2907:D2907)</f>
        <v>6924208220.5600004</v>
      </c>
      <c r="F2907" s="1">
        <f>SUMIF(A2907:B2907,"*consolidação*",C2907:D2907)</f>
        <v>0</v>
      </c>
      <c r="H2907" s="60" t="b">
        <f t="shared" si="417"/>
        <v>1</v>
      </c>
      <c r="I2907" s="60" t="str">
        <f t="shared" si="415"/>
        <v>00</v>
      </c>
    </row>
    <row r="2908" spans="1:9" ht="25.5">
      <c r="A2908" s="60" t="str">
        <f t="shared" si="416"/>
        <v>3.4.1.1.4.00.00 - Juros e Encargos da Dívida Contratual Interna - 
 Inter OFSS - Estado</v>
      </c>
      <c r="B2908" s="5" t="s">
        <v>841</v>
      </c>
      <c r="C2908" s="6"/>
      <c r="E2908" s="1">
        <f>SUMIF(A2908:B2908,"*intra*",C2908:D2908)+SUMIF(A2908:B2908,"*inter*",C2908:D2908)</f>
        <v>0</v>
      </c>
      <c r="F2908" s="1">
        <f>SUMIF(A2908:B2908,"*consolidação*",C2908:D2908)</f>
        <v>0</v>
      </c>
      <c r="H2908" s="60" t="b">
        <f t="shared" si="417"/>
        <v>1</v>
      </c>
      <c r="I2908" s="60" t="str">
        <f t="shared" si="415"/>
        <v>00</v>
      </c>
    </row>
    <row r="2909" spans="1:9" ht="25.5">
      <c r="A2909" s="60" t="str">
        <f t="shared" si="416"/>
        <v>3.4.1.1.5.00.00 - Juros e Encargos da Dívida Contratual Interna - 
 Inter OFSS - Município</v>
      </c>
      <c r="B2909" s="3" t="s">
        <v>842</v>
      </c>
      <c r="C2909" s="4">
        <v>7117.91</v>
      </c>
      <c r="E2909" s="1">
        <f>SUMIF(A2909:B2909,"*intra*",C2909:D2909)+SUMIF(A2909:B2909,"*inter*",C2909:D2909)</f>
        <v>7117.91</v>
      </c>
      <c r="F2909" s="1">
        <f>SUMIF(A2909:B2909,"*consolidação*",C2909:D2909)</f>
        <v>0</v>
      </c>
      <c r="H2909" s="60" t="b">
        <f t="shared" si="417"/>
        <v>1</v>
      </c>
      <c r="I2909" s="60" t="str">
        <f t="shared" si="415"/>
        <v>00</v>
      </c>
    </row>
    <row r="2910" spans="1:9">
      <c r="A2910" s="60" t="str">
        <f t="shared" si="416"/>
        <v>3.4.1.2.0.00.00 - Juros e Encargos da Dívida Contratual Externa</v>
      </c>
      <c r="B2910" s="5" t="s">
        <v>843</v>
      </c>
      <c r="C2910" s="6">
        <v>1512367202.4000001</v>
      </c>
      <c r="E2910" s="1">
        <f>E2911</f>
        <v>0</v>
      </c>
      <c r="F2910" s="1">
        <f>F2911</f>
        <v>1512367202.4000001</v>
      </c>
      <c r="H2910" s="60" t="b">
        <f t="shared" si="417"/>
        <v>1</v>
      </c>
      <c r="I2910" s="60" t="str">
        <f t="shared" si="415"/>
        <v>00</v>
      </c>
    </row>
    <row r="2911" spans="1:9" ht="25.5">
      <c r="A2911" s="60" t="str">
        <f t="shared" si="416"/>
        <v>3.4.1.2.1.00.00 - Juros e Encargos da Dívida Contratual Externa - 
 Consolidação</v>
      </c>
      <c r="B2911" s="3" t="s">
        <v>844</v>
      </c>
      <c r="C2911" s="4">
        <v>1512367202.4000001</v>
      </c>
      <c r="E2911" s="1">
        <f>SUMIF(A2911:B2911,"*intra*",C2911:D2911)+SUMIF(A2911:B2911,"*inter*",C2911:D2911)</f>
        <v>0</v>
      </c>
      <c r="F2911" s="1">
        <f>SUMIF(A2911:B2911,"*consolidação*",C2911:D2911)</f>
        <v>1512367202.4000001</v>
      </c>
      <c r="H2911" s="60" t="b">
        <f t="shared" si="417"/>
        <v>1</v>
      </c>
      <c r="I2911" s="60" t="str">
        <f t="shared" si="415"/>
        <v>00</v>
      </c>
    </row>
    <row r="2912" spans="1:9">
      <c r="A2912" s="60" t="str">
        <f t="shared" si="416"/>
        <v>3.4.1.3.0.00.00 - Juros e Encargos da Dívida Mobiliária</v>
      </c>
      <c r="B2912" s="5" t="s">
        <v>845</v>
      </c>
      <c r="C2912" s="6">
        <v>800406.65</v>
      </c>
      <c r="E2912" s="1">
        <f>E2913</f>
        <v>0</v>
      </c>
      <c r="F2912" s="1">
        <f>F2913</f>
        <v>800406.65</v>
      </c>
      <c r="H2912" s="60" t="b">
        <f t="shared" si="417"/>
        <v>1</v>
      </c>
      <c r="I2912" s="60" t="str">
        <f t="shared" si="415"/>
        <v>00</v>
      </c>
    </row>
    <row r="2913" spans="1:9" ht="25.5">
      <c r="A2913" s="60" t="str">
        <f t="shared" si="416"/>
        <v>3.4.1.3.1.00.00 - Juros e Encargos da Dívida Mobiliária - 
 Consolidação</v>
      </c>
      <c r="B2913" s="3" t="s">
        <v>846</v>
      </c>
      <c r="C2913" s="4">
        <v>800406.65</v>
      </c>
      <c r="E2913" s="1">
        <f>SUMIF(A2913:B2913,"*intra*",C2913:D2913)+SUMIF(A2913:B2913,"*inter*",C2913:D2913)</f>
        <v>0</v>
      </c>
      <c r="F2913" s="1">
        <f>SUMIF(A2913:B2913,"*consolidação*",C2913:D2913)</f>
        <v>800406.65</v>
      </c>
      <c r="H2913" s="60" t="b">
        <f t="shared" si="417"/>
        <v>1</v>
      </c>
      <c r="I2913" s="60" t="str">
        <f t="shared" si="415"/>
        <v>00</v>
      </c>
    </row>
    <row r="2914" spans="1:9" ht="25.5">
      <c r="A2914" s="60" t="str">
        <f t="shared" si="416"/>
        <v>3.4.1.4.0.00.00 - Juros e Encargos de Empréstimos por Antecipação de 
 Receita Orçamentária</v>
      </c>
      <c r="B2914" s="5" t="s">
        <v>847</v>
      </c>
      <c r="C2914" s="6"/>
      <c r="E2914" s="1">
        <f>E2915</f>
        <v>0</v>
      </c>
      <c r="F2914" s="1">
        <f>F2915</f>
        <v>0</v>
      </c>
      <c r="H2914" s="60" t="b">
        <f t="shared" si="417"/>
        <v>1</v>
      </c>
      <c r="I2914" s="60" t="str">
        <f t="shared" si="415"/>
        <v>00</v>
      </c>
    </row>
    <row r="2915" spans="1:9" ht="38.25">
      <c r="A2915" s="60" t="str">
        <f t="shared" si="416"/>
        <v>3.4.1.4.1.00.00 - Juros e Encargos de Empréstimos por Antecipação de 
 Receita Orçamentária - Consolidação</v>
      </c>
      <c r="B2915" s="3" t="s">
        <v>848</v>
      </c>
      <c r="C2915" s="4"/>
      <c r="E2915" s="1">
        <f>SUMIF(A2915:B2915,"*intra*",C2915:D2915)+SUMIF(A2915:B2915,"*inter*",C2915:D2915)</f>
        <v>0</v>
      </c>
      <c r="F2915" s="1">
        <f>SUMIF(A2915:B2915,"*consolidação*",C2915:D2915)</f>
        <v>0</v>
      </c>
      <c r="H2915" s="60" t="b">
        <f t="shared" si="417"/>
        <v>1</v>
      </c>
      <c r="I2915" s="60" t="str">
        <f t="shared" si="415"/>
        <v>00</v>
      </c>
    </row>
    <row r="2916" spans="1:9" ht="25.5">
      <c r="A2916" s="60" t="str">
        <f t="shared" si="416"/>
        <v>3.4.1.8.0.00.00 - Outros Juros e Encargos de Empréstimos e 
 Financiamentos Internos</v>
      </c>
      <c r="B2916" s="5" t="s">
        <v>849</v>
      </c>
      <c r="C2916" s="6"/>
      <c r="E2916" s="1">
        <f>E2917+E2918+E2919+E2920</f>
        <v>0</v>
      </c>
      <c r="F2916" s="1">
        <f>F2917+F2918+F2919+F2920</f>
        <v>0</v>
      </c>
      <c r="H2916" s="60" t="b">
        <f t="shared" si="417"/>
        <v>1</v>
      </c>
      <c r="I2916" s="60" t="str">
        <f t="shared" si="415"/>
        <v>00</v>
      </c>
    </row>
    <row r="2917" spans="1:9" ht="25.5">
      <c r="A2917" s="60" t="str">
        <f t="shared" si="416"/>
        <v>3.4.1.8.1.00.00 - Outros Juros e Encargos de Empréstimos e 
 Financiamentos Internos - Consolidação</v>
      </c>
      <c r="B2917" s="3" t="s">
        <v>850</v>
      </c>
      <c r="C2917" s="4"/>
      <c r="E2917" s="1"/>
      <c r="F2917" s="1">
        <f>SUMIF(A2917:B2917,"*consolidação*",C2917:D2917)</f>
        <v>0</v>
      </c>
      <c r="H2917" s="60" t="b">
        <f t="shared" si="417"/>
        <v>1</v>
      </c>
      <c r="I2917" s="60" t="str">
        <f t="shared" ref="I2917:I2980" si="418">MID(A2917,11,2)</f>
        <v>00</v>
      </c>
    </row>
    <row r="2918" spans="1:9" ht="25.5">
      <c r="A2918" s="60" t="str">
        <f t="shared" ref="A2918:A2981" si="419">TRIM(B2918)</f>
        <v>3.4.1.8.3.00.00 - Outros Juros e Encargos de Empréstimos e 
 Financiamentos Internos - Inter OFSS - União</v>
      </c>
      <c r="B2918" s="5" t="s">
        <v>851</v>
      </c>
      <c r="C2918" s="6"/>
      <c r="E2918" s="1">
        <f>SUMIF(A2918:B2918,"*intra*",C2918:D2918)+SUMIF(A2918:B2918,"*inter*",C2918:D2918)</f>
        <v>0</v>
      </c>
      <c r="F2918" s="1">
        <f>SUMIF(A2918:B2918,"*consolidação*",C2918:D2918)</f>
        <v>0</v>
      </c>
      <c r="H2918" s="60" t="b">
        <f t="shared" ref="H2918:H2981" si="420">IF(I2918="00",C2918=E2918+F2918,TRUE)</f>
        <v>1</v>
      </c>
      <c r="I2918" s="60" t="str">
        <f t="shared" si="418"/>
        <v>00</v>
      </c>
    </row>
    <row r="2919" spans="1:9" ht="25.5">
      <c r="A2919" s="60" t="str">
        <f t="shared" si="419"/>
        <v>3.4.1.8.4.00.00 - Outros Juros e Encargos de Empréstimos e 
 Financiamentos Internos - Inter OFSS - Estado</v>
      </c>
      <c r="B2919" s="3" t="s">
        <v>852</v>
      </c>
      <c r="C2919" s="4"/>
      <c r="E2919" s="1">
        <f>SUMIF(A2919:B2919,"*intra*",C2919:D2919)+SUMIF(A2919:B2919,"*inter*",C2919:D2919)</f>
        <v>0</v>
      </c>
      <c r="F2919" s="1">
        <f>SUMIF(A2919:B2919,"*consolidação*",C2919:D2919)</f>
        <v>0</v>
      </c>
      <c r="H2919" s="60" t="b">
        <f t="shared" si="420"/>
        <v>1</v>
      </c>
      <c r="I2919" s="60" t="str">
        <f t="shared" si="418"/>
        <v>00</v>
      </c>
    </row>
    <row r="2920" spans="1:9" ht="25.5">
      <c r="A2920" s="60" t="str">
        <f t="shared" si="419"/>
        <v>3.4.1.8.5.00.00 - Outros Juros e Encargos de Empréstimos e 
 Financiamentos Internos - Inter OFSS - Município</v>
      </c>
      <c r="B2920" s="5" t="s">
        <v>853</v>
      </c>
      <c r="C2920" s="6"/>
      <c r="E2920" s="1">
        <f>SUMIF(A2920:B2920,"*intra*",C2920:D2920)+SUMIF(A2920:B2920,"*inter*",C2920:D2920)</f>
        <v>0</v>
      </c>
      <c r="F2920" s="1">
        <f>SUMIF(A2920:B2920,"*consolidação*",C2920:D2920)</f>
        <v>0</v>
      </c>
      <c r="H2920" s="60" t="b">
        <f t="shared" si="420"/>
        <v>1</v>
      </c>
      <c r="I2920" s="60" t="str">
        <f t="shared" si="418"/>
        <v>00</v>
      </c>
    </row>
    <row r="2921" spans="1:9" ht="25.5">
      <c r="A2921" s="60" t="str">
        <f t="shared" si="419"/>
        <v>3.4.1.9.0.00.00 - Outros Juros e Encargos de Empréstimos e 
 Financiamentos Externos</v>
      </c>
      <c r="B2921" s="3" t="s">
        <v>854</v>
      </c>
      <c r="C2921" s="4"/>
      <c r="E2921" s="1">
        <f>E2922</f>
        <v>0</v>
      </c>
      <c r="F2921" s="1">
        <f>F2922</f>
        <v>0</v>
      </c>
      <c r="H2921" s="60" t="b">
        <f t="shared" si="420"/>
        <v>1</v>
      </c>
      <c r="I2921" s="60" t="str">
        <f t="shared" si="418"/>
        <v>00</v>
      </c>
    </row>
    <row r="2922" spans="1:9" ht="25.5">
      <c r="A2922" s="60" t="str">
        <f t="shared" si="419"/>
        <v>3.4.1.9.1.00.00 - Outros Juros e Encargos de Empréstimos e 
 Financiamentos Externos - Consolidação</v>
      </c>
      <c r="B2922" s="5" t="s">
        <v>855</v>
      </c>
      <c r="C2922" s="6"/>
      <c r="E2922" s="1">
        <f>SUMIF(A2922:B2922,"*intra*",C2922:D2922)+SUMIF(A2922:B2922,"*inter*",C2922:D2922)</f>
        <v>0</v>
      </c>
      <c r="F2922" s="1">
        <f>SUMIF(A2922:B2922,"*consolidação*",C2922:D2922)</f>
        <v>0</v>
      </c>
      <c r="H2922" s="60" t="b">
        <f t="shared" si="420"/>
        <v>1</v>
      </c>
      <c r="I2922" s="60" t="str">
        <f t="shared" si="418"/>
        <v>00</v>
      </c>
    </row>
    <row r="2923" spans="1:9">
      <c r="A2923" s="60" t="str">
        <f t="shared" si="419"/>
        <v>3.4.2.0.0.00.00 - Juros e Encargos de Mora</v>
      </c>
      <c r="B2923" s="3" t="s">
        <v>856</v>
      </c>
      <c r="C2923" s="4">
        <v>259903628.66999999</v>
      </c>
      <c r="E2923" s="1">
        <f>E2924+E2929+E2931+E2933+E2935</f>
        <v>17581532.48</v>
      </c>
      <c r="F2923" s="1">
        <f>F2924+F2929+F2931+F2933+F2935</f>
        <v>242322096.18999997</v>
      </c>
      <c r="H2923" s="60" t="b">
        <f t="shared" si="420"/>
        <v>1</v>
      </c>
      <c r="I2923" s="60" t="str">
        <f t="shared" si="418"/>
        <v>00</v>
      </c>
    </row>
    <row r="2924" spans="1:9" ht="25.5">
      <c r="A2924" s="60" t="str">
        <f t="shared" si="419"/>
        <v>3.4.2.1.0.00.00 - Juros e Encargos de Mora de Empréstimos e 
 Financiamentos Internos Obtidos</v>
      </c>
      <c r="B2924" s="5" t="s">
        <v>857</v>
      </c>
      <c r="C2924" s="6">
        <v>23897486.510000002</v>
      </c>
      <c r="E2924" s="1">
        <f>E2925+E2926+E2927+E2928</f>
        <v>17581532.48</v>
      </c>
      <c r="F2924" s="1">
        <f>F2925+F2926+F2927+F2928</f>
        <v>6315954.0300000003</v>
      </c>
      <c r="H2924" s="60" t="b">
        <f t="shared" si="420"/>
        <v>1</v>
      </c>
      <c r="I2924" s="60" t="str">
        <f t="shared" si="418"/>
        <v>00</v>
      </c>
    </row>
    <row r="2925" spans="1:9" ht="25.5">
      <c r="A2925" s="60" t="str">
        <f t="shared" si="419"/>
        <v>3.4.2.1.1.00.00 - Juros e Encargos de Mora de Empréstimos e 
 Financiamentos Internos Obtidos - Consolidação</v>
      </c>
      <c r="B2925" s="3" t="s">
        <v>858</v>
      </c>
      <c r="C2925" s="4">
        <v>6315954.0300000003</v>
      </c>
      <c r="E2925" s="1"/>
      <c r="F2925" s="1">
        <f t="shared" ref="F2925:F2928" si="421">SUMIF(A2925:B2925,"*consolidação*",C2925:D2925)</f>
        <v>6315954.0300000003</v>
      </c>
      <c r="H2925" s="60" t="b">
        <f t="shared" si="420"/>
        <v>1</v>
      </c>
      <c r="I2925" s="60" t="str">
        <f t="shared" si="418"/>
        <v>00</v>
      </c>
    </row>
    <row r="2926" spans="1:9" ht="25.5">
      <c r="A2926" s="60" t="str">
        <f t="shared" si="419"/>
        <v>3.4.2.1.3.00.00 - Juros e Encargos de Mora de Empréstimos e 
 Financiamentos Internos Obtidos - Inter OFSS - União</v>
      </c>
      <c r="B2926" s="5" t="s">
        <v>859</v>
      </c>
      <c r="C2926" s="6">
        <v>17558983.43</v>
      </c>
      <c r="E2926" s="1">
        <f t="shared" ref="E2926:E2928" si="422">SUMIF(A2926:B2926,"*intra*",C2926:D2926)+SUMIF(A2926:B2926,"*inter*",C2926:D2926)</f>
        <v>17558983.43</v>
      </c>
      <c r="F2926" s="1">
        <f t="shared" si="421"/>
        <v>0</v>
      </c>
      <c r="H2926" s="60" t="b">
        <f t="shared" si="420"/>
        <v>1</v>
      </c>
      <c r="I2926" s="60" t="str">
        <f t="shared" si="418"/>
        <v>00</v>
      </c>
    </row>
    <row r="2927" spans="1:9" ht="25.5">
      <c r="A2927" s="60" t="str">
        <f t="shared" si="419"/>
        <v>3.4.2.1.4.00.00 - Juros e Encargos de Mora de Empréstimos e 
 Financiamentos Internos Obtidos - Inter OFSS - Estado</v>
      </c>
      <c r="B2927" s="3" t="s">
        <v>860</v>
      </c>
      <c r="C2927" s="4">
        <v>12168.35</v>
      </c>
      <c r="E2927" s="1">
        <f t="shared" si="422"/>
        <v>12168.35</v>
      </c>
      <c r="F2927" s="1">
        <f t="shared" si="421"/>
        <v>0</v>
      </c>
      <c r="H2927" s="60" t="b">
        <f t="shared" si="420"/>
        <v>1</v>
      </c>
      <c r="I2927" s="60" t="str">
        <f t="shared" si="418"/>
        <v>00</v>
      </c>
    </row>
    <row r="2928" spans="1:9" ht="25.5">
      <c r="A2928" s="60" t="str">
        <f t="shared" si="419"/>
        <v>3.4.2.1.5.00.00 - Juros e Encargos de Mora de Empréstimos e 
 Financiamentos Internos Obtidos - Inter OFSS - Município</v>
      </c>
      <c r="B2928" s="5" t="s">
        <v>861</v>
      </c>
      <c r="C2928" s="6">
        <v>10380.700000000001</v>
      </c>
      <c r="E2928" s="1">
        <f t="shared" si="422"/>
        <v>10380.700000000001</v>
      </c>
      <c r="F2928" s="1">
        <f t="shared" si="421"/>
        <v>0</v>
      </c>
      <c r="H2928" s="60" t="b">
        <f t="shared" si="420"/>
        <v>1</v>
      </c>
      <c r="I2928" s="60" t="str">
        <f t="shared" si="418"/>
        <v>00</v>
      </c>
    </row>
    <row r="2929" spans="1:9" ht="25.5">
      <c r="A2929" s="60" t="str">
        <f t="shared" si="419"/>
        <v>3.4.2.2.0.00.00 - Juros e Encargos de Mora de Empréstimos e 
 Financiamentos Externos Obtidos</v>
      </c>
      <c r="B2929" s="3" t="s">
        <v>862</v>
      </c>
      <c r="C2929" s="4"/>
      <c r="E2929" s="1">
        <f>E2930</f>
        <v>0</v>
      </c>
      <c r="F2929" s="1">
        <f>F2930</f>
        <v>0</v>
      </c>
      <c r="H2929" s="60" t="b">
        <f t="shared" si="420"/>
        <v>1</v>
      </c>
      <c r="I2929" s="60" t="str">
        <f t="shared" si="418"/>
        <v>00</v>
      </c>
    </row>
    <row r="2930" spans="1:9" ht="25.5">
      <c r="A2930" s="60" t="str">
        <f t="shared" si="419"/>
        <v>3.4.2.2.1.00.00 - Juros e Encargos de Mora de Empréstimos e 
 Financiamentos Externos Obtidos - Consolidação</v>
      </c>
      <c r="B2930" s="5" t="s">
        <v>863</v>
      </c>
      <c r="C2930" s="6"/>
      <c r="E2930" s="1">
        <f>SUMIF(A2930:B2930,"*intra*",C2930:D2930)+SUMIF(A2930:B2930,"*inter*",C2930:D2930)</f>
        <v>0</v>
      </c>
      <c r="F2930" s="1">
        <f>SUMIF(A2930:B2930,"*consolidação*",C2930:D2930)</f>
        <v>0</v>
      </c>
      <c r="H2930" s="60" t="b">
        <f t="shared" si="420"/>
        <v>1</v>
      </c>
      <c r="I2930" s="60" t="str">
        <f t="shared" si="418"/>
        <v>00</v>
      </c>
    </row>
    <row r="2931" spans="1:9" ht="25.5">
      <c r="A2931" s="60" t="str">
        <f t="shared" si="419"/>
        <v>3.4.2.3.0.00.00 - Juros e Encargos de Mora de Aquisição de Bens e 
 Serviços</v>
      </c>
      <c r="B2931" s="3" t="s">
        <v>864</v>
      </c>
      <c r="C2931" s="4">
        <v>117155263.95999999</v>
      </c>
      <c r="E2931" s="1">
        <f>E2932</f>
        <v>0</v>
      </c>
      <c r="F2931" s="1">
        <f>F2932</f>
        <v>117155263.95999999</v>
      </c>
      <c r="H2931" s="60" t="b">
        <f t="shared" si="420"/>
        <v>1</v>
      </c>
      <c r="I2931" s="60" t="str">
        <f t="shared" si="418"/>
        <v>00</v>
      </c>
    </row>
    <row r="2932" spans="1:9" ht="25.5">
      <c r="A2932" s="60" t="str">
        <f t="shared" si="419"/>
        <v>3.4.2.3.1.00.00 - Juros e Encargos de Mora de Aquisição de Bens e 
 Serviços - Consolidação</v>
      </c>
      <c r="B2932" s="5" t="s">
        <v>865</v>
      </c>
      <c r="C2932" s="6">
        <v>117155263.95999999</v>
      </c>
      <c r="E2932" s="1">
        <f t="shared" ref="E2932" si="423">SUMIF(A2932:B2932,"*intra*",C2932:D2932)+SUMIF(A2932:B2932,"*inter*",C2932:D2932)</f>
        <v>0</v>
      </c>
      <c r="F2932" s="1">
        <f>SUMIF(A2932:B2932,"*consolidação*",C2932:D2932)</f>
        <v>117155263.95999999</v>
      </c>
      <c r="H2932" s="60" t="b">
        <f t="shared" si="420"/>
        <v>1</v>
      </c>
      <c r="I2932" s="60" t="str">
        <f t="shared" si="418"/>
        <v>00</v>
      </c>
    </row>
    <row r="2933" spans="1:9">
      <c r="A2933" s="60" t="str">
        <f t="shared" si="419"/>
        <v>3.4.2.4.0.00.00 - Juros e Encargos de Mora de Obrigações Tributárias</v>
      </c>
      <c r="B2933" s="3" t="s">
        <v>866</v>
      </c>
      <c r="C2933" s="4">
        <v>78167203.349999994</v>
      </c>
      <c r="E2933" s="1">
        <f>E2934</f>
        <v>0</v>
      </c>
      <c r="F2933" s="1">
        <f>F2934</f>
        <v>78167203.349999994</v>
      </c>
      <c r="H2933" s="60" t="b">
        <f t="shared" si="420"/>
        <v>1</v>
      </c>
      <c r="I2933" s="60" t="str">
        <f t="shared" si="418"/>
        <v>00</v>
      </c>
    </row>
    <row r="2934" spans="1:9" ht="25.5">
      <c r="A2934" s="60" t="str">
        <f t="shared" si="419"/>
        <v>3.4.2.4.1.00.00 - Juros e Encargos de Mora de Obrigações Tributárias 
 - Consolidação</v>
      </c>
      <c r="B2934" s="5" t="s">
        <v>867</v>
      </c>
      <c r="C2934" s="6">
        <v>78167203.349999994</v>
      </c>
      <c r="E2934" s="1">
        <f>SUMIF(A2934:B2934,"*intra*",C2934:D2934)+SUMIF(A2934:B2934,"*inter*",C2934:D2934)</f>
        <v>0</v>
      </c>
      <c r="F2934" s="1">
        <f>SUMIF(A2934:B2934,"*consolidação*",C2934:D2934)</f>
        <v>78167203.349999994</v>
      </c>
      <c r="H2934" s="60" t="b">
        <f t="shared" si="420"/>
        <v>1</v>
      </c>
      <c r="I2934" s="60" t="str">
        <f t="shared" si="418"/>
        <v>00</v>
      </c>
    </row>
    <row r="2935" spans="1:9">
      <c r="A2935" s="60" t="str">
        <f t="shared" si="419"/>
        <v>3.4.2.9.0.00.00 - Outros Juros e Encargos de Mora</v>
      </c>
      <c r="B2935" s="3" t="s">
        <v>868</v>
      </c>
      <c r="C2935" s="4">
        <v>40683674.850000001</v>
      </c>
      <c r="E2935" s="1">
        <f>E2936</f>
        <v>0</v>
      </c>
      <c r="F2935" s="1">
        <f>F2936</f>
        <v>40683674.850000001</v>
      </c>
      <c r="H2935" s="60" t="b">
        <f t="shared" si="420"/>
        <v>1</v>
      </c>
      <c r="I2935" s="60" t="str">
        <f t="shared" si="418"/>
        <v>00</v>
      </c>
    </row>
    <row r="2936" spans="1:9">
      <c r="A2936" s="60" t="str">
        <f t="shared" si="419"/>
        <v>3.4.2.9.1.00.00 - Outros Juros e Encargos de Mora - Consolidação</v>
      </c>
      <c r="B2936" s="5" t="s">
        <v>869</v>
      </c>
      <c r="C2936" s="6">
        <v>40683674.850000001</v>
      </c>
      <c r="E2936" s="1">
        <f t="shared" ref="E2936" si="424">SUMIF(A2936:B2936,"*intra*",C2936:D2936)+SUMIF(A2936:B2936,"*inter*",C2936:D2936)</f>
        <v>0</v>
      </c>
      <c r="F2936" s="1">
        <f>SUMIF(A2936:B2936,"*consolidação*",C2936:D2936)</f>
        <v>40683674.850000001</v>
      </c>
      <c r="H2936" s="60" t="b">
        <f t="shared" si="420"/>
        <v>1</v>
      </c>
      <c r="I2936" s="60" t="str">
        <f t="shared" si="418"/>
        <v>00</v>
      </c>
    </row>
    <row r="2937" spans="1:9">
      <c r="A2937" s="60" t="str">
        <f t="shared" si="419"/>
        <v>3.4.3.0.0.00.00 - Variações Monetárias e Cambiais</v>
      </c>
      <c r="B2937" s="3" t="s">
        <v>870</v>
      </c>
      <c r="C2937" s="4">
        <v>115852547702.06</v>
      </c>
      <c r="E2937" s="1">
        <f>E2938+E2943+E2945+E2947+E2949</f>
        <v>5260576585.7199993</v>
      </c>
      <c r="F2937" s="1">
        <f>F2938+F2943+F2945+F2947+F2949</f>
        <v>110591971116.34001</v>
      </c>
      <c r="H2937" s="60" t="b">
        <f t="shared" si="420"/>
        <v>1</v>
      </c>
      <c r="I2937" s="60" t="str">
        <f t="shared" si="418"/>
        <v>00</v>
      </c>
    </row>
    <row r="2938" spans="1:9" ht="25.5">
      <c r="A2938" s="60" t="str">
        <f t="shared" si="419"/>
        <v>3.4.3.1.0.00.00 - Variações Monetárias e Cambiais de Dívida 
 Contratual Interna</v>
      </c>
      <c r="B2938" s="5" t="s">
        <v>871</v>
      </c>
      <c r="C2938" s="6">
        <v>47142815791.260002</v>
      </c>
      <c r="E2938" s="1">
        <f>E2939+E2940+E2941+E2942</f>
        <v>5235178820.4699993</v>
      </c>
      <c r="F2938" s="1">
        <f>F2939+F2940+F2941+F2942</f>
        <v>41907636970.790001</v>
      </c>
      <c r="H2938" s="60" t="b">
        <f t="shared" si="420"/>
        <v>1</v>
      </c>
      <c r="I2938" s="60" t="str">
        <f t="shared" si="418"/>
        <v>00</v>
      </c>
    </row>
    <row r="2939" spans="1:9" ht="25.5">
      <c r="A2939" s="60" t="str">
        <f t="shared" si="419"/>
        <v>3.4.3.1.1.00.00 - Variações Monetárias e Cambiais de Dívida 
 Contratual Interna - Consolidação</v>
      </c>
      <c r="B2939" s="3" t="s">
        <v>872</v>
      </c>
      <c r="C2939" s="4">
        <v>41907636970.790001</v>
      </c>
      <c r="E2939" s="1"/>
      <c r="F2939" s="1">
        <f>SUMIF(A2939:B2939,"*consolidação*",C2939:D2939)</f>
        <v>41907636970.790001</v>
      </c>
      <c r="H2939" s="60" t="b">
        <f t="shared" si="420"/>
        <v>1</v>
      </c>
      <c r="I2939" s="60" t="str">
        <f t="shared" si="418"/>
        <v>00</v>
      </c>
    </row>
    <row r="2940" spans="1:9" ht="25.5">
      <c r="A2940" s="60" t="str">
        <f t="shared" si="419"/>
        <v>3.4.3.1.3.00.00 - Variações Monetárias e Cambiais de Dívida 
 Contratual Interna - Inter OFSS - União</v>
      </c>
      <c r="B2940" s="5" t="s">
        <v>873</v>
      </c>
      <c r="C2940" s="6">
        <v>3126576149.6599998</v>
      </c>
      <c r="E2940" s="1">
        <f t="shared" ref="E2940:E2941" si="425">SUMIF(A2940:B2940,"*intra*",C2940:D2940)+SUMIF(A2940:B2940,"*inter*",C2940:D2940)</f>
        <v>3126576149.6599998</v>
      </c>
      <c r="F2940" s="1">
        <f>SUMIF(A2940:B2940,"*consolidação*",C2940:D2940)</f>
        <v>0</v>
      </c>
      <c r="H2940" s="60" t="b">
        <f t="shared" si="420"/>
        <v>1</v>
      </c>
      <c r="I2940" s="60" t="str">
        <f t="shared" si="418"/>
        <v>00</v>
      </c>
    </row>
    <row r="2941" spans="1:9" ht="25.5">
      <c r="A2941" s="60" t="str">
        <f t="shared" si="419"/>
        <v>3.4.3.1.4.00.00 - Variações Monetárias e Cambiais de Dívida 
 Contratual Interna - Inter OFSS - Estado</v>
      </c>
      <c r="B2941" s="3" t="s">
        <v>874</v>
      </c>
      <c r="C2941" s="4">
        <v>2108602670.8099999</v>
      </c>
      <c r="E2941" s="1">
        <f t="shared" si="425"/>
        <v>2108602670.8099999</v>
      </c>
      <c r="F2941" s="1">
        <f>SUMIF(A2941:B2941,"*consolidação*",C2941:D2941)</f>
        <v>0</v>
      </c>
      <c r="H2941" s="60" t="b">
        <f t="shared" si="420"/>
        <v>1</v>
      </c>
      <c r="I2941" s="60" t="str">
        <f t="shared" si="418"/>
        <v>00</v>
      </c>
    </row>
    <row r="2942" spans="1:9" ht="25.5">
      <c r="A2942" s="60" t="str">
        <f t="shared" si="419"/>
        <v>3.4.3.1.5.00.00 - Variações Monetárias e Cambiais de Dívida 
 Contratual Interna - Inter OFSS - Município</v>
      </c>
      <c r="B2942" s="5" t="s">
        <v>875</v>
      </c>
      <c r="C2942" s="6"/>
      <c r="E2942" s="1">
        <f>SUMIF(A2942:B2942,"*intra*",C2942:D2942)+SUMIF(A2942:B2942,"*inter*",C2942:D2942)</f>
        <v>0</v>
      </c>
      <c r="F2942" s="1">
        <f>SUMIF(A2942:B2942,"*consolidação*",C2942:D2942)</f>
        <v>0</v>
      </c>
      <c r="H2942" s="60" t="b">
        <f t="shared" si="420"/>
        <v>1</v>
      </c>
      <c r="I2942" s="60" t="str">
        <f t="shared" si="418"/>
        <v>00</v>
      </c>
    </row>
    <row r="2943" spans="1:9" ht="25.5">
      <c r="A2943" s="60" t="str">
        <f t="shared" si="419"/>
        <v>3.4.3.2.0.00.00 - Variações Monetárias e Cambiais de Dívida 
 Contratual Externa</v>
      </c>
      <c r="B2943" s="3" t="s">
        <v>876</v>
      </c>
      <c r="C2943" s="4">
        <v>17306350269.450001</v>
      </c>
      <c r="E2943" s="1">
        <f>E2944</f>
        <v>0</v>
      </c>
      <c r="F2943" s="1">
        <f>F2944</f>
        <v>17306350269.450001</v>
      </c>
      <c r="H2943" s="60" t="b">
        <f t="shared" si="420"/>
        <v>1</v>
      </c>
      <c r="I2943" s="60" t="str">
        <f t="shared" si="418"/>
        <v>00</v>
      </c>
    </row>
    <row r="2944" spans="1:9" ht="25.5">
      <c r="A2944" s="60" t="str">
        <f t="shared" si="419"/>
        <v>3.4.3.2.1.00.00 - Variações Monetárias e Cambiais de Dívida 
 Contratual Externa - Consolidação</v>
      </c>
      <c r="B2944" s="5" t="s">
        <v>877</v>
      </c>
      <c r="C2944" s="6">
        <v>17306350269.450001</v>
      </c>
      <c r="E2944" s="1">
        <f t="shared" ref="E2944" si="426">SUMIF(A2944:B2944,"*intra*",C2944:D2944)+SUMIF(A2944:B2944,"*inter*",C2944:D2944)</f>
        <v>0</v>
      </c>
      <c r="F2944" s="1">
        <f>SUMIF(A2944:B2944,"*consolidação*",C2944:D2944)</f>
        <v>17306350269.450001</v>
      </c>
      <c r="H2944" s="60" t="b">
        <f t="shared" si="420"/>
        <v>1</v>
      </c>
      <c r="I2944" s="60" t="str">
        <f t="shared" si="418"/>
        <v>00</v>
      </c>
    </row>
    <row r="2945" spans="1:9" ht="25.5">
      <c r="A2945" s="60" t="str">
        <f t="shared" si="419"/>
        <v>3.4.3.3.0.00.00 - Variações Monetárias e Cambiais de Dívida 
 Mobiliária Interna</v>
      </c>
      <c r="B2945" s="3" t="s">
        <v>878</v>
      </c>
      <c r="C2945" s="4"/>
      <c r="E2945" s="1">
        <f>E2946</f>
        <v>0</v>
      </c>
      <c r="F2945" s="1">
        <f>F2946</f>
        <v>0</v>
      </c>
      <c r="H2945" s="60" t="b">
        <f t="shared" si="420"/>
        <v>1</v>
      </c>
      <c r="I2945" s="60" t="str">
        <f t="shared" si="418"/>
        <v>00</v>
      </c>
    </row>
    <row r="2946" spans="1:9" ht="25.5">
      <c r="A2946" s="60" t="str">
        <f t="shared" si="419"/>
        <v>3.4.3.3.1.00.00 - Variações Monetárias e Cambiais de Dívida 
 Mobiliária Interna - Consolidação</v>
      </c>
      <c r="B2946" s="5" t="s">
        <v>879</v>
      </c>
      <c r="C2946" s="6"/>
      <c r="E2946" s="1"/>
      <c r="F2946" s="1">
        <f>SUMIF(A2946:B2946,"*consolidação*",C2946:D2946)</f>
        <v>0</v>
      </c>
      <c r="H2946" s="60" t="b">
        <f t="shared" si="420"/>
        <v>1</v>
      </c>
      <c r="I2946" s="60" t="str">
        <f t="shared" si="418"/>
        <v>00</v>
      </c>
    </row>
    <row r="2947" spans="1:9" ht="25.5">
      <c r="A2947" s="60" t="str">
        <f t="shared" si="419"/>
        <v>3.4.3.4.0.00.00 - Variações Monetárias e Cambiais de Dívida 
 Mobiliária Externa</v>
      </c>
      <c r="B2947" s="3" t="s">
        <v>880</v>
      </c>
      <c r="C2947" s="4">
        <v>146727.66</v>
      </c>
      <c r="E2947" s="1">
        <f>E2948</f>
        <v>0</v>
      </c>
      <c r="F2947" s="1">
        <f>F2948</f>
        <v>146727.66</v>
      </c>
      <c r="H2947" s="60" t="b">
        <f t="shared" si="420"/>
        <v>1</v>
      </c>
      <c r="I2947" s="60" t="str">
        <f t="shared" si="418"/>
        <v>00</v>
      </c>
    </row>
    <row r="2948" spans="1:9" ht="25.5">
      <c r="A2948" s="60" t="str">
        <f t="shared" si="419"/>
        <v>3.4.3.4.1.00.00 - Variações Monetárias e Cambiais de Dívida 
 Mobiliária Externa - Consolidação</v>
      </c>
      <c r="B2948" s="5" t="s">
        <v>881</v>
      </c>
      <c r="C2948" s="6">
        <v>146727.66</v>
      </c>
      <c r="E2948" s="1">
        <f t="shared" ref="E2948" si="427">SUMIF(A2948:B2948,"*intra*",C2948:D2948)+SUMIF(A2948:B2948,"*inter*",C2948:D2948)</f>
        <v>0</v>
      </c>
      <c r="F2948" s="1">
        <f>SUMIF(A2948:B2948,"*consolidação*",C2948:D2948)</f>
        <v>146727.66</v>
      </c>
      <c r="H2948" s="60" t="b">
        <f t="shared" si="420"/>
        <v>1</v>
      </c>
      <c r="I2948" s="60" t="str">
        <f t="shared" si="418"/>
        <v>00</v>
      </c>
    </row>
    <row r="2949" spans="1:9">
      <c r="A2949" s="60" t="str">
        <f t="shared" si="419"/>
        <v>3.4.3.9.0.00.00 - Outras Variações Monetárias e Cambiais</v>
      </c>
      <c r="B2949" s="3" t="s">
        <v>882</v>
      </c>
      <c r="C2949" s="4">
        <v>51403234913.690002</v>
      </c>
      <c r="E2949" s="1">
        <f>E2950+E2951+E2952+E2953</f>
        <v>25397765.25</v>
      </c>
      <c r="F2949" s="1">
        <f>F2950+F2951+F2952+F2953</f>
        <v>51377837148.440002</v>
      </c>
      <c r="H2949" s="60" t="b">
        <f t="shared" si="420"/>
        <v>1</v>
      </c>
      <c r="I2949" s="60" t="str">
        <f t="shared" si="418"/>
        <v>00</v>
      </c>
    </row>
    <row r="2950" spans="1:9" ht="25.5">
      <c r="A2950" s="60" t="str">
        <f t="shared" si="419"/>
        <v>3.4.3.9.1.00.00 - Outras Variações Monetárias e Cambiais - 
 Consolidação</v>
      </c>
      <c r="B2950" s="5" t="s">
        <v>883</v>
      </c>
      <c r="C2950" s="6">
        <v>51377837148.440002</v>
      </c>
      <c r="E2950" s="1">
        <f t="shared" ref="E2950:E2952" si="428">SUMIF(A2950:B2950,"*intra*",C2950:D2950)+SUMIF(A2950:B2950,"*inter*",C2950:D2950)</f>
        <v>0</v>
      </c>
      <c r="F2950" s="1">
        <f t="shared" ref="F2950:F2952" si="429">SUMIF(A2950:B2950,"*consolidação*",C2950:D2950)</f>
        <v>51377837148.440002</v>
      </c>
      <c r="H2950" s="60" t="b">
        <f t="shared" si="420"/>
        <v>1</v>
      </c>
      <c r="I2950" s="60" t="str">
        <f t="shared" si="418"/>
        <v>00</v>
      </c>
    </row>
    <row r="2951" spans="1:9" ht="25.5">
      <c r="A2951" s="60" t="str">
        <f t="shared" si="419"/>
        <v>3.4.3.9.3.00.00 - Outras Variações Monetárias e Cambiais - Inter 
 OFSS - União</v>
      </c>
      <c r="B2951" s="3" t="s">
        <v>884</v>
      </c>
      <c r="C2951" s="4">
        <v>25397765.25</v>
      </c>
      <c r="E2951" s="1">
        <f t="shared" si="428"/>
        <v>25397765.25</v>
      </c>
      <c r="F2951" s="1">
        <f t="shared" si="429"/>
        <v>0</v>
      </c>
      <c r="H2951" s="60" t="b">
        <f t="shared" si="420"/>
        <v>1</v>
      </c>
      <c r="I2951" s="60" t="str">
        <f t="shared" si="418"/>
        <v>00</v>
      </c>
    </row>
    <row r="2952" spans="1:9" ht="25.5">
      <c r="A2952" s="60" t="str">
        <f t="shared" si="419"/>
        <v>3.4.3.9.4.00.00 - Outras Variações Monetárias e Cambiais - Inter 
 OFSS - Estado</v>
      </c>
      <c r="B2952" s="5" t="s">
        <v>885</v>
      </c>
      <c r="C2952" s="6"/>
      <c r="E2952" s="1">
        <f t="shared" si="428"/>
        <v>0</v>
      </c>
      <c r="F2952" s="1">
        <f t="shared" si="429"/>
        <v>0</v>
      </c>
      <c r="H2952" s="60" t="b">
        <f t="shared" si="420"/>
        <v>1</v>
      </c>
      <c r="I2952" s="60" t="str">
        <f t="shared" si="418"/>
        <v>00</v>
      </c>
    </row>
    <row r="2953" spans="1:9" ht="25.5">
      <c r="A2953" s="60" t="str">
        <f t="shared" si="419"/>
        <v>3.4.3.9.5.00.00 - Outras Variações Monetárias e Cambiais - Inter 
 OFSS - Município</v>
      </c>
      <c r="B2953" s="3" t="s">
        <v>886</v>
      </c>
      <c r="C2953" s="4"/>
      <c r="E2953" s="1">
        <f>SUMIF(A2953:B2953,"*intra*",C2953:D2953)+SUMIF(A2953:B2953,"*inter*",C2953:D2953)</f>
        <v>0</v>
      </c>
      <c r="F2953" s="1">
        <f>SUMIF(A2953:B2953,"*consolidação*",C2953:D2953)</f>
        <v>0</v>
      </c>
      <c r="H2953" s="60" t="b">
        <f t="shared" si="420"/>
        <v>1</v>
      </c>
      <c r="I2953" s="60" t="str">
        <f t="shared" si="418"/>
        <v>00</v>
      </c>
    </row>
    <row r="2954" spans="1:9">
      <c r="A2954" s="60" t="str">
        <f t="shared" si="419"/>
        <v>3.4.4.0.0.00.00 - Descontos Financeiros Concedidos</v>
      </c>
      <c r="B2954" s="5" t="s">
        <v>887</v>
      </c>
      <c r="C2954" s="6">
        <v>912696.95</v>
      </c>
      <c r="E2954" s="1">
        <f>E2955</f>
        <v>0</v>
      </c>
      <c r="F2954" s="1">
        <f>F2955</f>
        <v>912696.95</v>
      </c>
      <c r="H2954" s="60" t="b">
        <f t="shared" si="420"/>
        <v>1</v>
      </c>
      <c r="I2954" s="60" t="str">
        <f t="shared" si="418"/>
        <v>00</v>
      </c>
    </row>
    <row r="2955" spans="1:9">
      <c r="A2955" s="60" t="str">
        <f t="shared" si="419"/>
        <v>3.4.4.0.1.00.00 - Descontos Financeiros Concedidos - Consolidação</v>
      </c>
      <c r="B2955" s="3" t="s">
        <v>888</v>
      </c>
      <c r="C2955" s="4">
        <v>912696.95</v>
      </c>
      <c r="E2955" s="1">
        <f t="shared" ref="E2955" si="430">SUMIF(A2955:B2955,"*intra*",C2955:D2955)+SUMIF(A2955:B2955,"*inter*",C2955:D2955)</f>
        <v>0</v>
      </c>
      <c r="F2955" s="1">
        <f t="shared" ref="F2955" si="431">SUMIF(A2955:B2955,"*consolidação*",C2955:D2955)</f>
        <v>912696.95</v>
      </c>
      <c r="H2955" s="60" t="b">
        <f t="shared" si="420"/>
        <v>1</v>
      </c>
      <c r="I2955" s="60" t="str">
        <f t="shared" si="418"/>
        <v>00</v>
      </c>
    </row>
    <row r="2956" spans="1:9" ht="25.5">
      <c r="A2956" s="60" t="str">
        <f t="shared" si="419"/>
        <v>3.4.9.0.0.00.00 - Outras Variações Patrimoniais Diminutivas - 
 Financeiras</v>
      </c>
      <c r="B2956" s="5" t="s">
        <v>889</v>
      </c>
      <c r="C2956" s="6">
        <v>11986515602.32</v>
      </c>
      <c r="E2956" s="1">
        <f>E2957+E2959+E2961</f>
        <v>0</v>
      </c>
      <c r="F2956" s="1">
        <f>F2957+F2959+F2961</f>
        <v>11986515602.32</v>
      </c>
      <c r="H2956" s="60" t="b">
        <f t="shared" si="420"/>
        <v>1</v>
      </c>
      <c r="I2956" s="60" t="str">
        <f t="shared" si="418"/>
        <v>00</v>
      </c>
    </row>
    <row r="2957" spans="1:9">
      <c r="A2957" s="60" t="str">
        <f t="shared" si="419"/>
        <v>3.4.9.1.0.00.00 - Juros e Encargos em Sentenças Judiciais</v>
      </c>
      <c r="B2957" s="3" t="s">
        <v>890</v>
      </c>
      <c r="C2957" s="4">
        <v>709863679.23000002</v>
      </c>
      <c r="E2957" s="1">
        <f>E2958</f>
        <v>0</v>
      </c>
      <c r="F2957" s="1">
        <f>F2958</f>
        <v>709863679.23000002</v>
      </c>
      <c r="H2957" s="60" t="b">
        <f t="shared" si="420"/>
        <v>1</v>
      </c>
      <c r="I2957" s="60" t="str">
        <f t="shared" si="418"/>
        <v>00</v>
      </c>
    </row>
    <row r="2958" spans="1:9" ht="25.5">
      <c r="A2958" s="60" t="str">
        <f t="shared" si="419"/>
        <v>3.4.9.1.1.00.00 - Juros e Encargos em Sentenças Judiciais - 
 Consolidação</v>
      </c>
      <c r="B2958" s="5" t="s">
        <v>891</v>
      </c>
      <c r="C2958" s="6">
        <v>709863679.23000002</v>
      </c>
      <c r="E2958" s="1">
        <f t="shared" ref="E2958" si="432">SUMIF(A2958:B2958,"*intra*",C2958:D2958)+SUMIF(A2958:B2958,"*inter*",C2958:D2958)</f>
        <v>0</v>
      </c>
      <c r="F2958" s="1">
        <f>SUMIF(A2958:B2958,"*consolidação*",C2958:D2958)</f>
        <v>709863679.23000002</v>
      </c>
      <c r="H2958" s="60" t="b">
        <f t="shared" si="420"/>
        <v>1</v>
      </c>
      <c r="I2958" s="60" t="str">
        <f t="shared" si="418"/>
        <v>00</v>
      </c>
    </row>
    <row r="2959" spans="1:9">
      <c r="A2959" s="60" t="str">
        <f t="shared" si="419"/>
        <v>3.4.9.2.0.00.00 - Juros e Encargos em Indenizações e Restituições</v>
      </c>
      <c r="B2959" s="3" t="s">
        <v>892</v>
      </c>
      <c r="C2959" s="4">
        <v>449009479.25</v>
      </c>
      <c r="E2959" s="1">
        <f>E2960</f>
        <v>0</v>
      </c>
      <c r="F2959" s="1">
        <f>F2960</f>
        <v>449009479.25</v>
      </c>
      <c r="H2959" s="60" t="b">
        <f t="shared" si="420"/>
        <v>1</v>
      </c>
      <c r="I2959" s="60" t="str">
        <f t="shared" si="418"/>
        <v>00</v>
      </c>
    </row>
    <row r="2960" spans="1:9" ht="25.5">
      <c r="A2960" s="60" t="str">
        <f t="shared" si="419"/>
        <v>3.4.9.2.1.00.00 - Juros e Encargos em Indenizações e Restituições - 
 Consolidação</v>
      </c>
      <c r="B2960" s="5" t="s">
        <v>893</v>
      </c>
      <c r="C2960" s="6">
        <v>449009479.25</v>
      </c>
      <c r="E2960" s="1">
        <f t="shared" ref="E2960" si="433">SUMIF(A2960:B2960,"*intra*",C2960:D2960)+SUMIF(A2960:B2960,"*inter*",C2960:D2960)</f>
        <v>0</v>
      </c>
      <c r="F2960" s="1">
        <f>SUMIF(A2960:B2960,"*consolidação*",C2960:D2960)</f>
        <v>449009479.25</v>
      </c>
      <c r="H2960" s="60" t="b">
        <f t="shared" si="420"/>
        <v>1</v>
      </c>
      <c r="I2960" s="60" t="str">
        <f t="shared" si="418"/>
        <v>00</v>
      </c>
    </row>
    <row r="2961" spans="1:9" ht="25.5">
      <c r="A2961" s="60" t="str">
        <f t="shared" si="419"/>
        <v>3.4.9.9.0.00.00 - Outras Variações Patrimoniais Diminutivas 
 Financeiras</v>
      </c>
      <c r="B2961" s="3" t="s">
        <v>894</v>
      </c>
      <c r="C2961" s="4">
        <v>10827642443.84</v>
      </c>
      <c r="E2961" s="1">
        <f>E2962</f>
        <v>0</v>
      </c>
      <c r="F2961" s="1">
        <f>F2962</f>
        <v>10827642443.84</v>
      </c>
      <c r="H2961" s="60" t="b">
        <f t="shared" si="420"/>
        <v>1</v>
      </c>
      <c r="I2961" s="60" t="str">
        <f t="shared" si="418"/>
        <v>00</v>
      </c>
    </row>
    <row r="2962" spans="1:9" ht="25.5">
      <c r="A2962" s="60" t="str">
        <f t="shared" si="419"/>
        <v>3.4.9.9.1.00.00 - Outras Variações Patrimoniais Diminutivas 
 Financeiras - Consolidação</v>
      </c>
      <c r="B2962" s="5" t="s">
        <v>895</v>
      </c>
      <c r="C2962" s="6">
        <v>10827642443.84</v>
      </c>
      <c r="E2962" s="1">
        <f>SUMIF(A2962:B2962,"*intra*",C2962:D2962)+SUMIF(A2962:B2962,"*inter*",C2962:D2962)</f>
        <v>0</v>
      </c>
      <c r="F2962" s="1">
        <f>SUMIF(A2962:B2962,"*consolidação*",C2962:D2962)</f>
        <v>10827642443.84</v>
      </c>
      <c r="H2962" s="60" t="b">
        <f t="shared" si="420"/>
        <v>1</v>
      </c>
      <c r="I2962" s="60" t="str">
        <f t="shared" si="418"/>
        <v>00</v>
      </c>
    </row>
    <row r="2963" spans="1:9">
      <c r="A2963" s="60" t="str">
        <f t="shared" si="419"/>
        <v>3.5.0.0.0.00.00 - Transferências e Delegações Concedidas</v>
      </c>
      <c r="B2963" s="3" t="s">
        <v>896</v>
      </c>
      <c r="C2963" s="4">
        <v>730946569411.03003</v>
      </c>
      <c r="E2963" s="1">
        <f>E2964+E2973+E2991+E2996+E2998+E3000+E3002+E3009</f>
        <v>710032340379.92004</v>
      </c>
      <c r="F2963" s="1">
        <f>F2964+F2973+F2991+F2996+F2998+F3000+F3002+F3009</f>
        <v>20914229031.110001</v>
      </c>
      <c r="H2963" s="60" t="b">
        <f t="shared" si="420"/>
        <v>1</v>
      </c>
      <c r="I2963" s="60" t="str">
        <f t="shared" si="418"/>
        <v>00</v>
      </c>
    </row>
    <row r="2964" spans="1:9">
      <c r="A2964" s="60" t="str">
        <f t="shared" si="419"/>
        <v>3.5.1.0.0.00.00 - Transferências Intragovernamentais</v>
      </c>
      <c r="B2964" s="5" t="s">
        <v>897</v>
      </c>
      <c r="C2964" s="6">
        <v>538818231003.91998</v>
      </c>
      <c r="E2964" s="1">
        <f>E2965+E2967+E2969+E2971</f>
        <v>538818231003.91998</v>
      </c>
      <c r="F2964" s="1">
        <f>F2965+F2967+F2969+F2971</f>
        <v>0</v>
      </c>
      <c r="H2964" s="60" t="b">
        <f t="shared" si="420"/>
        <v>1</v>
      </c>
      <c r="I2964" s="60" t="str">
        <f t="shared" si="418"/>
        <v>00</v>
      </c>
    </row>
    <row r="2965" spans="1:9" ht="25.5">
      <c r="A2965" s="60" t="str">
        <f t="shared" si="419"/>
        <v>3.5.1.1.0.00.00 - Transferências Concedidas para a Execução 
 Orçamentária</v>
      </c>
      <c r="B2965" s="3" t="s">
        <v>898</v>
      </c>
      <c r="C2965" s="4">
        <v>284248556152.71997</v>
      </c>
      <c r="E2965" s="1">
        <f>E2966</f>
        <v>284248556152.71997</v>
      </c>
      <c r="F2965" s="1">
        <f>F2966</f>
        <v>0</v>
      </c>
      <c r="H2965" s="60" t="b">
        <f t="shared" si="420"/>
        <v>1</v>
      </c>
      <c r="I2965" s="60" t="str">
        <f t="shared" si="418"/>
        <v>00</v>
      </c>
    </row>
    <row r="2966" spans="1:9" ht="25.5">
      <c r="A2966" s="60" t="str">
        <f t="shared" si="419"/>
        <v>3.5.1.1.2.00.00 - Transferências Concedidas para a Execução 
 Orçamentária - Intra OFSS</v>
      </c>
      <c r="B2966" s="5" t="s">
        <v>899</v>
      </c>
      <c r="C2966" s="6">
        <v>284248556152.71997</v>
      </c>
      <c r="E2966" s="1">
        <f>SUMIF(A2966:B2966,"*intra*",C2966:D2966)+SUMIF(A2966:B2966,"*inter*",C2966:D2966)</f>
        <v>284248556152.71997</v>
      </c>
      <c r="F2966" s="1">
        <f>SUMIF(A2966:B2966,"*consolidação*",C2966:D2966)</f>
        <v>0</v>
      </c>
      <c r="H2966" s="60" t="b">
        <f t="shared" si="420"/>
        <v>1</v>
      </c>
      <c r="I2966" s="60" t="str">
        <f t="shared" si="418"/>
        <v>00</v>
      </c>
    </row>
    <row r="2967" spans="1:9" ht="25.5">
      <c r="A2967" s="60" t="str">
        <f t="shared" si="419"/>
        <v>3.5.1.2.0.00.00 - Transferências Concedidas - Independentes de 
 Execução Orçamentária</v>
      </c>
      <c r="B2967" s="3" t="s">
        <v>900</v>
      </c>
      <c r="C2967" s="4">
        <v>246387612303.04999</v>
      </c>
      <c r="E2967" s="1">
        <f>E2968</f>
        <v>246387612303.04999</v>
      </c>
      <c r="F2967" s="1">
        <f>F2968</f>
        <v>0</v>
      </c>
      <c r="H2967" s="60" t="b">
        <f t="shared" si="420"/>
        <v>1</v>
      </c>
      <c r="I2967" s="60" t="str">
        <f t="shared" si="418"/>
        <v>00</v>
      </c>
    </row>
    <row r="2968" spans="1:9" ht="25.5">
      <c r="A2968" s="60" t="str">
        <f t="shared" si="419"/>
        <v>3.5.1.2.2.00.00 - Transferências Concedidas - Independentes de 
 Execução Orçamentária - Intra OFSS</v>
      </c>
      <c r="B2968" s="5" t="s">
        <v>901</v>
      </c>
      <c r="C2968" s="6">
        <v>246387612303.04999</v>
      </c>
      <c r="E2968" s="1">
        <f>SUMIF(A2968:B2968,"*intra*",C2968:D2968)+SUMIF(A2968:B2968,"*inter*",C2968:D2968)</f>
        <v>246387612303.04999</v>
      </c>
      <c r="F2968" s="1">
        <f>SUMIF(A2968:B2968,"*consolidação*",C2968:D2968)</f>
        <v>0</v>
      </c>
      <c r="H2968" s="60" t="b">
        <f t="shared" si="420"/>
        <v>1</v>
      </c>
      <c r="I2968" s="60" t="str">
        <f t="shared" si="418"/>
        <v>00</v>
      </c>
    </row>
    <row r="2969" spans="1:9" ht="25.5">
      <c r="A2969" s="60" t="str">
        <f t="shared" si="419"/>
        <v>3.5.1.3.0.00.00 - Transferências Concedidas para Aportes de Recursos 
 para o RPPS</v>
      </c>
      <c r="B2969" s="3" t="s">
        <v>902</v>
      </c>
      <c r="C2969" s="4">
        <v>8182062548.1499996</v>
      </c>
      <c r="E2969" s="1">
        <f>E2970</f>
        <v>8182062548.1499996</v>
      </c>
      <c r="F2969" s="1">
        <f>F2970</f>
        <v>0</v>
      </c>
      <c r="H2969" s="60" t="b">
        <f t="shared" si="420"/>
        <v>1</v>
      </c>
      <c r="I2969" s="60" t="str">
        <f t="shared" si="418"/>
        <v>00</v>
      </c>
    </row>
    <row r="2970" spans="1:9" ht="25.5">
      <c r="A2970" s="60" t="str">
        <f t="shared" si="419"/>
        <v>3.5.1.3.2.00.00 - Transferências Concedidas para Aportes de Recursos 
 para o RPPS – Intra OFSS</v>
      </c>
      <c r="B2970" s="5" t="s">
        <v>903</v>
      </c>
      <c r="C2970" s="6">
        <v>8182062548.1499996</v>
      </c>
      <c r="E2970" s="1">
        <f>SUMIF(A2970:B2970,"*intra*",C2970:D2970)+SUMIF(A2970:B2970,"*inter*",C2970:D2970)</f>
        <v>8182062548.1499996</v>
      </c>
      <c r="F2970" s="1">
        <f>SUMIF(A2970:B2970,"*consolidação*",C2970:D2970)</f>
        <v>0</v>
      </c>
      <c r="H2970" s="60" t="b">
        <f t="shared" si="420"/>
        <v>1</v>
      </c>
      <c r="I2970" s="60" t="str">
        <f t="shared" si="418"/>
        <v>00</v>
      </c>
    </row>
    <row r="2971" spans="1:9" ht="25.5">
      <c r="A2971" s="60" t="str">
        <f t="shared" si="419"/>
        <v>3.5.1.4.0.00.00 - Transferências Concedidas para Aportes de Recursos 
 para o RGPS</v>
      </c>
      <c r="B2971" s="3" t="s">
        <v>904</v>
      </c>
      <c r="C2971" s="4"/>
      <c r="E2971" s="1">
        <f>E2972</f>
        <v>0</v>
      </c>
      <c r="F2971" s="1">
        <f>F2972</f>
        <v>0</v>
      </c>
      <c r="H2971" s="60" t="b">
        <f t="shared" si="420"/>
        <v>1</v>
      </c>
      <c r="I2971" s="60" t="str">
        <f t="shared" si="418"/>
        <v>00</v>
      </c>
    </row>
    <row r="2972" spans="1:9" ht="25.5">
      <c r="A2972" s="60" t="str">
        <f t="shared" si="419"/>
        <v>3.5.1.4.2.00.00 - Transferências Concedidas para Aportes de Recursos 
 para o RGPS – Intra OFSS</v>
      </c>
      <c r="B2972" s="5" t="s">
        <v>905</v>
      </c>
      <c r="C2972" s="6"/>
      <c r="E2972" s="1">
        <f>SUMIF(A2972:B2972,"*intra*",C2972:D2972)+SUMIF(A2972:B2972,"*inter*",C2972:D2972)</f>
        <v>0</v>
      </c>
      <c r="F2972" s="1">
        <f>SUMIF(A2972:B2972,"*consolidação*",C2972:D2972)</f>
        <v>0</v>
      </c>
      <c r="H2972" s="60" t="b">
        <f t="shared" si="420"/>
        <v>1</v>
      </c>
      <c r="I2972" s="60" t="str">
        <f t="shared" si="418"/>
        <v>00</v>
      </c>
    </row>
    <row r="2973" spans="1:9">
      <c r="A2973" s="60" t="str">
        <f t="shared" si="419"/>
        <v>3.5.2.0.0.00.00 - Transferências Inter Governamentais</v>
      </c>
      <c r="B2973" s="3" t="s">
        <v>906</v>
      </c>
      <c r="C2973" s="4">
        <v>175764317419.62</v>
      </c>
      <c r="E2973" s="1">
        <f>E2974+E2979+E2981+E2986</f>
        <v>171047082790.19003</v>
      </c>
      <c r="F2973" s="1">
        <f>F2974+F2979+F2981+F2986</f>
        <v>4717234629.4299994</v>
      </c>
      <c r="H2973" s="60" t="b">
        <f t="shared" si="420"/>
        <v>1</v>
      </c>
      <c r="I2973" s="60" t="str">
        <f t="shared" si="418"/>
        <v>00</v>
      </c>
    </row>
    <row r="2974" spans="1:9">
      <c r="A2974" s="60" t="str">
        <f t="shared" si="419"/>
        <v>3.5.2.1.0.00.00 - Distribuição Constitucional ou Legal de Receitas</v>
      </c>
      <c r="B2974" s="5" t="s">
        <v>907</v>
      </c>
      <c r="C2974" s="6">
        <v>115771543329.5</v>
      </c>
      <c r="E2974" s="1">
        <f>E2975+E2976+E2977+E2978</f>
        <v>113000042315.09001</v>
      </c>
      <c r="F2974" s="1">
        <f>F2975+F2976+F2977+F2978</f>
        <v>2771501014.4099998</v>
      </c>
      <c r="H2974" s="60" t="b">
        <f t="shared" si="420"/>
        <v>1</v>
      </c>
      <c r="I2974" s="60" t="str">
        <f t="shared" si="418"/>
        <v>00</v>
      </c>
    </row>
    <row r="2975" spans="1:9" ht="25.5">
      <c r="A2975" s="60" t="str">
        <f t="shared" si="419"/>
        <v>3.5.2.1.1.00.00 - Distribuição Constitucional ou Legal de Receitas - 
 Consolidação</v>
      </c>
      <c r="B2975" s="3" t="s">
        <v>908</v>
      </c>
      <c r="C2975" s="4">
        <v>2771501014.4099998</v>
      </c>
      <c r="E2975" s="1">
        <f>SUMIF(A2975:B2975,"*intra*",C2975:D2975)+SUMIF(A2975:B2975,"*inter*",C2975:D2975)</f>
        <v>0</v>
      </c>
      <c r="F2975" s="1">
        <f>SUMIF(A2975:B2975,"*consolidação*",C2975:D2975)</f>
        <v>2771501014.4099998</v>
      </c>
      <c r="H2975" s="60" t="b">
        <f t="shared" si="420"/>
        <v>1</v>
      </c>
      <c r="I2975" s="60" t="str">
        <f t="shared" si="418"/>
        <v>00</v>
      </c>
    </row>
    <row r="2976" spans="1:9" ht="25.5">
      <c r="A2976" s="60" t="str">
        <f t="shared" si="419"/>
        <v>3.5.2.1.3.00.00 - Distribuição Constitucional ou Legal de Receitas – 
 Inter OFSS - União</v>
      </c>
      <c r="B2976" s="5" t="s">
        <v>909</v>
      </c>
      <c r="C2976" s="6">
        <v>4617073.13</v>
      </c>
      <c r="E2976" s="1">
        <f>SUMIF(A2976:B2976,"*intra*",C2976:D2976)+SUMIF(A2976:B2976,"*inter*",C2976:D2976)</f>
        <v>4617073.13</v>
      </c>
      <c r="F2976" s="1">
        <f>SUMIF(A2976:B2976,"*consolidação*",C2976:D2976)</f>
        <v>0</v>
      </c>
      <c r="H2976" s="60" t="b">
        <f t="shared" si="420"/>
        <v>1</v>
      </c>
      <c r="I2976" s="60" t="str">
        <f t="shared" si="418"/>
        <v>00</v>
      </c>
    </row>
    <row r="2977" spans="1:9" ht="25.5">
      <c r="A2977" s="60" t="str">
        <f t="shared" si="419"/>
        <v>3.5.2.1.4.00.00 - Distribuição Constitucional ou Legal de Receitas – 
 Inter OFSS - Estado</v>
      </c>
      <c r="B2977" s="3" t="s">
        <v>910</v>
      </c>
      <c r="C2977" s="4"/>
      <c r="E2977" s="1">
        <f>SUMIF(A2977:B2977,"*intra*",C2977:D2977)+SUMIF(A2977:B2977,"*inter*",C2977:D2977)</f>
        <v>0</v>
      </c>
      <c r="F2977" s="1">
        <f>SUMIF(A2977:B2977,"*consolidação*",C2977:D2977)</f>
        <v>0</v>
      </c>
      <c r="H2977" s="60" t="b">
        <f t="shared" si="420"/>
        <v>1</v>
      </c>
      <c r="I2977" s="60" t="str">
        <f t="shared" si="418"/>
        <v>00</v>
      </c>
    </row>
    <row r="2978" spans="1:9" ht="25.5">
      <c r="A2978" s="60" t="str">
        <f t="shared" si="419"/>
        <v>3.5.2.1.5.00.00 - Distribuição Constitucional ou Legal de Receitas – 
 Inter OFSS - Município</v>
      </c>
      <c r="B2978" s="5" t="s">
        <v>911</v>
      </c>
      <c r="C2978" s="6">
        <v>112995425241.96001</v>
      </c>
      <c r="E2978" s="1">
        <f>SUMIF(A2978:B2978,"*intra*",C2978:D2978)+SUMIF(A2978:B2978,"*inter*",C2978:D2978)</f>
        <v>112995425241.96001</v>
      </c>
      <c r="F2978" s="1">
        <f>SUMIF(A2978:B2978,"*consolidação*",C2978:D2978)</f>
        <v>0</v>
      </c>
      <c r="H2978" s="60" t="b">
        <f t="shared" si="420"/>
        <v>1</v>
      </c>
      <c r="I2978" s="60" t="str">
        <f t="shared" si="418"/>
        <v>00</v>
      </c>
    </row>
    <row r="2979" spans="1:9">
      <c r="A2979" s="60" t="str">
        <f t="shared" si="419"/>
        <v>3.5.2.2.0.00.00 - Transferências ao FUNDEB</v>
      </c>
      <c r="B2979" s="3" t="s">
        <v>912</v>
      </c>
      <c r="C2979" s="4">
        <v>44558293635.360001</v>
      </c>
      <c r="E2979" s="1">
        <f>E2980</f>
        <v>44558293635.360001</v>
      </c>
      <c r="F2979" s="1">
        <f>F2980</f>
        <v>0</v>
      </c>
      <c r="H2979" s="60" t="b">
        <f t="shared" si="420"/>
        <v>1</v>
      </c>
      <c r="I2979" s="60" t="str">
        <f t="shared" si="418"/>
        <v>00</v>
      </c>
    </row>
    <row r="2980" spans="1:9">
      <c r="A2980" s="60" t="str">
        <f t="shared" si="419"/>
        <v>3.5.2.2.4.00.00 - Transferências ao FUNDEB - Inter OFSS - Estado</v>
      </c>
      <c r="B2980" s="5" t="s">
        <v>913</v>
      </c>
      <c r="C2980" s="6">
        <v>44558293635.360001</v>
      </c>
      <c r="E2980" s="1">
        <f>SUMIF(A2980:B2980,"*intra*",C2980:D2980)+SUMIF(A2980:B2980,"*inter*",C2980:D2980)</f>
        <v>44558293635.360001</v>
      </c>
      <c r="F2980" s="1">
        <f>SUMIF(A2980:B2980,"*consolidação*",C2980:D2980)</f>
        <v>0</v>
      </c>
      <c r="H2980" s="60" t="b">
        <f t="shared" si="420"/>
        <v>1</v>
      </c>
      <c r="I2980" s="60" t="str">
        <f t="shared" si="418"/>
        <v>00</v>
      </c>
    </row>
    <row r="2981" spans="1:9">
      <c r="A2981" s="60" t="str">
        <f t="shared" si="419"/>
        <v>3.5.2.3.0.00.00 - Transferências Voluntárias</v>
      </c>
      <c r="B2981" s="3" t="s">
        <v>914</v>
      </c>
      <c r="C2981" s="4">
        <v>5231848895.1000004</v>
      </c>
      <c r="E2981" s="1">
        <f>E2982+E2983+E2984+E2985</f>
        <v>3312870722.1999998</v>
      </c>
      <c r="F2981" s="1">
        <f>F2982+F2983+F2984+F2985</f>
        <v>1918978172.9000001</v>
      </c>
      <c r="H2981" s="60" t="b">
        <f t="shared" si="420"/>
        <v>1</v>
      </c>
      <c r="I2981" s="60" t="str">
        <f t="shared" ref="I2981:I3044" si="434">MID(A2981,11,2)</f>
        <v>00</v>
      </c>
    </row>
    <row r="2982" spans="1:9">
      <c r="A2982" s="60" t="str">
        <f t="shared" ref="A2982:A3045" si="435">TRIM(B2982)</f>
        <v>3.5.2.3.1.00.00 - Transferências Voluntárias - Consolidação</v>
      </c>
      <c r="B2982" s="5" t="s">
        <v>915</v>
      </c>
      <c r="C2982" s="6">
        <v>1918978172.9000001</v>
      </c>
      <c r="E2982" s="1">
        <f t="shared" ref="E2982:E2985" si="436">SUMIF(A2982:B2982,"*intra*",C2982:D2982)+SUMIF(A2982:B2982,"*inter*",C2982:D2982)</f>
        <v>0</v>
      </c>
      <c r="F2982" s="1">
        <f t="shared" ref="F2982:F2985" si="437">SUMIF(A2982:B2982,"*consolidação*",C2982:D2982)</f>
        <v>1918978172.9000001</v>
      </c>
      <c r="H2982" s="60" t="b">
        <f t="shared" ref="H2982:H3045" si="438">IF(I2982="00",C2982=E2982+F2982,TRUE)</f>
        <v>1</v>
      </c>
      <c r="I2982" s="60" t="str">
        <f t="shared" si="434"/>
        <v>00</v>
      </c>
    </row>
    <row r="2983" spans="1:9">
      <c r="A2983" s="60" t="str">
        <f t="shared" si="435"/>
        <v>3.5.2.3.3.00.00 - Transferências Voluntárias - Inter OFSS - União</v>
      </c>
      <c r="B2983" s="3" t="s">
        <v>916</v>
      </c>
      <c r="C2983" s="4">
        <v>208803171.74000001</v>
      </c>
      <c r="E2983" s="1">
        <f t="shared" si="436"/>
        <v>208803171.74000001</v>
      </c>
      <c r="F2983" s="1">
        <f t="shared" si="437"/>
        <v>0</v>
      </c>
      <c r="H2983" s="60" t="b">
        <f t="shared" si="438"/>
        <v>1</v>
      </c>
      <c r="I2983" s="60" t="str">
        <f t="shared" si="434"/>
        <v>00</v>
      </c>
    </row>
    <row r="2984" spans="1:9">
      <c r="A2984" s="60" t="str">
        <f t="shared" si="435"/>
        <v>3.5.2.3.4.00.00 - Transferências Voluntárias - Inter OFSS - Estado</v>
      </c>
      <c r="B2984" s="5" t="s">
        <v>917</v>
      </c>
      <c r="C2984" s="6">
        <v>5728836.5899999999</v>
      </c>
      <c r="E2984" s="1">
        <f t="shared" si="436"/>
        <v>5728836.5899999999</v>
      </c>
      <c r="F2984" s="1">
        <f t="shared" si="437"/>
        <v>0</v>
      </c>
      <c r="H2984" s="60" t="b">
        <f t="shared" si="438"/>
        <v>1</v>
      </c>
      <c r="I2984" s="60" t="str">
        <f t="shared" si="434"/>
        <v>00</v>
      </c>
    </row>
    <row r="2985" spans="1:9" ht="25.5">
      <c r="A2985" s="60" t="str">
        <f t="shared" si="435"/>
        <v>3.5.2.3.5.00.00 - Transferências Voluntárias - Inter OFSS - 
 Município</v>
      </c>
      <c r="B2985" s="3" t="s">
        <v>918</v>
      </c>
      <c r="C2985" s="4">
        <v>3098338713.8699999</v>
      </c>
      <c r="E2985" s="1">
        <f t="shared" si="436"/>
        <v>3098338713.8699999</v>
      </c>
      <c r="F2985" s="1">
        <f t="shared" si="437"/>
        <v>0</v>
      </c>
      <c r="H2985" s="60" t="b">
        <f t="shared" si="438"/>
        <v>1</v>
      </c>
      <c r="I2985" s="60" t="str">
        <f t="shared" si="434"/>
        <v>00</v>
      </c>
    </row>
    <row r="2986" spans="1:9">
      <c r="A2986" s="60" t="str">
        <f t="shared" si="435"/>
        <v>3.5.2.4.0.00.00 - Outras Transferências</v>
      </c>
      <c r="B2986" s="5" t="s">
        <v>919</v>
      </c>
      <c r="C2986" s="6">
        <v>10202631559.66</v>
      </c>
      <c r="E2986" s="1">
        <f>E2987+E2988+E2989+E2990</f>
        <v>10175876117.540001</v>
      </c>
      <c r="F2986" s="1">
        <f>F2987+F2988+F2989+F2990</f>
        <v>26755442.120000001</v>
      </c>
      <c r="H2986" s="60" t="b">
        <f t="shared" si="438"/>
        <v>1</v>
      </c>
      <c r="I2986" s="60" t="str">
        <f t="shared" si="434"/>
        <v>00</v>
      </c>
    </row>
    <row r="2987" spans="1:9">
      <c r="A2987" s="60" t="str">
        <f t="shared" si="435"/>
        <v>3.5.2.4.1.00.00 - Outras Transferências - Consolidação</v>
      </c>
      <c r="B2987" s="3" t="s">
        <v>920</v>
      </c>
      <c r="C2987" s="4">
        <v>26755442.120000001</v>
      </c>
      <c r="E2987" s="1">
        <f t="shared" ref="E2987:E2989" si="439">SUMIF(A2987:B2987,"*intra*",C2987:D2987)+SUMIF(A2987:B2987,"*inter*",C2987:D2987)</f>
        <v>0</v>
      </c>
      <c r="F2987" s="1">
        <f t="shared" ref="F2987:F2989" si="440">SUMIF(A2987:B2987,"*consolidação*",C2987:D2987)</f>
        <v>26755442.120000001</v>
      </c>
      <c r="H2987" s="60" t="b">
        <f t="shared" si="438"/>
        <v>1</v>
      </c>
      <c r="I2987" s="60" t="str">
        <f t="shared" si="434"/>
        <v>00</v>
      </c>
    </row>
    <row r="2988" spans="1:9">
      <c r="A2988" s="60" t="str">
        <f t="shared" si="435"/>
        <v>3.5.2.4.3.00.00 - Outras Transferências – Inter OFSS - União</v>
      </c>
      <c r="B2988" s="5" t="s">
        <v>921</v>
      </c>
      <c r="C2988" s="6">
        <v>5657383595.6899996</v>
      </c>
      <c r="E2988" s="1">
        <f t="shared" si="439"/>
        <v>5657383595.6899996</v>
      </c>
      <c r="F2988" s="1">
        <f t="shared" si="440"/>
        <v>0</v>
      </c>
      <c r="H2988" s="60" t="b">
        <f t="shared" si="438"/>
        <v>1</v>
      </c>
      <c r="I2988" s="60" t="str">
        <f t="shared" si="434"/>
        <v>00</v>
      </c>
    </row>
    <row r="2989" spans="1:9">
      <c r="A2989" s="60" t="str">
        <f t="shared" si="435"/>
        <v>3.5.2.4.4.00.00 - Outras Transferências – Inter OFSS - Estado</v>
      </c>
      <c r="B2989" s="3" t="s">
        <v>922</v>
      </c>
      <c r="C2989" s="4"/>
      <c r="E2989" s="1">
        <f t="shared" si="439"/>
        <v>0</v>
      </c>
      <c r="F2989" s="1">
        <f t="shared" si="440"/>
        <v>0</v>
      </c>
      <c r="H2989" s="60" t="b">
        <f t="shared" si="438"/>
        <v>1</v>
      </c>
      <c r="I2989" s="60" t="str">
        <f t="shared" si="434"/>
        <v>00</v>
      </c>
    </row>
    <row r="2990" spans="1:9">
      <c r="A2990" s="60" t="str">
        <f t="shared" si="435"/>
        <v>3.5.2.4.5.00.00 - Outras Transferências – Inter OFSS - Município</v>
      </c>
      <c r="B2990" s="5" t="s">
        <v>923</v>
      </c>
      <c r="C2990" s="6">
        <v>4518492521.8500004</v>
      </c>
      <c r="E2990" s="1">
        <f>SUMIF(A2990:B2990,"*intra*",C2990:D2990)+SUMIF(A2990:B2990,"*inter*",C2990:D2990)</f>
        <v>4518492521.8500004</v>
      </c>
      <c r="F2990" s="1">
        <f>SUMIF(A2990:B2990,"*consolidação*",C2990:D2990)</f>
        <v>0</v>
      </c>
      <c r="H2990" s="60" t="b">
        <f t="shared" si="438"/>
        <v>1</v>
      </c>
      <c r="I2990" s="60" t="str">
        <f t="shared" si="434"/>
        <v>00</v>
      </c>
    </row>
    <row r="2991" spans="1:9">
      <c r="A2991" s="60" t="str">
        <f t="shared" si="435"/>
        <v>3.5.3.0.0.00.00 - Transferências a Instituições Privadas</v>
      </c>
      <c r="B2991" s="3" t="s">
        <v>924</v>
      </c>
      <c r="C2991" s="4">
        <v>14269751000.280001</v>
      </c>
      <c r="E2991" s="1">
        <f>E2992+E2994</f>
        <v>0</v>
      </c>
      <c r="F2991" s="1">
        <f>F2992+F2994</f>
        <v>14269751000.279999</v>
      </c>
      <c r="H2991" s="60" t="b">
        <f t="shared" si="438"/>
        <v>1</v>
      </c>
      <c r="I2991" s="60" t="str">
        <f t="shared" si="434"/>
        <v>00</v>
      </c>
    </row>
    <row r="2992" spans="1:9" ht="25.5">
      <c r="A2992" s="60" t="str">
        <f t="shared" si="435"/>
        <v>3.5.3.1.0.00.00 - Transferências a Instituições Privadas sem Fins 
 Lucrativos</v>
      </c>
      <c r="B2992" s="5" t="s">
        <v>925</v>
      </c>
      <c r="C2992" s="6">
        <v>14053015125.629999</v>
      </c>
      <c r="E2992" s="1">
        <f>E2993</f>
        <v>0</v>
      </c>
      <c r="F2992" s="1">
        <f>F2993</f>
        <v>14053015125.629999</v>
      </c>
      <c r="H2992" s="60" t="b">
        <f t="shared" si="438"/>
        <v>1</v>
      </c>
      <c r="I2992" s="60" t="str">
        <f t="shared" si="434"/>
        <v>00</v>
      </c>
    </row>
    <row r="2993" spans="1:9" ht="25.5">
      <c r="A2993" s="60" t="str">
        <f t="shared" si="435"/>
        <v>3.5.3.1.1.00.00 - Transferências a Instituições Privadas sem Fins 
 Lucrativos - Consolidação</v>
      </c>
      <c r="B2993" s="3" t="s">
        <v>926</v>
      </c>
      <c r="C2993" s="4">
        <v>14053015125.629999</v>
      </c>
      <c r="E2993" s="1">
        <f>SUMIF(A2993:B2993,"*intra*",C2993:D2993)+SUMIF(A2993:B2993,"*inter*",C2993:D2993)</f>
        <v>0</v>
      </c>
      <c r="F2993" s="1">
        <f>SUMIF(A2993:B2993,"*consolidação*",C2993:D2993)</f>
        <v>14053015125.629999</v>
      </c>
      <c r="H2993" s="60" t="b">
        <f t="shared" si="438"/>
        <v>1</v>
      </c>
      <c r="I2993" s="60" t="str">
        <f t="shared" si="434"/>
        <v>00</v>
      </c>
    </row>
    <row r="2994" spans="1:9" ht="25.5">
      <c r="A2994" s="60" t="str">
        <f t="shared" si="435"/>
        <v>3.5.3.2.0.00.00 - Transferências a Instituições Privadas com Fins 
 Lucrativos</v>
      </c>
      <c r="B2994" s="5" t="s">
        <v>927</v>
      </c>
      <c r="C2994" s="6">
        <v>216735874.65000001</v>
      </c>
      <c r="E2994" s="1">
        <f>E2995</f>
        <v>0</v>
      </c>
      <c r="F2994" s="1">
        <f>F2995</f>
        <v>216735874.65000001</v>
      </c>
      <c r="H2994" s="60" t="b">
        <f t="shared" si="438"/>
        <v>1</v>
      </c>
      <c r="I2994" s="60" t="str">
        <f t="shared" si="434"/>
        <v>00</v>
      </c>
    </row>
    <row r="2995" spans="1:9" ht="25.5">
      <c r="A2995" s="60" t="str">
        <f t="shared" si="435"/>
        <v>3.5.3.2.1.00.00 - Transferências a Instituições Privadas com Fins 
 Lucrativos - Consolidação</v>
      </c>
      <c r="B2995" s="3" t="s">
        <v>928</v>
      </c>
      <c r="C2995" s="4">
        <v>216735874.65000001</v>
      </c>
      <c r="E2995" s="1">
        <f>SUMIF(A2995:B2995,"*intra*",C2995:D2995)+SUMIF(A2995:B2995,"*inter*",C2995:D2995)</f>
        <v>0</v>
      </c>
      <c r="F2995" s="1">
        <f>SUMIF(A2995:B2995,"*consolidação*",C2995:D2995)</f>
        <v>216735874.65000001</v>
      </c>
      <c r="H2995" s="60" t="b">
        <f t="shared" si="438"/>
        <v>1</v>
      </c>
      <c r="I2995" s="60" t="str">
        <f t="shared" si="434"/>
        <v>00</v>
      </c>
    </row>
    <row r="2996" spans="1:9">
      <c r="A2996" s="60" t="str">
        <f t="shared" si="435"/>
        <v>3.5.4.0.0.00.00 - Transferências a Instituições Multigovernamentais</v>
      </c>
      <c r="B2996" s="5" t="s">
        <v>929</v>
      </c>
      <c r="C2996" s="6">
        <v>1563553815.0599999</v>
      </c>
      <c r="E2996" s="1">
        <f>E2997</f>
        <v>0</v>
      </c>
      <c r="F2996" s="1">
        <f>F2997</f>
        <v>1563553815.0599999</v>
      </c>
      <c r="H2996" s="60" t="b">
        <f t="shared" si="438"/>
        <v>1</v>
      </c>
      <c r="I2996" s="60" t="str">
        <f t="shared" si="434"/>
        <v>00</v>
      </c>
    </row>
    <row r="2997" spans="1:9" ht="25.5">
      <c r="A2997" s="60" t="str">
        <f t="shared" si="435"/>
        <v>3.5.4.0.1.00.00 - Transferências a Instituições Multigovernamentais - 
 Consolidação</v>
      </c>
      <c r="B2997" s="3" t="s">
        <v>930</v>
      </c>
      <c r="C2997" s="4">
        <v>1563553815.0599999</v>
      </c>
      <c r="E2997" s="1">
        <f>SUMIF(A2997:B2997,"*intra*",C2997:D2997)+SUMIF(A2997:B2997,"*inter*",C2997:D2997)</f>
        <v>0</v>
      </c>
      <c r="F2997" s="1">
        <f>SUMIF(A2997:B2997,"*consolidação*",C2997:D2997)</f>
        <v>1563553815.0599999</v>
      </c>
      <c r="H2997" s="60" t="b">
        <f t="shared" si="438"/>
        <v>1</v>
      </c>
      <c r="I2997" s="60" t="str">
        <f t="shared" si="434"/>
        <v>00</v>
      </c>
    </row>
    <row r="2998" spans="1:9">
      <c r="A2998" s="60" t="str">
        <f t="shared" si="435"/>
        <v>3.5.5.0.0.00.00 - Transferências a Consórcios Públicos</v>
      </c>
      <c r="B2998" s="5" t="s">
        <v>931</v>
      </c>
      <c r="C2998" s="6">
        <v>106766957.77</v>
      </c>
      <c r="E2998" s="1">
        <f>E2999</f>
        <v>0</v>
      </c>
      <c r="F2998" s="1">
        <f>F2999</f>
        <v>106766957.77</v>
      </c>
      <c r="H2998" s="60" t="b">
        <f t="shared" si="438"/>
        <v>1</v>
      </c>
      <c r="I2998" s="60" t="str">
        <f t="shared" si="434"/>
        <v>00</v>
      </c>
    </row>
    <row r="2999" spans="1:9">
      <c r="A2999" s="60" t="str">
        <f t="shared" si="435"/>
        <v>3.5.5.0.1.00.00 - Transferências a Consórcios Públicos - Consolidação</v>
      </c>
      <c r="B2999" s="3" t="s">
        <v>932</v>
      </c>
      <c r="C2999" s="4">
        <v>106766957.77</v>
      </c>
      <c r="E2999" s="1">
        <f>SUMIF(A2999:B2999,"*intra*",C2999:D2999)+SUMIF(A2999:B2999,"*inter*",C2999:D2999)</f>
        <v>0</v>
      </c>
      <c r="F2999" s="1">
        <f>SUMIF(A2999:B2999,"*consolidação*",C2999:D2999)</f>
        <v>106766957.77</v>
      </c>
      <c r="H2999" s="60" t="b">
        <f t="shared" si="438"/>
        <v>1</v>
      </c>
      <c r="I2999" s="60" t="str">
        <f t="shared" si="434"/>
        <v>00</v>
      </c>
    </row>
    <row r="3000" spans="1:9">
      <c r="A3000" s="60" t="str">
        <f t="shared" si="435"/>
        <v>3.5.6.0.0.00.00 - Transferências ao Exterior</v>
      </c>
      <c r="B3000" s="5" t="s">
        <v>933</v>
      </c>
      <c r="C3000" s="6">
        <v>5237067.79</v>
      </c>
      <c r="E3000" s="1">
        <f>E3001</f>
        <v>0</v>
      </c>
      <c r="F3000" s="1">
        <f>F3001</f>
        <v>5237067.79</v>
      </c>
      <c r="H3000" s="60" t="b">
        <f t="shared" si="438"/>
        <v>1</v>
      </c>
      <c r="I3000" s="60" t="str">
        <f t="shared" si="434"/>
        <v>00</v>
      </c>
    </row>
    <row r="3001" spans="1:9">
      <c r="A3001" s="60" t="str">
        <f t="shared" si="435"/>
        <v>3.5.6.0.1.00.00 - Transferências ao Exterior - Consolidação</v>
      </c>
      <c r="B3001" s="3" t="s">
        <v>934</v>
      </c>
      <c r="C3001" s="4">
        <v>5237067.79</v>
      </c>
      <c r="E3001" s="1">
        <f>SUMIF(A3001:B3001,"*intra*",C3001:D3001)+SUMIF(A3001:B3001,"*inter*",C3001:D3001)</f>
        <v>0</v>
      </c>
      <c r="F3001" s="1">
        <f>SUMIF(A3001:B3001,"*consolidação*",C3001:D3001)</f>
        <v>5237067.79</v>
      </c>
      <c r="H3001" s="60" t="b">
        <f t="shared" si="438"/>
        <v>1</v>
      </c>
      <c r="I3001" s="60" t="str">
        <f t="shared" si="434"/>
        <v>00</v>
      </c>
    </row>
    <row r="3002" spans="1:9">
      <c r="A3002" s="60" t="str">
        <f t="shared" si="435"/>
        <v>3.5.7.0.0.00.00 - Execução Orçamentária Delegada</v>
      </c>
      <c r="B3002" s="5" t="s">
        <v>935</v>
      </c>
      <c r="C3002" s="6">
        <v>167130758.06</v>
      </c>
      <c r="E3002" s="1">
        <f>E3003+E3007</f>
        <v>167026585.81</v>
      </c>
      <c r="F3002" s="1">
        <f>F3003+F3007</f>
        <v>104172.25</v>
      </c>
      <c r="H3002" s="60" t="b">
        <f t="shared" si="438"/>
        <v>1</v>
      </c>
      <c r="I3002" s="60" t="str">
        <f t="shared" si="434"/>
        <v>00</v>
      </c>
    </row>
    <row r="3003" spans="1:9">
      <c r="A3003" s="60" t="str">
        <f t="shared" si="435"/>
        <v>3.5.7.1.0.00.00 - Execução Orçamentária Delegada a Entes</v>
      </c>
      <c r="B3003" s="3" t="s">
        <v>936</v>
      </c>
      <c r="C3003" s="4">
        <v>167026585.81</v>
      </c>
      <c r="E3003" s="1">
        <f>E3004+E3005+E3006</f>
        <v>167026585.81</v>
      </c>
      <c r="F3003" s="1">
        <f>F3004+F3005+F3006</f>
        <v>0</v>
      </c>
      <c r="H3003" s="60" t="b">
        <f t="shared" si="438"/>
        <v>1</v>
      </c>
      <c r="I3003" s="60" t="str">
        <f t="shared" si="434"/>
        <v>00</v>
      </c>
    </row>
    <row r="3004" spans="1:9" ht="25.5">
      <c r="A3004" s="60" t="str">
        <f t="shared" si="435"/>
        <v>3.5.7.1.3.00.00 - Execução Orçamentária Delegada a Entes – Inter 
 OFSS - União</v>
      </c>
      <c r="B3004" s="5" t="s">
        <v>937</v>
      </c>
      <c r="C3004" s="6">
        <v>7676700.1399999997</v>
      </c>
      <c r="E3004" s="1">
        <f>SUMIF(A3004:B3004,"*intra*",C3004:D3004)+SUMIF(A3004:B3004,"*inter*",C3004:D3004)</f>
        <v>7676700.1399999997</v>
      </c>
      <c r="F3004" s="1">
        <f>SUMIF(A3004:B3004,"*consolidação*",C3004:D3004)</f>
        <v>0</v>
      </c>
      <c r="H3004" s="60" t="b">
        <f t="shared" si="438"/>
        <v>1</v>
      </c>
      <c r="I3004" s="60" t="str">
        <f t="shared" si="434"/>
        <v>00</v>
      </c>
    </row>
    <row r="3005" spans="1:9" ht="25.5">
      <c r="A3005" s="60" t="str">
        <f t="shared" si="435"/>
        <v>3.5.7.1.4.00.00 - Execução Orçamentária Delegada a Entes – Inter 
 OFSS - Estado</v>
      </c>
      <c r="B3005" s="3" t="s">
        <v>938</v>
      </c>
      <c r="C3005" s="4">
        <v>233544.41</v>
      </c>
      <c r="E3005" s="1">
        <f>SUMIF(A3005:B3005,"*intra*",C3005:D3005)+SUMIF(A3005:B3005,"*inter*",C3005:D3005)</f>
        <v>233544.41</v>
      </c>
      <c r="F3005" s="1">
        <f>SUMIF(A3005:B3005,"*consolidação*",C3005:D3005)</f>
        <v>0</v>
      </c>
      <c r="H3005" s="60" t="b">
        <f t="shared" si="438"/>
        <v>1</v>
      </c>
      <c r="I3005" s="60" t="str">
        <f t="shared" si="434"/>
        <v>00</v>
      </c>
    </row>
    <row r="3006" spans="1:9" ht="25.5">
      <c r="A3006" s="60" t="str">
        <f t="shared" si="435"/>
        <v>3.5.7.1.5.00.00 - Execução Orçamentária Delegada a Entes – Inter 
 OFSS - Município</v>
      </c>
      <c r="B3006" s="5" t="s">
        <v>939</v>
      </c>
      <c r="C3006" s="6">
        <v>159116341.25999999</v>
      </c>
      <c r="E3006" s="1">
        <f>SUMIF(A3006:B3006,"*intra*",C3006:D3006)+SUMIF(A3006:B3006,"*inter*",C3006:D3006)</f>
        <v>159116341.25999999</v>
      </c>
      <c r="F3006" s="1">
        <f>SUMIF(A3006:B3006,"*consolidação*",C3006:D3006)</f>
        <v>0</v>
      </c>
      <c r="H3006" s="60" t="b">
        <f t="shared" si="438"/>
        <v>1</v>
      </c>
      <c r="I3006" s="60" t="str">
        <f t="shared" si="434"/>
        <v>00</v>
      </c>
    </row>
    <row r="3007" spans="1:9">
      <c r="A3007" s="60" t="str">
        <f t="shared" si="435"/>
        <v>3.5.7.2.0.00.00 - Execução Orçamentária Delegada a Consórcios</v>
      </c>
      <c r="B3007" s="3" t="s">
        <v>940</v>
      </c>
      <c r="C3007" s="4">
        <v>104172.25</v>
      </c>
      <c r="E3007" s="1">
        <f>E3008</f>
        <v>0</v>
      </c>
      <c r="F3007" s="1">
        <f>F3008</f>
        <v>104172.25</v>
      </c>
      <c r="H3007" s="60" t="b">
        <f t="shared" si="438"/>
        <v>1</v>
      </c>
      <c r="I3007" s="60" t="str">
        <f t="shared" si="434"/>
        <v>00</v>
      </c>
    </row>
    <row r="3008" spans="1:9" ht="25.5">
      <c r="A3008" s="60" t="str">
        <f t="shared" si="435"/>
        <v>3.5.7.2.1.00.00 - Execução Orçamentária Delegada a Consórcios - 
 Consolidação</v>
      </c>
      <c r="B3008" s="5" t="s">
        <v>941</v>
      </c>
      <c r="C3008" s="6">
        <v>104172.25</v>
      </c>
      <c r="E3008" s="1">
        <f>SUMIF(A3008:B3008,"*intra*",C3008:D3008)+SUMIF(A3008:B3008,"*inter*",C3008:D3008)</f>
        <v>0</v>
      </c>
      <c r="F3008" s="1">
        <f>SUMIF(A3008:B3008,"*consolidação*",C3008:D3008)</f>
        <v>104172.25</v>
      </c>
      <c r="H3008" s="60" t="b">
        <f t="shared" si="438"/>
        <v>1</v>
      </c>
      <c r="I3008" s="60" t="str">
        <f t="shared" si="434"/>
        <v>00</v>
      </c>
    </row>
    <row r="3009" spans="1:9">
      <c r="A3009" s="60" t="str">
        <f t="shared" si="435"/>
        <v>3.5.9.0.0.00.00 - Outras Transferências e Delegações Concedidas</v>
      </c>
      <c r="B3009" s="3" t="s">
        <v>5688</v>
      </c>
      <c r="C3009" s="4">
        <v>251581388.53</v>
      </c>
      <c r="E3009" s="1">
        <f>E3010</f>
        <v>0</v>
      </c>
      <c r="F3009" s="1">
        <f>F3010</f>
        <v>251581388.53</v>
      </c>
      <c r="H3009" s="60" t="b">
        <f t="shared" si="438"/>
        <v>1</v>
      </c>
      <c r="I3009" s="60" t="str">
        <f t="shared" si="434"/>
        <v>00</v>
      </c>
    </row>
    <row r="3010" spans="1:9">
      <c r="A3010" s="60" t="str">
        <f t="shared" si="435"/>
        <v>3.5.9.0.1.00.00 - Outras Transferências Concedidas - Consolidação</v>
      </c>
      <c r="B3010" s="5" t="s">
        <v>5689</v>
      </c>
      <c r="C3010" s="6">
        <v>251581388.53</v>
      </c>
      <c r="E3010" s="1">
        <f>SUMIF(A3010:B3010,"*intra*",C3010:D3010)+SUMIF(A3010:B3010,"*inter*",C3010:D3010)</f>
        <v>0</v>
      </c>
      <c r="F3010" s="1">
        <f>SUMIF(A3010:B3010,"*consolidação*",C3010:D3010)</f>
        <v>251581388.53</v>
      </c>
      <c r="H3010" s="60" t="b">
        <f t="shared" si="438"/>
        <v>1</v>
      </c>
      <c r="I3010" s="60" t="str">
        <f t="shared" si="434"/>
        <v>00</v>
      </c>
    </row>
    <row r="3011" spans="1:9" ht="25.5">
      <c r="A3011" s="60" t="str">
        <f t="shared" si="435"/>
        <v>3.6.0.0.0.00.00 - Desvalorização e Perda de Ativos e Incorporação de 
 Passivos</v>
      </c>
      <c r="B3011" s="3" t="s">
        <v>942</v>
      </c>
      <c r="C3011" s="4">
        <v>90866843958.669998</v>
      </c>
      <c r="E3011" s="1">
        <f>E3012+E3037+E3046+E3055+E3057</f>
        <v>1626192.3</v>
      </c>
      <c r="F3011" s="1">
        <f>F3012+F3037+F3046+F3055+F3057</f>
        <v>90865217766.37001</v>
      </c>
      <c r="H3011" s="60" t="b">
        <f t="shared" si="438"/>
        <v>1</v>
      </c>
      <c r="I3011" s="60" t="str">
        <f t="shared" si="434"/>
        <v>00</v>
      </c>
    </row>
    <row r="3012" spans="1:9" ht="25.5">
      <c r="A3012" s="60" t="str">
        <f t="shared" si="435"/>
        <v>3.6.1.0.0.00.00 - Reavaliação, Redução a Valor Recuperável e Ajuste 
 para Perdas</v>
      </c>
      <c r="B3012" s="5" t="s">
        <v>943</v>
      </c>
      <c r="C3012" s="6">
        <v>75877188992.820007</v>
      </c>
      <c r="E3012" s="1">
        <f>E3013+E3015+E3017+E3019+E3025+E3027+E3029+E3035</f>
        <v>1626192.3</v>
      </c>
      <c r="F3012" s="1">
        <f>F3013+F3015+F3017+F3019+F3025+F3027+F3029+F3035</f>
        <v>75875562800.520004</v>
      </c>
      <c r="H3012" s="60" t="b">
        <f t="shared" si="438"/>
        <v>1</v>
      </c>
      <c r="I3012" s="60" t="str">
        <f t="shared" si="434"/>
        <v>00</v>
      </c>
    </row>
    <row r="3013" spans="1:9">
      <c r="A3013" s="60" t="str">
        <f t="shared" si="435"/>
        <v>3.6.1.1.0.00.00 - Reavaliação de Imobilizado</v>
      </c>
      <c r="B3013" s="3" t="s">
        <v>944</v>
      </c>
      <c r="C3013" s="4">
        <v>127949572.31999999</v>
      </c>
      <c r="E3013" s="1">
        <f>E3014</f>
        <v>0</v>
      </c>
      <c r="F3013" s="1">
        <f>F3014</f>
        <v>127949572.31999999</v>
      </c>
      <c r="H3013" s="60" t="b">
        <f t="shared" si="438"/>
        <v>1</v>
      </c>
      <c r="I3013" s="60" t="str">
        <f t="shared" si="434"/>
        <v>00</v>
      </c>
    </row>
    <row r="3014" spans="1:9">
      <c r="A3014" s="60" t="str">
        <f t="shared" si="435"/>
        <v>3.6.1.1.1.00.00 - Reavaliação de Imobilizado - Consolidação</v>
      </c>
      <c r="B3014" s="5" t="s">
        <v>945</v>
      </c>
      <c r="C3014" s="6">
        <v>127949572.31999999</v>
      </c>
      <c r="E3014" s="1">
        <f>SUMIF(A3014:B3014,"*intra*",C3014:D3014)+SUMIF(A3014:B3014,"*inter*",C3014:D3014)</f>
        <v>0</v>
      </c>
      <c r="F3014" s="1">
        <f>SUMIF(A3014:B3014,"*consolidação*",C3014:D3014)</f>
        <v>127949572.31999999</v>
      </c>
      <c r="H3014" s="60" t="b">
        <f t="shared" si="438"/>
        <v>1</v>
      </c>
      <c r="I3014" s="60" t="str">
        <f t="shared" si="434"/>
        <v>00</v>
      </c>
    </row>
    <row r="3015" spans="1:9">
      <c r="A3015" s="60" t="str">
        <f t="shared" si="435"/>
        <v>3.6.1.2.0.00.00 - Reavaliação de Intangíveis</v>
      </c>
      <c r="B3015" s="3" t="s">
        <v>946</v>
      </c>
      <c r="C3015" s="4"/>
      <c r="E3015" s="1">
        <f>E3016</f>
        <v>0</v>
      </c>
      <c r="F3015" s="1">
        <f>F3016</f>
        <v>0</v>
      </c>
      <c r="H3015" s="60" t="b">
        <f t="shared" si="438"/>
        <v>1</v>
      </c>
      <c r="I3015" s="60" t="str">
        <f t="shared" si="434"/>
        <v>00</v>
      </c>
    </row>
    <row r="3016" spans="1:9">
      <c r="A3016" s="60" t="str">
        <f t="shared" si="435"/>
        <v>3.6.1.2.1.00.00 - Reavaliação de Intangíveis - Consolidação</v>
      </c>
      <c r="B3016" s="5" t="s">
        <v>947</v>
      </c>
      <c r="C3016" s="6"/>
      <c r="E3016" s="1">
        <f>SUMIF(A3016:B3016,"*intra*",C3016:D3016)+SUMIF(A3016:B3016,"*inter*",C3016:D3016)</f>
        <v>0</v>
      </c>
      <c r="F3016" s="1">
        <f>SUMIF(A3016:B3016,"*consolidação*",C3016:D3016)</f>
        <v>0</v>
      </c>
      <c r="H3016" s="60" t="b">
        <f t="shared" si="438"/>
        <v>1</v>
      </c>
      <c r="I3016" s="60" t="str">
        <f t="shared" si="434"/>
        <v>00</v>
      </c>
    </row>
    <row r="3017" spans="1:9">
      <c r="A3017" s="60" t="str">
        <f t="shared" si="435"/>
        <v>3.6.1.3.0.00.00 - Reavaliação de Outros Ativos</v>
      </c>
      <c r="B3017" s="3" t="s">
        <v>948</v>
      </c>
      <c r="C3017" s="4">
        <v>584814.51</v>
      </c>
      <c r="E3017" s="1">
        <f>E3018</f>
        <v>0</v>
      </c>
      <c r="F3017" s="1">
        <f>F3018</f>
        <v>584814.51</v>
      </c>
      <c r="H3017" s="60" t="b">
        <f t="shared" si="438"/>
        <v>1</v>
      </c>
      <c r="I3017" s="60" t="str">
        <f t="shared" si="434"/>
        <v>00</v>
      </c>
    </row>
    <row r="3018" spans="1:9">
      <c r="A3018" s="60" t="str">
        <f t="shared" si="435"/>
        <v>3.6.1.3.1.00.00 - Reavaliação de Outros Ativos - Consolidação</v>
      </c>
      <c r="B3018" s="5" t="s">
        <v>949</v>
      </c>
      <c r="C3018" s="6">
        <v>584814.51</v>
      </c>
      <c r="E3018" s="1">
        <f>SUMIF(A3018:B3018,"*intra*",C3018:D3018)+SUMIF(A3018:B3018,"*inter*",C3018:D3018)</f>
        <v>0</v>
      </c>
      <c r="F3018" s="1">
        <f>SUMIF(A3018:B3018,"*consolidação*",C3018:D3018)</f>
        <v>584814.51</v>
      </c>
      <c r="H3018" s="60" t="b">
        <f t="shared" si="438"/>
        <v>1</v>
      </c>
      <c r="I3018" s="60" t="str">
        <f t="shared" si="434"/>
        <v>00</v>
      </c>
    </row>
    <row r="3019" spans="1:9">
      <c r="A3019" s="60" t="str">
        <f t="shared" si="435"/>
        <v>3.6.1.4.0.00.00 - Redução a Valor Recuperável de Investimentos</v>
      </c>
      <c r="B3019" s="3" t="s">
        <v>950</v>
      </c>
      <c r="C3019" s="4">
        <v>2030571490.8299999</v>
      </c>
      <c r="E3019" s="1">
        <f>E3020+E3021+E3022+E3023+E3024</f>
        <v>0</v>
      </c>
      <c r="F3019" s="1">
        <f>F3020+F3021+F3022+F3023+F3024</f>
        <v>2030571490.8299999</v>
      </c>
      <c r="H3019" s="60" t="b">
        <f t="shared" si="438"/>
        <v>1</v>
      </c>
      <c r="I3019" s="60" t="str">
        <f t="shared" si="434"/>
        <v>00</v>
      </c>
    </row>
    <row r="3020" spans="1:9" ht="25.5">
      <c r="A3020" s="60" t="str">
        <f t="shared" si="435"/>
        <v>3.6.1.4.1.00.00 - Redução a Valor Recuperável de Investimentos - 
 Consolidação</v>
      </c>
      <c r="B3020" s="5" t="s">
        <v>951</v>
      </c>
      <c r="C3020" s="6">
        <v>2030571490.8299999</v>
      </c>
      <c r="E3020" s="1">
        <f>SUMIF(A3020:B3020,"*intra*",C3020:D3020)+SUMIF(A3020:B3020,"*inter*",C3020:D3020)</f>
        <v>0</v>
      </c>
      <c r="F3020" s="1">
        <f>SUMIF(A3020:B3020,"*consolidação*",C3020:D3020)</f>
        <v>2030571490.8299999</v>
      </c>
      <c r="H3020" s="60" t="b">
        <f t="shared" si="438"/>
        <v>1</v>
      </c>
      <c r="I3020" s="60" t="str">
        <f t="shared" si="434"/>
        <v>00</v>
      </c>
    </row>
    <row r="3021" spans="1:9" ht="25.5">
      <c r="A3021" s="60" t="str">
        <f t="shared" si="435"/>
        <v>3.6.1.4.2.00.00 - Redução a Valor Recuperável de Investimentos - 
 Intra OFSS</v>
      </c>
      <c r="B3021" s="3" t="s">
        <v>952</v>
      </c>
      <c r="C3021" s="4"/>
      <c r="E3021" s="1">
        <f>SUMIF(A3021:B3021,"*intra*",C3021:D3021)+SUMIF(A3021:B3021,"*inter*",C3021:D3021)</f>
        <v>0</v>
      </c>
      <c r="F3021" s="1">
        <f>SUMIF(A3021:B3021,"*consolidação*",C3021:D3021)</f>
        <v>0</v>
      </c>
      <c r="H3021" s="60" t="b">
        <f t="shared" si="438"/>
        <v>1</v>
      </c>
      <c r="I3021" s="60" t="str">
        <f t="shared" si="434"/>
        <v>00</v>
      </c>
    </row>
    <row r="3022" spans="1:9" ht="25.5">
      <c r="A3022" s="60" t="str">
        <f t="shared" si="435"/>
        <v>3.6.1.4.3.00.00 - Redução a Valor Recuperável de Investimentos - 
 Inter OFSS - União</v>
      </c>
      <c r="B3022" s="5" t="s">
        <v>953</v>
      </c>
      <c r="C3022" s="6"/>
      <c r="E3022" s="1">
        <f>SUMIF(A3022:B3022,"*intra*",C3022:D3022)+SUMIF(A3022:B3022,"*inter*",C3022:D3022)</f>
        <v>0</v>
      </c>
      <c r="F3022" s="1">
        <f>SUMIF(A3022:B3022,"*consolidação*",C3022:D3022)</f>
        <v>0</v>
      </c>
      <c r="H3022" s="60" t="b">
        <f t="shared" si="438"/>
        <v>1</v>
      </c>
      <c r="I3022" s="60" t="str">
        <f t="shared" si="434"/>
        <v>00</v>
      </c>
    </row>
    <row r="3023" spans="1:9" ht="25.5">
      <c r="A3023" s="60" t="str">
        <f t="shared" si="435"/>
        <v>3.6.1.4.4.00.00 - Redução a Valor Recuperável de Investimentos - 
 Inter OFSS - Estado</v>
      </c>
      <c r="B3023" s="3" t="s">
        <v>954</v>
      </c>
      <c r="C3023" s="4"/>
      <c r="E3023" s="1">
        <f>SUMIF(A3023:B3023,"*intra*",C3023:D3023)+SUMIF(A3023:B3023,"*inter*",C3023:D3023)</f>
        <v>0</v>
      </c>
      <c r="F3023" s="1">
        <f>SUMIF(A3023:B3023,"*consolidação*",C3023:D3023)</f>
        <v>0</v>
      </c>
      <c r="H3023" s="60" t="b">
        <f t="shared" si="438"/>
        <v>1</v>
      </c>
      <c r="I3023" s="60" t="str">
        <f t="shared" si="434"/>
        <v>00</v>
      </c>
    </row>
    <row r="3024" spans="1:9" ht="25.5">
      <c r="A3024" s="60" t="str">
        <f t="shared" si="435"/>
        <v>3.6.1.4.5.00.00 - Redução a Valor Recuperável de Investimentos - 
 Inter OFSS - Município</v>
      </c>
      <c r="B3024" s="5" t="s">
        <v>955</v>
      </c>
      <c r="C3024" s="6"/>
      <c r="E3024" s="1">
        <f>SUMIF(A3024:B3024,"*intra*",C3024:D3024)+SUMIF(A3024:B3024,"*inter*",C3024:D3024)</f>
        <v>0</v>
      </c>
      <c r="F3024" s="1">
        <f>SUMIF(A3024:B3024,"*consolidação*",C3024:D3024)</f>
        <v>0</v>
      </c>
      <c r="H3024" s="60" t="b">
        <f t="shared" si="438"/>
        <v>1</v>
      </c>
      <c r="I3024" s="60" t="str">
        <f t="shared" si="434"/>
        <v>00</v>
      </c>
    </row>
    <row r="3025" spans="1:9">
      <c r="A3025" s="60" t="str">
        <f t="shared" si="435"/>
        <v>3.6.1.5.0.00.00 - Redução a Valor Recuperável de Imobilizado</v>
      </c>
      <c r="B3025" s="3" t="s">
        <v>956</v>
      </c>
      <c r="C3025" s="4">
        <v>16479740.779999999</v>
      </c>
      <c r="E3025" s="1">
        <f>E3026</f>
        <v>0</v>
      </c>
      <c r="F3025" s="1">
        <f>F3026</f>
        <v>16479740.779999999</v>
      </c>
      <c r="H3025" s="60" t="b">
        <f t="shared" si="438"/>
        <v>1</v>
      </c>
      <c r="I3025" s="60" t="str">
        <f t="shared" si="434"/>
        <v>00</v>
      </c>
    </row>
    <row r="3026" spans="1:9" ht="25.5">
      <c r="A3026" s="60" t="str">
        <f t="shared" si="435"/>
        <v>3.6.1.5.1.00.00 - Redução a Valor Recuperável de Imobilizado - 
 Consolidação</v>
      </c>
      <c r="B3026" s="5" t="s">
        <v>957</v>
      </c>
      <c r="C3026" s="6">
        <v>16479740.779999999</v>
      </c>
      <c r="E3026" s="1">
        <f>SUMIF(A3026:B3026,"*intra*",C3026:D3026)+SUMIF(A3026:B3026,"*inter*",C3026:D3026)</f>
        <v>0</v>
      </c>
      <c r="F3026" s="1">
        <f>SUMIF(A3026:B3026,"*consolidação*",C3026:D3026)</f>
        <v>16479740.779999999</v>
      </c>
      <c r="H3026" s="60" t="b">
        <f t="shared" si="438"/>
        <v>1</v>
      </c>
      <c r="I3026" s="60" t="str">
        <f t="shared" si="434"/>
        <v>00</v>
      </c>
    </row>
    <row r="3027" spans="1:9">
      <c r="A3027" s="60" t="str">
        <f t="shared" si="435"/>
        <v>3.6.1.6.0.00.00 - Redução a Valor Recuperável de Intangíveis</v>
      </c>
      <c r="B3027" s="3" t="s">
        <v>958</v>
      </c>
      <c r="C3027" s="4">
        <v>5868055.1900000004</v>
      </c>
      <c r="E3027" s="1">
        <f>E3028</f>
        <v>0</v>
      </c>
      <c r="F3027" s="1">
        <f>F3028</f>
        <v>5868055.1900000004</v>
      </c>
      <c r="H3027" s="60" t="b">
        <f t="shared" si="438"/>
        <v>1</v>
      </c>
      <c r="I3027" s="60" t="str">
        <f t="shared" si="434"/>
        <v>00</v>
      </c>
    </row>
    <row r="3028" spans="1:9" ht="25.5">
      <c r="A3028" s="60" t="str">
        <f t="shared" si="435"/>
        <v>3.6.1.6.1.00.00 - Redução a Valor Recuperável de Intangíveis - 
 Consolidação</v>
      </c>
      <c r="B3028" s="5" t="s">
        <v>959</v>
      </c>
      <c r="C3028" s="6">
        <v>5868055.1900000004</v>
      </c>
      <c r="E3028" s="1">
        <f>SUMIF(A3028:B3028,"*intra*",C3028:D3028)+SUMIF(A3028:B3028,"*inter*",C3028:D3028)</f>
        <v>0</v>
      </c>
      <c r="F3028" s="1">
        <f>SUMIF(A3028:B3028,"*consolidação*",C3028:D3028)</f>
        <v>5868055.1900000004</v>
      </c>
      <c r="H3028" s="60" t="b">
        <f t="shared" si="438"/>
        <v>1</v>
      </c>
      <c r="I3028" s="60" t="str">
        <f t="shared" si="434"/>
        <v>00</v>
      </c>
    </row>
    <row r="3029" spans="1:9" ht="25.5">
      <c r="A3029" s="60" t="str">
        <f t="shared" si="435"/>
        <v>3.6.1.7.0.00.00 - Variação Patrimonial Diminutiva com Ajuste de 
 Perdas de Créditos e de Investimentos e Aplicações Temporários</v>
      </c>
      <c r="B3029" s="3" t="s">
        <v>960</v>
      </c>
      <c r="C3029" s="4">
        <v>73695724924</v>
      </c>
      <c r="E3029" s="1">
        <f>E3030+E3031+E3032+E3033+E3034</f>
        <v>1626192.3</v>
      </c>
      <c r="F3029" s="1">
        <f>F3030+F3031+F3032+F3033+F3034</f>
        <v>73694098731.699997</v>
      </c>
      <c r="H3029" s="60" t="b">
        <f t="shared" si="438"/>
        <v>1</v>
      </c>
      <c r="I3029" s="60" t="str">
        <f t="shared" si="434"/>
        <v>00</v>
      </c>
    </row>
    <row r="3030" spans="1:9" ht="38.25">
      <c r="A3030" s="60" t="str">
        <f t="shared" si="435"/>
        <v>3.6.1.7.1.00.00 - Variação Patrimonial Diminutiva com Ajuste de 
 Perdas de Créditos e de Investimentos e Aplicações Temporários - 
 Consolidação</v>
      </c>
      <c r="B3030" s="5" t="s">
        <v>961</v>
      </c>
      <c r="C3030" s="6">
        <v>73694098731.699997</v>
      </c>
      <c r="E3030" s="1">
        <f t="shared" ref="E3030:E3031" si="441">SUMIF(A3030:B3030,"*intra*",C3030:D3030)+SUMIF(A3030:B3030,"*inter*",C3030:D3030)</f>
        <v>0</v>
      </c>
      <c r="F3030" s="1">
        <f t="shared" ref="F3030:F3031" si="442">SUMIF(A3030:B3030,"*consolidação*",C3030:D3030)</f>
        <v>73694098731.699997</v>
      </c>
      <c r="H3030" s="60" t="b">
        <f t="shared" si="438"/>
        <v>1</v>
      </c>
      <c r="I3030" s="60" t="str">
        <f t="shared" si="434"/>
        <v>00</v>
      </c>
    </row>
    <row r="3031" spans="1:9" ht="38.25">
      <c r="A3031" s="60" t="str">
        <f t="shared" si="435"/>
        <v>3.6.1.7.2.00.00 - Variação Patrimonial Diminutiva com Ajuste de 
 Perdas de Créditos e de Investimentos e Aplicações Temporários- 
 Intra OFSS</v>
      </c>
      <c r="B3031" s="3" t="s">
        <v>962</v>
      </c>
      <c r="C3031" s="4">
        <v>12582.09</v>
      </c>
      <c r="E3031" s="1">
        <f t="shared" si="441"/>
        <v>12582.09</v>
      </c>
      <c r="F3031" s="1">
        <f t="shared" si="442"/>
        <v>0</v>
      </c>
      <c r="H3031" s="60" t="b">
        <f t="shared" si="438"/>
        <v>1</v>
      </c>
      <c r="I3031" s="60" t="str">
        <f t="shared" si="434"/>
        <v>00</v>
      </c>
    </row>
    <row r="3032" spans="1:9" ht="38.25">
      <c r="A3032" s="60" t="str">
        <f t="shared" si="435"/>
        <v>3.6.1.7.3.00.00 - Variação Patrimonial Diminutiva com Ajuste de 
 Perdas de Créditos e de Investimentos e Aplicações Temporários- 
 Inter OFSS - União</v>
      </c>
      <c r="B3032" s="5" t="s">
        <v>963</v>
      </c>
      <c r="C3032" s="6"/>
      <c r="E3032" s="1">
        <f>SUMIF(A3032:B3032,"*intra*",C3032:D3032)+SUMIF(A3032:B3032,"*inter*",C3032:D3032)</f>
        <v>0</v>
      </c>
      <c r="F3032" s="1">
        <f>SUMIF(A3032:B3032,"*consolidação*",C3032:D3032)</f>
        <v>0</v>
      </c>
      <c r="H3032" s="60" t="b">
        <f t="shared" si="438"/>
        <v>1</v>
      </c>
      <c r="I3032" s="60" t="str">
        <f t="shared" si="434"/>
        <v>00</v>
      </c>
    </row>
    <row r="3033" spans="1:9" ht="38.25">
      <c r="A3033" s="60" t="str">
        <f t="shared" si="435"/>
        <v>3.6.1.7.4.00.00 - Variação Patrimonial Diminutiva com Ajuste de 
 Perdas de Créditos e de Investimentos e Aplicações Temporários- 
 Inter OFSS - Estado</v>
      </c>
      <c r="B3033" s="3" t="s">
        <v>964</v>
      </c>
      <c r="C3033" s="4"/>
      <c r="E3033" s="1">
        <f t="shared" ref="E3033:E3034" si="443">SUMIF(A3033:B3033,"*intra*",C3033:D3033)+SUMIF(A3033:B3033,"*inter*",C3033:D3033)</f>
        <v>0</v>
      </c>
      <c r="F3033" s="1">
        <f t="shared" ref="F3033:F3034" si="444">SUMIF(A3033:B3033,"*consolidação*",C3033:D3033)</f>
        <v>0</v>
      </c>
      <c r="H3033" s="60" t="b">
        <f t="shared" si="438"/>
        <v>1</v>
      </c>
      <c r="I3033" s="60" t="str">
        <f t="shared" si="434"/>
        <v>00</v>
      </c>
    </row>
    <row r="3034" spans="1:9" ht="38.25">
      <c r="A3034" s="60" t="str">
        <f t="shared" si="435"/>
        <v>3.6.1.7.5.00.00 - Variação Patrimonial Diminutiva com Ajuste de 
 Perdas de Créditos e de Investimentos e Aplicações Temporários- 
 Inter OFSS - Município</v>
      </c>
      <c r="B3034" s="5" t="s">
        <v>965</v>
      </c>
      <c r="C3034" s="6">
        <v>1613610.21</v>
      </c>
      <c r="E3034" s="1">
        <f t="shared" si="443"/>
        <v>1613610.21</v>
      </c>
      <c r="F3034" s="1">
        <f t="shared" si="444"/>
        <v>0</v>
      </c>
      <c r="H3034" s="60" t="b">
        <f t="shared" si="438"/>
        <v>1</v>
      </c>
      <c r="I3034" s="60" t="str">
        <f t="shared" si="434"/>
        <v>00</v>
      </c>
    </row>
    <row r="3035" spans="1:9" ht="25.5">
      <c r="A3035" s="60" t="str">
        <f t="shared" si="435"/>
        <v>3.6.1.8.0.00.00 - Variação Patrimonial Diminutiva com Ajuste de 
 Perdas de Estoques</v>
      </c>
      <c r="B3035" s="3" t="s">
        <v>966</v>
      </c>
      <c r="C3035" s="4">
        <v>10395.19</v>
      </c>
      <c r="E3035" s="1">
        <f>E3036</f>
        <v>0</v>
      </c>
      <c r="F3035" s="1">
        <f>F3036</f>
        <v>10395.19</v>
      </c>
      <c r="H3035" s="60" t="b">
        <f t="shared" si="438"/>
        <v>1</v>
      </c>
      <c r="I3035" s="60" t="str">
        <f t="shared" si="434"/>
        <v>00</v>
      </c>
    </row>
    <row r="3036" spans="1:9" ht="25.5">
      <c r="A3036" s="60" t="str">
        <f t="shared" si="435"/>
        <v>3.6.1.8.1.00.00 - Variação Patrimonial Diminutiva com Ajuste de 
 Perdas de Estoques - Consolidação</v>
      </c>
      <c r="B3036" s="5" t="s">
        <v>967</v>
      </c>
      <c r="C3036" s="6">
        <v>10395.19</v>
      </c>
      <c r="E3036" s="1">
        <f>SUMIF(A3036:B3036,"*intra*",C3036:D3036)+SUMIF(A3036:B3036,"*inter*",C3036:D3036)</f>
        <v>0</v>
      </c>
      <c r="F3036" s="1">
        <f>SUMIF(A3036:B3036,"*consolidação*",C3036:D3036)</f>
        <v>10395.19</v>
      </c>
      <c r="H3036" s="60" t="b">
        <f t="shared" si="438"/>
        <v>1</v>
      </c>
      <c r="I3036" s="60" t="str">
        <f t="shared" si="434"/>
        <v>00</v>
      </c>
    </row>
    <row r="3037" spans="1:9">
      <c r="A3037" s="60" t="str">
        <f t="shared" si="435"/>
        <v>3.6.2.0.0.00.00 - Perdas com Alienação</v>
      </c>
      <c r="B3037" s="3" t="s">
        <v>968</v>
      </c>
      <c r="C3037" s="4">
        <v>101090773.11</v>
      </c>
      <c r="E3037" s="1">
        <f>E3038+E3040+E3042+E3044</f>
        <v>0</v>
      </c>
      <c r="F3037" s="1">
        <f>F3038+F3040+F3042+F3044</f>
        <v>101090773.11</v>
      </c>
      <c r="H3037" s="60" t="b">
        <f t="shared" si="438"/>
        <v>1</v>
      </c>
      <c r="I3037" s="60" t="str">
        <f t="shared" si="434"/>
        <v>00</v>
      </c>
    </row>
    <row r="3038" spans="1:9">
      <c r="A3038" s="60" t="str">
        <f t="shared" si="435"/>
        <v>3.6.2.1.0.00.00 - Perdas com Alienação de Investimentos</v>
      </c>
      <c r="B3038" s="5" t="s">
        <v>969</v>
      </c>
      <c r="C3038" s="6"/>
      <c r="E3038" s="1">
        <f>E3039</f>
        <v>0</v>
      </c>
      <c r="F3038" s="1">
        <f>F3039</f>
        <v>0</v>
      </c>
      <c r="H3038" s="60" t="b">
        <f t="shared" si="438"/>
        <v>1</v>
      </c>
      <c r="I3038" s="60" t="str">
        <f t="shared" si="434"/>
        <v>00</v>
      </c>
    </row>
    <row r="3039" spans="1:9" ht="25.5">
      <c r="A3039" s="60" t="str">
        <f t="shared" si="435"/>
        <v>3.6.2.1.1.00.00 - Perdas com Alienação de Investimentos - 
 Consolidação</v>
      </c>
      <c r="B3039" s="3" t="s">
        <v>970</v>
      </c>
      <c r="C3039" s="4"/>
      <c r="E3039" s="1">
        <f>SUMIF(A3039:B3039,"*intra*",C3039:D3039)+SUMIF(A3039:B3039,"*inter*",C3039:D3039)</f>
        <v>0</v>
      </c>
      <c r="F3039" s="1">
        <f>SUMIF(A3039:B3039,"*consolidação*",C3039:D3039)</f>
        <v>0</v>
      </c>
      <c r="H3039" s="60" t="b">
        <f t="shared" si="438"/>
        <v>1</v>
      </c>
      <c r="I3039" s="60" t="str">
        <f t="shared" si="434"/>
        <v>00</v>
      </c>
    </row>
    <row r="3040" spans="1:9">
      <c r="A3040" s="60" t="str">
        <f t="shared" si="435"/>
        <v>3.6.2.2.0.00.00 - Perdas com Alienação de Imobilizado</v>
      </c>
      <c r="B3040" s="5" t="s">
        <v>971</v>
      </c>
      <c r="C3040" s="6">
        <v>101090773.11</v>
      </c>
      <c r="E3040" s="1">
        <f>E3041</f>
        <v>0</v>
      </c>
      <c r="F3040" s="1">
        <f>F3041</f>
        <v>101090773.11</v>
      </c>
      <c r="H3040" s="60" t="b">
        <f t="shared" si="438"/>
        <v>1</v>
      </c>
      <c r="I3040" s="60" t="str">
        <f t="shared" si="434"/>
        <v>00</v>
      </c>
    </row>
    <row r="3041" spans="1:9">
      <c r="A3041" s="60" t="str">
        <f t="shared" si="435"/>
        <v>3.6.2.2.1.00.00 - Perdas com Alienação de Imobilizado - Consolidação</v>
      </c>
      <c r="B3041" s="3" t="s">
        <v>972</v>
      </c>
      <c r="C3041" s="4">
        <v>101090773.11</v>
      </c>
      <c r="E3041" s="1">
        <f t="shared" ref="E3041" si="445">SUMIF(A3041:B3041,"*intra*",C3041:D3041)+SUMIF(A3041:B3041,"*inter*",C3041:D3041)</f>
        <v>0</v>
      </c>
      <c r="F3041" s="1">
        <f t="shared" ref="F3041" si="446">SUMIF(A3041:B3041,"*consolidação*",C3041:D3041)</f>
        <v>101090773.11</v>
      </c>
      <c r="H3041" s="60" t="b">
        <f t="shared" si="438"/>
        <v>1</v>
      </c>
      <c r="I3041" s="60" t="str">
        <f t="shared" si="434"/>
        <v>00</v>
      </c>
    </row>
    <row r="3042" spans="1:9">
      <c r="A3042" s="60" t="str">
        <f t="shared" si="435"/>
        <v>3.6.2.3.0.00.00 - Perdas com Alienação de Intangíveis</v>
      </c>
      <c r="B3042" s="5" t="s">
        <v>973</v>
      </c>
      <c r="C3042" s="6"/>
      <c r="E3042" s="1">
        <f>E3043</f>
        <v>0</v>
      </c>
      <c r="F3042" s="1">
        <f>F3043</f>
        <v>0</v>
      </c>
      <c r="H3042" s="60" t="b">
        <f t="shared" si="438"/>
        <v>1</v>
      </c>
      <c r="I3042" s="60" t="str">
        <f t="shared" si="434"/>
        <v>00</v>
      </c>
    </row>
    <row r="3043" spans="1:9">
      <c r="A3043" s="60" t="str">
        <f t="shared" si="435"/>
        <v>3.6.2.3.1.00.00 - Perdas com Alienação de Intangíveis - Consolidação</v>
      </c>
      <c r="B3043" s="3" t="s">
        <v>974</v>
      </c>
      <c r="C3043" s="4"/>
      <c r="E3043" s="1">
        <f>SUMIF(A3043:B3043,"*intra*",C3043:D3043)+SUMIF(A3043:B3043,"*inter*",C3043:D3043)</f>
        <v>0</v>
      </c>
      <c r="F3043" s="1">
        <f t="shared" ref="F3043" si="447">SUMIF(A3043:B3043,"*consolidação*",C3043:D3043)</f>
        <v>0</v>
      </c>
      <c r="H3043" s="60" t="b">
        <f t="shared" si="438"/>
        <v>1</v>
      </c>
      <c r="I3043" s="60" t="str">
        <f t="shared" si="434"/>
        <v>00</v>
      </c>
    </row>
    <row r="3044" spans="1:9">
      <c r="A3044" s="60" t="str">
        <f t="shared" si="435"/>
        <v>3.6.2.9.0.00.00 - Perdas com Alienação de Demais Ativos</v>
      </c>
      <c r="B3044" s="5" t="s">
        <v>5690</v>
      </c>
      <c r="C3044" s="6"/>
      <c r="E3044" s="1">
        <f>E3045</f>
        <v>0</v>
      </c>
      <c r="F3044" s="1">
        <f>F3045</f>
        <v>0</v>
      </c>
      <c r="H3044" s="60" t="b">
        <f t="shared" si="438"/>
        <v>1</v>
      </c>
      <c r="I3044" s="60" t="str">
        <f t="shared" si="434"/>
        <v>00</v>
      </c>
    </row>
    <row r="3045" spans="1:9" ht="25.5">
      <c r="A3045" s="60" t="str">
        <f t="shared" si="435"/>
        <v>3.6.2.9.1.00.00 - Perdas com Alienação de Demais Ativos - 
 Consolidação</v>
      </c>
      <c r="B3045" s="3" t="s">
        <v>5691</v>
      </c>
      <c r="C3045" s="4"/>
      <c r="E3045" s="1">
        <f>SUMIF(A3045:B3045,"*intra*",C3045:D3045)+SUMIF(A3045:B3045,"*inter*",C3045:D3045)</f>
        <v>0</v>
      </c>
      <c r="F3045" s="1">
        <f>SUMIF(A3045:B3045,"*consolidação*",C3045:D3045)</f>
        <v>0</v>
      </c>
      <c r="H3045" s="60" t="b">
        <f t="shared" si="438"/>
        <v>1</v>
      </c>
      <c r="I3045" s="60" t="str">
        <f t="shared" ref="I3045:I3108" si="448">MID(A3045,11,2)</f>
        <v>00</v>
      </c>
    </row>
    <row r="3046" spans="1:9">
      <c r="A3046" s="60" t="str">
        <f t="shared" ref="A3046:A3109" si="449">TRIM(B3046)</f>
        <v>3.6.3.0.0.00.00 - Perdas Involuntárias</v>
      </c>
      <c r="B3046" s="5" t="s">
        <v>975</v>
      </c>
      <c r="C3046" s="6">
        <v>1653189237.5999999</v>
      </c>
      <c r="E3046" s="1">
        <f>E3047+E3049+E3051+E3053</f>
        <v>0</v>
      </c>
      <c r="F3046" s="1">
        <f>F3047+F3049+F3051+F3053</f>
        <v>1653189237.5999999</v>
      </c>
      <c r="H3046" s="60" t="b">
        <f t="shared" ref="H3046:H3109" si="450">IF(I3046="00",C3046=E3046+F3046,TRUE)</f>
        <v>1</v>
      </c>
      <c r="I3046" s="60" t="str">
        <f t="shared" si="448"/>
        <v>00</v>
      </c>
    </row>
    <row r="3047" spans="1:9">
      <c r="A3047" s="60" t="str">
        <f t="shared" si="449"/>
        <v>3.6.3.1.0.00.00 - Perdas Involuntárias com Imobilizado</v>
      </c>
      <c r="B3047" s="3" t="s">
        <v>976</v>
      </c>
      <c r="C3047" s="4">
        <v>332189822.19999999</v>
      </c>
      <c r="E3047" s="1">
        <f>E3048</f>
        <v>0</v>
      </c>
      <c r="F3047" s="1">
        <f>F3048</f>
        <v>332189822.19999999</v>
      </c>
      <c r="H3047" s="60" t="b">
        <f t="shared" si="450"/>
        <v>1</v>
      </c>
      <c r="I3047" s="60" t="str">
        <f t="shared" si="448"/>
        <v>00</v>
      </c>
    </row>
    <row r="3048" spans="1:9" ht="25.5">
      <c r="A3048" s="60" t="str">
        <f t="shared" si="449"/>
        <v>3.6.3.1.1.00.00 - Perdas Involuntárias com Imobilizado - 
 Consolidação</v>
      </c>
      <c r="B3048" s="5" t="s">
        <v>977</v>
      </c>
      <c r="C3048" s="6">
        <v>332189822.19999999</v>
      </c>
      <c r="E3048" s="1">
        <f>SUMIF(A3048:B3048,"*intra*",C3048:D3048)+SUMIF(A3048:B3048,"*inter*",C3048:D3048)</f>
        <v>0</v>
      </c>
      <c r="F3048" s="1">
        <f>SUMIF(A3048:B3048,"*consolidação*",C3048:D3048)</f>
        <v>332189822.19999999</v>
      </c>
      <c r="H3048" s="60" t="b">
        <f t="shared" si="450"/>
        <v>1</v>
      </c>
      <c r="I3048" s="60" t="str">
        <f t="shared" si="448"/>
        <v>00</v>
      </c>
    </row>
    <row r="3049" spans="1:9">
      <c r="A3049" s="60" t="str">
        <f t="shared" si="449"/>
        <v>3.6.3.2.0.00.00 - Perdas Involuntárias com Intangíveis</v>
      </c>
      <c r="B3049" s="3" t="s">
        <v>978</v>
      </c>
      <c r="C3049" s="4">
        <v>885699.7</v>
      </c>
      <c r="E3049" s="1">
        <f>E3050</f>
        <v>0</v>
      </c>
      <c r="F3049" s="1">
        <f>F3050</f>
        <v>885699.7</v>
      </c>
      <c r="H3049" s="60" t="b">
        <f t="shared" si="450"/>
        <v>1</v>
      </c>
      <c r="I3049" s="60" t="str">
        <f t="shared" si="448"/>
        <v>00</v>
      </c>
    </row>
    <row r="3050" spans="1:9" ht="25.5">
      <c r="A3050" s="60" t="str">
        <f t="shared" si="449"/>
        <v>3.6.3.2.1.00.00 - Perdas Involuntárias com Intangíveis - 
 Consolidação</v>
      </c>
      <c r="B3050" s="5" t="s">
        <v>979</v>
      </c>
      <c r="C3050" s="6">
        <v>885699.7</v>
      </c>
      <c r="E3050" s="1">
        <f>SUMIF(A3050:B3050,"*intra*",C3050:D3050)+SUMIF(A3050:B3050,"*inter*",C3050:D3050)</f>
        <v>0</v>
      </c>
      <c r="F3050" s="1">
        <f>SUMIF(A3050:B3050,"*consolidação*",C3050:D3050)</f>
        <v>885699.7</v>
      </c>
      <c r="H3050" s="60" t="b">
        <f t="shared" si="450"/>
        <v>1</v>
      </c>
      <c r="I3050" s="60" t="str">
        <f t="shared" si="448"/>
        <v>00</v>
      </c>
    </row>
    <row r="3051" spans="1:9">
      <c r="A3051" s="60" t="str">
        <f t="shared" si="449"/>
        <v>3.6.3.3.0.00.00 - Perdas Involuntárias com Estoques</v>
      </c>
      <c r="B3051" s="3" t="s">
        <v>980</v>
      </c>
      <c r="C3051" s="4">
        <v>614591147.76999998</v>
      </c>
      <c r="E3051" s="1">
        <f>E3052</f>
        <v>0</v>
      </c>
      <c r="F3051" s="1">
        <f>F3052</f>
        <v>614591147.76999998</v>
      </c>
      <c r="H3051" s="60" t="b">
        <f t="shared" si="450"/>
        <v>1</v>
      </c>
      <c r="I3051" s="60" t="str">
        <f t="shared" si="448"/>
        <v>00</v>
      </c>
    </row>
    <row r="3052" spans="1:9">
      <c r="A3052" s="60" t="str">
        <f t="shared" si="449"/>
        <v>3.6.3.3.1.00.00 - Perdas Involuntárias com Estoques - Consolidação</v>
      </c>
      <c r="B3052" s="5" t="s">
        <v>981</v>
      </c>
      <c r="C3052" s="6">
        <v>614591147.76999998</v>
      </c>
      <c r="E3052" s="1">
        <f>SUMIF(A3052:B3052,"*intra*",C3052:D3052)+SUMIF(A3052:B3052,"*inter*",C3052:D3052)</f>
        <v>0</v>
      </c>
      <c r="F3052" s="1">
        <f>SUMIF(A3052:B3052,"*consolidação*",C3052:D3052)</f>
        <v>614591147.76999998</v>
      </c>
      <c r="H3052" s="60" t="b">
        <f t="shared" si="450"/>
        <v>1</v>
      </c>
      <c r="I3052" s="60" t="str">
        <f t="shared" si="448"/>
        <v>00</v>
      </c>
    </row>
    <row r="3053" spans="1:9">
      <c r="A3053" s="60" t="str">
        <f t="shared" si="449"/>
        <v>3.6.3.9.0.00.00 - Outras Perdas Involuntárias</v>
      </c>
      <c r="B3053" s="3" t="s">
        <v>982</v>
      </c>
      <c r="C3053" s="4">
        <v>705522567.92999995</v>
      </c>
      <c r="E3053" s="1">
        <f>E3054</f>
        <v>0</v>
      </c>
      <c r="F3053" s="1">
        <f>F3054</f>
        <v>705522567.92999995</v>
      </c>
      <c r="H3053" s="60" t="b">
        <f t="shared" si="450"/>
        <v>1</v>
      </c>
      <c r="I3053" s="60" t="str">
        <f t="shared" si="448"/>
        <v>00</v>
      </c>
    </row>
    <row r="3054" spans="1:9">
      <c r="A3054" s="60" t="str">
        <f t="shared" si="449"/>
        <v>3.6.3.9.1.00.00 - Outras Perdas Involuntárias - Consolidação</v>
      </c>
      <c r="B3054" s="5" t="s">
        <v>983</v>
      </c>
      <c r="C3054" s="6">
        <v>705522567.92999995</v>
      </c>
      <c r="E3054" s="1">
        <f>SUMIF(A3054:B3054,"*intra*",C3054:D3054)+SUMIF(A3054:B3054,"*inter*",C3054:D3054)</f>
        <v>0</v>
      </c>
      <c r="F3054" s="1">
        <f>SUMIF(A3054:B3054,"*consolidação*",C3054:D3054)</f>
        <v>705522567.92999995</v>
      </c>
      <c r="H3054" s="60" t="b">
        <f t="shared" si="450"/>
        <v>1</v>
      </c>
      <c r="I3054" s="60" t="str">
        <f t="shared" si="448"/>
        <v>00</v>
      </c>
    </row>
    <row r="3055" spans="1:9">
      <c r="A3055" s="60" t="str">
        <f t="shared" si="449"/>
        <v>3.6.4.0.0.00.00 - Incorporação de Passivos</v>
      </c>
      <c r="B3055" s="3" t="s">
        <v>985</v>
      </c>
      <c r="C3055" s="4">
        <v>2004751374.8399999</v>
      </c>
      <c r="E3055" s="1">
        <f>E3056</f>
        <v>0</v>
      </c>
      <c r="F3055" s="1">
        <f>F3056</f>
        <v>2004751374.8399999</v>
      </c>
      <c r="H3055" s="60" t="b">
        <f t="shared" si="450"/>
        <v>1</v>
      </c>
      <c r="I3055" s="60" t="str">
        <f t="shared" si="448"/>
        <v>00</v>
      </c>
    </row>
    <row r="3056" spans="1:9">
      <c r="A3056" s="60" t="str">
        <f t="shared" si="449"/>
        <v>3.6.4.0.1.00.00 - Incorporação de Passivos - Consolidação</v>
      </c>
      <c r="B3056" s="5" t="s">
        <v>986</v>
      </c>
      <c r="C3056" s="6">
        <v>2004751374.8399999</v>
      </c>
      <c r="E3056" s="1">
        <f>SUMIF(A3056:B3056,"*intra*",C3056:D3056)+SUMIF(A3056:B3056,"*inter*",C3056:D3056)</f>
        <v>0</v>
      </c>
      <c r="F3056" s="1">
        <f t="shared" ref="F3056" si="451">SUMIF(A3056:B3056,"*consolidação*",C3056:D3056)</f>
        <v>2004751374.8399999</v>
      </c>
      <c r="H3056" s="60" t="b">
        <f t="shared" si="450"/>
        <v>1</v>
      </c>
      <c r="I3056" s="60" t="str">
        <f t="shared" si="448"/>
        <v>00</v>
      </c>
    </row>
    <row r="3057" spans="1:9">
      <c r="A3057" s="60" t="str">
        <f t="shared" si="449"/>
        <v>3.6.5.0.0.00.00 - Desincorporação de Ativos</v>
      </c>
      <c r="B3057" s="3" t="s">
        <v>987</v>
      </c>
      <c r="C3057" s="4">
        <v>11230623580.299999</v>
      </c>
      <c r="E3057" s="1">
        <f>E3058</f>
        <v>0</v>
      </c>
      <c r="F3057" s="1">
        <f>F3058</f>
        <v>11230623580.299999</v>
      </c>
      <c r="H3057" s="60" t="b">
        <f t="shared" si="450"/>
        <v>1</v>
      </c>
      <c r="I3057" s="60" t="str">
        <f t="shared" si="448"/>
        <v>00</v>
      </c>
    </row>
    <row r="3058" spans="1:9">
      <c r="A3058" s="60" t="str">
        <f t="shared" si="449"/>
        <v>3.6.5.0.1.00.00 - Desincorporação de Ativos - Consolidação</v>
      </c>
      <c r="B3058" s="5" t="s">
        <v>988</v>
      </c>
      <c r="C3058" s="6">
        <v>11230623580.299999</v>
      </c>
      <c r="E3058" s="1">
        <f>SUMIF(A3058:B3058,"*intra*",C3058:D3058)+SUMIF(A3058:B3058,"*inter*",C3058:D3058)</f>
        <v>0</v>
      </c>
      <c r="F3058" s="1">
        <f>SUMIF(A3058:B3058,"*consolidação*",C3058:D3058)</f>
        <v>11230623580.299999</v>
      </c>
      <c r="H3058" s="60" t="b">
        <f t="shared" si="450"/>
        <v>1</v>
      </c>
      <c r="I3058" s="60" t="str">
        <f t="shared" si="448"/>
        <v>00</v>
      </c>
    </row>
    <row r="3059" spans="1:9">
      <c r="A3059" s="60" t="str">
        <f t="shared" si="449"/>
        <v>3.7.0.0.0.00.00 - Tributárias</v>
      </c>
      <c r="B3059" s="3" t="s">
        <v>989</v>
      </c>
      <c r="C3059" s="4">
        <v>7735598474.8100004</v>
      </c>
      <c r="E3059" s="1">
        <f>E3060+E3067</f>
        <v>2652199891.4099998</v>
      </c>
      <c r="F3059" s="1">
        <f>F3060+F3067</f>
        <v>5083398583.3999996</v>
      </c>
      <c r="H3059" s="60" t="b">
        <f t="shared" si="450"/>
        <v>1</v>
      </c>
      <c r="I3059" s="60" t="str">
        <f t="shared" si="448"/>
        <v>00</v>
      </c>
    </row>
    <row r="3060" spans="1:9">
      <c r="A3060" s="60" t="str">
        <f t="shared" si="449"/>
        <v>3.7.1.0.0.00.00 - Impostos, Taxas e Contribuições de Melhoria</v>
      </c>
      <c r="B3060" s="5" t="s">
        <v>990</v>
      </c>
      <c r="C3060" s="6">
        <v>1692468800.55</v>
      </c>
      <c r="E3060" s="1">
        <f>E3061+E3063+E3065</f>
        <v>0</v>
      </c>
      <c r="F3060" s="1">
        <f>F3061+F3063+F3065</f>
        <v>1692468800.55</v>
      </c>
      <c r="H3060" s="60" t="b">
        <f t="shared" si="450"/>
        <v>1</v>
      </c>
      <c r="I3060" s="60" t="str">
        <f t="shared" si="448"/>
        <v>00</v>
      </c>
    </row>
    <row r="3061" spans="1:9">
      <c r="A3061" s="60" t="str">
        <f t="shared" si="449"/>
        <v>3.7.1.1.0.00.00 - Impostos</v>
      </c>
      <c r="B3061" s="3" t="s">
        <v>991</v>
      </c>
      <c r="C3061" s="4">
        <v>1636576335.76</v>
      </c>
      <c r="E3061" s="1">
        <f>E3062</f>
        <v>0</v>
      </c>
      <c r="F3061" s="1">
        <f>F3062</f>
        <v>1636576335.76</v>
      </c>
      <c r="H3061" s="60" t="b">
        <f t="shared" si="450"/>
        <v>1</v>
      </c>
      <c r="I3061" s="60" t="str">
        <f t="shared" si="448"/>
        <v>00</v>
      </c>
    </row>
    <row r="3062" spans="1:9">
      <c r="A3062" s="60" t="str">
        <f t="shared" si="449"/>
        <v>3.7.1.1.1.00.00 - Impostos- Consolidação</v>
      </c>
      <c r="B3062" s="5" t="s">
        <v>992</v>
      </c>
      <c r="C3062" s="6">
        <v>1636576335.76</v>
      </c>
      <c r="E3062" s="1">
        <f>SUMIF(A3062:B3062,"*intra*",C3062:D3062)+SUMIF(A3062:B3062,"*inter*",C3062:D3062)</f>
        <v>0</v>
      </c>
      <c r="F3062" s="1">
        <f>SUMIF(A3062:B3062,"*consolidação*",C3062:D3062)</f>
        <v>1636576335.76</v>
      </c>
      <c r="H3062" s="60" t="b">
        <f t="shared" si="450"/>
        <v>1</v>
      </c>
      <c r="I3062" s="60" t="str">
        <f t="shared" si="448"/>
        <v>00</v>
      </c>
    </row>
    <row r="3063" spans="1:9">
      <c r="A3063" s="60" t="str">
        <f t="shared" si="449"/>
        <v>3.7.1.2.0.00.00 - Taxas</v>
      </c>
      <c r="B3063" s="3" t="s">
        <v>993</v>
      </c>
      <c r="C3063" s="4">
        <v>55882433.420000002</v>
      </c>
      <c r="E3063" s="1">
        <f>E3064</f>
        <v>0</v>
      </c>
      <c r="F3063" s="1">
        <f>F3064</f>
        <v>55882433.420000002</v>
      </c>
      <c r="H3063" s="60" t="b">
        <f t="shared" si="450"/>
        <v>1</v>
      </c>
      <c r="I3063" s="60" t="str">
        <f t="shared" si="448"/>
        <v>00</v>
      </c>
    </row>
    <row r="3064" spans="1:9">
      <c r="A3064" s="60" t="str">
        <f t="shared" si="449"/>
        <v>3.7.1.2.1.00.00 - Taxas - Consolidação</v>
      </c>
      <c r="B3064" s="5" t="s">
        <v>994</v>
      </c>
      <c r="C3064" s="6">
        <v>55882433.420000002</v>
      </c>
      <c r="E3064" s="1">
        <f>SUMIF(A3064:B3064,"*intra*",C3064:D3064)+SUMIF(A3064:B3064,"*inter*",C3064:D3064)</f>
        <v>0</v>
      </c>
      <c r="F3064" s="1">
        <f>SUMIF(A3064:B3064,"*consolidação*",C3064:D3064)</f>
        <v>55882433.420000002</v>
      </c>
      <c r="H3064" s="60" t="b">
        <f t="shared" si="450"/>
        <v>1</v>
      </c>
      <c r="I3064" s="60" t="str">
        <f t="shared" si="448"/>
        <v>00</v>
      </c>
    </row>
    <row r="3065" spans="1:9">
      <c r="A3065" s="60" t="str">
        <f t="shared" si="449"/>
        <v>3.7.1.3.0.00.00 - Contribuições de Melhoria</v>
      </c>
      <c r="B3065" s="3" t="s">
        <v>995</v>
      </c>
      <c r="C3065" s="4">
        <v>10031.370000000001</v>
      </c>
      <c r="E3065" s="1">
        <f>E3066</f>
        <v>0</v>
      </c>
      <c r="F3065" s="1">
        <f>F3066</f>
        <v>10031.370000000001</v>
      </c>
      <c r="H3065" s="60" t="b">
        <f t="shared" si="450"/>
        <v>1</v>
      </c>
      <c r="I3065" s="60" t="str">
        <f t="shared" si="448"/>
        <v>00</v>
      </c>
    </row>
    <row r="3066" spans="1:9">
      <c r="A3066" s="60" t="str">
        <f t="shared" si="449"/>
        <v>3.7.1.3.1.00.00 - Contribuições de Melhoria - Consolidação</v>
      </c>
      <c r="B3066" s="5" t="s">
        <v>996</v>
      </c>
      <c r="C3066" s="6">
        <v>10031.370000000001</v>
      </c>
      <c r="E3066" s="60">
        <f>SUMIF(A3066:B3066,"*intra*",C3066:D3066)+SUMIF(A3066:B3066,"*inter*",C3066:D3066)</f>
        <v>0</v>
      </c>
      <c r="F3066" s="60">
        <f t="shared" ref="F3066" si="452">SUMIF(A3066:B3066,"*consolidação*",C3066:D3066)</f>
        <v>10031.370000000001</v>
      </c>
      <c r="H3066" s="60" t="b">
        <f t="shared" si="450"/>
        <v>1</v>
      </c>
      <c r="I3066" s="60" t="str">
        <f t="shared" si="448"/>
        <v>00</v>
      </c>
    </row>
    <row r="3067" spans="1:9">
      <c r="A3067" s="60" t="str">
        <f t="shared" si="449"/>
        <v>3.7.2.0.0.00.00 - Contribuições</v>
      </c>
      <c r="B3067" s="3" t="s">
        <v>997</v>
      </c>
      <c r="C3067" s="4">
        <v>6043129674.2600002</v>
      </c>
      <c r="E3067" s="1">
        <f>E3068+E3074+E3076+E3078</f>
        <v>2652199891.4099998</v>
      </c>
      <c r="F3067" s="1">
        <f>F3068+F3074+F3076+F3078</f>
        <v>3390929782.8499994</v>
      </c>
      <c r="H3067" s="60" t="b">
        <f t="shared" si="450"/>
        <v>1</v>
      </c>
      <c r="I3067" s="60" t="str">
        <f t="shared" si="448"/>
        <v>00</v>
      </c>
    </row>
    <row r="3068" spans="1:9">
      <c r="A3068" s="60" t="str">
        <f t="shared" si="449"/>
        <v>3.7.2.1.0.00.00 - Contribuições Sociais</v>
      </c>
      <c r="B3068" s="5" t="s">
        <v>998</v>
      </c>
      <c r="C3068" s="6">
        <v>5136900928.6499996</v>
      </c>
      <c r="E3068" s="1">
        <f>E3069+E3070+E3071+E3072+E3073</f>
        <v>2652199891.4099998</v>
      </c>
      <c r="F3068" s="1">
        <f>F3069</f>
        <v>2484701037.2399998</v>
      </c>
      <c r="H3068" s="60" t="b">
        <f t="shared" si="450"/>
        <v>1</v>
      </c>
      <c r="I3068" s="60" t="str">
        <f t="shared" si="448"/>
        <v>00</v>
      </c>
    </row>
    <row r="3069" spans="1:9">
      <c r="A3069" s="60" t="str">
        <f t="shared" si="449"/>
        <v>3.7.2.1.1.00.00 - Contribuições Sociais - Consolidação</v>
      </c>
      <c r="B3069" s="3" t="s">
        <v>999</v>
      </c>
      <c r="C3069" s="4">
        <v>2484701037.2399998</v>
      </c>
      <c r="E3069" s="1">
        <f>SUMIF(A3069:B3069,"*intra*",C3069:D3069)+SUMIF(A3069:B3069,"*inter*",C3069:D3069)</f>
        <v>0</v>
      </c>
      <c r="F3069" s="1">
        <f>SUMIF(A3069:B3069,"*consolidação*",C3069:D3069)</f>
        <v>2484701037.2399998</v>
      </c>
      <c r="H3069" s="60" t="b">
        <f t="shared" si="450"/>
        <v>1</v>
      </c>
      <c r="I3069" s="60" t="str">
        <f t="shared" si="448"/>
        <v>00</v>
      </c>
    </row>
    <row r="3070" spans="1:9">
      <c r="A3070" s="60" t="str">
        <f t="shared" si="449"/>
        <v>3.7.2.1.2.00.00 - Contribuições Sociais - Intra OFSS</v>
      </c>
      <c r="B3070" s="5" t="s">
        <v>1000</v>
      </c>
      <c r="C3070" s="6">
        <v>455004530.44999999</v>
      </c>
      <c r="E3070" s="1">
        <f>SUMIF(A3070:B3070,"*intra*",C3070:D3070)+SUMIF(A3070:B3070,"*inter*",C3070:D3070)</f>
        <v>455004530.44999999</v>
      </c>
      <c r="F3070" s="1">
        <f t="shared" ref="F3070:F3073" si="453">SUMIF(A3070:B3070,"*consolidação*",C3070:D3070)</f>
        <v>0</v>
      </c>
      <c r="H3070" s="60" t="b">
        <f t="shared" si="450"/>
        <v>1</v>
      </c>
      <c r="I3070" s="60" t="str">
        <f t="shared" si="448"/>
        <v>00</v>
      </c>
    </row>
    <row r="3071" spans="1:9">
      <c r="A3071" s="60" t="str">
        <f t="shared" si="449"/>
        <v>3.7.2.1.3.00.00 - Contribuições Sociais - Inter OFSS - União</v>
      </c>
      <c r="B3071" s="3" t="s">
        <v>1001</v>
      </c>
      <c r="C3071" s="4">
        <v>2185741324.1500001</v>
      </c>
      <c r="E3071" s="1">
        <f>SUMIF(A3071:B3071,"*intra*",C3071:D3071)+SUMIF(A3071:B3071,"*inter*",C3071:D3071)</f>
        <v>2185741324.1500001</v>
      </c>
      <c r="F3071" s="1">
        <f t="shared" si="453"/>
        <v>0</v>
      </c>
      <c r="H3071" s="60" t="b">
        <f t="shared" si="450"/>
        <v>1</v>
      </c>
      <c r="I3071" s="60" t="str">
        <f t="shared" si="448"/>
        <v>00</v>
      </c>
    </row>
    <row r="3072" spans="1:9">
      <c r="A3072" s="60" t="str">
        <f t="shared" si="449"/>
        <v>3.7.2.1.4.00.00 - Contribuições Sociais - Inter OFSS - Estado</v>
      </c>
      <c r="B3072" s="5" t="s">
        <v>1002</v>
      </c>
      <c r="C3072" s="6">
        <v>8511509.0399999991</v>
      </c>
      <c r="E3072" s="1">
        <f>SUMIF(A3072:B3072,"*intra*",C3072:D3072)+SUMIF(A3072:B3072,"*inter*",C3072:D3072)</f>
        <v>8511509.0399999991</v>
      </c>
      <c r="F3072" s="1">
        <f t="shared" si="453"/>
        <v>0</v>
      </c>
      <c r="H3072" s="60" t="b">
        <f t="shared" si="450"/>
        <v>1</v>
      </c>
      <c r="I3072" s="60" t="str">
        <f t="shared" si="448"/>
        <v>00</v>
      </c>
    </row>
    <row r="3073" spans="1:9">
      <c r="A3073" s="60" t="str">
        <f t="shared" si="449"/>
        <v>3.7.2.1.5.00.00 - Contribuições Sociais - Inter OFSS - Município</v>
      </c>
      <c r="B3073" s="3" t="s">
        <v>1003</v>
      </c>
      <c r="C3073" s="4">
        <v>2942527.77</v>
      </c>
      <c r="E3073" s="1">
        <f>SUMIF(A3073:B3073,"*intra*",C3073:D3073)+SUMIF(A3073:B3073,"*inter*",C3073:D3073)</f>
        <v>2942527.77</v>
      </c>
      <c r="F3073" s="1">
        <f t="shared" si="453"/>
        <v>0</v>
      </c>
      <c r="H3073" s="60" t="b">
        <f t="shared" si="450"/>
        <v>1</v>
      </c>
      <c r="I3073" s="60" t="str">
        <f t="shared" si="448"/>
        <v>00</v>
      </c>
    </row>
    <row r="3074" spans="1:9">
      <c r="A3074" s="60" t="str">
        <f t="shared" si="449"/>
        <v>3.7.2.2.0.00.00 - Contribuições de Intervenção no Domínio Econômico</v>
      </c>
      <c r="B3074" s="5" t="s">
        <v>1004</v>
      </c>
      <c r="C3074" s="6">
        <v>9008.35</v>
      </c>
      <c r="E3074" s="1">
        <f>E3075</f>
        <v>0</v>
      </c>
      <c r="F3074" s="1">
        <f>F3075</f>
        <v>9008.35</v>
      </c>
      <c r="H3074" s="60" t="b">
        <f t="shared" si="450"/>
        <v>1</v>
      </c>
      <c r="I3074" s="60" t="str">
        <f t="shared" si="448"/>
        <v>00</v>
      </c>
    </row>
    <row r="3075" spans="1:9" ht="25.5">
      <c r="A3075" s="60" t="str">
        <f t="shared" si="449"/>
        <v>3.7.2.2.1.00.00 - Contribuições de Intervenção no Domínio Econômico 
 - Consolidação</v>
      </c>
      <c r="B3075" s="3" t="s">
        <v>1005</v>
      </c>
      <c r="C3075" s="4">
        <v>9008.35</v>
      </c>
      <c r="E3075" s="1"/>
      <c r="F3075" s="1">
        <f>SUMIF(A3075:B3075,"*consolidação*",C3075:D3075)</f>
        <v>9008.35</v>
      </c>
      <c r="H3075" s="60" t="b">
        <f t="shared" si="450"/>
        <v>1</v>
      </c>
      <c r="I3075" s="60" t="str">
        <f t="shared" si="448"/>
        <v>00</v>
      </c>
    </row>
    <row r="3076" spans="1:9" ht="25.5">
      <c r="A3076" s="60" t="str">
        <f t="shared" si="449"/>
        <v>3.7.2.3.0.00.00 - Contribuição para o Custeio do Serviço de 
 Iluminação Pública - Cosip</v>
      </c>
      <c r="B3076" s="5" t="s">
        <v>1006</v>
      </c>
      <c r="C3076" s="6">
        <v>152.06</v>
      </c>
      <c r="E3076" s="1">
        <f>E3077</f>
        <v>0</v>
      </c>
      <c r="F3076" s="1">
        <f>F3077</f>
        <v>152.06</v>
      </c>
      <c r="H3076" s="60" t="b">
        <f t="shared" si="450"/>
        <v>1</v>
      </c>
      <c r="I3076" s="60" t="str">
        <f t="shared" si="448"/>
        <v>00</v>
      </c>
    </row>
    <row r="3077" spans="1:9" ht="25.5">
      <c r="A3077" s="60" t="str">
        <f t="shared" si="449"/>
        <v>3.7.2.3.1.00.00 - Contribuição para o Custeio do Serviço de 
 Iluminação Pública - Cosip - Consolidação</v>
      </c>
      <c r="B3077" s="3" t="s">
        <v>1007</v>
      </c>
      <c r="C3077" s="4">
        <v>152.06</v>
      </c>
      <c r="E3077" s="1">
        <f>SUMIF(A3077:B3077,"*intra*",C3077:D3077)+SUMIF(A3077:B3077,"*inter*",C3077:D3077)</f>
        <v>0</v>
      </c>
      <c r="F3077" s="1">
        <f>SUMIF(A3077:B3077,"*consolidação*",C3077:D3077)</f>
        <v>152.06</v>
      </c>
      <c r="H3077" s="60" t="b">
        <f t="shared" si="450"/>
        <v>1</v>
      </c>
      <c r="I3077" s="60" t="str">
        <f t="shared" si="448"/>
        <v>00</v>
      </c>
    </row>
    <row r="3078" spans="1:9">
      <c r="A3078" s="60" t="str">
        <f t="shared" si="449"/>
        <v>3.7.2.9.0.00.00 - Outras Contribuições</v>
      </c>
      <c r="B3078" s="5" t="s">
        <v>1008</v>
      </c>
      <c r="C3078" s="6">
        <v>906219585.20000005</v>
      </c>
      <c r="E3078" s="1">
        <f>E3079</f>
        <v>0</v>
      </c>
      <c r="F3078" s="1">
        <f>F3079</f>
        <v>906219585.20000005</v>
      </c>
      <c r="H3078" s="60" t="b">
        <f t="shared" si="450"/>
        <v>1</v>
      </c>
      <c r="I3078" s="60" t="str">
        <f t="shared" si="448"/>
        <v>00</v>
      </c>
    </row>
    <row r="3079" spans="1:9">
      <c r="A3079" s="60" t="str">
        <f t="shared" si="449"/>
        <v>3.7.2.9.1.00.00 - Outras Contribuições - Consolidação</v>
      </c>
      <c r="B3079" s="3" t="s">
        <v>1009</v>
      </c>
      <c r="C3079" s="4">
        <v>906219585.20000005</v>
      </c>
      <c r="E3079" s="1">
        <f>SUMIF(A3079:B3079,"*intra*",C3079:D3079)+SUMIF(A3079:B3079,"*inter*",C3079:D3079)</f>
        <v>0</v>
      </c>
      <c r="F3079" s="1">
        <f>SUMIF(A3079:B3079,"*consolidação*",C3079:D3079)</f>
        <v>906219585.20000005</v>
      </c>
      <c r="H3079" s="60" t="b">
        <f t="shared" si="450"/>
        <v>1</v>
      </c>
      <c r="I3079" s="60" t="str">
        <f t="shared" si="448"/>
        <v>00</v>
      </c>
    </row>
    <row r="3080" spans="1:9" ht="25.5">
      <c r="A3080" s="60" t="str">
        <f t="shared" si="449"/>
        <v>3.8.0.0.0.00.00 - Custo das Mercadorias Vendidas, dos Produtos Vendidos 
 e dos Serviços Prestados</v>
      </c>
      <c r="B3080" s="5" t="s">
        <v>5692</v>
      </c>
      <c r="C3080" s="6">
        <v>30128881.5</v>
      </c>
      <c r="E3080" s="1">
        <f>E3081+E3087+E3093</f>
        <v>0</v>
      </c>
      <c r="F3080" s="1">
        <f>F3081+F3087+F3093</f>
        <v>30128881.5</v>
      </c>
      <c r="H3080" s="60" t="b">
        <f t="shared" si="450"/>
        <v>1</v>
      </c>
      <c r="I3080" s="60" t="str">
        <f t="shared" si="448"/>
        <v>00</v>
      </c>
    </row>
    <row r="3081" spans="1:9">
      <c r="A3081" s="60" t="str">
        <f t="shared" si="449"/>
        <v>3.8.1.0.0.00.00 - Custo de Mercadorias Vendidas</v>
      </c>
      <c r="B3081" s="3" t="s">
        <v>5693</v>
      </c>
      <c r="C3081" s="4">
        <v>26314609.260000002</v>
      </c>
      <c r="E3081" s="1">
        <f>E3082+E3083+E3084+E3085+E3086</f>
        <v>0</v>
      </c>
      <c r="F3081" s="1">
        <f>F3082+F3083+F3084+F3085+F3086</f>
        <v>26314609.260000002</v>
      </c>
      <c r="H3081" s="60" t="b">
        <f t="shared" si="450"/>
        <v>1</v>
      </c>
      <c r="I3081" s="60" t="str">
        <f t="shared" si="448"/>
        <v>00</v>
      </c>
    </row>
    <row r="3082" spans="1:9">
      <c r="A3082" s="60" t="str">
        <f t="shared" si="449"/>
        <v>3.8.1.0.1.00.00 - Custo de Mercadorias Vendidas - Consolidação</v>
      </c>
      <c r="B3082" s="5" t="s">
        <v>5694</v>
      </c>
      <c r="C3082" s="6">
        <v>26314609.260000002</v>
      </c>
      <c r="E3082" s="1">
        <f>SUMIF(A3082:B3082,"*intra*",C3082:D3082)+SUMIF(A3082:B3082,"*inter*",C3082:D3082)</f>
        <v>0</v>
      </c>
      <c r="F3082" s="1">
        <f t="shared" ref="F3082:F3086" si="454">SUMIF(A3082:B3082,"*consolidação*",C3082:D3082)</f>
        <v>26314609.260000002</v>
      </c>
      <c r="H3082" s="60" t="b">
        <f t="shared" si="450"/>
        <v>1</v>
      </c>
      <c r="I3082" s="60" t="str">
        <f t="shared" si="448"/>
        <v>00</v>
      </c>
    </row>
    <row r="3083" spans="1:9">
      <c r="A3083" s="60" t="str">
        <f t="shared" si="449"/>
        <v>3.8.1.0.2.00.00 - Custo de Mercadorias Vendidas - Intra OFSS</v>
      </c>
      <c r="B3083" s="3" t="s">
        <v>5695</v>
      </c>
      <c r="C3083" s="4"/>
      <c r="E3083" s="1">
        <f>SUMIF(A3083:B3083,"*intra*",C3083:D3083)+SUMIF(A3083:B3083,"*inter*",C3083:D3083)</f>
        <v>0</v>
      </c>
      <c r="F3083" s="1">
        <f t="shared" si="454"/>
        <v>0</v>
      </c>
      <c r="H3083" s="60" t="b">
        <f t="shared" si="450"/>
        <v>1</v>
      </c>
      <c r="I3083" s="60" t="str">
        <f t="shared" si="448"/>
        <v>00</v>
      </c>
    </row>
    <row r="3084" spans="1:9">
      <c r="A3084" s="60" t="str">
        <f t="shared" si="449"/>
        <v>3.8.1.0.3.00.00 - Custo de Mercadorias Vendidas - Inter OFSS - União</v>
      </c>
      <c r="B3084" s="5" t="s">
        <v>5696</v>
      </c>
      <c r="C3084" s="6"/>
      <c r="E3084" s="1">
        <f>SUMIF(A3084:B3084,"*intra*",C3084:D3084)+SUMIF(A3084:B3084,"*inter*",C3084:D3084)</f>
        <v>0</v>
      </c>
      <c r="F3084" s="1">
        <f t="shared" si="454"/>
        <v>0</v>
      </c>
      <c r="H3084" s="60" t="b">
        <f t="shared" si="450"/>
        <v>1</v>
      </c>
      <c r="I3084" s="60" t="str">
        <f t="shared" si="448"/>
        <v>00</v>
      </c>
    </row>
    <row r="3085" spans="1:9">
      <c r="A3085" s="60" t="str">
        <f t="shared" si="449"/>
        <v>3.8.1.0.4.00.00 - Custo de Mercadorias Vendidas - Inter OFSS - Estado</v>
      </c>
      <c r="B3085" s="3" t="s">
        <v>5697</v>
      </c>
      <c r="C3085" s="4"/>
      <c r="E3085" s="1">
        <f>SUMIF(A3085:B3085,"*intra*",C3085:D3085)+SUMIF(A3085:B3085,"*inter*",C3085:D3085)</f>
        <v>0</v>
      </c>
      <c r="F3085" s="1">
        <f t="shared" si="454"/>
        <v>0</v>
      </c>
      <c r="H3085" s="60" t="b">
        <f t="shared" si="450"/>
        <v>1</v>
      </c>
      <c r="I3085" s="60" t="str">
        <f t="shared" si="448"/>
        <v>00</v>
      </c>
    </row>
    <row r="3086" spans="1:9" ht="25.5">
      <c r="A3086" s="60" t="str">
        <f t="shared" si="449"/>
        <v>3.8.1.0.5.00.00 - Custo de Mercadorias Vendidas - Inter OFSS - 
 Município</v>
      </c>
      <c r="B3086" s="5" t="s">
        <v>5698</v>
      </c>
      <c r="C3086" s="6"/>
      <c r="E3086" s="1">
        <f>SUMIF(A3086:B3086,"*intra*",C3086:D3086)+SUMIF(A3086:B3086,"*inter*",C3086:D3086)</f>
        <v>0</v>
      </c>
      <c r="F3086" s="1">
        <f t="shared" si="454"/>
        <v>0</v>
      </c>
      <c r="H3086" s="60" t="b">
        <f t="shared" si="450"/>
        <v>1</v>
      </c>
      <c r="I3086" s="60" t="str">
        <f t="shared" si="448"/>
        <v>00</v>
      </c>
    </row>
    <row r="3087" spans="1:9">
      <c r="A3087" s="60" t="str">
        <f t="shared" si="449"/>
        <v>3.8.2.0.0.00.00 - Custos dos Produtos Vendidos</v>
      </c>
      <c r="B3087" s="3" t="s">
        <v>5699</v>
      </c>
      <c r="C3087" s="4">
        <v>3135427.92</v>
      </c>
      <c r="E3087" s="1">
        <f>E3088+E3089+E3090+E3091+E3092</f>
        <v>0</v>
      </c>
      <c r="F3087" s="1">
        <f>F3088+F3089+F3090+F3091+F3092</f>
        <v>3135427.92</v>
      </c>
      <c r="H3087" s="60" t="b">
        <f t="shared" si="450"/>
        <v>1</v>
      </c>
      <c r="I3087" s="60" t="str">
        <f t="shared" si="448"/>
        <v>00</v>
      </c>
    </row>
    <row r="3088" spans="1:9">
      <c r="A3088" s="60" t="str">
        <f t="shared" si="449"/>
        <v>3.8.2.0.1.00.00 - Custos dos Produtos Vendidos - Consolidação</v>
      </c>
      <c r="B3088" s="5" t="s">
        <v>5700</v>
      </c>
      <c r="C3088" s="6">
        <v>3135427.92</v>
      </c>
      <c r="E3088" s="1">
        <f>SUMIF(A3088:B3088,"*intra*",C3088:D3088)+SUMIF(A3088:B3088,"*inter*",C3088:D3088)</f>
        <v>0</v>
      </c>
      <c r="F3088" s="1">
        <f>SUMIF(A3088:B3088,"*consolidação*",C3088:D3088)</f>
        <v>3135427.92</v>
      </c>
      <c r="H3088" s="60" t="b">
        <f t="shared" si="450"/>
        <v>1</v>
      </c>
      <c r="I3088" s="60" t="str">
        <f t="shared" si="448"/>
        <v>00</v>
      </c>
    </row>
    <row r="3089" spans="1:9">
      <c r="A3089" s="60" t="str">
        <f t="shared" si="449"/>
        <v>3.8.2.0.2.00.00 - Custos dos Produtos Vendidos - Intra OFSS</v>
      </c>
      <c r="B3089" s="3" t="s">
        <v>5701</v>
      </c>
      <c r="C3089" s="4"/>
      <c r="E3089" s="1">
        <f>SUMIF(A3089:B3089,"*intra*",C3089:D3089)+SUMIF(A3089:B3089,"*inter*",C3089:D3089)</f>
        <v>0</v>
      </c>
      <c r="F3089" s="1">
        <f t="shared" ref="F3089:F3091" si="455">SUMIF(A3089:B3089,"*consolidação*",C3089:D3089)</f>
        <v>0</v>
      </c>
      <c r="H3089" s="60" t="b">
        <f t="shared" si="450"/>
        <v>1</v>
      </c>
      <c r="I3089" s="60" t="str">
        <f t="shared" si="448"/>
        <v>00</v>
      </c>
    </row>
    <row r="3090" spans="1:9">
      <c r="A3090" s="60" t="str">
        <f t="shared" si="449"/>
        <v>3.8.2.0.3.00.00 - Custos dos Produtos Vendidos - Inter OFSS - União</v>
      </c>
      <c r="B3090" s="5" t="s">
        <v>5702</v>
      </c>
      <c r="C3090" s="6"/>
      <c r="E3090" s="1">
        <f>SUMIF(A3090:B3090,"*intra*",C3090:D3090)+SUMIF(A3090:B3090,"*inter*",C3090:D3090)</f>
        <v>0</v>
      </c>
      <c r="F3090" s="1">
        <f t="shared" si="455"/>
        <v>0</v>
      </c>
      <c r="H3090" s="60" t="b">
        <f t="shared" si="450"/>
        <v>1</v>
      </c>
      <c r="I3090" s="60" t="str">
        <f t="shared" si="448"/>
        <v>00</v>
      </c>
    </row>
    <row r="3091" spans="1:9">
      <c r="A3091" s="60" t="str">
        <f t="shared" si="449"/>
        <v>3.8.2.0.4.00.00 - Custos dos Produtos Vendidos - Inter OFSS - Estado</v>
      </c>
      <c r="B3091" s="3" t="s">
        <v>5703</v>
      </c>
      <c r="C3091" s="4"/>
      <c r="E3091" s="1">
        <f>SUMIF(A3091:B3091,"*intra*",C3091:D3091)+SUMIF(A3091:B3091,"*inter*",C3091:D3091)</f>
        <v>0</v>
      </c>
      <c r="F3091" s="1">
        <f t="shared" si="455"/>
        <v>0</v>
      </c>
      <c r="H3091" s="60" t="b">
        <f t="shared" si="450"/>
        <v>1</v>
      </c>
      <c r="I3091" s="60" t="str">
        <f t="shared" si="448"/>
        <v>00</v>
      </c>
    </row>
    <row r="3092" spans="1:9">
      <c r="A3092" s="60" t="str">
        <f t="shared" si="449"/>
        <v>3.8.2.0.5.00.00 - Custos dos Produtos Vendidos - Município</v>
      </c>
      <c r="B3092" s="5" t="s">
        <v>5704</v>
      </c>
      <c r="C3092" s="6"/>
      <c r="E3092" s="1">
        <f>SUMIF(A3092:B3092,"*intra*",C3092:D3092)+SUMIF(A3092:B3092,"*inter*",C3092:D3092)</f>
        <v>0</v>
      </c>
      <c r="F3092" s="1">
        <f>SUMIF(A3092:B3092,"*consolidação*",C3092:D3092)</f>
        <v>0</v>
      </c>
      <c r="H3092" s="60" t="b">
        <f t="shared" si="450"/>
        <v>1</v>
      </c>
      <c r="I3092" s="60" t="str">
        <f t="shared" si="448"/>
        <v>00</v>
      </c>
    </row>
    <row r="3093" spans="1:9">
      <c r="A3093" s="60" t="str">
        <f t="shared" si="449"/>
        <v>3.8.3.0.0.00.00 - Custo dos Serviços Prestados</v>
      </c>
      <c r="B3093" s="3" t="s">
        <v>5705</v>
      </c>
      <c r="C3093" s="4">
        <v>678844.32</v>
      </c>
      <c r="E3093" s="1">
        <f>E3094+E3095+E3096+E3097+E3098</f>
        <v>0</v>
      </c>
      <c r="F3093" s="1">
        <f>F3094+F3095+F3096+F3097+F3098</f>
        <v>678844.32</v>
      </c>
      <c r="H3093" s="60" t="b">
        <f t="shared" si="450"/>
        <v>1</v>
      </c>
      <c r="I3093" s="60" t="str">
        <f t="shared" si="448"/>
        <v>00</v>
      </c>
    </row>
    <row r="3094" spans="1:9">
      <c r="A3094" s="60" t="str">
        <f t="shared" si="449"/>
        <v>3.8.3.0.1.00.00 - Custo dos Serviços Prestados - Consolidação</v>
      </c>
      <c r="B3094" s="5" t="s">
        <v>5706</v>
      </c>
      <c r="C3094" s="6">
        <v>678844.32</v>
      </c>
      <c r="E3094" s="1">
        <f t="shared" ref="E3094:E3098" si="456">SUMIF(A3094:B3094,"*intra*",C3094:D3094)+SUMIF(A3094:B3094,"*inter*",C3094:D3094)</f>
        <v>0</v>
      </c>
      <c r="F3094" s="1">
        <f t="shared" ref="F3094:F3098" si="457">SUMIF(A3094:B3094,"*consolidação*",C3094:D3094)</f>
        <v>678844.32</v>
      </c>
      <c r="H3094" s="60" t="b">
        <f t="shared" si="450"/>
        <v>1</v>
      </c>
      <c r="I3094" s="60" t="str">
        <f t="shared" si="448"/>
        <v>00</v>
      </c>
    </row>
    <row r="3095" spans="1:9">
      <c r="A3095" s="60" t="str">
        <f t="shared" si="449"/>
        <v>3.8.3.0.2.00.00 - Custo dos Serviços Prestados - Intra OFSS</v>
      </c>
      <c r="B3095" s="3" t="s">
        <v>5707</v>
      </c>
      <c r="C3095" s="4"/>
      <c r="E3095" s="1">
        <f t="shared" si="456"/>
        <v>0</v>
      </c>
      <c r="F3095" s="1">
        <f t="shared" si="457"/>
        <v>0</v>
      </c>
      <c r="H3095" s="60" t="b">
        <f t="shared" si="450"/>
        <v>1</v>
      </c>
      <c r="I3095" s="60" t="str">
        <f t="shared" si="448"/>
        <v>00</v>
      </c>
    </row>
    <row r="3096" spans="1:9">
      <c r="A3096" s="60" t="str">
        <f t="shared" si="449"/>
        <v>3.8.3.0.3.00.00 - Custo dos Serviços Prestados - Inter OFSS - União</v>
      </c>
      <c r="B3096" s="5" t="s">
        <v>5708</v>
      </c>
      <c r="C3096" s="6"/>
      <c r="E3096" s="1">
        <f t="shared" si="456"/>
        <v>0</v>
      </c>
      <c r="F3096" s="1">
        <f t="shared" si="457"/>
        <v>0</v>
      </c>
      <c r="H3096" s="60" t="b">
        <f t="shared" si="450"/>
        <v>1</v>
      </c>
      <c r="I3096" s="60" t="str">
        <f t="shared" si="448"/>
        <v>00</v>
      </c>
    </row>
    <row r="3097" spans="1:9">
      <c r="A3097" s="60" t="str">
        <f t="shared" si="449"/>
        <v>3.8.3.0.4.00.00 - Custo dos Serviços Prestados - Inter OFSS - Estado</v>
      </c>
      <c r="B3097" s="3" t="s">
        <v>5709</v>
      </c>
      <c r="C3097" s="4"/>
      <c r="E3097" s="1">
        <f t="shared" si="456"/>
        <v>0</v>
      </c>
      <c r="F3097" s="1">
        <f t="shared" si="457"/>
        <v>0</v>
      </c>
      <c r="H3097" s="60" t="b">
        <f t="shared" si="450"/>
        <v>1</v>
      </c>
      <c r="I3097" s="60" t="str">
        <f t="shared" si="448"/>
        <v>00</v>
      </c>
    </row>
    <row r="3098" spans="1:9" ht="25.5">
      <c r="A3098" s="60" t="str">
        <f t="shared" si="449"/>
        <v>3.8.3.0.5.00.00 - Custo dos Serviços Prestados - Inter OFSS - 
 Município</v>
      </c>
      <c r="B3098" s="5" t="s">
        <v>5710</v>
      </c>
      <c r="C3098" s="6"/>
      <c r="E3098" s="1">
        <f t="shared" si="456"/>
        <v>0</v>
      </c>
      <c r="F3098" s="1">
        <f t="shared" si="457"/>
        <v>0</v>
      </c>
      <c r="H3098" s="60" t="b">
        <f t="shared" si="450"/>
        <v>1</v>
      </c>
      <c r="I3098" s="60" t="str">
        <f t="shared" si="448"/>
        <v>00</v>
      </c>
    </row>
    <row r="3099" spans="1:9">
      <c r="A3099" s="60" t="str">
        <f t="shared" si="449"/>
        <v>3.9.0.0.0.00.00 - Outras Variações Patrimoniais Diminutivas</v>
      </c>
      <c r="B3099" s="3" t="s">
        <v>1029</v>
      </c>
      <c r="C3099" s="4">
        <v>272693600076.76999</v>
      </c>
      <c r="E3099" s="1">
        <f>E3100+E3113+E3120+E3131+E3133+E3144+E3161</f>
        <v>43578368.009999998</v>
      </c>
      <c r="F3099" s="1">
        <f>F3100+F3113+F3120+F3131+F3133+F3144+F3161</f>
        <v>272650021708.76001</v>
      </c>
      <c r="H3099" s="60" t="b">
        <f t="shared" si="450"/>
        <v>1</v>
      </c>
      <c r="I3099" s="60" t="str">
        <f t="shared" si="448"/>
        <v>00</v>
      </c>
    </row>
    <row r="3100" spans="1:9">
      <c r="A3100" s="60" t="str">
        <f t="shared" si="449"/>
        <v>3.9.1.0.0.00.00 - Premiações</v>
      </c>
      <c r="B3100" s="5" t="s">
        <v>1030</v>
      </c>
      <c r="C3100" s="6">
        <v>242881213.33000001</v>
      </c>
      <c r="E3100" s="1">
        <f>E3101+E3103+E3105+E3107+E3109+E3111</f>
        <v>0</v>
      </c>
      <c r="F3100" s="1">
        <f>F3101+F3103+F3105+F3107+F3109+F3111</f>
        <v>242881213.32999998</v>
      </c>
      <c r="H3100" s="60" t="b">
        <f t="shared" si="450"/>
        <v>1</v>
      </c>
      <c r="I3100" s="60" t="str">
        <f t="shared" si="448"/>
        <v>00</v>
      </c>
    </row>
    <row r="3101" spans="1:9">
      <c r="A3101" s="60" t="str">
        <f t="shared" si="449"/>
        <v>3.9.1.1.0.00.00 - Premiações Culturais</v>
      </c>
      <c r="B3101" s="3" t="s">
        <v>1031</v>
      </c>
      <c r="C3101" s="4">
        <v>152317127.19</v>
      </c>
      <c r="E3101" s="1">
        <f>E3102</f>
        <v>0</v>
      </c>
      <c r="F3101" s="1">
        <f>F3102</f>
        <v>152317127.19</v>
      </c>
      <c r="H3101" s="60" t="b">
        <f t="shared" si="450"/>
        <v>1</v>
      </c>
      <c r="I3101" s="60" t="str">
        <f t="shared" si="448"/>
        <v>00</v>
      </c>
    </row>
    <row r="3102" spans="1:9">
      <c r="A3102" s="60" t="str">
        <f t="shared" si="449"/>
        <v>3.9.1.1.1.00.00 - Premiações Culturais - Consolidação</v>
      </c>
      <c r="B3102" s="5" t="s">
        <v>1032</v>
      </c>
      <c r="C3102" s="6">
        <v>152317127.19</v>
      </c>
      <c r="E3102" s="1">
        <f>SUMIF(A3102:B3102,"*intra*",C3102:D3102)+SUMIF(A3102:B3102,"*inter*",C3102:D3102)</f>
        <v>0</v>
      </c>
      <c r="F3102" s="1">
        <f t="shared" ref="F3102" si="458">SUMIF(A3102:B3102,"*consolidação*",C3102:D3102)</f>
        <v>152317127.19</v>
      </c>
      <c r="H3102" s="60" t="b">
        <f t="shared" si="450"/>
        <v>1</v>
      </c>
      <c r="I3102" s="60" t="str">
        <f t="shared" si="448"/>
        <v>00</v>
      </c>
    </row>
    <row r="3103" spans="1:9">
      <c r="A3103" s="60" t="str">
        <f t="shared" si="449"/>
        <v>3.9.1.2.0.00.00 - Premiações Artísticas</v>
      </c>
      <c r="B3103" s="3" t="s">
        <v>1033</v>
      </c>
      <c r="C3103" s="4">
        <v>1113748.8799999999</v>
      </c>
      <c r="E3103" s="1">
        <f>E3104</f>
        <v>0</v>
      </c>
      <c r="F3103" s="1">
        <f>F3104</f>
        <v>1113748.8799999999</v>
      </c>
      <c r="H3103" s="60" t="b">
        <f t="shared" si="450"/>
        <v>1</v>
      </c>
      <c r="I3103" s="60" t="str">
        <f t="shared" si="448"/>
        <v>00</v>
      </c>
    </row>
    <row r="3104" spans="1:9">
      <c r="A3104" s="60" t="str">
        <f t="shared" si="449"/>
        <v>3.9.1.2.1.00.00 - Premiações Artísticas - Consolidação</v>
      </c>
      <c r="B3104" s="5" t="s">
        <v>1034</v>
      </c>
      <c r="C3104" s="6">
        <v>1113748.8799999999</v>
      </c>
      <c r="E3104" s="1">
        <f>SUMIF(A3104:B3104,"*intra*",C3104:D3104)+SUMIF(A3104:B3104,"*inter*",C3104:D3104)</f>
        <v>0</v>
      </c>
      <c r="F3104" s="1">
        <f>SUMIF(A3104:B3104,"*consolidação*",C3104:D3104)</f>
        <v>1113748.8799999999</v>
      </c>
      <c r="H3104" s="60" t="b">
        <f t="shared" si="450"/>
        <v>1</v>
      </c>
      <c r="I3104" s="60" t="str">
        <f t="shared" si="448"/>
        <v>00</v>
      </c>
    </row>
    <row r="3105" spans="1:9">
      <c r="A3105" s="60" t="str">
        <f t="shared" si="449"/>
        <v>3.9.1.3.0.00.00 - Premiações Cientificas</v>
      </c>
      <c r="B3105" s="3" t="s">
        <v>1035</v>
      </c>
      <c r="C3105" s="4">
        <v>490456.62</v>
      </c>
      <c r="E3105" s="1">
        <f>E3106</f>
        <v>0</v>
      </c>
      <c r="F3105" s="1">
        <f>F3106</f>
        <v>490456.62</v>
      </c>
      <c r="H3105" s="60" t="b">
        <f t="shared" si="450"/>
        <v>1</v>
      </c>
      <c r="I3105" s="60" t="str">
        <f t="shared" si="448"/>
        <v>00</v>
      </c>
    </row>
    <row r="3106" spans="1:9">
      <c r="A3106" s="60" t="str">
        <f t="shared" si="449"/>
        <v>3.9.1.3.1.00.00 - Premiações Cientificas - Consolidação</v>
      </c>
      <c r="B3106" s="5" t="s">
        <v>1036</v>
      </c>
      <c r="C3106" s="6">
        <v>490456.62</v>
      </c>
      <c r="E3106" s="1">
        <f>SUMIF(A3106:B3106,"*intra*",C3106:D3106)+SUMIF(A3106:B3106,"*inter*",C3106:D3106)</f>
        <v>0</v>
      </c>
      <c r="F3106" s="1">
        <f>SUMIF(A3106:B3106,"*consolidação*",C3106:D3106)</f>
        <v>490456.62</v>
      </c>
      <c r="H3106" s="60" t="b">
        <f t="shared" si="450"/>
        <v>1</v>
      </c>
      <c r="I3106" s="60" t="str">
        <f t="shared" si="448"/>
        <v>00</v>
      </c>
    </row>
    <row r="3107" spans="1:9">
      <c r="A3107" s="60" t="str">
        <f t="shared" si="449"/>
        <v>3.9.1.4.0.00.00 - Premiações Desportivas</v>
      </c>
      <c r="B3107" s="3" t="s">
        <v>1037</v>
      </c>
      <c r="C3107" s="4">
        <v>5017830.3099999996</v>
      </c>
      <c r="E3107" s="1">
        <f>E3108</f>
        <v>0</v>
      </c>
      <c r="F3107" s="1">
        <f>F3108</f>
        <v>5017830.3099999996</v>
      </c>
      <c r="H3107" s="60" t="b">
        <f t="shared" si="450"/>
        <v>1</v>
      </c>
      <c r="I3107" s="60" t="str">
        <f t="shared" si="448"/>
        <v>00</v>
      </c>
    </row>
    <row r="3108" spans="1:9">
      <c r="A3108" s="60" t="str">
        <f t="shared" si="449"/>
        <v>3.9.1.4.1.00.00 - Premiações Desportivas - Consolidação</v>
      </c>
      <c r="B3108" s="5" t="s">
        <v>1038</v>
      </c>
      <c r="C3108" s="6">
        <v>5017830.3099999996</v>
      </c>
      <c r="E3108" s="1">
        <f>SUMIF(A3108:B3108,"*intra*",C3108:D3108)+SUMIF(A3108:B3108,"*inter*",C3108:D3108)</f>
        <v>0</v>
      </c>
      <c r="F3108" s="1">
        <f>SUMIF(A3108:B3108,"*consolidação*",C3108:D3108)</f>
        <v>5017830.3099999996</v>
      </c>
      <c r="H3108" s="60" t="b">
        <f t="shared" si="450"/>
        <v>1</v>
      </c>
      <c r="I3108" s="60" t="str">
        <f t="shared" si="448"/>
        <v>00</v>
      </c>
    </row>
    <row r="3109" spans="1:9">
      <c r="A3109" s="60" t="str">
        <f t="shared" si="449"/>
        <v>3.9.1.5.0.00.00 - Ordens Honorificas</v>
      </c>
      <c r="B3109" s="3" t="s">
        <v>1039</v>
      </c>
      <c r="C3109" s="4">
        <v>452577.01</v>
      </c>
      <c r="E3109" s="1">
        <f>E3110</f>
        <v>0</v>
      </c>
      <c r="F3109" s="1">
        <f>F3110</f>
        <v>452577.01</v>
      </c>
      <c r="H3109" s="60" t="b">
        <f t="shared" si="450"/>
        <v>1</v>
      </c>
      <c r="I3109" s="60" t="str">
        <f t="shared" ref="I3109:I3172" si="459">MID(A3109,11,2)</f>
        <v>00</v>
      </c>
    </row>
    <row r="3110" spans="1:9">
      <c r="A3110" s="60" t="str">
        <f t="shared" ref="A3110:A3173" si="460">TRIM(B3110)</f>
        <v>3.9.1.5.1.00.00 - Ordens Honorificas - Consolidação</v>
      </c>
      <c r="B3110" s="5" t="s">
        <v>1040</v>
      </c>
      <c r="C3110" s="6">
        <v>452577.01</v>
      </c>
      <c r="E3110" s="1">
        <f>SUMIF(A3110:B3110,"*intra*",C3110:D3110)+SUMIF(A3110:B3110,"*inter*",C3110:D3110)</f>
        <v>0</v>
      </c>
      <c r="F3110" s="1">
        <f>SUMIF(A3110:B3110,"*consolidação*",C3110:D3110)</f>
        <v>452577.01</v>
      </c>
      <c r="H3110" s="60" t="b">
        <f t="shared" ref="H3110:H3173" si="461">IF(I3110="00",C3110=E3110+F3110,TRUE)</f>
        <v>1</v>
      </c>
      <c r="I3110" s="60" t="str">
        <f t="shared" si="459"/>
        <v>00</v>
      </c>
    </row>
    <row r="3111" spans="1:9">
      <c r="A3111" s="60" t="str">
        <f t="shared" si="460"/>
        <v>3.9.1.9.0.00.00 - Outras Premiações</v>
      </c>
      <c r="B3111" s="3" t="s">
        <v>1041</v>
      </c>
      <c r="C3111" s="4">
        <v>83489473.319999993</v>
      </c>
      <c r="E3111" s="1">
        <f>E3112</f>
        <v>0</v>
      </c>
      <c r="F3111" s="1">
        <f>F3112</f>
        <v>83489473.319999993</v>
      </c>
      <c r="H3111" s="60" t="b">
        <f t="shared" si="461"/>
        <v>1</v>
      </c>
      <c r="I3111" s="60" t="str">
        <f t="shared" si="459"/>
        <v>00</v>
      </c>
    </row>
    <row r="3112" spans="1:9">
      <c r="A3112" s="60" t="str">
        <f t="shared" si="460"/>
        <v>3.9.1.9.1.00.00 - Outras Premiações - Consolidação</v>
      </c>
      <c r="B3112" s="5" t="s">
        <v>1042</v>
      </c>
      <c r="C3112" s="6">
        <v>83489473.319999993</v>
      </c>
      <c r="E3112" s="1">
        <f>SUMIF(A3112:B3112,"*intra*",C3112:D3112)+SUMIF(A3112:B3112,"*inter*",C3112:D3112)</f>
        <v>0</v>
      </c>
      <c r="F3112" s="1">
        <f>SUMIF(A3112:B3112,"*consolidação*",C3112:D3112)</f>
        <v>83489473.319999993</v>
      </c>
      <c r="H3112" s="60" t="b">
        <f t="shared" si="461"/>
        <v>1</v>
      </c>
      <c r="I3112" s="60" t="str">
        <f t="shared" si="459"/>
        <v>00</v>
      </c>
    </row>
    <row r="3113" spans="1:9">
      <c r="A3113" s="60" t="str">
        <f t="shared" si="460"/>
        <v>3.9.2.0.0.00.00 - Resultado Negativo de Participações</v>
      </c>
      <c r="B3113" s="3" t="s">
        <v>1043</v>
      </c>
      <c r="C3113" s="4">
        <v>3007987859.79</v>
      </c>
      <c r="E3113" s="1">
        <f>E3114</f>
        <v>20530352.289999999</v>
      </c>
      <c r="F3113" s="1">
        <f>F3114</f>
        <v>2987457507.5</v>
      </c>
      <c r="H3113" s="60" t="b">
        <f t="shared" si="461"/>
        <v>1</v>
      </c>
      <c r="I3113" s="60" t="str">
        <f t="shared" si="459"/>
        <v>00</v>
      </c>
    </row>
    <row r="3114" spans="1:9">
      <c r="A3114" s="60" t="str">
        <f t="shared" si="460"/>
        <v>3.9.2.1.0.00.00 - Resultado Negativo de Equivalência Patrimonial</v>
      </c>
      <c r="B3114" s="5" t="s">
        <v>1044</v>
      </c>
      <c r="C3114" s="6">
        <v>3007987859.79</v>
      </c>
      <c r="E3114" s="1">
        <f>E3115+E3116+E3117+E3118+E3119</f>
        <v>20530352.289999999</v>
      </c>
      <c r="F3114" s="1">
        <f>F3115+F3116+F3117+F3118+F3119</f>
        <v>2987457507.5</v>
      </c>
      <c r="H3114" s="60" t="b">
        <f t="shared" si="461"/>
        <v>1</v>
      </c>
      <c r="I3114" s="60" t="str">
        <f t="shared" si="459"/>
        <v>00</v>
      </c>
    </row>
    <row r="3115" spans="1:9" ht="25.5">
      <c r="A3115" s="60" t="str">
        <f t="shared" si="460"/>
        <v>3.9.2.1.1.00.00 - Resultado Negativo de Equivalência Patrimonial - 
 Consolidação</v>
      </c>
      <c r="B3115" s="3" t="s">
        <v>1045</v>
      </c>
      <c r="C3115" s="4">
        <v>2987457507.5</v>
      </c>
      <c r="E3115" s="1">
        <f>SUMIF(A3115:B3115,"*intra*",C3115:D3115)+SUMIF(A3115:B3115,"*inter*",C3115:D3115)</f>
        <v>0</v>
      </c>
      <c r="F3115" s="1">
        <f t="shared" ref="F3115:F3119" si="462">SUMIF(A3115:B3115,"*consolidação*",C3115:D3115)</f>
        <v>2987457507.5</v>
      </c>
      <c r="H3115" s="60" t="b">
        <f t="shared" si="461"/>
        <v>1</v>
      </c>
      <c r="I3115" s="60" t="str">
        <f t="shared" si="459"/>
        <v>00</v>
      </c>
    </row>
    <row r="3116" spans="1:9" ht="25.5">
      <c r="A3116" s="60" t="str">
        <f t="shared" si="460"/>
        <v>3.9.2.1.2.00.00 - Resultado Negativo de Equivalência Patrimonial - 
 Intra OFSS</v>
      </c>
      <c r="B3116" s="5" t="s">
        <v>1046</v>
      </c>
      <c r="C3116" s="6">
        <v>20530352.289999999</v>
      </c>
      <c r="E3116" s="1">
        <f>SUMIF(A3116:B3116,"*intra*",C3116:D3116)+SUMIF(A3116:B3116,"*inter*",C3116:D3116)</f>
        <v>20530352.289999999</v>
      </c>
      <c r="F3116" s="1">
        <f t="shared" si="462"/>
        <v>0</v>
      </c>
      <c r="H3116" s="60" t="b">
        <f t="shared" si="461"/>
        <v>1</v>
      </c>
      <c r="I3116" s="60" t="str">
        <f t="shared" si="459"/>
        <v>00</v>
      </c>
    </row>
    <row r="3117" spans="1:9" ht="25.5">
      <c r="A3117" s="60" t="str">
        <f t="shared" si="460"/>
        <v>3.9.2.1.3.00.00 - Resultado Negativo de Equivalência Patrimonial - 
 Inter OFSS - União</v>
      </c>
      <c r="B3117" s="3" t="s">
        <v>1047</v>
      </c>
      <c r="C3117" s="4"/>
      <c r="E3117" s="1">
        <f>SUMIF(A3117:B3117,"*intra*",C3117:D3117)+SUMIF(A3117:B3117,"*inter*",C3117:D3117)</f>
        <v>0</v>
      </c>
      <c r="F3117" s="1">
        <f t="shared" si="462"/>
        <v>0</v>
      </c>
      <c r="H3117" s="60" t="b">
        <f t="shared" si="461"/>
        <v>1</v>
      </c>
      <c r="I3117" s="60" t="str">
        <f t="shared" si="459"/>
        <v>00</v>
      </c>
    </row>
    <row r="3118" spans="1:9" ht="25.5">
      <c r="A3118" s="60" t="str">
        <f t="shared" si="460"/>
        <v>3.9.2.1.4.00.00 - Resultado Negativo de Equivalência Patrimonial - 
 Inter OFSS - Estado</v>
      </c>
      <c r="B3118" s="5" t="s">
        <v>1048</v>
      </c>
      <c r="C3118" s="6"/>
      <c r="E3118" s="1">
        <f>SUMIF(A3118:B3118,"*intra*",C3118:D3118)+SUMIF(A3118:B3118,"*inter*",C3118:D3118)</f>
        <v>0</v>
      </c>
      <c r="F3118" s="1">
        <f t="shared" si="462"/>
        <v>0</v>
      </c>
      <c r="H3118" s="60" t="b">
        <f t="shared" si="461"/>
        <v>1</v>
      </c>
      <c r="I3118" s="60" t="str">
        <f t="shared" si="459"/>
        <v>00</v>
      </c>
    </row>
    <row r="3119" spans="1:9" ht="25.5">
      <c r="A3119" s="60" t="str">
        <f t="shared" si="460"/>
        <v>3.9.2.1.5.00.00 - Resultado Negativo de Equivalência Patrimonial - 
 Inter OFSS - Município</v>
      </c>
      <c r="B3119" s="3" t="s">
        <v>1049</v>
      </c>
      <c r="C3119" s="4"/>
      <c r="E3119" s="1">
        <f>SUMIF(A3119:B3119,"*intra*",C3119:D3119)+SUMIF(A3119:B3119,"*inter*",C3119:D3119)</f>
        <v>0</v>
      </c>
      <c r="F3119" s="1">
        <f t="shared" si="462"/>
        <v>0</v>
      </c>
      <c r="H3119" s="60" t="b">
        <f t="shared" si="461"/>
        <v>1</v>
      </c>
      <c r="I3119" s="60" t="str">
        <f t="shared" si="459"/>
        <v>00</v>
      </c>
    </row>
    <row r="3120" spans="1:9">
      <c r="A3120" s="60" t="str">
        <f t="shared" si="460"/>
        <v>3.9.4.0.0.00.00 - Incentivos</v>
      </c>
      <c r="B3120" s="5" t="s">
        <v>1050</v>
      </c>
      <c r="C3120" s="6">
        <v>2045037817.8800001</v>
      </c>
      <c r="E3120" s="1">
        <f>E3121+E3123+E3125+E3127+E3129</f>
        <v>0</v>
      </c>
      <c r="F3120" s="1">
        <f>F3121+F3123+F3125+F3127+F3129</f>
        <v>2045037817.8800001</v>
      </c>
      <c r="H3120" s="60" t="b">
        <f t="shared" si="461"/>
        <v>1</v>
      </c>
      <c r="I3120" s="60" t="str">
        <f t="shared" si="459"/>
        <v>00</v>
      </c>
    </row>
    <row r="3121" spans="1:9">
      <c r="A3121" s="60" t="str">
        <f t="shared" si="460"/>
        <v>3.9.4.1.0.00.00 - Incentivos a Educação</v>
      </c>
      <c r="B3121" s="3" t="s">
        <v>1051</v>
      </c>
      <c r="C3121" s="4">
        <v>511767229.77999997</v>
      </c>
      <c r="E3121" s="1">
        <f>E3122</f>
        <v>0</v>
      </c>
      <c r="F3121" s="1">
        <f>F3122</f>
        <v>511767229.77999997</v>
      </c>
      <c r="H3121" s="60" t="b">
        <f t="shared" si="461"/>
        <v>1</v>
      </c>
      <c r="I3121" s="60" t="str">
        <f t="shared" si="459"/>
        <v>00</v>
      </c>
    </row>
    <row r="3122" spans="1:9">
      <c r="A3122" s="60" t="str">
        <f t="shared" si="460"/>
        <v>3.9.4.1.1.00.00 - Incentivos a Educação - Consolidação</v>
      </c>
      <c r="B3122" s="5" t="s">
        <v>1052</v>
      </c>
      <c r="C3122" s="6">
        <v>511767229.77999997</v>
      </c>
      <c r="E3122" s="1">
        <f>SUMIF(A3122:B3122,"*intra*",C3122:D3122)+SUMIF(A3122:B3122,"*inter*",C3122:D3122)</f>
        <v>0</v>
      </c>
      <c r="F3122" s="1">
        <f>SUMIF(A3122:B3122,"*consolidação*",C3122:D3122)</f>
        <v>511767229.77999997</v>
      </c>
      <c r="H3122" s="60" t="b">
        <f t="shared" si="461"/>
        <v>1</v>
      </c>
      <c r="I3122" s="60" t="str">
        <f t="shared" si="459"/>
        <v>00</v>
      </c>
    </row>
    <row r="3123" spans="1:9">
      <c r="A3123" s="60" t="str">
        <f t="shared" si="460"/>
        <v>3.9.4.2.0.00.00 - Incentivos a Ciência</v>
      </c>
      <c r="B3123" s="3" t="s">
        <v>1053</v>
      </c>
      <c r="C3123" s="4">
        <v>1406391937.74</v>
      </c>
      <c r="E3123" s="1">
        <f>E3124</f>
        <v>0</v>
      </c>
      <c r="F3123" s="1">
        <f>F3124</f>
        <v>1406391937.74</v>
      </c>
      <c r="H3123" s="60" t="b">
        <f t="shared" si="461"/>
        <v>1</v>
      </c>
      <c r="I3123" s="60" t="str">
        <f t="shared" si="459"/>
        <v>00</v>
      </c>
    </row>
    <row r="3124" spans="1:9">
      <c r="A3124" s="60" t="str">
        <f t="shared" si="460"/>
        <v>3.9.4.2.1.00.00 - Incentivos a Ciência - Consolidação</v>
      </c>
      <c r="B3124" s="5" t="s">
        <v>1054</v>
      </c>
      <c r="C3124" s="6">
        <v>1406391937.74</v>
      </c>
      <c r="E3124" s="1">
        <f>SUMIF(A3124:B3124,"*intra*",C3124:D3124)+SUMIF(A3124:B3124,"*inter*",C3124:D3124)</f>
        <v>0</v>
      </c>
      <c r="F3124" s="1">
        <f t="shared" ref="F3124" si="463">SUMIF(A3124:B3124,"*consolidação*",C3124:D3124)</f>
        <v>1406391937.74</v>
      </c>
      <c r="H3124" s="60" t="b">
        <f t="shared" si="461"/>
        <v>1</v>
      </c>
      <c r="I3124" s="60" t="str">
        <f t="shared" si="459"/>
        <v>00</v>
      </c>
    </row>
    <row r="3125" spans="1:9">
      <c r="A3125" s="60" t="str">
        <f t="shared" si="460"/>
        <v>3.9.4.3.0.00.00 - Incentivos a Cultura</v>
      </c>
      <c r="B3125" s="3" t="s">
        <v>1055</v>
      </c>
      <c r="C3125" s="4">
        <v>2550116.64</v>
      </c>
      <c r="E3125" s="1">
        <f>E3126</f>
        <v>0</v>
      </c>
      <c r="F3125" s="1">
        <f>F3126</f>
        <v>2550116.64</v>
      </c>
      <c r="H3125" s="60" t="b">
        <f t="shared" si="461"/>
        <v>1</v>
      </c>
      <c r="I3125" s="60" t="str">
        <f t="shared" si="459"/>
        <v>00</v>
      </c>
    </row>
    <row r="3126" spans="1:9">
      <c r="A3126" s="60" t="str">
        <f t="shared" si="460"/>
        <v>3.9.4.3.1.00.00 - Incentivos a Cultura - Consolidação</v>
      </c>
      <c r="B3126" s="5" t="s">
        <v>1056</v>
      </c>
      <c r="C3126" s="6">
        <v>2550116.64</v>
      </c>
      <c r="E3126" s="1">
        <f>SUMIF(A3126:B3126,"*intra*",C3126:D3126)+SUMIF(A3126:B3126,"*inter*",C3126:D3126)</f>
        <v>0</v>
      </c>
      <c r="F3126" s="1">
        <f>SUMIF(A3126:B3126,"*consolidação*",C3126:D3126)</f>
        <v>2550116.64</v>
      </c>
      <c r="H3126" s="60" t="b">
        <f t="shared" si="461"/>
        <v>1</v>
      </c>
      <c r="I3126" s="60" t="str">
        <f t="shared" si="459"/>
        <v>00</v>
      </c>
    </row>
    <row r="3127" spans="1:9">
      <c r="A3127" s="60" t="str">
        <f t="shared" si="460"/>
        <v>3.9.4.4.0.00.00 - Incentivos ao Esporte</v>
      </c>
      <c r="B3127" s="3" t="s">
        <v>1057</v>
      </c>
      <c r="C3127" s="4">
        <v>1654960.6</v>
      </c>
      <c r="E3127" s="1">
        <f>E3128</f>
        <v>0</v>
      </c>
      <c r="F3127" s="1">
        <f>F3128</f>
        <v>1654960.6</v>
      </c>
      <c r="H3127" s="60" t="b">
        <f t="shared" si="461"/>
        <v>1</v>
      </c>
      <c r="I3127" s="60" t="str">
        <f t="shared" si="459"/>
        <v>00</v>
      </c>
    </row>
    <row r="3128" spans="1:9">
      <c r="A3128" s="60" t="str">
        <f t="shared" si="460"/>
        <v>3.9.4.4.1.00.00 - Incentivos ao Esporte - Consolidação</v>
      </c>
      <c r="B3128" s="5" t="s">
        <v>1058</v>
      </c>
      <c r="C3128" s="6">
        <v>1654960.6</v>
      </c>
      <c r="E3128" s="1">
        <f>SUMIF(A3128:B3128,"*intra*",C3128:D3128)+SUMIF(A3128:B3128,"*inter*",C3128:D3128)</f>
        <v>0</v>
      </c>
      <c r="F3128" s="1">
        <f>SUMIF(A3128:B3128,"*consolidação*",C3128:D3128)</f>
        <v>1654960.6</v>
      </c>
      <c r="H3128" s="60" t="b">
        <f t="shared" si="461"/>
        <v>1</v>
      </c>
      <c r="I3128" s="60" t="str">
        <f t="shared" si="459"/>
        <v>00</v>
      </c>
    </row>
    <row r="3129" spans="1:9">
      <c r="A3129" s="60" t="str">
        <f t="shared" si="460"/>
        <v>3.9.4.9.0.00.00 - Outros Incentivos</v>
      </c>
      <c r="B3129" s="3" t="s">
        <v>1059</v>
      </c>
      <c r="C3129" s="4">
        <v>122673573.12</v>
      </c>
      <c r="E3129" s="1">
        <f>E3130</f>
        <v>0</v>
      </c>
      <c r="F3129" s="1">
        <f>F3130</f>
        <v>122673573.12</v>
      </c>
      <c r="H3129" s="60" t="b">
        <f t="shared" si="461"/>
        <v>1</v>
      </c>
      <c r="I3129" s="60" t="str">
        <f t="shared" si="459"/>
        <v>00</v>
      </c>
    </row>
    <row r="3130" spans="1:9">
      <c r="A3130" s="60" t="str">
        <f t="shared" si="460"/>
        <v>3.9.4.9.1.00.00 - Outros Incentivos - Consolidação</v>
      </c>
      <c r="B3130" s="5" t="s">
        <v>1060</v>
      </c>
      <c r="C3130" s="6">
        <v>122673573.12</v>
      </c>
      <c r="E3130" s="1">
        <f>SUMIF(A3130:B3130,"*intra*",C3130:D3130)+SUMIF(A3130:B3130,"*inter*",C3130:D3130)</f>
        <v>0</v>
      </c>
      <c r="F3130" s="1">
        <f>SUMIF(A3130:B3130,"*consolidação*",C3130:D3130)</f>
        <v>122673573.12</v>
      </c>
      <c r="H3130" s="60" t="b">
        <f t="shared" si="461"/>
        <v>1</v>
      </c>
      <c r="I3130" s="60" t="str">
        <f t="shared" si="459"/>
        <v>00</v>
      </c>
    </row>
    <row r="3131" spans="1:9">
      <c r="A3131" s="60" t="str">
        <f t="shared" si="460"/>
        <v>3.9.5.0.0.00.00 - Subvenções Econômicas</v>
      </c>
      <c r="B3131" s="3" t="s">
        <v>1061</v>
      </c>
      <c r="C3131" s="4">
        <v>719305253.54999995</v>
      </c>
      <c r="E3131" s="1">
        <f>E3132</f>
        <v>0</v>
      </c>
      <c r="F3131" s="1">
        <f>F3132</f>
        <v>719305253.54999995</v>
      </c>
      <c r="H3131" s="60" t="b">
        <f t="shared" si="461"/>
        <v>1</v>
      </c>
      <c r="I3131" s="60" t="str">
        <f t="shared" si="459"/>
        <v>00</v>
      </c>
    </row>
    <row r="3132" spans="1:9">
      <c r="A3132" s="60" t="str">
        <f t="shared" si="460"/>
        <v>3.9.5.0.1.00.00 - Subvenções Econômicas - Consolidação</v>
      </c>
      <c r="B3132" s="5" t="s">
        <v>1062</v>
      </c>
      <c r="C3132" s="6">
        <v>719305253.54999995</v>
      </c>
      <c r="E3132" s="1">
        <f>SUMIF(A3132:B3132,"*intra*",C3132:D3132)+SUMIF(A3132:B3132,"*inter*",C3132:D3132)</f>
        <v>0</v>
      </c>
      <c r="F3132" s="1">
        <f t="shared" ref="F3132" si="464">SUMIF(A3132:B3132,"*consolidação*",C3132:D3132)</f>
        <v>719305253.54999995</v>
      </c>
      <c r="H3132" s="60" t="b">
        <f t="shared" si="461"/>
        <v>1</v>
      </c>
      <c r="I3132" s="60" t="str">
        <f t="shared" si="459"/>
        <v>00</v>
      </c>
    </row>
    <row r="3133" spans="1:9">
      <c r="A3133" s="60" t="str">
        <f t="shared" si="460"/>
        <v>3.9.6.0.0.00.00 - Participações e Contribuições</v>
      </c>
      <c r="B3133" s="3" t="s">
        <v>1063</v>
      </c>
      <c r="C3133" s="4"/>
      <c r="E3133" s="1">
        <f>E3134+E3136+E3138+E3140+E3142</f>
        <v>0</v>
      </c>
      <c r="F3133" s="1">
        <f>F3134+F3136+F3138+F3140+F3142</f>
        <v>0</v>
      </c>
      <c r="H3133" s="60" t="b">
        <f t="shared" si="461"/>
        <v>1</v>
      </c>
      <c r="I3133" s="60" t="str">
        <f t="shared" si="459"/>
        <v>00</v>
      </c>
    </row>
    <row r="3134" spans="1:9">
      <c r="A3134" s="60" t="str">
        <f t="shared" si="460"/>
        <v>3.9.6.1.0.00.00 - Participações de Debêntures</v>
      </c>
      <c r="B3134" s="5" t="s">
        <v>1064</v>
      </c>
      <c r="C3134" s="6"/>
      <c r="E3134" s="1">
        <f>E3135</f>
        <v>0</v>
      </c>
      <c r="F3134" s="1">
        <f>F3135</f>
        <v>0</v>
      </c>
      <c r="H3134" s="60" t="b">
        <f t="shared" si="461"/>
        <v>1</v>
      </c>
      <c r="I3134" s="60" t="str">
        <f t="shared" si="459"/>
        <v>00</v>
      </c>
    </row>
    <row r="3135" spans="1:9">
      <c r="A3135" s="60" t="str">
        <f t="shared" si="460"/>
        <v>3.9.6.1.1.00.00 - Participações de Debêntures - Consolidação</v>
      </c>
      <c r="B3135" s="3" t="s">
        <v>1065</v>
      </c>
      <c r="C3135" s="4"/>
      <c r="E3135" s="1">
        <f>SUMIF(A3135:B3135,"*intra*",C3135:D3135)+SUMIF(A3135:B3135,"*inter*",C3135:D3135)</f>
        <v>0</v>
      </c>
      <c r="F3135" s="1">
        <f>SUMIF(A3135:B3135,"*consolidação*",C3135:D3135)</f>
        <v>0</v>
      </c>
      <c r="H3135" s="60" t="b">
        <f t="shared" si="461"/>
        <v>1</v>
      </c>
      <c r="I3135" s="60" t="str">
        <f t="shared" si="459"/>
        <v>00</v>
      </c>
    </row>
    <row r="3136" spans="1:9">
      <c r="A3136" s="60" t="str">
        <f t="shared" si="460"/>
        <v>3.9.6.2.0.00.00 - Participações de Empregados</v>
      </c>
      <c r="B3136" s="5" t="s">
        <v>1066</v>
      </c>
      <c r="C3136" s="6"/>
      <c r="E3136" s="1">
        <f>E3137</f>
        <v>0</v>
      </c>
      <c r="F3136" s="1">
        <f>F3137</f>
        <v>0</v>
      </c>
      <c r="H3136" s="60" t="b">
        <f t="shared" si="461"/>
        <v>1</v>
      </c>
      <c r="I3136" s="60" t="str">
        <f t="shared" si="459"/>
        <v>00</v>
      </c>
    </row>
    <row r="3137" spans="1:9">
      <c r="A3137" s="60" t="str">
        <f t="shared" si="460"/>
        <v>3.9.6.2.1.00.00 - Participações de Empregados - Consolidação</v>
      </c>
      <c r="B3137" s="3" t="s">
        <v>1067</v>
      </c>
      <c r="C3137" s="4"/>
      <c r="E3137" s="1">
        <f>SUMIF(A3137:B3137,"*intra*",C3137:D3137)+SUMIF(A3137:B3137,"*inter*",C3137:D3137)</f>
        <v>0</v>
      </c>
      <c r="F3137" s="1">
        <f>SUMIF(A3137:B3137,"*consolidação*",C3137:D3137)</f>
        <v>0</v>
      </c>
      <c r="H3137" s="60" t="b">
        <f t="shared" si="461"/>
        <v>1</v>
      </c>
      <c r="I3137" s="60" t="str">
        <f t="shared" si="459"/>
        <v>00</v>
      </c>
    </row>
    <row r="3138" spans="1:9">
      <c r="A3138" s="60" t="str">
        <f t="shared" si="460"/>
        <v>3.9.6.3.0.00.00 - Participações de Administradores</v>
      </c>
      <c r="B3138" s="5" t="s">
        <v>1068</v>
      </c>
      <c r="C3138" s="6"/>
      <c r="E3138" s="1">
        <f>E3139</f>
        <v>0</v>
      </c>
      <c r="F3138" s="1">
        <f>F3139</f>
        <v>0</v>
      </c>
      <c r="H3138" s="60" t="b">
        <f t="shared" si="461"/>
        <v>1</v>
      </c>
      <c r="I3138" s="60" t="str">
        <f t="shared" si="459"/>
        <v>00</v>
      </c>
    </row>
    <row r="3139" spans="1:9">
      <c r="A3139" s="60" t="str">
        <f t="shared" si="460"/>
        <v>3.9.6.3.1.00.00 - Participações de Administradores - Consolidação</v>
      </c>
      <c r="B3139" s="3" t="s">
        <v>1069</v>
      </c>
      <c r="C3139" s="4"/>
      <c r="E3139" s="1">
        <f>SUMIF(A3139:B3139,"*intra*",C3139:D3139)+SUMIF(A3139:B3139,"*inter*",C3139:D3139)</f>
        <v>0</v>
      </c>
      <c r="F3139" s="1">
        <f>SUMIF(A3139:B3139,"*consolidação*",C3139:D3139)</f>
        <v>0</v>
      </c>
      <c r="H3139" s="60" t="b">
        <f t="shared" si="461"/>
        <v>1</v>
      </c>
      <c r="I3139" s="60" t="str">
        <f t="shared" si="459"/>
        <v>00</v>
      </c>
    </row>
    <row r="3140" spans="1:9">
      <c r="A3140" s="60" t="str">
        <f t="shared" si="460"/>
        <v>3.9.6.4.0.00.00 - Participações de Partes Beneficiarias</v>
      </c>
      <c r="B3140" s="5" t="s">
        <v>1070</v>
      </c>
      <c r="C3140" s="6"/>
      <c r="E3140" s="1">
        <f>E3141</f>
        <v>0</v>
      </c>
      <c r="F3140" s="1">
        <f>F3141</f>
        <v>0</v>
      </c>
      <c r="H3140" s="60" t="b">
        <f t="shared" si="461"/>
        <v>1</v>
      </c>
      <c r="I3140" s="60" t="str">
        <f t="shared" si="459"/>
        <v>00</v>
      </c>
    </row>
    <row r="3141" spans="1:9" ht="25.5">
      <c r="A3141" s="60" t="str">
        <f t="shared" si="460"/>
        <v>3.9.6.4.1.00.00 - Participações de Partes Beneficiarias - 
 Consolidação</v>
      </c>
      <c r="B3141" s="3" t="s">
        <v>1071</v>
      </c>
      <c r="C3141" s="4"/>
      <c r="E3141" s="1">
        <f>SUMIF(A3141:B3141,"*intra*",C3141:D3141)+SUMIF(A3141:B3141,"*inter*",C3141:D3141)</f>
        <v>0</v>
      </c>
      <c r="F3141" s="1">
        <f>SUMIF(A3141:B3141,"*consolidação*",C3141:D3141)</f>
        <v>0</v>
      </c>
      <c r="H3141" s="60" t="b">
        <f t="shared" si="461"/>
        <v>1</v>
      </c>
      <c r="I3141" s="60" t="str">
        <f t="shared" si="459"/>
        <v>00</v>
      </c>
    </row>
    <row r="3142" spans="1:9" ht="25.5">
      <c r="A3142" s="60" t="str">
        <f t="shared" si="460"/>
        <v>3.9.6.5.0.00.00 - Participações de Instituições ou Fundos de 
 Assistência ou Previdência de Empregados</v>
      </c>
      <c r="B3142" s="5" t="s">
        <v>1072</v>
      </c>
      <c r="C3142" s="6"/>
      <c r="E3142" s="1">
        <f>E3143</f>
        <v>0</v>
      </c>
      <c r="F3142" s="1">
        <f>F3143</f>
        <v>0</v>
      </c>
      <c r="H3142" s="60" t="b">
        <f t="shared" si="461"/>
        <v>1</v>
      </c>
      <c r="I3142" s="60" t="str">
        <f t="shared" si="459"/>
        <v>00</v>
      </c>
    </row>
    <row r="3143" spans="1:9" ht="25.5">
      <c r="A3143" s="60" t="str">
        <f t="shared" si="460"/>
        <v>3.9.6.5.1.00.00 - Participações de Instituições ou Fundos de 
 Assistência ou Previdência de Empregados - Consolidação</v>
      </c>
      <c r="B3143" s="3" t="s">
        <v>1073</v>
      </c>
      <c r="C3143" s="4"/>
      <c r="E3143" s="1">
        <f>SUMIF(A3143:B3143,"*intra*",C3143:D3143)+SUMIF(A3143:B3143,"*inter*",C3143:D3143)</f>
        <v>0</v>
      </c>
      <c r="F3143" s="1">
        <f>SUMIF(A3143:B3143,"*consolidação*",C3143:D3143)</f>
        <v>0</v>
      </c>
      <c r="H3143" s="60" t="b">
        <f t="shared" si="461"/>
        <v>1</v>
      </c>
      <c r="I3143" s="60" t="str">
        <f t="shared" si="459"/>
        <v>00</v>
      </c>
    </row>
    <row r="3144" spans="1:9">
      <c r="A3144" s="60" t="str">
        <f t="shared" si="460"/>
        <v>3.9.7.0.0.00.00 - VPD de Constituição de Provisões</v>
      </c>
      <c r="B3144" s="5" t="s">
        <v>1074</v>
      </c>
      <c r="C3144" s="6">
        <v>205006461897.67001</v>
      </c>
      <c r="E3144" s="1">
        <f>E3145+E3147+E3149+E3151+E3153+E3157+E3159</f>
        <v>0</v>
      </c>
      <c r="F3144" s="1">
        <f>F3145+F3147+F3149+F3151+F3153+F3157+F3159</f>
        <v>205006461897.67001</v>
      </c>
      <c r="H3144" s="60" t="b">
        <f t="shared" si="461"/>
        <v>1</v>
      </c>
      <c r="I3144" s="60" t="str">
        <f t="shared" si="459"/>
        <v>00</v>
      </c>
    </row>
    <row r="3145" spans="1:9">
      <c r="A3145" s="60" t="str">
        <f t="shared" si="460"/>
        <v>3.9.7.1.0.00.00 - VPD de Provisão para Riscos Trabalhistas</v>
      </c>
      <c r="B3145" s="3" t="s">
        <v>1075</v>
      </c>
      <c r="C3145" s="4">
        <v>109122796.34</v>
      </c>
      <c r="E3145" s="1">
        <f>E3146</f>
        <v>0</v>
      </c>
      <c r="F3145" s="1">
        <f>F3146</f>
        <v>109122796.34</v>
      </c>
      <c r="H3145" s="60" t="b">
        <f t="shared" si="461"/>
        <v>1</v>
      </c>
      <c r="I3145" s="60" t="str">
        <f t="shared" si="459"/>
        <v>00</v>
      </c>
    </row>
    <row r="3146" spans="1:9" ht="25.5">
      <c r="A3146" s="60" t="str">
        <f t="shared" si="460"/>
        <v>3.9.7.1.1.00.00 - VPD de Provisão para Riscos Trabalhistas - 
 Consolidação</v>
      </c>
      <c r="B3146" s="5" t="s">
        <v>1076</v>
      </c>
      <c r="C3146" s="6">
        <v>109122796.34</v>
      </c>
      <c r="E3146" s="1">
        <f>SUMIF(A3146:B3146,"*intra*",C3146:D3146)+SUMIF(A3146:B3146,"*inter*",C3146:D3146)</f>
        <v>0</v>
      </c>
      <c r="F3146" s="1">
        <f>SUMIF(A3146:B3146,"*consolidação*",C3146:D3146)</f>
        <v>109122796.34</v>
      </c>
      <c r="H3146" s="60" t="b">
        <f t="shared" si="461"/>
        <v>1</v>
      </c>
      <c r="I3146" s="60" t="str">
        <f t="shared" si="459"/>
        <v>00</v>
      </c>
    </row>
    <row r="3147" spans="1:9" ht="25.5">
      <c r="A3147" s="60" t="str">
        <f t="shared" si="460"/>
        <v>3.9.7.2.0.00.00 - VPD de Provisões Matemáticas Previdenciárias a 
 Longo Prazo</v>
      </c>
      <c r="B3147" s="3" t="s">
        <v>1077</v>
      </c>
      <c r="C3147" s="4">
        <v>196924175519.26001</v>
      </c>
      <c r="E3147" s="1">
        <f>E3148</f>
        <v>0</v>
      </c>
      <c r="F3147" s="1">
        <f>F3148</f>
        <v>196924175519.26001</v>
      </c>
      <c r="H3147" s="60" t="b">
        <f t="shared" si="461"/>
        <v>1</v>
      </c>
      <c r="I3147" s="60" t="str">
        <f t="shared" si="459"/>
        <v>00</v>
      </c>
    </row>
    <row r="3148" spans="1:9" ht="25.5">
      <c r="A3148" s="60" t="str">
        <f t="shared" si="460"/>
        <v>3.9.7.2.1.00.00 - VPD de Provisões Matemáticas Previdenciárias a 
 Longo Prazo - Consolidação</v>
      </c>
      <c r="B3148" s="5" t="s">
        <v>1078</v>
      </c>
      <c r="C3148" s="6">
        <v>196924175519.26001</v>
      </c>
      <c r="E3148" s="1">
        <f>SUMIF(A3148:B3148,"*intra*",C3148:D3148)+SUMIF(A3148:B3148,"*inter*",C3148:D3148)</f>
        <v>0</v>
      </c>
      <c r="F3148" s="1">
        <f>SUMIF(A3148:B3148,"*consolidação*",C3148:D3148)</f>
        <v>196924175519.26001</v>
      </c>
      <c r="H3148" s="60" t="b">
        <f t="shared" si="461"/>
        <v>1</v>
      </c>
      <c r="I3148" s="60" t="str">
        <f t="shared" si="459"/>
        <v>00</v>
      </c>
    </row>
    <row r="3149" spans="1:9">
      <c r="A3149" s="60" t="str">
        <f t="shared" si="460"/>
        <v>3.9.7.3.0.00.00 - VPD de Provisões para Riscos Fiscais</v>
      </c>
      <c r="B3149" s="3" t="s">
        <v>1079</v>
      </c>
      <c r="C3149" s="4">
        <v>1638450.35</v>
      </c>
      <c r="E3149" s="1">
        <f>E3150</f>
        <v>0</v>
      </c>
      <c r="F3149" s="1">
        <f>F3150</f>
        <v>1638450.35</v>
      </c>
      <c r="H3149" s="60" t="b">
        <f t="shared" si="461"/>
        <v>1</v>
      </c>
      <c r="I3149" s="60" t="str">
        <f t="shared" si="459"/>
        <v>00</v>
      </c>
    </row>
    <row r="3150" spans="1:9" ht="25.5">
      <c r="A3150" s="60" t="str">
        <f t="shared" si="460"/>
        <v>3.9.7.3.1.00.00 - VPD de Provisões para Riscos Fiscais – 
 Consolidação</v>
      </c>
      <c r="B3150" s="5" t="s">
        <v>1080</v>
      </c>
      <c r="C3150" s="6">
        <v>1638450.35</v>
      </c>
      <c r="E3150" s="1">
        <f>SUMIF(A3150:B3150,"*intra*",C3150:D3150)+SUMIF(A3150:B3150,"*inter*",C3150:D3150)</f>
        <v>0</v>
      </c>
      <c r="F3150" s="1">
        <f>SUMIF(A3150:B3150,"*consolidação*",C3150:D3150)</f>
        <v>1638450.35</v>
      </c>
      <c r="H3150" s="60" t="b">
        <f t="shared" si="461"/>
        <v>1</v>
      </c>
      <c r="I3150" s="60" t="str">
        <f t="shared" si="459"/>
        <v>00</v>
      </c>
    </row>
    <row r="3151" spans="1:9">
      <c r="A3151" s="60" t="str">
        <f t="shared" si="460"/>
        <v>3.9.7.4.0.00.00 - VPD de Provisão para Riscos Cíveis</v>
      </c>
      <c r="B3151" s="3" t="s">
        <v>1081</v>
      </c>
      <c r="C3151" s="4">
        <v>6954027.1399999997</v>
      </c>
      <c r="E3151" s="1">
        <f>E3152</f>
        <v>0</v>
      </c>
      <c r="F3151" s="1">
        <f>F3152</f>
        <v>6954027.1399999997</v>
      </c>
      <c r="H3151" s="60" t="b">
        <f t="shared" si="461"/>
        <v>1</v>
      </c>
      <c r="I3151" s="60" t="str">
        <f t="shared" si="459"/>
        <v>00</v>
      </c>
    </row>
    <row r="3152" spans="1:9">
      <c r="A3152" s="60" t="str">
        <f t="shared" si="460"/>
        <v>3.9.7.4.1.00.00 - VPD de Provisão para Riscos Cíveis – Consolidação</v>
      </c>
      <c r="B3152" s="5" t="s">
        <v>1082</v>
      </c>
      <c r="C3152" s="6">
        <v>6954027.1399999997</v>
      </c>
      <c r="E3152" s="1">
        <f>SUMIF(A3152:B3152,"*intra*",C3152:D3152)+SUMIF(A3152:B3152,"*inter*",C3152:D3152)</f>
        <v>0</v>
      </c>
      <c r="F3152" s="1">
        <f>SUMIF(A3152:B3152,"*consolidação*",C3152:D3152)</f>
        <v>6954027.1399999997</v>
      </c>
      <c r="H3152" s="60" t="b">
        <f t="shared" si="461"/>
        <v>1</v>
      </c>
      <c r="I3152" s="60" t="str">
        <f t="shared" si="459"/>
        <v>00</v>
      </c>
    </row>
    <row r="3153" spans="1:9">
      <c r="A3153" s="60" t="str">
        <f t="shared" si="460"/>
        <v>3.9.7.5.0.00.00 - VPD de Provisão para Repartição de Créditos</v>
      </c>
      <c r="B3153" s="3" t="s">
        <v>1083</v>
      </c>
      <c r="C3153" s="4"/>
      <c r="E3153" s="1">
        <f>E3154+E3155+E3156</f>
        <v>0</v>
      </c>
      <c r="F3153" s="1">
        <f>F3154+F3155+F3156</f>
        <v>0</v>
      </c>
      <c r="H3153" s="60" t="b">
        <f t="shared" si="461"/>
        <v>1</v>
      </c>
      <c r="I3153" s="60" t="str">
        <f t="shared" si="459"/>
        <v>00</v>
      </c>
    </row>
    <row r="3154" spans="1:9" ht="25.5">
      <c r="A3154" s="60" t="str">
        <f t="shared" si="460"/>
        <v>3.9.7.5.3.00.00 - VPD de Provisão para Repartição de Créditos - 
 Inter OFSS União</v>
      </c>
      <c r="B3154" s="5" t="s">
        <v>5711</v>
      </c>
      <c r="C3154" s="6"/>
      <c r="E3154" s="1">
        <f>SUMIF(A3154:B3154,"*intra*",C3154:D3154)+SUMIF(A3154:B3154,"*inter*",C3154:D3154)</f>
        <v>0</v>
      </c>
      <c r="F3154" s="1">
        <f>SUMIF(A3154:B3154,"*consolidação*",C3154:D3154)</f>
        <v>0</v>
      </c>
      <c r="H3154" s="60" t="b">
        <f t="shared" si="461"/>
        <v>1</v>
      </c>
      <c r="I3154" s="60" t="str">
        <f t="shared" si="459"/>
        <v>00</v>
      </c>
    </row>
    <row r="3155" spans="1:9" ht="25.5">
      <c r="A3155" s="60" t="str">
        <f t="shared" si="460"/>
        <v>3.9.7.5.4.00.00 - VPD de Provisão para Repartição de Créditos - 
 Inter OFSS Estados</v>
      </c>
      <c r="B3155" s="3" t="s">
        <v>5712</v>
      </c>
      <c r="C3155" s="4"/>
      <c r="E3155" s="1">
        <f>SUMIF(A3155:B3155,"*intra*",C3155:D3155)+SUMIF(A3155:B3155,"*inter*",C3155:D3155)</f>
        <v>0</v>
      </c>
      <c r="F3155" s="1">
        <f t="shared" ref="F3155:F3156" si="465">SUMIF(A3155:B3155,"*consolidação*",C3155:D3155)</f>
        <v>0</v>
      </c>
      <c r="H3155" s="60" t="b">
        <f t="shared" si="461"/>
        <v>1</v>
      </c>
      <c r="I3155" s="60" t="str">
        <f t="shared" si="459"/>
        <v>00</v>
      </c>
    </row>
    <row r="3156" spans="1:9" ht="25.5">
      <c r="A3156" s="60" t="str">
        <f t="shared" si="460"/>
        <v>3.9.7.5.5.00.00 - VPD de Provisão para Repartição de Créditos - 
 Inter OFSS - Município</v>
      </c>
      <c r="B3156" s="5" t="s">
        <v>1086</v>
      </c>
      <c r="C3156" s="6"/>
      <c r="E3156" s="1">
        <f>SUMIF(A3156:B3156,"*intra*",C3156:D3156)+SUMIF(A3156:B3156,"*inter*",C3156:D3156)</f>
        <v>0</v>
      </c>
      <c r="F3156" s="1">
        <f t="shared" si="465"/>
        <v>0</v>
      </c>
      <c r="H3156" s="60" t="b">
        <f t="shared" si="461"/>
        <v>1</v>
      </c>
      <c r="I3156" s="60" t="str">
        <f t="shared" si="459"/>
        <v>00</v>
      </c>
    </row>
    <row r="3157" spans="1:9" ht="25.5">
      <c r="A3157" s="60" t="str">
        <f t="shared" si="460"/>
        <v>3.9.7.6.0.00.00 - VPD de Provisão para Riscos Decorrentes de 
 Contratos de PPP</v>
      </c>
      <c r="B3157" s="3" t="s">
        <v>1087</v>
      </c>
      <c r="C3157" s="4"/>
      <c r="E3157" s="1">
        <f>E3158</f>
        <v>0</v>
      </c>
      <c r="F3157" s="1">
        <f>F3158</f>
        <v>0</v>
      </c>
      <c r="H3157" s="60" t="b">
        <f t="shared" si="461"/>
        <v>1</v>
      </c>
      <c r="I3157" s="60" t="str">
        <f t="shared" si="459"/>
        <v>00</v>
      </c>
    </row>
    <row r="3158" spans="1:9" ht="25.5">
      <c r="A3158" s="60" t="str">
        <f t="shared" si="460"/>
        <v>3.9.7.6.1.00.00 - VPD de Provisão para Riscos Decorrentes de 
 Contratos de PPP - Consolidação</v>
      </c>
      <c r="B3158" s="5" t="s">
        <v>1088</v>
      </c>
      <c r="C3158" s="6"/>
      <c r="E3158" s="1">
        <f>SUMIF(A3158:B3158,"*intra*",C3158:D3158)+SUMIF(A3158:B3158,"*inter*",C3158:D3158)</f>
        <v>0</v>
      </c>
      <c r="F3158" s="1">
        <f>SUMIF(A3158:B3158,"*consolidação*",C3158:D3158)</f>
        <v>0</v>
      </c>
      <c r="H3158" s="60" t="b">
        <f t="shared" si="461"/>
        <v>1</v>
      </c>
      <c r="I3158" s="60" t="str">
        <f t="shared" si="459"/>
        <v>00</v>
      </c>
    </row>
    <row r="3159" spans="1:9">
      <c r="A3159" s="60" t="str">
        <f t="shared" si="460"/>
        <v>3.9.7.9.0.00.00 - VPD de Outras Provisões</v>
      </c>
      <c r="B3159" s="3" t="s">
        <v>1089</v>
      </c>
      <c r="C3159" s="4">
        <v>7964571104.5799999</v>
      </c>
      <c r="E3159" s="1">
        <f>E3160</f>
        <v>0</v>
      </c>
      <c r="F3159" s="1">
        <f>F3160</f>
        <v>7964571104.5799999</v>
      </c>
      <c r="H3159" s="60" t="b">
        <f t="shared" si="461"/>
        <v>1</v>
      </c>
      <c r="I3159" s="60" t="str">
        <f t="shared" si="459"/>
        <v>00</v>
      </c>
    </row>
    <row r="3160" spans="1:9">
      <c r="A3160" s="60" t="str">
        <f t="shared" si="460"/>
        <v>3.9.7.9.1.00.00 - VPD de Outras Provisões - Consolidação</v>
      </c>
      <c r="B3160" s="5" t="s">
        <v>1090</v>
      </c>
      <c r="C3160" s="6">
        <v>7964571104.5799999</v>
      </c>
      <c r="E3160" s="1">
        <f>SUMIF(A3160:B3160,"*intra*",C3160:D3160)+SUMIF(A3160:B3160,"*inter*",C3160:D3160)</f>
        <v>0</v>
      </c>
      <c r="F3160" s="1">
        <f t="shared" ref="F3160" si="466">SUMIF(A3160:B3160,"*consolidação*",C3160:D3160)</f>
        <v>7964571104.5799999</v>
      </c>
      <c r="H3160" s="60" t="b">
        <f t="shared" si="461"/>
        <v>1</v>
      </c>
      <c r="I3160" s="60" t="str">
        <f t="shared" si="459"/>
        <v>00</v>
      </c>
    </row>
    <row r="3161" spans="1:9">
      <c r="A3161" s="60" t="str">
        <f t="shared" si="460"/>
        <v>3.9.9.0.0.00.00 - Diversas Variações Patrimoniais Diminutivas</v>
      </c>
      <c r="B3161" s="3" t="s">
        <v>1098</v>
      </c>
      <c r="C3161" s="4">
        <v>61671926034.550003</v>
      </c>
      <c r="E3161" s="1">
        <f>E3162+E3167+E3171+E3173+E3179+E3181</f>
        <v>23048015.719999999</v>
      </c>
      <c r="F3161" s="1">
        <f>F3162+F3167+F3171+F3173+F3179+F3181</f>
        <v>61648878018.830002</v>
      </c>
      <c r="H3161" s="60" t="b">
        <f t="shared" si="461"/>
        <v>1</v>
      </c>
      <c r="I3161" s="60" t="str">
        <f t="shared" si="459"/>
        <v>00</v>
      </c>
    </row>
    <row r="3162" spans="1:9">
      <c r="A3162" s="60" t="str">
        <f t="shared" si="460"/>
        <v>3.9.9.1.0.00.00 - Compensação Financeira entre RGPS/RPPS</v>
      </c>
      <c r="B3162" s="5" t="s">
        <v>1099</v>
      </c>
      <c r="C3162" s="6">
        <v>8388656</v>
      </c>
      <c r="E3162" s="1">
        <f>E3163+E3164+E3165+E3166</f>
        <v>8388656</v>
      </c>
      <c r="F3162" s="1">
        <f>F3163+F3164+F3165+F3166</f>
        <v>0</v>
      </c>
      <c r="H3162" s="60" t="b">
        <f t="shared" si="461"/>
        <v>1</v>
      </c>
      <c r="I3162" s="60" t="str">
        <f t="shared" si="459"/>
        <v>00</v>
      </c>
    </row>
    <row r="3163" spans="1:9" ht="25.5">
      <c r="A3163" s="60" t="str">
        <f t="shared" si="460"/>
        <v>3.9.9.1.2.00.00 - Compensação Financeira entre RGPS/RPPS - Intra 
 OFSS</v>
      </c>
      <c r="B3163" s="3" t="s">
        <v>1100</v>
      </c>
      <c r="C3163" s="4"/>
      <c r="E3163" s="1">
        <f>SUMIF(A3163:B3163,"*intra*",C3163:D3163)+SUMIF(A3163:B3163,"*inter*",C3163:D3163)</f>
        <v>0</v>
      </c>
      <c r="F3163" s="1">
        <f>SUMIF(A3163:B3163,"*consolidação*",C3163:D3163)</f>
        <v>0</v>
      </c>
      <c r="H3163" s="60" t="b">
        <f t="shared" si="461"/>
        <v>1</v>
      </c>
      <c r="I3163" s="60" t="str">
        <f t="shared" si="459"/>
        <v>00</v>
      </c>
    </row>
    <row r="3164" spans="1:9" ht="25.5">
      <c r="A3164" s="60" t="str">
        <f t="shared" si="460"/>
        <v>3.9.9.1.3.00.00 - Compensação Financeira entre RGPS/RPPS - Inter 
 OFSS - União</v>
      </c>
      <c r="B3164" s="5" t="s">
        <v>1101</v>
      </c>
      <c r="C3164" s="6">
        <v>8388656</v>
      </c>
      <c r="E3164" s="1">
        <f>SUMIF(A3164:B3164,"*intra*",C3164:D3164)+SUMIF(A3164:B3164,"*inter*",C3164:D3164)</f>
        <v>8388656</v>
      </c>
      <c r="F3164" s="1">
        <f t="shared" ref="F3164" si="467">SUMIF(A3164:B3164,"*consolidação*",C3164:D3164)</f>
        <v>0</v>
      </c>
      <c r="H3164" s="60" t="b">
        <f t="shared" si="461"/>
        <v>1</v>
      </c>
      <c r="I3164" s="60" t="str">
        <f t="shared" si="459"/>
        <v>00</v>
      </c>
    </row>
    <row r="3165" spans="1:9" ht="25.5">
      <c r="A3165" s="60" t="str">
        <f t="shared" si="460"/>
        <v>3.9.9.1.4.00.00 - Compensação Financeira entre RGPS/RPPS - Inter 
 OFSS - Estado</v>
      </c>
      <c r="B3165" s="3" t="s">
        <v>1102</v>
      </c>
      <c r="C3165" s="4"/>
      <c r="E3165" s="1">
        <f>SUMIF(A3165:B3165,"*intra*",C3165:D3165)+SUMIF(A3165:B3165,"*inter*",C3165:D3165)</f>
        <v>0</v>
      </c>
      <c r="F3165" s="1">
        <f>SUMIF(A3165:B3165,"*consolidação*",C3165:D3165)</f>
        <v>0</v>
      </c>
      <c r="H3165" s="60" t="b">
        <f t="shared" si="461"/>
        <v>1</v>
      </c>
      <c r="I3165" s="60" t="str">
        <f t="shared" si="459"/>
        <v>00</v>
      </c>
    </row>
    <row r="3166" spans="1:9" ht="25.5">
      <c r="A3166" s="60" t="str">
        <f t="shared" si="460"/>
        <v>3.9.9.1.5.00.00 - Compensação Financeira entre RGPS/RPPS - Inter 
 OFSS - Município</v>
      </c>
      <c r="B3166" s="5" t="s">
        <v>1103</v>
      </c>
      <c r="C3166" s="6"/>
      <c r="E3166" s="1">
        <f>SUMIF(A3166:B3166,"*intra*",C3166:D3166)+SUMIF(A3166:B3166,"*inter*",C3166:D3166)</f>
        <v>0</v>
      </c>
      <c r="F3166" s="1">
        <f t="shared" ref="F3166" si="468">SUMIF(A3166:B3166,"*consolidação*",C3166:D3166)</f>
        <v>0</v>
      </c>
      <c r="H3166" s="60" t="b">
        <f t="shared" si="461"/>
        <v>1</v>
      </c>
      <c r="I3166" s="60" t="str">
        <f t="shared" si="459"/>
        <v>00</v>
      </c>
    </row>
    <row r="3167" spans="1:9">
      <c r="A3167" s="60" t="str">
        <f t="shared" si="460"/>
        <v>3.9.9.2.0.00.00 - Compensação Financeira entre Regimes Próprios</v>
      </c>
      <c r="B3167" s="3" t="s">
        <v>1104</v>
      </c>
      <c r="C3167" s="4">
        <v>10362360.18</v>
      </c>
      <c r="E3167" s="1">
        <f>E3168+E3169+E3170</f>
        <v>10362360.18</v>
      </c>
      <c r="F3167" s="1">
        <f>F3168+F3169+F3170</f>
        <v>0</v>
      </c>
      <c r="H3167" s="60" t="b">
        <f t="shared" si="461"/>
        <v>1</v>
      </c>
      <c r="I3167" s="60" t="str">
        <f t="shared" si="459"/>
        <v>00</v>
      </c>
    </row>
    <row r="3168" spans="1:9" ht="25.5">
      <c r="A3168" s="60" t="str">
        <f t="shared" si="460"/>
        <v>3.9.9.2.3.00.00 - Compensação Financeira entre Regimes Próprios - 
 Inter OFSS - União</v>
      </c>
      <c r="B3168" s="5" t="s">
        <v>1105</v>
      </c>
      <c r="C3168" s="6">
        <v>10362360.18</v>
      </c>
      <c r="E3168" s="1">
        <f>SUMIF(A3168:B3168,"*intra*",C3168:D3168)+SUMIF(A3168:B3168,"*inter*",C3168:D3168)</f>
        <v>10362360.18</v>
      </c>
      <c r="F3168" s="1">
        <f>SUMIF(A3168:B3168,"*consolidação*",C3168:D3168)</f>
        <v>0</v>
      </c>
      <c r="H3168" s="60" t="b">
        <f t="shared" si="461"/>
        <v>1</v>
      </c>
      <c r="I3168" s="60" t="str">
        <f t="shared" si="459"/>
        <v>00</v>
      </c>
    </row>
    <row r="3169" spans="1:9" ht="25.5">
      <c r="A3169" s="60" t="str">
        <f t="shared" si="460"/>
        <v>3.9.9.2.4.00.00 - Compensação Financeira entre Regimes Próprios - 
 Inter OFSS - Estado</v>
      </c>
      <c r="B3169" s="3" t="s">
        <v>1106</v>
      </c>
      <c r="C3169" s="4"/>
      <c r="E3169" s="1">
        <f>SUMIF(A3169:B3169,"*intra*",C3169:D3169)+SUMIF(A3169:B3169,"*inter*",C3169:D3169)</f>
        <v>0</v>
      </c>
      <c r="F3169" s="1">
        <f t="shared" ref="F3169:F3170" si="469">SUMIF(A3169:B3169,"*consolidação*",C3169:D3169)</f>
        <v>0</v>
      </c>
      <c r="H3169" s="60" t="b">
        <f t="shared" si="461"/>
        <v>1</v>
      </c>
      <c r="I3169" s="60" t="str">
        <f t="shared" si="459"/>
        <v>00</v>
      </c>
    </row>
    <row r="3170" spans="1:9" ht="25.5">
      <c r="A3170" s="60" t="str">
        <f t="shared" si="460"/>
        <v>3.9.9.2.5.00.00 - Compensação Financeira entre Regimes Próprios - 
 Inter OFSS - Município</v>
      </c>
      <c r="B3170" s="5" t="s">
        <v>1107</v>
      </c>
      <c r="C3170" s="6"/>
      <c r="E3170" s="1">
        <f>SUMIF(A3170:B3170,"*intra*",C3170:D3170)+SUMIF(A3170:B3170,"*inter*",C3170:D3170)</f>
        <v>0</v>
      </c>
      <c r="F3170" s="1">
        <f t="shared" si="469"/>
        <v>0</v>
      </c>
      <c r="H3170" s="60" t="b">
        <f t="shared" si="461"/>
        <v>1</v>
      </c>
      <c r="I3170" s="60" t="str">
        <f t="shared" si="459"/>
        <v>00</v>
      </c>
    </row>
    <row r="3171" spans="1:9">
      <c r="A3171" s="60" t="str">
        <f t="shared" si="460"/>
        <v>3.9.9.3.0.00.00 - Variação Patrimonial Diminutiva com Bonificações</v>
      </c>
      <c r="B3171" s="3" t="s">
        <v>1108</v>
      </c>
      <c r="C3171" s="4"/>
      <c r="E3171" s="1">
        <f>E3172</f>
        <v>0</v>
      </c>
      <c r="F3171" s="1">
        <f>F3172</f>
        <v>0</v>
      </c>
      <c r="H3171" s="60" t="b">
        <f t="shared" si="461"/>
        <v>1</v>
      </c>
      <c r="I3171" s="60" t="str">
        <f t="shared" si="459"/>
        <v>00</v>
      </c>
    </row>
    <row r="3172" spans="1:9" ht="25.5">
      <c r="A3172" s="60" t="str">
        <f t="shared" si="460"/>
        <v>3.9.9.3.1.00.00 - Variação Patrimonial Diminutiva com Bonificações - 
 Consolidação</v>
      </c>
      <c r="B3172" s="5" t="s">
        <v>1109</v>
      </c>
      <c r="C3172" s="6"/>
      <c r="E3172" s="1">
        <f>SUMIF(A3172:B3172,"*intra*",C3172:D3172)+SUMIF(A3172:B3172,"*inter*",C3172:D3172)</f>
        <v>0</v>
      </c>
      <c r="F3172" s="1">
        <f>SUMIF(A3172:B3172,"*consolidação*",C3172:D3172)</f>
        <v>0</v>
      </c>
      <c r="H3172" s="60" t="b">
        <f t="shared" si="461"/>
        <v>1</v>
      </c>
      <c r="I3172" s="60" t="str">
        <f t="shared" si="459"/>
        <v>00</v>
      </c>
    </row>
    <row r="3173" spans="1:9">
      <c r="A3173" s="60" t="str">
        <f t="shared" si="460"/>
        <v>3.9.9.4.0.00.00 - Amortização de Ágio em Investimentos</v>
      </c>
      <c r="B3173" s="3" t="s">
        <v>1110</v>
      </c>
      <c r="C3173" s="4">
        <v>4296999.54</v>
      </c>
      <c r="E3173" s="1">
        <f>E3174+E3175+E3176+E3177+E3178</f>
        <v>4296999.54</v>
      </c>
      <c r="F3173" s="1">
        <f>F3174+F3175+F3176+F3177+F3178</f>
        <v>0</v>
      </c>
      <c r="H3173" s="60" t="b">
        <f t="shared" si="461"/>
        <v>1</v>
      </c>
      <c r="I3173" s="60" t="str">
        <f t="shared" ref="I3173:I3182" si="470">MID(A3173,11,2)</f>
        <v>00</v>
      </c>
    </row>
    <row r="3174" spans="1:9" ht="25.5">
      <c r="A3174" s="60" t="str">
        <f t="shared" ref="A3174:A3237" si="471">TRIM(B3174)</f>
        <v>3.9.9.4.1.00.00 - Amortização de Ágio em Investimentos - 
 Consolidação</v>
      </c>
      <c r="B3174" s="5" t="s">
        <v>1111</v>
      </c>
      <c r="C3174" s="6"/>
      <c r="E3174" s="1">
        <f>SUMIF(A3174:B3174,"*intra*",C3174:D3174)+SUMIF(A3174:B3174,"*inter*",C3174:D3174)</f>
        <v>0</v>
      </c>
      <c r="F3174" s="1">
        <f>SUMIF(A3174:B3174,"*consolidação*",C3174:D3174)</f>
        <v>0</v>
      </c>
      <c r="H3174" s="60" t="b">
        <f t="shared" ref="H3174:H3182" si="472">IF(I3174="00",C3174=E3174+F3174,TRUE)</f>
        <v>1</v>
      </c>
      <c r="I3174" s="60" t="str">
        <f t="shared" si="470"/>
        <v>00</v>
      </c>
    </row>
    <row r="3175" spans="1:9">
      <c r="A3175" s="60" t="str">
        <f t="shared" si="471"/>
        <v>3.9.9.4.2.00.00 - Amortização de Ágio em Investimentos - Intra OFSS</v>
      </c>
      <c r="B3175" s="3" t="s">
        <v>1112</v>
      </c>
      <c r="C3175" s="4"/>
      <c r="E3175" s="1">
        <f>SUMIF(A3175:B3175,"*intra*",C3175:D3175)+SUMIF(A3175:B3175,"*inter*",C3175:D3175)</f>
        <v>0</v>
      </c>
      <c r="F3175" s="1">
        <f t="shared" ref="F3175:F3178" si="473">SUMIF(A3175:B3175,"*consolidação*",C3175:D3175)</f>
        <v>0</v>
      </c>
      <c r="H3175" s="60" t="b">
        <f t="shared" si="472"/>
        <v>1</v>
      </c>
      <c r="I3175" s="60" t="str">
        <f t="shared" si="470"/>
        <v>00</v>
      </c>
    </row>
    <row r="3176" spans="1:9" ht="25.5">
      <c r="A3176" s="60" t="str">
        <f t="shared" si="471"/>
        <v>3.9.9.4.3.00.00 - Amortização de Ágio em Investimentos - Inter OFSS 
 - União</v>
      </c>
      <c r="B3176" s="5" t="s">
        <v>1113</v>
      </c>
      <c r="C3176" s="6">
        <v>4296999.54</v>
      </c>
      <c r="E3176" s="1">
        <f>SUMIF(A3176:B3176,"*intra*",C3176:D3176)+SUMIF(A3176:B3176,"*inter*",C3176:D3176)</f>
        <v>4296999.54</v>
      </c>
      <c r="F3176" s="1">
        <f t="shared" si="473"/>
        <v>0</v>
      </c>
      <c r="H3176" s="60" t="b">
        <f t="shared" si="472"/>
        <v>1</v>
      </c>
      <c r="I3176" s="60" t="str">
        <f t="shared" si="470"/>
        <v>00</v>
      </c>
    </row>
    <row r="3177" spans="1:9" ht="25.5">
      <c r="A3177" s="60" t="str">
        <f t="shared" si="471"/>
        <v>3.9.9.4.4.00.00 - Amortização de Ágio em Investimentos - Inter OFSS 
 - Estado</v>
      </c>
      <c r="B3177" s="3" t="s">
        <v>1114</v>
      </c>
      <c r="C3177" s="4"/>
      <c r="E3177" s="1">
        <f>SUMIF(A3177:B3177,"*intra*",C3177:D3177)+SUMIF(A3177:B3177,"*inter*",C3177:D3177)</f>
        <v>0</v>
      </c>
      <c r="F3177" s="1">
        <f t="shared" si="473"/>
        <v>0</v>
      </c>
      <c r="H3177" s="60" t="b">
        <f t="shared" si="472"/>
        <v>1</v>
      </c>
      <c r="I3177" s="60" t="str">
        <f t="shared" si="470"/>
        <v>00</v>
      </c>
    </row>
    <row r="3178" spans="1:9" ht="25.5">
      <c r="A3178" s="60" t="str">
        <f t="shared" si="471"/>
        <v>3.9.9.4.5.00.00 - Amortização de Ágio em Investimentos - Inter OFSS 
 - Município</v>
      </c>
      <c r="B3178" s="5" t="s">
        <v>1115</v>
      </c>
      <c r="C3178" s="6"/>
      <c r="E3178" s="1">
        <f>SUMIF(A3178:B3178,"*intra*",C3178:D3178)+SUMIF(A3178:B3178,"*inter*",C3178:D3178)</f>
        <v>0</v>
      </c>
      <c r="F3178" s="1">
        <f t="shared" si="473"/>
        <v>0</v>
      </c>
      <c r="H3178" s="60" t="b">
        <f t="shared" si="472"/>
        <v>1</v>
      </c>
      <c r="I3178" s="60" t="str">
        <f t="shared" si="470"/>
        <v>00</v>
      </c>
    </row>
    <row r="3179" spans="1:9">
      <c r="A3179" s="60" t="str">
        <f t="shared" si="471"/>
        <v>3.9.9.6.0.00.00 - Indenizações e Restituições</v>
      </c>
      <c r="B3179" s="3" t="s">
        <v>5713</v>
      </c>
      <c r="C3179" s="4">
        <v>1824769518.0699999</v>
      </c>
      <c r="E3179" s="1">
        <f>E3180</f>
        <v>0</v>
      </c>
      <c r="F3179" s="1">
        <f>F3180</f>
        <v>1824769518.0699999</v>
      </c>
      <c r="H3179" s="60" t="b">
        <f t="shared" si="472"/>
        <v>1</v>
      </c>
      <c r="I3179" s="60" t="str">
        <f t="shared" si="470"/>
        <v>00</v>
      </c>
    </row>
    <row r="3180" spans="1:9">
      <c r="A3180" s="60" t="str">
        <f t="shared" si="471"/>
        <v>3.9.9.6.1.00.00 - Indenizações e Restituições - Consolidação</v>
      </c>
      <c r="B3180" s="5" t="s">
        <v>5714</v>
      </c>
      <c r="C3180" s="6">
        <v>1824769518.0699999</v>
      </c>
      <c r="E3180" s="1">
        <f>SUMIF(A3180:B3180,"*intra*",C3180:D3180)+SUMIF(A3180:B3180,"*inter*",C3180:D3180)</f>
        <v>0</v>
      </c>
      <c r="F3180" s="1">
        <f>SUMIF(A3180:B3180,"*consolidação*",C3180:D3180)</f>
        <v>1824769518.0699999</v>
      </c>
      <c r="H3180" s="60" t="b">
        <f t="shared" si="472"/>
        <v>1</v>
      </c>
      <c r="I3180" s="60" t="str">
        <f t="shared" si="470"/>
        <v>00</v>
      </c>
    </row>
    <row r="3181" spans="1:9" ht="25.5">
      <c r="A3181" s="60" t="str">
        <f t="shared" si="471"/>
        <v>3.9.9.9.0.00.00 - Variações Patrimoniais Diminutivas Decorrentes de 
 Fatos Geradores Diversos</v>
      </c>
      <c r="B3181" s="3" t="s">
        <v>1116</v>
      </c>
      <c r="C3181" s="4">
        <v>59824108500.760002</v>
      </c>
      <c r="E3181" s="1">
        <f>E3182</f>
        <v>0</v>
      </c>
      <c r="F3181" s="1">
        <f>F3182</f>
        <v>59824108500.760002</v>
      </c>
      <c r="H3181" s="60" t="b">
        <f t="shared" si="472"/>
        <v>1</v>
      </c>
      <c r="I3181" s="60" t="str">
        <f t="shared" si="470"/>
        <v>00</v>
      </c>
    </row>
    <row r="3182" spans="1:9" ht="25.5">
      <c r="A3182" s="60" t="str">
        <f t="shared" si="471"/>
        <v>3.9.9.9.1.00.00 - Variações Patrimoniais Diminutivas Decorrentes de 
 Fatos Geradores Diversos - Consolidação</v>
      </c>
      <c r="B3182" s="5" t="s">
        <v>1117</v>
      </c>
      <c r="C3182" s="6">
        <v>59824108500.760002</v>
      </c>
      <c r="E3182" s="1">
        <f>SUMIF(A3182:B3182,"*intra*",C3182:D3182)+SUMIF(A3182:B3182,"*inter*",C3182:D3182)</f>
        <v>0</v>
      </c>
      <c r="F3182" s="1">
        <f>SUMIF(A3182:B3182,"*consolidação*",C3182:D3182)</f>
        <v>59824108500.760002</v>
      </c>
      <c r="H3182" s="60" t="b">
        <f t="shared" si="472"/>
        <v>1</v>
      </c>
      <c r="I3182" s="60" t="str">
        <f t="shared" si="470"/>
        <v>00</v>
      </c>
    </row>
    <row r="3183" spans="1:9">
      <c r="A3183" s="60" t="str">
        <f t="shared" si="471"/>
        <v>Variação Patrimonial Aumentativa</v>
      </c>
      <c r="B3183" s="5" t="s">
        <v>1118</v>
      </c>
      <c r="C3183" s="42"/>
      <c r="E3183" s="1"/>
      <c r="F3183" s="1"/>
    </row>
    <row r="3184" spans="1:9">
      <c r="A3184" s="60" t="str">
        <f t="shared" si="471"/>
        <v>Variação Patrimonial Aumentativa</v>
      </c>
      <c r="B3184" s="3" t="s">
        <v>3259</v>
      </c>
      <c r="C3184" s="31"/>
      <c r="E3184" s="1"/>
      <c r="F3184" s="1"/>
    </row>
    <row r="3185" spans="1:9">
      <c r="A3185" s="60" t="str">
        <f t="shared" si="471"/>
        <v>4.0.0.0.0.00.00 - Variação Patrimonial Aumentativa</v>
      </c>
      <c r="B3185" s="3" t="s">
        <v>1120</v>
      </c>
      <c r="C3185" s="6">
        <v>1663187798723.25</v>
      </c>
      <c r="E3185" s="1">
        <f>E3186+E3214+E3250+E3266+E3325+E3375+E3414</f>
        <v>741946659149.72998</v>
      </c>
      <c r="F3185" s="1">
        <f>F3186+F3214+F3250+F3266+F3325+F3375+F3414</f>
        <v>921241139573.5199</v>
      </c>
      <c r="H3185" s="60" t="b">
        <f t="shared" ref="H3185:H3248" si="474">IF(I3185="00",C3185=E3185+F3185,TRUE)</f>
        <v>1</v>
      </c>
      <c r="I3185" s="60" t="str">
        <f t="shared" ref="I3185:I3248" si="475">MID(A3185,11,2)</f>
        <v>00</v>
      </c>
    </row>
    <row r="3186" spans="1:9">
      <c r="A3186" s="60" t="str">
        <f t="shared" si="471"/>
        <v>4.1.0.0.0.00.00 - Impostos, Taxas e Contribuições de Melhoria</v>
      </c>
      <c r="B3186" s="5" t="s">
        <v>1121</v>
      </c>
      <c r="C3186" s="4">
        <v>495159905650.34003</v>
      </c>
      <c r="E3186" s="1">
        <f>E3187+E3198+E3203</f>
        <v>0</v>
      </c>
      <c r="F3186" s="1">
        <f>F3187+F3198+F3203</f>
        <v>495159905650.33997</v>
      </c>
      <c r="H3186" s="60" t="b">
        <f t="shared" si="474"/>
        <v>1</v>
      </c>
      <c r="I3186" s="60" t="str">
        <f t="shared" si="475"/>
        <v>00</v>
      </c>
    </row>
    <row r="3187" spans="1:9">
      <c r="A3187" s="60" t="str">
        <f t="shared" si="471"/>
        <v>4.1.1.0.0.00.00 - Impostos</v>
      </c>
      <c r="B3187" s="3" t="s">
        <v>1122</v>
      </c>
      <c r="C3187" s="6">
        <v>476741900587.65002</v>
      </c>
      <c r="E3187" s="1">
        <f>E3188+E3190+E3192+E3194+E3196</f>
        <v>0</v>
      </c>
      <c r="F3187" s="1">
        <f>F3188+F3190+F3192+F3194+F3196</f>
        <v>476741900587.64996</v>
      </c>
      <c r="H3187" s="60" t="b">
        <f t="shared" si="474"/>
        <v>1</v>
      </c>
      <c r="I3187" s="60" t="str">
        <f t="shared" si="475"/>
        <v>00</v>
      </c>
    </row>
    <row r="3188" spans="1:9">
      <c r="A3188" s="60" t="str">
        <f t="shared" si="471"/>
        <v>4.1.1.1.0.00.00 - Impostos sobre Comercio Exterior</v>
      </c>
      <c r="B3188" s="5" t="s">
        <v>1123</v>
      </c>
      <c r="C3188" s="4"/>
      <c r="E3188" s="1">
        <f>E3189</f>
        <v>0</v>
      </c>
      <c r="F3188" s="1">
        <f>F3189</f>
        <v>0</v>
      </c>
      <c r="H3188" s="60" t="b">
        <f t="shared" si="474"/>
        <v>1</v>
      </c>
      <c r="I3188" s="60" t="str">
        <f t="shared" si="475"/>
        <v>00</v>
      </c>
    </row>
    <row r="3189" spans="1:9">
      <c r="A3189" s="60" t="str">
        <f t="shared" si="471"/>
        <v>4.1.1.1.1.00.00 - Impostos sobre Comercio Exterior - Consolidação</v>
      </c>
      <c r="B3189" s="3" t="s">
        <v>1124</v>
      </c>
      <c r="C3189" s="6"/>
      <c r="E3189" s="1">
        <f>SUMIF(A3189:B3189,"*intra*",C3189:D3189)+SUMIF(A3189:B3189,"*inter*",C3189:D3189)</f>
        <v>0</v>
      </c>
      <c r="F3189" s="1">
        <f>SUMIF(A3189:B3189,"*consolidação*",C3189:D3189)</f>
        <v>0</v>
      </c>
      <c r="H3189" s="60" t="b">
        <f t="shared" si="474"/>
        <v>1</v>
      </c>
      <c r="I3189" s="60" t="str">
        <f t="shared" si="475"/>
        <v>00</v>
      </c>
    </row>
    <row r="3190" spans="1:9">
      <c r="A3190" s="60" t="str">
        <f t="shared" si="471"/>
        <v>4.1.1.2.0.00.00 - Impostos sobre Patrimônio e a Renda</v>
      </c>
      <c r="B3190" s="5" t="s">
        <v>1125</v>
      </c>
      <c r="C3190" s="4">
        <v>70033220077.729996</v>
      </c>
      <c r="E3190" s="1">
        <f>E3191</f>
        <v>0</v>
      </c>
      <c r="F3190" s="1">
        <f>F3191</f>
        <v>70033220077.729996</v>
      </c>
      <c r="H3190" s="60" t="b">
        <f t="shared" si="474"/>
        <v>1</v>
      </c>
      <c r="I3190" s="60" t="str">
        <f t="shared" si="475"/>
        <v>00</v>
      </c>
    </row>
    <row r="3191" spans="1:9">
      <c r="A3191" s="60" t="str">
        <f t="shared" si="471"/>
        <v>4.1.1.2.1.00.00 - Impostos sobre Patrimônio e a Renda - Consolidação</v>
      </c>
      <c r="B3191" s="3" t="s">
        <v>1126</v>
      </c>
      <c r="C3191" s="6">
        <v>70033220077.729996</v>
      </c>
      <c r="E3191" s="1">
        <f t="shared" ref="E3191" si="476">SUMIF(A3191:B3191,"*intra*",C3191:D3191)+SUMIF(A3191:B3191,"*inter*",C3191:D3191)</f>
        <v>0</v>
      </c>
      <c r="F3191" s="1">
        <f t="shared" ref="F3191" si="477">SUMIF(A3191:B3191,"*consolidação*",C3191:D3191)</f>
        <v>70033220077.729996</v>
      </c>
      <c r="H3191" s="60" t="b">
        <f t="shared" si="474"/>
        <v>1</v>
      </c>
      <c r="I3191" s="60" t="str">
        <f t="shared" si="475"/>
        <v>00</v>
      </c>
    </row>
    <row r="3192" spans="1:9">
      <c r="A3192" s="60" t="str">
        <f t="shared" si="471"/>
        <v>4.1.1.3.0.00.00 - Impostos sobre a Produção e a Circulação</v>
      </c>
      <c r="B3192" s="5" t="s">
        <v>1127</v>
      </c>
      <c r="C3192" s="4">
        <v>404575088332.71997</v>
      </c>
      <c r="E3192" s="1">
        <f>E3193</f>
        <v>0</v>
      </c>
      <c r="F3192" s="1">
        <f>F3193</f>
        <v>404575088332.71997</v>
      </c>
      <c r="H3192" s="60" t="b">
        <f t="shared" si="474"/>
        <v>1</v>
      </c>
      <c r="I3192" s="60" t="str">
        <f t="shared" si="475"/>
        <v>00</v>
      </c>
    </row>
    <row r="3193" spans="1:9" ht="25.5">
      <c r="A3193" s="60" t="str">
        <f t="shared" si="471"/>
        <v>4.1.1.3.1.00.00 - Impostos sobre a Produção e a Circulação - 
 Consolidação</v>
      </c>
      <c r="B3193" s="3" t="s">
        <v>1128</v>
      </c>
      <c r="C3193" s="6">
        <v>404575088332.71997</v>
      </c>
      <c r="E3193" s="1">
        <f t="shared" ref="E3193" si="478">SUMIF(A3193:B3193,"*intra*",C3193:D3193)+SUMIF(A3193:B3193,"*inter*",C3193:D3193)</f>
        <v>0</v>
      </c>
      <c r="F3193" s="1">
        <f t="shared" ref="F3193" si="479">SUMIF(A3193:B3193,"*consolidação*",C3193:D3193)</f>
        <v>404575088332.71997</v>
      </c>
      <c r="H3193" s="60" t="b">
        <f t="shared" si="474"/>
        <v>1</v>
      </c>
      <c r="I3193" s="60" t="str">
        <f t="shared" si="475"/>
        <v>00</v>
      </c>
    </row>
    <row r="3194" spans="1:9">
      <c r="A3194" s="60" t="str">
        <f t="shared" si="471"/>
        <v>4.1.1.4.0.00.00 - Impostos Extraordinários</v>
      </c>
      <c r="B3194" s="5" t="s">
        <v>1129</v>
      </c>
      <c r="C3194" s="4"/>
      <c r="E3194" s="1">
        <f>E3195</f>
        <v>0</v>
      </c>
      <c r="F3194" s="1">
        <f>F3195</f>
        <v>0</v>
      </c>
      <c r="H3194" s="60" t="b">
        <f t="shared" si="474"/>
        <v>1</v>
      </c>
      <c r="I3194" s="60" t="str">
        <f t="shared" si="475"/>
        <v>00</v>
      </c>
    </row>
    <row r="3195" spans="1:9">
      <c r="A3195" s="60" t="str">
        <f t="shared" si="471"/>
        <v>4.1.1.4.1.00.00 - Impostos Extraordinários - Consolidação</v>
      </c>
      <c r="B3195" s="3" t="s">
        <v>1130</v>
      </c>
      <c r="C3195" s="6"/>
      <c r="E3195" s="1">
        <f t="shared" ref="E3195" si="480">SUMIF(A3195:B3195,"*intra*",C3195:D3195)+SUMIF(A3195:B3195,"*inter*",C3195:D3195)</f>
        <v>0</v>
      </c>
      <c r="F3195" s="1">
        <f>SUMIF(A3195:B3195,"*consolidação*",C3195:D3195)</f>
        <v>0</v>
      </c>
      <c r="H3195" s="60" t="b">
        <f t="shared" si="474"/>
        <v>1</v>
      </c>
      <c r="I3195" s="60" t="str">
        <f t="shared" si="475"/>
        <v>00</v>
      </c>
    </row>
    <row r="3196" spans="1:9">
      <c r="A3196" s="60" t="str">
        <f t="shared" si="471"/>
        <v>4.1.1.9.0.00.00 - Outros Impostos</v>
      </c>
      <c r="B3196" s="5" t="s">
        <v>1131</v>
      </c>
      <c r="C3196" s="4">
        <v>2133592177.2</v>
      </c>
      <c r="E3196" s="1">
        <f>E3197</f>
        <v>0</v>
      </c>
      <c r="F3196" s="1">
        <f>F3197</f>
        <v>2133592177.2</v>
      </c>
      <c r="H3196" s="60" t="b">
        <f t="shared" si="474"/>
        <v>1</v>
      </c>
      <c r="I3196" s="60" t="str">
        <f t="shared" si="475"/>
        <v>00</v>
      </c>
    </row>
    <row r="3197" spans="1:9">
      <c r="A3197" s="60" t="str">
        <f t="shared" si="471"/>
        <v>4.1.1.9.1.00.00 - Outros Impostos - Consolidação</v>
      </c>
      <c r="B3197" s="3" t="s">
        <v>1132</v>
      </c>
      <c r="C3197" s="6">
        <v>2133592177.2</v>
      </c>
      <c r="E3197" s="1">
        <f t="shared" ref="E3197" si="481">SUMIF(A3197:B3197,"*intra*",C3197:D3197)+SUMIF(A3197:B3197,"*inter*",C3197:D3197)</f>
        <v>0</v>
      </c>
      <c r="F3197" s="1">
        <f t="shared" ref="F3197" si="482">SUMIF(A3197:B3197,"*consolidação*",C3197:D3197)</f>
        <v>2133592177.2</v>
      </c>
      <c r="H3197" s="60" t="b">
        <f t="shared" si="474"/>
        <v>1</v>
      </c>
      <c r="I3197" s="60" t="str">
        <f t="shared" si="475"/>
        <v>00</v>
      </c>
    </row>
    <row r="3198" spans="1:9">
      <c r="A3198" s="60" t="str">
        <f t="shared" si="471"/>
        <v>4.1.2.0.0.00.00 - Taxas</v>
      </c>
      <c r="B3198" s="5" t="s">
        <v>1133</v>
      </c>
      <c r="C3198" s="4">
        <v>18418004354.509998</v>
      </c>
      <c r="E3198" s="1">
        <f>E3199+E3201</f>
        <v>0</v>
      </c>
      <c r="F3198" s="1">
        <f t="shared" ref="F3198" si="483">F3199+F3201</f>
        <v>18418004354.510002</v>
      </c>
      <c r="H3198" s="60" t="b">
        <f t="shared" si="474"/>
        <v>1</v>
      </c>
      <c r="I3198" s="60" t="str">
        <f t="shared" si="475"/>
        <v>00</v>
      </c>
    </row>
    <row r="3199" spans="1:9">
      <c r="A3199" s="60" t="str">
        <f t="shared" si="471"/>
        <v>4.1.2.1.0.00.00 - Taxas pelo Exercício do Poder de Policia</v>
      </c>
      <c r="B3199" s="3" t="s">
        <v>1134</v>
      </c>
      <c r="C3199" s="6">
        <v>4490689693.5100002</v>
      </c>
      <c r="E3199" s="1">
        <f>E3200</f>
        <v>0</v>
      </c>
      <c r="F3199" s="1">
        <f>F3200</f>
        <v>4490689693.5100002</v>
      </c>
      <c r="H3199" s="60" t="b">
        <f t="shared" si="474"/>
        <v>1</v>
      </c>
      <c r="I3199" s="60" t="str">
        <f t="shared" si="475"/>
        <v>00</v>
      </c>
    </row>
    <row r="3200" spans="1:9" ht="25.5">
      <c r="A3200" s="60" t="str">
        <f t="shared" si="471"/>
        <v>4.1.2.1.1.00.00 - Taxas pelo Exercício do Poder de Polícia - 
 Consolidação</v>
      </c>
      <c r="B3200" s="5" t="s">
        <v>1135</v>
      </c>
      <c r="C3200" s="4">
        <v>4490689693.5100002</v>
      </c>
      <c r="E3200" s="1">
        <f t="shared" ref="E3200" si="484">SUMIF(A3200:B3200,"*intra*",C3200:D3200)+SUMIF(A3200:B3200,"*inter*",C3200:D3200)</f>
        <v>0</v>
      </c>
      <c r="F3200" s="1">
        <f t="shared" ref="F3200" si="485">SUMIF(A3200:B3200,"*consolidação*",C3200:D3200)</f>
        <v>4490689693.5100002</v>
      </c>
      <c r="H3200" s="60" t="b">
        <f t="shared" si="474"/>
        <v>1</v>
      </c>
      <c r="I3200" s="60" t="str">
        <f t="shared" si="475"/>
        <v>00</v>
      </c>
    </row>
    <row r="3201" spans="1:9">
      <c r="A3201" s="60" t="str">
        <f t="shared" si="471"/>
        <v>4.1.2.2.0.00.00 - Taxas Pela Prestação de Serviços</v>
      </c>
      <c r="B3201" s="3" t="s">
        <v>1136</v>
      </c>
      <c r="C3201" s="6">
        <v>13927314661</v>
      </c>
      <c r="E3201" s="1">
        <f>E3202</f>
        <v>0</v>
      </c>
      <c r="F3201" s="1">
        <f>F3202</f>
        <v>13927314661</v>
      </c>
      <c r="H3201" s="60" t="b">
        <f t="shared" si="474"/>
        <v>1</v>
      </c>
      <c r="I3201" s="60" t="str">
        <f t="shared" si="475"/>
        <v>00</v>
      </c>
    </row>
    <row r="3202" spans="1:9">
      <c r="A3202" s="60" t="str">
        <f t="shared" si="471"/>
        <v>4.1.2.2.1.00.00 - Taxas Pela Prestação de Serviços - Consolidação</v>
      </c>
      <c r="B3202" s="5" t="s">
        <v>1137</v>
      </c>
      <c r="C3202" s="4">
        <v>13927314661</v>
      </c>
      <c r="E3202" s="1">
        <f t="shared" ref="E3202" si="486">SUMIF(A3202:B3202,"*intra*",C3202:D3202)+SUMIF(A3202:B3202,"*inter*",C3202:D3202)</f>
        <v>0</v>
      </c>
      <c r="F3202" s="1">
        <f t="shared" ref="F3202" si="487">SUMIF(A3202:B3202,"*consolidação*",C3202:D3202)</f>
        <v>13927314661</v>
      </c>
      <c r="H3202" s="60" t="b">
        <f t="shared" si="474"/>
        <v>1</v>
      </c>
      <c r="I3202" s="60" t="str">
        <f t="shared" si="475"/>
        <v>00</v>
      </c>
    </row>
    <row r="3203" spans="1:9">
      <c r="A3203" s="60" t="str">
        <f t="shared" si="471"/>
        <v>4.1.3.0.0.00.00 - Contribuições de Melhoria</v>
      </c>
      <c r="B3203" s="3" t="s">
        <v>1138</v>
      </c>
      <c r="C3203" s="6">
        <v>708.18</v>
      </c>
      <c r="E3203" s="1">
        <f>E3204+E3206+E3208+E3210+E3212</f>
        <v>0</v>
      </c>
      <c r="F3203" s="1">
        <f>F3204+F3206+F3208+F3210+F3212</f>
        <v>708.18</v>
      </c>
      <c r="H3203" s="60" t="b">
        <f t="shared" si="474"/>
        <v>1</v>
      </c>
      <c r="I3203" s="60" t="str">
        <f t="shared" si="475"/>
        <v>00</v>
      </c>
    </row>
    <row r="3204" spans="1:9" ht="25.5">
      <c r="A3204" s="60" t="str">
        <f t="shared" si="471"/>
        <v>4.1.3.1.0.00.00 - Contribuição de Melhoria Pela Expansão da Rede de 
 Água Potável e Esgoto Sanitário</v>
      </c>
      <c r="B3204" s="5" t="s">
        <v>1139</v>
      </c>
      <c r="C3204" s="4"/>
      <c r="E3204" s="1">
        <f>E3205</f>
        <v>0</v>
      </c>
      <c r="F3204" s="1">
        <f>F3205</f>
        <v>0</v>
      </c>
      <c r="H3204" s="60" t="b">
        <f t="shared" si="474"/>
        <v>1</v>
      </c>
      <c r="I3204" s="60" t="str">
        <f t="shared" si="475"/>
        <v>00</v>
      </c>
    </row>
    <row r="3205" spans="1:9" ht="25.5">
      <c r="A3205" s="60" t="str">
        <f t="shared" si="471"/>
        <v>4.1.3.1.1.00.00 - Contribuição de Melhoria Pela Expansão da Rede de 
 Água Potável e Esgoto Sanitário - Consolidação</v>
      </c>
      <c r="B3205" s="3" t="s">
        <v>1140</v>
      </c>
      <c r="C3205" s="6"/>
      <c r="E3205" s="1">
        <f>SUMIF(A3205:B3205,"*intra*",C3205:D3205)+SUMIF(A3205:B3205,"*inter*",C3205:D3205)</f>
        <v>0</v>
      </c>
      <c r="F3205" s="1">
        <f>SUMIF(A3205:B3205,"*consolidação*",C3205:D3205)</f>
        <v>0</v>
      </c>
      <c r="H3205" s="60" t="b">
        <f t="shared" si="474"/>
        <v>1</v>
      </c>
      <c r="I3205" s="60" t="str">
        <f t="shared" si="475"/>
        <v>00</v>
      </c>
    </row>
    <row r="3206" spans="1:9" ht="25.5">
      <c r="A3206" s="60" t="str">
        <f t="shared" si="471"/>
        <v>4.1.3.2.0.00.00 - Contribuição de Melhoria Pela Expansão da Rede de 
 Iluminação Pública na Cidade</v>
      </c>
      <c r="B3206" s="5" t="s">
        <v>1141</v>
      </c>
      <c r="C3206" s="4"/>
      <c r="E3206" s="1">
        <f>E3207</f>
        <v>0</v>
      </c>
      <c r="F3206" s="1">
        <f>F3207</f>
        <v>0</v>
      </c>
      <c r="H3206" s="60" t="b">
        <f t="shared" si="474"/>
        <v>1</v>
      </c>
      <c r="I3206" s="60" t="str">
        <f t="shared" si="475"/>
        <v>00</v>
      </c>
    </row>
    <row r="3207" spans="1:9" ht="25.5">
      <c r="A3207" s="60" t="str">
        <f t="shared" si="471"/>
        <v>4.1.3.2.1.00.00 - Contribuição de Melhoria Pela Expansão da Rede de 
 Iluminação Pública na Cidade - Consolidação</v>
      </c>
      <c r="B3207" s="3" t="s">
        <v>1142</v>
      </c>
      <c r="C3207" s="6"/>
      <c r="E3207" s="1">
        <f t="shared" ref="E3207" si="488">SUMIF(A3207:B3207,"*intra*",C3207:D3207)+SUMIF(A3207:B3207,"*inter*",C3207:D3207)</f>
        <v>0</v>
      </c>
      <c r="F3207" s="1">
        <f t="shared" ref="F3207" si="489">SUMIF(A3207:B3207,"*consolidação*",C3207:D3207)</f>
        <v>0</v>
      </c>
      <c r="H3207" s="60" t="b">
        <f t="shared" si="474"/>
        <v>1</v>
      </c>
      <c r="I3207" s="60" t="str">
        <f t="shared" si="475"/>
        <v>00</v>
      </c>
    </row>
    <row r="3208" spans="1:9" ht="25.5">
      <c r="A3208" s="60" t="str">
        <f t="shared" si="471"/>
        <v>4.1.3.3.0.00.00 - Contribuição de Melhoria Pela Expansão de Rede de 
 Iluminação Pública Rural</v>
      </c>
      <c r="B3208" s="5" t="s">
        <v>1143</v>
      </c>
      <c r="C3208" s="4"/>
      <c r="E3208" s="1">
        <f>E3209</f>
        <v>0</v>
      </c>
      <c r="F3208" s="1">
        <f>F3209</f>
        <v>0</v>
      </c>
      <c r="H3208" s="60" t="b">
        <f t="shared" si="474"/>
        <v>1</v>
      </c>
      <c r="I3208" s="60" t="str">
        <f t="shared" si="475"/>
        <v>00</v>
      </c>
    </row>
    <row r="3209" spans="1:9" ht="25.5">
      <c r="A3209" s="60" t="str">
        <f t="shared" si="471"/>
        <v>4.1.3.3.1.00.00 - Contribuição de Melhoria Pela Expansão de Rede de 
 Iluminação Pública Rural - Consolidação</v>
      </c>
      <c r="B3209" s="3" t="s">
        <v>1144</v>
      </c>
      <c r="C3209" s="6"/>
      <c r="E3209" s="1">
        <f t="shared" ref="E3209" si="490">SUMIF(A3209:B3209,"*intra*",C3209:D3209)+SUMIF(A3209:B3209,"*inter*",C3209:D3209)</f>
        <v>0</v>
      </c>
      <c r="F3209" s="1">
        <f t="shared" ref="F3209" si="491">SUMIF(A3209:B3209,"*consolidação*",C3209:D3209)</f>
        <v>0</v>
      </c>
      <c r="H3209" s="60" t="b">
        <f t="shared" si="474"/>
        <v>1</v>
      </c>
      <c r="I3209" s="60" t="str">
        <f t="shared" si="475"/>
        <v>00</v>
      </c>
    </row>
    <row r="3210" spans="1:9" ht="25.5">
      <c r="A3210" s="60" t="str">
        <f t="shared" si="471"/>
        <v>4.1.3.4.0.00.00 - Contribuição de Melhoria Pela Pavimentação e Obras 
 Complementares</v>
      </c>
      <c r="B3210" s="5" t="s">
        <v>1145</v>
      </c>
      <c r="C3210" s="4"/>
      <c r="E3210" s="1">
        <f>E3211</f>
        <v>0</v>
      </c>
      <c r="F3210" s="1">
        <f>F3211</f>
        <v>0</v>
      </c>
      <c r="H3210" s="60" t="b">
        <f t="shared" si="474"/>
        <v>1</v>
      </c>
      <c r="I3210" s="60" t="str">
        <f t="shared" si="475"/>
        <v>00</v>
      </c>
    </row>
    <row r="3211" spans="1:9" ht="25.5">
      <c r="A3211" s="60" t="str">
        <f t="shared" si="471"/>
        <v>4.1.3.4.1.00.00 - Contribuição de Melhoria Pela Pavimentação e Obras 
 Complementares - Consolidação</v>
      </c>
      <c r="B3211" s="3" t="s">
        <v>1146</v>
      </c>
      <c r="C3211" s="6"/>
      <c r="E3211" s="1">
        <f t="shared" ref="E3211" si="492">SUMIF(A3211:B3211,"*intra*",C3211:D3211)+SUMIF(A3211:B3211,"*inter*",C3211:D3211)</f>
        <v>0</v>
      </c>
      <c r="F3211" s="1">
        <f t="shared" ref="F3211" si="493">SUMIF(A3211:B3211,"*consolidação*",C3211:D3211)</f>
        <v>0</v>
      </c>
      <c r="H3211" s="60" t="b">
        <f t="shared" si="474"/>
        <v>1</v>
      </c>
      <c r="I3211" s="60" t="str">
        <f t="shared" si="475"/>
        <v>00</v>
      </c>
    </row>
    <row r="3212" spans="1:9">
      <c r="A3212" s="60" t="str">
        <f t="shared" si="471"/>
        <v>4.1.3.9.0.00.00 - Outras Contribuições de Melhoria</v>
      </c>
      <c r="B3212" s="5" t="s">
        <v>1147</v>
      </c>
      <c r="C3212" s="4">
        <v>708.18</v>
      </c>
      <c r="E3212" s="1">
        <f>E3213</f>
        <v>0</v>
      </c>
      <c r="F3212" s="1">
        <f>F3213</f>
        <v>708.18</v>
      </c>
      <c r="H3212" s="60" t="b">
        <f t="shared" si="474"/>
        <v>1</v>
      </c>
      <c r="I3212" s="60" t="str">
        <f t="shared" si="475"/>
        <v>00</v>
      </c>
    </row>
    <row r="3213" spans="1:9">
      <c r="A3213" s="60" t="str">
        <f t="shared" si="471"/>
        <v>4.1.3.9.1.00.00 - Outras Contribuições de Melhoria - Consolidação</v>
      </c>
      <c r="B3213" s="3" t="s">
        <v>1148</v>
      </c>
      <c r="C3213" s="6">
        <v>708.18</v>
      </c>
      <c r="E3213" s="1">
        <f>SUMIF(A3213:B3213,"*intra*",C3213:D3213)+SUMIF(A3213:B3213,"*inter*",C3213:D3213)</f>
        <v>0</v>
      </c>
      <c r="F3213" s="1">
        <f>SUMIF(A3213:B3213,"*consolidação*",C3213:D3213)</f>
        <v>708.18</v>
      </c>
      <c r="H3213" s="60" t="b">
        <f t="shared" si="474"/>
        <v>1</v>
      </c>
      <c r="I3213" s="60" t="str">
        <f t="shared" si="475"/>
        <v>00</v>
      </c>
    </row>
    <row r="3214" spans="1:9">
      <c r="A3214" s="60" t="str">
        <f t="shared" si="471"/>
        <v>4.2.0.0.0.00.00 - Contribuições</v>
      </c>
      <c r="B3214" s="5" t="s">
        <v>1149</v>
      </c>
      <c r="C3214" s="4">
        <v>56996111854.269997</v>
      </c>
      <c r="E3214" s="1">
        <f>E3215+E3244+E3246+E3248</f>
        <v>25652959645.980003</v>
      </c>
      <c r="F3214" s="1">
        <f>F3215+F3244+F3246+F3248</f>
        <v>31343152208.289997</v>
      </c>
      <c r="H3214" s="60" t="b">
        <f t="shared" si="474"/>
        <v>1</v>
      </c>
      <c r="I3214" s="60" t="str">
        <f t="shared" si="475"/>
        <v>00</v>
      </c>
    </row>
    <row r="3215" spans="1:9">
      <c r="A3215" s="60" t="str">
        <f t="shared" si="471"/>
        <v>4.2.1.0.0.00.00 - Contribuições Sociais</v>
      </c>
      <c r="B3215" s="3" t="s">
        <v>1150</v>
      </c>
      <c r="C3215" s="6">
        <v>56115604023.370003</v>
      </c>
      <c r="E3215" s="1">
        <f>E3216+E3228+E3234+E3236+E3238+E3240+E3242</f>
        <v>25652959645.980003</v>
      </c>
      <c r="F3215" s="1">
        <f>F3216+F3228+F3234+F3236+F3238+F3240+F3242</f>
        <v>30462644377.389996</v>
      </c>
      <c r="H3215" s="60" t="b">
        <f t="shared" si="474"/>
        <v>1</v>
      </c>
      <c r="I3215" s="60" t="str">
        <f t="shared" si="475"/>
        <v>00</v>
      </c>
    </row>
    <row r="3216" spans="1:9">
      <c r="A3216" s="60" t="str">
        <f t="shared" si="471"/>
        <v>4.2.1.1.0.00.00 - Contribuições Sociais - RPPS</v>
      </c>
      <c r="B3216" s="5" t="s">
        <v>1151</v>
      </c>
      <c r="C3216" s="4">
        <v>47941818166.150002</v>
      </c>
      <c r="E3216" s="1">
        <f>E3217+E3224+E3225+E3226+E3227</f>
        <v>25652959645.980003</v>
      </c>
      <c r="F3216" s="1">
        <f>F3217+F3224+F3225+F3226+F3227</f>
        <v>22288858520.169998</v>
      </c>
      <c r="H3216" s="60" t="b">
        <f t="shared" si="474"/>
        <v>1</v>
      </c>
      <c r="I3216" s="60" t="str">
        <f t="shared" si="475"/>
        <v>00</v>
      </c>
    </row>
    <row r="3217" spans="1:9">
      <c r="A3217" s="60" t="str">
        <f t="shared" si="471"/>
        <v>4.2.1.1.1.00.00 - Contribuições Sociais - RPPS - Consolidação</v>
      </c>
      <c r="B3217" s="3" t="s">
        <v>1152</v>
      </c>
      <c r="C3217" s="6">
        <v>22288858520.169998</v>
      </c>
      <c r="E3217" s="8">
        <f>SUMIF(A3217:B3217,"*intra*",C3217:D3217)+SUMIF(A3217:B3217,"*inter*",C3217:D3217)</f>
        <v>0</v>
      </c>
      <c r="F3217" s="8">
        <f>SUMIF(A3217:B3217,"*consolidação*",C3217:D3217)</f>
        <v>22288858520.169998</v>
      </c>
      <c r="G3217" s="7"/>
      <c r="H3217" s="60" t="b">
        <f t="shared" si="474"/>
        <v>1</v>
      </c>
      <c r="I3217" s="60" t="str">
        <f t="shared" si="475"/>
        <v>00</v>
      </c>
    </row>
    <row r="3218" spans="1:9">
      <c r="A3218" s="60" t="str">
        <f t="shared" si="471"/>
        <v>4.2.1.1.1.01.00 - Contribuições Patronais ao RPPS</v>
      </c>
      <c r="B3218" s="5" t="s">
        <v>1153</v>
      </c>
      <c r="C3218" s="4">
        <v>3562969678.02</v>
      </c>
      <c r="E3218" s="8">
        <f>SUMIF(A3218:B3218,"*intra*",C3218:D3218)+SUMIF(A3218:B3218,"*inter*",C3218:D3218)</f>
        <v>0</v>
      </c>
      <c r="F3218" s="8">
        <f t="shared" ref="F3218:F3227" si="494">SUMIF(A3218:B3218,"*consolidação*",C3218:D3218)</f>
        <v>0</v>
      </c>
      <c r="G3218" s="7"/>
      <c r="H3218" s="60" t="b">
        <f t="shared" si="474"/>
        <v>1</v>
      </c>
      <c r="I3218" s="7" t="str">
        <f t="shared" si="475"/>
        <v>01</v>
      </c>
    </row>
    <row r="3219" spans="1:9">
      <c r="A3219" s="60" t="str">
        <f t="shared" si="471"/>
        <v>4.2.1.1.1.02.00 - Contribuição do Segurado ao RPPS</v>
      </c>
      <c r="B3219" s="3" t="s">
        <v>1154</v>
      </c>
      <c r="C3219" s="6">
        <v>17318246356.150002</v>
      </c>
      <c r="E3219" s="8">
        <f t="shared" ref="E3219:E3227" si="495">SUMIF(A3219:B3219,"*intra*",C3219:D3219)+SUMIF(A3219:B3219,"*inter*",C3219:D3219)</f>
        <v>0</v>
      </c>
      <c r="F3219" s="8">
        <f t="shared" si="494"/>
        <v>0</v>
      </c>
      <c r="G3219" s="7"/>
      <c r="H3219" s="60" t="b">
        <f t="shared" si="474"/>
        <v>1</v>
      </c>
      <c r="I3219" s="7" t="str">
        <f t="shared" si="475"/>
        <v>02</v>
      </c>
    </row>
    <row r="3220" spans="1:9" ht="25.5">
      <c r="A3220" s="60" t="str">
        <f t="shared" si="471"/>
        <v>4.2.1.1.1.03.00 - Contribuição Previdenciária para Amortização do 
 Déficit Atuarial</v>
      </c>
      <c r="B3220" s="5" t="s">
        <v>1155</v>
      </c>
      <c r="C3220" s="4">
        <v>19006381.149999999</v>
      </c>
      <c r="E3220" s="8">
        <f t="shared" si="495"/>
        <v>0</v>
      </c>
      <c r="F3220" s="8">
        <f t="shared" si="494"/>
        <v>0</v>
      </c>
      <c r="G3220" s="7"/>
      <c r="H3220" s="60" t="b">
        <f t="shared" si="474"/>
        <v>1</v>
      </c>
      <c r="I3220" s="7" t="str">
        <f t="shared" si="475"/>
        <v>03</v>
      </c>
    </row>
    <row r="3221" spans="1:9">
      <c r="A3221" s="60" t="str">
        <f t="shared" si="471"/>
        <v>4.2.1.1.1.04.00 - Contribuições para Custeio das Pensões Militares</v>
      </c>
      <c r="B3221" s="3" t="s">
        <v>1156</v>
      </c>
      <c r="C3221" s="6">
        <v>221452316.69</v>
      </c>
      <c r="E3221" s="8">
        <f t="shared" si="495"/>
        <v>0</v>
      </c>
      <c r="F3221" s="8">
        <f t="shared" si="494"/>
        <v>0</v>
      </c>
      <c r="G3221" s="7"/>
      <c r="H3221" s="60" t="b">
        <f t="shared" si="474"/>
        <v>1</v>
      </c>
      <c r="I3221" s="7" t="str">
        <f t="shared" si="475"/>
        <v>04</v>
      </c>
    </row>
    <row r="3222" spans="1:9">
      <c r="A3222" s="60" t="str">
        <f t="shared" si="471"/>
        <v>4.2.1.1.1.97.00 - (-) Deduções</v>
      </c>
      <c r="B3222" s="5" t="s">
        <v>1157</v>
      </c>
      <c r="C3222" s="4">
        <v>2733965.43</v>
      </c>
      <c r="E3222" s="8">
        <f t="shared" si="495"/>
        <v>0</v>
      </c>
      <c r="F3222" s="8">
        <f t="shared" si="494"/>
        <v>0</v>
      </c>
      <c r="G3222" s="7"/>
      <c r="H3222" s="60" t="b">
        <f t="shared" si="474"/>
        <v>1</v>
      </c>
      <c r="I3222" s="7" t="str">
        <f t="shared" si="475"/>
        <v>97</v>
      </c>
    </row>
    <row r="3223" spans="1:9">
      <c r="A3223" s="60" t="str">
        <f t="shared" si="471"/>
        <v>4.2.1.1.1.99.00 - Outras Contribuições Sociais - RPPS</v>
      </c>
      <c r="B3223" s="3" t="s">
        <v>1158</v>
      </c>
      <c r="C3223" s="6">
        <v>1169917753.5899999</v>
      </c>
      <c r="E3223" s="8">
        <f t="shared" si="495"/>
        <v>0</v>
      </c>
      <c r="F3223" s="8">
        <f t="shared" si="494"/>
        <v>0</v>
      </c>
      <c r="G3223" s="7"/>
      <c r="H3223" s="60" t="b">
        <f t="shared" si="474"/>
        <v>1</v>
      </c>
      <c r="I3223" s="7" t="str">
        <f t="shared" si="475"/>
        <v>99</v>
      </c>
    </row>
    <row r="3224" spans="1:9">
      <c r="A3224" s="60" t="str">
        <f t="shared" si="471"/>
        <v>4.2.1.1.2.00.00 - Contribuições Sociais - RPPS - Intra OFSS</v>
      </c>
      <c r="B3224" s="5" t="s">
        <v>1160</v>
      </c>
      <c r="C3224" s="4">
        <v>25361298963.509998</v>
      </c>
      <c r="E3224" s="1">
        <f t="shared" si="495"/>
        <v>25361298963.509998</v>
      </c>
      <c r="F3224" s="1">
        <f t="shared" si="494"/>
        <v>0</v>
      </c>
      <c r="H3224" s="60" t="b">
        <f t="shared" si="474"/>
        <v>1</v>
      </c>
      <c r="I3224" s="7" t="str">
        <f t="shared" si="475"/>
        <v>00</v>
      </c>
    </row>
    <row r="3225" spans="1:9">
      <c r="A3225" s="60" t="str">
        <f t="shared" si="471"/>
        <v>4.2.1.1.3.00.00 - Contribuições Sociais - RPPS - Inter OFSS – União</v>
      </c>
      <c r="B3225" s="3" t="s">
        <v>1161</v>
      </c>
      <c r="C3225" s="6">
        <v>-1420.26</v>
      </c>
      <c r="E3225" s="1">
        <f t="shared" si="495"/>
        <v>-1420.26</v>
      </c>
      <c r="F3225" s="1">
        <f t="shared" si="494"/>
        <v>0</v>
      </c>
      <c r="H3225" s="60" t="b">
        <f t="shared" si="474"/>
        <v>1</v>
      </c>
      <c r="I3225" s="60" t="str">
        <f t="shared" si="475"/>
        <v>00</v>
      </c>
    </row>
    <row r="3226" spans="1:9">
      <c r="A3226" s="60" t="str">
        <f t="shared" si="471"/>
        <v>4.2.1.1.4.00.00 - Contribuições Sociais - RPPS - Inter OFSS - Estado</v>
      </c>
      <c r="B3226" s="5" t="s">
        <v>1162</v>
      </c>
      <c r="C3226" s="4">
        <v>290576587.14999998</v>
      </c>
      <c r="E3226" s="1">
        <f t="shared" si="495"/>
        <v>290576587.14999998</v>
      </c>
      <c r="F3226" s="1">
        <f t="shared" si="494"/>
        <v>0</v>
      </c>
      <c r="H3226" s="60" t="b">
        <f t="shared" si="474"/>
        <v>1</v>
      </c>
      <c r="I3226" s="60" t="str">
        <f t="shared" si="475"/>
        <v>00</v>
      </c>
    </row>
    <row r="3227" spans="1:9" ht="25.5">
      <c r="A3227" s="60" t="str">
        <f t="shared" si="471"/>
        <v>4.2.1.1.5.00.00 - Contribuições Sociais - RPPS - Inter OFSS - 
 Município</v>
      </c>
      <c r="B3227" s="3" t="s">
        <v>1163</v>
      </c>
      <c r="C3227" s="6">
        <v>1085515.58</v>
      </c>
      <c r="E3227" s="1">
        <f t="shared" si="495"/>
        <v>1085515.58</v>
      </c>
      <c r="F3227" s="1">
        <f t="shared" si="494"/>
        <v>0</v>
      </c>
      <c r="H3227" s="60" t="b">
        <f t="shared" si="474"/>
        <v>1</v>
      </c>
      <c r="I3227" s="60" t="str">
        <f t="shared" si="475"/>
        <v>00</v>
      </c>
    </row>
    <row r="3228" spans="1:9">
      <c r="A3228" s="60" t="str">
        <f t="shared" si="471"/>
        <v>4.2.1.2.0.00.00 - Contribuições Sociais - RGPS</v>
      </c>
      <c r="B3228" s="5" t="s">
        <v>1164</v>
      </c>
      <c r="C3228" s="4"/>
      <c r="E3228" s="1">
        <f>E3229+E3230+E3231+E3232+E3233</f>
        <v>0</v>
      </c>
      <c r="F3228" s="1">
        <f>F3229+F3230+F3231+F3232+F3233</f>
        <v>0</v>
      </c>
      <c r="H3228" s="60" t="b">
        <f t="shared" si="474"/>
        <v>1</v>
      </c>
      <c r="I3228" s="60" t="str">
        <f t="shared" si="475"/>
        <v>00</v>
      </c>
    </row>
    <row r="3229" spans="1:9">
      <c r="A3229" s="60" t="str">
        <f t="shared" si="471"/>
        <v>4.2.1.2.1.00.00 - Contribuições Sociais - RGPS - Consolidação</v>
      </c>
      <c r="B3229" s="3" t="s">
        <v>1165</v>
      </c>
      <c r="C3229" s="6"/>
      <c r="E3229" s="1">
        <f t="shared" ref="E3229:E3233" si="496">SUMIF(A3229:B3229,"*intra*",C3229:D3229)+SUMIF(A3229:B3229,"*inter*",C3229:D3229)</f>
        <v>0</v>
      </c>
      <c r="F3229" s="1">
        <f t="shared" ref="F3229:F3233" si="497">SUMIF(A3229:B3229,"*consolidação*",C3229:D3229)</f>
        <v>0</v>
      </c>
      <c r="H3229" s="60" t="b">
        <f t="shared" si="474"/>
        <v>1</v>
      </c>
      <c r="I3229" s="60" t="str">
        <f t="shared" si="475"/>
        <v>00</v>
      </c>
    </row>
    <row r="3230" spans="1:9">
      <c r="A3230" s="60" t="str">
        <f t="shared" si="471"/>
        <v>4.2.1.2.2.00.00 - Contribuições Sociais - RGPS - Intra OFSS</v>
      </c>
      <c r="B3230" s="5" t="s">
        <v>1166</v>
      </c>
      <c r="C3230" s="4"/>
      <c r="E3230" s="1">
        <f t="shared" si="496"/>
        <v>0</v>
      </c>
      <c r="F3230" s="1">
        <f t="shared" si="497"/>
        <v>0</v>
      </c>
      <c r="H3230" s="60" t="b">
        <f t="shared" si="474"/>
        <v>1</v>
      </c>
      <c r="I3230" s="60" t="str">
        <f t="shared" si="475"/>
        <v>00</v>
      </c>
    </row>
    <row r="3231" spans="1:9">
      <c r="A3231" s="60" t="str">
        <f t="shared" si="471"/>
        <v>4.2.1.2.3.00.00 - Contribuições Sociais - RGPS - Inter OFSS - União</v>
      </c>
      <c r="B3231" s="3" t="s">
        <v>1167</v>
      </c>
      <c r="C3231" s="6"/>
      <c r="E3231" s="1">
        <f t="shared" si="496"/>
        <v>0</v>
      </c>
      <c r="F3231" s="1">
        <f t="shared" si="497"/>
        <v>0</v>
      </c>
      <c r="H3231" s="60" t="b">
        <f t="shared" si="474"/>
        <v>1</v>
      </c>
      <c r="I3231" s="60" t="str">
        <f t="shared" si="475"/>
        <v>00</v>
      </c>
    </row>
    <row r="3232" spans="1:9">
      <c r="A3232" s="60" t="str">
        <f t="shared" si="471"/>
        <v>4.2.1.2.4.00.00 - Contribuições Sociais - RGPS - Inter OFSS - Estado</v>
      </c>
      <c r="B3232" s="5" t="s">
        <v>1168</v>
      </c>
      <c r="C3232" s="4"/>
      <c r="E3232" s="1">
        <f t="shared" si="496"/>
        <v>0</v>
      </c>
      <c r="F3232" s="1">
        <f t="shared" si="497"/>
        <v>0</v>
      </c>
      <c r="H3232" s="60" t="b">
        <f t="shared" si="474"/>
        <v>1</v>
      </c>
      <c r="I3232" s="60" t="str">
        <f t="shared" si="475"/>
        <v>00</v>
      </c>
    </row>
    <row r="3233" spans="1:9" ht="25.5">
      <c r="A3233" s="60" t="str">
        <f t="shared" si="471"/>
        <v>4.2.1.2.5.00.00 - Contribuições Sociais - RGPS - Inter OFSS - 
 Município</v>
      </c>
      <c r="B3233" s="3" t="s">
        <v>1169</v>
      </c>
      <c r="C3233" s="6"/>
      <c r="E3233" s="1">
        <f t="shared" si="496"/>
        <v>0</v>
      </c>
      <c r="F3233" s="1">
        <f t="shared" si="497"/>
        <v>0</v>
      </c>
      <c r="H3233" s="60" t="b">
        <f t="shared" si="474"/>
        <v>1</v>
      </c>
      <c r="I3233" s="60" t="str">
        <f t="shared" si="475"/>
        <v>00</v>
      </c>
    </row>
    <row r="3234" spans="1:9">
      <c r="A3234" s="60" t="str">
        <f t="shared" si="471"/>
        <v>4.2.1.3.0.00.00 - Contribuição sobre a Receita ou o Faturamento</v>
      </c>
      <c r="B3234" s="5" t="s">
        <v>1170</v>
      </c>
      <c r="C3234" s="4">
        <v>232211838.71000001</v>
      </c>
      <c r="E3234" s="1">
        <f>E3235</f>
        <v>0</v>
      </c>
      <c r="F3234" s="1">
        <f>F3235</f>
        <v>232211838.71000001</v>
      </c>
      <c r="H3234" s="60" t="b">
        <f t="shared" si="474"/>
        <v>1</v>
      </c>
      <c r="I3234" s="60" t="str">
        <f t="shared" si="475"/>
        <v>00</v>
      </c>
    </row>
    <row r="3235" spans="1:9" ht="25.5">
      <c r="A3235" s="60" t="str">
        <f t="shared" si="471"/>
        <v>4.2.1.3.1.00.00 - Contribuição sobre a Receita ou o Faturamento - 
 Consolidação</v>
      </c>
      <c r="B3235" s="3" t="s">
        <v>1171</v>
      </c>
      <c r="C3235" s="6">
        <v>232211838.71000001</v>
      </c>
      <c r="E3235" s="1">
        <f>SUMIF(A3235:B3235,"*intra*",C3235:D3235)+SUMIF(A3235:B3235,"*inter*",C3235:D3235)</f>
        <v>0</v>
      </c>
      <c r="F3235" s="1">
        <f>SUMIF(A3235:B3235,"*consolidação*",C3235:D3235)</f>
        <v>232211838.71000001</v>
      </c>
      <c r="H3235" s="60" t="b">
        <f t="shared" si="474"/>
        <v>1</v>
      </c>
      <c r="I3235" s="60" t="str">
        <f t="shared" si="475"/>
        <v>00</v>
      </c>
    </row>
    <row r="3236" spans="1:9">
      <c r="A3236" s="60" t="str">
        <f t="shared" si="471"/>
        <v>4.2.1.4.0.00.00 - Contribuição sobre o Lucro</v>
      </c>
      <c r="B3236" s="5" t="s">
        <v>1172</v>
      </c>
      <c r="C3236" s="4">
        <v>1128709309.22</v>
      </c>
      <c r="E3236" s="1">
        <f>E3237</f>
        <v>0</v>
      </c>
      <c r="F3236" s="1">
        <f>F3237</f>
        <v>1128709309.22</v>
      </c>
      <c r="H3236" s="60" t="b">
        <f t="shared" si="474"/>
        <v>1</v>
      </c>
      <c r="I3236" s="60" t="str">
        <f t="shared" si="475"/>
        <v>00</v>
      </c>
    </row>
    <row r="3237" spans="1:9">
      <c r="A3237" s="60" t="str">
        <f t="shared" si="471"/>
        <v>4.2.1.4.1.00.00 - Contribuição sobre o Lucro - Consolidação</v>
      </c>
      <c r="B3237" s="3" t="s">
        <v>1173</v>
      </c>
      <c r="C3237" s="6">
        <v>1128709309.22</v>
      </c>
      <c r="E3237" s="1">
        <f>SUMIF(A3237:B3237,"*intra*",C3237:D3237)+SUMIF(A3237:B3237,"*inter*",C3237:D3237)</f>
        <v>0</v>
      </c>
      <c r="F3237" s="1">
        <f>SUMIF(A3237:B3237,"*consolidação*",C3237:D3237)</f>
        <v>1128709309.22</v>
      </c>
      <c r="H3237" s="60" t="b">
        <f t="shared" si="474"/>
        <v>1</v>
      </c>
      <c r="I3237" s="60" t="str">
        <f t="shared" si="475"/>
        <v>00</v>
      </c>
    </row>
    <row r="3238" spans="1:9" ht="25.5">
      <c r="A3238" s="60" t="str">
        <f t="shared" ref="A3238:A3301" si="498">TRIM(B3238)</f>
        <v>4.2.1.5.0.00.00 - Contribuição sobre Receita de Concurso de 
 Prognostico</v>
      </c>
      <c r="B3238" s="5" t="s">
        <v>1174</v>
      </c>
      <c r="C3238" s="4">
        <v>4077506.26</v>
      </c>
      <c r="E3238" s="1">
        <f>E3239</f>
        <v>0</v>
      </c>
      <c r="F3238" s="1">
        <f>F3239</f>
        <v>4077506.26</v>
      </c>
      <c r="H3238" s="60" t="b">
        <f t="shared" si="474"/>
        <v>1</v>
      </c>
      <c r="I3238" s="60" t="str">
        <f t="shared" si="475"/>
        <v>00</v>
      </c>
    </row>
    <row r="3239" spans="1:9" ht="25.5">
      <c r="A3239" s="60" t="str">
        <f t="shared" si="498"/>
        <v>4.2.1.5.1.00.00 - Contribuição sobre Receita de Concurso de 
 Prognostico - Consolidação</v>
      </c>
      <c r="B3239" s="3" t="s">
        <v>1175</v>
      </c>
      <c r="C3239" s="6">
        <v>4077506.26</v>
      </c>
      <c r="E3239" s="1">
        <f t="shared" ref="E3239" si="499">SUMIF(A3239:B3239,"*intra*",C3239:D3239)+SUMIF(A3239:B3239,"*inter*",C3239:D3239)</f>
        <v>0</v>
      </c>
      <c r="F3239" s="1">
        <f>SUMIF(A3239:B3239,"*consolidação*",C3239:D3239)</f>
        <v>4077506.26</v>
      </c>
      <c r="H3239" s="60" t="b">
        <f t="shared" si="474"/>
        <v>1</v>
      </c>
      <c r="I3239" s="60" t="str">
        <f t="shared" si="475"/>
        <v>00</v>
      </c>
    </row>
    <row r="3240" spans="1:9" ht="25.5">
      <c r="A3240" s="60" t="str">
        <f t="shared" si="498"/>
        <v>4.2.1.6.0.00.00 - Contribuição do Importador de Bens ou Serviços do 
 Exterior</v>
      </c>
      <c r="B3240" s="5" t="s">
        <v>1176</v>
      </c>
      <c r="C3240" s="4"/>
      <c r="E3240" s="1">
        <f>E3241</f>
        <v>0</v>
      </c>
      <c r="F3240" s="1">
        <f>F3241</f>
        <v>0</v>
      </c>
      <c r="H3240" s="60" t="b">
        <f t="shared" si="474"/>
        <v>1</v>
      </c>
      <c r="I3240" s="60" t="str">
        <f t="shared" si="475"/>
        <v>00</v>
      </c>
    </row>
    <row r="3241" spans="1:9" ht="25.5">
      <c r="A3241" s="60" t="str">
        <f t="shared" si="498"/>
        <v>4.2.1.6.1.00.00 - Contribuição do Importador de Bens ou Serviços do 
 Exterior - Consolidação</v>
      </c>
      <c r="B3241" s="3" t="s">
        <v>1177</v>
      </c>
      <c r="C3241" s="6"/>
      <c r="E3241" s="1">
        <f t="shared" ref="E3241" si="500">SUMIF(A3241:B3241,"*intra*",C3241:D3241)+SUMIF(A3241:B3241,"*inter*",C3241:D3241)</f>
        <v>0</v>
      </c>
      <c r="F3241" s="1">
        <f t="shared" ref="F3241" si="501">SUMIF(A3241:B3241,"*consolidação*",C3241:D3241)</f>
        <v>0</v>
      </c>
      <c r="H3241" s="60" t="b">
        <f t="shared" si="474"/>
        <v>1</v>
      </c>
      <c r="I3241" s="60" t="str">
        <f t="shared" si="475"/>
        <v>00</v>
      </c>
    </row>
    <row r="3242" spans="1:9">
      <c r="A3242" s="60" t="str">
        <f t="shared" si="498"/>
        <v>4.2.1.9.0.00.00 - Outras Contribuições Sociais</v>
      </c>
      <c r="B3242" s="5" t="s">
        <v>1178</v>
      </c>
      <c r="C3242" s="4">
        <v>6808787203.0299997</v>
      </c>
      <c r="E3242" s="1">
        <f>E3243</f>
        <v>0</v>
      </c>
      <c r="F3242" s="1">
        <f>F3243</f>
        <v>6808787203.0299997</v>
      </c>
      <c r="H3242" s="60" t="b">
        <f t="shared" si="474"/>
        <v>1</v>
      </c>
      <c r="I3242" s="60" t="str">
        <f t="shared" si="475"/>
        <v>00</v>
      </c>
    </row>
    <row r="3243" spans="1:9">
      <c r="A3243" s="60" t="str">
        <f t="shared" si="498"/>
        <v>4.2.1.9.1.00.00 - Outras Contribuições Sociais - Consolidação</v>
      </c>
      <c r="B3243" s="3" t="s">
        <v>1179</v>
      </c>
      <c r="C3243" s="6">
        <v>6808787203.0299997</v>
      </c>
      <c r="E3243" s="1">
        <f>SUMIF(A3243:B3243,"*intra*",C3243:D3243)+SUMIF(A3243:B3243,"*inter*",C3243:D3243)</f>
        <v>0</v>
      </c>
      <c r="F3243" s="1">
        <f>SUMIF(A3243:B3243,"*consolidação*",C3243:D3243)</f>
        <v>6808787203.0299997</v>
      </c>
      <c r="H3243" s="60" t="b">
        <f t="shared" si="474"/>
        <v>1</v>
      </c>
      <c r="I3243" s="60" t="str">
        <f t="shared" si="475"/>
        <v>00</v>
      </c>
    </row>
    <row r="3244" spans="1:9">
      <c r="A3244" s="60" t="str">
        <f t="shared" si="498"/>
        <v>4.2.2.0.0.00.00 - Contribuições de Intervenção no Domínio Econômico</v>
      </c>
      <c r="B3244" s="5" t="s">
        <v>1180</v>
      </c>
      <c r="C3244" s="4">
        <v>648504665.34000003</v>
      </c>
      <c r="E3244" s="1">
        <f>E3245</f>
        <v>0</v>
      </c>
      <c r="F3244" s="1">
        <f>F3245</f>
        <v>648504665.34000003</v>
      </c>
      <c r="H3244" s="60" t="b">
        <f t="shared" si="474"/>
        <v>1</v>
      </c>
      <c r="I3244" s="60" t="str">
        <f t="shared" si="475"/>
        <v>00</v>
      </c>
    </row>
    <row r="3245" spans="1:9" ht="25.5">
      <c r="A3245" s="60" t="str">
        <f t="shared" si="498"/>
        <v>4.2.2.0.1.00.00 - Contribuições de Intervenção no Domínio Econômico - 
 Consolidação</v>
      </c>
      <c r="B3245" s="3" t="s">
        <v>1181</v>
      </c>
      <c r="C3245" s="6">
        <v>648504665.34000003</v>
      </c>
      <c r="E3245" s="1"/>
      <c r="F3245" s="1">
        <f>SUMIF(A3245:B3245,"*consolidação*",C3245:D3245)</f>
        <v>648504665.34000003</v>
      </c>
      <c r="H3245" s="60" t="b">
        <f t="shared" si="474"/>
        <v>1</v>
      </c>
      <c r="I3245" s="60" t="str">
        <f t="shared" si="475"/>
        <v>00</v>
      </c>
    </row>
    <row r="3246" spans="1:9">
      <c r="A3246" s="60" t="str">
        <f t="shared" si="498"/>
        <v>4.2.3.0.0.00.00 - Contribuição de Iluminação Pública</v>
      </c>
      <c r="B3246" s="5" t="s">
        <v>1182</v>
      </c>
      <c r="C3246" s="4">
        <v>232003165.56</v>
      </c>
      <c r="E3246" s="1">
        <f>E3247</f>
        <v>0</v>
      </c>
      <c r="F3246" s="1">
        <f>F3247</f>
        <v>232003165.56</v>
      </c>
      <c r="H3246" s="60" t="b">
        <f t="shared" si="474"/>
        <v>1</v>
      </c>
      <c r="I3246" s="60" t="str">
        <f t="shared" si="475"/>
        <v>00</v>
      </c>
    </row>
    <row r="3247" spans="1:9">
      <c r="A3247" s="60" t="str">
        <f t="shared" si="498"/>
        <v>4.2.3.0.1.00.00 - Contribuição de Iluminação Pública - Consolidação</v>
      </c>
      <c r="B3247" s="3" t="s">
        <v>1183</v>
      </c>
      <c r="C3247" s="6">
        <v>232003165.56</v>
      </c>
      <c r="E3247" s="1">
        <f>SUMIF(A3247:B3247,"*intra*",C3247:D3247)+SUMIF(A3247:B3247,"*inter*",C3247:D3247)</f>
        <v>0</v>
      </c>
      <c r="F3247" s="1">
        <f>SUMIF(A3247:B3247,"*consolidação*",C3247:D3247)</f>
        <v>232003165.56</v>
      </c>
      <c r="H3247" s="60" t="b">
        <f t="shared" si="474"/>
        <v>1</v>
      </c>
      <c r="I3247" s="60" t="str">
        <f t="shared" si="475"/>
        <v>00</v>
      </c>
    </row>
    <row r="3248" spans="1:9" ht="25.5">
      <c r="A3248" s="60" t="str">
        <f t="shared" si="498"/>
        <v>4.2.4.0.0.00.00 - Contribuições de Interesse das Categorias 
 Profissionais</v>
      </c>
      <c r="B3248" s="5" t="s">
        <v>1184</v>
      </c>
      <c r="C3248" s="4"/>
      <c r="E3248" s="1">
        <f>E3249</f>
        <v>0</v>
      </c>
      <c r="F3248" s="1">
        <f>F3249</f>
        <v>0</v>
      </c>
      <c r="H3248" s="60" t="b">
        <f t="shared" si="474"/>
        <v>1</v>
      </c>
      <c r="I3248" s="60" t="str">
        <f t="shared" si="475"/>
        <v>00</v>
      </c>
    </row>
    <row r="3249" spans="1:9" ht="25.5">
      <c r="A3249" s="60" t="str">
        <f t="shared" si="498"/>
        <v>4.2.4.0.1.00.00 - Contribuições de Interesse das Categorias 
 Profissionais - Consolidação</v>
      </c>
      <c r="B3249" s="3" t="s">
        <v>1185</v>
      </c>
      <c r="C3249" s="6"/>
      <c r="E3249" s="1"/>
      <c r="F3249" s="1">
        <f>SUMIF(A3249:B3249,"*consolidação*",C3249:D3249)</f>
        <v>0</v>
      </c>
      <c r="H3249" s="60" t="b">
        <f t="shared" ref="H3249:H3312" si="502">IF(I3249="00",C3249=E3249+F3249,TRUE)</f>
        <v>1</v>
      </c>
      <c r="I3249" s="60" t="str">
        <f t="shared" ref="I3249:I3312" si="503">MID(A3249,11,2)</f>
        <v>00</v>
      </c>
    </row>
    <row r="3250" spans="1:9">
      <c r="A3250" s="60" t="str">
        <f t="shared" si="498"/>
        <v>4.3.0.0.0.00.00 - Exploração e Venda de Bens, Serviços e Direitos</v>
      </c>
      <c r="B3250" s="5" t="s">
        <v>1186</v>
      </c>
      <c r="C3250" s="4">
        <v>21504690942.369999</v>
      </c>
      <c r="E3250" s="60">
        <f>E3251+E3256+E3261</f>
        <v>0</v>
      </c>
      <c r="F3250" s="60">
        <f>F3251+F3256+F3261</f>
        <v>21504690942.369999</v>
      </c>
      <c r="H3250" s="60" t="b">
        <f t="shared" si="502"/>
        <v>1</v>
      </c>
      <c r="I3250" s="60" t="str">
        <f t="shared" si="503"/>
        <v>00</v>
      </c>
    </row>
    <row r="3251" spans="1:9">
      <c r="A3251" s="60" t="str">
        <f t="shared" si="498"/>
        <v>4.3.1.0.0.00.00 - Venda de Mercadorias</v>
      </c>
      <c r="B3251" s="3" t="s">
        <v>1187</v>
      </c>
      <c r="C3251" s="6">
        <v>3208450628.2199998</v>
      </c>
      <c r="E3251" s="60">
        <f>E3252-E3254</f>
        <v>0</v>
      </c>
      <c r="F3251" s="60">
        <f>F3252-F3254</f>
        <v>3208450628.2200003</v>
      </c>
      <c r="H3251" s="60" t="b">
        <f t="shared" si="502"/>
        <v>1</v>
      </c>
      <c r="I3251" s="60" t="str">
        <f t="shared" si="503"/>
        <v>00</v>
      </c>
    </row>
    <row r="3252" spans="1:9">
      <c r="A3252" s="60" t="str">
        <f t="shared" si="498"/>
        <v>4.3.1.1.0.00.00 - Venda Bruta de Mercadorias</v>
      </c>
      <c r="B3252" s="5" t="s">
        <v>1188</v>
      </c>
      <c r="C3252" s="4">
        <v>3208692968.5900002</v>
      </c>
      <c r="E3252" s="1">
        <f>E3253</f>
        <v>0</v>
      </c>
      <c r="F3252" s="1">
        <f>F3253</f>
        <v>3208692968.5900002</v>
      </c>
      <c r="H3252" s="60" t="b">
        <f t="shared" si="502"/>
        <v>1</v>
      </c>
      <c r="I3252" s="60" t="str">
        <f t="shared" si="503"/>
        <v>00</v>
      </c>
    </row>
    <row r="3253" spans="1:9">
      <c r="A3253" s="60" t="str">
        <f t="shared" si="498"/>
        <v>4.3.1.1.1.00.00 - Venda Bruta de Mercadorias - Consolidação</v>
      </c>
      <c r="B3253" s="3" t="s">
        <v>1189</v>
      </c>
      <c r="C3253" s="6">
        <v>3208692968.5900002</v>
      </c>
      <c r="E3253" s="1">
        <f>SUMIF(A3253:B3253,"*intra*",C3253:D3253)+SUMIF(A3253:B3253,"*inter*",C3253:D3253)</f>
        <v>0</v>
      </c>
      <c r="F3253" s="1">
        <f>SUMIF(A3253:B3253,"*consolidação*",C3253:D3253)</f>
        <v>3208692968.5900002</v>
      </c>
      <c r="H3253" s="60" t="b">
        <f t="shared" si="502"/>
        <v>1</v>
      </c>
      <c r="I3253" s="60" t="str">
        <f t="shared" si="503"/>
        <v>00</v>
      </c>
    </row>
    <row r="3254" spans="1:9">
      <c r="A3254" s="60" t="str">
        <f t="shared" si="498"/>
        <v>4.3.1.9.0.00.00 - (-) Deduções da Venda Bruta de Mercadorias</v>
      </c>
      <c r="B3254" s="5" t="s">
        <v>1190</v>
      </c>
      <c r="C3254" s="4">
        <v>242340.37</v>
      </c>
      <c r="E3254" s="1">
        <f>E3255</f>
        <v>0</v>
      </c>
      <c r="F3254" s="1">
        <f>F3255</f>
        <v>242340.37</v>
      </c>
      <c r="H3254" s="60" t="b">
        <f t="shared" si="502"/>
        <v>1</v>
      </c>
      <c r="I3254" s="60" t="str">
        <f t="shared" si="503"/>
        <v>00</v>
      </c>
    </row>
    <row r="3255" spans="1:9" ht="25.5">
      <c r="A3255" s="60" t="str">
        <f t="shared" si="498"/>
        <v>4.3.1.9.1.00.00 - (-) Deduções da Venda Bruta de Mercadorias - 
 Consolidação</v>
      </c>
      <c r="B3255" s="3" t="s">
        <v>1191</v>
      </c>
      <c r="C3255" s="6">
        <v>242340.37</v>
      </c>
      <c r="E3255" s="1">
        <f>SUMIF(A3255:B3255,"*intra*",C3255:D3255)+SUMIF(A3255:B3255,"*inter*",C3255:D3255)</f>
        <v>0</v>
      </c>
      <c r="F3255" s="1">
        <f>SUMIF(A3255:B3255,"*consolidação*",C3255:D3255)</f>
        <v>242340.37</v>
      </c>
      <c r="H3255" s="60" t="b">
        <f t="shared" si="502"/>
        <v>1</v>
      </c>
      <c r="I3255" s="60" t="str">
        <f t="shared" si="503"/>
        <v>00</v>
      </c>
    </row>
    <row r="3256" spans="1:9">
      <c r="A3256" s="60" t="str">
        <f t="shared" si="498"/>
        <v>4.3.2.0.0.00.00 - Venda de Produtos</v>
      </c>
      <c r="B3256" s="5" t="s">
        <v>1192</v>
      </c>
      <c r="C3256" s="4">
        <v>508196604.89999998</v>
      </c>
      <c r="E3256" s="60">
        <f>E3257-E3259</f>
        <v>0</v>
      </c>
      <c r="F3256" s="60">
        <f>F3257-F3259</f>
        <v>508196604.89999998</v>
      </c>
      <c r="H3256" s="60" t="b">
        <f t="shared" si="502"/>
        <v>1</v>
      </c>
      <c r="I3256" s="60" t="str">
        <f t="shared" si="503"/>
        <v>00</v>
      </c>
    </row>
    <row r="3257" spans="1:9">
      <c r="A3257" s="60" t="str">
        <f t="shared" si="498"/>
        <v>4.3.2.1.0.00.00 - Venda Bruta de Produtos</v>
      </c>
      <c r="B3257" s="3" t="s">
        <v>1193</v>
      </c>
      <c r="C3257" s="6">
        <v>509579289.38</v>
      </c>
      <c r="E3257" s="1">
        <f>E3258</f>
        <v>0</v>
      </c>
      <c r="F3257" s="1">
        <f>F3258</f>
        <v>509579289.38</v>
      </c>
      <c r="H3257" s="60" t="b">
        <f t="shared" si="502"/>
        <v>1</v>
      </c>
      <c r="I3257" s="60" t="str">
        <f t="shared" si="503"/>
        <v>00</v>
      </c>
    </row>
    <row r="3258" spans="1:9">
      <c r="A3258" s="60" t="str">
        <f t="shared" si="498"/>
        <v>4.3.2.1.1.00.00 - Venda Bruta de Produtos - Consolidação</v>
      </c>
      <c r="B3258" s="5" t="s">
        <v>1194</v>
      </c>
      <c r="C3258" s="4">
        <v>509579289.38</v>
      </c>
      <c r="E3258" s="1">
        <f t="shared" ref="E3258" si="504">SUMIF(A3258:B3258,"*intra*",C3258:D3258)+SUMIF(A3258:B3258,"*inter*",C3258:D3258)</f>
        <v>0</v>
      </c>
      <c r="F3258" s="1">
        <f>SUMIF(A3258:B3258,"*consolidação*",C3258:D3258)</f>
        <v>509579289.38</v>
      </c>
      <c r="H3258" s="60" t="b">
        <f t="shared" si="502"/>
        <v>1</v>
      </c>
      <c r="I3258" s="60" t="str">
        <f t="shared" si="503"/>
        <v>00</v>
      </c>
    </row>
    <row r="3259" spans="1:9">
      <c r="A3259" s="60" t="str">
        <f t="shared" si="498"/>
        <v>4.3.2.9.0.00.00 - (-) Deduções de Venda Bruta de Produtos</v>
      </c>
      <c r="B3259" s="3" t="s">
        <v>1195</v>
      </c>
      <c r="C3259" s="6">
        <v>1382684.48</v>
      </c>
      <c r="E3259" s="1">
        <f>E3260</f>
        <v>0</v>
      </c>
      <c r="F3259" s="1">
        <f>F3260</f>
        <v>1382684.48</v>
      </c>
      <c r="H3259" s="60" t="b">
        <f t="shared" si="502"/>
        <v>1</v>
      </c>
      <c r="I3259" s="60" t="str">
        <f t="shared" si="503"/>
        <v>00</v>
      </c>
    </row>
    <row r="3260" spans="1:9" ht="25.5">
      <c r="A3260" s="60" t="str">
        <f t="shared" si="498"/>
        <v>4.3.2.9.1.00.00 - (-) Deduções da Venda Bruta de Produtos - 
 Consolidação</v>
      </c>
      <c r="B3260" s="5" t="s">
        <v>1196</v>
      </c>
      <c r="C3260" s="4">
        <v>1382684.48</v>
      </c>
      <c r="E3260" s="1">
        <f t="shared" ref="E3260" si="505">SUMIF(A3260:B3260,"*intra*",C3260:D3260)+SUMIF(A3260:B3260,"*inter*",C3260:D3260)</f>
        <v>0</v>
      </c>
      <c r="F3260" s="1">
        <f>SUMIF(A3260:B3260,"*consolidação*",C3260:D3260)</f>
        <v>1382684.48</v>
      </c>
      <c r="H3260" s="60" t="b">
        <f t="shared" si="502"/>
        <v>1</v>
      </c>
      <c r="I3260" s="60" t="str">
        <f t="shared" si="503"/>
        <v>00</v>
      </c>
    </row>
    <row r="3261" spans="1:9" ht="25.5">
      <c r="A3261" s="60" t="str">
        <f t="shared" si="498"/>
        <v>4.3.3.0.0.00.00 - Exploração de Bens e Direitos e Prestação de 
 Serviços</v>
      </c>
      <c r="B3261" s="3" t="s">
        <v>1197</v>
      </c>
      <c r="C3261" s="6">
        <v>17788043709.25</v>
      </c>
      <c r="E3261" s="60">
        <f>E3262-E3264</f>
        <v>0</v>
      </c>
      <c r="F3261" s="60">
        <f>F3262-F3264</f>
        <v>17788043709.25</v>
      </c>
      <c r="H3261" s="60" t="b">
        <f t="shared" si="502"/>
        <v>1</v>
      </c>
      <c r="I3261" s="60" t="str">
        <f t="shared" si="503"/>
        <v>00</v>
      </c>
    </row>
    <row r="3262" spans="1:9" ht="25.5">
      <c r="A3262" s="60" t="str">
        <f t="shared" si="498"/>
        <v>4.3.3.1.0.00.00 - Valor Bruto de Exploração de Bens e Direitos e 
 Prestação de Serviços</v>
      </c>
      <c r="B3262" s="5" t="s">
        <v>1198</v>
      </c>
      <c r="C3262" s="4">
        <v>17805456489.439999</v>
      </c>
      <c r="E3262" s="1">
        <f>E3263</f>
        <v>0</v>
      </c>
      <c r="F3262" s="1">
        <f>F3263</f>
        <v>17805456489.439999</v>
      </c>
      <c r="H3262" s="60" t="b">
        <f t="shared" si="502"/>
        <v>1</v>
      </c>
      <c r="I3262" s="60" t="str">
        <f t="shared" si="503"/>
        <v>00</v>
      </c>
    </row>
    <row r="3263" spans="1:9" ht="25.5">
      <c r="A3263" s="60" t="str">
        <f t="shared" si="498"/>
        <v>4.3.3.1.1.00.00 - Valor Bruto de Exploração de Bens, Direitos e 
 Prestação de Serviços - Consolidação</v>
      </c>
      <c r="B3263" s="3" t="s">
        <v>1199</v>
      </c>
      <c r="C3263" s="6">
        <v>17805456489.439999</v>
      </c>
      <c r="E3263" s="1">
        <f t="shared" ref="E3263" si="506">SUMIF(A3263:B3263,"*intra*",C3263:D3263)+SUMIF(A3263:B3263,"*inter*",C3263:D3263)</f>
        <v>0</v>
      </c>
      <c r="F3263" s="1">
        <f>SUMIF(A3263:B3263,"*consolidação*",C3263:D3263)</f>
        <v>17805456489.439999</v>
      </c>
      <c r="H3263" s="60" t="b">
        <f t="shared" si="502"/>
        <v>1</v>
      </c>
      <c r="I3263" s="60" t="str">
        <f t="shared" si="503"/>
        <v>00</v>
      </c>
    </row>
    <row r="3264" spans="1:9" ht="25.5">
      <c r="A3264" s="60" t="str">
        <f t="shared" si="498"/>
        <v>4.3.3.9.0.00.00 - (-) Deduções do Valor Bruto de Exploração de Bens, 
 Direitos e Prestação de Serviços</v>
      </c>
      <c r="B3264" s="5" t="s">
        <v>1200</v>
      </c>
      <c r="C3264" s="4">
        <v>17412780.190000001</v>
      </c>
      <c r="E3264" s="1">
        <f>E3265</f>
        <v>0</v>
      </c>
      <c r="F3264" s="1">
        <f>F3265</f>
        <v>17412780.190000001</v>
      </c>
      <c r="H3264" s="60" t="b">
        <f t="shared" si="502"/>
        <v>1</v>
      </c>
      <c r="I3264" s="60" t="str">
        <f t="shared" si="503"/>
        <v>00</v>
      </c>
    </row>
    <row r="3265" spans="1:9" ht="25.5">
      <c r="A3265" s="60" t="str">
        <f t="shared" si="498"/>
        <v>4.3.3.9.1.00.00 - (-) Deduções do Valor Bruto de Exploração de Bens, 
 Direitos e Prestação de Serviços - Consolidação</v>
      </c>
      <c r="B3265" s="3" t="s">
        <v>1201</v>
      </c>
      <c r="C3265" s="6">
        <v>17412780.190000001</v>
      </c>
      <c r="E3265" s="1">
        <f>SUMIF(A3265:B3265,"*intra*",C3265:D3265)+SUMIF(A3265:B3265,"*inter*",C3265:D3265)</f>
        <v>0</v>
      </c>
      <c r="F3265" s="1">
        <f>SUMIF(A3265:B3265,"*consolidação*",C3265:D3265)</f>
        <v>17412780.190000001</v>
      </c>
      <c r="H3265" s="60" t="b">
        <f t="shared" si="502"/>
        <v>1</v>
      </c>
      <c r="I3265" s="60" t="str">
        <f t="shared" si="503"/>
        <v>00</v>
      </c>
    </row>
    <row r="3266" spans="1:9">
      <c r="A3266" s="60" t="str">
        <f t="shared" si="498"/>
        <v>4.4.0.0.0.00.00 - Variações Patrimoniais Aumentativas Financeiras</v>
      </c>
      <c r="B3266" s="5" t="s">
        <v>1202</v>
      </c>
      <c r="C3266" s="4">
        <v>70014557737.539993</v>
      </c>
      <c r="E3266" s="1">
        <f>E3267+E3282+E3296+E3316+E3318+E3323</f>
        <v>390834344.94999999</v>
      </c>
      <c r="F3266" s="1">
        <f>F3267+F3282+F3296+F3316+F3318+F3323</f>
        <v>69623723392.589996</v>
      </c>
      <c r="H3266" s="60" t="b">
        <f t="shared" si="502"/>
        <v>1</v>
      </c>
      <c r="I3266" s="60" t="str">
        <f t="shared" si="503"/>
        <v>00</v>
      </c>
    </row>
    <row r="3267" spans="1:9" ht="25.5">
      <c r="A3267" s="60" t="str">
        <f t="shared" si="498"/>
        <v>4.4.1.0.0.00.00 - Juros e Encargos de Empréstimos e Financiamentos 
 Concedidos</v>
      </c>
      <c r="B3267" s="3" t="s">
        <v>1203</v>
      </c>
      <c r="C3267" s="6">
        <v>407029933.42000002</v>
      </c>
      <c r="E3267" s="1">
        <f>E3268+E3273+E3275+E3280</f>
        <v>0</v>
      </c>
      <c r="F3267" s="1">
        <f>F3268+F3273+F3275+F3280</f>
        <v>407029933.42000002</v>
      </c>
      <c r="H3267" s="60" t="b">
        <f t="shared" si="502"/>
        <v>1</v>
      </c>
      <c r="I3267" s="60" t="str">
        <f t="shared" si="503"/>
        <v>00</v>
      </c>
    </row>
    <row r="3268" spans="1:9">
      <c r="A3268" s="60" t="str">
        <f t="shared" si="498"/>
        <v>4.4.1.1.0.00.00 - Juros e Encargos de Empréstimos Internos Concedidos</v>
      </c>
      <c r="B3268" s="5" t="s">
        <v>1204</v>
      </c>
      <c r="C3268" s="4">
        <v>400500222.41000003</v>
      </c>
      <c r="E3268" s="1">
        <f>E3269+E3270+E3271+E3272</f>
        <v>0</v>
      </c>
      <c r="F3268" s="1">
        <f>F3269+F3270+F3271+F3272</f>
        <v>400500222.41000003</v>
      </c>
      <c r="H3268" s="60" t="b">
        <f t="shared" si="502"/>
        <v>1</v>
      </c>
      <c r="I3268" s="60" t="str">
        <f t="shared" si="503"/>
        <v>00</v>
      </c>
    </row>
    <row r="3269" spans="1:9" ht="25.5">
      <c r="A3269" s="60" t="str">
        <f t="shared" si="498"/>
        <v>4.4.1.1.1.00.00 - Juros e Encargos de Empréstimos Internos 
 Concedidos - Consolidação</v>
      </c>
      <c r="B3269" s="3" t="s">
        <v>1205</v>
      </c>
      <c r="C3269" s="6">
        <v>400500222.41000003</v>
      </c>
      <c r="E3269" s="1"/>
      <c r="F3269" s="1">
        <f t="shared" ref="F3269:F3272" si="507">SUMIF(A3269:B3269,"*consolidação*",C3269:D3269)</f>
        <v>400500222.41000003</v>
      </c>
      <c r="H3269" s="60" t="b">
        <f t="shared" si="502"/>
        <v>1</v>
      </c>
      <c r="I3269" s="60" t="str">
        <f t="shared" si="503"/>
        <v>00</v>
      </c>
    </row>
    <row r="3270" spans="1:9" ht="25.5">
      <c r="A3270" s="60" t="str">
        <f t="shared" si="498"/>
        <v>4.4.1.1.3.00.00 - Juros e Encargos de Empréstimos Internos 
 Concedidos - Inter OFSS - União</v>
      </c>
      <c r="B3270" s="5" t="s">
        <v>1206</v>
      </c>
      <c r="C3270" s="4"/>
      <c r="E3270" s="1">
        <f t="shared" ref="E3270:E3272" si="508">SUMIF(A3270:B3270,"*intra*",C3270:D3270)+SUMIF(A3270:B3270,"*inter*",C3270:D3270)</f>
        <v>0</v>
      </c>
      <c r="F3270" s="1">
        <f t="shared" si="507"/>
        <v>0</v>
      </c>
      <c r="H3270" s="60" t="b">
        <f t="shared" si="502"/>
        <v>1</v>
      </c>
      <c r="I3270" s="60" t="str">
        <f t="shared" si="503"/>
        <v>00</v>
      </c>
    </row>
    <row r="3271" spans="1:9" ht="25.5">
      <c r="A3271" s="60" t="str">
        <f t="shared" si="498"/>
        <v>4.4.1.1.4.00.00 - Juros e Encargos de Empréstimos Internos 
 Concedidos- Inter OFSS - Estado</v>
      </c>
      <c r="B3271" s="3" t="s">
        <v>1207</v>
      </c>
      <c r="C3271" s="6"/>
      <c r="E3271" s="1">
        <f t="shared" si="508"/>
        <v>0</v>
      </c>
      <c r="F3271" s="1">
        <f t="shared" si="507"/>
        <v>0</v>
      </c>
      <c r="H3271" s="60" t="b">
        <f t="shared" si="502"/>
        <v>1</v>
      </c>
      <c r="I3271" s="60" t="str">
        <f t="shared" si="503"/>
        <v>00</v>
      </c>
    </row>
    <row r="3272" spans="1:9" ht="25.5">
      <c r="A3272" s="60" t="str">
        <f t="shared" si="498"/>
        <v>4.4.1.1.5.00.00 - Juros e Encargos de Empréstimos Internos 
 Concedidos - Inter OFSS - Município</v>
      </c>
      <c r="B3272" s="5" t="s">
        <v>1208</v>
      </c>
      <c r="C3272" s="4"/>
      <c r="E3272" s="1">
        <f t="shared" si="508"/>
        <v>0</v>
      </c>
      <c r="F3272" s="1">
        <f t="shared" si="507"/>
        <v>0</v>
      </c>
      <c r="H3272" s="60" t="b">
        <f t="shared" si="502"/>
        <v>1</v>
      </c>
      <c r="I3272" s="60" t="str">
        <f t="shared" si="503"/>
        <v>00</v>
      </c>
    </row>
    <row r="3273" spans="1:9">
      <c r="A3273" s="60" t="str">
        <f t="shared" si="498"/>
        <v>4.4.1.2.0.00.00 - Juros e Encargos de Empréstimos Externos Concedidos</v>
      </c>
      <c r="B3273" s="3" t="s">
        <v>1209</v>
      </c>
      <c r="C3273" s="6"/>
      <c r="E3273" s="1">
        <f>E3274</f>
        <v>0</v>
      </c>
      <c r="F3273" s="1">
        <f>F3274</f>
        <v>0</v>
      </c>
      <c r="H3273" s="60" t="b">
        <f t="shared" si="502"/>
        <v>1</v>
      </c>
      <c r="I3273" s="60" t="str">
        <f t="shared" si="503"/>
        <v>00</v>
      </c>
    </row>
    <row r="3274" spans="1:9" ht="25.5">
      <c r="A3274" s="60" t="str">
        <f t="shared" si="498"/>
        <v>4.4.1.2.1.00.00 - Juros e Encargos de Empréstimos Externos 
 Concedidos - Consolidação</v>
      </c>
      <c r="B3274" s="5" t="s">
        <v>1210</v>
      </c>
      <c r="C3274" s="4"/>
      <c r="E3274" s="1">
        <f>SUMIF(A3274:B3274,"*intra*",C3274:D3274)+SUMIF(A3274:B3274,"*inter*",C3274:D3274)</f>
        <v>0</v>
      </c>
      <c r="F3274" s="1">
        <f>SUMIF(A3274:B3274,"*consolidação*",C3274:D3274)</f>
        <v>0</v>
      </c>
      <c r="H3274" s="60" t="b">
        <f t="shared" si="502"/>
        <v>1</v>
      </c>
      <c r="I3274" s="60" t="str">
        <f t="shared" si="503"/>
        <v>00</v>
      </c>
    </row>
    <row r="3275" spans="1:9" ht="25.5">
      <c r="A3275" s="60" t="str">
        <f t="shared" si="498"/>
        <v>4.4.1.3.0.00.00 - Juros e Encargos de Financiamentos Internos 
 Concedidos</v>
      </c>
      <c r="B3275" s="3" t="s">
        <v>1211</v>
      </c>
      <c r="C3275" s="6">
        <v>6529711.0099999998</v>
      </c>
      <c r="E3275" s="1">
        <f>E3276+E3277+E3278+E3279</f>
        <v>0</v>
      </c>
      <c r="F3275" s="1">
        <f>F3276+F3277+F3278+F3279</f>
        <v>6529711.0099999998</v>
      </c>
      <c r="H3275" s="60" t="b">
        <f t="shared" si="502"/>
        <v>1</v>
      </c>
      <c r="I3275" s="60" t="str">
        <f t="shared" si="503"/>
        <v>00</v>
      </c>
    </row>
    <row r="3276" spans="1:9" ht="25.5">
      <c r="A3276" s="60" t="str">
        <f t="shared" si="498"/>
        <v>4.4.1.3.1.00.00 - Juros e Encargos de Financiamentos Internos 
 Concedidos - Consolidação</v>
      </c>
      <c r="B3276" s="5" t="s">
        <v>1212</v>
      </c>
      <c r="C3276" s="4">
        <v>6529711.0099999998</v>
      </c>
      <c r="E3276" s="1"/>
      <c r="F3276" s="1">
        <f t="shared" ref="F3276:F3279" si="509">SUMIF(A3276:B3276,"*consolidação*",C3276:D3276)</f>
        <v>6529711.0099999998</v>
      </c>
      <c r="H3276" s="60" t="b">
        <f t="shared" si="502"/>
        <v>1</v>
      </c>
      <c r="I3276" s="60" t="str">
        <f t="shared" si="503"/>
        <v>00</v>
      </c>
    </row>
    <row r="3277" spans="1:9" ht="25.5">
      <c r="A3277" s="60" t="str">
        <f t="shared" si="498"/>
        <v>4.4.1.3.3.00.00 - Juros e Encargos de Financiamentos Internos 
 Concedidos - Inter OFSS - União</v>
      </c>
      <c r="B3277" s="3" t="s">
        <v>1213</v>
      </c>
      <c r="C3277" s="6"/>
      <c r="E3277" s="1">
        <f t="shared" ref="E3277:E3279" si="510">SUMIF(A3277:B3277,"*intra*",C3277:D3277)+SUMIF(A3277:B3277,"*inter*",C3277:D3277)</f>
        <v>0</v>
      </c>
      <c r="F3277" s="1">
        <f t="shared" si="509"/>
        <v>0</v>
      </c>
      <c r="H3277" s="60" t="b">
        <f t="shared" si="502"/>
        <v>1</v>
      </c>
      <c r="I3277" s="60" t="str">
        <f t="shared" si="503"/>
        <v>00</v>
      </c>
    </row>
    <row r="3278" spans="1:9" ht="25.5">
      <c r="A3278" s="60" t="str">
        <f t="shared" si="498"/>
        <v>4.4.1.3.4.00.00 - Juros e Encargos de Financiamentos Internos 
 Concedidos - Inter OFSS - Estado</v>
      </c>
      <c r="B3278" s="5" t="s">
        <v>1214</v>
      </c>
      <c r="C3278" s="4"/>
      <c r="E3278" s="1">
        <f t="shared" si="510"/>
        <v>0</v>
      </c>
      <c r="F3278" s="1">
        <f t="shared" si="509"/>
        <v>0</v>
      </c>
      <c r="H3278" s="60" t="b">
        <f t="shared" si="502"/>
        <v>1</v>
      </c>
      <c r="I3278" s="60" t="str">
        <f t="shared" si="503"/>
        <v>00</v>
      </c>
    </row>
    <row r="3279" spans="1:9" ht="25.5">
      <c r="A3279" s="60" t="str">
        <f t="shared" si="498"/>
        <v>4.4.1.3.5.00.00 - Juros e Encargos de Financiamentos Internos 
 Concedidos - Inter OFSS - Município</v>
      </c>
      <c r="B3279" s="3" t="s">
        <v>1215</v>
      </c>
      <c r="C3279" s="6"/>
      <c r="E3279" s="1">
        <f t="shared" si="510"/>
        <v>0</v>
      </c>
      <c r="F3279" s="1">
        <f t="shared" si="509"/>
        <v>0</v>
      </c>
      <c r="H3279" s="60" t="b">
        <f t="shared" si="502"/>
        <v>1</v>
      </c>
      <c r="I3279" s="60" t="str">
        <f t="shared" si="503"/>
        <v>00</v>
      </c>
    </row>
    <row r="3280" spans="1:9" ht="25.5">
      <c r="A3280" s="60" t="str">
        <f t="shared" si="498"/>
        <v>4.4.1.4.0.00.00 - Juros e Encargos de Financiamentos Externos 
 Concedidos</v>
      </c>
      <c r="B3280" s="5" t="s">
        <v>1216</v>
      </c>
      <c r="C3280" s="4"/>
      <c r="E3280" s="1">
        <f>E3281</f>
        <v>0</v>
      </c>
      <c r="F3280" s="1">
        <f>F3281</f>
        <v>0</v>
      </c>
      <c r="H3280" s="60" t="b">
        <f t="shared" si="502"/>
        <v>1</v>
      </c>
      <c r="I3280" s="60" t="str">
        <f t="shared" si="503"/>
        <v>00</v>
      </c>
    </row>
    <row r="3281" spans="1:9" ht="25.5">
      <c r="A3281" s="60" t="str">
        <f t="shared" si="498"/>
        <v>4.4.1.4.1.00.00 - Juros e Encargos de Financiamentos Externos 
 Concedidos - Consolidação</v>
      </c>
      <c r="B3281" s="3" t="s">
        <v>1217</v>
      </c>
      <c r="C3281" s="6"/>
      <c r="E3281" s="1">
        <f>SUMIF(A3281:B3281,"*intra*",C3281:D3281)+SUMIF(A3281:B3281,"*inter*",C3281:D3281)</f>
        <v>0</v>
      </c>
      <c r="F3281" s="1">
        <f>SUMIF(A3281:B3281,"*consolidação*",C3281:D3281)</f>
        <v>0</v>
      </c>
      <c r="H3281" s="60" t="b">
        <f t="shared" si="502"/>
        <v>1</v>
      </c>
      <c r="I3281" s="60" t="str">
        <f t="shared" si="503"/>
        <v>00</v>
      </c>
    </row>
    <row r="3282" spans="1:9">
      <c r="A3282" s="60" t="str">
        <f t="shared" si="498"/>
        <v>4.4.2.0.0.00.00 - Juros e Encargos de Mora</v>
      </c>
      <c r="B3282" s="5" t="s">
        <v>1218</v>
      </c>
      <c r="C3282" s="4">
        <v>11692532864.9</v>
      </c>
      <c r="E3282" s="1">
        <f>E3283+E3288+E3290+E3292+E3294</f>
        <v>0</v>
      </c>
      <c r="F3282" s="1">
        <f>F3283+F3288+F3290+F3292+F3294</f>
        <v>11692532864.9</v>
      </c>
      <c r="H3282" s="60" t="b">
        <f t="shared" si="502"/>
        <v>1</v>
      </c>
      <c r="I3282" s="60" t="str">
        <f t="shared" si="503"/>
        <v>00</v>
      </c>
    </row>
    <row r="3283" spans="1:9" ht="25.5">
      <c r="A3283" s="60" t="str">
        <f t="shared" si="498"/>
        <v>4.4.2.1.0.00.00 - Juros e Encargos de Mora sobre Empréstimos e 
 Financiamentos Internos Concedidos</v>
      </c>
      <c r="B3283" s="3" t="s">
        <v>1219</v>
      </c>
      <c r="C3283" s="6"/>
      <c r="E3283" s="1">
        <f>E3284+E3285+E3286+E3287</f>
        <v>0</v>
      </c>
      <c r="F3283" s="1">
        <f>F3284+F3285+F3286+F3287</f>
        <v>0</v>
      </c>
      <c r="H3283" s="60" t="b">
        <f t="shared" si="502"/>
        <v>1</v>
      </c>
      <c r="I3283" s="60" t="str">
        <f t="shared" si="503"/>
        <v>00</v>
      </c>
    </row>
    <row r="3284" spans="1:9" ht="25.5">
      <c r="A3284" s="60" t="str">
        <f t="shared" si="498"/>
        <v>4.4.2.1.1.00.00 - Juros e Encargos de Mora sobre Empréstimos e 
 Financiamentos Internos Concedidos - Consolidação</v>
      </c>
      <c r="B3284" s="5" t="s">
        <v>1220</v>
      </c>
      <c r="C3284" s="4"/>
      <c r="E3284" s="1"/>
      <c r="F3284" s="1">
        <f t="shared" ref="F3284:F3287" si="511">SUMIF(A3284:B3284,"*consolidação*",C3284:D3284)</f>
        <v>0</v>
      </c>
      <c r="H3284" s="60" t="b">
        <f t="shared" si="502"/>
        <v>1</v>
      </c>
      <c r="I3284" s="60" t="str">
        <f t="shared" si="503"/>
        <v>00</v>
      </c>
    </row>
    <row r="3285" spans="1:9" ht="25.5">
      <c r="A3285" s="60" t="str">
        <f t="shared" si="498"/>
        <v>4.4.2.1.3.00.00 - Juros e Encargos de Mora sobre Empréstimos e 
 Financiamentos Internos Concedidos - Inter OFSS - União</v>
      </c>
      <c r="B3285" s="3" t="s">
        <v>1221</v>
      </c>
      <c r="C3285" s="6"/>
      <c r="E3285" s="1">
        <f t="shared" ref="E3285:E3287" si="512">SUMIF(A3285:B3285,"*intra*",C3285:D3285)+SUMIF(A3285:B3285,"*inter*",C3285:D3285)</f>
        <v>0</v>
      </c>
      <c r="F3285" s="1">
        <f t="shared" si="511"/>
        <v>0</v>
      </c>
      <c r="H3285" s="60" t="b">
        <f t="shared" si="502"/>
        <v>1</v>
      </c>
      <c r="I3285" s="60" t="str">
        <f t="shared" si="503"/>
        <v>00</v>
      </c>
    </row>
    <row r="3286" spans="1:9" ht="25.5">
      <c r="A3286" s="60" t="str">
        <f t="shared" si="498"/>
        <v>4.4.2.1.4.00.00 - Juros e Encargos de Mora sobre Empréstimos e 
 Financiamentos Internos Concedidos - Inter OFSS - Estado</v>
      </c>
      <c r="B3286" s="5" t="s">
        <v>1222</v>
      </c>
      <c r="C3286" s="4"/>
      <c r="E3286" s="1">
        <f t="shared" si="512"/>
        <v>0</v>
      </c>
      <c r="F3286" s="1">
        <f t="shared" si="511"/>
        <v>0</v>
      </c>
      <c r="H3286" s="60" t="b">
        <f t="shared" si="502"/>
        <v>1</v>
      </c>
      <c r="I3286" s="60" t="str">
        <f t="shared" si="503"/>
        <v>00</v>
      </c>
    </row>
    <row r="3287" spans="1:9" ht="25.5">
      <c r="A3287" s="60" t="str">
        <f t="shared" si="498"/>
        <v>4.4.2.1.5.00.00 - Juros e Encargos de Mora sobre Empréstimos e 
 Financiamentos Internos Concedidos - Inter OFSS - Município</v>
      </c>
      <c r="B3287" s="3" t="s">
        <v>1223</v>
      </c>
      <c r="C3287" s="6"/>
      <c r="E3287" s="1">
        <f t="shared" si="512"/>
        <v>0</v>
      </c>
      <c r="F3287" s="1">
        <f t="shared" si="511"/>
        <v>0</v>
      </c>
      <c r="H3287" s="60" t="b">
        <f t="shared" si="502"/>
        <v>1</v>
      </c>
      <c r="I3287" s="60" t="str">
        <f t="shared" si="503"/>
        <v>00</v>
      </c>
    </row>
    <row r="3288" spans="1:9" ht="25.5">
      <c r="A3288" s="60" t="str">
        <f t="shared" si="498"/>
        <v>4.4.2.2.0.00.00 - Juros e Encargos de Mora sobre Empréstimos e 
 Financiamentos Externos Concedidos</v>
      </c>
      <c r="B3288" s="5" t="s">
        <v>1224</v>
      </c>
      <c r="C3288" s="4"/>
      <c r="E3288" s="1">
        <f>E3289</f>
        <v>0</v>
      </c>
      <c r="F3288" s="1">
        <f>F3289</f>
        <v>0</v>
      </c>
      <c r="H3288" s="60" t="b">
        <f t="shared" si="502"/>
        <v>1</v>
      </c>
      <c r="I3288" s="60" t="str">
        <f t="shared" si="503"/>
        <v>00</v>
      </c>
    </row>
    <row r="3289" spans="1:9" ht="25.5">
      <c r="A3289" s="60" t="str">
        <f t="shared" si="498"/>
        <v>4.4.2.2.1.00.00 - Juros e Encargos de Mora sobre Empréstimos e 
 Financiamentos Externos Concedidos - Consolidação</v>
      </c>
      <c r="B3289" s="3" t="s">
        <v>1225</v>
      </c>
      <c r="C3289" s="6"/>
      <c r="E3289" s="1">
        <f>SUMIF(A3289:B3289,"*intra*",C3289:D3289)+SUMIF(A3289:B3289,"*inter*",C3289:D3289)</f>
        <v>0</v>
      </c>
      <c r="F3289" s="1">
        <f>SUMIF(A3289:B3289,"*consolidação*",C3289:D3289)</f>
        <v>0</v>
      </c>
      <c r="H3289" s="60" t="b">
        <f t="shared" si="502"/>
        <v>1</v>
      </c>
      <c r="I3289" s="60" t="str">
        <f t="shared" si="503"/>
        <v>00</v>
      </c>
    </row>
    <row r="3290" spans="1:9" ht="25.5">
      <c r="A3290" s="60" t="str">
        <f t="shared" si="498"/>
        <v>4.4.2.3.0.00.00 - Juros e Encargos de Mora sobre Fornecimentos de 
 Bens e Serviços</v>
      </c>
      <c r="B3290" s="5" t="s">
        <v>1226</v>
      </c>
      <c r="C3290" s="4">
        <v>259198089.41</v>
      </c>
      <c r="E3290" s="1">
        <f>E3291</f>
        <v>0</v>
      </c>
      <c r="F3290" s="1">
        <f>F3291</f>
        <v>259198089.41</v>
      </c>
      <c r="H3290" s="60" t="b">
        <f t="shared" si="502"/>
        <v>1</v>
      </c>
      <c r="I3290" s="60" t="str">
        <f t="shared" si="503"/>
        <v>00</v>
      </c>
    </row>
    <row r="3291" spans="1:9" ht="25.5">
      <c r="A3291" s="60" t="str">
        <f t="shared" si="498"/>
        <v>4.4.2.3.1.00.00 - Juros e Encargos de Mora sobre Fornecimentos de 
 Bens e Serviços - Consolidação</v>
      </c>
      <c r="B3291" s="3" t="s">
        <v>1227</v>
      </c>
      <c r="C3291" s="6">
        <v>259198089.41</v>
      </c>
      <c r="E3291" s="1">
        <f t="shared" ref="E3291" si="513">SUMIF(A3291:B3291,"*intra*",C3291:D3291)+SUMIF(A3291:B3291,"*inter*",C3291:D3291)</f>
        <v>0</v>
      </c>
      <c r="F3291" s="1">
        <f>SUMIF(A3291:B3291,"*consolidação*",C3291:D3291)</f>
        <v>259198089.41</v>
      </c>
      <c r="H3291" s="60" t="b">
        <f t="shared" si="502"/>
        <v>1</v>
      </c>
      <c r="I3291" s="60" t="str">
        <f t="shared" si="503"/>
        <v>00</v>
      </c>
    </row>
    <row r="3292" spans="1:9">
      <c r="A3292" s="60" t="str">
        <f t="shared" si="498"/>
        <v>4.4.2.4.0.00.00 - Juros e Encargos de Mora sobre Créditos Tributários</v>
      </c>
      <c r="B3292" s="5" t="s">
        <v>1228</v>
      </c>
      <c r="C3292" s="4">
        <v>9389100313.3299999</v>
      </c>
      <c r="E3292" s="1">
        <f>E3293</f>
        <v>0</v>
      </c>
      <c r="F3292" s="1">
        <f>F3293</f>
        <v>9389100313.3299999</v>
      </c>
      <c r="H3292" s="60" t="b">
        <f t="shared" si="502"/>
        <v>1</v>
      </c>
      <c r="I3292" s="60" t="str">
        <f t="shared" si="503"/>
        <v>00</v>
      </c>
    </row>
    <row r="3293" spans="1:9" ht="25.5">
      <c r="A3293" s="60" t="str">
        <f t="shared" si="498"/>
        <v>4.4.2.4.1.00.00 - Juros e Encargos de Mora sobre Créditos 
 Tributários - Consolidação</v>
      </c>
      <c r="B3293" s="3" t="s">
        <v>1229</v>
      </c>
      <c r="C3293" s="6">
        <v>9389100313.3299999</v>
      </c>
      <c r="E3293" s="1">
        <f t="shared" ref="E3293" si="514">SUMIF(A3293:B3293,"*intra*",C3293:D3293)+SUMIF(A3293:B3293,"*inter*",C3293:D3293)</f>
        <v>0</v>
      </c>
      <c r="F3293" s="1">
        <f t="shared" ref="F3293" si="515">SUMIF(A3293:B3293,"*consolidação*",C3293:D3293)</f>
        <v>9389100313.3299999</v>
      </c>
      <c r="H3293" s="60" t="b">
        <f t="shared" si="502"/>
        <v>1</v>
      </c>
      <c r="I3293" s="60" t="str">
        <f t="shared" si="503"/>
        <v>00</v>
      </c>
    </row>
    <row r="3294" spans="1:9">
      <c r="A3294" s="60" t="str">
        <f t="shared" si="498"/>
        <v>4.4.2.9.0.00.00 - Outros Juros e Encargos de Mora</v>
      </c>
      <c r="B3294" s="5" t="s">
        <v>1230</v>
      </c>
      <c r="C3294" s="4">
        <v>2044234462.1600001</v>
      </c>
      <c r="E3294" s="1">
        <f>E3295</f>
        <v>0</v>
      </c>
      <c r="F3294" s="1">
        <f>F3295</f>
        <v>2044234462.1600001</v>
      </c>
      <c r="H3294" s="60" t="b">
        <f t="shared" si="502"/>
        <v>1</v>
      </c>
      <c r="I3294" s="60" t="str">
        <f t="shared" si="503"/>
        <v>00</v>
      </c>
    </row>
    <row r="3295" spans="1:9">
      <c r="A3295" s="60" t="str">
        <f t="shared" si="498"/>
        <v>4.4.2.9.1.00.00 - Outros Juros e Encargos de Mora - Consolidação</v>
      </c>
      <c r="B3295" s="3" t="s">
        <v>1231</v>
      </c>
      <c r="C3295" s="6">
        <v>2044234462.1600001</v>
      </c>
      <c r="E3295" s="1">
        <f t="shared" ref="E3295" si="516">SUMIF(A3295:B3295,"*intra*",C3295:D3295)+SUMIF(A3295:B3295,"*inter*",C3295:D3295)</f>
        <v>0</v>
      </c>
      <c r="F3295" s="1">
        <f t="shared" ref="F3295" si="517">SUMIF(A3295:B3295,"*consolidação*",C3295:D3295)</f>
        <v>2044234462.1600001</v>
      </c>
      <c r="H3295" s="60" t="b">
        <f t="shared" si="502"/>
        <v>1</v>
      </c>
      <c r="I3295" s="60" t="str">
        <f t="shared" si="503"/>
        <v>00</v>
      </c>
    </row>
    <row r="3296" spans="1:9">
      <c r="A3296" s="60" t="str">
        <f t="shared" si="498"/>
        <v>4.4.3.0.0.00.00 - Variações Monetárias e Cambiais</v>
      </c>
      <c r="B3296" s="5" t="s">
        <v>1232</v>
      </c>
      <c r="C3296" s="4">
        <v>43570118958.510002</v>
      </c>
      <c r="E3296" s="1">
        <f>E3297+E3302+E3304+E3309+E3311</f>
        <v>390834344.94999999</v>
      </c>
      <c r="F3296" s="1">
        <f>F3297+F3302+F3304+F3309+F3311</f>
        <v>43179284613.559998</v>
      </c>
      <c r="H3296" s="60" t="b">
        <f t="shared" si="502"/>
        <v>1</v>
      </c>
      <c r="I3296" s="60" t="str">
        <f t="shared" si="503"/>
        <v>00</v>
      </c>
    </row>
    <row r="3297" spans="1:9" ht="25.5">
      <c r="A3297" s="60" t="str">
        <f t="shared" si="498"/>
        <v>4.4.3.1.0.00.00 - Variações Monetárias e Cambiais de Empréstimos 
 Internos Concedidos</v>
      </c>
      <c r="B3297" s="3" t="s">
        <v>1233</v>
      </c>
      <c r="C3297" s="6">
        <v>76781351.329999998</v>
      </c>
      <c r="E3297" s="1">
        <f>E3298+E3299+E3300+E3301</f>
        <v>0</v>
      </c>
      <c r="F3297" s="1">
        <f>F3298+F3299+F3300+F3301</f>
        <v>76781351.329999998</v>
      </c>
      <c r="H3297" s="60" t="b">
        <f t="shared" si="502"/>
        <v>1</v>
      </c>
      <c r="I3297" s="60" t="str">
        <f t="shared" si="503"/>
        <v>00</v>
      </c>
    </row>
    <row r="3298" spans="1:9" ht="25.5">
      <c r="A3298" s="60" t="str">
        <f t="shared" si="498"/>
        <v>4.4.3.1.1.00.00 - Variações Monetárias e Cambiais de Empréstimos 
 Internos Concedidos - Consolidação</v>
      </c>
      <c r="B3298" s="5" t="s">
        <v>1234</v>
      </c>
      <c r="C3298" s="4">
        <v>76781351.329999998</v>
      </c>
      <c r="E3298" s="1"/>
      <c r="F3298" s="1">
        <f t="shared" ref="F3298:F3301" si="518">SUMIF(A3298:B3298,"*consolidação*",C3298:D3298)</f>
        <v>76781351.329999998</v>
      </c>
      <c r="H3298" s="60" t="b">
        <f t="shared" si="502"/>
        <v>1</v>
      </c>
      <c r="I3298" s="60" t="str">
        <f t="shared" si="503"/>
        <v>00</v>
      </c>
    </row>
    <row r="3299" spans="1:9" ht="25.5">
      <c r="A3299" s="60" t="str">
        <f t="shared" si="498"/>
        <v>4.4.3.1.3.00.00 - Variações Monetárias e Cambiais de Empréstimos 
 Internos Concedidos - Inter OFSS - União</v>
      </c>
      <c r="B3299" s="3" t="s">
        <v>1235</v>
      </c>
      <c r="C3299" s="6"/>
      <c r="E3299" s="1">
        <f t="shared" ref="E3299:E3301" si="519">SUMIF(A3299:B3299,"*intra*",C3299:D3299)+SUMIF(A3299:B3299,"*inter*",C3299:D3299)</f>
        <v>0</v>
      </c>
      <c r="F3299" s="1">
        <f t="shared" si="518"/>
        <v>0</v>
      </c>
      <c r="H3299" s="60" t="b">
        <f t="shared" si="502"/>
        <v>1</v>
      </c>
      <c r="I3299" s="60" t="str">
        <f t="shared" si="503"/>
        <v>00</v>
      </c>
    </row>
    <row r="3300" spans="1:9" ht="25.5">
      <c r="A3300" s="60" t="str">
        <f t="shared" si="498"/>
        <v>4.4.3.1.4.00.00 - Variações Monetárias e Cambiais de Empréstimos 
 Internos Concedidos - Inter OFSS - Estado</v>
      </c>
      <c r="B3300" s="5" t="s">
        <v>1236</v>
      </c>
      <c r="C3300" s="4"/>
      <c r="E3300" s="1">
        <f t="shared" si="519"/>
        <v>0</v>
      </c>
      <c r="F3300" s="1">
        <f t="shared" si="518"/>
        <v>0</v>
      </c>
      <c r="H3300" s="60" t="b">
        <f t="shared" si="502"/>
        <v>1</v>
      </c>
      <c r="I3300" s="60" t="str">
        <f t="shared" si="503"/>
        <v>00</v>
      </c>
    </row>
    <row r="3301" spans="1:9" ht="25.5">
      <c r="A3301" s="60" t="str">
        <f t="shared" si="498"/>
        <v>4.4.3.1.5.00.00 - Variações Monetárias e Cambiais de Empréstimos 
 Internos Concedidos - Inter OFSS - Município</v>
      </c>
      <c r="B3301" s="3" t="s">
        <v>1237</v>
      </c>
      <c r="C3301" s="6"/>
      <c r="E3301" s="1">
        <f t="shared" si="519"/>
        <v>0</v>
      </c>
      <c r="F3301" s="1">
        <f t="shared" si="518"/>
        <v>0</v>
      </c>
      <c r="H3301" s="60" t="b">
        <f t="shared" si="502"/>
        <v>1</v>
      </c>
      <c r="I3301" s="60" t="str">
        <f t="shared" si="503"/>
        <v>00</v>
      </c>
    </row>
    <row r="3302" spans="1:9" ht="25.5">
      <c r="A3302" s="60" t="str">
        <f t="shared" ref="A3302:A3365" si="520">TRIM(B3302)</f>
        <v>4.4.3.2.0.00.00 - Variações Monetárias e Cambiais de Empréstimos 
 Externos Concedidos</v>
      </c>
      <c r="B3302" s="5" t="s">
        <v>1238</v>
      </c>
      <c r="C3302" s="4">
        <v>211660429.81</v>
      </c>
      <c r="E3302" s="1">
        <f>E3303</f>
        <v>0</v>
      </c>
      <c r="F3302" s="1">
        <f>F3303</f>
        <v>211660429.81</v>
      </c>
      <c r="H3302" s="60" t="b">
        <f t="shared" si="502"/>
        <v>1</v>
      </c>
      <c r="I3302" s="60" t="str">
        <f t="shared" si="503"/>
        <v>00</v>
      </c>
    </row>
    <row r="3303" spans="1:9" ht="25.5">
      <c r="A3303" s="60" t="str">
        <f t="shared" si="520"/>
        <v>4.4.3.2.1.00.00 - Variações Monetárias e Cambiais de Empréstimos 
 Externos Concedidos - Consolidação</v>
      </c>
      <c r="B3303" s="3" t="s">
        <v>1239</v>
      </c>
      <c r="C3303" s="6">
        <v>211660429.81</v>
      </c>
      <c r="E3303" s="1">
        <f t="shared" ref="E3303" si="521">SUMIF(A3303:B3303,"*intra*",C3303:D3303)+SUMIF(A3303:B3303,"*inter*",C3303:D3303)</f>
        <v>0</v>
      </c>
      <c r="F3303" s="1">
        <f>SUMIF(A3303:B3303,"*consolidação*",C3303:D3303)</f>
        <v>211660429.81</v>
      </c>
      <c r="H3303" s="60" t="b">
        <f t="shared" si="502"/>
        <v>1</v>
      </c>
      <c r="I3303" s="60" t="str">
        <f t="shared" si="503"/>
        <v>00</v>
      </c>
    </row>
    <row r="3304" spans="1:9" ht="25.5">
      <c r="A3304" s="60" t="str">
        <f t="shared" si="520"/>
        <v>4.4.3.3.0.00.00 - Variações Monetárias e Cambiais de Financiamentos 
 Internos Concedidos</v>
      </c>
      <c r="B3304" s="5" t="s">
        <v>1240</v>
      </c>
      <c r="C3304" s="4">
        <v>27574232.489999998</v>
      </c>
      <c r="E3304" s="1">
        <f>E3305+E3306+E3307+E3308</f>
        <v>0</v>
      </c>
      <c r="F3304" s="1">
        <f>F3305+F3306+F3307+F3308</f>
        <v>27574232.489999998</v>
      </c>
      <c r="H3304" s="60" t="b">
        <f t="shared" si="502"/>
        <v>1</v>
      </c>
      <c r="I3304" s="60" t="str">
        <f t="shared" si="503"/>
        <v>00</v>
      </c>
    </row>
    <row r="3305" spans="1:9" ht="25.5">
      <c r="A3305" s="60" t="str">
        <f t="shared" si="520"/>
        <v>4.4.3.3.1.00.00 - Variações Monetárias e Cambiais de Financiamentos 
 Internos Concedidos - Consolidação</v>
      </c>
      <c r="B3305" s="3" t="s">
        <v>1241</v>
      </c>
      <c r="C3305" s="6">
        <v>27574232.489999998</v>
      </c>
      <c r="E3305" s="1"/>
      <c r="F3305" s="1">
        <f t="shared" ref="F3305:F3308" si="522">SUMIF(A3305:B3305,"*consolidação*",C3305:D3305)</f>
        <v>27574232.489999998</v>
      </c>
      <c r="H3305" s="60" t="b">
        <f t="shared" si="502"/>
        <v>1</v>
      </c>
      <c r="I3305" s="60" t="str">
        <f t="shared" si="503"/>
        <v>00</v>
      </c>
    </row>
    <row r="3306" spans="1:9" ht="25.5">
      <c r="A3306" s="60" t="str">
        <f t="shared" si="520"/>
        <v>4.4.3.3.3.00.00 - Variações Monetárias e Cambiais de Financiamentos 
 Internos Concedidos - Inter OFSS - União</v>
      </c>
      <c r="B3306" s="5" t="s">
        <v>1242</v>
      </c>
      <c r="C3306" s="4"/>
      <c r="E3306" s="1">
        <f t="shared" ref="E3306:E3308" si="523">SUMIF(A3306:B3306,"*intra*",C3306:D3306)+SUMIF(A3306:B3306,"*inter*",C3306:D3306)</f>
        <v>0</v>
      </c>
      <c r="F3306" s="1">
        <f t="shared" si="522"/>
        <v>0</v>
      </c>
      <c r="H3306" s="60" t="b">
        <f t="shared" si="502"/>
        <v>1</v>
      </c>
      <c r="I3306" s="60" t="str">
        <f t="shared" si="503"/>
        <v>00</v>
      </c>
    </row>
    <row r="3307" spans="1:9" ht="25.5">
      <c r="A3307" s="60" t="str">
        <f t="shared" si="520"/>
        <v>4.4.3.3.4.00.00 - Variações Monetárias e Cambiais de Financiamentos 
 Internos Concedidos - Inter OFSS - Estado</v>
      </c>
      <c r="B3307" s="3" t="s">
        <v>1243</v>
      </c>
      <c r="C3307" s="6"/>
      <c r="E3307" s="1">
        <f t="shared" si="523"/>
        <v>0</v>
      </c>
      <c r="F3307" s="1">
        <f t="shared" si="522"/>
        <v>0</v>
      </c>
      <c r="H3307" s="60" t="b">
        <f t="shared" si="502"/>
        <v>1</v>
      </c>
      <c r="I3307" s="60" t="str">
        <f t="shared" si="503"/>
        <v>00</v>
      </c>
    </row>
    <row r="3308" spans="1:9" ht="25.5">
      <c r="A3308" s="60" t="str">
        <f t="shared" si="520"/>
        <v>4.4.3.3.5.00.00 - Variações Monetárias e Cambiais de Financiamentos 
 Internos Concedidos - Inter OFSS - Município</v>
      </c>
      <c r="B3308" s="5" t="s">
        <v>1244</v>
      </c>
      <c r="C3308" s="4"/>
      <c r="E3308" s="1">
        <f t="shared" si="523"/>
        <v>0</v>
      </c>
      <c r="F3308" s="1">
        <f t="shared" si="522"/>
        <v>0</v>
      </c>
      <c r="H3308" s="60" t="b">
        <f t="shared" si="502"/>
        <v>1</v>
      </c>
      <c r="I3308" s="60" t="str">
        <f t="shared" si="503"/>
        <v>00</v>
      </c>
    </row>
    <row r="3309" spans="1:9" ht="25.5">
      <c r="A3309" s="60" t="str">
        <f t="shared" si="520"/>
        <v>4.4.3.4.0.00.00 - Variações Monetárias e Cambiais de Financiamentos 
 Externos Concedidos</v>
      </c>
      <c r="B3309" s="3" t="s">
        <v>1245</v>
      </c>
      <c r="C3309" s="6"/>
      <c r="E3309" s="1">
        <f>E3310</f>
        <v>0</v>
      </c>
      <c r="F3309" s="1">
        <f>F3310</f>
        <v>0</v>
      </c>
      <c r="H3309" s="60" t="b">
        <f t="shared" si="502"/>
        <v>1</v>
      </c>
      <c r="I3309" s="60" t="str">
        <f t="shared" si="503"/>
        <v>00</v>
      </c>
    </row>
    <row r="3310" spans="1:9" ht="25.5">
      <c r="A3310" s="60" t="str">
        <f t="shared" si="520"/>
        <v>4.4.3.4.1.00.00 - Variações Monetárias e Cambiais de Financiamentos 
 Externos Concedidos - Consolidação</v>
      </c>
      <c r="B3310" s="5" t="s">
        <v>1246</v>
      </c>
      <c r="C3310" s="4"/>
      <c r="E3310" s="1">
        <f t="shared" ref="E3310" si="524">SUMIF(A3310:B3310,"*intra*",C3310:D3310)+SUMIF(A3310:B3310,"*inter*",C3310:D3310)</f>
        <v>0</v>
      </c>
      <c r="F3310" s="1">
        <f t="shared" ref="F3310" si="525">SUMIF(A3310:B3310,"*consolidação*",C3310:D3310)</f>
        <v>0</v>
      </c>
      <c r="H3310" s="60" t="b">
        <f t="shared" si="502"/>
        <v>1</v>
      </c>
      <c r="I3310" s="60" t="str">
        <f t="shared" si="503"/>
        <v>00</v>
      </c>
    </row>
    <row r="3311" spans="1:9">
      <c r="A3311" s="60" t="str">
        <f t="shared" si="520"/>
        <v>4.4.3.9.0.00.00 - Outras Variações Monetárias e Cambiais</v>
      </c>
      <c r="B3311" s="3" t="s">
        <v>1247</v>
      </c>
      <c r="C3311" s="6">
        <v>43254102944.879997</v>
      </c>
      <c r="E3311" s="1">
        <f>E3312+E3313+E3314+E3315</f>
        <v>390834344.94999999</v>
      </c>
      <c r="F3311" s="1">
        <f>F3312+F3313+F3314+F3315</f>
        <v>42863268599.93</v>
      </c>
      <c r="H3311" s="60" t="b">
        <f t="shared" si="502"/>
        <v>1</v>
      </c>
      <c r="I3311" s="60" t="str">
        <f t="shared" si="503"/>
        <v>00</v>
      </c>
    </row>
    <row r="3312" spans="1:9" ht="25.5">
      <c r="A3312" s="60" t="str">
        <f t="shared" si="520"/>
        <v>4.4.3.9.1.00.00 - Outras Variações Monetárias e Cambiais - 
 Consolidação</v>
      </c>
      <c r="B3312" s="5" t="s">
        <v>1248</v>
      </c>
      <c r="C3312" s="4">
        <v>42863268599.93</v>
      </c>
      <c r="E3312" s="1">
        <f t="shared" ref="E3312:E3315" si="526">SUMIF(A3312:B3312,"*intra*",C3312:D3312)+SUMIF(A3312:B3312,"*inter*",C3312:D3312)</f>
        <v>0</v>
      </c>
      <c r="F3312" s="1">
        <f t="shared" ref="F3312:F3315" si="527">SUMIF(A3312:B3312,"*consolidação*",C3312:D3312)</f>
        <v>42863268599.93</v>
      </c>
      <c r="H3312" s="60" t="b">
        <f t="shared" si="502"/>
        <v>1</v>
      </c>
      <c r="I3312" s="60" t="str">
        <f t="shared" si="503"/>
        <v>00</v>
      </c>
    </row>
    <row r="3313" spans="1:9" ht="25.5">
      <c r="A3313" s="60" t="str">
        <f t="shared" si="520"/>
        <v>4.4.3.9.3.00.00 - Outras Variações Monetárias e Cambiais - Inter 
 OFSS - União</v>
      </c>
      <c r="B3313" s="3" t="s">
        <v>1249</v>
      </c>
      <c r="C3313" s="6">
        <v>390468520.02999997</v>
      </c>
      <c r="E3313" s="1">
        <f t="shared" si="526"/>
        <v>390468520.02999997</v>
      </c>
      <c r="F3313" s="1">
        <f t="shared" si="527"/>
        <v>0</v>
      </c>
      <c r="H3313" s="60" t="b">
        <f t="shared" ref="H3313:H3376" si="528">IF(I3313="00",C3313=E3313+F3313,TRUE)</f>
        <v>1</v>
      </c>
      <c r="I3313" s="60" t="str">
        <f t="shared" ref="I3313:I3376" si="529">MID(A3313,11,2)</f>
        <v>00</v>
      </c>
    </row>
    <row r="3314" spans="1:9" ht="25.5">
      <c r="A3314" s="60" t="str">
        <f t="shared" si="520"/>
        <v>4.4.3.9.4.00.00 - Outras Variações Monetárias e Cambiais - Inter 
 OFSS - Estado</v>
      </c>
      <c r="B3314" s="5" t="s">
        <v>1250</v>
      </c>
      <c r="C3314" s="4"/>
      <c r="E3314" s="1">
        <f t="shared" si="526"/>
        <v>0</v>
      </c>
      <c r="F3314" s="1">
        <f t="shared" si="527"/>
        <v>0</v>
      </c>
      <c r="H3314" s="60" t="b">
        <f t="shared" si="528"/>
        <v>1</v>
      </c>
      <c r="I3314" s="60" t="str">
        <f t="shared" si="529"/>
        <v>00</v>
      </c>
    </row>
    <row r="3315" spans="1:9" ht="25.5">
      <c r="A3315" s="60" t="str">
        <f t="shared" si="520"/>
        <v>4.4.3.9.5.00.00 - Outras Variações Monetárias e Cambiais - Inter 
 OFSS - Município</v>
      </c>
      <c r="B3315" s="3" t="s">
        <v>1251</v>
      </c>
      <c r="C3315" s="6">
        <v>365824.92</v>
      </c>
      <c r="E3315" s="1">
        <f t="shared" si="526"/>
        <v>365824.92</v>
      </c>
      <c r="F3315" s="1">
        <f t="shared" si="527"/>
        <v>0</v>
      </c>
      <c r="H3315" s="60" t="b">
        <f t="shared" si="528"/>
        <v>1</v>
      </c>
      <c r="I3315" s="60" t="str">
        <f t="shared" si="529"/>
        <v>00</v>
      </c>
    </row>
    <row r="3316" spans="1:9">
      <c r="A3316" s="60" t="str">
        <f t="shared" si="520"/>
        <v>4.4.4.0.0.00.00 - Descontos Financeiros Obtidos</v>
      </c>
      <c r="B3316" s="5" t="s">
        <v>1252</v>
      </c>
      <c r="C3316" s="4">
        <v>4748470.3099999996</v>
      </c>
      <c r="E3316" s="1">
        <f>E3317</f>
        <v>0</v>
      </c>
      <c r="F3316" s="1">
        <f>F3317</f>
        <v>4748470.3099999996</v>
      </c>
      <c r="H3316" s="60" t="b">
        <f t="shared" si="528"/>
        <v>1</v>
      </c>
      <c r="I3316" s="60" t="str">
        <f t="shared" si="529"/>
        <v>00</v>
      </c>
    </row>
    <row r="3317" spans="1:9">
      <c r="A3317" s="60" t="str">
        <f t="shared" si="520"/>
        <v>4.4.4.0.1.00.00 - Descontos Financeiros Obtidos - Consolidação</v>
      </c>
      <c r="B3317" s="3" t="s">
        <v>1253</v>
      </c>
      <c r="C3317" s="6">
        <v>4748470.3099999996</v>
      </c>
      <c r="E3317" s="1">
        <f>SUMIF(A3317:B3317,"*intra*",C3317:D3317)+SUMIF(A3317:B3317,"*inter*",C3317:D3317)</f>
        <v>0</v>
      </c>
      <c r="F3317" s="1">
        <f>SUMIF(A3317:B3317,"*consolidação*",C3317:D3317)</f>
        <v>4748470.3099999996</v>
      </c>
      <c r="H3317" s="60" t="b">
        <f t="shared" si="528"/>
        <v>1</v>
      </c>
      <c r="I3317" s="60" t="str">
        <f t="shared" si="529"/>
        <v>00</v>
      </c>
    </row>
    <row r="3318" spans="1:9" ht="25.5">
      <c r="A3318" s="60" t="str">
        <f t="shared" si="520"/>
        <v>4.4.5.0.0.00.00 - Remuneração de Depósitos Bancários e Aplicações 
 Financeiras</v>
      </c>
      <c r="B3318" s="5" t="s">
        <v>1254</v>
      </c>
      <c r="C3318" s="4">
        <v>11683092279.360001</v>
      </c>
      <c r="E3318" s="1">
        <f>E3319+E3321</f>
        <v>0</v>
      </c>
      <c r="F3318" s="1">
        <f>F3319+F3321</f>
        <v>11683092279.360001</v>
      </c>
      <c r="H3318" s="60" t="b">
        <f t="shared" si="528"/>
        <v>1</v>
      </c>
      <c r="I3318" s="60" t="str">
        <f t="shared" si="529"/>
        <v>00</v>
      </c>
    </row>
    <row r="3319" spans="1:9">
      <c r="A3319" s="60" t="str">
        <f t="shared" si="520"/>
        <v>4.4.5.1.0.00.00 - Remuneração de Depósitos Bancários</v>
      </c>
      <c r="B3319" s="3" t="s">
        <v>1255</v>
      </c>
      <c r="C3319" s="6">
        <v>4115301263.6599998</v>
      </c>
      <c r="E3319" s="1">
        <f>E3320</f>
        <v>0</v>
      </c>
      <c r="F3319" s="1">
        <f>F3320</f>
        <v>4115301263.6599998</v>
      </c>
      <c r="H3319" s="60" t="b">
        <f t="shared" si="528"/>
        <v>1</v>
      </c>
      <c r="I3319" s="60" t="str">
        <f t="shared" si="529"/>
        <v>00</v>
      </c>
    </row>
    <row r="3320" spans="1:9">
      <c r="A3320" s="60" t="str">
        <f t="shared" si="520"/>
        <v>4.4.5.1.1.00.00 - Remuneração de Depósitos Bancários - Consolidação</v>
      </c>
      <c r="B3320" s="5" t="s">
        <v>1256</v>
      </c>
      <c r="C3320" s="4">
        <v>4115301263.6599998</v>
      </c>
      <c r="E3320" s="1">
        <f t="shared" ref="E3320" si="530">SUMIF(A3320:B3320,"*intra*",C3320:D3320)+SUMIF(A3320:B3320,"*inter*",C3320:D3320)</f>
        <v>0</v>
      </c>
      <c r="F3320" s="1">
        <f t="shared" ref="F3320" si="531">SUMIF(A3320:B3320,"*consolidação*",C3320:D3320)</f>
        <v>4115301263.6599998</v>
      </c>
      <c r="H3320" s="60" t="b">
        <f t="shared" si="528"/>
        <v>1</v>
      </c>
      <c r="I3320" s="60" t="str">
        <f t="shared" si="529"/>
        <v>00</v>
      </c>
    </row>
    <row r="3321" spans="1:9">
      <c r="A3321" s="60" t="str">
        <f t="shared" si="520"/>
        <v>4.4.5.2.0.00.00 - Remuneração de Aplicações Financeiras</v>
      </c>
      <c r="B3321" s="3" t="s">
        <v>1257</v>
      </c>
      <c r="C3321" s="6">
        <v>7567791015.6999998</v>
      </c>
      <c r="E3321" s="1">
        <f>E3322</f>
        <v>0</v>
      </c>
      <c r="F3321" s="1">
        <f>F3322</f>
        <v>7567791015.6999998</v>
      </c>
      <c r="H3321" s="60" t="b">
        <f t="shared" si="528"/>
        <v>1</v>
      </c>
      <c r="I3321" s="60" t="str">
        <f t="shared" si="529"/>
        <v>00</v>
      </c>
    </row>
    <row r="3322" spans="1:9" ht="25.5">
      <c r="A3322" s="60" t="str">
        <f t="shared" si="520"/>
        <v>4.4.5.2.1.00.00 - Remuneração de Aplicações Financeiras - 
 Consolidação</v>
      </c>
      <c r="B3322" s="5" t="s">
        <v>1258</v>
      </c>
      <c r="C3322" s="4">
        <v>7567791015.6999998</v>
      </c>
      <c r="E3322" s="1">
        <f t="shared" ref="E3322" si="532">SUMIF(A3322:B3322,"*intra*",C3322:D3322)+SUMIF(A3322:B3322,"*inter*",C3322:D3322)</f>
        <v>0</v>
      </c>
      <c r="F3322" s="1">
        <f t="shared" ref="F3322" si="533">SUMIF(A3322:B3322,"*consolidação*",C3322:D3322)</f>
        <v>7567791015.6999998</v>
      </c>
      <c r="H3322" s="60" t="b">
        <f t="shared" si="528"/>
        <v>1</v>
      </c>
      <c r="I3322" s="60" t="str">
        <f t="shared" si="529"/>
        <v>00</v>
      </c>
    </row>
    <row r="3323" spans="1:9" ht="25.5">
      <c r="A3323" s="60" t="str">
        <f t="shared" si="520"/>
        <v>4.4.9.0.0.00.00 - Outras Variações Patrimoniais Aumentativas – 
 Financeiras</v>
      </c>
      <c r="B3323" s="3" t="s">
        <v>1259</v>
      </c>
      <c r="C3323" s="6">
        <v>2657035231.04</v>
      </c>
      <c r="E3323" s="1">
        <f>E3324</f>
        <v>0</v>
      </c>
      <c r="F3323" s="1">
        <f>F3324</f>
        <v>2657035231.04</v>
      </c>
      <c r="H3323" s="60" t="b">
        <f t="shared" si="528"/>
        <v>1</v>
      </c>
      <c r="I3323" s="60" t="str">
        <f t="shared" si="529"/>
        <v>00</v>
      </c>
    </row>
    <row r="3324" spans="1:9" ht="25.5">
      <c r="A3324" s="60" t="str">
        <f t="shared" si="520"/>
        <v>4.4.9.0.1.00.00 - Outras Variações Patrimoniais Aumentativas – 
 Financeiras - Consolidação</v>
      </c>
      <c r="B3324" s="5" t="s">
        <v>1260</v>
      </c>
      <c r="C3324" s="4">
        <v>2657035231.04</v>
      </c>
      <c r="E3324" s="1">
        <f t="shared" ref="E3324" si="534">SUMIF(A3324:B3324,"*intra*",C3324:D3324)+SUMIF(A3324:B3324,"*inter*",C3324:D3324)</f>
        <v>0</v>
      </c>
      <c r="F3324" s="1">
        <f>SUMIF(A3324:B3324,"*consolidação*",C3324:D3324)</f>
        <v>2657035231.04</v>
      </c>
      <c r="H3324" s="60" t="b">
        <f t="shared" si="528"/>
        <v>1</v>
      </c>
      <c r="I3324" s="60" t="str">
        <f t="shared" si="529"/>
        <v>00</v>
      </c>
    </row>
    <row r="3325" spans="1:9">
      <c r="A3325" s="60" t="str">
        <f t="shared" si="520"/>
        <v>4.5.0.0.0.00.00 - Transferências e Delegações Recebidas</v>
      </c>
      <c r="B3325" s="3" t="s">
        <v>1261</v>
      </c>
      <c r="C3325" s="6">
        <v>737517566044.06006</v>
      </c>
      <c r="E3325" s="1">
        <f>E3326+E3335+E3353+E3358+E3360+E3362+E3364+E3371+E3373</f>
        <v>715253284917.35999</v>
      </c>
      <c r="F3325" s="1">
        <f>F3326+F3335+F3353+F3358+F3360+F3362+F3364+F3371+F3373</f>
        <v>22264281126.699993</v>
      </c>
      <c r="H3325" s="60" t="b">
        <f t="shared" si="528"/>
        <v>1</v>
      </c>
      <c r="I3325" s="60" t="str">
        <f t="shared" si="529"/>
        <v>00</v>
      </c>
    </row>
    <row r="3326" spans="1:9">
      <c r="A3326" s="60" t="str">
        <f t="shared" si="520"/>
        <v>4.5.1.0.0.00.00 - Transferências Intragovernamentais</v>
      </c>
      <c r="B3326" s="5" t="s">
        <v>1262</v>
      </c>
      <c r="C3326" s="4">
        <v>565157566741.34998</v>
      </c>
      <c r="E3326" s="1">
        <f>E3327+E3329+E3331+E3333</f>
        <v>565157566741.34998</v>
      </c>
      <c r="F3326" s="1">
        <f>F3327+F3329+F3331+F3333</f>
        <v>0</v>
      </c>
      <c r="H3326" s="60" t="b">
        <f t="shared" si="528"/>
        <v>1</v>
      </c>
      <c r="I3326" s="60" t="str">
        <f t="shared" si="529"/>
        <v>00</v>
      </c>
    </row>
    <row r="3327" spans="1:9" ht="25.5">
      <c r="A3327" s="60" t="str">
        <f t="shared" si="520"/>
        <v>4.5.1.1.0.00.00 - Transferências Recebidas para a Execução 
 Orçamentária</v>
      </c>
      <c r="B3327" s="3" t="s">
        <v>1263</v>
      </c>
      <c r="C3327" s="6">
        <v>303992553794.90002</v>
      </c>
      <c r="E3327" s="1">
        <f>E3328</f>
        <v>303992553794.90002</v>
      </c>
      <c r="F3327" s="1">
        <f>F3328</f>
        <v>0</v>
      </c>
      <c r="H3327" s="60" t="b">
        <f t="shared" si="528"/>
        <v>1</v>
      </c>
      <c r="I3327" s="60" t="str">
        <f t="shared" si="529"/>
        <v>00</v>
      </c>
    </row>
    <row r="3328" spans="1:9" ht="25.5">
      <c r="A3328" s="60" t="str">
        <f t="shared" si="520"/>
        <v>4.5.1.1.2.00.00 - Transferências Recebidas para a Execução 
 Orçamentária - Intra OFSS</v>
      </c>
      <c r="B3328" s="5" t="s">
        <v>1264</v>
      </c>
      <c r="C3328" s="4">
        <v>303992553794.90002</v>
      </c>
      <c r="E3328" s="1">
        <f t="shared" ref="E3328" si="535">SUMIF(A3328:B3328,"*intra*",C3328:D3328)+SUMIF(A3328:B3328,"*inter*",C3328:D3328)</f>
        <v>303992553794.90002</v>
      </c>
      <c r="F3328" s="1">
        <f t="shared" ref="F3328" si="536">SUMIF(A3328:B3328,"*consolidação*",C3328:D3328)</f>
        <v>0</v>
      </c>
      <c r="H3328" s="60" t="b">
        <f t="shared" si="528"/>
        <v>1</v>
      </c>
      <c r="I3328" s="60" t="str">
        <f t="shared" si="529"/>
        <v>00</v>
      </c>
    </row>
    <row r="3329" spans="1:9" ht="25.5">
      <c r="A3329" s="60" t="str">
        <f t="shared" si="520"/>
        <v>4.5.1.2.0.00.00 - Transferências Recebidas Independentes de Execução 
 Orçamentária</v>
      </c>
      <c r="B3329" s="3" t="s">
        <v>1265</v>
      </c>
      <c r="C3329" s="6">
        <v>226966554219.94</v>
      </c>
      <c r="E3329" s="1">
        <f>E3330</f>
        <v>226966554219.94</v>
      </c>
      <c r="F3329" s="1">
        <f>F3330</f>
        <v>0</v>
      </c>
      <c r="H3329" s="60" t="b">
        <f t="shared" si="528"/>
        <v>1</v>
      </c>
      <c r="I3329" s="60" t="str">
        <f t="shared" si="529"/>
        <v>00</v>
      </c>
    </row>
    <row r="3330" spans="1:9" ht="38.25">
      <c r="A3330" s="60" t="str">
        <f t="shared" si="520"/>
        <v>4.5.1.2.2.00.00 - Transferências Recebidas Independentes de Execução 
 Orçamentária - Intra OFSS</v>
      </c>
      <c r="B3330" s="5" t="s">
        <v>1266</v>
      </c>
      <c r="C3330" s="4">
        <v>226966554219.94</v>
      </c>
      <c r="E3330" s="1">
        <f t="shared" ref="E3330" si="537">SUMIF(A3330:B3330,"*intra*",C3330:D3330)+SUMIF(A3330:B3330,"*inter*",C3330:D3330)</f>
        <v>226966554219.94</v>
      </c>
      <c r="F3330" s="1">
        <f t="shared" ref="F3330" si="538">SUMIF(A3330:B3330,"*consolidação*",C3330:D3330)</f>
        <v>0</v>
      </c>
      <c r="H3330" s="60" t="b">
        <f t="shared" si="528"/>
        <v>1</v>
      </c>
      <c r="I3330" s="60" t="str">
        <f t="shared" si="529"/>
        <v>00</v>
      </c>
    </row>
    <row r="3331" spans="1:9" ht="25.5">
      <c r="A3331" s="60" t="str">
        <f t="shared" si="520"/>
        <v>4.5.1.3.0.00.00 - Transferencias Recebidas para Aportes de Recursos 
 para o RPPS</v>
      </c>
      <c r="B3331" s="3" t="s">
        <v>1267</v>
      </c>
      <c r="C3331" s="6">
        <v>34198458726.509998</v>
      </c>
      <c r="E3331" s="1">
        <f>E3332</f>
        <v>34198458726.509998</v>
      </c>
      <c r="F3331" s="1">
        <f>F3332</f>
        <v>0</v>
      </c>
      <c r="H3331" s="60" t="b">
        <f t="shared" si="528"/>
        <v>1</v>
      </c>
      <c r="I3331" s="60" t="str">
        <f t="shared" si="529"/>
        <v>00</v>
      </c>
    </row>
    <row r="3332" spans="1:9" ht="25.5">
      <c r="A3332" s="60" t="str">
        <f t="shared" si="520"/>
        <v>4.5.1.3.2.00.00 - Transferencias Recebidas para Aportes de Recursos 
 para o RPPS – Intra OFSS</v>
      </c>
      <c r="B3332" s="5" t="s">
        <v>1268</v>
      </c>
      <c r="C3332" s="4">
        <v>34198458726.509998</v>
      </c>
      <c r="E3332" s="1">
        <f t="shared" ref="E3332" si="539">SUMIF(A3332:B3332,"*intra*",C3332:D3332)+SUMIF(A3332:B3332,"*inter*",C3332:D3332)</f>
        <v>34198458726.509998</v>
      </c>
      <c r="F3332" s="1">
        <f t="shared" ref="F3332" si="540">SUMIF(A3332:B3332,"*consolidação*",C3332:D3332)</f>
        <v>0</v>
      </c>
      <c r="H3332" s="60" t="b">
        <f t="shared" si="528"/>
        <v>1</v>
      </c>
      <c r="I3332" s="60" t="str">
        <f t="shared" si="529"/>
        <v>00</v>
      </c>
    </row>
    <row r="3333" spans="1:9" ht="25.5">
      <c r="A3333" s="60" t="str">
        <f t="shared" si="520"/>
        <v>4.5.1.4.0.00.00 - Transferências Recebidas para Aportes de Recursos 
 para o RGPS</v>
      </c>
      <c r="B3333" s="3" t="s">
        <v>1269</v>
      </c>
      <c r="C3333" s="6"/>
      <c r="E3333" s="1">
        <f>E3334</f>
        <v>0</v>
      </c>
      <c r="F3333" s="1">
        <f>F3334</f>
        <v>0</v>
      </c>
      <c r="H3333" s="60" t="b">
        <f t="shared" si="528"/>
        <v>1</v>
      </c>
      <c r="I3333" s="60" t="str">
        <f t="shared" si="529"/>
        <v>00</v>
      </c>
    </row>
    <row r="3334" spans="1:9" ht="25.5">
      <c r="A3334" s="60" t="str">
        <f t="shared" si="520"/>
        <v>4.5.1.4.2.00.00 - Transferências Recebidas para Aportes de Recursos 
 para o RGPS – Intra OFSS</v>
      </c>
      <c r="B3334" s="5" t="s">
        <v>1270</v>
      </c>
      <c r="C3334" s="4"/>
      <c r="E3334" s="1">
        <f t="shared" ref="E3334" si="541">SUMIF(A3334:B3334,"*intra*",C3334:D3334)+SUMIF(A3334:B3334,"*inter*",C3334:D3334)</f>
        <v>0</v>
      </c>
      <c r="F3334" s="1">
        <f t="shared" ref="F3334" si="542">SUMIF(A3334:B3334,"*consolidação*",C3334:D3334)</f>
        <v>0</v>
      </c>
      <c r="H3334" s="60" t="b">
        <f t="shared" si="528"/>
        <v>1</v>
      </c>
      <c r="I3334" s="60" t="str">
        <f t="shared" si="529"/>
        <v>00</v>
      </c>
    </row>
    <row r="3335" spans="1:9">
      <c r="A3335" s="60" t="str">
        <f t="shared" si="520"/>
        <v>4.5.2.0.0.00.00 - Transferências Inter Governamentais</v>
      </c>
      <c r="B3335" s="3" t="s">
        <v>1271</v>
      </c>
      <c r="C3335" s="6">
        <v>154189877093.06</v>
      </c>
      <c r="E3335" s="1">
        <f>E3336+E3340+E3343+E3348</f>
        <v>150095576714.32999</v>
      </c>
      <c r="F3335" s="1">
        <f>F3336+F3340+F3343+F3348</f>
        <v>4094300378.73</v>
      </c>
      <c r="H3335" s="60" t="b">
        <f t="shared" si="528"/>
        <v>1</v>
      </c>
      <c r="I3335" s="60" t="str">
        <f t="shared" si="529"/>
        <v>00</v>
      </c>
    </row>
    <row r="3336" spans="1:9">
      <c r="A3336" s="60" t="str">
        <f t="shared" si="520"/>
        <v>4.5.2.1.0.00.00 - Transferências Constitucionais e Legais de Receitas</v>
      </c>
      <c r="B3336" s="5" t="s">
        <v>1272</v>
      </c>
      <c r="C3336" s="4">
        <v>121141219740.42999</v>
      </c>
      <c r="E3336" s="1">
        <f>E3337+E3338+E3339</f>
        <v>118979052960.25999</v>
      </c>
      <c r="F3336" s="1">
        <f>F3337+F3338+F3339</f>
        <v>2162166780.1700001</v>
      </c>
      <c r="H3336" s="60" t="b">
        <f t="shared" si="528"/>
        <v>1</v>
      </c>
      <c r="I3336" s="60" t="str">
        <f t="shared" si="529"/>
        <v>00</v>
      </c>
    </row>
    <row r="3337" spans="1:9" ht="25.5">
      <c r="A3337" s="60" t="str">
        <f t="shared" si="520"/>
        <v>4.5.2.1.1.00.00 - Transferências Constitucionais e Legais de 
 Receitas- Consolidação</v>
      </c>
      <c r="B3337" s="3" t="s">
        <v>1273</v>
      </c>
      <c r="C3337" s="6">
        <v>2162166780.1700001</v>
      </c>
      <c r="E3337" s="1">
        <f>SUMIF(A3337:B3337,"*intra*",C3337:D3337)+SUMIF(A3337:B3337,"*inter*",C3337:D3337)</f>
        <v>0</v>
      </c>
      <c r="F3337" s="1">
        <f t="shared" ref="F3337:F3339" si="543">SUMIF(A3337:B3337,"*consolidação*",C3337:D3337)</f>
        <v>2162166780.1700001</v>
      </c>
      <c r="H3337" s="60" t="b">
        <f t="shared" si="528"/>
        <v>1</v>
      </c>
      <c r="I3337" s="60" t="str">
        <f t="shared" si="529"/>
        <v>00</v>
      </c>
    </row>
    <row r="3338" spans="1:9" ht="25.5">
      <c r="A3338" s="60" t="str">
        <f t="shared" si="520"/>
        <v>4.5.2.1.3.00.00 - Transferências Constitucionais e Legais de 
 Receitas - Inter OFSS – União</v>
      </c>
      <c r="B3338" s="5" t="s">
        <v>1274</v>
      </c>
      <c r="C3338" s="4">
        <v>118971335364.42</v>
      </c>
      <c r="E3338" s="1">
        <f t="shared" ref="E3338:E3339" si="544">SUMIF(A3338:B3338,"*intra*",C3338:D3338)+SUMIF(A3338:B3338,"*inter*",C3338:D3338)</f>
        <v>118971335364.42</v>
      </c>
      <c r="F3338" s="1">
        <f t="shared" si="543"/>
        <v>0</v>
      </c>
      <c r="H3338" s="60" t="b">
        <f t="shared" si="528"/>
        <v>1</v>
      </c>
      <c r="I3338" s="60" t="str">
        <f t="shared" si="529"/>
        <v>00</v>
      </c>
    </row>
    <row r="3339" spans="1:9" ht="25.5">
      <c r="A3339" s="60" t="str">
        <f t="shared" si="520"/>
        <v>4.5.2.1.4.00.00 - Transferências Constitucionais e Legais de 
 Receitas - Inter OFSS - Estado</v>
      </c>
      <c r="B3339" s="3" t="s">
        <v>1275</v>
      </c>
      <c r="C3339" s="6">
        <v>7717595.8399999999</v>
      </c>
      <c r="E3339" s="1">
        <f t="shared" si="544"/>
        <v>7717595.8399999999</v>
      </c>
      <c r="F3339" s="1">
        <f t="shared" si="543"/>
        <v>0</v>
      </c>
      <c r="H3339" s="60" t="b">
        <f t="shared" si="528"/>
        <v>1</v>
      </c>
      <c r="I3339" s="60" t="str">
        <f t="shared" si="529"/>
        <v>00</v>
      </c>
    </row>
    <row r="3340" spans="1:9">
      <c r="A3340" s="60" t="str">
        <f t="shared" si="520"/>
        <v>4.5.2.2.0.00.00 - Transferências do FUNDEB</v>
      </c>
      <c r="B3340" s="5" t="s">
        <v>1276</v>
      </c>
      <c r="C3340" s="4">
        <v>27565657769.919998</v>
      </c>
      <c r="E3340" s="1">
        <f>E3341+E3342</f>
        <v>27565657769.919998</v>
      </c>
      <c r="F3340" s="1">
        <f>F3341+F3342</f>
        <v>0</v>
      </c>
      <c r="H3340" s="60" t="b">
        <f t="shared" si="528"/>
        <v>1</v>
      </c>
      <c r="I3340" s="60" t="str">
        <f t="shared" si="529"/>
        <v>00</v>
      </c>
    </row>
    <row r="3341" spans="1:9">
      <c r="A3341" s="60" t="str">
        <f t="shared" si="520"/>
        <v>4.5.2.2.3.00.00 - Transferências do FUNDEB - Inter OFSS - União</v>
      </c>
      <c r="B3341" s="3" t="s">
        <v>1277</v>
      </c>
      <c r="C3341" s="6">
        <v>14146413044.59</v>
      </c>
      <c r="E3341" s="1">
        <f>SUMIF(A3341:B3341,"*intra*",C3341:D3341)+SUMIF(A3341:B3341,"*inter*",C3341:D3341)</f>
        <v>14146413044.59</v>
      </c>
      <c r="F3341" s="1">
        <f t="shared" ref="F3341:F3342" si="545">SUMIF(A3341:B3341,"*consolidação*",C3341:D3341)</f>
        <v>0</v>
      </c>
      <c r="H3341" s="60" t="b">
        <f t="shared" si="528"/>
        <v>1</v>
      </c>
      <c r="I3341" s="60" t="str">
        <f t="shared" si="529"/>
        <v>00</v>
      </c>
    </row>
    <row r="3342" spans="1:9">
      <c r="A3342" s="60" t="str">
        <f t="shared" si="520"/>
        <v>4.5.2.2.4.00.00 - Transferências do FUNDEB - Inter OFSS - Estado</v>
      </c>
      <c r="B3342" s="5" t="s">
        <v>1278</v>
      </c>
      <c r="C3342" s="4">
        <v>13419244725.33</v>
      </c>
      <c r="E3342" s="1">
        <f>SUMIF(A3342:B3342,"*intra*",C3342:D3342)+SUMIF(A3342:B3342,"*inter*",C3342:D3342)</f>
        <v>13419244725.33</v>
      </c>
      <c r="F3342" s="1">
        <f t="shared" si="545"/>
        <v>0</v>
      </c>
      <c r="H3342" s="60" t="b">
        <f t="shared" si="528"/>
        <v>1</v>
      </c>
      <c r="I3342" s="60" t="str">
        <f t="shared" si="529"/>
        <v>00</v>
      </c>
    </row>
    <row r="3343" spans="1:9">
      <c r="A3343" s="60" t="str">
        <f t="shared" si="520"/>
        <v>4.5.2.3.0.00.00 - Transferências Voluntárias</v>
      </c>
      <c r="B3343" s="3" t="s">
        <v>1279</v>
      </c>
      <c r="C3343" s="6">
        <v>5106721441.2399998</v>
      </c>
      <c r="E3343" s="1">
        <f>E3344+E3345+E3346+E3347</f>
        <v>3174616048.46</v>
      </c>
      <c r="F3343" s="1">
        <f>F3344+F3345+F3346+F3347</f>
        <v>1932105392.78</v>
      </c>
      <c r="H3343" s="60" t="b">
        <f t="shared" si="528"/>
        <v>1</v>
      </c>
      <c r="I3343" s="60" t="str">
        <f t="shared" si="529"/>
        <v>00</v>
      </c>
    </row>
    <row r="3344" spans="1:9">
      <c r="A3344" s="60" t="str">
        <f t="shared" si="520"/>
        <v>4.5.2.3.1.00.00 - Transferências Voluntárias - Consolidação</v>
      </c>
      <c r="B3344" s="5" t="s">
        <v>1280</v>
      </c>
      <c r="C3344" s="4">
        <v>1932105392.78</v>
      </c>
      <c r="E3344" s="1">
        <f>SUMIF(A3344:B3344,"*intra*",C3344:D3344)+SUMIF(A3344:B3344,"*inter*",C3344:D3344)</f>
        <v>0</v>
      </c>
      <c r="F3344" s="1">
        <f t="shared" ref="F3344:F3347" si="546">SUMIF(A3344:B3344,"*consolidação*",C3344:D3344)</f>
        <v>1932105392.78</v>
      </c>
      <c r="H3344" s="60" t="b">
        <f t="shared" si="528"/>
        <v>1</v>
      </c>
      <c r="I3344" s="60" t="str">
        <f t="shared" si="529"/>
        <v>00</v>
      </c>
    </row>
    <row r="3345" spans="1:9">
      <c r="A3345" s="60" t="str">
        <f t="shared" si="520"/>
        <v>4.5.2.3.3.00.00 - Transferências Voluntárias – Inter OFSS - União</v>
      </c>
      <c r="B3345" s="3" t="s">
        <v>1281</v>
      </c>
      <c r="C3345" s="6">
        <v>2802360263.96</v>
      </c>
      <c r="E3345" s="1">
        <f>SUMIF(A3345:B3345,"*intra*",C3345:D3345)+SUMIF(A3345:B3345,"*inter*",C3345:D3345)</f>
        <v>2802360263.96</v>
      </c>
      <c r="F3345" s="1">
        <f t="shared" si="546"/>
        <v>0</v>
      </c>
      <c r="H3345" s="60" t="b">
        <f t="shared" si="528"/>
        <v>1</v>
      </c>
      <c r="I3345" s="60" t="str">
        <f t="shared" si="529"/>
        <v>00</v>
      </c>
    </row>
    <row r="3346" spans="1:9">
      <c r="A3346" s="60" t="str">
        <f t="shared" si="520"/>
        <v>4.5.2.3.4.00.00 - Transferências Voluntárias – Inter OFSS - Estado</v>
      </c>
      <c r="B3346" s="5" t="s">
        <v>1282</v>
      </c>
      <c r="C3346" s="4">
        <v>56097435.579999998</v>
      </c>
      <c r="E3346" s="1">
        <f t="shared" ref="E3346:E3347" si="547">SUMIF(A3346:B3346,"*intra*",C3346:D3346)+SUMIF(A3346:B3346,"*inter*",C3346:D3346)</f>
        <v>56097435.579999998</v>
      </c>
      <c r="F3346" s="1">
        <f t="shared" si="546"/>
        <v>0</v>
      </c>
      <c r="H3346" s="60" t="b">
        <f t="shared" si="528"/>
        <v>1</v>
      </c>
      <c r="I3346" s="60" t="str">
        <f t="shared" si="529"/>
        <v>00</v>
      </c>
    </row>
    <row r="3347" spans="1:9" ht="25.5">
      <c r="A3347" s="60" t="str">
        <f t="shared" si="520"/>
        <v>4.5.2.3.5.00.00 - Transferências Voluntárias - Inter OFSS - 
 Município</v>
      </c>
      <c r="B3347" s="3" t="s">
        <v>1283</v>
      </c>
      <c r="C3347" s="6">
        <v>316158348.92000002</v>
      </c>
      <c r="E3347" s="1">
        <f t="shared" si="547"/>
        <v>316158348.92000002</v>
      </c>
      <c r="F3347" s="1">
        <f t="shared" si="546"/>
        <v>0</v>
      </c>
      <c r="H3347" s="60" t="b">
        <f t="shared" si="528"/>
        <v>1</v>
      </c>
      <c r="I3347" s="60" t="str">
        <f t="shared" si="529"/>
        <v>00</v>
      </c>
    </row>
    <row r="3348" spans="1:9">
      <c r="A3348" s="60" t="str">
        <f t="shared" si="520"/>
        <v>4.5.2.4.0.00.00 - Outras Transferências</v>
      </c>
      <c r="B3348" s="5" t="s">
        <v>1284</v>
      </c>
      <c r="C3348" s="4">
        <v>376278141.47000003</v>
      </c>
      <c r="E3348" s="1">
        <f>E3349+E3350+E3351+E3352</f>
        <v>376249935.69</v>
      </c>
      <c r="F3348" s="1">
        <f>F3349+F3350+F3351+F3352</f>
        <v>28205.78</v>
      </c>
      <c r="H3348" s="60" t="b">
        <f t="shared" si="528"/>
        <v>1</v>
      </c>
      <c r="I3348" s="60" t="str">
        <f t="shared" si="529"/>
        <v>00</v>
      </c>
    </row>
    <row r="3349" spans="1:9">
      <c r="A3349" s="60" t="str">
        <f t="shared" si="520"/>
        <v>4.5.2.4.1.00.00 - Outras Transferências - Consolidação</v>
      </c>
      <c r="B3349" s="3" t="s">
        <v>1285</v>
      </c>
      <c r="C3349" s="6">
        <v>28205.78</v>
      </c>
      <c r="E3349" s="1">
        <f t="shared" ref="E3349:E3350" si="548">SUMIF(A3349:B3349,"*intra*",C3349:D3349)+SUMIF(A3349:B3349,"*inter*",C3349:D3349)</f>
        <v>0</v>
      </c>
      <c r="F3349" s="1">
        <f t="shared" ref="F3349:F3352" si="549">SUMIF(A3349:B3349,"*consolidação*",C3349:D3349)</f>
        <v>28205.78</v>
      </c>
      <c r="H3349" s="60" t="b">
        <f t="shared" si="528"/>
        <v>1</v>
      </c>
      <c r="I3349" s="60" t="str">
        <f t="shared" si="529"/>
        <v>00</v>
      </c>
    </row>
    <row r="3350" spans="1:9">
      <c r="A3350" s="60" t="str">
        <f t="shared" si="520"/>
        <v>4.5.2.4.3.00.00 - Outras Transferências – Inter OFSS - União</v>
      </c>
      <c r="B3350" s="5" t="s">
        <v>1286</v>
      </c>
      <c r="C3350" s="4">
        <v>276839856.5</v>
      </c>
      <c r="E3350" s="1">
        <f t="shared" si="548"/>
        <v>276839856.5</v>
      </c>
      <c r="F3350" s="1">
        <f t="shared" si="549"/>
        <v>0</v>
      </c>
      <c r="H3350" s="60" t="b">
        <f t="shared" si="528"/>
        <v>1</v>
      </c>
      <c r="I3350" s="60" t="str">
        <f t="shared" si="529"/>
        <v>00</v>
      </c>
    </row>
    <row r="3351" spans="1:9">
      <c r="A3351" s="60" t="str">
        <f t="shared" si="520"/>
        <v>4.5.2.4.4.00.00 - Outras Transferências – Inter OFSS - Estado</v>
      </c>
      <c r="B3351" s="3" t="s">
        <v>1287</v>
      </c>
      <c r="C3351" s="6">
        <v>197752.65</v>
      </c>
      <c r="E3351" s="1">
        <f>SUMIF(A3351:B3351,"*intra*",C3351:D3351)+SUMIF(A3351:B3351,"*inter*",C3351:D3351)</f>
        <v>197752.65</v>
      </c>
      <c r="F3351" s="1">
        <f t="shared" si="549"/>
        <v>0</v>
      </c>
      <c r="H3351" s="60" t="b">
        <f t="shared" si="528"/>
        <v>1</v>
      </c>
      <c r="I3351" s="60" t="str">
        <f t="shared" si="529"/>
        <v>00</v>
      </c>
    </row>
    <row r="3352" spans="1:9">
      <c r="A3352" s="60" t="str">
        <f t="shared" si="520"/>
        <v>4.5.2.4.5.00.00 - Outras Transferências – Inter OFSS - Município</v>
      </c>
      <c r="B3352" s="5" t="s">
        <v>1288</v>
      </c>
      <c r="C3352" s="4">
        <v>99212326.540000007</v>
      </c>
      <c r="E3352" s="1">
        <f t="shared" ref="E3352" si="550">SUMIF(A3352:B3352,"*intra*",C3352:D3352)+SUMIF(A3352:B3352,"*inter*",C3352:D3352)</f>
        <v>99212326.540000007</v>
      </c>
      <c r="F3352" s="1">
        <f t="shared" si="549"/>
        <v>0</v>
      </c>
      <c r="H3352" s="60" t="b">
        <f t="shared" si="528"/>
        <v>1</v>
      </c>
      <c r="I3352" s="60" t="str">
        <f t="shared" si="529"/>
        <v>00</v>
      </c>
    </row>
    <row r="3353" spans="1:9">
      <c r="A3353" s="60" t="str">
        <f t="shared" si="520"/>
        <v>4.5.3.0.0.00.00 - Transferências das Instituições Privadas</v>
      </c>
      <c r="B3353" s="3" t="s">
        <v>1289</v>
      </c>
      <c r="C3353" s="6">
        <v>3828313082.1599998</v>
      </c>
      <c r="E3353" s="1">
        <f>E3354+E3356</f>
        <v>0</v>
      </c>
      <c r="F3353" s="1">
        <f>F3354+F3356</f>
        <v>3828313082.1599998</v>
      </c>
      <c r="H3353" s="60" t="b">
        <f t="shared" si="528"/>
        <v>1</v>
      </c>
      <c r="I3353" s="60" t="str">
        <f t="shared" si="529"/>
        <v>00</v>
      </c>
    </row>
    <row r="3354" spans="1:9" ht="25.5">
      <c r="A3354" s="60" t="str">
        <f t="shared" si="520"/>
        <v>4.5.3.1.0.00.00 - Transferências das Instituições Privadas sem Fins 
 Lucrativos</v>
      </c>
      <c r="B3354" s="5" t="s">
        <v>1290</v>
      </c>
      <c r="C3354" s="4">
        <v>421706039.97000003</v>
      </c>
      <c r="E3354" s="1">
        <f>E3355</f>
        <v>0</v>
      </c>
      <c r="F3354" s="1">
        <f>F3355</f>
        <v>421706039.97000003</v>
      </c>
      <c r="H3354" s="60" t="b">
        <f t="shared" si="528"/>
        <v>1</v>
      </c>
      <c r="I3354" s="60" t="str">
        <f t="shared" si="529"/>
        <v>00</v>
      </c>
    </row>
    <row r="3355" spans="1:9" ht="25.5">
      <c r="A3355" s="60" t="str">
        <f t="shared" si="520"/>
        <v>4.5.3.1.1.00.00 - Transferências das Instituições Privadas sem Fins 
 Lucrativos - Consolidação</v>
      </c>
      <c r="B3355" s="3" t="s">
        <v>1291</v>
      </c>
      <c r="C3355" s="6">
        <v>421706039.97000003</v>
      </c>
      <c r="E3355" s="1">
        <f>SUMIF(A3355:B3355,"*intra*",C3355:D3355)+SUMIF(A3355:B3355,"*inter*",C3355:D3355)</f>
        <v>0</v>
      </c>
      <c r="F3355" s="1">
        <f t="shared" ref="F3355" si="551">SUMIF(A3355:B3355,"*consolidação*",C3355:D3355)</f>
        <v>421706039.97000003</v>
      </c>
      <c r="H3355" s="60" t="b">
        <f t="shared" si="528"/>
        <v>1</v>
      </c>
      <c r="I3355" s="60" t="str">
        <f t="shared" si="529"/>
        <v>00</v>
      </c>
    </row>
    <row r="3356" spans="1:9" ht="25.5">
      <c r="A3356" s="60" t="str">
        <f t="shared" si="520"/>
        <v>4.5.3.2.0.00.00 - Transferências das Instituições Privadas com Fins 
 Lucrativos</v>
      </c>
      <c r="B3356" s="5" t="s">
        <v>1292</v>
      </c>
      <c r="C3356" s="4">
        <v>3406607042.1900001</v>
      </c>
      <c r="E3356" s="1">
        <f>E3357</f>
        <v>0</v>
      </c>
      <c r="F3356" s="1">
        <f>F3357</f>
        <v>3406607042.1900001</v>
      </c>
      <c r="H3356" s="60" t="b">
        <f t="shared" si="528"/>
        <v>1</v>
      </c>
      <c r="I3356" s="60" t="str">
        <f t="shared" si="529"/>
        <v>00</v>
      </c>
    </row>
    <row r="3357" spans="1:9" ht="25.5">
      <c r="A3357" s="60" t="str">
        <f t="shared" si="520"/>
        <v>4.5.3.2.1.00.00 - Transferências das Instituições Privadas com Fins 
 Lucrativos - Consolidação</v>
      </c>
      <c r="B3357" s="3" t="s">
        <v>1293</v>
      </c>
      <c r="C3357" s="6">
        <v>3406607042.1900001</v>
      </c>
      <c r="E3357" s="1">
        <f t="shared" ref="E3357" si="552">SUMIF(A3357:B3357,"*intra*",C3357:D3357)+SUMIF(A3357:B3357,"*inter*",C3357:D3357)</f>
        <v>0</v>
      </c>
      <c r="F3357" s="1">
        <f>SUMIF(A3357:B3357,"*consolidação*",C3357:D3357)</f>
        <v>3406607042.1900001</v>
      </c>
      <c r="H3357" s="60" t="b">
        <f t="shared" si="528"/>
        <v>1</v>
      </c>
      <c r="I3357" s="60" t="str">
        <f t="shared" si="529"/>
        <v>00</v>
      </c>
    </row>
    <row r="3358" spans="1:9">
      <c r="A3358" s="60" t="str">
        <f t="shared" si="520"/>
        <v>4.5.4.0.0.00.00 - Transferências das Instituições Multigovernamentais</v>
      </c>
      <c r="B3358" s="5" t="s">
        <v>1294</v>
      </c>
      <c r="C3358" s="4">
        <v>13108944879.309999</v>
      </c>
      <c r="E3358" s="1">
        <f>E3359</f>
        <v>0</v>
      </c>
      <c r="F3358" s="1">
        <f>F3359</f>
        <v>13108944879.309999</v>
      </c>
      <c r="H3358" s="60" t="b">
        <f t="shared" si="528"/>
        <v>1</v>
      </c>
      <c r="I3358" s="60" t="str">
        <f t="shared" si="529"/>
        <v>00</v>
      </c>
    </row>
    <row r="3359" spans="1:9" ht="25.5">
      <c r="A3359" s="60" t="str">
        <f t="shared" si="520"/>
        <v>4.5.4.0.1.00.00 - Transferências das Instituições Multigovernamentais 
 - Consolidação</v>
      </c>
      <c r="B3359" s="3" t="s">
        <v>1295</v>
      </c>
      <c r="C3359" s="6">
        <v>13108944879.309999</v>
      </c>
      <c r="E3359" s="1">
        <f>SUMIF(A3359:B3359,"*intra*",C3359:D3359)+SUMIF(A3359:B3359,"*inter*",C3359:D3359)</f>
        <v>0</v>
      </c>
      <c r="F3359" s="1">
        <f>SUMIF(A3359:B3359,"*consolidação*",C3359:D3359)</f>
        <v>13108944879.309999</v>
      </c>
      <c r="H3359" s="60" t="b">
        <f t="shared" si="528"/>
        <v>1</v>
      </c>
      <c r="I3359" s="60" t="str">
        <f t="shared" si="529"/>
        <v>00</v>
      </c>
    </row>
    <row r="3360" spans="1:9">
      <c r="A3360" s="60" t="str">
        <f t="shared" si="520"/>
        <v>4.5.5.0.0.00.00 - Transferências de Consórcios Públicos</v>
      </c>
      <c r="B3360" s="5" t="s">
        <v>1296</v>
      </c>
      <c r="C3360" s="4"/>
      <c r="E3360" s="1">
        <f>E3361</f>
        <v>0</v>
      </c>
      <c r="F3360" s="1">
        <f>F3361</f>
        <v>0</v>
      </c>
      <c r="H3360" s="60" t="b">
        <f t="shared" si="528"/>
        <v>1</v>
      </c>
      <c r="I3360" s="60" t="str">
        <f t="shared" si="529"/>
        <v>00</v>
      </c>
    </row>
    <row r="3361" spans="1:9" ht="25.5">
      <c r="A3361" s="60" t="str">
        <f t="shared" si="520"/>
        <v>4.5.5.0.1.00.00 - Transferências de Consórcios Públicos - 
 Consolidação</v>
      </c>
      <c r="B3361" s="3" t="s">
        <v>1297</v>
      </c>
      <c r="C3361" s="6"/>
      <c r="E3361" s="1">
        <f t="shared" ref="E3361" si="553">SUMIF(A3361:B3361,"*intra*",C3361:D3361)+SUMIF(A3361:B3361,"*inter*",C3361:D3361)</f>
        <v>0</v>
      </c>
      <c r="F3361" s="1">
        <f t="shared" ref="F3361" si="554">SUMIF(A3361:B3361,"*consolidação*",C3361:D3361)</f>
        <v>0</v>
      </c>
      <c r="H3361" s="60" t="b">
        <f t="shared" si="528"/>
        <v>1</v>
      </c>
      <c r="I3361" s="60" t="str">
        <f t="shared" si="529"/>
        <v>00</v>
      </c>
    </row>
    <row r="3362" spans="1:9">
      <c r="A3362" s="60" t="str">
        <f t="shared" si="520"/>
        <v>4.5.6.0.0.00.00 - Transferências do Exterior</v>
      </c>
      <c r="B3362" s="5" t="s">
        <v>1298</v>
      </c>
      <c r="C3362" s="4">
        <v>13864690.17</v>
      </c>
      <c r="E3362" s="1">
        <f>E3363</f>
        <v>0</v>
      </c>
      <c r="F3362" s="1">
        <f>F3363</f>
        <v>13864690.17</v>
      </c>
      <c r="H3362" s="60" t="b">
        <f t="shared" si="528"/>
        <v>1</v>
      </c>
      <c r="I3362" s="60" t="str">
        <f t="shared" si="529"/>
        <v>00</v>
      </c>
    </row>
    <row r="3363" spans="1:9">
      <c r="A3363" s="60" t="str">
        <f t="shared" si="520"/>
        <v>4.5.6.0.1.00.00 - Transferências do Exterior - Consolidação</v>
      </c>
      <c r="B3363" s="3" t="s">
        <v>1299</v>
      </c>
      <c r="C3363" s="6">
        <v>13864690.17</v>
      </c>
      <c r="E3363" s="1">
        <f t="shared" ref="E3363" si="555">SUMIF(A3363:B3363,"*intra*",C3363:D3363)+SUMIF(A3363:B3363,"*inter*",C3363:D3363)</f>
        <v>0</v>
      </c>
      <c r="F3363" s="1">
        <f t="shared" ref="F3363" si="556">SUMIF(A3363:B3363,"*consolidação*",C3363:D3363)</f>
        <v>13864690.17</v>
      </c>
      <c r="H3363" s="60" t="b">
        <f t="shared" si="528"/>
        <v>1</v>
      </c>
      <c r="I3363" s="60" t="str">
        <f t="shared" si="529"/>
        <v>00</v>
      </c>
    </row>
    <row r="3364" spans="1:9">
      <c r="A3364" s="60" t="str">
        <f t="shared" si="520"/>
        <v>4.5.7.0.0.00.00 - Execução Orçamentária Delegada</v>
      </c>
      <c r="B3364" s="5" t="s">
        <v>1300</v>
      </c>
      <c r="C3364" s="4">
        <v>141461.68</v>
      </c>
      <c r="E3364" s="1">
        <f>E3365+E3369</f>
        <v>141461.68</v>
      </c>
      <c r="F3364" s="1">
        <f>F3365+F3369</f>
        <v>0</v>
      </c>
      <c r="H3364" s="60" t="b">
        <f t="shared" si="528"/>
        <v>1</v>
      </c>
      <c r="I3364" s="60" t="str">
        <f t="shared" si="529"/>
        <v>00</v>
      </c>
    </row>
    <row r="3365" spans="1:9">
      <c r="A3365" s="60" t="str">
        <f t="shared" si="520"/>
        <v>4.5.7.1.0.00.00 - Execução Orçamentária Delegada de Entes</v>
      </c>
      <c r="B3365" s="3" t="s">
        <v>1301</v>
      </c>
      <c r="C3365" s="6">
        <v>141461.68</v>
      </c>
      <c r="E3365" s="1">
        <f>E3366+E3367+E3368</f>
        <v>141461.68</v>
      </c>
      <c r="F3365" s="1">
        <f>F3366+F3367+F3368</f>
        <v>0</v>
      </c>
      <c r="H3365" s="60" t="b">
        <f t="shared" si="528"/>
        <v>1</v>
      </c>
      <c r="I3365" s="60" t="str">
        <f t="shared" si="529"/>
        <v>00</v>
      </c>
    </row>
    <row r="3366" spans="1:9" ht="25.5">
      <c r="A3366" s="60" t="str">
        <f t="shared" ref="A3366:A3429" si="557">TRIM(B3366)</f>
        <v>4.5.7.1.3.00.00 - Execução Orçamentária Delegada de Entes – Inter 
 OFSS - União</v>
      </c>
      <c r="B3366" s="5" t="s">
        <v>1302</v>
      </c>
      <c r="C3366" s="4">
        <v>141461.68</v>
      </c>
      <c r="E3366" s="1">
        <f>SUMIF(A3366:B3366,"*intra*",C3366:D3366)+SUMIF(A3366:B3366,"*inter*",C3366:D3366)</f>
        <v>141461.68</v>
      </c>
      <c r="F3366" s="1">
        <f t="shared" ref="F3366:F3368" si="558">SUMIF(A3366:B3366,"*consolidação*",C3366:D3366)</f>
        <v>0</v>
      </c>
      <c r="H3366" s="60" t="b">
        <f t="shared" si="528"/>
        <v>1</v>
      </c>
      <c r="I3366" s="60" t="str">
        <f t="shared" si="529"/>
        <v>00</v>
      </c>
    </row>
    <row r="3367" spans="1:9" ht="25.5">
      <c r="A3367" s="60" t="str">
        <f t="shared" si="557"/>
        <v>4.5.7.1.4.00.00 - Execução Orçamentária Delegada de Entes – Inter 
 OFSS - Estado</v>
      </c>
      <c r="B3367" s="3" t="s">
        <v>1303</v>
      </c>
      <c r="C3367" s="6"/>
      <c r="E3367" s="1">
        <f>SUMIF(A3367:B3367,"*intra*",C3367:D3367)+SUMIF(A3367:B3367,"*inter*",C3367:D3367)</f>
        <v>0</v>
      </c>
      <c r="F3367" s="1">
        <f t="shared" si="558"/>
        <v>0</v>
      </c>
      <c r="H3367" s="60" t="b">
        <f t="shared" si="528"/>
        <v>1</v>
      </c>
      <c r="I3367" s="60" t="str">
        <f t="shared" si="529"/>
        <v>00</v>
      </c>
    </row>
    <row r="3368" spans="1:9" ht="25.5">
      <c r="A3368" s="60" t="str">
        <f t="shared" si="557"/>
        <v>4.5.7.1.5.00.00 - Execução Orçamentária Delegada de Entes – Inter 
 OFSS - Município</v>
      </c>
      <c r="B3368" s="5" t="s">
        <v>1304</v>
      </c>
      <c r="C3368" s="4"/>
      <c r="E3368" s="1">
        <f>SUMIF(A3368:B3368,"*intra*",C3368:D3368)+SUMIF(A3368:B3368,"*inter*",C3368:D3368)</f>
        <v>0</v>
      </c>
      <c r="F3368" s="1">
        <f t="shared" si="558"/>
        <v>0</v>
      </c>
      <c r="H3368" s="60" t="b">
        <f t="shared" si="528"/>
        <v>1</v>
      </c>
      <c r="I3368" s="60" t="str">
        <f t="shared" si="529"/>
        <v>00</v>
      </c>
    </row>
    <row r="3369" spans="1:9">
      <c r="A3369" s="60" t="str">
        <f t="shared" si="557"/>
        <v>4.5.7.2.0.00.00 - Execução Orçamentária Delegada de Consórcios</v>
      </c>
      <c r="B3369" s="3" t="s">
        <v>1305</v>
      </c>
      <c r="C3369" s="6"/>
      <c r="E3369" s="1">
        <f>E3370</f>
        <v>0</v>
      </c>
      <c r="F3369" s="1">
        <f>F3370</f>
        <v>0</v>
      </c>
      <c r="H3369" s="60" t="b">
        <f t="shared" si="528"/>
        <v>1</v>
      </c>
      <c r="I3369" s="60" t="str">
        <f t="shared" si="529"/>
        <v>00</v>
      </c>
    </row>
    <row r="3370" spans="1:9" ht="25.5">
      <c r="A3370" s="60" t="str">
        <f t="shared" si="557"/>
        <v>4.5.7.2.1.00.00 - Execução Orçamentária Delegada de Consórcios - 
 Consolidação</v>
      </c>
      <c r="B3370" s="5" t="s">
        <v>1306</v>
      </c>
      <c r="C3370" s="4"/>
      <c r="E3370" s="1">
        <f>SUMIF(A3370:B3370,"*intra*",C3370:D3370)+SUMIF(A3370:B3370,"*inter*",C3370:D3370)</f>
        <v>0</v>
      </c>
      <c r="F3370" s="1">
        <f t="shared" ref="F3370" si="559">SUMIF(A3370:B3370,"*consolidação*",C3370:D3370)</f>
        <v>0</v>
      </c>
      <c r="H3370" s="60" t="b">
        <f t="shared" si="528"/>
        <v>1</v>
      </c>
      <c r="I3370" s="60" t="str">
        <f t="shared" si="529"/>
        <v>00</v>
      </c>
    </row>
    <row r="3371" spans="1:9">
      <c r="A3371" s="60" t="str">
        <f t="shared" si="557"/>
        <v>4.5.8.0.0.00.00 - Transferências de Pessoas Físicas</v>
      </c>
      <c r="B3371" s="3" t="s">
        <v>1307</v>
      </c>
      <c r="C3371" s="6">
        <v>35631699.049999997</v>
      </c>
      <c r="E3371" s="1">
        <f>E3372</f>
        <v>0</v>
      </c>
      <c r="F3371" s="1">
        <f>F3372</f>
        <v>35631699.049999997</v>
      </c>
      <c r="H3371" s="60" t="b">
        <f t="shared" si="528"/>
        <v>1</v>
      </c>
      <c r="I3371" s="60" t="str">
        <f t="shared" si="529"/>
        <v>00</v>
      </c>
    </row>
    <row r="3372" spans="1:9">
      <c r="A3372" s="60" t="str">
        <f t="shared" si="557"/>
        <v>4.5.8.0.1.00.00 - Transferências de Pessoas Físicas - Consolidação</v>
      </c>
      <c r="B3372" s="5" t="s">
        <v>1308</v>
      </c>
      <c r="C3372" s="4">
        <v>35631699.049999997</v>
      </c>
      <c r="E3372" s="1">
        <f t="shared" ref="E3372" si="560">SUMIF(A3372:B3372,"*intra*",C3372:D3372)+SUMIF(A3372:B3372,"*inter*",C3372:D3372)</f>
        <v>0</v>
      </c>
      <c r="F3372" s="1">
        <f t="shared" ref="F3372" si="561">SUMIF(A3372:B3372,"*consolidação*",C3372:D3372)</f>
        <v>35631699.049999997</v>
      </c>
      <c r="H3372" s="60" t="b">
        <f t="shared" si="528"/>
        <v>1</v>
      </c>
      <c r="I3372" s="60" t="str">
        <f t="shared" si="529"/>
        <v>00</v>
      </c>
    </row>
    <row r="3373" spans="1:9">
      <c r="A3373" s="60" t="str">
        <f t="shared" si="557"/>
        <v>4.5.9.0.0.00.00 - Outras Transferências e Delegações Recebidas</v>
      </c>
      <c r="B3373" s="3" t="s">
        <v>5715</v>
      </c>
      <c r="C3373" s="6">
        <v>1183226397.28</v>
      </c>
      <c r="E3373" s="1">
        <f>E3374</f>
        <v>0</v>
      </c>
      <c r="F3373" s="1">
        <f>F3374</f>
        <v>1183226397.28</v>
      </c>
      <c r="H3373" s="60" t="b">
        <f t="shared" si="528"/>
        <v>1</v>
      </c>
      <c r="I3373" s="60" t="str">
        <f t="shared" si="529"/>
        <v>00</v>
      </c>
    </row>
    <row r="3374" spans="1:9" ht="25.5">
      <c r="A3374" s="60" t="str">
        <f t="shared" si="557"/>
        <v>4.5.9.0.1.00.00 - Outras Transferências e Delegações Recebidas - 
 Consolidação</v>
      </c>
      <c r="B3374" s="5" t="s">
        <v>5716</v>
      </c>
      <c r="C3374" s="4">
        <v>1183226397.28</v>
      </c>
      <c r="E3374" s="1">
        <f t="shared" ref="E3374" si="562">SUMIF(A3374:B3374,"*intra*",C3374:D3374)+SUMIF(A3374:B3374,"*inter*",C3374:D3374)</f>
        <v>0</v>
      </c>
      <c r="F3374" s="1">
        <f t="shared" ref="F3374" si="563">SUMIF(A3374:B3374,"*consolidação*",C3374:D3374)</f>
        <v>1183226397.28</v>
      </c>
      <c r="H3374" s="60" t="b">
        <f t="shared" si="528"/>
        <v>1</v>
      </c>
      <c r="I3374" s="60" t="str">
        <f t="shared" si="529"/>
        <v>00</v>
      </c>
    </row>
    <row r="3375" spans="1:9" ht="25.5">
      <c r="A3375" s="60" t="str">
        <f t="shared" si="557"/>
        <v>4.6.0.0.0.00.00 - Valorização e Ganhos com Ativos e Desincorporação de 
 Passivos</v>
      </c>
      <c r="B3375" s="3" t="s">
        <v>1309</v>
      </c>
      <c r="C3375" s="6">
        <v>31829486013.98</v>
      </c>
      <c r="E3375" s="1">
        <f>E3376+E3383+E3392+E3401+E3403</f>
        <v>0</v>
      </c>
      <c r="F3375" s="1">
        <f t="shared" ref="F3375" si="564">F3376+F3383+F3392+F3401+F3403</f>
        <v>31829486013.979996</v>
      </c>
      <c r="H3375" s="60" t="b">
        <f t="shared" si="528"/>
        <v>1</v>
      </c>
      <c r="I3375" s="60" t="str">
        <f t="shared" si="529"/>
        <v>00</v>
      </c>
    </row>
    <row r="3376" spans="1:9">
      <c r="A3376" s="60" t="str">
        <f t="shared" si="557"/>
        <v>4.6.1.0.0.00.00 - Reavaliação de Ativos</v>
      </c>
      <c r="B3376" s="5" t="s">
        <v>1310</v>
      </c>
      <c r="C3376" s="4">
        <v>2934725249.0999999</v>
      </c>
      <c r="E3376" s="1">
        <f>E3377+E3379+E3381</f>
        <v>0</v>
      </c>
      <c r="F3376" s="1">
        <f>F3377+F3379+F3381</f>
        <v>2934725249.1000004</v>
      </c>
      <c r="H3376" s="60" t="b">
        <f t="shared" si="528"/>
        <v>1</v>
      </c>
      <c r="I3376" s="60" t="str">
        <f t="shared" si="529"/>
        <v>00</v>
      </c>
    </row>
    <row r="3377" spans="1:9">
      <c r="A3377" s="60" t="str">
        <f t="shared" si="557"/>
        <v>4.6.1.1.0.00.00 - Reavaliação de Imobilizado</v>
      </c>
      <c r="B3377" s="3" t="s">
        <v>1311</v>
      </c>
      <c r="C3377" s="6">
        <v>777900358.13999999</v>
      </c>
      <c r="E3377" s="1">
        <f>E3378</f>
        <v>0</v>
      </c>
      <c r="F3377" s="1">
        <f>F3378</f>
        <v>777900358.13999999</v>
      </c>
      <c r="H3377" s="60" t="b">
        <f t="shared" ref="H3377:H3440" si="565">IF(I3377="00",C3377=E3377+F3377,TRUE)</f>
        <v>1</v>
      </c>
      <c r="I3377" s="60" t="str">
        <f t="shared" ref="I3377:I3440" si="566">MID(A3377,11,2)</f>
        <v>00</v>
      </c>
    </row>
    <row r="3378" spans="1:9">
      <c r="A3378" s="60" t="str">
        <f t="shared" si="557"/>
        <v>4.6.1.1.1.00.00 - Reavaliação de Imobilizado - Consolidação</v>
      </c>
      <c r="B3378" s="5" t="s">
        <v>1312</v>
      </c>
      <c r="C3378" s="4">
        <v>777900358.13999999</v>
      </c>
      <c r="E3378" s="1">
        <f t="shared" ref="E3378" si="567">SUMIF(A3378:B3378,"*intra*",C3378:D3378)+SUMIF(A3378:B3378,"*inter*",C3378:D3378)</f>
        <v>0</v>
      </c>
      <c r="F3378" s="1">
        <f t="shared" ref="F3378" si="568">SUMIF(A3378:B3378,"*consolidação*",C3378:D3378)</f>
        <v>777900358.13999999</v>
      </c>
      <c r="H3378" s="60" t="b">
        <f t="shared" si="565"/>
        <v>1</v>
      </c>
      <c r="I3378" s="60" t="str">
        <f t="shared" si="566"/>
        <v>00</v>
      </c>
    </row>
    <row r="3379" spans="1:9">
      <c r="A3379" s="60" t="str">
        <f t="shared" si="557"/>
        <v>4.6.1.2.0.00.00 - Reavaliação de Intangíveis</v>
      </c>
      <c r="B3379" s="3" t="s">
        <v>1313</v>
      </c>
      <c r="C3379" s="6">
        <v>2175466.85</v>
      </c>
      <c r="E3379" s="1">
        <f>E3380</f>
        <v>0</v>
      </c>
      <c r="F3379" s="1">
        <f>F3380</f>
        <v>2175466.85</v>
      </c>
      <c r="H3379" s="60" t="b">
        <f t="shared" si="565"/>
        <v>1</v>
      </c>
      <c r="I3379" s="60" t="str">
        <f t="shared" si="566"/>
        <v>00</v>
      </c>
    </row>
    <row r="3380" spans="1:9">
      <c r="A3380" s="60" t="str">
        <f t="shared" si="557"/>
        <v>4.6.1.2.1.00.00 - Reavaliação de Intangíveis - Consolidação</v>
      </c>
      <c r="B3380" s="5" t="s">
        <v>1314</v>
      </c>
      <c r="C3380" s="4">
        <v>2175466.85</v>
      </c>
      <c r="E3380" s="1">
        <f>SUMIF(A3380:B3380,"*intra*",C3380:D3380)+SUMIF(A3380:B3380,"*inter*",C3380:D3380)</f>
        <v>0</v>
      </c>
      <c r="F3380" s="1">
        <f t="shared" ref="F3380" si="569">SUMIF(A3380:B3380,"*consolidação*",C3380:D3380)</f>
        <v>2175466.85</v>
      </c>
      <c r="H3380" s="60" t="b">
        <f t="shared" si="565"/>
        <v>1</v>
      </c>
      <c r="I3380" s="60" t="str">
        <f t="shared" si="566"/>
        <v>00</v>
      </c>
    </row>
    <row r="3381" spans="1:9">
      <c r="A3381" s="60" t="str">
        <f t="shared" si="557"/>
        <v>4.6.1.9.0.00.00 - Reavaliação de Outros Ativos</v>
      </c>
      <c r="B3381" s="3" t="s">
        <v>1315</v>
      </c>
      <c r="C3381" s="6">
        <v>2154649424.1100001</v>
      </c>
      <c r="E3381" s="1">
        <f>E3382</f>
        <v>0</v>
      </c>
      <c r="F3381" s="1">
        <f>F3382</f>
        <v>2154649424.1100001</v>
      </c>
      <c r="H3381" s="60" t="b">
        <f t="shared" si="565"/>
        <v>1</v>
      </c>
      <c r="I3381" s="60" t="str">
        <f t="shared" si="566"/>
        <v>00</v>
      </c>
    </row>
    <row r="3382" spans="1:9">
      <c r="A3382" s="60" t="str">
        <f t="shared" si="557"/>
        <v>4.6.1.9.1.00.00 - Reavaliação de Outros Ativos - Consolidação</v>
      </c>
      <c r="B3382" s="5" t="s">
        <v>1316</v>
      </c>
      <c r="C3382" s="4">
        <v>2154649424.1100001</v>
      </c>
      <c r="E3382" s="1">
        <f t="shared" ref="E3382" si="570">SUMIF(A3382:B3382,"*intra*",C3382:D3382)+SUMIF(A3382:B3382,"*inter*",C3382:D3382)</f>
        <v>0</v>
      </c>
      <c r="F3382" s="1">
        <f>SUMIF(A3382:B3382,"*consolidação*",C3382:D3382)</f>
        <v>2154649424.1100001</v>
      </c>
      <c r="H3382" s="60" t="b">
        <f t="shared" si="565"/>
        <v>1</v>
      </c>
      <c r="I3382" s="60" t="str">
        <f t="shared" si="566"/>
        <v>00</v>
      </c>
    </row>
    <row r="3383" spans="1:9">
      <c r="A3383" s="60" t="str">
        <f t="shared" si="557"/>
        <v>4.6.2.0.0.00.00 - Ganhos com Alienação</v>
      </c>
      <c r="B3383" s="3" t="s">
        <v>1317</v>
      </c>
      <c r="C3383" s="6">
        <v>1899139748.6099999</v>
      </c>
      <c r="E3383" s="1">
        <f>E3384+E3386+E3388+E3390</f>
        <v>0</v>
      </c>
      <c r="F3383" s="1">
        <f>F3384+F3386+F3388+F3390</f>
        <v>1899139748.6099999</v>
      </c>
      <c r="H3383" s="60" t="b">
        <f t="shared" si="565"/>
        <v>1</v>
      </c>
      <c r="I3383" s="60" t="str">
        <f t="shared" si="566"/>
        <v>00</v>
      </c>
    </row>
    <row r="3384" spans="1:9">
      <c r="A3384" s="60" t="str">
        <f t="shared" si="557"/>
        <v>4.6.2.1.0.00.00 - Ganhos com Alienação de Investimentos</v>
      </c>
      <c r="B3384" s="5" t="s">
        <v>1318</v>
      </c>
      <c r="C3384" s="4">
        <v>1075334481.3599999</v>
      </c>
      <c r="E3384" s="1">
        <f>E3385</f>
        <v>0</v>
      </c>
      <c r="F3384" s="1">
        <f>F3385</f>
        <v>1075334481.3599999</v>
      </c>
      <c r="H3384" s="60" t="b">
        <f t="shared" si="565"/>
        <v>1</v>
      </c>
      <c r="I3384" s="60" t="str">
        <f t="shared" si="566"/>
        <v>00</v>
      </c>
    </row>
    <row r="3385" spans="1:9" ht="25.5">
      <c r="A3385" s="60" t="str">
        <f t="shared" si="557"/>
        <v>4.6.2.1.1.00.00 - Ganhos com Alienação de Investimentos - 
 Consolidação</v>
      </c>
      <c r="B3385" s="3" t="s">
        <v>1319</v>
      </c>
      <c r="C3385" s="6">
        <v>1075334481.3599999</v>
      </c>
      <c r="E3385" s="1">
        <f t="shared" ref="E3385" si="571">SUMIF(A3385:B3385,"*intra*",C3385:D3385)+SUMIF(A3385:B3385,"*inter*",C3385:D3385)</f>
        <v>0</v>
      </c>
      <c r="F3385" s="1">
        <f t="shared" ref="F3385" si="572">SUMIF(A3385:B3385,"*consolidação*",C3385:D3385)</f>
        <v>1075334481.3599999</v>
      </c>
      <c r="H3385" s="60" t="b">
        <f t="shared" si="565"/>
        <v>1</v>
      </c>
      <c r="I3385" s="60" t="str">
        <f t="shared" si="566"/>
        <v>00</v>
      </c>
    </row>
    <row r="3386" spans="1:9">
      <c r="A3386" s="60" t="str">
        <f t="shared" si="557"/>
        <v>4.6.2.2.0.00.00 - Ganhos com Alienação de Imobilizado</v>
      </c>
      <c r="B3386" s="5" t="s">
        <v>1320</v>
      </c>
      <c r="C3386" s="4">
        <v>481574681.48000002</v>
      </c>
      <c r="E3386" s="1">
        <f>E3387</f>
        <v>0</v>
      </c>
      <c r="F3386" s="1">
        <f>F3387</f>
        <v>481574681.48000002</v>
      </c>
      <c r="H3386" s="60" t="b">
        <f t="shared" si="565"/>
        <v>1</v>
      </c>
      <c r="I3386" s="60" t="str">
        <f t="shared" si="566"/>
        <v>00</v>
      </c>
    </row>
    <row r="3387" spans="1:9">
      <c r="A3387" s="60" t="str">
        <f t="shared" si="557"/>
        <v>4.6.2.2.1.00.00 - Ganhos com Alienação de Imobilizado - Consolidação</v>
      </c>
      <c r="B3387" s="3" t="s">
        <v>1321</v>
      </c>
      <c r="C3387" s="6">
        <v>481574681.48000002</v>
      </c>
      <c r="E3387" s="1">
        <f t="shared" ref="E3387" si="573">SUMIF(A3387:B3387,"*intra*",C3387:D3387)+SUMIF(A3387:B3387,"*inter*",C3387:D3387)</f>
        <v>0</v>
      </c>
      <c r="F3387" s="1">
        <f t="shared" ref="F3387" si="574">SUMIF(A3387:B3387,"*consolidação*",C3387:D3387)</f>
        <v>481574681.48000002</v>
      </c>
      <c r="H3387" s="60" t="b">
        <f t="shared" si="565"/>
        <v>1</v>
      </c>
      <c r="I3387" s="60" t="str">
        <f t="shared" si="566"/>
        <v>00</v>
      </c>
    </row>
    <row r="3388" spans="1:9">
      <c r="A3388" s="60" t="str">
        <f t="shared" si="557"/>
        <v>4.6.2.3.0.00.00 - Ganhos com Alienação de Intangíveis</v>
      </c>
      <c r="B3388" s="5" t="s">
        <v>1322</v>
      </c>
      <c r="C3388" s="4">
        <v>102196.32</v>
      </c>
      <c r="E3388" s="1">
        <f>E3389</f>
        <v>0</v>
      </c>
      <c r="F3388" s="1">
        <f>F3389</f>
        <v>102196.32</v>
      </c>
      <c r="H3388" s="60" t="b">
        <f t="shared" si="565"/>
        <v>1</v>
      </c>
      <c r="I3388" s="60" t="str">
        <f t="shared" si="566"/>
        <v>00</v>
      </c>
    </row>
    <row r="3389" spans="1:9">
      <c r="A3389" s="60" t="str">
        <f t="shared" si="557"/>
        <v>4.6.2.3.1.00.00 - Ganhos com Alienação de Intangíveis - Consolidação</v>
      </c>
      <c r="B3389" s="3" t="s">
        <v>1323</v>
      </c>
      <c r="C3389" s="6">
        <v>102196.32</v>
      </c>
      <c r="E3389" s="1">
        <f t="shared" ref="E3389" si="575">SUMIF(A3389:B3389,"*intra*",C3389:D3389)+SUMIF(A3389:B3389,"*inter*",C3389:D3389)</f>
        <v>0</v>
      </c>
      <c r="F3389" s="1">
        <f t="shared" ref="F3389" si="576">SUMIF(A3389:B3389,"*consolidação*",C3389:D3389)</f>
        <v>102196.32</v>
      </c>
      <c r="H3389" s="60" t="b">
        <f t="shared" si="565"/>
        <v>1</v>
      </c>
      <c r="I3389" s="60" t="str">
        <f t="shared" si="566"/>
        <v>00</v>
      </c>
    </row>
    <row r="3390" spans="1:9">
      <c r="A3390" s="60" t="str">
        <f t="shared" si="557"/>
        <v>4.6.2.9.0.00.00 - Ganhos com Alienação de Demais Ativos</v>
      </c>
      <c r="B3390" s="5" t="s">
        <v>5717</v>
      </c>
      <c r="C3390" s="4">
        <v>342128389.44999999</v>
      </c>
      <c r="E3390" s="1">
        <f>E3391</f>
        <v>0</v>
      </c>
      <c r="F3390" s="1">
        <f>F3391</f>
        <v>342128389.44999999</v>
      </c>
      <c r="H3390" s="60" t="b">
        <f t="shared" si="565"/>
        <v>1</v>
      </c>
      <c r="I3390" s="60" t="str">
        <f t="shared" si="566"/>
        <v>00</v>
      </c>
    </row>
    <row r="3391" spans="1:9" ht="25.5">
      <c r="A3391" s="60" t="str">
        <f t="shared" si="557"/>
        <v>4.6.2.9.1.00.00 - Ganhos com Alienação de Demais Ativos - 
 Consolidação</v>
      </c>
      <c r="B3391" s="3" t="s">
        <v>5718</v>
      </c>
      <c r="C3391" s="6">
        <v>342128389.44999999</v>
      </c>
      <c r="E3391" s="1">
        <f t="shared" ref="E3391" si="577">SUMIF(A3391:B3391,"*intra*",C3391:D3391)+SUMIF(A3391:B3391,"*inter*",C3391:D3391)</f>
        <v>0</v>
      </c>
      <c r="F3391" s="1">
        <f t="shared" ref="F3391" si="578">SUMIF(A3391:B3391,"*consolidação*",C3391:D3391)</f>
        <v>342128389.44999999</v>
      </c>
      <c r="H3391" s="60" t="b">
        <f t="shared" si="565"/>
        <v>1</v>
      </c>
      <c r="I3391" s="60" t="str">
        <f t="shared" si="566"/>
        <v>00</v>
      </c>
    </row>
    <row r="3392" spans="1:9">
      <c r="A3392" s="60" t="str">
        <f t="shared" si="557"/>
        <v>4.6.3.0.0.00.00 - Ganhos com Incorporação de Ativos</v>
      </c>
      <c r="B3392" s="5" t="s">
        <v>1324</v>
      </c>
      <c r="C3392" s="4">
        <v>22924416156.84</v>
      </c>
      <c r="E3392" s="1">
        <f>E3393+E3395+E3397+E3399</f>
        <v>0</v>
      </c>
      <c r="F3392" s="1">
        <f>F3393+F3395+F3397+F3399</f>
        <v>22924416156.839996</v>
      </c>
      <c r="H3392" s="60" t="b">
        <f t="shared" si="565"/>
        <v>1</v>
      </c>
      <c r="I3392" s="60" t="str">
        <f t="shared" si="566"/>
        <v>00</v>
      </c>
    </row>
    <row r="3393" spans="1:9">
      <c r="A3393" s="60" t="str">
        <f t="shared" si="557"/>
        <v>4.6.3.1.0.00.00 - Ganhos com Incorporação de Ativos por Descobertas</v>
      </c>
      <c r="B3393" s="3" t="s">
        <v>1325</v>
      </c>
      <c r="C3393" s="6"/>
      <c r="E3393" s="1">
        <f>E3394</f>
        <v>0</v>
      </c>
      <c r="F3393" s="1">
        <f>F3394</f>
        <v>0</v>
      </c>
      <c r="H3393" s="60" t="b">
        <f t="shared" si="565"/>
        <v>1</v>
      </c>
      <c r="I3393" s="60" t="str">
        <f t="shared" si="566"/>
        <v>00</v>
      </c>
    </row>
    <row r="3394" spans="1:9" ht="25.5">
      <c r="A3394" s="60" t="str">
        <f t="shared" si="557"/>
        <v>4.6.3.1.1.00.00 - Ganhos com Incorporação de Ativos por Descobertas 
 - Consolidação</v>
      </c>
      <c r="B3394" s="5" t="s">
        <v>1326</v>
      </c>
      <c r="C3394" s="4"/>
      <c r="E3394" s="1">
        <f t="shared" ref="E3394" si="579">SUMIF(A3394:B3394,"*intra*",C3394:D3394)+SUMIF(A3394:B3394,"*inter*",C3394:D3394)</f>
        <v>0</v>
      </c>
      <c r="F3394" s="1">
        <f t="shared" ref="F3394" si="580">SUMIF(A3394:B3394,"*consolidação*",C3394:D3394)</f>
        <v>0</v>
      </c>
      <c r="H3394" s="60" t="b">
        <f t="shared" si="565"/>
        <v>1</v>
      </c>
      <c r="I3394" s="60" t="str">
        <f t="shared" si="566"/>
        <v>00</v>
      </c>
    </row>
    <row r="3395" spans="1:9">
      <c r="A3395" s="60" t="str">
        <f t="shared" si="557"/>
        <v>4.6.3.2.0.00.00 - Ganhos com Incorporação de Ativos por Nascimentos</v>
      </c>
      <c r="B3395" s="3" t="s">
        <v>1327</v>
      </c>
      <c r="C3395" s="6">
        <v>414428.08</v>
      </c>
      <c r="E3395" s="1">
        <f>E3396</f>
        <v>0</v>
      </c>
      <c r="F3395" s="1">
        <f>F3396</f>
        <v>414428.08</v>
      </c>
      <c r="H3395" s="60" t="b">
        <f t="shared" si="565"/>
        <v>1</v>
      </c>
      <c r="I3395" s="60" t="str">
        <f t="shared" si="566"/>
        <v>00</v>
      </c>
    </row>
    <row r="3396" spans="1:9" ht="25.5">
      <c r="A3396" s="60" t="str">
        <f t="shared" si="557"/>
        <v>4.6.3.2.1.00.00 - Ganhos com Incorporação de Ativos por Nascimentos 
 - Consolidação</v>
      </c>
      <c r="B3396" s="5" t="s">
        <v>1328</v>
      </c>
      <c r="C3396" s="4">
        <v>414428.08</v>
      </c>
      <c r="E3396" s="1">
        <f t="shared" ref="E3396" si="581">SUMIF(A3396:B3396,"*intra*",C3396:D3396)+SUMIF(A3396:B3396,"*inter*",C3396:D3396)</f>
        <v>0</v>
      </c>
      <c r="F3396" s="1">
        <f t="shared" ref="F3396" si="582">SUMIF(A3396:B3396,"*consolidação*",C3396:D3396)</f>
        <v>414428.08</v>
      </c>
      <c r="H3396" s="60" t="b">
        <f t="shared" si="565"/>
        <v>1</v>
      </c>
      <c r="I3396" s="60" t="str">
        <f t="shared" si="566"/>
        <v>00</v>
      </c>
    </row>
    <row r="3397" spans="1:9">
      <c r="A3397" s="60" t="str">
        <f t="shared" si="557"/>
        <v>4.6.3.3.0.00.00 - Ganhos com Incorporação de Valores Apreendidos</v>
      </c>
      <c r="B3397" s="3" t="s">
        <v>1329</v>
      </c>
      <c r="C3397" s="6">
        <v>214730157.09</v>
      </c>
      <c r="E3397" s="1">
        <f>E3398</f>
        <v>0</v>
      </c>
      <c r="F3397" s="1">
        <f>F3398</f>
        <v>214730157.09</v>
      </c>
      <c r="H3397" s="60" t="b">
        <f t="shared" si="565"/>
        <v>1</v>
      </c>
      <c r="I3397" s="60" t="str">
        <f t="shared" si="566"/>
        <v>00</v>
      </c>
    </row>
    <row r="3398" spans="1:9" ht="25.5">
      <c r="A3398" s="60" t="str">
        <f t="shared" si="557"/>
        <v>4.6.3.3.1.00.00 - Ganhos com Incorporação de Ativos Apreendidos - 
 Consolidação</v>
      </c>
      <c r="B3398" s="5" t="s">
        <v>1330</v>
      </c>
      <c r="C3398" s="4">
        <v>214730157.09</v>
      </c>
      <c r="E3398" s="1">
        <f t="shared" ref="E3398" si="583">SUMIF(A3398:B3398,"*intra*",C3398:D3398)+SUMIF(A3398:B3398,"*inter*",C3398:D3398)</f>
        <v>0</v>
      </c>
      <c r="F3398" s="1">
        <f t="shared" ref="F3398" si="584">SUMIF(A3398:B3398,"*consolidação*",C3398:D3398)</f>
        <v>214730157.09</v>
      </c>
      <c r="H3398" s="60" t="b">
        <f t="shared" si="565"/>
        <v>1</v>
      </c>
      <c r="I3398" s="60" t="str">
        <f t="shared" si="566"/>
        <v>00</v>
      </c>
    </row>
    <row r="3399" spans="1:9">
      <c r="A3399" s="60" t="str">
        <f t="shared" si="557"/>
        <v>4.6.3.9.0.00.00 - Outros Ganhos com Incorporação de Ativos</v>
      </c>
      <c r="B3399" s="3" t="s">
        <v>1331</v>
      </c>
      <c r="C3399" s="6">
        <v>22709271571.669998</v>
      </c>
      <c r="E3399" s="1">
        <f>E3400</f>
        <v>0</v>
      </c>
      <c r="F3399" s="1">
        <f>F3400</f>
        <v>22709271571.669998</v>
      </c>
      <c r="H3399" s="60" t="b">
        <f t="shared" si="565"/>
        <v>1</v>
      </c>
      <c r="I3399" s="60" t="str">
        <f t="shared" si="566"/>
        <v>00</v>
      </c>
    </row>
    <row r="3400" spans="1:9" ht="25.5">
      <c r="A3400" s="60" t="str">
        <f t="shared" si="557"/>
        <v>4.6.3.9.1.00.00 - Outros Ganhos com Incorporação de Ativos - 
 Consolidação</v>
      </c>
      <c r="B3400" s="5" t="s">
        <v>1332</v>
      </c>
      <c r="C3400" s="4">
        <v>22709271571.669998</v>
      </c>
      <c r="E3400" s="1">
        <f t="shared" ref="E3400" si="585">SUMIF(A3400:B3400,"*intra*",C3400:D3400)+SUMIF(A3400:B3400,"*inter*",C3400:D3400)</f>
        <v>0</v>
      </c>
      <c r="F3400" s="1">
        <f>SUMIF(A3400:B3400,"*consolidação*",C3400:D3400)</f>
        <v>22709271571.669998</v>
      </c>
      <c r="H3400" s="60" t="b">
        <f t="shared" si="565"/>
        <v>1</v>
      </c>
      <c r="I3400" s="60" t="str">
        <f t="shared" si="566"/>
        <v>00</v>
      </c>
    </row>
    <row r="3401" spans="1:9">
      <c r="A3401" s="60" t="s">
        <v>5490</v>
      </c>
      <c r="B3401" s="3" t="s">
        <v>1333</v>
      </c>
      <c r="C3401" s="6">
        <v>4045425014.1599998</v>
      </c>
      <c r="E3401" s="1">
        <f>E3402</f>
        <v>0</v>
      </c>
      <c r="F3401" s="1">
        <f>F3402</f>
        <v>4045425014.1599998</v>
      </c>
      <c r="H3401" s="60" t="b">
        <f t="shared" si="565"/>
        <v>1</v>
      </c>
      <c r="I3401" s="60" t="str">
        <f t="shared" si="566"/>
        <v>00</v>
      </c>
    </row>
    <row r="3402" spans="1:9" ht="25.5">
      <c r="A3402" s="60" t="str">
        <f t="shared" si="557"/>
        <v>4.6.4.0.1.00.00 - Ganhos com Desincorporação de Passivos - 
 Consolidação</v>
      </c>
      <c r="B3402" s="5" t="s">
        <v>1334</v>
      </c>
      <c r="C3402" s="4">
        <v>4045425014.1599998</v>
      </c>
      <c r="E3402" s="1">
        <f>SUMIF(A3402:B3402,"*intra*",C3402:D3402)+SUMIF(A3402:B3402,"*inter*",C3402:D3402)</f>
        <v>0</v>
      </c>
      <c r="F3402" s="1">
        <f>SUMIF(A3402:B3402,"*consolidação*",C3402:D3402)</f>
        <v>4045425014.1599998</v>
      </c>
      <c r="H3402" s="60" t="b">
        <f t="shared" si="565"/>
        <v>1</v>
      </c>
      <c r="I3402" s="60" t="str">
        <f t="shared" si="566"/>
        <v>00</v>
      </c>
    </row>
    <row r="3403" spans="1:9">
      <c r="A3403" s="60" t="str">
        <f t="shared" si="557"/>
        <v>4.6.5.0.0.00.00 - Reversão de Redução a Valor Recuperável</v>
      </c>
      <c r="B3403" s="3" t="s">
        <v>5719</v>
      </c>
      <c r="C3403" s="6">
        <v>25779845.27</v>
      </c>
      <c r="E3403" s="1">
        <f>E3404+E3410+E3412</f>
        <v>0</v>
      </c>
      <c r="F3403" s="1">
        <f>F3404+F3410+F3412</f>
        <v>25779845.27</v>
      </c>
      <c r="H3403" s="60" t="b">
        <f t="shared" si="565"/>
        <v>1</v>
      </c>
      <c r="I3403" s="60" t="str">
        <f t="shared" si="566"/>
        <v>00</v>
      </c>
    </row>
    <row r="3404" spans="1:9" ht="25.5">
      <c r="A3404" s="60" t="str">
        <f t="shared" si="557"/>
        <v>4.6.5.1.0.00.00 - Reversão de Redução a Valor Recuperável de 
 Investimentos</v>
      </c>
      <c r="B3404" s="5" t="s">
        <v>5720</v>
      </c>
      <c r="C3404" s="4">
        <v>25226794.469999999</v>
      </c>
      <c r="E3404" s="1">
        <f>E3405+E3406+E3407+E3408+E3409</f>
        <v>0</v>
      </c>
      <c r="F3404" s="1">
        <f>F3405+F3406+F3407+F3408+F3409</f>
        <v>25226794.469999999</v>
      </c>
      <c r="H3404" s="60" t="b">
        <f t="shared" si="565"/>
        <v>1</v>
      </c>
      <c r="I3404" s="60" t="str">
        <f t="shared" si="566"/>
        <v>00</v>
      </c>
    </row>
    <row r="3405" spans="1:9" ht="25.5">
      <c r="A3405" s="60" t="str">
        <f t="shared" si="557"/>
        <v>4.6.5.1.1.00.00 - Reversão de Redução a Valor Recuperável de 
 Investimentos - Consolidação</v>
      </c>
      <c r="B3405" s="3" t="s">
        <v>5721</v>
      </c>
      <c r="C3405" s="6">
        <v>25226794.469999999</v>
      </c>
      <c r="E3405" s="1">
        <f t="shared" ref="E3405:E3409" si="586">SUMIF(A3405:B3405,"*intra*",C3405:D3405)+SUMIF(A3405:B3405,"*inter*",C3405:D3405)</f>
        <v>0</v>
      </c>
      <c r="F3405" s="1">
        <f t="shared" ref="F3405:F3409" si="587">SUMIF(A3405:B3405,"*consolidação*",C3405:D3405)</f>
        <v>25226794.469999999</v>
      </c>
      <c r="H3405" s="60" t="b">
        <f t="shared" si="565"/>
        <v>1</v>
      </c>
      <c r="I3405" s="60" t="str">
        <f t="shared" si="566"/>
        <v>00</v>
      </c>
    </row>
    <row r="3406" spans="1:9" ht="25.5">
      <c r="A3406" s="60" t="str">
        <f t="shared" si="557"/>
        <v>4.6.5.1.2.00.00 - Reversão de Redução a Valor Recuperável de 
 Investimentos - Intra OFSS</v>
      </c>
      <c r="B3406" s="5" t="s">
        <v>5722</v>
      </c>
      <c r="C3406" s="4"/>
      <c r="E3406" s="1">
        <f t="shared" si="586"/>
        <v>0</v>
      </c>
      <c r="F3406" s="1">
        <f t="shared" si="587"/>
        <v>0</v>
      </c>
      <c r="H3406" s="60" t="b">
        <f t="shared" si="565"/>
        <v>1</v>
      </c>
      <c r="I3406" s="60" t="str">
        <f t="shared" si="566"/>
        <v>00</v>
      </c>
    </row>
    <row r="3407" spans="1:9" ht="25.5">
      <c r="A3407" s="60" t="str">
        <f t="shared" si="557"/>
        <v>4.6.5.1.3.00.00 - Reversão de Redução a Valor Recuperável de 
 Investimentos - Inter OFSS - União</v>
      </c>
      <c r="B3407" s="3" t="s">
        <v>5723</v>
      </c>
      <c r="C3407" s="6"/>
      <c r="E3407" s="1">
        <f t="shared" si="586"/>
        <v>0</v>
      </c>
      <c r="F3407" s="1">
        <f t="shared" si="587"/>
        <v>0</v>
      </c>
      <c r="H3407" s="60" t="b">
        <f t="shared" si="565"/>
        <v>1</v>
      </c>
      <c r="I3407" s="60" t="str">
        <f t="shared" si="566"/>
        <v>00</v>
      </c>
    </row>
    <row r="3408" spans="1:9" ht="25.5">
      <c r="A3408" s="60" t="str">
        <f t="shared" si="557"/>
        <v>4.6.5.1.4.00.00 - Reversão de Redução a Valor Recuperável de 
 Investimentos - Inter OFSS - Estado</v>
      </c>
      <c r="B3408" s="5" t="s">
        <v>5724</v>
      </c>
      <c r="C3408" s="4"/>
      <c r="E3408" s="1">
        <f t="shared" si="586"/>
        <v>0</v>
      </c>
      <c r="F3408" s="1">
        <f t="shared" si="587"/>
        <v>0</v>
      </c>
      <c r="H3408" s="60" t="b">
        <f t="shared" si="565"/>
        <v>1</v>
      </c>
      <c r="I3408" s="60" t="str">
        <f t="shared" si="566"/>
        <v>00</v>
      </c>
    </row>
    <row r="3409" spans="1:9" ht="25.5">
      <c r="A3409" s="60" t="str">
        <f t="shared" si="557"/>
        <v>4.6.5.1.5.00.00 - Reversão de Redução a Valor Recuperável de 
 Investimentos - Inter OFSS - Município</v>
      </c>
      <c r="B3409" s="3" t="s">
        <v>5725</v>
      </c>
      <c r="C3409" s="6"/>
      <c r="E3409" s="1">
        <f t="shared" si="586"/>
        <v>0</v>
      </c>
      <c r="F3409" s="1">
        <f t="shared" si="587"/>
        <v>0</v>
      </c>
      <c r="H3409" s="60" t="b">
        <f t="shared" si="565"/>
        <v>1</v>
      </c>
      <c r="I3409" s="60" t="str">
        <f t="shared" si="566"/>
        <v>00</v>
      </c>
    </row>
    <row r="3410" spans="1:9" ht="25.5">
      <c r="A3410" s="60" t="str">
        <f t="shared" si="557"/>
        <v>4.6.5.2.0.00.00 - Reversão de Redução a Valor Recuperável de 
 Imobilizado</v>
      </c>
      <c r="B3410" s="5" t="s">
        <v>5726</v>
      </c>
      <c r="C3410" s="4">
        <v>553050.80000000005</v>
      </c>
      <c r="E3410" s="1">
        <f>E3411</f>
        <v>0</v>
      </c>
      <c r="F3410" s="1">
        <f>F3411</f>
        <v>553050.80000000005</v>
      </c>
      <c r="H3410" s="60" t="b">
        <f t="shared" si="565"/>
        <v>1</v>
      </c>
      <c r="I3410" s="60" t="str">
        <f t="shared" si="566"/>
        <v>00</v>
      </c>
    </row>
    <row r="3411" spans="1:9" ht="25.5">
      <c r="A3411" s="60" t="str">
        <f t="shared" si="557"/>
        <v>4.6.5.2.1.00.00 - Reversão de Redução a Valor Recuperável de 
 Imobilizado - Consolidação</v>
      </c>
      <c r="B3411" s="3" t="s">
        <v>5727</v>
      </c>
      <c r="C3411" s="6">
        <v>553050.80000000005</v>
      </c>
      <c r="E3411" s="1">
        <f t="shared" ref="E3411" si="588">SUMIF(A3411:B3411,"*intra*",C3411:D3411)+SUMIF(A3411:B3411,"*inter*",C3411:D3411)</f>
        <v>0</v>
      </c>
      <c r="F3411" s="1">
        <f t="shared" ref="F3411" si="589">SUMIF(A3411:B3411,"*consolidação*",C3411:D3411)</f>
        <v>553050.80000000005</v>
      </c>
      <c r="H3411" s="60" t="b">
        <f t="shared" si="565"/>
        <v>1</v>
      </c>
      <c r="I3411" s="60" t="str">
        <f t="shared" si="566"/>
        <v>00</v>
      </c>
    </row>
    <row r="3412" spans="1:9" ht="25.5">
      <c r="A3412" s="60" t="str">
        <f t="shared" si="557"/>
        <v>4.6.5.3.0.00.00 - Reversão de Redução a Valor Recuperável de 
 Intangíveis</v>
      </c>
      <c r="B3412" s="5" t="s">
        <v>5728</v>
      </c>
      <c r="C3412" s="4"/>
      <c r="E3412" s="1">
        <f>E3413</f>
        <v>0</v>
      </c>
      <c r="F3412" s="1">
        <f>F3413</f>
        <v>0</v>
      </c>
      <c r="H3412" s="60" t="b">
        <f t="shared" si="565"/>
        <v>1</v>
      </c>
      <c r="I3412" s="60" t="str">
        <f t="shared" si="566"/>
        <v>00</v>
      </c>
    </row>
    <row r="3413" spans="1:9" ht="25.5">
      <c r="A3413" s="60" t="str">
        <f t="shared" si="557"/>
        <v>4.6.5.3.1.00.00 - Reversão de Redução a Valor Recuperável de 
 Intangíveis - Consolidação</v>
      </c>
      <c r="B3413" s="3" t="s">
        <v>5729</v>
      </c>
      <c r="C3413" s="6"/>
      <c r="E3413" s="1">
        <f t="shared" ref="E3413" si="590">SUMIF(A3413:B3413,"*intra*",C3413:D3413)+SUMIF(A3413:B3413,"*inter*",C3413:D3413)</f>
        <v>0</v>
      </c>
      <c r="F3413" s="1">
        <f t="shared" ref="F3413" si="591">SUMIF(A3413:B3413,"*consolidação*",C3413:D3413)</f>
        <v>0</v>
      </c>
      <c r="H3413" s="60" t="b">
        <f t="shared" si="565"/>
        <v>1</v>
      </c>
      <c r="I3413" s="60" t="str">
        <f t="shared" si="566"/>
        <v>00</v>
      </c>
    </row>
    <row r="3414" spans="1:9">
      <c r="A3414" s="60" t="str">
        <f t="shared" si="557"/>
        <v>4.9.0.0.0.00.00 - Outras Variações Patrimoniais Aumentativas</v>
      </c>
      <c r="B3414" s="5" t="s">
        <v>1335</v>
      </c>
      <c r="C3414" s="4">
        <v>250165480480.69</v>
      </c>
      <c r="E3414" s="1">
        <f>E3415+E3417+E3426+E3438</f>
        <v>649580241.44000006</v>
      </c>
      <c r="F3414" s="1">
        <f>F3415+F3417+F3426+F3438</f>
        <v>249515900239.25</v>
      </c>
      <c r="H3414" s="60" t="b">
        <f t="shared" si="565"/>
        <v>1</v>
      </c>
      <c r="I3414" s="60" t="str">
        <f t="shared" si="566"/>
        <v>00</v>
      </c>
    </row>
    <row r="3415" spans="1:9">
      <c r="A3415" s="60" t="str">
        <f t="shared" si="557"/>
        <v>4.9.1.0.0.00.00 - Variação Patrimonial Aumentativa a Classificar</v>
      </c>
      <c r="B3415" s="3" t="s">
        <v>1336</v>
      </c>
      <c r="C3415" s="6">
        <v>394952304.86000001</v>
      </c>
      <c r="E3415" s="1">
        <f>E3416</f>
        <v>0</v>
      </c>
      <c r="F3415" s="1">
        <f>F3416</f>
        <v>394952304.86000001</v>
      </c>
      <c r="H3415" s="60" t="b">
        <f t="shared" si="565"/>
        <v>1</v>
      </c>
      <c r="I3415" s="60" t="str">
        <f t="shared" si="566"/>
        <v>00</v>
      </c>
    </row>
    <row r="3416" spans="1:9" ht="25.5">
      <c r="A3416" s="60" t="str">
        <f t="shared" si="557"/>
        <v>4.9.1.0.1.00.00 - Variação Patrimonial Aumentativa a Classificar - 
 Consolidação</v>
      </c>
      <c r="B3416" s="5" t="s">
        <v>1337</v>
      </c>
      <c r="C3416" s="4">
        <v>394952304.86000001</v>
      </c>
      <c r="E3416" s="1">
        <f>SUMIF(A3416:B3416,"*intra*",C3416:D3416)+SUMIF(A3416:B3416,"*inter*",C3416:D3416)</f>
        <v>0</v>
      </c>
      <c r="F3416" s="1">
        <f>SUMIF(A3416:B3416,"*consolidação*",C3416:D3416)</f>
        <v>394952304.86000001</v>
      </c>
      <c r="H3416" s="60" t="b">
        <f t="shared" si="565"/>
        <v>1</v>
      </c>
      <c r="I3416" s="60" t="str">
        <f t="shared" si="566"/>
        <v>00</v>
      </c>
    </row>
    <row r="3417" spans="1:9">
      <c r="A3417" s="60" t="str">
        <f t="shared" si="557"/>
        <v>4.9.2.0.0.00.00 - Resultado Positivo de Participações</v>
      </c>
      <c r="B3417" s="3" t="s">
        <v>1338</v>
      </c>
      <c r="C3417" s="6">
        <v>7595809843.79</v>
      </c>
      <c r="E3417" s="1">
        <f>E3418+E3424</f>
        <v>6298137.9900000002</v>
      </c>
      <c r="F3417" s="1">
        <f>F3418+F3424</f>
        <v>7589511705.8000002</v>
      </c>
      <c r="H3417" s="60" t="b">
        <f t="shared" si="565"/>
        <v>1</v>
      </c>
      <c r="I3417" s="60" t="str">
        <f t="shared" si="566"/>
        <v>00</v>
      </c>
    </row>
    <row r="3418" spans="1:9">
      <c r="A3418" s="60" t="str">
        <f t="shared" si="557"/>
        <v>4.9.2.1.0.00.00 - Resultado Positivo de Equivalência Patrimonial</v>
      </c>
      <c r="B3418" s="5" t="s">
        <v>1339</v>
      </c>
      <c r="C3418" s="4">
        <v>5806501058.8599997</v>
      </c>
      <c r="E3418" s="1">
        <f>E3419+E3420+E3421+E3422+E3423</f>
        <v>6298137.9900000002</v>
      </c>
      <c r="F3418" s="1">
        <f>F3419+F3420+F3421+F3422+F3423</f>
        <v>5800202920.8699999</v>
      </c>
      <c r="H3418" s="60" t="b">
        <f t="shared" si="565"/>
        <v>1</v>
      </c>
      <c r="I3418" s="60" t="str">
        <f t="shared" si="566"/>
        <v>00</v>
      </c>
    </row>
    <row r="3419" spans="1:9" ht="25.5">
      <c r="A3419" s="60" t="str">
        <f t="shared" si="557"/>
        <v>4.9.2.1.1.00.00 - Resultado Positivo de Equivalência Patrimonial - 
 Consolidação</v>
      </c>
      <c r="B3419" s="3" t="s">
        <v>1340</v>
      </c>
      <c r="C3419" s="6">
        <v>5800202920.8699999</v>
      </c>
      <c r="E3419" s="1">
        <f>SUMIF(A3419:B3419,"*intra*",C3419:D3419)+SUMIF(A3419:B3419,"*inter*",C3419:D3419)</f>
        <v>0</v>
      </c>
      <c r="F3419" s="1">
        <f>SUMIF(A3419:B3419,"*consolidação*",C3419:D3419)</f>
        <v>5800202920.8699999</v>
      </c>
      <c r="H3419" s="60" t="b">
        <f t="shared" si="565"/>
        <v>1</v>
      </c>
      <c r="I3419" s="60" t="str">
        <f t="shared" si="566"/>
        <v>00</v>
      </c>
    </row>
    <row r="3420" spans="1:9" ht="25.5">
      <c r="A3420" s="60" t="str">
        <f t="shared" si="557"/>
        <v>4.9.2.1.2.00.00 - Resultado Positivo de Equivalência Patrimonial - 
 Intra OFSS</v>
      </c>
      <c r="B3420" s="5" t="s">
        <v>1341</v>
      </c>
      <c r="C3420" s="4">
        <v>6298137.9900000002</v>
      </c>
      <c r="E3420" s="1">
        <f t="shared" ref="E3420:E3423" si="592">SUMIF(A3420:B3420,"*intra*",C3420:D3420)+SUMIF(A3420:B3420,"*inter*",C3420:D3420)</f>
        <v>6298137.9900000002</v>
      </c>
      <c r="F3420" s="1">
        <f t="shared" ref="F3420:F3423" si="593">SUMIF(A3420:B3420,"*consolidação*",C3420:D3420)</f>
        <v>0</v>
      </c>
      <c r="H3420" s="60" t="b">
        <f t="shared" si="565"/>
        <v>1</v>
      </c>
      <c r="I3420" s="60" t="str">
        <f t="shared" si="566"/>
        <v>00</v>
      </c>
    </row>
    <row r="3421" spans="1:9" ht="25.5">
      <c r="A3421" s="60" t="str">
        <f t="shared" si="557"/>
        <v>4.9.2.1.3.00.00 - Resultado Positivo de Equivalência Patrimonial - 
 Inter OFSS - União</v>
      </c>
      <c r="B3421" s="3" t="s">
        <v>1342</v>
      </c>
      <c r="C3421" s="6"/>
      <c r="E3421" s="1">
        <f t="shared" si="592"/>
        <v>0</v>
      </c>
      <c r="F3421" s="1">
        <f t="shared" si="593"/>
        <v>0</v>
      </c>
      <c r="H3421" s="60" t="b">
        <f t="shared" si="565"/>
        <v>1</v>
      </c>
      <c r="I3421" s="60" t="str">
        <f t="shared" si="566"/>
        <v>00</v>
      </c>
    </row>
    <row r="3422" spans="1:9" ht="25.5">
      <c r="A3422" s="60" t="str">
        <f t="shared" si="557"/>
        <v>4.9.2.1.4.00.00 - Resultado Positivo de Equivalência Patrimonial - 
 Inter OFSS - Estado</v>
      </c>
      <c r="B3422" s="5" t="s">
        <v>1343</v>
      </c>
      <c r="C3422" s="4"/>
      <c r="E3422" s="1">
        <f t="shared" si="592"/>
        <v>0</v>
      </c>
      <c r="F3422" s="1">
        <f t="shared" si="593"/>
        <v>0</v>
      </c>
      <c r="H3422" s="60" t="b">
        <f t="shared" si="565"/>
        <v>1</v>
      </c>
      <c r="I3422" s="60" t="str">
        <f t="shared" si="566"/>
        <v>00</v>
      </c>
    </row>
    <row r="3423" spans="1:9" ht="25.5">
      <c r="A3423" s="60" t="str">
        <f t="shared" si="557"/>
        <v>4.9.2.1.5.00.00 - Resultado Positivo de Equivalência Patrimonial - 
 Inter OFSS - Município</v>
      </c>
      <c r="B3423" s="3" t="s">
        <v>1344</v>
      </c>
      <c r="C3423" s="6"/>
      <c r="E3423" s="1">
        <f t="shared" si="592"/>
        <v>0</v>
      </c>
      <c r="F3423" s="1">
        <f t="shared" si="593"/>
        <v>0</v>
      </c>
      <c r="H3423" s="60" t="b">
        <f t="shared" si="565"/>
        <v>1</v>
      </c>
      <c r="I3423" s="60" t="str">
        <f t="shared" si="566"/>
        <v>00</v>
      </c>
    </row>
    <row r="3424" spans="1:9">
      <c r="A3424" s="60" t="str">
        <f t="shared" si="557"/>
        <v>4.9.2.2.0.00.00 - Dividendos e Rendimentos de Outros Investimentos</v>
      </c>
      <c r="B3424" s="5" t="s">
        <v>1345</v>
      </c>
      <c r="C3424" s="4">
        <v>1789308784.9300001</v>
      </c>
      <c r="E3424" s="1">
        <f>E3425</f>
        <v>0</v>
      </c>
      <c r="F3424" s="1">
        <f>F3425</f>
        <v>1789308784.9300001</v>
      </c>
      <c r="H3424" s="60" t="b">
        <f t="shared" si="565"/>
        <v>1</v>
      </c>
      <c r="I3424" s="60" t="str">
        <f t="shared" si="566"/>
        <v>00</v>
      </c>
    </row>
    <row r="3425" spans="1:9" ht="25.5">
      <c r="A3425" s="60" t="str">
        <f t="shared" si="557"/>
        <v>4.9.2.2.1.00.00 - Dividendos e Rendimentos de Outros Investimentos - 
 Consolidação</v>
      </c>
      <c r="B3425" s="3" t="s">
        <v>1346</v>
      </c>
      <c r="C3425" s="6">
        <v>1789308784.9300001</v>
      </c>
      <c r="E3425" s="1">
        <f>SUMIF(A3425:B3425,"*intra*",C3425:D3425)+SUMIF(A3425:B3425,"*inter*",C3425:D3425)</f>
        <v>0</v>
      </c>
      <c r="F3425" s="1">
        <f t="shared" ref="F3425" si="594">SUMIF(A3425:B3425,"*consolidação*",C3425:D3425)</f>
        <v>1789308784.9300001</v>
      </c>
      <c r="H3425" s="60" t="b">
        <f t="shared" si="565"/>
        <v>1</v>
      </c>
      <c r="I3425" s="60" t="str">
        <f t="shared" si="566"/>
        <v>00</v>
      </c>
    </row>
    <row r="3426" spans="1:9">
      <c r="A3426" s="60" t="str">
        <f t="shared" si="557"/>
        <v>4.9.7.0.0.00.00 - Reversão de Provisões e Ajustes de Perdas</v>
      </c>
      <c r="B3426" s="5" t="s">
        <v>1347</v>
      </c>
      <c r="C3426" s="4">
        <v>167067499332.84</v>
      </c>
      <c r="E3426" s="1">
        <f>E3427+E3432</f>
        <v>359.46</v>
      </c>
      <c r="F3426" s="1">
        <f>F3427+F3432</f>
        <v>167067498973.38</v>
      </c>
      <c r="H3426" s="60" t="b">
        <f t="shared" si="565"/>
        <v>1</v>
      </c>
      <c r="I3426" s="60" t="str">
        <f t="shared" si="566"/>
        <v>00</v>
      </c>
    </row>
    <row r="3427" spans="1:9">
      <c r="A3427" s="60" t="str">
        <f t="shared" si="557"/>
        <v>4.9.7.1.0.00.00 - Reversão de Provisões</v>
      </c>
      <c r="B3427" s="3" t="s">
        <v>1348</v>
      </c>
      <c r="C3427" s="6">
        <v>160493660769.32001</v>
      </c>
      <c r="E3427" s="1">
        <f>E3428+E3429+E3430+E3431</f>
        <v>0</v>
      </c>
      <c r="F3427" s="1">
        <f>F3428+F3429+F3430+F3431</f>
        <v>160493660769.32001</v>
      </c>
      <c r="H3427" s="60" t="b">
        <f t="shared" si="565"/>
        <v>1</v>
      </c>
      <c r="I3427" s="60" t="str">
        <f t="shared" si="566"/>
        <v>00</v>
      </c>
    </row>
    <row r="3428" spans="1:9">
      <c r="A3428" s="60" t="str">
        <f t="shared" si="557"/>
        <v>4.9.7.1.1.00.00 - Reversão de Provisões – Consolidação</v>
      </c>
      <c r="B3428" s="5" t="s">
        <v>1349</v>
      </c>
      <c r="C3428" s="4">
        <v>160493660769.32001</v>
      </c>
      <c r="E3428" s="1">
        <f>SUMIF(A3428:B3428,"*intra*",C3428:D3428)+SUMIF(A3428:B3428,"*inter*",C3428:D3428)</f>
        <v>0</v>
      </c>
      <c r="F3428" s="1">
        <f t="shared" ref="F3428:F3431" si="595">SUMIF(A3428:B3428,"*consolidação*",C3428:D3428)</f>
        <v>160493660769.32001</v>
      </c>
      <c r="H3428" s="60" t="b">
        <f t="shared" si="565"/>
        <v>1</v>
      </c>
      <c r="I3428" s="60" t="str">
        <f t="shared" si="566"/>
        <v>00</v>
      </c>
    </row>
    <row r="3429" spans="1:9">
      <c r="A3429" s="60" t="str">
        <f t="shared" si="557"/>
        <v>4.9.7.1.3.00.00 - Reversão de Provisões – Inter OFSS - União</v>
      </c>
      <c r="B3429" s="3" t="s">
        <v>1350</v>
      </c>
      <c r="C3429" s="6"/>
      <c r="E3429" s="1">
        <f>SUMIF(A3429:B3429,"*intra*",C3429:D3429)+SUMIF(A3429:B3429,"*inter*",C3429:D3429)</f>
        <v>0</v>
      </c>
      <c r="F3429" s="1">
        <f t="shared" si="595"/>
        <v>0</v>
      </c>
      <c r="H3429" s="60" t="b">
        <f t="shared" si="565"/>
        <v>1</v>
      </c>
      <c r="I3429" s="60" t="str">
        <f t="shared" si="566"/>
        <v>00</v>
      </c>
    </row>
    <row r="3430" spans="1:9">
      <c r="A3430" s="60" t="str">
        <f t="shared" ref="A3430:A3466" si="596">TRIM(B3430)</f>
        <v>4.9.7.1.4.00.00 - Reversão de Provisões – Inter OFSS - Estados</v>
      </c>
      <c r="B3430" s="5" t="s">
        <v>1351</v>
      </c>
      <c r="C3430" s="4"/>
      <c r="E3430" s="1">
        <f>SUMIF(A3430:B3430,"*intra*",C3430:D3430)+SUMIF(A3430:B3430,"*inter*",C3430:D3430)</f>
        <v>0</v>
      </c>
      <c r="F3430" s="1">
        <f t="shared" si="595"/>
        <v>0</v>
      </c>
      <c r="H3430" s="60" t="b">
        <f t="shared" si="565"/>
        <v>1</v>
      </c>
      <c r="I3430" s="60" t="str">
        <f t="shared" si="566"/>
        <v>00</v>
      </c>
    </row>
    <row r="3431" spans="1:9">
      <c r="A3431" s="60" t="str">
        <f t="shared" si="596"/>
        <v>4.9.7.1.5.00.00 - Reversão de Provisões – Inter OFSS - Municípios</v>
      </c>
      <c r="B3431" s="3" t="s">
        <v>1352</v>
      </c>
      <c r="C3431" s="6"/>
      <c r="E3431" s="1">
        <f t="shared" ref="E3431" si="597">SUMIF(A3431:B3431,"*intra*",C3431:D3431)+SUMIF(A3431:B3431,"*inter*",C3431:D3431)</f>
        <v>0</v>
      </c>
      <c r="F3431" s="1">
        <f t="shared" si="595"/>
        <v>0</v>
      </c>
      <c r="H3431" s="60" t="b">
        <f t="shared" si="565"/>
        <v>1</v>
      </c>
      <c r="I3431" s="60" t="str">
        <f t="shared" si="566"/>
        <v>00</v>
      </c>
    </row>
    <row r="3432" spans="1:9">
      <c r="A3432" s="60" t="str">
        <f t="shared" si="596"/>
        <v>4.9.7.2.0.00.00 - Reversão de Ajustes de Perdas</v>
      </c>
      <c r="B3432" s="5" t="s">
        <v>1353</v>
      </c>
      <c r="C3432" s="4">
        <v>6573838563.5200005</v>
      </c>
      <c r="E3432" s="1">
        <f>E3433+E3434+E3435+E3436+E3437</f>
        <v>359.46</v>
      </c>
      <c r="F3432" s="1">
        <f>F3433+F3434+F3435+F3436+F3437</f>
        <v>6573838204.0600004</v>
      </c>
      <c r="H3432" s="60" t="b">
        <f t="shared" si="565"/>
        <v>1</v>
      </c>
      <c r="I3432" s="60" t="str">
        <f t="shared" si="566"/>
        <v>00</v>
      </c>
    </row>
    <row r="3433" spans="1:9">
      <c r="A3433" s="60" t="str">
        <f t="shared" si="596"/>
        <v>4.9.7.2.1.00.00 - Reversão de Ajustes de Perdas – Consolidação</v>
      </c>
      <c r="B3433" s="3" t="s">
        <v>1354</v>
      </c>
      <c r="C3433" s="6">
        <v>6573838204.0600004</v>
      </c>
      <c r="E3433" s="1">
        <f>SUMIF(A3433:B3433,"*intra*",C3433:D3433)+SUMIF(A3433:B3433,"*inter*",C3433:D3433)</f>
        <v>0</v>
      </c>
      <c r="F3433" s="1">
        <f t="shared" ref="F3433:F3437" si="598">SUMIF(A3433:B3433,"*consolidação*",C3433:D3433)</f>
        <v>6573838204.0600004</v>
      </c>
      <c r="H3433" s="60" t="b">
        <f t="shared" si="565"/>
        <v>1</v>
      </c>
      <c r="I3433" s="60" t="str">
        <f t="shared" si="566"/>
        <v>00</v>
      </c>
    </row>
    <row r="3434" spans="1:9">
      <c r="A3434" s="60" t="str">
        <f t="shared" si="596"/>
        <v>4.9.7.2.2.00.00 - Reversão de Ajustes de Perdas - Intra OFSS</v>
      </c>
      <c r="B3434" s="5" t="s">
        <v>1355</v>
      </c>
      <c r="C3434" s="4">
        <v>359.46</v>
      </c>
      <c r="E3434" s="1">
        <f t="shared" ref="E3434:E3437" si="599">SUMIF(A3434:B3434,"*intra*",C3434:D3434)+SUMIF(A3434:B3434,"*inter*",C3434:D3434)</f>
        <v>359.46</v>
      </c>
      <c r="F3434" s="1">
        <f t="shared" si="598"/>
        <v>0</v>
      </c>
      <c r="H3434" s="60" t="b">
        <f t="shared" si="565"/>
        <v>1</v>
      </c>
      <c r="I3434" s="60" t="str">
        <f t="shared" si="566"/>
        <v>00</v>
      </c>
    </row>
    <row r="3435" spans="1:9">
      <c r="A3435" s="60" t="str">
        <f t="shared" si="596"/>
        <v>4.9.7.2.3.00.00 - Reversão de Ajustes de Perdas –Inter OFSS – União</v>
      </c>
      <c r="B3435" s="3" t="s">
        <v>1356</v>
      </c>
      <c r="C3435" s="6"/>
      <c r="E3435" s="1">
        <f t="shared" si="599"/>
        <v>0</v>
      </c>
      <c r="F3435" s="1">
        <f t="shared" si="598"/>
        <v>0</v>
      </c>
      <c r="H3435" s="60" t="b">
        <f t="shared" si="565"/>
        <v>1</v>
      </c>
      <c r="I3435" s="60" t="str">
        <f t="shared" si="566"/>
        <v>00</v>
      </c>
    </row>
    <row r="3436" spans="1:9">
      <c r="A3436" s="60" t="str">
        <f t="shared" si="596"/>
        <v>4.9.7.2.4.00.00 - Reversão de Ajustes de Perdas –Inter OFSS – Estado</v>
      </c>
      <c r="B3436" s="5" t="s">
        <v>1357</v>
      </c>
      <c r="C3436" s="4"/>
      <c r="E3436" s="1">
        <f t="shared" si="599"/>
        <v>0</v>
      </c>
      <c r="F3436" s="1">
        <f t="shared" si="598"/>
        <v>0</v>
      </c>
      <c r="H3436" s="60" t="b">
        <f t="shared" si="565"/>
        <v>1</v>
      </c>
      <c r="I3436" s="60" t="str">
        <f t="shared" si="566"/>
        <v>00</v>
      </c>
    </row>
    <row r="3437" spans="1:9" ht="25.5">
      <c r="A3437" s="60" t="str">
        <f t="shared" si="596"/>
        <v>4.9.7.2.5.00.00 - Reversão de Ajustes de Perdas –Inter OFSS - 
 Município</v>
      </c>
      <c r="B3437" s="3" t="s">
        <v>1358</v>
      </c>
      <c r="C3437" s="6"/>
      <c r="E3437" s="1">
        <f t="shared" si="599"/>
        <v>0</v>
      </c>
      <c r="F3437" s="1">
        <f t="shared" si="598"/>
        <v>0</v>
      </c>
      <c r="H3437" s="60" t="b">
        <f t="shared" si="565"/>
        <v>1</v>
      </c>
      <c r="I3437" s="60" t="str">
        <f t="shared" si="566"/>
        <v>00</v>
      </c>
    </row>
    <row r="3438" spans="1:9">
      <c r="A3438" s="60" t="str">
        <f t="shared" si="596"/>
        <v>4.9.9.0.0.00.00 - Diversas Variações Patrimoniais Aumentativas</v>
      </c>
      <c r="B3438" s="5" t="s">
        <v>1359</v>
      </c>
      <c r="C3438" s="4">
        <v>75107218999.199997</v>
      </c>
      <c r="E3438" s="1">
        <f>E3439+E3444+E3448+E3450+E3456+E3458+E3460+E3462</f>
        <v>643281743.99000001</v>
      </c>
      <c r="F3438" s="1">
        <f>F3439+F3444+F3448+F3450+F3456+F3458+F3460+F3462</f>
        <v>74463937255.209991</v>
      </c>
      <c r="H3438" s="60" t="b">
        <f t="shared" si="565"/>
        <v>1</v>
      </c>
      <c r="I3438" s="60" t="str">
        <f t="shared" si="566"/>
        <v>00</v>
      </c>
    </row>
    <row r="3439" spans="1:9">
      <c r="A3439" s="60" t="str">
        <f t="shared" si="596"/>
        <v>4.9.9.1.0.00.00 - Compensação Financeira entre RGPS/RPPS</v>
      </c>
      <c r="B3439" s="3" t="s">
        <v>1360</v>
      </c>
      <c r="C3439" s="6">
        <v>444115532.18000001</v>
      </c>
      <c r="E3439" s="1">
        <f>E3440+E3441+E3442+E3443</f>
        <v>444115532.18000001</v>
      </c>
      <c r="F3439" s="1">
        <f>F3440+F3441+F3442+F3443</f>
        <v>0</v>
      </c>
      <c r="H3439" s="60" t="b">
        <f t="shared" si="565"/>
        <v>1</v>
      </c>
      <c r="I3439" s="60" t="str">
        <f t="shared" si="566"/>
        <v>00</v>
      </c>
    </row>
    <row r="3440" spans="1:9" ht="25.5">
      <c r="A3440" s="60" t="str">
        <f t="shared" si="596"/>
        <v>4.9.9.1.2.00.00 - Compensação Financeira entre RGPS/RPPS - Intra 
 OFSS</v>
      </c>
      <c r="B3440" s="5" t="s">
        <v>1361</v>
      </c>
      <c r="C3440" s="4">
        <v>4965851.3</v>
      </c>
      <c r="E3440" s="1">
        <f t="shared" ref="E3440:E3442" si="600">SUMIF(A3440:B3440,"*intra*",C3440:D3440)+SUMIF(A3440:B3440,"*inter*",C3440:D3440)</f>
        <v>4965851.3</v>
      </c>
      <c r="F3440" s="1">
        <f t="shared" ref="F3440:F3442" si="601">SUMIF(A3440:B3440,"*consolidação*",C3440:D3440)</f>
        <v>0</v>
      </c>
      <c r="H3440" s="60" t="b">
        <f t="shared" si="565"/>
        <v>1</v>
      </c>
      <c r="I3440" s="60" t="str">
        <f t="shared" si="566"/>
        <v>00</v>
      </c>
    </row>
    <row r="3441" spans="1:9" ht="25.5">
      <c r="A3441" s="60" t="str">
        <f t="shared" si="596"/>
        <v>4.9.9.1.3.00.00 - Compensação Financeira entre RGPS/RPPS - Inter 
 OFSS - União</v>
      </c>
      <c r="B3441" s="3" t="s">
        <v>1362</v>
      </c>
      <c r="C3441" s="6">
        <v>434627148.67000002</v>
      </c>
      <c r="E3441" s="1">
        <f t="shared" si="600"/>
        <v>434627148.67000002</v>
      </c>
      <c r="F3441" s="1">
        <f t="shared" si="601"/>
        <v>0</v>
      </c>
      <c r="H3441" s="60" t="b">
        <f t="shared" ref="H3441:H3463" si="602">IF(I3441="00",C3441=E3441+F3441,TRUE)</f>
        <v>1</v>
      </c>
      <c r="I3441" s="60" t="str">
        <f t="shared" ref="I3441:I3463" si="603">MID(A3441,11,2)</f>
        <v>00</v>
      </c>
    </row>
    <row r="3442" spans="1:9" ht="25.5">
      <c r="A3442" s="60" t="str">
        <f t="shared" si="596"/>
        <v>4.9.9.1.4.00.00 - Compensação Financeira entre RGPS/RPPS - Inter 
 OFSS - Estado</v>
      </c>
      <c r="B3442" s="5" t="s">
        <v>1363</v>
      </c>
      <c r="C3442" s="4">
        <v>4522532.21</v>
      </c>
      <c r="E3442" s="1">
        <f t="shared" si="600"/>
        <v>4522532.21</v>
      </c>
      <c r="F3442" s="1">
        <f t="shared" si="601"/>
        <v>0</v>
      </c>
      <c r="H3442" s="60" t="b">
        <f t="shared" si="602"/>
        <v>1</v>
      </c>
      <c r="I3442" s="60" t="str">
        <f t="shared" si="603"/>
        <v>00</v>
      </c>
    </row>
    <row r="3443" spans="1:9" ht="25.5">
      <c r="A3443" s="60" t="str">
        <f t="shared" si="596"/>
        <v>4.9.9.1.5.00.00 - Compensação Financeira entre RGPS/RPPS - Inter 
 OFSS - Município</v>
      </c>
      <c r="B3443" s="3" t="s">
        <v>1364</v>
      </c>
      <c r="C3443" s="6"/>
      <c r="E3443" s="1">
        <f>SUMIF(A3443:B3443,"*intra*",C3443:D3443)+SUMIF(A3443:B3443,"*inter*",C3443:D3443)</f>
        <v>0</v>
      </c>
      <c r="F3443" s="1">
        <f>SUMIF(A3443:B3443,"*consolidação*",C3443:D3443)</f>
        <v>0</v>
      </c>
      <c r="H3443" s="60" t="b">
        <f t="shared" si="602"/>
        <v>1</v>
      </c>
      <c r="I3443" s="60" t="str">
        <f t="shared" si="603"/>
        <v>00</v>
      </c>
    </row>
    <row r="3444" spans="1:9">
      <c r="A3444" s="60" t="str">
        <f t="shared" si="596"/>
        <v>4.9.9.2.0.00.00 - Compensação Financeira entre Regimes Próprios</v>
      </c>
      <c r="B3444" s="5" t="s">
        <v>1365</v>
      </c>
      <c r="C3444" s="4">
        <v>199166211.81</v>
      </c>
      <c r="E3444" s="1">
        <f>E3445+E3446+E3447</f>
        <v>199166211.81</v>
      </c>
      <c r="F3444" s="1">
        <f>F3445+F3446+F3447</f>
        <v>0</v>
      </c>
      <c r="H3444" s="60" t="b">
        <f t="shared" si="602"/>
        <v>1</v>
      </c>
      <c r="I3444" s="60" t="str">
        <f t="shared" si="603"/>
        <v>00</v>
      </c>
    </row>
    <row r="3445" spans="1:9" ht="25.5">
      <c r="A3445" s="60" t="str">
        <f t="shared" si="596"/>
        <v>4.9.9.2.3.00.00 - Compensação Financeira entre Regimes Próprios - 
 Inter OFSS - União</v>
      </c>
      <c r="B3445" s="3" t="s">
        <v>1366</v>
      </c>
      <c r="C3445" s="6">
        <v>199166211.81</v>
      </c>
      <c r="E3445" s="1">
        <f>SUMIF(A3445:B3445,"*intra*",C3445:D3445)+SUMIF(A3445:B3445,"*inter*",C3445:D3445)</f>
        <v>199166211.81</v>
      </c>
      <c r="F3445" s="1">
        <f t="shared" ref="F3445:F3447" si="604">SUMIF(A3445:B3445,"*consolidação*",C3445:D3445)</f>
        <v>0</v>
      </c>
      <c r="H3445" s="60" t="b">
        <f t="shared" si="602"/>
        <v>1</v>
      </c>
      <c r="I3445" s="60" t="str">
        <f t="shared" si="603"/>
        <v>00</v>
      </c>
    </row>
    <row r="3446" spans="1:9" ht="25.5">
      <c r="A3446" s="60" t="str">
        <f t="shared" si="596"/>
        <v>4.9.9.2.4.00.00 - Compensação Financeira entre Regimes Próprios - 
 Inter OFSS - Estado</v>
      </c>
      <c r="B3446" s="5" t="s">
        <v>1367</v>
      </c>
      <c r="C3446" s="4"/>
      <c r="E3446" s="1">
        <f t="shared" ref="E3446:E3447" si="605">SUMIF(A3446:B3446,"*intra*",C3446:D3446)+SUMIF(A3446:B3446,"*inter*",C3446:D3446)</f>
        <v>0</v>
      </c>
      <c r="F3446" s="1">
        <f t="shared" si="604"/>
        <v>0</v>
      </c>
      <c r="H3446" s="60" t="b">
        <f t="shared" si="602"/>
        <v>1</v>
      </c>
      <c r="I3446" s="60" t="str">
        <f t="shared" si="603"/>
        <v>00</v>
      </c>
    </row>
    <row r="3447" spans="1:9" ht="25.5">
      <c r="A3447" s="60" t="str">
        <f t="shared" si="596"/>
        <v>4.9.9.2.5.00.00 - Compensação Financeira entre Regimes Próprios - 
 Inter OFSS - Município</v>
      </c>
      <c r="B3447" s="3" t="s">
        <v>1368</v>
      </c>
      <c r="C3447" s="6"/>
      <c r="E3447" s="1">
        <f t="shared" si="605"/>
        <v>0</v>
      </c>
      <c r="F3447" s="1">
        <f t="shared" si="604"/>
        <v>0</v>
      </c>
      <c r="H3447" s="60" t="b">
        <f t="shared" si="602"/>
        <v>1</v>
      </c>
      <c r="I3447" s="60" t="str">
        <f t="shared" si="603"/>
        <v>00</v>
      </c>
    </row>
    <row r="3448" spans="1:9">
      <c r="A3448" s="60" t="str">
        <f t="shared" si="596"/>
        <v>4.9.9.3.0.00.00 - Variação Patrimonial Aumentativa com Bonificações</v>
      </c>
      <c r="B3448" s="5" t="s">
        <v>1369</v>
      </c>
      <c r="C3448" s="4">
        <v>8817207.2300000004</v>
      </c>
      <c r="E3448" s="1">
        <f>E3449</f>
        <v>0</v>
      </c>
      <c r="F3448" s="1">
        <f>F3449</f>
        <v>8817207.2300000004</v>
      </c>
      <c r="H3448" s="60" t="b">
        <f t="shared" si="602"/>
        <v>1</v>
      </c>
      <c r="I3448" s="60" t="str">
        <f t="shared" si="603"/>
        <v>00</v>
      </c>
    </row>
    <row r="3449" spans="1:9" ht="25.5">
      <c r="A3449" s="60" t="str">
        <f t="shared" si="596"/>
        <v>4.9.9.3.1.00.00 - Variação Patrimonial Aumentativa com Bonificações 
 - Consolidação</v>
      </c>
      <c r="B3449" s="3" t="s">
        <v>1370</v>
      </c>
      <c r="C3449" s="6">
        <v>8817207.2300000004</v>
      </c>
      <c r="E3449" s="1">
        <f t="shared" ref="E3449" si="606">SUMIF(A3449:B3449,"*intra*",C3449:D3449)+SUMIF(A3449:B3449,"*inter*",C3449:D3449)</f>
        <v>0</v>
      </c>
      <c r="F3449" s="1">
        <f t="shared" ref="F3449" si="607">SUMIF(A3449:B3449,"*consolidação*",C3449:D3449)</f>
        <v>8817207.2300000004</v>
      </c>
      <c r="H3449" s="60" t="b">
        <f t="shared" si="602"/>
        <v>1</v>
      </c>
      <c r="I3449" s="60" t="str">
        <f t="shared" si="603"/>
        <v>00</v>
      </c>
    </row>
    <row r="3450" spans="1:9">
      <c r="A3450" s="60" t="str">
        <f t="shared" si="596"/>
        <v>4.9.9.4.0.00.00 - Amortização de Deságio em Investimentos</v>
      </c>
      <c r="B3450" s="5" t="s">
        <v>1371</v>
      </c>
      <c r="C3450" s="4"/>
      <c r="E3450" s="1">
        <f>E3451+E3452+E3453+E3454+E3455</f>
        <v>0</v>
      </c>
      <c r="F3450" s="1">
        <f>F3451+F3452+F3453+F3454+F3455</f>
        <v>0</v>
      </c>
      <c r="H3450" s="60" t="b">
        <f t="shared" si="602"/>
        <v>1</v>
      </c>
      <c r="I3450" s="60" t="str">
        <f t="shared" si="603"/>
        <v>00</v>
      </c>
    </row>
    <row r="3451" spans="1:9" ht="25.5">
      <c r="A3451" s="60" t="str">
        <f t="shared" si="596"/>
        <v>4.9.9.4.1.00.00 - Amortização de Deságio em Investimentos - 
 Consolidação</v>
      </c>
      <c r="B3451" s="3" t="s">
        <v>1372</v>
      </c>
      <c r="C3451" s="6"/>
      <c r="E3451" s="1">
        <f t="shared" ref="E3451:E3455" si="608">SUMIF(A3451:B3451,"*intra*",C3451:D3451)+SUMIF(A3451:B3451,"*inter*",C3451:D3451)</f>
        <v>0</v>
      </c>
      <c r="F3451" s="1">
        <f t="shared" ref="F3451:F3455" si="609">SUMIF(A3451:B3451,"*consolidação*",C3451:D3451)</f>
        <v>0</v>
      </c>
      <c r="H3451" s="60" t="b">
        <f t="shared" si="602"/>
        <v>1</v>
      </c>
      <c r="I3451" s="60" t="str">
        <f t="shared" si="603"/>
        <v>00</v>
      </c>
    </row>
    <row r="3452" spans="1:9" ht="25.5">
      <c r="A3452" s="60" t="str">
        <f t="shared" si="596"/>
        <v>4.9.9.4.2.00.00 - Amortização de Deságio em Investimentos - Intra 
 OFSS</v>
      </c>
      <c r="B3452" s="5" t="s">
        <v>1373</v>
      </c>
      <c r="C3452" s="4"/>
      <c r="E3452" s="1">
        <f t="shared" si="608"/>
        <v>0</v>
      </c>
      <c r="F3452" s="1">
        <f t="shared" si="609"/>
        <v>0</v>
      </c>
      <c r="H3452" s="60" t="b">
        <f t="shared" si="602"/>
        <v>1</v>
      </c>
      <c r="I3452" s="60" t="str">
        <f t="shared" si="603"/>
        <v>00</v>
      </c>
    </row>
    <row r="3453" spans="1:9" ht="25.5">
      <c r="A3453" s="60" t="str">
        <f t="shared" si="596"/>
        <v>4.9.9.4.3.00.00 - Amortização de Deságio em Investimentos - Inter 
 OFSS - União</v>
      </c>
      <c r="B3453" s="3" t="s">
        <v>1374</v>
      </c>
      <c r="C3453" s="6"/>
      <c r="E3453" s="1">
        <f t="shared" si="608"/>
        <v>0</v>
      </c>
      <c r="F3453" s="1">
        <f t="shared" si="609"/>
        <v>0</v>
      </c>
      <c r="H3453" s="60" t="b">
        <f t="shared" si="602"/>
        <v>1</v>
      </c>
      <c r="I3453" s="60" t="str">
        <f t="shared" si="603"/>
        <v>00</v>
      </c>
    </row>
    <row r="3454" spans="1:9" ht="25.5">
      <c r="A3454" s="60" t="str">
        <f t="shared" si="596"/>
        <v>4.9.9.4.4.00.00 - Amortização de Deságio em Investimentos - Inter 
 OFSS - Estado</v>
      </c>
      <c r="B3454" s="5" t="s">
        <v>1375</v>
      </c>
      <c r="C3454" s="4"/>
      <c r="E3454" s="1">
        <f t="shared" si="608"/>
        <v>0</v>
      </c>
      <c r="F3454" s="1">
        <f t="shared" si="609"/>
        <v>0</v>
      </c>
      <c r="H3454" s="60" t="b">
        <f t="shared" si="602"/>
        <v>1</v>
      </c>
      <c r="I3454" s="60" t="str">
        <f t="shared" si="603"/>
        <v>00</v>
      </c>
    </row>
    <row r="3455" spans="1:9" ht="25.5">
      <c r="A3455" s="60" t="str">
        <f t="shared" si="596"/>
        <v>4.9.9.4.5.00.00 - Amortização de Deságio em Investimentos - Inter 
 OFSS - Município</v>
      </c>
      <c r="B3455" s="3" t="s">
        <v>1376</v>
      </c>
      <c r="C3455" s="6"/>
      <c r="E3455" s="1">
        <f t="shared" si="608"/>
        <v>0</v>
      </c>
      <c r="F3455" s="1">
        <f t="shared" si="609"/>
        <v>0</v>
      </c>
      <c r="H3455" s="60" t="b">
        <f t="shared" si="602"/>
        <v>1</v>
      </c>
      <c r="I3455" s="60" t="str">
        <f t="shared" si="603"/>
        <v>00</v>
      </c>
    </row>
    <row r="3456" spans="1:9">
      <c r="A3456" s="60" t="str">
        <f t="shared" si="596"/>
        <v>4.9.9.5.0.00.00 - Multas Administrativas</v>
      </c>
      <c r="B3456" s="5" t="s">
        <v>1377</v>
      </c>
      <c r="C3456" s="4">
        <v>2431124961.1999998</v>
      </c>
      <c r="E3456" s="1">
        <f>E3457</f>
        <v>0</v>
      </c>
      <c r="F3456" s="1">
        <f>F3457</f>
        <v>2431124961.1999998</v>
      </c>
      <c r="H3456" s="60" t="b">
        <f t="shared" si="602"/>
        <v>1</v>
      </c>
      <c r="I3456" s="60" t="str">
        <f t="shared" si="603"/>
        <v>00</v>
      </c>
    </row>
    <row r="3457" spans="1:10">
      <c r="A3457" s="60" t="str">
        <f t="shared" si="596"/>
        <v>4.9.9.5.1.00.00 - Multas Administrativas - Consolidação</v>
      </c>
      <c r="B3457" s="3" t="s">
        <v>1378</v>
      </c>
      <c r="C3457" s="6">
        <v>2431124961.1999998</v>
      </c>
      <c r="E3457" s="1">
        <f t="shared" ref="E3457" si="610">SUMIF(A3457:B3457,"*intra*",C3457:D3457)+SUMIF(A3457:B3457,"*inter*",C3457:D3457)</f>
        <v>0</v>
      </c>
      <c r="F3457" s="1">
        <f>SUMIF(A3457:B3457,"*consolidação*",C3457:D3457)</f>
        <v>2431124961.1999998</v>
      </c>
      <c r="H3457" s="60" t="b">
        <f t="shared" si="602"/>
        <v>1</v>
      </c>
      <c r="I3457" s="60" t="str">
        <f t="shared" si="603"/>
        <v>00</v>
      </c>
    </row>
    <row r="3458" spans="1:10">
      <c r="A3458" s="60" t="str">
        <f t="shared" si="596"/>
        <v>4.9.9.6.0.00.00 - Indenizações</v>
      </c>
      <c r="B3458" s="5" t="s">
        <v>1379</v>
      </c>
      <c r="C3458" s="4">
        <v>1587066426.3299999</v>
      </c>
      <c r="E3458" s="1">
        <f>E3459</f>
        <v>0</v>
      </c>
      <c r="F3458" s="1">
        <f>F3459</f>
        <v>1587066426.3299999</v>
      </c>
      <c r="H3458" s="60" t="b">
        <f t="shared" si="602"/>
        <v>1</v>
      </c>
      <c r="I3458" s="60" t="str">
        <f t="shared" si="603"/>
        <v>00</v>
      </c>
    </row>
    <row r="3459" spans="1:10">
      <c r="A3459" s="60" t="str">
        <f t="shared" si="596"/>
        <v>4.9.9.6.1.00.00 - Indenizações - Consolidação</v>
      </c>
      <c r="B3459" s="3" t="s">
        <v>1380</v>
      </c>
      <c r="C3459" s="6">
        <v>1587066426.3299999</v>
      </c>
      <c r="E3459" s="1">
        <f t="shared" ref="E3459" si="611">SUMIF(A3459:B3459,"*intra*",C3459:D3459)+SUMIF(A3459:B3459,"*inter*",C3459:D3459)</f>
        <v>0</v>
      </c>
      <c r="F3459" s="1">
        <f t="shared" ref="F3459" si="612">SUMIF(A3459:B3459,"*consolidação*",C3459:D3459)</f>
        <v>1587066426.3299999</v>
      </c>
      <c r="H3459" s="60" t="b">
        <f t="shared" si="602"/>
        <v>1</v>
      </c>
      <c r="I3459" s="60" t="str">
        <f t="shared" si="603"/>
        <v>00</v>
      </c>
    </row>
    <row r="3460" spans="1:10">
      <c r="A3460" s="60" t="str">
        <f t="shared" si="596"/>
        <v>4.9.9.7.0.00.00 - VPA Decorrente Alienação Bens Apreendidos</v>
      </c>
      <c r="B3460" s="5" t="s">
        <v>1381</v>
      </c>
      <c r="C3460" s="4">
        <v>566186194.38999999</v>
      </c>
      <c r="E3460" s="1">
        <f>E3461</f>
        <v>0</v>
      </c>
      <c r="F3460" s="1">
        <f>F3461</f>
        <v>566186194.38999999</v>
      </c>
      <c r="H3460" s="60" t="b">
        <f t="shared" si="602"/>
        <v>1</v>
      </c>
      <c r="I3460" s="60" t="str">
        <f t="shared" si="603"/>
        <v>00</v>
      </c>
    </row>
    <row r="3461" spans="1:10" ht="25.5">
      <c r="A3461" s="60" t="str">
        <f t="shared" si="596"/>
        <v>4.9.9.7.1.00.00 - VPA Decorrente Alienação Bens Apreendidos - 
 Consolidação</v>
      </c>
      <c r="B3461" s="3" t="s">
        <v>1382</v>
      </c>
      <c r="C3461" s="6">
        <v>566186194.38999999</v>
      </c>
      <c r="E3461" s="1">
        <f t="shared" ref="E3461" si="613">SUMIF(A3461:B3461,"*intra*",C3461:D3461)+SUMIF(A3461:B3461,"*inter*",C3461:D3461)</f>
        <v>0</v>
      </c>
      <c r="F3461" s="1">
        <f t="shared" ref="F3461" si="614">SUMIF(A3461:B3461,"*consolidação*",C3461:D3461)</f>
        <v>566186194.38999999</v>
      </c>
      <c r="H3461" s="60" t="b">
        <f t="shared" si="602"/>
        <v>1</v>
      </c>
      <c r="I3461" s="60" t="str">
        <f t="shared" si="603"/>
        <v>00</v>
      </c>
    </row>
    <row r="3462" spans="1:10" ht="25.5">
      <c r="A3462" s="60" t="str">
        <f t="shared" si="596"/>
        <v>4.9.9.9.0.00.00 - Variações Patrimoniais Aumentativas Decorrentes de 
 Fatos Geradores Diversos</v>
      </c>
      <c r="B3462" s="5" t="s">
        <v>1383</v>
      </c>
      <c r="C3462" s="4">
        <v>69870742466.059998</v>
      </c>
      <c r="E3462" s="1">
        <f>E3463</f>
        <v>0</v>
      </c>
      <c r="F3462" s="1">
        <f>F3463</f>
        <v>69870742466.059998</v>
      </c>
      <c r="H3462" s="60" t="b">
        <f t="shared" si="602"/>
        <v>1</v>
      </c>
      <c r="I3462" s="60" t="str">
        <f t="shared" si="603"/>
        <v>00</v>
      </c>
    </row>
    <row r="3463" spans="1:10" ht="25.5">
      <c r="A3463" s="60" t="str">
        <f t="shared" si="596"/>
        <v>4.9.9.9.1.00.00 - Variações Patrimoniais Aumentativas Decorrentes de 
 Fatos Geradores Diversos - Consolidação</v>
      </c>
      <c r="B3463" s="3" t="s">
        <v>1384</v>
      </c>
      <c r="C3463" s="6">
        <v>69870742466.059998</v>
      </c>
      <c r="E3463" s="1">
        <f t="shared" ref="E3463" si="615">SUMIF(A3463:B3463,"*intra*",C3463:D3463)+SUMIF(A3463:B3463,"*inter*",C3463:D3463)</f>
        <v>0</v>
      </c>
      <c r="F3463" s="1">
        <f t="shared" ref="F3463" si="616">SUMIF(A3463:B3463,"*consolidação*",C3463:D3463)</f>
        <v>69870742466.059998</v>
      </c>
      <c r="H3463" s="60" t="b">
        <f t="shared" si="602"/>
        <v>1</v>
      </c>
      <c r="I3463" s="60" t="str">
        <f t="shared" si="603"/>
        <v>00</v>
      </c>
    </row>
    <row r="3464" spans="1:10">
      <c r="B3464" s="3" t="s">
        <v>1385</v>
      </c>
      <c r="C3464" s="31"/>
      <c r="E3464" s="1"/>
      <c r="F3464" s="1"/>
      <c r="J3464" s="58">
        <f>F3466+E3466-C3466</f>
        <v>-3.204345703125E-4</v>
      </c>
    </row>
    <row r="3465" spans="1:10">
      <c r="B3465" s="5" t="s">
        <v>3558</v>
      </c>
      <c r="C3465" s="42"/>
      <c r="E3465" s="1"/>
      <c r="F3465" s="1"/>
    </row>
    <row r="3466" spans="1:10">
      <c r="A3466" s="60" t="str">
        <f t="shared" si="596"/>
        <v>Resultado Patrimonial do Período</v>
      </c>
      <c r="B3466" s="19" t="s">
        <v>1386</v>
      </c>
      <c r="C3466" s="52">
        <v>-117071497067.45</v>
      </c>
      <c r="D3466" s="14"/>
      <c r="E3466" s="13">
        <f>E3185-E2789</f>
        <v>-39307173246.390137</v>
      </c>
      <c r="F3466" s="14">
        <f>F3185-F2789</f>
        <v>-77764323821.060181</v>
      </c>
      <c r="G3466" s="14"/>
      <c r="H3466" s="14" t="b">
        <f>C3466=E3466+F3466</f>
        <v>1</v>
      </c>
      <c r="I3466" s="14">
        <f>E3466+F3466-C3466</f>
        <v>-3.204345703125E-4</v>
      </c>
    </row>
    <row r="3473" spans="1:9">
      <c r="B3473" s="87" t="s">
        <v>1397</v>
      </c>
      <c r="C3473" s="87"/>
    </row>
    <row r="3474" spans="1:9">
      <c r="A3474" s="61"/>
      <c r="B3474" s="61" t="s">
        <v>31</v>
      </c>
      <c r="C3474" s="61" t="s">
        <v>705</v>
      </c>
      <c r="E3474" s="61" t="s">
        <v>32</v>
      </c>
      <c r="F3474" s="61" t="s">
        <v>33</v>
      </c>
      <c r="H3474" s="61" t="s">
        <v>34</v>
      </c>
    </row>
    <row r="3475" spans="1:9">
      <c r="A3475" s="60" t="str">
        <f>TRIM(B3475)</f>
        <v>3.0.0.0.0.00.00 - Variação Patrimonial Diminutiva</v>
      </c>
      <c r="B3475" s="3" t="s">
        <v>707</v>
      </c>
      <c r="C3475" s="4">
        <v>11352915912272.881</v>
      </c>
      <c r="E3475" s="1">
        <f>E3476+E3519+E3567+E3589+E3649+E3697+E3745+E3766+E3785</f>
        <v>8896102493179.3984</v>
      </c>
      <c r="F3475" s="1">
        <f>F3476+F3519+F3567+F3589+F3649+F3697+F3745+F3766+F3785</f>
        <v>2456813419093.48</v>
      </c>
      <c r="H3475" s="60" t="b">
        <f>IF(I3475="00",C3475=E3475+F3475,TRUE)</f>
        <v>1</v>
      </c>
      <c r="I3475" s="60" t="str">
        <f t="shared" ref="I3475:I3538" si="617">MID(A3475,11,2)</f>
        <v>00</v>
      </c>
    </row>
    <row r="3476" spans="1:9">
      <c r="A3476" s="60" t="str">
        <f t="shared" ref="A3476:A3539" si="618">TRIM(B3476)</f>
        <v>3.1.0.0.0.00.00 - Pessoal e Encargos</v>
      </c>
      <c r="B3476" s="5" t="s">
        <v>708</v>
      </c>
      <c r="C3476" s="6">
        <v>171803257109.64001</v>
      </c>
      <c r="E3476" s="1">
        <f>E3477+E3484+E3505+E3512</f>
        <v>19913998258.900002</v>
      </c>
      <c r="F3476" s="1">
        <f>F3477+F3484+F3505+F3512</f>
        <v>151889258850.73999</v>
      </c>
      <c r="H3476" s="60" t="b">
        <f t="shared" ref="H3476:H3539" si="619">IF(I3476="00",C3476=E3476+F3476,TRUE)</f>
        <v>1</v>
      </c>
      <c r="I3476" s="60" t="str">
        <f t="shared" si="617"/>
        <v>00</v>
      </c>
    </row>
    <row r="3477" spans="1:9">
      <c r="A3477" s="60" t="str">
        <f t="shared" si="618"/>
        <v>3.1.1.0.0.00.00 - Remuneração a Pessoal</v>
      </c>
      <c r="B3477" s="3" t="s">
        <v>709</v>
      </c>
      <c r="C3477" s="4">
        <v>131287059521.35001</v>
      </c>
      <c r="E3477" s="1">
        <f>E3478+E3480+E3482</f>
        <v>0</v>
      </c>
      <c r="F3477" s="1">
        <f>F3478+F3480+F3482</f>
        <v>131287059521.34999</v>
      </c>
      <c r="H3477" s="60" t="b">
        <f t="shared" si="619"/>
        <v>1</v>
      </c>
      <c r="I3477" s="60" t="str">
        <f t="shared" si="617"/>
        <v>00</v>
      </c>
    </row>
    <row r="3478" spans="1:9" ht="25.5">
      <c r="A3478" s="60" t="str">
        <f t="shared" si="618"/>
        <v>3.1.1.1.0.00.00 - Remuneração a Pessoal Ativo Civil – Abrangidos pelo 
 RPPS</v>
      </c>
      <c r="B3478" s="5" t="s">
        <v>710</v>
      </c>
      <c r="C3478" s="6">
        <v>99160675106.429993</v>
      </c>
      <c r="E3478" s="1">
        <f>E3479</f>
        <v>0</v>
      </c>
      <c r="F3478" s="1">
        <f>F3479</f>
        <v>99160675106.429993</v>
      </c>
      <c r="H3478" s="60" t="b">
        <f t="shared" si="619"/>
        <v>1</v>
      </c>
      <c r="I3478" s="60" t="str">
        <f t="shared" si="617"/>
        <v>00</v>
      </c>
    </row>
    <row r="3479" spans="1:9" ht="25.5">
      <c r="A3479" s="60" t="str">
        <f t="shared" si="618"/>
        <v>3.1.1.1.1.00.00 - Remuneração a Pessoal Ativo Civil – Abrangidos 
 pelo RPPS - Consolidação</v>
      </c>
      <c r="B3479" s="3" t="s">
        <v>711</v>
      </c>
      <c r="C3479" s="4">
        <v>99160675106.429993</v>
      </c>
      <c r="E3479" s="1">
        <f>SUMIF(A3479:B3479,"*intra*",C3479:D3479)+SUMIF(A3479:B3479,"*inter*",C3479:D3479)</f>
        <v>0</v>
      </c>
      <c r="F3479" s="1">
        <f>SUMIF(A3479:B3479,"*consolidação*",C3479:D3479)</f>
        <v>99160675106.429993</v>
      </c>
      <c r="H3479" s="60" t="b">
        <f t="shared" si="619"/>
        <v>1</v>
      </c>
      <c r="I3479" s="60" t="str">
        <f t="shared" si="617"/>
        <v>00</v>
      </c>
    </row>
    <row r="3480" spans="1:9" ht="25.5">
      <c r="A3480" s="60" t="str">
        <f t="shared" si="618"/>
        <v>3.1.1.2.0.00.00 - Remuneração a Pessoal Ativo Civil - Abrangidos pelo 
 RGPS</v>
      </c>
      <c r="B3480" s="5" t="s">
        <v>712</v>
      </c>
      <c r="C3480" s="6">
        <v>8058429164.1700001</v>
      </c>
      <c r="E3480" s="1">
        <f>E3481</f>
        <v>0</v>
      </c>
      <c r="F3480" s="1">
        <f>F3481</f>
        <v>8058429164.1700001</v>
      </c>
      <c r="H3480" s="60" t="b">
        <f t="shared" si="619"/>
        <v>1</v>
      </c>
      <c r="I3480" s="60" t="str">
        <f t="shared" si="617"/>
        <v>00</v>
      </c>
    </row>
    <row r="3481" spans="1:9" ht="25.5">
      <c r="A3481" s="60" t="str">
        <f t="shared" si="618"/>
        <v>3.1.1.2.1.00.00 - Remuneração a Pessoal Ativo Civil - Abrangidos 
 pelo RGPS - Consolidação</v>
      </c>
      <c r="B3481" s="3" t="s">
        <v>713</v>
      </c>
      <c r="C3481" s="4">
        <v>8058429164.1700001</v>
      </c>
      <c r="E3481" s="1">
        <f>SUMIF(A3481:B3481,"*intra*",C3481:D3481)+SUMIF(A3481:B3481,"*inter*",C3481:D3481)</f>
        <v>0</v>
      </c>
      <c r="F3481" s="1">
        <f>SUMIF(A3481:B3481,"*consolidação*",C3481:D3481)</f>
        <v>8058429164.1700001</v>
      </c>
      <c r="H3481" s="60" t="b">
        <f t="shared" si="619"/>
        <v>1</v>
      </c>
      <c r="I3481" s="60" t="str">
        <f t="shared" si="617"/>
        <v>00</v>
      </c>
    </row>
    <row r="3482" spans="1:9" ht="25.5">
      <c r="A3482" s="60" t="str">
        <f t="shared" si="618"/>
        <v>3.1.1.3.0.00.00 - Remuneração a Pessoal Ativo Militar - Abrangidos 
 pelo RPPS</v>
      </c>
      <c r="B3482" s="5" t="s">
        <v>714</v>
      </c>
      <c r="C3482" s="6">
        <v>24067955250.75</v>
      </c>
      <c r="E3482" s="1">
        <f>E3483</f>
        <v>0</v>
      </c>
      <c r="F3482" s="1">
        <f>F3483</f>
        <v>24067955250.75</v>
      </c>
      <c r="H3482" s="60" t="b">
        <f t="shared" si="619"/>
        <v>1</v>
      </c>
      <c r="I3482" s="60" t="str">
        <f t="shared" si="617"/>
        <v>00</v>
      </c>
    </row>
    <row r="3483" spans="1:9" ht="25.5">
      <c r="A3483" s="60" t="str">
        <f t="shared" si="618"/>
        <v>3.1.1.3.1.00.00 - Remuneração a Pessoal Ativo Militar - Abrangidos 
 pelo RPPS - Consolidação</v>
      </c>
      <c r="B3483" s="3" t="s">
        <v>715</v>
      </c>
      <c r="C3483" s="4">
        <v>24067955250.75</v>
      </c>
      <c r="E3483" s="1">
        <f>SUMIF(A3483:B3483,"*intra*",C3483:D3483)+SUMIF(A3483:B3483,"*inter*",C3483:D3483)</f>
        <v>0</v>
      </c>
      <c r="F3483" s="1">
        <f>SUMIF(A3483:B3483,"*consolidação*",C3483:D3483)</f>
        <v>24067955250.75</v>
      </c>
      <c r="H3483" s="60" t="b">
        <f t="shared" si="619"/>
        <v>1</v>
      </c>
      <c r="I3483" s="60" t="str">
        <f t="shared" si="617"/>
        <v>00</v>
      </c>
    </row>
    <row r="3484" spans="1:9">
      <c r="A3484" s="60" t="str">
        <f t="shared" si="618"/>
        <v>3.1.2.0.0.00.00 - Encargos Patronais</v>
      </c>
      <c r="B3484" s="5" t="s">
        <v>716</v>
      </c>
      <c r="C3484" s="6">
        <v>21102287325.23</v>
      </c>
      <c r="E3484" s="1">
        <f>E3485+E3487+E3493+E3495+E3497+E3499</f>
        <v>19913998258.900002</v>
      </c>
      <c r="F3484" s="1">
        <f>F3485+F3487+F3493+F3495+F3497+F3499</f>
        <v>1188289066.3300002</v>
      </c>
      <c r="H3484" s="60" t="b">
        <f t="shared" si="619"/>
        <v>1</v>
      </c>
      <c r="I3484" s="60" t="str">
        <f t="shared" si="617"/>
        <v>00</v>
      </c>
    </row>
    <row r="3485" spans="1:9">
      <c r="A3485" s="60" t="str">
        <f t="shared" si="618"/>
        <v>3.1.2.1.0.00.00 - Encargos Patronais - RPPS</v>
      </c>
      <c r="B3485" s="3" t="s">
        <v>717</v>
      </c>
      <c r="C3485" s="4">
        <v>17683302155.580002</v>
      </c>
      <c r="E3485" s="1">
        <f>E3486</f>
        <v>17683302155.580002</v>
      </c>
      <c r="F3485" s="1">
        <f>F3486</f>
        <v>0</v>
      </c>
      <c r="H3485" s="60" t="b">
        <f t="shared" si="619"/>
        <v>1</v>
      </c>
      <c r="I3485" s="60" t="str">
        <f t="shared" si="617"/>
        <v>00</v>
      </c>
    </row>
    <row r="3486" spans="1:9">
      <c r="A3486" s="60" t="str">
        <f t="shared" si="618"/>
        <v>3.1.2.1.2.00.00 - Encargos Patronais - RPPS - Intra OFSS</v>
      </c>
      <c r="B3486" s="5" t="s">
        <v>718</v>
      </c>
      <c r="C3486" s="6">
        <v>17683302155.580002</v>
      </c>
      <c r="E3486" s="1">
        <f>SUMIF(A3486:B3486,"*intra*",C3486:D3486)+SUMIF(A3486:B3486,"*inter*",C3486:D3486)</f>
        <v>17683302155.580002</v>
      </c>
      <c r="F3486" s="1">
        <f>SUMIF(A3486:B3486,"*consolidação*",C3486:D3486)</f>
        <v>0</v>
      </c>
      <c r="H3486" s="60" t="b">
        <f t="shared" si="619"/>
        <v>1</v>
      </c>
      <c r="I3486" s="60" t="str">
        <f t="shared" si="617"/>
        <v>00</v>
      </c>
    </row>
    <row r="3487" spans="1:9">
      <c r="A3487" s="60" t="str">
        <f t="shared" si="618"/>
        <v>3.1.2.2.0.00.00 - Encargos Patronais - RGPS</v>
      </c>
      <c r="B3487" s="3" t="s">
        <v>719</v>
      </c>
      <c r="C3487" s="4">
        <v>2518472991.5599999</v>
      </c>
      <c r="E3487" s="1">
        <f>E3488+E3489+E3490+E3491+E3492</f>
        <v>2230696103.3200002</v>
      </c>
      <c r="F3487" s="1">
        <f>F3488+F3489+F3490+F3491+F3492</f>
        <v>287776888.24000001</v>
      </c>
      <c r="H3487" s="60" t="b">
        <f t="shared" si="619"/>
        <v>1</v>
      </c>
      <c r="I3487" s="60" t="str">
        <f t="shared" si="617"/>
        <v>00</v>
      </c>
    </row>
    <row r="3488" spans="1:9">
      <c r="A3488" s="60" t="str">
        <f t="shared" si="618"/>
        <v>3.1.2.2.1.00.00 - Encargos Patronais - RGPS - Consolidação</v>
      </c>
      <c r="B3488" s="5" t="s">
        <v>720</v>
      </c>
      <c r="C3488" s="6">
        <v>287776888.24000001</v>
      </c>
      <c r="E3488" s="1">
        <f>SUMIF(A3488:B3488,"*intra*",C3488:D3488)+SUMIF(A3488:B3488,"*inter*",C3488:D3488)</f>
        <v>0</v>
      </c>
      <c r="F3488" s="1">
        <f>SUMIF(A3488:B3488,"*consolidação*",C3488:D3488)</f>
        <v>287776888.24000001</v>
      </c>
      <c r="H3488" s="60" t="b">
        <f t="shared" si="619"/>
        <v>1</v>
      </c>
      <c r="I3488" s="60" t="str">
        <f t="shared" si="617"/>
        <v>00</v>
      </c>
    </row>
    <row r="3489" spans="1:9">
      <c r="A3489" s="60" t="str">
        <f t="shared" si="618"/>
        <v>3.1.2.2.2.00.00 - Encargos Patronais - RGPS - Intra OFSS</v>
      </c>
      <c r="B3489" s="3" t="s">
        <v>721</v>
      </c>
      <c r="C3489" s="4">
        <v>2229921476.6500001</v>
      </c>
      <c r="E3489" s="1">
        <f t="shared" ref="E3489:E3491" si="620">SUMIF(A3489:B3489,"*intra*",C3489:D3489)+SUMIF(A3489:B3489,"*inter*",C3489:D3489)</f>
        <v>2229921476.6500001</v>
      </c>
      <c r="F3489" s="1">
        <f t="shared" ref="F3489:F3491" si="621">SUMIF(A3489:B3489,"*consolidação*",C3489:D3489)</f>
        <v>0</v>
      </c>
      <c r="H3489" s="60" t="b">
        <f t="shared" si="619"/>
        <v>1</v>
      </c>
      <c r="I3489" s="60" t="str">
        <f t="shared" si="617"/>
        <v>00</v>
      </c>
    </row>
    <row r="3490" spans="1:9">
      <c r="A3490" s="60" t="str">
        <f t="shared" si="618"/>
        <v>3.1.2.2.3.00.00 - Encargos Patronais - RGPS - Inter OFSS - União</v>
      </c>
      <c r="B3490" s="5" t="s">
        <v>722</v>
      </c>
      <c r="C3490" s="6">
        <v>0</v>
      </c>
      <c r="E3490" s="1">
        <f t="shared" si="620"/>
        <v>0</v>
      </c>
      <c r="F3490" s="1">
        <f t="shared" si="621"/>
        <v>0</v>
      </c>
      <c r="H3490" s="60" t="b">
        <f t="shared" si="619"/>
        <v>1</v>
      </c>
      <c r="I3490" s="60" t="str">
        <f t="shared" si="617"/>
        <v>00</v>
      </c>
    </row>
    <row r="3491" spans="1:9">
      <c r="A3491" s="60" t="str">
        <f t="shared" si="618"/>
        <v>3.1.2.2.4.00.00 - Encargos Patronais - RGPS - Inter OFSS - Estado</v>
      </c>
      <c r="B3491" s="3" t="s">
        <v>723</v>
      </c>
      <c r="C3491" s="4">
        <v>28805.1</v>
      </c>
      <c r="E3491" s="1">
        <f t="shared" si="620"/>
        <v>28805.1</v>
      </c>
      <c r="F3491" s="1">
        <f t="shared" si="621"/>
        <v>0</v>
      </c>
      <c r="H3491" s="60" t="b">
        <f t="shared" si="619"/>
        <v>1</v>
      </c>
      <c r="I3491" s="60" t="str">
        <f t="shared" si="617"/>
        <v>00</v>
      </c>
    </row>
    <row r="3492" spans="1:9">
      <c r="A3492" s="60" t="str">
        <f t="shared" si="618"/>
        <v>3.1.2.2.5.00.00 - Encargos Patronais - RGPS - Inter OFSS - Município</v>
      </c>
      <c r="B3492" s="5" t="s">
        <v>724</v>
      </c>
      <c r="C3492" s="6">
        <v>745821.57</v>
      </c>
      <c r="E3492" s="1">
        <f>SUMIF(A3492:B3492,"*intra*",C3492:D3492)+SUMIF(A3492:B3492,"*inter*",C3492:D3492)</f>
        <v>745821.57</v>
      </c>
      <c r="F3492" s="1">
        <f>SUMIF(A3492:B3492,"*consolidação*",C3492:D3492)</f>
        <v>0</v>
      </c>
      <c r="H3492" s="60" t="b">
        <f t="shared" si="619"/>
        <v>1</v>
      </c>
      <c r="I3492" s="60" t="str">
        <f t="shared" si="617"/>
        <v>00</v>
      </c>
    </row>
    <row r="3493" spans="1:9">
      <c r="A3493" s="60" t="str">
        <f t="shared" si="618"/>
        <v>3.1.2.3.0.00.00 - Encargos Patronais - FGTS</v>
      </c>
      <c r="B3493" s="3" t="s">
        <v>725</v>
      </c>
      <c r="C3493" s="4">
        <v>538268919.45000005</v>
      </c>
      <c r="E3493" s="1">
        <f>E3494</f>
        <v>0</v>
      </c>
      <c r="F3493" s="1">
        <f>F3494</f>
        <v>538268919.45000005</v>
      </c>
      <c r="H3493" s="60" t="b">
        <f t="shared" si="619"/>
        <v>1</v>
      </c>
      <c r="I3493" s="60" t="str">
        <f t="shared" si="617"/>
        <v>00</v>
      </c>
    </row>
    <row r="3494" spans="1:9">
      <c r="A3494" s="60" t="str">
        <f t="shared" si="618"/>
        <v>3.1.2.3.1.00.00 - Encargos Patronais - FGTS - Consolidação</v>
      </c>
      <c r="B3494" s="5" t="s">
        <v>726</v>
      </c>
      <c r="C3494" s="6">
        <v>538268919.45000005</v>
      </c>
      <c r="E3494" s="1">
        <f>SUMIF(A3494:B3494,"*intra*",C3494:D3494)+SUMIF(A3494:B3494,"*inter*",C3494:D3494)</f>
        <v>0</v>
      </c>
      <c r="F3494" s="1">
        <f>SUMIF(A3494:B3494,"*consolidação*",C3494:D3494)</f>
        <v>538268919.45000005</v>
      </c>
      <c r="H3494" s="60" t="b">
        <f t="shared" si="619"/>
        <v>1</v>
      </c>
      <c r="I3494" s="60" t="str">
        <f t="shared" si="617"/>
        <v>00</v>
      </c>
    </row>
    <row r="3495" spans="1:9">
      <c r="A3495" s="60" t="str">
        <f t="shared" si="618"/>
        <v>3.1.2.4.0.00.00 - Contribuições Sociais Gerais</v>
      </c>
      <c r="B3495" s="3" t="s">
        <v>727</v>
      </c>
      <c r="C3495" s="4">
        <v>30728762.079999998</v>
      </c>
      <c r="E3495" s="1">
        <f>E3496</f>
        <v>0</v>
      </c>
      <c r="F3495" s="1">
        <f>F3496</f>
        <v>30728762.079999998</v>
      </c>
      <c r="H3495" s="60" t="b">
        <f t="shared" si="619"/>
        <v>1</v>
      </c>
      <c r="I3495" s="60" t="str">
        <f t="shared" si="617"/>
        <v>00</v>
      </c>
    </row>
    <row r="3496" spans="1:9">
      <c r="A3496" s="60" t="str">
        <f t="shared" si="618"/>
        <v>3.1.2.4.1.00.00 - Contribuições Sociais Gerais - Consolidação</v>
      </c>
      <c r="B3496" s="5" t="s">
        <v>728</v>
      </c>
      <c r="C3496" s="6">
        <v>30728762.079999998</v>
      </c>
      <c r="E3496" s="1">
        <f>SUMIF(A3496:B3496,"*intra*",C3496:D3496)+SUMIF(A3496:B3496,"*inter*",C3496:D3496)</f>
        <v>0</v>
      </c>
      <c r="F3496" s="1">
        <f>SUMIF(A3496:B3496,"*consolidação*",C3496:D3496)</f>
        <v>30728762.079999998</v>
      </c>
      <c r="H3496" s="60" t="b">
        <f t="shared" si="619"/>
        <v>1</v>
      </c>
      <c r="I3496" s="60" t="str">
        <f t="shared" si="617"/>
        <v>00</v>
      </c>
    </row>
    <row r="3497" spans="1:9">
      <c r="A3497" s="60" t="str">
        <f t="shared" si="618"/>
        <v>3.1.2.5.0.00.00 - Contribuições a Entidades Fechadas de Previdência</v>
      </c>
      <c r="B3497" s="3" t="s">
        <v>729</v>
      </c>
      <c r="C3497" s="4">
        <v>330372578.64999998</v>
      </c>
      <c r="E3497" s="1">
        <f>E3498</f>
        <v>0</v>
      </c>
      <c r="F3497" s="1">
        <f>F3498</f>
        <v>330372578.64999998</v>
      </c>
      <c r="H3497" s="60" t="b">
        <f t="shared" si="619"/>
        <v>1</v>
      </c>
      <c r="I3497" s="60" t="str">
        <f t="shared" si="617"/>
        <v>00</v>
      </c>
    </row>
    <row r="3498" spans="1:9" ht="25.5">
      <c r="A3498" s="60" t="str">
        <f t="shared" si="618"/>
        <v>3.1.2.5.1.00.00 - Contribuições a Entidades Fechadas de Previdência 
 - Consolidação</v>
      </c>
      <c r="B3498" s="5" t="s">
        <v>730</v>
      </c>
      <c r="C3498" s="6">
        <v>330372578.64999998</v>
      </c>
      <c r="E3498" s="1">
        <f>SUMIF(A3498:B3498,"*intra*",C3498:D3498)+SUMIF(A3498:B3498,"*inter*",C3498:D3498)</f>
        <v>0</v>
      </c>
      <c r="F3498" s="1">
        <f>SUMIF(A3498:B3498,"*consolidação*",C3498:D3498)</f>
        <v>330372578.64999998</v>
      </c>
      <c r="H3498" s="60" t="b">
        <f t="shared" si="619"/>
        <v>1</v>
      </c>
      <c r="I3498" s="60" t="str">
        <f t="shared" si="617"/>
        <v>00</v>
      </c>
    </row>
    <row r="3499" spans="1:9">
      <c r="A3499" s="60" t="str">
        <f t="shared" si="618"/>
        <v>3.1.2.9.0.00.00 - Outros Encargos Patronais</v>
      </c>
      <c r="B3499" s="3" t="s">
        <v>731</v>
      </c>
      <c r="C3499" s="4">
        <v>1141917.9099999999</v>
      </c>
      <c r="E3499" s="1">
        <f>E3500+E3501+E3502+E3503+E3504</f>
        <v>0</v>
      </c>
      <c r="F3499" s="1">
        <f>F3500+F3501+F3502+F3503+F3504</f>
        <v>1141917.9099999999</v>
      </c>
      <c r="H3499" s="60" t="b">
        <f t="shared" si="619"/>
        <v>1</v>
      </c>
      <c r="I3499" s="60" t="str">
        <f t="shared" si="617"/>
        <v>00</v>
      </c>
    </row>
    <row r="3500" spans="1:9">
      <c r="A3500" s="60" t="str">
        <f t="shared" si="618"/>
        <v>3.1.2.9.1.00.00 - Outros Encargos Patronais - Consolidação</v>
      </c>
      <c r="B3500" s="5" t="s">
        <v>732</v>
      </c>
      <c r="C3500" s="6">
        <v>1141917.9099999999</v>
      </c>
      <c r="E3500" s="1">
        <f>SUMIF(A3500:B3500,"*intra*",C3500:D3500)+SUMIF(A3500:B3500,"*inter*",C3500:D3500)</f>
        <v>0</v>
      </c>
      <c r="F3500" s="1">
        <f>SUMIF(A3500:B3500,"*consolidação*",C3500:D3500)</f>
        <v>1141917.9099999999</v>
      </c>
      <c r="H3500" s="60" t="b">
        <f t="shared" si="619"/>
        <v>1</v>
      </c>
      <c r="I3500" s="60" t="str">
        <f t="shared" si="617"/>
        <v>00</v>
      </c>
    </row>
    <row r="3501" spans="1:9">
      <c r="A3501" s="60" t="str">
        <f t="shared" si="618"/>
        <v>3.1.2.9.2.00.00 - Outros Encargos Patronais - Intra OFSS</v>
      </c>
      <c r="B3501" s="3" t="s">
        <v>733</v>
      </c>
      <c r="C3501" s="4">
        <v>0</v>
      </c>
      <c r="E3501" s="1">
        <f t="shared" ref="E3501:E3503" si="622">SUMIF(A3501:B3501,"*intra*",C3501:D3501)+SUMIF(A3501:B3501,"*inter*",C3501:D3501)</f>
        <v>0</v>
      </c>
      <c r="F3501" s="1">
        <f t="shared" ref="F3501:F3504" si="623">SUMIF(A3501:B3501,"*consolidação*",C3501:D3501)</f>
        <v>0</v>
      </c>
      <c r="H3501" s="60" t="b">
        <f t="shared" si="619"/>
        <v>1</v>
      </c>
      <c r="I3501" s="60" t="str">
        <f t="shared" si="617"/>
        <v>00</v>
      </c>
    </row>
    <row r="3502" spans="1:9">
      <c r="A3502" s="60" t="str">
        <f t="shared" si="618"/>
        <v>3.1.2.9.3.00.00 - Outros Encargos Patronais - Inter OFSS - União</v>
      </c>
      <c r="B3502" s="5" t="s">
        <v>734</v>
      </c>
      <c r="C3502" s="6">
        <v>0</v>
      </c>
      <c r="E3502" s="1">
        <f t="shared" si="622"/>
        <v>0</v>
      </c>
      <c r="F3502" s="1">
        <f t="shared" si="623"/>
        <v>0</v>
      </c>
      <c r="H3502" s="60" t="b">
        <f t="shared" si="619"/>
        <v>1</v>
      </c>
      <c r="I3502" s="60" t="str">
        <f t="shared" si="617"/>
        <v>00</v>
      </c>
    </row>
    <row r="3503" spans="1:9">
      <c r="A3503" s="60" t="str">
        <f t="shared" si="618"/>
        <v>3.1.2.9.4.00.00 - Outros Encargos Patronais - Inter OFSS - Estado</v>
      </c>
      <c r="B3503" s="3" t="s">
        <v>735</v>
      </c>
      <c r="C3503" s="4">
        <v>0</v>
      </c>
      <c r="E3503" s="1">
        <f t="shared" si="622"/>
        <v>0</v>
      </c>
      <c r="F3503" s="1">
        <f t="shared" si="623"/>
        <v>0</v>
      </c>
      <c r="H3503" s="60" t="b">
        <f t="shared" si="619"/>
        <v>1</v>
      </c>
      <c r="I3503" s="60" t="str">
        <f t="shared" si="617"/>
        <v>00</v>
      </c>
    </row>
    <row r="3504" spans="1:9">
      <c r="A3504" s="60" t="str">
        <f t="shared" si="618"/>
        <v>3.1.2.9.5.00.00 - Outros Encargos Patronais - Inter OFSS - Município</v>
      </c>
      <c r="B3504" s="5" t="s">
        <v>736</v>
      </c>
      <c r="C3504" s="6">
        <v>0</v>
      </c>
      <c r="E3504" s="1">
        <f>SUMIF(A3504:B3504,"*intra*",C3504:D3504)+SUMIF(A3504:B3504,"*inter*",C3504:D3504)</f>
        <v>0</v>
      </c>
      <c r="F3504" s="1">
        <f t="shared" si="623"/>
        <v>0</v>
      </c>
      <c r="H3504" s="60" t="b">
        <f t="shared" si="619"/>
        <v>1</v>
      </c>
      <c r="I3504" s="60" t="str">
        <f t="shared" si="617"/>
        <v>00</v>
      </c>
    </row>
    <row r="3505" spans="1:9">
      <c r="A3505" s="60" t="str">
        <f t="shared" si="618"/>
        <v>3.1.3.0.0.00.00 - Benefícios a Pessoal</v>
      </c>
      <c r="B3505" s="3" t="s">
        <v>737</v>
      </c>
      <c r="C3505" s="4">
        <v>18295878182.41</v>
      </c>
      <c r="E3505" s="1">
        <f>E3506+E3508+E3510</f>
        <v>0</v>
      </c>
      <c r="F3505" s="1">
        <f>F3506+F3508+F3510</f>
        <v>18295878182.41</v>
      </c>
      <c r="H3505" s="60" t="b">
        <f t="shared" si="619"/>
        <v>1</v>
      </c>
      <c r="I3505" s="60" t="str">
        <f t="shared" si="617"/>
        <v>00</v>
      </c>
    </row>
    <row r="3506" spans="1:9">
      <c r="A3506" s="60" t="str">
        <f t="shared" si="618"/>
        <v>3.1.3.1.0.00.00 - Benefícios a Pessoal - RPPS</v>
      </c>
      <c r="B3506" s="5" t="s">
        <v>738</v>
      </c>
      <c r="C3506" s="6">
        <v>8323534638.2200003</v>
      </c>
      <c r="E3506" s="1">
        <f>E3507</f>
        <v>0</v>
      </c>
      <c r="F3506" s="1">
        <f>F3507</f>
        <v>8323534638.2200003</v>
      </c>
      <c r="H3506" s="60" t="b">
        <f t="shared" si="619"/>
        <v>1</v>
      </c>
      <c r="I3506" s="60" t="str">
        <f t="shared" si="617"/>
        <v>00</v>
      </c>
    </row>
    <row r="3507" spans="1:9">
      <c r="A3507" s="60" t="str">
        <f t="shared" si="618"/>
        <v>3.1.3.1.1.00.00 - Benefícios a Pessoal - RPPS - Consolidação</v>
      </c>
      <c r="B3507" s="3" t="s">
        <v>739</v>
      </c>
      <c r="C3507" s="4">
        <v>8323534638.2200003</v>
      </c>
      <c r="E3507" s="60">
        <f>SUMIF(A3507:B3507,"*intra*",C3507:D3507)+SUMIF(A3507:B3507,"*inter*",C3507:D3507)</f>
        <v>0</v>
      </c>
      <c r="F3507" s="60">
        <f t="shared" ref="F3507" si="624">SUMIF(A3507:B3507,"*consolidação*",C3507:D3507)</f>
        <v>8323534638.2200003</v>
      </c>
      <c r="H3507" s="60" t="b">
        <f t="shared" si="619"/>
        <v>1</v>
      </c>
      <c r="I3507" s="60" t="str">
        <f t="shared" si="617"/>
        <v>00</v>
      </c>
    </row>
    <row r="3508" spans="1:9">
      <c r="A3508" s="60" t="str">
        <f t="shared" si="618"/>
        <v>3.1.3.2.0.00.00 - Benefícios a Pessoal - RGPS</v>
      </c>
      <c r="B3508" s="5" t="s">
        <v>740</v>
      </c>
      <c r="C3508" s="6">
        <v>7603595028.6099997</v>
      </c>
      <c r="E3508" s="1">
        <f>E3509</f>
        <v>0</v>
      </c>
      <c r="F3508" s="1">
        <f>F3509</f>
        <v>7603595028.6099997</v>
      </c>
      <c r="H3508" s="60" t="b">
        <f t="shared" si="619"/>
        <v>1</v>
      </c>
      <c r="I3508" s="60" t="str">
        <f t="shared" si="617"/>
        <v>00</v>
      </c>
    </row>
    <row r="3509" spans="1:9">
      <c r="A3509" s="60" t="str">
        <f t="shared" si="618"/>
        <v>3.1.3.2.1.00.00 - Benefícios a Pessoal - RGPS - Consolidação</v>
      </c>
      <c r="B3509" s="3" t="s">
        <v>741</v>
      </c>
      <c r="C3509" s="4">
        <v>7603595028.6099997</v>
      </c>
      <c r="E3509" s="1">
        <f>SUMIF(A3509:B3509,"*intra*",C3509:D3509)+SUMIF(A3509:B3509,"*inter*",C3509:D3509)</f>
        <v>0</v>
      </c>
      <c r="F3509" s="1">
        <f t="shared" ref="F3509" si="625">SUMIF(A3509:B3509,"*consolidação*",C3509:D3509)</f>
        <v>7603595028.6099997</v>
      </c>
      <c r="H3509" s="60" t="b">
        <f t="shared" si="619"/>
        <v>1</v>
      </c>
      <c r="I3509" s="60" t="str">
        <f t="shared" si="617"/>
        <v>00</v>
      </c>
    </row>
    <row r="3510" spans="1:9">
      <c r="A3510" s="60" t="str">
        <f t="shared" si="618"/>
        <v>3.1.3.3.0.00.00 - Benefícios a Pessoal - Militar</v>
      </c>
      <c r="B3510" s="5" t="s">
        <v>742</v>
      </c>
      <c r="C3510" s="6">
        <v>2368748515.5799999</v>
      </c>
      <c r="E3510" s="1">
        <f>E3511</f>
        <v>0</v>
      </c>
      <c r="F3510" s="1">
        <f>F3511</f>
        <v>2368748515.5799999</v>
      </c>
      <c r="H3510" s="60" t="b">
        <f t="shared" si="619"/>
        <v>1</v>
      </c>
      <c r="I3510" s="60" t="str">
        <f t="shared" si="617"/>
        <v>00</v>
      </c>
    </row>
    <row r="3511" spans="1:9">
      <c r="A3511" s="60" t="str">
        <f t="shared" si="618"/>
        <v>3.1.3.3.1.00.00 - Benefícios a Pessoal - Militar - Consolidação</v>
      </c>
      <c r="B3511" s="3" t="s">
        <v>743</v>
      </c>
      <c r="C3511" s="4">
        <v>2368748515.5799999</v>
      </c>
      <c r="E3511" s="1">
        <f>SUMIF(A3511:B3511,"*intra*",C3511:D3511)+SUMIF(A3511:B3511,"*inter*",C3511:D3511)</f>
        <v>0</v>
      </c>
      <c r="F3511" s="1">
        <f>SUMIF(A3511:B3511,"*consolidação*",C3511:D3511)</f>
        <v>2368748515.5799999</v>
      </c>
      <c r="H3511" s="60" t="b">
        <f t="shared" si="619"/>
        <v>1</v>
      </c>
      <c r="I3511" s="60" t="str">
        <f t="shared" si="617"/>
        <v>00</v>
      </c>
    </row>
    <row r="3512" spans="1:9" ht="25.5">
      <c r="A3512" s="60" t="str">
        <f t="shared" si="618"/>
        <v>3.1.9.0.0.00.00 - Outras Variações Patrimoniais Diminutivas - Pessoal 
 e Encargos</v>
      </c>
      <c r="B3512" s="5" t="s">
        <v>751</v>
      </c>
      <c r="C3512" s="6">
        <v>1118032080.6500001</v>
      </c>
      <c r="E3512" s="1">
        <f>E3513+E3515+E3517</f>
        <v>0</v>
      </c>
      <c r="F3512" s="1">
        <f>F3513+F3515+F3517</f>
        <v>1118032080.6500001</v>
      </c>
      <c r="H3512" s="60" t="b">
        <f t="shared" si="619"/>
        <v>1</v>
      </c>
      <c r="I3512" s="60" t="str">
        <f t="shared" si="617"/>
        <v>00</v>
      </c>
    </row>
    <row r="3513" spans="1:9">
      <c r="A3513" s="60" t="str">
        <f t="shared" si="618"/>
        <v>3.1.9.1.0.00.00 - Indenizações e Restituições Trabalhistas</v>
      </c>
      <c r="B3513" s="3" t="s">
        <v>752</v>
      </c>
      <c r="C3513" s="4">
        <v>123668081.69</v>
      </c>
      <c r="E3513" s="1">
        <f>E3514</f>
        <v>0</v>
      </c>
      <c r="F3513" s="1">
        <f>F3514</f>
        <v>123668081.69</v>
      </c>
      <c r="H3513" s="60" t="b">
        <f t="shared" si="619"/>
        <v>1</v>
      </c>
      <c r="I3513" s="60" t="str">
        <f t="shared" si="617"/>
        <v>00</v>
      </c>
    </row>
    <row r="3514" spans="1:9" ht="25.5">
      <c r="A3514" s="60" t="str">
        <f t="shared" si="618"/>
        <v>3.1.9.1.1.00.00 - Indenizações e Restituições Trabalhistas - 
 Consolidação</v>
      </c>
      <c r="B3514" s="5" t="s">
        <v>753</v>
      </c>
      <c r="C3514" s="6">
        <v>123668081.69</v>
      </c>
      <c r="E3514" s="60">
        <f>SUMIF(A3514:B3514,"*intra*",C3514:D3514)+SUMIF(A3514:B3514,"*inter*",C3514:D3514)</f>
        <v>0</v>
      </c>
      <c r="F3514" s="60">
        <f>SUMIF(A3514:B3514,"*consolidação*",C3514:D3514)</f>
        <v>123668081.69</v>
      </c>
      <c r="H3514" s="60" t="b">
        <f t="shared" si="619"/>
        <v>1</v>
      </c>
      <c r="I3514" s="60" t="str">
        <f t="shared" si="617"/>
        <v>00</v>
      </c>
    </row>
    <row r="3515" spans="1:9">
      <c r="A3515" s="60" t="str">
        <f t="shared" si="618"/>
        <v>3.1.9.2.0.00.00 - Pessoal Requisitado de Outros Órgãos</v>
      </c>
      <c r="B3515" s="3" t="s">
        <v>754</v>
      </c>
      <c r="C3515" s="4">
        <v>836925936.05999994</v>
      </c>
      <c r="E3515" s="1">
        <f>E3516</f>
        <v>0</v>
      </c>
      <c r="F3515" s="1">
        <f>F3516</f>
        <v>836925936.05999994</v>
      </c>
      <c r="H3515" s="60" t="b">
        <f t="shared" si="619"/>
        <v>1</v>
      </c>
      <c r="I3515" s="60" t="str">
        <f t="shared" si="617"/>
        <v>00</v>
      </c>
    </row>
    <row r="3516" spans="1:9" ht="25.5">
      <c r="A3516" s="60" t="str">
        <f t="shared" si="618"/>
        <v>3.1.9.2.1.00.00 - Pessoal Requisitado de Outros Órgãos - 
 Consolidação</v>
      </c>
      <c r="B3516" s="5" t="s">
        <v>755</v>
      </c>
      <c r="C3516" s="6">
        <v>836925936.05999994</v>
      </c>
      <c r="E3516" s="1">
        <f>SUMIF(A3516:B3516,"*intra*",C3516:D3516)+SUMIF(A3516:B3516,"*inter*",C3516:D3516)</f>
        <v>0</v>
      </c>
      <c r="F3516" s="1">
        <f>SUMIF(A3516:B3516,"*consolidação*",C3516:D3516)</f>
        <v>836925936.05999994</v>
      </c>
      <c r="H3516" s="60" t="b">
        <f t="shared" si="619"/>
        <v>1</v>
      </c>
      <c r="I3516" s="60" t="str">
        <f t="shared" si="617"/>
        <v>00</v>
      </c>
    </row>
    <row r="3517" spans="1:9">
      <c r="A3517" s="60" t="str">
        <f t="shared" si="618"/>
        <v>3.1.9.9.0.00.00 - Outras VPD de Pessoal e Encargos</v>
      </c>
      <c r="B3517" s="3" t="s">
        <v>756</v>
      </c>
      <c r="C3517" s="4">
        <v>157438062.90000001</v>
      </c>
      <c r="E3517" s="1">
        <f>E3518</f>
        <v>0</v>
      </c>
      <c r="F3517" s="1">
        <f>F3518</f>
        <v>157438062.90000001</v>
      </c>
      <c r="H3517" s="60" t="b">
        <f t="shared" si="619"/>
        <v>1</v>
      </c>
      <c r="I3517" s="60" t="str">
        <f t="shared" si="617"/>
        <v>00</v>
      </c>
    </row>
    <row r="3518" spans="1:9">
      <c r="A3518" s="60" t="str">
        <f t="shared" si="618"/>
        <v>3.1.9.9.1.00.00 - Outras VPD de Pessoal e Encargos - Consolidação</v>
      </c>
      <c r="B3518" s="5" t="s">
        <v>757</v>
      </c>
      <c r="C3518" s="6">
        <v>157438062.90000001</v>
      </c>
      <c r="E3518" s="1">
        <f>SUMIF(A3518:B3518,"*intra*",C3518:D3518)+SUMIF(A3518:B3518,"*inter*",C3518:D3518)</f>
        <v>0</v>
      </c>
      <c r="F3518" s="1">
        <f>SUMIF(A3518:B3518,"*consolidação*",C3518:D3518)</f>
        <v>157438062.90000001</v>
      </c>
      <c r="H3518" s="60" t="b">
        <f t="shared" si="619"/>
        <v>1</v>
      </c>
      <c r="I3518" s="60" t="str">
        <f t="shared" si="617"/>
        <v>00</v>
      </c>
    </row>
    <row r="3519" spans="1:9">
      <c r="A3519" s="60" t="str">
        <f t="shared" si="618"/>
        <v>3.2.0.0.0.00.00 - Benefícios Previdenciários e Assistenciais</v>
      </c>
      <c r="B3519" s="3" t="s">
        <v>758</v>
      </c>
      <c r="C3519" s="4">
        <v>632632044896.09998</v>
      </c>
      <c r="E3519" s="1">
        <f>E3520+E3529+E3538+E3545+E3556+E3558</f>
        <v>0</v>
      </c>
      <c r="F3519" s="1">
        <f>F3520+F3529+F3538+F3545+F3556+F3558</f>
        <v>632632044896.09998</v>
      </c>
      <c r="H3519" s="60" t="b">
        <f t="shared" si="619"/>
        <v>1</v>
      </c>
      <c r="I3519" s="60" t="str">
        <f t="shared" si="617"/>
        <v>00</v>
      </c>
    </row>
    <row r="3520" spans="1:9">
      <c r="A3520" s="60" t="str">
        <f t="shared" si="618"/>
        <v>3.2.1.0.0.00.00 - Aposentadorias e Reformas</v>
      </c>
      <c r="B3520" s="5" t="s">
        <v>759</v>
      </c>
      <c r="C3520" s="6">
        <v>360866329824.62</v>
      </c>
      <c r="E3520" s="1">
        <f>E3521+E3523+E3525+E3527</f>
        <v>0</v>
      </c>
      <c r="F3520" s="1">
        <f>F3521+F3523+F3525+F3527</f>
        <v>360866329824.62</v>
      </c>
      <c r="H3520" s="60" t="b">
        <f t="shared" si="619"/>
        <v>1</v>
      </c>
      <c r="I3520" s="60" t="str">
        <f t="shared" si="617"/>
        <v>00</v>
      </c>
    </row>
    <row r="3521" spans="1:9">
      <c r="A3521" s="60" t="str">
        <f t="shared" si="618"/>
        <v>3.2.1.1.0.00.00 - Aposentadorias - RPPS</v>
      </c>
      <c r="B3521" s="3" t="s">
        <v>760</v>
      </c>
      <c r="C3521" s="4">
        <v>49446052375.309998</v>
      </c>
      <c r="E3521" s="60">
        <f>E3522</f>
        <v>0</v>
      </c>
      <c r="F3521" s="60">
        <f>F3522</f>
        <v>49446052375.309998</v>
      </c>
      <c r="H3521" s="60" t="b">
        <f t="shared" si="619"/>
        <v>1</v>
      </c>
      <c r="I3521" s="60" t="str">
        <f t="shared" si="617"/>
        <v>00</v>
      </c>
    </row>
    <row r="3522" spans="1:9">
      <c r="A3522" s="60" t="str">
        <f t="shared" si="618"/>
        <v>3.2.1.1.1.00.00 - Aposentadorias - RPPS - Consolidação</v>
      </c>
      <c r="B3522" s="5" t="s">
        <v>761</v>
      </c>
      <c r="C3522" s="6">
        <v>49446052375.309998</v>
      </c>
      <c r="E3522" s="60">
        <f>SUMIF(A3522:B3522,"*intra*",C3522:D3522)+SUMIF(A3522:B3522,"*inter*",C3522:D3522)</f>
        <v>0</v>
      </c>
      <c r="F3522" s="60">
        <f>SUMIF(A3522:B3522,"*consolidação*",C3522:D3522)</f>
        <v>49446052375.309998</v>
      </c>
      <c r="H3522" s="60" t="b">
        <f t="shared" si="619"/>
        <v>1</v>
      </c>
      <c r="I3522" s="60" t="str">
        <f t="shared" si="617"/>
        <v>00</v>
      </c>
    </row>
    <row r="3523" spans="1:9">
      <c r="A3523" s="60" t="str">
        <f t="shared" si="618"/>
        <v>3.2.1.2.0.00.00 - Aposentadorias - RGPS</v>
      </c>
      <c r="B3523" s="3" t="s">
        <v>762</v>
      </c>
      <c r="C3523" s="4">
        <v>292441456326.63</v>
      </c>
      <c r="E3523" s="1">
        <f>E3524</f>
        <v>0</v>
      </c>
      <c r="F3523" s="1">
        <f>F3524</f>
        <v>292441456326.63</v>
      </c>
      <c r="H3523" s="60" t="b">
        <f t="shared" si="619"/>
        <v>1</v>
      </c>
      <c r="I3523" s="60" t="str">
        <f t="shared" si="617"/>
        <v>00</v>
      </c>
    </row>
    <row r="3524" spans="1:9">
      <c r="A3524" s="60" t="str">
        <f t="shared" si="618"/>
        <v>3.2.1.2.1.00.00 - Aposentadorias - RGPS - Consolidação</v>
      </c>
      <c r="B3524" s="5" t="s">
        <v>763</v>
      </c>
      <c r="C3524" s="6">
        <v>292441456326.63</v>
      </c>
      <c r="E3524" s="1">
        <f>SUMIF(A3524:B3524,"*intra*",C3524:D3524)+SUMIF(A3524:B3524,"*inter*",C3524:D3524)</f>
        <v>0</v>
      </c>
      <c r="F3524" s="1">
        <f>SUMIF(A3524:B3524,"*consolidação*",C3524:D3524)</f>
        <v>292441456326.63</v>
      </c>
      <c r="H3524" s="60" t="b">
        <f t="shared" si="619"/>
        <v>1</v>
      </c>
      <c r="I3524" s="60" t="str">
        <f t="shared" si="617"/>
        <v>00</v>
      </c>
    </row>
    <row r="3525" spans="1:9">
      <c r="A3525" s="60" t="str">
        <f t="shared" si="618"/>
        <v>3.2.1.3.0.00.00 - Reserva Remunerada e Reformas - Militar</v>
      </c>
      <c r="B3525" s="3" t="s">
        <v>764</v>
      </c>
      <c r="C3525" s="4">
        <v>18972995665.810001</v>
      </c>
      <c r="E3525" s="1">
        <f>E3526</f>
        <v>0</v>
      </c>
      <c r="F3525" s="1">
        <f>F3526</f>
        <v>18972995665.810001</v>
      </c>
      <c r="H3525" s="60" t="b">
        <f t="shared" si="619"/>
        <v>1</v>
      </c>
      <c r="I3525" s="60" t="str">
        <f t="shared" si="617"/>
        <v>00</v>
      </c>
    </row>
    <row r="3526" spans="1:9" ht="25.5">
      <c r="A3526" s="60" t="str">
        <f t="shared" si="618"/>
        <v>3.2.1.3.1.00.00 - Reserva Remunerada e Reformas - Militar - 
 Consolidação</v>
      </c>
      <c r="B3526" s="5" t="s">
        <v>765</v>
      </c>
      <c r="C3526" s="6">
        <v>18972995665.810001</v>
      </c>
      <c r="E3526" s="1">
        <f>SUMIF(A3526:B3526,"*intra*",C3526:D3526)+SUMIF(A3526:B3526,"*inter*",C3526:D3526)</f>
        <v>0</v>
      </c>
      <c r="F3526" s="1">
        <f>SUMIF(A3526:B3526,"*consolidação*",C3526:D3526)</f>
        <v>18972995665.810001</v>
      </c>
      <c r="H3526" s="60" t="b">
        <f t="shared" si="619"/>
        <v>1</v>
      </c>
      <c r="I3526" s="60" t="str">
        <f t="shared" si="617"/>
        <v>00</v>
      </c>
    </row>
    <row r="3527" spans="1:9">
      <c r="A3527" s="60" t="str">
        <f t="shared" si="618"/>
        <v>3.2.1.9.0.00.00 - Outras Aposentadorias</v>
      </c>
      <c r="B3527" s="3" t="s">
        <v>766</v>
      </c>
      <c r="C3527" s="4">
        <v>5825456.8700000001</v>
      </c>
      <c r="E3527" s="1">
        <f>E3528</f>
        <v>0</v>
      </c>
      <c r="F3527" s="1">
        <f>F3528</f>
        <v>5825456.8700000001</v>
      </c>
      <c r="H3527" s="60" t="b">
        <f t="shared" si="619"/>
        <v>1</v>
      </c>
      <c r="I3527" s="60" t="str">
        <f t="shared" si="617"/>
        <v>00</v>
      </c>
    </row>
    <row r="3528" spans="1:9">
      <c r="A3528" s="60" t="str">
        <f t="shared" si="618"/>
        <v>3.2.1.9.1.00.00 - Outras Aposentadorias - Consolidação</v>
      </c>
      <c r="B3528" s="5" t="s">
        <v>767</v>
      </c>
      <c r="C3528" s="6">
        <v>5825456.8700000001</v>
      </c>
      <c r="E3528" s="1">
        <f>SUMIF(A3528:B3528,"*intra*",C3528:D3528)+SUMIF(A3528:B3528,"*inter*",C3528:D3528)</f>
        <v>0</v>
      </c>
      <c r="F3528" s="1">
        <f>SUMIF(A3528:B3528,"*consolidação*",C3528:D3528)</f>
        <v>5825456.8700000001</v>
      </c>
      <c r="H3528" s="60" t="b">
        <f t="shared" si="619"/>
        <v>1</v>
      </c>
      <c r="I3528" s="60" t="str">
        <f t="shared" si="617"/>
        <v>00</v>
      </c>
    </row>
    <row r="3529" spans="1:9">
      <c r="A3529" s="60" t="str">
        <f t="shared" si="618"/>
        <v>3.2.2.0.0.00.00 - Pensões</v>
      </c>
      <c r="B3529" s="3" t="s">
        <v>768</v>
      </c>
      <c r="C3529" s="4">
        <v>142979872697.39999</v>
      </c>
      <c r="E3529" s="1">
        <f>E3530+E3532+E3534+E3536</f>
        <v>0</v>
      </c>
      <c r="F3529" s="1">
        <f>F3530+F3532+F3534+F3536</f>
        <v>142979872697.39999</v>
      </c>
      <c r="H3529" s="60" t="b">
        <f t="shared" si="619"/>
        <v>1</v>
      </c>
      <c r="I3529" s="60" t="str">
        <f t="shared" si="617"/>
        <v>00</v>
      </c>
    </row>
    <row r="3530" spans="1:9">
      <c r="A3530" s="60" t="str">
        <f t="shared" si="618"/>
        <v>3.2.2.1.0.00.00 - Pensões - RPPS</v>
      </c>
      <c r="B3530" s="5" t="s">
        <v>769</v>
      </c>
      <c r="C3530" s="6">
        <v>18546128476.779999</v>
      </c>
      <c r="E3530" s="1">
        <f>E3531</f>
        <v>0</v>
      </c>
      <c r="F3530" s="1">
        <f>F3531</f>
        <v>18546128476.779999</v>
      </c>
      <c r="H3530" s="60" t="b">
        <f t="shared" si="619"/>
        <v>1</v>
      </c>
      <c r="I3530" s="60" t="str">
        <f t="shared" si="617"/>
        <v>00</v>
      </c>
    </row>
    <row r="3531" spans="1:9">
      <c r="A3531" s="60" t="str">
        <f t="shared" si="618"/>
        <v>3.2.2.1.1.00.00 - Pensões - RPPS - Consolidação</v>
      </c>
      <c r="B3531" s="3" t="s">
        <v>770</v>
      </c>
      <c r="C3531" s="4">
        <v>18546128476.779999</v>
      </c>
      <c r="E3531" s="60">
        <f>SUMIF(A3531:B3531,"*intra*",C3531:D3531)+SUMIF(A3531:B3531,"*inter*",C3531:D3531)</f>
        <v>0</v>
      </c>
      <c r="F3531" s="60">
        <f>SUMIF(A3531:B3531,"*consolidação*",C3531:D3531)</f>
        <v>18546128476.779999</v>
      </c>
      <c r="H3531" s="60" t="b">
        <f t="shared" si="619"/>
        <v>1</v>
      </c>
      <c r="I3531" s="60" t="str">
        <f t="shared" si="617"/>
        <v>00</v>
      </c>
    </row>
    <row r="3532" spans="1:9">
      <c r="A3532" s="60" t="str">
        <f t="shared" si="618"/>
        <v>3.2.2.2.0.00.00 - Pensões - RGPS</v>
      </c>
      <c r="B3532" s="5" t="s">
        <v>771</v>
      </c>
      <c r="C3532" s="6">
        <v>105923577899.62</v>
      </c>
      <c r="E3532" s="1">
        <f>E3533</f>
        <v>0</v>
      </c>
      <c r="F3532" s="1">
        <f>F3533</f>
        <v>105923577899.62</v>
      </c>
      <c r="H3532" s="60" t="b">
        <f t="shared" si="619"/>
        <v>1</v>
      </c>
      <c r="I3532" s="60" t="str">
        <f t="shared" si="617"/>
        <v>00</v>
      </c>
    </row>
    <row r="3533" spans="1:9">
      <c r="A3533" s="60" t="str">
        <f t="shared" si="618"/>
        <v>3.2.2.2.1.00.00 - Pensões - RGPS - Consolidação</v>
      </c>
      <c r="B3533" s="3" t="s">
        <v>772</v>
      </c>
      <c r="C3533" s="4">
        <v>105923577899.62</v>
      </c>
      <c r="E3533" s="1">
        <f>SUMIF(A3533:B3533,"*intra*",C3533:D3533)+SUMIF(A3533:B3533,"*inter*",C3533:D3533)</f>
        <v>0</v>
      </c>
      <c r="F3533" s="1">
        <f>SUMIF(A3533:B3533,"*consolidação*",C3533:D3533)</f>
        <v>105923577899.62</v>
      </c>
      <c r="H3533" s="60" t="b">
        <f t="shared" si="619"/>
        <v>1</v>
      </c>
      <c r="I3533" s="60" t="str">
        <f t="shared" si="617"/>
        <v>00</v>
      </c>
    </row>
    <row r="3534" spans="1:9">
      <c r="A3534" s="60" t="str">
        <f t="shared" si="618"/>
        <v>3.2.2.3.0.00.00 - Pensões - Militar</v>
      </c>
      <c r="B3534" s="5" t="s">
        <v>773</v>
      </c>
      <c r="C3534" s="6">
        <v>17077837221.75</v>
      </c>
      <c r="E3534" s="1">
        <f>E3535</f>
        <v>0</v>
      </c>
      <c r="F3534" s="1">
        <f>F3535</f>
        <v>17077837221.75</v>
      </c>
      <c r="H3534" s="60" t="b">
        <f t="shared" si="619"/>
        <v>1</v>
      </c>
      <c r="I3534" s="60" t="str">
        <f t="shared" si="617"/>
        <v>00</v>
      </c>
    </row>
    <row r="3535" spans="1:9">
      <c r="A3535" s="60" t="str">
        <f t="shared" si="618"/>
        <v>3.2.2.3.1.00.00 - Pensões - Militar - Consolidação</v>
      </c>
      <c r="B3535" s="3" t="s">
        <v>774</v>
      </c>
      <c r="C3535" s="4">
        <v>17077837221.75</v>
      </c>
      <c r="E3535" s="1">
        <f>SUMIF(A3535:B3535,"*intra*",C3535:D3535)+SUMIF(A3535:B3535,"*inter*",C3535:D3535)</f>
        <v>0</v>
      </c>
      <c r="F3535" s="1">
        <f>SUMIF(A3535:B3535,"*consolidação*",C3535:D3535)</f>
        <v>17077837221.75</v>
      </c>
      <c r="H3535" s="60" t="b">
        <f t="shared" si="619"/>
        <v>1</v>
      </c>
      <c r="I3535" s="60" t="str">
        <f t="shared" si="617"/>
        <v>00</v>
      </c>
    </row>
    <row r="3536" spans="1:9">
      <c r="A3536" s="60" t="str">
        <f t="shared" si="618"/>
        <v>3.2.2.9.0.00.00 - Outras Pensões</v>
      </c>
      <c r="B3536" s="5" t="s">
        <v>775</v>
      </c>
      <c r="C3536" s="6">
        <v>1432329099.25</v>
      </c>
      <c r="E3536" s="1">
        <f>E3537</f>
        <v>0</v>
      </c>
      <c r="F3536" s="1">
        <f>F3537</f>
        <v>1432329099.25</v>
      </c>
      <c r="H3536" s="60" t="b">
        <f t="shared" si="619"/>
        <v>1</v>
      </c>
      <c r="I3536" s="60" t="str">
        <f t="shared" si="617"/>
        <v>00</v>
      </c>
    </row>
    <row r="3537" spans="1:9">
      <c r="A3537" s="60" t="str">
        <f t="shared" si="618"/>
        <v>3.2.2.9.1.00.00 - Outras Pensões - Consolidação</v>
      </c>
      <c r="B3537" s="3" t="s">
        <v>776</v>
      </c>
      <c r="C3537" s="4">
        <v>1432329099.25</v>
      </c>
      <c r="E3537" s="1">
        <f>SUMIF(A3537:B3537,"*intra*",C3537:D3537)+SUMIF(A3537:B3537,"*inter*",C3537:D3537)</f>
        <v>0</v>
      </c>
      <c r="F3537" s="1">
        <f>SUMIF(A3537:B3537,"*consolidação*",C3537:D3537)</f>
        <v>1432329099.25</v>
      </c>
      <c r="H3537" s="60" t="b">
        <f t="shared" si="619"/>
        <v>1</v>
      </c>
      <c r="I3537" s="60" t="str">
        <f t="shared" si="617"/>
        <v>00</v>
      </c>
    </row>
    <row r="3538" spans="1:9">
      <c r="A3538" s="60" t="str">
        <f t="shared" si="618"/>
        <v>3.2.3.0.0.00.00 - Benefícios de Prestação Continuada</v>
      </c>
      <c r="B3538" s="5" t="s">
        <v>777</v>
      </c>
      <c r="C3538" s="6">
        <v>41812590171.129997</v>
      </c>
      <c r="E3538" s="1">
        <f>E3539+E3541+E3543</f>
        <v>0</v>
      </c>
      <c r="F3538" s="1">
        <f>F3539+F3541+F3543</f>
        <v>41812590171.129997</v>
      </c>
      <c r="H3538" s="60" t="b">
        <f t="shared" si="619"/>
        <v>1</v>
      </c>
      <c r="I3538" s="60" t="str">
        <f t="shared" si="617"/>
        <v>00</v>
      </c>
    </row>
    <row r="3539" spans="1:9">
      <c r="A3539" s="60" t="str">
        <f t="shared" si="618"/>
        <v>3.2.3.1.0.00.00 - Benefícios de Prestação Continuada ao Idoso</v>
      </c>
      <c r="B3539" s="3" t="s">
        <v>778</v>
      </c>
      <c r="C3539" s="4">
        <v>18472548971.84</v>
      </c>
      <c r="E3539" s="1">
        <f>E3540</f>
        <v>0</v>
      </c>
      <c r="F3539" s="1">
        <f>F3540</f>
        <v>18472548971.84</v>
      </c>
      <c r="H3539" s="60" t="b">
        <f t="shared" si="619"/>
        <v>1</v>
      </c>
      <c r="I3539" s="60" t="str">
        <f t="shared" ref="I3539:I3602" si="626">MID(A3539,11,2)</f>
        <v>00</v>
      </c>
    </row>
    <row r="3540" spans="1:9" ht="25.5">
      <c r="A3540" s="60" t="str">
        <f t="shared" ref="A3540:A3603" si="627">TRIM(B3540)</f>
        <v>3.2.3.1.1.00.00 - Benefícios de Prestação Continuada ao Idoso - 
 Consolidação</v>
      </c>
      <c r="B3540" s="5" t="s">
        <v>779</v>
      </c>
      <c r="C3540" s="6">
        <v>18472548971.84</v>
      </c>
      <c r="E3540" s="60">
        <f>SUMIF(A3540:B3540,"*intra*",C3540:D3540)+SUMIF(A3540:B3540,"*inter*",C3540:D3540)</f>
        <v>0</v>
      </c>
      <c r="F3540" s="60">
        <f>SUMIF(A3540:B3540,"*consolidação*",C3540:D3540)</f>
        <v>18472548971.84</v>
      </c>
      <c r="H3540" s="60" t="b">
        <f t="shared" ref="H3540:H3603" si="628">IF(I3540="00",C3540=E3540+F3540,TRUE)</f>
        <v>1</v>
      </c>
      <c r="I3540" s="60" t="str">
        <f t="shared" si="626"/>
        <v>00</v>
      </c>
    </row>
    <row r="3541" spans="1:9" ht="25.5">
      <c r="A3541" s="60" t="str">
        <f t="shared" si="627"/>
        <v>3.2.3.2.0.00.00 - Benefícios de Prestação Continuada ao Portador de 
 Deficiência</v>
      </c>
      <c r="B3541" s="3" t="s">
        <v>780</v>
      </c>
      <c r="C3541" s="4">
        <v>23340037634.830002</v>
      </c>
      <c r="E3541" s="1">
        <f>E3542</f>
        <v>0</v>
      </c>
      <c r="F3541" s="1">
        <f>F3542</f>
        <v>23340037634.830002</v>
      </c>
      <c r="H3541" s="60" t="b">
        <f t="shared" si="628"/>
        <v>1</v>
      </c>
      <c r="I3541" s="60" t="str">
        <f t="shared" si="626"/>
        <v>00</v>
      </c>
    </row>
    <row r="3542" spans="1:9" ht="25.5">
      <c r="A3542" s="60" t="str">
        <f t="shared" si="627"/>
        <v>3.2.3.2.1.00.00 - Benefícios de Prestação Continuada ao Portador de 
 Deficiência - Consolidação</v>
      </c>
      <c r="B3542" s="5" t="s">
        <v>781</v>
      </c>
      <c r="C3542" s="6">
        <v>23340037634.830002</v>
      </c>
      <c r="E3542" s="1">
        <f>SUMIF(A3542:B3542,"*intra*",C3542:D3542)+SUMIF(A3542:B3542,"*inter*",C3542:D3542)</f>
        <v>0</v>
      </c>
      <c r="F3542" s="1">
        <f>SUMIF(A3542:B3542,"*consolidação*",C3542:D3542)</f>
        <v>23340037634.830002</v>
      </c>
      <c r="H3542" s="60" t="b">
        <f t="shared" si="628"/>
        <v>1</v>
      </c>
      <c r="I3542" s="60" t="str">
        <f t="shared" si="626"/>
        <v>00</v>
      </c>
    </row>
    <row r="3543" spans="1:9">
      <c r="A3543" s="60" t="str">
        <f t="shared" si="627"/>
        <v>3.2.3.9.0.00.00 - Outros Benefícios de Prestação Continuada</v>
      </c>
      <c r="B3543" s="3" t="s">
        <v>782</v>
      </c>
      <c r="C3543" s="4">
        <v>3564.46</v>
      </c>
      <c r="E3543" s="1">
        <f>E3544</f>
        <v>0</v>
      </c>
      <c r="F3543" s="1">
        <f>F3544</f>
        <v>3564.46</v>
      </c>
      <c r="H3543" s="60" t="b">
        <f t="shared" si="628"/>
        <v>1</v>
      </c>
      <c r="I3543" s="60" t="str">
        <f t="shared" si="626"/>
        <v>00</v>
      </c>
    </row>
    <row r="3544" spans="1:9" ht="25.5">
      <c r="A3544" s="60" t="str">
        <f t="shared" si="627"/>
        <v>3.2.3.9.1.00.00 - Outros Benefícios de Prestação Continuada - 
 Consolidação</v>
      </c>
      <c r="B3544" s="5" t="s">
        <v>783</v>
      </c>
      <c r="C3544" s="6">
        <v>3564.46</v>
      </c>
      <c r="E3544" s="1">
        <f>SUMIF(A3544:B3544,"*intra*",C3544:D3544)+SUMIF(A3544:B3544,"*inter*",C3544:D3544)</f>
        <v>0</v>
      </c>
      <c r="F3544" s="1">
        <f>SUMIF(A3544:B3544,"*consolidação*",C3544:D3544)</f>
        <v>3564.46</v>
      </c>
      <c r="H3544" s="60" t="b">
        <f t="shared" si="628"/>
        <v>1</v>
      </c>
      <c r="I3544" s="60" t="str">
        <f t="shared" si="626"/>
        <v>00</v>
      </c>
    </row>
    <row r="3545" spans="1:9">
      <c r="A3545" s="60" t="str">
        <f t="shared" si="627"/>
        <v>3.2.4.0.0.00.00 - Benefícios Eventuais</v>
      </c>
      <c r="B3545" s="3" t="s">
        <v>784</v>
      </c>
      <c r="C3545" s="4">
        <v>49395343.549999997</v>
      </c>
      <c r="E3545" s="1">
        <f>E3546+E3548+E3550+E3552+E3554</f>
        <v>0</v>
      </c>
      <c r="F3545" s="1">
        <f>F3546+F3548+F3550+F3552+F3554</f>
        <v>49395343.550000004</v>
      </c>
      <c r="H3545" s="60" t="b">
        <f t="shared" si="628"/>
        <v>1</v>
      </c>
      <c r="I3545" s="60" t="str">
        <f t="shared" si="626"/>
        <v>00</v>
      </c>
    </row>
    <row r="3546" spans="1:9">
      <c r="A3546" s="60" t="str">
        <f t="shared" si="627"/>
        <v>3.2.4.1.0.00.00 - Auxílio por Natalidade</v>
      </c>
      <c r="B3546" s="5" t="s">
        <v>785</v>
      </c>
      <c r="C3546" s="6">
        <v>0</v>
      </c>
      <c r="E3546" s="1">
        <f>E3547</f>
        <v>0</v>
      </c>
      <c r="F3546" s="1">
        <f>F3547</f>
        <v>0</v>
      </c>
      <c r="H3546" s="60" t="b">
        <f t="shared" si="628"/>
        <v>1</v>
      </c>
      <c r="I3546" s="60" t="str">
        <f t="shared" si="626"/>
        <v>00</v>
      </c>
    </row>
    <row r="3547" spans="1:9">
      <c r="A3547" s="60" t="str">
        <f t="shared" si="627"/>
        <v>3.2.4.1.1.00.00 - Auxílio por Natalidade - Consolidação</v>
      </c>
      <c r="B3547" s="3" t="s">
        <v>786</v>
      </c>
      <c r="C3547" s="4">
        <v>0</v>
      </c>
      <c r="E3547" s="60">
        <f>SUMIF(A3547:B3547,"*intra*",C3547:D3547)+SUMIF(A3547:B3547,"*inter*",C3547:D3547)</f>
        <v>0</v>
      </c>
      <c r="F3547" s="60">
        <f>SUMIF(A3547:B3547,"*consolidação*",C3547:D3547)</f>
        <v>0</v>
      </c>
      <c r="H3547" s="60" t="b">
        <f t="shared" si="628"/>
        <v>1</v>
      </c>
      <c r="I3547" s="60" t="str">
        <f t="shared" si="626"/>
        <v>00</v>
      </c>
    </row>
    <row r="3548" spans="1:9">
      <c r="A3548" s="60" t="str">
        <f t="shared" si="627"/>
        <v>3.2.4.2.0.00.00 - Auxílio por Morte</v>
      </c>
      <c r="B3548" s="5" t="s">
        <v>787</v>
      </c>
      <c r="C3548" s="6">
        <v>0</v>
      </c>
      <c r="E3548" s="1">
        <f>E3549</f>
        <v>0</v>
      </c>
      <c r="F3548" s="1">
        <f>F3549</f>
        <v>0</v>
      </c>
      <c r="H3548" s="60" t="b">
        <f t="shared" si="628"/>
        <v>1</v>
      </c>
      <c r="I3548" s="60" t="str">
        <f t="shared" si="626"/>
        <v>00</v>
      </c>
    </row>
    <row r="3549" spans="1:9">
      <c r="A3549" s="60" t="str">
        <f t="shared" si="627"/>
        <v>3.2.4.2.1.00.00 - Auxílio por Morte - Consolidação</v>
      </c>
      <c r="B3549" s="3" t="s">
        <v>788</v>
      </c>
      <c r="C3549" s="4">
        <v>0</v>
      </c>
      <c r="E3549" s="1">
        <f>SUMIF(A3549:B3549,"*intra*",C3549:D3549)+SUMIF(A3549:B3549,"*inter*",C3549:D3549)</f>
        <v>0</v>
      </c>
      <c r="F3549" s="1">
        <f>SUMIF(A3549:B3549,"*consolidação*",C3549:D3549)</f>
        <v>0</v>
      </c>
      <c r="H3549" s="60" t="b">
        <f t="shared" si="628"/>
        <v>1</v>
      </c>
      <c r="I3549" s="60" t="str">
        <f t="shared" si="626"/>
        <v>00</v>
      </c>
    </row>
    <row r="3550" spans="1:9" ht="25.5">
      <c r="A3550" s="60" t="str">
        <f t="shared" si="627"/>
        <v>3.2.4.3.0.00.00 - Benefícios Eventuais por Situações de 
 Vulnerabilidade Temporária</v>
      </c>
      <c r="B3550" s="5" t="s">
        <v>789</v>
      </c>
      <c r="C3550" s="6">
        <v>0</v>
      </c>
      <c r="E3550" s="1">
        <f>E3551</f>
        <v>0</v>
      </c>
      <c r="F3550" s="1">
        <f>F3551</f>
        <v>0</v>
      </c>
      <c r="H3550" s="60" t="b">
        <f t="shared" si="628"/>
        <v>1</v>
      </c>
      <c r="I3550" s="60" t="str">
        <f t="shared" si="626"/>
        <v>00</v>
      </c>
    </row>
    <row r="3551" spans="1:9" ht="25.5">
      <c r="A3551" s="60" t="str">
        <f t="shared" si="627"/>
        <v>3.2.4.3.1.00.00 - Benefícios Eventuais por Situações de 
 Vulnerabilidade Temporária - Consolidação</v>
      </c>
      <c r="B3551" s="3" t="s">
        <v>790</v>
      </c>
      <c r="C3551" s="4">
        <v>0</v>
      </c>
      <c r="E3551" s="1">
        <f>SUMIF(A3551:B3551,"*intra*",C3551:D3551)+SUMIF(A3551:B3551,"*inter*",C3551:D3551)</f>
        <v>0</v>
      </c>
      <c r="F3551" s="1">
        <f>SUMIF(A3551:B3551,"*consolidação*",C3551:D3551)</f>
        <v>0</v>
      </c>
      <c r="H3551" s="60" t="b">
        <f t="shared" si="628"/>
        <v>1</v>
      </c>
      <c r="I3551" s="60" t="str">
        <f t="shared" si="626"/>
        <v>00</v>
      </c>
    </row>
    <row r="3552" spans="1:9">
      <c r="A3552" s="60" t="str">
        <f t="shared" si="627"/>
        <v>3.2.4.4.0.00.00 - Benefícios Eventuais em Caso de Calamidade Pública</v>
      </c>
      <c r="B3552" s="5" t="s">
        <v>791</v>
      </c>
      <c r="C3552" s="6">
        <v>49309376.210000001</v>
      </c>
      <c r="E3552" s="1">
        <f>E3553</f>
        <v>0</v>
      </c>
      <c r="F3552" s="1">
        <f>F3553</f>
        <v>49309376.210000001</v>
      </c>
      <c r="H3552" s="60" t="b">
        <f t="shared" si="628"/>
        <v>1</v>
      </c>
      <c r="I3552" s="60" t="str">
        <f t="shared" si="626"/>
        <v>00</v>
      </c>
    </row>
    <row r="3553" spans="1:9" ht="25.5">
      <c r="A3553" s="60" t="str">
        <f t="shared" si="627"/>
        <v>3.2.4.4.1.00.00 - Benefícios Eventuais em Caso de Calamidade Pública 
 - Consolidação</v>
      </c>
      <c r="B3553" s="3" t="s">
        <v>792</v>
      </c>
      <c r="C3553" s="4">
        <v>49309376.210000001</v>
      </c>
      <c r="E3553" s="1">
        <f>SUMIF(A3553:B3553,"*intra*",C3553:D3553)+SUMIF(A3553:B3553,"*inter*",C3553:D3553)</f>
        <v>0</v>
      </c>
      <c r="F3553" s="1">
        <f>SUMIF(A3553:B3553,"*consolidação*",C3553:D3553)</f>
        <v>49309376.210000001</v>
      </c>
      <c r="H3553" s="60" t="b">
        <f t="shared" si="628"/>
        <v>1</v>
      </c>
      <c r="I3553" s="60" t="str">
        <f t="shared" si="626"/>
        <v>00</v>
      </c>
    </row>
    <row r="3554" spans="1:9">
      <c r="A3554" s="60" t="str">
        <f t="shared" si="627"/>
        <v>3.2.4.9.0.00.00 - Outros Benefícios Eventuais</v>
      </c>
      <c r="B3554" s="5" t="s">
        <v>793</v>
      </c>
      <c r="C3554" s="6">
        <v>85967.34</v>
      </c>
      <c r="E3554" s="1">
        <f>E3555</f>
        <v>0</v>
      </c>
      <c r="F3554" s="1">
        <f>F3555</f>
        <v>85967.34</v>
      </c>
      <c r="H3554" s="60" t="b">
        <f t="shared" si="628"/>
        <v>1</v>
      </c>
      <c r="I3554" s="60" t="str">
        <f t="shared" si="626"/>
        <v>00</v>
      </c>
    </row>
    <row r="3555" spans="1:9">
      <c r="A3555" s="60" t="str">
        <f t="shared" si="627"/>
        <v>3.2.4.9.1.00.00 - Outros Benefícios Eventuais - Consolidação</v>
      </c>
      <c r="B3555" s="3" t="s">
        <v>794</v>
      </c>
      <c r="C3555" s="4">
        <v>85967.34</v>
      </c>
      <c r="E3555" s="1">
        <f>SUMIF(A3555:B3555,"*intra*",C3555:D3555)+SUMIF(A3555:B3555,"*inter*",C3555:D3555)</f>
        <v>0</v>
      </c>
      <c r="F3555" s="1">
        <f>SUMIF(A3555:B3555,"*consolidação*",C3555:D3555)</f>
        <v>85967.34</v>
      </c>
      <c r="H3555" s="60" t="b">
        <f t="shared" si="628"/>
        <v>1</v>
      </c>
      <c r="I3555" s="60" t="str">
        <f t="shared" si="626"/>
        <v>00</v>
      </c>
    </row>
    <row r="3556" spans="1:9">
      <c r="A3556" s="60" t="str">
        <f t="shared" si="627"/>
        <v>3.2.5.0.0.00.00 - Políticas Públicas de Transferência de Renda</v>
      </c>
      <c r="B3556" s="5" t="s">
        <v>795</v>
      </c>
      <c r="C3556" s="6">
        <v>0</v>
      </c>
      <c r="E3556" s="1">
        <f>E3557</f>
        <v>0</v>
      </c>
      <c r="F3556" s="1">
        <f>F3557</f>
        <v>0</v>
      </c>
      <c r="H3556" s="60" t="b">
        <f t="shared" si="628"/>
        <v>1</v>
      </c>
      <c r="I3556" s="60" t="str">
        <f t="shared" si="626"/>
        <v>00</v>
      </c>
    </row>
    <row r="3557" spans="1:9" ht="25.5">
      <c r="A3557" s="60" t="str">
        <f t="shared" si="627"/>
        <v>3.2.5.0.1.00.00 - Políticas Públicas de Transferência de Renda - 
 Consolidação</v>
      </c>
      <c r="B3557" s="3" t="s">
        <v>796</v>
      </c>
      <c r="C3557" s="4">
        <v>0</v>
      </c>
      <c r="E3557" s="1">
        <f>SUMIF(A3557:B3557,"*intra*",C3557:D3557)+SUMIF(A3557:B3557,"*inter*",C3557:D3557)</f>
        <v>0</v>
      </c>
      <c r="F3557" s="1">
        <f>SUMIF(A3557:B3557,"*consolidação*",C3557:D3557)</f>
        <v>0</v>
      </c>
      <c r="H3557" s="60" t="b">
        <f t="shared" si="628"/>
        <v>1</v>
      </c>
      <c r="I3557" s="60" t="str">
        <f t="shared" si="626"/>
        <v>00</v>
      </c>
    </row>
    <row r="3558" spans="1:9">
      <c r="A3558" s="60" t="str">
        <f t="shared" si="627"/>
        <v>3.2.9.0.0.00.00 - Outros Benefícios Previdenciários e Assistenciais</v>
      </c>
      <c r="B3558" s="5" t="s">
        <v>797</v>
      </c>
      <c r="C3558" s="6">
        <v>86923856859.399994</v>
      </c>
      <c r="E3558" s="1">
        <f>E3559+E3561+E3563+E3565</f>
        <v>0</v>
      </c>
      <c r="F3558" s="1">
        <f>F3559+F3561+F3563+F3565</f>
        <v>86923856859.399994</v>
      </c>
      <c r="H3558" s="60" t="b">
        <f t="shared" si="628"/>
        <v>1</v>
      </c>
      <c r="I3558" s="60" t="str">
        <f t="shared" si="626"/>
        <v>00</v>
      </c>
    </row>
    <row r="3559" spans="1:9">
      <c r="A3559" s="60" t="str">
        <f t="shared" si="627"/>
        <v>3.2.9.1.0.00.00 - Outros Benefícios Previdenciários - RPPS</v>
      </c>
      <c r="B3559" s="3" t="s">
        <v>798</v>
      </c>
      <c r="C3559" s="4">
        <v>120694780.25</v>
      </c>
      <c r="E3559" s="1">
        <f>E3560</f>
        <v>0</v>
      </c>
      <c r="F3559" s="1">
        <f>F3560</f>
        <v>120694780.25</v>
      </c>
      <c r="H3559" s="60" t="b">
        <f t="shared" si="628"/>
        <v>1</v>
      </c>
      <c r="I3559" s="60" t="str">
        <f t="shared" si="626"/>
        <v>00</v>
      </c>
    </row>
    <row r="3560" spans="1:9" ht="25.5">
      <c r="A3560" s="60" t="str">
        <f t="shared" si="627"/>
        <v>3.2.9.1.1.00.00 - Outros Benefícios Previdenciários - RPPS - 
 Consolidação</v>
      </c>
      <c r="B3560" s="5" t="s">
        <v>799</v>
      </c>
      <c r="C3560" s="6">
        <v>120694780.25</v>
      </c>
      <c r="E3560" s="60">
        <f>SUMIF(A3560:B3560,"*intra*",C3560:D3560)+SUMIF(A3560:B3560,"*inter*",C3560:D3560)</f>
        <v>0</v>
      </c>
      <c r="F3560" s="60">
        <f>SUMIF(A3560:B3560,"*consolidação*",C3560:D3560)</f>
        <v>120694780.25</v>
      </c>
      <c r="H3560" s="60" t="b">
        <f t="shared" si="628"/>
        <v>1</v>
      </c>
      <c r="I3560" s="60" t="str">
        <f t="shared" si="626"/>
        <v>00</v>
      </c>
    </row>
    <row r="3561" spans="1:9">
      <c r="A3561" s="60" t="str">
        <f t="shared" si="627"/>
        <v>3.2.9.2.0.00.00 - Outros Benefícios Previdenciários - RGPS</v>
      </c>
      <c r="B3561" s="3" t="s">
        <v>800</v>
      </c>
      <c r="C3561" s="4">
        <v>86423425108.919998</v>
      </c>
      <c r="E3561" s="1">
        <f>E3562</f>
        <v>0</v>
      </c>
      <c r="F3561" s="1">
        <f>F3562</f>
        <v>86423425108.919998</v>
      </c>
      <c r="H3561" s="60" t="b">
        <f t="shared" si="628"/>
        <v>1</v>
      </c>
      <c r="I3561" s="60" t="str">
        <f t="shared" si="626"/>
        <v>00</v>
      </c>
    </row>
    <row r="3562" spans="1:9" ht="25.5">
      <c r="A3562" s="60" t="str">
        <f t="shared" si="627"/>
        <v>3.2.9.2.1.00.00 - Outros Benefícios Previdenciários - RGPS - 
 Consolidação</v>
      </c>
      <c r="B3562" s="5" t="s">
        <v>801</v>
      </c>
      <c r="C3562" s="6">
        <v>86423425108.919998</v>
      </c>
      <c r="E3562" s="1">
        <f>SUMIF(A3562:B3562,"*intra*",C3562:D3562)+SUMIF(A3562:B3562,"*inter*",C3562:D3562)</f>
        <v>0</v>
      </c>
      <c r="F3562" s="1">
        <f>SUMIF(A3562:B3562,"*consolidação*",C3562:D3562)</f>
        <v>86423425108.919998</v>
      </c>
      <c r="H3562" s="60" t="b">
        <f t="shared" si="628"/>
        <v>1</v>
      </c>
      <c r="I3562" s="60" t="str">
        <f t="shared" si="626"/>
        <v>00</v>
      </c>
    </row>
    <row r="3563" spans="1:9">
      <c r="A3563" s="60" t="str">
        <f t="shared" si="627"/>
        <v>3.2.9.3.0.00.00 - Outros Benefícios Previdenciários - Militar</v>
      </c>
      <c r="B3563" s="3" t="s">
        <v>802</v>
      </c>
      <c r="C3563" s="4">
        <v>94369426</v>
      </c>
      <c r="E3563" s="1">
        <f>E3564</f>
        <v>0</v>
      </c>
      <c r="F3563" s="1">
        <f>F3564</f>
        <v>94369426</v>
      </c>
      <c r="H3563" s="60" t="b">
        <f t="shared" si="628"/>
        <v>1</v>
      </c>
      <c r="I3563" s="60" t="str">
        <f t="shared" si="626"/>
        <v>00</v>
      </c>
    </row>
    <row r="3564" spans="1:9" ht="25.5">
      <c r="A3564" s="60" t="str">
        <f t="shared" si="627"/>
        <v>3.2.9.3.1.00.00 - Outros Benefícios Previdenciários - Militar - 
 Consolidação</v>
      </c>
      <c r="B3564" s="5" t="s">
        <v>803</v>
      </c>
      <c r="C3564" s="6">
        <v>94369426</v>
      </c>
      <c r="E3564" s="1">
        <f>SUMIF(A3564:B3564,"*intra*",C3564:D3564)+SUMIF(A3564:B3564,"*inter*",C3564:D3564)</f>
        <v>0</v>
      </c>
      <c r="F3564" s="1">
        <f>SUMIF(A3564:B3564,"*consolidação*",C3564:D3564)</f>
        <v>94369426</v>
      </c>
      <c r="H3564" s="60" t="b">
        <f t="shared" si="628"/>
        <v>1</v>
      </c>
      <c r="I3564" s="60" t="str">
        <f t="shared" si="626"/>
        <v>00</v>
      </c>
    </row>
    <row r="3565" spans="1:9">
      <c r="A3565" s="60" t="str">
        <f t="shared" si="627"/>
        <v>3.2.9.9.0.00.00 - Outros Benefícios Previdenciários e Assistenciais</v>
      </c>
      <c r="B3565" s="3" t="s">
        <v>804</v>
      </c>
      <c r="C3565" s="4">
        <v>285367544.23000002</v>
      </c>
      <c r="E3565" s="1">
        <f>E3566</f>
        <v>0</v>
      </c>
      <c r="F3565" s="1">
        <f>F3566</f>
        <v>285367544.23000002</v>
      </c>
      <c r="H3565" s="60" t="b">
        <f t="shared" si="628"/>
        <v>1</v>
      </c>
      <c r="I3565" s="60" t="str">
        <f t="shared" si="626"/>
        <v>00</v>
      </c>
    </row>
    <row r="3566" spans="1:9" ht="25.5">
      <c r="A3566" s="60" t="str">
        <f t="shared" si="627"/>
        <v>3.2.9.9.1.00.00 - Outros Benefícios Previdenciários e Assistenciais 
 - Consolidação</v>
      </c>
      <c r="B3566" s="5" t="s">
        <v>805</v>
      </c>
      <c r="C3566" s="6">
        <v>285367544.23000002</v>
      </c>
      <c r="E3566" s="1">
        <f>SUMIF(A3566:B3566,"*intra*",C3566:D3566)+SUMIF(A3566:B3566,"*inter*",C3566:D3566)</f>
        <v>0</v>
      </c>
      <c r="F3566" s="1">
        <f>SUMIF(A3566:B3566,"*consolidação*",C3566:D3566)</f>
        <v>285367544.23000002</v>
      </c>
      <c r="H3566" s="60" t="b">
        <f t="shared" si="628"/>
        <v>1</v>
      </c>
      <c r="I3566" s="60" t="str">
        <f t="shared" si="626"/>
        <v>00</v>
      </c>
    </row>
    <row r="3567" spans="1:9">
      <c r="A3567" s="60" t="str">
        <f t="shared" si="627"/>
        <v>3.3.0.0.0.00.00 - Uso de Bens, Serviços e Consumo de Capital Fixo</v>
      </c>
      <c r="B3567" s="3" t="s">
        <v>806</v>
      </c>
      <c r="C3567" s="4">
        <v>103687350460.2</v>
      </c>
      <c r="E3567" s="1">
        <f>E3568+E3573+E3582</f>
        <v>0</v>
      </c>
      <c r="F3567" s="1">
        <f>F3568+F3573+F3582</f>
        <v>103687350460.2</v>
      </c>
      <c r="H3567" s="60" t="b">
        <f t="shared" si="628"/>
        <v>1</v>
      </c>
      <c r="I3567" s="60" t="str">
        <f t="shared" si="626"/>
        <v>00</v>
      </c>
    </row>
    <row r="3568" spans="1:9">
      <c r="A3568" s="60" t="str">
        <f t="shared" si="627"/>
        <v>3.3.1.0.0.00.00 - Uso de Material de Consumo</v>
      </c>
      <c r="B3568" s="5" t="s">
        <v>807</v>
      </c>
      <c r="C3568" s="6">
        <v>13424680600.139999</v>
      </c>
      <c r="E3568" s="1">
        <f>E3569+E3571</f>
        <v>0</v>
      </c>
      <c r="F3568" s="1">
        <f>F3569+F3571</f>
        <v>13424680600.140001</v>
      </c>
      <c r="H3568" s="60" t="b">
        <f t="shared" si="628"/>
        <v>1</v>
      </c>
      <c r="I3568" s="60" t="str">
        <f t="shared" si="626"/>
        <v>00</v>
      </c>
    </row>
    <row r="3569" spans="1:9">
      <c r="A3569" s="60" t="str">
        <f t="shared" si="627"/>
        <v>3.3.1.1.0.00.00 - Consumo de Material</v>
      </c>
      <c r="B3569" s="3" t="s">
        <v>808</v>
      </c>
      <c r="C3569" s="4">
        <v>13386121211.700001</v>
      </c>
      <c r="E3569" s="60">
        <f>E3570</f>
        <v>0</v>
      </c>
      <c r="F3569" s="60">
        <f>F3570</f>
        <v>13386121211.700001</v>
      </c>
      <c r="H3569" s="60" t="b">
        <f t="shared" si="628"/>
        <v>1</v>
      </c>
      <c r="I3569" s="60" t="str">
        <f t="shared" si="626"/>
        <v>00</v>
      </c>
    </row>
    <row r="3570" spans="1:9">
      <c r="A3570" s="60" t="str">
        <f t="shared" si="627"/>
        <v>3.3.1.1.1.00.00 - Consumo de Material - Consolidação</v>
      </c>
      <c r="B3570" s="5" t="s">
        <v>809</v>
      </c>
      <c r="C3570" s="6">
        <v>13386121211.700001</v>
      </c>
      <c r="E3570" s="60">
        <f>SUMIF(A3570:B3570,"*intra*",C3570:D3570)+SUMIF(A3570:B3570,"*inter*",C3570:D3570)</f>
        <v>0</v>
      </c>
      <c r="F3570" s="60">
        <f>SUMIF(A3570:B3570,"*consolidação*",C3570:D3570)</f>
        <v>13386121211.700001</v>
      </c>
      <c r="H3570" s="60" t="b">
        <f t="shared" si="628"/>
        <v>1</v>
      </c>
      <c r="I3570" s="60" t="str">
        <f t="shared" si="626"/>
        <v>00</v>
      </c>
    </row>
    <row r="3571" spans="1:9">
      <c r="A3571" s="60" t="str">
        <f t="shared" si="627"/>
        <v>3.3.1.2.0.00.00 - Distribuição de Material Gratuito</v>
      </c>
      <c r="B3571" s="3" t="s">
        <v>810</v>
      </c>
      <c r="C3571" s="4">
        <v>38559388.439999998</v>
      </c>
      <c r="E3571" s="1">
        <f>E3572</f>
        <v>0</v>
      </c>
      <c r="F3571" s="1">
        <f>F3572</f>
        <v>38559388.439999998</v>
      </c>
      <c r="H3571" s="60" t="b">
        <f t="shared" si="628"/>
        <v>1</v>
      </c>
      <c r="I3571" s="60" t="str">
        <f t="shared" si="626"/>
        <v>00</v>
      </c>
    </row>
    <row r="3572" spans="1:9">
      <c r="A3572" s="60" t="str">
        <f t="shared" si="627"/>
        <v>3.3.1.2.1.00.00 - Distribuição de Material Gratuito - Consolidação</v>
      </c>
      <c r="B3572" s="5" t="s">
        <v>811</v>
      </c>
      <c r="C3572" s="6">
        <v>38559388.439999998</v>
      </c>
      <c r="E3572" s="1">
        <f>SUMIF(A3572:B3572,"*intra*",C3572:D3572)+SUMIF(A3572:B3572,"*inter*",C3572:D3572)</f>
        <v>0</v>
      </c>
      <c r="F3572" s="1">
        <f>SUMIF(A3572:B3572,"*consolidação*",C3572:D3572)</f>
        <v>38559388.439999998</v>
      </c>
      <c r="H3572" s="60" t="b">
        <f t="shared" si="628"/>
        <v>1</v>
      </c>
      <c r="I3572" s="60" t="str">
        <f t="shared" si="626"/>
        <v>00</v>
      </c>
    </row>
    <row r="3573" spans="1:9">
      <c r="A3573" s="60" t="str">
        <f t="shared" si="627"/>
        <v>3.3.2.0.0.00.00 - Serviços</v>
      </c>
      <c r="B3573" s="3" t="s">
        <v>812</v>
      </c>
      <c r="C3573" s="4">
        <v>86434982317.809998</v>
      </c>
      <c r="E3573" s="1">
        <f>E3574+E3576+E3578+E3580</f>
        <v>0</v>
      </c>
      <c r="F3573" s="1">
        <f>F3574+F3576+F3578+F3580</f>
        <v>86434982317.809998</v>
      </c>
      <c r="H3573" s="60" t="b">
        <f t="shared" si="628"/>
        <v>1</v>
      </c>
      <c r="I3573" s="60" t="str">
        <f t="shared" si="626"/>
        <v>00</v>
      </c>
    </row>
    <row r="3574" spans="1:9">
      <c r="A3574" s="60" t="str">
        <f t="shared" si="627"/>
        <v>3.3.2.1.0.00.00 - Diárias</v>
      </c>
      <c r="B3574" s="5" t="s">
        <v>813</v>
      </c>
      <c r="C3574" s="6">
        <v>1103387076.4400001</v>
      </c>
      <c r="E3574" s="1">
        <f>E3575</f>
        <v>0</v>
      </c>
      <c r="F3574" s="1">
        <f>F3575</f>
        <v>1103387076.4400001</v>
      </c>
      <c r="H3574" s="60" t="b">
        <f t="shared" si="628"/>
        <v>1</v>
      </c>
      <c r="I3574" s="60" t="str">
        <f t="shared" si="626"/>
        <v>00</v>
      </c>
    </row>
    <row r="3575" spans="1:9">
      <c r="A3575" s="60" t="str">
        <f t="shared" si="627"/>
        <v>3.3.2.1.1.00.00 - Diárias - Consolidação</v>
      </c>
      <c r="B3575" s="3" t="s">
        <v>814</v>
      </c>
      <c r="C3575" s="4">
        <v>1103387076.4400001</v>
      </c>
      <c r="E3575" s="60">
        <f>SUMIF(A3575:B3575,"*intra*",C3575:D3575)+SUMIF(A3575:B3575,"*inter*",C3575:D3575)</f>
        <v>0</v>
      </c>
      <c r="F3575" s="60">
        <f>SUMIF(A3575:B3575,"*consolidação*",C3575:D3575)</f>
        <v>1103387076.4400001</v>
      </c>
      <c r="H3575" s="60" t="b">
        <f t="shared" si="628"/>
        <v>1</v>
      </c>
      <c r="I3575" s="60" t="str">
        <f t="shared" si="626"/>
        <v>00</v>
      </c>
    </row>
    <row r="3576" spans="1:9">
      <c r="A3576" s="60" t="str">
        <f t="shared" si="627"/>
        <v>3.3.2.2.0.00.00 - Serviços Terceiros - PF</v>
      </c>
      <c r="B3576" s="5" t="s">
        <v>816</v>
      </c>
      <c r="C3576" s="6">
        <v>30573988099.41</v>
      </c>
      <c r="E3576" s="1">
        <f>E3577</f>
        <v>0</v>
      </c>
      <c r="F3576" s="1">
        <f>F3577</f>
        <v>30573988099.41</v>
      </c>
      <c r="H3576" s="60" t="b">
        <f t="shared" si="628"/>
        <v>1</v>
      </c>
      <c r="I3576" s="60" t="str">
        <f t="shared" si="626"/>
        <v>00</v>
      </c>
    </row>
    <row r="3577" spans="1:9">
      <c r="A3577" s="60" t="str">
        <f t="shared" si="627"/>
        <v>3.3.2.2.1.00.00 - Serviços Terceiros - PF - Consolidação</v>
      </c>
      <c r="B3577" s="3" t="s">
        <v>817</v>
      </c>
      <c r="C3577" s="4">
        <v>30573988099.41</v>
      </c>
      <c r="E3577" s="1">
        <f>SUMIF(A3577:B3577,"*intra*",C3577:D3577)+SUMIF(A3577:B3577,"*inter*",C3577:D3577)</f>
        <v>0</v>
      </c>
      <c r="F3577" s="1">
        <f>SUMIF(A3577:B3577,"*consolidação*",C3577:D3577)</f>
        <v>30573988099.41</v>
      </c>
      <c r="H3577" s="60" t="b">
        <f t="shared" si="628"/>
        <v>1</v>
      </c>
      <c r="I3577" s="60" t="str">
        <f t="shared" si="626"/>
        <v>00</v>
      </c>
    </row>
    <row r="3578" spans="1:9">
      <c r="A3578" s="60" t="str">
        <f t="shared" si="627"/>
        <v>3.3.2.3.0.00.00 - Serviços Terceiros - PJ</v>
      </c>
      <c r="B3578" s="5" t="s">
        <v>818</v>
      </c>
      <c r="C3578" s="6">
        <v>54603871297.580002</v>
      </c>
      <c r="E3578" s="1">
        <f>E3579</f>
        <v>0</v>
      </c>
      <c r="F3578" s="1">
        <f>F3579</f>
        <v>54603871297.580002</v>
      </c>
      <c r="H3578" s="60" t="b">
        <f t="shared" si="628"/>
        <v>1</v>
      </c>
      <c r="I3578" s="60" t="str">
        <f t="shared" si="626"/>
        <v>00</v>
      </c>
    </row>
    <row r="3579" spans="1:9">
      <c r="A3579" s="60" t="str">
        <f t="shared" si="627"/>
        <v>3.3.2.3.1.00.00 - Serviços Terceiros - PJ - Consolidação</v>
      </c>
      <c r="B3579" s="3" t="s">
        <v>819</v>
      </c>
      <c r="C3579" s="4">
        <v>54603871297.580002</v>
      </c>
      <c r="E3579" s="1">
        <f>SUMIF(A3579:B3579,"*intra*",C3579:D3579)+SUMIF(A3579:B3579,"*inter*",C3579:D3579)</f>
        <v>0</v>
      </c>
      <c r="F3579" s="1">
        <f>SUMIF(A3579:B3579,"*consolidação*",C3579:D3579)</f>
        <v>54603871297.580002</v>
      </c>
      <c r="H3579" s="60" t="b">
        <f t="shared" si="628"/>
        <v>1</v>
      </c>
      <c r="I3579" s="60" t="str">
        <f t="shared" si="626"/>
        <v>00</v>
      </c>
    </row>
    <row r="3580" spans="1:9" ht="25.5">
      <c r="A3580" s="60" t="str">
        <f t="shared" si="627"/>
        <v>3.3.2.4.0.00.00 - Contrato de Terceirização por Substituição de mão 
 de Obra – Art. 18 § 1, LC 101/00</v>
      </c>
      <c r="B3580" s="5" t="s">
        <v>820</v>
      </c>
      <c r="C3580" s="6">
        <v>153735844.38</v>
      </c>
      <c r="E3580" s="1">
        <f>E3581</f>
        <v>0</v>
      </c>
      <c r="F3580" s="1">
        <f>F3581</f>
        <v>153735844.38</v>
      </c>
      <c r="H3580" s="60" t="b">
        <f t="shared" si="628"/>
        <v>1</v>
      </c>
      <c r="I3580" s="60" t="str">
        <f t="shared" si="626"/>
        <v>00</v>
      </c>
    </row>
    <row r="3581" spans="1:9" ht="25.5">
      <c r="A3581" s="60" t="str">
        <f t="shared" si="627"/>
        <v>3.3.2.4.1.00.00 - Contrato de Terceirização por Substituição de mão 
 de Obra - Art. 18 § 1, LC 101/00 - Consolidação</v>
      </c>
      <c r="B3581" s="3" t="s">
        <v>821</v>
      </c>
      <c r="C3581" s="4">
        <v>153735844.38</v>
      </c>
      <c r="E3581" s="1">
        <f>SUMIF(A3581:B3581,"*intra*",C3581:D3581)+SUMIF(A3581:B3581,"*inter*",C3581:D3581)</f>
        <v>0</v>
      </c>
      <c r="F3581" s="1">
        <f>SUMIF(A3581:B3581,"*consolidação*",C3581:D3581)</f>
        <v>153735844.38</v>
      </c>
      <c r="H3581" s="60" t="b">
        <f t="shared" si="628"/>
        <v>1</v>
      </c>
      <c r="I3581" s="60" t="str">
        <f t="shared" si="626"/>
        <v>00</v>
      </c>
    </row>
    <row r="3582" spans="1:9">
      <c r="A3582" s="60" t="str">
        <f t="shared" si="627"/>
        <v>3.3.3.0.0.00.00 - Depreciação, Amortização e Exaustão</v>
      </c>
      <c r="B3582" s="5" t="s">
        <v>822</v>
      </c>
      <c r="C3582" s="6">
        <v>3827687542.25</v>
      </c>
      <c r="E3582" s="1">
        <f>E3583+E3585+E3587</f>
        <v>0</v>
      </c>
      <c r="F3582" s="1">
        <f>F3583+F3585+F3587</f>
        <v>3827687542.25</v>
      </c>
      <c r="H3582" s="60" t="b">
        <f t="shared" si="628"/>
        <v>1</v>
      </c>
      <c r="I3582" s="60" t="str">
        <f t="shared" si="626"/>
        <v>00</v>
      </c>
    </row>
    <row r="3583" spans="1:9">
      <c r="A3583" s="60" t="str">
        <f t="shared" si="627"/>
        <v>3.3.3.1.0.00.00 - Depreciação</v>
      </c>
      <c r="B3583" s="3" t="s">
        <v>823</v>
      </c>
      <c r="C3583" s="4">
        <v>3682623687.21</v>
      </c>
      <c r="E3583" s="1">
        <f>E3584</f>
        <v>0</v>
      </c>
      <c r="F3583" s="1">
        <f>F3584</f>
        <v>3682623687.21</v>
      </c>
      <c r="H3583" s="60" t="b">
        <f t="shared" si="628"/>
        <v>1</v>
      </c>
      <c r="I3583" s="60" t="str">
        <f t="shared" si="626"/>
        <v>00</v>
      </c>
    </row>
    <row r="3584" spans="1:9">
      <c r="A3584" s="60" t="str">
        <f t="shared" si="627"/>
        <v>3.3.3.1.1.00.00 - Depreciação - Consolidação</v>
      </c>
      <c r="B3584" s="5" t="s">
        <v>824</v>
      </c>
      <c r="C3584" s="6">
        <v>3682623687.21</v>
      </c>
      <c r="E3584" s="60">
        <f>SUMIF(A3584:B3584,"*intra*",C3584:D3584)+SUMIF(A3584:B3584,"*inter*",C3584:D3584)</f>
        <v>0</v>
      </c>
      <c r="F3584" s="60">
        <f>SUMIF(A3584:B3584,"*consolidação*",C3584:D3584)</f>
        <v>3682623687.21</v>
      </c>
      <c r="H3584" s="60" t="b">
        <f t="shared" si="628"/>
        <v>1</v>
      </c>
      <c r="I3584" s="60" t="str">
        <f t="shared" si="626"/>
        <v>00</v>
      </c>
    </row>
    <row r="3585" spans="1:9">
      <c r="A3585" s="60" t="str">
        <f t="shared" si="627"/>
        <v>3.3.3.2.0.00.00 - Amortização</v>
      </c>
      <c r="B3585" s="3" t="s">
        <v>825</v>
      </c>
      <c r="C3585" s="4">
        <v>145063855.03999999</v>
      </c>
      <c r="E3585" s="1">
        <f>E3586</f>
        <v>0</v>
      </c>
      <c r="F3585" s="1">
        <f>F3586</f>
        <v>145063855.03999999</v>
      </c>
      <c r="H3585" s="60" t="b">
        <f t="shared" si="628"/>
        <v>1</v>
      </c>
      <c r="I3585" s="60" t="str">
        <f t="shared" si="626"/>
        <v>00</v>
      </c>
    </row>
    <row r="3586" spans="1:9">
      <c r="A3586" s="60" t="str">
        <f t="shared" si="627"/>
        <v>3.3.3.2.1.00.00 - Amortização - Consolidação</v>
      </c>
      <c r="B3586" s="5" t="s">
        <v>826</v>
      </c>
      <c r="C3586" s="6">
        <v>145063855.03999999</v>
      </c>
      <c r="E3586" s="1">
        <f>SUMIF(A3586:B3586,"*intra*",C3586:D3586)+SUMIF(A3586:B3586,"*inter*",C3586:D3586)</f>
        <v>0</v>
      </c>
      <c r="F3586" s="1">
        <f>SUMIF(A3586:B3586,"*consolidação*",C3586:D3586)</f>
        <v>145063855.03999999</v>
      </c>
      <c r="H3586" s="60" t="b">
        <f t="shared" si="628"/>
        <v>1</v>
      </c>
      <c r="I3586" s="60" t="str">
        <f t="shared" si="626"/>
        <v>00</v>
      </c>
    </row>
    <row r="3587" spans="1:9">
      <c r="A3587" s="60" t="str">
        <f t="shared" si="627"/>
        <v>3.3.3.3.0.00.00 - Exaustão</v>
      </c>
      <c r="B3587" s="3" t="s">
        <v>827</v>
      </c>
      <c r="C3587" s="4">
        <v>0</v>
      </c>
      <c r="E3587" s="1">
        <f>E3588</f>
        <v>0</v>
      </c>
      <c r="F3587" s="1">
        <f>F3588</f>
        <v>0</v>
      </c>
      <c r="H3587" s="60" t="b">
        <f t="shared" si="628"/>
        <v>1</v>
      </c>
      <c r="I3587" s="60" t="str">
        <f t="shared" si="626"/>
        <v>00</v>
      </c>
    </row>
    <row r="3588" spans="1:9">
      <c r="A3588" s="60" t="str">
        <f t="shared" si="627"/>
        <v>3.3.3.3.1.00.00 - Exaustão - Consolidação</v>
      </c>
      <c r="B3588" s="5" t="s">
        <v>828</v>
      </c>
      <c r="C3588" s="6">
        <v>0</v>
      </c>
      <c r="E3588" s="1">
        <f>SUMIF(A3588:B3588,"*intra*",C3588:D3588)+SUMIF(A3588:B3588,"*inter*",C3588:D3588)</f>
        <v>0</v>
      </c>
      <c r="F3588" s="1">
        <f>SUMIF(A3588:B3588,"*consolidação*",C3588:D3588)</f>
        <v>0</v>
      </c>
      <c r="H3588" s="60" t="b">
        <f t="shared" si="628"/>
        <v>1</v>
      </c>
      <c r="I3588" s="60" t="str">
        <f t="shared" si="626"/>
        <v>00</v>
      </c>
    </row>
    <row r="3589" spans="1:9">
      <c r="A3589" s="60" t="str">
        <f t="shared" si="627"/>
        <v>3.4.0.0.0.00.00 - Variações Patrimoniais Diminutivas Financeiras</v>
      </c>
      <c r="B3589" s="3" t="s">
        <v>836</v>
      </c>
      <c r="C3589" s="4">
        <v>759237099444.97998</v>
      </c>
      <c r="E3589" s="1">
        <f>E3590+E3609+E3623+E3640+E3642</f>
        <v>198095481.38</v>
      </c>
      <c r="F3589" s="1">
        <f>F3590+F3609+F3623+F3640+F3642</f>
        <v>759039003963.6001</v>
      </c>
      <c r="H3589" s="60" t="b">
        <f t="shared" si="628"/>
        <v>1</v>
      </c>
      <c r="I3589" s="60" t="str">
        <f t="shared" si="626"/>
        <v>00</v>
      </c>
    </row>
    <row r="3590" spans="1:9" ht="25.5">
      <c r="A3590" s="60" t="str">
        <f t="shared" si="627"/>
        <v>3.4.1.0.0.00.00 - Juros e Encargos de Empréstimos e Financiamentos 
 Obtidos</v>
      </c>
      <c r="B3590" s="5" t="s">
        <v>837</v>
      </c>
      <c r="C3590" s="6">
        <v>189423563868.01999</v>
      </c>
      <c r="E3590" s="1">
        <f>E3591+E3596+E3598+E3600+E3602+E3607</f>
        <v>0</v>
      </c>
      <c r="F3590" s="1">
        <f>F3591+F3596+F3598+F3600+F3602+F3607</f>
        <v>189423563868.01999</v>
      </c>
      <c r="H3590" s="60" t="b">
        <f t="shared" si="628"/>
        <v>1</v>
      </c>
      <c r="I3590" s="60" t="str">
        <f t="shared" si="626"/>
        <v>00</v>
      </c>
    </row>
    <row r="3591" spans="1:9">
      <c r="A3591" s="60" t="str">
        <f t="shared" si="627"/>
        <v>3.4.1.1.0.00.00 - Juros e Encargos da Dívida Contratual Interna</v>
      </c>
      <c r="B3591" s="3" t="s">
        <v>838</v>
      </c>
      <c r="C3591" s="4">
        <v>445344856.88</v>
      </c>
      <c r="E3591" s="1">
        <f>E3592+E3593+E3594+E3595</f>
        <v>0</v>
      </c>
      <c r="F3591" s="1">
        <f>F3592+F3593+F3594+F3595</f>
        <v>445344856.88</v>
      </c>
      <c r="H3591" s="60" t="b">
        <f t="shared" si="628"/>
        <v>1</v>
      </c>
      <c r="I3591" s="60" t="str">
        <f t="shared" si="626"/>
        <v>00</v>
      </c>
    </row>
    <row r="3592" spans="1:9" ht="25.5">
      <c r="A3592" s="60" t="str">
        <f t="shared" si="627"/>
        <v>3.4.1.1.1.00.00 - Juros e Encargos da Dívida Contratual Interna - 
 Consolidação</v>
      </c>
      <c r="B3592" s="5" t="s">
        <v>839</v>
      </c>
      <c r="C3592" s="6">
        <v>445344856.88</v>
      </c>
      <c r="E3592" s="1"/>
      <c r="F3592" s="1">
        <f>SUMIF(A3592:B3592,"*consolidação*",C3592:D3592)</f>
        <v>445344856.88</v>
      </c>
      <c r="H3592" s="60" t="b">
        <f t="shared" si="628"/>
        <v>1</v>
      </c>
      <c r="I3592" s="60" t="str">
        <f t="shared" si="626"/>
        <v>00</v>
      </c>
    </row>
    <row r="3593" spans="1:9" ht="25.5">
      <c r="A3593" s="60" t="str">
        <f t="shared" si="627"/>
        <v>3.4.1.1.3.00.00 - Juros e Encargos da Dívida Contratual Interna - 
 Inter OFSS - União</v>
      </c>
      <c r="B3593" s="3" t="s">
        <v>840</v>
      </c>
      <c r="C3593" s="4">
        <v>0</v>
      </c>
      <c r="E3593" s="1">
        <f>SUMIF(A3593:B3593,"*intra*",C3593:D3593)+SUMIF(A3593:B3593,"*inter*",C3593:D3593)</f>
        <v>0</v>
      </c>
      <c r="F3593" s="1">
        <f>SUMIF(A3593:B3593,"*consolidação*",C3593:D3593)</f>
        <v>0</v>
      </c>
      <c r="H3593" s="60" t="b">
        <f t="shared" si="628"/>
        <v>1</v>
      </c>
      <c r="I3593" s="60" t="str">
        <f t="shared" si="626"/>
        <v>00</v>
      </c>
    </row>
    <row r="3594" spans="1:9" ht="25.5">
      <c r="A3594" s="60" t="str">
        <f t="shared" si="627"/>
        <v>3.4.1.1.4.00.00 - Juros e Encargos da Dívida Contratual Interna - 
 Inter OFSS - Estado</v>
      </c>
      <c r="B3594" s="5" t="s">
        <v>841</v>
      </c>
      <c r="C3594" s="6">
        <v>0</v>
      </c>
      <c r="E3594" s="1">
        <f>SUMIF(A3594:B3594,"*intra*",C3594:D3594)+SUMIF(A3594:B3594,"*inter*",C3594:D3594)</f>
        <v>0</v>
      </c>
      <c r="F3594" s="1">
        <f>SUMIF(A3594:B3594,"*consolidação*",C3594:D3594)</f>
        <v>0</v>
      </c>
      <c r="H3594" s="60" t="b">
        <f t="shared" si="628"/>
        <v>1</v>
      </c>
      <c r="I3594" s="60" t="str">
        <f t="shared" si="626"/>
        <v>00</v>
      </c>
    </row>
    <row r="3595" spans="1:9" ht="25.5">
      <c r="A3595" s="60" t="str">
        <f t="shared" si="627"/>
        <v>3.4.1.1.5.00.00 - Juros e Encargos da Dívida Contratual Interna - 
 Inter OFSS - Município</v>
      </c>
      <c r="B3595" s="3" t="s">
        <v>842</v>
      </c>
      <c r="C3595" s="4">
        <v>0</v>
      </c>
      <c r="E3595" s="1">
        <f>SUMIF(A3595:B3595,"*intra*",C3595:D3595)+SUMIF(A3595:B3595,"*inter*",C3595:D3595)</f>
        <v>0</v>
      </c>
      <c r="F3595" s="1">
        <f>SUMIF(A3595:B3595,"*consolidação*",C3595:D3595)</f>
        <v>0</v>
      </c>
      <c r="H3595" s="60" t="b">
        <f t="shared" si="628"/>
        <v>1</v>
      </c>
      <c r="I3595" s="60" t="str">
        <f t="shared" si="626"/>
        <v>00</v>
      </c>
    </row>
    <row r="3596" spans="1:9">
      <c r="A3596" s="60" t="str">
        <f t="shared" si="627"/>
        <v>3.4.1.2.0.00.00 - Juros e Encargos da Dívida Contratual Externa</v>
      </c>
      <c r="B3596" s="5" t="s">
        <v>843</v>
      </c>
      <c r="C3596" s="6">
        <v>261831705.72999999</v>
      </c>
      <c r="E3596" s="1">
        <f>E3597</f>
        <v>0</v>
      </c>
      <c r="F3596" s="1">
        <f>F3597</f>
        <v>261831705.72999999</v>
      </c>
      <c r="H3596" s="60" t="b">
        <f t="shared" si="628"/>
        <v>1</v>
      </c>
      <c r="I3596" s="60" t="str">
        <f t="shared" si="626"/>
        <v>00</v>
      </c>
    </row>
    <row r="3597" spans="1:9" ht="25.5">
      <c r="A3597" s="60" t="str">
        <f t="shared" si="627"/>
        <v>3.4.1.2.1.00.00 - Juros e Encargos da Dívida Contratual Externa - 
 Consolidação</v>
      </c>
      <c r="B3597" s="3" t="s">
        <v>844</v>
      </c>
      <c r="C3597" s="4">
        <v>261831705.72999999</v>
      </c>
      <c r="E3597" s="1">
        <f>SUMIF(A3597:B3597,"*intra*",C3597:D3597)+SUMIF(A3597:B3597,"*inter*",C3597:D3597)</f>
        <v>0</v>
      </c>
      <c r="F3597" s="1">
        <f>SUMIF(A3597:B3597,"*consolidação*",C3597:D3597)</f>
        <v>261831705.72999999</v>
      </c>
      <c r="H3597" s="60" t="b">
        <f t="shared" si="628"/>
        <v>1</v>
      </c>
      <c r="I3597" s="60" t="str">
        <f t="shared" si="626"/>
        <v>00</v>
      </c>
    </row>
    <row r="3598" spans="1:9">
      <c r="A3598" s="60" t="str">
        <f t="shared" si="627"/>
        <v>3.4.1.3.0.00.00 - Juros e Encargos da Dívida Mobiliária</v>
      </c>
      <c r="B3598" s="5" t="s">
        <v>845</v>
      </c>
      <c r="C3598" s="6">
        <v>186287056731.07001</v>
      </c>
      <c r="E3598" s="1">
        <f>E3599</f>
        <v>0</v>
      </c>
      <c r="F3598" s="1">
        <f>F3599</f>
        <v>186287056731.07001</v>
      </c>
      <c r="H3598" s="60" t="b">
        <f t="shared" si="628"/>
        <v>1</v>
      </c>
      <c r="I3598" s="60" t="str">
        <f t="shared" si="626"/>
        <v>00</v>
      </c>
    </row>
    <row r="3599" spans="1:9" ht="25.5">
      <c r="A3599" s="60" t="str">
        <f t="shared" si="627"/>
        <v>3.4.1.3.1.00.00 - Juros e Encargos da Dívida Mobiliária - 
 Consolidação</v>
      </c>
      <c r="B3599" s="3" t="s">
        <v>846</v>
      </c>
      <c r="C3599" s="4">
        <v>186287056731.07001</v>
      </c>
      <c r="E3599" s="1">
        <f>SUMIF(A3599:B3599,"*intra*",C3599:D3599)+SUMIF(A3599:B3599,"*inter*",C3599:D3599)</f>
        <v>0</v>
      </c>
      <c r="F3599" s="1">
        <f>SUMIF(A3599:B3599,"*consolidação*",C3599:D3599)</f>
        <v>186287056731.07001</v>
      </c>
      <c r="H3599" s="60" t="b">
        <f t="shared" si="628"/>
        <v>1</v>
      </c>
      <c r="I3599" s="60" t="str">
        <f t="shared" si="626"/>
        <v>00</v>
      </c>
    </row>
    <row r="3600" spans="1:9" ht="25.5">
      <c r="A3600" s="60" t="str">
        <f t="shared" si="627"/>
        <v>3.4.1.4.0.00.00 - Juros e Encargos de Empréstimos por Antecipação de 
 Receita Orçamentária</v>
      </c>
      <c r="B3600" s="5" t="s">
        <v>847</v>
      </c>
      <c r="C3600" s="6">
        <v>0</v>
      </c>
      <c r="E3600" s="1">
        <f>E3601</f>
        <v>0</v>
      </c>
      <c r="F3600" s="1">
        <f>F3601</f>
        <v>0</v>
      </c>
      <c r="H3600" s="60" t="b">
        <f t="shared" si="628"/>
        <v>1</v>
      </c>
      <c r="I3600" s="60" t="str">
        <f t="shared" si="626"/>
        <v>00</v>
      </c>
    </row>
    <row r="3601" spans="1:9" ht="38.25">
      <c r="A3601" s="60" t="str">
        <f t="shared" si="627"/>
        <v>3.4.1.4.1.00.00 - Juros e Encargos de Empréstimos por Antecipação de 
 Receita Orçamentária - Consolidação</v>
      </c>
      <c r="B3601" s="3" t="s">
        <v>848</v>
      </c>
      <c r="C3601" s="4">
        <v>0</v>
      </c>
      <c r="E3601" s="1">
        <f>SUMIF(A3601:B3601,"*intra*",C3601:D3601)+SUMIF(A3601:B3601,"*inter*",C3601:D3601)</f>
        <v>0</v>
      </c>
      <c r="F3601" s="1">
        <f>SUMIF(A3601:B3601,"*consolidação*",C3601:D3601)</f>
        <v>0</v>
      </c>
      <c r="H3601" s="60" t="b">
        <f t="shared" si="628"/>
        <v>1</v>
      </c>
      <c r="I3601" s="60" t="str">
        <f t="shared" si="626"/>
        <v>00</v>
      </c>
    </row>
    <row r="3602" spans="1:9" ht="25.5">
      <c r="A3602" s="60" t="str">
        <f t="shared" si="627"/>
        <v>3.4.1.8.0.00.00 - Outros Juros e Encargos de Empréstimos e 
 Financiamentos Internos</v>
      </c>
      <c r="B3602" s="5" t="s">
        <v>849</v>
      </c>
      <c r="C3602" s="6">
        <v>2227528893.7600002</v>
      </c>
      <c r="E3602" s="1">
        <f>E3603+E3604+E3605+E3606</f>
        <v>0</v>
      </c>
      <c r="F3602" s="1">
        <f>F3603+F3604+F3605+F3606</f>
        <v>2227528893.7600002</v>
      </c>
      <c r="H3602" s="60" t="b">
        <f t="shared" si="628"/>
        <v>1</v>
      </c>
      <c r="I3602" s="60" t="str">
        <f t="shared" si="626"/>
        <v>00</v>
      </c>
    </row>
    <row r="3603" spans="1:9" ht="25.5">
      <c r="A3603" s="60" t="str">
        <f t="shared" si="627"/>
        <v>3.4.1.8.1.00.00 - Outros Juros e Encargos de Empréstimos e 
 Financiamentos Internos - Consolidação</v>
      </c>
      <c r="B3603" s="3" t="s">
        <v>850</v>
      </c>
      <c r="C3603" s="4">
        <v>2227528893.7600002</v>
      </c>
      <c r="E3603" s="1"/>
      <c r="F3603" s="1">
        <f>SUMIF(A3603:B3603,"*consolidação*",C3603:D3603)</f>
        <v>2227528893.7600002</v>
      </c>
      <c r="H3603" s="60" t="b">
        <f t="shared" si="628"/>
        <v>1</v>
      </c>
      <c r="I3603" s="60" t="str">
        <f t="shared" ref="I3603:I3666" si="629">MID(A3603,11,2)</f>
        <v>00</v>
      </c>
    </row>
    <row r="3604" spans="1:9" ht="25.5">
      <c r="A3604" s="60" t="str">
        <f t="shared" ref="A3604:A3667" si="630">TRIM(B3604)</f>
        <v>3.4.1.8.3.00.00 - Outros Juros e Encargos de Empréstimos e 
 Financiamentos Internos - Inter OFSS - União</v>
      </c>
      <c r="B3604" s="5" t="s">
        <v>851</v>
      </c>
      <c r="C3604" s="6">
        <v>0</v>
      </c>
      <c r="E3604" s="1">
        <f>SUMIF(A3604:B3604,"*intra*",C3604:D3604)+SUMIF(A3604:B3604,"*inter*",C3604:D3604)</f>
        <v>0</v>
      </c>
      <c r="F3604" s="1">
        <f>SUMIF(A3604:B3604,"*consolidação*",C3604:D3604)</f>
        <v>0</v>
      </c>
      <c r="H3604" s="60" t="b">
        <f t="shared" ref="H3604:H3667" si="631">IF(I3604="00",C3604=E3604+F3604,TRUE)</f>
        <v>1</v>
      </c>
      <c r="I3604" s="60" t="str">
        <f t="shared" si="629"/>
        <v>00</v>
      </c>
    </row>
    <row r="3605" spans="1:9" ht="25.5">
      <c r="A3605" s="60" t="str">
        <f t="shared" si="630"/>
        <v>3.4.1.8.4.00.00 - Outros Juros e Encargos de Empréstimos e 
 Financiamentos Internos - Inter OFSS - Estado</v>
      </c>
      <c r="B3605" s="3" t="s">
        <v>852</v>
      </c>
      <c r="C3605" s="4">
        <v>0</v>
      </c>
      <c r="E3605" s="1">
        <f>SUMIF(A3605:B3605,"*intra*",C3605:D3605)+SUMIF(A3605:B3605,"*inter*",C3605:D3605)</f>
        <v>0</v>
      </c>
      <c r="F3605" s="1">
        <f>SUMIF(A3605:B3605,"*consolidação*",C3605:D3605)</f>
        <v>0</v>
      </c>
      <c r="H3605" s="60" t="b">
        <f t="shared" si="631"/>
        <v>1</v>
      </c>
      <c r="I3605" s="60" t="str">
        <f t="shared" si="629"/>
        <v>00</v>
      </c>
    </row>
    <row r="3606" spans="1:9" ht="25.5">
      <c r="A3606" s="60" t="str">
        <f t="shared" si="630"/>
        <v>3.4.1.8.5.00.00 - Outros Juros e Encargos de Empréstimos e 
 Financiamentos Internos - Inter OFSS - Município</v>
      </c>
      <c r="B3606" s="5" t="s">
        <v>853</v>
      </c>
      <c r="C3606" s="6">
        <v>0</v>
      </c>
      <c r="E3606" s="1">
        <f>SUMIF(A3606:B3606,"*intra*",C3606:D3606)+SUMIF(A3606:B3606,"*inter*",C3606:D3606)</f>
        <v>0</v>
      </c>
      <c r="F3606" s="1">
        <f>SUMIF(A3606:B3606,"*consolidação*",C3606:D3606)</f>
        <v>0</v>
      </c>
      <c r="H3606" s="60" t="b">
        <f t="shared" si="631"/>
        <v>1</v>
      </c>
      <c r="I3606" s="60" t="str">
        <f t="shared" si="629"/>
        <v>00</v>
      </c>
    </row>
    <row r="3607" spans="1:9" ht="25.5">
      <c r="A3607" s="60" t="str">
        <f t="shared" si="630"/>
        <v>3.4.1.9.0.00.00 - Outros Juros e Encargos de Empréstimos e 
 Financiamentos Externos</v>
      </c>
      <c r="B3607" s="3" t="s">
        <v>854</v>
      </c>
      <c r="C3607" s="4">
        <v>201801680.58000001</v>
      </c>
      <c r="E3607" s="1">
        <f>E3608</f>
        <v>0</v>
      </c>
      <c r="F3607" s="1">
        <f>F3608</f>
        <v>201801680.58000001</v>
      </c>
      <c r="H3607" s="60" t="b">
        <f t="shared" si="631"/>
        <v>1</v>
      </c>
      <c r="I3607" s="60" t="str">
        <f t="shared" si="629"/>
        <v>00</v>
      </c>
    </row>
    <row r="3608" spans="1:9" ht="25.5">
      <c r="A3608" s="60" t="str">
        <f t="shared" si="630"/>
        <v>3.4.1.9.1.00.00 - Outros Juros e Encargos de Empréstimos e 
 Financiamentos Externos - Consolidação</v>
      </c>
      <c r="B3608" s="5" t="s">
        <v>855</v>
      </c>
      <c r="C3608" s="6">
        <v>201801680.58000001</v>
      </c>
      <c r="E3608" s="1">
        <f>SUMIF(A3608:B3608,"*intra*",C3608:D3608)+SUMIF(A3608:B3608,"*inter*",C3608:D3608)</f>
        <v>0</v>
      </c>
      <c r="F3608" s="1">
        <f>SUMIF(A3608:B3608,"*consolidação*",C3608:D3608)</f>
        <v>201801680.58000001</v>
      </c>
      <c r="H3608" s="60" t="b">
        <f t="shared" si="631"/>
        <v>1</v>
      </c>
      <c r="I3608" s="60" t="str">
        <f t="shared" si="629"/>
        <v>00</v>
      </c>
    </row>
    <row r="3609" spans="1:9">
      <c r="A3609" s="60" t="str">
        <f t="shared" si="630"/>
        <v>3.4.2.0.0.00.00 - Juros e Encargos de Mora</v>
      </c>
      <c r="B3609" s="3" t="s">
        <v>856</v>
      </c>
      <c r="C3609" s="4">
        <v>94411136.140000001</v>
      </c>
      <c r="E3609" s="1">
        <f>E3610+E3615+E3617+E3619+E3621</f>
        <v>0</v>
      </c>
      <c r="F3609" s="1">
        <f>F3610+F3615+F3617+F3619+F3621</f>
        <v>94411136.140000001</v>
      </c>
      <c r="H3609" s="60" t="b">
        <f t="shared" si="631"/>
        <v>1</v>
      </c>
      <c r="I3609" s="60" t="str">
        <f t="shared" si="629"/>
        <v>00</v>
      </c>
    </row>
    <row r="3610" spans="1:9" ht="25.5">
      <c r="A3610" s="60" t="str">
        <f t="shared" si="630"/>
        <v>3.4.2.1.0.00.00 - Juros e Encargos de Mora de Empréstimos e 
 Financiamentos Internos Obtidos</v>
      </c>
      <c r="B3610" s="5" t="s">
        <v>857</v>
      </c>
      <c r="C3610" s="6">
        <v>6449434.3399999999</v>
      </c>
      <c r="E3610" s="1">
        <f>E3611+E3612+E3613+E3614</f>
        <v>0</v>
      </c>
      <c r="F3610" s="1">
        <f>F3611+F3612+F3613+F3614</f>
        <v>6449434.3399999999</v>
      </c>
      <c r="H3610" s="60" t="b">
        <f t="shared" si="631"/>
        <v>1</v>
      </c>
      <c r="I3610" s="60" t="str">
        <f t="shared" si="629"/>
        <v>00</v>
      </c>
    </row>
    <row r="3611" spans="1:9" ht="25.5">
      <c r="A3611" s="60" t="str">
        <f t="shared" si="630"/>
        <v>3.4.2.1.1.00.00 - Juros e Encargos de Mora de Empréstimos e 
 Financiamentos Internos Obtidos - Consolidação</v>
      </c>
      <c r="B3611" s="3" t="s">
        <v>858</v>
      </c>
      <c r="C3611" s="4">
        <v>6449434.3399999999</v>
      </c>
      <c r="E3611" s="1"/>
      <c r="F3611" s="1">
        <f t="shared" ref="F3611:F3614" si="632">SUMIF(A3611:B3611,"*consolidação*",C3611:D3611)</f>
        <v>6449434.3399999999</v>
      </c>
      <c r="H3611" s="60" t="b">
        <f t="shared" si="631"/>
        <v>1</v>
      </c>
      <c r="I3611" s="60" t="str">
        <f t="shared" si="629"/>
        <v>00</v>
      </c>
    </row>
    <row r="3612" spans="1:9" ht="25.5">
      <c r="A3612" s="60" t="str">
        <f t="shared" si="630"/>
        <v>3.4.2.1.3.00.00 - Juros e Encargos de Mora de Empréstimos e 
 Financiamentos Internos Obtidos - Inter OFSS - União</v>
      </c>
      <c r="B3612" s="5" t="s">
        <v>859</v>
      </c>
      <c r="C3612" s="6">
        <v>0</v>
      </c>
      <c r="E3612" s="1">
        <f t="shared" ref="E3612:E3614" si="633">SUMIF(A3612:B3612,"*intra*",C3612:D3612)+SUMIF(A3612:B3612,"*inter*",C3612:D3612)</f>
        <v>0</v>
      </c>
      <c r="F3612" s="1">
        <f t="shared" si="632"/>
        <v>0</v>
      </c>
      <c r="H3612" s="60" t="b">
        <f t="shared" si="631"/>
        <v>1</v>
      </c>
      <c r="I3612" s="60" t="str">
        <f t="shared" si="629"/>
        <v>00</v>
      </c>
    </row>
    <row r="3613" spans="1:9" ht="25.5">
      <c r="A3613" s="60" t="str">
        <f t="shared" si="630"/>
        <v>3.4.2.1.4.00.00 - Juros e Encargos de Mora de Empréstimos e 
 Financiamentos Internos Obtidos - Inter OFSS - Estado</v>
      </c>
      <c r="B3613" s="3" t="s">
        <v>860</v>
      </c>
      <c r="C3613" s="4">
        <v>0</v>
      </c>
      <c r="E3613" s="1">
        <f t="shared" si="633"/>
        <v>0</v>
      </c>
      <c r="F3613" s="1">
        <f t="shared" si="632"/>
        <v>0</v>
      </c>
      <c r="H3613" s="60" t="b">
        <f t="shared" si="631"/>
        <v>1</v>
      </c>
      <c r="I3613" s="60" t="str">
        <f t="shared" si="629"/>
        <v>00</v>
      </c>
    </row>
    <row r="3614" spans="1:9" ht="25.5">
      <c r="A3614" s="60" t="str">
        <f t="shared" si="630"/>
        <v>3.4.2.1.5.00.00 - Juros e Encargos de Mora de Empréstimos e 
 Financiamentos Internos Obtidos - Inter OFSS - Município</v>
      </c>
      <c r="B3614" s="5" t="s">
        <v>861</v>
      </c>
      <c r="C3614" s="6">
        <v>0</v>
      </c>
      <c r="E3614" s="1">
        <f t="shared" si="633"/>
        <v>0</v>
      </c>
      <c r="F3614" s="1">
        <f t="shared" si="632"/>
        <v>0</v>
      </c>
      <c r="H3614" s="60" t="b">
        <f t="shared" si="631"/>
        <v>1</v>
      </c>
      <c r="I3614" s="60" t="str">
        <f t="shared" si="629"/>
        <v>00</v>
      </c>
    </row>
    <row r="3615" spans="1:9" ht="25.5">
      <c r="A3615" s="60" t="str">
        <f t="shared" si="630"/>
        <v>3.4.2.2.0.00.00 - Juros e Encargos de Mora de Empréstimos e 
 Financiamentos Externos Obtidos</v>
      </c>
      <c r="B3615" s="3" t="s">
        <v>862</v>
      </c>
      <c r="C3615" s="4">
        <v>0</v>
      </c>
      <c r="E3615" s="1">
        <f>E3616</f>
        <v>0</v>
      </c>
      <c r="F3615" s="1">
        <f>F3616</f>
        <v>0</v>
      </c>
      <c r="H3615" s="60" t="b">
        <f t="shared" si="631"/>
        <v>1</v>
      </c>
      <c r="I3615" s="60" t="str">
        <f t="shared" si="629"/>
        <v>00</v>
      </c>
    </row>
    <row r="3616" spans="1:9" ht="25.5">
      <c r="A3616" s="60" t="str">
        <f t="shared" si="630"/>
        <v>3.4.2.2.1.00.00 - Juros e Encargos de Mora de Empréstimos e 
 Financiamentos Externos Obtidos - Consolidação</v>
      </c>
      <c r="B3616" s="5" t="s">
        <v>863</v>
      </c>
      <c r="C3616" s="6">
        <v>0</v>
      </c>
      <c r="E3616" s="1">
        <f>SUMIF(A3616:B3616,"*intra*",C3616:D3616)+SUMIF(A3616:B3616,"*inter*",C3616:D3616)</f>
        <v>0</v>
      </c>
      <c r="F3616" s="1">
        <f>SUMIF(A3616:B3616,"*consolidação*",C3616:D3616)</f>
        <v>0</v>
      </c>
      <c r="H3616" s="60" t="b">
        <f t="shared" si="631"/>
        <v>1</v>
      </c>
      <c r="I3616" s="60" t="str">
        <f t="shared" si="629"/>
        <v>00</v>
      </c>
    </row>
    <row r="3617" spans="1:9" ht="25.5">
      <c r="A3617" s="60" t="str">
        <f t="shared" si="630"/>
        <v>3.4.2.3.0.00.00 - Juros e Encargos de Mora de Aquisição de Bens e 
 Serviços</v>
      </c>
      <c r="B3617" s="3" t="s">
        <v>864</v>
      </c>
      <c r="C3617" s="4">
        <v>5937548.6100000003</v>
      </c>
      <c r="E3617" s="1">
        <f>E3618</f>
        <v>0</v>
      </c>
      <c r="F3617" s="1">
        <f>F3618</f>
        <v>5937548.6100000003</v>
      </c>
      <c r="H3617" s="60" t="b">
        <f t="shared" si="631"/>
        <v>1</v>
      </c>
      <c r="I3617" s="60" t="str">
        <f t="shared" si="629"/>
        <v>00</v>
      </c>
    </row>
    <row r="3618" spans="1:9" ht="25.5">
      <c r="A3618" s="60" t="str">
        <f t="shared" si="630"/>
        <v>3.4.2.3.1.00.00 - Juros e Encargos de Mora de Aquisição de Bens e 
 Serviços - Consolidação</v>
      </c>
      <c r="B3618" s="5" t="s">
        <v>865</v>
      </c>
      <c r="C3618" s="6">
        <v>5937548.6100000003</v>
      </c>
      <c r="E3618" s="1">
        <f t="shared" ref="E3618" si="634">SUMIF(A3618:B3618,"*intra*",C3618:D3618)+SUMIF(A3618:B3618,"*inter*",C3618:D3618)</f>
        <v>0</v>
      </c>
      <c r="F3618" s="1">
        <f>SUMIF(A3618:B3618,"*consolidação*",C3618:D3618)</f>
        <v>5937548.6100000003</v>
      </c>
      <c r="H3618" s="60" t="b">
        <f t="shared" si="631"/>
        <v>1</v>
      </c>
      <c r="I3618" s="60" t="str">
        <f t="shared" si="629"/>
        <v>00</v>
      </c>
    </row>
    <row r="3619" spans="1:9">
      <c r="A3619" s="60" t="str">
        <f t="shared" si="630"/>
        <v>3.4.2.4.0.00.00 - Juros e Encargos de Mora de Obrigações Tributárias</v>
      </c>
      <c r="B3619" s="3" t="s">
        <v>866</v>
      </c>
      <c r="C3619" s="4">
        <v>22058274.829999998</v>
      </c>
      <c r="E3619" s="1">
        <f>E3620</f>
        <v>0</v>
      </c>
      <c r="F3619" s="1">
        <f>F3620</f>
        <v>22058274.829999998</v>
      </c>
      <c r="H3619" s="60" t="b">
        <f t="shared" si="631"/>
        <v>1</v>
      </c>
      <c r="I3619" s="60" t="str">
        <f t="shared" si="629"/>
        <v>00</v>
      </c>
    </row>
    <row r="3620" spans="1:9" ht="25.5">
      <c r="A3620" s="60" t="str">
        <f t="shared" si="630"/>
        <v>3.4.2.4.1.00.00 - Juros e Encargos de Mora de Obrigações Tributárias 
 - Consolidação</v>
      </c>
      <c r="B3620" s="5" t="s">
        <v>867</v>
      </c>
      <c r="C3620" s="6">
        <v>22058274.829999998</v>
      </c>
      <c r="E3620" s="1">
        <f>SUMIF(A3620:B3620,"*intra*",C3620:D3620)+SUMIF(A3620:B3620,"*inter*",C3620:D3620)</f>
        <v>0</v>
      </c>
      <c r="F3620" s="1">
        <f>SUMIF(A3620:B3620,"*consolidação*",C3620:D3620)</f>
        <v>22058274.829999998</v>
      </c>
      <c r="H3620" s="60" t="b">
        <f t="shared" si="631"/>
        <v>1</v>
      </c>
      <c r="I3620" s="60" t="str">
        <f t="shared" si="629"/>
        <v>00</v>
      </c>
    </row>
    <row r="3621" spans="1:9">
      <c r="A3621" s="60" t="str">
        <f t="shared" si="630"/>
        <v>3.4.2.9.0.00.00 - Outros Juros e Encargos de Mora</v>
      </c>
      <c r="B3621" s="3" t="s">
        <v>868</v>
      </c>
      <c r="C3621" s="4">
        <v>59965878.359999999</v>
      </c>
      <c r="E3621" s="1">
        <f>E3622</f>
        <v>0</v>
      </c>
      <c r="F3621" s="1">
        <f>F3622</f>
        <v>59965878.359999999</v>
      </c>
      <c r="H3621" s="60" t="b">
        <f t="shared" si="631"/>
        <v>1</v>
      </c>
      <c r="I3621" s="60" t="str">
        <f t="shared" si="629"/>
        <v>00</v>
      </c>
    </row>
    <row r="3622" spans="1:9">
      <c r="A3622" s="60" t="str">
        <f t="shared" si="630"/>
        <v>3.4.2.9.1.00.00 - Outros Juros e Encargos de Mora - Consolidação</v>
      </c>
      <c r="B3622" s="5" t="s">
        <v>869</v>
      </c>
      <c r="C3622" s="6">
        <v>59965878.359999999</v>
      </c>
      <c r="E3622" s="1">
        <f t="shared" ref="E3622" si="635">SUMIF(A3622:B3622,"*intra*",C3622:D3622)+SUMIF(A3622:B3622,"*inter*",C3622:D3622)</f>
        <v>0</v>
      </c>
      <c r="F3622" s="1">
        <f>SUMIF(A3622:B3622,"*consolidação*",C3622:D3622)</f>
        <v>59965878.359999999</v>
      </c>
      <c r="H3622" s="60" t="b">
        <f t="shared" si="631"/>
        <v>1</v>
      </c>
      <c r="I3622" s="60" t="str">
        <f t="shared" si="629"/>
        <v>00</v>
      </c>
    </row>
    <row r="3623" spans="1:9">
      <c r="A3623" s="60" t="str">
        <f t="shared" si="630"/>
        <v>3.4.3.0.0.00.00 - Variações Monetárias e Cambiais</v>
      </c>
      <c r="B3623" s="3" t="s">
        <v>870</v>
      </c>
      <c r="C3623" s="4">
        <v>455746557694.51001</v>
      </c>
      <c r="E3623" s="1">
        <f>E3624+E3629+E3631+E3633+E3635</f>
        <v>198095481.38</v>
      </c>
      <c r="F3623" s="1">
        <f>F3624+F3629+F3631+F3633+F3635</f>
        <v>455548462213.13</v>
      </c>
      <c r="H3623" s="60" t="b">
        <f t="shared" si="631"/>
        <v>1</v>
      </c>
      <c r="I3623" s="60" t="str">
        <f t="shared" si="629"/>
        <v>00</v>
      </c>
    </row>
    <row r="3624" spans="1:9" ht="25.5">
      <c r="A3624" s="60" t="str">
        <f t="shared" si="630"/>
        <v>3.4.3.1.0.00.00 - Variações Monetárias e Cambiais de Dívida 
 Contratual Interna</v>
      </c>
      <c r="B3624" s="5" t="s">
        <v>871</v>
      </c>
      <c r="C3624" s="6">
        <v>4675893938.5</v>
      </c>
      <c r="E3624" s="1">
        <f>E3625+E3626+E3627+E3628</f>
        <v>169117527.46000001</v>
      </c>
      <c r="F3624" s="1">
        <f>F3625+F3626+F3627+F3628</f>
        <v>4506776411.04</v>
      </c>
      <c r="H3624" s="60" t="b">
        <f t="shared" si="631"/>
        <v>1</v>
      </c>
      <c r="I3624" s="60" t="str">
        <f t="shared" si="629"/>
        <v>00</v>
      </c>
    </row>
    <row r="3625" spans="1:9" ht="25.5">
      <c r="A3625" s="60" t="str">
        <f t="shared" si="630"/>
        <v>3.4.3.1.1.00.00 - Variações Monetárias e Cambiais de Dívida 
 Contratual Interna - Consolidação</v>
      </c>
      <c r="B3625" s="3" t="s">
        <v>872</v>
      </c>
      <c r="C3625" s="4">
        <v>4506776411.04</v>
      </c>
      <c r="E3625" s="1"/>
      <c r="F3625" s="1">
        <f>SUMIF(A3625:B3625,"*consolidação*",C3625:D3625)</f>
        <v>4506776411.04</v>
      </c>
      <c r="H3625" s="60" t="b">
        <f t="shared" si="631"/>
        <v>1</v>
      </c>
      <c r="I3625" s="60" t="str">
        <f t="shared" si="629"/>
        <v>00</v>
      </c>
    </row>
    <row r="3626" spans="1:9" ht="25.5">
      <c r="A3626" s="60" t="str">
        <f t="shared" si="630"/>
        <v>3.4.3.1.3.00.00 - Variações Monetárias e Cambiais de Dívida 
 Contratual Interna - Inter OFSS - União</v>
      </c>
      <c r="B3626" s="5" t="s">
        <v>873</v>
      </c>
      <c r="C3626" s="6">
        <v>0</v>
      </c>
      <c r="E3626" s="1">
        <f t="shared" ref="E3626:E3627" si="636">SUMIF(A3626:B3626,"*intra*",C3626:D3626)+SUMIF(A3626:B3626,"*inter*",C3626:D3626)</f>
        <v>0</v>
      </c>
      <c r="F3626" s="1">
        <f>SUMIF(A3626:B3626,"*consolidação*",C3626:D3626)</f>
        <v>0</v>
      </c>
      <c r="H3626" s="60" t="b">
        <f t="shared" si="631"/>
        <v>1</v>
      </c>
      <c r="I3626" s="60" t="str">
        <f t="shared" si="629"/>
        <v>00</v>
      </c>
    </row>
    <row r="3627" spans="1:9" ht="25.5">
      <c r="A3627" s="60" t="str">
        <f t="shared" si="630"/>
        <v>3.4.3.1.4.00.00 - Variações Monetárias e Cambiais de Dívida 
 Contratual Interna - Inter OFSS - Estado</v>
      </c>
      <c r="B3627" s="3" t="s">
        <v>874</v>
      </c>
      <c r="C3627" s="4">
        <v>0</v>
      </c>
      <c r="E3627" s="1">
        <f t="shared" si="636"/>
        <v>0</v>
      </c>
      <c r="F3627" s="1">
        <f>SUMIF(A3627:B3627,"*consolidação*",C3627:D3627)</f>
        <v>0</v>
      </c>
      <c r="H3627" s="60" t="b">
        <f t="shared" si="631"/>
        <v>1</v>
      </c>
      <c r="I3627" s="60" t="str">
        <f t="shared" si="629"/>
        <v>00</v>
      </c>
    </row>
    <row r="3628" spans="1:9" ht="25.5">
      <c r="A3628" s="60" t="str">
        <f t="shared" si="630"/>
        <v>3.4.3.1.5.00.00 - Variações Monetárias e Cambiais de Dívida 
 Contratual Interna - Inter OFSS - Município</v>
      </c>
      <c r="B3628" s="5" t="s">
        <v>875</v>
      </c>
      <c r="C3628" s="6">
        <v>169117527.46000001</v>
      </c>
      <c r="E3628" s="1">
        <f>SUMIF(A3628:B3628,"*intra*",C3628:D3628)+SUMIF(A3628:B3628,"*inter*",C3628:D3628)</f>
        <v>169117527.46000001</v>
      </c>
      <c r="F3628" s="1">
        <f>SUMIF(A3628:B3628,"*consolidação*",C3628:D3628)</f>
        <v>0</v>
      </c>
      <c r="H3628" s="60" t="b">
        <f t="shared" si="631"/>
        <v>1</v>
      </c>
      <c r="I3628" s="60" t="str">
        <f t="shared" si="629"/>
        <v>00</v>
      </c>
    </row>
    <row r="3629" spans="1:9" ht="25.5">
      <c r="A3629" s="60" t="str">
        <f t="shared" si="630"/>
        <v>3.4.3.2.0.00.00 - Variações Monetárias e Cambiais de Dívida 
 Contratual Externa</v>
      </c>
      <c r="B3629" s="3" t="s">
        <v>876</v>
      </c>
      <c r="C3629" s="4">
        <v>5867213470.0500002</v>
      </c>
      <c r="E3629" s="1">
        <f>E3630</f>
        <v>0</v>
      </c>
      <c r="F3629" s="1">
        <f>F3630</f>
        <v>5867213470.0500002</v>
      </c>
      <c r="H3629" s="60" t="b">
        <f t="shared" si="631"/>
        <v>1</v>
      </c>
      <c r="I3629" s="60" t="str">
        <f t="shared" si="629"/>
        <v>00</v>
      </c>
    </row>
    <row r="3630" spans="1:9" ht="25.5">
      <c r="A3630" s="60" t="str">
        <f t="shared" si="630"/>
        <v>3.4.3.2.1.00.00 - Variações Monetárias e Cambiais de Dívida 
 Contratual Externa - Consolidação</v>
      </c>
      <c r="B3630" s="5" t="s">
        <v>877</v>
      </c>
      <c r="C3630" s="6">
        <v>5867213470.0500002</v>
      </c>
      <c r="E3630" s="1">
        <f t="shared" ref="E3630" si="637">SUMIF(A3630:B3630,"*intra*",C3630:D3630)+SUMIF(A3630:B3630,"*inter*",C3630:D3630)</f>
        <v>0</v>
      </c>
      <c r="F3630" s="1">
        <f>SUMIF(A3630:B3630,"*consolidação*",C3630:D3630)</f>
        <v>5867213470.0500002</v>
      </c>
      <c r="H3630" s="60" t="b">
        <f t="shared" si="631"/>
        <v>1</v>
      </c>
      <c r="I3630" s="60" t="str">
        <f t="shared" si="629"/>
        <v>00</v>
      </c>
    </row>
    <row r="3631" spans="1:9" ht="25.5">
      <c r="A3631" s="60" t="str">
        <f t="shared" si="630"/>
        <v>3.4.3.3.0.00.00 - Variações Monetárias e Cambiais de Dívida 
 Mobiliária Interna</v>
      </c>
      <c r="B3631" s="3" t="s">
        <v>878</v>
      </c>
      <c r="C3631" s="4">
        <v>368768102203.15997</v>
      </c>
      <c r="E3631" s="1">
        <f>E3632</f>
        <v>0</v>
      </c>
      <c r="F3631" s="1">
        <f>F3632</f>
        <v>368768102203.15997</v>
      </c>
      <c r="H3631" s="60" t="b">
        <f t="shared" si="631"/>
        <v>1</v>
      </c>
      <c r="I3631" s="60" t="str">
        <f t="shared" si="629"/>
        <v>00</v>
      </c>
    </row>
    <row r="3632" spans="1:9" ht="25.5">
      <c r="A3632" s="60" t="str">
        <f t="shared" si="630"/>
        <v>3.4.3.3.1.00.00 - Variações Monetárias e Cambiais de Dívida 
 Mobiliária Interna - Consolidação</v>
      </c>
      <c r="B3632" s="5" t="s">
        <v>879</v>
      </c>
      <c r="C3632" s="6">
        <v>368768102203.15997</v>
      </c>
      <c r="E3632" s="1"/>
      <c r="F3632" s="1">
        <f>SUMIF(A3632:B3632,"*consolidação*",C3632:D3632)</f>
        <v>368768102203.15997</v>
      </c>
      <c r="H3632" s="60" t="b">
        <f t="shared" si="631"/>
        <v>1</v>
      </c>
      <c r="I3632" s="60" t="str">
        <f t="shared" si="629"/>
        <v>00</v>
      </c>
    </row>
    <row r="3633" spans="1:9" ht="25.5">
      <c r="A3633" s="60" t="str">
        <f t="shared" si="630"/>
        <v>3.4.3.4.0.00.00 - Variações Monetárias e Cambiais de Dívida 
 Mobiliária Externa</v>
      </c>
      <c r="B3633" s="3" t="s">
        <v>880</v>
      </c>
      <c r="C3633" s="4">
        <v>51386714032.160004</v>
      </c>
      <c r="E3633" s="1">
        <f>E3634</f>
        <v>0</v>
      </c>
      <c r="F3633" s="1">
        <f>F3634</f>
        <v>51386714032.160004</v>
      </c>
      <c r="H3633" s="60" t="b">
        <f t="shared" si="631"/>
        <v>1</v>
      </c>
      <c r="I3633" s="60" t="str">
        <f t="shared" si="629"/>
        <v>00</v>
      </c>
    </row>
    <row r="3634" spans="1:9" ht="25.5">
      <c r="A3634" s="60" t="str">
        <f t="shared" si="630"/>
        <v>3.4.3.4.1.00.00 - Variações Monetárias e Cambiais de Dívida 
 Mobiliária Externa - Consolidação</v>
      </c>
      <c r="B3634" s="5" t="s">
        <v>881</v>
      </c>
      <c r="C3634" s="6">
        <v>51386714032.160004</v>
      </c>
      <c r="E3634" s="1">
        <f t="shared" ref="E3634" si="638">SUMIF(A3634:B3634,"*intra*",C3634:D3634)+SUMIF(A3634:B3634,"*inter*",C3634:D3634)</f>
        <v>0</v>
      </c>
      <c r="F3634" s="1">
        <f>SUMIF(A3634:B3634,"*consolidação*",C3634:D3634)</f>
        <v>51386714032.160004</v>
      </c>
      <c r="H3634" s="60" t="b">
        <f t="shared" si="631"/>
        <v>1</v>
      </c>
      <c r="I3634" s="60" t="str">
        <f t="shared" si="629"/>
        <v>00</v>
      </c>
    </row>
    <row r="3635" spans="1:9">
      <c r="A3635" s="60" t="str">
        <f t="shared" si="630"/>
        <v>3.4.3.9.0.00.00 - Outras Variações Monetárias e Cambiais</v>
      </c>
      <c r="B3635" s="3" t="s">
        <v>882</v>
      </c>
      <c r="C3635" s="4">
        <v>25048634050.639999</v>
      </c>
      <c r="E3635" s="1">
        <f>E3636+E3637+E3638+E3639</f>
        <v>28977953.919999998</v>
      </c>
      <c r="F3635" s="1">
        <f>F3636+F3637+F3638+F3639</f>
        <v>25019656096.720001</v>
      </c>
      <c r="H3635" s="60" t="b">
        <f t="shared" si="631"/>
        <v>1</v>
      </c>
      <c r="I3635" s="60" t="str">
        <f t="shared" si="629"/>
        <v>00</v>
      </c>
    </row>
    <row r="3636" spans="1:9" ht="25.5">
      <c r="A3636" s="60" t="str">
        <f t="shared" si="630"/>
        <v>3.4.3.9.1.00.00 - Outras Variações Monetárias e Cambiais - 
 Consolidação</v>
      </c>
      <c r="B3636" s="5" t="s">
        <v>883</v>
      </c>
      <c r="C3636" s="6">
        <v>25019656096.720001</v>
      </c>
      <c r="E3636" s="1">
        <f t="shared" ref="E3636:E3638" si="639">SUMIF(A3636:B3636,"*intra*",C3636:D3636)+SUMIF(A3636:B3636,"*inter*",C3636:D3636)</f>
        <v>0</v>
      </c>
      <c r="F3636" s="1">
        <f t="shared" ref="F3636:F3638" si="640">SUMIF(A3636:B3636,"*consolidação*",C3636:D3636)</f>
        <v>25019656096.720001</v>
      </c>
      <c r="H3636" s="60" t="b">
        <f t="shared" si="631"/>
        <v>1</v>
      </c>
      <c r="I3636" s="60" t="str">
        <f t="shared" si="629"/>
        <v>00</v>
      </c>
    </row>
    <row r="3637" spans="1:9" ht="25.5">
      <c r="A3637" s="60" t="str">
        <f t="shared" si="630"/>
        <v>3.4.3.9.3.00.00 - Outras Variações Monetárias e Cambiais - Inter 
 OFSS - União</v>
      </c>
      <c r="B3637" s="3" t="s">
        <v>884</v>
      </c>
      <c r="C3637" s="4">
        <v>0</v>
      </c>
      <c r="E3637" s="1">
        <f t="shared" si="639"/>
        <v>0</v>
      </c>
      <c r="F3637" s="1">
        <f t="shared" si="640"/>
        <v>0</v>
      </c>
      <c r="H3637" s="60" t="b">
        <f t="shared" si="631"/>
        <v>1</v>
      </c>
      <c r="I3637" s="60" t="str">
        <f t="shared" si="629"/>
        <v>00</v>
      </c>
    </row>
    <row r="3638" spans="1:9" ht="25.5">
      <c r="A3638" s="60" t="str">
        <f t="shared" si="630"/>
        <v>3.4.3.9.4.00.00 - Outras Variações Monetárias e Cambiais - Inter 
 OFSS - Estado</v>
      </c>
      <c r="B3638" s="5" t="s">
        <v>885</v>
      </c>
      <c r="C3638" s="6">
        <v>804.45</v>
      </c>
      <c r="E3638" s="1">
        <f t="shared" si="639"/>
        <v>804.45</v>
      </c>
      <c r="F3638" s="1">
        <f t="shared" si="640"/>
        <v>0</v>
      </c>
      <c r="H3638" s="60" t="b">
        <f t="shared" si="631"/>
        <v>1</v>
      </c>
      <c r="I3638" s="60" t="str">
        <f t="shared" si="629"/>
        <v>00</v>
      </c>
    </row>
    <row r="3639" spans="1:9" ht="25.5">
      <c r="A3639" s="60" t="str">
        <f t="shared" si="630"/>
        <v>3.4.3.9.5.00.00 - Outras Variações Monetárias e Cambiais - Inter 
 OFSS - Município</v>
      </c>
      <c r="B3639" s="3" t="s">
        <v>886</v>
      </c>
      <c r="C3639" s="4">
        <v>28977149.469999999</v>
      </c>
      <c r="E3639" s="1">
        <f>SUMIF(A3639:B3639,"*intra*",C3639:D3639)+SUMIF(A3639:B3639,"*inter*",C3639:D3639)</f>
        <v>28977149.469999999</v>
      </c>
      <c r="F3639" s="1">
        <f>SUMIF(A3639:B3639,"*consolidação*",C3639:D3639)</f>
        <v>0</v>
      </c>
      <c r="H3639" s="60" t="b">
        <f t="shared" si="631"/>
        <v>1</v>
      </c>
      <c r="I3639" s="60" t="str">
        <f t="shared" si="629"/>
        <v>00</v>
      </c>
    </row>
    <row r="3640" spans="1:9">
      <c r="A3640" s="60" t="str">
        <f t="shared" si="630"/>
        <v>3.4.4.0.0.00.00 - Descontos Financeiros Concedidos</v>
      </c>
      <c r="B3640" s="5" t="s">
        <v>887</v>
      </c>
      <c r="C3640" s="6">
        <v>430994952.63</v>
      </c>
      <c r="E3640" s="1">
        <f>E3641</f>
        <v>0</v>
      </c>
      <c r="F3640" s="1">
        <f>F3641</f>
        <v>430994952.63</v>
      </c>
      <c r="H3640" s="60" t="b">
        <f t="shared" si="631"/>
        <v>1</v>
      </c>
      <c r="I3640" s="60" t="str">
        <f t="shared" si="629"/>
        <v>00</v>
      </c>
    </row>
    <row r="3641" spans="1:9">
      <c r="A3641" s="60" t="str">
        <f t="shared" si="630"/>
        <v>3.4.4.0.1.00.00 - Descontos Financeiros Concedidos - Consolidação</v>
      </c>
      <c r="B3641" s="3" t="s">
        <v>888</v>
      </c>
      <c r="C3641" s="4">
        <v>430994952.63</v>
      </c>
      <c r="E3641" s="1">
        <f t="shared" ref="E3641" si="641">SUMIF(A3641:B3641,"*intra*",C3641:D3641)+SUMIF(A3641:B3641,"*inter*",C3641:D3641)</f>
        <v>0</v>
      </c>
      <c r="F3641" s="1">
        <f t="shared" ref="F3641" si="642">SUMIF(A3641:B3641,"*consolidação*",C3641:D3641)</f>
        <v>430994952.63</v>
      </c>
      <c r="H3641" s="60" t="b">
        <f t="shared" si="631"/>
        <v>1</v>
      </c>
      <c r="I3641" s="60" t="str">
        <f t="shared" si="629"/>
        <v>00</v>
      </c>
    </row>
    <row r="3642" spans="1:9" ht="25.5">
      <c r="A3642" s="60" t="str">
        <f t="shared" si="630"/>
        <v>3.4.9.0.0.00.00 - Outras Variações Patrimoniais Diminutivas - 
 Financeiras</v>
      </c>
      <c r="B3642" s="5" t="s">
        <v>889</v>
      </c>
      <c r="C3642" s="6">
        <v>113541571793.67999</v>
      </c>
      <c r="E3642" s="1">
        <f>E3643+E3645+E3647</f>
        <v>0</v>
      </c>
      <c r="F3642" s="1">
        <f>F3643+F3645+F3647</f>
        <v>113541571793.68001</v>
      </c>
      <c r="H3642" s="60" t="b">
        <f t="shared" si="631"/>
        <v>1</v>
      </c>
      <c r="I3642" s="60" t="str">
        <f t="shared" si="629"/>
        <v>00</v>
      </c>
    </row>
    <row r="3643" spans="1:9">
      <c r="A3643" s="60" t="str">
        <f t="shared" si="630"/>
        <v>3.4.9.1.0.00.00 - Juros e Encargos em Sentenças Judiciais</v>
      </c>
      <c r="B3643" s="3" t="s">
        <v>890</v>
      </c>
      <c r="C3643" s="4">
        <v>0</v>
      </c>
      <c r="E3643" s="1">
        <f>E3644</f>
        <v>0</v>
      </c>
      <c r="F3643" s="1">
        <f>F3644</f>
        <v>0</v>
      </c>
      <c r="H3643" s="60" t="b">
        <f t="shared" si="631"/>
        <v>1</v>
      </c>
      <c r="I3643" s="60" t="str">
        <f t="shared" si="629"/>
        <v>00</v>
      </c>
    </row>
    <row r="3644" spans="1:9" ht="25.5">
      <c r="A3644" s="60" t="str">
        <f t="shared" si="630"/>
        <v>3.4.9.1.1.00.00 - Juros e Encargos em Sentenças Judiciais - 
 Consolidação</v>
      </c>
      <c r="B3644" s="5" t="s">
        <v>891</v>
      </c>
      <c r="C3644" s="6"/>
      <c r="E3644" s="1">
        <f t="shared" ref="E3644" si="643">SUMIF(A3644:B3644,"*intra*",C3644:D3644)+SUMIF(A3644:B3644,"*inter*",C3644:D3644)</f>
        <v>0</v>
      </c>
      <c r="F3644" s="1">
        <f>SUMIF(A3644:B3644,"*consolidação*",C3644:D3644)</f>
        <v>0</v>
      </c>
      <c r="H3644" s="60" t="b">
        <f t="shared" si="631"/>
        <v>1</v>
      </c>
      <c r="I3644" s="60" t="str">
        <f t="shared" si="629"/>
        <v>00</v>
      </c>
    </row>
    <row r="3645" spans="1:9">
      <c r="A3645" s="60" t="str">
        <f t="shared" si="630"/>
        <v>3.4.9.2.0.00.00 - Juros e Encargos em Indenizações e Restituições</v>
      </c>
      <c r="B3645" s="3" t="s">
        <v>892</v>
      </c>
      <c r="C3645" s="4">
        <v>226039005.61000001</v>
      </c>
      <c r="E3645" s="1">
        <f>E3646</f>
        <v>0</v>
      </c>
      <c r="F3645" s="1">
        <f>F3646</f>
        <v>226039005.61000001</v>
      </c>
      <c r="H3645" s="60" t="b">
        <f t="shared" si="631"/>
        <v>1</v>
      </c>
      <c r="I3645" s="60" t="str">
        <f t="shared" si="629"/>
        <v>00</v>
      </c>
    </row>
    <row r="3646" spans="1:9" ht="25.5">
      <c r="A3646" s="60" t="str">
        <f t="shared" si="630"/>
        <v>3.4.9.2.1.00.00 - Juros e Encargos em Indenizações e Restituições - 
 Consolidação</v>
      </c>
      <c r="B3646" s="5" t="s">
        <v>893</v>
      </c>
      <c r="C3646" s="6">
        <v>226039005.61000001</v>
      </c>
      <c r="E3646" s="1">
        <f t="shared" ref="E3646" si="644">SUMIF(A3646:B3646,"*intra*",C3646:D3646)+SUMIF(A3646:B3646,"*inter*",C3646:D3646)</f>
        <v>0</v>
      </c>
      <c r="F3646" s="1">
        <f>SUMIF(A3646:B3646,"*consolidação*",C3646:D3646)</f>
        <v>226039005.61000001</v>
      </c>
      <c r="H3646" s="60" t="b">
        <f t="shared" si="631"/>
        <v>1</v>
      </c>
      <c r="I3646" s="60" t="str">
        <f t="shared" si="629"/>
        <v>00</v>
      </c>
    </row>
    <row r="3647" spans="1:9" ht="25.5">
      <c r="A3647" s="60" t="str">
        <f t="shared" si="630"/>
        <v>3.4.9.9.0.00.00 - Outras Variações Patrimoniais Diminutivas 
 Financeiras</v>
      </c>
      <c r="B3647" s="3" t="s">
        <v>894</v>
      </c>
      <c r="C3647" s="4">
        <v>113315532788.07001</v>
      </c>
      <c r="E3647" s="1">
        <f>E3648</f>
        <v>0</v>
      </c>
      <c r="F3647" s="1">
        <f>F3648</f>
        <v>113315532788.07001</v>
      </c>
      <c r="H3647" s="60" t="b">
        <f t="shared" si="631"/>
        <v>1</v>
      </c>
      <c r="I3647" s="60" t="str">
        <f t="shared" si="629"/>
        <v>00</v>
      </c>
    </row>
    <row r="3648" spans="1:9" ht="25.5">
      <c r="A3648" s="60" t="str">
        <f t="shared" si="630"/>
        <v>3.4.9.9.1.00.00 - Outras Variações Patrimoniais Diminutivas 
 Financeiras - Consolidação</v>
      </c>
      <c r="B3648" s="5" t="s">
        <v>895</v>
      </c>
      <c r="C3648" s="6">
        <v>113315532788.07001</v>
      </c>
      <c r="E3648" s="1">
        <f>SUMIF(A3648:B3648,"*intra*",C3648:D3648)+SUMIF(A3648:B3648,"*inter*",C3648:D3648)</f>
        <v>0</v>
      </c>
      <c r="F3648" s="1">
        <f>SUMIF(A3648:B3648,"*consolidação*",C3648:D3648)</f>
        <v>113315532788.07001</v>
      </c>
      <c r="H3648" s="60" t="b">
        <f t="shared" si="631"/>
        <v>1</v>
      </c>
      <c r="I3648" s="60" t="str">
        <f t="shared" si="629"/>
        <v>00</v>
      </c>
    </row>
    <row r="3649" spans="1:9">
      <c r="A3649" s="60" t="str">
        <f t="shared" si="630"/>
        <v>3.5.0.0.0.00.00 - Transferências e Delegações Concedidas</v>
      </c>
      <c r="B3649" s="3" t="s">
        <v>896</v>
      </c>
      <c r="C3649" s="4">
        <v>8895506163054.2402</v>
      </c>
      <c r="E3649" s="1">
        <f>E3650+E3659+E3677+E3682+E3684+E3686+E3688+E3695</f>
        <v>8865337344396.3691</v>
      </c>
      <c r="F3649" s="1">
        <f>F3650+F3659+F3677+F3682+F3684+F3686+F3688+F3695</f>
        <v>30168818657.870003</v>
      </c>
      <c r="H3649" s="60" t="b">
        <f t="shared" si="631"/>
        <v>1</v>
      </c>
      <c r="I3649" s="60" t="str">
        <f t="shared" si="629"/>
        <v>00</v>
      </c>
    </row>
    <row r="3650" spans="1:9">
      <c r="A3650" s="60" t="str">
        <f t="shared" si="630"/>
        <v>3.5.1.0.0.00.00 - Transferências Intragovernamentais</v>
      </c>
      <c r="B3650" s="5" t="s">
        <v>897</v>
      </c>
      <c r="C3650" s="6">
        <v>8575438273853.1504</v>
      </c>
      <c r="E3650" s="1">
        <f>E3651+E3653+E3655+E3657</f>
        <v>8575438273853.1494</v>
      </c>
      <c r="F3650" s="1">
        <f>F3651+F3653+F3655+F3657</f>
        <v>0</v>
      </c>
      <c r="H3650" s="60" t="b">
        <f t="shared" si="631"/>
        <v>1</v>
      </c>
      <c r="I3650" s="60" t="str">
        <f t="shared" si="629"/>
        <v>00</v>
      </c>
    </row>
    <row r="3651" spans="1:9" ht="25.5">
      <c r="A3651" s="60" t="str">
        <f t="shared" si="630"/>
        <v>3.5.1.1.0.00.00 - Transferências Concedidas para a Execução 
 Orçamentária</v>
      </c>
      <c r="B3651" s="3" t="s">
        <v>898</v>
      </c>
      <c r="C3651" s="4">
        <v>5016208313950.3896</v>
      </c>
      <c r="E3651" s="1">
        <f>E3652</f>
        <v>5016208313950.3896</v>
      </c>
      <c r="F3651" s="1">
        <f>F3652</f>
        <v>0</v>
      </c>
      <c r="H3651" s="60" t="b">
        <f t="shared" si="631"/>
        <v>1</v>
      </c>
      <c r="I3651" s="60" t="str">
        <f t="shared" si="629"/>
        <v>00</v>
      </c>
    </row>
    <row r="3652" spans="1:9" ht="25.5">
      <c r="A3652" s="60" t="str">
        <f t="shared" si="630"/>
        <v>3.5.1.1.2.00.00 - Transferências Concedidas para a Execução 
 Orçamentária - Intra OFSS</v>
      </c>
      <c r="B3652" s="5" t="s">
        <v>899</v>
      </c>
      <c r="C3652" s="6">
        <v>5016208313950.3896</v>
      </c>
      <c r="E3652" s="1">
        <f>SUMIF(A3652:B3652,"*intra*",C3652:D3652)+SUMIF(A3652:B3652,"*inter*",C3652:D3652)</f>
        <v>5016208313950.3896</v>
      </c>
      <c r="F3652" s="1">
        <f>SUMIF(A3652:B3652,"*consolidação*",C3652:D3652)</f>
        <v>0</v>
      </c>
      <c r="H3652" s="60" t="b">
        <f t="shared" si="631"/>
        <v>1</v>
      </c>
      <c r="I3652" s="60" t="str">
        <f t="shared" si="629"/>
        <v>00</v>
      </c>
    </row>
    <row r="3653" spans="1:9" ht="25.5">
      <c r="A3653" s="60" t="str">
        <f t="shared" si="630"/>
        <v>3.5.1.2.0.00.00 - Transferências Concedidas - Independentes de 
 Execução Orçamentária</v>
      </c>
      <c r="B3653" s="3" t="s">
        <v>900</v>
      </c>
      <c r="C3653" s="4">
        <v>3533822999902.7598</v>
      </c>
      <c r="E3653" s="1">
        <f>E3654</f>
        <v>3533822999902.7598</v>
      </c>
      <c r="F3653" s="1">
        <f>F3654</f>
        <v>0</v>
      </c>
      <c r="H3653" s="60" t="b">
        <f t="shared" si="631"/>
        <v>1</v>
      </c>
      <c r="I3653" s="60" t="str">
        <f t="shared" si="629"/>
        <v>00</v>
      </c>
    </row>
    <row r="3654" spans="1:9" ht="25.5">
      <c r="A3654" s="60" t="str">
        <f t="shared" si="630"/>
        <v>3.5.1.2.2.00.00 - Transferências Concedidas - Independentes de 
 Execução Orçamentária - Intra OFSS</v>
      </c>
      <c r="B3654" s="5" t="s">
        <v>901</v>
      </c>
      <c r="C3654" s="6">
        <v>3533822999902.7598</v>
      </c>
      <c r="E3654" s="1">
        <f>SUMIF(A3654:B3654,"*intra*",C3654:D3654)+SUMIF(A3654:B3654,"*inter*",C3654:D3654)</f>
        <v>3533822999902.7598</v>
      </c>
      <c r="F3654" s="1">
        <f>SUMIF(A3654:B3654,"*consolidação*",C3654:D3654)</f>
        <v>0</v>
      </c>
      <c r="H3654" s="60" t="b">
        <f t="shared" si="631"/>
        <v>1</v>
      </c>
      <c r="I3654" s="60" t="str">
        <f t="shared" si="629"/>
        <v>00</v>
      </c>
    </row>
    <row r="3655" spans="1:9" ht="25.5">
      <c r="A3655" s="60" t="str">
        <f t="shared" si="630"/>
        <v>3.5.1.3.0.00.00 - Transferências Concedidas para Aportes de Recursos 
 para o RPPS</v>
      </c>
      <c r="B3655" s="3" t="s">
        <v>902</v>
      </c>
      <c r="C3655" s="4">
        <v>0</v>
      </c>
      <c r="E3655" s="1">
        <f>E3656</f>
        <v>0</v>
      </c>
      <c r="F3655" s="1">
        <f>F3656</f>
        <v>0</v>
      </c>
      <c r="H3655" s="60" t="b">
        <f t="shared" si="631"/>
        <v>1</v>
      </c>
      <c r="I3655" s="60" t="str">
        <f t="shared" si="629"/>
        <v>00</v>
      </c>
    </row>
    <row r="3656" spans="1:9" ht="25.5">
      <c r="A3656" s="60" t="str">
        <f t="shared" si="630"/>
        <v>3.5.1.3.2.00.00 - Transferências Concedidas para Aportes de Recursos 
 para o RPPS – Intra OFSS</v>
      </c>
      <c r="B3656" s="5" t="s">
        <v>903</v>
      </c>
      <c r="C3656" s="6">
        <v>0</v>
      </c>
      <c r="E3656" s="1">
        <f>SUMIF(A3656:B3656,"*intra*",C3656:D3656)+SUMIF(A3656:B3656,"*inter*",C3656:D3656)</f>
        <v>0</v>
      </c>
      <c r="F3656" s="1">
        <f>SUMIF(A3656:B3656,"*consolidação*",C3656:D3656)</f>
        <v>0</v>
      </c>
      <c r="H3656" s="60" t="b">
        <f t="shared" si="631"/>
        <v>1</v>
      </c>
      <c r="I3656" s="60" t="str">
        <f t="shared" si="629"/>
        <v>00</v>
      </c>
    </row>
    <row r="3657" spans="1:9" ht="25.5">
      <c r="A3657" s="60" t="str">
        <f t="shared" si="630"/>
        <v>3.5.1.4.0.00.00 - Transferências Concedidas para Aportes de Recursos 
 para o RGPS</v>
      </c>
      <c r="B3657" s="3" t="s">
        <v>904</v>
      </c>
      <c r="C3657" s="4">
        <v>25406960000</v>
      </c>
      <c r="E3657" s="1">
        <f>E3658</f>
        <v>25406960000</v>
      </c>
      <c r="F3657" s="1">
        <f>F3658</f>
        <v>0</v>
      </c>
      <c r="H3657" s="60" t="b">
        <f t="shared" si="631"/>
        <v>1</v>
      </c>
      <c r="I3657" s="60" t="str">
        <f t="shared" si="629"/>
        <v>00</v>
      </c>
    </row>
    <row r="3658" spans="1:9" ht="25.5">
      <c r="A3658" s="60" t="str">
        <f t="shared" si="630"/>
        <v>3.5.1.4.2.00.00 - Transferências Concedidas para Aportes de Recursos 
 para o RGPS – Intra OFSS</v>
      </c>
      <c r="B3658" s="5" t="s">
        <v>905</v>
      </c>
      <c r="C3658" s="6">
        <v>25406960000</v>
      </c>
      <c r="E3658" s="1">
        <f>SUMIF(A3658:B3658,"*intra*",C3658:D3658)+SUMIF(A3658:B3658,"*inter*",C3658:D3658)</f>
        <v>25406960000</v>
      </c>
      <c r="F3658" s="1">
        <f>SUMIF(A3658:B3658,"*consolidação*",C3658:D3658)</f>
        <v>0</v>
      </c>
      <c r="H3658" s="60" t="b">
        <f t="shared" si="631"/>
        <v>1</v>
      </c>
      <c r="I3658" s="60" t="str">
        <f t="shared" si="629"/>
        <v>00</v>
      </c>
    </row>
    <row r="3659" spans="1:9">
      <c r="A3659" s="60" t="str">
        <f t="shared" si="630"/>
        <v>3.5.2.0.0.00.00 - Transferências Inter Governamentais</v>
      </c>
      <c r="B3659" s="3" t="s">
        <v>906</v>
      </c>
      <c r="C3659" s="4">
        <v>293042228100.22998</v>
      </c>
      <c r="E3659" s="1">
        <f>E3660+E3665+E3667+E3672</f>
        <v>289898874338.29999</v>
      </c>
      <c r="F3659" s="1">
        <f>F3660+F3665+F3667+F3672</f>
        <v>3143353761.9300003</v>
      </c>
      <c r="H3659" s="60" t="b">
        <f t="shared" si="631"/>
        <v>1</v>
      </c>
      <c r="I3659" s="60" t="str">
        <f t="shared" si="629"/>
        <v>00</v>
      </c>
    </row>
    <row r="3660" spans="1:9">
      <c r="A3660" s="60" t="str">
        <f t="shared" si="630"/>
        <v>3.5.2.1.0.00.00 - Distribuição Constitucional ou Legal de Receitas</v>
      </c>
      <c r="B3660" s="5" t="s">
        <v>907</v>
      </c>
      <c r="C3660" s="6">
        <v>189949883714.85001</v>
      </c>
      <c r="E3660" s="1">
        <f>E3661+E3662+E3663+E3664</f>
        <v>189949883714.84998</v>
      </c>
      <c r="F3660" s="1">
        <f>F3661+F3662+F3663+F3664</f>
        <v>0</v>
      </c>
      <c r="H3660" s="60" t="b">
        <f t="shared" si="631"/>
        <v>1</v>
      </c>
      <c r="I3660" s="60" t="str">
        <f t="shared" si="629"/>
        <v>00</v>
      </c>
    </row>
    <row r="3661" spans="1:9" ht="25.5">
      <c r="A3661" s="60" t="str">
        <f t="shared" si="630"/>
        <v>3.5.2.1.1.00.00 - Distribuição Constitucional ou Legal de Receitas - 
 Consolidação</v>
      </c>
      <c r="B3661" s="3" t="s">
        <v>908</v>
      </c>
      <c r="C3661" s="4">
        <v>0</v>
      </c>
      <c r="E3661" s="1">
        <f>SUMIF(A3661:B3661,"*intra*",C3661:D3661)+SUMIF(A3661:B3661,"*inter*",C3661:D3661)</f>
        <v>0</v>
      </c>
      <c r="F3661" s="1">
        <f>SUMIF(A3661:B3661,"*consolidação*",C3661:D3661)</f>
        <v>0</v>
      </c>
      <c r="H3661" s="60" t="b">
        <f t="shared" si="631"/>
        <v>1</v>
      </c>
      <c r="I3661" s="60" t="str">
        <f t="shared" si="629"/>
        <v>00</v>
      </c>
    </row>
    <row r="3662" spans="1:9" ht="25.5">
      <c r="A3662" s="60" t="str">
        <f t="shared" si="630"/>
        <v>3.5.2.1.3.00.00 - Distribuição Constitucional ou Legal de Receitas – 
 Inter OFSS - União</v>
      </c>
      <c r="B3662" s="5" t="s">
        <v>909</v>
      </c>
      <c r="C3662" s="6">
        <v>0</v>
      </c>
      <c r="E3662" s="1">
        <f>SUMIF(A3662:B3662,"*intra*",C3662:D3662)+SUMIF(A3662:B3662,"*inter*",C3662:D3662)</f>
        <v>0</v>
      </c>
      <c r="F3662" s="1">
        <f>SUMIF(A3662:B3662,"*consolidação*",C3662:D3662)</f>
        <v>0</v>
      </c>
      <c r="H3662" s="60" t="b">
        <f t="shared" si="631"/>
        <v>1</v>
      </c>
      <c r="I3662" s="60" t="str">
        <f t="shared" si="629"/>
        <v>00</v>
      </c>
    </row>
    <row r="3663" spans="1:9" ht="25.5">
      <c r="A3663" s="60" t="str">
        <f t="shared" si="630"/>
        <v>3.5.2.1.4.00.00 - Distribuição Constitucional ou Legal de Receitas – 
 Inter OFSS - Estado</v>
      </c>
      <c r="B3663" s="3" t="s">
        <v>910</v>
      </c>
      <c r="C3663" s="4">
        <v>91222122518.309998</v>
      </c>
      <c r="E3663" s="1">
        <f>SUMIF(A3663:B3663,"*intra*",C3663:D3663)+SUMIF(A3663:B3663,"*inter*",C3663:D3663)</f>
        <v>91222122518.309998</v>
      </c>
      <c r="F3663" s="1">
        <f>SUMIF(A3663:B3663,"*consolidação*",C3663:D3663)</f>
        <v>0</v>
      </c>
      <c r="H3663" s="60" t="b">
        <f t="shared" si="631"/>
        <v>1</v>
      </c>
      <c r="I3663" s="60" t="str">
        <f t="shared" si="629"/>
        <v>00</v>
      </c>
    </row>
    <row r="3664" spans="1:9" ht="25.5">
      <c r="A3664" s="60" t="str">
        <f t="shared" si="630"/>
        <v>3.5.2.1.5.00.00 - Distribuição Constitucional ou Legal de Receitas – 
 Inter OFSS - Município</v>
      </c>
      <c r="B3664" s="5" t="s">
        <v>911</v>
      </c>
      <c r="C3664" s="6">
        <v>98727761196.539993</v>
      </c>
      <c r="E3664" s="1">
        <f>SUMIF(A3664:B3664,"*intra*",C3664:D3664)+SUMIF(A3664:B3664,"*inter*",C3664:D3664)</f>
        <v>98727761196.539993</v>
      </c>
      <c r="F3664" s="1">
        <f>SUMIF(A3664:B3664,"*consolidação*",C3664:D3664)</f>
        <v>0</v>
      </c>
      <c r="H3664" s="60" t="b">
        <f t="shared" si="631"/>
        <v>1</v>
      </c>
      <c r="I3664" s="60" t="str">
        <f t="shared" si="629"/>
        <v>00</v>
      </c>
    </row>
    <row r="3665" spans="1:9">
      <c r="A3665" s="60" t="str">
        <f t="shared" si="630"/>
        <v>3.5.2.2.0.00.00 - Transferências ao FUNDEB</v>
      </c>
      <c r="B3665" s="3" t="s">
        <v>912</v>
      </c>
      <c r="C3665" s="4">
        <v>0</v>
      </c>
      <c r="E3665" s="1">
        <f>E3666</f>
        <v>0</v>
      </c>
      <c r="F3665" s="1">
        <f>F3666</f>
        <v>0</v>
      </c>
      <c r="H3665" s="60" t="b">
        <f t="shared" si="631"/>
        <v>1</v>
      </c>
      <c r="I3665" s="60" t="str">
        <f t="shared" si="629"/>
        <v>00</v>
      </c>
    </row>
    <row r="3666" spans="1:9">
      <c r="A3666" s="60" t="str">
        <f t="shared" si="630"/>
        <v>3.5.2.2.4.00.00 - Transferências ao FUNDEB - Inter OFSS - Estado</v>
      </c>
      <c r="B3666" s="5" t="s">
        <v>913</v>
      </c>
      <c r="C3666" s="6">
        <v>0</v>
      </c>
      <c r="E3666" s="1">
        <f>SUMIF(A3666:B3666,"*intra*",C3666:D3666)+SUMIF(A3666:B3666,"*inter*",C3666:D3666)</f>
        <v>0</v>
      </c>
      <c r="F3666" s="1">
        <f>SUMIF(A3666:B3666,"*consolidação*",C3666:D3666)</f>
        <v>0</v>
      </c>
      <c r="H3666" s="60" t="b">
        <f t="shared" si="631"/>
        <v>1</v>
      </c>
      <c r="I3666" s="60" t="str">
        <f t="shared" si="629"/>
        <v>00</v>
      </c>
    </row>
    <row r="3667" spans="1:9">
      <c r="A3667" s="60" t="str">
        <f t="shared" si="630"/>
        <v>3.5.2.3.0.00.00 - Transferências Voluntárias</v>
      </c>
      <c r="B3667" s="3" t="s">
        <v>914</v>
      </c>
      <c r="C3667" s="4">
        <v>1368996728.4400001</v>
      </c>
      <c r="E3667" s="1">
        <f>E3668+E3669+E3670+E3671</f>
        <v>14442505.949999999</v>
      </c>
      <c r="F3667" s="1">
        <f>F3668+F3669+F3670+F3671</f>
        <v>1354554222.49</v>
      </c>
      <c r="H3667" s="60" t="b">
        <f t="shared" si="631"/>
        <v>1</v>
      </c>
      <c r="I3667" s="60" t="str">
        <f t="shared" ref="I3667:I3730" si="645">MID(A3667,11,2)</f>
        <v>00</v>
      </c>
    </row>
    <row r="3668" spans="1:9">
      <c r="A3668" s="60" t="str">
        <f t="shared" ref="A3668:A3731" si="646">TRIM(B3668)</f>
        <v>3.5.2.3.1.00.00 - Transferências Voluntárias - Consolidação</v>
      </c>
      <c r="B3668" s="5" t="s">
        <v>915</v>
      </c>
      <c r="C3668" s="6">
        <v>1354554222.49</v>
      </c>
      <c r="E3668" s="1">
        <f t="shared" ref="E3668:E3671" si="647">SUMIF(A3668:B3668,"*intra*",C3668:D3668)+SUMIF(A3668:B3668,"*inter*",C3668:D3668)</f>
        <v>0</v>
      </c>
      <c r="F3668" s="1">
        <f t="shared" ref="F3668:F3671" si="648">SUMIF(A3668:B3668,"*consolidação*",C3668:D3668)</f>
        <v>1354554222.49</v>
      </c>
      <c r="H3668" s="60" t="b">
        <f t="shared" ref="H3668:H3731" si="649">IF(I3668="00",C3668=E3668+F3668,TRUE)</f>
        <v>1</v>
      </c>
      <c r="I3668" s="60" t="str">
        <f t="shared" si="645"/>
        <v>00</v>
      </c>
    </row>
    <row r="3669" spans="1:9">
      <c r="A3669" s="60" t="str">
        <f t="shared" si="646"/>
        <v>3.5.2.3.3.00.00 - Transferências Voluntárias - Inter OFSS - União</v>
      </c>
      <c r="B3669" s="3" t="s">
        <v>916</v>
      </c>
      <c r="C3669" s="4">
        <v>0</v>
      </c>
      <c r="E3669" s="1">
        <f t="shared" si="647"/>
        <v>0</v>
      </c>
      <c r="F3669" s="1">
        <f t="shared" si="648"/>
        <v>0</v>
      </c>
      <c r="H3669" s="60" t="b">
        <f t="shared" si="649"/>
        <v>1</v>
      </c>
      <c r="I3669" s="60" t="str">
        <f t="shared" si="645"/>
        <v>00</v>
      </c>
    </row>
    <row r="3670" spans="1:9">
      <c r="A3670" s="60" t="str">
        <f t="shared" si="646"/>
        <v>3.5.2.3.4.00.00 - Transferências Voluntárias - Inter OFSS - Estado</v>
      </c>
      <c r="B3670" s="5" t="s">
        <v>917</v>
      </c>
      <c r="C3670" s="6">
        <v>4315370.03</v>
      </c>
      <c r="E3670" s="1">
        <f t="shared" si="647"/>
        <v>4315370.03</v>
      </c>
      <c r="F3670" s="1">
        <f t="shared" si="648"/>
        <v>0</v>
      </c>
      <c r="H3670" s="60" t="b">
        <f t="shared" si="649"/>
        <v>1</v>
      </c>
      <c r="I3670" s="60" t="str">
        <f t="shared" si="645"/>
        <v>00</v>
      </c>
    </row>
    <row r="3671" spans="1:9" ht="25.5">
      <c r="A3671" s="60" t="str">
        <f t="shared" si="646"/>
        <v>3.5.2.3.5.00.00 - Transferências Voluntárias - Inter OFSS - 
 Município</v>
      </c>
      <c r="B3671" s="3" t="s">
        <v>918</v>
      </c>
      <c r="C3671" s="4">
        <v>10127135.92</v>
      </c>
      <c r="E3671" s="1">
        <f t="shared" si="647"/>
        <v>10127135.92</v>
      </c>
      <c r="F3671" s="1">
        <f t="shared" si="648"/>
        <v>0</v>
      </c>
      <c r="H3671" s="60" t="b">
        <f t="shared" si="649"/>
        <v>1</v>
      </c>
      <c r="I3671" s="60" t="str">
        <f t="shared" si="645"/>
        <v>00</v>
      </c>
    </row>
    <row r="3672" spans="1:9">
      <c r="A3672" s="60" t="str">
        <f t="shared" si="646"/>
        <v>3.5.2.4.0.00.00 - Outras Transferências</v>
      </c>
      <c r="B3672" s="5" t="s">
        <v>919</v>
      </c>
      <c r="C3672" s="6">
        <v>101723347656.94</v>
      </c>
      <c r="E3672" s="1">
        <f>E3673+E3674+E3675+E3676</f>
        <v>99934548117.5</v>
      </c>
      <c r="F3672" s="1">
        <f>F3673+F3674+F3675+F3676</f>
        <v>1788799539.4400001</v>
      </c>
      <c r="H3672" s="60" t="b">
        <f t="shared" si="649"/>
        <v>1</v>
      </c>
      <c r="I3672" s="60" t="str">
        <f t="shared" si="645"/>
        <v>00</v>
      </c>
    </row>
    <row r="3673" spans="1:9">
      <c r="A3673" s="60" t="str">
        <f t="shared" si="646"/>
        <v>3.5.2.4.1.00.00 - Outras Transferências - Consolidação</v>
      </c>
      <c r="B3673" s="3" t="s">
        <v>920</v>
      </c>
      <c r="C3673" s="4">
        <v>1788799539.4400001</v>
      </c>
      <c r="E3673" s="1">
        <f t="shared" ref="E3673:E3675" si="650">SUMIF(A3673:B3673,"*intra*",C3673:D3673)+SUMIF(A3673:B3673,"*inter*",C3673:D3673)</f>
        <v>0</v>
      </c>
      <c r="F3673" s="1">
        <f t="shared" ref="F3673:F3675" si="651">SUMIF(A3673:B3673,"*consolidação*",C3673:D3673)</f>
        <v>1788799539.4400001</v>
      </c>
      <c r="H3673" s="60" t="b">
        <f t="shared" si="649"/>
        <v>1</v>
      </c>
      <c r="I3673" s="60" t="str">
        <f t="shared" si="645"/>
        <v>00</v>
      </c>
    </row>
    <row r="3674" spans="1:9">
      <c r="A3674" s="60" t="str">
        <f t="shared" si="646"/>
        <v>3.5.2.4.3.00.00 - Outras Transferências – Inter OFSS - União</v>
      </c>
      <c r="B3674" s="5" t="s">
        <v>921</v>
      </c>
      <c r="C3674" s="6">
        <v>0</v>
      </c>
      <c r="E3674" s="1">
        <f t="shared" si="650"/>
        <v>0</v>
      </c>
      <c r="F3674" s="1">
        <f t="shared" si="651"/>
        <v>0</v>
      </c>
      <c r="H3674" s="60" t="b">
        <f t="shared" si="649"/>
        <v>1</v>
      </c>
      <c r="I3674" s="60" t="str">
        <f t="shared" si="645"/>
        <v>00</v>
      </c>
    </row>
    <row r="3675" spans="1:9">
      <c r="A3675" s="60" t="str">
        <f t="shared" si="646"/>
        <v>3.5.2.4.4.00.00 - Outras Transferências – Inter OFSS - Estado</v>
      </c>
      <c r="B3675" s="3" t="s">
        <v>922</v>
      </c>
      <c r="C3675" s="4">
        <v>33085298991.240002</v>
      </c>
      <c r="E3675" s="1">
        <f t="shared" si="650"/>
        <v>33085298991.240002</v>
      </c>
      <c r="F3675" s="1">
        <f t="shared" si="651"/>
        <v>0</v>
      </c>
      <c r="H3675" s="60" t="b">
        <f t="shared" si="649"/>
        <v>1</v>
      </c>
      <c r="I3675" s="60" t="str">
        <f t="shared" si="645"/>
        <v>00</v>
      </c>
    </row>
    <row r="3676" spans="1:9">
      <c r="A3676" s="60" t="str">
        <f t="shared" si="646"/>
        <v>3.5.2.4.5.00.00 - Outras Transferências – Inter OFSS - Município</v>
      </c>
      <c r="B3676" s="5" t="s">
        <v>923</v>
      </c>
      <c r="C3676" s="6">
        <v>66849249126.260002</v>
      </c>
      <c r="E3676" s="1">
        <f>SUMIF(A3676:B3676,"*intra*",C3676:D3676)+SUMIF(A3676:B3676,"*inter*",C3676:D3676)</f>
        <v>66849249126.260002</v>
      </c>
      <c r="F3676" s="1">
        <f>SUMIF(A3676:B3676,"*consolidação*",C3676:D3676)</f>
        <v>0</v>
      </c>
      <c r="H3676" s="60" t="b">
        <f t="shared" si="649"/>
        <v>1</v>
      </c>
      <c r="I3676" s="60" t="str">
        <f t="shared" si="645"/>
        <v>00</v>
      </c>
    </row>
    <row r="3677" spans="1:9">
      <c r="A3677" s="60" t="str">
        <f t="shared" si="646"/>
        <v>3.5.3.0.0.00.00 - Transferências a Instituições Privadas</v>
      </c>
      <c r="B3677" s="3" t="s">
        <v>924</v>
      </c>
      <c r="C3677" s="4">
        <v>4102271731.9200001</v>
      </c>
      <c r="E3677" s="1">
        <f>E3678+E3680</f>
        <v>0</v>
      </c>
      <c r="F3677" s="1">
        <f>F3678+F3680</f>
        <v>4102271731.9200001</v>
      </c>
      <c r="H3677" s="60" t="b">
        <f t="shared" si="649"/>
        <v>1</v>
      </c>
      <c r="I3677" s="60" t="str">
        <f t="shared" si="645"/>
        <v>00</v>
      </c>
    </row>
    <row r="3678" spans="1:9" ht="25.5">
      <c r="A3678" s="60" t="str">
        <f t="shared" si="646"/>
        <v>3.5.3.1.0.00.00 - Transferências a Instituições Privadas sem Fins 
 Lucrativos</v>
      </c>
      <c r="B3678" s="5" t="s">
        <v>925</v>
      </c>
      <c r="C3678" s="6">
        <v>3706714009.79</v>
      </c>
      <c r="E3678" s="1">
        <f>E3679</f>
        <v>0</v>
      </c>
      <c r="F3678" s="1">
        <f>F3679</f>
        <v>3706714009.79</v>
      </c>
      <c r="H3678" s="60" t="b">
        <f t="shared" si="649"/>
        <v>1</v>
      </c>
      <c r="I3678" s="60" t="str">
        <f t="shared" si="645"/>
        <v>00</v>
      </c>
    </row>
    <row r="3679" spans="1:9" ht="25.5">
      <c r="A3679" s="60" t="str">
        <f t="shared" si="646"/>
        <v>3.5.3.1.1.00.00 - Transferências a Instituições Privadas sem Fins 
 Lucrativos - Consolidação</v>
      </c>
      <c r="B3679" s="3" t="s">
        <v>926</v>
      </c>
      <c r="C3679" s="4">
        <v>3706714009.79</v>
      </c>
      <c r="E3679" s="1">
        <f>SUMIF(A3679:B3679,"*intra*",C3679:D3679)+SUMIF(A3679:B3679,"*inter*",C3679:D3679)</f>
        <v>0</v>
      </c>
      <c r="F3679" s="1">
        <f>SUMIF(A3679:B3679,"*consolidação*",C3679:D3679)</f>
        <v>3706714009.79</v>
      </c>
      <c r="H3679" s="60" t="b">
        <f t="shared" si="649"/>
        <v>1</v>
      </c>
      <c r="I3679" s="60" t="str">
        <f t="shared" si="645"/>
        <v>00</v>
      </c>
    </row>
    <row r="3680" spans="1:9" ht="25.5">
      <c r="A3680" s="60" t="str">
        <f t="shared" si="646"/>
        <v>3.5.3.2.0.00.00 - Transferências a Instituições Privadas com Fins 
 Lucrativos</v>
      </c>
      <c r="B3680" s="5" t="s">
        <v>927</v>
      </c>
      <c r="C3680" s="6">
        <v>395557722.13</v>
      </c>
      <c r="E3680" s="1">
        <f>E3681</f>
        <v>0</v>
      </c>
      <c r="F3680" s="1">
        <f>F3681</f>
        <v>395557722.13</v>
      </c>
      <c r="H3680" s="60" t="b">
        <f t="shared" si="649"/>
        <v>1</v>
      </c>
      <c r="I3680" s="60" t="str">
        <f t="shared" si="645"/>
        <v>00</v>
      </c>
    </row>
    <row r="3681" spans="1:9" ht="25.5">
      <c r="A3681" s="60" t="str">
        <f t="shared" si="646"/>
        <v>3.5.3.2.1.00.00 - Transferências a Instituições Privadas com Fins 
 Lucrativos - Consolidação</v>
      </c>
      <c r="B3681" s="3" t="s">
        <v>928</v>
      </c>
      <c r="C3681" s="4">
        <v>395557722.13</v>
      </c>
      <c r="E3681" s="1">
        <f>SUMIF(A3681:B3681,"*intra*",C3681:D3681)+SUMIF(A3681:B3681,"*inter*",C3681:D3681)</f>
        <v>0</v>
      </c>
      <c r="F3681" s="1">
        <f>SUMIF(A3681:B3681,"*consolidação*",C3681:D3681)</f>
        <v>395557722.13</v>
      </c>
      <c r="H3681" s="60" t="b">
        <f t="shared" si="649"/>
        <v>1</v>
      </c>
      <c r="I3681" s="60" t="str">
        <f t="shared" si="645"/>
        <v>00</v>
      </c>
    </row>
    <row r="3682" spans="1:9">
      <c r="A3682" s="60" t="str">
        <f t="shared" si="646"/>
        <v>3.5.4.0.0.00.00 - Transferências a Instituições Multigovernamentais</v>
      </c>
      <c r="B3682" s="5" t="s">
        <v>929</v>
      </c>
      <c r="C3682" s="6">
        <v>0</v>
      </c>
      <c r="E3682" s="1">
        <f>E3683</f>
        <v>0</v>
      </c>
      <c r="F3682" s="1">
        <f>F3683</f>
        <v>0</v>
      </c>
      <c r="H3682" s="60" t="b">
        <f t="shared" si="649"/>
        <v>1</v>
      </c>
      <c r="I3682" s="60" t="str">
        <f t="shared" si="645"/>
        <v>00</v>
      </c>
    </row>
    <row r="3683" spans="1:9" ht="25.5">
      <c r="A3683" s="60" t="str">
        <f t="shared" si="646"/>
        <v>3.5.4.0.1.00.00 - Transferências a Instituições Multigovernamentais - 
 Consolidação</v>
      </c>
      <c r="B3683" s="3" t="s">
        <v>930</v>
      </c>
      <c r="C3683" s="4">
        <v>0</v>
      </c>
      <c r="E3683" s="1">
        <f>SUMIF(A3683:B3683,"*intra*",C3683:D3683)+SUMIF(A3683:B3683,"*inter*",C3683:D3683)</f>
        <v>0</v>
      </c>
      <c r="F3683" s="1">
        <f>SUMIF(A3683:B3683,"*consolidação*",C3683:D3683)</f>
        <v>0</v>
      </c>
      <c r="H3683" s="60" t="b">
        <f t="shared" si="649"/>
        <v>1</v>
      </c>
      <c r="I3683" s="60" t="str">
        <f t="shared" si="645"/>
        <v>00</v>
      </c>
    </row>
    <row r="3684" spans="1:9">
      <c r="A3684" s="60" t="str">
        <f t="shared" si="646"/>
        <v>3.5.5.0.0.00.00 - Transferências a Consórcios Públicos</v>
      </c>
      <c r="B3684" s="5" t="s">
        <v>931</v>
      </c>
      <c r="C3684" s="6">
        <v>0</v>
      </c>
      <c r="E3684" s="1">
        <f>E3685</f>
        <v>0</v>
      </c>
      <c r="F3684" s="1">
        <f>F3685</f>
        <v>0</v>
      </c>
      <c r="H3684" s="60" t="b">
        <f t="shared" si="649"/>
        <v>1</v>
      </c>
      <c r="I3684" s="60" t="str">
        <f t="shared" si="645"/>
        <v>00</v>
      </c>
    </row>
    <row r="3685" spans="1:9">
      <c r="A3685" s="60" t="str">
        <f t="shared" si="646"/>
        <v>3.5.5.0.1.00.00 - Transferências a Consórcios Públicos - Consolidação</v>
      </c>
      <c r="B3685" s="3" t="s">
        <v>932</v>
      </c>
      <c r="C3685" s="4">
        <v>0</v>
      </c>
      <c r="E3685" s="1">
        <f>SUMIF(A3685:B3685,"*intra*",C3685:D3685)+SUMIF(A3685:B3685,"*inter*",C3685:D3685)</f>
        <v>0</v>
      </c>
      <c r="F3685" s="1">
        <f>SUMIF(A3685:B3685,"*consolidação*",C3685:D3685)</f>
        <v>0</v>
      </c>
      <c r="H3685" s="60" t="b">
        <f t="shared" si="649"/>
        <v>1</v>
      </c>
      <c r="I3685" s="60" t="str">
        <f t="shared" si="645"/>
        <v>00</v>
      </c>
    </row>
    <row r="3686" spans="1:9">
      <c r="A3686" s="60" t="str">
        <f t="shared" si="646"/>
        <v>3.5.6.0.0.00.00 - Transferências ao Exterior</v>
      </c>
      <c r="B3686" s="5" t="s">
        <v>933</v>
      </c>
      <c r="C3686" s="6">
        <v>587508455.98000002</v>
      </c>
      <c r="E3686" s="1">
        <f>E3687</f>
        <v>0</v>
      </c>
      <c r="F3686" s="1">
        <f>F3687</f>
        <v>587508455.98000002</v>
      </c>
      <c r="H3686" s="60" t="b">
        <f t="shared" si="649"/>
        <v>1</v>
      </c>
      <c r="I3686" s="60" t="str">
        <f t="shared" si="645"/>
        <v>00</v>
      </c>
    </row>
    <row r="3687" spans="1:9">
      <c r="A3687" s="60" t="str">
        <f t="shared" si="646"/>
        <v>3.5.6.0.1.00.00 - Transferências ao Exterior - Consolidação</v>
      </c>
      <c r="B3687" s="3" t="s">
        <v>934</v>
      </c>
      <c r="C3687" s="4">
        <v>587508455.98000002</v>
      </c>
      <c r="E3687" s="1">
        <f>SUMIF(A3687:B3687,"*intra*",C3687:D3687)+SUMIF(A3687:B3687,"*inter*",C3687:D3687)</f>
        <v>0</v>
      </c>
      <c r="F3687" s="1">
        <f>SUMIF(A3687:B3687,"*consolidação*",C3687:D3687)</f>
        <v>587508455.98000002</v>
      </c>
      <c r="H3687" s="60" t="b">
        <f t="shared" si="649"/>
        <v>1</v>
      </c>
      <c r="I3687" s="60" t="str">
        <f t="shared" si="645"/>
        <v>00</v>
      </c>
    </row>
    <row r="3688" spans="1:9">
      <c r="A3688" s="60" t="str">
        <f t="shared" si="646"/>
        <v>3.5.7.0.0.00.00 - Execução Orçamentária Delegada</v>
      </c>
      <c r="B3688" s="5" t="s">
        <v>935</v>
      </c>
      <c r="C3688" s="6">
        <v>196204.92</v>
      </c>
      <c r="E3688" s="1">
        <f>E3689+E3693</f>
        <v>196204.91999999998</v>
      </c>
      <c r="F3688" s="1">
        <f>F3689+F3693</f>
        <v>0</v>
      </c>
      <c r="H3688" s="60" t="b">
        <f t="shared" si="649"/>
        <v>1</v>
      </c>
      <c r="I3688" s="60" t="str">
        <f t="shared" si="645"/>
        <v>00</v>
      </c>
    </row>
    <row r="3689" spans="1:9">
      <c r="A3689" s="60" t="str">
        <f t="shared" si="646"/>
        <v>3.5.7.1.0.00.00 - Execução Orçamentária Delegada a Entes</v>
      </c>
      <c r="B3689" s="3" t="s">
        <v>936</v>
      </c>
      <c r="C3689" s="4">
        <v>196204.92</v>
      </c>
      <c r="E3689" s="1">
        <f>E3690+E3691+E3692</f>
        <v>196204.91999999998</v>
      </c>
      <c r="F3689" s="1">
        <f>F3690+F3691+F3692</f>
        <v>0</v>
      </c>
      <c r="H3689" s="60" t="b">
        <f t="shared" si="649"/>
        <v>1</v>
      </c>
      <c r="I3689" s="60" t="str">
        <f t="shared" si="645"/>
        <v>00</v>
      </c>
    </row>
    <row r="3690" spans="1:9" ht="25.5">
      <c r="A3690" s="60" t="str">
        <f t="shared" si="646"/>
        <v>3.5.7.1.3.00.00 - Execução Orçamentária Delegada a Entes – Inter 
 OFSS - União</v>
      </c>
      <c r="B3690" s="5" t="s">
        <v>937</v>
      </c>
      <c r="C3690" s="6">
        <v>0</v>
      </c>
      <c r="E3690" s="1">
        <f>SUMIF(A3690:B3690,"*intra*",C3690:D3690)+SUMIF(A3690:B3690,"*inter*",C3690:D3690)</f>
        <v>0</v>
      </c>
      <c r="F3690" s="1">
        <f>SUMIF(A3690:B3690,"*consolidação*",C3690:D3690)</f>
        <v>0</v>
      </c>
      <c r="H3690" s="60" t="b">
        <f t="shared" si="649"/>
        <v>1</v>
      </c>
      <c r="I3690" s="60" t="str">
        <f t="shared" si="645"/>
        <v>00</v>
      </c>
    </row>
    <row r="3691" spans="1:9" ht="25.5">
      <c r="A3691" s="60" t="str">
        <f t="shared" si="646"/>
        <v>3.5.7.1.4.00.00 - Execução Orçamentária Delegada a Entes – Inter 
 OFSS - Estado</v>
      </c>
      <c r="B3691" s="3" t="s">
        <v>938</v>
      </c>
      <c r="C3691" s="4">
        <v>84035.92</v>
      </c>
      <c r="E3691" s="1">
        <f>SUMIF(A3691:B3691,"*intra*",C3691:D3691)+SUMIF(A3691:B3691,"*inter*",C3691:D3691)</f>
        <v>84035.92</v>
      </c>
      <c r="F3691" s="1">
        <f>SUMIF(A3691:B3691,"*consolidação*",C3691:D3691)</f>
        <v>0</v>
      </c>
      <c r="H3691" s="60" t="b">
        <f t="shared" si="649"/>
        <v>1</v>
      </c>
      <c r="I3691" s="60" t="str">
        <f t="shared" si="645"/>
        <v>00</v>
      </c>
    </row>
    <row r="3692" spans="1:9" ht="25.5">
      <c r="A3692" s="60" t="str">
        <f t="shared" si="646"/>
        <v>3.5.7.1.5.00.00 - Execução Orçamentária Delegada a Entes – Inter 
 OFSS - Município</v>
      </c>
      <c r="B3692" s="5" t="s">
        <v>939</v>
      </c>
      <c r="C3692" s="6">
        <v>112169</v>
      </c>
      <c r="E3692" s="1">
        <f>SUMIF(A3692:B3692,"*intra*",C3692:D3692)+SUMIF(A3692:B3692,"*inter*",C3692:D3692)</f>
        <v>112169</v>
      </c>
      <c r="F3692" s="1">
        <f>SUMIF(A3692:B3692,"*consolidação*",C3692:D3692)</f>
        <v>0</v>
      </c>
      <c r="H3692" s="60" t="b">
        <f t="shared" si="649"/>
        <v>1</v>
      </c>
      <c r="I3692" s="60" t="str">
        <f t="shared" si="645"/>
        <v>00</v>
      </c>
    </row>
    <row r="3693" spans="1:9">
      <c r="A3693" s="60" t="str">
        <f t="shared" si="646"/>
        <v>3.5.7.2.0.00.00 - Execução Orçamentária Delegada a Consórcios</v>
      </c>
      <c r="B3693" s="3" t="s">
        <v>940</v>
      </c>
      <c r="C3693" s="4">
        <v>0</v>
      </c>
      <c r="E3693" s="1">
        <f>E3694</f>
        <v>0</v>
      </c>
      <c r="F3693" s="1">
        <f>F3694</f>
        <v>0</v>
      </c>
      <c r="H3693" s="60" t="b">
        <f t="shared" si="649"/>
        <v>1</v>
      </c>
      <c r="I3693" s="60" t="str">
        <f t="shared" si="645"/>
        <v>00</v>
      </c>
    </row>
    <row r="3694" spans="1:9" ht="25.5">
      <c r="A3694" s="60" t="str">
        <f t="shared" si="646"/>
        <v>3.5.7.2.1.00.00 - Execução Orçamentária Delegada a Consórcios - 
 Consolidação</v>
      </c>
      <c r="B3694" s="5" t="s">
        <v>941</v>
      </c>
      <c r="C3694" s="6">
        <v>0</v>
      </c>
      <c r="E3694" s="1">
        <f>SUMIF(A3694:B3694,"*intra*",C3694:D3694)+SUMIF(A3694:B3694,"*inter*",C3694:D3694)</f>
        <v>0</v>
      </c>
      <c r="F3694" s="1">
        <f>SUMIF(A3694:B3694,"*consolidação*",C3694:D3694)</f>
        <v>0</v>
      </c>
      <c r="H3694" s="60" t="b">
        <f t="shared" si="649"/>
        <v>1</v>
      </c>
      <c r="I3694" s="60" t="str">
        <f t="shared" si="645"/>
        <v>00</v>
      </c>
    </row>
    <row r="3695" spans="1:9">
      <c r="A3695" s="60" t="str">
        <f t="shared" si="646"/>
        <v>3.5.9.0.0.00.00 - Outras Transferências e Delegações Concedidas</v>
      </c>
      <c r="B3695" s="3" t="s">
        <v>5688</v>
      </c>
      <c r="C3695" s="4">
        <v>22335684708.040001</v>
      </c>
      <c r="E3695" s="1">
        <f>E3696</f>
        <v>0</v>
      </c>
      <c r="F3695" s="1">
        <f>F3696</f>
        <v>22335684708.040001</v>
      </c>
      <c r="H3695" s="60" t="b">
        <f t="shared" si="649"/>
        <v>1</v>
      </c>
      <c r="I3695" s="60" t="str">
        <f t="shared" si="645"/>
        <v>00</v>
      </c>
    </row>
    <row r="3696" spans="1:9">
      <c r="A3696" s="60" t="str">
        <f t="shared" si="646"/>
        <v>3.5.9.0.1.00.00 - Outras Transferências Concedidas - Consolidação</v>
      </c>
      <c r="B3696" s="5" t="s">
        <v>5689</v>
      </c>
      <c r="C3696" s="6">
        <v>22335684708.040001</v>
      </c>
      <c r="E3696" s="1">
        <f>SUMIF(A3696:B3696,"*intra*",C3696:D3696)+SUMIF(A3696:B3696,"*inter*",C3696:D3696)</f>
        <v>0</v>
      </c>
      <c r="F3696" s="1">
        <f>SUMIF(A3696:B3696,"*consolidação*",C3696:D3696)</f>
        <v>22335684708.040001</v>
      </c>
      <c r="H3696" s="60" t="b">
        <f t="shared" si="649"/>
        <v>1</v>
      </c>
      <c r="I3696" s="60" t="str">
        <f t="shared" si="645"/>
        <v>00</v>
      </c>
    </row>
    <row r="3697" spans="1:9" ht="25.5">
      <c r="A3697" s="60" t="str">
        <f t="shared" si="646"/>
        <v>3.6.0.0.0.00.00 - Desvalorização e Perda de Ativos e Incorporação de 
 Passivos</v>
      </c>
      <c r="B3697" s="3" t="s">
        <v>942</v>
      </c>
      <c r="C3697" s="4">
        <v>499590516831.83002</v>
      </c>
      <c r="E3697" s="1">
        <f>E3698+E3723+E3732+E3741+E3743</f>
        <v>3727475950.54</v>
      </c>
      <c r="F3697" s="1">
        <f>F3698+F3723+F3732+F3741+F3743</f>
        <v>495863040881.28998</v>
      </c>
      <c r="H3697" s="60" t="b">
        <f t="shared" si="649"/>
        <v>1</v>
      </c>
      <c r="I3697" s="60" t="str">
        <f t="shared" si="645"/>
        <v>00</v>
      </c>
    </row>
    <row r="3698" spans="1:9" ht="25.5">
      <c r="A3698" s="60" t="str">
        <f t="shared" si="646"/>
        <v>3.6.1.0.0.00.00 - Reavaliação, Redução a Valor Recuperável e Ajuste 
 para Perdas</v>
      </c>
      <c r="B3698" s="5" t="s">
        <v>943</v>
      </c>
      <c r="C3698" s="6">
        <v>238821929226.20001</v>
      </c>
      <c r="E3698" s="1">
        <f>E3699+E3701+E3703+E3705+E3711+E3713+E3715+E3721</f>
        <v>3727475950.54</v>
      </c>
      <c r="F3698" s="1">
        <f>F3699+F3701+F3703+F3705+F3711+F3713+F3715+F3721</f>
        <v>235094453275.65997</v>
      </c>
      <c r="H3698" s="60" t="b">
        <f t="shared" si="649"/>
        <v>1</v>
      </c>
      <c r="I3698" s="60" t="str">
        <f t="shared" si="645"/>
        <v>00</v>
      </c>
    </row>
    <row r="3699" spans="1:9">
      <c r="A3699" s="60" t="str">
        <f t="shared" si="646"/>
        <v>3.6.1.1.0.00.00 - Reavaliação de Imobilizado</v>
      </c>
      <c r="B3699" s="3" t="s">
        <v>944</v>
      </c>
      <c r="C3699" s="4">
        <v>16200582613.6</v>
      </c>
      <c r="E3699" s="1">
        <f>E3700</f>
        <v>0</v>
      </c>
      <c r="F3699" s="1">
        <f>F3700</f>
        <v>16200582613.6</v>
      </c>
      <c r="H3699" s="60" t="b">
        <f t="shared" si="649"/>
        <v>1</v>
      </c>
      <c r="I3699" s="60" t="str">
        <f t="shared" si="645"/>
        <v>00</v>
      </c>
    </row>
    <row r="3700" spans="1:9">
      <c r="A3700" s="60" t="str">
        <f t="shared" si="646"/>
        <v>3.6.1.1.1.00.00 - Reavaliação de Imobilizado - Consolidação</v>
      </c>
      <c r="B3700" s="5" t="s">
        <v>945</v>
      </c>
      <c r="C3700" s="6">
        <v>16200582613.6</v>
      </c>
      <c r="E3700" s="1">
        <f>SUMIF(A3700:B3700,"*intra*",C3700:D3700)+SUMIF(A3700:B3700,"*inter*",C3700:D3700)</f>
        <v>0</v>
      </c>
      <c r="F3700" s="1">
        <f>SUMIF(A3700:B3700,"*consolidação*",C3700:D3700)</f>
        <v>16200582613.6</v>
      </c>
      <c r="H3700" s="60" t="b">
        <f t="shared" si="649"/>
        <v>1</v>
      </c>
      <c r="I3700" s="60" t="str">
        <f t="shared" si="645"/>
        <v>00</v>
      </c>
    </row>
    <row r="3701" spans="1:9">
      <c r="A3701" s="60" t="str">
        <f t="shared" si="646"/>
        <v>3.6.1.2.0.00.00 - Reavaliação de Intangíveis</v>
      </c>
      <c r="B3701" s="3" t="s">
        <v>946</v>
      </c>
      <c r="C3701" s="4">
        <v>479.93</v>
      </c>
      <c r="E3701" s="1">
        <f>E3702</f>
        <v>0</v>
      </c>
      <c r="F3701" s="1">
        <f>F3702</f>
        <v>479.93</v>
      </c>
      <c r="H3701" s="60" t="b">
        <f t="shared" si="649"/>
        <v>1</v>
      </c>
      <c r="I3701" s="60" t="str">
        <f t="shared" si="645"/>
        <v>00</v>
      </c>
    </row>
    <row r="3702" spans="1:9">
      <c r="A3702" s="60" t="str">
        <f t="shared" si="646"/>
        <v>3.6.1.2.1.00.00 - Reavaliação de Intangíveis - Consolidação</v>
      </c>
      <c r="B3702" s="5" t="s">
        <v>947</v>
      </c>
      <c r="C3702" s="6">
        <v>479.93</v>
      </c>
      <c r="E3702" s="1">
        <f>SUMIF(A3702:B3702,"*intra*",C3702:D3702)+SUMIF(A3702:B3702,"*inter*",C3702:D3702)</f>
        <v>0</v>
      </c>
      <c r="F3702" s="1">
        <f>SUMIF(A3702:B3702,"*consolidação*",C3702:D3702)</f>
        <v>479.93</v>
      </c>
      <c r="H3702" s="60" t="b">
        <f t="shared" si="649"/>
        <v>1</v>
      </c>
      <c r="I3702" s="60" t="str">
        <f t="shared" si="645"/>
        <v>00</v>
      </c>
    </row>
    <row r="3703" spans="1:9">
      <c r="A3703" s="60" t="str">
        <f t="shared" si="646"/>
        <v>3.6.1.3.0.00.00 - Reavaliação de Outros Ativos</v>
      </c>
      <c r="B3703" s="3" t="s">
        <v>948</v>
      </c>
      <c r="C3703" s="4">
        <v>0</v>
      </c>
      <c r="E3703" s="1">
        <f>E3704</f>
        <v>0</v>
      </c>
      <c r="F3703" s="1">
        <f>F3704</f>
        <v>0</v>
      </c>
      <c r="H3703" s="60" t="b">
        <f t="shared" si="649"/>
        <v>1</v>
      </c>
      <c r="I3703" s="60" t="str">
        <f t="shared" si="645"/>
        <v>00</v>
      </c>
    </row>
    <row r="3704" spans="1:9">
      <c r="A3704" s="60" t="str">
        <f t="shared" si="646"/>
        <v>3.6.1.3.1.00.00 - Reavaliação de Outros Ativos - Consolidação</v>
      </c>
      <c r="B3704" s="5" t="s">
        <v>949</v>
      </c>
      <c r="C3704" s="6">
        <v>0</v>
      </c>
      <c r="E3704" s="1">
        <f>SUMIF(A3704:B3704,"*intra*",C3704:D3704)+SUMIF(A3704:B3704,"*inter*",C3704:D3704)</f>
        <v>0</v>
      </c>
      <c r="F3704" s="1">
        <f>SUMIF(A3704:B3704,"*consolidação*",C3704:D3704)</f>
        <v>0</v>
      </c>
      <c r="H3704" s="60" t="b">
        <f t="shared" si="649"/>
        <v>1</v>
      </c>
      <c r="I3704" s="60" t="str">
        <f t="shared" si="645"/>
        <v>00</v>
      </c>
    </row>
    <row r="3705" spans="1:9">
      <c r="A3705" s="60" t="str">
        <f t="shared" si="646"/>
        <v>3.6.1.4.0.00.00 - Redução a Valor Recuperável de Investimentos</v>
      </c>
      <c r="B3705" s="3" t="s">
        <v>950</v>
      </c>
      <c r="C3705" s="4">
        <v>49021.77</v>
      </c>
      <c r="E3705" s="1">
        <f>E3706+E3707+E3708+E3709+E3710</f>
        <v>3219.82</v>
      </c>
      <c r="F3705" s="1">
        <f>F3706+F3707+F3708+F3709+F3710</f>
        <v>45801.95</v>
      </c>
      <c r="H3705" s="60" t="b">
        <f t="shared" si="649"/>
        <v>1</v>
      </c>
      <c r="I3705" s="60" t="str">
        <f t="shared" si="645"/>
        <v>00</v>
      </c>
    </row>
    <row r="3706" spans="1:9" ht="25.5">
      <c r="A3706" s="60" t="str">
        <f t="shared" si="646"/>
        <v>3.6.1.4.1.00.00 - Redução a Valor Recuperável de Investimentos - 
 Consolidação</v>
      </c>
      <c r="B3706" s="5" t="s">
        <v>951</v>
      </c>
      <c r="C3706" s="6">
        <v>45801.95</v>
      </c>
      <c r="E3706" s="1">
        <f>SUMIF(A3706:B3706,"*intra*",C3706:D3706)+SUMIF(A3706:B3706,"*inter*",C3706:D3706)</f>
        <v>0</v>
      </c>
      <c r="F3706" s="1">
        <f>SUMIF(A3706:B3706,"*consolidação*",C3706:D3706)</f>
        <v>45801.95</v>
      </c>
      <c r="H3706" s="60" t="b">
        <f t="shared" si="649"/>
        <v>1</v>
      </c>
      <c r="I3706" s="60" t="str">
        <f t="shared" si="645"/>
        <v>00</v>
      </c>
    </row>
    <row r="3707" spans="1:9" ht="25.5">
      <c r="A3707" s="60" t="str">
        <f t="shared" si="646"/>
        <v>3.6.1.4.2.00.00 - Redução a Valor Recuperável de Investimentos - 
 Intra OFSS</v>
      </c>
      <c r="B3707" s="3" t="s">
        <v>952</v>
      </c>
      <c r="C3707" s="4">
        <v>0</v>
      </c>
      <c r="E3707" s="1">
        <f>SUMIF(A3707:B3707,"*intra*",C3707:D3707)+SUMIF(A3707:B3707,"*inter*",C3707:D3707)</f>
        <v>0</v>
      </c>
      <c r="F3707" s="1">
        <f>SUMIF(A3707:B3707,"*consolidação*",C3707:D3707)</f>
        <v>0</v>
      </c>
      <c r="H3707" s="60" t="b">
        <f t="shared" si="649"/>
        <v>1</v>
      </c>
      <c r="I3707" s="60" t="str">
        <f t="shared" si="645"/>
        <v>00</v>
      </c>
    </row>
    <row r="3708" spans="1:9" ht="25.5">
      <c r="A3708" s="60" t="str">
        <f t="shared" si="646"/>
        <v>3.6.1.4.3.00.00 - Redução a Valor Recuperável de Investimentos - 
 Inter OFSS - União</v>
      </c>
      <c r="B3708" s="5" t="s">
        <v>953</v>
      </c>
      <c r="C3708" s="6">
        <v>0</v>
      </c>
      <c r="E3708" s="1">
        <f>SUMIF(A3708:B3708,"*intra*",C3708:D3708)+SUMIF(A3708:B3708,"*inter*",C3708:D3708)</f>
        <v>0</v>
      </c>
      <c r="F3708" s="1">
        <f>SUMIF(A3708:B3708,"*consolidação*",C3708:D3708)</f>
        <v>0</v>
      </c>
      <c r="H3708" s="60" t="b">
        <f t="shared" si="649"/>
        <v>1</v>
      </c>
      <c r="I3708" s="60" t="str">
        <f t="shared" si="645"/>
        <v>00</v>
      </c>
    </row>
    <row r="3709" spans="1:9" ht="25.5">
      <c r="A3709" s="60" t="str">
        <f t="shared" si="646"/>
        <v>3.6.1.4.4.00.00 - Redução a Valor Recuperável de Investimentos - 
 Inter OFSS - Estado</v>
      </c>
      <c r="B3709" s="3" t="s">
        <v>954</v>
      </c>
      <c r="C3709" s="4">
        <v>3219.82</v>
      </c>
      <c r="E3709" s="1">
        <f>SUMIF(A3709:B3709,"*intra*",C3709:D3709)+SUMIF(A3709:B3709,"*inter*",C3709:D3709)</f>
        <v>3219.82</v>
      </c>
      <c r="F3709" s="1">
        <f>SUMIF(A3709:B3709,"*consolidação*",C3709:D3709)</f>
        <v>0</v>
      </c>
      <c r="H3709" s="60" t="b">
        <f t="shared" si="649"/>
        <v>1</v>
      </c>
      <c r="I3709" s="60" t="str">
        <f t="shared" si="645"/>
        <v>00</v>
      </c>
    </row>
    <row r="3710" spans="1:9" ht="25.5">
      <c r="A3710" s="60" t="str">
        <f t="shared" si="646"/>
        <v>3.6.1.4.5.00.00 - Redução a Valor Recuperável de Investimentos - 
 Inter OFSS - Município</v>
      </c>
      <c r="B3710" s="5" t="s">
        <v>955</v>
      </c>
      <c r="C3710" s="6">
        <v>0</v>
      </c>
      <c r="E3710" s="1">
        <f>SUMIF(A3710:B3710,"*intra*",C3710:D3710)+SUMIF(A3710:B3710,"*inter*",C3710:D3710)</f>
        <v>0</v>
      </c>
      <c r="F3710" s="1">
        <f>SUMIF(A3710:B3710,"*consolidação*",C3710:D3710)</f>
        <v>0</v>
      </c>
      <c r="H3710" s="60" t="b">
        <f t="shared" si="649"/>
        <v>1</v>
      </c>
      <c r="I3710" s="60" t="str">
        <f t="shared" si="645"/>
        <v>00</v>
      </c>
    </row>
    <row r="3711" spans="1:9">
      <c r="A3711" s="60" t="str">
        <f t="shared" si="646"/>
        <v>3.6.1.5.0.00.00 - Redução a Valor Recuperável de Imobilizado</v>
      </c>
      <c r="B3711" s="3" t="s">
        <v>956</v>
      </c>
      <c r="C3711" s="4">
        <v>772412387.54999995</v>
      </c>
      <c r="E3711" s="1">
        <f>E3712</f>
        <v>0</v>
      </c>
      <c r="F3711" s="1">
        <f>F3712</f>
        <v>772412387.54999995</v>
      </c>
      <c r="H3711" s="60" t="b">
        <f t="shared" si="649"/>
        <v>1</v>
      </c>
      <c r="I3711" s="60" t="str">
        <f t="shared" si="645"/>
        <v>00</v>
      </c>
    </row>
    <row r="3712" spans="1:9" ht="25.5">
      <c r="A3712" s="60" t="str">
        <f t="shared" si="646"/>
        <v>3.6.1.5.1.00.00 - Redução a Valor Recuperável de Imobilizado - 
 Consolidação</v>
      </c>
      <c r="B3712" s="5" t="s">
        <v>957</v>
      </c>
      <c r="C3712" s="6">
        <v>772412387.54999995</v>
      </c>
      <c r="E3712" s="1">
        <f>SUMIF(A3712:B3712,"*intra*",C3712:D3712)+SUMIF(A3712:B3712,"*inter*",C3712:D3712)</f>
        <v>0</v>
      </c>
      <c r="F3712" s="1">
        <f>SUMIF(A3712:B3712,"*consolidação*",C3712:D3712)</f>
        <v>772412387.54999995</v>
      </c>
      <c r="H3712" s="60" t="b">
        <f t="shared" si="649"/>
        <v>1</v>
      </c>
      <c r="I3712" s="60" t="str">
        <f t="shared" si="645"/>
        <v>00</v>
      </c>
    </row>
    <row r="3713" spans="1:9">
      <c r="A3713" s="60" t="str">
        <f t="shared" si="646"/>
        <v>3.6.1.6.0.00.00 - Redução a Valor Recuperável de Intangíveis</v>
      </c>
      <c r="B3713" s="3" t="s">
        <v>958</v>
      </c>
      <c r="C3713" s="4">
        <v>0</v>
      </c>
      <c r="E3713" s="1">
        <f>E3714</f>
        <v>0</v>
      </c>
      <c r="F3713" s="1">
        <f>F3714</f>
        <v>0</v>
      </c>
      <c r="H3713" s="60" t="b">
        <f t="shared" si="649"/>
        <v>1</v>
      </c>
      <c r="I3713" s="60" t="str">
        <f t="shared" si="645"/>
        <v>00</v>
      </c>
    </row>
    <row r="3714" spans="1:9" ht="25.5">
      <c r="A3714" s="60" t="str">
        <f t="shared" si="646"/>
        <v>3.6.1.6.1.00.00 - Redução a Valor Recuperável de Intangíveis - 
 Consolidação</v>
      </c>
      <c r="B3714" s="5" t="s">
        <v>959</v>
      </c>
      <c r="C3714" s="6">
        <v>0</v>
      </c>
      <c r="E3714" s="1">
        <f>SUMIF(A3714:B3714,"*intra*",C3714:D3714)+SUMIF(A3714:B3714,"*inter*",C3714:D3714)</f>
        <v>0</v>
      </c>
      <c r="F3714" s="1">
        <f>SUMIF(A3714:B3714,"*consolidação*",C3714:D3714)</f>
        <v>0</v>
      </c>
      <c r="H3714" s="60" t="b">
        <f t="shared" si="649"/>
        <v>1</v>
      </c>
      <c r="I3714" s="60" t="str">
        <f t="shared" si="645"/>
        <v>00</v>
      </c>
    </row>
    <row r="3715" spans="1:9" ht="25.5">
      <c r="A3715" s="60" t="str">
        <f t="shared" si="646"/>
        <v>3.6.1.7.0.00.00 - Variação Patrimonial Diminutiva com Ajuste de 
 Perdas de Créditos e de Investimentos e Aplicações Temporários</v>
      </c>
      <c r="B3715" s="3" t="s">
        <v>960</v>
      </c>
      <c r="C3715" s="4">
        <v>221823983851.07999</v>
      </c>
      <c r="E3715" s="1">
        <f>E3716+E3717+E3718+E3719+E3720</f>
        <v>3727472730.7199998</v>
      </c>
      <c r="F3715" s="1">
        <f>F3716+F3717+F3718+F3719+F3720</f>
        <v>218096511120.35999</v>
      </c>
      <c r="H3715" s="60" t="b">
        <f t="shared" si="649"/>
        <v>1</v>
      </c>
      <c r="I3715" s="60" t="str">
        <f t="shared" si="645"/>
        <v>00</v>
      </c>
    </row>
    <row r="3716" spans="1:9" ht="38.25">
      <c r="A3716" s="60" t="str">
        <f t="shared" si="646"/>
        <v>3.6.1.7.1.00.00 - Variação Patrimonial Diminutiva com Ajuste de 
 Perdas de Créditos e de Investimentos e Aplicações Temporários - 
 Consolidação</v>
      </c>
      <c r="B3716" s="5" t="s">
        <v>961</v>
      </c>
      <c r="C3716" s="6">
        <v>218096511120.35999</v>
      </c>
      <c r="E3716" s="1">
        <f t="shared" ref="E3716:E3717" si="652">SUMIF(A3716:B3716,"*intra*",C3716:D3716)+SUMIF(A3716:B3716,"*inter*",C3716:D3716)</f>
        <v>0</v>
      </c>
      <c r="F3716" s="1">
        <f t="shared" ref="F3716:F3717" si="653">SUMIF(A3716:B3716,"*consolidação*",C3716:D3716)</f>
        <v>218096511120.35999</v>
      </c>
      <c r="H3716" s="60" t="b">
        <f t="shared" si="649"/>
        <v>1</v>
      </c>
      <c r="I3716" s="60" t="str">
        <f t="shared" si="645"/>
        <v>00</v>
      </c>
    </row>
    <row r="3717" spans="1:9" ht="38.25">
      <c r="A3717" s="60" t="str">
        <f t="shared" si="646"/>
        <v>3.6.1.7.2.00.00 - Variação Patrimonial Diminutiva com Ajuste de 
 Perdas de Créditos e de Investimentos e Aplicações Temporários- 
 Intra OFSS</v>
      </c>
      <c r="B3717" s="3" t="s">
        <v>962</v>
      </c>
      <c r="C3717" s="4">
        <v>3727472730.7199998</v>
      </c>
      <c r="E3717" s="1">
        <f t="shared" si="652"/>
        <v>3727472730.7199998</v>
      </c>
      <c r="F3717" s="1">
        <f t="shared" si="653"/>
        <v>0</v>
      </c>
      <c r="H3717" s="60" t="b">
        <f t="shared" si="649"/>
        <v>1</v>
      </c>
      <c r="I3717" s="60" t="str">
        <f t="shared" si="645"/>
        <v>00</v>
      </c>
    </row>
    <row r="3718" spans="1:9" ht="38.25">
      <c r="A3718" s="60" t="str">
        <f t="shared" si="646"/>
        <v>3.6.1.7.3.00.00 - Variação Patrimonial Diminutiva com Ajuste de 
 Perdas de Créditos e de Investimentos e Aplicações Temporários- 
 Inter OFSS - União</v>
      </c>
      <c r="B3718" s="5" t="s">
        <v>963</v>
      </c>
      <c r="C3718" s="6">
        <v>0</v>
      </c>
      <c r="E3718" s="1">
        <f>SUMIF(A3718:B3718,"*intra*",C3718:D3718)+SUMIF(A3718:B3718,"*inter*",C3718:D3718)</f>
        <v>0</v>
      </c>
      <c r="F3718" s="1">
        <f>SUMIF(A3718:B3718,"*consolidação*",C3718:D3718)</f>
        <v>0</v>
      </c>
      <c r="H3718" s="60" t="b">
        <f t="shared" si="649"/>
        <v>1</v>
      </c>
      <c r="I3718" s="60" t="str">
        <f t="shared" si="645"/>
        <v>00</v>
      </c>
    </row>
    <row r="3719" spans="1:9" ht="38.25">
      <c r="A3719" s="60" t="str">
        <f t="shared" si="646"/>
        <v>3.6.1.7.4.00.00 - Variação Patrimonial Diminutiva com Ajuste de 
 Perdas de Créditos e de Investimentos e Aplicações Temporários- 
 Inter OFSS - Estado</v>
      </c>
      <c r="B3719" s="3" t="s">
        <v>964</v>
      </c>
      <c r="C3719" s="4">
        <v>0</v>
      </c>
      <c r="E3719" s="1">
        <f t="shared" ref="E3719:E3720" si="654">SUMIF(A3719:B3719,"*intra*",C3719:D3719)+SUMIF(A3719:B3719,"*inter*",C3719:D3719)</f>
        <v>0</v>
      </c>
      <c r="F3719" s="1">
        <f t="shared" ref="F3719:F3720" si="655">SUMIF(A3719:B3719,"*consolidação*",C3719:D3719)</f>
        <v>0</v>
      </c>
      <c r="H3719" s="60" t="b">
        <f t="shared" si="649"/>
        <v>1</v>
      </c>
      <c r="I3719" s="60" t="str">
        <f t="shared" si="645"/>
        <v>00</v>
      </c>
    </row>
    <row r="3720" spans="1:9" ht="38.25">
      <c r="A3720" s="60" t="str">
        <f t="shared" si="646"/>
        <v>3.6.1.7.5.00.00 - Variação Patrimonial Diminutiva com Ajuste de 
 Perdas de Créditos e de Investimentos e Aplicações Temporários- 
 Inter OFSS - Município</v>
      </c>
      <c r="B3720" s="5" t="s">
        <v>965</v>
      </c>
      <c r="C3720" s="6">
        <v>0</v>
      </c>
      <c r="E3720" s="1">
        <f t="shared" si="654"/>
        <v>0</v>
      </c>
      <c r="F3720" s="1">
        <f t="shared" si="655"/>
        <v>0</v>
      </c>
      <c r="H3720" s="60" t="b">
        <f t="shared" si="649"/>
        <v>1</v>
      </c>
      <c r="I3720" s="60" t="str">
        <f t="shared" si="645"/>
        <v>00</v>
      </c>
    </row>
    <row r="3721" spans="1:9" ht="25.5">
      <c r="A3721" s="60" t="str">
        <f t="shared" si="646"/>
        <v>3.6.1.8.0.00.00 - Variação Patrimonial Diminutiva com Ajuste de 
 Perdas de Estoques</v>
      </c>
      <c r="B3721" s="3" t="s">
        <v>966</v>
      </c>
      <c r="C3721" s="4">
        <v>24900872.27</v>
      </c>
      <c r="E3721" s="1">
        <f>E3722</f>
        <v>0</v>
      </c>
      <c r="F3721" s="1">
        <f>F3722</f>
        <v>24900872.27</v>
      </c>
      <c r="H3721" s="60" t="b">
        <f t="shared" si="649"/>
        <v>1</v>
      </c>
      <c r="I3721" s="60" t="str">
        <f t="shared" si="645"/>
        <v>00</v>
      </c>
    </row>
    <row r="3722" spans="1:9" ht="25.5">
      <c r="A3722" s="60" t="str">
        <f t="shared" si="646"/>
        <v>3.6.1.8.1.00.00 - Variação Patrimonial Diminutiva com Ajuste de 
 Perdas de Estoques - Consolidação</v>
      </c>
      <c r="B3722" s="5" t="s">
        <v>967</v>
      </c>
      <c r="C3722" s="6">
        <v>24900872.27</v>
      </c>
      <c r="E3722" s="1">
        <f>SUMIF(A3722:B3722,"*intra*",C3722:D3722)+SUMIF(A3722:B3722,"*inter*",C3722:D3722)</f>
        <v>0</v>
      </c>
      <c r="F3722" s="1">
        <f>SUMIF(A3722:B3722,"*consolidação*",C3722:D3722)</f>
        <v>24900872.27</v>
      </c>
      <c r="H3722" s="60" t="b">
        <f t="shared" si="649"/>
        <v>1</v>
      </c>
      <c r="I3722" s="60" t="str">
        <f t="shared" si="645"/>
        <v>00</v>
      </c>
    </row>
    <row r="3723" spans="1:9">
      <c r="A3723" s="60" t="str">
        <f t="shared" si="646"/>
        <v>3.6.2.0.0.00.00 - Perdas com Alienação</v>
      </c>
      <c r="B3723" s="3" t="s">
        <v>968</v>
      </c>
      <c r="C3723" s="4">
        <v>184386871.81999999</v>
      </c>
      <c r="E3723" s="1">
        <f>E3724+E3726+E3728+E3730</f>
        <v>0</v>
      </c>
      <c r="F3723" s="1">
        <f>F3724+F3726+F3728+F3730</f>
        <v>184386871.81999999</v>
      </c>
      <c r="H3723" s="60" t="b">
        <f t="shared" si="649"/>
        <v>1</v>
      </c>
      <c r="I3723" s="60" t="str">
        <f t="shared" si="645"/>
        <v>00</v>
      </c>
    </row>
    <row r="3724" spans="1:9">
      <c r="A3724" s="60" t="str">
        <f t="shared" si="646"/>
        <v>3.6.2.1.0.00.00 - Perdas com Alienação de Investimentos</v>
      </c>
      <c r="B3724" s="5" t="s">
        <v>969</v>
      </c>
      <c r="C3724" s="6">
        <v>0</v>
      </c>
      <c r="E3724" s="1">
        <f>E3725</f>
        <v>0</v>
      </c>
      <c r="F3724" s="1">
        <f>F3725</f>
        <v>0</v>
      </c>
      <c r="H3724" s="60" t="b">
        <f t="shared" si="649"/>
        <v>1</v>
      </c>
      <c r="I3724" s="60" t="str">
        <f t="shared" si="645"/>
        <v>00</v>
      </c>
    </row>
    <row r="3725" spans="1:9" ht="25.5">
      <c r="A3725" s="60" t="str">
        <f t="shared" si="646"/>
        <v>3.6.2.1.1.00.00 - Perdas com Alienação de Investimentos - 
 Consolidação</v>
      </c>
      <c r="B3725" s="3" t="s">
        <v>970</v>
      </c>
      <c r="C3725" s="4">
        <v>0</v>
      </c>
      <c r="E3725" s="1">
        <f>SUMIF(A3725:B3725,"*intra*",C3725:D3725)+SUMIF(A3725:B3725,"*inter*",C3725:D3725)</f>
        <v>0</v>
      </c>
      <c r="F3725" s="1">
        <f>SUMIF(A3725:B3725,"*consolidação*",C3725:D3725)</f>
        <v>0</v>
      </c>
      <c r="H3725" s="60" t="b">
        <f t="shared" si="649"/>
        <v>1</v>
      </c>
      <c r="I3725" s="60" t="str">
        <f t="shared" si="645"/>
        <v>00</v>
      </c>
    </row>
    <row r="3726" spans="1:9">
      <c r="A3726" s="60" t="str">
        <f t="shared" si="646"/>
        <v>3.6.2.2.0.00.00 - Perdas com Alienação de Imobilizado</v>
      </c>
      <c r="B3726" s="5" t="s">
        <v>971</v>
      </c>
      <c r="C3726" s="6">
        <v>184386871.81999999</v>
      </c>
      <c r="E3726" s="1">
        <f>E3727</f>
        <v>0</v>
      </c>
      <c r="F3726" s="1">
        <f>F3727</f>
        <v>184386871.81999999</v>
      </c>
      <c r="H3726" s="60" t="b">
        <f t="shared" si="649"/>
        <v>1</v>
      </c>
      <c r="I3726" s="60" t="str">
        <f t="shared" si="645"/>
        <v>00</v>
      </c>
    </row>
    <row r="3727" spans="1:9">
      <c r="A3727" s="60" t="str">
        <f t="shared" si="646"/>
        <v>3.6.2.2.1.00.00 - Perdas com Alienação de Imobilizado - Consolidação</v>
      </c>
      <c r="B3727" s="3" t="s">
        <v>972</v>
      </c>
      <c r="C3727" s="4">
        <v>184386871.81999999</v>
      </c>
      <c r="E3727" s="1">
        <f t="shared" ref="E3727" si="656">SUMIF(A3727:B3727,"*intra*",C3727:D3727)+SUMIF(A3727:B3727,"*inter*",C3727:D3727)</f>
        <v>0</v>
      </c>
      <c r="F3727" s="1">
        <f t="shared" ref="F3727" si="657">SUMIF(A3727:B3727,"*consolidação*",C3727:D3727)</f>
        <v>184386871.81999999</v>
      </c>
      <c r="H3727" s="60" t="b">
        <f t="shared" si="649"/>
        <v>1</v>
      </c>
      <c r="I3727" s="60" t="str">
        <f t="shared" si="645"/>
        <v>00</v>
      </c>
    </row>
    <row r="3728" spans="1:9">
      <c r="A3728" s="60" t="str">
        <f t="shared" si="646"/>
        <v>3.6.2.3.0.00.00 - Perdas com Alienação de Intangíveis</v>
      </c>
      <c r="B3728" s="5" t="s">
        <v>973</v>
      </c>
      <c r="C3728" s="6">
        <v>0</v>
      </c>
      <c r="E3728" s="1">
        <f>E3729</f>
        <v>0</v>
      </c>
      <c r="F3728" s="1">
        <f>F3729</f>
        <v>0</v>
      </c>
      <c r="H3728" s="60" t="b">
        <f t="shared" si="649"/>
        <v>1</v>
      </c>
      <c r="I3728" s="60" t="str">
        <f t="shared" si="645"/>
        <v>00</v>
      </c>
    </row>
    <row r="3729" spans="1:9">
      <c r="A3729" s="60" t="str">
        <f t="shared" si="646"/>
        <v>3.6.2.3.1.00.00 - Perdas com Alienação de Intangíveis - Consolidação</v>
      </c>
      <c r="B3729" s="3" t="s">
        <v>974</v>
      </c>
      <c r="C3729" s="4">
        <v>0</v>
      </c>
      <c r="E3729" s="1">
        <f>SUMIF(A3729:B3729,"*intra*",C3729:D3729)+SUMIF(A3729:B3729,"*inter*",C3729:D3729)</f>
        <v>0</v>
      </c>
      <c r="F3729" s="1">
        <f t="shared" ref="F3729" si="658">SUMIF(A3729:B3729,"*consolidação*",C3729:D3729)</f>
        <v>0</v>
      </c>
      <c r="H3729" s="60" t="b">
        <f t="shared" si="649"/>
        <v>1</v>
      </c>
      <c r="I3729" s="60" t="str">
        <f t="shared" si="645"/>
        <v>00</v>
      </c>
    </row>
    <row r="3730" spans="1:9">
      <c r="A3730" s="60" t="str">
        <f t="shared" si="646"/>
        <v>3.6.2.9.0.00.00 - Perdas com Alienação de Demais Ativos</v>
      </c>
      <c r="B3730" s="5" t="s">
        <v>5690</v>
      </c>
      <c r="C3730" s="6">
        <v>0</v>
      </c>
      <c r="E3730" s="1">
        <f>E3731</f>
        <v>0</v>
      </c>
      <c r="F3730" s="1">
        <f>F3731</f>
        <v>0</v>
      </c>
      <c r="H3730" s="60" t="b">
        <f t="shared" si="649"/>
        <v>1</v>
      </c>
      <c r="I3730" s="60" t="str">
        <f t="shared" si="645"/>
        <v>00</v>
      </c>
    </row>
    <row r="3731" spans="1:9" ht="25.5">
      <c r="A3731" s="60" t="str">
        <f t="shared" si="646"/>
        <v>3.6.2.9.1.00.00 - Perdas com Alienação de Demais Ativos - 
 Consolidação</v>
      </c>
      <c r="B3731" s="3" t="s">
        <v>5691</v>
      </c>
      <c r="C3731" s="4">
        <v>0</v>
      </c>
      <c r="E3731" s="1">
        <f>SUMIF(A3731:B3731,"*intra*",C3731:D3731)+SUMIF(A3731:B3731,"*inter*",C3731:D3731)</f>
        <v>0</v>
      </c>
      <c r="F3731" s="1">
        <f>SUMIF(A3731:B3731,"*consolidação*",C3731:D3731)</f>
        <v>0</v>
      </c>
      <c r="H3731" s="60" t="b">
        <f t="shared" si="649"/>
        <v>1</v>
      </c>
      <c r="I3731" s="60" t="str">
        <f t="shared" ref="I3731:I3794" si="659">MID(A3731,11,2)</f>
        <v>00</v>
      </c>
    </row>
    <row r="3732" spans="1:9">
      <c r="A3732" s="60" t="str">
        <f t="shared" ref="A3732:A3795" si="660">TRIM(B3732)</f>
        <v>3.6.3.0.0.00.00 - Perdas Involuntárias</v>
      </c>
      <c r="B3732" s="5" t="s">
        <v>975</v>
      </c>
      <c r="C3732" s="6">
        <v>958194226.67999995</v>
      </c>
      <c r="E3732" s="1">
        <f>E3733+E3735+E3737+E3739</f>
        <v>0</v>
      </c>
      <c r="F3732" s="1">
        <f>F3733+F3735+F3737+F3739</f>
        <v>958194226.67999995</v>
      </c>
      <c r="H3732" s="60" t="b">
        <f t="shared" ref="H3732:H3795" si="661">IF(I3732="00",C3732=E3732+F3732,TRUE)</f>
        <v>1</v>
      </c>
      <c r="I3732" s="60" t="str">
        <f t="shared" si="659"/>
        <v>00</v>
      </c>
    </row>
    <row r="3733" spans="1:9">
      <c r="A3733" s="60" t="str">
        <f t="shared" si="660"/>
        <v>3.6.3.1.0.00.00 - Perdas Involuntárias com Imobilizado</v>
      </c>
      <c r="B3733" s="3" t="s">
        <v>976</v>
      </c>
      <c r="C3733" s="4">
        <v>585951117.48000002</v>
      </c>
      <c r="E3733" s="1">
        <f>E3734</f>
        <v>0</v>
      </c>
      <c r="F3733" s="1">
        <f>F3734</f>
        <v>585951117.48000002</v>
      </c>
      <c r="H3733" s="60" t="b">
        <f t="shared" si="661"/>
        <v>1</v>
      </c>
      <c r="I3733" s="60" t="str">
        <f t="shared" si="659"/>
        <v>00</v>
      </c>
    </row>
    <row r="3734" spans="1:9" ht="25.5">
      <c r="A3734" s="60" t="str">
        <f t="shared" si="660"/>
        <v>3.6.3.1.1.00.00 - Perdas Involuntárias com Imobilizado - 
 Consolidação</v>
      </c>
      <c r="B3734" s="5" t="s">
        <v>977</v>
      </c>
      <c r="C3734" s="6">
        <v>585951117.48000002</v>
      </c>
      <c r="E3734" s="1">
        <f>SUMIF(A3734:B3734,"*intra*",C3734:D3734)+SUMIF(A3734:B3734,"*inter*",C3734:D3734)</f>
        <v>0</v>
      </c>
      <c r="F3734" s="1">
        <f>SUMIF(A3734:B3734,"*consolidação*",C3734:D3734)</f>
        <v>585951117.48000002</v>
      </c>
      <c r="H3734" s="60" t="b">
        <f t="shared" si="661"/>
        <v>1</v>
      </c>
      <c r="I3734" s="60" t="str">
        <f t="shared" si="659"/>
        <v>00</v>
      </c>
    </row>
    <row r="3735" spans="1:9">
      <c r="A3735" s="60" t="str">
        <f t="shared" si="660"/>
        <v>3.6.3.2.0.00.00 - Perdas Involuntárias com Intangíveis</v>
      </c>
      <c r="B3735" s="3" t="s">
        <v>978</v>
      </c>
      <c r="C3735" s="4">
        <v>0</v>
      </c>
      <c r="E3735" s="1">
        <f>E3736</f>
        <v>0</v>
      </c>
      <c r="F3735" s="1">
        <f>F3736</f>
        <v>0</v>
      </c>
      <c r="H3735" s="60" t="b">
        <f t="shared" si="661"/>
        <v>1</v>
      </c>
      <c r="I3735" s="60" t="str">
        <f t="shared" si="659"/>
        <v>00</v>
      </c>
    </row>
    <row r="3736" spans="1:9" ht="25.5">
      <c r="A3736" s="60" t="str">
        <f t="shared" si="660"/>
        <v>3.6.3.2.1.00.00 - Perdas Involuntárias com Intangíveis - 
 Consolidação</v>
      </c>
      <c r="B3736" s="5" t="s">
        <v>979</v>
      </c>
      <c r="C3736" s="6">
        <v>0</v>
      </c>
      <c r="E3736" s="1">
        <f>SUMIF(A3736:B3736,"*intra*",C3736:D3736)+SUMIF(A3736:B3736,"*inter*",C3736:D3736)</f>
        <v>0</v>
      </c>
      <c r="F3736" s="1">
        <f>SUMIF(A3736:B3736,"*consolidação*",C3736:D3736)</f>
        <v>0</v>
      </c>
      <c r="H3736" s="60" t="b">
        <f t="shared" si="661"/>
        <v>1</v>
      </c>
      <c r="I3736" s="60" t="str">
        <f t="shared" si="659"/>
        <v>00</v>
      </c>
    </row>
    <row r="3737" spans="1:9">
      <c r="A3737" s="60" t="str">
        <f t="shared" si="660"/>
        <v>3.6.3.3.0.00.00 - Perdas Involuntárias com Estoques</v>
      </c>
      <c r="B3737" s="3" t="s">
        <v>980</v>
      </c>
      <c r="C3737" s="4">
        <v>370066858.33999997</v>
      </c>
      <c r="E3737" s="1">
        <f>E3738</f>
        <v>0</v>
      </c>
      <c r="F3737" s="1">
        <f>F3738</f>
        <v>370066858.33999997</v>
      </c>
      <c r="H3737" s="60" t="b">
        <f t="shared" si="661"/>
        <v>1</v>
      </c>
      <c r="I3737" s="60" t="str">
        <f t="shared" si="659"/>
        <v>00</v>
      </c>
    </row>
    <row r="3738" spans="1:9">
      <c r="A3738" s="60" t="str">
        <f t="shared" si="660"/>
        <v>3.6.3.3.1.00.00 - Perdas Involuntárias com Estoques - Consolidação</v>
      </c>
      <c r="B3738" s="5" t="s">
        <v>981</v>
      </c>
      <c r="C3738" s="6">
        <v>370066858.33999997</v>
      </c>
      <c r="E3738" s="1">
        <f>SUMIF(A3738:B3738,"*intra*",C3738:D3738)+SUMIF(A3738:B3738,"*inter*",C3738:D3738)</f>
        <v>0</v>
      </c>
      <c r="F3738" s="1">
        <f>SUMIF(A3738:B3738,"*consolidação*",C3738:D3738)</f>
        <v>370066858.33999997</v>
      </c>
      <c r="H3738" s="60" t="b">
        <f t="shared" si="661"/>
        <v>1</v>
      </c>
      <c r="I3738" s="60" t="str">
        <f t="shared" si="659"/>
        <v>00</v>
      </c>
    </row>
    <row r="3739" spans="1:9">
      <c r="A3739" s="60" t="str">
        <f t="shared" si="660"/>
        <v>3.6.3.9.0.00.00 - Outras Perdas Involuntárias</v>
      </c>
      <c r="B3739" s="3" t="s">
        <v>982</v>
      </c>
      <c r="C3739" s="4">
        <v>2176250.86</v>
      </c>
      <c r="E3739" s="1">
        <f>E3740</f>
        <v>0</v>
      </c>
      <c r="F3739" s="1">
        <f>F3740</f>
        <v>2176250.86</v>
      </c>
      <c r="H3739" s="60" t="b">
        <f t="shared" si="661"/>
        <v>1</v>
      </c>
      <c r="I3739" s="60" t="str">
        <f t="shared" si="659"/>
        <v>00</v>
      </c>
    </row>
    <row r="3740" spans="1:9">
      <c r="A3740" s="60" t="str">
        <f t="shared" si="660"/>
        <v>3.6.3.9.1.00.00 - Outras Perdas Involuntárias - Consolidação</v>
      </c>
      <c r="B3740" s="5" t="s">
        <v>983</v>
      </c>
      <c r="C3740" s="6">
        <v>2176250.86</v>
      </c>
      <c r="E3740" s="1">
        <f>SUMIF(A3740:B3740,"*intra*",C3740:D3740)+SUMIF(A3740:B3740,"*inter*",C3740:D3740)</f>
        <v>0</v>
      </c>
      <c r="F3740" s="1">
        <f>SUMIF(A3740:B3740,"*consolidação*",C3740:D3740)</f>
        <v>2176250.86</v>
      </c>
      <c r="H3740" s="60" t="b">
        <f t="shared" si="661"/>
        <v>1</v>
      </c>
      <c r="I3740" s="60" t="str">
        <f t="shared" si="659"/>
        <v>00</v>
      </c>
    </row>
    <row r="3741" spans="1:9">
      <c r="A3741" s="60" t="str">
        <f t="shared" si="660"/>
        <v>3.6.4.0.0.00.00 - Incorporação de Passivos</v>
      </c>
      <c r="B3741" s="3" t="s">
        <v>985</v>
      </c>
      <c r="C3741" s="4">
        <v>176579088534.20999</v>
      </c>
      <c r="E3741" s="1">
        <f>E3742</f>
        <v>0</v>
      </c>
      <c r="F3741" s="1">
        <f>F3742</f>
        <v>176579088534.20999</v>
      </c>
      <c r="H3741" s="60" t="b">
        <f t="shared" si="661"/>
        <v>1</v>
      </c>
      <c r="I3741" s="60" t="str">
        <f t="shared" si="659"/>
        <v>00</v>
      </c>
    </row>
    <row r="3742" spans="1:9">
      <c r="A3742" s="60" t="str">
        <f t="shared" si="660"/>
        <v>3.6.4.0.1.00.00 - Incorporação de Passivos - Consolidação</v>
      </c>
      <c r="B3742" s="5" t="s">
        <v>986</v>
      </c>
      <c r="C3742" s="6">
        <v>176579088534.20999</v>
      </c>
      <c r="E3742" s="1">
        <f>SUMIF(A3742:B3742,"*intra*",C3742:D3742)+SUMIF(A3742:B3742,"*inter*",C3742:D3742)</f>
        <v>0</v>
      </c>
      <c r="F3742" s="1">
        <f t="shared" ref="F3742" si="662">SUMIF(A3742:B3742,"*consolidação*",C3742:D3742)</f>
        <v>176579088534.20999</v>
      </c>
      <c r="H3742" s="60" t="b">
        <f t="shared" si="661"/>
        <v>1</v>
      </c>
      <c r="I3742" s="60" t="str">
        <f t="shared" si="659"/>
        <v>00</v>
      </c>
    </row>
    <row r="3743" spans="1:9">
      <c r="A3743" s="60" t="str">
        <f t="shared" si="660"/>
        <v>3.6.5.0.0.00.00 - Desincorporação de Ativos</v>
      </c>
      <c r="B3743" s="3" t="s">
        <v>987</v>
      </c>
      <c r="C3743" s="4">
        <v>83046917972.919998</v>
      </c>
      <c r="E3743" s="1">
        <f>E3744</f>
        <v>0</v>
      </c>
      <c r="F3743" s="1">
        <f>F3744</f>
        <v>83046917972.919998</v>
      </c>
      <c r="H3743" s="60" t="b">
        <f t="shared" si="661"/>
        <v>1</v>
      </c>
      <c r="I3743" s="60" t="str">
        <f t="shared" si="659"/>
        <v>00</v>
      </c>
    </row>
    <row r="3744" spans="1:9">
      <c r="A3744" s="60" t="str">
        <f t="shared" si="660"/>
        <v>3.6.5.0.1.00.00 - Desincorporação de Ativos - Consolidação</v>
      </c>
      <c r="B3744" s="5" t="s">
        <v>988</v>
      </c>
      <c r="C3744" s="6">
        <v>83046917972.919998</v>
      </c>
      <c r="E3744" s="1">
        <f>SUMIF(A3744:B3744,"*intra*",C3744:D3744)+SUMIF(A3744:B3744,"*inter*",C3744:D3744)</f>
        <v>0</v>
      </c>
      <c r="F3744" s="1">
        <f>SUMIF(A3744:B3744,"*consolidação*",C3744:D3744)</f>
        <v>83046917972.919998</v>
      </c>
      <c r="H3744" s="60" t="b">
        <f t="shared" si="661"/>
        <v>1</v>
      </c>
      <c r="I3744" s="60" t="str">
        <f t="shared" si="659"/>
        <v>00</v>
      </c>
    </row>
    <row r="3745" spans="1:9">
      <c r="A3745" s="60" t="str">
        <f t="shared" si="660"/>
        <v>3.7.0.0.0.00.00 - Tributárias</v>
      </c>
      <c r="B3745" s="3" t="s">
        <v>989</v>
      </c>
      <c r="C3745" s="4">
        <v>673552867.91999996</v>
      </c>
      <c r="E3745" s="1">
        <f>E3746+E3753</f>
        <v>422077869.71000004</v>
      </c>
      <c r="F3745" s="1">
        <f>F3746+F3753</f>
        <v>251474998.21000001</v>
      </c>
      <c r="H3745" s="60" t="b">
        <f t="shared" si="661"/>
        <v>1</v>
      </c>
      <c r="I3745" s="60" t="str">
        <f t="shared" si="659"/>
        <v>00</v>
      </c>
    </row>
    <row r="3746" spans="1:9">
      <c r="A3746" s="60" t="str">
        <f t="shared" si="660"/>
        <v>3.7.1.0.0.00.00 - Impostos, Taxas e Contribuições de Melhoria</v>
      </c>
      <c r="B3746" s="5" t="s">
        <v>990</v>
      </c>
      <c r="C3746" s="6">
        <v>222661052.41</v>
      </c>
      <c r="E3746" s="1">
        <f>E3747+E3749+E3751</f>
        <v>0</v>
      </c>
      <c r="F3746" s="1">
        <f>F3747+F3749+F3751</f>
        <v>222661052.41</v>
      </c>
      <c r="H3746" s="60" t="b">
        <f t="shared" si="661"/>
        <v>1</v>
      </c>
      <c r="I3746" s="60" t="str">
        <f t="shared" si="659"/>
        <v>00</v>
      </c>
    </row>
    <row r="3747" spans="1:9">
      <c r="A3747" s="60" t="str">
        <f t="shared" si="660"/>
        <v>3.7.1.1.0.00.00 - Impostos</v>
      </c>
      <c r="B3747" s="3" t="s">
        <v>991</v>
      </c>
      <c r="C3747" s="4">
        <v>195358716.81</v>
      </c>
      <c r="E3747" s="1">
        <f>E3748</f>
        <v>0</v>
      </c>
      <c r="F3747" s="1">
        <f>F3748</f>
        <v>195358716.81</v>
      </c>
      <c r="H3747" s="60" t="b">
        <f t="shared" si="661"/>
        <v>1</v>
      </c>
      <c r="I3747" s="60" t="str">
        <f t="shared" si="659"/>
        <v>00</v>
      </c>
    </row>
    <row r="3748" spans="1:9">
      <c r="A3748" s="60" t="str">
        <f t="shared" si="660"/>
        <v>3.7.1.1.1.00.00 - Impostos- Consolidação</v>
      </c>
      <c r="B3748" s="5" t="s">
        <v>992</v>
      </c>
      <c r="C3748" s="6">
        <v>195358716.81</v>
      </c>
      <c r="E3748" s="1">
        <f>SUMIF(A3748:B3748,"*intra*",C3748:D3748)+SUMIF(A3748:B3748,"*inter*",C3748:D3748)</f>
        <v>0</v>
      </c>
      <c r="F3748" s="1">
        <f>SUMIF(A3748:B3748,"*consolidação*",C3748:D3748)</f>
        <v>195358716.81</v>
      </c>
      <c r="H3748" s="60" t="b">
        <f t="shared" si="661"/>
        <v>1</v>
      </c>
      <c r="I3748" s="60" t="str">
        <f t="shared" si="659"/>
        <v>00</v>
      </c>
    </row>
    <row r="3749" spans="1:9">
      <c r="A3749" s="60" t="str">
        <f t="shared" si="660"/>
        <v>3.7.1.2.0.00.00 - Taxas</v>
      </c>
      <c r="B3749" s="3" t="s">
        <v>993</v>
      </c>
      <c r="C3749" s="4">
        <v>27286212.75</v>
      </c>
      <c r="E3749" s="1">
        <f>E3750</f>
        <v>0</v>
      </c>
      <c r="F3749" s="1">
        <f>F3750</f>
        <v>27286212.75</v>
      </c>
      <c r="H3749" s="60" t="b">
        <f t="shared" si="661"/>
        <v>1</v>
      </c>
      <c r="I3749" s="60" t="str">
        <f t="shared" si="659"/>
        <v>00</v>
      </c>
    </row>
    <row r="3750" spans="1:9">
      <c r="A3750" s="60" t="str">
        <f t="shared" si="660"/>
        <v>3.7.1.2.1.00.00 - Taxas - Consolidação</v>
      </c>
      <c r="B3750" s="5" t="s">
        <v>994</v>
      </c>
      <c r="C3750" s="6">
        <v>27286212.75</v>
      </c>
      <c r="E3750" s="1">
        <f>SUMIF(A3750:B3750,"*intra*",C3750:D3750)+SUMIF(A3750:B3750,"*inter*",C3750:D3750)</f>
        <v>0</v>
      </c>
      <c r="F3750" s="1">
        <f>SUMIF(A3750:B3750,"*consolidação*",C3750:D3750)</f>
        <v>27286212.75</v>
      </c>
      <c r="H3750" s="60" t="b">
        <f t="shared" si="661"/>
        <v>1</v>
      </c>
      <c r="I3750" s="60" t="str">
        <f t="shared" si="659"/>
        <v>00</v>
      </c>
    </row>
    <row r="3751" spans="1:9">
      <c r="A3751" s="60" t="str">
        <f t="shared" si="660"/>
        <v>3.7.1.3.0.00.00 - Contribuições de Melhoria</v>
      </c>
      <c r="B3751" s="3" t="s">
        <v>995</v>
      </c>
      <c r="C3751" s="4">
        <v>16122.85</v>
      </c>
      <c r="E3751" s="1">
        <f>E3752</f>
        <v>0</v>
      </c>
      <c r="F3751" s="1">
        <f>F3752</f>
        <v>16122.85</v>
      </c>
      <c r="H3751" s="60" t="b">
        <f t="shared" si="661"/>
        <v>1</v>
      </c>
      <c r="I3751" s="60" t="str">
        <f t="shared" si="659"/>
        <v>00</v>
      </c>
    </row>
    <row r="3752" spans="1:9">
      <c r="A3752" s="60" t="str">
        <f t="shared" si="660"/>
        <v>3.7.1.3.1.00.00 - Contribuições de Melhoria - Consolidação</v>
      </c>
      <c r="B3752" s="5" t="s">
        <v>996</v>
      </c>
      <c r="C3752" s="6">
        <v>16122.85</v>
      </c>
      <c r="E3752" s="60">
        <f>SUMIF(A3752:B3752,"*intra*",C3752:D3752)+SUMIF(A3752:B3752,"*inter*",C3752:D3752)</f>
        <v>0</v>
      </c>
      <c r="F3752" s="60">
        <f t="shared" ref="F3752" si="663">SUMIF(A3752:B3752,"*consolidação*",C3752:D3752)</f>
        <v>16122.85</v>
      </c>
      <c r="H3752" s="60" t="b">
        <f t="shared" si="661"/>
        <v>1</v>
      </c>
      <c r="I3752" s="60" t="str">
        <f t="shared" si="659"/>
        <v>00</v>
      </c>
    </row>
    <row r="3753" spans="1:9">
      <c r="A3753" s="60" t="str">
        <f t="shared" si="660"/>
        <v>3.7.2.0.0.00.00 - Contribuições</v>
      </c>
      <c r="B3753" s="3" t="s">
        <v>997</v>
      </c>
      <c r="C3753" s="4">
        <v>450891815.50999999</v>
      </c>
      <c r="E3753" s="1">
        <f>E3754+E3760+E3762+E3764</f>
        <v>422077869.71000004</v>
      </c>
      <c r="F3753" s="1">
        <f>F3754+F3760+F3762+F3764</f>
        <v>28813945.800000001</v>
      </c>
      <c r="H3753" s="60" t="b">
        <f t="shared" si="661"/>
        <v>1</v>
      </c>
      <c r="I3753" s="60" t="str">
        <f t="shared" si="659"/>
        <v>00</v>
      </c>
    </row>
    <row r="3754" spans="1:9">
      <c r="A3754" s="60" t="str">
        <f t="shared" si="660"/>
        <v>3.7.2.1.0.00.00 - Contribuições Sociais</v>
      </c>
      <c r="B3754" s="5" t="s">
        <v>998</v>
      </c>
      <c r="C3754" s="6">
        <v>445072215.83999997</v>
      </c>
      <c r="E3754" s="1">
        <f>E3755+E3756+E3757+E3758+E3759</f>
        <v>422077869.71000004</v>
      </c>
      <c r="F3754" s="1">
        <f>F3755</f>
        <v>22994346.129999999</v>
      </c>
      <c r="H3754" s="60" t="b">
        <f t="shared" si="661"/>
        <v>1</v>
      </c>
      <c r="I3754" s="60" t="str">
        <f t="shared" si="659"/>
        <v>00</v>
      </c>
    </row>
    <row r="3755" spans="1:9">
      <c r="A3755" s="60" t="str">
        <f t="shared" si="660"/>
        <v>3.7.2.1.1.00.00 - Contribuições Sociais - Consolidação</v>
      </c>
      <c r="B3755" s="3" t="s">
        <v>999</v>
      </c>
      <c r="C3755" s="4">
        <v>22994346.129999999</v>
      </c>
      <c r="E3755" s="1">
        <f>SUMIF(A3755:B3755,"*intra*",C3755:D3755)+SUMIF(A3755:B3755,"*inter*",C3755:D3755)</f>
        <v>0</v>
      </c>
      <c r="F3755" s="1">
        <f>SUMIF(A3755:B3755,"*consolidação*",C3755:D3755)</f>
        <v>22994346.129999999</v>
      </c>
      <c r="H3755" s="60" t="b">
        <f t="shared" si="661"/>
        <v>1</v>
      </c>
      <c r="I3755" s="60" t="str">
        <f t="shared" si="659"/>
        <v>00</v>
      </c>
    </row>
    <row r="3756" spans="1:9">
      <c r="A3756" s="60" t="str">
        <f t="shared" si="660"/>
        <v>3.7.2.1.2.00.00 - Contribuições Sociais - Intra OFSS</v>
      </c>
      <c r="B3756" s="5" t="s">
        <v>1000</v>
      </c>
      <c r="C3756" s="6">
        <v>422075164.92000002</v>
      </c>
      <c r="E3756" s="1">
        <f>SUMIF(A3756:B3756,"*intra*",C3756:D3756)+SUMIF(A3756:B3756,"*inter*",C3756:D3756)</f>
        <v>422075164.92000002</v>
      </c>
      <c r="F3756" s="1">
        <f t="shared" ref="F3756:F3759" si="664">SUMIF(A3756:B3756,"*consolidação*",C3756:D3756)</f>
        <v>0</v>
      </c>
      <c r="H3756" s="60" t="b">
        <f t="shared" si="661"/>
        <v>1</v>
      </c>
      <c r="I3756" s="60" t="str">
        <f t="shared" si="659"/>
        <v>00</v>
      </c>
    </row>
    <row r="3757" spans="1:9">
      <c r="A3757" s="60" t="str">
        <f t="shared" si="660"/>
        <v>3.7.2.1.3.00.00 - Contribuições Sociais - Inter OFSS - União</v>
      </c>
      <c r="B3757" s="3" t="s">
        <v>1001</v>
      </c>
      <c r="C3757" s="4">
        <v>0</v>
      </c>
      <c r="E3757" s="1">
        <f>SUMIF(A3757:B3757,"*intra*",C3757:D3757)+SUMIF(A3757:B3757,"*inter*",C3757:D3757)</f>
        <v>0</v>
      </c>
      <c r="F3757" s="1">
        <f t="shared" si="664"/>
        <v>0</v>
      </c>
      <c r="H3757" s="60" t="b">
        <f t="shared" si="661"/>
        <v>1</v>
      </c>
      <c r="I3757" s="60" t="str">
        <f t="shared" si="659"/>
        <v>00</v>
      </c>
    </row>
    <row r="3758" spans="1:9">
      <c r="A3758" s="60" t="str">
        <f t="shared" si="660"/>
        <v>3.7.2.1.4.00.00 - Contribuições Sociais - Inter OFSS - Estado</v>
      </c>
      <c r="B3758" s="5" t="s">
        <v>1002</v>
      </c>
      <c r="C3758" s="6">
        <v>2704.79</v>
      </c>
      <c r="E3758" s="1">
        <f>SUMIF(A3758:B3758,"*intra*",C3758:D3758)+SUMIF(A3758:B3758,"*inter*",C3758:D3758)</f>
        <v>2704.79</v>
      </c>
      <c r="F3758" s="1">
        <f t="shared" si="664"/>
        <v>0</v>
      </c>
      <c r="H3758" s="60" t="b">
        <f t="shared" si="661"/>
        <v>1</v>
      </c>
      <c r="I3758" s="60" t="str">
        <f t="shared" si="659"/>
        <v>00</v>
      </c>
    </row>
    <row r="3759" spans="1:9">
      <c r="A3759" s="60" t="str">
        <f t="shared" si="660"/>
        <v>3.7.2.1.5.00.00 - Contribuições Sociais - Inter OFSS - Município</v>
      </c>
      <c r="B3759" s="3" t="s">
        <v>1003</v>
      </c>
      <c r="C3759" s="4">
        <v>0</v>
      </c>
      <c r="E3759" s="1">
        <f>SUMIF(A3759:B3759,"*intra*",C3759:D3759)+SUMIF(A3759:B3759,"*inter*",C3759:D3759)</f>
        <v>0</v>
      </c>
      <c r="F3759" s="1">
        <f t="shared" si="664"/>
        <v>0</v>
      </c>
      <c r="H3759" s="60" t="b">
        <f t="shared" si="661"/>
        <v>1</v>
      </c>
      <c r="I3759" s="60" t="str">
        <f t="shared" si="659"/>
        <v>00</v>
      </c>
    </row>
    <row r="3760" spans="1:9">
      <c r="A3760" s="60" t="str">
        <f t="shared" si="660"/>
        <v>3.7.2.2.0.00.00 - Contribuições de Intervenção no Domínio Econômico</v>
      </c>
      <c r="B3760" s="5" t="s">
        <v>1004</v>
      </c>
      <c r="C3760" s="6">
        <v>616642.51</v>
      </c>
      <c r="E3760" s="1">
        <f>E3761</f>
        <v>0</v>
      </c>
      <c r="F3760" s="1">
        <f>F3761</f>
        <v>616642.51</v>
      </c>
      <c r="H3760" s="60" t="b">
        <f t="shared" si="661"/>
        <v>1</v>
      </c>
      <c r="I3760" s="60" t="str">
        <f t="shared" si="659"/>
        <v>00</v>
      </c>
    </row>
    <row r="3761" spans="1:9" ht="25.5">
      <c r="A3761" s="60" t="str">
        <f t="shared" si="660"/>
        <v>3.7.2.2.1.00.00 - Contribuições de Intervenção no Domínio Econômico 
 - Consolidação</v>
      </c>
      <c r="B3761" s="3" t="s">
        <v>1005</v>
      </c>
      <c r="C3761" s="4">
        <v>616642.51</v>
      </c>
      <c r="E3761" s="1"/>
      <c r="F3761" s="1">
        <f>SUMIF(A3761:B3761,"*consolidação*",C3761:D3761)</f>
        <v>616642.51</v>
      </c>
      <c r="H3761" s="60" t="b">
        <f t="shared" si="661"/>
        <v>1</v>
      </c>
      <c r="I3761" s="60" t="str">
        <f t="shared" si="659"/>
        <v>00</v>
      </c>
    </row>
    <row r="3762" spans="1:9" ht="25.5">
      <c r="A3762" s="60" t="str">
        <f t="shared" si="660"/>
        <v>3.7.2.3.0.00.00 - Contribuição para o Custeio do Serviço de 
 Iluminação Pública - Cosip</v>
      </c>
      <c r="B3762" s="5" t="s">
        <v>1006</v>
      </c>
      <c r="C3762" s="6">
        <v>5172071.3899999997</v>
      </c>
      <c r="E3762" s="1">
        <f>E3763</f>
        <v>0</v>
      </c>
      <c r="F3762" s="1">
        <f>F3763</f>
        <v>5172071.3899999997</v>
      </c>
      <c r="H3762" s="60" t="b">
        <f t="shared" si="661"/>
        <v>1</v>
      </c>
      <c r="I3762" s="60" t="str">
        <f t="shared" si="659"/>
        <v>00</v>
      </c>
    </row>
    <row r="3763" spans="1:9" ht="25.5">
      <c r="A3763" s="60" t="str">
        <f t="shared" si="660"/>
        <v>3.7.2.3.1.00.00 - Contribuição para o Custeio do Serviço de 
 Iluminação Pública - Cosip - Consolidação</v>
      </c>
      <c r="B3763" s="3" t="s">
        <v>1007</v>
      </c>
      <c r="C3763" s="4">
        <v>5172071.3899999997</v>
      </c>
      <c r="E3763" s="1">
        <f>SUMIF(A3763:B3763,"*intra*",C3763:D3763)+SUMIF(A3763:B3763,"*inter*",C3763:D3763)</f>
        <v>0</v>
      </c>
      <c r="F3763" s="1">
        <f>SUMIF(A3763:B3763,"*consolidação*",C3763:D3763)</f>
        <v>5172071.3899999997</v>
      </c>
      <c r="H3763" s="60" t="b">
        <f t="shared" si="661"/>
        <v>1</v>
      </c>
      <c r="I3763" s="60" t="str">
        <f t="shared" si="659"/>
        <v>00</v>
      </c>
    </row>
    <row r="3764" spans="1:9">
      <c r="A3764" s="60" t="str">
        <f t="shared" si="660"/>
        <v>3.7.2.9.0.00.00 - Outras Contribuições</v>
      </c>
      <c r="B3764" s="5" t="s">
        <v>1008</v>
      </c>
      <c r="C3764" s="6">
        <v>30885.77</v>
      </c>
      <c r="E3764" s="1">
        <f>E3765</f>
        <v>0</v>
      </c>
      <c r="F3764" s="1">
        <f>F3765</f>
        <v>30885.77</v>
      </c>
      <c r="H3764" s="60" t="b">
        <f t="shared" si="661"/>
        <v>1</v>
      </c>
      <c r="I3764" s="60" t="str">
        <f t="shared" si="659"/>
        <v>00</v>
      </c>
    </row>
    <row r="3765" spans="1:9">
      <c r="A3765" s="60" t="str">
        <f t="shared" si="660"/>
        <v>3.7.2.9.1.00.00 - Outras Contribuições - Consolidação</v>
      </c>
      <c r="B3765" s="3" t="s">
        <v>1009</v>
      </c>
      <c r="C3765" s="4">
        <v>30885.77</v>
      </c>
      <c r="E3765" s="1">
        <f>SUMIF(A3765:B3765,"*intra*",C3765:D3765)+SUMIF(A3765:B3765,"*inter*",C3765:D3765)</f>
        <v>0</v>
      </c>
      <c r="F3765" s="1">
        <f>SUMIF(A3765:B3765,"*consolidação*",C3765:D3765)</f>
        <v>30885.77</v>
      </c>
      <c r="H3765" s="60" t="b">
        <f t="shared" si="661"/>
        <v>1</v>
      </c>
      <c r="I3765" s="60" t="str">
        <f t="shared" si="659"/>
        <v>00</v>
      </c>
    </row>
    <row r="3766" spans="1:9" ht="25.5">
      <c r="A3766" s="60" t="str">
        <f t="shared" si="660"/>
        <v>3.8.0.0.0.00.00 - Custo das Mercadorias Vendidas, dos Produtos Vendidos 
 e dos Serviços Prestados</v>
      </c>
      <c r="B3766" s="5" t="s">
        <v>5692</v>
      </c>
      <c r="C3766" s="6">
        <v>1672593122.8699999</v>
      </c>
      <c r="E3766" s="1">
        <f>E3767+E3773+E3779</f>
        <v>138630.71</v>
      </c>
      <c r="F3766" s="1">
        <f>F3767+F3773+F3779</f>
        <v>1672454492.1599998</v>
      </c>
      <c r="H3766" s="60" t="b">
        <f t="shared" si="661"/>
        <v>1</v>
      </c>
      <c r="I3766" s="60" t="str">
        <f t="shared" si="659"/>
        <v>00</v>
      </c>
    </row>
    <row r="3767" spans="1:9">
      <c r="A3767" s="60" t="str">
        <f t="shared" si="660"/>
        <v>3.8.1.0.0.00.00 - Custo de Mercadorias Vendidas</v>
      </c>
      <c r="B3767" s="3" t="s">
        <v>5693</v>
      </c>
      <c r="C3767" s="4">
        <v>1045145462.35</v>
      </c>
      <c r="E3767" s="1">
        <f>E3768+E3769+E3770+E3771+E3772</f>
        <v>136292</v>
      </c>
      <c r="F3767" s="1">
        <f>F3768+F3769+F3770+F3771+F3772</f>
        <v>1045009170.35</v>
      </c>
      <c r="H3767" s="60" t="b">
        <f t="shared" si="661"/>
        <v>1</v>
      </c>
      <c r="I3767" s="60" t="str">
        <f t="shared" si="659"/>
        <v>00</v>
      </c>
    </row>
    <row r="3768" spans="1:9">
      <c r="A3768" s="60" t="str">
        <f t="shared" si="660"/>
        <v>3.8.1.0.1.00.00 - Custo de Mercadorias Vendidas - Consolidação</v>
      </c>
      <c r="B3768" s="5" t="s">
        <v>5694</v>
      </c>
      <c r="C3768" s="6">
        <v>1045009170.35</v>
      </c>
      <c r="E3768" s="1">
        <f>SUMIF(A3768:B3768,"*intra*",C3768:D3768)+SUMIF(A3768:B3768,"*inter*",C3768:D3768)</f>
        <v>0</v>
      </c>
      <c r="F3768" s="1">
        <f t="shared" ref="F3768:F3772" si="665">SUMIF(A3768:B3768,"*consolidação*",C3768:D3768)</f>
        <v>1045009170.35</v>
      </c>
      <c r="H3768" s="60" t="b">
        <f t="shared" si="661"/>
        <v>1</v>
      </c>
      <c r="I3768" s="60" t="str">
        <f t="shared" si="659"/>
        <v>00</v>
      </c>
    </row>
    <row r="3769" spans="1:9">
      <c r="A3769" s="60" t="str">
        <f t="shared" si="660"/>
        <v>3.8.1.0.2.00.00 - Custo de Mercadorias Vendidas - Intra OFSS</v>
      </c>
      <c r="B3769" s="3" t="s">
        <v>5695</v>
      </c>
      <c r="C3769" s="4">
        <v>136292</v>
      </c>
      <c r="E3769" s="1">
        <f>SUMIF(A3769:B3769,"*intra*",C3769:D3769)+SUMIF(A3769:B3769,"*inter*",C3769:D3769)</f>
        <v>136292</v>
      </c>
      <c r="F3769" s="1">
        <f t="shared" si="665"/>
        <v>0</v>
      </c>
      <c r="H3769" s="60" t="b">
        <f t="shared" si="661"/>
        <v>1</v>
      </c>
      <c r="I3769" s="60" t="str">
        <f t="shared" si="659"/>
        <v>00</v>
      </c>
    </row>
    <row r="3770" spans="1:9">
      <c r="A3770" s="60" t="str">
        <f t="shared" si="660"/>
        <v>3.8.1.0.3.00.00 - Custo de Mercadorias Vendidas - Inter OFSS - União</v>
      </c>
      <c r="B3770" s="5" t="s">
        <v>5696</v>
      </c>
      <c r="C3770" s="6">
        <v>0</v>
      </c>
      <c r="E3770" s="1">
        <f>SUMIF(A3770:B3770,"*intra*",C3770:D3770)+SUMIF(A3770:B3770,"*inter*",C3770:D3770)</f>
        <v>0</v>
      </c>
      <c r="F3770" s="1">
        <f t="shared" si="665"/>
        <v>0</v>
      </c>
      <c r="H3770" s="60" t="b">
        <f t="shared" si="661"/>
        <v>1</v>
      </c>
      <c r="I3770" s="60" t="str">
        <f t="shared" si="659"/>
        <v>00</v>
      </c>
    </row>
    <row r="3771" spans="1:9">
      <c r="A3771" s="60" t="str">
        <f t="shared" si="660"/>
        <v>3.8.1.0.4.00.00 - Custo de Mercadorias Vendidas - Inter OFSS - Estado</v>
      </c>
      <c r="B3771" s="3" t="s">
        <v>5697</v>
      </c>
      <c r="C3771" s="4">
        <v>0</v>
      </c>
      <c r="E3771" s="1">
        <f>SUMIF(A3771:B3771,"*intra*",C3771:D3771)+SUMIF(A3771:B3771,"*inter*",C3771:D3771)</f>
        <v>0</v>
      </c>
      <c r="F3771" s="1">
        <f t="shared" si="665"/>
        <v>0</v>
      </c>
      <c r="H3771" s="60" t="b">
        <f t="shared" si="661"/>
        <v>1</v>
      </c>
      <c r="I3771" s="60" t="str">
        <f t="shared" si="659"/>
        <v>00</v>
      </c>
    </row>
    <row r="3772" spans="1:9" ht="25.5">
      <c r="A3772" s="60" t="str">
        <f t="shared" si="660"/>
        <v>3.8.1.0.5.00.00 - Custo de Mercadorias Vendidas - Inter OFSS - 
 Município</v>
      </c>
      <c r="B3772" s="5" t="s">
        <v>5698</v>
      </c>
      <c r="C3772" s="6">
        <v>0</v>
      </c>
      <c r="E3772" s="1">
        <f>SUMIF(A3772:B3772,"*intra*",C3772:D3772)+SUMIF(A3772:B3772,"*inter*",C3772:D3772)</f>
        <v>0</v>
      </c>
      <c r="F3772" s="1">
        <f t="shared" si="665"/>
        <v>0</v>
      </c>
      <c r="H3772" s="60" t="b">
        <f t="shared" si="661"/>
        <v>1</v>
      </c>
      <c r="I3772" s="60" t="str">
        <f t="shared" si="659"/>
        <v>00</v>
      </c>
    </row>
    <row r="3773" spans="1:9">
      <c r="A3773" s="60" t="str">
        <f t="shared" si="660"/>
        <v>3.8.2.0.0.00.00 - Custos dos Produtos Vendidos</v>
      </c>
      <c r="B3773" s="3" t="s">
        <v>5699</v>
      </c>
      <c r="C3773" s="4">
        <v>627447660.51999998</v>
      </c>
      <c r="E3773" s="1">
        <f>E3774+E3775+E3776+E3777+E3778</f>
        <v>2338.71</v>
      </c>
      <c r="F3773" s="1">
        <f>F3774+F3775+F3776+F3777+F3778</f>
        <v>627445321.80999994</v>
      </c>
      <c r="H3773" s="60" t="b">
        <f t="shared" si="661"/>
        <v>1</v>
      </c>
      <c r="I3773" s="60" t="str">
        <f t="shared" si="659"/>
        <v>00</v>
      </c>
    </row>
    <row r="3774" spans="1:9">
      <c r="A3774" s="60" t="str">
        <f t="shared" si="660"/>
        <v>3.8.2.0.1.00.00 - Custos dos Produtos Vendidos - Consolidação</v>
      </c>
      <c r="B3774" s="5" t="s">
        <v>5700</v>
      </c>
      <c r="C3774" s="6">
        <v>627445321.80999994</v>
      </c>
      <c r="E3774" s="1">
        <f>SUMIF(A3774:B3774,"*intra*",C3774:D3774)+SUMIF(A3774:B3774,"*inter*",C3774:D3774)</f>
        <v>0</v>
      </c>
      <c r="F3774" s="1">
        <f>SUMIF(A3774:B3774,"*consolidação*",C3774:D3774)</f>
        <v>627445321.80999994</v>
      </c>
      <c r="H3774" s="60" t="b">
        <f t="shared" si="661"/>
        <v>1</v>
      </c>
      <c r="I3774" s="60" t="str">
        <f t="shared" si="659"/>
        <v>00</v>
      </c>
    </row>
    <row r="3775" spans="1:9">
      <c r="A3775" s="60" t="str">
        <f t="shared" si="660"/>
        <v>3.8.2.0.2.00.00 - Custos dos Produtos Vendidos - Intra OFSS</v>
      </c>
      <c r="B3775" s="3" t="s">
        <v>5701</v>
      </c>
      <c r="C3775" s="4">
        <v>0</v>
      </c>
      <c r="E3775" s="1">
        <f>SUMIF(A3775:B3775,"*intra*",C3775:D3775)+SUMIF(A3775:B3775,"*inter*",C3775:D3775)</f>
        <v>0</v>
      </c>
      <c r="F3775" s="1">
        <f t="shared" ref="F3775:F3777" si="666">SUMIF(A3775:B3775,"*consolidação*",C3775:D3775)</f>
        <v>0</v>
      </c>
      <c r="H3775" s="60" t="b">
        <f t="shared" si="661"/>
        <v>1</v>
      </c>
      <c r="I3775" s="60" t="str">
        <f t="shared" si="659"/>
        <v>00</v>
      </c>
    </row>
    <row r="3776" spans="1:9">
      <c r="A3776" s="60" t="str">
        <f t="shared" si="660"/>
        <v>3.8.2.0.3.00.00 - Custos dos Produtos Vendidos - Inter OFSS - União</v>
      </c>
      <c r="B3776" s="5" t="s">
        <v>5702</v>
      </c>
      <c r="C3776" s="6">
        <v>0</v>
      </c>
      <c r="E3776" s="1">
        <f>SUMIF(A3776:B3776,"*intra*",C3776:D3776)+SUMIF(A3776:B3776,"*inter*",C3776:D3776)</f>
        <v>0</v>
      </c>
      <c r="F3776" s="1">
        <f t="shared" si="666"/>
        <v>0</v>
      </c>
      <c r="H3776" s="60" t="b">
        <f t="shared" si="661"/>
        <v>1</v>
      </c>
      <c r="I3776" s="60" t="str">
        <f t="shared" si="659"/>
        <v>00</v>
      </c>
    </row>
    <row r="3777" spans="1:9">
      <c r="A3777" s="60" t="str">
        <f t="shared" si="660"/>
        <v>3.8.2.0.4.00.00 - Custos dos Produtos Vendidos - Inter OFSS - Estado</v>
      </c>
      <c r="B3777" s="3" t="s">
        <v>5703</v>
      </c>
      <c r="C3777" s="4">
        <v>2338.71</v>
      </c>
      <c r="E3777" s="1">
        <f>SUMIF(A3777:B3777,"*intra*",C3777:D3777)+SUMIF(A3777:B3777,"*inter*",C3777:D3777)</f>
        <v>2338.71</v>
      </c>
      <c r="F3777" s="1">
        <f t="shared" si="666"/>
        <v>0</v>
      </c>
      <c r="H3777" s="60" t="b">
        <f t="shared" si="661"/>
        <v>1</v>
      </c>
      <c r="I3777" s="60" t="str">
        <f t="shared" si="659"/>
        <v>00</v>
      </c>
    </row>
    <row r="3778" spans="1:9">
      <c r="A3778" s="60" t="str">
        <f t="shared" si="660"/>
        <v>3.8.2.0.5.00.00 - Custos dos Produtos Vendidos - Município</v>
      </c>
      <c r="B3778" s="5" t="s">
        <v>5704</v>
      </c>
      <c r="C3778" s="6">
        <v>0</v>
      </c>
      <c r="E3778" s="1">
        <f>SUMIF(A3778:B3778,"*intra*",C3778:D3778)+SUMIF(A3778:B3778,"*inter*",C3778:D3778)</f>
        <v>0</v>
      </c>
      <c r="F3778" s="1">
        <f>SUMIF(A3778:B3778,"*consolidação*",C3778:D3778)</f>
        <v>0</v>
      </c>
      <c r="H3778" s="60" t="b">
        <f t="shared" si="661"/>
        <v>1</v>
      </c>
      <c r="I3778" s="60" t="str">
        <f t="shared" si="659"/>
        <v>00</v>
      </c>
    </row>
    <row r="3779" spans="1:9">
      <c r="A3779" s="60" t="str">
        <f t="shared" si="660"/>
        <v>3.8.3.0.0.00.00 - Custo dos Serviços Prestados</v>
      </c>
      <c r="B3779" s="3" t="s">
        <v>5705</v>
      </c>
      <c r="C3779" s="4">
        <v>0</v>
      </c>
      <c r="E3779" s="1">
        <f>E3780+E3781+E3782+E3783+E3784</f>
        <v>0</v>
      </c>
      <c r="F3779" s="1">
        <f>F3780+F3781+F3782+F3783+F3784</f>
        <v>0</v>
      </c>
      <c r="H3779" s="60" t="b">
        <f t="shared" si="661"/>
        <v>1</v>
      </c>
      <c r="I3779" s="60" t="str">
        <f t="shared" si="659"/>
        <v>00</v>
      </c>
    </row>
    <row r="3780" spans="1:9">
      <c r="A3780" s="60" t="str">
        <f t="shared" si="660"/>
        <v>3.8.3.0.1.00.00 - Custo dos Serviços Prestados - Consolidação</v>
      </c>
      <c r="B3780" s="5" t="s">
        <v>5706</v>
      </c>
      <c r="C3780" s="6">
        <v>0</v>
      </c>
      <c r="E3780" s="1">
        <f t="shared" ref="E3780:E3784" si="667">SUMIF(A3780:B3780,"*intra*",C3780:D3780)+SUMIF(A3780:B3780,"*inter*",C3780:D3780)</f>
        <v>0</v>
      </c>
      <c r="F3780" s="1">
        <f t="shared" ref="F3780:F3784" si="668">SUMIF(A3780:B3780,"*consolidação*",C3780:D3780)</f>
        <v>0</v>
      </c>
      <c r="H3780" s="60" t="b">
        <f t="shared" si="661"/>
        <v>1</v>
      </c>
      <c r="I3780" s="60" t="str">
        <f t="shared" si="659"/>
        <v>00</v>
      </c>
    </row>
    <row r="3781" spans="1:9">
      <c r="A3781" s="60" t="str">
        <f t="shared" si="660"/>
        <v>3.8.3.0.2.00.00 - Custo dos Serviços Prestados - Intra OFSS</v>
      </c>
      <c r="B3781" s="3" t="s">
        <v>5707</v>
      </c>
      <c r="C3781" s="4">
        <v>0</v>
      </c>
      <c r="E3781" s="1">
        <f t="shared" si="667"/>
        <v>0</v>
      </c>
      <c r="F3781" s="1">
        <f t="shared" si="668"/>
        <v>0</v>
      </c>
      <c r="H3781" s="60" t="b">
        <f t="shared" si="661"/>
        <v>1</v>
      </c>
      <c r="I3781" s="60" t="str">
        <f t="shared" si="659"/>
        <v>00</v>
      </c>
    </row>
    <row r="3782" spans="1:9">
      <c r="A3782" s="60" t="str">
        <f t="shared" si="660"/>
        <v>3.8.3.0.3.00.00 - Custo dos Serviços Prestados - Inter OFSS - União</v>
      </c>
      <c r="B3782" s="5" t="s">
        <v>5708</v>
      </c>
      <c r="C3782" s="6">
        <v>0</v>
      </c>
      <c r="E3782" s="1">
        <f t="shared" si="667"/>
        <v>0</v>
      </c>
      <c r="F3782" s="1">
        <f t="shared" si="668"/>
        <v>0</v>
      </c>
      <c r="H3782" s="60" t="b">
        <f t="shared" si="661"/>
        <v>1</v>
      </c>
      <c r="I3782" s="60" t="str">
        <f t="shared" si="659"/>
        <v>00</v>
      </c>
    </row>
    <row r="3783" spans="1:9">
      <c r="A3783" s="60" t="str">
        <f t="shared" si="660"/>
        <v>3.8.3.0.4.00.00 - Custo dos Serviços Prestados - Inter OFSS - Estado</v>
      </c>
      <c r="B3783" s="3" t="s">
        <v>5709</v>
      </c>
      <c r="C3783" s="4">
        <v>0</v>
      </c>
      <c r="E3783" s="1">
        <f t="shared" si="667"/>
        <v>0</v>
      </c>
      <c r="F3783" s="1">
        <f t="shared" si="668"/>
        <v>0</v>
      </c>
      <c r="H3783" s="60" t="b">
        <f t="shared" si="661"/>
        <v>1</v>
      </c>
      <c r="I3783" s="60" t="str">
        <f t="shared" si="659"/>
        <v>00</v>
      </c>
    </row>
    <row r="3784" spans="1:9" ht="25.5">
      <c r="A3784" s="60" t="str">
        <f t="shared" si="660"/>
        <v>3.8.3.0.5.00.00 - Custo dos Serviços Prestados - Inter OFSS - 
 Município</v>
      </c>
      <c r="B3784" s="5" t="s">
        <v>5710</v>
      </c>
      <c r="C3784" s="6">
        <v>0</v>
      </c>
      <c r="E3784" s="1">
        <f t="shared" si="667"/>
        <v>0</v>
      </c>
      <c r="F3784" s="1">
        <f t="shared" si="668"/>
        <v>0</v>
      </c>
      <c r="H3784" s="60" t="b">
        <f t="shared" si="661"/>
        <v>1</v>
      </c>
      <c r="I3784" s="60" t="str">
        <f t="shared" si="659"/>
        <v>00</v>
      </c>
    </row>
    <row r="3785" spans="1:9">
      <c r="A3785" s="60" t="str">
        <f t="shared" si="660"/>
        <v>3.9.0.0.0.00.00 - Outras Variações Patrimoniais Diminutivas</v>
      </c>
      <c r="B3785" s="3" t="s">
        <v>1029</v>
      </c>
      <c r="C3785" s="4">
        <v>288113334485.09998</v>
      </c>
      <c r="E3785" s="1">
        <f>E3786+E3799+E3806+E3817+E3819+E3830+E3847</f>
        <v>6503362591.7900009</v>
      </c>
      <c r="F3785" s="1">
        <f>F3786+F3799+F3806+F3817+F3819+F3830+F3847</f>
        <v>281609971893.31</v>
      </c>
      <c r="H3785" s="60" t="b">
        <f t="shared" si="661"/>
        <v>1</v>
      </c>
      <c r="I3785" s="60" t="str">
        <f t="shared" si="659"/>
        <v>00</v>
      </c>
    </row>
    <row r="3786" spans="1:9">
      <c r="A3786" s="60" t="str">
        <f t="shared" si="660"/>
        <v>3.9.1.0.0.00.00 - Premiações</v>
      </c>
      <c r="B3786" s="5" t="s">
        <v>1030</v>
      </c>
      <c r="C3786" s="6">
        <v>9891920.1300000008</v>
      </c>
      <c r="E3786" s="1">
        <f>E3787+E3789+E3791+E3793+E3795+E3797</f>
        <v>0</v>
      </c>
      <c r="F3786" s="1">
        <f>F3787+F3789+F3791+F3793+F3795+F3797</f>
        <v>9891920.129999999</v>
      </c>
      <c r="H3786" s="60" t="b">
        <f t="shared" si="661"/>
        <v>1</v>
      </c>
      <c r="I3786" s="60" t="str">
        <f t="shared" si="659"/>
        <v>00</v>
      </c>
    </row>
    <row r="3787" spans="1:9">
      <c r="A3787" s="60" t="str">
        <f t="shared" si="660"/>
        <v>3.9.1.1.0.00.00 - Premiações Culturais</v>
      </c>
      <c r="B3787" s="3" t="s">
        <v>1031</v>
      </c>
      <c r="C3787" s="4">
        <v>2600658.27</v>
      </c>
      <c r="E3787" s="1">
        <f>E3788</f>
        <v>0</v>
      </c>
      <c r="F3787" s="1">
        <f>F3788</f>
        <v>2600658.27</v>
      </c>
      <c r="H3787" s="60" t="b">
        <f t="shared" si="661"/>
        <v>1</v>
      </c>
      <c r="I3787" s="60" t="str">
        <f t="shared" si="659"/>
        <v>00</v>
      </c>
    </row>
    <row r="3788" spans="1:9">
      <c r="A3788" s="60" t="str">
        <f t="shared" si="660"/>
        <v>3.9.1.1.1.00.00 - Premiações Culturais - Consolidação</v>
      </c>
      <c r="B3788" s="5" t="s">
        <v>1032</v>
      </c>
      <c r="C3788" s="6">
        <v>2600658.27</v>
      </c>
      <c r="E3788" s="1">
        <f>SUMIF(A3788:B3788,"*intra*",C3788:D3788)+SUMIF(A3788:B3788,"*inter*",C3788:D3788)</f>
        <v>0</v>
      </c>
      <c r="F3788" s="1">
        <f t="shared" ref="F3788" si="669">SUMIF(A3788:B3788,"*consolidação*",C3788:D3788)</f>
        <v>2600658.27</v>
      </c>
      <c r="H3788" s="60" t="b">
        <f t="shared" si="661"/>
        <v>1</v>
      </c>
      <c r="I3788" s="60" t="str">
        <f t="shared" si="659"/>
        <v>00</v>
      </c>
    </row>
    <row r="3789" spans="1:9">
      <c r="A3789" s="60" t="str">
        <f t="shared" si="660"/>
        <v>3.9.1.2.0.00.00 - Premiações Artísticas</v>
      </c>
      <c r="B3789" s="3" t="s">
        <v>1033</v>
      </c>
      <c r="C3789" s="4">
        <v>153850</v>
      </c>
      <c r="E3789" s="1">
        <f>E3790</f>
        <v>0</v>
      </c>
      <c r="F3789" s="1">
        <f>F3790</f>
        <v>153850</v>
      </c>
      <c r="H3789" s="60" t="b">
        <f t="shared" si="661"/>
        <v>1</v>
      </c>
      <c r="I3789" s="60" t="str">
        <f t="shared" si="659"/>
        <v>00</v>
      </c>
    </row>
    <row r="3790" spans="1:9">
      <c r="A3790" s="60" t="str">
        <f t="shared" si="660"/>
        <v>3.9.1.2.1.00.00 - Premiações Artísticas - Consolidação</v>
      </c>
      <c r="B3790" s="5" t="s">
        <v>1034</v>
      </c>
      <c r="C3790" s="6">
        <v>153850</v>
      </c>
      <c r="E3790" s="1">
        <f>SUMIF(A3790:B3790,"*intra*",C3790:D3790)+SUMIF(A3790:B3790,"*inter*",C3790:D3790)</f>
        <v>0</v>
      </c>
      <c r="F3790" s="1">
        <f>SUMIF(A3790:B3790,"*consolidação*",C3790:D3790)</f>
        <v>153850</v>
      </c>
      <c r="H3790" s="60" t="b">
        <f t="shared" si="661"/>
        <v>1</v>
      </c>
      <c r="I3790" s="60" t="str">
        <f t="shared" si="659"/>
        <v>00</v>
      </c>
    </row>
    <row r="3791" spans="1:9">
      <c r="A3791" s="60" t="str">
        <f t="shared" si="660"/>
        <v>3.9.1.3.0.00.00 - Premiações Cientificas</v>
      </c>
      <c r="B3791" s="3" t="s">
        <v>1035</v>
      </c>
      <c r="C3791" s="4">
        <v>6477592.4100000001</v>
      </c>
      <c r="E3791" s="1">
        <f>E3792</f>
        <v>0</v>
      </c>
      <c r="F3791" s="1">
        <f>F3792</f>
        <v>6477592.4100000001</v>
      </c>
      <c r="H3791" s="60" t="b">
        <f t="shared" si="661"/>
        <v>1</v>
      </c>
      <c r="I3791" s="60" t="str">
        <f t="shared" si="659"/>
        <v>00</v>
      </c>
    </row>
    <row r="3792" spans="1:9">
      <c r="A3792" s="60" t="str">
        <f t="shared" si="660"/>
        <v>3.9.1.3.1.00.00 - Premiações Cientificas - Consolidação</v>
      </c>
      <c r="B3792" s="5" t="s">
        <v>1036</v>
      </c>
      <c r="C3792" s="6">
        <v>6477592.4100000001</v>
      </c>
      <c r="E3792" s="1">
        <f>SUMIF(A3792:B3792,"*intra*",C3792:D3792)+SUMIF(A3792:B3792,"*inter*",C3792:D3792)</f>
        <v>0</v>
      </c>
      <c r="F3792" s="1">
        <f>SUMIF(A3792:B3792,"*consolidação*",C3792:D3792)</f>
        <v>6477592.4100000001</v>
      </c>
      <c r="H3792" s="60" t="b">
        <f t="shared" si="661"/>
        <v>1</v>
      </c>
      <c r="I3792" s="60" t="str">
        <f t="shared" si="659"/>
        <v>00</v>
      </c>
    </row>
    <row r="3793" spans="1:9">
      <c r="A3793" s="60" t="str">
        <f t="shared" si="660"/>
        <v>3.9.1.4.0.00.00 - Premiações Desportivas</v>
      </c>
      <c r="B3793" s="3" t="s">
        <v>1037</v>
      </c>
      <c r="C3793" s="4">
        <v>64499.24</v>
      </c>
      <c r="E3793" s="1">
        <f>E3794</f>
        <v>0</v>
      </c>
      <c r="F3793" s="1">
        <f>F3794</f>
        <v>64499.24</v>
      </c>
      <c r="H3793" s="60" t="b">
        <f t="shared" si="661"/>
        <v>1</v>
      </c>
      <c r="I3793" s="60" t="str">
        <f t="shared" si="659"/>
        <v>00</v>
      </c>
    </row>
    <row r="3794" spans="1:9">
      <c r="A3794" s="60" t="str">
        <f t="shared" si="660"/>
        <v>3.9.1.4.1.00.00 - Premiações Desportivas - Consolidação</v>
      </c>
      <c r="B3794" s="5" t="s">
        <v>1038</v>
      </c>
      <c r="C3794" s="6">
        <v>64499.24</v>
      </c>
      <c r="E3794" s="1">
        <f>SUMIF(A3794:B3794,"*intra*",C3794:D3794)+SUMIF(A3794:B3794,"*inter*",C3794:D3794)</f>
        <v>0</v>
      </c>
      <c r="F3794" s="1">
        <f>SUMIF(A3794:B3794,"*consolidação*",C3794:D3794)</f>
        <v>64499.24</v>
      </c>
      <c r="H3794" s="60" t="b">
        <f t="shared" si="661"/>
        <v>1</v>
      </c>
      <c r="I3794" s="60" t="str">
        <f t="shared" si="659"/>
        <v>00</v>
      </c>
    </row>
    <row r="3795" spans="1:9">
      <c r="A3795" s="60" t="str">
        <f t="shared" si="660"/>
        <v>3.9.1.5.0.00.00 - Ordens Honorificas</v>
      </c>
      <c r="B3795" s="3" t="s">
        <v>1039</v>
      </c>
      <c r="C3795" s="4">
        <v>573971.21</v>
      </c>
      <c r="E3795" s="1">
        <f>E3796</f>
        <v>0</v>
      </c>
      <c r="F3795" s="1">
        <f>F3796</f>
        <v>573971.21</v>
      </c>
      <c r="H3795" s="60" t="b">
        <f t="shared" si="661"/>
        <v>1</v>
      </c>
      <c r="I3795" s="60" t="str">
        <f t="shared" ref="I3795:I3858" si="670">MID(A3795,11,2)</f>
        <v>00</v>
      </c>
    </row>
    <row r="3796" spans="1:9">
      <c r="A3796" s="60" t="str">
        <f t="shared" ref="A3796:A3859" si="671">TRIM(B3796)</f>
        <v>3.9.1.5.1.00.00 - Ordens Honorificas - Consolidação</v>
      </c>
      <c r="B3796" s="5" t="s">
        <v>1040</v>
      </c>
      <c r="C3796" s="6">
        <v>573971.21</v>
      </c>
      <c r="E3796" s="1">
        <f>SUMIF(A3796:B3796,"*intra*",C3796:D3796)+SUMIF(A3796:B3796,"*inter*",C3796:D3796)</f>
        <v>0</v>
      </c>
      <c r="F3796" s="1">
        <f>SUMIF(A3796:B3796,"*consolidação*",C3796:D3796)</f>
        <v>573971.21</v>
      </c>
      <c r="H3796" s="60" t="b">
        <f t="shared" ref="H3796:H3859" si="672">IF(I3796="00",C3796=E3796+F3796,TRUE)</f>
        <v>1</v>
      </c>
      <c r="I3796" s="60" t="str">
        <f t="shared" si="670"/>
        <v>00</v>
      </c>
    </row>
    <row r="3797" spans="1:9">
      <c r="A3797" s="60" t="str">
        <f t="shared" si="671"/>
        <v>3.9.1.9.0.00.00 - Outras Premiações</v>
      </c>
      <c r="B3797" s="3" t="s">
        <v>1041</v>
      </c>
      <c r="C3797" s="4">
        <v>21349</v>
      </c>
      <c r="E3797" s="1">
        <f>E3798</f>
        <v>0</v>
      </c>
      <c r="F3797" s="1">
        <f>F3798</f>
        <v>21349</v>
      </c>
      <c r="H3797" s="60" t="b">
        <f t="shared" si="672"/>
        <v>1</v>
      </c>
      <c r="I3797" s="60" t="str">
        <f t="shared" si="670"/>
        <v>00</v>
      </c>
    </row>
    <row r="3798" spans="1:9">
      <c r="A3798" s="60" t="str">
        <f t="shared" si="671"/>
        <v>3.9.1.9.1.00.00 - Outras Premiações - Consolidação</v>
      </c>
      <c r="B3798" s="5" t="s">
        <v>1042</v>
      </c>
      <c r="C3798" s="6">
        <v>21349</v>
      </c>
      <c r="E3798" s="1">
        <f>SUMIF(A3798:B3798,"*intra*",C3798:D3798)+SUMIF(A3798:B3798,"*inter*",C3798:D3798)</f>
        <v>0</v>
      </c>
      <c r="F3798" s="1">
        <f>SUMIF(A3798:B3798,"*consolidação*",C3798:D3798)</f>
        <v>21349</v>
      </c>
      <c r="H3798" s="60" t="b">
        <f t="shared" si="672"/>
        <v>1</v>
      </c>
      <c r="I3798" s="60" t="str">
        <f t="shared" si="670"/>
        <v>00</v>
      </c>
    </row>
    <row r="3799" spans="1:9">
      <c r="A3799" s="60" t="str">
        <f t="shared" si="671"/>
        <v>3.9.2.0.0.00.00 - Resultado Negativo de Participações</v>
      </c>
      <c r="B3799" s="3" t="s">
        <v>1043</v>
      </c>
      <c r="C3799" s="4">
        <v>50028579723.919998</v>
      </c>
      <c r="E3799" s="1">
        <f>E3800</f>
        <v>4735821017.1800003</v>
      </c>
      <c r="F3799" s="1">
        <f>F3800</f>
        <v>45292758706.739998</v>
      </c>
      <c r="H3799" s="60" t="b">
        <f t="shared" si="672"/>
        <v>1</v>
      </c>
      <c r="I3799" s="60" t="str">
        <f t="shared" si="670"/>
        <v>00</v>
      </c>
    </row>
    <row r="3800" spans="1:9">
      <c r="A3800" s="60" t="str">
        <f t="shared" si="671"/>
        <v>3.9.2.1.0.00.00 - Resultado Negativo de Equivalência Patrimonial</v>
      </c>
      <c r="B3800" s="5" t="s">
        <v>1044</v>
      </c>
      <c r="C3800" s="6">
        <v>50028579723.919998</v>
      </c>
      <c r="E3800" s="1">
        <f>E3801+E3802+E3803+E3804+E3805</f>
        <v>4735821017.1800003</v>
      </c>
      <c r="F3800" s="1">
        <f>F3801+F3802+F3803+F3804+F3805</f>
        <v>45292758706.739998</v>
      </c>
      <c r="H3800" s="60" t="b">
        <f t="shared" si="672"/>
        <v>1</v>
      </c>
      <c r="I3800" s="60" t="str">
        <f t="shared" si="670"/>
        <v>00</v>
      </c>
    </row>
    <row r="3801" spans="1:9" ht="25.5">
      <c r="A3801" s="60" t="str">
        <f t="shared" si="671"/>
        <v>3.9.2.1.1.00.00 - Resultado Negativo de Equivalência Patrimonial - 
 Consolidação</v>
      </c>
      <c r="B3801" s="3" t="s">
        <v>1045</v>
      </c>
      <c r="C3801" s="4">
        <v>45292758706.739998</v>
      </c>
      <c r="E3801" s="1">
        <f>SUMIF(A3801:B3801,"*intra*",C3801:D3801)+SUMIF(A3801:B3801,"*inter*",C3801:D3801)</f>
        <v>0</v>
      </c>
      <c r="F3801" s="1">
        <f t="shared" ref="F3801:F3805" si="673">SUMIF(A3801:B3801,"*consolidação*",C3801:D3801)</f>
        <v>45292758706.739998</v>
      </c>
      <c r="H3801" s="60" t="b">
        <f t="shared" si="672"/>
        <v>1</v>
      </c>
      <c r="I3801" s="60" t="str">
        <f t="shared" si="670"/>
        <v>00</v>
      </c>
    </row>
    <row r="3802" spans="1:9" ht="25.5">
      <c r="A3802" s="60" t="str">
        <f t="shared" si="671"/>
        <v>3.9.2.1.2.00.00 - Resultado Negativo de Equivalência Patrimonial - 
 Intra OFSS</v>
      </c>
      <c r="B3802" s="5" t="s">
        <v>1046</v>
      </c>
      <c r="C3802" s="6">
        <v>4735821017.1800003</v>
      </c>
      <c r="E3802" s="1">
        <f>SUMIF(A3802:B3802,"*intra*",C3802:D3802)+SUMIF(A3802:B3802,"*inter*",C3802:D3802)</f>
        <v>4735821017.1800003</v>
      </c>
      <c r="F3802" s="1">
        <f t="shared" si="673"/>
        <v>0</v>
      </c>
      <c r="H3802" s="60" t="b">
        <f t="shared" si="672"/>
        <v>1</v>
      </c>
      <c r="I3802" s="60" t="str">
        <f t="shared" si="670"/>
        <v>00</v>
      </c>
    </row>
    <row r="3803" spans="1:9" ht="25.5">
      <c r="A3803" s="60" t="str">
        <f t="shared" si="671"/>
        <v>3.9.2.1.3.00.00 - Resultado Negativo de Equivalência Patrimonial - 
 Inter OFSS - União</v>
      </c>
      <c r="B3803" s="3" t="s">
        <v>1047</v>
      </c>
      <c r="C3803" s="4">
        <v>0</v>
      </c>
      <c r="E3803" s="1">
        <f>SUMIF(A3803:B3803,"*intra*",C3803:D3803)+SUMIF(A3803:B3803,"*inter*",C3803:D3803)</f>
        <v>0</v>
      </c>
      <c r="F3803" s="1">
        <f t="shared" si="673"/>
        <v>0</v>
      </c>
      <c r="H3803" s="60" t="b">
        <f t="shared" si="672"/>
        <v>1</v>
      </c>
      <c r="I3803" s="60" t="str">
        <f t="shared" si="670"/>
        <v>00</v>
      </c>
    </row>
    <row r="3804" spans="1:9" ht="25.5">
      <c r="A3804" s="60" t="str">
        <f t="shared" si="671"/>
        <v>3.9.2.1.4.00.00 - Resultado Negativo de Equivalência Patrimonial - 
 Inter OFSS - Estado</v>
      </c>
      <c r="B3804" s="5" t="s">
        <v>1048</v>
      </c>
      <c r="C3804" s="6">
        <v>0</v>
      </c>
      <c r="E3804" s="1">
        <f>SUMIF(A3804:B3804,"*intra*",C3804:D3804)+SUMIF(A3804:B3804,"*inter*",C3804:D3804)</f>
        <v>0</v>
      </c>
      <c r="F3804" s="1">
        <f t="shared" si="673"/>
        <v>0</v>
      </c>
      <c r="H3804" s="60" t="b">
        <f t="shared" si="672"/>
        <v>1</v>
      </c>
      <c r="I3804" s="60" t="str">
        <f t="shared" si="670"/>
        <v>00</v>
      </c>
    </row>
    <row r="3805" spans="1:9" ht="25.5">
      <c r="A3805" s="60" t="str">
        <f t="shared" si="671"/>
        <v>3.9.2.1.5.00.00 - Resultado Negativo de Equivalência Patrimonial - 
 Inter OFSS - Município</v>
      </c>
      <c r="B3805" s="3" t="s">
        <v>1049</v>
      </c>
      <c r="C3805" s="4">
        <v>0</v>
      </c>
      <c r="E3805" s="1">
        <f>SUMIF(A3805:B3805,"*intra*",C3805:D3805)+SUMIF(A3805:B3805,"*inter*",C3805:D3805)</f>
        <v>0</v>
      </c>
      <c r="F3805" s="1">
        <f t="shared" si="673"/>
        <v>0</v>
      </c>
      <c r="H3805" s="60" t="b">
        <f t="shared" si="672"/>
        <v>1</v>
      </c>
      <c r="I3805" s="60" t="str">
        <f t="shared" si="670"/>
        <v>00</v>
      </c>
    </row>
    <row r="3806" spans="1:9">
      <c r="A3806" s="60" t="str">
        <f t="shared" si="671"/>
        <v>3.9.4.0.0.00.00 - Incentivos</v>
      </c>
      <c r="B3806" s="5" t="s">
        <v>1050</v>
      </c>
      <c r="C3806" s="6">
        <v>14346823804.719999</v>
      </c>
      <c r="E3806" s="1">
        <f>E3807+E3809+E3811+E3813+E3815</f>
        <v>0</v>
      </c>
      <c r="F3806" s="1">
        <f>F3807+F3809+F3811+F3813+F3815</f>
        <v>14346823804.719999</v>
      </c>
      <c r="H3806" s="60" t="b">
        <f t="shared" si="672"/>
        <v>1</v>
      </c>
      <c r="I3806" s="60" t="str">
        <f t="shared" si="670"/>
        <v>00</v>
      </c>
    </row>
    <row r="3807" spans="1:9">
      <c r="A3807" s="60" t="str">
        <f t="shared" si="671"/>
        <v>3.9.4.1.0.00.00 - Incentivos a Educação</v>
      </c>
      <c r="B3807" s="3" t="s">
        <v>1051</v>
      </c>
      <c r="C3807" s="4">
        <v>13861057005.15</v>
      </c>
      <c r="E3807" s="1">
        <f>E3808</f>
        <v>0</v>
      </c>
      <c r="F3807" s="1">
        <f>F3808</f>
        <v>13861057005.15</v>
      </c>
      <c r="H3807" s="60" t="b">
        <f t="shared" si="672"/>
        <v>1</v>
      </c>
      <c r="I3807" s="60" t="str">
        <f t="shared" si="670"/>
        <v>00</v>
      </c>
    </row>
    <row r="3808" spans="1:9">
      <c r="A3808" s="60" t="str">
        <f t="shared" si="671"/>
        <v>3.9.4.1.1.00.00 - Incentivos a Educação - Consolidação</v>
      </c>
      <c r="B3808" s="5" t="s">
        <v>1052</v>
      </c>
      <c r="C3808" s="6">
        <v>13861057005.15</v>
      </c>
      <c r="E3808" s="1">
        <f>SUMIF(A3808:B3808,"*intra*",C3808:D3808)+SUMIF(A3808:B3808,"*inter*",C3808:D3808)</f>
        <v>0</v>
      </c>
      <c r="F3808" s="1">
        <f>SUMIF(A3808:B3808,"*consolidação*",C3808:D3808)</f>
        <v>13861057005.15</v>
      </c>
      <c r="H3808" s="60" t="b">
        <f t="shared" si="672"/>
        <v>1</v>
      </c>
      <c r="I3808" s="60" t="str">
        <f t="shared" si="670"/>
        <v>00</v>
      </c>
    </row>
    <row r="3809" spans="1:9">
      <c r="A3809" s="60" t="str">
        <f t="shared" si="671"/>
        <v>3.9.4.2.0.00.00 - Incentivos a Ciência</v>
      </c>
      <c r="B3809" s="3" t="s">
        <v>1053</v>
      </c>
      <c r="C3809" s="4">
        <v>482576992.93000001</v>
      </c>
      <c r="E3809" s="1">
        <f>E3810</f>
        <v>0</v>
      </c>
      <c r="F3809" s="1">
        <f>F3810</f>
        <v>482576992.93000001</v>
      </c>
      <c r="H3809" s="60" t="b">
        <f t="shared" si="672"/>
        <v>1</v>
      </c>
      <c r="I3809" s="60" t="str">
        <f t="shared" si="670"/>
        <v>00</v>
      </c>
    </row>
    <row r="3810" spans="1:9">
      <c r="A3810" s="60" t="str">
        <f t="shared" si="671"/>
        <v>3.9.4.2.1.00.00 - Incentivos a Ciência - Consolidação</v>
      </c>
      <c r="B3810" s="5" t="s">
        <v>1054</v>
      </c>
      <c r="C3810" s="6">
        <v>482576992.93000001</v>
      </c>
      <c r="E3810" s="1">
        <f>SUMIF(A3810:B3810,"*intra*",C3810:D3810)+SUMIF(A3810:B3810,"*inter*",C3810:D3810)</f>
        <v>0</v>
      </c>
      <c r="F3810" s="1">
        <f t="shared" ref="F3810" si="674">SUMIF(A3810:B3810,"*consolidação*",C3810:D3810)</f>
        <v>482576992.93000001</v>
      </c>
      <c r="H3810" s="60" t="b">
        <f t="shared" si="672"/>
        <v>1</v>
      </c>
      <c r="I3810" s="60" t="str">
        <f t="shared" si="670"/>
        <v>00</v>
      </c>
    </row>
    <row r="3811" spans="1:9">
      <c r="A3811" s="60" t="str">
        <f t="shared" si="671"/>
        <v>3.9.4.3.0.00.00 - Incentivos a Cultura</v>
      </c>
      <c r="B3811" s="3" t="s">
        <v>1055</v>
      </c>
      <c r="C3811" s="4">
        <v>2510284.65</v>
      </c>
      <c r="E3811" s="1">
        <f>E3812</f>
        <v>0</v>
      </c>
      <c r="F3811" s="1">
        <f>F3812</f>
        <v>2510284.65</v>
      </c>
      <c r="H3811" s="60" t="b">
        <f t="shared" si="672"/>
        <v>1</v>
      </c>
      <c r="I3811" s="60" t="str">
        <f t="shared" si="670"/>
        <v>00</v>
      </c>
    </row>
    <row r="3812" spans="1:9">
      <c r="A3812" s="60" t="str">
        <f t="shared" si="671"/>
        <v>3.9.4.3.1.00.00 - Incentivos a Cultura - Consolidação</v>
      </c>
      <c r="B3812" s="5" t="s">
        <v>1056</v>
      </c>
      <c r="C3812" s="6">
        <v>2510284.65</v>
      </c>
      <c r="E3812" s="1">
        <f>SUMIF(A3812:B3812,"*intra*",C3812:D3812)+SUMIF(A3812:B3812,"*inter*",C3812:D3812)</f>
        <v>0</v>
      </c>
      <c r="F3812" s="1">
        <f>SUMIF(A3812:B3812,"*consolidação*",C3812:D3812)</f>
        <v>2510284.65</v>
      </c>
      <c r="H3812" s="60" t="b">
        <f t="shared" si="672"/>
        <v>1</v>
      </c>
      <c r="I3812" s="60" t="str">
        <f t="shared" si="670"/>
        <v>00</v>
      </c>
    </row>
    <row r="3813" spans="1:9">
      <c r="A3813" s="60" t="str">
        <f t="shared" si="671"/>
        <v>3.9.4.4.0.00.00 - Incentivos ao Esporte</v>
      </c>
      <c r="B3813" s="3" t="s">
        <v>1057</v>
      </c>
      <c r="C3813" s="4">
        <v>482147.82</v>
      </c>
      <c r="E3813" s="1">
        <f>E3814</f>
        <v>0</v>
      </c>
      <c r="F3813" s="1">
        <f>F3814</f>
        <v>482147.82</v>
      </c>
      <c r="H3813" s="60" t="b">
        <f t="shared" si="672"/>
        <v>1</v>
      </c>
      <c r="I3813" s="60" t="str">
        <f t="shared" si="670"/>
        <v>00</v>
      </c>
    </row>
    <row r="3814" spans="1:9">
      <c r="A3814" s="60" t="str">
        <f t="shared" si="671"/>
        <v>3.9.4.4.1.00.00 - Incentivos ao Esporte - Consolidação</v>
      </c>
      <c r="B3814" s="5" t="s">
        <v>1058</v>
      </c>
      <c r="C3814" s="6">
        <v>482147.82</v>
      </c>
      <c r="E3814" s="1">
        <f>SUMIF(A3814:B3814,"*intra*",C3814:D3814)+SUMIF(A3814:B3814,"*inter*",C3814:D3814)</f>
        <v>0</v>
      </c>
      <c r="F3814" s="1">
        <f>SUMIF(A3814:B3814,"*consolidação*",C3814:D3814)</f>
        <v>482147.82</v>
      </c>
      <c r="H3814" s="60" t="b">
        <f t="shared" si="672"/>
        <v>1</v>
      </c>
      <c r="I3814" s="60" t="str">
        <f t="shared" si="670"/>
        <v>00</v>
      </c>
    </row>
    <row r="3815" spans="1:9">
      <c r="A3815" s="60" t="str">
        <f t="shared" si="671"/>
        <v>3.9.4.9.0.00.00 - Outros Incentivos</v>
      </c>
      <c r="B3815" s="3" t="s">
        <v>1059</v>
      </c>
      <c r="C3815" s="4">
        <v>197374.17</v>
      </c>
      <c r="E3815" s="1">
        <f>E3816</f>
        <v>0</v>
      </c>
      <c r="F3815" s="1">
        <f>F3816</f>
        <v>197374.17</v>
      </c>
      <c r="H3815" s="60" t="b">
        <f t="shared" si="672"/>
        <v>1</v>
      </c>
      <c r="I3815" s="60" t="str">
        <f t="shared" si="670"/>
        <v>00</v>
      </c>
    </row>
    <row r="3816" spans="1:9">
      <c r="A3816" s="60" t="str">
        <f t="shared" si="671"/>
        <v>3.9.4.9.1.00.00 - Outros Incentivos - Consolidação</v>
      </c>
      <c r="B3816" s="5" t="s">
        <v>1060</v>
      </c>
      <c r="C3816" s="6">
        <v>197374.17</v>
      </c>
      <c r="E3816" s="1">
        <f>SUMIF(A3816:B3816,"*intra*",C3816:D3816)+SUMIF(A3816:B3816,"*inter*",C3816:D3816)</f>
        <v>0</v>
      </c>
      <c r="F3816" s="1">
        <f>SUMIF(A3816:B3816,"*consolidação*",C3816:D3816)</f>
        <v>197374.17</v>
      </c>
      <c r="H3816" s="60" t="b">
        <f t="shared" si="672"/>
        <v>1</v>
      </c>
      <c r="I3816" s="60" t="str">
        <f t="shared" si="670"/>
        <v>00</v>
      </c>
    </row>
    <row r="3817" spans="1:9">
      <c r="A3817" s="60" t="str">
        <f t="shared" si="671"/>
        <v>3.9.5.0.0.00.00 - Subvenções Econômicas</v>
      </c>
      <c r="B3817" s="3" t="s">
        <v>1061</v>
      </c>
      <c r="C3817" s="4">
        <v>133125346923.95</v>
      </c>
      <c r="E3817" s="1">
        <f>E3818</f>
        <v>0</v>
      </c>
      <c r="F3817" s="1">
        <f>F3818</f>
        <v>133125346923.95</v>
      </c>
      <c r="H3817" s="60" t="b">
        <f t="shared" si="672"/>
        <v>1</v>
      </c>
      <c r="I3817" s="60" t="str">
        <f t="shared" si="670"/>
        <v>00</v>
      </c>
    </row>
    <row r="3818" spans="1:9">
      <c r="A3818" s="60" t="str">
        <f t="shared" si="671"/>
        <v>3.9.5.0.1.00.00 - Subvenções Econômicas - Consolidação</v>
      </c>
      <c r="B3818" s="5" t="s">
        <v>1062</v>
      </c>
      <c r="C3818" s="6">
        <v>133125346923.95</v>
      </c>
      <c r="E3818" s="1">
        <f>SUMIF(A3818:B3818,"*intra*",C3818:D3818)+SUMIF(A3818:B3818,"*inter*",C3818:D3818)</f>
        <v>0</v>
      </c>
      <c r="F3818" s="1">
        <f t="shared" ref="F3818" si="675">SUMIF(A3818:B3818,"*consolidação*",C3818:D3818)</f>
        <v>133125346923.95</v>
      </c>
      <c r="H3818" s="60" t="b">
        <f t="shared" si="672"/>
        <v>1</v>
      </c>
      <c r="I3818" s="60" t="str">
        <f t="shared" si="670"/>
        <v>00</v>
      </c>
    </row>
    <row r="3819" spans="1:9">
      <c r="A3819" s="60" t="str">
        <f t="shared" si="671"/>
        <v>3.9.6.0.0.00.00 - Participações e Contribuições</v>
      </c>
      <c r="B3819" s="3" t="s">
        <v>1063</v>
      </c>
      <c r="C3819" s="4">
        <v>0</v>
      </c>
      <c r="E3819" s="1">
        <f>E3820+E3822+E3824+E3826+E3828</f>
        <v>0</v>
      </c>
      <c r="F3819" s="1">
        <f>F3820+F3822+F3824+F3826+F3828</f>
        <v>0</v>
      </c>
      <c r="H3819" s="60" t="b">
        <f t="shared" si="672"/>
        <v>1</v>
      </c>
      <c r="I3819" s="60" t="str">
        <f t="shared" si="670"/>
        <v>00</v>
      </c>
    </row>
    <row r="3820" spans="1:9">
      <c r="A3820" s="60" t="str">
        <f t="shared" si="671"/>
        <v>3.9.6.1.0.00.00 - Participações de Debêntures</v>
      </c>
      <c r="B3820" s="5" t="s">
        <v>1064</v>
      </c>
      <c r="C3820" s="6">
        <v>0</v>
      </c>
      <c r="E3820" s="1">
        <f>E3821</f>
        <v>0</v>
      </c>
      <c r="F3820" s="1">
        <f>F3821</f>
        <v>0</v>
      </c>
      <c r="H3820" s="60" t="b">
        <f t="shared" si="672"/>
        <v>1</v>
      </c>
      <c r="I3820" s="60" t="str">
        <f t="shared" si="670"/>
        <v>00</v>
      </c>
    </row>
    <row r="3821" spans="1:9">
      <c r="A3821" s="60" t="str">
        <f t="shared" si="671"/>
        <v>3.9.6.1.1.00.00 - Participações de Debêntures - Consolidação</v>
      </c>
      <c r="B3821" s="3" t="s">
        <v>1065</v>
      </c>
      <c r="C3821" s="4">
        <v>0</v>
      </c>
      <c r="E3821" s="1">
        <f>SUMIF(A3821:B3821,"*intra*",C3821:D3821)+SUMIF(A3821:B3821,"*inter*",C3821:D3821)</f>
        <v>0</v>
      </c>
      <c r="F3821" s="1">
        <f>SUMIF(A3821:B3821,"*consolidação*",C3821:D3821)</f>
        <v>0</v>
      </c>
      <c r="H3821" s="60" t="b">
        <f t="shared" si="672"/>
        <v>1</v>
      </c>
      <c r="I3821" s="60" t="str">
        <f t="shared" si="670"/>
        <v>00</v>
      </c>
    </row>
    <row r="3822" spans="1:9">
      <c r="A3822" s="60" t="str">
        <f t="shared" si="671"/>
        <v>3.9.6.2.0.00.00 - Participações de Empregados</v>
      </c>
      <c r="B3822" s="5" t="s">
        <v>1066</v>
      </c>
      <c r="C3822" s="6">
        <v>0</v>
      </c>
      <c r="E3822" s="1">
        <f>E3823</f>
        <v>0</v>
      </c>
      <c r="F3822" s="1">
        <f>F3823</f>
        <v>0</v>
      </c>
      <c r="H3822" s="60" t="b">
        <f t="shared" si="672"/>
        <v>1</v>
      </c>
      <c r="I3822" s="60" t="str">
        <f t="shared" si="670"/>
        <v>00</v>
      </c>
    </row>
    <row r="3823" spans="1:9">
      <c r="A3823" s="60" t="str">
        <f t="shared" si="671"/>
        <v>3.9.6.2.1.00.00 - Participações de Empregados - Consolidação</v>
      </c>
      <c r="B3823" s="3" t="s">
        <v>1067</v>
      </c>
      <c r="C3823" s="4">
        <v>0</v>
      </c>
      <c r="E3823" s="1">
        <f>SUMIF(A3823:B3823,"*intra*",C3823:D3823)+SUMIF(A3823:B3823,"*inter*",C3823:D3823)</f>
        <v>0</v>
      </c>
      <c r="F3823" s="1">
        <f>SUMIF(A3823:B3823,"*consolidação*",C3823:D3823)</f>
        <v>0</v>
      </c>
      <c r="H3823" s="60" t="b">
        <f t="shared" si="672"/>
        <v>1</v>
      </c>
      <c r="I3823" s="60" t="str">
        <f t="shared" si="670"/>
        <v>00</v>
      </c>
    </row>
    <row r="3824" spans="1:9">
      <c r="A3824" s="60" t="str">
        <f t="shared" si="671"/>
        <v>3.9.6.3.0.00.00 - Participações de Administradores</v>
      </c>
      <c r="B3824" s="5" t="s">
        <v>1068</v>
      </c>
      <c r="C3824" s="6">
        <v>0</v>
      </c>
      <c r="E3824" s="1">
        <f>E3825</f>
        <v>0</v>
      </c>
      <c r="F3824" s="1">
        <f>F3825</f>
        <v>0</v>
      </c>
      <c r="H3824" s="60" t="b">
        <f t="shared" si="672"/>
        <v>1</v>
      </c>
      <c r="I3824" s="60" t="str">
        <f t="shared" si="670"/>
        <v>00</v>
      </c>
    </row>
    <row r="3825" spans="1:9">
      <c r="A3825" s="60" t="str">
        <f t="shared" si="671"/>
        <v>3.9.6.3.1.00.00 - Participações de Administradores - Consolidação</v>
      </c>
      <c r="B3825" s="3" t="s">
        <v>1069</v>
      </c>
      <c r="C3825" s="4">
        <v>0</v>
      </c>
      <c r="E3825" s="1">
        <f>SUMIF(A3825:B3825,"*intra*",C3825:D3825)+SUMIF(A3825:B3825,"*inter*",C3825:D3825)</f>
        <v>0</v>
      </c>
      <c r="F3825" s="1">
        <f>SUMIF(A3825:B3825,"*consolidação*",C3825:D3825)</f>
        <v>0</v>
      </c>
      <c r="H3825" s="60" t="b">
        <f t="shared" si="672"/>
        <v>1</v>
      </c>
      <c r="I3825" s="60" t="str">
        <f t="shared" si="670"/>
        <v>00</v>
      </c>
    </row>
    <row r="3826" spans="1:9">
      <c r="A3826" s="60" t="str">
        <f t="shared" si="671"/>
        <v>3.9.6.4.0.00.00 - Participações de Partes Beneficiarias</v>
      </c>
      <c r="B3826" s="5" t="s">
        <v>1070</v>
      </c>
      <c r="C3826" s="6">
        <v>0</v>
      </c>
      <c r="E3826" s="1">
        <f>E3827</f>
        <v>0</v>
      </c>
      <c r="F3826" s="1">
        <f>F3827</f>
        <v>0</v>
      </c>
      <c r="H3826" s="60" t="b">
        <f t="shared" si="672"/>
        <v>1</v>
      </c>
      <c r="I3826" s="60" t="str">
        <f t="shared" si="670"/>
        <v>00</v>
      </c>
    </row>
    <row r="3827" spans="1:9" ht="25.5">
      <c r="A3827" s="60" t="str">
        <f t="shared" si="671"/>
        <v>3.9.6.4.1.00.00 - Participações de Partes Beneficiarias - 
 Consolidação</v>
      </c>
      <c r="B3827" s="3" t="s">
        <v>1071</v>
      </c>
      <c r="C3827" s="4">
        <v>0</v>
      </c>
      <c r="E3827" s="1">
        <f>SUMIF(A3827:B3827,"*intra*",C3827:D3827)+SUMIF(A3827:B3827,"*inter*",C3827:D3827)</f>
        <v>0</v>
      </c>
      <c r="F3827" s="1">
        <f>SUMIF(A3827:B3827,"*consolidação*",C3827:D3827)</f>
        <v>0</v>
      </c>
      <c r="H3827" s="60" t="b">
        <f t="shared" si="672"/>
        <v>1</v>
      </c>
      <c r="I3827" s="60" t="str">
        <f t="shared" si="670"/>
        <v>00</v>
      </c>
    </row>
    <row r="3828" spans="1:9" ht="25.5">
      <c r="A3828" s="60" t="str">
        <f t="shared" si="671"/>
        <v>3.9.6.5.0.00.00 - Participações de Instituições ou Fundos de 
 Assistência ou Previdência de Empregados</v>
      </c>
      <c r="B3828" s="5" t="s">
        <v>1072</v>
      </c>
      <c r="C3828" s="6">
        <v>0</v>
      </c>
      <c r="E3828" s="1">
        <f>E3829</f>
        <v>0</v>
      </c>
      <c r="F3828" s="1">
        <f>F3829</f>
        <v>0</v>
      </c>
      <c r="H3828" s="60" t="b">
        <f t="shared" si="672"/>
        <v>1</v>
      </c>
      <c r="I3828" s="60" t="str">
        <f t="shared" si="670"/>
        <v>00</v>
      </c>
    </row>
    <row r="3829" spans="1:9" ht="25.5">
      <c r="A3829" s="60" t="str">
        <f t="shared" si="671"/>
        <v>3.9.6.5.1.00.00 - Participações de Instituições ou Fundos de 
 Assistência ou Previdência de Empregados - Consolidação</v>
      </c>
      <c r="B3829" s="3" t="s">
        <v>1073</v>
      </c>
      <c r="C3829" s="4">
        <v>0</v>
      </c>
      <c r="E3829" s="1">
        <f>SUMIF(A3829:B3829,"*intra*",C3829:D3829)+SUMIF(A3829:B3829,"*inter*",C3829:D3829)</f>
        <v>0</v>
      </c>
      <c r="F3829" s="1">
        <f>SUMIF(A3829:B3829,"*consolidação*",C3829:D3829)</f>
        <v>0</v>
      </c>
      <c r="H3829" s="60" t="b">
        <f t="shared" si="672"/>
        <v>1</v>
      </c>
      <c r="I3829" s="60" t="str">
        <f t="shared" si="670"/>
        <v>00</v>
      </c>
    </row>
    <row r="3830" spans="1:9">
      <c r="A3830" s="60" t="str">
        <f t="shared" si="671"/>
        <v>3.9.7.0.0.00.00 - VPD de Constituição de Provisões</v>
      </c>
      <c r="B3830" s="5" t="s">
        <v>1074</v>
      </c>
      <c r="C3830" s="6">
        <v>76892949039.630005</v>
      </c>
      <c r="E3830" s="1">
        <f>E3831+E3833+E3835+E3837+E3839+E3843+E3845</f>
        <v>0</v>
      </c>
      <c r="F3830" s="1">
        <f>F3831+F3833+F3835+F3837+F3839+F3843+F3845</f>
        <v>76892949039.630005</v>
      </c>
      <c r="H3830" s="60" t="b">
        <f t="shared" si="672"/>
        <v>1</v>
      </c>
      <c r="I3830" s="60" t="str">
        <f t="shared" si="670"/>
        <v>00</v>
      </c>
    </row>
    <row r="3831" spans="1:9">
      <c r="A3831" s="60" t="str">
        <f t="shared" si="671"/>
        <v>3.9.7.1.0.00.00 - VPD de Provisão para Riscos Trabalhistas</v>
      </c>
      <c r="B3831" s="3" t="s">
        <v>1075</v>
      </c>
      <c r="C3831" s="4">
        <v>1487903517.28</v>
      </c>
      <c r="E3831" s="1">
        <f>E3832</f>
        <v>0</v>
      </c>
      <c r="F3831" s="1">
        <f>F3832</f>
        <v>1487903517.28</v>
      </c>
      <c r="H3831" s="60" t="b">
        <f t="shared" si="672"/>
        <v>1</v>
      </c>
      <c r="I3831" s="60" t="str">
        <f t="shared" si="670"/>
        <v>00</v>
      </c>
    </row>
    <row r="3832" spans="1:9" ht="25.5">
      <c r="A3832" s="60" t="str">
        <f t="shared" si="671"/>
        <v>3.9.7.1.1.00.00 - VPD de Provisão para Riscos Trabalhistas - 
 Consolidação</v>
      </c>
      <c r="B3832" s="5" t="s">
        <v>1076</v>
      </c>
      <c r="C3832" s="6">
        <v>1487903517.28</v>
      </c>
      <c r="E3832" s="1">
        <f>SUMIF(A3832:B3832,"*intra*",C3832:D3832)+SUMIF(A3832:B3832,"*inter*",C3832:D3832)</f>
        <v>0</v>
      </c>
      <c r="F3832" s="1">
        <f>SUMIF(A3832:B3832,"*consolidação*",C3832:D3832)</f>
        <v>1487903517.28</v>
      </c>
      <c r="H3832" s="60" t="b">
        <f t="shared" si="672"/>
        <v>1</v>
      </c>
      <c r="I3832" s="60" t="str">
        <f t="shared" si="670"/>
        <v>00</v>
      </c>
    </row>
    <row r="3833" spans="1:9" ht="25.5">
      <c r="A3833" s="60" t="str">
        <f t="shared" si="671"/>
        <v>3.9.7.2.0.00.00 - VPD de Provisões Matemáticas Previdenciárias a 
 Longo Prazo</v>
      </c>
      <c r="B3833" s="3" t="s">
        <v>1077</v>
      </c>
      <c r="C3833" s="4">
        <v>61943658880.620003</v>
      </c>
      <c r="E3833" s="1">
        <f>E3834</f>
        <v>0</v>
      </c>
      <c r="F3833" s="1">
        <f>F3834</f>
        <v>61943658880.620003</v>
      </c>
      <c r="H3833" s="60" t="b">
        <f t="shared" si="672"/>
        <v>1</v>
      </c>
      <c r="I3833" s="60" t="str">
        <f t="shared" si="670"/>
        <v>00</v>
      </c>
    </row>
    <row r="3834" spans="1:9" ht="25.5">
      <c r="A3834" s="60" t="str">
        <f t="shared" si="671"/>
        <v>3.9.7.2.1.00.00 - VPD de Provisões Matemáticas Previdenciárias a 
 Longo Prazo - Consolidação</v>
      </c>
      <c r="B3834" s="5" t="s">
        <v>1078</v>
      </c>
      <c r="C3834" s="6">
        <v>61943658880.620003</v>
      </c>
      <c r="E3834" s="1">
        <f>SUMIF(A3834:B3834,"*intra*",C3834:D3834)+SUMIF(A3834:B3834,"*inter*",C3834:D3834)</f>
        <v>0</v>
      </c>
      <c r="F3834" s="1">
        <f>SUMIF(A3834:B3834,"*consolidação*",C3834:D3834)</f>
        <v>61943658880.620003</v>
      </c>
      <c r="H3834" s="60" t="b">
        <f t="shared" si="672"/>
        <v>1</v>
      </c>
      <c r="I3834" s="60" t="str">
        <f t="shared" si="670"/>
        <v>00</v>
      </c>
    </row>
    <row r="3835" spans="1:9">
      <c r="A3835" s="60" t="str">
        <f t="shared" si="671"/>
        <v>3.9.7.3.0.00.00 - VPD de Provisões para Riscos Fiscais</v>
      </c>
      <c r="B3835" s="3" t="s">
        <v>1079</v>
      </c>
      <c r="C3835" s="4">
        <v>20742489.579999998</v>
      </c>
      <c r="E3835" s="1">
        <f>E3836</f>
        <v>0</v>
      </c>
      <c r="F3835" s="1">
        <f>F3836</f>
        <v>20742489.579999998</v>
      </c>
      <c r="H3835" s="60" t="b">
        <f t="shared" si="672"/>
        <v>1</v>
      </c>
      <c r="I3835" s="60" t="str">
        <f t="shared" si="670"/>
        <v>00</v>
      </c>
    </row>
    <row r="3836" spans="1:9" ht="25.5">
      <c r="A3836" s="60" t="str">
        <f t="shared" si="671"/>
        <v>3.9.7.3.1.00.00 - VPD de Provisões para Riscos Fiscais – 
 Consolidação</v>
      </c>
      <c r="B3836" s="5" t="s">
        <v>1080</v>
      </c>
      <c r="C3836" s="6">
        <v>20742489.579999998</v>
      </c>
      <c r="E3836" s="1">
        <f>SUMIF(A3836:B3836,"*intra*",C3836:D3836)+SUMIF(A3836:B3836,"*inter*",C3836:D3836)</f>
        <v>0</v>
      </c>
      <c r="F3836" s="1">
        <f>SUMIF(A3836:B3836,"*consolidação*",C3836:D3836)</f>
        <v>20742489.579999998</v>
      </c>
      <c r="H3836" s="60" t="b">
        <f t="shared" si="672"/>
        <v>1</v>
      </c>
      <c r="I3836" s="60" t="str">
        <f t="shared" si="670"/>
        <v>00</v>
      </c>
    </row>
    <row r="3837" spans="1:9">
      <c r="A3837" s="60" t="str">
        <f t="shared" si="671"/>
        <v>3.9.7.4.0.00.00 - VPD de Provisão para Riscos Cíveis</v>
      </c>
      <c r="B3837" s="3" t="s">
        <v>1081</v>
      </c>
      <c r="C3837" s="4">
        <v>3352466474.6799998</v>
      </c>
      <c r="E3837" s="1">
        <f>E3838</f>
        <v>0</v>
      </c>
      <c r="F3837" s="1">
        <f>F3838</f>
        <v>3352466474.6799998</v>
      </c>
      <c r="H3837" s="60" t="b">
        <f t="shared" si="672"/>
        <v>1</v>
      </c>
      <c r="I3837" s="60" t="str">
        <f t="shared" si="670"/>
        <v>00</v>
      </c>
    </row>
    <row r="3838" spans="1:9">
      <c r="A3838" s="60" t="str">
        <f t="shared" si="671"/>
        <v>3.9.7.4.1.00.00 - VPD de Provisão para Riscos Cíveis – Consolidação</v>
      </c>
      <c r="B3838" s="5" t="s">
        <v>1082</v>
      </c>
      <c r="C3838" s="6">
        <v>3352466474.6799998</v>
      </c>
      <c r="E3838" s="1">
        <f>SUMIF(A3838:B3838,"*intra*",C3838:D3838)+SUMIF(A3838:B3838,"*inter*",C3838:D3838)</f>
        <v>0</v>
      </c>
      <c r="F3838" s="1">
        <f>SUMIF(A3838:B3838,"*consolidação*",C3838:D3838)</f>
        <v>3352466474.6799998</v>
      </c>
      <c r="H3838" s="60" t="b">
        <f t="shared" si="672"/>
        <v>1</v>
      </c>
      <c r="I3838" s="60" t="str">
        <f t="shared" si="670"/>
        <v>00</v>
      </c>
    </row>
    <row r="3839" spans="1:9">
      <c r="A3839" s="60" t="str">
        <f t="shared" si="671"/>
        <v>3.9.7.5.0.00.00 - VPD de Provisão para Repartição de Créditos</v>
      </c>
      <c r="B3839" s="3" t="s">
        <v>1083</v>
      </c>
      <c r="C3839" s="4">
        <v>0</v>
      </c>
      <c r="E3839" s="1">
        <f>E3840+E3841+E3842</f>
        <v>0</v>
      </c>
      <c r="F3839" s="1">
        <f>F3840+F3841+F3842</f>
        <v>0</v>
      </c>
      <c r="H3839" s="60" t="b">
        <f t="shared" si="672"/>
        <v>1</v>
      </c>
      <c r="I3839" s="60" t="str">
        <f t="shared" si="670"/>
        <v>00</v>
      </c>
    </row>
    <row r="3840" spans="1:9" ht="25.5">
      <c r="A3840" s="60" t="str">
        <f t="shared" si="671"/>
        <v>3.9.7.5.3.00.00 - VPD de Provisão para Repartição de Créditos - 
 Inter OFSS União</v>
      </c>
      <c r="B3840" s="5" t="s">
        <v>5711</v>
      </c>
      <c r="C3840" s="6">
        <v>0</v>
      </c>
      <c r="E3840" s="1">
        <f>SUMIF(A3840:B3840,"*intra*",C3840:D3840)+SUMIF(A3840:B3840,"*inter*",C3840:D3840)</f>
        <v>0</v>
      </c>
      <c r="F3840" s="1">
        <f>SUMIF(A3840:B3840,"*consolidação*",C3840:D3840)</f>
        <v>0</v>
      </c>
      <c r="H3840" s="60" t="b">
        <f t="shared" si="672"/>
        <v>1</v>
      </c>
      <c r="I3840" s="60" t="str">
        <f t="shared" si="670"/>
        <v>00</v>
      </c>
    </row>
    <row r="3841" spans="1:9" ht="25.5">
      <c r="A3841" s="60" t="str">
        <f t="shared" si="671"/>
        <v>3.9.7.5.4.00.00 - VPD de Provisão para Repartição de Créditos - 
 Inter OFSS Estados</v>
      </c>
      <c r="B3841" s="3" t="s">
        <v>5712</v>
      </c>
      <c r="C3841" s="4">
        <v>0</v>
      </c>
      <c r="E3841" s="1">
        <f>SUMIF(A3841:B3841,"*intra*",C3841:D3841)+SUMIF(A3841:B3841,"*inter*",C3841:D3841)</f>
        <v>0</v>
      </c>
      <c r="F3841" s="1">
        <f t="shared" ref="F3841:F3842" si="676">SUMIF(A3841:B3841,"*consolidação*",C3841:D3841)</f>
        <v>0</v>
      </c>
      <c r="H3841" s="60" t="b">
        <f t="shared" si="672"/>
        <v>1</v>
      </c>
      <c r="I3841" s="60" t="str">
        <f t="shared" si="670"/>
        <v>00</v>
      </c>
    </row>
    <row r="3842" spans="1:9" ht="25.5">
      <c r="A3842" s="60" t="str">
        <f t="shared" si="671"/>
        <v>3.9.7.5.5.00.00 - VPD de Provisão para Repartição de Créditos - 
 Inter OFSS - Município</v>
      </c>
      <c r="B3842" s="5" t="s">
        <v>1086</v>
      </c>
      <c r="C3842" s="6">
        <v>0</v>
      </c>
      <c r="E3842" s="1">
        <f>SUMIF(A3842:B3842,"*intra*",C3842:D3842)+SUMIF(A3842:B3842,"*inter*",C3842:D3842)</f>
        <v>0</v>
      </c>
      <c r="F3842" s="1">
        <f t="shared" si="676"/>
        <v>0</v>
      </c>
      <c r="H3842" s="60" t="b">
        <f t="shared" si="672"/>
        <v>1</v>
      </c>
      <c r="I3842" s="60" t="str">
        <f t="shared" si="670"/>
        <v>00</v>
      </c>
    </row>
    <row r="3843" spans="1:9" ht="25.5">
      <c r="A3843" s="60" t="str">
        <f t="shared" si="671"/>
        <v>3.9.7.6.0.00.00 - VPD de Provisão para Riscos Decorrentes de 
 Contratos de PPP</v>
      </c>
      <c r="B3843" s="3" t="s">
        <v>1087</v>
      </c>
      <c r="C3843" s="4">
        <v>0</v>
      </c>
      <c r="E3843" s="1">
        <f>E3844</f>
        <v>0</v>
      </c>
      <c r="F3843" s="1">
        <f>F3844</f>
        <v>0</v>
      </c>
      <c r="H3843" s="60" t="b">
        <f t="shared" si="672"/>
        <v>1</v>
      </c>
      <c r="I3843" s="60" t="str">
        <f t="shared" si="670"/>
        <v>00</v>
      </c>
    </row>
    <row r="3844" spans="1:9" ht="25.5">
      <c r="A3844" s="60" t="str">
        <f t="shared" si="671"/>
        <v>3.9.7.6.1.00.00 - VPD de Provisão para Riscos Decorrentes de 
 Contratos de PPP - Consolidação</v>
      </c>
      <c r="B3844" s="5" t="s">
        <v>1088</v>
      </c>
      <c r="C3844" s="6">
        <v>0</v>
      </c>
      <c r="E3844" s="1">
        <f>SUMIF(A3844:B3844,"*intra*",C3844:D3844)+SUMIF(A3844:B3844,"*inter*",C3844:D3844)</f>
        <v>0</v>
      </c>
      <c r="F3844" s="1">
        <f>SUMIF(A3844:B3844,"*consolidação*",C3844:D3844)</f>
        <v>0</v>
      </c>
      <c r="H3844" s="60" t="b">
        <f t="shared" si="672"/>
        <v>1</v>
      </c>
      <c r="I3844" s="60" t="str">
        <f t="shared" si="670"/>
        <v>00</v>
      </c>
    </row>
    <row r="3845" spans="1:9">
      <c r="A3845" s="60" t="str">
        <f t="shared" si="671"/>
        <v>3.9.7.9.0.00.00 - VPD de Outras Provisões</v>
      </c>
      <c r="B3845" s="3" t="s">
        <v>1089</v>
      </c>
      <c r="C3845" s="4">
        <v>10088177677.469999</v>
      </c>
      <c r="E3845" s="1">
        <f>E3846</f>
        <v>0</v>
      </c>
      <c r="F3845" s="1">
        <f>F3846</f>
        <v>10088177677.469999</v>
      </c>
      <c r="H3845" s="60" t="b">
        <f t="shared" si="672"/>
        <v>1</v>
      </c>
      <c r="I3845" s="60" t="str">
        <f t="shared" si="670"/>
        <v>00</v>
      </c>
    </row>
    <row r="3846" spans="1:9">
      <c r="A3846" s="60" t="str">
        <f t="shared" si="671"/>
        <v>3.9.7.9.1.00.00 - VPD de Outras Provisões - Consolidação</v>
      </c>
      <c r="B3846" s="5" t="s">
        <v>1090</v>
      </c>
      <c r="C3846" s="6">
        <v>10088177677.469999</v>
      </c>
      <c r="E3846" s="1">
        <f>SUMIF(A3846:B3846,"*intra*",C3846:D3846)+SUMIF(A3846:B3846,"*inter*",C3846:D3846)</f>
        <v>0</v>
      </c>
      <c r="F3846" s="1">
        <f t="shared" ref="F3846" si="677">SUMIF(A3846:B3846,"*consolidação*",C3846:D3846)</f>
        <v>10088177677.469999</v>
      </c>
      <c r="H3846" s="60" t="b">
        <f t="shared" si="672"/>
        <v>1</v>
      </c>
      <c r="I3846" s="60" t="str">
        <f t="shared" si="670"/>
        <v>00</v>
      </c>
    </row>
    <row r="3847" spans="1:9">
      <c r="A3847" s="60" t="str">
        <f t="shared" si="671"/>
        <v>3.9.9.0.0.00.00 - Diversas Variações Patrimoniais Diminutivas</v>
      </c>
      <c r="B3847" s="3" t="s">
        <v>1098</v>
      </c>
      <c r="C3847" s="4">
        <v>13709743072.75</v>
      </c>
      <c r="E3847" s="1">
        <f>E3848+E3853+E3857+E3859+E3865+E3867</f>
        <v>1767541574.6100001</v>
      </c>
      <c r="F3847" s="1">
        <f>F3848+F3853+F3857+F3859+F3865+F3867</f>
        <v>11942201498.139999</v>
      </c>
      <c r="H3847" s="60" t="b">
        <f t="shared" si="672"/>
        <v>1</v>
      </c>
      <c r="I3847" s="60" t="str">
        <f t="shared" si="670"/>
        <v>00</v>
      </c>
    </row>
    <row r="3848" spans="1:9">
      <c r="A3848" s="60" t="str">
        <f t="shared" si="671"/>
        <v>3.9.9.1.0.00.00 - Compensação Financeira entre RGPS/RPPS</v>
      </c>
      <c r="B3848" s="5" t="s">
        <v>1099</v>
      </c>
      <c r="C3848" s="6">
        <v>1767541574.6099999</v>
      </c>
      <c r="E3848" s="1">
        <f>E3849+E3850+E3851+E3852</f>
        <v>1767541574.6100001</v>
      </c>
      <c r="F3848" s="1">
        <f>F3849+F3850+F3851+F3852</f>
        <v>0</v>
      </c>
      <c r="H3848" s="60" t="b">
        <f t="shared" si="672"/>
        <v>1</v>
      </c>
      <c r="I3848" s="60" t="str">
        <f t="shared" si="670"/>
        <v>00</v>
      </c>
    </row>
    <row r="3849" spans="1:9" ht="25.5">
      <c r="A3849" s="60" t="str">
        <f t="shared" si="671"/>
        <v>3.9.9.1.2.00.00 - Compensação Financeira entre RGPS/RPPS - Intra 
 OFSS</v>
      </c>
      <c r="B3849" s="3" t="s">
        <v>1100</v>
      </c>
      <c r="C3849" s="4">
        <v>0</v>
      </c>
      <c r="E3849" s="1">
        <f>SUMIF(A3849:B3849,"*intra*",C3849:D3849)+SUMIF(A3849:B3849,"*inter*",C3849:D3849)</f>
        <v>0</v>
      </c>
      <c r="F3849" s="1">
        <f>SUMIF(A3849:B3849,"*consolidação*",C3849:D3849)</f>
        <v>0</v>
      </c>
      <c r="H3849" s="60" t="b">
        <f t="shared" si="672"/>
        <v>1</v>
      </c>
      <c r="I3849" s="60" t="str">
        <f t="shared" si="670"/>
        <v>00</v>
      </c>
    </row>
    <row r="3850" spans="1:9" ht="25.5">
      <c r="A3850" s="60" t="str">
        <f t="shared" si="671"/>
        <v>3.9.9.1.3.00.00 - Compensação Financeira entre RGPS/RPPS - Inter 
 OFSS - União</v>
      </c>
      <c r="B3850" s="5" t="s">
        <v>1101</v>
      </c>
      <c r="C3850" s="6">
        <v>0</v>
      </c>
      <c r="E3850" s="1">
        <f>SUMIF(A3850:B3850,"*intra*",C3850:D3850)+SUMIF(A3850:B3850,"*inter*",C3850:D3850)</f>
        <v>0</v>
      </c>
      <c r="F3850" s="1">
        <f t="shared" ref="F3850" si="678">SUMIF(A3850:B3850,"*consolidação*",C3850:D3850)</f>
        <v>0</v>
      </c>
      <c r="H3850" s="60" t="b">
        <f t="shared" si="672"/>
        <v>1</v>
      </c>
      <c r="I3850" s="60" t="str">
        <f t="shared" si="670"/>
        <v>00</v>
      </c>
    </row>
    <row r="3851" spans="1:9" ht="25.5">
      <c r="A3851" s="60" t="str">
        <f t="shared" si="671"/>
        <v>3.9.9.1.4.00.00 - Compensação Financeira entre RGPS/RPPS - Inter 
 OFSS - Estado</v>
      </c>
      <c r="B3851" s="3" t="s">
        <v>1102</v>
      </c>
      <c r="C3851" s="4">
        <v>873218565.47000003</v>
      </c>
      <c r="E3851" s="1">
        <f>SUMIF(A3851:B3851,"*intra*",C3851:D3851)+SUMIF(A3851:B3851,"*inter*",C3851:D3851)</f>
        <v>873218565.47000003</v>
      </c>
      <c r="F3851" s="1">
        <f>SUMIF(A3851:B3851,"*consolidação*",C3851:D3851)</f>
        <v>0</v>
      </c>
      <c r="H3851" s="60" t="b">
        <f t="shared" si="672"/>
        <v>1</v>
      </c>
      <c r="I3851" s="60" t="str">
        <f t="shared" si="670"/>
        <v>00</v>
      </c>
    </row>
    <row r="3852" spans="1:9" ht="25.5">
      <c r="A3852" s="60" t="str">
        <f t="shared" si="671"/>
        <v>3.9.9.1.5.00.00 - Compensação Financeira entre RGPS/RPPS - Inter 
 OFSS - Município</v>
      </c>
      <c r="B3852" s="5" t="s">
        <v>1103</v>
      </c>
      <c r="C3852" s="6">
        <v>894323009.13999999</v>
      </c>
      <c r="E3852" s="1">
        <f>SUMIF(A3852:B3852,"*intra*",C3852:D3852)+SUMIF(A3852:B3852,"*inter*",C3852:D3852)</f>
        <v>894323009.13999999</v>
      </c>
      <c r="F3852" s="1">
        <f t="shared" ref="F3852" si="679">SUMIF(A3852:B3852,"*consolidação*",C3852:D3852)</f>
        <v>0</v>
      </c>
      <c r="H3852" s="60" t="b">
        <f t="shared" si="672"/>
        <v>1</v>
      </c>
      <c r="I3852" s="60" t="str">
        <f t="shared" si="670"/>
        <v>00</v>
      </c>
    </row>
    <row r="3853" spans="1:9">
      <c r="A3853" s="60" t="str">
        <f t="shared" si="671"/>
        <v>3.9.9.2.0.00.00 - Compensação Financeira entre Regimes Próprios</v>
      </c>
      <c r="B3853" s="3" t="s">
        <v>1104</v>
      </c>
      <c r="C3853" s="4">
        <v>0</v>
      </c>
      <c r="E3853" s="1">
        <f>E3854+E3855+E3856</f>
        <v>0</v>
      </c>
      <c r="F3853" s="1">
        <f>F3854+F3855+F3856</f>
        <v>0</v>
      </c>
      <c r="H3853" s="60" t="b">
        <f t="shared" si="672"/>
        <v>1</v>
      </c>
      <c r="I3853" s="60" t="str">
        <f t="shared" si="670"/>
        <v>00</v>
      </c>
    </row>
    <row r="3854" spans="1:9" ht="25.5">
      <c r="A3854" s="60" t="str">
        <f t="shared" si="671"/>
        <v>3.9.9.2.3.00.00 - Compensação Financeira entre Regimes Próprios - 
 Inter OFSS - União</v>
      </c>
      <c r="B3854" s="5" t="s">
        <v>1105</v>
      </c>
      <c r="C3854" s="6">
        <v>0</v>
      </c>
      <c r="E3854" s="1">
        <f>SUMIF(A3854:B3854,"*intra*",C3854:D3854)+SUMIF(A3854:B3854,"*inter*",C3854:D3854)</f>
        <v>0</v>
      </c>
      <c r="F3854" s="1">
        <f>SUMIF(A3854:B3854,"*consolidação*",C3854:D3854)</f>
        <v>0</v>
      </c>
      <c r="H3854" s="60" t="b">
        <f t="shared" si="672"/>
        <v>1</v>
      </c>
      <c r="I3854" s="60" t="str">
        <f t="shared" si="670"/>
        <v>00</v>
      </c>
    </row>
    <row r="3855" spans="1:9" ht="25.5">
      <c r="A3855" s="60" t="str">
        <f t="shared" si="671"/>
        <v>3.9.9.2.4.00.00 - Compensação Financeira entre Regimes Próprios - 
 Inter OFSS - Estado</v>
      </c>
      <c r="B3855" s="3" t="s">
        <v>1106</v>
      </c>
      <c r="C3855" s="4">
        <v>0</v>
      </c>
      <c r="E3855" s="1">
        <f>SUMIF(A3855:B3855,"*intra*",C3855:D3855)+SUMIF(A3855:B3855,"*inter*",C3855:D3855)</f>
        <v>0</v>
      </c>
      <c r="F3855" s="1">
        <f t="shared" ref="F3855:F3856" si="680">SUMIF(A3855:B3855,"*consolidação*",C3855:D3855)</f>
        <v>0</v>
      </c>
      <c r="H3855" s="60" t="b">
        <f t="shared" si="672"/>
        <v>1</v>
      </c>
      <c r="I3855" s="60" t="str">
        <f t="shared" si="670"/>
        <v>00</v>
      </c>
    </row>
    <row r="3856" spans="1:9" ht="25.5">
      <c r="A3856" s="60" t="str">
        <f t="shared" si="671"/>
        <v>3.9.9.2.5.00.00 - Compensação Financeira entre Regimes Próprios - 
 Inter OFSS - Município</v>
      </c>
      <c r="B3856" s="5" t="s">
        <v>1107</v>
      </c>
      <c r="C3856" s="6">
        <v>0</v>
      </c>
      <c r="E3856" s="1">
        <f>SUMIF(A3856:B3856,"*intra*",C3856:D3856)+SUMIF(A3856:B3856,"*inter*",C3856:D3856)</f>
        <v>0</v>
      </c>
      <c r="F3856" s="1">
        <f t="shared" si="680"/>
        <v>0</v>
      </c>
      <c r="H3856" s="60" t="b">
        <f t="shared" si="672"/>
        <v>1</v>
      </c>
      <c r="I3856" s="60" t="str">
        <f t="shared" si="670"/>
        <v>00</v>
      </c>
    </row>
    <row r="3857" spans="1:9">
      <c r="A3857" s="60" t="str">
        <f t="shared" si="671"/>
        <v>3.9.9.3.0.00.00 - Variação Patrimonial Diminutiva com Bonificações</v>
      </c>
      <c r="B3857" s="3" t="s">
        <v>1108</v>
      </c>
      <c r="C3857" s="4">
        <v>0</v>
      </c>
      <c r="E3857" s="1">
        <f>E3858</f>
        <v>0</v>
      </c>
      <c r="F3857" s="1">
        <f>F3858</f>
        <v>0</v>
      </c>
      <c r="H3857" s="60" t="b">
        <f t="shared" si="672"/>
        <v>1</v>
      </c>
      <c r="I3857" s="60" t="str">
        <f t="shared" si="670"/>
        <v>00</v>
      </c>
    </row>
    <row r="3858" spans="1:9" ht="25.5">
      <c r="A3858" s="60" t="str">
        <f t="shared" si="671"/>
        <v>3.9.9.3.1.00.00 - Variação Patrimonial Diminutiva com Bonificações - 
 Consolidação</v>
      </c>
      <c r="B3858" s="5" t="s">
        <v>1109</v>
      </c>
      <c r="C3858" s="6">
        <v>0</v>
      </c>
      <c r="E3858" s="1">
        <f>SUMIF(A3858:B3858,"*intra*",C3858:D3858)+SUMIF(A3858:B3858,"*inter*",C3858:D3858)</f>
        <v>0</v>
      </c>
      <c r="F3858" s="1">
        <f>SUMIF(A3858:B3858,"*consolidação*",C3858:D3858)</f>
        <v>0</v>
      </c>
      <c r="H3858" s="60" t="b">
        <f t="shared" si="672"/>
        <v>1</v>
      </c>
      <c r="I3858" s="60" t="str">
        <f t="shared" si="670"/>
        <v>00</v>
      </c>
    </row>
    <row r="3859" spans="1:9">
      <c r="A3859" s="60" t="str">
        <f t="shared" si="671"/>
        <v>3.9.9.4.0.00.00 - Amortização de Ágio em Investimentos</v>
      </c>
      <c r="B3859" s="3" t="s">
        <v>1110</v>
      </c>
      <c r="C3859" s="4">
        <v>0</v>
      </c>
      <c r="E3859" s="1">
        <f>E3860+E3861+E3862+E3863+E3864</f>
        <v>0</v>
      </c>
      <c r="F3859" s="1">
        <f>F3860+F3861+F3862+F3863+F3864</f>
        <v>0</v>
      </c>
      <c r="H3859" s="60" t="b">
        <f t="shared" si="672"/>
        <v>1</v>
      </c>
      <c r="I3859" s="60" t="str">
        <f t="shared" ref="I3859:I3868" si="681">MID(A3859,11,2)</f>
        <v>00</v>
      </c>
    </row>
    <row r="3860" spans="1:9" ht="25.5">
      <c r="A3860" s="60" t="str">
        <f t="shared" ref="A3860:A3923" si="682">TRIM(B3860)</f>
        <v>3.9.9.4.1.00.00 - Amortização de Ágio em Investimentos - 
 Consolidação</v>
      </c>
      <c r="B3860" s="5" t="s">
        <v>1111</v>
      </c>
      <c r="C3860" s="6">
        <v>0</v>
      </c>
      <c r="E3860" s="1">
        <f>SUMIF(A3860:B3860,"*intra*",C3860:D3860)+SUMIF(A3860:B3860,"*inter*",C3860:D3860)</f>
        <v>0</v>
      </c>
      <c r="F3860" s="1">
        <f>SUMIF(A3860:B3860,"*consolidação*",C3860:D3860)</f>
        <v>0</v>
      </c>
      <c r="H3860" s="60" t="b">
        <f t="shared" ref="H3860:H3868" si="683">IF(I3860="00",C3860=E3860+F3860,TRUE)</f>
        <v>1</v>
      </c>
      <c r="I3860" s="60" t="str">
        <f t="shared" si="681"/>
        <v>00</v>
      </c>
    </row>
    <row r="3861" spans="1:9">
      <c r="A3861" s="60" t="str">
        <f t="shared" si="682"/>
        <v>3.9.9.4.2.00.00 - Amortização de Ágio em Investimentos - Intra OFSS</v>
      </c>
      <c r="B3861" s="3" t="s">
        <v>1112</v>
      </c>
      <c r="C3861" s="4">
        <v>0</v>
      </c>
      <c r="E3861" s="1">
        <f>SUMIF(A3861:B3861,"*intra*",C3861:D3861)+SUMIF(A3861:B3861,"*inter*",C3861:D3861)</f>
        <v>0</v>
      </c>
      <c r="F3861" s="1">
        <f t="shared" ref="F3861:F3864" si="684">SUMIF(A3861:B3861,"*consolidação*",C3861:D3861)</f>
        <v>0</v>
      </c>
      <c r="H3861" s="60" t="b">
        <f t="shared" si="683"/>
        <v>1</v>
      </c>
      <c r="I3861" s="60" t="str">
        <f t="shared" si="681"/>
        <v>00</v>
      </c>
    </row>
    <row r="3862" spans="1:9" ht="25.5">
      <c r="A3862" s="60" t="str">
        <f t="shared" si="682"/>
        <v>3.9.9.4.3.00.00 - Amortização de Ágio em Investimentos - Inter OFSS 
 - União</v>
      </c>
      <c r="B3862" s="5" t="s">
        <v>1113</v>
      </c>
      <c r="C3862" s="6">
        <v>0</v>
      </c>
      <c r="E3862" s="1">
        <f>SUMIF(A3862:B3862,"*intra*",C3862:D3862)+SUMIF(A3862:B3862,"*inter*",C3862:D3862)</f>
        <v>0</v>
      </c>
      <c r="F3862" s="1">
        <f t="shared" si="684"/>
        <v>0</v>
      </c>
      <c r="H3862" s="60" t="b">
        <f t="shared" si="683"/>
        <v>1</v>
      </c>
      <c r="I3862" s="60" t="str">
        <f t="shared" si="681"/>
        <v>00</v>
      </c>
    </row>
    <row r="3863" spans="1:9" ht="25.5">
      <c r="A3863" s="60" t="str">
        <f t="shared" si="682"/>
        <v>3.9.9.4.4.00.00 - Amortização de Ágio em Investimentos - Inter OFSS 
 - Estado</v>
      </c>
      <c r="B3863" s="3" t="s">
        <v>1114</v>
      </c>
      <c r="C3863" s="4">
        <v>0</v>
      </c>
      <c r="E3863" s="1">
        <f>SUMIF(A3863:B3863,"*intra*",C3863:D3863)+SUMIF(A3863:B3863,"*inter*",C3863:D3863)</f>
        <v>0</v>
      </c>
      <c r="F3863" s="1">
        <f t="shared" si="684"/>
        <v>0</v>
      </c>
      <c r="H3863" s="60" t="b">
        <f t="shared" si="683"/>
        <v>1</v>
      </c>
      <c r="I3863" s="60" t="str">
        <f t="shared" si="681"/>
        <v>00</v>
      </c>
    </row>
    <row r="3864" spans="1:9" ht="25.5">
      <c r="A3864" s="60" t="str">
        <f t="shared" si="682"/>
        <v>3.9.9.4.5.00.00 - Amortização de Ágio em Investimentos - Inter OFSS 
 - Município</v>
      </c>
      <c r="B3864" s="5" t="s">
        <v>1115</v>
      </c>
      <c r="C3864" s="6">
        <v>0</v>
      </c>
      <c r="E3864" s="1">
        <f>SUMIF(A3864:B3864,"*intra*",C3864:D3864)+SUMIF(A3864:B3864,"*inter*",C3864:D3864)</f>
        <v>0</v>
      </c>
      <c r="F3864" s="1">
        <f t="shared" si="684"/>
        <v>0</v>
      </c>
      <c r="H3864" s="60" t="b">
        <f t="shared" si="683"/>
        <v>1</v>
      </c>
      <c r="I3864" s="60" t="str">
        <f t="shared" si="681"/>
        <v>00</v>
      </c>
    </row>
    <row r="3865" spans="1:9">
      <c r="A3865" s="60" t="str">
        <f t="shared" si="682"/>
        <v>3.9.9.6.0.00.00 - Indenizações e Restituições</v>
      </c>
      <c r="B3865" s="3" t="s">
        <v>5713</v>
      </c>
      <c r="C3865" s="4">
        <v>9779344913.8799992</v>
      </c>
      <c r="E3865" s="1">
        <f>E3866</f>
        <v>0</v>
      </c>
      <c r="F3865" s="1">
        <f>F3866</f>
        <v>9779344913.8799992</v>
      </c>
      <c r="H3865" s="60" t="b">
        <f t="shared" si="683"/>
        <v>1</v>
      </c>
      <c r="I3865" s="60" t="str">
        <f t="shared" si="681"/>
        <v>00</v>
      </c>
    </row>
    <row r="3866" spans="1:9">
      <c r="A3866" s="60" t="str">
        <f t="shared" si="682"/>
        <v>3.9.9.6.1.00.00 - Indenizações e Restituições - Consolidação</v>
      </c>
      <c r="B3866" s="5" t="s">
        <v>5714</v>
      </c>
      <c r="C3866" s="6">
        <v>9779344913.8799992</v>
      </c>
      <c r="E3866" s="1">
        <f>SUMIF(A3866:B3866,"*intra*",C3866:D3866)+SUMIF(A3866:B3866,"*inter*",C3866:D3866)</f>
        <v>0</v>
      </c>
      <c r="F3866" s="1">
        <f>SUMIF(A3866:B3866,"*consolidação*",C3866:D3866)</f>
        <v>9779344913.8799992</v>
      </c>
      <c r="H3866" s="60" t="b">
        <f t="shared" si="683"/>
        <v>1</v>
      </c>
      <c r="I3866" s="60" t="str">
        <f t="shared" si="681"/>
        <v>00</v>
      </c>
    </row>
    <row r="3867" spans="1:9" ht="25.5">
      <c r="A3867" s="60" t="str">
        <f t="shared" si="682"/>
        <v>3.9.9.9.0.00.00 - Variações Patrimoniais Diminutivas Decorrentes de 
 Fatos Geradores Diversos</v>
      </c>
      <c r="B3867" s="3" t="s">
        <v>1116</v>
      </c>
      <c r="C3867" s="4">
        <v>2162856584.2600002</v>
      </c>
      <c r="E3867" s="1">
        <f>E3868</f>
        <v>0</v>
      </c>
      <c r="F3867" s="1">
        <f>F3868</f>
        <v>2162856584.2600002</v>
      </c>
      <c r="H3867" s="60" t="b">
        <f t="shared" si="683"/>
        <v>1</v>
      </c>
      <c r="I3867" s="60" t="str">
        <f t="shared" si="681"/>
        <v>00</v>
      </c>
    </row>
    <row r="3868" spans="1:9" ht="25.5">
      <c r="A3868" s="60" t="str">
        <f t="shared" si="682"/>
        <v>3.9.9.9.1.00.00 - Variações Patrimoniais Diminutivas Decorrentes de 
 Fatos Geradores Diversos - Consolidação</v>
      </c>
      <c r="B3868" s="5" t="s">
        <v>1117</v>
      </c>
      <c r="C3868" s="6">
        <v>2162856584.2600002</v>
      </c>
      <c r="E3868" s="1">
        <f>SUMIF(A3868:B3868,"*intra*",C3868:D3868)+SUMIF(A3868:B3868,"*inter*",C3868:D3868)</f>
        <v>0</v>
      </c>
      <c r="F3868" s="1">
        <f>SUMIF(A3868:B3868,"*consolidação*",C3868:D3868)</f>
        <v>2162856584.2600002</v>
      </c>
      <c r="H3868" s="60" t="b">
        <f t="shared" si="683"/>
        <v>1</v>
      </c>
      <c r="I3868" s="60" t="str">
        <f t="shared" si="681"/>
        <v>00</v>
      </c>
    </row>
    <row r="3869" spans="1:9">
      <c r="A3869" s="60" t="str">
        <f t="shared" si="682"/>
        <v>Variação Patrimonial Aumentativa</v>
      </c>
      <c r="B3869" s="5" t="s">
        <v>1118</v>
      </c>
      <c r="C3869" s="42"/>
      <c r="E3869" s="1"/>
      <c r="F3869" s="1"/>
    </row>
    <row r="3870" spans="1:9">
      <c r="A3870" s="60" t="str">
        <f t="shared" si="682"/>
        <v>Variação Patrimonial Aumentativa</v>
      </c>
      <c r="B3870" s="3" t="s">
        <v>3259</v>
      </c>
      <c r="C3870" s="31"/>
      <c r="E3870" s="1"/>
      <c r="F3870" s="1"/>
    </row>
    <row r="3871" spans="1:9">
      <c r="A3871" s="60" t="str">
        <f t="shared" si="682"/>
        <v>4.0.0.0.0.00.00 - Variação Patrimonial Aumentativa</v>
      </c>
      <c r="B3871" s="3" t="s">
        <v>1120</v>
      </c>
      <c r="C3871" s="6">
        <v>11108775062254.471</v>
      </c>
      <c r="E3871" s="1">
        <f>E3872+E3900+E3936+E3952+E4011+E4061+E4100</f>
        <v>8596796569730.6904</v>
      </c>
      <c r="F3871" s="1">
        <f>F3872+F3900+F3936+F3952+F4011+F4061+F4100</f>
        <v>2511978492523.7798</v>
      </c>
      <c r="H3871" s="60" t="b">
        <f t="shared" ref="H3871:H3934" si="685">IF(I3871="00",C3871=E3871+F3871,TRUE)</f>
        <v>1</v>
      </c>
      <c r="I3871" s="60" t="str">
        <f t="shared" ref="I3871:I3934" si="686">MID(A3871,11,2)</f>
        <v>00</v>
      </c>
    </row>
    <row r="3872" spans="1:9">
      <c r="A3872" s="60" t="str">
        <f t="shared" si="682"/>
        <v>4.1.0.0.0.00.00 - Impostos, Taxas e Contribuições de Melhoria</v>
      </c>
      <c r="B3872" s="5" t="s">
        <v>1121</v>
      </c>
      <c r="C3872" s="4">
        <v>426135237147.79999</v>
      </c>
      <c r="E3872" s="1">
        <f>E3873+E3884+E3889</f>
        <v>0</v>
      </c>
      <c r="F3872" s="1">
        <f>F3873+F3884+F3889</f>
        <v>426135237147.79999</v>
      </c>
      <c r="H3872" s="60" t="b">
        <f t="shared" si="685"/>
        <v>1</v>
      </c>
      <c r="I3872" s="60" t="str">
        <f t="shared" si="686"/>
        <v>00</v>
      </c>
    </row>
    <row r="3873" spans="1:9">
      <c r="A3873" s="60" t="str">
        <f t="shared" si="682"/>
        <v>4.1.1.0.0.00.00 - Impostos</v>
      </c>
      <c r="B3873" s="3" t="s">
        <v>1122</v>
      </c>
      <c r="C3873" s="6">
        <v>418753953152.64001</v>
      </c>
      <c r="E3873" s="1">
        <f>E3874+E3876+E3878+E3880+E3882</f>
        <v>0</v>
      </c>
      <c r="F3873" s="1">
        <f>F3874+F3876+F3878+F3880+F3882</f>
        <v>418753953152.64001</v>
      </c>
      <c r="H3873" s="60" t="b">
        <f t="shared" si="685"/>
        <v>1</v>
      </c>
      <c r="I3873" s="60" t="str">
        <f t="shared" si="686"/>
        <v>00</v>
      </c>
    </row>
    <row r="3874" spans="1:9">
      <c r="A3874" s="60" t="str">
        <f t="shared" si="682"/>
        <v>4.1.1.1.0.00.00 - Impostos sobre Comercio Exterior</v>
      </c>
      <c r="B3874" s="5" t="s">
        <v>1123</v>
      </c>
      <c r="C3874" s="4">
        <v>38565172799.019997</v>
      </c>
      <c r="E3874" s="1">
        <f>E3875</f>
        <v>0</v>
      </c>
      <c r="F3874" s="1">
        <f>F3875</f>
        <v>38565172799.019997</v>
      </c>
      <c r="H3874" s="60" t="b">
        <f t="shared" si="685"/>
        <v>1</v>
      </c>
      <c r="I3874" s="60" t="str">
        <f t="shared" si="686"/>
        <v>00</v>
      </c>
    </row>
    <row r="3875" spans="1:9">
      <c r="A3875" s="60" t="str">
        <f t="shared" si="682"/>
        <v>4.1.1.1.1.00.00 - Impostos sobre Comercio Exterior - Consolidação</v>
      </c>
      <c r="B3875" s="3" t="s">
        <v>1124</v>
      </c>
      <c r="C3875" s="6">
        <v>38565172799.019997</v>
      </c>
      <c r="E3875" s="1">
        <f>SUMIF(A3875:B3875,"*intra*",C3875:D3875)+SUMIF(A3875:B3875,"*inter*",C3875:D3875)</f>
        <v>0</v>
      </c>
      <c r="F3875" s="1">
        <f>SUMIF(A3875:B3875,"*consolidação*",C3875:D3875)</f>
        <v>38565172799.019997</v>
      </c>
      <c r="H3875" s="60" t="b">
        <f t="shared" si="685"/>
        <v>1</v>
      </c>
      <c r="I3875" s="60" t="str">
        <f t="shared" si="686"/>
        <v>00</v>
      </c>
    </row>
    <row r="3876" spans="1:9">
      <c r="A3876" s="60" t="str">
        <f t="shared" si="682"/>
        <v>4.1.1.2.0.00.00 - Impostos sobre Patrimônio e a Renda</v>
      </c>
      <c r="B3876" s="5" t="s">
        <v>1125</v>
      </c>
      <c r="C3876" s="4">
        <v>298677671165.31</v>
      </c>
      <c r="E3876" s="1">
        <f>E3877</f>
        <v>0</v>
      </c>
      <c r="F3876" s="1">
        <f>F3877</f>
        <v>298677671165.31</v>
      </c>
      <c r="H3876" s="60" t="b">
        <f t="shared" si="685"/>
        <v>1</v>
      </c>
      <c r="I3876" s="60" t="str">
        <f t="shared" si="686"/>
        <v>00</v>
      </c>
    </row>
    <row r="3877" spans="1:9">
      <c r="A3877" s="60" t="str">
        <f t="shared" si="682"/>
        <v>4.1.1.2.1.00.00 - Impostos sobre Patrimônio e a Renda - Consolidação</v>
      </c>
      <c r="B3877" s="3" t="s">
        <v>1126</v>
      </c>
      <c r="C3877" s="6">
        <v>298677671165.31</v>
      </c>
      <c r="E3877" s="1">
        <f t="shared" ref="E3877" si="687">SUMIF(A3877:B3877,"*intra*",C3877:D3877)+SUMIF(A3877:B3877,"*inter*",C3877:D3877)</f>
        <v>0</v>
      </c>
      <c r="F3877" s="1">
        <f t="shared" ref="F3877" si="688">SUMIF(A3877:B3877,"*consolidação*",C3877:D3877)</f>
        <v>298677671165.31</v>
      </c>
      <c r="H3877" s="60" t="b">
        <f t="shared" si="685"/>
        <v>1</v>
      </c>
      <c r="I3877" s="60" t="str">
        <f t="shared" si="686"/>
        <v>00</v>
      </c>
    </row>
    <row r="3878" spans="1:9">
      <c r="A3878" s="60" t="str">
        <f t="shared" si="682"/>
        <v>4.1.1.3.0.00.00 - Impostos sobre a Produção e a Circulação</v>
      </c>
      <c r="B3878" s="5" t="s">
        <v>1127</v>
      </c>
      <c r="C3878" s="4">
        <v>81504416140.960007</v>
      </c>
      <c r="E3878" s="1">
        <f>E3879</f>
        <v>0</v>
      </c>
      <c r="F3878" s="1">
        <f>F3879</f>
        <v>81504416140.960007</v>
      </c>
      <c r="H3878" s="60" t="b">
        <f t="shared" si="685"/>
        <v>1</v>
      </c>
      <c r="I3878" s="60" t="str">
        <f t="shared" si="686"/>
        <v>00</v>
      </c>
    </row>
    <row r="3879" spans="1:9" ht="25.5">
      <c r="A3879" s="60" t="str">
        <f t="shared" si="682"/>
        <v>4.1.1.3.1.00.00 - Impostos sobre a Produção e a Circulação - 
 Consolidação</v>
      </c>
      <c r="B3879" s="3" t="s">
        <v>1128</v>
      </c>
      <c r="C3879" s="6">
        <v>81504416140.960007</v>
      </c>
      <c r="E3879" s="1">
        <f t="shared" ref="E3879" si="689">SUMIF(A3879:B3879,"*intra*",C3879:D3879)+SUMIF(A3879:B3879,"*inter*",C3879:D3879)</f>
        <v>0</v>
      </c>
      <c r="F3879" s="1">
        <f t="shared" ref="F3879" si="690">SUMIF(A3879:B3879,"*consolidação*",C3879:D3879)</f>
        <v>81504416140.960007</v>
      </c>
      <c r="H3879" s="60" t="b">
        <f t="shared" si="685"/>
        <v>1</v>
      </c>
      <c r="I3879" s="60" t="str">
        <f t="shared" si="686"/>
        <v>00</v>
      </c>
    </row>
    <row r="3880" spans="1:9">
      <c r="A3880" s="60" t="str">
        <f t="shared" si="682"/>
        <v>4.1.1.4.0.00.00 - Impostos Extraordinários</v>
      </c>
      <c r="B3880" s="5" t="s">
        <v>1129</v>
      </c>
      <c r="C3880" s="4">
        <v>0</v>
      </c>
      <c r="E3880" s="1">
        <f>E3881</f>
        <v>0</v>
      </c>
      <c r="F3880" s="1">
        <f>F3881</f>
        <v>0</v>
      </c>
      <c r="H3880" s="60" t="b">
        <f t="shared" si="685"/>
        <v>1</v>
      </c>
      <c r="I3880" s="60" t="str">
        <f t="shared" si="686"/>
        <v>00</v>
      </c>
    </row>
    <row r="3881" spans="1:9">
      <c r="A3881" s="60" t="str">
        <f t="shared" si="682"/>
        <v>4.1.1.4.1.00.00 - Impostos Extraordinários - Consolidação</v>
      </c>
      <c r="B3881" s="3" t="s">
        <v>1130</v>
      </c>
      <c r="C3881" s="6">
        <v>0</v>
      </c>
      <c r="E3881" s="1">
        <f t="shared" ref="E3881" si="691">SUMIF(A3881:B3881,"*intra*",C3881:D3881)+SUMIF(A3881:B3881,"*inter*",C3881:D3881)</f>
        <v>0</v>
      </c>
      <c r="F3881" s="1">
        <f>SUMIF(A3881:B3881,"*consolidação*",C3881:D3881)</f>
        <v>0</v>
      </c>
      <c r="H3881" s="60" t="b">
        <f t="shared" si="685"/>
        <v>1</v>
      </c>
      <c r="I3881" s="60" t="str">
        <f t="shared" si="686"/>
        <v>00</v>
      </c>
    </row>
    <row r="3882" spans="1:9">
      <c r="A3882" s="60" t="str">
        <f t="shared" si="682"/>
        <v>4.1.1.9.0.00.00 - Outros Impostos</v>
      </c>
      <c r="B3882" s="5" t="s">
        <v>1131</v>
      </c>
      <c r="C3882" s="4">
        <v>6693047.3499999996</v>
      </c>
      <c r="E3882" s="1">
        <f>E3883</f>
        <v>0</v>
      </c>
      <c r="F3882" s="1">
        <f>F3883</f>
        <v>6693047.3499999996</v>
      </c>
      <c r="H3882" s="60" t="b">
        <f t="shared" si="685"/>
        <v>1</v>
      </c>
      <c r="I3882" s="60" t="str">
        <f t="shared" si="686"/>
        <v>00</v>
      </c>
    </row>
    <row r="3883" spans="1:9">
      <c r="A3883" s="60" t="str">
        <f t="shared" si="682"/>
        <v>4.1.1.9.1.00.00 - Outros Impostos - Consolidação</v>
      </c>
      <c r="B3883" s="3" t="s">
        <v>1132</v>
      </c>
      <c r="C3883" s="6">
        <v>6693047.3499999996</v>
      </c>
      <c r="E3883" s="1">
        <f t="shared" ref="E3883" si="692">SUMIF(A3883:B3883,"*intra*",C3883:D3883)+SUMIF(A3883:B3883,"*inter*",C3883:D3883)</f>
        <v>0</v>
      </c>
      <c r="F3883" s="1">
        <f t="shared" ref="F3883" si="693">SUMIF(A3883:B3883,"*consolidação*",C3883:D3883)</f>
        <v>6693047.3499999996</v>
      </c>
      <c r="H3883" s="60" t="b">
        <f t="shared" si="685"/>
        <v>1</v>
      </c>
      <c r="I3883" s="60" t="str">
        <f t="shared" si="686"/>
        <v>00</v>
      </c>
    </row>
    <row r="3884" spans="1:9">
      <c r="A3884" s="60" t="str">
        <f t="shared" si="682"/>
        <v>4.1.2.0.0.00.00 - Taxas</v>
      </c>
      <c r="B3884" s="5" t="s">
        <v>1133</v>
      </c>
      <c r="C3884" s="4">
        <v>7381283783.1599998</v>
      </c>
      <c r="E3884" s="1">
        <f>E3885+E3887</f>
        <v>0</v>
      </c>
      <c r="F3884" s="1">
        <f t="shared" ref="F3884" si="694">F3885+F3887</f>
        <v>7381283783.1599998</v>
      </c>
      <c r="H3884" s="60" t="b">
        <f t="shared" si="685"/>
        <v>1</v>
      </c>
      <c r="I3884" s="60" t="str">
        <f t="shared" si="686"/>
        <v>00</v>
      </c>
    </row>
    <row r="3885" spans="1:9">
      <c r="A3885" s="60" t="str">
        <f t="shared" si="682"/>
        <v>4.1.2.1.0.00.00 - Taxas pelo Exercício do Poder de Policia</v>
      </c>
      <c r="B3885" s="3" t="s">
        <v>1134</v>
      </c>
      <c r="C3885" s="6">
        <v>5684604290.71</v>
      </c>
      <c r="E3885" s="1">
        <f>E3886</f>
        <v>0</v>
      </c>
      <c r="F3885" s="1">
        <f>F3886</f>
        <v>5684604290.71</v>
      </c>
      <c r="H3885" s="60" t="b">
        <f t="shared" si="685"/>
        <v>1</v>
      </c>
      <c r="I3885" s="60" t="str">
        <f t="shared" si="686"/>
        <v>00</v>
      </c>
    </row>
    <row r="3886" spans="1:9" ht="25.5">
      <c r="A3886" s="60" t="str">
        <f t="shared" si="682"/>
        <v>4.1.2.1.1.00.00 - Taxas pelo Exercício do Poder de Polícia - 
 Consolidação</v>
      </c>
      <c r="B3886" s="5" t="s">
        <v>1135</v>
      </c>
      <c r="C3886" s="4">
        <v>5684604290.71</v>
      </c>
      <c r="E3886" s="1">
        <f t="shared" ref="E3886" si="695">SUMIF(A3886:B3886,"*intra*",C3886:D3886)+SUMIF(A3886:B3886,"*inter*",C3886:D3886)</f>
        <v>0</v>
      </c>
      <c r="F3886" s="1">
        <f t="shared" ref="F3886" si="696">SUMIF(A3886:B3886,"*consolidação*",C3886:D3886)</f>
        <v>5684604290.71</v>
      </c>
      <c r="H3886" s="60" t="b">
        <f t="shared" si="685"/>
        <v>1</v>
      </c>
      <c r="I3886" s="60" t="str">
        <f t="shared" si="686"/>
        <v>00</v>
      </c>
    </row>
    <row r="3887" spans="1:9">
      <c r="A3887" s="60" t="str">
        <f t="shared" si="682"/>
        <v>4.1.2.2.0.00.00 - Taxas Pela Prestação de Serviços</v>
      </c>
      <c r="B3887" s="3" t="s">
        <v>1136</v>
      </c>
      <c r="C3887" s="6">
        <v>1696679492.45</v>
      </c>
      <c r="E3887" s="1">
        <f>E3888</f>
        <v>0</v>
      </c>
      <c r="F3887" s="1">
        <f>F3888</f>
        <v>1696679492.45</v>
      </c>
      <c r="H3887" s="60" t="b">
        <f t="shared" si="685"/>
        <v>1</v>
      </c>
      <c r="I3887" s="60" t="str">
        <f t="shared" si="686"/>
        <v>00</v>
      </c>
    </row>
    <row r="3888" spans="1:9">
      <c r="A3888" s="60" t="str">
        <f t="shared" si="682"/>
        <v>4.1.2.2.1.00.00 - Taxas Pela Prestação de Serviços - Consolidação</v>
      </c>
      <c r="B3888" s="5" t="s">
        <v>1137</v>
      </c>
      <c r="C3888" s="4">
        <v>1696679492.45</v>
      </c>
      <c r="E3888" s="1">
        <f t="shared" ref="E3888" si="697">SUMIF(A3888:B3888,"*intra*",C3888:D3888)+SUMIF(A3888:B3888,"*inter*",C3888:D3888)</f>
        <v>0</v>
      </c>
      <c r="F3888" s="1">
        <f t="shared" ref="F3888" si="698">SUMIF(A3888:B3888,"*consolidação*",C3888:D3888)</f>
        <v>1696679492.45</v>
      </c>
      <c r="H3888" s="60" t="b">
        <f t="shared" si="685"/>
        <v>1</v>
      </c>
      <c r="I3888" s="60" t="str">
        <f t="shared" si="686"/>
        <v>00</v>
      </c>
    </row>
    <row r="3889" spans="1:9">
      <c r="A3889" s="60" t="str">
        <f t="shared" si="682"/>
        <v>4.1.3.0.0.00.00 - Contribuições de Melhoria</v>
      </c>
      <c r="B3889" s="3" t="s">
        <v>1138</v>
      </c>
      <c r="C3889" s="6">
        <v>212</v>
      </c>
      <c r="E3889" s="1">
        <f>E3890+E3892+E3894+E3896+E3898</f>
        <v>0</v>
      </c>
      <c r="F3889" s="1">
        <f>F3890+F3892+F3894+F3896+F3898</f>
        <v>212</v>
      </c>
      <c r="H3889" s="60" t="b">
        <f t="shared" si="685"/>
        <v>1</v>
      </c>
      <c r="I3889" s="60" t="str">
        <f t="shared" si="686"/>
        <v>00</v>
      </c>
    </row>
    <row r="3890" spans="1:9" ht="25.5">
      <c r="A3890" s="60" t="str">
        <f t="shared" si="682"/>
        <v>4.1.3.1.0.00.00 - Contribuição de Melhoria Pela Expansão da Rede de 
 Água Potável e Esgoto Sanitário</v>
      </c>
      <c r="B3890" s="5" t="s">
        <v>1139</v>
      </c>
      <c r="C3890" s="4">
        <v>212</v>
      </c>
      <c r="E3890" s="1">
        <f>E3891</f>
        <v>0</v>
      </c>
      <c r="F3890" s="1">
        <f>F3891</f>
        <v>212</v>
      </c>
      <c r="H3890" s="60" t="b">
        <f t="shared" si="685"/>
        <v>1</v>
      </c>
      <c r="I3890" s="60" t="str">
        <f t="shared" si="686"/>
        <v>00</v>
      </c>
    </row>
    <row r="3891" spans="1:9" ht="25.5">
      <c r="A3891" s="60" t="str">
        <f t="shared" si="682"/>
        <v>4.1.3.1.1.00.00 - Contribuição de Melhoria Pela Expansão da Rede de 
 Água Potável e Esgoto Sanitário - Consolidação</v>
      </c>
      <c r="B3891" s="3" t="s">
        <v>1140</v>
      </c>
      <c r="C3891" s="6">
        <v>212</v>
      </c>
      <c r="E3891" s="1">
        <f>SUMIF(A3891:B3891,"*intra*",C3891:D3891)+SUMIF(A3891:B3891,"*inter*",C3891:D3891)</f>
        <v>0</v>
      </c>
      <c r="F3891" s="1">
        <f>SUMIF(A3891:B3891,"*consolidação*",C3891:D3891)</f>
        <v>212</v>
      </c>
      <c r="H3891" s="60" t="b">
        <f t="shared" si="685"/>
        <v>1</v>
      </c>
      <c r="I3891" s="60" t="str">
        <f t="shared" si="686"/>
        <v>00</v>
      </c>
    </row>
    <row r="3892" spans="1:9" ht="25.5">
      <c r="A3892" s="60" t="str">
        <f t="shared" si="682"/>
        <v>4.1.3.2.0.00.00 - Contribuição de Melhoria Pela Expansão da Rede de 
 Iluminação Pública na Cidade</v>
      </c>
      <c r="B3892" s="5" t="s">
        <v>1141</v>
      </c>
      <c r="C3892" s="4">
        <v>0</v>
      </c>
      <c r="E3892" s="1">
        <f>E3893</f>
        <v>0</v>
      </c>
      <c r="F3892" s="1">
        <f>F3893</f>
        <v>0</v>
      </c>
      <c r="H3892" s="60" t="b">
        <f t="shared" si="685"/>
        <v>1</v>
      </c>
      <c r="I3892" s="60" t="str">
        <f t="shared" si="686"/>
        <v>00</v>
      </c>
    </row>
    <row r="3893" spans="1:9" ht="25.5">
      <c r="A3893" s="60" t="str">
        <f t="shared" si="682"/>
        <v>4.1.3.2.1.00.00 - Contribuição de Melhoria Pela Expansão da Rede de 
 Iluminação Pública na Cidade - Consolidação</v>
      </c>
      <c r="B3893" s="3" t="s">
        <v>1142</v>
      </c>
      <c r="C3893" s="6">
        <v>0</v>
      </c>
      <c r="E3893" s="1">
        <f t="shared" ref="E3893" si="699">SUMIF(A3893:B3893,"*intra*",C3893:D3893)+SUMIF(A3893:B3893,"*inter*",C3893:D3893)</f>
        <v>0</v>
      </c>
      <c r="F3893" s="1">
        <f t="shared" ref="F3893" si="700">SUMIF(A3893:B3893,"*consolidação*",C3893:D3893)</f>
        <v>0</v>
      </c>
      <c r="H3893" s="60" t="b">
        <f t="shared" si="685"/>
        <v>1</v>
      </c>
      <c r="I3893" s="60" t="str">
        <f t="shared" si="686"/>
        <v>00</v>
      </c>
    </row>
    <row r="3894" spans="1:9" ht="25.5">
      <c r="A3894" s="60" t="str">
        <f t="shared" si="682"/>
        <v>4.1.3.3.0.00.00 - Contribuição de Melhoria Pela Expansão de Rede de 
 Iluminação Pública Rural</v>
      </c>
      <c r="B3894" s="5" t="s">
        <v>1143</v>
      </c>
      <c r="C3894" s="4">
        <v>0</v>
      </c>
      <c r="E3894" s="1">
        <f>E3895</f>
        <v>0</v>
      </c>
      <c r="F3894" s="1">
        <f>F3895</f>
        <v>0</v>
      </c>
      <c r="H3894" s="60" t="b">
        <f t="shared" si="685"/>
        <v>1</v>
      </c>
      <c r="I3894" s="60" t="str">
        <f t="shared" si="686"/>
        <v>00</v>
      </c>
    </row>
    <row r="3895" spans="1:9" ht="25.5">
      <c r="A3895" s="60" t="str">
        <f t="shared" si="682"/>
        <v>4.1.3.3.1.00.00 - Contribuição de Melhoria Pela Expansão de Rede de 
 Iluminação Pública Rural - Consolidação</v>
      </c>
      <c r="B3895" s="3" t="s">
        <v>1144</v>
      </c>
      <c r="C3895" s="6">
        <v>0</v>
      </c>
      <c r="E3895" s="1">
        <f t="shared" ref="E3895" si="701">SUMIF(A3895:B3895,"*intra*",C3895:D3895)+SUMIF(A3895:B3895,"*inter*",C3895:D3895)</f>
        <v>0</v>
      </c>
      <c r="F3895" s="1">
        <f t="shared" ref="F3895" si="702">SUMIF(A3895:B3895,"*consolidação*",C3895:D3895)</f>
        <v>0</v>
      </c>
      <c r="H3895" s="60" t="b">
        <f t="shared" si="685"/>
        <v>1</v>
      </c>
      <c r="I3895" s="60" t="str">
        <f t="shared" si="686"/>
        <v>00</v>
      </c>
    </row>
    <row r="3896" spans="1:9" ht="25.5">
      <c r="A3896" s="60" t="str">
        <f t="shared" si="682"/>
        <v>4.1.3.4.0.00.00 - Contribuição de Melhoria Pela Pavimentação e Obras 
 Complementares</v>
      </c>
      <c r="B3896" s="5" t="s">
        <v>1145</v>
      </c>
      <c r="C3896" s="4">
        <v>0</v>
      </c>
      <c r="E3896" s="1">
        <f>E3897</f>
        <v>0</v>
      </c>
      <c r="F3896" s="1">
        <f>F3897</f>
        <v>0</v>
      </c>
      <c r="H3896" s="60" t="b">
        <f t="shared" si="685"/>
        <v>1</v>
      </c>
      <c r="I3896" s="60" t="str">
        <f t="shared" si="686"/>
        <v>00</v>
      </c>
    </row>
    <row r="3897" spans="1:9" ht="25.5">
      <c r="A3897" s="60" t="str">
        <f t="shared" si="682"/>
        <v>4.1.3.4.1.00.00 - Contribuição de Melhoria Pela Pavimentação e Obras 
 Complementares - Consolidação</v>
      </c>
      <c r="B3897" s="3" t="s">
        <v>1146</v>
      </c>
      <c r="C3897" s="6">
        <v>0</v>
      </c>
      <c r="E3897" s="1">
        <f t="shared" ref="E3897" si="703">SUMIF(A3897:B3897,"*intra*",C3897:D3897)+SUMIF(A3897:B3897,"*inter*",C3897:D3897)</f>
        <v>0</v>
      </c>
      <c r="F3897" s="1">
        <f t="shared" ref="F3897" si="704">SUMIF(A3897:B3897,"*consolidação*",C3897:D3897)</f>
        <v>0</v>
      </c>
      <c r="H3897" s="60" t="b">
        <f t="shared" si="685"/>
        <v>1</v>
      </c>
      <c r="I3897" s="60" t="str">
        <f t="shared" si="686"/>
        <v>00</v>
      </c>
    </row>
    <row r="3898" spans="1:9">
      <c r="A3898" s="60" t="str">
        <f t="shared" si="682"/>
        <v>4.1.3.9.0.00.00 - Outras Contribuições de Melhoria</v>
      </c>
      <c r="B3898" s="5" t="s">
        <v>1147</v>
      </c>
      <c r="C3898" s="4">
        <v>0</v>
      </c>
      <c r="E3898" s="1">
        <f>E3899</f>
        <v>0</v>
      </c>
      <c r="F3898" s="1">
        <f>F3899</f>
        <v>0</v>
      </c>
      <c r="H3898" s="60" t="b">
        <f t="shared" si="685"/>
        <v>1</v>
      </c>
      <c r="I3898" s="60" t="str">
        <f t="shared" si="686"/>
        <v>00</v>
      </c>
    </row>
    <row r="3899" spans="1:9">
      <c r="A3899" s="60" t="str">
        <f t="shared" si="682"/>
        <v>4.1.3.9.1.00.00 - Outras Contribuições de Melhoria - Consolidação</v>
      </c>
      <c r="B3899" s="3" t="s">
        <v>1148</v>
      </c>
      <c r="C3899" s="6">
        <v>0</v>
      </c>
      <c r="E3899" s="1">
        <f>SUMIF(A3899:B3899,"*intra*",C3899:D3899)+SUMIF(A3899:B3899,"*inter*",C3899:D3899)</f>
        <v>0</v>
      </c>
      <c r="F3899" s="1">
        <f>SUMIF(A3899:B3899,"*consolidação*",C3899:D3899)</f>
        <v>0</v>
      </c>
      <c r="H3899" s="60" t="b">
        <f t="shared" si="685"/>
        <v>1</v>
      </c>
      <c r="I3899" s="60" t="str">
        <f t="shared" si="686"/>
        <v>00</v>
      </c>
    </row>
    <row r="3900" spans="1:9">
      <c r="A3900" s="60" t="str">
        <f t="shared" si="682"/>
        <v>4.2.0.0.0.00.00 - Contribuições</v>
      </c>
      <c r="B3900" s="5" t="s">
        <v>1149</v>
      </c>
      <c r="C3900" s="4">
        <v>745064904694.68994</v>
      </c>
      <c r="E3900" s="1">
        <f>E3901+E3930+E3932+E3934</f>
        <v>17559707586.400002</v>
      </c>
      <c r="F3900" s="1">
        <f>F3901+F3930+F3932+F3934</f>
        <v>727505197108.28992</v>
      </c>
      <c r="H3900" s="60" t="b">
        <f t="shared" si="685"/>
        <v>1</v>
      </c>
      <c r="I3900" s="60" t="str">
        <f t="shared" si="686"/>
        <v>00</v>
      </c>
    </row>
    <row r="3901" spans="1:9">
      <c r="A3901" s="60" t="str">
        <f t="shared" si="682"/>
        <v>4.2.1.0.0.00.00 - Contribuições Sociais</v>
      </c>
      <c r="B3901" s="3" t="s">
        <v>1150</v>
      </c>
      <c r="C3901" s="6">
        <v>731449702099.43994</v>
      </c>
      <c r="E3901" s="1">
        <f>E3902+E3914+E3920+E3922+E3924+E3926+E3928</f>
        <v>17559707586.400002</v>
      </c>
      <c r="F3901" s="1">
        <f>F3902+F3914+F3920+F3922+F3924+F3926+F3928</f>
        <v>713889994513.03992</v>
      </c>
      <c r="H3901" s="60" t="b">
        <f t="shared" si="685"/>
        <v>1</v>
      </c>
      <c r="I3901" s="60" t="str">
        <f t="shared" si="686"/>
        <v>00</v>
      </c>
    </row>
    <row r="3902" spans="1:9">
      <c r="A3902" s="60" t="str">
        <f t="shared" si="682"/>
        <v>4.2.1.1.0.00.00 - Contribuições Sociais - RPPS</v>
      </c>
      <c r="B3902" s="5" t="s">
        <v>1151</v>
      </c>
      <c r="C3902" s="4">
        <v>32134167528.310001</v>
      </c>
      <c r="E3902" s="1">
        <f>E3903+E3910+E3911+E3912+E3913</f>
        <v>17559683134.450001</v>
      </c>
      <c r="F3902" s="1">
        <f>F3903+F3910+F3911+F3912+F3913</f>
        <v>14574484393.860001</v>
      </c>
      <c r="H3902" s="60" t="b">
        <f t="shared" si="685"/>
        <v>1</v>
      </c>
      <c r="I3902" s="60" t="str">
        <f t="shared" si="686"/>
        <v>00</v>
      </c>
    </row>
    <row r="3903" spans="1:9">
      <c r="A3903" s="60" t="str">
        <f t="shared" si="682"/>
        <v>4.2.1.1.1.00.00 - Contribuições Sociais - RPPS - Consolidação</v>
      </c>
      <c r="B3903" s="3" t="s">
        <v>1152</v>
      </c>
      <c r="C3903" s="6">
        <v>14574484393.860001</v>
      </c>
      <c r="E3903" s="8">
        <f>SUMIF(A3903:B3903,"*intra*",C3903:D3903)+SUMIF(A3903:B3903,"*inter*",C3903:D3903)</f>
        <v>0</v>
      </c>
      <c r="F3903" s="8">
        <f>SUMIF(A3903:B3903,"*consolidação*",C3903:D3903)</f>
        <v>14574484393.860001</v>
      </c>
      <c r="G3903" s="7"/>
      <c r="H3903" s="7" t="b">
        <f t="shared" si="685"/>
        <v>1</v>
      </c>
      <c r="I3903" s="7" t="str">
        <f t="shared" si="686"/>
        <v>00</v>
      </c>
    </row>
    <row r="3904" spans="1:9">
      <c r="A3904" s="60" t="str">
        <f t="shared" si="682"/>
        <v>4.2.1.1.1.01.00 - Contribuições Patronais ao RPPS</v>
      </c>
      <c r="B3904" s="5" t="s">
        <v>1153</v>
      </c>
      <c r="C3904" s="4">
        <v>149150.13</v>
      </c>
      <c r="E3904" s="8">
        <f>SUMIF(A3904:B3904,"*intra*",C3904:D3904)+SUMIF(A3904:B3904,"*inter*",C3904:D3904)</f>
        <v>0</v>
      </c>
      <c r="F3904" s="8">
        <f t="shared" ref="F3904:F3913" si="705">SUMIF(A3904:B3904,"*consolidação*",C3904:D3904)</f>
        <v>0</v>
      </c>
      <c r="G3904" s="7"/>
      <c r="H3904" s="7" t="b">
        <f t="shared" si="685"/>
        <v>1</v>
      </c>
      <c r="I3904" s="7" t="str">
        <f t="shared" si="686"/>
        <v>01</v>
      </c>
    </row>
    <row r="3905" spans="1:9">
      <c r="A3905" s="60" t="str">
        <f t="shared" si="682"/>
        <v>4.2.1.1.1.02.00 - Contribuição do Segurado ao RPPS</v>
      </c>
      <c r="B3905" s="3" t="s">
        <v>1154</v>
      </c>
      <c r="C3905" s="6">
        <v>11924552662.530001</v>
      </c>
      <c r="E3905" s="8">
        <f t="shared" ref="E3905:E3913" si="706">SUMIF(A3905:B3905,"*intra*",C3905:D3905)+SUMIF(A3905:B3905,"*inter*",C3905:D3905)</f>
        <v>0</v>
      </c>
      <c r="F3905" s="8">
        <f t="shared" si="705"/>
        <v>0</v>
      </c>
      <c r="G3905" s="7"/>
      <c r="H3905" s="7" t="b">
        <f t="shared" si="685"/>
        <v>1</v>
      </c>
      <c r="I3905" s="7" t="str">
        <f t="shared" si="686"/>
        <v>02</v>
      </c>
    </row>
    <row r="3906" spans="1:9" ht="25.5">
      <c r="A3906" s="60" t="str">
        <f t="shared" si="682"/>
        <v>4.2.1.1.1.03.00 - Contribuição Previdenciária para Amortização do 
 Déficit Atuarial</v>
      </c>
      <c r="B3906" s="5" t="s">
        <v>1155</v>
      </c>
      <c r="C3906" s="4">
        <v>0</v>
      </c>
      <c r="E3906" s="8">
        <f t="shared" si="706"/>
        <v>0</v>
      </c>
      <c r="F3906" s="8">
        <f t="shared" si="705"/>
        <v>0</v>
      </c>
      <c r="G3906" s="7"/>
      <c r="H3906" s="7" t="b">
        <f t="shared" si="685"/>
        <v>1</v>
      </c>
      <c r="I3906" s="7" t="str">
        <f t="shared" si="686"/>
        <v>03</v>
      </c>
    </row>
    <row r="3907" spans="1:9">
      <c r="A3907" s="60" t="str">
        <f t="shared" si="682"/>
        <v>4.2.1.1.1.04.00 - Contribuições para Custeio das Pensões Militares</v>
      </c>
      <c r="B3907" s="3" t="s">
        <v>1156</v>
      </c>
      <c r="C3907" s="6">
        <v>2649782581.1999998</v>
      </c>
      <c r="E3907" s="8">
        <f t="shared" si="706"/>
        <v>0</v>
      </c>
      <c r="F3907" s="8">
        <f t="shared" si="705"/>
        <v>0</v>
      </c>
      <c r="G3907" s="7"/>
      <c r="H3907" s="7" t="b">
        <f t="shared" si="685"/>
        <v>1</v>
      </c>
      <c r="I3907" s="7" t="str">
        <f t="shared" si="686"/>
        <v>04</v>
      </c>
    </row>
    <row r="3908" spans="1:9">
      <c r="A3908" s="60" t="str">
        <f t="shared" si="682"/>
        <v>4.2.1.1.1.97.00 - (-) Deduções</v>
      </c>
      <c r="B3908" s="5" t="s">
        <v>1157</v>
      </c>
      <c r="C3908" s="4">
        <v>0</v>
      </c>
      <c r="E3908" s="8">
        <f t="shared" si="706"/>
        <v>0</v>
      </c>
      <c r="F3908" s="8">
        <f t="shared" si="705"/>
        <v>0</v>
      </c>
      <c r="G3908" s="7"/>
      <c r="H3908" s="7" t="b">
        <f t="shared" si="685"/>
        <v>1</v>
      </c>
      <c r="I3908" s="7" t="str">
        <f t="shared" si="686"/>
        <v>97</v>
      </c>
    </row>
    <row r="3909" spans="1:9">
      <c r="A3909" s="60" t="str">
        <f t="shared" si="682"/>
        <v>4.2.1.1.1.99.00 - Outras Contribuições Sociais - RPPS</v>
      </c>
      <c r="B3909" s="3" t="s">
        <v>1158</v>
      </c>
      <c r="C3909" s="6">
        <v>0</v>
      </c>
      <c r="E3909" s="8">
        <f t="shared" si="706"/>
        <v>0</v>
      </c>
      <c r="F3909" s="8">
        <f t="shared" si="705"/>
        <v>0</v>
      </c>
      <c r="G3909" s="7"/>
      <c r="H3909" s="7" t="b">
        <f t="shared" si="685"/>
        <v>1</v>
      </c>
      <c r="I3909" s="7" t="str">
        <f t="shared" si="686"/>
        <v>99</v>
      </c>
    </row>
    <row r="3910" spans="1:9">
      <c r="A3910" s="60" t="str">
        <f t="shared" si="682"/>
        <v>4.2.1.1.2.00.00 - Contribuições Sociais - RPPS - Intra OFSS</v>
      </c>
      <c r="B3910" s="5" t="s">
        <v>1160</v>
      </c>
      <c r="C3910" s="4">
        <v>17559683134.450001</v>
      </c>
      <c r="E3910" s="8">
        <f t="shared" si="706"/>
        <v>17559683134.450001</v>
      </c>
      <c r="F3910" s="8">
        <f t="shared" si="705"/>
        <v>0</v>
      </c>
      <c r="G3910" s="7"/>
      <c r="H3910" s="7" t="b">
        <f t="shared" si="685"/>
        <v>1</v>
      </c>
      <c r="I3910" s="7" t="str">
        <f t="shared" si="686"/>
        <v>00</v>
      </c>
    </row>
    <row r="3911" spans="1:9">
      <c r="A3911" s="60" t="str">
        <f t="shared" si="682"/>
        <v>4.2.1.1.3.00.00 - Contribuições Sociais - RPPS - Inter OFSS – União</v>
      </c>
      <c r="B3911" s="3" t="s">
        <v>1161</v>
      </c>
      <c r="C3911" s="6">
        <v>0</v>
      </c>
      <c r="E3911" s="1">
        <f t="shared" si="706"/>
        <v>0</v>
      </c>
      <c r="F3911" s="1">
        <f t="shared" si="705"/>
        <v>0</v>
      </c>
      <c r="H3911" s="60" t="b">
        <f t="shared" si="685"/>
        <v>1</v>
      </c>
      <c r="I3911" s="60" t="str">
        <f t="shared" si="686"/>
        <v>00</v>
      </c>
    </row>
    <row r="3912" spans="1:9">
      <c r="A3912" s="60" t="str">
        <f t="shared" si="682"/>
        <v>4.2.1.1.4.00.00 - Contribuições Sociais - RPPS - Inter OFSS - Estado</v>
      </c>
      <c r="B3912" s="5" t="s">
        <v>1162</v>
      </c>
      <c r="C3912" s="4">
        <v>0</v>
      </c>
      <c r="E3912" s="1">
        <f t="shared" si="706"/>
        <v>0</v>
      </c>
      <c r="F3912" s="1">
        <f t="shared" si="705"/>
        <v>0</v>
      </c>
      <c r="H3912" s="60" t="b">
        <f t="shared" si="685"/>
        <v>1</v>
      </c>
      <c r="I3912" s="60" t="str">
        <f t="shared" si="686"/>
        <v>00</v>
      </c>
    </row>
    <row r="3913" spans="1:9" ht="25.5">
      <c r="A3913" s="60" t="str">
        <f t="shared" si="682"/>
        <v>4.2.1.1.5.00.00 - Contribuições Sociais - RPPS - Inter OFSS - 
 Município</v>
      </c>
      <c r="B3913" s="3" t="s">
        <v>1163</v>
      </c>
      <c r="C3913" s="6">
        <v>0</v>
      </c>
      <c r="E3913" s="1">
        <f t="shared" si="706"/>
        <v>0</v>
      </c>
      <c r="F3913" s="1">
        <f t="shared" si="705"/>
        <v>0</v>
      </c>
      <c r="H3913" s="60" t="b">
        <f t="shared" si="685"/>
        <v>1</v>
      </c>
      <c r="I3913" s="60" t="str">
        <f t="shared" si="686"/>
        <v>00</v>
      </c>
    </row>
    <row r="3914" spans="1:9">
      <c r="A3914" s="60" t="str">
        <f t="shared" si="682"/>
        <v>4.2.1.2.0.00.00 - Contribuições Sociais - RGPS</v>
      </c>
      <c r="B3914" s="5" t="s">
        <v>1164</v>
      </c>
      <c r="C3914" s="4">
        <v>349932095074.26001</v>
      </c>
      <c r="E3914" s="1">
        <f>E3915+E3916+E3917+E3918+E3919</f>
        <v>24451.95</v>
      </c>
      <c r="F3914" s="1">
        <f>F3915+F3916+F3917+F3918+F3919</f>
        <v>349932070622.31</v>
      </c>
      <c r="H3914" s="60" t="b">
        <f t="shared" si="685"/>
        <v>1</v>
      </c>
      <c r="I3914" s="60" t="str">
        <f t="shared" si="686"/>
        <v>00</v>
      </c>
    </row>
    <row r="3915" spans="1:9">
      <c r="A3915" s="60" t="str">
        <f t="shared" si="682"/>
        <v>4.2.1.2.1.00.00 - Contribuições Sociais - RGPS - Consolidação</v>
      </c>
      <c r="B3915" s="3" t="s">
        <v>1165</v>
      </c>
      <c r="C3915" s="6">
        <v>349932070622.31</v>
      </c>
      <c r="E3915" s="1">
        <f t="shared" ref="E3915:E3919" si="707">SUMIF(A3915:B3915,"*intra*",C3915:D3915)+SUMIF(A3915:B3915,"*inter*",C3915:D3915)</f>
        <v>0</v>
      </c>
      <c r="F3915" s="1">
        <f t="shared" ref="F3915:F3919" si="708">SUMIF(A3915:B3915,"*consolidação*",C3915:D3915)</f>
        <v>349932070622.31</v>
      </c>
      <c r="H3915" s="60" t="b">
        <f t="shared" si="685"/>
        <v>1</v>
      </c>
      <c r="I3915" s="60" t="str">
        <f t="shared" si="686"/>
        <v>00</v>
      </c>
    </row>
    <row r="3916" spans="1:9">
      <c r="A3916" s="60" t="str">
        <f t="shared" si="682"/>
        <v>4.2.1.2.2.00.00 - Contribuições Sociais - RGPS - Intra OFSS</v>
      </c>
      <c r="B3916" s="5" t="s">
        <v>1166</v>
      </c>
      <c r="C3916" s="4">
        <v>0</v>
      </c>
      <c r="E3916" s="1">
        <f t="shared" si="707"/>
        <v>0</v>
      </c>
      <c r="F3916" s="1">
        <f t="shared" si="708"/>
        <v>0</v>
      </c>
      <c r="H3916" s="60" t="b">
        <f t="shared" si="685"/>
        <v>1</v>
      </c>
      <c r="I3916" s="60" t="str">
        <f t="shared" si="686"/>
        <v>00</v>
      </c>
    </row>
    <row r="3917" spans="1:9">
      <c r="A3917" s="60" t="str">
        <f t="shared" si="682"/>
        <v>4.2.1.2.3.00.00 - Contribuições Sociais - RGPS - Inter OFSS - União</v>
      </c>
      <c r="B3917" s="3" t="s">
        <v>1167</v>
      </c>
      <c r="C3917" s="6">
        <v>0</v>
      </c>
      <c r="E3917" s="1">
        <f t="shared" si="707"/>
        <v>0</v>
      </c>
      <c r="F3917" s="1">
        <f t="shared" si="708"/>
        <v>0</v>
      </c>
      <c r="H3917" s="60" t="b">
        <f t="shared" si="685"/>
        <v>1</v>
      </c>
      <c r="I3917" s="60" t="str">
        <f t="shared" si="686"/>
        <v>00</v>
      </c>
    </row>
    <row r="3918" spans="1:9">
      <c r="A3918" s="60" t="str">
        <f t="shared" si="682"/>
        <v>4.2.1.2.4.00.00 - Contribuições Sociais - RGPS - Inter OFSS - Estado</v>
      </c>
      <c r="B3918" s="5" t="s">
        <v>1168</v>
      </c>
      <c r="C3918" s="4">
        <v>24451.95</v>
      </c>
      <c r="E3918" s="1">
        <f t="shared" si="707"/>
        <v>24451.95</v>
      </c>
      <c r="F3918" s="1">
        <f t="shared" si="708"/>
        <v>0</v>
      </c>
      <c r="H3918" s="60" t="b">
        <f t="shared" si="685"/>
        <v>1</v>
      </c>
      <c r="I3918" s="60" t="str">
        <f t="shared" si="686"/>
        <v>00</v>
      </c>
    </row>
    <row r="3919" spans="1:9" ht="25.5">
      <c r="A3919" s="60" t="str">
        <f t="shared" si="682"/>
        <v>4.2.1.2.5.00.00 - Contribuições Sociais - RGPS - Inter OFSS - 
 Município</v>
      </c>
      <c r="B3919" s="3" t="s">
        <v>1169</v>
      </c>
      <c r="C3919" s="6">
        <v>0</v>
      </c>
      <c r="E3919" s="1">
        <f t="shared" si="707"/>
        <v>0</v>
      </c>
      <c r="F3919" s="1">
        <f t="shared" si="708"/>
        <v>0</v>
      </c>
      <c r="H3919" s="60" t="b">
        <f t="shared" si="685"/>
        <v>1</v>
      </c>
      <c r="I3919" s="60" t="str">
        <f t="shared" si="686"/>
        <v>00</v>
      </c>
    </row>
    <row r="3920" spans="1:9">
      <c r="A3920" s="60" t="str">
        <f t="shared" si="682"/>
        <v>4.2.1.3.0.00.00 - Contribuição sobre a Receita ou o Faturamento</v>
      </c>
      <c r="B3920" s="5" t="s">
        <v>1170</v>
      </c>
      <c r="C3920" s="4">
        <v>261084683792.19</v>
      </c>
      <c r="E3920" s="1">
        <f>E3921</f>
        <v>0</v>
      </c>
      <c r="F3920" s="1">
        <f>F3921</f>
        <v>261084683792.19</v>
      </c>
      <c r="H3920" s="60" t="b">
        <f t="shared" si="685"/>
        <v>1</v>
      </c>
      <c r="I3920" s="60" t="str">
        <f t="shared" si="686"/>
        <v>00</v>
      </c>
    </row>
    <row r="3921" spans="1:9" ht="25.5">
      <c r="A3921" s="60" t="str">
        <f t="shared" si="682"/>
        <v>4.2.1.3.1.00.00 - Contribuição sobre a Receita ou o Faturamento - 
 Consolidação</v>
      </c>
      <c r="B3921" s="3" t="s">
        <v>1171</v>
      </c>
      <c r="C3921" s="6">
        <v>261084683792.19</v>
      </c>
      <c r="E3921" s="1">
        <f>SUMIF(A3921:B3921,"*intra*",C3921:D3921)+SUMIF(A3921:B3921,"*inter*",C3921:D3921)</f>
        <v>0</v>
      </c>
      <c r="F3921" s="1">
        <f>SUMIF(A3921:B3921,"*consolidação*",C3921:D3921)</f>
        <v>261084683792.19</v>
      </c>
      <c r="H3921" s="60" t="b">
        <f t="shared" si="685"/>
        <v>1</v>
      </c>
      <c r="I3921" s="60" t="str">
        <f t="shared" si="686"/>
        <v>00</v>
      </c>
    </row>
    <row r="3922" spans="1:9">
      <c r="A3922" s="60" t="str">
        <f t="shared" si="682"/>
        <v>4.2.1.4.0.00.00 - Contribuição sobre o Lucro</v>
      </c>
      <c r="B3922" s="5" t="s">
        <v>1172</v>
      </c>
      <c r="C3922" s="4">
        <v>60548839642.489998</v>
      </c>
      <c r="E3922" s="1">
        <f>E3923</f>
        <v>0</v>
      </c>
      <c r="F3922" s="1">
        <f>F3923</f>
        <v>60548839642.489998</v>
      </c>
      <c r="H3922" s="60" t="b">
        <f t="shared" si="685"/>
        <v>1</v>
      </c>
      <c r="I3922" s="60" t="str">
        <f t="shared" si="686"/>
        <v>00</v>
      </c>
    </row>
    <row r="3923" spans="1:9">
      <c r="A3923" s="60" t="str">
        <f t="shared" si="682"/>
        <v>4.2.1.4.1.00.00 - Contribuição sobre o Lucro - Consolidação</v>
      </c>
      <c r="B3923" s="3" t="s">
        <v>1173</v>
      </c>
      <c r="C3923" s="6">
        <v>60548839642.489998</v>
      </c>
      <c r="E3923" s="1">
        <f>SUMIF(A3923:B3923,"*intra*",C3923:D3923)+SUMIF(A3923:B3923,"*inter*",C3923:D3923)</f>
        <v>0</v>
      </c>
      <c r="F3923" s="1">
        <f>SUMIF(A3923:B3923,"*consolidação*",C3923:D3923)</f>
        <v>60548839642.489998</v>
      </c>
      <c r="H3923" s="60" t="b">
        <f t="shared" si="685"/>
        <v>1</v>
      </c>
      <c r="I3923" s="60" t="str">
        <f t="shared" si="686"/>
        <v>00</v>
      </c>
    </row>
    <row r="3924" spans="1:9" ht="25.5">
      <c r="A3924" s="60" t="str">
        <f t="shared" ref="A3924:A3987" si="709">TRIM(B3924)</f>
        <v>4.2.1.5.0.00.00 - Contribuição sobre Receita de Concurso de 
 Prognostico</v>
      </c>
      <c r="B3924" s="5" t="s">
        <v>1174</v>
      </c>
      <c r="C3924" s="4">
        <v>5422126282.4899998</v>
      </c>
      <c r="E3924" s="1">
        <f>E3925</f>
        <v>0</v>
      </c>
      <c r="F3924" s="1">
        <f>F3925</f>
        <v>5422126282.4899998</v>
      </c>
      <c r="H3924" s="60" t="b">
        <f t="shared" si="685"/>
        <v>1</v>
      </c>
      <c r="I3924" s="60" t="str">
        <f t="shared" si="686"/>
        <v>00</v>
      </c>
    </row>
    <row r="3925" spans="1:9" ht="25.5">
      <c r="A3925" s="60" t="str">
        <f t="shared" si="709"/>
        <v>4.2.1.5.1.00.00 - Contribuição sobre Receita de Concurso de 
 Prognostico - Consolidação</v>
      </c>
      <c r="B3925" s="3" t="s">
        <v>1175</v>
      </c>
      <c r="C3925" s="6">
        <v>5422126282.4899998</v>
      </c>
      <c r="E3925" s="1">
        <f t="shared" ref="E3925" si="710">SUMIF(A3925:B3925,"*intra*",C3925:D3925)+SUMIF(A3925:B3925,"*inter*",C3925:D3925)</f>
        <v>0</v>
      </c>
      <c r="F3925" s="1">
        <f>SUMIF(A3925:B3925,"*consolidação*",C3925:D3925)</f>
        <v>5422126282.4899998</v>
      </c>
      <c r="H3925" s="60" t="b">
        <f t="shared" si="685"/>
        <v>1</v>
      </c>
      <c r="I3925" s="60" t="str">
        <f t="shared" si="686"/>
        <v>00</v>
      </c>
    </row>
    <row r="3926" spans="1:9" ht="25.5">
      <c r="A3926" s="60" t="str">
        <f t="shared" si="709"/>
        <v>4.2.1.6.0.00.00 - Contribuição do Importador de Bens ou Serviços do 
 Exterior</v>
      </c>
      <c r="B3926" s="5" t="s">
        <v>1176</v>
      </c>
      <c r="C3926" s="4">
        <v>0</v>
      </c>
      <c r="E3926" s="1">
        <f>E3927</f>
        <v>0</v>
      </c>
      <c r="F3926" s="1">
        <f>F3927</f>
        <v>0</v>
      </c>
      <c r="H3926" s="60" t="b">
        <f t="shared" si="685"/>
        <v>1</v>
      </c>
      <c r="I3926" s="60" t="str">
        <f t="shared" si="686"/>
        <v>00</v>
      </c>
    </row>
    <row r="3927" spans="1:9" ht="25.5">
      <c r="A3927" s="60" t="str">
        <f t="shared" si="709"/>
        <v>4.2.1.6.1.00.00 - Contribuição do Importador de Bens ou Serviços do 
 Exterior - Consolidação</v>
      </c>
      <c r="B3927" s="3" t="s">
        <v>1177</v>
      </c>
      <c r="C3927" s="6">
        <v>0</v>
      </c>
      <c r="E3927" s="1">
        <f t="shared" ref="E3927" si="711">SUMIF(A3927:B3927,"*intra*",C3927:D3927)+SUMIF(A3927:B3927,"*inter*",C3927:D3927)</f>
        <v>0</v>
      </c>
      <c r="F3927" s="1">
        <f t="shared" ref="F3927" si="712">SUMIF(A3927:B3927,"*consolidação*",C3927:D3927)</f>
        <v>0</v>
      </c>
      <c r="H3927" s="60" t="b">
        <f t="shared" si="685"/>
        <v>1</v>
      </c>
      <c r="I3927" s="60" t="str">
        <f t="shared" si="686"/>
        <v>00</v>
      </c>
    </row>
    <row r="3928" spans="1:9">
      <c r="A3928" s="60" t="str">
        <f t="shared" si="709"/>
        <v>4.2.1.9.0.00.00 - Outras Contribuições Sociais</v>
      </c>
      <c r="B3928" s="5" t="s">
        <v>1178</v>
      </c>
      <c r="C3928" s="4">
        <v>22327789779.700001</v>
      </c>
      <c r="E3928" s="1">
        <f>E3929</f>
        <v>0</v>
      </c>
      <c r="F3928" s="1">
        <f>F3929</f>
        <v>22327789779.700001</v>
      </c>
      <c r="H3928" s="60" t="b">
        <f t="shared" si="685"/>
        <v>1</v>
      </c>
      <c r="I3928" s="60" t="str">
        <f t="shared" si="686"/>
        <v>00</v>
      </c>
    </row>
    <row r="3929" spans="1:9">
      <c r="A3929" s="60" t="str">
        <f t="shared" si="709"/>
        <v>4.2.1.9.1.00.00 - Outras Contribuições Sociais - Consolidação</v>
      </c>
      <c r="B3929" s="3" t="s">
        <v>1179</v>
      </c>
      <c r="C3929" s="6">
        <v>22327789779.700001</v>
      </c>
      <c r="E3929" s="1">
        <f>SUMIF(A3929:B3929,"*intra*",C3929:D3929)+SUMIF(A3929:B3929,"*inter*",C3929:D3929)</f>
        <v>0</v>
      </c>
      <c r="F3929" s="1">
        <f>SUMIF(A3929:B3929,"*consolidação*",C3929:D3929)</f>
        <v>22327789779.700001</v>
      </c>
      <c r="H3929" s="60" t="b">
        <f t="shared" si="685"/>
        <v>1</v>
      </c>
      <c r="I3929" s="60" t="str">
        <f t="shared" si="686"/>
        <v>00</v>
      </c>
    </row>
    <row r="3930" spans="1:9">
      <c r="A3930" s="60" t="str">
        <f t="shared" si="709"/>
        <v>4.2.2.0.0.00.00 - Contribuições de Intervenção no Domínio Econômico</v>
      </c>
      <c r="B3930" s="5" t="s">
        <v>1180</v>
      </c>
      <c r="C3930" s="4">
        <v>13615202595.25</v>
      </c>
      <c r="E3930" s="1">
        <f>E3931</f>
        <v>0</v>
      </c>
      <c r="F3930" s="1">
        <f>F3931</f>
        <v>13615202595.25</v>
      </c>
      <c r="H3930" s="60" t="b">
        <f t="shared" si="685"/>
        <v>1</v>
      </c>
      <c r="I3930" s="60" t="str">
        <f t="shared" si="686"/>
        <v>00</v>
      </c>
    </row>
    <row r="3931" spans="1:9" ht="25.5">
      <c r="A3931" s="60" t="str">
        <f t="shared" si="709"/>
        <v>4.2.2.0.1.00.00 - Contribuições de Intervenção no Domínio Econômico - 
 Consolidação</v>
      </c>
      <c r="B3931" s="3" t="s">
        <v>1181</v>
      </c>
      <c r="C3931" s="6">
        <v>13615202595.25</v>
      </c>
      <c r="E3931" s="1"/>
      <c r="F3931" s="1">
        <f>SUMIF(A3931:B3931,"*consolidação*",C3931:D3931)</f>
        <v>13615202595.25</v>
      </c>
      <c r="H3931" s="60" t="b">
        <f t="shared" si="685"/>
        <v>1</v>
      </c>
      <c r="I3931" s="60" t="str">
        <f t="shared" si="686"/>
        <v>00</v>
      </c>
    </row>
    <row r="3932" spans="1:9">
      <c r="A3932" s="60" t="str">
        <f t="shared" si="709"/>
        <v>4.2.3.0.0.00.00 - Contribuição de Iluminação Pública</v>
      </c>
      <c r="B3932" s="5" t="s">
        <v>1182</v>
      </c>
      <c r="C3932" s="4">
        <v>0</v>
      </c>
      <c r="E3932" s="1">
        <f>E3933</f>
        <v>0</v>
      </c>
      <c r="F3932" s="1">
        <f>F3933</f>
        <v>0</v>
      </c>
      <c r="H3932" s="60" t="b">
        <f t="shared" si="685"/>
        <v>1</v>
      </c>
      <c r="I3932" s="60" t="str">
        <f t="shared" si="686"/>
        <v>00</v>
      </c>
    </row>
    <row r="3933" spans="1:9">
      <c r="A3933" s="60" t="str">
        <f t="shared" si="709"/>
        <v>4.2.3.0.1.00.00 - Contribuição de Iluminação Pública - Consolidação</v>
      </c>
      <c r="B3933" s="3" t="s">
        <v>1183</v>
      </c>
      <c r="C3933" s="6">
        <v>0</v>
      </c>
      <c r="E3933" s="1">
        <f>SUMIF(A3933:B3933,"*intra*",C3933:D3933)+SUMIF(A3933:B3933,"*inter*",C3933:D3933)</f>
        <v>0</v>
      </c>
      <c r="F3933" s="1">
        <f>SUMIF(A3933:B3933,"*consolidação*",C3933:D3933)</f>
        <v>0</v>
      </c>
      <c r="H3933" s="60" t="b">
        <f t="shared" si="685"/>
        <v>1</v>
      </c>
      <c r="I3933" s="60" t="str">
        <f t="shared" si="686"/>
        <v>00</v>
      </c>
    </row>
    <row r="3934" spans="1:9" ht="25.5">
      <c r="A3934" s="60" t="str">
        <f t="shared" si="709"/>
        <v>4.2.4.0.0.00.00 - Contribuições de Interesse das Categorias 
 Profissionais</v>
      </c>
      <c r="B3934" s="5" t="s">
        <v>1184</v>
      </c>
      <c r="C3934" s="4">
        <v>0</v>
      </c>
      <c r="E3934" s="1">
        <f>E3935</f>
        <v>0</v>
      </c>
      <c r="F3934" s="1">
        <f>F3935</f>
        <v>0</v>
      </c>
      <c r="H3934" s="60" t="b">
        <f t="shared" si="685"/>
        <v>1</v>
      </c>
      <c r="I3934" s="60" t="str">
        <f t="shared" si="686"/>
        <v>00</v>
      </c>
    </row>
    <row r="3935" spans="1:9" ht="25.5">
      <c r="A3935" s="60" t="str">
        <f t="shared" si="709"/>
        <v>4.2.4.0.1.00.00 - Contribuições de Interesse das Categorias 
 Profissionais - Consolidação</v>
      </c>
      <c r="B3935" s="3" t="s">
        <v>1185</v>
      </c>
      <c r="C3935" s="6">
        <v>0</v>
      </c>
      <c r="E3935" s="1"/>
      <c r="F3935" s="1">
        <f>SUMIF(A3935:B3935,"*consolidação*",C3935:D3935)</f>
        <v>0</v>
      </c>
      <c r="H3935" s="60" t="b">
        <f t="shared" ref="H3935:H3998" si="713">IF(I3935="00",C3935=E3935+F3935,TRUE)</f>
        <v>1</v>
      </c>
      <c r="I3935" s="60" t="str">
        <f t="shared" ref="I3935:I3998" si="714">MID(A3935,11,2)</f>
        <v>00</v>
      </c>
    </row>
    <row r="3936" spans="1:9">
      <c r="A3936" s="60" t="str">
        <f t="shared" si="709"/>
        <v>4.3.0.0.0.00.00 - Exploração e Venda de Bens, Serviços e Direitos</v>
      </c>
      <c r="B3936" s="5" t="s">
        <v>1186</v>
      </c>
      <c r="C3936" s="4">
        <v>48998603193.199997</v>
      </c>
      <c r="E3936" s="60">
        <f>E3937+E3942+E3947</f>
        <v>0</v>
      </c>
      <c r="F3936" s="60">
        <f>F3937+F3942+F3947</f>
        <v>48998603193.199997</v>
      </c>
      <c r="H3936" s="60" t="b">
        <f t="shared" si="713"/>
        <v>1</v>
      </c>
      <c r="I3936" s="60" t="str">
        <f t="shared" si="714"/>
        <v>00</v>
      </c>
    </row>
    <row r="3937" spans="1:9">
      <c r="A3937" s="60" t="str">
        <f t="shared" si="709"/>
        <v>4.3.1.0.0.00.00 - Venda de Mercadorias</v>
      </c>
      <c r="B3937" s="3" t="s">
        <v>1187</v>
      </c>
      <c r="C3937" s="6">
        <v>475598521.55000001</v>
      </c>
      <c r="E3937" s="60">
        <f>E3938-E3940</f>
        <v>0</v>
      </c>
      <c r="F3937" s="60">
        <f>F3938-F3940</f>
        <v>475598521.55000001</v>
      </c>
      <c r="H3937" s="60" t="b">
        <f t="shared" si="713"/>
        <v>1</v>
      </c>
      <c r="I3937" s="60" t="str">
        <f t="shared" si="714"/>
        <v>00</v>
      </c>
    </row>
    <row r="3938" spans="1:9">
      <c r="A3938" s="60" t="str">
        <f t="shared" si="709"/>
        <v>4.3.1.1.0.00.00 - Venda Bruta de Mercadorias</v>
      </c>
      <c r="B3938" s="5" t="s">
        <v>1188</v>
      </c>
      <c r="C3938" s="4">
        <v>501373529.38</v>
      </c>
      <c r="E3938" s="1">
        <f>E3939</f>
        <v>0</v>
      </c>
      <c r="F3938" s="1">
        <f>F3939</f>
        <v>501373529.38</v>
      </c>
      <c r="H3938" s="60" t="b">
        <f t="shared" si="713"/>
        <v>1</v>
      </c>
      <c r="I3938" s="60" t="str">
        <f t="shared" si="714"/>
        <v>00</v>
      </c>
    </row>
    <row r="3939" spans="1:9">
      <c r="A3939" s="60" t="str">
        <f t="shared" si="709"/>
        <v>4.3.1.1.1.00.00 - Venda Bruta de Mercadorias - Consolidação</v>
      </c>
      <c r="B3939" s="3" t="s">
        <v>1189</v>
      </c>
      <c r="C3939" s="6">
        <v>501373529.38</v>
      </c>
      <c r="E3939" s="1">
        <f>SUMIF(A3939:B3939,"*intra*",C3939:D3939)+SUMIF(A3939:B3939,"*inter*",C3939:D3939)</f>
        <v>0</v>
      </c>
      <c r="F3939" s="1">
        <f>SUMIF(A3939:B3939,"*consolidação*",C3939:D3939)</f>
        <v>501373529.38</v>
      </c>
      <c r="H3939" s="60" t="b">
        <f t="shared" si="713"/>
        <v>1</v>
      </c>
      <c r="I3939" s="60" t="str">
        <f t="shared" si="714"/>
        <v>00</v>
      </c>
    </row>
    <row r="3940" spans="1:9">
      <c r="A3940" s="60" t="str">
        <f t="shared" si="709"/>
        <v>4.3.1.9.0.00.00 - (-) Deduções da Venda Bruta de Mercadorias</v>
      </c>
      <c r="B3940" s="5" t="s">
        <v>1190</v>
      </c>
      <c r="C3940" s="4">
        <v>25775007.829999998</v>
      </c>
      <c r="E3940" s="1">
        <f>E3941</f>
        <v>0</v>
      </c>
      <c r="F3940" s="1">
        <f>F3941</f>
        <v>25775007.829999998</v>
      </c>
      <c r="H3940" s="60" t="b">
        <f t="shared" si="713"/>
        <v>1</v>
      </c>
      <c r="I3940" s="60" t="str">
        <f t="shared" si="714"/>
        <v>00</v>
      </c>
    </row>
    <row r="3941" spans="1:9" ht="25.5">
      <c r="A3941" s="60" t="str">
        <f t="shared" si="709"/>
        <v>4.3.1.9.1.00.00 - (-) Deduções da Venda Bruta de Mercadorias - 
 Consolidação</v>
      </c>
      <c r="B3941" s="3" t="s">
        <v>1191</v>
      </c>
      <c r="C3941" s="6">
        <v>25775007.829999998</v>
      </c>
      <c r="E3941" s="1">
        <f>SUMIF(A3941:B3941,"*intra*",C3941:D3941)+SUMIF(A3941:B3941,"*inter*",C3941:D3941)</f>
        <v>0</v>
      </c>
      <c r="F3941" s="1">
        <f>SUMIF(A3941:B3941,"*consolidação*",C3941:D3941)</f>
        <v>25775007.829999998</v>
      </c>
      <c r="H3941" s="60" t="b">
        <f t="shared" si="713"/>
        <v>1</v>
      </c>
      <c r="I3941" s="60" t="str">
        <f t="shared" si="714"/>
        <v>00</v>
      </c>
    </row>
    <row r="3942" spans="1:9">
      <c r="A3942" s="60" t="str">
        <f t="shared" si="709"/>
        <v>4.3.2.0.0.00.00 - Venda de Produtos</v>
      </c>
      <c r="B3942" s="5" t="s">
        <v>1192</v>
      </c>
      <c r="C3942" s="4">
        <v>930127901.09000003</v>
      </c>
      <c r="E3942" s="60">
        <f>E3943-E3945</f>
        <v>0</v>
      </c>
      <c r="F3942" s="1">
        <f>F3943-F3945</f>
        <v>930127901.09000003</v>
      </c>
      <c r="H3942" s="60" t="b">
        <f t="shared" si="713"/>
        <v>1</v>
      </c>
      <c r="I3942" s="60" t="str">
        <f t="shared" si="714"/>
        <v>00</v>
      </c>
    </row>
    <row r="3943" spans="1:9">
      <c r="A3943" s="60" t="str">
        <f t="shared" si="709"/>
        <v>4.3.2.1.0.00.00 - Venda Bruta de Produtos</v>
      </c>
      <c r="B3943" s="3" t="s">
        <v>1193</v>
      </c>
      <c r="C3943" s="6">
        <v>943804085.47000003</v>
      </c>
      <c r="E3943" s="1">
        <f>E3944</f>
        <v>0</v>
      </c>
      <c r="F3943" s="1">
        <f>F3944</f>
        <v>943804085.47000003</v>
      </c>
      <c r="H3943" s="60" t="b">
        <f t="shared" si="713"/>
        <v>1</v>
      </c>
      <c r="I3943" s="60" t="str">
        <f t="shared" si="714"/>
        <v>00</v>
      </c>
    </row>
    <row r="3944" spans="1:9">
      <c r="A3944" s="60" t="str">
        <f t="shared" si="709"/>
        <v>4.3.2.1.1.00.00 - Venda Bruta de Produtos - Consolidação</v>
      </c>
      <c r="B3944" s="5" t="s">
        <v>1194</v>
      </c>
      <c r="C3944" s="4">
        <v>943804085.47000003</v>
      </c>
      <c r="E3944" s="1">
        <f t="shared" ref="E3944" si="715">SUMIF(A3944:B3944,"*intra*",C3944:D3944)+SUMIF(A3944:B3944,"*inter*",C3944:D3944)</f>
        <v>0</v>
      </c>
      <c r="F3944" s="1">
        <f>SUMIF(A3944:B3944,"*consolidação*",C3944:D3944)</f>
        <v>943804085.47000003</v>
      </c>
      <c r="H3944" s="60" t="b">
        <f t="shared" si="713"/>
        <v>1</v>
      </c>
      <c r="I3944" s="60" t="str">
        <f t="shared" si="714"/>
        <v>00</v>
      </c>
    </row>
    <row r="3945" spans="1:9">
      <c r="A3945" s="60" t="str">
        <f t="shared" si="709"/>
        <v>4.3.2.9.0.00.00 - (-) Deduções de Venda Bruta de Produtos</v>
      </c>
      <c r="B3945" s="3" t="s">
        <v>1195</v>
      </c>
      <c r="C3945" s="6">
        <v>13676184.380000001</v>
      </c>
      <c r="E3945" s="1">
        <f>E3946</f>
        <v>0</v>
      </c>
      <c r="F3945" s="1">
        <f>F3946</f>
        <v>13676184.380000001</v>
      </c>
      <c r="H3945" s="60" t="b">
        <f t="shared" si="713"/>
        <v>1</v>
      </c>
      <c r="I3945" s="60" t="str">
        <f t="shared" si="714"/>
        <v>00</v>
      </c>
    </row>
    <row r="3946" spans="1:9" ht="25.5">
      <c r="A3946" s="60" t="str">
        <f t="shared" si="709"/>
        <v>4.3.2.9.1.00.00 - (-) Deduções da Venda Bruta de Produtos - 
 Consolidação</v>
      </c>
      <c r="B3946" s="5" t="s">
        <v>1196</v>
      </c>
      <c r="C3946" s="4">
        <v>13676184.380000001</v>
      </c>
      <c r="E3946" s="1">
        <f t="shared" ref="E3946" si="716">SUMIF(A3946:B3946,"*intra*",C3946:D3946)+SUMIF(A3946:B3946,"*inter*",C3946:D3946)</f>
        <v>0</v>
      </c>
      <c r="F3946" s="1">
        <f>SUMIF(A3946:B3946,"*consolidação*",C3946:D3946)</f>
        <v>13676184.380000001</v>
      </c>
      <c r="H3946" s="60" t="b">
        <f t="shared" si="713"/>
        <v>1</v>
      </c>
      <c r="I3946" s="60" t="str">
        <f t="shared" si="714"/>
        <v>00</v>
      </c>
    </row>
    <row r="3947" spans="1:9" ht="25.5">
      <c r="A3947" s="60" t="str">
        <f t="shared" si="709"/>
        <v>4.3.3.0.0.00.00 - Exploração de Bens e Direitos e Prestação de 
 Serviços</v>
      </c>
      <c r="B3947" s="3" t="s">
        <v>1197</v>
      </c>
      <c r="C3947" s="6">
        <v>47592876770.559998</v>
      </c>
      <c r="E3947" s="60">
        <f>E3948-E3950</f>
        <v>0</v>
      </c>
      <c r="F3947" s="1">
        <f>F3948-F3950</f>
        <v>47592876770.559998</v>
      </c>
      <c r="H3947" s="60" t="b">
        <f t="shared" si="713"/>
        <v>1</v>
      </c>
      <c r="I3947" s="60" t="str">
        <f t="shared" si="714"/>
        <v>00</v>
      </c>
    </row>
    <row r="3948" spans="1:9" ht="25.5">
      <c r="A3948" s="60" t="str">
        <f t="shared" si="709"/>
        <v>4.3.3.1.0.00.00 - Valor Bruto de Exploração de Bens e Direitos e 
 Prestação de Serviços</v>
      </c>
      <c r="B3948" s="5" t="s">
        <v>1198</v>
      </c>
      <c r="C3948" s="4">
        <v>47604065032.669998</v>
      </c>
      <c r="E3948" s="1">
        <f>E3949</f>
        <v>0</v>
      </c>
      <c r="F3948" s="1">
        <f>F3949</f>
        <v>47604065032.669998</v>
      </c>
      <c r="H3948" s="60" t="b">
        <f t="shared" si="713"/>
        <v>1</v>
      </c>
      <c r="I3948" s="60" t="str">
        <f t="shared" si="714"/>
        <v>00</v>
      </c>
    </row>
    <row r="3949" spans="1:9" ht="25.5">
      <c r="A3949" s="60" t="str">
        <f t="shared" si="709"/>
        <v>4.3.3.1.1.00.00 - Valor Bruto de Exploração de Bens, Direitos e 
 Prestação de Serviços - Consolidação</v>
      </c>
      <c r="B3949" s="3" t="s">
        <v>1199</v>
      </c>
      <c r="C3949" s="6">
        <v>47604065032.669998</v>
      </c>
      <c r="E3949" s="1">
        <f t="shared" ref="E3949" si="717">SUMIF(A3949:B3949,"*intra*",C3949:D3949)+SUMIF(A3949:B3949,"*inter*",C3949:D3949)</f>
        <v>0</v>
      </c>
      <c r="F3949" s="1">
        <f>SUMIF(A3949:B3949,"*consolidação*",C3949:D3949)</f>
        <v>47604065032.669998</v>
      </c>
      <c r="H3949" s="60" t="b">
        <f t="shared" si="713"/>
        <v>1</v>
      </c>
      <c r="I3949" s="60" t="str">
        <f t="shared" si="714"/>
        <v>00</v>
      </c>
    </row>
    <row r="3950" spans="1:9" ht="25.5">
      <c r="A3950" s="60" t="str">
        <f t="shared" si="709"/>
        <v>4.3.3.9.0.00.00 - (-) Deduções do Valor Bruto de Exploração de Bens, 
 Direitos e Prestação de Serviços</v>
      </c>
      <c r="B3950" s="5" t="s">
        <v>1200</v>
      </c>
      <c r="C3950" s="4">
        <v>11188262.109999999</v>
      </c>
      <c r="E3950" s="1">
        <f>E3951</f>
        <v>0</v>
      </c>
      <c r="F3950" s="1">
        <f>F3951</f>
        <v>11188262.109999999</v>
      </c>
      <c r="H3950" s="60" t="b">
        <f t="shared" si="713"/>
        <v>1</v>
      </c>
      <c r="I3950" s="60" t="str">
        <f t="shared" si="714"/>
        <v>00</v>
      </c>
    </row>
    <row r="3951" spans="1:9" ht="25.5">
      <c r="A3951" s="60" t="str">
        <f t="shared" si="709"/>
        <v>4.3.3.9.1.00.00 - (-) Deduções do Valor Bruto de Exploração de Bens, 
 Direitos e Prestação de Serviços - Consolidação</v>
      </c>
      <c r="B3951" s="3" t="s">
        <v>1201</v>
      </c>
      <c r="C3951" s="6">
        <v>11188262.109999999</v>
      </c>
      <c r="E3951" s="1">
        <f>SUMIF(A3951:B3951,"*intra*",C3951:D3951)+SUMIF(A3951:B3951,"*inter*",C3951:D3951)</f>
        <v>0</v>
      </c>
      <c r="F3951" s="1">
        <f>SUMIF(A3951:B3951,"*consolidação*",C3951:D3951)</f>
        <v>11188262.109999999</v>
      </c>
      <c r="H3951" s="60" t="b">
        <f t="shared" si="713"/>
        <v>1</v>
      </c>
      <c r="I3951" s="60" t="str">
        <f t="shared" si="714"/>
        <v>00</v>
      </c>
    </row>
    <row r="3952" spans="1:9">
      <c r="A3952" s="60" t="str">
        <f t="shared" si="709"/>
        <v>4.4.0.0.0.00.00 - Variações Patrimoniais Aumentativas Financeiras</v>
      </c>
      <c r="B3952" s="5" t="s">
        <v>1202</v>
      </c>
      <c r="C3952" s="4">
        <v>647338453652.39001</v>
      </c>
      <c r="E3952" s="1">
        <f>E3953+E3968+E3982+E4002+E4004+E4009</f>
        <v>2783052492.9200001</v>
      </c>
      <c r="F3952" s="1">
        <f>F3953+F3968+F3982+F4002+F4004+F4009</f>
        <v>644555401159.46997</v>
      </c>
      <c r="H3952" s="60" t="b">
        <f t="shared" si="713"/>
        <v>1</v>
      </c>
      <c r="I3952" s="60" t="str">
        <f t="shared" si="714"/>
        <v>00</v>
      </c>
    </row>
    <row r="3953" spans="1:9" ht="25.5">
      <c r="A3953" s="60" t="str">
        <f t="shared" si="709"/>
        <v>4.4.1.0.0.00.00 - Juros e Encargos de Empréstimos e Financiamentos 
 Concedidos</v>
      </c>
      <c r="B3953" s="3" t="s">
        <v>1203</v>
      </c>
      <c r="C3953" s="6">
        <v>49533168550.029999</v>
      </c>
      <c r="E3953" s="1">
        <f>E3954+E3959+E3961+E3966</f>
        <v>2783052492.9200001</v>
      </c>
      <c r="F3953" s="1">
        <f>F3954+F3959+F3961+F3966</f>
        <v>46750116057.110001</v>
      </c>
      <c r="H3953" s="60" t="b">
        <f t="shared" si="713"/>
        <v>1</v>
      </c>
      <c r="I3953" s="60" t="str">
        <f t="shared" si="714"/>
        <v>00</v>
      </c>
    </row>
    <row r="3954" spans="1:9">
      <c r="A3954" s="60" t="str">
        <f t="shared" si="709"/>
        <v>4.4.1.1.0.00.00 - Juros e Encargos de Empréstimos Internos Concedidos</v>
      </c>
      <c r="B3954" s="5" t="s">
        <v>1204</v>
      </c>
      <c r="C3954" s="4">
        <v>48098502441.699997</v>
      </c>
      <c r="E3954" s="1">
        <f>E3955+E3956+E3957+E3958</f>
        <v>2783052492.9200001</v>
      </c>
      <c r="F3954" s="1">
        <f>F3955+F3956+F3957+F3958</f>
        <v>45315449948.779999</v>
      </c>
      <c r="H3954" s="60" t="b">
        <f t="shared" si="713"/>
        <v>1</v>
      </c>
      <c r="I3954" s="60" t="str">
        <f t="shared" si="714"/>
        <v>00</v>
      </c>
    </row>
    <row r="3955" spans="1:9" ht="25.5">
      <c r="A3955" s="60" t="str">
        <f t="shared" si="709"/>
        <v>4.4.1.1.1.00.00 - Juros e Encargos de Empréstimos Internos 
 Concedidos - Consolidação</v>
      </c>
      <c r="B3955" s="3" t="s">
        <v>1205</v>
      </c>
      <c r="C3955" s="6">
        <v>45315449948.779999</v>
      </c>
      <c r="E3955" s="1"/>
      <c r="F3955" s="1">
        <f t="shared" ref="F3955:F3958" si="718">SUMIF(A3955:B3955,"*consolidação*",C3955:D3955)</f>
        <v>45315449948.779999</v>
      </c>
      <c r="H3955" s="60" t="b">
        <f t="shared" si="713"/>
        <v>1</v>
      </c>
      <c r="I3955" s="60" t="str">
        <f t="shared" si="714"/>
        <v>00</v>
      </c>
    </row>
    <row r="3956" spans="1:9" ht="25.5">
      <c r="A3956" s="60" t="str">
        <f t="shared" si="709"/>
        <v>4.4.1.1.3.00.00 - Juros e Encargos de Empréstimos Internos 
 Concedidos - Inter OFSS - União</v>
      </c>
      <c r="B3956" s="5" t="s">
        <v>1206</v>
      </c>
      <c r="C3956" s="4">
        <v>0</v>
      </c>
      <c r="E3956" s="1">
        <f t="shared" ref="E3956:E3958" si="719">SUMIF(A3956:B3956,"*intra*",C3956:D3956)+SUMIF(A3956:B3956,"*inter*",C3956:D3956)</f>
        <v>0</v>
      </c>
      <c r="F3956" s="1">
        <f t="shared" si="718"/>
        <v>0</v>
      </c>
      <c r="H3956" s="60" t="b">
        <f t="shared" si="713"/>
        <v>1</v>
      </c>
      <c r="I3956" s="60" t="str">
        <f t="shared" si="714"/>
        <v>00</v>
      </c>
    </row>
    <row r="3957" spans="1:9" ht="25.5">
      <c r="A3957" s="60" t="str">
        <f t="shared" si="709"/>
        <v>4.4.1.1.4.00.00 - Juros e Encargos de Empréstimos Internos 
 Concedidos- Inter OFSS - Estado</v>
      </c>
      <c r="B3957" s="3" t="s">
        <v>1207</v>
      </c>
      <c r="C3957" s="6">
        <v>0</v>
      </c>
      <c r="E3957" s="1">
        <f t="shared" si="719"/>
        <v>0</v>
      </c>
      <c r="F3957" s="1">
        <f t="shared" si="718"/>
        <v>0</v>
      </c>
      <c r="H3957" s="60" t="b">
        <f t="shared" si="713"/>
        <v>1</v>
      </c>
      <c r="I3957" s="60" t="str">
        <f t="shared" si="714"/>
        <v>00</v>
      </c>
    </row>
    <row r="3958" spans="1:9" ht="25.5">
      <c r="A3958" s="60" t="str">
        <f t="shared" si="709"/>
        <v>4.4.1.1.5.00.00 - Juros e Encargos de Empréstimos Internos 
 Concedidos - Inter OFSS - Município</v>
      </c>
      <c r="B3958" s="5" t="s">
        <v>1208</v>
      </c>
      <c r="C3958" s="4">
        <v>2783052492.9200001</v>
      </c>
      <c r="E3958" s="1">
        <f t="shared" si="719"/>
        <v>2783052492.9200001</v>
      </c>
      <c r="F3958" s="1">
        <f t="shared" si="718"/>
        <v>0</v>
      </c>
      <c r="H3958" s="60" t="b">
        <f t="shared" si="713"/>
        <v>1</v>
      </c>
      <c r="I3958" s="60" t="str">
        <f t="shared" si="714"/>
        <v>00</v>
      </c>
    </row>
    <row r="3959" spans="1:9">
      <c r="A3959" s="60" t="str">
        <f t="shared" si="709"/>
        <v>4.4.1.2.0.00.00 - Juros e Encargos de Empréstimos Externos Concedidos</v>
      </c>
      <c r="B3959" s="3" t="s">
        <v>1209</v>
      </c>
      <c r="C3959" s="6">
        <v>0</v>
      </c>
      <c r="E3959" s="1">
        <f>E3960</f>
        <v>0</v>
      </c>
      <c r="F3959" s="1">
        <f>F3960</f>
        <v>0</v>
      </c>
      <c r="H3959" s="60" t="b">
        <f t="shared" si="713"/>
        <v>1</v>
      </c>
      <c r="I3959" s="60" t="str">
        <f t="shared" si="714"/>
        <v>00</v>
      </c>
    </row>
    <row r="3960" spans="1:9" ht="25.5">
      <c r="A3960" s="60" t="str">
        <f t="shared" si="709"/>
        <v>4.4.1.2.1.00.00 - Juros e Encargos de Empréstimos Externos 
 Concedidos - Consolidação</v>
      </c>
      <c r="B3960" s="5" t="s">
        <v>1210</v>
      </c>
      <c r="C3960" s="4">
        <v>0</v>
      </c>
      <c r="E3960" s="1">
        <f>SUMIF(A3960:B3960,"*intra*",C3960:D3960)+SUMIF(A3960:B3960,"*inter*",C3960:D3960)</f>
        <v>0</v>
      </c>
      <c r="F3960" s="1">
        <f>SUMIF(A3960:B3960,"*consolidação*",C3960:D3960)</f>
        <v>0</v>
      </c>
      <c r="H3960" s="60" t="b">
        <f t="shared" si="713"/>
        <v>1</v>
      </c>
      <c r="I3960" s="60" t="str">
        <f t="shared" si="714"/>
        <v>00</v>
      </c>
    </row>
    <row r="3961" spans="1:9" ht="25.5">
      <c r="A3961" s="60" t="str">
        <f t="shared" si="709"/>
        <v>4.4.1.3.0.00.00 - Juros e Encargos de Financiamentos Internos 
 Concedidos</v>
      </c>
      <c r="B3961" s="3" t="s">
        <v>1211</v>
      </c>
      <c r="C3961" s="6">
        <v>1434666108.3299999</v>
      </c>
      <c r="E3961" s="1">
        <f>E3962+E3963+E3964+E3965</f>
        <v>0</v>
      </c>
      <c r="F3961" s="1">
        <f>F3962+F3963+F3964+F3965</f>
        <v>1434666108.3299999</v>
      </c>
      <c r="H3961" s="60" t="b">
        <f t="shared" si="713"/>
        <v>1</v>
      </c>
      <c r="I3961" s="60" t="str">
        <f t="shared" si="714"/>
        <v>00</v>
      </c>
    </row>
    <row r="3962" spans="1:9" ht="25.5">
      <c r="A3962" s="60" t="str">
        <f t="shared" si="709"/>
        <v>4.4.1.3.1.00.00 - Juros e Encargos de Financiamentos Internos 
 Concedidos - Consolidação</v>
      </c>
      <c r="B3962" s="5" t="s">
        <v>1212</v>
      </c>
      <c r="C3962" s="4">
        <v>1434666108.3299999</v>
      </c>
      <c r="E3962" s="1"/>
      <c r="F3962" s="1">
        <f t="shared" ref="F3962:F3965" si="720">SUMIF(A3962:B3962,"*consolidação*",C3962:D3962)</f>
        <v>1434666108.3299999</v>
      </c>
      <c r="H3962" s="60" t="b">
        <f t="shared" si="713"/>
        <v>1</v>
      </c>
      <c r="I3962" s="60" t="str">
        <f t="shared" si="714"/>
        <v>00</v>
      </c>
    </row>
    <row r="3963" spans="1:9" ht="25.5">
      <c r="A3963" s="60" t="str">
        <f t="shared" si="709"/>
        <v>4.4.1.3.3.00.00 - Juros e Encargos de Financiamentos Internos 
 Concedidos - Inter OFSS - União</v>
      </c>
      <c r="B3963" s="3" t="s">
        <v>1213</v>
      </c>
      <c r="C3963" s="6">
        <v>0</v>
      </c>
      <c r="E3963" s="1">
        <f t="shared" ref="E3963:E3965" si="721">SUMIF(A3963:B3963,"*intra*",C3963:D3963)+SUMIF(A3963:B3963,"*inter*",C3963:D3963)</f>
        <v>0</v>
      </c>
      <c r="F3963" s="1">
        <f t="shared" si="720"/>
        <v>0</v>
      </c>
      <c r="H3963" s="60" t="b">
        <f t="shared" si="713"/>
        <v>1</v>
      </c>
      <c r="I3963" s="60" t="str">
        <f t="shared" si="714"/>
        <v>00</v>
      </c>
    </row>
    <row r="3964" spans="1:9" ht="25.5">
      <c r="A3964" s="60" t="str">
        <f t="shared" si="709"/>
        <v>4.4.1.3.4.00.00 - Juros e Encargos de Financiamentos Internos 
 Concedidos - Inter OFSS - Estado</v>
      </c>
      <c r="B3964" s="5" t="s">
        <v>1214</v>
      </c>
      <c r="C3964" s="4">
        <v>0</v>
      </c>
      <c r="E3964" s="1">
        <f t="shared" si="721"/>
        <v>0</v>
      </c>
      <c r="F3964" s="1">
        <f t="shared" si="720"/>
        <v>0</v>
      </c>
      <c r="H3964" s="60" t="b">
        <f t="shared" si="713"/>
        <v>1</v>
      </c>
      <c r="I3964" s="60" t="str">
        <f t="shared" si="714"/>
        <v>00</v>
      </c>
    </row>
    <row r="3965" spans="1:9" ht="25.5">
      <c r="A3965" s="60" t="str">
        <f t="shared" si="709"/>
        <v>4.4.1.3.5.00.00 - Juros e Encargos de Financiamentos Internos 
 Concedidos - Inter OFSS - Município</v>
      </c>
      <c r="B3965" s="3" t="s">
        <v>1215</v>
      </c>
      <c r="C3965" s="6">
        <v>0</v>
      </c>
      <c r="E3965" s="1">
        <f t="shared" si="721"/>
        <v>0</v>
      </c>
      <c r="F3965" s="1">
        <f t="shared" si="720"/>
        <v>0</v>
      </c>
      <c r="H3965" s="60" t="b">
        <f t="shared" si="713"/>
        <v>1</v>
      </c>
      <c r="I3965" s="60" t="str">
        <f t="shared" si="714"/>
        <v>00</v>
      </c>
    </row>
    <row r="3966" spans="1:9" ht="25.5">
      <c r="A3966" s="60" t="str">
        <f t="shared" si="709"/>
        <v>4.4.1.4.0.00.00 - Juros e Encargos de Financiamentos Externos 
 Concedidos</v>
      </c>
      <c r="B3966" s="5" t="s">
        <v>1216</v>
      </c>
      <c r="C3966" s="4">
        <v>0</v>
      </c>
      <c r="E3966" s="1">
        <f>E3967</f>
        <v>0</v>
      </c>
      <c r="F3966" s="1">
        <f>F3967</f>
        <v>0</v>
      </c>
      <c r="H3966" s="60" t="b">
        <f t="shared" si="713"/>
        <v>1</v>
      </c>
      <c r="I3966" s="60" t="str">
        <f t="shared" si="714"/>
        <v>00</v>
      </c>
    </row>
    <row r="3967" spans="1:9" ht="25.5">
      <c r="A3967" s="60" t="str">
        <f t="shared" si="709"/>
        <v>4.4.1.4.1.00.00 - Juros e Encargos de Financiamentos Externos 
 Concedidos - Consolidação</v>
      </c>
      <c r="B3967" s="3" t="s">
        <v>1217</v>
      </c>
      <c r="C3967" s="6">
        <v>0</v>
      </c>
      <c r="E3967" s="1">
        <f>SUMIF(A3967:B3967,"*intra*",C3967:D3967)+SUMIF(A3967:B3967,"*inter*",C3967:D3967)</f>
        <v>0</v>
      </c>
      <c r="F3967" s="1">
        <f>SUMIF(A3967:B3967,"*consolidação*",C3967:D3967)</f>
        <v>0</v>
      </c>
      <c r="H3967" s="60" t="b">
        <f t="shared" si="713"/>
        <v>1</v>
      </c>
      <c r="I3967" s="60" t="str">
        <f t="shared" si="714"/>
        <v>00</v>
      </c>
    </row>
    <row r="3968" spans="1:9">
      <c r="A3968" s="60" t="str">
        <f t="shared" si="709"/>
        <v>4.4.2.0.0.00.00 - Juros e Encargos de Mora</v>
      </c>
      <c r="B3968" s="5" t="s">
        <v>1218</v>
      </c>
      <c r="C3968" s="4">
        <v>17731880726.93</v>
      </c>
      <c r="E3968" s="1">
        <f>E3969+E3974+E3976+E3978+E3980</f>
        <v>0</v>
      </c>
      <c r="F3968" s="1">
        <f>F3969+F3974+F3976+F3978+F3980</f>
        <v>17731880726.93</v>
      </c>
      <c r="H3968" s="60" t="b">
        <f t="shared" si="713"/>
        <v>1</v>
      </c>
      <c r="I3968" s="60" t="str">
        <f t="shared" si="714"/>
        <v>00</v>
      </c>
    </row>
    <row r="3969" spans="1:9" ht="25.5">
      <c r="A3969" s="60" t="str">
        <f t="shared" si="709"/>
        <v>4.4.2.1.0.00.00 - Juros e Encargos de Mora sobre Empréstimos e 
 Financiamentos Internos Concedidos</v>
      </c>
      <c r="B3969" s="3" t="s">
        <v>1219</v>
      </c>
      <c r="C3969" s="6">
        <v>0</v>
      </c>
      <c r="E3969" s="1">
        <f>E3970+E3971+E3972+E3973</f>
        <v>0</v>
      </c>
      <c r="F3969" s="1">
        <f>F3970+F3971+F3972+F3973</f>
        <v>0</v>
      </c>
      <c r="H3969" s="60" t="b">
        <f t="shared" si="713"/>
        <v>1</v>
      </c>
      <c r="I3969" s="60" t="str">
        <f t="shared" si="714"/>
        <v>00</v>
      </c>
    </row>
    <row r="3970" spans="1:9" ht="25.5">
      <c r="A3970" s="60" t="str">
        <f t="shared" si="709"/>
        <v>4.4.2.1.1.00.00 - Juros e Encargos de Mora sobre Empréstimos e 
 Financiamentos Internos Concedidos - Consolidação</v>
      </c>
      <c r="B3970" s="5" t="s">
        <v>1220</v>
      </c>
      <c r="C3970" s="4">
        <v>0</v>
      </c>
      <c r="E3970" s="1"/>
      <c r="F3970" s="1">
        <f t="shared" ref="F3970:F3973" si="722">SUMIF(A3970:B3970,"*consolidação*",C3970:D3970)</f>
        <v>0</v>
      </c>
      <c r="H3970" s="60" t="b">
        <f t="shared" si="713"/>
        <v>1</v>
      </c>
      <c r="I3970" s="60" t="str">
        <f t="shared" si="714"/>
        <v>00</v>
      </c>
    </row>
    <row r="3971" spans="1:9" ht="25.5">
      <c r="A3971" s="60" t="str">
        <f t="shared" si="709"/>
        <v>4.4.2.1.3.00.00 - Juros e Encargos de Mora sobre Empréstimos e 
 Financiamentos Internos Concedidos - Inter OFSS - União</v>
      </c>
      <c r="B3971" s="3" t="s">
        <v>1221</v>
      </c>
      <c r="C3971" s="6">
        <v>0</v>
      </c>
      <c r="E3971" s="1">
        <f t="shared" ref="E3971:E3973" si="723">SUMIF(A3971:B3971,"*intra*",C3971:D3971)+SUMIF(A3971:B3971,"*inter*",C3971:D3971)</f>
        <v>0</v>
      </c>
      <c r="F3971" s="1">
        <f t="shared" si="722"/>
        <v>0</v>
      </c>
      <c r="H3971" s="60" t="b">
        <f t="shared" si="713"/>
        <v>1</v>
      </c>
      <c r="I3971" s="60" t="str">
        <f t="shared" si="714"/>
        <v>00</v>
      </c>
    </row>
    <row r="3972" spans="1:9" ht="25.5">
      <c r="A3972" s="60" t="str">
        <f t="shared" si="709"/>
        <v>4.4.2.1.4.00.00 - Juros e Encargos de Mora sobre Empréstimos e 
 Financiamentos Internos Concedidos - Inter OFSS - Estado</v>
      </c>
      <c r="B3972" s="5" t="s">
        <v>1222</v>
      </c>
      <c r="C3972" s="4">
        <v>0</v>
      </c>
      <c r="E3972" s="1">
        <f t="shared" si="723"/>
        <v>0</v>
      </c>
      <c r="F3972" s="1">
        <f t="shared" si="722"/>
        <v>0</v>
      </c>
      <c r="H3972" s="60" t="b">
        <f t="shared" si="713"/>
        <v>1</v>
      </c>
      <c r="I3972" s="60" t="str">
        <f t="shared" si="714"/>
        <v>00</v>
      </c>
    </row>
    <row r="3973" spans="1:9" ht="25.5">
      <c r="A3973" s="60" t="str">
        <f t="shared" si="709"/>
        <v>4.4.2.1.5.00.00 - Juros e Encargos de Mora sobre Empréstimos e 
 Financiamentos Internos Concedidos - Inter OFSS - Município</v>
      </c>
      <c r="B3973" s="3" t="s">
        <v>1223</v>
      </c>
      <c r="C3973" s="6">
        <v>0</v>
      </c>
      <c r="E3973" s="1">
        <f t="shared" si="723"/>
        <v>0</v>
      </c>
      <c r="F3973" s="1">
        <f t="shared" si="722"/>
        <v>0</v>
      </c>
      <c r="H3973" s="60" t="b">
        <f t="shared" si="713"/>
        <v>1</v>
      </c>
      <c r="I3973" s="60" t="str">
        <f t="shared" si="714"/>
        <v>00</v>
      </c>
    </row>
    <row r="3974" spans="1:9" ht="25.5">
      <c r="A3974" s="60" t="str">
        <f t="shared" si="709"/>
        <v>4.4.2.2.0.00.00 - Juros e Encargos de Mora sobre Empréstimos e 
 Financiamentos Externos Concedidos</v>
      </c>
      <c r="B3974" s="5" t="s">
        <v>1224</v>
      </c>
      <c r="C3974" s="4">
        <v>0</v>
      </c>
      <c r="E3974" s="1">
        <f>E3975</f>
        <v>0</v>
      </c>
      <c r="F3974" s="1">
        <f>F3975</f>
        <v>0</v>
      </c>
      <c r="H3974" s="60" t="b">
        <f t="shared" si="713"/>
        <v>1</v>
      </c>
      <c r="I3974" s="60" t="str">
        <f t="shared" si="714"/>
        <v>00</v>
      </c>
    </row>
    <row r="3975" spans="1:9" ht="25.5">
      <c r="A3975" s="60" t="str">
        <f t="shared" si="709"/>
        <v>4.4.2.2.1.00.00 - Juros e Encargos de Mora sobre Empréstimos e 
 Financiamentos Externos Concedidos - Consolidação</v>
      </c>
      <c r="B3975" s="3" t="s">
        <v>1225</v>
      </c>
      <c r="C3975" s="6">
        <v>0</v>
      </c>
      <c r="E3975" s="1">
        <f>SUMIF(A3975:B3975,"*intra*",C3975:D3975)+SUMIF(A3975:B3975,"*inter*",C3975:D3975)</f>
        <v>0</v>
      </c>
      <c r="F3975" s="1">
        <f>SUMIF(A3975:B3975,"*consolidação*",C3975:D3975)</f>
        <v>0</v>
      </c>
      <c r="H3975" s="60" t="b">
        <f t="shared" si="713"/>
        <v>1</v>
      </c>
      <c r="I3975" s="60" t="str">
        <f t="shared" si="714"/>
        <v>00</v>
      </c>
    </row>
    <row r="3976" spans="1:9" ht="25.5">
      <c r="A3976" s="60" t="str">
        <f t="shared" si="709"/>
        <v>4.4.2.3.0.00.00 - Juros e Encargos de Mora sobre Fornecimentos de 
 Bens e Serviços</v>
      </c>
      <c r="B3976" s="5" t="s">
        <v>1226</v>
      </c>
      <c r="C3976" s="4">
        <v>40439774.719999999</v>
      </c>
      <c r="E3976" s="1">
        <f>E3977</f>
        <v>0</v>
      </c>
      <c r="F3976" s="1">
        <f>F3977</f>
        <v>40439774.719999999</v>
      </c>
      <c r="H3976" s="60" t="b">
        <f t="shared" si="713"/>
        <v>1</v>
      </c>
      <c r="I3976" s="60" t="str">
        <f t="shared" si="714"/>
        <v>00</v>
      </c>
    </row>
    <row r="3977" spans="1:9" ht="25.5">
      <c r="A3977" s="60" t="str">
        <f t="shared" si="709"/>
        <v>4.4.2.3.1.00.00 - Juros e Encargos de Mora sobre Fornecimentos de 
 Bens e Serviços - Consolidação</v>
      </c>
      <c r="B3977" s="3" t="s">
        <v>1227</v>
      </c>
      <c r="C3977" s="6">
        <v>40439774.719999999</v>
      </c>
      <c r="E3977" s="1">
        <f t="shared" ref="E3977" si="724">SUMIF(A3977:B3977,"*intra*",C3977:D3977)+SUMIF(A3977:B3977,"*inter*",C3977:D3977)</f>
        <v>0</v>
      </c>
      <c r="F3977" s="1">
        <f>SUMIF(A3977:B3977,"*consolidação*",C3977:D3977)</f>
        <v>40439774.719999999</v>
      </c>
      <c r="H3977" s="60" t="b">
        <f t="shared" si="713"/>
        <v>1</v>
      </c>
      <c r="I3977" s="60" t="str">
        <f t="shared" si="714"/>
        <v>00</v>
      </c>
    </row>
    <row r="3978" spans="1:9">
      <c r="A3978" s="60" t="str">
        <f t="shared" si="709"/>
        <v>4.4.2.4.0.00.00 - Juros e Encargos de Mora sobre Créditos Tributários</v>
      </c>
      <c r="B3978" s="5" t="s">
        <v>1228</v>
      </c>
      <c r="C3978" s="4">
        <v>17093225981.6</v>
      </c>
      <c r="E3978" s="1">
        <f>E3979</f>
        <v>0</v>
      </c>
      <c r="F3978" s="1">
        <f>F3979</f>
        <v>17093225981.6</v>
      </c>
      <c r="H3978" s="60" t="b">
        <f t="shared" si="713"/>
        <v>1</v>
      </c>
      <c r="I3978" s="60" t="str">
        <f t="shared" si="714"/>
        <v>00</v>
      </c>
    </row>
    <row r="3979" spans="1:9" ht="25.5">
      <c r="A3979" s="60" t="str">
        <f t="shared" si="709"/>
        <v>4.4.2.4.1.00.00 - Juros e Encargos de Mora sobre Créditos 
 Tributários - Consolidação</v>
      </c>
      <c r="B3979" s="3" t="s">
        <v>1229</v>
      </c>
      <c r="C3979" s="6">
        <v>17093225981.6</v>
      </c>
      <c r="E3979" s="1">
        <f t="shared" ref="E3979" si="725">SUMIF(A3979:B3979,"*intra*",C3979:D3979)+SUMIF(A3979:B3979,"*inter*",C3979:D3979)</f>
        <v>0</v>
      </c>
      <c r="F3979" s="1">
        <f t="shared" ref="F3979" si="726">SUMIF(A3979:B3979,"*consolidação*",C3979:D3979)</f>
        <v>17093225981.6</v>
      </c>
      <c r="H3979" s="60" t="b">
        <f t="shared" si="713"/>
        <v>1</v>
      </c>
      <c r="I3979" s="60" t="str">
        <f t="shared" si="714"/>
        <v>00</v>
      </c>
    </row>
    <row r="3980" spans="1:9">
      <c r="A3980" s="60" t="str">
        <f t="shared" si="709"/>
        <v>4.4.2.9.0.00.00 - Outros Juros e Encargos de Mora</v>
      </c>
      <c r="B3980" s="5" t="s">
        <v>1230</v>
      </c>
      <c r="C3980" s="4">
        <v>598214970.61000001</v>
      </c>
      <c r="E3980" s="1">
        <f>E3981</f>
        <v>0</v>
      </c>
      <c r="F3980" s="1">
        <f>F3981</f>
        <v>598214970.61000001</v>
      </c>
      <c r="H3980" s="60" t="b">
        <f t="shared" si="713"/>
        <v>1</v>
      </c>
      <c r="I3980" s="60" t="str">
        <f t="shared" si="714"/>
        <v>00</v>
      </c>
    </row>
    <row r="3981" spans="1:9">
      <c r="A3981" s="60" t="str">
        <f t="shared" si="709"/>
        <v>4.4.2.9.1.00.00 - Outros Juros e Encargos de Mora - Consolidação</v>
      </c>
      <c r="B3981" s="3" t="s">
        <v>1231</v>
      </c>
      <c r="C3981" s="6">
        <v>598214970.61000001</v>
      </c>
      <c r="E3981" s="1">
        <f t="shared" ref="E3981" si="727">SUMIF(A3981:B3981,"*intra*",C3981:D3981)+SUMIF(A3981:B3981,"*inter*",C3981:D3981)</f>
        <v>0</v>
      </c>
      <c r="F3981" s="1">
        <f t="shared" ref="F3981" si="728">SUMIF(A3981:B3981,"*consolidação*",C3981:D3981)</f>
        <v>598214970.61000001</v>
      </c>
      <c r="H3981" s="60" t="b">
        <f t="shared" si="713"/>
        <v>1</v>
      </c>
      <c r="I3981" s="60" t="str">
        <f t="shared" si="714"/>
        <v>00</v>
      </c>
    </row>
    <row r="3982" spans="1:9">
      <c r="A3982" s="60" t="str">
        <f t="shared" si="709"/>
        <v>4.4.3.0.0.00.00 - Variações Monetárias e Cambiais</v>
      </c>
      <c r="B3982" s="5" t="s">
        <v>1232</v>
      </c>
      <c r="C3982" s="4">
        <v>264024421275.16</v>
      </c>
      <c r="E3982" s="1">
        <f>E3983+E3988+E3990+E3995+E3997</f>
        <v>0</v>
      </c>
      <c r="F3982" s="1">
        <f>F3983+F3988+F3990+F3995+F3997</f>
        <v>264024421275.16</v>
      </c>
      <c r="H3982" s="60" t="b">
        <f t="shared" si="713"/>
        <v>1</v>
      </c>
      <c r="I3982" s="60" t="str">
        <f t="shared" si="714"/>
        <v>00</v>
      </c>
    </row>
    <row r="3983" spans="1:9" ht="25.5">
      <c r="A3983" s="60" t="str">
        <f t="shared" si="709"/>
        <v>4.4.3.1.0.00.00 - Variações Monetárias e Cambiais de Empréstimos 
 Internos Concedidos</v>
      </c>
      <c r="B3983" s="3" t="s">
        <v>1233</v>
      </c>
      <c r="C3983" s="6">
        <v>54951531960.720001</v>
      </c>
      <c r="E3983" s="1">
        <f>E3984+E3985+E3986+E3987</f>
        <v>0</v>
      </c>
      <c r="F3983" s="1">
        <f>F3984+F3985+F3986+F3987</f>
        <v>54951531960.720001</v>
      </c>
      <c r="H3983" s="60" t="b">
        <f t="shared" si="713"/>
        <v>1</v>
      </c>
      <c r="I3983" s="60" t="str">
        <f t="shared" si="714"/>
        <v>00</v>
      </c>
    </row>
    <row r="3984" spans="1:9" ht="25.5">
      <c r="A3984" s="60" t="str">
        <f t="shared" si="709"/>
        <v>4.4.3.1.1.00.00 - Variações Monetárias e Cambiais de Empréstimos 
 Internos Concedidos - Consolidação</v>
      </c>
      <c r="B3984" s="5" t="s">
        <v>1234</v>
      </c>
      <c r="C3984" s="4">
        <v>54951531960.720001</v>
      </c>
      <c r="E3984" s="1"/>
      <c r="F3984" s="1">
        <f t="shared" ref="F3984:F3987" si="729">SUMIF(A3984:B3984,"*consolidação*",C3984:D3984)</f>
        <v>54951531960.720001</v>
      </c>
      <c r="H3984" s="60" t="b">
        <f t="shared" si="713"/>
        <v>1</v>
      </c>
      <c r="I3984" s="60" t="str">
        <f t="shared" si="714"/>
        <v>00</v>
      </c>
    </row>
    <row r="3985" spans="1:9" ht="25.5">
      <c r="A3985" s="60" t="str">
        <f t="shared" si="709"/>
        <v>4.4.3.1.3.00.00 - Variações Monetárias e Cambiais de Empréstimos 
 Internos Concedidos - Inter OFSS - União</v>
      </c>
      <c r="B3985" s="3" t="s">
        <v>1235</v>
      </c>
      <c r="C3985" s="6">
        <v>0</v>
      </c>
      <c r="E3985" s="1">
        <f t="shared" ref="E3985:E3987" si="730">SUMIF(A3985:B3985,"*intra*",C3985:D3985)+SUMIF(A3985:B3985,"*inter*",C3985:D3985)</f>
        <v>0</v>
      </c>
      <c r="F3985" s="1">
        <f t="shared" si="729"/>
        <v>0</v>
      </c>
      <c r="H3985" s="60" t="b">
        <f t="shared" si="713"/>
        <v>1</v>
      </c>
      <c r="I3985" s="60" t="str">
        <f t="shared" si="714"/>
        <v>00</v>
      </c>
    </row>
    <row r="3986" spans="1:9" ht="25.5">
      <c r="A3986" s="60" t="str">
        <f t="shared" si="709"/>
        <v>4.4.3.1.4.00.00 - Variações Monetárias e Cambiais de Empréstimos 
 Internos Concedidos - Inter OFSS - Estado</v>
      </c>
      <c r="B3986" s="5" t="s">
        <v>1236</v>
      </c>
      <c r="C3986" s="4">
        <v>0</v>
      </c>
      <c r="E3986" s="1">
        <f t="shared" si="730"/>
        <v>0</v>
      </c>
      <c r="F3986" s="1">
        <f t="shared" si="729"/>
        <v>0</v>
      </c>
      <c r="H3986" s="60" t="b">
        <f t="shared" si="713"/>
        <v>1</v>
      </c>
      <c r="I3986" s="60" t="str">
        <f t="shared" si="714"/>
        <v>00</v>
      </c>
    </row>
    <row r="3987" spans="1:9" ht="25.5">
      <c r="A3987" s="60" t="str">
        <f t="shared" si="709"/>
        <v>4.4.3.1.5.00.00 - Variações Monetárias e Cambiais de Empréstimos 
 Internos Concedidos - Inter OFSS - Município</v>
      </c>
      <c r="B3987" s="3" t="s">
        <v>1237</v>
      </c>
      <c r="C3987" s="6">
        <v>0</v>
      </c>
      <c r="E3987" s="1">
        <f t="shared" si="730"/>
        <v>0</v>
      </c>
      <c r="F3987" s="1">
        <f t="shared" si="729"/>
        <v>0</v>
      </c>
      <c r="H3987" s="60" t="b">
        <f t="shared" si="713"/>
        <v>1</v>
      </c>
      <c r="I3987" s="60" t="str">
        <f t="shared" si="714"/>
        <v>00</v>
      </c>
    </row>
    <row r="3988" spans="1:9" ht="25.5">
      <c r="A3988" s="60" t="str">
        <f t="shared" ref="A3988:A4051" si="731">TRIM(B3988)</f>
        <v>4.4.3.2.0.00.00 - Variações Monetárias e Cambiais de Empréstimos 
 Externos Concedidos</v>
      </c>
      <c r="B3988" s="5" t="s">
        <v>1238</v>
      </c>
      <c r="C3988" s="4">
        <v>0.08</v>
      </c>
      <c r="E3988" s="1">
        <f>E3989</f>
        <v>0</v>
      </c>
      <c r="F3988" s="1">
        <f>F3989</f>
        <v>0.08</v>
      </c>
      <c r="H3988" s="60" t="b">
        <f t="shared" si="713"/>
        <v>1</v>
      </c>
      <c r="I3988" s="60" t="str">
        <f t="shared" si="714"/>
        <v>00</v>
      </c>
    </row>
    <row r="3989" spans="1:9" ht="25.5">
      <c r="A3989" s="60" t="str">
        <f t="shared" si="731"/>
        <v>4.4.3.2.1.00.00 - Variações Monetárias e Cambiais de Empréstimos 
 Externos Concedidos - Consolidação</v>
      </c>
      <c r="B3989" s="3" t="s">
        <v>1239</v>
      </c>
      <c r="C3989" s="6">
        <v>0.08</v>
      </c>
      <c r="E3989" s="1">
        <f t="shared" ref="E3989" si="732">SUMIF(A3989:B3989,"*intra*",C3989:D3989)+SUMIF(A3989:B3989,"*inter*",C3989:D3989)</f>
        <v>0</v>
      </c>
      <c r="F3989" s="1">
        <f>SUMIF(A3989:B3989,"*consolidação*",C3989:D3989)</f>
        <v>0.08</v>
      </c>
      <c r="H3989" s="60" t="b">
        <f t="shared" si="713"/>
        <v>1</v>
      </c>
      <c r="I3989" s="60" t="str">
        <f t="shared" si="714"/>
        <v>00</v>
      </c>
    </row>
    <row r="3990" spans="1:9" ht="25.5">
      <c r="A3990" s="60" t="str">
        <f t="shared" si="731"/>
        <v>4.4.3.3.0.00.00 - Variações Monetárias e Cambiais de Financiamentos 
 Internos Concedidos</v>
      </c>
      <c r="B3990" s="5" t="s">
        <v>1240</v>
      </c>
      <c r="C3990" s="4">
        <v>7718855.9000000004</v>
      </c>
      <c r="E3990" s="1">
        <f>E3991+E3992+E3993+E3994</f>
        <v>0</v>
      </c>
      <c r="F3990" s="1">
        <f>F3991+F3992+F3993+F3994</f>
        <v>7718855.9000000004</v>
      </c>
      <c r="H3990" s="60" t="b">
        <f t="shared" si="713"/>
        <v>1</v>
      </c>
      <c r="I3990" s="60" t="str">
        <f t="shared" si="714"/>
        <v>00</v>
      </c>
    </row>
    <row r="3991" spans="1:9" ht="25.5">
      <c r="A3991" s="60" t="str">
        <f t="shared" si="731"/>
        <v>4.4.3.3.1.00.00 - Variações Monetárias e Cambiais de Financiamentos 
 Internos Concedidos - Consolidação</v>
      </c>
      <c r="B3991" s="3" t="s">
        <v>1241</v>
      </c>
      <c r="C3991" s="6">
        <v>7718855.9000000004</v>
      </c>
      <c r="E3991" s="1"/>
      <c r="F3991" s="1">
        <f t="shared" ref="F3991:F3994" si="733">SUMIF(A3991:B3991,"*consolidação*",C3991:D3991)</f>
        <v>7718855.9000000004</v>
      </c>
      <c r="H3991" s="60" t="b">
        <f t="shared" si="713"/>
        <v>1</v>
      </c>
      <c r="I3991" s="60" t="str">
        <f t="shared" si="714"/>
        <v>00</v>
      </c>
    </row>
    <row r="3992" spans="1:9" ht="25.5">
      <c r="A3992" s="60" t="str">
        <f t="shared" si="731"/>
        <v>4.4.3.3.3.00.00 - Variações Monetárias e Cambiais de Financiamentos 
 Internos Concedidos - Inter OFSS - União</v>
      </c>
      <c r="B3992" s="5" t="s">
        <v>1242</v>
      </c>
      <c r="C3992" s="4">
        <v>0</v>
      </c>
      <c r="E3992" s="1">
        <f t="shared" ref="E3992:E3994" si="734">SUMIF(A3992:B3992,"*intra*",C3992:D3992)+SUMIF(A3992:B3992,"*inter*",C3992:D3992)</f>
        <v>0</v>
      </c>
      <c r="F3992" s="1">
        <f t="shared" si="733"/>
        <v>0</v>
      </c>
      <c r="H3992" s="60" t="b">
        <f t="shared" si="713"/>
        <v>1</v>
      </c>
      <c r="I3992" s="60" t="str">
        <f t="shared" si="714"/>
        <v>00</v>
      </c>
    </row>
    <row r="3993" spans="1:9" ht="25.5">
      <c r="A3993" s="60" t="str">
        <f t="shared" si="731"/>
        <v>4.4.3.3.4.00.00 - Variações Monetárias e Cambiais de Financiamentos 
 Internos Concedidos - Inter OFSS - Estado</v>
      </c>
      <c r="B3993" s="3" t="s">
        <v>1243</v>
      </c>
      <c r="C3993" s="6">
        <v>0</v>
      </c>
      <c r="E3993" s="1">
        <f t="shared" si="734"/>
        <v>0</v>
      </c>
      <c r="F3993" s="1">
        <f t="shared" si="733"/>
        <v>0</v>
      </c>
      <c r="H3993" s="60" t="b">
        <f t="shared" si="713"/>
        <v>1</v>
      </c>
      <c r="I3993" s="60" t="str">
        <f t="shared" si="714"/>
        <v>00</v>
      </c>
    </row>
    <row r="3994" spans="1:9" ht="25.5">
      <c r="A3994" s="60" t="str">
        <f t="shared" si="731"/>
        <v>4.4.3.3.5.00.00 - Variações Monetárias e Cambiais de Financiamentos 
 Internos Concedidos - Inter OFSS - Município</v>
      </c>
      <c r="B3994" s="5" t="s">
        <v>1244</v>
      </c>
      <c r="C3994" s="4">
        <v>0</v>
      </c>
      <c r="E3994" s="1">
        <f t="shared" si="734"/>
        <v>0</v>
      </c>
      <c r="F3994" s="1">
        <f t="shared" si="733"/>
        <v>0</v>
      </c>
      <c r="H3994" s="60" t="b">
        <f t="shared" si="713"/>
        <v>1</v>
      </c>
      <c r="I3994" s="60" t="str">
        <f t="shared" si="714"/>
        <v>00</v>
      </c>
    </row>
    <row r="3995" spans="1:9" ht="25.5">
      <c r="A3995" s="60" t="str">
        <f t="shared" si="731"/>
        <v>4.4.3.4.0.00.00 - Variações Monetárias e Cambiais de Financiamentos 
 Externos Concedidos</v>
      </c>
      <c r="B3995" s="3" t="s">
        <v>1245</v>
      </c>
      <c r="C3995" s="6">
        <v>0</v>
      </c>
      <c r="E3995" s="1">
        <f>E3996</f>
        <v>0</v>
      </c>
      <c r="F3995" s="1">
        <f>F3996</f>
        <v>0</v>
      </c>
      <c r="H3995" s="60" t="b">
        <f t="shared" si="713"/>
        <v>1</v>
      </c>
      <c r="I3995" s="60" t="str">
        <f t="shared" si="714"/>
        <v>00</v>
      </c>
    </row>
    <row r="3996" spans="1:9" ht="25.5">
      <c r="A3996" s="60" t="str">
        <f t="shared" si="731"/>
        <v>4.4.3.4.1.00.00 - Variações Monetárias e Cambiais de Financiamentos 
 Externos Concedidos - Consolidação</v>
      </c>
      <c r="B3996" s="5" t="s">
        <v>1246</v>
      </c>
      <c r="C3996" s="4">
        <v>0</v>
      </c>
      <c r="E3996" s="1">
        <f t="shared" ref="E3996" si="735">SUMIF(A3996:B3996,"*intra*",C3996:D3996)+SUMIF(A3996:B3996,"*inter*",C3996:D3996)</f>
        <v>0</v>
      </c>
      <c r="F3996" s="1">
        <f t="shared" ref="F3996" si="736">SUMIF(A3996:B3996,"*consolidação*",C3996:D3996)</f>
        <v>0</v>
      </c>
      <c r="H3996" s="60" t="b">
        <f t="shared" si="713"/>
        <v>1</v>
      </c>
      <c r="I3996" s="60" t="str">
        <f t="shared" si="714"/>
        <v>00</v>
      </c>
    </row>
    <row r="3997" spans="1:9">
      <c r="A3997" s="60" t="str">
        <f t="shared" si="731"/>
        <v>4.4.3.9.0.00.00 - Outras Variações Monetárias e Cambiais</v>
      </c>
      <c r="B3997" s="3" t="s">
        <v>1247</v>
      </c>
      <c r="C3997" s="6">
        <v>209065170458.45999</v>
      </c>
      <c r="E3997" s="1">
        <f>E3998+E3999+E4000+E4001</f>
        <v>0</v>
      </c>
      <c r="F3997" s="1">
        <f>F3998+F3999+F4000+F4001</f>
        <v>209065170458.45999</v>
      </c>
      <c r="H3997" s="60" t="b">
        <f t="shared" si="713"/>
        <v>1</v>
      </c>
      <c r="I3997" s="60" t="str">
        <f t="shared" si="714"/>
        <v>00</v>
      </c>
    </row>
    <row r="3998" spans="1:9" ht="25.5">
      <c r="A3998" s="60" t="str">
        <f t="shared" si="731"/>
        <v>4.4.3.9.1.00.00 - Outras Variações Monetárias e Cambiais - 
 Consolidação</v>
      </c>
      <c r="B3998" s="5" t="s">
        <v>1248</v>
      </c>
      <c r="C3998" s="4">
        <v>209065170458.45999</v>
      </c>
      <c r="E3998" s="1">
        <f t="shared" ref="E3998:E4001" si="737">SUMIF(A3998:B3998,"*intra*",C3998:D3998)+SUMIF(A3998:B3998,"*inter*",C3998:D3998)</f>
        <v>0</v>
      </c>
      <c r="F3998" s="1">
        <f t="shared" ref="F3998:F4001" si="738">SUMIF(A3998:B3998,"*consolidação*",C3998:D3998)</f>
        <v>209065170458.45999</v>
      </c>
      <c r="H3998" s="60" t="b">
        <f t="shared" si="713"/>
        <v>1</v>
      </c>
      <c r="I3998" s="60" t="str">
        <f t="shared" si="714"/>
        <v>00</v>
      </c>
    </row>
    <row r="3999" spans="1:9" ht="25.5">
      <c r="A3999" s="60" t="str">
        <f t="shared" si="731"/>
        <v>4.4.3.9.3.00.00 - Outras Variações Monetárias e Cambiais - Inter 
 OFSS - União</v>
      </c>
      <c r="B3999" s="3" t="s">
        <v>1249</v>
      </c>
      <c r="C3999" s="6">
        <v>0</v>
      </c>
      <c r="E3999" s="1">
        <f t="shared" si="737"/>
        <v>0</v>
      </c>
      <c r="F3999" s="1">
        <f t="shared" si="738"/>
        <v>0</v>
      </c>
      <c r="H3999" s="60" t="b">
        <f t="shared" ref="H3999:H4062" si="739">IF(I3999="00",C3999=E3999+F3999,TRUE)</f>
        <v>1</v>
      </c>
      <c r="I3999" s="60" t="str">
        <f t="shared" ref="I3999:I4062" si="740">MID(A3999,11,2)</f>
        <v>00</v>
      </c>
    </row>
    <row r="4000" spans="1:9" ht="25.5">
      <c r="A4000" s="60" t="str">
        <f t="shared" si="731"/>
        <v>4.4.3.9.4.00.00 - Outras Variações Monetárias e Cambiais - Inter 
 OFSS - Estado</v>
      </c>
      <c r="B4000" s="5" t="s">
        <v>1250</v>
      </c>
      <c r="C4000" s="4">
        <v>0</v>
      </c>
      <c r="E4000" s="1">
        <f t="shared" si="737"/>
        <v>0</v>
      </c>
      <c r="F4000" s="1">
        <f t="shared" si="738"/>
        <v>0</v>
      </c>
      <c r="H4000" s="60" t="b">
        <f t="shared" si="739"/>
        <v>1</v>
      </c>
      <c r="I4000" s="60" t="str">
        <f t="shared" si="740"/>
        <v>00</v>
      </c>
    </row>
    <row r="4001" spans="1:9" ht="25.5">
      <c r="A4001" s="60" t="str">
        <f t="shared" si="731"/>
        <v>4.4.3.9.5.00.00 - Outras Variações Monetárias e Cambiais - Inter 
 OFSS - Município</v>
      </c>
      <c r="B4001" s="3" t="s">
        <v>1251</v>
      </c>
      <c r="C4001" s="6">
        <v>0</v>
      </c>
      <c r="E4001" s="1">
        <f t="shared" si="737"/>
        <v>0</v>
      </c>
      <c r="F4001" s="1">
        <f t="shared" si="738"/>
        <v>0</v>
      </c>
      <c r="H4001" s="60" t="b">
        <f t="shared" si="739"/>
        <v>1</v>
      </c>
      <c r="I4001" s="60" t="str">
        <f t="shared" si="740"/>
        <v>00</v>
      </c>
    </row>
    <row r="4002" spans="1:9">
      <c r="A4002" s="60" t="str">
        <f t="shared" si="731"/>
        <v>4.4.4.0.0.00.00 - Descontos Financeiros Obtidos</v>
      </c>
      <c r="B4002" s="5" t="s">
        <v>1252</v>
      </c>
      <c r="C4002" s="4">
        <v>0</v>
      </c>
      <c r="E4002" s="1">
        <f>E4003</f>
        <v>0</v>
      </c>
      <c r="F4002" s="1">
        <f>F4003</f>
        <v>0</v>
      </c>
      <c r="H4002" s="60" t="b">
        <f t="shared" si="739"/>
        <v>1</v>
      </c>
      <c r="I4002" s="60" t="str">
        <f t="shared" si="740"/>
        <v>00</v>
      </c>
    </row>
    <row r="4003" spans="1:9">
      <c r="A4003" s="60" t="str">
        <f t="shared" si="731"/>
        <v>4.4.4.0.1.00.00 - Descontos Financeiros Obtidos - Consolidação</v>
      </c>
      <c r="B4003" s="3" t="s">
        <v>1253</v>
      </c>
      <c r="C4003" s="6">
        <v>0</v>
      </c>
      <c r="E4003" s="1">
        <f>SUMIF(A4003:B4003,"*intra*",C4003:D4003)+SUMIF(A4003:B4003,"*inter*",C4003:D4003)</f>
        <v>0</v>
      </c>
      <c r="F4003" s="1">
        <f>SUMIF(A4003:B4003,"*consolidação*",C4003:D4003)</f>
        <v>0</v>
      </c>
      <c r="H4003" s="60" t="b">
        <f t="shared" si="739"/>
        <v>1</v>
      </c>
      <c r="I4003" s="60" t="str">
        <f t="shared" si="740"/>
        <v>00</v>
      </c>
    </row>
    <row r="4004" spans="1:9" ht="25.5">
      <c r="A4004" s="60" t="str">
        <f t="shared" si="731"/>
        <v>4.4.5.0.0.00.00 - Remuneração de Depósitos Bancários e Aplicações 
 Financeiras</v>
      </c>
      <c r="B4004" s="5" t="s">
        <v>1254</v>
      </c>
      <c r="C4004" s="4">
        <v>94502759053.130005</v>
      </c>
      <c r="E4004" s="1">
        <f>E4005+E4007</f>
        <v>0</v>
      </c>
      <c r="F4004" s="1">
        <f>F4005+F4007</f>
        <v>94502759053.130005</v>
      </c>
      <c r="H4004" s="60" t="b">
        <f t="shared" si="739"/>
        <v>1</v>
      </c>
      <c r="I4004" s="60" t="str">
        <f t="shared" si="740"/>
        <v>00</v>
      </c>
    </row>
    <row r="4005" spans="1:9">
      <c r="A4005" s="60" t="str">
        <f t="shared" si="731"/>
        <v>4.4.5.1.0.00.00 - Remuneração de Depósitos Bancários</v>
      </c>
      <c r="B4005" s="3" t="s">
        <v>1255</v>
      </c>
      <c r="C4005" s="6">
        <v>78842460635.330002</v>
      </c>
      <c r="E4005" s="1">
        <f>E4006</f>
        <v>0</v>
      </c>
      <c r="F4005" s="1">
        <f>F4006</f>
        <v>78842460635.330002</v>
      </c>
      <c r="H4005" s="60" t="b">
        <f t="shared" si="739"/>
        <v>1</v>
      </c>
      <c r="I4005" s="60" t="str">
        <f t="shared" si="740"/>
        <v>00</v>
      </c>
    </row>
    <row r="4006" spans="1:9">
      <c r="A4006" s="60" t="str">
        <f t="shared" si="731"/>
        <v>4.4.5.1.1.00.00 - Remuneração de Depósitos Bancários - Consolidação</v>
      </c>
      <c r="B4006" s="5" t="s">
        <v>1256</v>
      </c>
      <c r="C4006" s="4">
        <v>78842460635.330002</v>
      </c>
      <c r="E4006" s="1">
        <f t="shared" ref="E4006" si="741">SUMIF(A4006:B4006,"*intra*",C4006:D4006)+SUMIF(A4006:B4006,"*inter*",C4006:D4006)</f>
        <v>0</v>
      </c>
      <c r="F4006" s="1">
        <f t="shared" ref="F4006" si="742">SUMIF(A4006:B4006,"*consolidação*",C4006:D4006)</f>
        <v>78842460635.330002</v>
      </c>
      <c r="H4006" s="60" t="b">
        <f t="shared" si="739"/>
        <v>1</v>
      </c>
      <c r="I4006" s="60" t="str">
        <f t="shared" si="740"/>
        <v>00</v>
      </c>
    </row>
    <row r="4007" spans="1:9">
      <c r="A4007" s="60" t="str">
        <f t="shared" si="731"/>
        <v>4.4.5.2.0.00.00 - Remuneração de Aplicações Financeiras</v>
      </c>
      <c r="B4007" s="3" t="s">
        <v>1257</v>
      </c>
      <c r="C4007" s="6">
        <v>15660298417.799999</v>
      </c>
      <c r="E4007" s="1">
        <f>E4008</f>
        <v>0</v>
      </c>
      <c r="F4007" s="1">
        <f>F4008</f>
        <v>15660298417.799999</v>
      </c>
      <c r="H4007" s="60" t="b">
        <f t="shared" si="739"/>
        <v>1</v>
      </c>
      <c r="I4007" s="60" t="str">
        <f t="shared" si="740"/>
        <v>00</v>
      </c>
    </row>
    <row r="4008" spans="1:9" ht="25.5">
      <c r="A4008" s="60" t="str">
        <f t="shared" si="731"/>
        <v>4.4.5.2.1.00.00 - Remuneração de Aplicações Financeiras - 
 Consolidação</v>
      </c>
      <c r="B4008" s="5" t="s">
        <v>1258</v>
      </c>
      <c r="C4008" s="4">
        <v>15660298417.799999</v>
      </c>
      <c r="E4008" s="1">
        <f t="shared" ref="E4008" si="743">SUMIF(A4008:B4008,"*intra*",C4008:D4008)+SUMIF(A4008:B4008,"*inter*",C4008:D4008)</f>
        <v>0</v>
      </c>
      <c r="F4008" s="1">
        <f t="shared" ref="F4008" si="744">SUMIF(A4008:B4008,"*consolidação*",C4008:D4008)</f>
        <v>15660298417.799999</v>
      </c>
      <c r="H4008" s="60" t="b">
        <f t="shared" si="739"/>
        <v>1</v>
      </c>
      <c r="I4008" s="60" t="str">
        <f t="shared" si="740"/>
        <v>00</v>
      </c>
    </row>
    <row r="4009" spans="1:9" ht="25.5">
      <c r="A4009" s="60" t="str">
        <f t="shared" si="731"/>
        <v>4.4.9.0.0.00.00 - Outras Variações Patrimoniais Aumentativas – 
 Financeiras</v>
      </c>
      <c r="B4009" s="3" t="s">
        <v>1259</v>
      </c>
      <c r="C4009" s="6">
        <v>221546224047.14001</v>
      </c>
      <c r="E4009" s="1">
        <f>E4010</f>
        <v>0</v>
      </c>
      <c r="F4009" s="1">
        <f>F4010</f>
        <v>221546224047.14001</v>
      </c>
      <c r="H4009" s="60" t="b">
        <f t="shared" si="739"/>
        <v>1</v>
      </c>
      <c r="I4009" s="60" t="str">
        <f t="shared" si="740"/>
        <v>00</v>
      </c>
    </row>
    <row r="4010" spans="1:9" ht="25.5">
      <c r="A4010" s="60" t="str">
        <f t="shared" si="731"/>
        <v>4.4.9.0.1.00.00 - Outras Variações Patrimoniais Aumentativas – 
 Financeiras - Consolidação</v>
      </c>
      <c r="B4010" s="5" t="s">
        <v>1260</v>
      </c>
      <c r="C4010" s="4">
        <v>221546224047.14001</v>
      </c>
      <c r="E4010" s="1">
        <f t="shared" ref="E4010" si="745">SUMIF(A4010:B4010,"*intra*",C4010:D4010)+SUMIF(A4010:B4010,"*inter*",C4010:D4010)</f>
        <v>0</v>
      </c>
      <c r="F4010" s="1">
        <f>SUMIF(A4010:B4010,"*consolidação*",C4010:D4010)</f>
        <v>221546224047.14001</v>
      </c>
      <c r="H4010" s="60" t="b">
        <f t="shared" si="739"/>
        <v>1</v>
      </c>
      <c r="I4010" s="60" t="str">
        <f t="shared" si="740"/>
        <v>00</v>
      </c>
    </row>
    <row r="4011" spans="1:9">
      <c r="A4011" s="60" t="str">
        <f t="shared" si="731"/>
        <v>4.5.0.0.0.00.00 - Transferências e Delegações Recebidas</v>
      </c>
      <c r="B4011" s="3" t="s">
        <v>1261</v>
      </c>
      <c r="C4011" s="6">
        <v>8596932428401.8496</v>
      </c>
      <c r="E4011" s="1">
        <f>E4012+E4021+E4039+E4044+E4046+E4048+E4050+E4057+E4059</f>
        <v>8575197081148.5498</v>
      </c>
      <c r="F4011" s="1">
        <f>F4012+F4021+F4039+F4044+F4046+F4048+F4050+F4057+F4059</f>
        <v>21735347253.299999</v>
      </c>
      <c r="H4011" s="60" t="b">
        <f t="shared" si="739"/>
        <v>1</v>
      </c>
      <c r="I4011" s="60" t="str">
        <f t="shared" si="740"/>
        <v>00</v>
      </c>
    </row>
    <row r="4012" spans="1:9">
      <c r="A4012" s="60" t="str">
        <f t="shared" si="731"/>
        <v>4.5.1.0.0.00.00 - Transferências Intragovernamentais</v>
      </c>
      <c r="B4012" s="5" t="s">
        <v>1262</v>
      </c>
      <c r="C4012" s="4">
        <v>8575047288675.2598</v>
      </c>
      <c r="E4012" s="1">
        <f>E4013+E4015+E4017+E4019</f>
        <v>8575047288675.2598</v>
      </c>
      <c r="F4012" s="1">
        <f>F4013+F4015+F4017+F4019</f>
        <v>0</v>
      </c>
      <c r="H4012" s="60" t="b">
        <f t="shared" si="739"/>
        <v>1</v>
      </c>
      <c r="I4012" s="60" t="str">
        <f t="shared" si="740"/>
        <v>00</v>
      </c>
    </row>
    <row r="4013" spans="1:9" ht="25.5">
      <c r="A4013" s="60" t="str">
        <f t="shared" si="731"/>
        <v>4.5.1.1.0.00.00 - Transferências Recebidas para a Execução 
 Orçamentária</v>
      </c>
      <c r="B4013" s="3" t="s">
        <v>1263</v>
      </c>
      <c r="C4013" s="6">
        <v>5016208313950.3799</v>
      </c>
      <c r="E4013" s="1">
        <f>E4014</f>
        <v>5016208313950.3799</v>
      </c>
      <c r="F4013" s="1">
        <f>F4014</f>
        <v>0</v>
      </c>
      <c r="H4013" s="60" t="b">
        <f t="shared" si="739"/>
        <v>1</v>
      </c>
      <c r="I4013" s="60" t="str">
        <f t="shared" si="740"/>
        <v>00</v>
      </c>
    </row>
    <row r="4014" spans="1:9" ht="25.5">
      <c r="A4014" s="60" t="str">
        <f t="shared" si="731"/>
        <v>4.5.1.1.2.00.00 - Transferências Recebidas para a Execução 
 Orçamentária - Intra OFSS</v>
      </c>
      <c r="B4014" s="5" t="s">
        <v>1264</v>
      </c>
      <c r="C4014" s="4">
        <v>5016208313950.3799</v>
      </c>
      <c r="E4014" s="1">
        <f t="shared" ref="E4014" si="746">SUMIF(A4014:B4014,"*intra*",C4014:D4014)+SUMIF(A4014:B4014,"*inter*",C4014:D4014)</f>
        <v>5016208313950.3799</v>
      </c>
      <c r="F4014" s="1">
        <f t="shared" ref="F4014" si="747">SUMIF(A4014:B4014,"*consolidação*",C4014:D4014)</f>
        <v>0</v>
      </c>
      <c r="H4014" s="60" t="b">
        <f t="shared" si="739"/>
        <v>1</v>
      </c>
      <c r="I4014" s="60" t="str">
        <f t="shared" si="740"/>
        <v>00</v>
      </c>
    </row>
    <row r="4015" spans="1:9" ht="25.5">
      <c r="A4015" s="60" t="str">
        <f t="shared" si="731"/>
        <v>4.5.1.2.0.00.00 - Transferências Recebidas Independentes de Execução 
 Orçamentária</v>
      </c>
      <c r="B4015" s="3" t="s">
        <v>1265</v>
      </c>
      <c r="C4015" s="6">
        <v>3533432001040.1099</v>
      </c>
      <c r="E4015" s="1">
        <f>E4016</f>
        <v>3533432001040.1099</v>
      </c>
      <c r="F4015" s="1">
        <f>F4016</f>
        <v>0</v>
      </c>
      <c r="H4015" s="60" t="b">
        <f t="shared" si="739"/>
        <v>1</v>
      </c>
      <c r="I4015" s="60" t="str">
        <f t="shared" si="740"/>
        <v>00</v>
      </c>
    </row>
    <row r="4016" spans="1:9" ht="38.25">
      <c r="A4016" s="60" t="str">
        <f t="shared" si="731"/>
        <v>4.5.1.2.2.00.00 - Transferências Recebidas Independentes de Execução 
 Orçamentária - Intra OFSS</v>
      </c>
      <c r="B4016" s="5" t="s">
        <v>1266</v>
      </c>
      <c r="C4016" s="4">
        <v>3533432001040.1099</v>
      </c>
      <c r="E4016" s="1">
        <f t="shared" ref="E4016" si="748">SUMIF(A4016:B4016,"*intra*",C4016:D4016)+SUMIF(A4016:B4016,"*inter*",C4016:D4016)</f>
        <v>3533432001040.1099</v>
      </c>
      <c r="F4016" s="1">
        <f t="shared" ref="F4016" si="749">SUMIF(A4016:B4016,"*consolidação*",C4016:D4016)</f>
        <v>0</v>
      </c>
      <c r="H4016" s="60" t="b">
        <f t="shared" si="739"/>
        <v>1</v>
      </c>
      <c r="I4016" s="60" t="str">
        <f t="shared" si="740"/>
        <v>00</v>
      </c>
    </row>
    <row r="4017" spans="1:9" ht="25.5">
      <c r="A4017" s="60" t="str">
        <f t="shared" si="731"/>
        <v>4.5.1.3.0.00.00 - Transferencias Recebidas para Aportes de Recursos 
 para o RPPS</v>
      </c>
      <c r="B4017" s="3" t="s">
        <v>1267</v>
      </c>
      <c r="C4017" s="6">
        <v>0</v>
      </c>
      <c r="E4017" s="1">
        <f>E4018</f>
        <v>0</v>
      </c>
      <c r="F4017" s="1">
        <f>F4018</f>
        <v>0</v>
      </c>
      <c r="H4017" s="60" t="b">
        <f t="shared" si="739"/>
        <v>1</v>
      </c>
      <c r="I4017" s="60" t="str">
        <f t="shared" si="740"/>
        <v>00</v>
      </c>
    </row>
    <row r="4018" spans="1:9" ht="25.5">
      <c r="A4018" s="60" t="str">
        <f t="shared" si="731"/>
        <v>4.5.1.3.2.00.00 - Transferencias Recebidas para Aportes de Recursos 
 para o RPPS – Intra OFSS</v>
      </c>
      <c r="B4018" s="5" t="s">
        <v>1268</v>
      </c>
      <c r="C4018" s="4">
        <v>0</v>
      </c>
      <c r="E4018" s="1">
        <f t="shared" ref="E4018" si="750">SUMIF(A4018:B4018,"*intra*",C4018:D4018)+SUMIF(A4018:B4018,"*inter*",C4018:D4018)</f>
        <v>0</v>
      </c>
      <c r="F4018" s="1">
        <f t="shared" ref="F4018" si="751">SUMIF(A4018:B4018,"*consolidação*",C4018:D4018)</f>
        <v>0</v>
      </c>
      <c r="H4018" s="60" t="b">
        <f t="shared" si="739"/>
        <v>1</v>
      </c>
      <c r="I4018" s="60" t="str">
        <f t="shared" si="740"/>
        <v>00</v>
      </c>
    </row>
    <row r="4019" spans="1:9" ht="25.5">
      <c r="A4019" s="60" t="str">
        <f t="shared" si="731"/>
        <v>4.5.1.4.0.00.00 - Transferências Recebidas para Aportes de Recursos 
 para o RGPS</v>
      </c>
      <c r="B4019" s="3" t="s">
        <v>1269</v>
      </c>
      <c r="C4019" s="6">
        <v>25406973684.77</v>
      </c>
      <c r="E4019" s="1">
        <f>E4020</f>
        <v>25406973684.77</v>
      </c>
      <c r="F4019" s="1">
        <f>F4020</f>
        <v>0</v>
      </c>
      <c r="H4019" s="60" t="b">
        <f t="shared" si="739"/>
        <v>1</v>
      </c>
      <c r="I4019" s="60" t="str">
        <f t="shared" si="740"/>
        <v>00</v>
      </c>
    </row>
    <row r="4020" spans="1:9" ht="25.5">
      <c r="A4020" s="60" t="str">
        <f t="shared" si="731"/>
        <v>4.5.1.4.2.00.00 - Transferências Recebidas para Aportes de Recursos 
 para o RGPS – Intra OFSS</v>
      </c>
      <c r="B4020" s="5" t="s">
        <v>1270</v>
      </c>
      <c r="C4020" s="4">
        <v>25406973684.77</v>
      </c>
      <c r="E4020" s="1">
        <f t="shared" ref="E4020" si="752">SUMIF(A4020:B4020,"*intra*",C4020:D4020)+SUMIF(A4020:B4020,"*inter*",C4020:D4020)</f>
        <v>25406973684.77</v>
      </c>
      <c r="F4020" s="1">
        <f t="shared" ref="F4020" si="753">SUMIF(A4020:B4020,"*consolidação*",C4020:D4020)</f>
        <v>0</v>
      </c>
      <c r="H4020" s="60" t="b">
        <f t="shared" si="739"/>
        <v>1</v>
      </c>
      <c r="I4020" s="60" t="str">
        <f t="shared" si="740"/>
        <v>00</v>
      </c>
    </row>
    <row r="4021" spans="1:9">
      <c r="A4021" s="60" t="str">
        <f t="shared" si="731"/>
        <v>4.5.2.0.0.00.00 - Transferências Inter Governamentais</v>
      </c>
      <c r="B4021" s="3" t="s">
        <v>1271</v>
      </c>
      <c r="C4021" s="6">
        <v>584632776.35000002</v>
      </c>
      <c r="E4021" s="1">
        <f>E4022+E4026+E4029+E4034</f>
        <v>149792473.28999999</v>
      </c>
      <c r="F4021" s="1">
        <f>F4022+F4026+F4029+F4034</f>
        <v>434840303.06</v>
      </c>
      <c r="H4021" s="60" t="b">
        <f t="shared" si="739"/>
        <v>1</v>
      </c>
      <c r="I4021" s="60" t="str">
        <f t="shared" si="740"/>
        <v>00</v>
      </c>
    </row>
    <row r="4022" spans="1:9">
      <c r="A4022" s="60" t="str">
        <f t="shared" si="731"/>
        <v>4.5.2.1.0.00.00 - Transferências Constitucionais e Legais de Receitas</v>
      </c>
      <c r="B4022" s="5" t="s">
        <v>1272</v>
      </c>
      <c r="C4022" s="4">
        <v>3855226.36</v>
      </c>
      <c r="E4022" s="1">
        <f>E4023+E4024+E4025</f>
        <v>0</v>
      </c>
      <c r="F4022" s="1">
        <f>F4023+F4024+F4025</f>
        <v>3855226.36</v>
      </c>
      <c r="H4022" s="60" t="b">
        <f t="shared" si="739"/>
        <v>1</v>
      </c>
      <c r="I4022" s="60" t="str">
        <f t="shared" si="740"/>
        <v>00</v>
      </c>
    </row>
    <row r="4023" spans="1:9" ht="25.5">
      <c r="A4023" s="60" t="str">
        <f t="shared" si="731"/>
        <v>4.5.2.1.1.00.00 - Transferências Constitucionais e Legais de 
 Receitas- Consolidação</v>
      </c>
      <c r="B4023" s="3" t="s">
        <v>1273</v>
      </c>
      <c r="C4023" s="6">
        <v>3855226.36</v>
      </c>
      <c r="E4023" s="1">
        <f>SUMIF(A4023:B4023,"*intra*",C4023:D4023)+SUMIF(A4023:B4023,"*inter*",C4023:D4023)</f>
        <v>0</v>
      </c>
      <c r="F4023" s="1">
        <f t="shared" ref="F4023:F4025" si="754">SUMIF(A4023:B4023,"*consolidação*",C4023:D4023)</f>
        <v>3855226.36</v>
      </c>
      <c r="H4023" s="60" t="b">
        <f t="shared" si="739"/>
        <v>1</v>
      </c>
      <c r="I4023" s="60" t="str">
        <f t="shared" si="740"/>
        <v>00</v>
      </c>
    </row>
    <row r="4024" spans="1:9" ht="25.5">
      <c r="A4024" s="60" t="str">
        <f t="shared" si="731"/>
        <v>4.5.2.1.3.00.00 - Transferências Constitucionais e Legais de 
 Receitas - Inter OFSS – União</v>
      </c>
      <c r="B4024" s="5" t="s">
        <v>1274</v>
      </c>
      <c r="C4024" s="4">
        <v>0</v>
      </c>
      <c r="E4024" s="1">
        <f t="shared" ref="E4024:E4025" si="755">SUMIF(A4024:B4024,"*intra*",C4024:D4024)+SUMIF(A4024:B4024,"*inter*",C4024:D4024)</f>
        <v>0</v>
      </c>
      <c r="F4024" s="1">
        <f t="shared" si="754"/>
        <v>0</v>
      </c>
      <c r="H4024" s="60" t="b">
        <f t="shared" si="739"/>
        <v>1</v>
      </c>
      <c r="I4024" s="60" t="str">
        <f t="shared" si="740"/>
        <v>00</v>
      </c>
    </row>
    <row r="4025" spans="1:9" ht="25.5">
      <c r="A4025" s="60" t="str">
        <f t="shared" si="731"/>
        <v>4.5.2.1.4.00.00 - Transferências Constitucionais e Legais de 
 Receitas - Inter OFSS - Estado</v>
      </c>
      <c r="B4025" s="3" t="s">
        <v>1275</v>
      </c>
      <c r="C4025" s="6">
        <v>0</v>
      </c>
      <c r="E4025" s="1">
        <f t="shared" si="755"/>
        <v>0</v>
      </c>
      <c r="F4025" s="1">
        <f t="shared" si="754"/>
        <v>0</v>
      </c>
      <c r="H4025" s="60" t="b">
        <f t="shared" si="739"/>
        <v>1</v>
      </c>
      <c r="I4025" s="60" t="str">
        <f t="shared" si="740"/>
        <v>00</v>
      </c>
    </row>
    <row r="4026" spans="1:9">
      <c r="A4026" s="60" t="str">
        <f t="shared" si="731"/>
        <v>4.5.2.2.0.00.00 - Transferências do FUNDEB</v>
      </c>
      <c r="B4026" s="5" t="s">
        <v>1276</v>
      </c>
      <c r="C4026" s="4">
        <v>0</v>
      </c>
      <c r="E4026" s="1">
        <f>E4027+E4028</f>
        <v>0</v>
      </c>
      <c r="F4026" s="1">
        <f>F4027+F4028</f>
        <v>0</v>
      </c>
      <c r="H4026" s="60" t="b">
        <f t="shared" si="739"/>
        <v>1</v>
      </c>
      <c r="I4026" s="60" t="str">
        <f t="shared" si="740"/>
        <v>00</v>
      </c>
    </row>
    <row r="4027" spans="1:9">
      <c r="A4027" s="60" t="str">
        <f t="shared" si="731"/>
        <v>4.5.2.2.3.00.00 - Transferências do FUNDEB - Inter OFSS - União</v>
      </c>
      <c r="B4027" s="3" t="s">
        <v>1277</v>
      </c>
      <c r="C4027" s="6">
        <v>0</v>
      </c>
      <c r="E4027" s="1">
        <f>SUMIF(A4027:B4027,"*intra*",C4027:D4027)+SUMIF(A4027:B4027,"*inter*",C4027:D4027)</f>
        <v>0</v>
      </c>
      <c r="F4027" s="1">
        <f t="shared" ref="F4027:F4028" si="756">SUMIF(A4027:B4027,"*consolidação*",C4027:D4027)</f>
        <v>0</v>
      </c>
      <c r="H4027" s="60" t="b">
        <f t="shared" si="739"/>
        <v>1</v>
      </c>
      <c r="I4027" s="60" t="str">
        <f t="shared" si="740"/>
        <v>00</v>
      </c>
    </row>
    <row r="4028" spans="1:9">
      <c r="A4028" s="60" t="str">
        <f t="shared" si="731"/>
        <v>4.5.2.2.4.00.00 - Transferências do FUNDEB - Inter OFSS - Estado</v>
      </c>
      <c r="B4028" s="5" t="s">
        <v>1278</v>
      </c>
      <c r="C4028" s="4">
        <v>0</v>
      </c>
      <c r="E4028" s="1">
        <f>SUMIF(A4028:B4028,"*intra*",C4028:D4028)+SUMIF(A4028:B4028,"*inter*",C4028:D4028)</f>
        <v>0</v>
      </c>
      <c r="F4028" s="1">
        <f t="shared" si="756"/>
        <v>0</v>
      </c>
      <c r="H4028" s="60" t="b">
        <f t="shared" si="739"/>
        <v>1</v>
      </c>
      <c r="I4028" s="60" t="str">
        <f t="shared" si="740"/>
        <v>00</v>
      </c>
    </row>
    <row r="4029" spans="1:9">
      <c r="A4029" s="60" t="str">
        <f t="shared" si="731"/>
        <v>4.5.2.3.0.00.00 - Transferências Voluntárias</v>
      </c>
      <c r="B4029" s="3" t="s">
        <v>1279</v>
      </c>
      <c r="C4029" s="6">
        <v>580277549.99000001</v>
      </c>
      <c r="E4029" s="1">
        <f>E4030+E4031+E4032+E4033</f>
        <v>149292473.28999999</v>
      </c>
      <c r="F4029" s="1">
        <f>F4030+F4031+F4032+F4033</f>
        <v>430985076.69999999</v>
      </c>
      <c r="H4029" s="60" t="b">
        <f t="shared" si="739"/>
        <v>1</v>
      </c>
      <c r="I4029" s="60" t="str">
        <f t="shared" si="740"/>
        <v>00</v>
      </c>
    </row>
    <row r="4030" spans="1:9">
      <c r="A4030" s="60" t="str">
        <f t="shared" si="731"/>
        <v>4.5.2.3.1.00.00 - Transferências Voluntárias - Consolidação</v>
      </c>
      <c r="B4030" s="5" t="s">
        <v>1280</v>
      </c>
      <c r="C4030" s="4">
        <v>430985076.69999999</v>
      </c>
      <c r="E4030" s="1">
        <f>SUMIF(A4030:B4030,"*intra*",C4030:D4030)+SUMIF(A4030:B4030,"*inter*",C4030:D4030)</f>
        <v>0</v>
      </c>
      <c r="F4030" s="1">
        <f t="shared" ref="F4030:F4033" si="757">SUMIF(A4030:B4030,"*consolidação*",C4030:D4030)</f>
        <v>430985076.69999999</v>
      </c>
      <c r="H4030" s="60" t="b">
        <f t="shared" si="739"/>
        <v>1</v>
      </c>
      <c r="I4030" s="60" t="str">
        <f t="shared" si="740"/>
        <v>00</v>
      </c>
    </row>
    <row r="4031" spans="1:9">
      <c r="A4031" s="60" t="str">
        <f t="shared" si="731"/>
        <v>4.5.2.3.3.00.00 - Transferências Voluntárias – Inter OFSS - União</v>
      </c>
      <c r="B4031" s="3" t="s">
        <v>1281</v>
      </c>
      <c r="C4031" s="6">
        <v>0</v>
      </c>
      <c r="E4031" s="1">
        <f>SUMIF(A4031:B4031,"*intra*",C4031:D4031)+SUMIF(A4031:B4031,"*inter*",C4031:D4031)</f>
        <v>0</v>
      </c>
      <c r="F4031" s="1">
        <f t="shared" si="757"/>
        <v>0</v>
      </c>
      <c r="H4031" s="60" t="b">
        <f t="shared" si="739"/>
        <v>1</v>
      </c>
      <c r="I4031" s="60" t="str">
        <f t="shared" si="740"/>
        <v>00</v>
      </c>
    </row>
    <row r="4032" spans="1:9">
      <c r="A4032" s="60" t="str">
        <f t="shared" si="731"/>
        <v>4.5.2.3.4.00.00 - Transferências Voluntárias – Inter OFSS - Estado</v>
      </c>
      <c r="B4032" s="5" t="s">
        <v>1282</v>
      </c>
      <c r="C4032" s="4">
        <v>30168362.620000001</v>
      </c>
      <c r="E4032" s="1">
        <f t="shared" ref="E4032:E4033" si="758">SUMIF(A4032:B4032,"*intra*",C4032:D4032)+SUMIF(A4032:B4032,"*inter*",C4032:D4032)</f>
        <v>30168362.620000001</v>
      </c>
      <c r="F4032" s="1">
        <f t="shared" si="757"/>
        <v>0</v>
      </c>
      <c r="H4032" s="60" t="b">
        <f t="shared" si="739"/>
        <v>1</v>
      </c>
      <c r="I4032" s="60" t="str">
        <f t="shared" si="740"/>
        <v>00</v>
      </c>
    </row>
    <row r="4033" spans="1:9" ht="25.5">
      <c r="A4033" s="60" t="str">
        <f t="shared" si="731"/>
        <v>4.5.2.3.5.00.00 - Transferências Voluntárias - Inter OFSS - 
 Município</v>
      </c>
      <c r="B4033" s="3" t="s">
        <v>1283</v>
      </c>
      <c r="C4033" s="6">
        <v>119124110.67</v>
      </c>
      <c r="E4033" s="1">
        <f t="shared" si="758"/>
        <v>119124110.67</v>
      </c>
      <c r="F4033" s="1">
        <f t="shared" si="757"/>
        <v>0</v>
      </c>
      <c r="H4033" s="60" t="b">
        <f t="shared" si="739"/>
        <v>1</v>
      </c>
      <c r="I4033" s="60" t="str">
        <f t="shared" si="740"/>
        <v>00</v>
      </c>
    </row>
    <row r="4034" spans="1:9">
      <c r="A4034" s="60" t="str">
        <f t="shared" si="731"/>
        <v>4.5.2.4.0.00.00 - Outras Transferências</v>
      </c>
      <c r="B4034" s="5" t="s">
        <v>1284</v>
      </c>
      <c r="C4034" s="4">
        <v>500000</v>
      </c>
      <c r="E4034" s="1">
        <f>E4035+E4036+E4037+E4038</f>
        <v>500000</v>
      </c>
      <c r="F4034" s="1">
        <f>F4035+F4036+F4037+F4038</f>
        <v>0</v>
      </c>
      <c r="H4034" s="60" t="b">
        <f t="shared" si="739"/>
        <v>1</v>
      </c>
      <c r="I4034" s="60" t="str">
        <f t="shared" si="740"/>
        <v>00</v>
      </c>
    </row>
    <row r="4035" spans="1:9">
      <c r="A4035" s="60" t="str">
        <f t="shared" si="731"/>
        <v>4.5.2.4.1.00.00 - Outras Transferências - Consolidação</v>
      </c>
      <c r="B4035" s="3" t="s">
        <v>1285</v>
      </c>
      <c r="C4035" s="6">
        <v>0</v>
      </c>
      <c r="E4035" s="1">
        <f t="shared" ref="E4035:E4036" si="759">SUMIF(A4035:B4035,"*intra*",C4035:D4035)+SUMIF(A4035:B4035,"*inter*",C4035:D4035)</f>
        <v>0</v>
      </c>
      <c r="F4035" s="1">
        <f t="shared" ref="F4035:F4038" si="760">SUMIF(A4035:B4035,"*consolidação*",C4035:D4035)</f>
        <v>0</v>
      </c>
      <c r="H4035" s="60" t="b">
        <f t="shared" si="739"/>
        <v>1</v>
      </c>
      <c r="I4035" s="60" t="str">
        <f t="shared" si="740"/>
        <v>00</v>
      </c>
    </row>
    <row r="4036" spans="1:9">
      <c r="A4036" s="60" t="str">
        <f t="shared" si="731"/>
        <v>4.5.2.4.3.00.00 - Outras Transferências – Inter OFSS - União</v>
      </c>
      <c r="B4036" s="5" t="s">
        <v>1286</v>
      </c>
      <c r="C4036" s="4">
        <v>0</v>
      </c>
      <c r="E4036" s="1">
        <f t="shared" si="759"/>
        <v>0</v>
      </c>
      <c r="F4036" s="1">
        <f t="shared" si="760"/>
        <v>0</v>
      </c>
      <c r="H4036" s="60" t="b">
        <f t="shared" si="739"/>
        <v>1</v>
      </c>
      <c r="I4036" s="60" t="str">
        <f t="shared" si="740"/>
        <v>00</v>
      </c>
    </row>
    <row r="4037" spans="1:9">
      <c r="A4037" s="60" t="str">
        <f t="shared" si="731"/>
        <v>4.5.2.4.4.00.00 - Outras Transferências – Inter OFSS - Estado</v>
      </c>
      <c r="B4037" s="3" t="s">
        <v>1287</v>
      </c>
      <c r="C4037" s="6">
        <v>0</v>
      </c>
      <c r="E4037" s="1">
        <f>SUMIF(A4037:B4037,"*intra*",C4037:D4037)+SUMIF(A4037:B4037,"*inter*",C4037:D4037)</f>
        <v>0</v>
      </c>
      <c r="F4037" s="1">
        <f t="shared" si="760"/>
        <v>0</v>
      </c>
      <c r="H4037" s="60" t="b">
        <f t="shared" si="739"/>
        <v>1</v>
      </c>
      <c r="I4037" s="60" t="str">
        <f t="shared" si="740"/>
        <v>00</v>
      </c>
    </row>
    <row r="4038" spans="1:9">
      <c r="A4038" s="60" t="str">
        <f t="shared" si="731"/>
        <v>4.5.2.4.5.00.00 - Outras Transferências – Inter OFSS - Município</v>
      </c>
      <c r="B4038" s="5" t="s">
        <v>1288</v>
      </c>
      <c r="C4038" s="4">
        <v>500000</v>
      </c>
      <c r="E4038" s="1">
        <f t="shared" ref="E4038" si="761">SUMIF(A4038:B4038,"*intra*",C4038:D4038)+SUMIF(A4038:B4038,"*inter*",C4038:D4038)</f>
        <v>500000</v>
      </c>
      <c r="F4038" s="1">
        <f t="shared" si="760"/>
        <v>0</v>
      </c>
      <c r="H4038" s="60" t="b">
        <f t="shared" si="739"/>
        <v>1</v>
      </c>
      <c r="I4038" s="60" t="str">
        <f t="shared" si="740"/>
        <v>00</v>
      </c>
    </row>
    <row r="4039" spans="1:9">
      <c r="A4039" s="60" t="str">
        <f t="shared" si="731"/>
        <v>4.5.3.0.0.00.00 - Transferências das Instituições Privadas</v>
      </c>
      <c r="B4039" s="3" t="s">
        <v>1289</v>
      </c>
      <c r="C4039" s="6">
        <v>691665125.14999998</v>
      </c>
      <c r="E4039" s="1">
        <f>E4040+E4042</f>
        <v>0</v>
      </c>
      <c r="F4039" s="1">
        <f>F4040+F4042</f>
        <v>691665125.14999998</v>
      </c>
      <c r="H4039" s="60" t="b">
        <f t="shared" si="739"/>
        <v>1</v>
      </c>
      <c r="I4039" s="60" t="str">
        <f t="shared" si="740"/>
        <v>00</v>
      </c>
    </row>
    <row r="4040" spans="1:9" ht="25.5">
      <c r="A4040" s="60" t="str">
        <f t="shared" si="731"/>
        <v>4.5.3.1.0.00.00 - Transferências das Instituições Privadas sem Fins 
 Lucrativos</v>
      </c>
      <c r="B4040" s="5" t="s">
        <v>1290</v>
      </c>
      <c r="C4040" s="4">
        <v>91881557.280000001</v>
      </c>
      <c r="E4040" s="1">
        <f>E4041</f>
        <v>0</v>
      </c>
      <c r="F4040" s="1">
        <f>F4041</f>
        <v>91881557.280000001</v>
      </c>
      <c r="H4040" s="60" t="b">
        <f t="shared" si="739"/>
        <v>1</v>
      </c>
      <c r="I4040" s="60" t="str">
        <f t="shared" si="740"/>
        <v>00</v>
      </c>
    </row>
    <row r="4041" spans="1:9" ht="25.5">
      <c r="A4041" s="60" t="str">
        <f t="shared" si="731"/>
        <v>4.5.3.1.1.00.00 - Transferências das Instituições Privadas sem Fins 
 Lucrativos - Consolidação</v>
      </c>
      <c r="B4041" s="3" t="s">
        <v>1291</v>
      </c>
      <c r="C4041" s="6">
        <v>91881557.280000001</v>
      </c>
      <c r="E4041" s="1">
        <f>SUMIF(A4041:B4041,"*intra*",C4041:D4041)+SUMIF(A4041:B4041,"*inter*",C4041:D4041)</f>
        <v>0</v>
      </c>
      <c r="F4041" s="1">
        <f t="shared" ref="F4041" si="762">SUMIF(A4041:B4041,"*consolidação*",C4041:D4041)</f>
        <v>91881557.280000001</v>
      </c>
      <c r="H4041" s="60" t="b">
        <f t="shared" si="739"/>
        <v>1</v>
      </c>
      <c r="I4041" s="60" t="str">
        <f t="shared" si="740"/>
        <v>00</v>
      </c>
    </row>
    <row r="4042" spans="1:9" ht="25.5">
      <c r="A4042" s="60" t="str">
        <f t="shared" si="731"/>
        <v>4.5.3.2.0.00.00 - Transferências das Instituições Privadas com Fins 
 Lucrativos</v>
      </c>
      <c r="B4042" s="5" t="s">
        <v>1292</v>
      </c>
      <c r="C4042" s="4">
        <v>599783567.87</v>
      </c>
      <c r="E4042" s="1">
        <f>E4043</f>
        <v>0</v>
      </c>
      <c r="F4042" s="1">
        <f>F4043</f>
        <v>599783567.87</v>
      </c>
      <c r="H4042" s="60" t="b">
        <f t="shared" si="739"/>
        <v>1</v>
      </c>
      <c r="I4042" s="60" t="str">
        <f t="shared" si="740"/>
        <v>00</v>
      </c>
    </row>
    <row r="4043" spans="1:9" ht="25.5">
      <c r="A4043" s="60" t="str">
        <f t="shared" si="731"/>
        <v>4.5.3.2.1.00.00 - Transferências das Instituições Privadas com Fins 
 Lucrativos - Consolidação</v>
      </c>
      <c r="B4043" s="3" t="s">
        <v>1293</v>
      </c>
      <c r="C4043" s="6">
        <v>599783567.87</v>
      </c>
      <c r="E4043" s="1">
        <f t="shared" ref="E4043" si="763">SUMIF(A4043:B4043,"*intra*",C4043:D4043)+SUMIF(A4043:B4043,"*inter*",C4043:D4043)</f>
        <v>0</v>
      </c>
      <c r="F4043" s="1">
        <f>SUMIF(A4043:B4043,"*consolidação*",C4043:D4043)</f>
        <v>599783567.87</v>
      </c>
      <c r="H4043" s="60" t="b">
        <f t="shared" si="739"/>
        <v>1</v>
      </c>
      <c r="I4043" s="60" t="str">
        <f t="shared" si="740"/>
        <v>00</v>
      </c>
    </row>
    <row r="4044" spans="1:9">
      <c r="A4044" s="60" t="str">
        <f t="shared" si="731"/>
        <v>4.5.4.0.0.00.00 - Transferências das Instituições Multigovernamentais</v>
      </c>
      <c r="B4044" s="5" t="s">
        <v>1294</v>
      </c>
      <c r="C4044" s="4">
        <v>0</v>
      </c>
      <c r="E4044" s="1">
        <f>E4045</f>
        <v>0</v>
      </c>
      <c r="F4044" s="1">
        <f>F4045</f>
        <v>0</v>
      </c>
      <c r="H4044" s="60" t="b">
        <f t="shared" si="739"/>
        <v>1</v>
      </c>
      <c r="I4044" s="60" t="str">
        <f t="shared" si="740"/>
        <v>00</v>
      </c>
    </row>
    <row r="4045" spans="1:9" ht="25.5">
      <c r="A4045" s="60" t="str">
        <f t="shared" si="731"/>
        <v>4.5.4.0.1.00.00 - Transferências das Instituições Multigovernamentais 
 - Consolidação</v>
      </c>
      <c r="B4045" s="3" t="s">
        <v>1295</v>
      </c>
      <c r="C4045" s="6">
        <v>0</v>
      </c>
      <c r="E4045" s="1">
        <f>SUMIF(A4045:B4045,"*intra*",C4045:D4045)+SUMIF(A4045:B4045,"*inter*",C4045:D4045)</f>
        <v>0</v>
      </c>
      <c r="F4045" s="1">
        <f>SUMIF(A4045:B4045,"*consolidação*",C4045:D4045)</f>
        <v>0</v>
      </c>
      <c r="H4045" s="60" t="b">
        <f t="shared" si="739"/>
        <v>1</v>
      </c>
      <c r="I4045" s="60" t="str">
        <f t="shared" si="740"/>
        <v>00</v>
      </c>
    </row>
    <row r="4046" spans="1:9">
      <c r="A4046" s="60" t="str">
        <f t="shared" si="731"/>
        <v>4.5.5.0.0.00.00 - Transferências de Consórcios Públicos</v>
      </c>
      <c r="B4046" s="5" t="s">
        <v>1296</v>
      </c>
      <c r="C4046" s="4">
        <v>0</v>
      </c>
      <c r="E4046" s="1">
        <f>E4047</f>
        <v>0</v>
      </c>
      <c r="F4046" s="1">
        <f>F4047</f>
        <v>0</v>
      </c>
      <c r="H4046" s="60" t="b">
        <f t="shared" si="739"/>
        <v>1</v>
      </c>
      <c r="I4046" s="60" t="str">
        <f t="shared" si="740"/>
        <v>00</v>
      </c>
    </row>
    <row r="4047" spans="1:9" ht="25.5">
      <c r="A4047" s="60" t="str">
        <f t="shared" si="731"/>
        <v>4.5.5.0.1.00.00 - Transferências de Consórcios Públicos - 
 Consolidação</v>
      </c>
      <c r="B4047" s="3" t="s">
        <v>1297</v>
      </c>
      <c r="C4047" s="6">
        <v>0</v>
      </c>
      <c r="E4047" s="1">
        <f t="shared" ref="E4047" si="764">SUMIF(A4047:B4047,"*intra*",C4047:D4047)+SUMIF(A4047:B4047,"*inter*",C4047:D4047)</f>
        <v>0</v>
      </c>
      <c r="F4047" s="1">
        <f t="shared" ref="F4047" si="765">SUMIF(A4047:B4047,"*consolidação*",C4047:D4047)</f>
        <v>0</v>
      </c>
      <c r="H4047" s="60" t="b">
        <f t="shared" si="739"/>
        <v>1</v>
      </c>
      <c r="I4047" s="60" t="str">
        <f t="shared" si="740"/>
        <v>00</v>
      </c>
    </row>
    <row r="4048" spans="1:9">
      <c r="A4048" s="60" t="str">
        <f t="shared" si="731"/>
        <v>4.5.6.0.0.00.00 - Transferências do Exterior</v>
      </c>
      <c r="B4048" s="5" t="s">
        <v>1298</v>
      </c>
      <c r="C4048" s="4">
        <v>19315618.25</v>
      </c>
      <c r="E4048" s="1">
        <f>E4049</f>
        <v>0</v>
      </c>
      <c r="F4048" s="1">
        <f>F4049</f>
        <v>19315618.25</v>
      </c>
      <c r="H4048" s="60" t="b">
        <f t="shared" si="739"/>
        <v>1</v>
      </c>
      <c r="I4048" s="60" t="str">
        <f t="shared" si="740"/>
        <v>00</v>
      </c>
    </row>
    <row r="4049" spans="1:9">
      <c r="A4049" s="60" t="str">
        <f t="shared" si="731"/>
        <v>4.5.6.0.1.00.00 - Transferências do Exterior - Consolidação</v>
      </c>
      <c r="B4049" s="3" t="s">
        <v>1299</v>
      </c>
      <c r="C4049" s="6">
        <v>19315618.25</v>
      </c>
      <c r="E4049" s="1">
        <f t="shared" ref="E4049" si="766">SUMIF(A4049:B4049,"*intra*",C4049:D4049)+SUMIF(A4049:B4049,"*inter*",C4049:D4049)</f>
        <v>0</v>
      </c>
      <c r="F4049" s="1">
        <f t="shared" ref="F4049" si="767">SUMIF(A4049:B4049,"*consolidação*",C4049:D4049)</f>
        <v>19315618.25</v>
      </c>
      <c r="H4049" s="60" t="b">
        <f t="shared" si="739"/>
        <v>1</v>
      </c>
      <c r="I4049" s="60" t="str">
        <f t="shared" si="740"/>
        <v>00</v>
      </c>
    </row>
    <row r="4050" spans="1:9">
      <c r="A4050" s="60" t="str">
        <f t="shared" si="731"/>
        <v>4.5.7.0.0.00.00 - Execução Orçamentária Delegada</v>
      </c>
      <c r="B4050" s="5" t="s">
        <v>1300</v>
      </c>
      <c r="C4050" s="4">
        <v>0</v>
      </c>
      <c r="E4050" s="1">
        <f>E4051+E4055</f>
        <v>0</v>
      </c>
      <c r="F4050" s="1">
        <f>F4051+F4055</f>
        <v>0</v>
      </c>
      <c r="H4050" s="60" t="b">
        <f t="shared" si="739"/>
        <v>1</v>
      </c>
      <c r="I4050" s="60" t="str">
        <f t="shared" si="740"/>
        <v>00</v>
      </c>
    </row>
    <row r="4051" spans="1:9">
      <c r="A4051" s="60" t="str">
        <f t="shared" si="731"/>
        <v>4.5.7.1.0.00.00 - Execução Orçamentária Delegada de Entes</v>
      </c>
      <c r="B4051" s="3" t="s">
        <v>1301</v>
      </c>
      <c r="C4051" s="6">
        <v>0</v>
      </c>
      <c r="E4051" s="1">
        <f>E4052+E4053+E4054</f>
        <v>0</v>
      </c>
      <c r="F4051" s="1">
        <f>F4052+F4053+F4054</f>
        <v>0</v>
      </c>
      <c r="H4051" s="60" t="b">
        <f t="shared" si="739"/>
        <v>1</v>
      </c>
      <c r="I4051" s="60" t="str">
        <f t="shared" si="740"/>
        <v>00</v>
      </c>
    </row>
    <row r="4052" spans="1:9" ht="25.5">
      <c r="A4052" s="60" t="str">
        <f t="shared" ref="A4052:A4115" si="768">TRIM(B4052)</f>
        <v>4.5.7.1.3.00.00 - Execução Orçamentária Delegada de Entes – Inter 
 OFSS - União</v>
      </c>
      <c r="B4052" s="5" t="s">
        <v>1302</v>
      </c>
      <c r="C4052" s="4">
        <v>0</v>
      </c>
      <c r="E4052" s="1">
        <f>SUMIF(A4052:B4052,"*intra*",C4052:D4052)+SUMIF(A4052:B4052,"*inter*",C4052:D4052)</f>
        <v>0</v>
      </c>
      <c r="F4052" s="1">
        <f t="shared" ref="F4052:F4054" si="769">SUMIF(A4052:B4052,"*consolidação*",C4052:D4052)</f>
        <v>0</v>
      </c>
      <c r="H4052" s="60" t="b">
        <f t="shared" si="739"/>
        <v>1</v>
      </c>
      <c r="I4052" s="60" t="str">
        <f t="shared" si="740"/>
        <v>00</v>
      </c>
    </row>
    <row r="4053" spans="1:9" ht="25.5">
      <c r="A4053" s="60" t="str">
        <f t="shared" si="768"/>
        <v>4.5.7.1.4.00.00 - Execução Orçamentária Delegada de Entes – Inter 
 OFSS - Estado</v>
      </c>
      <c r="B4053" s="3" t="s">
        <v>1303</v>
      </c>
      <c r="C4053" s="6">
        <v>0</v>
      </c>
      <c r="E4053" s="1">
        <f>SUMIF(A4053:B4053,"*intra*",C4053:D4053)+SUMIF(A4053:B4053,"*inter*",C4053:D4053)</f>
        <v>0</v>
      </c>
      <c r="F4053" s="1">
        <f t="shared" si="769"/>
        <v>0</v>
      </c>
      <c r="H4053" s="60" t="b">
        <f t="shared" si="739"/>
        <v>1</v>
      </c>
      <c r="I4053" s="60" t="str">
        <f t="shared" si="740"/>
        <v>00</v>
      </c>
    </row>
    <row r="4054" spans="1:9" ht="25.5">
      <c r="A4054" s="60" t="str">
        <f t="shared" si="768"/>
        <v>4.5.7.1.5.00.00 - Execução Orçamentária Delegada de Entes – Inter 
 OFSS - Município</v>
      </c>
      <c r="B4054" s="5" t="s">
        <v>1304</v>
      </c>
      <c r="C4054" s="4">
        <v>0</v>
      </c>
      <c r="E4054" s="1">
        <f>SUMIF(A4054:B4054,"*intra*",C4054:D4054)+SUMIF(A4054:B4054,"*inter*",C4054:D4054)</f>
        <v>0</v>
      </c>
      <c r="F4054" s="1">
        <f t="shared" si="769"/>
        <v>0</v>
      </c>
      <c r="H4054" s="60" t="b">
        <f t="shared" si="739"/>
        <v>1</v>
      </c>
      <c r="I4054" s="60" t="str">
        <f t="shared" si="740"/>
        <v>00</v>
      </c>
    </row>
    <row r="4055" spans="1:9">
      <c r="A4055" s="60" t="str">
        <f t="shared" si="768"/>
        <v>4.5.7.2.0.00.00 - Execução Orçamentária Delegada de Consórcios</v>
      </c>
      <c r="B4055" s="3" t="s">
        <v>1305</v>
      </c>
      <c r="C4055" s="6">
        <v>0</v>
      </c>
      <c r="E4055" s="1">
        <f>E4056</f>
        <v>0</v>
      </c>
      <c r="F4055" s="1">
        <f>F4056</f>
        <v>0</v>
      </c>
      <c r="H4055" s="60" t="b">
        <f t="shared" si="739"/>
        <v>1</v>
      </c>
      <c r="I4055" s="60" t="str">
        <f t="shared" si="740"/>
        <v>00</v>
      </c>
    </row>
    <row r="4056" spans="1:9" ht="25.5">
      <c r="A4056" s="60" t="str">
        <f t="shared" si="768"/>
        <v>4.5.7.2.1.00.00 - Execução Orçamentária Delegada de Consórcios - 
 Consolidação</v>
      </c>
      <c r="B4056" s="5" t="s">
        <v>1306</v>
      </c>
      <c r="C4056" s="4">
        <v>0</v>
      </c>
      <c r="E4056" s="1">
        <f>SUMIF(A4056:B4056,"*intra*",C4056:D4056)+SUMIF(A4056:B4056,"*inter*",C4056:D4056)</f>
        <v>0</v>
      </c>
      <c r="F4056" s="1">
        <f t="shared" ref="F4056" si="770">SUMIF(A4056:B4056,"*consolidação*",C4056:D4056)</f>
        <v>0</v>
      </c>
      <c r="H4056" s="60" t="b">
        <f t="shared" si="739"/>
        <v>1</v>
      </c>
      <c r="I4056" s="60" t="str">
        <f t="shared" si="740"/>
        <v>00</v>
      </c>
    </row>
    <row r="4057" spans="1:9">
      <c r="A4057" s="60" t="str">
        <f t="shared" si="768"/>
        <v>4.5.8.0.0.00.00 - Transferências de Pessoas Físicas</v>
      </c>
      <c r="B4057" s="3" t="s">
        <v>1307</v>
      </c>
      <c r="C4057" s="6">
        <v>2649185</v>
      </c>
      <c r="E4057" s="1">
        <f>E4058</f>
        <v>0</v>
      </c>
      <c r="F4057" s="1">
        <f>F4058</f>
        <v>2649185</v>
      </c>
      <c r="H4057" s="60" t="b">
        <f t="shared" si="739"/>
        <v>1</v>
      </c>
      <c r="I4057" s="60" t="str">
        <f t="shared" si="740"/>
        <v>00</v>
      </c>
    </row>
    <row r="4058" spans="1:9">
      <c r="A4058" s="60" t="str">
        <f t="shared" si="768"/>
        <v>4.5.8.0.1.00.00 - Transferências de Pessoas Físicas - Consolidação</v>
      </c>
      <c r="B4058" s="5" t="s">
        <v>1308</v>
      </c>
      <c r="C4058" s="4">
        <v>2649185</v>
      </c>
      <c r="E4058" s="1">
        <f t="shared" ref="E4058" si="771">SUMIF(A4058:B4058,"*intra*",C4058:D4058)+SUMIF(A4058:B4058,"*inter*",C4058:D4058)</f>
        <v>0</v>
      </c>
      <c r="F4058" s="1">
        <f t="shared" ref="F4058" si="772">SUMIF(A4058:B4058,"*consolidação*",C4058:D4058)</f>
        <v>2649185</v>
      </c>
      <c r="H4058" s="60" t="b">
        <f t="shared" si="739"/>
        <v>1</v>
      </c>
      <c r="I4058" s="60" t="str">
        <f t="shared" si="740"/>
        <v>00</v>
      </c>
    </row>
    <row r="4059" spans="1:9">
      <c r="A4059" s="60" t="str">
        <f t="shared" si="768"/>
        <v>4.5.9.0.0.00.00 - Outras Transferências e Delegações Recebidas</v>
      </c>
      <c r="B4059" s="3" t="s">
        <v>5715</v>
      </c>
      <c r="C4059" s="6">
        <v>20586877021.84</v>
      </c>
      <c r="E4059" s="1">
        <f>E4060</f>
        <v>0</v>
      </c>
      <c r="F4059" s="1">
        <f>F4060</f>
        <v>20586877021.84</v>
      </c>
      <c r="H4059" s="60" t="b">
        <f t="shared" si="739"/>
        <v>1</v>
      </c>
      <c r="I4059" s="60" t="str">
        <f t="shared" si="740"/>
        <v>00</v>
      </c>
    </row>
    <row r="4060" spans="1:9" ht="25.5">
      <c r="A4060" s="60" t="str">
        <f t="shared" si="768"/>
        <v>4.5.9.0.1.00.00 - Outras Transferências e Delegações Recebidas - 
 Consolidação</v>
      </c>
      <c r="B4060" s="5" t="s">
        <v>5716</v>
      </c>
      <c r="C4060" s="4">
        <v>20586877021.84</v>
      </c>
      <c r="E4060" s="1">
        <f t="shared" ref="E4060" si="773">SUMIF(A4060:B4060,"*intra*",C4060:D4060)+SUMIF(A4060:B4060,"*inter*",C4060:D4060)</f>
        <v>0</v>
      </c>
      <c r="F4060" s="1">
        <f t="shared" ref="F4060" si="774">SUMIF(A4060:B4060,"*consolidação*",C4060:D4060)</f>
        <v>20586877021.84</v>
      </c>
      <c r="H4060" s="60" t="b">
        <f t="shared" si="739"/>
        <v>1</v>
      </c>
      <c r="I4060" s="60" t="str">
        <f t="shared" si="740"/>
        <v>00</v>
      </c>
    </row>
    <row r="4061" spans="1:9" ht="25.5">
      <c r="A4061" s="60" t="str">
        <f t="shared" si="768"/>
        <v>4.6.0.0.0.00.00 - Valorização e Ganhos com Ativos e Desincorporação de 
 Passivos</v>
      </c>
      <c r="B4061" s="3" t="s">
        <v>1309</v>
      </c>
      <c r="C4061" s="6">
        <v>342712961658.33002</v>
      </c>
      <c r="E4061" s="1">
        <f>E4062+E4069+E4078+E4087+E4089</f>
        <v>0</v>
      </c>
      <c r="F4061" s="1">
        <f t="shared" ref="F4061" si="775">F4062+F4069+F4078+F4087+F4089</f>
        <v>342712961658.32996</v>
      </c>
      <c r="H4061" s="60" t="b">
        <f t="shared" si="739"/>
        <v>1</v>
      </c>
      <c r="I4061" s="60" t="str">
        <f t="shared" si="740"/>
        <v>00</v>
      </c>
    </row>
    <row r="4062" spans="1:9">
      <c r="A4062" s="60" t="str">
        <f t="shared" si="768"/>
        <v>4.6.1.0.0.00.00 - Reavaliação de Ativos</v>
      </c>
      <c r="B4062" s="5" t="s">
        <v>1310</v>
      </c>
      <c r="C4062" s="4">
        <v>32261836931.02</v>
      </c>
      <c r="E4062" s="1">
        <f>E4063+E4065+E4067</f>
        <v>0</v>
      </c>
      <c r="F4062" s="1">
        <f>F4063+F4065+F4067</f>
        <v>32261836931.02</v>
      </c>
      <c r="H4062" s="60" t="b">
        <f t="shared" si="739"/>
        <v>1</v>
      </c>
      <c r="I4062" s="60" t="str">
        <f t="shared" si="740"/>
        <v>00</v>
      </c>
    </row>
    <row r="4063" spans="1:9">
      <c r="A4063" s="60" t="str">
        <f t="shared" si="768"/>
        <v>4.6.1.1.0.00.00 - Reavaliação de Imobilizado</v>
      </c>
      <c r="B4063" s="3" t="s">
        <v>1311</v>
      </c>
      <c r="C4063" s="6">
        <v>32261713178.02</v>
      </c>
      <c r="E4063" s="1">
        <f>E4064</f>
        <v>0</v>
      </c>
      <c r="F4063" s="1">
        <f>F4064</f>
        <v>32261713178.02</v>
      </c>
      <c r="H4063" s="60" t="b">
        <f t="shared" ref="H4063:H4126" si="776">IF(I4063="00",C4063=E4063+F4063,TRUE)</f>
        <v>1</v>
      </c>
      <c r="I4063" s="60" t="str">
        <f t="shared" ref="I4063:I4126" si="777">MID(A4063,11,2)</f>
        <v>00</v>
      </c>
    </row>
    <row r="4064" spans="1:9">
      <c r="A4064" s="60" t="str">
        <f t="shared" si="768"/>
        <v>4.6.1.1.1.00.00 - Reavaliação de Imobilizado - Consolidação</v>
      </c>
      <c r="B4064" s="5" t="s">
        <v>1312</v>
      </c>
      <c r="C4064" s="4">
        <v>32261713178.02</v>
      </c>
      <c r="E4064" s="1">
        <f t="shared" ref="E4064" si="778">SUMIF(A4064:B4064,"*intra*",C4064:D4064)+SUMIF(A4064:B4064,"*inter*",C4064:D4064)</f>
        <v>0</v>
      </c>
      <c r="F4064" s="1">
        <f t="shared" ref="F4064" si="779">SUMIF(A4064:B4064,"*consolidação*",C4064:D4064)</f>
        <v>32261713178.02</v>
      </c>
      <c r="H4064" s="60" t="b">
        <f t="shared" si="776"/>
        <v>1</v>
      </c>
      <c r="I4064" s="60" t="str">
        <f t="shared" si="777"/>
        <v>00</v>
      </c>
    </row>
    <row r="4065" spans="1:9">
      <c r="A4065" s="60" t="str">
        <f t="shared" si="768"/>
        <v>4.6.1.2.0.00.00 - Reavaliação de Intangíveis</v>
      </c>
      <c r="B4065" s="3" t="s">
        <v>1313</v>
      </c>
      <c r="C4065" s="6">
        <v>123753</v>
      </c>
      <c r="E4065" s="1">
        <f>E4066</f>
        <v>0</v>
      </c>
      <c r="F4065" s="1">
        <f>F4066</f>
        <v>123753</v>
      </c>
      <c r="H4065" s="60" t="b">
        <f t="shared" si="776"/>
        <v>1</v>
      </c>
      <c r="I4065" s="60" t="str">
        <f t="shared" si="777"/>
        <v>00</v>
      </c>
    </row>
    <row r="4066" spans="1:9">
      <c r="A4066" s="60" t="str">
        <f t="shared" si="768"/>
        <v>4.6.1.2.1.00.00 - Reavaliação de Intangíveis - Consolidação</v>
      </c>
      <c r="B4066" s="5" t="s">
        <v>1314</v>
      </c>
      <c r="C4066" s="4">
        <v>123753</v>
      </c>
      <c r="E4066" s="1">
        <f>SUMIF(A4066:B4066,"*intra*",C4066:D4066)+SUMIF(A4066:B4066,"*inter*",C4066:D4066)</f>
        <v>0</v>
      </c>
      <c r="F4066" s="1">
        <f t="shared" ref="F4066" si="780">SUMIF(A4066:B4066,"*consolidação*",C4066:D4066)</f>
        <v>123753</v>
      </c>
      <c r="H4066" s="60" t="b">
        <f t="shared" si="776"/>
        <v>1</v>
      </c>
      <c r="I4066" s="60" t="str">
        <f t="shared" si="777"/>
        <v>00</v>
      </c>
    </row>
    <row r="4067" spans="1:9">
      <c r="A4067" s="60" t="str">
        <f t="shared" si="768"/>
        <v>4.6.1.9.0.00.00 - Reavaliação de Outros Ativos</v>
      </c>
      <c r="B4067" s="3" t="s">
        <v>1315</v>
      </c>
      <c r="C4067" s="6">
        <v>0</v>
      </c>
      <c r="E4067" s="1">
        <f>E4068</f>
        <v>0</v>
      </c>
      <c r="F4067" s="1">
        <f>F4068</f>
        <v>0</v>
      </c>
      <c r="H4067" s="60" t="b">
        <f t="shared" si="776"/>
        <v>1</v>
      </c>
      <c r="I4067" s="60" t="str">
        <f t="shared" si="777"/>
        <v>00</v>
      </c>
    </row>
    <row r="4068" spans="1:9">
      <c r="A4068" s="60" t="str">
        <f t="shared" si="768"/>
        <v>4.6.1.9.1.00.00 - Reavaliação de Outros Ativos - Consolidação</v>
      </c>
      <c r="B4068" s="5" t="s">
        <v>1316</v>
      </c>
      <c r="C4068" s="4">
        <v>0</v>
      </c>
      <c r="E4068" s="1">
        <f t="shared" ref="E4068" si="781">SUMIF(A4068:B4068,"*intra*",C4068:D4068)+SUMIF(A4068:B4068,"*inter*",C4068:D4068)</f>
        <v>0</v>
      </c>
      <c r="F4068" s="1">
        <f>SUMIF(A4068:B4068,"*consolidação*",C4068:D4068)</f>
        <v>0</v>
      </c>
      <c r="H4068" s="60" t="b">
        <f t="shared" si="776"/>
        <v>1</v>
      </c>
      <c r="I4068" s="60" t="str">
        <f t="shared" si="777"/>
        <v>00</v>
      </c>
    </row>
    <row r="4069" spans="1:9">
      <c r="A4069" s="60" t="str">
        <f t="shared" si="768"/>
        <v>4.6.2.0.0.00.00 - Ganhos com Alienação</v>
      </c>
      <c r="B4069" s="3" t="s">
        <v>1317</v>
      </c>
      <c r="C4069" s="6">
        <v>120959672.19</v>
      </c>
      <c r="E4069" s="1">
        <f>E4070+E4072+E4074+E4076</f>
        <v>0</v>
      </c>
      <c r="F4069" s="1">
        <f>F4070+F4072+F4074+F4076</f>
        <v>120959672.19</v>
      </c>
      <c r="H4069" s="60" t="b">
        <f t="shared" si="776"/>
        <v>1</v>
      </c>
      <c r="I4069" s="60" t="str">
        <f t="shared" si="777"/>
        <v>00</v>
      </c>
    </row>
    <row r="4070" spans="1:9">
      <c r="A4070" s="60" t="str">
        <f t="shared" si="768"/>
        <v>4.6.2.1.0.00.00 - Ganhos com Alienação de Investimentos</v>
      </c>
      <c r="B4070" s="5" t="s">
        <v>1318</v>
      </c>
      <c r="C4070" s="4">
        <v>64594.52</v>
      </c>
      <c r="E4070" s="1">
        <f>E4071</f>
        <v>0</v>
      </c>
      <c r="F4070" s="1">
        <f>F4071</f>
        <v>64594.52</v>
      </c>
      <c r="H4070" s="60" t="b">
        <f t="shared" si="776"/>
        <v>1</v>
      </c>
      <c r="I4070" s="60" t="str">
        <f t="shared" si="777"/>
        <v>00</v>
      </c>
    </row>
    <row r="4071" spans="1:9" ht="25.5">
      <c r="A4071" s="60" t="str">
        <f t="shared" si="768"/>
        <v>4.6.2.1.1.00.00 - Ganhos com Alienação de Investimentos - 
 Consolidação</v>
      </c>
      <c r="B4071" s="3" t="s">
        <v>1319</v>
      </c>
      <c r="C4071" s="6">
        <v>64594.52</v>
      </c>
      <c r="E4071" s="1">
        <f t="shared" ref="E4071" si="782">SUMIF(A4071:B4071,"*intra*",C4071:D4071)+SUMIF(A4071:B4071,"*inter*",C4071:D4071)</f>
        <v>0</v>
      </c>
      <c r="F4071" s="1">
        <f t="shared" ref="F4071" si="783">SUMIF(A4071:B4071,"*consolidação*",C4071:D4071)</f>
        <v>64594.52</v>
      </c>
      <c r="H4071" s="60" t="b">
        <f t="shared" si="776"/>
        <v>1</v>
      </c>
      <c r="I4071" s="60" t="str">
        <f t="shared" si="777"/>
        <v>00</v>
      </c>
    </row>
    <row r="4072" spans="1:9">
      <c r="A4072" s="60" t="str">
        <f t="shared" si="768"/>
        <v>4.6.2.2.0.00.00 - Ganhos com Alienação de Imobilizado</v>
      </c>
      <c r="B4072" s="5" t="s">
        <v>1320</v>
      </c>
      <c r="C4072" s="4">
        <v>120895077.67</v>
      </c>
      <c r="E4072" s="1">
        <f>E4073</f>
        <v>0</v>
      </c>
      <c r="F4072" s="1">
        <f>F4073</f>
        <v>120895077.67</v>
      </c>
      <c r="H4072" s="60" t="b">
        <f t="shared" si="776"/>
        <v>1</v>
      </c>
      <c r="I4072" s="60" t="str">
        <f t="shared" si="777"/>
        <v>00</v>
      </c>
    </row>
    <row r="4073" spans="1:9">
      <c r="A4073" s="60" t="str">
        <f t="shared" si="768"/>
        <v>4.6.2.2.1.00.00 - Ganhos com Alienação de Imobilizado - Consolidação</v>
      </c>
      <c r="B4073" s="3" t="s">
        <v>1321</v>
      </c>
      <c r="C4073" s="6">
        <v>120895077.67</v>
      </c>
      <c r="E4073" s="1">
        <f t="shared" ref="E4073" si="784">SUMIF(A4073:B4073,"*intra*",C4073:D4073)+SUMIF(A4073:B4073,"*inter*",C4073:D4073)</f>
        <v>0</v>
      </c>
      <c r="F4073" s="1">
        <f t="shared" ref="F4073" si="785">SUMIF(A4073:B4073,"*consolidação*",C4073:D4073)</f>
        <v>120895077.67</v>
      </c>
      <c r="H4073" s="60" t="b">
        <f t="shared" si="776"/>
        <v>1</v>
      </c>
      <c r="I4073" s="60" t="str">
        <f t="shared" si="777"/>
        <v>00</v>
      </c>
    </row>
    <row r="4074" spans="1:9">
      <c r="A4074" s="60" t="str">
        <f t="shared" si="768"/>
        <v>4.6.2.3.0.00.00 - Ganhos com Alienação de Intangíveis</v>
      </c>
      <c r="B4074" s="5" t="s">
        <v>1322</v>
      </c>
      <c r="C4074" s="4">
        <v>0</v>
      </c>
      <c r="E4074" s="1">
        <f>E4075</f>
        <v>0</v>
      </c>
      <c r="F4074" s="1">
        <f>F4075</f>
        <v>0</v>
      </c>
      <c r="H4074" s="60" t="b">
        <f t="shared" si="776"/>
        <v>1</v>
      </c>
      <c r="I4074" s="60" t="str">
        <f t="shared" si="777"/>
        <v>00</v>
      </c>
    </row>
    <row r="4075" spans="1:9">
      <c r="A4075" s="60" t="str">
        <f t="shared" si="768"/>
        <v>4.6.2.3.1.00.00 - Ganhos com Alienação de Intangíveis - Consolidação</v>
      </c>
      <c r="B4075" s="3" t="s">
        <v>1323</v>
      </c>
      <c r="C4075" s="6">
        <v>0</v>
      </c>
      <c r="E4075" s="1">
        <f t="shared" ref="E4075" si="786">SUMIF(A4075:B4075,"*intra*",C4075:D4075)+SUMIF(A4075:B4075,"*inter*",C4075:D4075)</f>
        <v>0</v>
      </c>
      <c r="F4075" s="1">
        <f t="shared" ref="F4075" si="787">SUMIF(A4075:B4075,"*consolidação*",C4075:D4075)</f>
        <v>0</v>
      </c>
      <c r="H4075" s="60" t="b">
        <f t="shared" si="776"/>
        <v>1</v>
      </c>
      <c r="I4075" s="60" t="str">
        <f t="shared" si="777"/>
        <v>00</v>
      </c>
    </row>
    <row r="4076" spans="1:9">
      <c r="A4076" s="60" t="str">
        <f t="shared" si="768"/>
        <v>4.6.2.9.0.00.00 - Ganhos com Alienação de Demais Ativos</v>
      </c>
      <c r="B4076" s="5" t="s">
        <v>5717</v>
      </c>
      <c r="C4076" s="4">
        <v>0</v>
      </c>
      <c r="E4076" s="1">
        <f>E4077</f>
        <v>0</v>
      </c>
      <c r="F4076" s="1">
        <f>F4077</f>
        <v>0</v>
      </c>
      <c r="H4076" s="60" t="b">
        <f t="shared" si="776"/>
        <v>1</v>
      </c>
      <c r="I4076" s="60" t="str">
        <f t="shared" si="777"/>
        <v>00</v>
      </c>
    </row>
    <row r="4077" spans="1:9" ht="25.5">
      <c r="A4077" s="60" t="str">
        <f t="shared" si="768"/>
        <v>4.6.2.9.1.00.00 - Ganhos com Alienação de Demais Ativos - 
 Consolidação</v>
      </c>
      <c r="B4077" s="3" t="s">
        <v>5718</v>
      </c>
      <c r="C4077" s="6">
        <v>0</v>
      </c>
      <c r="E4077" s="1">
        <f t="shared" ref="E4077" si="788">SUMIF(A4077:B4077,"*intra*",C4077:D4077)+SUMIF(A4077:B4077,"*inter*",C4077:D4077)</f>
        <v>0</v>
      </c>
      <c r="F4077" s="1">
        <f t="shared" ref="F4077" si="789">SUMIF(A4077:B4077,"*consolidação*",C4077:D4077)</f>
        <v>0</v>
      </c>
      <c r="H4077" s="60" t="b">
        <f t="shared" si="776"/>
        <v>1</v>
      </c>
      <c r="I4077" s="60" t="str">
        <f t="shared" si="777"/>
        <v>00</v>
      </c>
    </row>
    <row r="4078" spans="1:9">
      <c r="A4078" s="60" t="str">
        <f t="shared" si="768"/>
        <v>4.6.3.0.0.00.00 - Ganhos com Incorporação de Ativos</v>
      </c>
      <c r="B4078" s="5" t="s">
        <v>1324</v>
      </c>
      <c r="C4078" s="4">
        <v>66304648979.379997</v>
      </c>
      <c r="E4078" s="1">
        <f>E4079+E4081+E4083+E4085</f>
        <v>0</v>
      </c>
      <c r="F4078" s="1">
        <f>F4079+F4081+F4083+F4085</f>
        <v>66304648979.380005</v>
      </c>
      <c r="H4078" s="60" t="b">
        <f t="shared" si="776"/>
        <v>1</v>
      </c>
      <c r="I4078" s="60" t="str">
        <f t="shared" si="777"/>
        <v>00</v>
      </c>
    </row>
    <row r="4079" spans="1:9">
      <c r="A4079" s="60" t="str">
        <f t="shared" si="768"/>
        <v>4.6.3.1.0.00.00 - Ganhos com Incorporação de Ativos por Descobertas</v>
      </c>
      <c r="B4079" s="3" t="s">
        <v>1325</v>
      </c>
      <c r="C4079" s="6">
        <v>10285353.6</v>
      </c>
      <c r="E4079" s="1">
        <f>E4080</f>
        <v>0</v>
      </c>
      <c r="F4079" s="1">
        <f>F4080</f>
        <v>10285353.6</v>
      </c>
      <c r="H4079" s="60" t="b">
        <f t="shared" si="776"/>
        <v>1</v>
      </c>
      <c r="I4079" s="60" t="str">
        <f t="shared" si="777"/>
        <v>00</v>
      </c>
    </row>
    <row r="4080" spans="1:9" ht="25.5">
      <c r="A4080" s="60" t="str">
        <f t="shared" si="768"/>
        <v>4.6.3.1.1.00.00 - Ganhos com Incorporação de Ativos por Descobertas 
 - Consolidação</v>
      </c>
      <c r="B4080" s="5" t="s">
        <v>1326</v>
      </c>
      <c r="C4080" s="4">
        <v>10285353.6</v>
      </c>
      <c r="E4080" s="1">
        <f t="shared" ref="E4080" si="790">SUMIF(A4080:B4080,"*intra*",C4080:D4080)+SUMIF(A4080:B4080,"*inter*",C4080:D4080)</f>
        <v>0</v>
      </c>
      <c r="F4080" s="1">
        <f t="shared" ref="F4080" si="791">SUMIF(A4080:B4080,"*consolidação*",C4080:D4080)</f>
        <v>10285353.6</v>
      </c>
      <c r="H4080" s="60" t="b">
        <f t="shared" si="776"/>
        <v>1</v>
      </c>
      <c r="I4080" s="60" t="str">
        <f t="shared" si="777"/>
        <v>00</v>
      </c>
    </row>
    <row r="4081" spans="1:9">
      <c r="A4081" s="60" t="str">
        <f t="shared" si="768"/>
        <v>4.6.3.2.0.00.00 - Ganhos com Incorporação de Ativos por Nascimentos</v>
      </c>
      <c r="B4081" s="3" t="s">
        <v>1327</v>
      </c>
      <c r="C4081" s="6">
        <v>4044713.59</v>
      </c>
      <c r="E4081" s="1">
        <f>E4082</f>
        <v>0</v>
      </c>
      <c r="F4081" s="1">
        <f>F4082</f>
        <v>4044713.59</v>
      </c>
      <c r="H4081" s="60" t="b">
        <f t="shared" si="776"/>
        <v>1</v>
      </c>
      <c r="I4081" s="60" t="str">
        <f t="shared" si="777"/>
        <v>00</v>
      </c>
    </row>
    <row r="4082" spans="1:9" ht="25.5">
      <c r="A4082" s="60" t="str">
        <f t="shared" si="768"/>
        <v>4.6.3.2.1.00.00 - Ganhos com Incorporação de Ativos por Nascimentos 
 - Consolidação</v>
      </c>
      <c r="B4082" s="5" t="s">
        <v>1328</v>
      </c>
      <c r="C4082" s="4">
        <v>4044713.59</v>
      </c>
      <c r="E4082" s="1">
        <f t="shared" ref="E4082" si="792">SUMIF(A4082:B4082,"*intra*",C4082:D4082)+SUMIF(A4082:B4082,"*inter*",C4082:D4082)</f>
        <v>0</v>
      </c>
      <c r="F4082" s="1">
        <f t="shared" ref="F4082" si="793">SUMIF(A4082:B4082,"*consolidação*",C4082:D4082)</f>
        <v>4044713.59</v>
      </c>
      <c r="H4082" s="60" t="b">
        <f t="shared" si="776"/>
        <v>1</v>
      </c>
      <c r="I4082" s="60" t="str">
        <f t="shared" si="777"/>
        <v>00</v>
      </c>
    </row>
    <row r="4083" spans="1:9">
      <c r="A4083" s="60" t="str">
        <f t="shared" si="768"/>
        <v>4.6.3.3.0.00.00 - Ganhos com Incorporação de Valores Apreendidos</v>
      </c>
      <c r="B4083" s="3" t="s">
        <v>1329</v>
      </c>
      <c r="C4083" s="6">
        <v>4798174.25</v>
      </c>
      <c r="E4083" s="1">
        <f>E4084</f>
        <v>0</v>
      </c>
      <c r="F4083" s="1">
        <f>F4084</f>
        <v>4798174.25</v>
      </c>
      <c r="H4083" s="60" t="b">
        <f t="shared" si="776"/>
        <v>1</v>
      </c>
      <c r="I4083" s="60" t="str">
        <f t="shared" si="777"/>
        <v>00</v>
      </c>
    </row>
    <row r="4084" spans="1:9" ht="25.5">
      <c r="A4084" s="60" t="str">
        <f t="shared" si="768"/>
        <v>4.6.3.3.1.00.00 - Ganhos com Incorporação de Ativos Apreendidos - 
 Consolidação</v>
      </c>
      <c r="B4084" s="5" t="s">
        <v>1330</v>
      </c>
      <c r="C4084" s="4">
        <v>4798174.25</v>
      </c>
      <c r="E4084" s="1">
        <f t="shared" ref="E4084" si="794">SUMIF(A4084:B4084,"*intra*",C4084:D4084)+SUMIF(A4084:B4084,"*inter*",C4084:D4084)</f>
        <v>0</v>
      </c>
      <c r="F4084" s="1">
        <f t="shared" ref="F4084" si="795">SUMIF(A4084:B4084,"*consolidação*",C4084:D4084)</f>
        <v>4798174.25</v>
      </c>
      <c r="H4084" s="60" t="b">
        <f t="shared" si="776"/>
        <v>1</v>
      </c>
      <c r="I4084" s="60" t="str">
        <f t="shared" si="777"/>
        <v>00</v>
      </c>
    </row>
    <row r="4085" spans="1:9">
      <c r="A4085" s="60" t="str">
        <f t="shared" si="768"/>
        <v>4.6.3.9.0.00.00 - Outros Ganhos com Incorporação de Ativos</v>
      </c>
      <c r="B4085" s="3" t="s">
        <v>1331</v>
      </c>
      <c r="C4085" s="6">
        <v>66285520737.940002</v>
      </c>
      <c r="E4085" s="1">
        <f>E4086</f>
        <v>0</v>
      </c>
      <c r="F4085" s="1">
        <f>F4086</f>
        <v>66285520737.940002</v>
      </c>
      <c r="H4085" s="60" t="b">
        <f t="shared" si="776"/>
        <v>1</v>
      </c>
      <c r="I4085" s="60" t="str">
        <f t="shared" si="777"/>
        <v>00</v>
      </c>
    </row>
    <row r="4086" spans="1:9" ht="25.5">
      <c r="A4086" s="60" t="str">
        <f t="shared" si="768"/>
        <v>4.6.3.9.1.00.00 - Outros Ganhos com Incorporação de Ativos - 
 Consolidação</v>
      </c>
      <c r="B4086" s="5" t="s">
        <v>1332</v>
      </c>
      <c r="C4086" s="4">
        <v>66285520737.940002</v>
      </c>
      <c r="E4086" s="1">
        <f t="shared" ref="E4086" si="796">SUMIF(A4086:B4086,"*intra*",C4086:D4086)+SUMIF(A4086:B4086,"*inter*",C4086:D4086)</f>
        <v>0</v>
      </c>
      <c r="F4086" s="1">
        <f>SUMIF(A4086:B4086,"*consolidação*",C4086:D4086)</f>
        <v>66285520737.940002</v>
      </c>
      <c r="H4086" s="60" t="b">
        <f t="shared" si="776"/>
        <v>1</v>
      </c>
      <c r="I4086" s="60" t="str">
        <f t="shared" si="777"/>
        <v>00</v>
      </c>
    </row>
    <row r="4087" spans="1:9">
      <c r="A4087" s="60" t="s">
        <v>5490</v>
      </c>
      <c r="B4087" s="3" t="s">
        <v>1333</v>
      </c>
      <c r="C4087" s="6">
        <v>244025516075.73999</v>
      </c>
      <c r="E4087" s="1">
        <f>E4088</f>
        <v>0</v>
      </c>
      <c r="F4087" s="1">
        <f>F4088</f>
        <v>244025516075.73999</v>
      </c>
      <c r="H4087" s="60" t="b">
        <f t="shared" si="776"/>
        <v>1</v>
      </c>
      <c r="I4087" s="60" t="str">
        <f t="shared" si="777"/>
        <v>00</v>
      </c>
    </row>
    <row r="4088" spans="1:9" ht="25.5">
      <c r="A4088" s="60" t="str">
        <f t="shared" si="768"/>
        <v>4.6.4.0.1.00.00 - Ganhos com Desincorporação de Passivos - 
 Consolidação</v>
      </c>
      <c r="B4088" s="5" t="s">
        <v>1334</v>
      </c>
      <c r="C4088" s="4">
        <v>244025516075.73999</v>
      </c>
      <c r="E4088" s="1">
        <f>SUMIF(A4088:B4088,"*intra*",C4088:D4088)+SUMIF(A4088:B4088,"*inter*",C4088:D4088)</f>
        <v>0</v>
      </c>
      <c r="F4088" s="1">
        <f>SUMIF(A4088:B4088,"*consolidação*",C4088:D4088)</f>
        <v>244025516075.73999</v>
      </c>
      <c r="H4088" s="60" t="b">
        <f t="shared" si="776"/>
        <v>1</v>
      </c>
      <c r="I4088" s="60" t="str">
        <f t="shared" si="777"/>
        <v>00</v>
      </c>
    </row>
    <row r="4089" spans="1:9">
      <c r="A4089" s="60" t="str">
        <f t="shared" si="768"/>
        <v>4.6.5.0.0.00.00 - Reversão de Redução a Valor Recuperável</v>
      </c>
      <c r="B4089" s="3" t="s">
        <v>5719</v>
      </c>
      <c r="C4089" s="6">
        <v>0</v>
      </c>
      <c r="E4089" s="1">
        <f>E4090+E4096+E4098</f>
        <v>0</v>
      </c>
      <c r="F4089" s="1">
        <f>F4090+F4096+F4098</f>
        <v>0</v>
      </c>
      <c r="H4089" s="60" t="b">
        <f t="shared" si="776"/>
        <v>1</v>
      </c>
      <c r="I4089" s="60" t="str">
        <f t="shared" si="777"/>
        <v>00</v>
      </c>
    </row>
    <row r="4090" spans="1:9" ht="25.5">
      <c r="A4090" s="60" t="str">
        <f t="shared" si="768"/>
        <v>4.6.5.1.0.00.00 - Reversão de Redução a Valor Recuperável de 
 Investimentos</v>
      </c>
      <c r="B4090" s="5" t="s">
        <v>5720</v>
      </c>
      <c r="C4090" s="4">
        <v>0</v>
      </c>
      <c r="E4090" s="1">
        <f>E4091+E4092+E4093+E4094+E4095</f>
        <v>0</v>
      </c>
      <c r="F4090" s="1">
        <f>F4091+F4092+F4093+F4094+F4095</f>
        <v>0</v>
      </c>
      <c r="H4090" s="60" t="b">
        <f t="shared" si="776"/>
        <v>1</v>
      </c>
      <c r="I4090" s="60" t="str">
        <f t="shared" si="777"/>
        <v>00</v>
      </c>
    </row>
    <row r="4091" spans="1:9" ht="25.5">
      <c r="A4091" s="60" t="str">
        <f t="shared" si="768"/>
        <v>4.6.5.1.1.00.00 - Reversão de Redução a Valor Recuperável de 
 Investimentos - Consolidação</v>
      </c>
      <c r="B4091" s="3" t="s">
        <v>5721</v>
      </c>
      <c r="C4091" s="6">
        <v>0</v>
      </c>
      <c r="E4091" s="1">
        <f t="shared" ref="E4091:E4095" si="797">SUMIF(A4091:B4091,"*intra*",C4091:D4091)+SUMIF(A4091:B4091,"*inter*",C4091:D4091)</f>
        <v>0</v>
      </c>
      <c r="F4091" s="1">
        <f t="shared" ref="F4091:F4095" si="798">SUMIF(A4091:B4091,"*consolidação*",C4091:D4091)</f>
        <v>0</v>
      </c>
      <c r="H4091" s="60" t="b">
        <f t="shared" si="776"/>
        <v>1</v>
      </c>
      <c r="I4091" s="60" t="str">
        <f t="shared" si="777"/>
        <v>00</v>
      </c>
    </row>
    <row r="4092" spans="1:9" ht="25.5">
      <c r="A4092" s="60" t="str">
        <f t="shared" si="768"/>
        <v>4.6.5.1.2.00.00 - Reversão de Redução a Valor Recuperável de 
 Investimentos - Intra OFSS</v>
      </c>
      <c r="B4092" s="5" t="s">
        <v>5722</v>
      </c>
      <c r="C4092" s="4">
        <v>0</v>
      </c>
      <c r="E4092" s="1">
        <f t="shared" si="797"/>
        <v>0</v>
      </c>
      <c r="F4092" s="1">
        <f t="shared" si="798"/>
        <v>0</v>
      </c>
      <c r="H4092" s="60" t="b">
        <f t="shared" si="776"/>
        <v>1</v>
      </c>
      <c r="I4092" s="60" t="str">
        <f t="shared" si="777"/>
        <v>00</v>
      </c>
    </row>
    <row r="4093" spans="1:9" ht="25.5">
      <c r="A4093" s="60" t="str">
        <f t="shared" si="768"/>
        <v>4.6.5.1.3.00.00 - Reversão de Redução a Valor Recuperável de 
 Investimentos - Inter OFSS - União</v>
      </c>
      <c r="B4093" s="3" t="s">
        <v>5723</v>
      </c>
      <c r="C4093" s="6">
        <v>0</v>
      </c>
      <c r="E4093" s="1">
        <f t="shared" si="797"/>
        <v>0</v>
      </c>
      <c r="F4093" s="1">
        <f t="shared" si="798"/>
        <v>0</v>
      </c>
      <c r="H4093" s="60" t="b">
        <f t="shared" si="776"/>
        <v>1</v>
      </c>
      <c r="I4093" s="60" t="str">
        <f t="shared" si="777"/>
        <v>00</v>
      </c>
    </row>
    <row r="4094" spans="1:9" ht="25.5">
      <c r="A4094" s="60" t="str">
        <f t="shared" si="768"/>
        <v>4.6.5.1.4.00.00 - Reversão de Redução a Valor Recuperável de 
 Investimentos - Inter OFSS - Estado</v>
      </c>
      <c r="B4094" s="5" t="s">
        <v>5724</v>
      </c>
      <c r="C4094" s="4">
        <v>0</v>
      </c>
      <c r="E4094" s="1">
        <f t="shared" si="797"/>
        <v>0</v>
      </c>
      <c r="F4094" s="1">
        <f t="shared" si="798"/>
        <v>0</v>
      </c>
      <c r="H4094" s="60" t="b">
        <f t="shared" si="776"/>
        <v>1</v>
      </c>
      <c r="I4094" s="60" t="str">
        <f t="shared" si="777"/>
        <v>00</v>
      </c>
    </row>
    <row r="4095" spans="1:9" ht="25.5">
      <c r="A4095" s="60" t="str">
        <f t="shared" si="768"/>
        <v>4.6.5.1.5.00.00 - Reversão de Redução a Valor Recuperável de 
 Investimentos - Inter OFSS - Município</v>
      </c>
      <c r="B4095" s="3" t="s">
        <v>5725</v>
      </c>
      <c r="C4095" s="6">
        <v>0</v>
      </c>
      <c r="E4095" s="1">
        <f t="shared" si="797"/>
        <v>0</v>
      </c>
      <c r="F4095" s="1">
        <f t="shared" si="798"/>
        <v>0</v>
      </c>
      <c r="H4095" s="60" t="b">
        <f t="shared" si="776"/>
        <v>1</v>
      </c>
      <c r="I4095" s="60" t="str">
        <f t="shared" si="777"/>
        <v>00</v>
      </c>
    </row>
    <row r="4096" spans="1:9" ht="25.5">
      <c r="A4096" s="60" t="str">
        <f t="shared" si="768"/>
        <v>4.6.5.2.0.00.00 - Reversão de Redução a Valor Recuperável de 
 Imobilizado</v>
      </c>
      <c r="B4096" s="5" t="s">
        <v>5726</v>
      </c>
      <c r="C4096" s="4">
        <v>0</v>
      </c>
      <c r="E4096" s="1">
        <f>E4097</f>
        <v>0</v>
      </c>
      <c r="F4096" s="1">
        <f>F4097</f>
        <v>0</v>
      </c>
      <c r="H4096" s="60" t="b">
        <f t="shared" si="776"/>
        <v>1</v>
      </c>
      <c r="I4096" s="60" t="str">
        <f t="shared" si="777"/>
        <v>00</v>
      </c>
    </row>
    <row r="4097" spans="1:9" ht="25.5">
      <c r="A4097" s="60" t="str">
        <f t="shared" si="768"/>
        <v>4.6.5.2.1.00.00 - Reversão de Redução a Valor Recuperável de 
 Imobilizado - Consolidação</v>
      </c>
      <c r="B4097" s="3" t="s">
        <v>5727</v>
      </c>
      <c r="C4097" s="6">
        <v>0</v>
      </c>
      <c r="E4097" s="1">
        <f t="shared" ref="E4097" si="799">SUMIF(A4097:B4097,"*intra*",C4097:D4097)+SUMIF(A4097:B4097,"*inter*",C4097:D4097)</f>
        <v>0</v>
      </c>
      <c r="F4097" s="1">
        <f t="shared" ref="F4097" si="800">SUMIF(A4097:B4097,"*consolidação*",C4097:D4097)</f>
        <v>0</v>
      </c>
      <c r="H4097" s="60" t="b">
        <f t="shared" si="776"/>
        <v>1</v>
      </c>
      <c r="I4097" s="60" t="str">
        <f t="shared" si="777"/>
        <v>00</v>
      </c>
    </row>
    <row r="4098" spans="1:9" ht="25.5">
      <c r="A4098" s="60" t="str">
        <f t="shared" si="768"/>
        <v>4.6.5.3.0.00.00 - Reversão de Redução a Valor Recuperável de 
 Intangíveis</v>
      </c>
      <c r="B4098" s="5" t="s">
        <v>5728</v>
      </c>
      <c r="C4098" s="4">
        <v>0</v>
      </c>
      <c r="E4098" s="1">
        <f>E4099</f>
        <v>0</v>
      </c>
      <c r="F4098" s="1">
        <f>F4099</f>
        <v>0</v>
      </c>
      <c r="H4098" s="60" t="b">
        <f t="shared" si="776"/>
        <v>1</v>
      </c>
      <c r="I4098" s="60" t="str">
        <f t="shared" si="777"/>
        <v>00</v>
      </c>
    </row>
    <row r="4099" spans="1:9" ht="25.5">
      <c r="A4099" s="60" t="str">
        <f t="shared" si="768"/>
        <v>4.6.5.3.1.00.00 - Reversão de Redução a Valor Recuperável de 
 Intangíveis - Consolidação</v>
      </c>
      <c r="B4099" s="3" t="s">
        <v>5729</v>
      </c>
      <c r="C4099" s="6">
        <v>0</v>
      </c>
      <c r="E4099" s="1">
        <f t="shared" ref="E4099" si="801">SUMIF(A4099:B4099,"*intra*",C4099:D4099)+SUMIF(A4099:B4099,"*inter*",C4099:D4099)</f>
        <v>0</v>
      </c>
      <c r="F4099" s="1">
        <f t="shared" ref="F4099" si="802">SUMIF(A4099:B4099,"*consolidação*",C4099:D4099)</f>
        <v>0</v>
      </c>
      <c r="H4099" s="60" t="b">
        <f t="shared" si="776"/>
        <v>1</v>
      </c>
      <c r="I4099" s="60" t="str">
        <f t="shared" si="777"/>
        <v>00</v>
      </c>
    </row>
    <row r="4100" spans="1:9">
      <c r="A4100" s="60" t="str">
        <f t="shared" si="768"/>
        <v>4.9.0.0.0.00.00 - Outras Variações Patrimoniais Aumentativas</v>
      </c>
      <c r="B4100" s="5" t="s">
        <v>1335</v>
      </c>
      <c r="C4100" s="4">
        <v>301592473506.21002</v>
      </c>
      <c r="E4100" s="1">
        <f>E4101+E4103+E4112+E4124</f>
        <v>1256728502.8199999</v>
      </c>
      <c r="F4100" s="1">
        <f>F4101+F4103+F4112+F4124</f>
        <v>300335745003.39001</v>
      </c>
      <c r="H4100" s="60" t="b">
        <f t="shared" si="776"/>
        <v>1</v>
      </c>
      <c r="I4100" s="60" t="str">
        <f t="shared" si="777"/>
        <v>00</v>
      </c>
    </row>
    <row r="4101" spans="1:9">
      <c r="A4101" s="60" t="str">
        <f t="shared" si="768"/>
        <v>4.9.1.0.0.00.00 - Variação Patrimonial Aumentativa a Classificar</v>
      </c>
      <c r="B4101" s="3" t="s">
        <v>1336</v>
      </c>
      <c r="C4101" s="6">
        <v>318519434.81</v>
      </c>
      <c r="E4101" s="1">
        <f>E4102</f>
        <v>0</v>
      </c>
      <c r="F4101" s="1">
        <f>F4102</f>
        <v>318519434.81</v>
      </c>
      <c r="H4101" s="60" t="b">
        <f t="shared" si="776"/>
        <v>1</v>
      </c>
      <c r="I4101" s="60" t="str">
        <f t="shared" si="777"/>
        <v>00</v>
      </c>
    </row>
    <row r="4102" spans="1:9" ht="25.5">
      <c r="A4102" s="60" t="str">
        <f t="shared" si="768"/>
        <v>4.9.1.0.1.00.00 - Variação Patrimonial Aumentativa a Classificar - 
 Consolidação</v>
      </c>
      <c r="B4102" s="5" t="s">
        <v>1337</v>
      </c>
      <c r="C4102" s="4">
        <v>318519434.81</v>
      </c>
      <c r="E4102" s="1">
        <f>SUMIF(A4102:B4102,"*intra*",C4102:D4102)+SUMIF(A4102:B4102,"*inter*",C4102:D4102)</f>
        <v>0</v>
      </c>
      <c r="F4102" s="1">
        <f>SUMIF(A4102:B4102,"*consolidação*",C4102:D4102)</f>
        <v>318519434.81</v>
      </c>
      <c r="H4102" s="60" t="b">
        <f t="shared" si="776"/>
        <v>1</v>
      </c>
      <c r="I4102" s="60" t="str">
        <f t="shared" si="777"/>
        <v>00</v>
      </c>
    </row>
    <row r="4103" spans="1:9">
      <c r="A4103" s="60" t="str">
        <f t="shared" si="768"/>
        <v>4.9.2.0.0.00.00 - Resultado Positivo de Participações</v>
      </c>
      <c r="B4103" s="3" t="s">
        <v>1338</v>
      </c>
      <c r="C4103" s="6">
        <v>43691596022.580002</v>
      </c>
      <c r="E4103" s="1">
        <f>E4104+E4110</f>
        <v>1215743424.6099999</v>
      </c>
      <c r="F4103" s="1">
        <f>F4104+F4110</f>
        <v>42475852597.970001</v>
      </c>
      <c r="H4103" s="60" t="b">
        <f t="shared" si="776"/>
        <v>1</v>
      </c>
      <c r="I4103" s="60" t="str">
        <f t="shared" si="777"/>
        <v>00</v>
      </c>
    </row>
    <row r="4104" spans="1:9">
      <c r="A4104" s="60" t="str">
        <f t="shared" si="768"/>
        <v>4.9.2.1.0.00.00 - Resultado Positivo de Equivalência Patrimonial</v>
      </c>
      <c r="B4104" s="5" t="s">
        <v>1339</v>
      </c>
      <c r="C4104" s="4">
        <v>31643923362.060001</v>
      </c>
      <c r="E4104" s="1">
        <f>E4105+E4106+E4107+E4108+E4109</f>
        <v>1215743424.6099999</v>
      </c>
      <c r="F4104" s="1">
        <f>F4105+F4106+F4107+F4108+F4109</f>
        <v>30428179937.450001</v>
      </c>
      <c r="H4104" s="60" t="b">
        <f t="shared" si="776"/>
        <v>1</v>
      </c>
      <c r="I4104" s="60" t="str">
        <f t="shared" si="777"/>
        <v>00</v>
      </c>
    </row>
    <row r="4105" spans="1:9" ht="25.5">
      <c r="A4105" s="60" t="str">
        <f t="shared" si="768"/>
        <v>4.9.2.1.1.00.00 - Resultado Positivo de Equivalência Patrimonial - 
 Consolidação</v>
      </c>
      <c r="B4105" s="3" t="s">
        <v>1340</v>
      </c>
      <c r="C4105" s="6">
        <v>30428179937.450001</v>
      </c>
      <c r="E4105" s="1">
        <f>SUMIF(A4105:B4105,"*intra*",C4105:D4105)+SUMIF(A4105:B4105,"*inter*",C4105:D4105)</f>
        <v>0</v>
      </c>
      <c r="F4105" s="1">
        <f>SUMIF(A4105:B4105,"*consolidação*",C4105:D4105)</f>
        <v>30428179937.450001</v>
      </c>
      <c r="H4105" s="60" t="b">
        <f t="shared" si="776"/>
        <v>1</v>
      </c>
      <c r="I4105" s="60" t="str">
        <f t="shared" si="777"/>
        <v>00</v>
      </c>
    </row>
    <row r="4106" spans="1:9" ht="25.5">
      <c r="A4106" s="60" t="str">
        <f t="shared" si="768"/>
        <v>4.9.2.1.2.00.00 - Resultado Positivo de Equivalência Patrimonial - 
 Intra OFSS</v>
      </c>
      <c r="B4106" s="5" t="s">
        <v>1341</v>
      </c>
      <c r="C4106" s="4">
        <v>1215369517.5599999</v>
      </c>
      <c r="E4106" s="1">
        <f t="shared" ref="E4106:E4109" si="803">SUMIF(A4106:B4106,"*intra*",C4106:D4106)+SUMIF(A4106:B4106,"*inter*",C4106:D4106)</f>
        <v>1215369517.5599999</v>
      </c>
      <c r="F4106" s="1">
        <f t="shared" ref="F4106:F4109" si="804">SUMIF(A4106:B4106,"*consolidação*",C4106:D4106)</f>
        <v>0</v>
      </c>
      <c r="H4106" s="60" t="b">
        <f t="shared" si="776"/>
        <v>1</v>
      </c>
      <c r="I4106" s="60" t="str">
        <f t="shared" si="777"/>
        <v>00</v>
      </c>
    </row>
    <row r="4107" spans="1:9" ht="25.5">
      <c r="A4107" s="60" t="str">
        <f t="shared" si="768"/>
        <v>4.9.2.1.3.00.00 - Resultado Positivo de Equivalência Patrimonial - 
 Inter OFSS - União</v>
      </c>
      <c r="B4107" s="3" t="s">
        <v>1342</v>
      </c>
      <c r="C4107" s="6">
        <v>0</v>
      </c>
      <c r="E4107" s="1">
        <f t="shared" si="803"/>
        <v>0</v>
      </c>
      <c r="F4107" s="1">
        <f t="shared" si="804"/>
        <v>0</v>
      </c>
      <c r="H4107" s="60" t="b">
        <f t="shared" si="776"/>
        <v>1</v>
      </c>
      <c r="I4107" s="60" t="str">
        <f t="shared" si="777"/>
        <v>00</v>
      </c>
    </row>
    <row r="4108" spans="1:9" ht="25.5">
      <c r="A4108" s="60" t="str">
        <f t="shared" si="768"/>
        <v>4.9.2.1.4.00.00 - Resultado Positivo de Equivalência Patrimonial - 
 Inter OFSS - Estado</v>
      </c>
      <c r="B4108" s="5" t="s">
        <v>1343</v>
      </c>
      <c r="C4108" s="4">
        <v>373907.05</v>
      </c>
      <c r="E4108" s="1">
        <f t="shared" si="803"/>
        <v>373907.05</v>
      </c>
      <c r="F4108" s="1">
        <f t="shared" si="804"/>
        <v>0</v>
      </c>
      <c r="H4108" s="60" t="b">
        <f t="shared" si="776"/>
        <v>1</v>
      </c>
      <c r="I4108" s="60" t="str">
        <f t="shared" si="777"/>
        <v>00</v>
      </c>
    </row>
    <row r="4109" spans="1:9" ht="25.5">
      <c r="A4109" s="60" t="str">
        <f t="shared" si="768"/>
        <v>4.9.2.1.5.00.00 - Resultado Positivo de Equivalência Patrimonial - 
 Inter OFSS - Município</v>
      </c>
      <c r="B4109" s="3" t="s">
        <v>1344</v>
      </c>
      <c r="C4109" s="6">
        <v>0</v>
      </c>
      <c r="E4109" s="1">
        <f t="shared" si="803"/>
        <v>0</v>
      </c>
      <c r="F4109" s="1">
        <f t="shared" si="804"/>
        <v>0</v>
      </c>
      <c r="H4109" s="60" t="b">
        <f t="shared" si="776"/>
        <v>1</v>
      </c>
      <c r="I4109" s="60" t="str">
        <f t="shared" si="777"/>
        <v>00</v>
      </c>
    </row>
    <row r="4110" spans="1:9">
      <c r="A4110" s="60" t="str">
        <f t="shared" si="768"/>
        <v>4.9.2.2.0.00.00 - Dividendos e Rendimentos de Outros Investimentos</v>
      </c>
      <c r="B4110" s="5" t="s">
        <v>1345</v>
      </c>
      <c r="C4110" s="4">
        <v>12047672660.52</v>
      </c>
      <c r="E4110" s="1">
        <f>E4111</f>
        <v>0</v>
      </c>
      <c r="F4110" s="1">
        <f>F4111</f>
        <v>12047672660.52</v>
      </c>
      <c r="H4110" s="60" t="b">
        <f t="shared" si="776"/>
        <v>1</v>
      </c>
      <c r="I4110" s="60" t="str">
        <f t="shared" si="777"/>
        <v>00</v>
      </c>
    </row>
    <row r="4111" spans="1:9" ht="25.5">
      <c r="A4111" s="60" t="str">
        <f t="shared" si="768"/>
        <v>4.9.2.2.1.00.00 - Dividendos e Rendimentos de Outros Investimentos - 
 Consolidação</v>
      </c>
      <c r="B4111" s="3" t="s">
        <v>1346</v>
      </c>
      <c r="C4111" s="6">
        <v>12047672660.52</v>
      </c>
      <c r="E4111" s="1">
        <f>SUMIF(A4111:B4111,"*intra*",C4111:D4111)+SUMIF(A4111:B4111,"*inter*",C4111:D4111)</f>
        <v>0</v>
      </c>
      <c r="F4111" s="1">
        <f t="shared" ref="F4111" si="805">SUMIF(A4111:B4111,"*consolidação*",C4111:D4111)</f>
        <v>12047672660.52</v>
      </c>
      <c r="H4111" s="60" t="b">
        <f t="shared" si="776"/>
        <v>1</v>
      </c>
      <c r="I4111" s="60" t="str">
        <f t="shared" si="777"/>
        <v>00</v>
      </c>
    </row>
    <row r="4112" spans="1:9">
      <c r="A4112" s="60" t="str">
        <f t="shared" si="768"/>
        <v>4.9.7.0.0.00.00 - Reversão de Provisões e Ajustes de Perdas</v>
      </c>
      <c r="B4112" s="5" t="s">
        <v>1347</v>
      </c>
      <c r="C4112" s="4">
        <v>33728452074.639999</v>
      </c>
      <c r="E4112" s="1">
        <f>E4113+E4118</f>
        <v>187458.18</v>
      </c>
      <c r="F4112" s="1">
        <f>F4113+F4118</f>
        <v>33728264616.459999</v>
      </c>
      <c r="H4112" s="60" t="b">
        <f t="shared" si="776"/>
        <v>1</v>
      </c>
      <c r="I4112" s="60" t="str">
        <f t="shared" si="777"/>
        <v>00</v>
      </c>
    </row>
    <row r="4113" spans="1:9">
      <c r="A4113" s="60" t="str">
        <f t="shared" si="768"/>
        <v>4.9.7.1.0.00.00 - Reversão de Provisões</v>
      </c>
      <c r="B4113" s="3" t="s">
        <v>1348</v>
      </c>
      <c r="C4113" s="6">
        <v>32899917946.09</v>
      </c>
      <c r="E4113" s="1">
        <f>E4114+E4115+E4116+E4117</f>
        <v>6366.07</v>
      </c>
      <c r="F4113" s="1">
        <f>F4114+F4115+F4116+F4117</f>
        <v>32899911580.02</v>
      </c>
      <c r="H4113" s="60" t="b">
        <f t="shared" si="776"/>
        <v>1</v>
      </c>
      <c r="I4113" s="60" t="str">
        <f t="shared" si="777"/>
        <v>00</v>
      </c>
    </row>
    <row r="4114" spans="1:9">
      <c r="A4114" s="60" t="str">
        <f t="shared" si="768"/>
        <v>4.9.7.1.1.00.00 - Reversão de Provisões – Consolidação</v>
      </c>
      <c r="B4114" s="5" t="s">
        <v>1349</v>
      </c>
      <c r="C4114" s="4">
        <v>32899911580.02</v>
      </c>
      <c r="E4114" s="1">
        <f>SUMIF(A4114:B4114,"*intra*",C4114:D4114)+SUMIF(A4114:B4114,"*inter*",C4114:D4114)</f>
        <v>0</v>
      </c>
      <c r="F4114" s="1">
        <f t="shared" ref="F4114:F4117" si="806">SUMIF(A4114:B4114,"*consolidação*",C4114:D4114)</f>
        <v>32899911580.02</v>
      </c>
      <c r="H4114" s="60" t="b">
        <f t="shared" si="776"/>
        <v>1</v>
      </c>
      <c r="I4114" s="60" t="str">
        <f t="shared" si="777"/>
        <v>00</v>
      </c>
    </row>
    <row r="4115" spans="1:9">
      <c r="A4115" s="60" t="str">
        <f t="shared" si="768"/>
        <v>4.9.7.1.3.00.00 - Reversão de Provisões – Inter OFSS - União</v>
      </c>
      <c r="B4115" s="3" t="s">
        <v>1350</v>
      </c>
      <c r="C4115" s="6">
        <v>0</v>
      </c>
      <c r="E4115" s="1">
        <f>SUMIF(A4115:B4115,"*intra*",C4115:D4115)+SUMIF(A4115:B4115,"*inter*",C4115:D4115)</f>
        <v>0</v>
      </c>
      <c r="F4115" s="1">
        <f t="shared" si="806"/>
        <v>0</v>
      </c>
      <c r="H4115" s="60" t="b">
        <f t="shared" si="776"/>
        <v>1</v>
      </c>
      <c r="I4115" s="60" t="str">
        <f t="shared" si="777"/>
        <v>00</v>
      </c>
    </row>
    <row r="4116" spans="1:9">
      <c r="A4116" s="60" t="str">
        <f t="shared" ref="A4116:A4152" si="807">TRIM(B4116)</f>
        <v>4.9.7.1.4.00.00 - Reversão de Provisões – Inter OFSS - Estados</v>
      </c>
      <c r="B4116" s="5" t="s">
        <v>1351</v>
      </c>
      <c r="C4116" s="4">
        <v>0</v>
      </c>
      <c r="E4116" s="1">
        <f>SUMIF(A4116:B4116,"*intra*",C4116:D4116)+SUMIF(A4116:B4116,"*inter*",C4116:D4116)</f>
        <v>0</v>
      </c>
      <c r="F4116" s="1">
        <f t="shared" si="806"/>
        <v>0</v>
      </c>
      <c r="H4116" s="60" t="b">
        <f t="shared" si="776"/>
        <v>1</v>
      </c>
      <c r="I4116" s="60" t="str">
        <f t="shared" si="777"/>
        <v>00</v>
      </c>
    </row>
    <row r="4117" spans="1:9">
      <c r="A4117" s="60" t="str">
        <f t="shared" si="807"/>
        <v>4.9.7.1.5.00.00 - Reversão de Provisões – Inter OFSS - Municípios</v>
      </c>
      <c r="B4117" s="3" t="s">
        <v>1352</v>
      </c>
      <c r="C4117" s="6">
        <v>6366.07</v>
      </c>
      <c r="E4117" s="1">
        <f t="shared" ref="E4117" si="808">SUMIF(A4117:B4117,"*intra*",C4117:D4117)+SUMIF(A4117:B4117,"*inter*",C4117:D4117)</f>
        <v>6366.07</v>
      </c>
      <c r="F4117" s="1">
        <f t="shared" si="806"/>
        <v>0</v>
      </c>
      <c r="H4117" s="60" t="b">
        <f t="shared" si="776"/>
        <v>1</v>
      </c>
      <c r="I4117" s="60" t="str">
        <f t="shared" si="777"/>
        <v>00</v>
      </c>
    </row>
    <row r="4118" spans="1:9">
      <c r="A4118" s="60" t="str">
        <f t="shared" si="807"/>
        <v>4.9.7.2.0.00.00 - Reversão de Ajustes de Perdas</v>
      </c>
      <c r="B4118" s="5" t="s">
        <v>1353</v>
      </c>
      <c r="C4118" s="4">
        <v>828534128.54999995</v>
      </c>
      <c r="E4118" s="1">
        <f>E4119+E4120+E4121+E4122+E4123</f>
        <v>181092.11</v>
      </c>
      <c r="F4118" s="1">
        <f>F4119+F4120+F4121+F4122+F4123</f>
        <v>828353036.44000006</v>
      </c>
      <c r="H4118" s="60" t="b">
        <f t="shared" si="776"/>
        <v>1</v>
      </c>
      <c r="I4118" s="60" t="str">
        <f t="shared" si="777"/>
        <v>00</v>
      </c>
    </row>
    <row r="4119" spans="1:9">
      <c r="A4119" s="60" t="str">
        <f t="shared" si="807"/>
        <v>4.9.7.2.1.00.00 - Reversão de Ajustes de Perdas – Consolidação</v>
      </c>
      <c r="B4119" s="3" t="s">
        <v>1354</v>
      </c>
      <c r="C4119" s="6">
        <v>828353036.44000006</v>
      </c>
      <c r="E4119" s="1">
        <f>SUMIF(A4119:B4119,"*intra*",C4119:D4119)+SUMIF(A4119:B4119,"*inter*",C4119:D4119)</f>
        <v>0</v>
      </c>
      <c r="F4119" s="1">
        <f t="shared" ref="F4119:F4123" si="809">SUMIF(A4119:B4119,"*consolidação*",C4119:D4119)</f>
        <v>828353036.44000006</v>
      </c>
      <c r="H4119" s="60" t="b">
        <f t="shared" si="776"/>
        <v>1</v>
      </c>
      <c r="I4119" s="60" t="str">
        <f t="shared" si="777"/>
        <v>00</v>
      </c>
    </row>
    <row r="4120" spans="1:9">
      <c r="A4120" s="60" t="str">
        <f t="shared" si="807"/>
        <v>4.9.7.2.2.00.00 - Reversão de Ajustes de Perdas - Intra OFSS</v>
      </c>
      <c r="B4120" s="5" t="s">
        <v>1355</v>
      </c>
      <c r="C4120" s="4">
        <v>0</v>
      </c>
      <c r="E4120" s="1">
        <f t="shared" ref="E4120:E4123" si="810">SUMIF(A4120:B4120,"*intra*",C4120:D4120)+SUMIF(A4120:B4120,"*inter*",C4120:D4120)</f>
        <v>0</v>
      </c>
      <c r="F4120" s="1">
        <f t="shared" si="809"/>
        <v>0</v>
      </c>
      <c r="H4120" s="60" t="b">
        <f t="shared" si="776"/>
        <v>1</v>
      </c>
      <c r="I4120" s="60" t="str">
        <f t="shared" si="777"/>
        <v>00</v>
      </c>
    </row>
    <row r="4121" spans="1:9">
      <c r="A4121" s="60" t="str">
        <f t="shared" si="807"/>
        <v>4.9.7.2.3.00.00 - Reversão de Ajustes de Perdas –Inter OFSS – União</v>
      </c>
      <c r="B4121" s="3" t="s">
        <v>1356</v>
      </c>
      <c r="C4121" s="6">
        <v>0</v>
      </c>
      <c r="E4121" s="1">
        <f t="shared" si="810"/>
        <v>0</v>
      </c>
      <c r="F4121" s="1">
        <f t="shared" si="809"/>
        <v>0</v>
      </c>
      <c r="H4121" s="60" t="b">
        <f t="shared" si="776"/>
        <v>1</v>
      </c>
      <c r="I4121" s="60" t="str">
        <f t="shared" si="777"/>
        <v>00</v>
      </c>
    </row>
    <row r="4122" spans="1:9">
      <c r="A4122" s="60" t="str">
        <f t="shared" si="807"/>
        <v>4.9.7.2.4.00.00 - Reversão de Ajustes de Perdas –Inter OFSS – Estado</v>
      </c>
      <c r="B4122" s="5" t="s">
        <v>1357</v>
      </c>
      <c r="C4122" s="4">
        <v>181092.11</v>
      </c>
      <c r="E4122" s="1">
        <f t="shared" si="810"/>
        <v>181092.11</v>
      </c>
      <c r="F4122" s="1">
        <f t="shared" si="809"/>
        <v>0</v>
      </c>
      <c r="H4122" s="60" t="b">
        <f t="shared" si="776"/>
        <v>1</v>
      </c>
      <c r="I4122" s="60" t="str">
        <f t="shared" si="777"/>
        <v>00</v>
      </c>
    </row>
    <row r="4123" spans="1:9" ht="25.5">
      <c r="A4123" s="60" t="str">
        <f t="shared" si="807"/>
        <v>4.9.7.2.5.00.00 - Reversão de Ajustes de Perdas –Inter OFSS - 
 Município</v>
      </c>
      <c r="B4123" s="3" t="s">
        <v>1358</v>
      </c>
      <c r="C4123" s="6">
        <v>0</v>
      </c>
      <c r="E4123" s="1">
        <f t="shared" si="810"/>
        <v>0</v>
      </c>
      <c r="F4123" s="1">
        <f t="shared" si="809"/>
        <v>0</v>
      </c>
      <c r="H4123" s="60" t="b">
        <f t="shared" si="776"/>
        <v>1</v>
      </c>
      <c r="I4123" s="60" t="str">
        <f t="shared" si="777"/>
        <v>00</v>
      </c>
    </row>
    <row r="4124" spans="1:9">
      <c r="A4124" s="60" t="str">
        <f t="shared" si="807"/>
        <v>4.9.9.0.0.00.00 - Diversas Variações Patrimoniais Aumentativas</v>
      </c>
      <c r="B4124" s="5" t="s">
        <v>1359</v>
      </c>
      <c r="C4124" s="4">
        <v>223853905974.17999</v>
      </c>
      <c r="E4124" s="1">
        <f>E4125+E4130+E4134+E4136+E4142+E4144+E4146+E4148</f>
        <v>40797620.030000001</v>
      </c>
      <c r="F4124" s="1">
        <f>F4125+F4130+F4134+F4136+F4142+F4144+F4146+F4148</f>
        <v>223813108354.14999</v>
      </c>
      <c r="H4124" s="60" t="b">
        <f t="shared" si="776"/>
        <v>1</v>
      </c>
      <c r="I4124" s="60" t="str">
        <f t="shared" si="777"/>
        <v>00</v>
      </c>
    </row>
    <row r="4125" spans="1:9">
      <c r="A4125" s="60" t="str">
        <f t="shared" si="807"/>
        <v>4.9.9.1.0.00.00 - Compensação Financeira entre RGPS/RPPS</v>
      </c>
      <c r="B4125" s="3" t="s">
        <v>1360</v>
      </c>
      <c r="C4125" s="6">
        <v>40797620.030000001</v>
      </c>
      <c r="E4125" s="1">
        <f>E4126+E4127+E4128+E4129</f>
        <v>40797620.030000001</v>
      </c>
      <c r="F4125" s="1">
        <f>F4126+F4127+F4128+F4129</f>
        <v>0</v>
      </c>
      <c r="H4125" s="60" t="b">
        <f t="shared" si="776"/>
        <v>1</v>
      </c>
      <c r="I4125" s="60" t="str">
        <f t="shared" si="777"/>
        <v>00</v>
      </c>
    </row>
    <row r="4126" spans="1:9" ht="25.5">
      <c r="A4126" s="60" t="str">
        <f t="shared" si="807"/>
        <v>4.9.9.1.2.00.00 - Compensação Financeira entre RGPS/RPPS - Intra 
 OFSS</v>
      </c>
      <c r="B4126" s="5" t="s">
        <v>1361</v>
      </c>
      <c r="C4126" s="4">
        <v>40797620.030000001</v>
      </c>
      <c r="E4126" s="1">
        <f t="shared" ref="E4126:E4128" si="811">SUMIF(A4126:B4126,"*intra*",C4126:D4126)+SUMIF(A4126:B4126,"*inter*",C4126:D4126)</f>
        <v>40797620.030000001</v>
      </c>
      <c r="F4126" s="1">
        <f t="shared" ref="F4126:F4128" si="812">SUMIF(A4126:B4126,"*consolidação*",C4126:D4126)</f>
        <v>0</v>
      </c>
      <c r="H4126" s="60" t="b">
        <f t="shared" si="776"/>
        <v>1</v>
      </c>
      <c r="I4126" s="60" t="str">
        <f t="shared" si="777"/>
        <v>00</v>
      </c>
    </row>
    <row r="4127" spans="1:9" ht="25.5">
      <c r="A4127" s="60" t="str">
        <f t="shared" si="807"/>
        <v>4.9.9.1.3.00.00 - Compensação Financeira entre RGPS/RPPS - Inter 
 OFSS - União</v>
      </c>
      <c r="B4127" s="3" t="s">
        <v>1362</v>
      </c>
      <c r="C4127" s="6">
        <v>0</v>
      </c>
      <c r="E4127" s="1">
        <f t="shared" si="811"/>
        <v>0</v>
      </c>
      <c r="F4127" s="1">
        <f t="shared" si="812"/>
        <v>0</v>
      </c>
      <c r="H4127" s="60" t="b">
        <f t="shared" ref="H4127:H4149" si="813">IF(I4127="00",C4127=E4127+F4127,TRUE)</f>
        <v>1</v>
      </c>
      <c r="I4127" s="60" t="str">
        <f t="shared" ref="I4127:I4149" si="814">MID(A4127,11,2)</f>
        <v>00</v>
      </c>
    </row>
    <row r="4128" spans="1:9" ht="25.5">
      <c r="A4128" s="60" t="str">
        <f t="shared" si="807"/>
        <v>4.9.9.1.4.00.00 - Compensação Financeira entre RGPS/RPPS - Inter 
 OFSS - Estado</v>
      </c>
      <c r="B4128" s="5" t="s">
        <v>1363</v>
      </c>
      <c r="C4128" s="4">
        <v>0</v>
      </c>
      <c r="E4128" s="1">
        <f t="shared" si="811"/>
        <v>0</v>
      </c>
      <c r="F4128" s="1">
        <f t="shared" si="812"/>
        <v>0</v>
      </c>
      <c r="H4128" s="60" t="b">
        <f t="shared" si="813"/>
        <v>1</v>
      </c>
      <c r="I4128" s="60" t="str">
        <f t="shared" si="814"/>
        <v>00</v>
      </c>
    </row>
    <row r="4129" spans="1:9" ht="25.5">
      <c r="A4129" s="60" t="str">
        <f t="shared" si="807"/>
        <v>4.9.9.1.5.00.00 - Compensação Financeira entre RGPS/RPPS - Inter 
 OFSS - Município</v>
      </c>
      <c r="B4129" s="3" t="s">
        <v>1364</v>
      </c>
      <c r="C4129" s="6">
        <v>0</v>
      </c>
      <c r="E4129" s="1">
        <f>SUMIF(A4129:B4129,"*intra*",C4129:D4129)+SUMIF(A4129:B4129,"*inter*",C4129:D4129)</f>
        <v>0</v>
      </c>
      <c r="F4129" s="1">
        <f>SUMIF(A4129:B4129,"*consolidação*",C4129:D4129)</f>
        <v>0</v>
      </c>
      <c r="H4129" s="60" t="b">
        <f t="shared" si="813"/>
        <v>1</v>
      </c>
      <c r="I4129" s="60" t="str">
        <f t="shared" si="814"/>
        <v>00</v>
      </c>
    </row>
    <row r="4130" spans="1:9">
      <c r="A4130" s="60" t="str">
        <f t="shared" si="807"/>
        <v>4.9.9.2.0.00.00 - Compensação Financeira entre Regimes Próprios</v>
      </c>
      <c r="B4130" s="5" t="s">
        <v>1365</v>
      </c>
      <c r="C4130" s="4">
        <v>0</v>
      </c>
      <c r="E4130" s="1">
        <f>E4131+E4132+E4133</f>
        <v>0</v>
      </c>
      <c r="F4130" s="1">
        <f>F4131+F4132+F4133</f>
        <v>0</v>
      </c>
      <c r="H4130" s="60" t="b">
        <f t="shared" si="813"/>
        <v>1</v>
      </c>
      <c r="I4130" s="60" t="str">
        <f t="shared" si="814"/>
        <v>00</v>
      </c>
    </row>
    <row r="4131" spans="1:9" ht="25.5">
      <c r="A4131" s="60" t="str">
        <f t="shared" si="807"/>
        <v>4.9.9.2.3.00.00 - Compensação Financeira entre Regimes Próprios - 
 Inter OFSS - União</v>
      </c>
      <c r="B4131" s="3" t="s">
        <v>1366</v>
      </c>
      <c r="C4131" s="6">
        <v>0</v>
      </c>
      <c r="E4131" s="1">
        <f>SUMIF(A4131:B4131,"*intra*",C4131:D4131)+SUMIF(A4131:B4131,"*inter*",C4131:D4131)</f>
        <v>0</v>
      </c>
      <c r="F4131" s="1">
        <f t="shared" ref="F4131:F4133" si="815">SUMIF(A4131:B4131,"*consolidação*",C4131:D4131)</f>
        <v>0</v>
      </c>
      <c r="H4131" s="60" t="b">
        <f t="shared" si="813"/>
        <v>1</v>
      </c>
      <c r="I4131" s="60" t="str">
        <f t="shared" si="814"/>
        <v>00</v>
      </c>
    </row>
    <row r="4132" spans="1:9" ht="25.5">
      <c r="A4132" s="60" t="str">
        <f t="shared" si="807"/>
        <v>4.9.9.2.4.00.00 - Compensação Financeira entre Regimes Próprios - 
 Inter OFSS - Estado</v>
      </c>
      <c r="B4132" s="5" t="s">
        <v>1367</v>
      </c>
      <c r="C4132" s="4">
        <v>0</v>
      </c>
      <c r="E4132" s="1">
        <f t="shared" ref="E4132:E4133" si="816">SUMIF(A4132:B4132,"*intra*",C4132:D4132)+SUMIF(A4132:B4132,"*inter*",C4132:D4132)</f>
        <v>0</v>
      </c>
      <c r="F4132" s="1">
        <f t="shared" si="815"/>
        <v>0</v>
      </c>
      <c r="H4132" s="60" t="b">
        <f t="shared" si="813"/>
        <v>1</v>
      </c>
      <c r="I4132" s="60" t="str">
        <f t="shared" si="814"/>
        <v>00</v>
      </c>
    </row>
    <row r="4133" spans="1:9" ht="25.5">
      <c r="A4133" s="60" t="str">
        <f t="shared" si="807"/>
        <v>4.9.9.2.5.00.00 - Compensação Financeira entre Regimes Próprios - 
 Inter OFSS - Município</v>
      </c>
      <c r="B4133" s="3" t="s">
        <v>1368</v>
      </c>
      <c r="C4133" s="6">
        <v>0</v>
      </c>
      <c r="E4133" s="1">
        <f t="shared" si="816"/>
        <v>0</v>
      </c>
      <c r="F4133" s="1">
        <f t="shared" si="815"/>
        <v>0</v>
      </c>
      <c r="H4133" s="60" t="b">
        <f t="shared" si="813"/>
        <v>1</v>
      </c>
      <c r="I4133" s="60" t="str">
        <f t="shared" si="814"/>
        <v>00</v>
      </c>
    </row>
    <row r="4134" spans="1:9">
      <c r="A4134" s="60" t="str">
        <f t="shared" si="807"/>
        <v>4.9.9.3.0.00.00 - Variação Patrimonial Aumentativa com Bonificações</v>
      </c>
      <c r="B4134" s="5" t="s">
        <v>1369</v>
      </c>
      <c r="C4134" s="4">
        <v>0</v>
      </c>
      <c r="E4134" s="1">
        <f>E4135</f>
        <v>0</v>
      </c>
      <c r="F4134" s="1">
        <f>F4135</f>
        <v>0</v>
      </c>
      <c r="H4134" s="60" t="b">
        <f t="shared" si="813"/>
        <v>1</v>
      </c>
      <c r="I4134" s="60" t="str">
        <f t="shared" si="814"/>
        <v>00</v>
      </c>
    </row>
    <row r="4135" spans="1:9" ht="25.5">
      <c r="A4135" s="60" t="str">
        <f t="shared" si="807"/>
        <v>4.9.9.3.1.00.00 - Variação Patrimonial Aumentativa com Bonificações 
 - Consolidação</v>
      </c>
      <c r="B4135" s="3" t="s">
        <v>1370</v>
      </c>
      <c r="C4135" s="6">
        <v>0</v>
      </c>
      <c r="E4135" s="1">
        <f t="shared" ref="E4135" si="817">SUMIF(A4135:B4135,"*intra*",C4135:D4135)+SUMIF(A4135:B4135,"*inter*",C4135:D4135)</f>
        <v>0</v>
      </c>
      <c r="F4135" s="1">
        <f t="shared" ref="F4135" si="818">SUMIF(A4135:B4135,"*consolidação*",C4135:D4135)</f>
        <v>0</v>
      </c>
      <c r="H4135" s="60" t="b">
        <f t="shared" si="813"/>
        <v>1</v>
      </c>
      <c r="I4135" s="60" t="str">
        <f t="shared" si="814"/>
        <v>00</v>
      </c>
    </row>
    <row r="4136" spans="1:9">
      <c r="A4136" s="60" t="str">
        <f t="shared" si="807"/>
        <v>4.9.9.4.0.00.00 - Amortização de Deságio em Investimentos</v>
      </c>
      <c r="B4136" s="5" t="s">
        <v>1371</v>
      </c>
      <c r="C4136" s="4">
        <v>0</v>
      </c>
      <c r="E4136" s="1">
        <f>E4137+E4138+E4139+E4140+E4141</f>
        <v>0</v>
      </c>
      <c r="F4136" s="1">
        <f>F4137+F4138+F4139+F4140+F4141</f>
        <v>0</v>
      </c>
      <c r="H4136" s="60" t="b">
        <f t="shared" si="813"/>
        <v>1</v>
      </c>
      <c r="I4136" s="60" t="str">
        <f t="shared" si="814"/>
        <v>00</v>
      </c>
    </row>
    <row r="4137" spans="1:9" ht="25.5">
      <c r="A4137" s="60" t="str">
        <f t="shared" si="807"/>
        <v>4.9.9.4.1.00.00 - Amortização de Deságio em Investimentos - 
 Consolidação</v>
      </c>
      <c r="B4137" s="3" t="s">
        <v>1372</v>
      </c>
      <c r="C4137" s="6">
        <v>0</v>
      </c>
      <c r="E4137" s="1">
        <f t="shared" ref="E4137:E4141" si="819">SUMIF(A4137:B4137,"*intra*",C4137:D4137)+SUMIF(A4137:B4137,"*inter*",C4137:D4137)</f>
        <v>0</v>
      </c>
      <c r="F4137" s="1">
        <f t="shared" ref="F4137:F4141" si="820">SUMIF(A4137:B4137,"*consolidação*",C4137:D4137)</f>
        <v>0</v>
      </c>
      <c r="H4137" s="60" t="b">
        <f t="shared" si="813"/>
        <v>1</v>
      </c>
      <c r="I4137" s="60" t="str">
        <f t="shared" si="814"/>
        <v>00</v>
      </c>
    </row>
    <row r="4138" spans="1:9" ht="25.5">
      <c r="A4138" s="60" t="str">
        <f t="shared" si="807"/>
        <v>4.9.9.4.2.00.00 - Amortização de Deságio em Investimentos - Intra 
 OFSS</v>
      </c>
      <c r="B4138" s="5" t="s">
        <v>1373</v>
      </c>
      <c r="C4138" s="4">
        <v>0</v>
      </c>
      <c r="E4138" s="1">
        <f t="shared" si="819"/>
        <v>0</v>
      </c>
      <c r="F4138" s="1">
        <f t="shared" si="820"/>
        <v>0</v>
      </c>
      <c r="H4138" s="60" t="b">
        <f t="shared" si="813"/>
        <v>1</v>
      </c>
      <c r="I4138" s="60" t="str">
        <f t="shared" si="814"/>
        <v>00</v>
      </c>
    </row>
    <row r="4139" spans="1:9" ht="25.5">
      <c r="A4139" s="60" t="str">
        <f t="shared" si="807"/>
        <v>4.9.9.4.3.00.00 - Amortização de Deságio em Investimentos - Inter 
 OFSS - União</v>
      </c>
      <c r="B4139" s="3" t="s">
        <v>1374</v>
      </c>
      <c r="C4139" s="6">
        <v>0</v>
      </c>
      <c r="E4139" s="1">
        <f t="shared" si="819"/>
        <v>0</v>
      </c>
      <c r="F4139" s="1">
        <f t="shared" si="820"/>
        <v>0</v>
      </c>
      <c r="H4139" s="60" t="b">
        <f t="shared" si="813"/>
        <v>1</v>
      </c>
      <c r="I4139" s="60" t="str">
        <f t="shared" si="814"/>
        <v>00</v>
      </c>
    </row>
    <row r="4140" spans="1:9" ht="25.5">
      <c r="A4140" s="60" t="str">
        <f t="shared" si="807"/>
        <v>4.9.9.4.4.00.00 - Amortização de Deságio em Investimentos - Inter 
 OFSS - Estado</v>
      </c>
      <c r="B4140" s="5" t="s">
        <v>1375</v>
      </c>
      <c r="C4140" s="4">
        <v>0</v>
      </c>
      <c r="E4140" s="1">
        <f t="shared" si="819"/>
        <v>0</v>
      </c>
      <c r="F4140" s="1">
        <f t="shared" si="820"/>
        <v>0</v>
      </c>
      <c r="H4140" s="60" t="b">
        <f t="shared" si="813"/>
        <v>1</v>
      </c>
      <c r="I4140" s="60" t="str">
        <f t="shared" si="814"/>
        <v>00</v>
      </c>
    </row>
    <row r="4141" spans="1:9" ht="25.5">
      <c r="A4141" s="60" t="str">
        <f t="shared" si="807"/>
        <v>4.9.9.4.5.00.00 - Amortização de Deságio em Investimentos - Inter 
 OFSS - Município</v>
      </c>
      <c r="B4141" s="3" t="s">
        <v>1376</v>
      </c>
      <c r="C4141" s="6">
        <v>0</v>
      </c>
      <c r="E4141" s="1">
        <f t="shared" si="819"/>
        <v>0</v>
      </c>
      <c r="F4141" s="1">
        <f t="shared" si="820"/>
        <v>0</v>
      </c>
      <c r="H4141" s="60" t="b">
        <f t="shared" si="813"/>
        <v>1</v>
      </c>
      <c r="I4141" s="60" t="str">
        <f t="shared" si="814"/>
        <v>00</v>
      </c>
    </row>
    <row r="4142" spans="1:9">
      <c r="A4142" s="60" t="str">
        <f t="shared" si="807"/>
        <v>4.9.9.5.0.00.00 - Multas Administrativas</v>
      </c>
      <c r="B4142" s="5" t="s">
        <v>1377</v>
      </c>
      <c r="C4142" s="4">
        <v>4536888524.3900003</v>
      </c>
      <c r="E4142" s="1">
        <f>E4143</f>
        <v>0</v>
      </c>
      <c r="F4142" s="1">
        <f>F4143</f>
        <v>4536888524.3900003</v>
      </c>
      <c r="H4142" s="60" t="b">
        <f t="shared" si="813"/>
        <v>1</v>
      </c>
      <c r="I4142" s="60" t="str">
        <f t="shared" si="814"/>
        <v>00</v>
      </c>
    </row>
    <row r="4143" spans="1:9">
      <c r="A4143" s="60" t="str">
        <f t="shared" si="807"/>
        <v>4.9.9.5.1.00.00 - Multas Administrativas - Consolidação</v>
      </c>
      <c r="B4143" s="3" t="s">
        <v>1378</v>
      </c>
      <c r="C4143" s="6">
        <v>4536888524.3900003</v>
      </c>
      <c r="E4143" s="1">
        <f t="shared" ref="E4143" si="821">SUMIF(A4143:B4143,"*intra*",C4143:D4143)+SUMIF(A4143:B4143,"*inter*",C4143:D4143)</f>
        <v>0</v>
      </c>
      <c r="F4143" s="1">
        <f>SUMIF(A4143:B4143,"*consolidação*",C4143:D4143)</f>
        <v>4536888524.3900003</v>
      </c>
      <c r="H4143" s="60" t="b">
        <f t="shared" si="813"/>
        <v>1</v>
      </c>
      <c r="I4143" s="60" t="str">
        <f t="shared" si="814"/>
        <v>00</v>
      </c>
    </row>
    <row r="4144" spans="1:9">
      <c r="A4144" s="60" t="str">
        <f t="shared" si="807"/>
        <v>4.9.9.6.0.00.00 - Indenizações</v>
      </c>
      <c r="B4144" s="5" t="s">
        <v>1379</v>
      </c>
      <c r="C4144" s="4">
        <v>14364335933.059999</v>
      </c>
      <c r="E4144" s="1">
        <f>E4145</f>
        <v>0</v>
      </c>
      <c r="F4144" s="1">
        <f>F4145</f>
        <v>14364335933.059999</v>
      </c>
      <c r="H4144" s="60" t="b">
        <f t="shared" si="813"/>
        <v>1</v>
      </c>
      <c r="I4144" s="60" t="str">
        <f t="shared" si="814"/>
        <v>00</v>
      </c>
    </row>
    <row r="4145" spans="1:17">
      <c r="A4145" s="60" t="str">
        <f t="shared" si="807"/>
        <v>4.9.9.6.1.00.00 - Indenizações - Consolidação</v>
      </c>
      <c r="B4145" s="3" t="s">
        <v>1380</v>
      </c>
      <c r="C4145" s="6">
        <v>14364335933.059999</v>
      </c>
      <c r="E4145" s="1">
        <f t="shared" ref="E4145" si="822">SUMIF(A4145:B4145,"*intra*",C4145:D4145)+SUMIF(A4145:B4145,"*inter*",C4145:D4145)</f>
        <v>0</v>
      </c>
      <c r="F4145" s="1">
        <f t="shared" ref="F4145" si="823">SUMIF(A4145:B4145,"*consolidação*",C4145:D4145)</f>
        <v>14364335933.059999</v>
      </c>
      <c r="H4145" s="60" t="b">
        <f t="shared" si="813"/>
        <v>1</v>
      </c>
      <c r="I4145" s="60" t="str">
        <f t="shared" si="814"/>
        <v>00</v>
      </c>
    </row>
    <row r="4146" spans="1:17">
      <c r="A4146" s="60" t="str">
        <f t="shared" si="807"/>
        <v>4.9.9.7.0.00.00 - VPA Decorrente Alienação Bens Apreendidos</v>
      </c>
      <c r="B4146" s="5" t="s">
        <v>1381</v>
      </c>
      <c r="C4146" s="4">
        <v>230738122.03999999</v>
      </c>
      <c r="E4146" s="1">
        <f>E4147</f>
        <v>0</v>
      </c>
      <c r="F4146" s="1">
        <f>F4147</f>
        <v>230738122.03999999</v>
      </c>
      <c r="H4146" s="60" t="b">
        <f t="shared" si="813"/>
        <v>1</v>
      </c>
      <c r="I4146" s="60" t="str">
        <f t="shared" si="814"/>
        <v>00</v>
      </c>
    </row>
    <row r="4147" spans="1:17" ht="25.5">
      <c r="A4147" s="60" t="str">
        <f t="shared" si="807"/>
        <v>4.9.9.7.1.00.00 - VPA Decorrente Alienação Bens Apreendidos - 
 Consolidação</v>
      </c>
      <c r="B4147" s="3" t="s">
        <v>1382</v>
      </c>
      <c r="C4147" s="6">
        <v>230738122.03999999</v>
      </c>
      <c r="E4147" s="1">
        <f t="shared" ref="E4147" si="824">SUMIF(A4147:B4147,"*intra*",C4147:D4147)+SUMIF(A4147:B4147,"*inter*",C4147:D4147)</f>
        <v>0</v>
      </c>
      <c r="F4147" s="1">
        <f t="shared" ref="F4147" si="825">SUMIF(A4147:B4147,"*consolidação*",C4147:D4147)</f>
        <v>230738122.03999999</v>
      </c>
      <c r="H4147" s="60" t="b">
        <f t="shared" si="813"/>
        <v>1</v>
      </c>
      <c r="I4147" s="60" t="str">
        <f t="shared" si="814"/>
        <v>00</v>
      </c>
    </row>
    <row r="4148" spans="1:17" ht="25.5">
      <c r="A4148" s="60" t="str">
        <f t="shared" si="807"/>
        <v>4.9.9.9.0.00.00 - Variações Patrimoniais Aumentativas Decorrentes de 
 Fatos Geradores Diversos</v>
      </c>
      <c r="B4148" s="5" t="s">
        <v>1383</v>
      </c>
      <c r="C4148" s="4">
        <v>204681145774.66</v>
      </c>
      <c r="E4148" s="1">
        <f>E4149</f>
        <v>0</v>
      </c>
      <c r="F4148" s="1">
        <f>F4149</f>
        <v>204681145774.66</v>
      </c>
      <c r="H4148" s="60" t="b">
        <f t="shared" si="813"/>
        <v>1</v>
      </c>
      <c r="I4148" s="60" t="str">
        <f t="shared" si="814"/>
        <v>00</v>
      </c>
    </row>
    <row r="4149" spans="1:17" ht="25.5">
      <c r="A4149" s="60" t="str">
        <f t="shared" si="807"/>
        <v>4.9.9.9.1.00.00 - Variações Patrimoniais Aumentativas Decorrentes de 
 Fatos Geradores Diversos - Consolidação</v>
      </c>
      <c r="B4149" s="3" t="s">
        <v>1384</v>
      </c>
      <c r="C4149" s="6">
        <v>204681145774.66</v>
      </c>
      <c r="E4149" s="1">
        <f t="shared" ref="E4149" si="826">SUMIF(A4149:B4149,"*intra*",C4149:D4149)+SUMIF(A4149:B4149,"*inter*",C4149:D4149)</f>
        <v>0</v>
      </c>
      <c r="F4149" s="1">
        <f t="shared" ref="F4149" si="827">SUMIF(A4149:B4149,"*consolidação*",C4149:D4149)</f>
        <v>204681145774.66</v>
      </c>
      <c r="H4149" s="60" t="b">
        <f t="shared" si="813"/>
        <v>1</v>
      </c>
      <c r="I4149" s="60" t="str">
        <f t="shared" si="814"/>
        <v>00</v>
      </c>
    </row>
    <row r="4150" spans="1:17">
      <c r="B4150" s="3" t="s">
        <v>1385</v>
      </c>
      <c r="C4150" s="31"/>
      <c r="E4150" s="1"/>
      <c r="F4150" s="1"/>
      <c r="J4150" s="50">
        <f>F4152+E4152-C4152</f>
        <v>1.800537109375E-3</v>
      </c>
    </row>
    <row r="4151" spans="1:17">
      <c r="B4151" s="5" t="s">
        <v>3558</v>
      </c>
      <c r="C4151" s="42"/>
      <c r="E4151" s="1"/>
      <c r="F4151" s="1"/>
    </row>
    <row r="4152" spans="1:17">
      <c r="A4152" s="60" t="str">
        <f t="shared" si="807"/>
        <v>Resultado Patrimonial do Período</v>
      </c>
      <c r="B4152" s="19" t="s">
        <v>1386</v>
      </c>
      <c r="C4152" s="52">
        <v>-244140850018.41</v>
      </c>
      <c r="D4152" s="14"/>
      <c r="E4152" s="13">
        <f>E3871-E3475</f>
        <v>-299305923448.70801</v>
      </c>
      <c r="F4152" s="49">
        <f>F3871-F3475</f>
        <v>55165073430.299805</v>
      </c>
      <c r="G4152" s="14"/>
      <c r="H4152" s="14" t="b">
        <f>C4152=E4152+F4152</f>
        <v>0</v>
      </c>
      <c r="I4152" s="72">
        <f>E4152+F4152-C4152</f>
        <v>1.800537109375E-3</v>
      </c>
    </row>
    <row r="4155" spans="1:17" ht="15.75" thickBot="1"/>
    <row r="4156" spans="1:17">
      <c r="C4156" s="63" t="s">
        <v>1398</v>
      </c>
      <c r="D4156" s="64"/>
      <c r="E4156" s="64"/>
      <c r="F4156" s="65"/>
      <c r="H4156" s="62" t="s">
        <v>1399</v>
      </c>
      <c r="I4156" s="62"/>
      <c r="J4156" s="62"/>
      <c r="K4156" s="62"/>
      <c r="M4156" s="62" t="s">
        <v>5730</v>
      </c>
      <c r="N4156" s="62"/>
      <c r="O4156" s="62"/>
      <c r="P4156" s="62"/>
    </row>
    <row r="4157" spans="1:17" ht="25.5">
      <c r="B4157" s="84" t="s">
        <v>1400</v>
      </c>
      <c r="C4157" s="66" t="s">
        <v>1401</v>
      </c>
      <c r="D4157" s="61"/>
      <c r="E4157" s="61"/>
      <c r="F4157" s="67"/>
      <c r="H4157" s="61" t="s">
        <v>1401</v>
      </c>
      <c r="I4157" s="61"/>
      <c r="J4157" s="61"/>
      <c r="K4157" s="61"/>
      <c r="M4157" s="61" t="s">
        <v>1401</v>
      </c>
      <c r="N4157" s="61"/>
      <c r="O4157" s="61"/>
      <c r="P4157" s="61"/>
    </row>
    <row r="4158" spans="1:17" ht="38.25">
      <c r="B4158" s="85"/>
      <c r="C4158" s="66" t="s">
        <v>1402</v>
      </c>
      <c r="D4158" s="61" t="s">
        <v>1403</v>
      </c>
      <c r="E4158" s="61" t="s">
        <v>1404</v>
      </c>
      <c r="F4158" s="67" t="s">
        <v>1405</v>
      </c>
      <c r="G4158" s="27" t="s">
        <v>1406</v>
      </c>
      <c r="H4158" s="61" t="s">
        <v>1402</v>
      </c>
      <c r="I4158" s="61" t="s">
        <v>1403</v>
      </c>
      <c r="J4158" s="61" t="s">
        <v>1404</v>
      </c>
      <c r="K4158" s="61" t="s">
        <v>1405</v>
      </c>
      <c r="L4158" s="28" t="s">
        <v>1406</v>
      </c>
      <c r="M4158" s="61" t="s">
        <v>1402</v>
      </c>
      <c r="N4158" s="61" t="s">
        <v>1403</v>
      </c>
      <c r="O4158" s="61" t="s">
        <v>1404</v>
      </c>
      <c r="P4158" s="61" t="s">
        <v>1405</v>
      </c>
      <c r="Q4158" s="28" t="s">
        <v>1406</v>
      </c>
    </row>
    <row r="4159" spans="1:17">
      <c r="A4159" s="60" t="str">
        <f t="shared" ref="A4159:A4222" si="828">TRIM(B4159)</f>
        <v>Receitas Orçamentárias</v>
      </c>
      <c r="B4159" s="3" t="s">
        <v>1400</v>
      </c>
      <c r="C4159" s="30"/>
      <c r="D4159" s="31"/>
      <c r="E4159" s="31"/>
      <c r="F4159" s="32"/>
      <c r="H4159" s="31"/>
      <c r="I4159" s="31"/>
      <c r="J4159" s="31"/>
      <c r="K4159" s="31"/>
      <c r="M4159" s="31"/>
      <c r="N4159" s="31"/>
      <c r="O4159" s="31"/>
      <c r="P4159" s="31"/>
    </row>
    <row r="4160" spans="1:17">
      <c r="A4160" s="60" t="str">
        <f t="shared" si="828"/>
        <v>Total Receitas</v>
      </c>
      <c r="B4160" s="5" t="s">
        <v>1407</v>
      </c>
      <c r="C4160" s="6">
        <v>536592710258.71002</v>
      </c>
      <c r="D4160" s="6">
        <v>4156198838.23</v>
      </c>
      <c r="E4160" s="6">
        <v>24841153466.34</v>
      </c>
      <c r="F4160" s="6">
        <v>2031429891.8499999</v>
      </c>
      <c r="G4160" s="1">
        <f t="shared" ref="G4160:G4223" si="829">C4160-D4160-E4160-F4160</f>
        <v>505563928062.29004</v>
      </c>
      <c r="H4160" s="6">
        <v>857883771721.76001</v>
      </c>
      <c r="I4160" s="6">
        <v>36838278228.099998</v>
      </c>
      <c r="J4160" s="6">
        <v>49643097361.730003</v>
      </c>
      <c r="K4160" s="6">
        <v>2345201541.3800001</v>
      </c>
      <c r="L4160" s="1">
        <f>H4160-I4160-J4160</f>
        <v>771402396131.93005</v>
      </c>
      <c r="M4160" s="6">
        <v>2703812084791.9502</v>
      </c>
      <c r="N4160" s="6">
        <v>0</v>
      </c>
      <c r="O4160" s="6">
        <v>0</v>
      </c>
      <c r="P4160" s="6">
        <v>-41421082255.480003</v>
      </c>
      <c r="Q4160" s="1">
        <f>M4160-N4160-O4160-P4160</f>
        <v>2745233167047.4302</v>
      </c>
    </row>
    <row r="4161" spans="1:17">
      <c r="A4161" s="60" t="str">
        <f>TRIM(B4161)</f>
        <v>1.0.0.0.00.00.00 - Receitas Correntes</v>
      </c>
      <c r="B4161" s="3" t="s">
        <v>1408</v>
      </c>
      <c r="C4161" s="4">
        <v>500408989901.67999</v>
      </c>
      <c r="D4161" s="4">
        <v>4156604658.6300001</v>
      </c>
      <c r="E4161" s="4">
        <v>24828958661.279999</v>
      </c>
      <c r="F4161" s="4">
        <v>2007605494.01</v>
      </c>
      <c r="G4161" s="1">
        <f t="shared" si="829"/>
        <v>469415821087.76001</v>
      </c>
      <c r="H4161" s="4">
        <v>757527792449.56006</v>
      </c>
      <c r="I4161" s="4">
        <v>36838278228.099998</v>
      </c>
      <c r="J4161" s="4">
        <v>49643097361.730003</v>
      </c>
      <c r="K4161" s="4">
        <v>2347183169.0599999</v>
      </c>
      <c r="L4161" s="1">
        <f t="shared" ref="L4161:L4224" si="830">H4161-I4161-J4161</f>
        <v>671046416859.7301</v>
      </c>
      <c r="M4161" s="4">
        <v>1321124182378.3999</v>
      </c>
      <c r="N4161" s="4">
        <v>0</v>
      </c>
      <c r="O4161" s="4">
        <v>0</v>
      </c>
      <c r="P4161" s="4">
        <v>-38565787226.580002</v>
      </c>
      <c r="Q4161" s="1">
        <f t="shared" ref="Q4161:Q4224" si="831">M4161-N4161-O4161-P4161</f>
        <v>1359689969604.98</v>
      </c>
    </row>
    <row r="4162" spans="1:17">
      <c r="A4162" s="60" t="str">
        <f>TRIM(B4162)</f>
        <v>1.1.0.0.00.00.00 - Receita Tributária</v>
      </c>
      <c r="B4162" s="5" t="s">
        <v>1409</v>
      </c>
      <c r="C4162" s="6">
        <v>107570602999.73</v>
      </c>
      <c r="D4162" s="6">
        <v>115732484.81999999</v>
      </c>
      <c r="E4162" s="6">
        <v>12838291.640000001</v>
      </c>
      <c r="F4162" s="6">
        <v>550459208.79999995</v>
      </c>
      <c r="G4162" s="1">
        <f>C4162-D4162-E4162-F4162</f>
        <v>106891573014.46999</v>
      </c>
      <c r="H4162" s="6">
        <v>480708983381.70001</v>
      </c>
      <c r="I4162" s="6">
        <v>35229926020.550003</v>
      </c>
      <c r="J4162" s="6">
        <v>36494727640.660004</v>
      </c>
      <c r="K4162" s="6">
        <v>-1399169674.0999999</v>
      </c>
      <c r="L4162" s="1">
        <f t="shared" si="830"/>
        <v>408984329720.48999</v>
      </c>
      <c r="M4162" s="6">
        <v>447872742621</v>
      </c>
      <c r="N4162" s="6">
        <v>0</v>
      </c>
      <c r="O4162" s="6">
        <v>0</v>
      </c>
      <c r="P4162" s="6">
        <v>-23154640966.939999</v>
      </c>
      <c r="Q4162" s="1">
        <f t="shared" si="831"/>
        <v>471027383587.94</v>
      </c>
    </row>
    <row r="4163" spans="1:17">
      <c r="A4163" s="60" t="str">
        <f t="shared" si="828"/>
        <v>1.1.1.0.00.00.00 - Impostos</v>
      </c>
      <c r="B4163" s="3" t="s">
        <v>1410</v>
      </c>
      <c r="C4163" s="4">
        <v>100424555491.12</v>
      </c>
      <c r="D4163" s="4">
        <v>101506129.33</v>
      </c>
      <c r="E4163" s="4">
        <v>12325264.33</v>
      </c>
      <c r="F4163" s="4">
        <v>492843045.08999997</v>
      </c>
      <c r="G4163" s="1">
        <f t="shared" si="829"/>
        <v>99817881052.369995</v>
      </c>
      <c r="H4163" s="4">
        <v>462102084786</v>
      </c>
      <c r="I4163" s="4">
        <v>35229926020.550003</v>
      </c>
      <c r="J4163" s="4">
        <v>36494722360.730003</v>
      </c>
      <c r="K4163" s="4">
        <v>-1856030753.0999999</v>
      </c>
      <c r="L4163" s="1">
        <f t="shared" si="830"/>
        <v>390377436404.72003</v>
      </c>
      <c r="M4163" s="4">
        <v>440479727964</v>
      </c>
      <c r="N4163" s="4">
        <v>0</v>
      </c>
      <c r="O4163" s="4">
        <v>0</v>
      </c>
      <c r="P4163" s="4">
        <v>-23131569262.759998</v>
      </c>
      <c r="Q4163" s="1">
        <f t="shared" si="831"/>
        <v>463611297226.76001</v>
      </c>
    </row>
    <row r="4164" spans="1:17">
      <c r="A4164" s="60" t="str">
        <f t="shared" si="828"/>
        <v>1.1.1.1.00.00.00 - Impostos sobre o Comércio Exterior</v>
      </c>
      <c r="B4164" s="5" t="s">
        <v>1411</v>
      </c>
      <c r="C4164" s="6"/>
      <c r="D4164" s="6"/>
      <c r="E4164" s="6"/>
      <c r="F4164" s="6"/>
      <c r="G4164" s="1">
        <f t="shared" si="829"/>
        <v>0</v>
      </c>
      <c r="H4164" s="6">
        <v>0</v>
      </c>
      <c r="I4164" s="6">
        <v>0</v>
      </c>
      <c r="J4164" s="6">
        <v>0</v>
      </c>
      <c r="K4164" s="6">
        <v>0</v>
      </c>
      <c r="L4164" s="1">
        <f t="shared" si="830"/>
        <v>0</v>
      </c>
      <c r="M4164" s="6">
        <v>39009693411.559998</v>
      </c>
      <c r="N4164" s="6">
        <v>0</v>
      </c>
      <c r="O4164" s="6">
        <v>0</v>
      </c>
      <c r="P4164" s="6">
        <v>-3090634.67</v>
      </c>
      <c r="Q4164" s="1">
        <f t="shared" si="831"/>
        <v>39012784046.229996</v>
      </c>
    </row>
    <row r="4165" spans="1:17">
      <c r="A4165" s="60" t="str">
        <f t="shared" si="828"/>
        <v>1.1.1.1.01.00.00 - Imposto sobre a Importação - II</v>
      </c>
      <c r="B4165" s="3" t="s">
        <v>1412</v>
      </c>
      <c r="C4165" s="4"/>
      <c r="D4165" s="4"/>
      <c r="E4165" s="4"/>
      <c r="F4165" s="4"/>
      <c r="G4165" s="1">
        <f t="shared" si="829"/>
        <v>0</v>
      </c>
      <c r="H4165" s="4"/>
      <c r="I4165" s="4"/>
      <c r="J4165" s="4"/>
      <c r="K4165" s="4"/>
      <c r="L4165" s="1">
        <f t="shared" si="830"/>
        <v>0</v>
      </c>
      <c r="M4165" s="4">
        <v>38939185416.209999</v>
      </c>
      <c r="N4165" s="4">
        <v>0</v>
      </c>
      <c r="O4165" s="4">
        <v>0</v>
      </c>
      <c r="P4165" s="4">
        <v>-73598630.019999996</v>
      </c>
      <c r="Q4165" s="1">
        <f t="shared" si="831"/>
        <v>39012784046.229996</v>
      </c>
    </row>
    <row r="4166" spans="1:17">
      <c r="A4166" s="60" t="str">
        <f t="shared" si="828"/>
        <v>1.1.1.1.02.00.00 - Imposto sobre a Exportação - IE</v>
      </c>
      <c r="B4166" s="5" t="s">
        <v>1413</v>
      </c>
      <c r="C4166" s="6"/>
      <c r="D4166" s="6"/>
      <c r="E4166" s="6"/>
      <c r="F4166" s="6"/>
      <c r="G4166" s="1">
        <f t="shared" si="829"/>
        <v>0</v>
      </c>
      <c r="H4166" s="6"/>
      <c r="I4166" s="6"/>
      <c r="J4166" s="6"/>
      <c r="K4166" s="6"/>
      <c r="L4166" s="1">
        <f t="shared" si="830"/>
        <v>0</v>
      </c>
      <c r="M4166" s="6">
        <v>70507995.349999994</v>
      </c>
      <c r="N4166" s="6">
        <v>0</v>
      </c>
      <c r="O4166" s="6">
        <v>0</v>
      </c>
      <c r="P4166" s="6">
        <v>70507995.349999994</v>
      </c>
      <c r="Q4166" s="1">
        <f t="shared" si="831"/>
        <v>0</v>
      </c>
    </row>
    <row r="4167" spans="1:17">
      <c r="A4167" s="60" t="str">
        <f t="shared" si="828"/>
        <v>1.1.1.2.00.00.00 - Impostos sobre o Patrimônio e a Renda</v>
      </c>
      <c r="B4167" s="3" t="s">
        <v>1414</v>
      </c>
      <c r="C4167" s="4">
        <v>49029858152.629997</v>
      </c>
      <c r="D4167" s="4">
        <v>49402077.780000001</v>
      </c>
      <c r="E4167" s="4">
        <v>10716741.66</v>
      </c>
      <c r="F4167" s="4">
        <v>376314192.08999997</v>
      </c>
      <c r="G4167" s="1">
        <f t="shared" si="829"/>
        <v>48593425141.099998</v>
      </c>
      <c r="H4167" s="4">
        <v>68524693817.480003</v>
      </c>
      <c r="I4167" s="4">
        <v>4293474365.1500001</v>
      </c>
      <c r="J4167" s="4">
        <v>2593824382.79</v>
      </c>
      <c r="K4167" s="4">
        <v>-13850620.609999999</v>
      </c>
      <c r="L4167" s="1">
        <f t="shared" si="830"/>
        <v>61637395069.540001</v>
      </c>
      <c r="M4167" s="4">
        <v>318306136516.15997</v>
      </c>
      <c r="N4167" s="4">
        <v>0</v>
      </c>
      <c r="O4167" s="4">
        <v>0</v>
      </c>
      <c r="P4167" s="4">
        <v>-22605901573.450001</v>
      </c>
      <c r="Q4167" s="1">
        <f t="shared" si="831"/>
        <v>340912038089.60999</v>
      </c>
    </row>
    <row r="4168" spans="1:17" ht="25.5">
      <c r="A4168" s="60" t="str">
        <f t="shared" si="828"/>
        <v>1.1.1.2.01.00.00 - Imposto sobre a Propriedade Territorial Rural - 
 ITR</v>
      </c>
      <c r="B4168" s="5" t="s">
        <v>1415</v>
      </c>
      <c r="C4168" s="6">
        <v>262443232.34999999</v>
      </c>
      <c r="D4168" s="6">
        <v>1160986.49</v>
      </c>
      <c r="E4168" s="6">
        <v>7335940.2400000002</v>
      </c>
      <c r="F4168" s="6">
        <v>55235.15</v>
      </c>
      <c r="G4168" s="1">
        <f t="shared" si="829"/>
        <v>253891070.46999997</v>
      </c>
      <c r="H4168" s="6"/>
      <c r="I4168" s="6"/>
      <c r="J4168" s="6"/>
      <c r="K4168" s="6"/>
      <c r="L4168" s="1">
        <f t="shared" si="830"/>
        <v>0</v>
      </c>
      <c r="M4168" s="6">
        <v>1101302005.4100001</v>
      </c>
      <c r="N4168" s="6">
        <v>0</v>
      </c>
      <c r="O4168" s="6">
        <v>0</v>
      </c>
      <c r="P4168" s="6">
        <v>-6581.26</v>
      </c>
      <c r="Q4168" s="1">
        <f t="shared" si="831"/>
        <v>1101308586.6700001</v>
      </c>
    </row>
    <row r="4169" spans="1:17" ht="25.5">
      <c r="A4169" s="60" t="str">
        <f t="shared" si="828"/>
        <v>1.1.1.2.02.00.00 - Imposto sobre a Propriedade Predial e Territorial 
 Urbana – IPTU</v>
      </c>
      <c r="B4169" s="3" t="s">
        <v>1416</v>
      </c>
      <c r="C4169" s="4">
        <v>27039328019.02</v>
      </c>
      <c r="D4169" s="4">
        <v>26776522.370000001</v>
      </c>
      <c r="E4169" s="4">
        <v>2031440.3</v>
      </c>
      <c r="F4169" s="4">
        <v>333193478.61000001</v>
      </c>
      <c r="G4169" s="1">
        <f t="shared" si="829"/>
        <v>26677326577.740002</v>
      </c>
      <c r="H4169" s="4">
        <v>596204447.65999997</v>
      </c>
      <c r="I4169" s="4">
        <v>0</v>
      </c>
      <c r="J4169" s="4">
        <v>0</v>
      </c>
      <c r="K4169" s="4">
        <v>134764.96</v>
      </c>
      <c r="L4169" s="1">
        <f t="shared" si="830"/>
        <v>596204447.65999997</v>
      </c>
      <c r="M4169" s="4"/>
      <c r="N4169" s="4"/>
      <c r="O4169" s="4"/>
      <c r="P4169" s="4"/>
      <c r="Q4169" s="1">
        <f t="shared" si="831"/>
        <v>0</v>
      </c>
    </row>
    <row r="4170" spans="1:17" ht="25.5">
      <c r="A4170" s="60" t="str">
        <f t="shared" si="828"/>
        <v>1.1.1.2.04.00.00 - Imposto sobre a Renda e Proventos de Qualquer 
 Natureza – IR</v>
      </c>
      <c r="B4170" s="5" t="s">
        <v>1417</v>
      </c>
      <c r="C4170" s="6">
        <v>12116636488.530001</v>
      </c>
      <c r="D4170" s="6">
        <v>6025323.7800000003</v>
      </c>
      <c r="E4170" s="6">
        <v>609992.4</v>
      </c>
      <c r="F4170" s="6">
        <v>10441070.07</v>
      </c>
      <c r="G4170" s="1">
        <f t="shared" si="829"/>
        <v>12099560102.280001</v>
      </c>
      <c r="H4170" s="6">
        <v>26289995349.490002</v>
      </c>
      <c r="I4170" s="6">
        <v>0</v>
      </c>
      <c r="J4170" s="6">
        <v>15151.79</v>
      </c>
      <c r="K4170" s="6">
        <v>18702101.489999998</v>
      </c>
      <c r="L4170" s="1">
        <f t="shared" si="830"/>
        <v>26289980197.700001</v>
      </c>
      <c r="M4170" s="6">
        <v>317204834510.75</v>
      </c>
      <c r="N4170" s="6">
        <v>0</v>
      </c>
      <c r="O4170" s="6">
        <v>0</v>
      </c>
      <c r="P4170" s="6">
        <v>-22605894992.189999</v>
      </c>
      <c r="Q4170" s="1">
        <f t="shared" si="831"/>
        <v>339810729502.94</v>
      </c>
    </row>
    <row r="4171" spans="1:17">
      <c r="A4171" s="60" t="str">
        <f t="shared" si="828"/>
        <v>1.1.1.2.04.10.00 - Pessoas Físicas</v>
      </c>
      <c r="B4171" s="3" t="s">
        <v>1418</v>
      </c>
      <c r="C4171" s="4"/>
      <c r="D4171" s="4"/>
      <c r="E4171" s="4"/>
      <c r="F4171" s="4"/>
      <c r="G4171" s="1">
        <f t="shared" si="829"/>
        <v>0</v>
      </c>
      <c r="H4171" s="4"/>
      <c r="I4171" s="4"/>
      <c r="J4171" s="4"/>
      <c r="K4171" s="4"/>
      <c r="L4171" s="1">
        <f t="shared" si="830"/>
        <v>0</v>
      </c>
      <c r="M4171" s="4">
        <v>26373783755.84</v>
      </c>
      <c r="N4171" s="4">
        <v>0</v>
      </c>
      <c r="O4171" s="4">
        <v>0</v>
      </c>
      <c r="P4171" s="4">
        <v>-349435901.70999998</v>
      </c>
      <c r="Q4171" s="1">
        <f t="shared" si="831"/>
        <v>26723219657.549999</v>
      </c>
    </row>
    <row r="4172" spans="1:17" ht="38.25">
      <c r="A4172" s="60" t="str">
        <f t="shared" si="828"/>
        <v>1.1.1.2.04.11.00 - Receita de Parcelamentos - Imposto sobre a Renda 
 - Pessoas Físicas</v>
      </c>
      <c r="B4172" s="5" t="s">
        <v>1419</v>
      </c>
      <c r="C4172" s="6">
        <v>208053302.03999999</v>
      </c>
      <c r="D4172" s="6">
        <v>605245.6</v>
      </c>
      <c r="E4172" s="6">
        <v>0</v>
      </c>
      <c r="F4172" s="6">
        <v>139.63999999999999</v>
      </c>
      <c r="G4172" s="1">
        <f t="shared" si="829"/>
        <v>207447916.80000001</v>
      </c>
      <c r="H4172" s="6">
        <v>0</v>
      </c>
      <c r="I4172" s="6">
        <v>0</v>
      </c>
      <c r="J4172" s="6">
        <v>0</v>
      </c>
      <c r="K4172" s="6">
        <v>0</v>
      </c>
      <c r="L4172" s="1">
        <f t="shared" si="830"/>
        <v>0</v>
      </c>
      <c r="M4172" s="6">
        <v>586525331.77999997</v>
      </c>
      <c r="N4172" s="6">
        <v>0</v>
      </c>
      <c r="O4172" s="6">
        <v>0</v>
      </c>
      <c r="P4172" s="6">
        <v>0</v>
      </c>
      <c r="Q4172" s="1">
        <f t="shared" si="831"/>
        <v>586525331.77999997</v>
      </c>
    </row>
    <row r="4173" spans="1:17">
      <c r="A4173" s="60" t="str">
        <f t="shared" si="828"/>
        <v>1.1.1.2.04.20.00 - Pessoas Jurídicas</v>
      </c>
      <c r="B4173" s="3" t="s">
        <v>5731</v>
      </c>
      <c r="C4173" s="4">
        <v>61740481.759999998</v>
      </c>
      <c r="D4173" s="4">
        <v>0</v>
      </c>
      <c r="E4173" s="4">
        <v>0</v>
      </c>
      <c r="F4173" s="4">
        <v>250951.77</v>
      </c>
      <c r="G4173" s="1">
        <f t="shared" si="829"/>
        <v>61489529.989999995</v>
      </c>
      <c r="H4173" s="4">
        <v>21953667.73</v>
      </c>
      <c r="I4173" s="4">
        <v>0</v>
      </c>
      <c r="J4173" s="4">
        <v>0</v>
      </c>
      <c r="K4173" s="4">
        <v>0</v>
      </c>
      <c r="L4173" s="1">
        <f t="shared" si="830"/>
        <v>21953667.73</v>
      </c>
      <c r="M4173" s="4">
        <v>0</v>
      </c>
      <c r="N4173" s="4">
        <v>0</v>
      </c>
      <c r="O4173" s="4">
        <v>0</v>
      </c>
      <c r="P4173" s="4">
        <v>0</v>
      </c>
      <c r="Q4173" s="1">
        <f t="shared" si="831"/>
        <v>0</v>
      </c>
    </row>
    <row r="4174" spans="1:17">
      <c r="A4174" s="60" t="str">
        <f t="shared" si="828"/>
        <v>1.1.1.2.04.21.00 - Pessoa Jurídica - Líquida de Incentivos</v>
      </c>
      <c r="B4174" s="5" t="s">
        <v>1420</v>
      </c>
      <c r="C4174" s="6">
        <v>9706420.8300000001</v>
      </c>
      <c r="D4174" s="6">
        <v>0</v>
      </c>
      <c r="E4174" s="6">
        <v>0</v>
      </c>
      <c r="F4174" s="6">
        <v>0</v>
      </c>
      <c r="G4174" s="1">
        <f t="shared" si="829"/>
        <v>9706420.8300000001</v>
      </c>
      <c r="H4174" s="6">
        <v>0</v>
      </c>
      <c r="I4174" s="6">
        <v>0</v>
      </c>
      <c r="J4174" s="6">
        <v>0</v>
      </c>
      <c r="K4174" s="6">
        <v>0</v>
      </c>
      <c r="L4174" s="1">
        <f t="shared" si="830"/>
        <v>0</v>
      </c>
      <c r="M4174" s="6">
        <v>106484918822.17999</v>
      </c>
      <c r="N4174" s="6">
        <v>0</v>
      </c>
      <c r="O4174" s="6">
        <v>0</v>
      </c>
      <c r="P4174" s="6">
        <v>-6930888041.2799997</v>
      </c>
      <c r="Q4174" s="1">
        <f t="shared" si="831"/>
        <v>113415806863.45999</v>
      </c>
    </row>
    <row r="4175" spans="1:17" ht="38.25">
      <c r="A4175" s="60" t="str">
        <f t="shared" si="828"/>
        <v>1.1.1.2.04.22.00 - Receita de Parcelamentos - Imposto sobre a Renda 
 - Pessoas Jurídicas</v>
      </c>
      <c r="B4175" s="3" t="s">
        <v>1421</v>
      </c>
      <c r="C4175" s="4">
        <v>12887676.68</v>
      </c>
      <c r="D4175" s="4">
        <v>0</v>
      </c>
      <c r="E4175" s="4">
        <v>0</v>
      </c>
      <c r="F4175" s="4">
        <v>0</v>
      </c>
      <c r="G4175" s="1">
        <f t="shared" si="829"/>
        <v>12887676.68</v>
      </c>
      <c r="H4175" s="4">
        <v>0</v>
      </c>
      <c r="I4175" s="4">
        <v>0</v>
      </c>
      <c r="J4175" s="4">
        <v>0</v>
      </c>
      <c r="K4175" s="4">
        <v>0</v>
      </c>
      <c r="L4175" s="1">
        <f t="shared" si="830"/>
        <v>0</v>
      </c>
      <c r="M4175" s="4">
        <v>365940205.20999998</v>
      </c>
      <c r="N4175" s="4">
        <v>0</v>
      </c>
      <c r="O4175" s="4">
        <v>0</v>
      </c>
      <c r="P4175" s="4">
        <v>310083224.19999999</v>
      </c>
      <c r="Q4175" s="1">
        <f t="shared" si="831"/>
        <v>55856981.00999999</v>
      </c>
    </row>
    <row r="4176" spans="1:17" ht="25.5">
      <c r="A4176" s="60" t="str">
        <f t="shared" si="828"/>
        <v>1.1.1.2.04.23.00 - Imposto de Renda Pessoa Jurídica - Simples 
 Federal e Nacional</v>
      </c>
      <c r="B4176" s="5" t="s">
        <v>1422</v>
      </c>
      <c r="C4176" s="6">
        <v>34273208.240000002</v>
      </c>
      <c r="D4176" s="6">
        <v>0</v>
      </c>
      <c r="E4176" s="6">
        <v>0</v>
      </c>
      <c r="F4176" s="6">
        <v>0</v>
      </c>
      <c r="G4176" s="1">
        <f t="shared" si="829"/>
        <v>34273208.240000002</v>
      </c>
      <c r="H4176" s="6">
        <v>0</v>
      </c>
      <c r="I4176" s="6">
        <v>0</v>
      </c>
      <c r="J4176" s="6">
        <v>0</v>
      </c>
      <c r="K4176" s="6">
        <v>0</v>
      </c>
      <c r="L4176" s="1">
        <f t="shared" si="830"/>
        <v>0</v>
      </c>
      <c r="M4176" s="6">
        <v>3827532673.2399998</v>
      </c>
      <c r="N4176" s="6">
        <v>0</v>
      </c>
      <c r="O4176" s="6">
        <v>0</v>
      </c>
      <c r="P4176" s="6">
        <v>-1006107.38</v>
      </c>
      <c r="Q4176" s="1">
        <f t="shared" si="831"/>
        <v>3828538780.6199999</v>
      </c>
    </row>
    <row r="4177" spans="1:17">
      <c r="A4177" s="60" t="str">
        <f t="shared" si="828"/>
        <v>1.1.1.2.04.30.00 - Retido nas Fontes</v>
      </c>
      <c r="B4177" s="3" t="s">
        <v>5732</v>
      </c>
      <c r="C4177" s="4">
        <v>997975617.37</v>
      </c>
      <c r="D4177" s="4">
        <v>268409.81</v>
      </c>
      <c r="E4177" s="4">
        <v>568985.47</v>
      </c>
      <c r="F4177" s="4">
        <v>2843267.18</v>
      </c>
      <c r="G4177" s="1">
        <f t="shared" si="829"/>
        <v>994294954.91000009</v>
      </c>
      <c r="H4177" s="4">
        <v>531787944.61000001</v>
      </c>
      <c r="I4177" s="4">
        <v>0</v>
      </c>
      <c r="J4177" s="4">
        <v>0</v>
      </c>
      <c r="K4177" s="4">
        <v>2757351</v>
      </c>
      <c r="L4177" s="1">
        <f t="shared" si="830"/>
        <v>531787944.61000001</v>
      </c>
      <c r="M4177" s="4">
        <v>0</v>
      </c>
      <c r="N4177" s="4">
        <v>0</v>
      </c>
      <c r="O4177" s="4">
        <v>0</v>
      </c>
      <c r="P4177" s="4">
        <v>0</v>
      </c>
      <c r="Q4177" s="1">
        <f t="shared" si="831"/>
        <v>0</v>
      </c>
    </row>
    <row r="4178" spans="1:17">
      <c r="A4178" s="60" t="str">
        <f t="shared" si="828"/>
        <v>1.1.1.2.04.31.00 - Retido nas Fontes - Trabalho</v>
      </c>
      <c r="B4178" s="5" t="s">
        <v>1423</v>
      </c>
      <c r="C4178" s="6">
        <v>9579870012.8899994</v>
      </c>
      <c r="D4178" s="6">
        <v>4866744.79</v>
      </c>
      <c r="E4178" s="6">
        <v>40679.35</v>
      </c>
      <c r="F4178" s="6">
        <v>5335560.41</v>
      </c>
      <c r="G4178" s="1">
        <f t="shared" si="829"/>
        <v>9569627028.3399982</v>
      </c>
      <c r="H4178" s="6">
        <v>25201395978.77</v>
      </c>
      <c r="I4178" s="6">
        <v>0</v>
      </c>
      <c r="J4178" s="6">
        <v>15151.79</v>
      </c>
      <c r="K4178" s="6">
        <v>1294875.7</v>
      </c>
      <c r="L4178" s="1">
        <f t="shared" si="830"/>
        <v>25201380826.98</v>
      </c>
      <c r="M4178" s="6">
        <v>93254508889.369995</v>
      </c>
      <c r="N4178" s="6">
        <v>0</v>
      </c>
      <c r="O4178" s="6">
        <v>0</v>
      </c>
      <c r="P4178" s="6">
        <v>-17504195727.610001</v>
      </c>
      <c r="Q4178" s="1">
        <f t="shared" si="831"/>
        <v>110758704616.98</v>
      </c>
    </row>
    <row r="4179" spans="1:17">
      <c r="A4179" s="60" t="str">
        <f t="shared" si="828"/>
        <v>1.1.1.2.04.32.00 - Retido nas Fontes - Capital</v>
      </c>
      <c r="B4179" s="3" t="s">
        <v>1424</v>
      </c>
      <c r="C4179" s="4">
        <v>29761491.52</v>
      </c>
      <c r="D4179" s="4">
        <v>35</v>
      </c>
      <c r="E4179" s="4">
        <v>0</v>
      </c>
      <c r="F4179" s="4">
        <v>0</v>
      </c>
      <c r="G4179" s="1">
        <f t="shared" si="829"/>
        <v>29761456.52</v>
      </c>
      <c r="H4179" s="4">
        <v>0</v>
      </c>
      <c r="I4179" s="4">
        <v>0</v>
      </c>
      <c r="J4179" s="4">
        <v>0</v>
      </c>
      <c r="K4179" s="4">
        <v>0</v>
      </c>
      <c r="L4179" s="1">
        <f t="shared" si="830"/>
        <v>0</v>
      </c>
      <c r="M4179" s="4">
        <v>52469067550.550003</v>
      </c>
      <c r="N4179" s="4">
        <v>0</v>
      </c>
      <c r="O4179" s="4">
        <v>0</v>
      </c>
      <c r="P4179" s="4">
        <v>1179313339.04</v>
      </c>
      <c r="Q4179" s="1">
        <f t="shared" si="831"/>
        <v>51289754211.510002</v>
      </c>
    </row>
    <row r="4180" spans="1:17">
      <c r="A4180" s="60" t="str">
        <f t="shared" si="828"/>
        <v>1.1.1.2.04.33.00 - Retido nas Fontes - Remessa ao Exterior</v>
      </c>
      <c r="B4180" s="5" t="s">
        <v>1425</v>
      </c>
      <c r="C4180" s="6">
        <v>817673.39</v>
      </c>
      <c r="D4180" s="6">
        <v>49.97</v>
      </c>
      <c r="E4180" s="6">
        <v>0</v>
      </c>
      <c r="F4180" s="6">
        <v>0</v>
      </c>
      <c r="G4180" s="1">
        <f t="shared" si="829"/>
        <v>817623.42</v>
      </c>
      <c r="H4180" s="6">
        <v>7205218.7800000003</v>
      </c>
      <c r="I4180" s="6">
        <v>0</v>
      </c>
      <c r="J4180" s="6">
        <v>0</v>
      </c>
      <c r="K4180" s="6">
        <v>0</v>
      </c>
      <c r="L4180" s="1">
        <f t="shared" si="830"/>
        <v>7205218.7800000003</v>
      </c>
      <c r="M4180" s="6">
        <v>24027983470.459999</v>
      </c>
      <c r="N4180" s="6">
        <v>0</v>
      </c>
      <c r="O4180" s="6">
        <v>0</v>
      </c>
      <c r="P4180" s="6">
        <v>621146037.04999995</v>
      </c>
      <c r="Q4180" s="1">
        <f t="shared" si="831"/>
        <v>23406837433.41</v>
      </c>
    </row>
    <row r="4181" spans="1:17">
      <c r="A4181" s="60" t="str">
        <f t="shared" si="828"/>
        <v>1.1.1.2.04.34.00 - Retido nas Fontes - Outros Rendimentos</v>
      </c>
      <c r="B4181" s="3" t="s">
        <v>1426</v>
      </c>
      <c r="C4181" s="4">
        <v>1155157895.8299999</v>
      </c>
      <c r="D4181" s="4">
        <v>284838.61</v>
      </c>
      <c r="E4181" s="4">
        <v>327.58</v>
      </c>
      <c r="F4181" s="4">
        <v>2011151.07</v>
      </c>
      <c r="G4181" s="1">
        <f t="shared" si="829"/>
        <v>1152861578.5700002</v>
      </c>
      <c r="H4181" s="4">
        <v>527652539.60000002</v>
      </c>
      <c r="I4181" s="4">
        <v>0</v>
      </c>
      <c r="J4181" s="4">
        <v>0</v>
      </c>
      <c r="K4181" s="4">
        <v>14649874.789999999</v>
      </c>
      <c r="L4181" s="1">
        <f t="shared" si="830"/>
        <v>527652539.60000002</v>
      </c>
      <c r="M4181" s="4">
        <v>9758483759.1100006</v>
      </c>
      <c r="N4181" s="4">
        <v>0</v>
      </c>
      <c r="O4181" s="4">
        <v>0</v>
      </c>
      <c r="P4181" s="4">
        <v>69088185.5</v>
      </c>
      <c r="Q4181" s="1">
        <f t="shared" si="831"/>
        <v>9689395573.6100006</v>
      </c>
    </row>
    <row r="4182" spans="1:17" ht="38.25">
      <c r="A4182" s="60" t="str">
        <f t="shared" si="828"/>
        <v>1.1.1.2.04.35.00 - Receita de Parcelamentos – Imposto sobre a Renda 
 - Retido na Fonte</v>
      </c>
      <c r="B4182" s="5" t="s">
        <v>1427</v>
      </c>
      <c r="C4182" s="6">
        <v>26392707.98</v>
      </c>
      <c r="D4182" s="6">
        <v>0</v>
      </c>
      <c r="E4182" s="6">
        <v>0</v>
      </c>
      <c r="F4182" s="6">
        <v>0</v>
      </c>
      <c r="G4182" s="1">
        <f t="shared" si="829"/>
        <v>26392707.98</v>
      </c>
      <c r="H4182" s="6">
        <v>0</v>
      </c>
      <c r="I4182" s="6">
        <v>0</v>
      </c>
      <c r="J4182" s="6">
        <v>0</v>
      </c>
      <c r="K4182" s="6">
        <v>0</v>
      </c>
      <c r="L4182" s="1">
        <f t="shared" si="830"/>
        <v>0</v>
      </c>
      <c r="M4182" s="6">
        <v>56090053.009999998</v>
      </c>
      <c r="N4182" s="6">
        <v>0</v>
      </c>
      <c r="O4182" s="6">
        <v>0</v>
      </c>
      <c r="P4182" s="6">
        <v>0</v>
      </c>
      <c r="Q4182" s="1">
        <f t="shared" si="831"/>
        <v>56090053.009999998</v>
      </c>
    </row>
    <row r="4183" spans="1:17" ht="25.5">
      <c r="A4183" s="60" t="str">
        <f t="shared" si="828"/>
        <v>1.1.1.2.05.00.00 - Imposto sobre a Propriedade de Veículos 
 Automotores – IPVA</v>
      </c>
      <c r="B4183" s="3" t="s">
        <v>1428</v>
      </c>
      <c r="C4183" s="4"/>
      <c r="D4183" s="4"/>
      <c r="E4183" s="4"/>
      <c r="F4183" s="4"/>
      <c r="G4183" s="1">
        <f t="shared" si="829"/>
        <v>0</v>
      </c>
      <c r="H4183" s="4">
        <v>34912678887.919998</v>
      </c>
      <c r="I4183" s="4">
        <v>4170242977.77</v>
      </c>
      <c r="J4183" s="4">
        <v>1920461658.0699999</v>
      </c>
      <c r="K4183" s="4">
        <v>-18517349.039999999</v>
      </c>
      <c r="L4183" s="1">
        <f t="shared" si="830"/>
        <v>28821974252.079998</v>
      </c>
      <c r="M4183" s="4"/>
      <c r="N4183" s="4"/>
      <c r="O4183" s="4"/>
      <c r="P4183" s="4"/>
      <c r="Q4183" s="1">
        <f t="shared" si="831"/>
        <v>0</v>
      </c>
    </row>
    <row r="4184" spans="1:17" ht="38.25">
      <c r="A4184" s="60" t="str">
        <f t="shared" si="828"/>
        <v>1.1.1.2.07.00.00 - Imposto sobre Transmissão "Causa Mortis" e Doação 
 de Bens e Direitos – ITCD</v>
      </c>
      <c r="B4184" s="5" t="s">
        <v>1429</v>
      </c>
      <c r="C4184" s="6"/>
      <c r="D4184" s="6"/>
      <c r="E4184" s="6"/>
      <c r="F4184" s="6"/>
      <c r="G4184" s="1">
        <f t="shared" si="829"/>
        <v>0</v>
      </c>
      <c r="H4184" s="6">
        <v>6415526388.1400003</v>
      </c>
      <c r="I4184" s="6">
        <v>123231387.38</v>
      </c>
      <c r="J4184" s="6">
        <v>673347572.92999995</v>
      </c>
      <c r="K4184" s="6">
        <v>-14447802.85</v>
      </c>
      <c r="L4184" s="1">
        <f t="shared" si="830"/>
        <v>5618947427.8299999</v>
      </c>
      <c r="M4184" s="6"/>
      <c r="N4184" s="6"/>
      <c r="O4184" s="6"/>
      <c r="P4184" s="6"/>
      <c r="Q4184" s="1">
        <f t="shared" si="831"/>
        <v>0</v>
      </c>
    </row>
    <row r="4185" spans="1:17" ht="25.5">
      <c r="A4185" s="60" t="str">
        <f t="shared" si="828"/>
        <v>1.1.1.2.08.00.00 - Imposto sobre Transmissão "Inter Vivos" de Bens 
 Imóveis e de Direitos Reais sobre Imóveis – ITBI</v>
      </c>
      <c r="B4185" s="3" t="s">
        <v>1430</v>
      </c>
      <c r="C4185" s="4">
        <v>9611450412.7299995</v>
      </c>
      <c r="D4185" s="4">
        <v>15439245.140000001</v>
      </c>
      <c r="E4185" s="4">
        <v>739368.72</v>
      </c>
      <c r="F4185" s="4">
        <v>32624408.260000002</v>
      </c>
      <c r="G4185" s="1">
        <f t="shared" si="829"/>
        <v>9562647390.6100006</v>
      </c>
      <c r="H4185" s="4">
        <v>310288744.26999998</v>
      </c>
      <c r="I4185" s="4">
        <v>0</v>
      </c>
      <c r="J4185" s="4">
        <v>0</v>
      </c>
      <c r="K4185" s="4">
        <v>277664.83</v>
      </c>
      <c r="L4185" s="1">
        <f t="shared" si="830"/>
        <v>310288744.26999998</v>
      </c>
      <c r="M4185" s="4"/>
      <c r="N4185" s="4"/>
      <c r="O4185" s="4"/>
      <c r="P4185" s="4"/>
      <c r="Q4185" s="1">
        <f t="shared" si="831"/>
        <v>0</v>
      </c>
    </row>
    <row r="4186" spans="1:17">
      <c r="A4186" s="60" t="str">
        <f t="shared" si="828"/>
        <v>1.1.1.3.00.00.00 - Impostos sobre a Produção e a Circulação</v>
      </c>
      <c r="B4186" s="5" t="s">
        <v>1431</v>
      </c>
      <c r="C4186" s="6">
        <v>51394697338.489998</v>
      </c>
      <c r="D4186" s="6">
        <v>52104051.549999997</v>
      </c>
      <c r="E4186" s="6">
        <v>1608522.67</v>
      </c>
      <c r="F4186" s="6">
        <v>116528853</v>
      </c>
      <c r="G4186" s="1">
        <f t="shared" si="829"/>
        <v>51224455911.269997</v>
      </c>
      <c r="H4186" s="6">
        <v>393577390968.52002</v>
      </c>
      <c r="I4186" s="6">
        <v>30936451655.400002</v>
      </c>
      <c r="J4186" s="6">
        <v>33900897977.939999</v>
      </c>
      <c r="K4186" s="6">
        <v>-1842180132.49</v>
      </c>
      <c r="L4186" s="1">
        <f t="shared" si="830"/>
        <v>328740041335.17999</v>
      </c>
      <c r="M4186" s="6">
        <v>83163898036.279999</v>
      </c>
      <c r="N4186" s="6">
        <v>0</v>
      </c>
      <c r="O4186" s="6">
        <v>0</v>
      </c>
      <c r="P4186" s="6">
        <v>-522577054.63999999</v>
      </c>
      <c r="Q4186" s="1">
        <f t="shared" si="831"/>
        <v>83686475090.919998</v>
      </c>
    </row>
    <row r="4187" spans="1:17">
      <c r="A4187" s="60" t="str">
        <f t="shared" si="828"/>
        <v>1.1.1.3.01.00.00 - Imposto sobre Produtos Industrializados - IPI</v>
      </c>
      <c r="B4187" s="3" t="s">
        <v>1432</v>
      </c>
      <c r="C4187" s="4"/>
      <c r="D4187" s="4"/>
      <c r="E4187" s="4"/>
      <c r="F4187" s="4"/>
      <c r="G4187" s="1">
        <f t="shared" si="829"/>
        <v>0</v>
      </c>
      <c r="H4187" s="4"/>
      <c r="I4187" s="4"/>
      <c r="J4187" s="4"/>
      <c r="K4187" s="4"/>
      <c r="L4187" s="1">
        <f t="shared" si="830"/>
        <v>0</v>
      </c>
      <c r="M4187" s="4">
        <v>48074649907.830002</v>
      </c>
      <c r="N4187" s="4">
        <v>0</v>
      </c>
      <c r="O4187" s="4">
        <v>0</v>
      </c>
      <c r="P4187" s="4">
        <v>-691618968.59000003</v>
      </c>
      <c r="Q4187" s="1">
        <f t="shared" si="831"/>
        <v>48766268876.419998</v>
      </c>
    </row>
    <row r="4188" spans="1:17" ht="38.25">
      <c r="A4188" s="60" t="str">
        <f t="shared" si="828"/>
        <v>1.1.1.3.02.00.00 - Imposto sobre Op. Relativas à Circulação de 
 Mercadorias e sobre Prest.de Serv.de Transp. Interest.e Interm. e de 
 Comunicação – ICMS</v>
      </c>
      <c r="B4188" s="5" t="s">
        <v>1433</v>
      </c>
      <c r="C4188" s="6"/>
      <c r="D4188" s="6"/>
      <c r="E4188" s="6"/>
      <c r="F4188" s="6"/>
      <c r="G4188" s="1">
        <f>C4188-D4188-E4188-F4188</f>
        <v>0</v>
      </c>
      <c r="H4188" s="6">
        <v>391983535992.54999</v>
      </c>
      <c r="I4188" s="6">
        <v>30936451655.400002</v>
      </c>
      <c r="J4188" s="6">
        <v>33900897977.939999</v>
      </c>
      <c r="K4188" s="6">
        <v>-1842200104.23</v>
      </c>
      <c r="L4188" s="1">
        <f t="shared" si="830"/>
        <v>327146186359.20996</v>
      </c>
      <c r="M4188" s="6"/>
      <c r="N4188" s="6"/>
      <c r="O4188" s="6"/>
      <c r="P4188" s="6"/>
      <c r="Q4188" s="1">
        <f t="shared" si="831"/>
        <v>0</v>
      </c>
    </row>
    <row r="4189" spans="1:17" ht="25.5">
      <c r="A4189" s="60" t="str">
        <f t="shared" si="828"/>
        <v>1.1.1.3.03.00.00 - Imposto sobre Operações de Crédito, Câmbio e 
 Seguro, ou Relativas a Títulos ou Valores Mobiliários – IOF</v>
      </c>
      <c r="B4189" s="3" t="s">
        <v>1434</v>
      </c>
      <c r="C4189" s="4"/>
      <c r="D4189" s="4"/>
      <c r="E4189" s="4"/>
      <c r="F4189" s="4"/>
      <c r="G4189" s="1">
        <f t="shared" si="829"/>
        <v>0</v>
      </c>
      <c r="H4189" s="4"/>
      <c r="I4189" s="4"/>
      <c r="J4189" s="4"/>
      <c r="K4189" s="4"/>
      <c r="L4189" s="1">
        <f t="shared" si="830"/>
        <v>0</v>
      </c>
      <c r="M4189" s="4">
        <v>35089248128.449997</v>
      </c>
      <c r="N4189" s="4">
        <v>0</v>
      </c>
      <c r="O4189" s="4">
        <v>0</v>
      </c>
      <c r="P4189" s="4">
        <v>169041913.94999999</v>
      </c>
      <c r="Q4189" s="1">
        <f t="shared" si="831"/>
        <v>34920206214.5</v>
      </c>
    </row>
    <row r="4190" spans="1:17" ht="25.5">
      <c r="A4190" s="60" t="str">
        <f t="shared" si="828"/>
        <v>1.1.1.3.05.00.00 - Imposto sobre Serviços de Qualquer Natureza – 
 ISSQN</v>
      </c>
      <c r="B4190" s="5" t="s">
        <v>1435</v>
      </c>
      <c r="C4190" s="6">
        <v>51394697338.489998</v>
      </c>
      <c r="D4190" s="6">
        <v>52104051.549999997</v>
      </c>
      <c r="E4190" s="6">
        <v>1608522.67</v>
      </c>
      <c r="F4190" s="6">
        <v>116528853</v>
      </c>
      <c r="G4190" s="1">
        <f t="shared" si="829"/>
        <v>51224455911.269997</v>
      </c>
      <c r="H4190" s="6">
        <v>1593854975.97</v>
      </c>
      <c r="I4190" s="6">
        <v>0</v>
      </c>
      <c r="J4190" s="6">
        <v>0</v>
      </c>
      <c r="K4190" s="6">
        <v>19971.740000000002</v>
      </c>
      <c r="L4190" s="1">
        <f t="shared" si="830"/>
        <v>1593854975.97</v>
      </c>
      <c r="M4190" s="6"/>
      <c r="N4190" s="6"/>
      <c r="O4190" s="6"/>
      <c r="P4190" s="6"/>
      <c r="Q4190" s="1">
        <f t="shared" si="831"/>
        <v>0</v>
      </c>
    </row>
    <row r="4191" spans="1:17">
      <c r="A4191" s="60" t="str">
        <f t="shared" si="828"/>
        <v>1.1.1.5.00.00.00 - Impostos Extraordinários</v>
      </c>
      <c r="B4191" s="3" t="s">
        <v>1436</v>
      </c>
      <c r="C4191" s="4"/>
      <c r="D4191" s="4"/>
      <c r="E4191" s="4"/>
      <c r="F4191" s="4"/>
      <c r="G4191" s="1">
        <f t="shared" si="829"/>
        <v>0</v>
      </c>
      <c r="H4191" s="4"/>
      <c r="I4191" s="4"/>
      <c r="J4191" s="4"/>
      <c r="K4191" s="4"/>
      <c r="L4191" s="1">
        <f t="shared" si="830"/>
        <v>0</v>
      </c>
      <c r="M4191" s="4">
        <v>0</v>
      </c>
      <c r="N4191" s="4">
        <v>0</v>
      </c>
      <c r="O4191" s="4">
        <v>0</v>
      </c>
      <c r="P4191" s="4">
        <v>0</v>
      </c>
      <c r="Q4191" s="1">
        <f t="shared" si="831"/>
        <v>0</v>
      </c>
    </row>
    <row r="4192" spans="1:17">
      <c r="A4192" s="60" t="str">
        <f t="shared" si="828"/>
        <v>1.1.2.0.00.00.00 - Taxas</v>
      </c>
      <c r="B4192" s="5" t="s">
        <v>1437</v>
      </c>
      <c r="C4192" s="6">
        <v>6965467129.8800001</v>
      </c>
      <c r="D4192" s="6">
        <v>11845276.039999999</v>
      </c>
      <c r="E4192" s="6">
        <v>448749.84</v>
      </c>
      <c r="F4192" s="6">
        <v>54790844.619999997</v>
      </c>
      <c r="G4192" s="1">
        <f t="shared" si="829"/>
        <v>6898382259.3800001</v>
      </c>
      <c r="H4192" s="6">
        <v>18606897887.52</v>
      </c>
      <c r="I4192" s="6">
        <v>0</v>
      </c>
      <c r="J4192" s="6">
        <v>5279.93</v>
      </c>
      <c r="K4192" s="6">
        <v>456861079</v>
      </c>
      <c r="L4192" s="1">
        <f t="shared" si="830"/>
        <v>18606892607.59</v>
      </c>
      <c r="M4192" s="6">
        <v>7393014657</v>
      </c>
      <c r="N4192" s="6">
        <v>0</v>
      </c>
      <c r="O4192" s="6">
        <v>0</v>
      </c>
      <c r="P4192" s="6">
        <v>-23071704.18</v>
      </c>
      <c r="Q4192" s="1">
        <f t="shared" si="831"/>
        <v>7416086361.1800003</v>
      </c>
    </row>
    <row r="4193" spans="1:17">
      <c r="A4193" s="60" t="str">
        <f t="shared" si="828"/>
        <v>1.1.2.1.00.00.00 - Taxas pelo Exercício do Poder de Polícia</v>
      </c>
      <c r="B4193" s="3" t="s">
        <v>1438</v>
      </c>
      <c r="C4193" s="4">
        <v>2676386395.3200002</v>
      </c>
      <c r="D4193" s="4">
        <v>5986797.3600000003</v>
      </c>
      <c r="E4193" s="4">
        <v>192719.38</v>
      </c>
      <c r="F4193" s="4">
        <v>15424754.76</v>
      </c>
      <c r="G4193" s="1">
        <f t="shared" si="829"/>
        <v>2654782123.8199997</v>
      </c>
      <c r="H4193" s="4">
        <v>4833576525.4399996</v>
      </c>
      <c r="I4193" s="4">
        <v>0</v>
      </c>
      <c r="J4193" s="4">
        <v>0</v>
      </c>
      <c r="K4193" s="4">
        <v>322169.99</v>
      </c>
      <c r="L4193" s="1">
        <f t="shared" si="830"/>
        <v>4833576525.4399996</v>
      </c>
      <c r="M4193" s="4">
        <v>5672449997.5299997</v>
      </c>
      <c r="N4193" s="4">
        <v>0</v>
      </c>
      <c r="O4193" s="4">
        <v>0</v>
      </c>
      <c r="P4193" s="4">
        <v>-9040652.4000000004</v>
      </c>
      <c r="Q4193" s="1">
        <f t="shared" si="831"/>
        <v>5681490649.9299994</v>
      </c>
    </row>
    <row r="4194" spans="1:17">
      <c r="A4194" s="60" t="str">
        <f t="shared" si="828"/>
        <v>1.1.2.2.00.00.00 - Taxas pela Prestação de Serviços</v>
      </c>
      <c r="B4194" s="5" t="s">
        <v>1439</v>
      </c>
      <c r="C4194" s="6">
        <v>4289080734.5599999</v>
      </c>
      <c r="D4194" s="6">
        <v>5858478.6799999997</v>
      </c>
      <c r="E4194" s="6">
        <v>256030.46</v>
      </c>
      <c r="F4194" s="6">
        <v>39366089.859999999</v>
      </c>
      <c r="G4194" s="1">
        <f t="shared" si="829"/>
        <v>4243600135.5599999</v>
      </c>
      <c r="H4194" s="6">
        <v>13773321362.08</v>
      </c>
      <c r="I4194" s="6">
        <v>0</v>
      </c>
      <c r="J4194" s="6">
        <v>5279.93</v>
      </c>
      <c r="K4194" s="6">
        <v>456538909.00999999</v>
      </c>
      <c r="L4194" s="1">
        <f t="shared" si="830"/>
        <v>13773316082.15</v>
      </c>
      <c r="M4194" s="6">
        <v>1720564659.47</v>
      </c>
      <c r="N4194" s="6">
        <v>0</v>
      </c>
      <c r="O4194" s="6">
        <v>0</v>
      </c>
      <c r="P4194" s="6">
        <v>-14031051.779999999</v>
      </c>
      <c r="Q4194" s="1">
        <f t="shared" si="831"/>
        <v>1734595711.25</v>
      </c>
    </row>
    <row r="4195" spans="1:17">
      <c r="A4195" s="60" t="str">
        <f t="shared" si="828"/>
        <v>1.1.3.0.00.00.00 - Contribuição de Melhoria</v>
      </c>
      <c r="B4195" s="3" t="s">
        <v>1440</v>
      </c>
      <c r="C4195" s="4">
        <v>180580378.72999999</v>
      </c>
      <c r="D4195" s="4">
        <v>2381079.4500000002</v>
      </c>
      <c r="E4195" s="4">
        <v>64277.47</v>
      </c>
      <c r="F4195" s="4">
        <v>2825319.09</v>
      </c>
      <c r="G4195" s="1">
        <f t="shared" si="829"/>
        <v>175309702.72</v>
      </c>
      <c r="H4195" s="4">
        <v>708.18</v>
      </c>
      <c r="I4195" s="4">
        <v>0</v>
      </c>
      <c r="J4195" s="4">
        <v>0</v>
      </c>
      <c r="K4195" s="4">
        <v>0</v>
      </c>
      <c r="L4195" s="1">
        <f t="shared" si="830"/>
        <v>708.18</v>
      </c>
      <c r="M4195" s="4">
        <v>0</v>
      </c>
      <c r="N4195" s="4">
        <v>0</v>
      </c>
      <c r="O4195" s="4">
        <v>0</v>
      </c>
      <c r="P4195" s="4">
        <v>0</v>
      </c>
      <c r="Q4195" s="1">
        <f t="shared" si="831"/>
        <v>0</v>
      </c>
    </row>
    <row r="4196" spans="1:17">
      <c r="A4196" s="60" t="str">
        <f t="shared" si="828"/>
        <v>1.2.0.0.00.00.00 - Receitas de Contribuições</v>
      </c>
      <c r="B4196" s="5" t="s">
        <v>1441</v>
      </c>
      <c r="C4196" s="6">
        <v>16207172452.389999</v>
      </c>
      <c r="D4196" s="6">
        <v>3069891.53</v>
      </c>
      <c r="E4196" s="6">
        <v>468737.77</v>
      </c>
      <c r="F4196" s="6">
        <v>12168191.07</v>
      </c>
      <c r="G4196" s="1">
        <f>C4196-D4196-E4196-F4196</f>
        <v>16191465632.019999</v>
      </c>
      <c r="H4196" s="6">
        <v>29443191172.040001</v>
      </c>
      <c r="I4196" s="6">
        <v>234430174.31</v>
      </c>
      <c r="J4196" s="6">
        <v>0</v>
      </c>
      <c r="K4196" s="6">
        <v>619132019.51999998</v>
      </c>
      <c r="L4196" s="1">
        <f t="shared" si="830"/>
        <v>29208760997.73</v>
      </c>
      <c r="M4196" s="6">
        <v>691073781780.83997</v>
      </c>
      <c r="N4196" s="6">
        <v>0</v>
      </c>
      <c r="O4196" s="6">
        <v>0</v>
      </c>
      <c r="P4196" s="6">
        <v>-2687026191.73</v>
      </c>
      <c r="Q4196" s="1">
        <f t="shared" si="831"/>
        <v>693760807972.56995</v>
      </c>
    </row>
    <row r="4197" spans="1:17">
      <c r="A4197" s="60" t="str">
        <f t="shared" si="828"/>
        <v>1.2.1.0.00.00.00 - Contribuições Sociais</v>
      </c>
      <c r="B4197" s="3" t="s">
        <v>1442</v>
      </c>
      <c r="C4197" s="4">
        <v>10356155049.450001</v>
      </c>
      <c r="D4197" s="4">
        <v>95366.02</v>
      </c>
      <c r="E4197" s="4">
        <v>3492.55</v>
      </c>
      <c r="F4197" s="4">
        <v>5823011.6399999997</v>
      </c>
      <c r="G4197" s="1">
        <f t="shared" si="829"/>
        <v>10350233179.240002</v>
      </c>
      <c r="H4197" s="4">
        <v>28372633188.09</v>
      </c>
      <c r="I4197" s="4">
        <v>0</v>
      </c>
      <c r="J4197" s="4">
        <v>0</v>
      </c>
      <c r="K4197" s="4">
        <v>619132019.51999998</v>
      </c>
      <c r="L4197" s="1">
        <f t="shared" si="830"/>
        <v>28372633188.09</v>
      </c>
      <c r="M4197" s="4">
        <v>677605119118.04004</v>
      </c>
      <c r="N4197" s="4">
        <v>0</v>
      </c>
      <c r="O4197" s="4">
        <v>0</v>
      </c>
      <c r="P4197" s="4">
        <v>-2760390921.8600001</v>
      </c>
      <c r="Q4197" s="1">
        <f t="shared" si="831"/>
        <v>680365510039.90002</v>
      </c>
    </row>
    <row r="4198" spans="1:17" ht="25.5">
      <c r="A4198" s="60" t="str">
        <f t="shared" si="828"/>
        <v>1.2.1.0.01.00.00 - Contribuição Social para o Financiamento da 
 Seguridade Social</v>
      </c>
      <c r="B4198" s="5" t="s">
        <v>5733</v>
      </c>
      <c r="C4198" s="6">
        <v>369187725.85000002</v>
      </c>
      <c r="D4198" s="6">
        <v>0</v>
      </c>
      <c r="E4198" s="6">
        <v>0</v>
      </c>
      <c r="F4198" s="6">
        <v>-697949.94</v>
      </c>
      <c r="G4198" s="1">
        <f t="shared" si="829"/>
        <v>369885675.79000002</v>
      </c>
      <c r="H4198" s="6">
        <v>0</v>
      </c>
      <c r="I4198" s="6">
        <v>0</v>
      </c>
      <c r="J4198" s="6">
        <v>0</v>
      </c>
      <c r="K4198" s="6">
        <v>0</v>
      </c>
      <c r="L4198" s="1">
        <f t="shared" si="830"/>
        <v>0</v>
      </c>
      <c r="M4198" s="6">
        <v>198466770352.04001</v>
      </c>
      <c r="N4198" s="6">
        <v>0</v>
      </c>
      <c r="O4198" s="6">
        <v>0</v>
      </c>
      <c r="P4198" s="6">
        <v>877931804.75999999</v>
      </c>
      <c r="Q4198" s="1">
        <f t="shared" si="831"/>
        <v>197588838547.28</v>
      </c>
    </row>
    <row r="4199" spans="1:17">
      <c r="A4199" s="60" t="str">
        <f t="shared" si="828"/>
        <v>1.2.1.0.02.00.00 - Contribuição Social do Saláro-Educação</v>
      </c>
      <c r="B4199" s="3" t="s">
        <v>5734</v>
      </c>
      <c r="C4199" s="4">
        <v>5660455.0599999996</v>
      </c>
      <c r="D4199" s="4">
        <v>0</v>
      </c>
      <c r="E4199" s="4">
        <v>0</v>
      </c>
      <c r="F4199" s="4">
        <v>59.08</v>
      </c>
      <c r="G4199" s="1">
        <f t="shared" si="829"/>
        <v>5660395.9799999995</v>
      </c>
      <c r="H4199" s="4">
        <v>0</v>
      </c>
      <c r="I4199" s="4">
        <v>0</v>
      </c>
      <c r="J4199" s="4">
        <v>0</v>
      </c>
      <c r="K4199" s="4">
        <v>0</v>
      </c>
      <c r="L4199" s="1">
        <f t="shared" si="830"/>
        <v>0</v>
      </c>
      <c r="M4199" s="4">
        <v>19188954696.349998</v>
      </c>
      <c r="N4199" s="4">
        <v>0</v>
      </c>
      <c r="O4199" s="4">
        <v>0</v>
      </c>
      <c r="P4199" s="4">
        <v>-150318458.91999999</v>
      </c>
      <c r="Q4199" s="1">
        <f t="shared" si="831"/>
        <v>19339273155.269997</v>
      </c>
    </row>
    <row r="4200" spans="1:17">
      <c r="A4200" s="60" t="str">
        <f t="shared" si="828"/>
        <v>1.2.1.0.04.00.00 - Cota-Parte da Contribuição Sindical</v>
      </c>
      <c r="B4200" s="5" t="s">
        <v>5735</v>
      </c>
      <c r="C4200" s="6">
        <v>0</v>
      </c>
      <c r="D4200" s="6">
        <v>0</v>
      </c>
      <c r="E4200" s="6">
        <v>0</v>
      </c>
      <c r="F4200" s="6">
        <v>0</v>
      </c>
      <c r="G4200" s="1">
        <f t="shared" si="829"/>
        <v>0</v>
      </c>
      <c r="H4200" s="6">
        <v>0</v>
      </c>
      <c r="I4200" s="6">
        <v>0</v>
      </c>
      <c r="J4200" s="6">
        <v>0</v>
      </c>
      <c r="K4200" s="6">
        <v>0</v>
      </c>
      <c r="L4200" s="1">
        <f t="shared" si="830"/>
        <v>0</v>
      </c>
      <c r="M4200" s="6">
        <v>598644880.25999999</v>
      </c>
      <c r="N4200" s="6">
        <v>0</v>
      </c>
      <c r="O4200" s="6">
        <v>0</v>
      </c>
      <c r="P4200" s="6">
        <v>0</v>
      </c>
      <c r="Q4200" s="1">
        <f t="shared" si="831"/>
        <v>598644880.25999999</v>
      </c>
    </row>
    <row r="4201" spans="1:17">
      <c r="A4201" s="60" t="str">
        <f t="shared" si="828"/>
        <v>1.2.1.0.05.00.00 - Contribuição para o Ensino Aeroviário</v>
      </c>
      <c r="B4201" s="3" t="s">
        <v>5736</v>
      </c>
      <c r="C4201" s="4">
        <v>1150424.8400000001</v>
      </c>
      <c r="D4201" s="4">
        <v>0</v>
      </c>
      <c r="E4201" s="4">
        <v>0</v>
      </c>
      <c r="F4201" s="4">
        <v>0</v>
      </c>
      <c r="G4201" s="1">
        <f t="shared" si="829"/>
        <v>1150424.8400000001</v>
      </c>
      <c r="H4201" s="4">
        <v>0</v>
      </c>
      <c r="I4201" s="4">
        <v>0</v>
      </c>
      <c r="J4201" s="4">
        <v>0</v>
      </c>
      <c r="K4201" s="4">
        <v>0</v>
      </c>
      <c r="L4201" s="1">
        <f t="shared" si="830"/>
        <v>0</v>
      </c>
      <c r="M4201" s="4">
        <v>219515551.25999999</v>
      </c>
      <c r="N4201" s="4">
        <v>0</v>
      </c>
      <c r="O4201" s="4">
        <v>0</v>
      </c>
      <c r="P4201" s="4">
        <v>0</v>
      </c>
      <c r="Q4201" s="1">
        <f t="shared" si="831"/>
        <v>219515551.25999999</v>
      </c>
    </row>
    <row r="4202" spans="1:17" ht="25.5">
      <c r="A4202" s="60" t="str">
        <f t="shared" si="828"/>
        <v>1.2.1.0.06.00.00 - Contribuição para o Desenvolvimento do Ensino 
 Profissional Marítimo</v>
      </c>
      <c r="B4202" s="5" t="s">
        <v>5737</v>
      </c>
      <c r="C4202" s="6">
        <v>0</v>
      </c>
      <c r="D4202" s="6">
        <v>0</v>
      </c>
      <c r="E4202" s="6">
        <v>0</v>
      </c>
      <c r="F4202" s="6">
        <v>0</v>
      </c>
      <c r="G4202" s="1">
        <f t="shared" si="829"/>
        <v>0</v>
      </c>
      <c r="H4202" s="6">
        <v>0</v>
      </c>
      <c r="I4202" s="6">
        <v>0</v>
      </c>
      <c r="J4202" s="6">
        <v>0</v>
      </c>
      <c r="K4202" s="6">
        <v>0</v>
      </c>
      <c r="L4202" s="1">
        <f t="shared" si="830"/>
        <v>0</v>
      </c>
      <c r="M4202" s="6">
        <v>162202528.59999999</v>
      </c>
      <c r="N4202" s="6">
        <v>0</v>
      </c>
      <c r="O4202" s="6">
        <v>0</v>
      </c>
      <c r="P4202" s="6">
        <v>-5665054.0300000003</v>
      </c>
      <c r="Q4202" s="1">
        <f t="shared" si="831"/>
        <v>167867582.63</v>
      </c>
    </row>
    <row r="4203" spans="1:17" ht="25.5">
      <c r="A4203" s="60" t="str">
        <f t="shared" si="828"/>
        <v>1.2.1.0.07.00.00 - Contribuição para o Fundo de Saúde das Forças 
 Armadas</v>
      </c>
      <c r="B4203" s="3" t="s">
        <v>5738</v>
      </c>
      <c r="C4203" s="4">
        <v>2154652.85</v>
      </c>
      <c r="D4203" s="4">
        <v>0</v>
      </c>
      <c r="E4203" s="4">
        <v>0</v>
      </c>
      <c r="F4203" s="4">
        <v>0</v>
      </c>
      <c r="G4203" s="1">
        <f t="shared" si="829"/>
        <v>2154652.85</v>
      </c>
      <c r="H4203" s="4">
        <v>0</v>
      </c>
      <c r="I4203" s="4">
        <v>0</v>
      </c>
      <c r="J4203" s="4">
        <v>0</v>
      </c>
      <c r="K4203" s="4">
        <v>0</v>
      </c>
      <c r="L4203" s="1">
        <f t="shared" si="830"/>
        <v>0</v>
      </c>
      <c r="M4203" s="4">
        <v>0</v>
      </c>
      <c r="N4203" s="4">
        <v>0</v>
      </c>
      <c r="O4203" s="4">
        <v>0</v>
      </c>
      <c r="P4203" s="4">
        <v>0</v>
      </c>
      <c r="Q4203" s="1">
        <f t="shared" si="831"/>
        <v>0</v>
      </c>
    </row>
    <row r="4204" spans="1:17" ht="25.5">
      <c r="A4204" s="60" t="str">
        <f t="shared" si="828"/>
        <v>1.2.1.0.09.00.00 - Contribuição sobre a Arrecadação dos Fundos de 
 Investimentos</v>
      </c>
      <c r="B4204" s="5" t="s">
        <v>5739</v>
      </c>
      <c r="C4204" s="6">
        <v>20139.75</v>
      </c>
      <c r="D4204" s="6">
        <v>0</v>
      </c>
      <c r="E4204" s="6">
        <v>0</v>
      </c>
      <c r="F4204" s="6">
        <v>0</v>
      </c>
      <c r="G4204" s="1">
        <f t="shared" si="829"/>
        <v>20139.75</v>
      </c>
      <c r="H4204" s="6">
        <v>0</v>
      </c>
      <c r="I4204" s="6">
        <v>0</v>
      </c>
      <c r="J4204" s="6">
        <v>0</v>
      </c>
      <c r="K4204" s="6">
        <v>0</v>
      </c>
      <c r="L4204" s="1">
        <f t="shared" si="830"/>
        <v>0</v>
      </c>
      <c r="M4204" s="6">
        <v>32435.66</v>
      </c>
      <c r="N4204" s="6">
        <v>0</v>
      </c>
      <c r="O4204" s="6">
        <v>0</v>
      </c>
      <c r="P4204" s="6">
        <v>0</v>
      </c>
      <c r="Q4204" s="1">
        <f t="shared" si="831"/>
        <v>32435.66</v>
      </c>
    </row>
    <row r="4205" spans="1:17" ht="25.5">
      <c r="A4205" s="60" t="str">
        <f t="shared" si="828"/>
        <v>1.2.1.0.13.00.00 - Contribuição sobre a Arrecadação dos Fundos de 
 Investimentos</v>
      </c>
      <c r="B4205" s="3" t="s">
        <v>5740</v>
      </c>
      <c r="C4205" s="4">
        <v>333570.55</v>
      </c>
      <c r="D4205" s="4">
        <v>0</v>
      </c>
      <c r="E4205" s="4">
        <v>0</v>
      </c>
      <c r="F4205" s="4">
        <v>0</v>
      </c>
      <c r="G4205" s="1">
        <f t="shared" si="829"/>
        <v>333570.55</v>
      </c>
      <c r="H4205" s="4">
        <v>0</v>
      </c>
      <c r="I4205" s="4">
        <v>0</v>
      </c>
      <c r="J4205" s="4">
        <v>0</v>
      </c>
      <c r="K4205" s="4">
        <v>0</v>
      </c>
      <c r="L4205" s="1">
        <f t="shared" si="830"/>
        <v>0</v>
      </c>
      <c r="M4205" s="4">
        <v>129350.66</v>
      </c>
      <c r="N4205" s="4">
        <v>0</v>
      </c>
      <c r="O4205" s="4">
        <v>0</v>
      </c>
      <c r="P4205" s="4">
        <v>129350.66</v>
      </c>
      <c r="Q4205" s="1">
        <f t="shared" si="831"/>
        <v>0</v>
      </c>
    </row>
    <row r="4206" spans="1:17">
      <c r="A4206" s="60" t="str">
        <f t="shared" si="828"/>
        <v>1.2.1.0.15.00.00 - Contribuição para Custeio das Pensões Militares</v>
      </c>
      <c r="B4206" s="5" t="s">
        <v>5741</v>
      </c>
      <c r="C4206" s="6">
        <v>0</v>
      </c>
      <c r="D4206" s="6">
        <v>0</v>
      </c>
      <c r="E4206" s="6">
        <v>0</v>
      </c>
      <c r="F4206" s="6">
        <v>0</v>
      </c>
      <c r="G4206" s="1">
        <f t="shared" si="829"/>
        <v>0</v>
      </c>
      <c r="H4206" s="6">
        <v>0</v>
      </c>
      <c r="I4206" s="6">
        <v>0</v>
      </c>
      <c r="J4206" s="6">
        <v>0</v>
      </c>
      <c r="K4206" s="6">
        <v>0</v>
      </c>
      <c r="L4206" s="1">
        <f t="shared" si="830"/>
        <v>0</v>
      </c>
      <c r="M4206" s="6">
        <v>2649785798.6700001</v>
      </c>
      <c r="N4206" s="6">
        <v>0</v>
      </c>
      <c r="O4206" s="6">
        <v>0</v>
      </c>
      <c r="P4206" s="6">
        <v>-3217.47</v>
      </c>
      <c r="Q4206" s="1">
        <f t="shared" si="831"/>
        <v>2649789016.1399999</v>
      </c>
    </row>
    <row r="4207" spans="1:17" ht="25.5">
      <c r="A4207" s="60" t="str">
        <f t="shared" si="828"/>
        <v>1.2.1.0.17.00.00 - Contribuição sobre a Receita de Sorteios 
 Realizados por Entidades</v>
      </c>
      <c r="B4207" s="3" t="s">
        <v>5742</v>
      </c>
      <c r="C4207" s="4">
        <v>0</v>
      </c>
      <c r="D4207" s="4">
        <v>0</v>
      </c>
      <c r="E4207" s="4">
        <v>0</v>
      </c>
      <c r="F4207" s="4">
        <v>0</v>
      </c>
      <c r="G4207" s="1">
        <f t="shared" si="829"/>
        <v>0</v>
      </c>
      <c r="H4207" s="4">
        <v>0</v>
      </c>
      <c r="I4207" s="4">
        <v>0</v>
      </c>
      <c r="J4207" s="4">
        <v>0</v>
      </c>
      <c r="K4207" s="4">
        <v>0</v>
      </c>
      <c r="L4207" s="1">
        <f t="shared" si="830"/>
        <v>0</v>
      </c>
      <c r="M4207" s="4">
        <v>327964.03999999998</v>
      </c>
      <c r="N4207" s="4">
        <v>0</v>
      </c>
      <c r="O4207" s="4">
        <v>0</v>
      </c>
      <c r="P4207" s="4">
        <v>-639.41999999999996</v>
      </c>
      <c r="Q4207" s="1">
        <f t="shared" si="831"/>
        <v>328603.45999999996</v>
      </c>
    </row>
    <row r="4208" spans="1:17" ht="25.5">
      <c r="A4208" s="60" t="str">
        <f t="shared" si="828"/>
        <v>1.2.1.0.18.00.00 - Contribuição sobre a Receita de Concursos de 
 Prognósticos</v>
      </c>
      <c r="B4208" s="5" t="s">
        <v>5743</v>
      </c>
      <c r="C4208" s="6">
        <v>0</v>
      </c>
      <c r="D4208" s="6">
        <v>0</v>
      </c>
      <c r="E4208" s="6">
        <v>0</v>
      </c>
      <c r="F4208" s="6">
        <v>0</v>
      </c>
      <c r="G4208" s="1">
        <f t="shared" si="829"/>
        <v>0</v>
      </c>
      <c r="H4208" s="6">
        <v>2746086.2</v>
      </c>
      <c r="I4208" s="6">
        <v>0</v>
      </c>
      <c r="J4208" s="6">
        <v>0</v>
      </c>
      <c r="K4208" s="6">
        <v>0</v>
      </c>
      <c r="L4208" s="1">
        <f t="shared" si="830"/>
        <v>2746086.2</v>
      </c>
      <c r="M4208" s="6">
        <v>5421817453.75</v>
      </c>
      <c r="N4208" s="6">
        <v>0</v>
      </c>
      <c r="O4208" s="6">
        <v>0</v>
      </c>
      <c r="P4208" s="6">
        <v>-17881.11</v>
      </c>
      <c r="Q4208" s="1">
        <f t="shared" si="831"/>
        <v>5421835334.8599997</v>
      </c>
    </row>
    <row r="4209" spans="1:17" ht="25.5">
      <c r="A4209" s="60" t="str">
        <f t="shared" si="828"/>
        <v>1.2.1.0.29.00.00 - Contribuições para o Regime Próprio de Previdência 
 do Servidor Público</v>
      </c>
      <c r="B4209" s="3" t="s">
        <v>1443</v>
      </c>
      <c r="C4209" s="4">
        <v>9252912556.4699993</v>
      </c>
      <c r="D4209" s="4">
        <v>94280.02</v>
      </c>
      <c r="E4209" s="4">
        <v>3492.55</v>
      </c>
      <c r="F4209" s="4">
        <v>6520057.79</v>
      </c>
      <c r="G4209" s="1">
        <f t="shared" si="829"/>
        <v>9246294726.1099987</v>
      </c>
      <c r="H4209" s="4">
        <v>20486038184.09</v>
      </c>
      <c r="I4209" s="4">
        <v>0</v>
      </c>
      <c r="J4209" s="4">
        <v>0</v>
      </c>
      <c r="K4209" s="4">
        <v>614091435.09000003</v>
      </c>
      <c r="L4209" s="1">
        <f t="shared" si="830"/>
        <v>20486038184.09</v>
      </c>
      <c r="M4209" s="4">
        <v>11930608041.59</v>
      </c>
      <c r="N4209" s="4">
        <v>0</v>
      </c>
      <c r="O4209" s="4">
        <v>0</v>
      </c>
      <c r="P4209" s="4">
        <v>-6017072.4699999997</v>
      </c>
      <c r="Q4209" s="1">
        <f t="shared" si="831"/>
        <v>11936625114.059999</v>
      </c>
    </row>
    <row r="4210" spans="1:17" ht="25.5">
      <c r="A4210" s="60" t="str">
        <f t="shared" si="828"/>
        <v>1.2.1.0.29.01.00 - Contribuição Patronal de Servidor Ativo Civil 
 para o Regime Próprio</v>
      </c>
      <c r="B4210" s="5" t="s">
        <v>1444</v>
      </c>
      <c r="C4210" s="6">
        <v>651340786.63</v>
      </c>
      <c r="D4210" s="6">
        <v>0</v>
      </c>
      <c r="E4210" s="6">
        <v>2408</v>
      </c>
      <c r="F4210" s="6">
        <v>-8910.57</v>
      </c>
      <c r="G4210" s="1">
        <f t="shared" si="829"/>
        <v>651347289.20000005</v>
      </c>
      <c r="H4210" s="6">
        <v>3803215233.7199998</v>
      </c>
      <c r="I4210" s="6">
        <v>0</v>
      </c>
      <c r="J4210" s="6">
        <v>0</v>
      </c>
      <c r="K4210" s="6">
        <v>135908.65</v>
      </c>
      <c r="L4210" s="1">
        <f t="shared" si="830"/>
        <v>3803215233.7199998</v>
      </c>
      <c r="M4210" s="6">
        <v>0</v>
      </c>
      <c r="N4210" s="6">
        <v>0</v>
      </c>
      <c r="O4210" s="6">
        <v>0</v>
      </c>
      <c r="P4210" s="6">
        <v>0</v>
      </c>
      <c r="Q4210" s="1">
        <f t="shared" si="831"/>
        <v>0</v>
      </c>
    </row>
    <row r="4211" spans="1:17">
      <c r="A4211" s="60" t="str">
        <f t="shared" si="828"/>
        <v>1.2.1.0.29.02.00 - Contribuição Patronal de Servidor Ativo Militar</v>
      </c>
      <c r="B4211" s="3" t="s">
        <v>1445</v>
      </c>
      <c r="C4211" s="4">
        <v>6919089.0800000001</v>
      </c>
      <c r="D4211" s="4">
        <v>0</v>
      </c>
      <c r="E4211" s="4">
        <v>0</v>
      </c>
      <c r="F4211" s="4">
        <v>0</v>
      </c>
      <c r="G4211" s="1">
        <f t="shared" si="829"/>
        <v>6919089.0800000001</v>
      </c>
      <c r="H4211" s="4">
        <v>41316.870000000003</v>
      </c>
      <c r="I4211" s="4">
        <v>0</v>
      </c>
      <c r="J4211" s="4">
        <v>0</v>
      </c>
      <c r="K4211" s="4">
        <v>0</v>
      </c>
      <c r="L4211" s="1">
        <f t="shared" si="830"/>
        <v>41316.870000000003</v>
      </c>
      <c r="M4211" s="4">
        <v>0</v>
      </c>
      <c r="N4211" s="4">
        <v>0</v>
      </c>
      <c r="O4211" s="4">
        <v>0</v>
      </c>
      <c r="P4211" s="4">
        <v>0</v>
      </c>
      <c r="Q4211" s="1">
        <f t="shared" si="831"/>
        <v>0</v>
      </c>
    </row>
    <row r="4212" spans="1:17">
      <c r="A4212" s="60" t="str">
        <f t="shared" si="828"/>
        <v>1.2.1.0.29.03.00 - Contribuição Patronal – Inativo Civil</v>
      </c>
      <c r="B4212" s="5" t="s">
        <v>1446</v>
      </c>
      <c r="C4212" s="6">
        <v>24545808.59</v>
      </c>
      <c r="D4212" s="6">
        <v>0</v>
      </c>
      <c r="E4212" s="6">
        <v>0</v>
      </c>
      <c r="F4212" s="6">
        <v>0</v>
      </c>
      <c r="G4212" s="1">
        <f t="shared" si="829"/>
        <v>24545808.59</v>
      </c>
      <c r="H4212" s="6">
        <v>0</v>
      </c>
      <c r="I4212" s="6">
        <v>0</v>
      </c>
      <c r="J4212" s="6">
        <v>0</v>
      </c>
      <c r="K4212" s="6">
        <v>0</v>
      </c>
      <c r="L4212" s="1">
        <f t="shared" si="830"/>
        <v>0</v>
      </c>
      <c r="M4212" s="6">
        <v>0</v>
      </c>
      <c r="N4212" s="6">
        <v>0</v>
      </c>
      <c r="O4212" s="6">
        <v>0</v>
      </c>
      <c r="P4212" s="6">
        <v>0</v>
      </c>
      <c r="Q4212" s="1">
        <f t="shared" si="831"/>
        <v>0</v>
      </c>
    </row>
    <row r="4213" spans="1:17">
      <c r="A4213" s="60" t="str">
        <f t="shared" si="828"/>
        <v>1.2.1.0.29.04.00 - Contribuição Patronal – Inativo Militar</v>
      </c>
      <c r="B4213" s="3" t="s">
        <v>1447</v>
      </c>
      <c r="C4213" s="4">
        <v>2800815.14</v>
      </c>
      <c r="D4213" s="4">
        <v>0</v>
      </c>
      <c r="E4213" s="4">
        <v>0</v>
      </c>
      <c r="F4213" s="4">
        <v>0</v>
      </c>
      <c r="G4213" s="1">
        <f t="shared" si="829"/>
        <v>2800815.14</v>
      </c>
      <c r="H4213" s="4">
        <v>0</v>
      </c>
      <c r="I4213" s="4">
        <v>0</v>
      </c>
      <c r="J4213" s="4">
        <v>0</v>
      </c>
      <c r="K4213" s="4">
        <v>0</v>
      </c>
      <c r="L4213" s="1">
        <f t="shared" si="830"/>
        <v>0</v>
      </c>
      <c r="M4213" s="4">
        <v>0</v>
      </c>
      <c r="N4213" s="4">
        <v>0</v>
      </c>
      <c r="O4213" s="4">
        <v>0</v>
      </c>
      <c r="P4213" s="4">
        <v>0</v>
      </c>
      <c r="Q4213" s="1">
        <f t="shared" si="831"/>
        <v>0</v>
      </c>
    </row>
    <row r="4214" spans="1:17">
      <c r="A4214" s="60" t="str">
        <f t="shared" si="828"/>
        <v>1.2.1.0.29.05.00 - Contribuição Patronal – Pensionista Civil</v>
      </c>
      <c r="B4214" s="5" t="s">
        <v>1448</v>
      </c>
      <c r="C4214" s="6">
        <v>4793057.82</v>
      </c>
      <c r="D4214" s="6">
        <v>0</v>
      </c>
      <c r="E4214" s="6">
        <v>0</v>
      </c>
      <c r="F4214" s="6">
        <v>0</v>
      </c>
      <c r="G4214" s="1">
        <f t="shared" si="829"/>
        <v>4793057.82</v>
      </c>
      <c r="H4214" s="6">
        <v>0</v>
      </c>
      <c r="I4214" s="6">
        <v>0</v>
      </c>
      <c r="J4214" s="6">
        <v>0</v>
      </c>
      <c r="K4214" s="6">
        <v>0</v>
      </c>
      <c r="L4214" s="1">
        <f t="shared" si="830"/>
        <v>0</v>
      </c>
      <c r="M4214" s="6">
        <v>0</v>
      </c>
      <c r="N4214" s="6">
        <v>0</v>
      </c>
      <c r="O4214" s="6">
        <v>0</v>
      </c>
      <c r="P4214" s="6">
        <v>0</v>
      </c>
      <c r="Q4214" s="1">
        <f t="shared" si="831"/>
        <v>0</v>
      </c>
    </row>
    <row r="4215" spans="1:17">
      <c r="A4215" s="60" t="str">
        <f t="shared" si="828"/>
        <v>1.2.1.0.29.06.00 - Contribuição Patronal – Pensionista Militar</v>
      </c>
      <c r="B4215" s="3" t="s">
        <v>1449</v>
      </c>
      <c r="C4215" s="4">
        <v>2110617.83</v>
      </c>
      <c r="D4215" s="4">
        <v>0</v>
      </c>
      <c r="E4215" s="4">
        <v>0</v>
      </c>
      <c r="F4215" s="4">
        <v>0</v>
      </c>
      <c r="G4215" s="1">
        <f t="shared" si="829"/>
        <v>2110617.83</v>
      </c>
      <c r="H4215" s="4">
        <v>0</v>
      </c>
      <c r="I4215" s="4">
        <v>0</v>
      </c>
      <c r="J4215" s="4">
        <v>0</v>
      </c>
      <c r="K4215" s="4">
        <v>0</v>
      </c>
      <c r="L4215" s="1">
        <f t="shared" si="830"/>
        <v>0</v>
      </c>
      <c r="M4215" s="4">
        <v>0</v>
      </c>
      <c r="N4215" s="4">
        <v>0</v>
      </c>
      <c r="O4215" s="4">
        <v>0</v>
      </c>
      <c r="P4215" s="4">
        <v>0</v>
      </c>
      <c r="Q4215" s="1">
        <f t="shared" si="831"/>
        <v>0</v>
      </c>
    </row>
    <row r="4216" spans="1:17" ht="25.5">
      <c r="A4216" s="60" t="str">
        <f t="shared" si="828"/>
        <v>1.2.1.0.29.07.00 - Contribuição do Servidor Ativo Civil para o 
 Regime Próprio</v>
      </c>
      <c r="B4216" s="5" t="s">
        <v>1450</v>
      </c>
      <c r="C4216" s="6">
        <v>7784415672.75</v>
      </c>
      <c r="D4216" s="6">
        <v>94280.02</v>
      </c>
      <c r="E4216" s="6">
        <v>-72.55</v>
      </c>
      <c r="F4216" s="6">
        <v>5986251.7800000003</v>
      </c>
      <c r="G4216" s="1">
        <f t="shared" si="829"/>
        <v>7778335213.5</v>
      </c>
      <c r="H4216" s="6">
        <v>10368191188.91</v>
      </c>
      <c r="I4216" s="6">
        <v>0</v>
      </c>
      <c r="J4216" s="6">
        <v>0</v>
      </c>
      <c r="K4216" s="6">
        <v>431204188.75999999</v>
      </c>
      <c r="L4216" s="1">
        <f t="shared" si="830"/>
        <v>10368191188.91</v>
      </c>
      <c r="M4216" s="6">
        <v>8767783224.2700005</v>
      </c>
      <c r="N4216" s="6">
        <v>0</v>
      </c>
      <c r="O4216" s="6">
        <v>0</v>
      </c>
      <c r="P4216" s="6">
        <v>-45184.73</v>
      </c>
      <c r="Q4216" s="1">
        <f t="shared" si="831"/>
        <v>8767828409</v>
      </c>
    </row>
    <row r="4217" spans="1:17">
      <c r="A4217" s="60" t="str">
        <f t="shared" si="828"/>
        <v>1.2.1.0.29.08.00 - Contribuição de Servidor Ativo Militar</v>
      </c>
      <c r="B4217" s="3" t="s">
        <v>1451</v>
      </c>
      <c r="C4217" s="4">
        <v>2590806.39</v>
      </c>
      <c r="D4217" s="4">
        <v>0</v>
      </c>
      <c r="E4217" s="4">
        <v>0</v>
      </c>
      <c r="F4217" s="4">
        <v>0</v>
      </c>
      <c r="G4217" s="1">
        <f t="shared" si="829"/>
        <v>2590806.39</v>
      </c>
      <c r="H4217" s="4">
        <v>2775729107.9899998</v>
      </c>
      <c r="I4217" s="4">
        <v>0</v>
      </c>
      <c r="J4217" s="4">
        <v>0</v>
      </c>
      <c r="K4217" s="4">
        <v>67115979.280000001</v>
      </c>
      <c r="L4217" s="1">
        <f t="shared" si="830"/>
        <v>2775729107.9899998</v>
      </c>
      <c r="M4217" s="4">
        <v>0</v>
      </c>
      <c r="N4217" s="4">
        <v>0</v>
      </c>
      <c r="O4217" s="4">
        <v>0</v>
      </c>
      <c r="P4217" s="4">
        <v>0</v>
      </c>
      <c r="Q4217" s="1">
        <f t="shared" si="831"/>
        <v>0</v>
      </c>
    </row>
    <row r="4218" spans="1:17" ht="25.5">
      <c r="A4218" s="60" t="str">
        <f t="shared" si="828"/>
        <v>1.2.1.0.29.09.00 - Contribuições do Servidor Inativo Civil para o 
 Regime Próprio</v>
      </c>
      <c r="B4218" s="5" t="s">
        <v>1452</v>
      </c>
      <c r="C4218" s="6">
        <v>540182182.30999994</v>
      </c>
      <c r="D4218" s="6">
        <v>0</v>
      </c>
      <c r="E4218" s="6">
        <v>0</v>
      </c>
      <c r="F4218" s="6">
        <v>116285.29</v>
      </c>
      <c r="G4218" s="1">
        <f t="shared" si="829"/>
        <v>540065897.01999998</v>
      </c>
      <c r="H4218" s="6">
        <v>1909870161.1600001</v>
      </c>
      <c r="I4218" s="6">
        <v>0</v>
      </c>
      <c r="J4218" s="6">
        <v>0</v>
      </c>
      <c r="K4218" s="6">
        <v>68422322.819999993</v>
      </c>
      <c r="L4218" s="1">
        <f t="shared" si="830"/>
        <v>1909870161.1600001</v>
      </c>
      <c r="M4218" s="6">
        <v>2321009485.25</v>
      </c>
      <c r="N4218" s="6">
        <v>0</v>
      </c>
      <c r="O4218" s="6">
        <v>0</v>
      </c>
      <c r="P4218" s="6">
        <v>-82222.53</v>
      </c>
      <c r="Q4218" s="1">
        <f t="shared" si="831"/>
        <v>2321091707.7800002</v>
      </c>
    </row>
    <row r="4219" spans="1:17">
      <c r="A4219" s="60" t="str">
        <f t="shared" si="828"/>
        <v>1.2.1.0.29.10.00 - Contribuições de Servidor Inativo Militar</v>
      </c>
      <c r="B4219" s="3" t="s">
        <v>1453</v>
      </c>
      <c r="C4219" s="4">
        <v>248540.89</v>
      </c>
      <c r="D4219" s="4">
        <v>0</v>
      </c>
      <c r="E4219" s="4">
        <v>0</v>
      </c>
      <c r="F4219" s="4">
        <v>0</v>
      </c>
      <c r="G4219" s="1">
        <f t="shared" si="829"/>
        <v>248540.89</v>
      </c>
      <c r="H4219" s="4">
        <v>854120741.33000004</v>
      </c>
      <c r="I4219" s="4">
        <v>0</v>
      </c>
      <c r="J4219" s="4">
        <v>0</v>
      </c>
      <c r="K4219" s="4">
        <v>10917333.310000001</v>
      </c>
      <c r="L4219" s="1">
        <f t="shared" si="830"/>
        <v>854120741.33000004</v>
      </c>
      <c r="M4219" s="4">
        <v>0</v>
      </c>
      <c r="N4219" s="4">
        <v>0</v>
      </c>
      <c r="O4219" s="4">
        <v>0</v>
      </c>
      <c r="P4219" s="4">
        <v>0</v>
      </c>
      <c r="Q4219" s="1">
        <f t="shared" si="831"/>
        <v>0</v>
      </c>
    </row>
    <row r="4220" spans="1:17" ht="25.5">
      <c r="A4220" s="60" t="str">
        <f t="shared" si="828"/>
        <v>1.2.1.0.29.11.00 - Contribuições de Pensionista Civil para o Regime 
 Próprio</v>
      </c>
      <c r="B4220" s="5" t="s">
        <v>1454</v>
      </c>
      <c r="C4220" s="6">
        <v>59486422.939999998</v>
      </c>
      <c r="D4220" s="6">
        <v>0</v>
      </c>
      <c r="E4220" s="6">
        <v>0</v>
      </c>
      <c r="F4220" s="6">
        <v>20123.87</v>
      </c>
      <c r="G4220" s="1">
        <f t="shared" si="829"/>
        <v>59466299.07</v>
      </c>
      <c r="H4220" s="6">
        <v>602965050.33000004</v>
      </c>
      <c r="I4220" s="6">
        <v>0</v>
      </c>
      <c r="J4220" s="6">
        <v>0</v>
      </c>
      <c r="K4220" s="6">
        <v>15268027.619999999</v>
      </c>
      <c r="L4220" s="1">
        <f t="shared" si="830"/>
        <v>602965050.33000004</v>
      </c>
      <c r="M4220" s="6">
        <v>638659335.08000004</v>
      </c>
      <c r="N4220" s="6">
        <v>0</v>
      </c>
      <c r="O4220" s="6">
        <v>0</v>
      </c>
      <c r="P4220" s="6">
        <v>1074.3900000000001</v>
      </c>
      <c r="Q4220" s="1">
        <f t="shared" si="831"/>
        <v>638658260.69000006</v>
      </c>
    </row>
    <row r="4221" spans="1:17">
      <c r="A4221" s="60" t="str">
        <f t="shared" si="828"/>
        <v>1.2.1.0.29.12.00 - Contribuições de Pensionista Militar</v>
      </c>
      <c r="B4221" s="3" t="s">
        <v>1455</v>
      </c>
      <c r="C4221" s="4">
        <v>196271.51</v>
      </c>
      <c r="D4221" s="4">
        <v>0</v>
      </c>
      <c r="E4221" s="4">
        <v>0</v>
      </c>
      <c r="F4221" s="4">
        <v>0</v>
      </c>
      <c r="G4221" s="1">
        <f t="shared" si="829"/>
        <v>196271.51</v>
      </c>
      <c r="H4221" s="4">
        <v>129556778.09</v>
      </c>
      <c r="I4221" s="4">
        <v>0</v>
      </c>
      <c r="J4221" s="4">
        <v>0</v>
      </c>
      <c r="K4221" s="4">
        <v>1470568.79</v>
      </c>
      <c r="L4221" s="1">
        <f t="shared" si="830"/>
        <v>129556778.09</v>
      </c>
      <c r="M4221" s="4">
        <v>0</v>
      </c>
      <c r="N4221" s="4">
        <v>0</v>
      </c>
      <c r="O4221" s="4">
        <v>0</v>
      </c>
      <c r="P4221" s="4">
        <v>0</v>
      </c>
      <c r="Q4221" s="1">
        <f t="shared" si="831"/>
        <v>0</v>
      </c>
    </row>
    <row r="4222" spans="1:17" ht="25.5">
      <c r="A4222" s="60" t="str">
        <f t="shared" si="828"/>
        <v>1.2.1.0.29.13.00 - Contribuição Previdenciária para Amortização do 
 Déficit Atuarial</v>
      </c>
      <c r="B4222" s="5" t="s">
        <v>1456</v>
      </c>
      <c r="C4222" s="6">
        <v>33834726.719999999</v>
      </c>
      <c r="D4222" s="6">
        <v>0</v>
      </c>
      <c r="E4222" s="6">
        <v>0</v>
      </c>
      <c r="F4222" s="6">
        <v>0</v>
      </c>
      <c r="G4222" s="1">
        <f t="shared" si="829"/>
        <v>33834726.719999999</v>
      </c>
      <c r="H4222" s="6">
        <v>7873.21</v>
      </c>
      <c r="I4222" s="6">
        <v>0</v>
      </c>
      <c r="J4222" s="6">
        <v>0</v>
      </c>
      <c r="K4222" s="6">
        <v>0</v>
      </c>
      <c r="L4222" s="1">
        <f t="shared" si="830"/>
        <v>7873.21</v>
      </c>
      <c r="M4222" s="6">
        <v>0</v>
      </c>
      <c r="N4222" s="6">
        <v>0</v>
      </c>
      <c r="O4222" s="6">
        <v>0</v>
      </c>
      <c r="P4222" s="6">
        <v>0</v>
      </c>
      <c r="Q4222" s="1">
        <f t="shared" si="831"/>
        <v>0</v>
      </c>
    </row>
    <row r="4223" spans="1:17" ht="25.5">
      <c r="A4223" s="60" t="str">
        <f t="shared" ref="A4223:A4286" si="832">TRIM(B4223)</f>
        <v>1.2.1.0.29.15.00 - Contribuição Previdenciária em Regime de 
 Parcelamento de Débitos</v>
      </c>
      <c r="B4223" s="3" t="s">
        <v>1457</v>
      </c>
      <c r="C4223" s="4">
        <v>131849406.76000001</v>
      </c>
      <c r="D4223" s="4">
        <v>0</v>
      </c>
      <c r="E4223" s="4">
        <v>0</v>
      </c>
      <c r="F4223" s="4">
        <v>406307.42</v>
      </c>
      <c r="G4223" s="1">
        <f t="shared" si="829"/>
        <v>131443099.34</v>
      </c>
      <c r="H4223" s="4">
        <v>618115.77</v>
      </c>
      <c r="I4223" s="4">
        <v>0</v>
      </c>
      <c r="J4223" s="4">
        <v>0</v>
      </c>
      <c r="K4223" s="4">
        <v>0</v>
      </c>
      <c r="L4223" s="1">
        <f t="shared" si="830"/>
        <v>618115.77</v>
      </c>
      <c r="M4223" s="4">
        <v>0</v>
      </c>
      <c r="N4223" s="4">
        <v>0</v>
      </c>
      <c r="O4223" s="4">
        <v>0</v>
      </c>
      <c r="P4223" s="4">
        <v>0</v>
      </c>
      <c r="Q4223" s="1">
        <f t="shared" si="831"/>
        <v>0</v>
      </c>
    </row>
    <row r="4224" spans="1:17" ht="25.5">
      <c r="A4224" s="60" t="str">
        <f t="shared" si="832"/>
        <v>1.2.1.0.29.16.00 - Receita de Recolhimento da Contribuição Patronal, 
 oriunda do Pagamento de Sentenças Judiciais</v>
      </c>
      <c r="B4224" s="5" t="s">
        <v>1458</v>
      </c>
      <c r="C4224" s="6">
        <v>1827689.32</v>
      </c>
      <c r="D4224" s="6">
        <v>0</v>
      </c>
      <c r="E4224" s="6">
        <v>0</v>
      </c>
      <c r="F4224" s="6">
        <v>0</v>
      </c>
      <c r="G4224" s="1">
        <f t="shared" ref="G4224:G4287" si="833">C4224-D4224-E4224-F4224</f>
        <v>1827689.32</v>
      </c>
      <c r="H4224" s="6">
        <v>0</v>
      </c>
      <c r="I4224" s="6">
        <v>0</v>
      </c>
      <c r="J4224" s="6">
        <v>0</v>
      </c>
      <c r="K4224" s="6">
        <v>0</v>
      </c>
      <c r="L4224" s="1">
        <f t="shared" si="830"/>
        <v>0</v>
      </c>
      <c r="M4224" s="6">
        <v>0</v>
      </c>
      <c r="N4224" s="6">
        <v>0</v>
      </c>
      <c r="O4224" s="6">
        <v>0</v>
      </c>
      <c r="P4224" s="6">
        <v>0</v>
      </c>
      <c r="Q4224" s="1">
        <f t="shared" si="831"/>
        <v>0</v>
      </c>
    </row>
    <row r="4225" spans="1:17" ht="25.5">
      <c r="A4225" s="60" t="str">
        <f t="shared" si="832"/>
        <v>1.2.1.0.29.17.00 - Receita de Recolhimento da Contribuição do 
 Servidor Ativo Civil, oriunda do Pagamento de Sentenças Judiciais</v>
      </c>
      <c r="B4225" s="3" t="s">
        <v>1459</v>
      </c>
      <c r="C4225" s="4">
        <v>4274294.99</v>
      </c>
      <c r="D4225" s="4">
        <v>0</v>
      </c>
      <c r="E4225" s="4">
        <v>0</v>
      </c>
      <c r="F4225" s="4">
        <v>0</v>
      </c>
      <c r="G4225" s="1">
        <f t="shared" si="833"/>
        <v>4274294.99</v>
      </c>
      <c r="H4225" s="4">
        <v>782082.24</v>
      </c>
      <c r="I4225" s="4">
        <v>0</v>
      </c>
      <c r="J4225" s="4">
        <v>0</v>
      </c>
      <c r="K4225" s="4">
        <v>72753.039999999994</v>
      </c>
      <c r="L4225" s="1">
        <f t="shared" ref="L4225:L4288" si="834">H4225-I4225-J4225</f>
        <v>782082.24</v>
      </c>
      <c r="M4225" s="4">
        <v>136775403.91</v>
      </c>
      <c r="N4225" s="4">
        <v>0</v>
      </c>
      <c r="O4225" s="4">
        <v>0</v>
      </c>
      <c r="P4225" s="4">
        <v>-3492486.75</v>
      </c>
      <c r="Q4225" s="1">
        <f t="shared" ref="Q4225:Q4288" si="835">M4225-N4225-O4225-P4225</f>
        <v>140267890.66</v>
      </c>
    </row>
    <row r="4226" spans="1:17" ht="25.5">
      <c r="A4226" s="60" t="str">
        <f t="shared" si="832"/>
        <v>1.2.1.0.29.18.00 - Receita de Recolhimento da Contribuição do 
 Servidor Inativo Civil, oriunda do Pagamento de Sentenças Judiciais</v>
      </c>
      <c r="B4226" s="5" t="s">
        <v>1460</v>
      </c>
      <c r="C4226" s="6">
        <v>1311634.72</v>
      </c>
      <c r="D4226" s="6">
        <v>0</v>
      </c>
      <c r="E4226" s="6">
        <v>0</v>
      </c>
      <c r="F4226" s="6">
        <v>0</v>
      </c>
      <c r="G4226" s="1">
        <f t="shared" si="833"/>
        <v>1311634.72</v>
      </c>
      <c r="H4226" s="6">
        <v>18673409.329999998</v>
      </c>
      <c r="I4226" s="6">
        <v>0</v>
      </c>
      <c r="J4226" s="6">
        <v>0</v>
      </c>
      <c r="K4226" s="6">
        <v>0</v>
      </c>
      <c r="L4226" s="1">
        <f t="shared" si="834"/>
        <v>18673409.329999998</v>
      </c>
      <c r="M4226" s="6">
        <v>55614694.810000002</v>
      </c>
      <c r="N4226" s="6">
        <v>0</v>
      </c>
      <c r="O4226" s="6">
        <v>0</v>
      </c>
      <c r="P4226" s="6">
        <v>-2312185.5699999998</v>
      </c>
      <c r="Q4226" s="1">
        <f t="shared" si="835"/>
        <v>57926880.380000003</v>
      </c>
    </row>
    <row r="4227" spans="1:17" ht="25.5">
      <c r="A4227" s="60" t="str">
        <f t="shared" si="832"/>
        <v>1.2.1.0.29.19.00 - Receita de Recolhimento de Pensionista Civil, 
 oriunda do Pagamento de Sentenças Judiciais</v>
      </c>
      <c r="B4227" s="3" t="s">
        <v>1461</v>
      </c>
      <c r="C4227" s="4">
        <v>184732.08</v>
      </c>
      <c r="D4227" s="4">
        <v>0</v>
      </c>
      <c r="E4227" s="4">
        <v>1157.0999999999999</v>
      </c>
      <c r="F4227" s="4">
        <v>0</v>
      </c>
      <c r="G4227" s="1">
        <f t="shared" si="833"/>
        <v>183574.97999999998</v>
      </c>
      <c r="H4227" s="4">
        <v>22267125.140000001</v>
      </c>
      <c r="I4227" s="4">
        <v>0</v>
      </c>
      <c r="J4227" s="4">
        <v>0</v>
      </c>
      <c r="K4227" s="4">
        <v>19484352.82</v>
      </c>
      <c r="L4227" s="1">
        <f t="shared" si="834"/>
        <v>22267125.140000001</v>
      </c>
      <c r="M4227" s="4">
        <v>10765898.27</v>
      </c>
      <c r="N4227" s="4">
        <v>0</v>
      </c>
      <c r="O4227" s="4">
        <v>0</v>
      </c>
      <c r="P4227" s="4">
        <v>-86067.28</v>
      </c>
      <c r="Q4227" s="1">
        <f t="shared" si="835"/>
        <v>10851965.549999999</v>
      </c>
    </row>
    <row r="4228" spans="1:17" ht="25.5">
      <c r="A4228" s="60" t="str">
        <f t="shared" si="832"/>
        <v>1.2.1.0.30.00.00 - Contribuições Previdenciárias para o Regime Geral 
 de Previdência Social</v>
      </c>
      <c r="B4228" s="5" t="s">
        <v>5744</v>
      </c>
      <c r="C4228" s="6">
        <v>49770774.399999999</v>
      </c>
      <c r="D4228" s="6">
        <v>1086</v>
      </c>
      <c r="E4228" s="6">
        <v>0</v>
      </c>
      <c r="F4228" s="6">
        <v>7380.96</v>
      </c>
      <c r="G4228" s="1">
        <f t="shared" si="833"/>
        <v>49762307.439999998</v>
      </c>
      <c r="H4228" s="6">
        <v>0</v>
      </c>
      <c r="I4228" s="6">
        <v>0</v>
      </c>
      <c r="J4228" s="6">
        <v>0</v>
      </c>
      <c r="K4228" s="6">
        <v>0</v>
      </c>
      <c r="L4228" s="1">
        <f t="shared" si="834"/>
        <v>0</v>
      </c>
      <c r="M4228" s="6">
        <v>319764227037.35999</v>
      </c>
      <c r="N4228" s="6">
        <v>0</v>
      </c>
      <c r="O4228" s="6">
        <v>0</v>
      </c>
      <c r="P4228" s="6">
        <v>-1806074196.8099999</v>
      </c>
      <c r="Q4228" s="1">
        <f t="shared" si="835"/>
        <v>321570301234.16998</v>
      </c>
    </row>
    <row r="4229" spans="1:17" ht="25.5">
      <c r="A4229" s="60" t="str">
        <f t="shared" si="832"/>
        <v>1.2.1.0.31.00.00 - Contribuição para o Fundo de Saúde dos Policiais 
 Militares e Bombeiros Militares do Distrito Federal</v>
      </c>
      <c r="B4229" s="3" t="s">
        <v>5745</v>
      </c>
      <c r="C4229" s="4">
        <v>15266954.58</v>
      </c>
      <c r="D4229" s="4">
        <v>0</v>
      </c>
      <c r="E4229" s="4">
        <v>0</v>
      </c>
      <c r="F4229" s="4">
        <v>0</v>
      </c>
      <c r="G4229" s="1">
        <f t="shared" si="833"/>
        <v>15266954.58</v>
      </c>
      <c r="H4229" s="4">
        <v>0</v>
      </c>
      <c r="I4229" s="4">
        <v>0</v>
      </c>
      <c r="J4229" s="4">
        <v>0</v>
      </c>
      <c r="K4229" s="4">
        <v>0</v>
      </c>
      <c r="L4229" s="1">
        <f t="shared" si="834"/>
        <v>0</v>
      </c>
      <c r="M4229" s="4">
        <v>26458255.039999999</v>
      </c>
      <c r="N4229" s="4">
        <v>0</v>
      </c>
      <c r="O4229" s="4">
        <v>0</v>
      </c>
      <c r="P4229" s="4">
        <v>0</v>
      </c>
      <c r="Q4229" s="1">
        <f t="shared" si="835"/>
        <v>26458255.039999999</v>
      </c>
    </row>
    <row r="4230" spans="1:17">
      <c r="A4230" s="60" t="str">
        <f t="shared" si="832"/>
        <v>1.2.1.0.32.00.00 - Contribuições Rurais</v>
      </c>
      <c r="B4230" s="5" t="s">
        <v>5746</v>
      </c>
      <c r="C4230" s="6">
        <v>2143510.9900000002</v>
      </c>
      <c r="D4230" s="6">
        <v>0</v>
      </c>
      <c r="E4230" s="6">
        <v>0</v>
      </c>
      <c r="F4230" s="6">
        <v>0</v>
      </c>
      <c r="G4230" s="1">
        <f t="shared" si="833"/>
        <v>2143510.9900000002</v>
      </c>
      <c r="H4230" s="6">
        <v>0</v>
      </c>
      <c r="I4230" s="6">
        <v>0</v>
      </c>
      <c r="J4230" s="6">
        <v>0</v>
      </c>
      <c r="K4230" s="6">
        <v>0</v>
      </c>
      <c r="L4230" s="1">
        <f t="shared" si="834"/>
        <v>0</v>
      </c>
      <c r="M4230" s="6">
        <v>1616345471.0699999</v>
      </c>
      <c r="N4230" s="6">
        <v>0</v>
      </c>
      <c r="O4230" s="6">
        <v>0</v>
      </c>
      <c r="P4230" s="6">
        <v>-42817437.210000001</v>
      </c>
      <c r="Q4230" s="1">
        <f t="shared" si="835"/>
        <v>1659162908.28</v>
      </c>
    </row>
    <row r="4231" spans="1:17" ht="25.5">
      <c r="A4231" s="60" t="str">
        <f t="shared" si="832"/>
        <v>1.2.1.0.33.00.00 - Contribuição e Adicional para o Serviço Nacional 
 de Aprendizagem Comercial - SENAC</v>
      </c>
      <c r="B4231" s="3" t="s">
        <v>5747</v>
      </c>
      <c r="C4231" s="4">
        <v>0</v>
      </c>
      <c r="D4231" s="4">
        <v>0</v>
      </c>
      <c r="E4231" s="4">
        <v>0</v>
      </c>
      <c r="F4231" s="4">
        <v>0</v>
      </c>
      <c r="G4231" s="1">
        <f t="shared" si="833"/>
        <v>0</v>
      </c>
      <c r="H4231" s="4">
        <v>0</v>
      </c>
      <c r="I4231" s="4">
        <v>0</v>
      </c>
      <c r="J4231" s="4">
        <v>0</v>
      </c>
      <c r="K4231" s="4">
        <v>0</v>
      </c>
      <c r="L4231" s="1">
        <f t="shared" si="834"/>
        <v>0</v>
      </c>
      <c r="M4231" s="4">
        <v>0</v>
      </c>
      <c r="N4231" s="4">
        <v>0</v>
      </c>
      <c r="O4231" s="4">
        <v>0</v>
      </c>
      <c r="P4231" s="4">
        <v>0</v>
      </c>
      <c r="Q4231" s="1">
        <f t="shared" si="835"/>
        <v>0</v>
      </c>
    </row>
    <row r="4232" spans="1:17" ht="25.5">
      <c r="A4232" s="60" t="str">
        <f t="shared" si="832"/>
        <v>1.2.1.0.34.00.00 - Contribuição e Adicional para o Serviço Nacional 
 de Aprendizagem Industrial - SENAI</v>
      </c>
      <c r="B4232" s="5" t="s">
        <v>5748</v>
      </c>
      <c r="C4232" s="6">
        <v>0</v>
      </c>
      <c r="D4232" s="6">
        <v>0</v>
      </c>
      <c r="E4232" s="6">
        <v>0</v>
      </c>
      <c r="F4232" s="6">
        <v>0</v>
      </c>
      <c r="G4232" s="1">
        <f t="shared" si="833"/>
        <v>0</v>
      </c>
      <c r="H4232" s="6">
        <v>0</v>
      </c>
      <c r="I4232" s="6">
        <v>0</v>
      </c>
      <c r="J4232" s="6">
        <v>0</v>
      </c>
      <c r="K4232" s="6">
        <v>0</v>
      </c>
      <c r="L4232" s="1">
        <f t="shared" si="834"/>
        <v>0</v>
      </c>
      <c r="M4232" s="6">
        <v>0</v>
      </c>
      <c r="N4232" s="6">
        <v>0</v>
      </c>
      <c r="O4232" s="6">
        <v>0</v>
      </c>
      <c r="P4232" s="6">
        <v>0</v>
      </c>
      <c r="Q4232" s="1">
        <f t="shared" si="835"/>
        <v>0</v>
      </c>
    </row>
    <row r="4233" spans="1:17" ht="25.5">
      <c r="A4233" s="60" t="str">
        <f t="shared" si="832"/>
        <v>1.2.1.0.35.00.00 - Contribuição e Adicional para o Serviço Social do 
 Comércio - SESC</v>
      </c>
      <c r="B4233" s="3" t="s">
        <v>5749</v>
      </c>
      <c r="C4233" s="4">
        <v>0</v>
      </c>
      <c r="D4233" s="4">
        <v>0</v>
      </c>
      <c r="E4233" s="4">
        <v>0</v>
      </c>
      <c r="F4233" s="4">
        <v>0</v>
      </c>
      <c r="G4233" s="1">
        <f t="shared" si="833"/>
        <v>0</v>
      </c>
      <c r="H4233" s="4">
        <v>0</v>
      </c>
      <c r="I4233" s="4">
        <v>0</v>
      </c>
      <c r="J4233" s="4">
        <v>0</v>
      </c>
      <c r="K4233" s="4">
        <v>0</v>
      </c>
      <c r="L4233" s="1">
        <f t="shared" si="834"/>
        <v>0</v>
      </c>
      <c r="M4233" s="4">
        <v>0</v>
      </c>
      <c r="N4233" s="4">
        <v>0</v>
      </c>
      <c r="O4233" s="4">
        <v>0</v>
      </c>
      <c r="P4233" s="4">
        <v>0</v>
      </c>
      <c r="Q4233" s="1">
        <f t="shared" si="835"/>
        <v>0</v>
      </c>
    </row>
    <row r="4234" spans="1:17" ht="25.5">
      <c r="A4234" s="60" t="str">
        <f t="shared" si="832"/>
        <v>1.2.1.0.36.00.00 - Contribuição e Adicional para o Serviço Social da 
 Indústria - SESI</v>
      </c>
      <c r="B4234" s="5" t="s">
        <v>5750</v>
      </c>
      <c r="C4234" s="6">
        <v>0</v>
      </c>
      <c r="D4234" s="6">
        <v>0</v>
      </c>
      <c r="E4234" s="6">
        <v>0</v>
      </c>
      <c r="F4234" s="6">
        <v>0</v>
      </c>
      <c r="G4234" s="1">
        <f t="shared" si="833"/>
        <v>0</v>
      </c>
      <c r="H4234" s="6">
        <v>0</v>
      </c>
      <c r="I4234" s="6">
        <v>0</v>
      </c>
      <c r="J4234" s="6">
        <v>0</v>
      </c>
      <c r="K4234" s="6">
        <v>0</v>
      </c>
      <c r="L4234" s="1">
        <f t="shared" si="834"/>
        <v>0</v>
      </c>
      <c r="M4234" s="6">
        <v>0</v>
      </c>
      <c r="N4234" s="6">
        <v>0</v>
      </c>
      <c r="O4234" s="6">
        <v>0</v>
      </c>
      <c r="P4234" s="6">
        <v>0</v>
      </c>
      <c r="Q4234" s="1">
        <f t="shared" si="835"/>
        <v>0</v>
      </c>
    </row>
    <row r="4235" spans="1:17" ht="25.5">
      <c r="A4235" s="60" t="str">
        <f t="shared" si="832"/>
        <v>1.2.1.0.37.00.00 - Contribuições para o Programa de Integração Social 
 e de Formação do Patrimônio do Servidor Público - PIS/PASEP</v>
      </c>
      <c r="B4235" s="3" t="s">
        <v>5751</v>
      </c>
      <c r="C4235" s="4">
        <v>0</v>
      </c>
      <c r="D4235" s="4">
        <v>0</v>
      </c>
      <c r="E4235" s="4">
        <v>0</v>
      </c>
      <c r="F4235" s="4">
        <v>0</v>
      </c>
      <c r="G4235" s="1">
        <f t="shared" si="833"/>
        <v>0</v>
      </c>
      <c r="H4235" s="4">
        <v>0</v>
      </c>
      <c r="I4235" s="4">
        <v>0</v>
      </c>
      <c r="J4235" s="4">
        <v>0</v>
      </c>
      <c r="K4235" s="4">
        <v>0</v>
      </c>
      <c r="L4235" s="1">
        <f t="shared" si="834"/>
        <v>0</v>
      </c>
      <c r="M4235" s="4">
        <v>52704479584.889999</v>
      </c>
      <c r="N4235" s="4">
        <v>0</v>
      </c>
      <c r="O4235" s="4">
        <v>0</v>
      </c>
      <c r="P4235" s="4">
        <v>-262347428.78999999</v>
      </c>
      <c r="Q4235" s="1">
        <f t="shared" si="835"/>
        <v>52966827013.68</v>
      </c>
    </row>
    <row r="4236" spans="1:17" ht="25.5">
      <c r="A4236" s="60" t="str">
        <f t="shared" si="832"/>
        <v>1.2.1.0.38.00.00 - Contribuição Social sobre o Lucro das Pessoas 
 Jurídicas</v>
      </c>
      <c r="B4236" s="5" t="s">
        <v>5752</v>
      </c>
      <c r="C4236" s="6">
        <v>0</v>
      </c>
      <c r="D4236" s="6">
        <v>0</v>
      </c>
      <c r="E4236" s="6">
        <v>0</v>
      </c>
      <c r="F4236" s="6">
        <v>0</v>
      </c>
      <c r="G4236" s="1">
        <f t="shared" si="833"/>
        <v>0</v>
      </c>
      <c r="H4236" s="6">
        <v>0</v>
      </c>
      <c r="I4236" s="6">
        <v>0</v>
      </c>
      <c r="J4236" s="6">
        <v>0</v>
      </c>
      <c r="K4236" s="6">
        <v>0</v>
      </c>
      <c r="L4236" s="1">
        <f t="shared" si="834"/>
        <v>0</v>
      </c>
      <c r="M4236" s="6">
        <v>60061216198.379997</v>
      </c>
      <c r="N4236" s="6">
        <v>0</v>
      </c>
      <c r="O4236" s="6">
        <v>0</v>
      </c>
      <c r="P4236" s="6">
        <v>-1365189911.6700001</v>
      </c>
      <c r="Q4236" s="1">
        <f t="shared" si="835"/>
        <v>61426406110.049995</v>
      </c>
    </row>
    <row r="4237" spans="1:17" ht="25.5">
      <c r="A4237" s="60" t="str">
        <f t="shared" si="832"/>
        <v>1.2.1.0.39.00.00 - Contribuição para o Serviço Nacional de 
 Aprendizagem Rural - SENAR</v>
      </c>
      <c r="B4237" s="3" t="s">
        <v>5753</v>
      </c>
      <c r="C4237" s="4">
        <v>0</v>
      </c>
      <c r="D4237" s="4">
        <v>0</v>
      </c>
      <c r="E4237" s="4">
        <v>0</v>
      </c>
      <c r="F4237" s="4">
        <v>0</v>
      </c>
      <c r="G4237" s="1">
        <f t="shared" si="833"/>
        <v>0</v>
      </c>
      <c r="H4237" s="4">
        <v>0</v>
      </c>
      <c r="I4237" s="4">
        <v>0</v>
      </c>
      <c r="J4237" s="4">
        <v>0</v>
      </c>
      <c r="K4237" s="4">
        <v>0</v>
      </c>
      <c r="L4237" s="1">
        <f t="shared" si="834"/>
        <v>0</v>
      </c>
      <c r="M4237" s="4">
        <v>0</v>
      </c>
      <c r="N4237" s="4">
        <v>0</v>
      </c>
      <c r="O4237" s="4">
        <v>0</v>
      </c>
      <c r="P4237" s="4">
        <v>0</v>
      </c>
      <c r="Q4237" s="1">
        <f t="shared" si="835"/>
        <v>0</v>
      </c>
    </row>
    <row r="4238" spans="1:17" ht="25.5">
      <c r="A4238" s="60" t="str">
        <f t="shared" si="832"/>
        <v>1.2.1.0.41.00.00 - Contribuição para o Serviço Social do Transporte - 
 SEST</v>
      </c>
      <c r="B4238" s="5" t="s">
        <v>5754</v>
      </c>
      <c r="C4238" s="6">
        <v>0</v>
      </c>
      <c r="D4238" s="6">
        <v>0</v>
      </c>
      <c r="E4238" s="6">
        <v>0</v>
      </c>
      <c r="F4238" s="6">
        <v>0</v>
      </c>
      <c r="G4238" s="1">
        <f t="shared" si="833"/>
        <v>0</v>
      </c>
      <c r="H4238" s="6">
        <v>0</v>
      </c>
      <c r="I4238" s="6">
        <v>0</v>
      </c>
      <c r="J4238" s="6">
        <v>0</v>
      </c>
      <c r="K4238" s="6">
        <v>0</v>
      </c>
      <c r="L4238" s="1">
        <f t="shared" si="834"/>
        <v>0</v>
      </c>
      <c r="M4238" s="6">
        <v>0</v>
      </c>
      <c r="N4238" s="6">
        <v>0</v>
      </c>
      <c r="O4238" s="6">
        <v>0</v>
      </c>
      <c r="P4238" s="6">
        <v>0</v>
      </c>
      <c r="Q4238" s="1">
        <f t="shared" si="835"/>
        <v>0</v>
      </c>
    </row>
    <row r="4239" spans="1:17" ht="25.5">
      <c r="A4239" s="60" t="str">
        <f t="shared" si="832"/>
        <v>1.2.1.0.42.00.00 - Contribuição para o Serviço Nacional de 
 Aprendizagem do Transporte - SENAT</v>
      </c>
      <c r="B4239" s="3" t="s">
        <v>5755</v>
      </c>
      <c r="C4239" s="4">
        <v>0</v>
      </c>
      <c r="D4239" s="4">
        <v>0</v>
      </c>
      <c r="E4239" s="4">
        <v>0</v>
      </c>
      <c r="F4239" s="4">
        <v>0</v>
      </c>
      <c r="G4239" s="1">
        <f t="shared" si="833"/>
        <v>0</v>
      </c>
      <c r="H4239" s="4">
        <v>0</v>
      </c>
      <c r="I4239" s="4">
        <v>0</v>
      </c>
      <c r="J4239" s="4">
        <v>0</v>
      </c>
      <c r="K4239" s="4">
        <v>0</v>
      </c>
      <c r="L4239" s="1">
        <f t="shared" si="834"/>
        <v>0</v>
      </c>
      <c r="M4239" s="4">
        <v>0</v>
      </c>
      <c r="N4239" s="4">
        <v>0</v>
      </c>
      <c r="O4239" s="4">
        <v>0</v>
      </c>
      <c r="P4239" s="4">
        <v>0</v>
      </c>
      <c r="Q4239" s="1">
        <f t="shared" si="835"/>
        <v>0</v>
      </c>
    </row>
    <row r="4240" spans="1:17" ht="25.5">
      <c r="A4240" s="60" t="str">
        <f t="shared" si="832"/>
        <v>1.2.1.0.43.00.00 - Contribuição para o Serviço Brasileiro de Apoio às 
 Micro e Pequenas Empresas - SEBRAE</v>
      </c>
      <c r="B4240" s="5" t="s">
        <v>5756</v>
      </c>
      <c r="C4240" s="6">
        <v>6156545.8899999997</v>
      </c>
      <c r="D4240" s="6">
        <v>0</v>
      </c>
      <c r="E4240" s="6">
        <v>0</v>
      </c>
      <c r="F4240" s="6">
        <v>0</v>
      </c>
      <c r="G4240" s="1">
        <f t="shared" si="833"/>
        <v>6156545.8899999997</v>
      </c>
      <c r="H4240" s="6">
        <v>0</v>
      </c>
      <c r="I4240" s="6">
        <v>0</v>
      </c>
      <c r="J4240" s="6">
        <v>0</v>
      </c>
      <c r="K4240" s="6">
        <v>0</v>
      </c>
      <c r="L4240" s="1">
        <f t="shared" si="834"/>
        <v>0</v>
      </c>
      <c r="M4240" s="6">
        <v>0</v>
      </c>
      <c r="N4240" s="6">
        <v>0</v>
      </c>
      <c r="O4240" s="6">
        <v>0</v>
      </c>
      <c r="P4240" s="6">
        <v>0</v>
      </c>
      <c r="Q4240" s="1">
        <f t="shared" si="835"/>
        <v>0</v>
      </c>
    </row>
    <row r="4241" spans="1:17" ht="25.5">
      <c r="A4241" s="60" t="str">
        <f t="shared" si="832"/>
        <v>1.2.1.0.44.00.00 - Contribuição para o Serviço Nacional de 
 Aprendizagem do Cooperativismo - SESCOOP</v>
      </c>
      <c r="B4241" s="3" t="s">
        <v>5757</v>
      </c>
      <c r="C4241" s="4">
        <v>0</v>
      </c>
      <c r="D4241" s="4">
        <v>0</v>
      </c>
      <c r="E4241" s="4">
        <v>0</v>
      </c>
      <c r="F4241" s="4">
        <v>0</v>
      </c>
      <c r="G4241" s="1">
        <f t="shared" si="833"/>
        <v>0</v>
      </c>
      <c r="H4241" s="4">
        <v>0</v>
      </c>
      <c r="I4241" s="4">
        <v>0</v>
      </c>
      <c r="J4241" s="4">
        <v>0</v>
      </c>
      <c r="K4241" s="4">
        <v>0</v>
      </c>
      <c r="L4241" s="1">
        <f t="shared" si="834"/>
        <v>0</v>
      </c>
      <c r="M4241" s="4">
        <v>0</v>
      </c>
      <c r="N4241" s="4">
        <v>0</v>
      </c>
      <c r="O4241" s="4">
        <v>0</v>
      </c>
      <c r="P4241" s="4">
        <v>0</v>
      </c>
      <c r="Q4241" s="1">
        <f t="shared" si="835"/>
        <v>0</v>
      </c>
    </row>
    <row r="4242" spans="1:17">
      <c r="A4242" s="60" t="str">
        <f t="shared" si="832"/>
        <v>1.2.1.0.45.00.00 - Contribuição sobre Jogos de Bingo</v>
      </c>
      <c r="B4242" s="5" t="s">
        <v>5758</v>
      </c>
      <c r="C4242" s="6">
        <v>0</v>
      </c>
      <c r="D4242" s="6">
        <v>0</v>
      </c>
      <c r="E4242" s="6">
        <v>0</v>
      </c>
      <c r="F4242" s="6">
        <v>0</v>
      </c>
      <c r="G4242" s="1">
        <f t="shared" si="833"/>
        <v>0</v>
      </c>
      <c r="H4242" s="6">
        <v>0</v>
      </c>
      <c r="I4242" s="6">
        <v>0</v>
      </c>
      <c r="J4242" s="6">
        <v>0</v>
      </c>
      <c r="K4242" s="6">
        <v>0</v>
      </c>
      <c r="L4242" s="1">
        <f t="shared" si="834"/>
        <v>0</v>
      </c>
      <c r="M4242" s="6">
        <v>49.61</v>
      </c>
      <c r="N4242" s="6">
        <v>0</v>
      </c>
      <c r="O4242" s="6">
        <v>0</v>
      </c>
      <c r="P4242" s="6">
        <v>-664.38</v>
      </c>
      <c r="Q4242" s="1">
        <f t="shared" si="835"/>
        <v>713.99</v>
      </c>
    </row>
    <row r="4243" spans="1:17" ht="25.5">
      <c r="A4243" s="60" t="str">
        <f t="shared" si="832"/>
        <v>1.2.1.0.47.00.00 - Contribuição Relativa à Despedida de Empregado sem 
 Justa Causa</v>
      </c>
      <c r="B4243" s="3" t="s">
        <v>5759</v>
      </c>
      <c r="C4243" s="4">
        <v>0</v>
      </c>
      <c r="D4243" s="4">
        <v>0</v>
      </c>
      <c r="E4243" s="4">
        <v>0</v>
      </c>
      <c r="F4243" s="4">
        <v>0</v>
      </c>
      <c r="G4243" s="1">
        <f t="shared" si="833"/>
        <v>0</v>
      </c>
      <c r="H4243" s="4">
        <v>0</v>
      </c>
      <c r="I4243" s="4">
        <v>0</v>
      </c>
      <c r="J4243" s="4">
        <v>0</v>
      </c>
      <c r="K4243" s="4">
        <v>0</v>
      </c>
      <c r="L4243" s="1">
        <f t="shared" si="834"/>
        <v>0</v>
      </c>
      <c r="M4243" s="4">
        <v>4700232487.2700005</v>
      </c>
      <c r="N4243" s="4">
        <v>0</v>
      </c>
      <c r="O4243" s="4">
        <v>0</v>
      </c>
      <c r="P4243" s="4">
        <v>0</v>
      </c>
      <c r="Q4243" s="1">
        <f t="shared" si="835"/>
        <v>4700232487.2700005</v>
      </c>
    </row>
    <row r="4244" spans="1:17" ht="25.5">
      <c r="A4244" s="60" t="str">
        <f t="shared" si="832"/>
        <v>1.2.1.0.48.00.00 - Contribuição sobre a Remuneração Devida ao 
 Trabalhador</v>
      </c>
      <c r="B4244" s="5" t="s">
        <v>5760</v>
      </c>
      <c r="C4244" s="6">
        <v>701882.76</v>
      </c>
      <c r="D4244" s="6">
        <v>0</v>
      </c>
      <c r="E4244" s="6">
        <v>0</v>
      </c>
      <c r="F4244" s="6">
        <v>0</v>
      </c>
      <c r="G4244" s="1">
        <f t="shared" si="833"/>
        <v>701882.76</v>
      </c>
      <c r="H4244" s="6">
        <v>0</v>
      </c>
      <c r="I4244" s="6">
        <v>0</v>
      </c>
      <c r="J4244" s="6">
        <v>0</v>
      </c>
      <c r="K4244" s="6">
        <v>0</v>
      </c>
      <c r="L4244" s="1">
        <f t="shared" si="834"/>
        <v>0</v>
      </c>
      <c r="M4244" s="6">
        <v>92920450.659999996</v>
      </c>
      <c r="N4244" s="6">
        <v>0</v>
      </c>
      <c r="O4244" s="6">
        <v>0</v>
      </c>
      <c r="P4244" s="6">
        <v>0</v>
      </c>
      <c r="Q4244" s="1">
        <f t="shared" si="835"/>
        <v>92920450.659999996</v>
      </c>
    </row>
    <row r="4245" spans="1:17">
      <c r="A4245" s="60" t="str">
        <f t="shared" si="832"/>
        <v>1.2.1.0.99.00.00 - Outras Contribuições Sociais</v>
      </c>
      <c r="B4245" s="3" t="s">
        <v>1462</v>
      </c>
      <c r="C4245" s="4">
        <v>650695855.46000004</v>
      </c>
      <c r="D4245" s="4">
        <v>0</v>
      </c>
      <c r="E4245" s="4">
        <v>0</v>
      </c>
      <c r="F4245" s="4">
        <v>-6536.25</v>
      </c>
      <c r="G4245" s="1">
        <f t="shared" si="833"/>
        <v>650702391.71000004</v>
      </c>
      <c r="H4245" s="4">
        <v>7883848917.8000002</v>
      </c>
      <c r="I4245" s="4">
        <v>0</v>
      </c>
      <c r="J4245" s="4">
        <v>0</v>
      </c>
      <c r="K4245" s="4">
        <v>5040584.43</v>
      </c>
      <c r="L4245" s="1">
        <f t="shared" si="834"/>
        <v>7883848917.8000002</v>
      </c>
      <c r="M4245" s="4">
        <v>450530.88</v>
      </c>
      <c r="N4245" s="4">
        <v>0</v>
      </c>
      <c r="O4245" s="4">
        <v>0</v>
      </c>
      <c r="P4245" s="4">
        <v>-115</v>
      </c>
      <c r="Q4245" s="1">
        <f t="shared" si="835"/>
        <v>450645.88</v>
      </c>
    </row>
    <row r="4246" spans="1:17">
      <c r="A4246" s="60" t="str">
        <f t="shared" si="832"/>
        <v>1.2.2.0.00.00.00 - Contribuições de Intervenção no Domínio Econômico</v>
      </c>
      <c r="B4246" s="5" t="s">
        <v>1463</v>
      </c>
      <c r="C4246" s="6">
        <v>820131908.42999995</v>
      </c>
      <c r="D4246" s="6">
        <v>0</v>
      </c>
      <c r="E4246" s="6">
        <v>0</v>
      </c>
      <c r="F4246" s="6">
        <v>478878.05</v>
      </c>
      <c r="G4246" s="1">
        <f t="shared" si="833"/>
        <v>819653030.38</v>
      </c>
      <c r="H4246" s="6">
        <v>1070557983.95</v>
      </c>
      <c r="I4246" s="6">
        <v>234430174.31</v>
      </c>
      <c r="J4246" s="6">
        <v>0</v>
      </c>
      <c r="K4246" s="6">
        <v>0</v>
      </c>
      <c r="L4246" s="1">
        <f t="shared" si="834"/>
        <v>836127809.6400001</v>
      </c>
      <c r="M4246" s="6">
        <v>13468662662.799999</v>
      </c>
      <c r="N4246" s="6">
        <v>0</v>
      </c>
      <c r="O4246" s="6">
        <v>0</v>
      </c>
      <c r="P4246" s="6">
        <v>73364730.129999995</v>
      </c>
      <c r="Q4246" s="1">
        <f t="shared" si="835"/>
        <v>13395297932.67</v>
      </c>
    </row>
    <row r="4247" spans="1:17" ht="25.5">
      <c r="A4247" s="60" t="str">
        <f t="shared" si="832"/>
        <v>1.2.3.0.00.00.00 - Contribuição para Custeio do Serviço de Iluminação 
 Pública</v>
      </c>
      <c r="B4247" s="3" t="s">
        <v>1464</v>
      </c>
      <c r="C4247" s="4">
        <v>5030885494.5100002</v>
      </c>
      <c r="D4247" s="4">
        <v>2974525.51</v>
      </c>
      <c r="E4247" s="4">
        <v>465245.22</v>
      </c>
      <c r="F4247" s="4">
        <v>5866301.3799999999</v>
      </c>
      <c r="G4247" s="1">
        <f t="shared" si="833"/>
        <v>5021579422.3999996</v>
      </c>
      <c r="H4247" s="4">
        <v>0</v>
      </c>
      <c r="I4247" s="4">
        <v>0</v>
      </c>
      <c r="J4247" s="4">
        <v>0</v>
      </c>
      <c r="K4247" s="4">
        <v>0</v>
      </c>
      <c r="L4247" s="1">
        <f t="shared" si="834"/>
        <v>0</v>
      </c>
      <c r="M4247" s="4"/>
      <c r="N4247" s="4"/>
      <c r="O4247" s="4"/>
      <c r="P4247" s="4"/>
      <c r="Q4247" s="1">
        <f t="shared" si="835"/>
        <v>0</v>
      </c>
    </row>
    <row r="4248" spans="1:17">
      <c r="A4248" s="60" t="str">
        <f t="shared" si="832"/>
        <v>1.3.0.0.00.00.00 - Receita Patrimonial</v>
      </c>
      <c r="B4248" s="5" t="s">
        <v>1465</v>
      </c>
      <c r="C4248" s="6">
        <v>17240664967.75</v>
      </c>
      <c r="D4248" s="6">
        <v>16562288.9</v>
      </c>
      <c r="E4248" s="6">
        <v>15766715.300000001</v>
      </c>
      <c r="F4248" s="6">
        <v>392502138.17000002</v>
      </c>
      <c r="G4248" s="1">
        <f t="shared" si="833"/>
        <v>16815833825.379999</v>
      </c>
      <c r="H4248" s="6">
        <v>24481994050.939999</v>
      </c>
      <c r="I4248" s="6">
        <v>335003038.30000001</v>
      </c>
      <c r="J4248" s="6">
        <v>15017022.34</v>
      </c>
      <c r="K4248" s="6">
        <v>1948653986.1800001</v>
      </c>
      <c r="L4248" s="1">
        <f t="shared" si="834"/>
        <v>24131973990.299999</v>
      </c>
      <c r="M4248" s="6">
        <v>66215202275.709999</v>
      </c>
      <c r="N4248" s="6">
        <v>0</v>
      </c>
      <c r="O4248" s="6">
        <v>0</v>
      </c>
      <c r="P4248" s="6">
        <v>-405838897.18000001</v>
      </c>
      <c r="Q4248" s="1">
        <f t="shared" si="835"/>
        <v>66621041172.889999</v>
      </c>
    </row>
    <row r="4249" spans="1:17">
      <c r="A4249" s="60" t="str">
        <f t="shared" si="832"/>
        <v>1.3.1.0.00.00.00 - Receitas Imobiliárias</v>
      </c>
      <c r="B4249" s="3" t="s">
        <v>1466</v>
      </c>
      <c r="C4249" s="4">
        <v>296888174.97000003</v>
      </c>
      <c r="D4249" s="4">
        <v>645720.49</v>
      </c>
      <c r="E4249" s="4">
        <v>0</v>
      </c>
      <c r="F4249" s="4">
        <v>471874.27</v>
      </c>
      <c r="G4249" s="1">
        <f t="shared" si="833"/>
        <v>295770580.21000004</v>
      </c>
      <c r="H4249" s="4">
        <v>406865901.91000003</v>
      </c>
      <c r="I4249" s="4">
        <v>0</v>
      </c>
      <c r="J4249" s="4">
        <v>0</v>
      </c>
      <c r="K4249" s="4">
        <v>525203.35</v>
      </c>
      <c r="L4249" s="1">
        <f t="shared" si="834"/>
        <v>406865901.91000003</v>
      </c>
      <c r="M4249" s="4">
        <v>1478753995</v>
      </c>
      <c r="N4249" s="4">
        <v>0</v>
      </c>
      <c r="O4249" s="4">
        <v>0</v>
      </c>
      <c r="P4249" s="4">
        <v>-7399345.7699999996</v>
      </c>
      <c r="Q4249" s="1">
        <f t="shared" si="835"/>
        <v>1486153340.77</v>
      </c>
    </row>
    <row r="4250" spans="1:17">
      <c r="A4250" s="60" t="str">
        <f t="shared" si="832"/>
        <v>1.3.1.1.00.00.00 - Aluguéis</v>
      </c>
      <c r="B4250" s="5" t="s">
        <v>1467</v>
      </c>
      <c r="C4250" s="6">
        <v>102080243.69</v>
      </c>
      <c r="D4250" s="6">
        <v>174243.64</v>
      </c>
      <c r="E4250" s="6">
        <v>0</v>
      </c>
      <c r="F4250" s="6">
        <v>83974.41</v>
      </c>
      <c r="G4250" s="1">
        <f t="shared" si="833"/>
        <v>101822025.64</v>
      </c>
      <c r="H4250" s="6">
        <v>202922788.15000001</v>
      </c>
      <c r="I4250" s="6">
        <v>0</v>
      </c>
      <c r="J4250" s="6">
        <v>0</v>
      </c>
      <c r="K4250" s="6">
        <v>178339.81</v>
      </c>
      <c r="L4250" s="1">
        <f t="shared" si="834"/>
        <v>202922788.15000001</v>
      </c>
      <c r="M4250" s="6">
        <v>142275766.94999999</v>
      </c>
      <c r="N4250" s="6">
        <v>0</v>
      </c>
      <c r="O4250" s="6">
        <v>0</v>
      </c>
      <c r="P4250" s="6">
        <v>-1635042.33</v>
      </c>
      <c r="Q4250" s="1">
        <f t="shared" si="835"/>
        <v>143910809.28</v>
      </c>
    </row>
    <row r="4251" spans="1:17">
      <c r="A4251" s="60" t="str">
        <f t="shared" si="832"/>
        <v>1.3.1.2.00.00.00 - Arrendamentos</v>
      </c>
      <c r="B4251" s="3" t="s">
        <v>1468</v>
      </c>
      <c r="C4251" s="4">
        <v>38150018.899999999</v>
      </c>
      <c r="D4251" s="4">
        <v>264431.89</v>
      </c>
      <c r="E4251" s="4">
        <v>0</v>
      </c>
      <c r="F4251" s="4">
        <v>257429.12</v>
      </c>
      <c r="G4251" s="1">
        <f t="shared" si="833"/>
        <v>37628157.890000001</v>
      </c>
      <c r="H4251" s="4">
        <v>123328544.95999999</v>
      </c>
      <c r="I4251" s="4">
        <v>0</v>
      </c>
      <c r="J4251" s="4">
        <v>0</v>
      </c>
      <c r="K4251" s="4">
        <v>346863.54</v>
      </c>
      <c r="L4251" s="1">
        <f t="shared" si="834"/>
        <v>123328544.95999999</v>
      </c>
      <c r="M4251" s="4">
        <v>404667682.88</v>
      </c>
      <c r="N4251" s="4">
        <v>0</v>
      </c>
      <c r="O4251" s="4">
        <v>0</v>
      </c>
      <c r="P4251" s="4">
        <v>-1143105.26</v>
      </c>
      <c r="Q4251" s="1">
        <f t="shared" si="835"/>
        <v>405810788.13999999</v>
      </c>
    </row>
    <row r="4252" spans="1:17">
      <c r="A4252" s="60" t="str">
        <f t="shared" si="832"/>
        <v>1.3.1.3.00.00.00 - Foros</v>
      </c>
      <c r="B4252" s="5" t="s">
        <v>1469</v>
      </c>
      <c r="C4252" s="6">
        <v>26052667.219999999</v>
      </c>
      <c r="D4252" s="6">
        <v>0</v>
      </c>
      <c r="E4252" s="6">
        <v>0</v>
      </c>
      <c r="F4252" s="6">
        <v>13792.97</v>
      </c>
      <c r="G4252" s="1">
        <f t="shared" si="833"/>
        <v>26038874.25</v>
      </c>
      <c r="H4252" s="6">
        <v>786658.47</v>
      </c>
      <c r="I4252" s="6">
        <v>0</v>
      </c>
      <c r="J4252" s="6">
        <v>0</v>
      </c>
      <c r="K4252" s="6">
        <v>0</v>
      </c>
      <c r="L4252" s="1">
        <f t="shared" si="834"/>
        <v>786658.47</v>
      </c>
      <c r="M4252" s="6">
        <v>129537946.89</v>
      </c>
      <c r="N4252" s="6">
        <v>0</v>
      </c>
      <c r="O4252" s="6">
        <v>0</v>
      </c>
      <c r="P4252" s="6">
        <v>-30094.04</v>
      </c>
      <c r="Q4252" s="1">
        <f t="shared" si="835"/>
        <v>129568040.93000001</v>
      </c>
    </row>
    <row r="4253" spans="1:17">
      <c r="A4253" s="60" t="str">
        <f t="shared" si="832"/>
        <v>1.3.1.4.00.00.00 - Laudêmios</v>
      </c>
      <c r="B4253" s="3" t="s">
        <v>1470</v>
      </c>
      <c r="C4253" s="4">
        <v>43616305.020000003</v>
      </c>
      <c r="D4253" s="4">
        <v>0</v>
      </c>
      <c r="E4253" s="4">
        <v>0</v>
      </c>
      <c r="F4253" s="4">
        <v>91518.99</v>
      </c>
      <c r="G4253" s="1">
        <f t="shared" si="833"/>
        <v>43524786.030000001</v>
      </c>
      <c r="H4253" s="4">
        <v>3947411.72</v>
      </c>
      <c r="I4253" s="4">
        <v>0</v>
      </c>
      <c r="J4253" s="4">
        <v>0</v>
      </c>
      <c r="K4253" s="4">
        <v>0</v>
      </c>
      <c r="L4253" s="1">
        <f t="shared" si="834"/>
        <v>3947411.72</v>
      </c>
      <c r="M4253" s="4">
        <v>339112593.48000002</v>
      </c>
      <c r="N4253" s="4">
        <v>0</v>
      </c>
      <c r="O4253" s="4">
        <v>0</v>
      </c>
      <c r="P4253" s="4">
        <v>-667710.14</v>
      </c>
      <c r="Q4253" s="1">
        <f t="shared" si="835"/>
        <v>339780303.62</v>
      </c>
    </row>
    <row r="4254" spans="1:17">
      <c r="A4254" s="60" t="str">
        <f t="shared" si="832"/>
        <v>1.3.1.5.00.00.00 - Taxa de Ocupação de Imóveis</v>
      </c>
      <c r="B4254" s="5" t="s">
        <v>1471</v>
      </c>
      <c r="C4254" s="6">
        <v>5200226.13</v>
      </c>
      <c r="D4254" s="6">
        <v>23.95</v>
      </c>
      <c r="E4254" s="6">
        <v>0</v>
      </c>
      <c r="F4254" s="6">
        <v>0</v>
      </c>
      <c r="G4254" s="1">
        <f t="shared" si="833"/>
        <v>5200202.18</v>
      </c>
      <c r="H4254" s="6">
        <v>22682130.329999998</v>
      </c>
      <c r="I4254" s="6">
        <v>0</v>
      </c>
      <c r="J4254" s="6">
        <v>0</v>
      </c>
      <c r="K4254" s="6">
        <v>0</v>
      </c>
      <c r="L4254" s="1">
        <f t="shared" si="834"/>
        <v>22682130.329999998</v>
      </c>
      <c r="M4254" s="6">
        <v>463090890.69999999</v>
      </c>
      <c r="N4254" s="6">
        <v>0</v>
      </c>
      <c r="O4254" s="6">
        <v>0</v>
      </c>
      <c r="P4254" s="6">
        <v>-3861381.07</v>
      </c>
      <c r="Q4254" s="1">
        <f t="shared" si="835"/>
        <v>466952271.76999998</v>
      </c>
    </row>
    <row r="4255" spans="1:17">
      <c r="A4255" s="60" t="str">
        <f t="shared" si="832"/>
        <v>1.3.1.9.00.00.00 - Outras Receitas Imobiliárias</v>
      </c>
      <c r="B4255" s="3" t="s">
        <v>1472</v>
      </c>
      <c r="C4255" s="4">
        <v>81788714.010000005</v>
      </c>
      <c r="D4255" s="4">
        <v>207021.01</v>
      </c>
      <c r="E4255" s="4">
        <v>0</v>
      </c>
      <c r="F4255" s="4">
        <v>25158.78</v>
      </c>
      <c r="G4255" s="1">
        <f t="shared" si="833"/>
        <v>81556534.219999999</v>
      </c>
      <c r="H4255" s="4">
        <v>53198368.280000001</v>
      </c>
      <c r="I4255" s="4">
        <v>0</v>
      </c>
      <c r="J4255" s="4">
        <v>0</v>
      </c>
      <c r="K4255" s="4">
        <v>0</v>
      </c>
      <c r="L4255" s="1">
        <f t="shared" si="834"/>
        <v>53198368.280000001</v>
      </c>
      <c r="M4255" s="4">
        <v>69114.100000000006</v>
      </c>
      <c r="N4255" s="4">
        <v>0</v>
      </c>
      <c r="O4255" s="4">
        <v>0</v>
      </c>
      <c r="P4255" s="4">
        <v>-62012.93</v>
      </c>
      <c r="Q4255" s="1">
        <f t="shared" si="835"/>
        <v>131127.03</v>
      </c>
    </row>
    <row r="4256" spans="1:17">
      <c r="A4256" s="60" t="str">
        <f t="shared" si="832"/>
        <v>1.3.2.0.00.00.00 - Receitas de Valores Mobiliários</v>
      </c>
      <c r="B4256" s="5" t="s">
        <v>1473</v>
      </c>
      <c r="C4256" s="6">
        <v>14430067207.129999</v>
      </c>
      <c r="D4256" s="6">
        <v>15354738.449999999</v>
      </c>
      <c r="E4256" s="6">
        <v>15765173.33</v>
      </c>
      <c r="F4256" s="6">
        <v>391763433.31</v>
      </c>
      <c r="G4256" s="1">
        <f t="shared" si="833"/>
        <v>14007183862.039999</v>
      </c>
      <c r="H4256" s="6">
        <v>14726101532.1</v>
      </c>
      <c r="I4256" s="6">
        <v>0</v>
      </c>
      <c r="J4256" s="6">
        <v>15017022.34</v>
      </c>
      <c r="K4256" s="6">
        <v>213091878.25999999</v>
      </c>
      <c r="L4256" s="1">
        <f t="shared" si="834"/>
        <v>14711084509.76</v>
      </c>
      <c r="M4256" s="6">
        <v>29660786027.16</v>
      </c>
      <c r="N4256" s="6">
        <v>0</v>
      </c>
      <c r="O4256" s="6">
        <v>0</v>
      </c>
      <c r="P4256" s="6">
        <v>-648602899.45000005</v>
      </c>
      <c r="Q4256" s="1">
        <f t="shared" si="835"/>
        <v>30309388926.610001</v>
      </c>
    </row>
    <row r="4257" spans="1:17">
      <c r="A4257" s="60" t="str">
        <f t="shared" si="832"/>
        <v>1.3.2.1.00.00.00 - Juros de Títulos de Renda</v>
      </c>
      <c r="B4257" s="3" t="s">
        <v>1474</v>
      </c>
      <c r="C4257" s="4">
        <v>493875024.36000001</v>
      </c>
      <c r="D4257" s="4">
        <v>0</v>
      </c>
      <c r="E4257" s="4">
        <v>-15852.86</v>
      </c>
      <c r="F4257" s="4">
        <v>129438.09</v>
      </c>
      <c r="G4257" s="1">
        <f t="shared" si="833"/>
        <v>493761439.13000005</v>
      </c>
      <c r="H4257" s="4">
        <v>379932047.70999998</v>
      </c>
      <c r="I4257" s="4">
        <v>0</v>
      </c>
      <c r="J4257" s="4">
        <v>0</v>
      </c>
      <c r="K4257" s="4">
        <v>0</v>
      </c>
      <c r="L4257" s="1">
        <f t="shared" si="834"/>
        <v>379932047.70999998</v>
      </c>
      <c r="M4257" s="4">
        <v>681389239.53999996</v>
      </c>
      <c r="N4257" s="4">
        <v>0</v>
      </c>
      <c r="O4257" s="4">
        <v>0</v>
      </c>
      <c r="P4257" s="4">
        <v>0</v>
      </c>
      <c r="Q4257" s="1">
        <f t="shared" si="835"/>
        <v>681389239.53999996</v>
      </c>
    </row>
    <row r="4258" spans="1:17">
      <c r="A4258" s="60" t="str">
        <f t="shared" si="832"/>
        <v>1.3.2.2.00.00.00 - Dividendos</v>
      </c>
      <c r="B4258" s="5" t="s">
        <v>1475</v>
      </c>
      <c r="C4258" s="6">
        <v>95531754.969999999</v>
      </c>
      <c r="D4258" s="6">
        <v>0</v>
      </c>
      <c r="E4258" s="6">
        <v>0</v>
      </c>
      <c r="F4258" s="6">
        <v>-166.7</v>
      </c>
      <c r="G4258" s="1">
        <f t="shared" si="833"/>
        <v>95531921.670000002</v>
      </c>
      <c r="H4258" s="6">
        <v>1993576230.6700001</v>
      </c>
      <c r="I4258" s="6">
        <v>0</v>
      </c>
      <c r="J4258" s="6">
        <v>0</v>
      </c>
      <c r="K4258" s="6">
        <v>-72066.17</v>
      </c>
      <c r="L4258" s="1">
        <f t="shared" si="834"/>
        <v>1993576230.6700001</v>
      </c>
      <c r="M4258" s="6">
        <v>12050958255.1</v>
      </c>
      <c r="N4258" s="6">
        <v>0</v>
      </c>
      <c r="O4258" s="6">
        <v>0</v>
      </c>
      <c r="P4258" s="6">
        <v>-20044502.010000002</v>
      </c>
      <c r="Q4258" s="1">
        <f t="shared" si="835"/>
        <v>12071002757.110001</v>
      </c>
    </row>
    <row r="4259" spans="1:17">
      <c r="A4259" s="60" t="str">
        <f t="shared" si="832"/>
        <v>1.3.2.5.00.00.00 - Remuneração de Depósitos Bancários</v>
      </c>
      <c r="B4259" s="3" t="s">
        <v>1477</v>
      </c>
      <c r="C4259" s="4">
        <v>5746077381.4300003</v>
      </c>
      <c r="D4259" s="4">
        <v>8350048.0999999996</v>
      </c>
      <c r="E4259" s="4">
        <v>79446.850000000006</v>
      </c>
      <c r="F4259" s="4">
        <v>18441144.510000002</v>
      </c>
      <c r="G4259" s="1">
        <f t="shared" si="833"/>
        <v>5719206741.9699993</v>
      </c>
      <c r="H4259" s="4">
        <v>9434934305.1800003</v>
      </c>
      <c r="I4259" s="4">
        <v>0</v>
      </c>
      <c r="J4259" s="4">
        <v>0</v>
      </c>
      <c r="K4259" s="4">
        <v>20128911.289999999</v>
      </c>
      <c r="L4259" s="1">
        <f t="shared" si="834"/>
        <v>9434934305.1800003</v>
      </c>
      <c r="M4259" s="4">
        <v>15118832464.360001</v>
      </c>
      <c r="N4259" s="4">
        <v>0</v>
      </c>
      <c r="O4259" s="4">
        <v>0</v>
      </c>
      <c r="P4259" s="4">
        <v>-627622601.14999998</v>
      </c>
      <c r="Q4259" s="1">
        <f t="shared" si="835"/>
        <v>15746455065.51</v>
      </c>
    </row>
    <row r="4260" spans="1:17">
      <c r="A4260" s="60" t="str">
        <f t="shared" si="832"/>
        <v>1.3.2.6.00.00.00 - Remuneração de Depósitos Especiais</v>
      </c>
      <c r="B4260" s="5" t="s">
        <v>1478</v>
      </c>
      <c r="C4260" s="6">
        <v>69392291.269999996</v>
      </c>
      <c r="D4260" s="6">
        <v>0</v>
      </c>
      <c r="E4260" s="6">
        <v>1000000</v>
      </c>
      <c r="F4260" s="6">
        <v>48494.63</v>
      </c>
      <c r="G4260" s="1">
        <f t="shared" si="833"/>
        <v>68343796.640000001</v>
      </c>
      <c r="H4260" s="6">
        <v>5231378.25</v>
      </c>
      <c r="I4260" s="6">
        <v>0</v>
      </c>
      <c r="J4260" s="6">
        <v>0</v>
      </c>
      <c r="K4260" s="6">
        <v>0</v>
      </c>
      <c r="L4260" s="1">
        <f t="shared" si="834"/>
        <v>5231378.25</v>
      </c>
      <c r="M4260" s="6">
        <v>1404769956.22</v>
      </c>
      <c r="N4260" s="6">
        <v>0</v>
      </c>
      <c r="O4260" s="6">
        <v>0</v>
      </c>
      <c r="P4260" s="6">
        <v>0</v>
      </c>
      <c r="Q4260" s="1">
        <f t="shared" si="835"/>
        <v>1404769956.22</v>
      </c>
    </row>
    <row r="4261" spans="1:17" ht="25.5">
      <c r="A4261" s="60" t="str">
        <f t="shared" si="832"/>
        <v>1.3.2.7.00.00.00 - Remuneração de Saldos de Recursos Não 
 Desembolsados</v>
      </c>
      <c r="B4261" s="3" t="s">
        <v>1479</v>
      </c>
      <c r="C4261" s="4">
        <v>28547271.629999999</v>
      </c>
      <c r="D4261" s="4">
        <v>0</v>
      </c>
      <c r="E4261" s="4">
        <v>0</v>
      </c>
      <c r="F4261" s="4">
        <v>56013.79</v>
      </c>
      <c r="G4261" s="1">
        <f t="shared" si="833"/>
        <v>28491257.84</v>
      </c>
      <c r="H4261" s="4">
        <v>0</v>
      </c>
      <c r="I4261" s="4">
        <v>0</v>
      </c>
      <c r="J4261" s="4">
        <v>0</v>
      </c>
      <c r="K4261" s="4">
        <v>0</v>
      </c>
      <c r="L4261" s="1">
        <f t="shared" si="834"/>
        <v>0</v>
      </c>
      <c r="M4261" s="4">
        <v>404836111.94</v>
      </c>
      <c r="N4261" s="4">
        <v>0</v>
      </c>
      <c r="O4261" s="4">
        <v>0</v>
      </c>
      <c r="P4261" s="4">
        <v>-935796.29</v>
      </c>
      <c r="Q4261" s="1">
        <f t="shared" si="835"/>
        <v>405771908.23000002</v>
      </c>
    </row>
    <row r="4262" spans="1:17" ht="25.5">
      <c r="A4262" s="60" t="str">
        <f t="shared" si="832"/>
        <v>1.3.2.8.00.00.00 - Remuneração dos Investimentos do Regime Próprio de 
 Previdência do Servidor</v>
      </c>
      <c r="B4262" s="5" t="s">
        <v>1480</v>
      </c>
      <c r="C4262" s="6">
        <v>6206787819.5299997</v>
      </c>
      <c r="D4262" s="6">
        <v>7004690.3499999996</v>
      </c>
      <c r="E4262" s="6">
        <v>14701579.34</v>
      </c>
      <c r="F4262" s="6">
        <v>371761536.74000001</v>
      </c>
      <c r="G4262" s="1">
        <f t="shared" si="833"/>
        <v>5813320013.0999994</v>
      </c>
      <c r="H4262" s="6">
        <v>2850863018.48</v>
      </c>
      <c r="I4262" s="6">
        <v>0</v>
      </c>
      <c r="J4262" s="6">
        <v>15017022.34</v>
      </c>
      <c r="K4262" s="6">
        <v>193035033.13999999</v>
      </c>
      <c r="L4262" s="1">
        <f t="shared" si="834"/>
        <v>2835845996.1399999</v>
      </c>
      <c r="M4262" s="6">
        <v>0</v>
      </c>
      <c r="N4262" s="6">
        <v>0</v>
      </c>
      <c r="O4262" s="6">
        <v>0</v>
      </c>
      <c r="P4262" s="6">
        <v>0</v>
      </c>
      <c r="Q4262" s="1">
        <f t="shared" si="835"/>
        <v>0</v>
      </c>
    </row>
    <row r="4263" spans="1:17">
      <c r="A4263" s="60" t="str">
        <f t="shared" si="832"/>
        <v>1.3.2.9.00.00.00 - Outras Receitas de Valores Mobiliários</v>
      </c>
      <c r="B4263" s="3" t="s">
        <v>1481</v>
      </c>
      <c r="C4263" s="4">
        <v>1789855663.9400001</v>
      </c>
      <c r="D4263" s="4">
        <v>0</v>
      </c>
      <c r="E4263" s="4">
        <v>0</v>
      </c>
      <c r="F4263" s="4">
        <v>1326972.25</v>
      </c>
      <c r="G4263" s="1">
        <f t="shared" si="833"/>
        <v>1788528691.6900001</v>
      </c>
      <c r="H4263" s="4">
        <v>61564551.810000002</v>
      </c>
      <c r="I4263" s="4">
        <v>0</v>
      </c>
      <c r="J4263" s="4">
        <v>0</v>
      </c>
      <c r="K4263" s="4">
        <v>0</v>
      </c>
      <c r="L4263" s="1">
        <f t="shared" si="834"/>
        <v>61564551.810000002</v>
      </c>
      <c r="M4263" s="4">
        <v>0</v>
      </c>
      <c r="N4263" s="4">
        <v>0</v>
      </c>
      <c r="O4263" s="4">
        <v>0</v>
      </c>
      <c r="P4263" s="4">
        <v>0</v>
      </c>
      <c r="Q4263" s="1">
        <f t="shared" si="835"/>
        <v>0</v>
      </c>
    </row>
    <row r="4264" spans="1:17">
      <c r="A4264" s="60" t="str">
        <f t="shared" si="832"/>
        <v>1.3.3.0.00.00.00 - Receitas de Concessões e Permissões</v>
      </c>
      <c r="B4264" s="5" t="s">
        <v>1482</v>
      </c>
      <c r="C4264" s="6">
        <v>850169494.13</v>
      </c>
      <c r="D4264" s="6">
        <v>241829.96</v>
      </c>
      <c r="E4264" s="6">
        <v>1191.97</v>
      </c>
      <c r="F4264" s="6">
        <v>246208.34</v>
      </c>
      <c r="G4264" s="1">
        <f t="shared" si="833"/>
        <v>849680263.8599999</v>
      </c>
      <c r="H4264" s="6">
        <v>981635803.91999996</v>
      </c>
      <c r="I4264" s="6">
        <v>0</v>
      </c>
      <c r="J4264" s="6">
        <v>0</v>
      </c>
      <c r="K4264" s="6">
        <v>69431.199999999997</v>
      </c>
      <c r="L4264" s="1">
        <f t="shared" si="834"/>
        <v>981635803.91999996</v>
      </c>
      <c r="M4264" s="6">
        <v>5903085461.4300003</v>
      </c>
      <c r="N4264" s="6">
        <v>0</v>
      </c>
      <c r="O4264" s="6">
        <v>0</v>
      </c>
      <c r="P4264" s="6">
        <v>-3937852.94</v>
      </c>
      <c r="Q4264" s="1">
        <f t="shared" si="835"/>
        <v>5907023314.3699999</v>
      </c>
    </row>
    <row r="4265" spans="1:17">
      <c r="A4265" s="60" t="str">
        <f t="shared" si="832"/>
        <v>1.3.4.0.00.00.00 - Compensações Financeiras</v>
      </c>
      <c r="B4265" s="3" t="s">
        <v>1483</v>
      </c>
      <c r="C4265" s="4">
        <v>347075745.87</v>
      </c>
      <c r="D4265" s="4">
        <v>0</v>
      </c>
      <c r="E4265" s="4">
        <v>0</v>
      </c>
      <c r="F4265" s="4">
        <v>-4446.92</v>
      </c>
      <c r="G4265" s="1">
        <f t="shared" si="833"/>
        <v>347080192.79000002</v>
      </c>
      <c r="H4265" s="4">
        <v>5316599147.71</v>
      </c>
      <c r="I4265" s="4">
        <v>335003038.30000001</v>
      </c>
      <c r="J4265" s="4">
        <v>0</v>
      </c>
      <c r="K4265" s="4">
        <v>1734969373.3699999</v>
      </c>
      <c r="L4265" s="1">
        <f t="shared" si="834"/>
        <v>4981596109.4099998</v>
      </c>
      <c r="M4265" s="4">
        <v>28154187125.310001</v>
      </c>
      <c r="N4265" s="4">
        <v>0</v>
      </c>
      <c r="O4265" s="4">
        <v>0</v>
      </c>
      <c r="P4265" s="4">
        <v>629755405.44000006</v>
      </c>
      <c r="Q4265" s="1">
        <f t="shared" si="835"/>
        <v>27524431719.870003</v>
      </c>
    </row>
    <row r="4266" spans="1:17" ht="25.5">
      <c r="A4266" s="60" t="str">
        <f t="shared" si="832"/>
        <v>1.3.5.0.00.00.00 - Receita Decorrente do Direito de Exploração de Bens 
 Públicos em Áreas de Domínio Público</v>
      </c>
      <c r="B4266" s="5" t="s">
        <v>1484</v>
      </c>
      <c r="C4266" s="6">
        <v>142100.07999999999</v>
      </c>
      <c r="D4266" s="6">
        <v>0</v>
      </c>
      <c r="E4266" s="6">
        <v>0</v>
      </c>
      <c r="F4266" s="6">
        <v>0</v>
      </c>
      <c r="G4266" s="1">
        <f t="shared" si="833"/>
        <v>142100.07999999999</v>
      </c>
      <c r="H4266" s="6">
        <v>0</v>
      </c>
      <c r="I4266" s="6">
        <v>0</v>
      </c>
      <c r="J4266" s="6">
        <v>0</v>
      </c>
      <c r="K4266" s="6">
        <v>0</v>
      </c>
      <c r="L4266" s="1">
        <f t="shared" si="834"/>
        <v>0</v>
      </c>
      <c r="M4266" s="6">
        <v>0</v>
      </c>
      <c r="N4266" s="6">
        <v>0</v>
      </c>
      <c r="O4266" s="6">
        <v>0</v>
      </c>
      <c r="P4266" s="6">
        <v>0</v>
      </c>
      <c r="Q4266" s="1">
        <f t="shared" si="835"/>
        <v>0</v>
      </c>
    </row>
    <row r="4267" spans="1:17">
      <c r="A4267" s="60" t="str">
        <f t="shared" si="832"/>
        <v>1.3.6.0.00.00.00 - Receita da Cessão de Direitos</v>
      </c>
      <c r="B4267" s="3" t="s">
        <v>1485</v>
      </c>
      <c r="C4267" s="4">
        <v>1188682578.75</v>
      </c>
      <c r="D4267" s="4">
        <v>320000</v>
      </c>
      <c r="E4267" s="4">
        <v>350</v>
      </c>
      <c r="F4267" s="4">
        <v>0</v>
      </c>
      <c r="G4267" s="1">
        <f t="shared" si="833"/>
        <v>1188362228.75</v>
      </c>
      <c r="H4267" s="4">
        <v>1043818430.97</v>
      </c>
      <c r="I4267" s="4">
        <v>0</v>
      </c>
      <c r="J4267" s="4">
        <v>0</v>
      </c>
      <c r="K4267" s="4">
        <v>0</v>
      </c>
      <c r="L4267" s="1">
        <f t="shared" si="834"/>
        <v>1043818430.97</v>
      </c>
      <c r="M4267" s="4">
        <v>631789754.05999994</v>
      </c>
      <c r="N4267" s="4">
        <v>0</v>
      </c>
      <c r="O4267" s="4">
        <v>0</v>
      </c>
      <c r="P4267" s="4">
        <v>-9787193.1099999994</v>
      </c>
      <c r="Q4267" s="1">
        <f t="shared" si="835"/>
        <v>641576947.16999996</v>
      </c>
    </row>
    <row r="4268" spans="1:17">
      <c r="A4268" s="60" t="str">
        <f t="shared" si="832"/>
        <v>1.3.9.0.00.00.00 - Outras Receitas Patrimoniais</v>
      </c>
      <c r="B4268" s="5" t="s">
        <v>1486</v>
      </c>
      <c r="C4268" s="6">
        <v>127639666.81999999</v>
      </c>
      <c r="D4268" s="6">
        <v>0</v>
      </c>
      <c r="E4268" s="6">
        <v>0</v>
      </c>
      <c r="F4268" s="6">
        <v>25069.17</v>
      </c>
      <c r="G4268" s="1">
        <f t="shared" si="833"/>
        <v>127614597.64999999</v>
      </c>
      <c r="H4268" s="6">
        <v>2006973234.3299999</v>
      </c>
      <c r="I4268" s="6">
        <v>0</v>
      </c>
      <c r="J4268" s="6">
        <v>0</v>
      </c>
      <c r="K4268" s="6">
        <v>-1900</v>
      </c>
      <c r="L4268" s="1">
        <f t="shared" si="834"/>
        <v>2006973234.3299999</v>
      </c>
      <c r="M4268" s="6">
        <v>386599912.75</v>
      </c>
      <c r="N4268" s="6">
        <v>0</v>
      </c>
      <c r="O4268" s="6">
        <v>0</v>
      </c>
      <c r="P4268" s="6">
        <v>-365867011.35000002</v>
      </c>
      <c r="Q4268" s="1">
        <f t="shared" si="835"/>
        <v>752466924.10000002</v>
      </c>
    </row>
    <row r="4269" spans="1:17">
      <c r="A4269" s="60" t="str">
        <f t="shared" si="832"/>
        <v>1.4.0.0.00.00.00 - Receita Agropecuária</v>
      </c>
      <c r="B4269" s="3" t="s">
        <v>1487</v>
      </c>
      <c r="C4269" s="4">
        <v>6534747.7599999998</v>
      </c>
      <c r="D4269" s="4">
        <v>455.5</v>
      </c>
      <c r="E4269" s="4">
        <v>2344.9499999999998</v>
      </c>
      <c r="F4269" s="4">
        <v>7803.31</v>
      </c>
      <c r="G4269" s="1">
        <f t="shared" si="833"/>
        <v>6524144</v>
      </c>
      <c r="H4269" s="4">
        <v>34100282.869999997</v>
      </c>
      <c r="I4269" s="4">
        <v>0</v>
      </c>
      <c r="J4269" s="4">
        <v>0</v>
      </c>
      <c r="K4269" s="4">
        <v>3012.5</v>
      </c>
      <c r="L4269" s="1">
        <f t="shared" si="834"/>
        <v>34100282.869999997</v>
      </c>
      <c r="M4269" s="4">
        <v>29229614.969999999</v>
      </c>
      <c r="N4269" s="4">
        <v>0</v>
      </c>
      <c r="O4269" s="4">
        <v>0</v>
      </c>
      <c r="P4269" s="4">
        <v>-743907.75</v>
      </c>
      <c r="Q4269" s="1">
        <f t="shared" si="835"/>
        <v>29973522.719999999</v>
      </c>
    </row>
    <row r="4270" spans="1:17">
      <c r="A4270" s="60" t="str">
        <f t="shared" si="832"/>
        <v>1.4.1.0.00.00.00 - Receita da Produção Vegetal</v>
      </c>
      <c r="B4270" s="5" t="s">
        <v>1488</v>
      </c>
      <c r="C4270" s="6">
        <v>1478195.7</v>
      </c>
      <c r="D4270" s="6">
        <v>455.5</v>
      </c>
      <c r="E4270" s="6">
        <v>2344.9499999999998</v>
      </c>
      <c r="F4270" s="6">
        <v>1184.54</v>
      </c>
      <c r="G4270" s="1">
        <f t="shared" si="833"/>
        <v>1474210.71</v>
      </c>
      <c r="H4270" s="6">
        <v>20268857.140000001</v>
      </c>
      <c r="I4270" s="6">
        <v>0</v>
      </c>
      <c r="J4270" s="6">
        <v>0</v>
      </c>
      <c r="K4270" s="6">
        <v>1320</v>
      </c>
      <c r="L4270" s="1">
        <f t="shared" si="834"/>
        <v>20268857.140000001</v>
      </c>
      <c r="M4270" s="6">
        <v>16482139.24</v>
      </c>
      <c r="N4270" s="6">
        <v>0</v>
      </c>
      <c r="O4270" s="6">
        <v>0</v>
      </c>
      <c r="P4270" s="6">
        <v>-302394.44</v>
      </c>
      <c r="Q4270" s="1">
        <f t="shared" si="835"/>
        <v>16784533.68</v>
      </c>
    </row>
    <row r="4271" spans="1:17">
      <c r="A4271" s="60" t="str">
        <f t="shared" si="832"/>
        <v>1.4.2.0.00.00.00 - Receita da Produção Animal e Derivados</v>
      </c>
      <c r="B4271" s="3" t="s">
        <v>1489</v>
      </c>
      <c r="C4271" s="4">
        <v>673362.47</v>
      </c>
      <c r="D4271" s="4">
        <v>0</v>
      </c>
      <c r="E4271" s="4">
        <v>0</v>
      </c>
      <c r="F4271" s="4">
        <v>4.8</v>
      </c>
      <c r="G4271" s="1">
        <f t="shared" si="833"/>
        <v>673357.66999999993</v>
      </c>
      <c r="H4271" s="4">
        <v>9097261.1699999999</v>
      </c>
      <c r="I4271" s="4">
        <v>0</v>
      </c>
      <c r="J4271" s="4">
        <v>0</v>
      </c>
      <c r="K4271" s="4">
        <v>1692.5</v>
      </c>
      <c r="L4271" s="1">
        <f t="shared" si="834"/>
        <v>9097261.1699999999</v>
      </c>
      <c r="M4271" s="4">
        <v>12696445.029999999</v>
      </c>
      <c r="N4271" s="4">
        <v>0</v>
      </c>
      <c r="O4271" s="4">
        <v>0</v>
      </c>
      <c r="P4271" s="4">
        <v>-441513.31</v>
      </c>
      <c r="Q4271" s="1">
        <f t="shared" si="835"/>
        <v>13137958.34</v>
      </c>
    </row>
    <row r="4272" spans="1:17">
      <c r="A4272" s="60" t="str">
        <f t="shared" si="832"/>
        <v>1.4.9.0.00.00.00 - Outras Receitas Agropecuárias</v>
      </c>
      <c r="B4272" s="5" t="s">
        <v>1490</v>
      </c>
      <c r="C4272" s="6">
        <v>4383189.59</v>
      </c>
      <c r="D4272" s="6">
        <v>0</v>
      </c>
      <c r="E4272" s="6">
        <v>0</v>
      </c>
      <c r="F4272" s="6">
        <v>6613.97</v>
      </c>
      <c r="G4272" s="1">
        <f t="shared" si="833"/>
        <v>4376575.62</v>
      </c>
      <c r="H4272" s="6">
        <v>4734164.5599999996</v>
      </c>
      <c r="I4272" s="6">
        <v>0</v>
      </c>
      <c r="J4272" s="6">
        <v>0</v>
      </c>
      <c r="K4272" s="6">
        <v>0</v>
      </c>
      <c r="L4272" s="1">
        <f t="shared" si="834"/>
        <v>4734164.5599999996</v>
      </c>
      <c r="M4272" s="6">
        <v>51030.7</v>
      </c>
      <c r="N4272" s="6">
        <v>0</v>
      </c>
      <c r="O4272" s="6">
        <v>0</v>
      </c>
      <c r="P4272" s="6">
        <v>0</v>
      </c>
      <c r="Q4272" s="1">
        <f t="shared" si="835"/>
        <v>51030.7</v>
      </c>
    </row>
    <row r="4273" spans="1:17">
      <c r="A4273" s="60" t="str">
        <f t="shared" si="832"/>
        <v>1.5.0.0.00.00.00 - Receita Industrial</v>
      </c>
      <c r="B4273" s="3" t="s">
        <v>1491</v>
      </c>
      <c r="C4273" s="4">
        <v>162436146.72</v>
      </c>
      <c r="D4273" s="4">
        <v>0</v>
      </c>
      <c r="E4273" s="4">
        <v>0</v>
      </c>
      <c r="F4273" s="4">
        <v>250189.81</v>
      </c>
      <c r="G4273" s="1">
        <f t="shared" si="833"/>
        <v>162185956.91</v>
      </c>
      <c r="H4273" s="4">
        <v>760581892.65999997</v>
      </c>
      <c r="I4273" s="4">
        <v>0</v>
      </c>
      <c r="J4273" s="4">
        <v>0</v>
      </c>
      <c r="K4273" s="4">
        <v>19676.79</v>
      </c>
      <c r="L4273" s="1">
        <f t="shared" si="834"/>
        <v>760581892.65999997</v>
      </c>
      <c r="M4273" s="4">
        <v>649244838.25</v>
      </c>
      <c r="N4273" s="4">
        <v>0</v>
      </c>
      <c r="O4273" s="4">
        <v>0</v>
      </c>
      <c r="P4273" s="4">
        <v>-23620527.129999999</v>
      </c>
      <c r="Q4273" s="1">
        <f t="shared" si="835"/>
        <v>672865365.38</v>
      </c>
    </row>
    <row r="4274" spans="1:17">
      <c r="A4274" s="60" t="str">
        <f t="shared" si="832"/>
        <v>1.5.1.0.00.00.00 - Receita da Indústria Extrativa Mineral</v>
      </c>
      <c r="B4274" s="5" t="s">
        <v>1492</v>
      </c>
      <c r="C4274" s="6">
        <v>13554.41</v>
      </c>
      <c r="D4274" s="6">
        <v>0</v>
      </c>
      <c r="E4274" s="6">
        <v>0</v>
      </c>
      <c r="F4274" s="6">
        <v>0</v>
      </c>
      <c r="G4274" s="1">
        <f t="shared" si="833"/>
        <v>13554.41</v>
      </c>
      <c r="H4274" s="6">
        <v>0</v>
      </c>
      <c r="I4274" s="6">
        <v>0</v>
      </c>
      <c r="J4274" s="6">
        <v>0</v>
      </c>
      <c r="K4274" s="6">
        <v>0</v>
      </c>
      <c r="L4274" s="1">
        <f t="shared" si="834"/>
        <v>0</v>
      </c>
      <c r="M4274" s="6">
        <v>0</v>
      </c>
      <c r="N4274" s="6">
        <v>0</v>
      </c>
      <c r="O4274" s="6">
        <v>0</v>
      </c>
      <c r="P4274" s="6">
        <v>0</v>
      </c>
      <c r="Q4274" s="1">
        <f t="shared" si="835"/>
        <v>0</v>
      </c>
    </row>
    <row r="4275" spans="1:17">
      <c r="A4275" s="60" t="str">
        <f t="shared" si="832"/>
        <v>1.5.2.0.00.00.00 - Receita da Indústria de Transformação</v>
      </c>
      <c r="B4275" s="3" t="s">
        <v>1493</v>
      </c>
      <c r="C4275" s="4">
        <v>80181728.819999993</v>
      </c>
      <c r="D4275" s="4">
        <v>0</v>
      </c>
      <c r="E4275" s="4">
        <v>0</v>
      </c>
      <c r="F4275" s="4">
        <v>250189.81</v>
      </c>
      <c r="G4275" s="1">
        <f t="shared" si="833"/>
        <v>79931539.00999999</v>
      </c>
      <c r="H4275" s="4">
        <v>747055568.25</v>
      </c>
      <c r="I4275" s="4">
        <v>0</v>
      </c>
      <c r="J4275" s="4">
        <v>0</v>
      </c>
      <c r="K4275" s="4">
        <v>19676.79</v>
      </c>
      <c r="L4275" s="1">
        <f t="shared" si="834"/>
        <v>747055568.25</v>
      </c>
      <c r="M4275" s="4">
        <v>649244838.25</v>
      </c>
      <c r="N4275" s="4">
        <v>0</v>
      </c>
      <c r="O4275" s="4">
        <v>0</v>
      </c>
      <c r="P4275" s="4">
        <v>-23620527.129999999</v>
      </c>
      <c r="Q4275" s="1">
        <f t="shared" si="835"/>
        <v>672865365.38</v>
      </c>
    </row>
    <row r="4276" spans="1:17">
      <c r="A4276" s="60" t="str">
        <f t="shared" si="832"/>
        <v>1.5.3.0.00.00.00 - Receita da Indústria de Construção</v>
      </c>
      <c r="B4276" s="5" t="s">
        <v>1494</v>
      </c>
      <c r="C4276" s="6">
        <v>66159502.219999999</v>
      </c>
      <c r="D4276" s="6">
        <v>0</v>
      </c>
      <c r="E4276" s="6">
        <v>0</v>
      </c>
      <c r="F4276" s="6">
        <v>0</v>
      </c>
      <c r="G4276" s="1">
        <f t="shared" si="833"/>
        <v>66159502.219999999</v>
      </c>
      <c r="H4276" s="6">
        <v>4897791.08</v>
      </c>
      <c r="I4276" s="6">
        <v>0</v>
      </c>
      <c r="J4276" s="6">
        <v>0</v>
      </c>
      <c r="K4276" s="6">
        <v>0</v>
      </c>
      <c r="L4276" s="1">
        <f t="shared" si="834"/>
        <v>4897791.08</v>
      </c>
      <c r="M4276" s="6">
        <v>0</v>
      </c>
      <c r="N4276" s="6">
        <v>0</v>
      </c>
      <c r="O4276" s="6">
        <v>0</v>
      </c>
      <c r="P4276" s="6">
        <v>0</v>
      </c>
      <c r="Q4276" s="1">
        <f t="shared" si="835"/>
        <v>0</v>
      </c>
    </row>
    <row r="4277" spans="1:17">
      <c r="A4277" s="60" t="str">
        <f t="shared" si="832"/>
        <v>1.5.9.0.00.00.00 - Outras Receitas Industriais</v>
      </c>
      <c r="B4277" s="3" t="s">
        <v>1495</v>
      </c>
      <c r="C4277" s="4">
        <v>16081361.27</v>
      </c>
      <c r="D4277" s="4">
        <v>0</v>
      </c>
      <c r="E4277" s="4">
        <v>0</v>
      </c>
      <c r="F4277" s="4">
        <v>0</v>
      </c>
      <c r="G4277" s="1">
        <f t="shared" si="833"/>
        <v>16081361.27</v>
      </c>
      <c r="H4277" s="4">
        <v>8628533.3300000001</v>
      </c>
      <c r="I4277" s="4">
        <v>0</v>
      </c>
      <c r="J4277" s="4">
        <v>0</v>
      </c>
      <c r="K4277" s="4">
        <v>0</v>
      </c>
      <c r="L4277" s="1">
        <f t="shared" si="834"/>
        <v>8628533.3300000001</v>
      </c>
      <c r="M4277" s="4">
        <v>0</v>
      </c>
      <c r="N4277" s="4">
        <v>0</v>
      </c>
      <c r="O4277" s="4">
        <v>0</v>
      </c>
      <c r="P4277" s="4">
        <v>0</v>
      </c>
      <c r="Q4277" s="1">
        <f t="shared" si="835"/>
        <v>0</v>
      </c>
    </row>
    <row r="4278" spans="1:17">
      <c r="A4278" s="60" t="str">
        <f t="shared" si="832"/>
        <v>1.6.0.0.00.00.00 - Receita de Serviços</v>
      </c>
      <c r="B4278" s="5" t="s">
        <v>1496</v>
      </c>
      <c r="C4278" s="6">
        <v>9510385820.8500004</v>
      </c>
      <c r="D4278" s="6">
        <v>14091441.01</v>
      </c>
      <c r="E4278" s="6">
        <v>367177.81</v>
      </c>
      <c r="F4278" s="6">
        <v>13079184.960000001</v>
      </c>
      <c r="G4278" s="1">
        <f t="shared" si="833"/>
        <v>9482848017.0700016</v>
      </c>
      <c r="H4278" s="6">
        <v>10600279245.75</v>
      </c>
      <c r="I4278" s="6">
        <v>0</v>
      </c>
      <c r="J4278" s="6">
        <v>0</v>
      </c>
      <c r="K4278" s="6">
        <v>10000445.300000001</v>
      </c>
      <c r="L4278" s="1">
        <f t="shared" si="834"/>
        <v>10600279245.75</v>
      </c>
      <c r="M4278" s="6">
        <v>45967550539.43</v>
      </c>
      <c r="N4278" s="6">
        <v>0</v>
      </c>
      <c r="O4278" s="6">
        <v>0</v>
      </c>
      <c r="P4278" s="6">
        <v>-2081145766.24</v>
      </c>
      <c r="Q4278" s="1">
        <f t="shared" si="835"/>
        <v>48048696305.669998</v>
      </c>
    </row>
    <row r="4279" spans="1:17">
      <c r="A4279" s="60" t="str">
        <f t="shared" si="832"/>
        <v>1.6.0.0.01.00.00 - Serviços Comerciais</v>
      </c>
      <c r="B4279" s="3" t="s">
        <v>5761</v>
      </c>
      <c r="C4279" s="4">
        <v>37887145.009999998</v>
      </c>
      <c r="D4279" s="4">
        <v>0</v>
      </c>
      <c r="E4279" s="4">
        <v>0</v>
      </c>
      <c r="F4279" s="4">
        <v>590.41</v>
      </c>
      <c r="G4279" s="1">
        <f t="shared" si="833"/>
        <v>37886554.600000001</v>
      </c>
      <c r="H4279" s="4">
        <v>792148671.80999994</v>
      </c>
      <c r="I4279" s="4">
        <v>0</v>
      </c>
      <c r="J4279" s="4">
        <v>0</v>
      </c>
      <c r="K4279" s="4">
        <v>26177.39</v>
      </c>
      <c r="L4279" s="1">
        <f t="shared" si="834"/>
        <v>792148671.80999994</v>
      </c>
      <c r="M4279" s="4">
        <v>124534518.78</v>
      </c>
      <c r="N4279" s="4">
        <v>0</v>
      </c>
      <c r="O4279" s="4">
        <v>0</v>
      </c>
      <c r="P4279" s="4">
        <v>-383470.18</v>
      </c>
      <c r="Q4279" s="1">
        <f t="shared" si="835"/>
        <v>124917988.96000001</v>
      </c>
    </row>
    <row r="4280" spans="1:17">
      <c r="A4280" s="60" t="str">
        <f t="shared" si="832"/>
        <v>1.6.0.0.02.00.00 - Serviços Financeiros</v>
      </c>
      <c r="B4280" s="5" t="s">
        <v>1497</v>
      </c>
      <c r="C4280" s="6">
        <v>5275210.41</v>
      </c>
      <c r="D4280" s="6">
        <v>7519.82</v>
      </c>
      <c r="E4280" s="6">
        <v>0</v>
      </c>
      <c r="F4280" s="6">
        <v>0</v>
      </c>
      <c r="G4280" s="1">
        <f t="shared" si="833"/>
        <v>5267690.59</v>
      </c>
      <c r="H4280" s="6">
        <v>297409277.08999997</v>
      </c>
      <c r="I4280" s="6">
        <v>0</v>
      </c>
      <c r="J4280" s="6">
        <v>0</v>
      </c>
      <c r="K4280" s="6">
        <v>8711.0400000000009</v>
      </c>
      <c r="L4280" s="1">
        <f t="shared" si="834"/>
        <v>297409277.08999997</v>
      </c>
      <c r="M4280" s="6">
        <v>37314315944.790001</v>
      </c>
      <c r="N4280" s="6">
        <v>0</v>
      </c>
      <c r="O4280" s="6">
        <v>0</v>
      </c>
      <c r="P4280" s="6">
        <v>-1854537211.52</v>
      </c>
      <c r="Q4280" s="1">
        <f t="shared" si="835"/>
        <v>39168853156.309998</v>
      </c>
    </row>
    <row r="4281" spans="1:17">
      <c r="A4281" s="60" t="str">
        <f>TRIM(B4281)</f>
        <v>1.6.0.0.03.00.00 - Serviços de Transporte</v>
      </c>
      <c r="B4281" s="3" t="s">
        <v>1498</v>
      </c>
      <c r="C4281" s="4">
        <v>889206173.28999996</v>
      </c>
      <c r="D4281" s="4">
        <v>3844638.58</v>
      </c>
      <c r="E4281" s="4">
        <v>140469</v>
      </c>
      <c r="F4281" s="4">
        <v>68753.59</v>
      </c>
      <c r="G4281" s="1">
        <f t="shared" si="833"/>
        <v>885152312.11999989</v>
      </c>
      <c r="H4281" s="4">
        <v>1372958647.6700001</v>
      </c>
      <c r="I4281" s="4">
        <v>0</v>
      </c>
      <c r="J4281" s="4">
        <v>0</v>
      </c>
      <c r="K4281" s="4">
        <v>1584.52</v>
      </c>
      <c r="L4281" s="1">
        <f t="shared" si="834"/>
        <v>1372958647.6700001</v>
      </c>
      <c r="M4281" s="4">
        <v>259255063.34999999</v>
      </c>
      <c r="N4281" s="4">
        <v>0</v>
      </c>
      <c r="O4281" s="4">
        <v>0</v>
      </c>
      <c r="P4281" s="4">
        <v>-5604.67</v>
      </c>
      <c r="Q4281" s="1">
        <f t="shared" si="835"/>
        <v>259260668.01999998</v>
      </c>
    </row>
    <row r="4282" spans="1:17">
      <c r="A4282" s="60" t="str">
        <f t="shared" si="832"/>
        <v>1.6.0.0.04.00.00 - Serviços de Comunicação</v>
      </c>
      <c r="B4282" s="5" t="s">
        <v>5762</v>
      </c>
      <c r="C4282" s="6">
        <v>3402696.59</v>
      </c>
      <c r="D4282" s="6">
        <v>0</v>
      </c>
      <c r="E4282" s="6">
        <v>0</v>
      </c>
      <c r="F4282" s="6">
        <v>49.41</v>
      </c>
      <c r="G4282" s="1">
        <f t="shared" si="833"/>
        <v>3402647.1799999997</v>
      </c>
      <c r="H4282" s="6">
        <v>14476130.52</v>
      </c>
      <c r="I4282" s="6">
        <v>0</v>
      </c>
      <c r="J4282" s="6">
        <v>0</v>
      </c>
      <c r="K4282" s="6">
        <v>0</v>
      </c>
      <c r="L4282" s="1">
        <f t="shared" si="834"/>
        <v>14476130.52</v>
      </c>
      <c r="M4282" s="6">
        <v>73734459.620000005</v>
      </c>
      <c r="N4282" s="6">
        <v>0</v>
      </c>
      <c r="O4282" s="6">
        <v>0</v>
      </c>
      <c r="P4282" s="6">
        <v>-744729.19</v>
      </c>
      <c r="Q4282" s="1">
        <f t="shared" si="835"/>
        <v>74479188.810000002</v>
      </c>
    </row>
    <row r="4283" spans="1:17">
      <c r="A4283" s="60" t="str">
        <f t="shared" si="832"/>
        <v>1.6.0.0.05.00.00 - Serviços de Saúde</v>
      </c>
      <c r="B4283" s="3" t="s">
        <v>1499</v>
      </c>
      <c r="C4283" s="4">
        <v>907953324.63</v>
      </c>
      <c r="D4283" s="4">
        <v>0</v>
      </c>
      <c r="E4283" s="4">
        <v>0</v>
      </c>
      <c r="F4283" s="4">
        <v>859885.02</v>
      </c>
      <c r="G4283" s="1">
        <f t="shared" si="833"/>
        <v>907093439.61000001</v>
      </c>
      <c r="H4283" s="4">
        <v>1193282300.03</v>
      </c>
      <c r="I4283" s="4">
        <v>0</v>
      </c>
      <c r="J4283" s="4">
        <v>0</v>
      </c>
      <c r="K4283" s="4">
        <v>0</v>
      </c>
      <c r="L4283" s="1">
        <f t="shared" si="834"/>
        <v>1193282300.03</v>
      </c>
      <c r="M4283" s="4">
        <v>396554873.75</v>
      </c>
      <c r="N4283" s="4">
        <v>0</v>
      </c>
      <c r="O4283" s="4">
        <v>0</v>
      </c>
      <c r="P4283" s="4">
        <v>-30077976.34</v>
      </c>
      <c r="Q4283" s="1">
        <f t="shared" si="835"/>
        <v>426632850.08999997</v>
      </c>
    </row>
    <row r="4284" spans="1:17">
      <c r="A4284" s="60" t="str">
        <f t="shared" si="832"/>
        <v>1.6.0.0.06.00.00 - Serviços Portuários</v>
      </c>
      <c r="B4284" s="5" t="s">
        <v>5763</v>
      </c>
      <c r="C4284" s="6">
        <v>42297005.850000001</v>
      </c>
      <c r="D4284" s="6">
        <v>0</v>
      </c>
      <c r="E4284" s="6">
        <v>0</v>
      </c>
      <c r="F4284" s="6">
        <v>750</v>
      </c>
      <c r="G4284" s="1">
        <f t="shared" si="833"/>
        <v>42296255.850000001</v>
      </c>
      <c r="H4284" s="6">
        <v>49575212.780000001</v>
      </c>
      <c r="I4284" s="6">
        <v>0</v>
      </c>
      <c r="J4284" s="6">
        <v>0</v>
      </c>
      <c r="K4284" s="6">
        <v>6351.5</v>
      </c>
      <c r="L4284" s="1">
        <f t="shared" si="834"/>
        <v>49575212.780000001</v>
      </c>
      <c r="M4284" s="6">
        <v>392884.81</v>
      </c>
      <c r="N4284" s="6">
        <v>0</v>
      </c>
      <c r="O4284" s="6">
        <v>0</v>
      </c>
      <c r="P4284" s="6">
        <v>0</v>
      </c>
      <c r="Q4284" s="1">
        <f t="shared" si="835"/>
        <v>392884.81</v>
      </c>
    </row>
    <row r="4285" spans="1:17">
      <c r="A4285" s="60" t="str">
        <f t="shared" si="832"/>
        <v>1.6.0.0.07.00.00 - Serviços de Armazenagem</v>
      </c>
      <c r="B4285" s="3" t="s">
        <v>5764</v>
      </c>
      <c r="C4285" s="4">
        <v>10998159.41</v>
      </c>
      <c r="D4285" s="4">
        <v>0</v>
      </c>
      <c r="E4285" s="4">
        <v>0</v>
      </c>
      <c r="F4285" s="4">
        <v>0</v>
      </c>
      <c r="G4285" s="1">
        <f t="shared" si="833"/>
        <v>10998159.41</v>
      </c>
      <c r="H4285" s="4">
        <v>28181432.16</v>
      </c>
      <c r="I4285" s="4">
        <v>0</v>
      </c>
      <c r="J4285" s="4">
        <v>0</v>
      </c>
      <c r="K4285" s="4">
        <v>0</v>
      </c>
      <c r="L4285" s="1">
        <f t="shared" si="834"/>
        <v>28181432.16</v>
      </c>
      <c r="M4285" s="4">
        <v>21630584.420000002</v>
      </c>
      <c r="N4285" s="4">
        <v>0</v>
      </c>
      <c r="O4285" s="4">
        <v>0</v>
      </c>
      <c r="P4285" s="4">
        <v>-920582.78</v>
      </c>
      <c r="Q4285" s="1">
        <f t="shared" si="835"/>
        <v>22551167.200000003</v>
      </c>
    </row>
    <row r="4286" spans="1:17">
      <c r="A4286" s="60" t="str">
        <f t="shared" si="832"/>
        <v>1.6.0.0.08.00.00 - Serviços de Processamento de Dados</v>
      </c>
      <c r="B4286" s="5" t="s">
        <v>1500</v>
      </c>
      <c r="C4286" s="6">
        <v>2840989.02</v>
      </c>
      <c r="D4286" s="6">
        <v>0</v>
      </c>
      <c r="E4286" s="6">
        <v>0</v>
      </c>
      <c r="F4286" s="6">
        <v>0</v>
      </c>
      <c r="G4286" s="1">
        <f t="shared" si="833"/>
        <v>2840989.02</v>
      </c>
      <c r="H4286" s="6">
        <v>132184679.28</v>
      </c>
      <c r="I4286" s="6">
        <v>0</v>
      </c>
      <c r="J4286" s="6">
        <v>0</v>
      </c>
      <c r="K4286" s="6">
        <v>9370287</v>
      </c>
      <c r="L4286" s="1">
        <f t="shared" si="834"/>
        <v>132184679.28</v>
      </c>
      <c r="M4286" s="6">
        <v>52859592.109999999</v>
      </c>
      <c r="N4286" s="6">
        <v>0</v>
      </c>
      <c r="O4286" s="6">
        <v>0</v>
      </c>
      <c r="P4286" s="6">
        <v>-50552.82</v>
      </c>
      <c r="Q4286" s="1">
        <f t="shared" si="835"/>
        <v>52910144.93</v>
      </c>
    </row>
    <row r="4287" spans="1:17">
      <c r="A4287" s="60" t="str">
        <f t="shared" ref="A4287:A4350" si="836">TRIM(B4287)</f>
        <v>1.6.0.0.09.00.00 - Serviço de Socorro Marítimo</v>
      </c>
      <c r="B4287" s="3" t="s">
        <v>5765</v>
      </c>
      <c r="C4287" s="4">
        <v>662159.73</v>
      </c>
      <c r="D4287" s="4">
        <v>67557.570000000007</v>
      </c>
      <c r="E4287" s="4">
        <v>0</v>
      </c>
      <c r="F4287" s="4">
        <v>0</v>
      </c>
      <c r="G4287" s="1">
        <f t="shared" si="833"/>
        <v>594602.15999999992</v>
      </c>
      <c r="H4287" s="4">
        <v>0</v>
      </c>
      <c r="I4287" s="4">
        <v>0</v>
      </c>
      <c r="J4287" s="4">
        <v>0</v>
      </c>
      <c r="K4287" s="4">
        <v>0</v>
      </c>
      <c r="L4287" s="1">
        <f t="shared" si="834"/>
        <v>0</v>
      </c>
      <c r="M4287" s="4">
        <v>0</v>
      </c>
      <c r="N4287" s="4">
        <v>0</v>
      </c>
      <c r="O4287" s="4">
        <v>0</v>
      </c>
      <c r="P4287" s="4">
        <v>0</v>
      </c>
      <c r="Q4287" s="1">
        <f t="shared" si="835"/>
        <v>0</v>
      </c>
    </row>
    <row r="4288" spans="1:17">
      <c r="A4288" s="60" t="str">
        <f t="shared" si="836"/>
        <v>1.6.0.0.10.00.00 - Serviços de Informações Estatísticas</v>
      </c>
      <c r="B4288" s="5" t="s">
        <v>5766</v>
      </c>
      <c r="C4288" s="6">
        <v>89280.7</v>
      </c>
      <c r="D4288" s="6">
        <v>0</v>
      </c>
      <c r="E4288" s="6">
        <v>0</v>
      </c>
      <c r="F4288" s="6">
        <v>0</v>
      </c>
      <c r="G4288" s="1">
        <f t="shared" ref="G4288:G4351" si="837">C4288-D4288-E4288-F4288</f>
        <v>89280.7</v>
      </c>
      <c r="H4288" s="6">
        <v>0</v>
      </c>
      <c r="I4288" s="6">
        <v>0</v>
      </c>
      <c r="J4288" s="6">
        <v>0</v>
      </c>
      <c r="K4288" s="6">
        <v>0</v>
      </c>
      <c r="L4288" s="1">
        <f t="shared" si="834"/>
        <v>0</v>
      </c>
      <c r="M4288" s="6">
        <v>0</v>
      </c>
      <c r="N4288" s="6">
        <v>0</v>
      </c>
      <c r="O4288" s="6">
        <v>0</v>
      </c>
      <c r="P4288" s="6">
        <v>0</v>
      </c>
      <c r="Q4288" s="1">
        <f t="shared" si="835"/>
        <v>0</v>
      </c>
    </row>
    <row r="4289" spans="1:17">
      <c r="A4289" s="60" t="str">
        <f t="shared" si="836"/>
        <v>1.6.0.0.11.00.00 - Serviços de Metrologia e Certificação</v>
      </c>
      <c r="B4289" s="3" t="s">
        <v>5767</v>
      </c>
      <c r="C4289" s="4">
        <v>4326.93</v>
      </c>
      <c r="D4289" s="4">
        <v>0</v>
      </c>
      <c r="E4289" s="4">
        <v>0</v>
      </c>
      <c r="F4289" s="4">
        <v>0</v>
      </c>
      <c r="G4289" s="1">
        <f t="shared" si="837"/>
        <v>4326.93</v>
      </c>
      <c r="H4289" s="4">
        <v>21828207.48</v>
      </c>
      <c r="I4289" s="4">
        <v>0</v>
      </c>
      <c r="J4289" s="4">
        <v>0</v>
      </c>
      <c r="K4289" s="4">
        <v>0</v>
      </c>
      <c r="L4289" s="1">
        <f t="shared" ref="L4289:L4352" si="838">H4289-I4289-J4289</f>
        <v>21828207.48</v>
      </c>
      <c r="M4289" s="4">
        <v>491971839.68000001</v>
      </c>
      <c r="N4289" s="4">
        <v>0</v>
      </c>
      <c r="O4289" s="4">
        <v>0</v>
      </c>
      <c r="P4289" s="4">
        <v>-317640.74</v>
      </c>
      <c r="Q4289" s="1">
        <f t="shared" ref="Q4289:Q4352" si="839">M4289-N4289-O4289-P4289</f>
        <v>492289480.42000002</v>
      </c>
    </row>
    <row r="4290" spans="1:17">
      <c r="A4290" s="60" t="str">
        <f t="shared" si="836"/>
        <v>1.6.0.0.12.00.00 - Serviços Tecnológicos</v>
      </c>
      <c r="B4290" s="5" t="s">
        <v>5768</v>
      </c>
      <c r="C4290" s="6">
        <v>362395.36</v>
      </c>
      <c r="D4290" s="6">
        <v>0</v>
      </c>
      <c r="E4290" s="6">
        <v>0</v>
      </c>
      <c r="F4290" s="6">
        <v>0</v>
      </c>
      <c r="G4290" s="1">
        <f t="shared" si="837"/>
        <v>362395.36</v>
      </c>
      <c r="H4290" s="6">
        <v>17515024.670000002</v>
      </c>
      <c r="I4290" s="6">
        <v>0</v>
      </c>
      <c r="J4290" s="6">
        <v>0</v>
      </c>
      <c r="K4290" s="6">
        <v>0</v>
      </c>
      <c r="L4290" s="1">
        <f t="shared" si="838"/>
        <v>17515024.670000002</v>
      </c>
      <c r="M4290" s="6">
        <v>8858224.4199999999</v>
      </c>
      <c r="N4290" s="6">
        <v>0</v>
      </c>
      <c r="O4290" s="6">
        <v>0</v>
      </c>
      <c r="P4290" s="6">
        <v>-50048.05</v>
      </c>
      <c r="Q4290" s="1">
        <f t="shared" si="839"/>
        <v>8908272.4700000007</v>
      </c>
    </row>
    <row r="4291" spans="1:17">
      <c r="A4291" s="60" t="str">
        <f t="shared" si="836"/>
        <v>1.6.0.0.13.00.00 - Serviços Administrativos</v>
      </c>
      <c r="B4291" s="3" t="s">
        <v>1501</v>
      </c>
      <c r="C4291" s="4">
        <v>246722009.44999999</v>
      </c>
      <c r="D4291" s="4">
        <v>601316.12</v>
      </c>
      <c r="E4291" s="4">
        <v>220</v>
      </c>
      <c r="F4291" s="4">
        <v>1038266.77</v>
      </c>
      <c r="G4291" s="1">
        <f t="shared" si="837"/>
        <v>245082206.55999997</v>
      </c>
      <c r="H4291" s="4">
        <v>1353557850.0899999</v>
      </c>
      <c r="I4291" s="4">
        <v>0</v>
      </c>
      <c r="J4291" s="4">
        <v>0</v>
      </c>
      <c r="K4291" s="4">
        <v>3606.87</v>
      </c>
      <c r="L4291" s="1">
        <f t="shared" si="838"/>
        <v>1353557850.0899999</v>
      </c>
      <c r="M4291" s="4">
        <v>1127125606.9300001</v>
      </c>
      <c r="N4291" s="4">
        <v>0</v>
      </c>
      <c r="O4291" s="4">
        <v>0</v>
      </c>
      <c r="P4291" s="4">
        <v>-9248425.9800000004</v>
      </c>
      <c r="Q4291" s="1">
        <f t="shared" si="839"/>
        <v>1136374032.9100001</v>
      </c>
    </row>
    <row r="4292" spans="1:17">
      <c r="A4292" s="60" t="str">
        <f t="shared" si="836"/>
        <v>1.6.0.0.14.00.00 - Serviços de Inspeção e Fiscalização</v>
      </c>
      <c r="B4292" s="5" t="s">
        <v>5769</v>
      </c>
      <c r="C4292" s="6">
        <v>30684517.41</v>
      </c>
      <c r="D4292" s="6">
        <v>0</v>
      </c>
      <c r="E4292" s="6">
        <v>0</v>
      </c>
      <c r="F4292" s="6">
        <v>21569.06</v>
      </c>
      <c r="G4292" s="1">
        <f t="shared" si="837"/>
        <v>30662948.350000001</v>
      </c>
      <c r="H4292" s="6">
        <v>1192271187.3</v>
      </c>
      <c r="I4292" s="6">
        <v>0</v>
      </c>
      <c r="J4292" s="6">
        <v>0</v>
      </c>
      <c r="K4292" s="6">
        <v>157471.70000000001</v>
      </c>
      <c r="L4292" s="1">
        <f t="shared" si="838"/>
        <v>1192271187.3</v>
      </c>
      <c r="M4292" s="6">
        <v>188918432.44999999</v>
      </c>
      <c r="N4292" s="6">
        <v>0</v>
      </c>
      <c r="O4292" s="6">
        <v>0</v>
      </c>
      <c r="P4292" s="6">
        <v>-829595.9</v>
      </c>
      <c r="Q4292" s="1">
        <f t="shared" si="839"/>
        <v>189748028.34999999</v>
      </c>
    </row>
    <row r="4293" spans="1:17">
      <c r="A4293" s="60" t="str">
        <f t="shared" si="836"/>
        <v>1.6.0.0.15.00.00 - Serviços de Meteorologia</v>
      </c>
      <c r="B4293" s="3" t="s">
        <v>5770</v>
      </c>
      <c r="C4293" s="4">
        <v>0</v>
      </c>
      <c r="D4293" s="4">
        <v>0</v>
      </c>
      <c r="E4293" s="4">
        <v>0</v>
      </c>
      <c r="F4293" s="4">
        <v>0</v>
      </c>
      <c r="G4293" s="1">
        <f t="shared" si="837"/>
        <v>0</v>
      </c>
      <c r="H4293" s="4">
        <v>1397342.68</v>
      </c>
      <c r="I4293" s="4">
        <v>0</v>
      </c>
      <c r="J4293" s="4">
        <v>0</v>
      </c>
      <c r="K4293" s="4">
        <v>0</v>
      </c>
      <c r="L4293" s="1">
        <f t="shared" si="838"/>
        <v>1397342.68</v>
      </c>
      <c r="M4293" s="4">
        <v>218.4</v>
      </c>
      <c r="N4293" s="4">
        <v>0</v>
      </c>
      <c r="O4293" s="4">
        <v>0</v>
      </c>
      <c r="P4293" s="4">
        <v>0</v>
      </c>
      <c r="Q4293" s="1">
        <f t="shared" si="839"/>
        <v>218.4</v>
      </c>
    </row>
    <row r="4294" spans="1:17">
      <c r="A4294" s="60" t="str">
        <f t="shared" si="836"/>
        <v>1.6.0.0.16.00.00 - Serviços Educacionais</v>
      </c>
      <c r="B4294" s="5" t="s">
        <v>1502</v>
      </c>
      <c r="C4294" s="6">
        <v>563476951.65999997</v>
      </c>
      <c r="D4294" s="6">
        <v>0</v>
      </c>
      <c r="E4294" s="6">
        <v>51811.76</v>
      </c>
      <c r="F4294" s="6">
        <v>1450715.4</v>
      </c>
      <c r="G4294" s="1">
        <f t="shared" si="837"/>
        <v>561974424.5</v>
      </c>
      <c r="H4294" s="6">
        <v>72457145.209999993</v>
      </c>
      <c r="I4294" s="6">
        <v>0</v>
      </c>
      <c r="J4294" s="6">
        <v>0</v>
      </c>
      <c r="K4294" s="6">
        <v>0</v>
      </c>
      <c r="L4294" s="1">
        <f t="shared" si="838"/>
        <v>72457145.209999993</v>
      </c>
      <c r="M4294" s="6">
        <v>166963225.22999999</v>
      </c>
      <c r="N4294" s="6">
        <v>0</v>
      </c>
      <c r="O4294" s="6">
        <v>0</v>
      </c>
      <c r="P4294" s="6">
        <v>-5646001.8799999999</v>
      </c>
      <c r="Q4294" s="1">
        <f t="shared" si="839"/>
        <v>172609227.10999998</v>
      </c>
    </row>
    <row r="4295" spans="1:17">
      <c r="A4295" s="60" t="str">
        <f t="shared" si="836"/>
        <v>1.6.0.0.17.00.00 - Serviços Agropecuários</v>
      </c>
      <c r="B4295" s="3" t="s">
        <v>5771</v>
      </c>
      <c r="C4295" s="4">
        <v>5718340.6500000004</v>
      </c>
      <c r="D4295" s="4">
        <v>0</v>
      </c>
      <c r="E4295" s="4">
        <v>0</v>
      </c>
      <c r="F4295" s="4">
        <v>153044.29</v>
      </c>
      <c r="G4295" s="1">
        <f t="shared" si="837"/>
        <v>5565296.3600000003</v>
      </c>
      <c r="H4295" s="4">
        <v>82792138.069999993</v>
      </c>
      <c r="I4295" s="4">
        <v>0</v>
      </c>
      <c r="J4295" s="4">
        <v>0</v>
      </c>
      <c r="K4295" s="4">
        <v>162642.57</v>
      </c>
      <c r="L4295" s="1">
        <f t="shared" si="838"/>
        <v>82792138.069999993</v>
      </c>
      <c r="M4295" s="4">
        <v>11779919.699999999</v>
      </c>
      <c r="N4295" s="4">
        <v>0</v>
      </c>
      <c r="O4295" s="4">
        <v>0</v>
      </c>
      <c r="P4295" s="4">
        <v>-46090.14</v>
      </c>
      <c r="Q4295" s="1">
        <f t="shared" si="839"/>
        <v>11826009.84</v>
      </c>
    </row>
    <row r="4296" spans="1:17">
      <c r="A4296" s="60" t="str">
        <f t="shared" si="836"/>
        <v>1.6.0.0.18.00.00 - Serviços de Reparação, Manutenção e Instalação</v>
      </c>
      <c r="B4296" s="5" t="s">
        <v>5772</v>
      </c>
      <c r="C4296" s="6">
        <v>10757738.82</v>
      </c>
      <c r="D4296" s="6">
        <v>0</v>
      </c>
      <c r="E4296" s="6">
        <v>0</v>
      </c>
      <c r="F4296" s="6">
        <v>0</v>
      </c>
      <c r="G4296" s="1">
        <f t="shared" si="837"/>
        <v>10757738.82</v>
      </c>
      <c r="H4296" s="6">
        <v>154006.28</v>
      </c>
      <c r="I4296" s="6">
        <v>0</v>
      </c>
      <c r="J4296" s="6">
        <v>0</v>
      </c>
      <c r="K4296" s="6">
        <v>0</v>
      </c>
      <c r="L4296" s="1">
        <f t="shared" si="838"/>
        <v>154006.28</v>
      </c>
      <c r="M4296" s="6">
        <v>4090328.18</v>
      </c>
      <c r="N4296" s="6">
        <v>0</v>
      </c>
      <c r="O4296" s="6">
        <v>0</v>
      </c>
      <c r="P4296" s="6">
        <v>-59878.37</v>
      </c>
      <c r="Q4296" s="1">
        <f t="shared" si="839"/>
        <v>4150206.5500000003</v>
      </c>
    </row>
    <row r="4297" spans="1:17">
      <c r="A4297" s="60" t="str">
        <f t="shared" si="836"/>
        <v>1.6.0.0.19.00.00 - Serviços Recreativos e Culturais</v>
      </c>
      <c r="B4297" s="3" t="s">
        <v>5773</v>
      </c>
      <c r="C4297" s="4">
        <v>23079028.539999999</v>
      </c>
      <c r="D4297" s="4">
        <v>42416.39</v>
      </c>
      <c r="E4297" s="4">
        <v>94.24</v>
      </c>
      <c r="F4297" s="4">
        <v>700.35</v>
      </c>
      <c r="G4297" s="1">
        <f t="shared" si="837"/>
        <v>23035817.559999999</v>
      </c>
      <c r="H4297" s="4">
        <v>32545295.68</v>
      </c>
      <c r="I4297" s="4">
        <v>0</v>
      </c>
      <c r="J4297" s="4">
        <v>0</v>
      </c>
      <c r="K4297" s="4">
        <v>0</v>
      </c>
      <c r="L4297" s="1">
        <f t="shared" si="838"/>
        <v>32545295.68</v>
      </c>
      <c r="M4297" s="4">
        <v>74352704.530000001</v>
      </c>
      <c r="N4297" s="4">
        <v>0</v>
      </c>
      <c r="O4297" s="4">
        <v>0</v>
      </c>
      <c r="P4297" s="4">
        <v>-59255.82</v>
      </c>
      <c r="Q4297" s="1">
        <f t="shared" si="839"/>
        <v>74411960.349999994</v>
      </c>
    </row>
    <row r="4298" spans="1:17" ht="25.5">
      <c r="A4298" s="60" t="str">
        <f t="shared" si="836"/>
        <v>1.6.0.0.20.00.00 - Serviços de Consultoria, Assistência Técnica e 
 Análise de Projetos</v>
      </c>
      <c r="B4298" s="5" t="s">
        <v>5774</v>
      </c>
      <c r="C4298" s="6">
        <v>1330313.23</v>
      </c>
      <c r="D4298" s="6">
        <v>32.4</v>
      </c>
      <c r="E4298" s="6">
        <v>0</v>
      </c>
      <c r="F4298" s="6">
        <v>6.64</v>
      </c>
      <c r="G4298" s="1">
        <f t="shared" si="837"/>
        <v>1330274.1900000002</v>
      </c>
      <c r="H4298" s="6">
        <v>115753181.68000001</v>
      </c>
      <c r="I4298" s="6">
        <v>0</v>
      </c>
      <c r="J4298" s="6">
        <v>0</v>
      </c>
      <c r="K4298" s="6">
        <v>800</v>
      </c>
      <c r="L4298" s="1">
        <f t="shared" si="838"/>
        <v>115753181.68000001</v>
      </c>
      <c r="M4298" s="6">
        <v>28997184.789999999</v>
      </c>
      <c r="N4298" s="6">
        <v>0</v>
      </c>
      <c r="O4298" s="6">
        <v>0</v>
      </c>
      <c r="P4298" s="6">
        <v>-152344</v>
      </c>
      <c r="Q4298" s="1">
        <f t="shared" si="839"/>
        <v>29149528.789999999</v>
      </c>
    </row>
    <row r="4299" spans="1:17">
      <c r="A4299" s="60" t="str">
        <f t="shared" si="836"/>
        <v>1.6.0.0.21.00.00 - Serviços de Hospedagem e Alimentação</v>
      </c>
      <c r="B4299" s="3" t="s">
        <v>5775</v>
      </c>
      <c r="C4299" s="4">
        <v>6880280.6100000003</v>
      </c>
      <c r="D4299" s="4">
        <v>0</v>
      </c>
      <c r="E4299" s="4">
        <v>0</v>
      </c>
      <c r="F4299" s="4">
        <v>0</v>
      </c>
      <c r="G4299" s="1">
        <f t="shared" si="837"/>
        <v>6880280.6100000003</v>
      </c>
      <c r="H4299" s="4">
        <v>1715337.29</v>
      </c>
      <c r="I4299" s="4">
        <v>0</v>
      </c>
      <c r="J4299" s="4">
        <v>0</v>
      </c>
      <c r="K4299" s="4">
        <v>0</v>
      </c>
      <c r="L4299" s="1">
        <f t="shared" si="838"/>
        <v>1715337.29</v>
      </c>
      <c r="M4299" s="4">
        <v>50722185.149999999</v>
      </c>
      <c r="N4299" s="4">
        <v>0</v>
      </c>
      <c r="O4299" s="4">
        <v>0</v>
      </c>
      <c r="P4299" s="4">
        <v>-184301.69</v>
      </c>
      <c r="Q4299" s="1">
        <f t="shared" si="839"/>
        <v>50906486.839999996</v>
      </c>
    </row>
    <row r="4300" spans="1:17">
      <c r="A4300" s="60" t="str">
        <f t="shared" si="836"/>
        <v>1.6.0.0.22.00.00 - Serviços de Estudos e Pesquisas</v>
      </c>
      <c r="B4300" s="5" t="s">
        <v>5776</v>
      </c>
      <c r="C4300" s="6">
        <v>1880406.57</v>
      </c>
      <c r="D4300" s="6">
        <v>0</v>
      </c>
      <c r="E4300" s="6">
        <v>0</v>
      </c>
      <c r="F4300" s="6">
        <v>0</v>
      </c>
      <c r="G4300" s="1">
        <f t="shared" si="837"/>
        <v>1880406.57</v>
      </c>
      <c r="H4300" s="6">
        <v>13011310.380000001</v>
      </c>
      <c r="I4300" s="6">
        <v>0</v>
      </c>
      <c r="J4300" s="6">
        <v>0</v>
      </c>
      <c r="K4300" s="6">
        <v>0</v>
      </c>
      <c r="L4300" s="1">
        <f t="shared" si="838"/>
        <v>13011310.380000001</v>
      </c>
      <c r="M4300" s="6">
        <v>99504744.819999993</v>
      </c>
      <c r="N4300" s="6">
        <v>0</v>
      </c>
      <c r="O4300" s="6">
        <v>0</v>
      </c>
      <c r="P4300" s="6">
        <v>-8708728.7699999996</v>
      </c>
      <c r="Q4300" s="1">
        <f t="shared" si="839"/>
        <v>108213473.58999999</v>
      </c>
    </row>
    <row r="4301" spans="1:17" ht="25.5">
      <c r="A4301" s="60" t="str">
        <f t="shared" si="836"/>
        <v>1.6.0.0.23.00.00 - Serviços de Registro de Marcas, de Patentes e de 
 Transferências de Tecnologia</v>
      </c>
      <c r="B4301" s="3" t="s">
        <v>5777</v>
      </c>
      <c r="C4301" s="4">
        <v>1059.5</v>
      </c>
      <c r="D4301" s="4">
        <v>0</v>
      </c>
      <c r="E4301" s="4">
        <v>0</v>
      </c>
      <c r="F4301" s="4">
        <v>0</v>
      </c>
      <c r="G4301" s="1">
        <f t="shared" si="837"/>
        <v>1059.5</v>
      </c>
      <c r="H4301" s="4">
        <v>0</v>
      </c>
      <c r="I4301" s="4">
        <v>0</v>
      </c>
      <c r="J4301" s="4">
        <v>0</v>
      </c>
      <c r="K4301" s="4">
        <v>0</v>
      </c>
      <c r="L4301" s="1">
        <f t="shared" si="838"/>
        <v>0</v>
      </c>
      <c r="M4301" s="4">
        <v>295694974.10000002</v>
      </c>
      <c r="N4301" s="4">
        <v>0</v>
      </c>
      <c r="O4301" s="4">
        <v>0</v>
      </c>
      <c r="P4301" s="4">
        <v>-3002098.4</v>
      </c>
      <c r="Q4301" s="1">
        <f t="shared" si="839"/>
        <v>298697072.5</v>
      </c>
    </row>
    <row r="4302" spans="1:17">
      <c r="A4302" s="60" t="str">
        <f t="shared" si="836"/>
        <v>1.6.0.0.24.00.00 - Serviços de Registro do Comércio</v>
      </c>
      <c r="B4302" s="5" t="s">
        <v>5778</v>
      </c>
      <c r="C4302" s="6">
        <v>24565589.75</v>
      </c>
      <c r="D4302" s="6">
        <v>0</v>
      </c>
      <c r="E4302" s="6">
        <v>0</v>
      </c>
      <c r="F4302" s="6">
        <v>0</v>
      </c>
      <c r="G4302" s="1">
        <f t="shared" si="837"/>
        <v>24565589.75</v>
      </c>
      <c r="H4302" s="6">
        <v>278496313.42000002</v>
      </c>
      <c r="I4302" s="6">
        <v>0</v>
      </c>
      <c r="J4302" s="6">
        <v>0</v>
      </c>
      <c r="K4302" s="6">
        <v>20561.349999999999</v>
      </c>
      <c r="L4302" s="1">
        <f t="shared" si="838"/>
        <v>278496313.42000002</v>
      </c>
      <c r="M4302" s="6">
        <v>38004722.090000004</v>
      </c>
      <c r="N4302" s="6">
        <v>0</v>
      </c>
      <c r="O4302" s="6">
        <v>0</v>
      </c>
      <c r="P4302" s="6">
        <v>-120517.61</v>
      </c>
      <c r="Q4302" s="1">
        <f t="shared" si="839"/>
        <v>38125239.700000003</v>
      </c>
    </row>
    <row r="4303" spans="1:17">
      <c r="A4303" s="60" t="str">
        <f t="shared" si="836"/>
        <v>1.6.0.0.25.00.00 - Serviços de Informações Científicas e Tecnológicas</v>
      </c>
      <c r="B4303" s="3" t="s">
        <v>5779</v>
      </c>
      <c r="C4303" s="4">
        <v>15363074.119999999</v>
      </c>
      <c r="D4303" s="4">
        <v>0</v>
      </c>
      <c r="E4303" s="4">
        <v>0</v>
      </c>
      <c r="F4303" s="4">
        <v>0</v>
      </c>
      <c r="G4303" s="1">
        <f t="shared" si="837"/>
        <v>15363074.119999999</v>
      </c>
      <c r="H4303" s="4">
        <v>6699585.3700000001</v>
      </c>
      <c r="I4303" s="4">
        <v>0</v>
      </c>
      <c r="J4303" s="4">
        <v>0</v>
      </c>
      <c r="K4303" s="4">
        <v>0</v>
      </c>
      <c r="L4303" s="1">
        <f t="shared" si="838"/>
        <v>6699585.3700000001</v>
      </c>
      <c r="M4303" s="4">
        <v>745754449.42999995</v>
      </c>
      <c r="N4303" s="4">
        <v>0</v>
      </c>
      <c r="O4303" s="4">
        <v>0</v>
      </c>
      <c r="P4303" s="4">
        <v>-161225116.71000001</v>
      </c>
      <c r="Q4303" s="1">
        <f t="shared" si="839"/>
        <v>906979566.13999999</v>
      </c>
    </row>
    <row r="4304" spans="1:17">
      <c r="A4304" s="60" t="str">
        <f t="shared" si="836"/>
        <v>1.6.0.0.26.00.00 - Serviços de Fornecimento de Água</v>
      </c>
      <c r="B4304" s="5" t="s">
        <v>1503</v>
      </c>
      <c r="C4304" s="6">
        <v>632814721.16999996</v>
      </c>
      <c r="D4304" s="6">
        <v>0</v>
      </c>
      <c r="E4304" s="6">
        <v>84582.31</v>
      </c>
      <c r="F4304" s="6">
        <v>49121.77</v>
      </c>
      <c r="G4304" s="1">
        <f t="shared" si="837"/>
        <v>632681017.09000003</v>
      </c>
      <c r="H4304" s="6">
        <v>309528594.88</v>
      </c>
      <c r="I4304" s="6">
        <v>0</v>
      </c>
      <c r="J4304" s="6">
        <v>0</v>
      </c>
      <c r="K4304" s="6">
        <v>0</v>
      </c>
      <c r="L4304" s="1">
        <f t="shared" si="838"/>
        <v>309528594.88</v>
      </c>
      <c r="M4304" s="6">
        <v>3963724.52</v>
      </c>
      <c r="N4304" s="6">
        <v>0</v>
      </c>
      <c r="O4304" s="6">
        <v>0</v>
      </c>
      <c r="P4304" s="6">
        <v>-14205.33</v>
      </c>
      <c r="Q4304" s="1">
        <f t="shared" si="839"/>
        <v>3977929.85</v>
      </c>
    </row>
    <row r="4305" spans="1:17">
      <c r="A4305" s="60" t="str">
        <f t="shared" si="836"/>
        <v>1.6.0.0.27.00.00 - Serviços de Perfuração e Instalação de Poços</v>
      </c>
      <c r="B4305" s="3" t="s">
        <v>5780</v>
      </c>
      <c r="C4305" s="4">
        <v>20920364.559999999</v>
      </c>
      <c r="D4305" s="4">
        <v>9359342.0099999998</v>
      </c>
      <c r="E4305" s="4">
        <v>0</v>
      </c>
      <c r="F4305" s="4">
        <v>0</v>
      </c>
      <c r="G4305" s="1">
        <f t="shared" si="837"/>
        <v>11561022.549999999</v>
      </c>
      <c r="H4305" s="4">
        <v>701934.27</v>
      </c>
      <c r="I4305" s="4">
        <v>0</v>
      </c>
      <c r="J4305" s="4">
        <v>0</v>
      </c>
      <c r="K4305" s="4">
        <v>0</v>
      </c>
      <c r="L4305" s="1">
        <f t="shared" si="838"/>
        <v>701934.27</v>
      </c>
      <c r="M4305" s="4">
        <v>0</v>
      </c>
      <c r="N4305" s="4">
        <v>0</v>
      </c>
      <c r="O4305" s="4">
        <v>0</v>
      </c>
      <c r="P4305" s="4">
        <v>0</v>
      </c>
      <c r="Q4305" s="1">
        <f t="shared" si="839"/>
        <v>0</v>
      </c>
    </row>
    <row r="4306" spans="1:17">
      <c r="A4306" s="60" t="str">
        <f t="shared" si="836"/>
        <v>1.6.0.0.28.00.00 - Serviços de Geoprocessamento</v>
      </c>
      <c r="B4306" s="5" t="s">
        <v>5781</v>
      </c>
      <c r="C4306" s="6">
        <v>93374.52</v>
      </c>
      <c r="D4306" s="6">
        <v>0</v>
      </c>
      <c r="E4306" s="6">
        <v>0</v>
      </c>
      <c r="F4306" s="6">
        <v>0</v>
      </c>
      <c r="G4306" s="1">
        <f t="shared" si="837"/>
        <v>93374.52</v>
      </c>
      <c r="H4306" s="6">
        <v>9442.2800000000007</v>
      </c>
      <c r="I4306" s="6">
        <v>0</v>
      </c>
      <c r="J4306" s="6">
        <v>0</v>
      </c>
      <c r="K4306" s="6">
        <v>0</v>
      </c>
      <c r="L4306" s="1">
        <f t="shared" si="838"/>
        <v>9442.2800000000007</v>
      </c>
      <c r="M4306" s="6">
        <v>967092.18</v>
      </c>
      <c r="N4306" s="6">
        <v>0</v>
      </c>
      <c r="O4306" s="6">
        <v>0</v>
      </c>
      <c r="P4306" s="6">
        <v>-51146.02</v>
      </c>
      <c r="Q4306" s="1">
        <f t="shared" si="839"/>
        <v>1018238.2000000001</v>
      </c>
    </row>
    <row r="4307" spans="1:17">
      <c r="A4307" s="60" t="str">
        <f t="shared" si="836"/>
        <v>1.6.0.0.29.00.00 - Serviços de Cadastramento de Fornecedores</v>
      </c>
      <c r="B4307" s="3" t="s">
        <v>5782</v>
      </c>
      <c r="C4307" s="4">
        <v>44745.65</v>
      </c>
      <c r="D4307" s="4">
        <v>0</v>
      </c>
      <c r="E4307" s="4">
        <v>0</v>
      </c>
      <c r="F4307" s="4">
        <v>3874.82</v>
      </c>
      <c r="G4307" s="1">
        <f t="shared" si="837"/>
        <v>40870.83</v>
      </c>
      <c r="H4307" s="4">
        <v>1494.11</v>
      </c>
      <c r="I4307" s="4">
        <v>0</v>
      </c>
      <c r="J4307" s="4">
        <v>0</v>
      </c>
      <c r="K4307" s="4">
        <v>0</v>
      </c>
      <c r="L4307" s="1">
        <f t="shared" si="838"/>
        <v>1494.11</v>
      </c>
      <c r="M4307" s="4">
        <v>0</v>
      </c>
      <c r="N4307" s="4">
        <v>0</v>
      </c>
      <c r="O4307" s="4">
        <v>0</v>
      </c>
      <c r="P4307" s="4">
        <v>0</v>
      </c>
      <c r="Q4307" s="1">
        <f t="shared" si="839"/>
        <v>0</v>
      </c>
    </row>
    <row r="4308" spans="1:17">
      <c r="A4308" s="60" t="str">
        <f t="shared" si="836"/>
        <v>1.6.0.0.30.00.00 - Tarifa de Utilização de Faróis</v>
      </c>
      <c r="B4308" s="5" t="s">
        <v>5783</v>
      </c>
      <c r="C4308" s="6">
        <v>47830.6</v>
      </c>
      <c r="D4308" s="6">
        <v>0</v>
      </c>
      <c r="E4308" s="6">
        <v>0</v>
      </c>
      <c r="F4308" s="6">
        <v>0</v>
      </c>
      <c r="G4308" s="1">
        <f t="shared" si="837"/>
        <v>47830.6</v>
      </c>
      <c r="H4308" s="6">
        <v>1598491.14</v>
      </c>
      <c r="I4308" s="6">
        <v>0</v>
      </c>
      <c r="J4308" s="6">
        <v>0</v>
      </c>
      <c r="K4308" s="6">
        <v>0</v>
      </c>
      <c r="L4308" s="1">
        <f t="shared" si="838"/>
        <v>1598491.14</v>
      </c>
      <c r="M4308" s="6">
        <v>151783144.25999999</v>
      </c>
      <c r="N4308" s="6">
        <v>0</v>
      </c>
      <c r="O4308" s="6">
        <v>0</v>
      </c>
      <c r="P4308" s="6">
        <v>-266727.45</v>
      </c>
      <c r="Q4308" s="1">
        <f t="shared" si="839"/>
        <v>152049871.70999998</v>
      </c>
    </row>
    <row r="4309" spans="1:17">
      <c r="A4309" s="60" t="str">
        <f t="shared" si="836"/>
        <v>1.6.0.0.31.00.00 - Tarifa e Adicional sobre Tarifa Aeroportuária</v>
      </c>
      <c r="B4309" s="3" t="s">
        <v>5784</v>
      </c>
      <c r="C4309" s="4">
        <v>651728.81999999995</v>
      </c>
      <c r="D4309" s="4">
        <v>0</v>
      </c>
      <c r="E4309" s="4">
        <v>0</v>
      </c>
      <c r="F4309" s="4">
        <v>0</v>
      </c>
      <c r="G4309" s="1">
        <f t="shared" si="837"/>
        <v>651728.81999999995</v>
      </c>
      <c r="H4309" s="4">
        <v>433633.31</v>
      </c>
      <c r="I4309" s="4">
        <v>0</v>
      </c>
      <c r="J4309" s="4">
        <v>0</v>
      </c>
      <c r="K4309" s="4">
        <v>0</v>
      </c>
      <c r="L4309" s="1">
        <f t="shared" si="838"/>
        <v>433633.31</v>
      </c>
      <c r="M4309" s="4">
        <v>1022005412.74</v>
      </c>
      <c r="N4309" s="4">
        <v>0</v>
      </c>
      <c r="O4309" s="4">
        <v>0</v>
      </c>
      <c r="P4309" s="4">
        <v>-401489.63</v>
      </c>
      <c r="Q4309" s="1">
        <f t="shared" si="839"/>
        <v>1022406902.37</v>
      </c>
    </row>
    <row r="4310" spans="1:17">
      <c r="A4310" s="60" t="str">
        <f t="shared" si="836"/>
        <v>1.6.0.0.32.00.00 - Serviços de Cadastro da Atividade Mineral</v>
      </c>
      <c r="B4310" s="5" t="s">
        <v>5785</v>
      </c>
      <c r="C4310" s="6">
        <v>372052.87</v>
      </c>
      <c r="D4310" s="6">
        <v>0</v>
      </c>
      <c r="E4310" s="6">
        <v>0</v>
      </c>
      <c r="F4310" s="6">
        <v>0</v>
      </c>
      <c r="G4310" s="1">
        <f t="shared" si="837"/>
        <v>372052.87</v>
      </c>
      <c r="H4310" s="6">
        <v>0</v>
      </c>
      <c r="I4310" s="6">
        <v>0</v>
      </c>
      <c r="J4310" s="6">
        <v>0</v>
      </c>
      <c r="K4310" s="6">
        <v>0</v>
      </c>
      <c r="L4310" s="1">
        <f t="shared" si="838"/>
        <v>0</v>
      </c>
      <c r="M4310" s="6">
        <v>12234602.68</v>
      </c>
      <c r="N4310" s="6">
        <v>0</v>
      </c>
      <c r="O4310" s="6">
        <v>0</v>
      </c>
      <c r="P4310" s="6">
        <v>-7.0000000000000007E-2</v>
      </c>
      <c r="Q4310" s="1">
        <f t="shared" si="839"/>
        <v>12234602.75</v>
      </c>
    </row>
    <row r="4311" spans="1:17" ht="25.5">
      <c r="A4311" s="60" t="str">
        <f t="shared" si="836"/>
        <v>1.6.0.0.33.00.00 - Tarifas e Adicional sobre Tarifas de Uso das 
 Comunicações e dos Auxílios à Navegação Aérea em Rota</v>
      </c>
      <c r="B4311" s="3" t="s">
        <v>5786</v>
      </c>
      <c r="C4311" s="4">
        <v>0</v>
      </c>
      <c r="D4311" s="4">
        <v>0</v>
      </c>
      <c r="E4311" s="4">
        <v>0</v>
      </c>
      <c r="F4311" s="4">
        <v>0</v>
      </c>
      <c r="G4311" s="1">
        <f t="shared" si="837"/>
        <v>0</v>
      </c>
      <c r="H4311" s="4">
        <v>0</v>
      </c>
      <c r="I4311" s="4">
        <v>0</v>
      </c>
      <c r="J4311" s="4">
        <v>0</v>
      </c>
      <c r="K4311" s="4">
        <v>0</v>
      </c>
      <c r="L4311" s="1">
        <f t="shared" si="838"/>
        <v>0</v>
      </c>
      <c r="M4311" s="4">
        <v>2160178053.3000002</v>
      </c>
      <c r="N4311" s="4">
        <v>0</v>
      </c>
      <c r="O4311" s="4">
        <v>0</v>
      </c>
      <c r="P4311" s="4">
        <v>0</v>
      </c>
      <c r="Q4311" s="1">
        <f t="shared" si="839"/>
        <v>2160178053.3000002</v>
      </c>
    </row>
    <row r="4312" spans="1:17" ht="25.5">
      <c r="A4312" s="60" t="str">
        <f t="shared" si="836"/>
        <v>1.6.0.0.34.00.00 - Serviços de Regulamentação da Exploração dos 
 Serviços de Telecomunicações - Regime Privado</v>
      </c>
      <c r="B4312" s="5" t="s">
        <v>5787</v>
      </c>
      <c r="C4312" s="6">
        <v>0</v>
      </c>
      <c r="D4312" s="6">
        <v>0</v>
      </c>
      <c r="E4312" s="6">
        <v>0</v>
      </c>
      <c r="F4312" s="6">
        <v>0</v>
      </c>
      <c r="G4312" s="1">
        <f t="shared" si="837"/>
        <v>0</v>
      </c>
      <c r="H4312" s="6">
        <v>0</v>
      </c>
      <c r="I4312" s="6">
        <v>0</v>
      </c>
      <c r="J4312" s="6">
        <v>0</v>
      </c>
      <c r="K4312" s="6">
        <v>0</v>
      </c>
      <c r="L4312" s="1">
        <f t="shared" si="838"/>
        <v>0</v>
      </c>
      <c r="M4312" s="6">
        <v>0</v>
      </c>
      <c r="N4312" s="6">
        <v>0</v>
      </c>
      <c r="O4312" s="6">
        <v>0</v>
      </c>
      <c r="P4312" s="6">
        <v>0</v>
      </c>
      <c r="Q4312" s="1">
        <f t="shared" si="839"/>
        <v>0</v>
      </c>
    </row>
    <row r="4313" spans="1:17">
      <c r="A4313" s="60" t="str">
        <f t="shared" si="836"/>
        <v>1.6.0.0.35.00.00 - Serviços de Compensações de Variações Salariais</v>
      </c>
      <c r="B4313" s="3" t="s">
        <v>5788</v>
      </c>
      <c r="C4313" s="4">
        <v>0</v>
      </c>
      <c r="D4313" s="4">
        <v>0</v>
      </c>
      <c r="E4313" s="4">
        <v>0</v>
      </c>
      <c r="F4313" s="4">
        <v>0</v>
      </c>
      <c r="G4313" s="1">
        <f t="shared" si="837"/>
        <v>0</v>
      </c>
      <c r="H4313" s="4">
        <v>0</v>
      </c>
      <c r="I4313" s="4">
        <v>0</v>
      </c>
      <c r="J4313" s="4">
        <v>0</v>
      </c>
      <c r="K4313" s="4">
        <v>0</v>
      </c>
      <c r="L4313" s="1">
        <f t="shared" si="838"/>
        <v>0</v>
      </c>
      <c r="M4313" s="4">
        <v>0</v>
      </c>
      <c r="N4313" s="4">
        <v>0</v>
      </c>
      <c r="O4313" s="4">
        <v>0</v>
      </c>
      <c r="P4313" s="4">
        <v>0</v>
      </c>
      <c r="Q4313" s="1">
        <f t="shared" si="839"/>
        <v>0</v>
      </c>
    </row>
    <row r="4314" spans="1:17">
      <c r="A4314" s="60" t="str">
        <f t="shared" si="836"/>
        <v>1.6.0.0.36.00.00 - Prestação de Serviços pelo Banco Central do Brasil</v>
      </c>
      <c r="B4314" s="5" t="s">
        <v>5789</v>
      </c>
      <c r="C4314" s="6">
        <v>0</v>
      </c>
      <c r="D4314" s="6">
        <v>0</v>
      </c>
      <c r="E4314" s="6">
        <v>0</v>
      </c>
      <c r="F4314" s="6">
        <v>0</v>
      </c>
      <c r="G4314" s="1">
        <f t="shared" si="837"/>
        <v>0</v>
      </c>
      <c r="H4314" s="6">
        <v>0</v>
      </c>
      <c r="I4314" s="6">
        <v>0</v>
      </c>
      <c r="J4314" s="6">
        <v>0</v>
      </c>
      <c r="K4314" s="6">
        <v>0</v>
      </c>
      <c r="L4314" s="1">
        <f t="shared" si="838"/>
        <v>0</v>
      </c>
      <c r="M4314" s="6">
        <v>194395382.99000001</v>
      </c>
      <c r="N4314" s="6">
        <v>0</v>
      </c>
      <c r="O4314" s="6">
        <v>0</v>
      </c>
      <c r="P4314" s="6">
        <v>0</v>
      </c>
      <c r="Q4314" s="1">
        <f t="shared" si="839"/>
        <v>194395382.99000001</v>
      </c>
    </row>
    <row r="4315" spans="1:17">
      <c r="A4315" s="60" t="str">
        <f t="shared" si="836"/>
        <v>1.6.0.0.37.00.00 - Garantias e Avais</v>
      </c>
      <c r="B4315" s="3" t="s">
        <v>5790</v>
      </c>
      <c r="C4315" s="4">
        <v>0</v>
      </c>
      <c r="D4315" s="4">
        <v>0</v>
      </c>
      <c r="E4315" s="4">
        <v>0</v>
      </c>
      <c r="F4315" s="4">
        <v>0</v>
      </c>
      <c r="G4315" s="1">
        <f t="shared" si="837"/>
        <v>0</v>
      </c>
      <c r="H4315" s="4">
        <v>0</v>
      </c>
      <c r="I4315" s="4">
        <v>0</v>
      </c>
      <c r="J4315" s="4">
        <v>0</v>
      </c>
      <c r="K4315" s="4">
        <v>0</v>
      </c>
      <c r="L4315" s="1">
        <f t="shared" si="838"/>
        <v>0</v>
      </c>
      <c r="M4315" s="4">
        <v>411990391.82999998</v>
      </c>
      <c r="N4315" s="4">
        <v>0</v>
      </c>
      <c r="O4315" s="4">
        <v>0</v>
      </c>
      <c r="P4315" s="4">
        <v>-1580475.8</v>
      </c>
      <c r="Q4315" s="1">
        <f t="shared" si="839"/>
        <v>413570867.63</v>
      </c>
    </row>
    <row r="4316" spans="1:17" ht="25.5">
      <c r="A4316" s="60" t="str">
        <f t="shared" si="836"/>
        <v>1.6.0.0.38.00.00 - Receita de Credenciamento de Empresas Prestadoras 
 de Serviços de Vistoria</v>
      </c>
      <c r="B4316" s="5" t="s">
        <v>5791</v>
      </c>
      <c r="C4316" s="6">
        <v>372052.87</v>
      </c>
      <c r="D4316" s="6">
        <v>0</v>
      </c>
      <c r="E4316" s="6">
        <v>0</v>
      </c>
      <c r="F4316" s="6">
        <v>0</v>
      </c>
      <c r="G4316" s="1">
        <f t="shared" si="837"/>
        <v>372052.87</v>
      </c>
      <c r="H4316" s="6">
        <v>0</v>
      </c>
      <c r="I4316" s="6">
        <v>0</v>
      </c>
      <c r="J4316" s="6">
        <v>0</v>
      </c>
      <c r="K4316" s="6">
        <v>0</v>
      </c>
      <c r="L4316" s="1">
        <f t="shared" si="838"/>
        <v>0</v>
      </c>
      <c r="M4316" s="6">
        <v>9569.43</v>
      </c>
      <c r="N4316" s="6">
        <v>0</v>
      </c>
      <c r="O4316" s="6">
        <v>0</v>
      </c>
      <c r="P4316" s="6">
        <v>-108738.43</v>
      </c>
      <c r="Q4316" s="1">
        <f t="shared" si="839"/>
        <v>118307.85999999999</v>
      </c>
    </row>
    <row r="4317" spans="1:17">
      <c r="A4317" s="60" t="str">
        <f t="shared" si="836"/>
        <v>1.6.0.0.39.00.00 - Serviços Veterinários</v>
      </c>
      <c r="B4317" s="3" t="s">
        <v>5792</v>
      </c>
      <c r="C4317" s="4">
        <v>300235.27</v>
      </c>
      <c r="D4317" s="4">
        <v>0</v>
      </c>
      <c r="E4317" s="4">
        <v>0</v>
      </c>
      <c r="F4317" s="4">
        <v>1.61</v>
      </c>
      <c r="G4317" s="1">
        <f t="shared" si="837"/>
        <v>300233.66000000003</v>
      </c>
      <c r="H4317" s="4">
        <v>90755.08</v>
      </c>
      <c r="I4317" s="4">
        <v>0</v>
      </c>
      <c r="J4317" s="4">
        <v>0</v>
      </c>
      <c r="K4317" s="4">
        <v>0</v>
      </c>
      <c r="L4317" s="1">
        <f t="shared" si="838"/>
        <v>90755.08</v>
      </c>
      <c r="M4317" s="4">
        <v>1395805.75</v>
      </c>
      <c r="N4317" s="4">
        <v>0</v>
      </c>
      <c r="O4317" s="4">
        <v>0</v>
      </c>
      <c r="P4317" s="4">
        <v>-40</v>
      </c>
      <c r="Q4317" s="1">
        <f t="shared" si="839"/>
        <v>1395845.75</v>
      </c>
    </row>
    <row r="4318" spans="1:17" ht="25.5">
      <c r="A4318" s="60" t="str">
        <f t="shared" si="836"/>
        <v>1.6.0.0.40.00.00 - Serviços de Certificação e Homologação de Produtos 
 de Telecomunicações</v>
      </c>
      <c r="B4318" s="5" t="s">
        <v>5793</v>
      </c>
      <c r="C4318" s="6">
        <v>0.7</v>
      </c>
      <c r="D4318" s="6">
        <v>0</v>
      </c>
      <c r="E4318" s="6">
        <v>0</v>
      </c>
      <c r="F4318" s="6">
        <v>0</v>
      </c>
      <c r="G4318" s="1">
        <f t="shared" si="837"/>
        <v>0.7</v>
      </c>
      <c r="H4318" s="6">
        <v>0</v>
      </c>
      <c r="I4318" s="6">
        <v>0</v>
      </c>
      <c r="J4318" s="6">
        <v>0</v>
      </c>
      <c r="K4318" s="6">
        <v>0</v>
      </c>
      <c r="L4318" s="1">
        <f t="shared" si="838"/>
        <v>0</v>
      </c>
      <c r="M4318" s="6">
        <v>1997631.33</v>
      </c>
      <c r="N4318" s="6">
        <v>0</v>
      </c>
      <c r="O4318" s="6">
        <v>0</v>
      </c>
      <c r="P4318" s="6">
        <v>-413.86</v>
      </c>
      <c r="Q4318" s="1">
        <f t="shared" si="839"/>
        <v>1998045.1900000002</v>
      </c>
    </row>
    <row r="4319" spans="1:17" ht="25.5">
      <c r="A4319" s="60" t="str">
        <f t="shared" si="836"/>
        <v>1.6.0.0.41.00.00 - Serviços de Captação, Adução, Tratamento, Reserva e 
 Distribuição de Água</v>
      </c>
      <c r="B4319" s="3" t="s">
        <v>5794</v>
      </c>
      <c r="C4319" s="4">
        <v>3031759396.5599999</v>
      </c>
      <c r="D4319" s="4">
        <v>7354.25</v>
      </c>
      <c r="E4319" s="4">
        <v>6488.72</v>
      </c>
      <c r="F4319" s="4">
        <v>7136205.3600000003</v>
      </c>
      <c r="G4319" s="1">
        <f t="shared" si="837"/>
        <v>3024609348.23</v>
      </c>
      <c r="H4319" s="4">
        <v>53893897.640000001</v>
      </c>
      <c r="I4319" s="4">
        <v>0</v>
      </c>
      <c r="J4319" s="4">
        <v>0</v>
      </c>
      <c r="K4319" s="4">
        <v>0</v>
      </c>
      <c r="L4319" s="1">
        <f t="shared" si="838"/>
        <v>53893897.640000001</v>
      </c>
      <c r="M4319" s="4">
        <v>0</v>
      </c>
      <c r="N4319" s="4">
        <v>0</v>
      </c>
      <c r="O4319" s="4">
        <v>0</v>
      </c>
      <c r="P4319" s="4">
        <v>0</v>
      </c>
      <c r="Q4319" s="1">
        <f t="shared" si="839"/>
        <v>0</v>
      </c>
    </row>
    <row r="4320" spans="1:17" ht="25.5">
      <c r="A4320" s="60" t="str">
        <f t="shared" si="836"/>
        <v>1.6.0.0.42.00.00 - Serviços de Coleta, Transporte, Tratamento e 
 Destino Final de Esgotos</v>
      </c>
      <c r="B4320" s="5" t="s">
        <v>5795</v>
      </c>
      <c r="C4320" s="6">
        <v>1561648677.21</v>
      </c>
      <c r="D4320" s="6">
        <v>447.93</v>
      </c>
      <c r="E4320" s="6">
        <v>19333</v>
      </c>
      <c r="F4320" s="6">
        <v>1093673.6399999999</v>
      </c>
      <c r="G4320" s="1">
        <f t="shared" si="837"/>
        <v>1560535222.6399999</v>
      </c>
      <c r="H4320" s="6">
        <v>0</v>
      </c>
      <c r="I4320" s="6">
        <v>0</v>
      </c>
      <c r="J4320" s="6">
        <v>0</v>
      </c>
      <c r="K4320" s="6">
        <v>0</v>
      </c>
      <c r="L4320" s="1">
        <f t="shared" si="838"/>
        <v>0</v>
      </c>
      <c r="M4320" s="6">
        <v>0</v>
      </c>
      <c r="N4320" s="6">
        <v>0</v>
      </c>
      <c r="O4320" s="6">
        <v>0</v>
      </c>
      <c r="P4320" s="6">
        <v>0</v>
      </c>
      <c r="Q4320" s="1">
        <f t="shared" si="839"/>
        <v>0</v>
      </c>
    </row>
    <row r="4321" spans="1:17" ht="25.5">
      <c r="A4321" s="60" t="str">
        <f t="shared" si="836"/>
        <v>1.6.0.0.43.00.00 - Serviços de Coleta, Transporte, Tratamento e 
 Destino Final de Resíduos Sólidos</v>
      </c>
      <c r="B4321" s="3" t="s">
        <v>5796</v>
      </c>
      <c r="C4321" s="4">
        <v>117405229.39</v>
      </c>
      <c r="D4321" s="4">
        <v>93.92</v>
      </c>
      <c r="E4321" s="4">
        <v>0</v>
      </c>
      <c r="F4321" s="4">
        <v>28065.13</v>
      </c>
      <c r="G4321" s="1">
        <f t="shared" si="837"/>
        <v>117377070.34</v>
      </c>
      <c r="H4321" s="4">
        <v>0</v>
      </c>
      <c r="I4321" s="4">
        <v>0</v>
      </c>
      <c r="J4321" s="4">
        <v>0</v>
      </c>
      <c r="K4321" s="4">
        <v>0</v>
      </c>
      <c r="L4321" s="1">
        <f t="shared" si="838"/>
        <v>0</v>
      </c>
      <c r="M4321" s="4">
        <v>0</v>
      </c>
      <c r="N4321" s="4">
        <v>0</v>
      </c>
      <c r="O4321" s="4">
        <v>0</v>
      </c>
      <c r="P4321" s="4">
        <v>0</v>
      </c>
      <c r="Q4321" s="1">
        <f t="shared" si="839"/>
        <v>0</v>
      </c>
    </row>
    <row r="4322" spans="1:17">
      <c r="A4322" s="60" t="str">
        <f t="shared" si="836"/>
        <v>1.6.0.0.44.00.00 - Serviços de Abate de Animais</v>
      </c>
      <c r="B4322" s="5" t="s">
        <v>5797</v>
      </c>
      <c r="C4322" s="6">
        <v>5357552.68</v>
      </c>
      <c r="D4322" s="6">
        <v>0</v>
      </c>
      <c r="E4322" s="6">
        <v>0</v>
      </c>
      <c r="F4322" s="6">
        <v>0</v>
      </c>
      <c r="G4322" s="1">
        <f t="shared" si="837"/>
        <v>5357552.68</v>
      </c>
      <c r="H4322" s="6">
        <v>0</v>
      </c>
      <c r="I4322" s="6">
        <v>0</v>
      </c>
      <c r="J4322" s="6">
        <v>0</v>
      </c>
      <c r="K4322" s="6">
        <v>0</v>
      </c>
      <c r="L4322" s="1">
        <f t="shared" si="838"/>
        <v>0</v>
      </c>
      <c r="M4322" s="6">
        <v>0</v>
      </c>
      <c r="N4322" s="6">
        <v>0</v>
      </c>
      <c r="O4322" s="6">
        <v>0</v>
      </c>
      <c r="P4322" s="6">
        <v>0</v>
      </c>
      <c r="Q4322" s="1">
        <f t="shared" si="839"/>
        <v>0</v>
      </c>
    </row>
    <row r="4323" spans="1:17" ht="25.5">
      <c r="A4323" s="60" t="str">
        <f t="shared" si="836"/>
        <v>1.6.0.0.45.00.00 - Serviços de Preparação da Terra em Propriedades 
 Particulares</v>
      </c>
      <c r="B4323" s="3" t="s">
        <v>5798</v>
      </c>
      <c r="C4323" s="4">
        <v>8035189.9500000002</v>
      </c>
      <c r="D4323" s="4">
        <v>144.26</v>
      </c>
      <c r="E4323" s="4">
        <v>0</v>
      </c>
      <c r="F4323" s="4">
        <v>31393.45</v>
      </c>
      <c r="G4323" s="1">
        <f t="shared" si="837"/>
        <v>8003652.2400000002</v>
      </c>
      <c r="H4323" s="4">
        <v>0</v>
      </c>
      <c r="I4323" s="4">
        <v>0</v>
      </c>
      <c r="J4323" s="4">
        <v>0</v>
      </c>
      <c r="K4323" s="4">
        <v>0</v>
      </c>
      <c r="L4323" s="1">
        <f t="shared" si="838"/>
        <v>0</v>
      </c>
      <c r="M4323" s="4">
        <v>0</v>
      </c>
      <c r="N4323" s="4">
        <v>0</v>
      </c>
      <c r="O4323" s="4">
        <v>0</v>
      </c>
      <c r="P4323" s="4">
        <v>0</v>
      </c>
      <c r="Q4323" s="1">
        <f t="shared" si="839"/>
        <v>0</v>
      </c>
    </row>
    <row r="4324" spans="1:17">
      <c r="A4324" s="60" t="str">
        <f t="shared" si="836"/>
        <v>1.6.0.0.46.00.00 - Serviços de Cemitério</v>
      </c>
      <c r="B4324" s="5" t="s">
        <v>5799</v>
      </c>
      <c r="C4324" s="6">
        <v>37407528.5</v>
      </c>
      <c r="D4324" s="6">
        <v>6675.69</v>
      </c>
      <c r="E4324" s="6">
        <v>0</v>
      </c>
      <c r="F4324" s="6">
        <v>-6036.07</v>
      </c>
      <c r="G4324" s="1">
        <f t="shared" si="837"/>
        <v>37406888.880000003</v>
      </c>
      <c r="H4324" s="6">
        <v>0</v>
      </c>
      <c r="I4324" s="6">
        <v>0</v>
      </c>
      <c r="J4324" s="6">
        <v>0</v>
      </c>
      <c r="K4324" s="6">
        <v>0</v>
      </c>
      <c r="L4324" s="1">
        <f t="shared" si="838"/>
        <v>0</v>
      </c>
      <c r="M4324" s="6">
        <v>0</v>
      </c>
      <c r="N4324" s="6">
        <v>0</v>
      </c>
      <c r="O4324" s="6">
        <v>0</v>
      </c>
      <c r="P4324" s="6">
        <v>0</v>
      </c>
      <c r="Q4324" s="1">
        <f t="shared" si="839"/>
        <v>0</v>
      </c>
    </row>
    <row r="4325" spans="1:17">
      <c r="A4325" s="60" t="str">
        <f t="shared" si="836"/>
        <v>1.6.0.0.47.00.00 - Serviços de Iluminação Pública</v>
      </c>
      <c r="B4325" s="3" t="s">
        <v>5800</v>
      </c>
      <c r="C4325" s="4">
        <v>6102677.0300000003</v>
      </c>
      <c r="D4325" s="4">
        <v>0</v>
      </c>
      <c r="E4325" s="4">
        <v>0</v>
      </c>
      <c r="F4325" s="4">
        <v>5269.77</v>
      </c>
      <c r="G4325" s="1">
        <f t="shared" si="837"/>
        <v>6097407.2600000007</v>
      </c>
      <c r="H4325" s="4">
        <v>0</v>
      </c>
      <c r="I4325" s="4">
        <v>0</v>
      </c>
      <c r="J4325" s="4">
        <v>0</v>
      </c>
      <c r="K4325" s="4">
        <v>0</v>
      </c>
      <c r="L4325" s="1">
        <f t="shared" si="838"/>
        <v>0</v>
      </c>
      <c r="M4325" s="4">
        <v>0</v>
      </c>
      <c r="N4325" s="4">
        <v>0</v>
      </c>
      <c r="O4325" s="4">
        <v>0</v>
      </c>
      <c r="P4325" s="4">
        <v>0</v>
      </c>
      <c r="Q4325" s="1">
        <f t="shared" si="839"/>
        <v>0</v>
      </c>
    </row>
    <row r="4326" spans="1:17">
      <c r="A4326" s="60" t="str">
        <f t="shared" si="836"/>
        <v>1.6.0.0.48.00.00 - Serviços de Religamento de Água</v>
      </c>
      <c r="B4326" s="5" t="s">
        <v>5801</v>
      </c>
      <c r="C4326" s="6">
        <v>16687097.609999999</v>
      </c>
      <c r="D4326" s="6">
        <v>0</v>
      </c>
      <c r="E4326" s="6">
        <v>0</v>
      </c>
      <c r="F4326" s="6">
        <v>1058.3399999999999</v>
      </c>
      <c r="G4326" s="1">
        <f t="shared" si="837"/>
        <v>16686039.27</v>
      </c>
      <c r="H4326" s="6">
        <v>0</v>
      </c>
      <c r="I4326" s="6">
        <v>0</v>
      </c>
      <c r="J4326" s="6">
        <v>0</v>
      </c>
      <c r="K4326" s="6">
        <v>0</v>
      </c>
      <c r="L4326" s="1">
        <f t="shared" si="838"/>
        <v>0</v>
      </c>
      <c r="M4326" s="6">
        <v>0</v>
      </c>
      <c r="N4326" s="6">
        <v>0</v>
      </c>
      <c r="O4326" s="6">
        <v>0</v>
      </c>
      <c r="P4326" s="6">
        <v>0</v>
      </c>
      <c r="Q4326" s="1">
        <f t="shared" si="839"/>
        <v>0</v>
      </c>
    </row>
    <row r="4327" spans="1:17" ht="25.5">
      <c r="A4327" s="60" t="str">
        <f t="shared" si="836"/>
        <v>1.6.0.0.50.00.00 - Tarifas de Inscrição em Concursos e Processos 
 Seletivos</v>
      </c>
      <c r="B4327" s="3" t="s">
        <v>5802</v>
      </c>
      <c r="C4327" s="4">
        <v>7670292.1399999997</v>
      </c>
      <c r="D4327" s="4">
        <v>0</v>
      </c>
      <c r="E4327" s="4">
        <v>0</v>
      </c>
      <c r="F4327" s="4">
        <v>16076.7</v>
      </c>
      <c r="G4327" s="1">
        <f t="shared" si="837"/>
        <v>7654215.4399999995</v>
      </c>
      <c r="H4327" s="4">
        <v>5138630.13</v>
      </c>
      <c r="I4327" s="4">
        <v>0</v>
      </c>
      <c r="J4327" s="4">
        <v>0</v>
      </c>
      <c r="K4327" s="4">
        <v>0</v>
      </c>
      <c r="L4327" s="1">
        <f t="shared" si="838"/>
        <v>5138630.13</v>
      </c>
      <c r="M4327" s="4">
        <v>392089542.87</v>
      </c>
      <c r="N4327" s="4">
        <v>0</v>
      </c>
      <c r="O4327" s="4">
        <v>0</v>
      </c>
      <c r="P4327" s="4">
        <v>-1372492.33</v>
      </c>
      <c r="Q4327" s="1">
        <f t="shared" si="839"/>
        <v>393462035.19999999</v>
      </c>
    </row>
    <row r="4328" spans="1:17" ht="25.5">
      <c r="A4328" s="60" t="str">
        <f t="shared" si="836"/>
        <v>1.6.0.0.51.00.00 - Receitas de Emissão de Certificado de Origem e de 
 Emissão de Licença e Exportação</v>
      </c>
      <c r="B4328" s="5" t="s">
        <v>5803</v>
      </c>
      <c r="C4328" s="6">
        <v>12367.4</v>
      </c>
      <c r="D4328" s="6">
        <v>0</v>
      </c>
      <c r="E4328" s="6">
        <v>0</v>
      </c>
      <c r="F4328" s="6">
        <v>0</v>
      </c>
      <c r="G4328" s="1">
        <f t="shared" si="837"/>
        <v>12367.4</v>
      </c>
      <c r="H4328" s="6">
        <v>0</v>
      </c>
      <c r="I4328" s="6">
        <v>0</v>
      </c>
      <c r="J4328" s="6">
        <v>0</v>
      </c>
      <c r="K4328" s="6">
        <v>0</v>
      </c>
      <c r="L4328" s="1">
        <f t="shared" si="838"/>
        <v>0</v>
      </c>
      <c r="M4328" s="6">
        <v>0</v>
      </c>
      <c r="N4328" s="6">
        <v>0</v>
      </c>
      <c r="O4328" s="6">
        <v>0</v>
      </c>
      <c r="P4328" s="6">
        <v>0</v>
      </c>
      <c r="Q4328" s="1">
        <f t="shared" si="839"/>
        <v>0</v>
      </c>
    </row>
    <row r="4329" spans="1:17">
      <c r="A4329" s="60" t="str">
        <f t="shared" si="836"/>
        <v>1.6.0.0.56.00.00 - Certificação e Homologação da Atividade Mineral</v>
      </c>
      <c r="B4329" s="3" t="s">
        <v>5804</v>
      </c>
      <c r="C4329" s="4">
        <v>0</v>
      </c>
      <c r="D4329" s="4">
        <v>0</v>
      </c>
      <c r="E4329" s="4">
        <v>0</v>
      </c>
      <c r="F4329" s="4">
        <v>0</v>
      </c>
      <c r="G4329" s="1">
        <f t="shared" si="837"/>
        <v>0</v>
      </c>
      <c r="H4329" s="4">
        <v>0</v>
      </c>
      <c r="I4329" s="4">
        <v>0</v>
      </c>
      <c r="J4329" s="4">
        <v>0</v>
      </c>
      <c r="K4329" s="4">
        <v>0</v>
      </c>
      <c r="L4329" s="1">
        <f t="shared" si="838"/>
        <v>0</v>
      </c>
      <c r="M4329" s="4">
        <v>7256712.9100000001</v>
      </c>
      <c r="N4329" s="4">
        <v>0</v>
      </c>
      <c r="O4329" s="4">
        <v>0</v>
      </c>
      <c r="P4329" s="4">
        <v>-272031.52</v>
      </c>
      <c r="Q4329" s="1">
        <f t="shared" si="839"/>
        <v>7528744.4299999997</v>
      </c>
    </row>
    <row r="4330" spans="1:17" ht="25.5">
      <c r="A4330" s="60" t="str">
        <f t="shared" si="836"/>
        <v>1.6.0.0.60.00.00 - Serviços Voltados à Inovação e à Pesquisa no 
 Ambiente Produtivo - Instituição Científica e Tecnológica</v>
      </c>
      <c r="B4330" s="5" t="s">
        <v>5805</v>
      </c>
      <c r="C4330" s="6">
        <v>119385.21</v>
      </c>
      <c r="D4330" s="6">
        <v>0</v>
      </c>
      <c r="E4330" s="6">
        <v>0</v>
      </c>
      <c r="F4330" s="6">
        <v>0</v>
      </c>
      <c r="G4330" s="1">
        <f t="shared" si="837"/>
        <v>119385.21</v>
      </c>
      <c r="H4330" s="6">
        <v>0</v>
      </c>
      <c r="I4330" s="6">
        <v>0</v>
      </c>
      <c r="J4330" s="6">
        <v>0</v>
      </c>
      <c r="K4330" s="6">
        <v>0</v>
      </c>
      <c r="L4330" s="1">
        <f t="shared" si="838"/>
        <v>0</v>
      </c>
      <c r="M4330" s="6">
        <v>0</v>
      </c>
      <c r="N4330" s="6">
        <v>0</v>
      </c>
      <c r="O4330" s="6">
        <v>0</v>
      </c>
      <c r="P4330" s="6">
        <v>0</v>
      </c>
      <c r="Q4330" s="1">
        <f t="shared" si="839"/>
        <v>0</v>
      </c>
    </row>
    <row r="4331" spans="1:17" ht="38.25">
      <c r="A4331" s="60" t="str">
        <f t="shared" si="836"/>
        <v>1.6.0.0.70.00.00 - Tarifa de Compartilhamento e Utilização em 
 Atividades de Pesquisa e Inovação - Instituição Científica e 
 Tecnológica</v>
      </c>
      <c r="B4331" s="3" t="s">
        <v>5806</v>
      </c>
      <c r="C4331" s="4">
        <v>0</v>
      </c>
      <c r="D4331" s="4">
        <v>0</v>
      </c>
      <c r="E4331" s="4">
        <v>0</v>
      </c>
      <c r="F4331" s="4">
        <v>0</v>
      </c>
      <c r="G4331" s="1">
        <f t="shared" si="837"/>
        <v>0</v>
      </c>
      <c r="H4331" s="4">
        <v>0</v>
      </c>
      <c r="I4331" s="4">
        <v>0</v>
      </c>
      <c r="J4331" s="4">
        <v>0</v>
      </c>
      <c r="K4331" s="4">
        <v>0</v>
      </c>
      <c r="L4331" s="1">
        <f t="shared" si="838"/>
        <v>0</v>
      </c>
      <c r="M4331" s="4">
        <v>170609.91</v>
      </c>
      <c r="N4331" s="4">
        <v>0</v>
      </c>
      <c r="O4331" s="4">
        <v>0</v>
      </c>
      <c r="P4331" s="4">
        <v>0</v>
      </c>
      <c r="Q4331" s="1">
        <f t="shared" si="839"/>
        <v>170609.91</v>
      </c>
    </row>
    <row r="4332" spans="1:17">
      <c r="A4332" s="60" t="str">
        <f t="shared" si="836"/>
        <v>1.6.0.0.99.00.00 - Outros Serviços</v>
      </c>
      <c r="B4332" s="5" t="s">
        <v>5807</v>
      </c>
      <c r="C4332" s="6">
        <v>1231125142.9000001</v>
      </c>
      <c r="D4332" s="6">
        <v>153902.07</v>
      </c>
      <c r="E4332" s="6">
        <v>64178.78</v>
      </c>
      <c r="F4332" s="6">
        <v>1126149.5</v>
      </c>
      <c r="G4332" s="1">
        <f t="shared" si="837"/>
        <v>1229780912.5500002</v>
      </c>
      <c r="H4332" s="6">
        <v>3158472095.9699998</v>
      </c>
      <c r="I4332" s="6">
        <v>0</v>
      </c>
      <c r="J4332" s="6">
        <v>0</v>
      </c>
      <c r="K4332" s="6">
        <v>242251.36</v>
      </c>
      <c r="L4332" s="1">
        <f t="shared" si="838"/>
        <v>3158472095.9699998</v>
      </c>
      <c r="M4332" s="6">
        <v>31096181.199999999</v>
      </c>
      <c r="N4332" s="6">
        <v>0</v>
      </c>
      <c r="O4332" s="6">
        <v>0</v>
      </c>
      <c r="P4332" s="6">
        <v>-707834.24</v>
      </c>
      <c r="Q4332" s="1">
        <f t="shared" si="839"/>
        <v>31804015.439999998</v>
      </c>
    </row>
    <row r="4333" spans="1:17">
      <c r="A4333" s="60" t="str">
        <f t="shared" si="836"/>
        <v>1.7.0.0.00.00.00 - Transferências Correntes</v>
      </c>
      <c r="B4333" s="3" t="s">
        <v>1505</v>
      </c>
      <c r="C4333" s="4">
        <v>327352924144.88</v>
      </c>
      <c r="D4333" s="4">
        <v>3987817621.1599998</v>
      </c>
      <c r="E4333" s="4">
        <v>24798860046.970001</v>
      </c>
      <c r="F4333" s="4">
        <v>850254309.65999997</v>
      </c>
      <c r="G4333" s="1">
        <f t="shared" si="837"/>
        <v>297715992167.09003</v>
      </c>
      <c r="H4333" s="4">
        <v>173749891182.41</v>
      </c>
      <c r="I4333" s="4">
        <v>322879330.37</v>
      </c>
      <c r="J4333" s="4">
        <v>12583743630.450001</v>
      </c>
      <c r="K4333" s="4">
        <v>939609654.90999997</v>
      </c>
      <c r="L4333" s="1">
        <f t="shared" si="838"/>
        <v>160843268221.59</v>
      </c>
      <c r="M4333" s="4">
        <v>1137223452.9000001</v>
      </c>
      <c r="N4333" s="4">
        <v>0</v>
      </c>
      <c r="O4333" s="4">
        <v>0</v>
      </c>
      <c r="P4333" s="4">
        <v>-21381552.84</v>
      </c>
      <c r="Q4333" s="1">
        <f t="shared" si="839"/>
        <v>1158605005.74</v>
      </c>
    </row>
    <row r="4334" spans="1:17">
      <c r="A4334" s="60" t="str">
        <f t="shared" si="836"/>
        <v>1.7.2.0.00.00.00 - Transferências Intergovernamentais</v>
      </c>
      <c r="B4334" s="5" t="s">
        <v>1506</v>
      </c>
      <c r="C4334" s="6">
        <v>323347896255.41998</v>
      </c>
      <c r="D4334" s="6">
        <v>3987209307.3299999</v>
      </c>
      <c r="E4334" s="6">
        <v>24798469796.299999</v>
      </c>
      <c r="F4334" s="6">
        <v>846313477.63</v>
      </c>
      <c r="G4334" s="1">
        <f t="shared" si="837"/>
        <v>293715903674.15997</v>
      </c>
      <c r="H4334" s="6">
        <v>168879427941.85001</v>
      </c>
      <c r="I4334" s="6">
        <v>175203357.91999999</v>
      </c>
      <c r="J4334" s="6">
        <v>12583743630.450001</v>
      </c>
      <c r="K4334" s="6">
        <v>838253169.14999998</v>
      </c>
      <c r="L4334" s="1">
        <f t="shared" si="838"/>
        <v>156120480953.47998</v>
      </c>
      <c r="M4334" s="6">
        <v>0</v>
      </c>
      <c r="N4334" s="6">
        <v>0</v>
      </c>
      <c r="O4334" s="6">
        <v>0</v>
      </c>
      <c r="P4334" s="6">
        <v>0</v>
      </c>
      <c r="Q4334" s="1">
        <f t="shared" si="839"/>
        <v>0</v>
      </c>
    </row>
    <row r="4335" spans="1:17">
      <c r="A4335" s="60" t="str">
        <f t="shared" si="836"/>
        <v>1.7.2.1.00.00.00 - Transferências da União</v>
      </c>
      <c r="B4335" s="3" t="s">
        <v>1507</v>
      </c>
      <c r="C4335" s="4">
        <v>138418508827.60001</v>
      </c>
      <c r="D4335" s="4">
        <v>2121539184.3599999</v>
      </c>
      <c r="E4335" s="4">
        <v>10151389417.219999</v>
      </c>
      <c r="F4335" s="4">
        <v>323220359.99000001</v>
      </c>
      <c r="G4335" s="1">
        <f t="shared" si="837"/>
        <v>125822359866.03</v>
      </c>
      <c r="H4335" s="4">
        <v>126537079403.17</v>
      </c>
      <c r="I4335" s="4">
        <v>175203357.91999999</v>
      </c>
      <c r="J4335" s="4">
        <v>12601881337.83</v>
      </c>
      <c r="K4335" s="4">
        <v>838253169.14999998</v>
      </c>
      <c r="L4335" s="1">
        <f t="shared" si="838"/>
        <v>113759994707.42</v>
      </c>
      <c r="M4335" s="4">
        <v>0</v>
      </c>
      <c r="N4335" s="4">
        <v>0</v>
      </c>
      <c r="O4335" s="4">
        <v>0</v>
      </c>
      <c r="P4335" s="4">
        <v>0</v>
      </c>
      <c r="Q4335" s="1">
        <f t="shared" si="839"/>
        <v>0</v>
      </c>
    </row>
    <row r="4336" spans="1:17">
      <c r="A4336" s="60" t="str">
        <f t="shared" si="836"/>
        <v>1.7.2.1.01.00.00 - Participação na Receita da União</v>
      </c>
      <c r="B4336" s="5" t="s">
        <v>1508</v>
      </c>
      <c r="C4336" s="6">
        <v>79009350434.770004</v>
      </c>
      <c r="D4336" s="6">
        <v>2105751313.03</v>
      </c>
      <c r="E4336" s="6">
        <v>10069182130.26</v>
      </c>
      <c r="F4336" s="6">
        <v>231768810.05000001</v>
      </c>
      <c r="G4336" s="1">
        <f t="shared" si="837"/>
        <v>66602648181.43</v>
      </c>
      <c r="H4336" s="6">
        <v>83990080071.380005</v>
      </c>
      <c r="I4336" s="6">
        <v>45421013.539999999</v>
      </c>
      <c r="J4336" s="6">
        <v>12441004095.85</v>
      </c>
      <c r="K4336" s="6">
        <v>740561698.89999998</v>
      </c>
      <c r="L4336" s="1">
        <f t="shared" si="838"/>
        <v>71503654961.990005</v>
      </c>
      <c r="M4336" s="6">
        <v>0</v>
      </c>
      <c r="N4336" s="6">
        <v>0</v>
      </c>
      <c r="O4336" s="6">
        <v>0</v>
      </c>
      <c r="P4336" s="6">
        <v>0</v>
      </c>
      <c r="Q4336" s="1">
        <f t="shared" si="839"/>
        <v>0</v>
      </c>
    </row>
    <row r="4337" spans="1:17" ht="25.5">
      <c r="A4337" s="60" t="str">
        <f t="shared" si="836"/>
        <v>1.7.2.1.01.01.00 - Cota-Parte do Fundo de Participação dos Estados 
 e do Distrito Federal</v>
      </c>
      <c r="B4337" s="3" t="s">
        <v>1509</v>
      </c>
      <c r="C4337" s="4"/>
      <c r="D4337" s="4"/>
      <c r="E4337" s="4"/>
      <c r="F4337" s="4"/>
      <c r="G4337" s="1">
        <f t="shared" si="837"/>
        <v>0</v>
      </c>
      <c r="H4337" s="4">
        <v>76141540665.029999</v>
      </c>
      <c r="I4337" s="4">
        <v>-410095313.92000002</v>
      </c>
      <c r="J4337" s="4">
        <v>11943448209.610001</v>
      </c>
      <c r="K4337" s="4">
        <v>731572690.63</v>
      </c>
      <c r="L4337" s="1">
        <f t="shared" si="838"/>
        <v>64608187769.339996</v>
      </c>
      <c r="M4337" s="4"/>
      <c r="N4337" s="4"/>
      <c r="O4337" s="4"/>
      <c r="P4337" s="4"/>
      <c r="Q4337" s="1">
        <f t="shared" si="839"/>
        <v>0</v>
      </c>
    </row>
    <row r="4338" spans="1:17" ht="25.5">
      <c r="A4338" s="60" t="str">
        <f t="shared" si="836"/>
        <v>1.7.2.1.01.02.00 - Cota-Parte do Fundo de Participação dos 
 Municípios – FPM</v>
      </c>
      <c r="B4338" s="5" t="s">
        <v>1510</v>
      </c>
      <c r="C4338" s="6">
        <v>75428909453.179993</v>
      </c>
      <c r="D4338" s="6">
        <v>2064679263.9100001</v>
      </c>
      <c r="E4338" s="6">
        <v>9931434818.3700008</v>
      </c>
      <c r="F4338" s="6">
        <v>224400832.75</v>
      </c>
      <c r="G4338" s="1">
        <f t="shared" si="837"/>
        <v>63208394538.149986</v>
      </c>
      <c r="H4338" s="6">
        <v>142543808.88</v>
      </c>
      <c r="I4338" s="6">
        <v>0</v>
      </c>
      <c r="J4338" s="6">
        <v>27004992.710000001</v>
      </c>
      <c r="K4338" s="6">
        <v>0</v>
      </c>
      <c r="L4338" s="1">
        <f t="shared" si="838"/>
        <v>115538816.16999999</v>
      </c>
      <c r="M4338" s="6"/>
      <c r="N4338" s="6"/>
      <c r="O4338" s="6"/>
      <c r="P4338" s="6"/>
      <c r="Q4338" s="1">
        <f t="shared" si="839"/>
        <v>0</v>
      </c>
    </row>
    <row r="4339" spans="1:17" ht="25.5">
      <c r="A4339" s="60" t="str">
        <f t="shared" si="836"/>
        <v>1.7.2.1.01.03.00 - Cota-Parte do Fundo de Participação dos 
 Municípios - 1% Cota Anual</v>
      </c>
      <c r="B4339" s="3" t="s">
        <v>5808</v>
      </c>
      <c r="C4339" s="4">
        <v>1273588838.8900001</v>
      </c>
      <c r="D4339" s="4">
        <v>7295668.0899999999</v>
      </c>
      <c r="E4339" s="4">
        <v>15460140</v>
      </c>
      <c r="F4339" s="4">
        <v>2461066.9</v>
      </c>
      <c r="G4339" s="1">
        <f t="shared" si="837"/>
        <v>1248371963.9000001</v>
      </c>
      <c r="H4339" s="4">
        <v>0</v>
      </c>
      <c r="I4339" s="4">
        <v>0</v>
      </c>
      <c r="J4339" s="4">
        <v>0</v>
      </c>
      <c r="K4339" s="4">
        <v>0</v>
      </c>
      <c r="L4339" s="1">
        <f t="shared" si="838"/>
        <v>0</v>
      </c>
      <c r="M4339" s="4"/>
      <c r="N4339" s="4"/>
      <c r="O4339" s="4"/>
      <c r="P4339" s="4"/>
      <c r="Q4339" s="1">
        <f t="shared" si="839"/>
        <v>0</v>
      </c>
    </row>
    <row r="4340" spans="1:17" ht="25.5">
      <c r="A4340" s="60" t="str">
        <f t="shared" si="836"/>
        <v>1.7.2.1.01.04.00 - Cota-Parte do Fundo de Participação dos 
 Municípios - 1% Cota entregue no mês de julho (67)(I)</v>
      </c>
      <c r="B4340" s="5" t="s">
        <v>5809</v>
      </c>
      <c r="C4340" s="6">
        <v>258078782.50999999</v>
      </c>
      <c r="D4340" s="6">
        <v>427586.99</v>
      </c>
      <c r="E4340" s="6">
        <v>248108.12</v>
      </c>
      <c r="F4340" s="6">
        <v>1211929.55</v>
      </c>
      <c r="G4340" s="1">
        <f t="shared" si="837"/>
        <v>256191157.84999996</v>
      </c>
      <c r="H4340" s="6">
        <v>0</v>
      </c>
      <c r="I4340" s="6">
        <v>0</v>
      </c>
      <c r="J4340" s="6">
        <v>0</v>
      </c>
      <c r="K4340" s="6">
        <v>0</v>
      </c>
      <c r="L4340" s="1">
        <f t="shared" si="838"/>
        <v>0</v>
      </c>
      <c r="M4340" s="6"/>
      <c r="N4340" s="6"/>
      <c r="O4340" s="6"/>
      <c r="P4340" s="6"/>
      <c r="Q4340" s="1">
        <f t="shared" si="839"/>
        <v>0</v>
      </c>
    </row>
    <row r="4341" spans="1:17" ht="25.5">
      <c r="A4341" s="60" t="str">
        <f t="shared" si="836"/>
        <v>1.7.2.1.01.05.00 - Cota-Parte do Imposto Sobre a Propriedade 
 Territorial Rural – ITR</v>
      </c>
      <c r="B4341" s="3" t="s">
        <v>1511</v>
      </c>
      <c r="C4341" s="4">
        <v>1901016822.8</v>
      </c>
      <c r="D4341" s="4">
        <v>33348794.039999999</v>
      </c>
      <c r="E4341" s="4">
        <v>110847899.43000001</v>
      </c>
      <c r="F4341" s="4">
        <v>3694980.85</v>
      </c>
      <c r="G4341" s="1">
        <f t="shared" si="837"/>
        <v>1753125148.48</v>
      </c>
      <c r="H4341" s="4">
        <v>1074271.72</v>
      </c>
      <c r="I4341" s="4">
        <v>0</v>
      </c>
      <c r="J4341" s="4">
        <v>214854.2</v>
      </c>
      <c r="K4341" s="4">
        <v>0</v>
      </c>
      <c r="L4341" s="1">
        <f t="shared" si="838"/>
        <v>859417.52</v>
      </c>
      <c r="M4341" s="4"/>
      <c r="N4341" s="4"/>
      <c r="O4341" s="4"/>
      <c r="P4341" s="4"/>
      <c r="Q4341" s="1">
        <f t="shared" si="839"/>
        <v>0</v>
      </c>
    </row>
    <row r="4342" spans="1:17" ht="38.25">
      <c r="A4342" s="60" t="str">
        <f t="shared" si="836"/>
        <v>1.7.2.1.01.12.00 - Cota-Parte do Imposto Sobre Produtos 
 Industrializados – Estados Exportadores de Produtos 
 Industrializados</v>
      </c>
      <c r="B4342" s="5" t="s">
        <v>1512</v>
      </c>
      <c r="C4342" s="6"/>
      <c r="D4342" s="6"/>
      <c r="E4342" s="6"/>
      <c r="F4342" s="6"/>
      <c r="G4342" s="1">
        <f t="shared" si="837"/>
        <v>0</v>
      </c>
      <c r="H4342" s="6">
        <v>4671552438.4099998</v>
      </c>
      <c r="I4342" s="6">
        <v>428150615.97000003</v>
      </c>
      <c r="J4342" s="6">
        <v>470336039.32999998</v>
      </c>
      <c r="K4342" s="6">
        <v>2014705.36</v>
      </c>
      <c r="L4342" s="1">
        <f t="shared" si="838"/>
        <v>3773065783.1099997</v>
      </c>
      <c r="M4342" s="6"/>
      <c r="N4342" s="6"/>
      <c r="O4342" s="6"/>
      <c r="P4342" s="6"/>
      <c r="Q4342" s="1">
        <f t="shared" si="839"/>
        <v>0</v>
      </c>
    </row>
    <row r="4343" spans="1:17" ht="25.5">
      <c r="A4343" s="60" t="str">
        <f t="shared" si="836"/>
        <v>1.7.2.1.01.13.00 - Cota-Parte da Contribuição de Intervenção no 
 Domínio Econômico</v>
      </c>
      <c r="B4343" s="3" t="s">
        <v>1513</v>
      </c>
      <c r="C4343" s="4"/>
      <c r="D4343" s="4"/>
      <c r="E4343" s="4"/>
      <c r="F4343" s="4"/>
      <c r="G4343" s="1">
        <f t="shared" si="837"/>
        <v>0</v>
      </c>
      <c r="H4343" s="4">
        <v>445645446.45999998</v>
      </c>
      <c r="I4343" s="4">
        <v>27365711.489999998</v>
      </c>
      <c r="J4343" s="4">
        <v>0</v>
      </c>
      <c r="K4343" s="4">
        <v>6974302.9100000001</v>
      </c>
      <c r="L4343" s="1">
        <f t="shared" si="838"/>
        <v>418279734.96999997</v>
      </c>
      <c r="M4343" s="4"/>
      <c r="N4343" s="4"/>
      <c r="O4343" s="4"/>
      <c r="P4343" s="4"/>
      <c r="Q4343" s="1">
        <f t="shared" si="839"/>
        <v>0</v>
      </c>
    </row>
    <row r="4344" spans="1:17">
      <c r="A4344" s="60" t="str">
        <f t="shared" si="836"/>
        <v>1.7.2.1.01.30.00 - Cota-Parte da Contribuição do Salário-Educação</v>
      </c>
      <c r="B4344" s="5" t="s">
        <v>1514</v>
      </c>
      <c r="C4344" s="6">
        <v>81554134.400000006</v>
      </c>
      <c r="D4344" s="6">
        <v>0</v>
      </c>
      <c r="E4344" s="6">
        <v>0</v>
      </c>
      <c r="F4344" s="6">
        <v>0</v>
      </c>
      <c r="G4344" s="1">
        <f t="shared" si="837"/>
        <v>81554134.400000006</v>
      </c>
      <c r="H4344" s="6">
        <v>2582897646.3899999</v>
      </c>
      <c r="I4344" s="6">
        <v>0</v>
      </c>
      <c r="J4344" s="6">
        <v>0</v>
      </c>
      <c r="K4344" s="6">
        <v>0</v>
      </c>
      <c r="L4344" s="1">
        <f t="shared" si="838"/>
        <v>2582897646.3899999</v>
      </c>
      <c r="M4344" s="6"/>
      <c r="N4344" s="6"/>
      <c r="O4344" s="6"/>
      <c r="P4344" s="6"/>
      <c r="Q4344" s="1">
        <f t="shared" si="839"/>
        <v>0</v>
      </c>
    </row>
    <row r="4345" spans="1:17" ht="51">
      <c r="A4345" s="60" t="str">
        <f t="shared" si="836"/>
        <v>1.7.2.1.01.32.00 - Cota-Parte do Imposto Sobre Operações de Crédito 
 Câmbio e Seguro ou Relativas a Títulos ou Valores Mobiliários – 
 Comercialização do Ouro</v>
      </c>
      <c r="B4345" s="3" t="s">
        <v>1515</v>
      </c>
      <c r="C4345" s="4">
        <v>66202402.990000002</v>
      </c>
      <c r="D4345" s="4">
        <v>0</v>
      </c>
      <c r="E4345" s="4">
        <v>11191164.34</v>
      </c>
      <c r="F4345" s="4">
        <v>0</v>
      </c>
      <c r="G4345" s="1">
        <f t="shared" si="837"/>
        <v>55011238.650000006</v>
      </c>
      <c r="H4345" s="4">
        <v>4825794.49</v>
      </c>
      <c r="I4345" s="4">
        <v>0</v>
      </c>
      <c r="J4345" s="4">
        <v>0</v>
      </c>
      <c r="K4345" s="4">
        <v>0</v>
      </c>
      <c r="L4345" s="1">
        <f t="shared" si="838"/>
        <v>4825794.49</v>
      </c>
      <c r="M4345" s="4"/>
      <c r="N4345" s="4"/>
      <c r="O4345" s="4"/>
      <c r="P4345" s="4"/>
      <c r="Q4345" s="1">
        <f t="shared" si="839"/>
        <v>0</v>
      </c>
    </row>
    <row r="4346" spans="1:17">
      <c r="A4346" s="60" t="str">
        <f t="shared" si="836"/>
        <v>1.7.2.1.09.00.00 - Outras Transferências da União</v>
      </c>
      <c r="B4346" s="5" t="s">
        <v>5810</v>
      </c>
      <c r="C4346" s="6">
        <v>216840926.99000001</v>
      </c>
      <c r="D4346" s="6">
        <v>203157.88</v>
      </c>
      <c r="E4346" s="6">
        <v>13445875.67</v>
      </c>
      <c r="F4346" s="6">
        <v>14118.18</v>
      </c>
      <c r="G4346" s="1">
        <f t="shared" si="837"/>
        <v>203177775.26000002</v>
      </c>
      <c r="H4346" s="6">
        <v>10855596928.25</v>
      </c>
      <c r="I4346" s="6">
        <v>0</v>
      </c>
      <c r="J4346" s="6">
        <v>5404785.6500000004</v>
      </c>
      <c r="K4346" s="6">
        <v>0</v>
      </c>
      <c r="L4346" s="1">
        <f t="shared" si="838"/>
        <v>10850192142.6</v>
      </c>
      <c r="M4346" s="6">
        <v>0</v>
      </c>
      <c r="N4346" s="6">
        <v>0</v>
      </c>
      <c r="O4346" s="6">
        <v>0</v>
      </c>
      <c r="P4346" s="6">
        <v>0</v>
      </c>
      <c r="Q4346" s="1">
        <f t="shared" si="839"/>
        <v>0</v>
      </c>
    </row>
    <row r="4347" spans="1:17">
      <c r="A4347" s="60" t="str">
        <f t="shared" si="836"/>
        <v>1.7.2.1.09.01.00 - Transferência Financeira - L.C. nº 87/96</v>
      </c>
      <c r="B4347" s="3" t="s">
        <v>5811</v>
      </c>
      <c r="C4347" s="4">
        <v>75425551.430000007</v>
      </c>
      <c r="D4347" s="4">
        <v>170822.8</v>
      </c>
      <c r="E4347" s="4">
        <v>8062225.8099999996</v>
      </c>
      <c r="F4347" s="4">
        <v>-30103.83</v>
      </c>
      <c r="G4347" s="1">
        <f t="shared" si="837"/>
        <v>67222606.650000006</v>
      </c>
      <c r="H4347" s="4">
        <v>27023928.809999999</v>
      </c>
      <c r="I4347" s="4">
        <v>0</v>
      </c>
      <c r="J4347" s="4">
        <v>5404785.6500000004</v>
      </c>
      <c r="K4347" s="4">
        <v>0</v>
      </c>
      <c r="L4347" s="1">
        <f t="shared" si="838"/>
        <v>21619143.159999996</v>
      </c>
      <c r="M4347" s="4">
        <v>0</v>
      </c>
      <c r="N4347" s="4">
        <v>0</v>
      </c>
      <c r="O4347" s="4">
        <v>0</v>
      </c>
      <c r="P4347" s="4">
        <v>0</v>
      </c>
      <c r="Q4347" s="1">
        <f t="shared" si="839"/>
        <v>0</v>
      </c>
    </row>
    <row r="4348" spans="1:17">
      <c r="A4348" s="60" t="str">
        <f t="shared" si="836"/>
        <v>1.7.2.1.09.99.00 - Demais Transferências da União</v>
      </c>
      <c r="B4348" s="5" t="s">
        <v>5812</v>
      </c>
      <c r="C4348" s="6">
        <v>141415375.56</v>
      </c>
      <c r="D4348" s="6">
        <v>32335.08</v>
      </c>
      <c r="E4348" s="6">
        <v>5383649.8600000003</v>
      </c>
      <c r="F4348" s="6">
        <v>44222.01</v>
      </c>
      <c r="G4348" s="1">
        <f t="shared" si="837"/>
        <v>135955168.60999998</v>
      </c>
      <c r="H4348" s="6">
        <v>10828572999.440001</v>
      </c>
      <c r="I4348" s="6">
        <v>0</v>
      </c>
      <c r="J4348" s="6">
        <v>0</v>
      </c>
      <c r="K4348" s="6">
        <v>0</v>
      </c>
      <c r="L4348" s="1">
        <f t="shared" si="838"/>
        <v>10828572999.440001</v>
      </c>
      <c r="M4348" s="6">
        <v>0</v>
      </c>
      <c r="N4348" s="6">
        <v>0</v>
      </c>
      <c r="O4348" s="6">
        <v>0</v>
      </c>
      <c r="P4348" s="6">
        <v>0</v>
      </c>
      <c r="Q4348" s="1">
        <f t="shared" si="839"/>
        <v>0</v>
      </c>
    </row>
    <row r="4349" spans="1:17" ht="25.5">
      <c r="A4349" s="60" t="str">
        <f t="shared" si="836"/>
        <v>1.7.2.1.22.00.00 - Transferências da Compensação Financeira pela 
 Exploração de Recursos Naturais</v>
      </c>
      <c r="B4349" s="3" t="s">
        <v>1516</v>
      </c>
      <c r="C4349" s="4">
        <v>6735617747.7799997</v>
      </c>
      <c r="D4349" s="4">
        <v>437220.57</v>
      </c>
      <c r="E4349" s="4">
        <v>706021.99</v>
      </c>
      <c r="F4349" s="4">
        <v>4420472.1100000003</v>
      </c>
      <c r="G4349" s="1">
        <f t="shared" si="837"/>
        <v>6730054033.1100006</v>
      </c>
      <c r="H4349" s="4">
        <v>4156978053.4299998</v>
      </c>
      <c r="I4349" s="4">
        <v>-3594219.81</v>
      </c>
      <c r="J4349" s="4">
        <v>0</v>
      </c>
      <c r="K4349" s="4">
        <v>87846535.810000002</v>
      </c>
      <c r="L4349" s="1">
        <f t="shared" si="838"/>
        <v>4160572273.2399998</v>
      </c>
      <c r="M4349" s="4">
        <v>0</v>
      </c>
      <c r="N4349" s="4">
        <v>0</v>
      </c>
      <c r="O4349" s="4">
        <v>0</v>
      </c>
      <c r="P4349" s="4">
        <v>0</v>
      </c>
      <c r="Q4349" s="1">
        <f t="shared" si="839"/>
        <v>0</v>
      </c>
    </row>
    <row r="4350" spans="1:17" ht="38.25">
      <c r="A4350" s="60" t="str">
        <f t="shared" si="836"/>
        <v>1.7.2.1.22.11.00 - Cota-Parte da Compensação Financeira de Recursos 
 Hídricos</v>
      </c>
      <c r="B4350" s="5" t="s">
        <v>1517</v>
      </c>
      <c r="C4350" s="6">
        <v>565823603.72000003</v>
      </c>
      <c r="D4350" s="6">
        <v>2320.66</v>
      </c>
      <c r="E4350" s="6">
        <v>10355.76</v>
      </c>
      <c r="F4350" s="6">
        <v>59845.35</v>
      </c>
      <c r="G4350" s="1">
        <f t="shared" si="837"/>
        <v>565751081.95000005</v>
      </c>
      <c r="H4350" s="6">
        <v>583165035.79999995</v>
      </c>
      <c r="I4350" s="6">
        <v>0</v>
      </c>
      <c r="J4350" s="6">
        <v>0</v>
      </c>
      <c r="K4350" s="6">
        <v>0</v>
      </c>
      <c r="L4350" s="1">
        <f t="shared" si="838"/>
        <v>583165035.79999995</v>
      </c>
      <c r="M4350" s="6"/>
      <c r="N4350" s="6"/>
      <c r="O4350" s="6"/>
      <c r="P4350" s="6"/>
      <c r="Q4350" s="1">
        <f t="shared" si="839"/>
        <v>0</v>
      </c>
    </row>
    <row r="4351" spans="1:17" ht="38.25">
      <c r="A4351" s="60" t="str">
        <f t="shared" ref="A4351:A4414" si="840">TRIM(B4351)</f>
        <v>1.7.2.1.22.20.00 - Cota-Parte da Compensação Financeira de Recursos 
 Minerais - CFEM</v>
      </c>
      <c r="B4351" s="3" t="s">
        <v>1518</v>
      </c>
      <c r="C4351" s="4">
        <v>763585771.74000001</v>
      </c>
      <c r="D4351" s="4">
        <v>147308.34</v>
      </c>
      <c r="E4351" s="4">
        <v>100060.2</v>
      </c>
      <c r="F4351" s="4">
        <v>117351.49</v>
      </c>
      <c r="G4351" s="1">
        <f t="shared" si="837"/>
        <v>763221051.70999992</v>
      </c>
      <c r="H4351" s="4">
        <v>342410996.56999999</v>
      </c>
      <c r="I4351" s="4">
        <v>0</v>
      </c>
      <c r="J4351" s="4">
        <v>0</v>
      </c>
      <c r="K4351" s="4">
        <v>0</v>
      </c>
      <c r="L4351" s="1">
        <f t="shared" si="838"/>
        <v>342410996.56999999</v>
      </c>
      <c r="M4351" s="4"/>
      <c r="N4351" s="4"/>
      <c r="O4351" s="4"/>
      <c r="P4351" s="4"/>
      <c r="Q4351" s="1">
        <f t="shared" si="839"/>
        <v>0</v>
      </c>
    </row>
    <row r="4352" spans="1:17" ht="25.5">
      <c r="A4352" s="60" t="str">
        <f t="shared" si="840"/>
        <v>1.7.2.1.22.30.00 - Cota-Parte Royalties – Compensação Financeira 
 pela Produção de Petróleo – Lei nº 7.990/89</v>
      </c>
      <c r="B4352" s="5" t="s">
        <v>1519</v>
      </c>
      <c r="C4352" s="6">
        <v>2002771151.8699999</v>
      </c>
      <c r="D4352" s="6">
        <v>0</v>
      </c>
      <c r="E4352" s="6">
        <v>22632.77</v>
      </c>
      <c r="F4352" s="6">
        <v>57019.5</v>
      </c>
      <c r="G4352" s="1">
        <f t="shared" ref="G4352:G4415" si="841">C4352-D4352-E4352-F4352</f>
        <v>2002691499.5999999</v>
      </c>
      <c r="H4352" s="6">
        <v>1233082493.6099999</v>
      </c>
      <c r="I4352" s="6">
        <v>-11916866.890000001</v>
      </c>
      <c r="J4352" s="6">
        <v>0</v>
      </c>
      <c r="K4352" s="6">
        <v>47389083.229999997</v>
      </c>
      <c r="L4352" s="1">
        <f t="shared" si="838"/>
        <v>1244999360.5</v>
      </c>
      <c r="M4352" s="6"/>
      <c r="N4352" s="6"/>
      <c r="O4352" s="6"/>
      <c r="P4352" s="6"/>
      <c r="Q4352" s="1">
        <f t="shared" si="839"/>
        <v>0</v>
      </c>
    </row>
    <row r="4353" spans="1:17" ht="25.5">
      <c r="A4353" s="60" t="str">
        <f t="shared" si="840"/>
        <v>1.7.2.1.22.40.00 - Cota-Parte Royalties pelo Excedente da Produção 
 do Petróleo - Lei nº 9.478/97 artigo 49 I e II</v>
      </c>
      <c r="B4353" s="3" t="s">
        <v>1520</v>
      </c>
      <c r="C4353" s="4">
        <v>1368852653.8499999</v>
      </c>
      <c r="D4353" s="4">
        <v>0</v>
      </c>
      <c r="E4353" s="4">
        <v>0</v>
      </c>
      <c r="F4353" s="4">
        <v>238180.58</v>
      </c>
      <c r="G4353" s="1">
        <f t="shared" si="841"/>
        <v>1368614473.27</v>
      </c>
      <c r="H4353" s="4">
        <v>494331306.63999999</v>
      </c>
      <c r="I4353" s="4">
        <v>0</v>
      </c>
      <c r="J4353" s="4">
        <v>0</v>
      </c>
      <c r="K4353" s="4">
        <v>40457452.579999998</v>
      </c>
      <c r="L4353" s="1">
        <f t="shared" ref="L4353:L4416" si="842">H4353-I4353-J4353</f>
        <v>494331306.63999999</v>
      </c>
      <c r="M4353" s="4"/>
      <c r="N4353" s="4"/>
      <c r="O4353" s="4"/>
      <c r="P4353" s="4"/>
      <c r="Q4353" s="1">
        <f t="shared" ref="Q4353:Q4416" si="843">M4353-N4353-O4353-P4353</f>
        <v>0</v>
      </c>
    </row>
    <row r="4354" spans="1:17" ht="25.5">
      <c r="A4354" s="60" t="str">
        <f t="shared" si="840"/>
        <v>1.7.2.1.22.50.00 - Cota-Parte Royalties pela Participação Especial 
 - Lei nº 9.478/97 artigo 50</v>
      </c>
      <c r="B4354" s="5" t="s">
        <v>1521</v>
      </c>
      <c r="C4354" s="6">
        <v>1110457233.3499999</v>
      </c>
      <c r="D4354" s="6">
        <v>0</v>
      </c>
      <c r="E4354" s="6">
        <v>162615.9</v>
      </c>
      <c r="F4354" s="6">
        <v>2592036.9300000002</v>
      </c>
      <c r="G4354" s="1">
        <f t="shared" si="841"/>
        <v>1107702580.5199997</v>
      </c>
      <c r="H4354" s="6">
        <v>1281233691.8499999</v>
      </c>
      <c r="I4354" s="6">
        <v>0</v>
      </c>
      <c r="J4354" s="6">
        <v>0</v>
      </c>
      <c r="K4354" s="6">
        <v>0</v>
      </c>
      <c r="L4354" s="1">
        <f t="shared" si="842"/>
        <v>1281233691.8499999</v>
      </c>
      <c r="M4354" s="6"/>
      <c r="N4354" s="6"/>
      <c r="O4354" s="6"/>
      <c r="P4354" s="6"/>
      <c r="Q4354" s="1">
        <f t="shared" si="843"/>
        <v>0</v>
      </c>
    </row>
    <row r="4355" spans="1:17">
      <c r="A4355" s="60" t="str">
        <f t="shared" si="840"/>
        <v>1.7.2.1.22.70.00 - Cota-Parte do Fundo Especial do Petróleo – FEP</v>
      </c>
      <c r="B4355" s="3" t="s">
        <v>1522</v>
      </c>
      <c r="C4355" s="4">
        <v>821032927.04999995</v>
      </c>
      <c r="D4355" s="4">
        <v>287591.57</v>
      </c>
      <c r="E4355" s="4">
        <v>402831.35999999999</v>
      </c>
      <c r="F4355" s="4">
        <v>1320128.04</v>
      </c>
      <c r="G4355" s="1">
        <f t="shared" si="841"/>
        <v>819022376.07999992</v>
      </c>
      <c r="H4355" s="4">
        <v>222754528.96000001</v>
      </c>
      <c r="I4355" s="4">
        <v>8322647.0800000001</v>
      </c>
      <c r="J4355" s="4">
        <v>0</v>
      </c>
      <c r="K4355" s="4">
        <v>0</v>
      </c>
      <c r="L4355" s="1">
        <f t="shared" si="842"/>
        <v>214431881.88</v>
      </c>
      <c r="M4355" s="4"/>
      <c r="N4355" s="4"/>
      <c r="O4355" s="4"/>
      <c r="P4355" s="4"/>
      <c r="Q4355" s="1">
        <f t="shared" si="843"/>
        <v>0</v>
      </c>
    </row>
    <row r="4356" spans="1:17" ht="38.25">
      <c r="A4356" s="60" t="str">
        <f t="shared" si="840"/>
        <v>1.7.2.1.22.90.00 - Outras Transferências Decorrentes de Compensação 
 Financeira pela Exploração de Recursos Naturais</v>
      </c>
      <c r="B4356" s="5" t="s">
        <v>1523</v>
      </c>
      <c r="C4356" s="6">
        <v>103094406.2</v>
      </c>
      <c r="D4356" s="6">
        <v>0</v>
      </c>
      <c r="E4356" s="6">
        <v>7526</v>
      </c>
      <c r="F4356" s="6">
        <v>35910.22</v>
      </c>
      <c r="G4356" s="1">
        <f t="shared" si="841"/>
        <v>103050969.98</v>
      </c>
      <c r="H4356" s="6">
        <v>0</v>
      </c>
      <c r="I4356" s="6">
        <v>0</v>
      </c>
      <c r="J4356" s="6">
        <v>0</v>
      </c>
      <c r="K4356" s="6">
        <v>0</v>
      </c>
      <c r="L4356" s="1">
        <f t="shared" si="842"/>
        <v>0</v>
      </c>
      <c r="M4356" s="6"/>
      <c r="N4356" s="6"/>
      <c r="O4356" s="6"/>
      <c r="P4356" s="6"/>
      <c r="Q4356" s="1">
        <f t="shared" si="843"/>
        <v>0</v>
      </c>
    </row>
    <row r="4357" spans="1:17" ht="25.5">
      <c r="A4357" s="60" t="str">
        <f t="shared" si="840"/>
        <v>1.7.2.1.33.00.00 - Transferências de Recursos do Sistema Único de 
 Saúde - SUS - Repasses Fundo a Fundo</v>
      </c>
      <c r="B4357" s="3" t="s">
        <v>1524</v>
      </c>
      <c r="C4357" s="4">
        <v>39383820657.139999</v>
      </c>
      <c r="D4357" s="4">
        <v>4270718.75</v>
      </c>
      <c r="E4357" s="4">
        <v>1554821.06</v>
      </c>
      <c r="F4357" s="4">
        <v>64344873.530000001</v>
      </c>
      <c r="G4357" s="1">
        <f t="shared" si="841"/>
        <v>39313650243.800003</v>
      </c>
      <c r="H4357" s="4">
        <v>17367636183.119999</v>
      </c>
      <c r="I4357" s="4">
        <v>114637464</v>
      </c>
      <c r="J4357" s="4">
        <v>0</v>
      </c>
      <c r="K4357" s="4">
        <v>33000</v>
      </c>
      <c r="L4357" s="1">
        <f t="shared" si="842"/>
        <v>17252998719.119999</v>
      </c>
      <c r="M4357" s="4"/>
      <c r="N4357" s="4"/>
      <c r="O4357" s="4"/>
      <c r="P4357" s="4"/>
      <c r="Q4357" s="1">
        <f t="shared" si="843"/>
        <v>0</v>
      </c>
    </row>
    <row r="4358" spans="1:17" ht="25.5">
      <c r="A4358" s="60" t="str">
        <f t="shared" si="840"/>
        <v>1.7.2.1.34.00.00 - Transferências de Recursos do Fundo Nacional de 
 Assistência Social – FNAS</v>
      </c>
      <c r="B4358" s="5" t="s">
        <v>1525</v>
      </c>
      <c r="C4358" s="6">
        <v>2175301968.1300001</v>
      </c>
      <c r="D4358" s="6">
        <v>96419.37</v>
      </c>
      <c r="E4358" s="6">
        <v>331338.93</v>
      </c>
      <c r="F4358" s="6">
        <v>3193028.9</v>
      </c>
      <c r="G4358" s="1">
        <f t="shared" si="841"/>
        <v>2171681180.9300003</v>
      </c>
      <c r="H4358" s="6">
        <v>51753059.850000001</v>
      </c>
      <c r="I4358" s="6">
        <v>0</v>
      </c>
      <c r="J4358" s="6">
        <v>0</v>
      </c>
      <c r="K4358" s="6">
        <v>0</v>
      </c>
      <c r="L4358" s="1">
        <f t="shared" si="842"/>
        <v>51753059.850000001</v>
      </c>
      <c r="M4358" s="6"/>
      <c r="N4358" s="6"/>
      <c r="O4358" s="6"/>
      <c r="P4358" s="6"/>
      <c r="Q4358" s="1">
        <f t="shared" si="843"/>
        <v>0</v>
      </c>
    </row>
    <row r="4359" spans="1:17" ht="25.5">
      <c r="A4359" s="60" t="str">
        <f t="shared" si="840"/>
        <v>1.7.2.1.35.00.00 - Transferências de Recursos do Fundo Nacional do 
 Desenvolvimento da Educação – FNDE</v>
      </c>
      <c r="B4359" s="3" t="s">
        <v>1526</v>
      </c>
      <c r="C4359" s="4">
        <v>9239032010.5400009</v>
      </c>
      <c r="D4359" s="4">
        <v>2788215.42</v>
      </c>
      <c r="E4359" s="4">
        <v>1048436.33</v>
      </c>
      <c r="F4359" s="4">
        <v>12237082.5</v>
      </c>
      <c r="G4359" s="1">
        <f t="shared" si="841"/>
        <v>9222958276.2900009</v>
      </c>
      <c r="H4359" s="4">
        <v>7026571301.5299997</v>
      </c>
      <c r="I4359" s="4">
        <v>0</v>
      </c>
      <c r="J4359" s="4">
        <v>0</v>
      </c>
      <c r="K4359" s="4">
        <v>885896.01</v>
      </c>
      <c r="L4359" s="1">
        <f t="shared" si="842"/>
        <v>7026571301.5299997</v>
      </c>
      <c r="M4359" s="4"/>
      <c r="N4359" s="4"/>
      <c r="O4359" s="4"/>
      <c r="P4359" s="4"/>
      <c r="Q4359" s="1">
        <f t="shared" si="843"/>
        <v>0</v>
      </c>
    </row>
    <row r="4360" spans="1:17" ht="25.5">
      <c r="A4360" s="60" t="str">
        <f t="shared" si="840"/>
        <v>1.7.2.1.36.00.00 - Transferências Financeiras do ICMS – Desoneração 
 – L.C. Nº 87/96</v>
      </c>
      <c r="B4360" s="5" t="s">
        <v>1527</v>
      </c>
      <c r="C4360" s="6">
        <v>455536612.43000001</v>
      </c>
      <c r="D4360" s="6">
        <v>7768427.6799999997</v>
      </c>
      <c r="E4360" s="6">
        <v>61049946.43</v>
      </c>
      <c r="F4360" s="6">
        <v>2039385.86</v>
      </c>
      <c r="G4360" s="1">
        <f t="shared" si="841"/>
        <v>384678852.45999998</v>
      </c>
      <c r="H4360" s="6">
        <v>1439423602.7</v>
      </c>
      <c r="I4360" s="6">
        <v>18739100.190000001</v>
      </c>
      <c r="J4360" s="6">
        <v>155472456.33000001</v>
      </c>
      <c r="K4360" s="6">
        <v>840937.46</v>
      </c>
      <c r="L4360" s="1">
        <f t="shared" si="842"/>
        <v>1265212046.1800001</v>
      </c>
      <c r="M4360" s="6"/>
      <c r="N4360" s="6"/>
      <c r="O4360" s="6"/>
      <c r="P4360" s="6"/>
      <c r="Q4360" s="1">
        <f t="shared" si="843"/>
        <v>0</v>
      </c>
    </row>
    <row r="4361" spans="1:17">
      <c r="A4361" s="60" t="str">
        <f t="shared" si="840"/>
        <v>1.7.2.1.37.00.00 - Transferências a Consórcios Públicos</v>
      </c>
      <c r="B4361" s="3" t="s">
        <v>1528</v>
      </c>
      <c r="C4361" s="4">
        <v>3503714.68</v>
      </c>
      <c r="D4361" s="4">
        <v>0</v>
      </c>
      <c r="E4361" s="4">
        <v>3775.08</v>
      </c>
      <c r="F4361" s="4">
        <v>0</v>
      </c>
      <c r="G4361" s="1">
        <f t="shared" si="841"/>
        <v>3499939.6</v>
      </c>
      <c r="H4361" s="4">
        <v>0</v>
      </c>
      <c r="I4361" s="4">
        <v>0</v>
      </c>
      <c r="J4361" s="4">
        <v>0</v>
      </c>
      <c r="K4361" s="4">
        <v>0</v>
      </c>
      <c r="L4361" s="1">
        <f t="shared" si="842"/>
        <v>0</v>
      </c>
      <c r="M4361" s="4"/>
      <c r="N4361" s="4"/>
      <c r="O4361" s="4"/>
      <c r="P4361" s="4"/>
      <c r="Q4361" s="1">
        <f t="shared" si="843"/>
        <v>0</v>
      </c>
    </row>
    <row r="4362" spans="1:17">
      <c r="A4362" s="60" t="str">
        <f t="shared" si="840"/>
        <v>1.7.2.1.99.00.00 - Outras Transferências da União</v>
      </c>
      <c r="B4362" s="5" t="s">
        <v>1529</v>
      </c>
      <c r="C4362" s="6">
        <v>1199504755.1400001</v>
      </c>
      <c r="D4362" s="6">
        <v>223711.66</v>
      </c>
      <c r="E4362" s="6">
        <v>4067071.47</v>
      </c>
      <c r="F4362" s="6">
        <v>5202588.8600000003</v>
      </c>
      <c r="G4362" s="1">
        <f t="shared" si="841"/>
        <v>1190011383.1500001</v>
      </c>
      <c r="H4362" s="6">
        <v>1649040202.9100001</v>
      </c>
      <c r="I4362" s="6">
        <v>0</v>
      </c>
      <c r="J4362" s="6">
        <v>0</v>
      </c>
      <c r="K4362" s="6">
        <v>8085100.9699999997</v>
      </c>
      <c r="L4362" s="1">
        <f t="shared" si="842"/>
        <v>1649040202.9100001</v>
      </c>
      <c r="M4362" s="6"/>
      <c r="N4362" s="6"/>
      <c r="O4362" s="6"/>
      <c r="P4362" s="6"/>
      <c r="Q4362" s="1">
        <f t="shared" si="843"/>
        <v>0</v>
      </c>
    </row>
    <row r="4363" spans="1:17">
      <c r="A4363" s="60" t="str">
        <f t="shared" si="840"/>
        <v>1.7.2.2.00.00.00 - Transferências dos Estados</v>
      </c>
      <c r="B4363" s="3" t="s">
        <v>1530</v>
      </c>
      <c r="C4363" s="4">
        <v>116202818658.38</v>
      </c>
      <c r="D4363" s="4">
        <v>1844681485.8699999</v>
      </c>
      <c r="E4363" s="4">
        <v>14579231526.33</v>
      </c>
      <c r="F4363" s="4">
        <v>426149909.38999999</v>
      </c>
      <c r="G4363" s="1">
        <f t="shared" si="841"/>
        <v>99352755736.790009</v>
      </c>
      <c r="H4363" s="4">
        <v>626816.88</v>
      </c>
      <c r="I4363" s="4">
        <v>0</v>
      </c>
      <c r="J4363" s="4">
        <v>0</v>
      </c>
      <c r="K4363" s="4">
        <v>0</v>
      </c>
      <c r="L4363" s="1">
        <f t="shared" si="842"/>
        <v>626816.88</v>
      </c>
      <c r="M4363" s="4">
        <v>0</v>
      </c>
      <c r="N4363" s="4">
        <v>0</v>
      </c>
      <c r="O4363" s="4">
        <v>0</v>
      </c>
      <c r="P4363" s="4">
        <v>0</v>
      </c>
      <c r="Q4363" s="1">
        <f t="shared" si="843"/>
        <v>0</v>
      </c>
    </row>
    <row r="4364" spans="1:17">
      <c r="A4364" s="60" t="str">
        <f t="shared" si="840"/>
        <v>1.7.2.2.01.00.00 - Participação na Receita dos Estados</v>
      </c>
      <c r="B4364" s="5" t="s">
        <v>1531</v>
      </c>
      <c r="C4364" s="6">
        <v>111220947273.42</v>
      </c>
      <c r="D4364" s="6">
        <v>1842803529.5799999</v>
      </c>
      <c r="E4364" s="6">
        <v>14573027474.559999</v>
      </c>
      <c r="F4364" s="6">
        <v>415097431.47000003</v>
      </c>
      <c r="G4364" s="1">
        <f t="shared" si="841"/>
        <v>94390018837.809998</v>
      </c>
      <c r="H4364" s="6">
        <v>0</v>
      </c>
      <c r="I4364" s="6">
        <v>0</v>
      </c>
      <c r="J4364" s="6">
        <v>0</v>
      </c>
      <c r="K4364" s="6">
        <v>0</v>
      </c>
      <c r="L4364" s="1">
        <f t="shared" si="842"/>
        <v>0</v>
      </c>
      <c r="M4364" s="6">
        <v>0</v>
      </c>
      <c r="N4364" s="6">
        <v>0</v>
      </c>
      <c r="O4364" s="6">
        <v>0</v>
      </c>
      <c r="P4364" s="6">
        <v>0</v>
      </c>
      <c r="Q4364" s="1">
        <f t="shared" si="843"/>
        <v>0</v>
      </c>
    </row>
    <row r="4365" spans="1:17">
      <c r="A4365" s="60" t="str">
        <f t="shared" si="840"/>
        <v>1.7.2.2.01.01.00 - Cota-Parte do ICMS</v>
      </c>
      <c r="B4365" s="3" t="s">
        <v>1532</v>
      </c>
      <c r="C4365" s="4">
        <v>92168336656.429993</v>
      </c>
      <c r="D4365" s="4">
        <v>1630289567.96</v>
      </c>
      <c r="E4365" s="4">
        <v>12041522675.860001</v>
      </c>
      <c r="F4365" s="4">
        <v>340670901.50999999</v>
      </c>
      <c r="G4365" s="1">
        <f t="shared" si="841"/>
        <v>78155853511.099991</v>
      </c>
      <c r="H4365" s="4">
        <v>0</v>
      </c>
      <c r="I4365" s="4">
        <v>0</v>
      </c>
      <c r="J4365" s="4">
        <v>0</v>
      </c>
      <c r="K4365" s="4">
        <v>0</v>
      </c>
      <c r="L4365" s="1">
        <f t="shared" si="842"/>
        <v>0</v>
      </c>
      <c r="M4365" s="4"/>
      <c r="N4365" s="4"/>
      <c r="O4365" s="4"/>
      <c r="P4365" s="4"/>
      <c r="Q4365" s="1">
        <f t="shared" si="843"/>
        <v>0</v>
      </c>
    </row>
    <row r="4366" spans="1:17">
      <c r="A4366" s="60" t="str">
        <f t="shared" si="840"/>
        <v>1.7.2.2.01.02.00 - Cota-Parte do IPVA</v>
      </c>
      <c r="B4366" s="5" t="s">
        <v>1533</v>
      </c>
      <c r="C4366" s="6">
        <v>17356621709.509998</v>
      </c>
      <c r="D4366" s="6">
        <v>195623324.66999999</v>
      </c>
      <c r="E4366" s="6">
        <v>2348879028.4099998</v>
      </c>
      <c r="F4366" s="6">
        <v>68342918.310000002</v>
      </c>
      <c r="G4366" s="1">
        <f t="shared" si="841"/>
        <v>14743776438.119999</v>
      </c>
      <c r="H4366" s="6">
        <v>0</v>
      </c>
      <c r="I4366" s="6">
        <v>0</v>
      </c>
      <c r="J4366" s="6">
        <v>0</v>
      </c>
      <c r="K4366" s="6">
        <v>0</v>
      </c>
      <c r="L4366" s="1">
        <f t="shared" si="842"/>
        <v>0</v>
      </c>
      <c r="M4366" s="6"/>
      <c r="N4366" s="6"/>
      <c r="O4366" s="6"/>
      <c r="P4366" s="6"/>
      <c r="Q4366" s="1">
        <f t="shared" si="843"/>
        <v>0</v>
      </c>
    </row>
    <row r="4367" spans="1:17">
      <c r="A4367" s="60" t="str">
        <f t="shared" si="840"/>
        <v>1.7.2.2.01.04.00 - Cota-Parte do IPI sobre Exportação</v>
      </c>
      <c r="B4367" s="3" t="s">
        <v>1534</v>
      </c>
      <c r="C4367" s="4">
        <v>1113415043.8599999</v>
      </c>
      <c r="D4367" s="4">
        <v>16870678.82</v>
      </c>
      <c r="E4367" s="4">
        <v>135525825.61000001</v>
      </c>
      <c r="F4367" s="4">
        <v>5532315</v>
      </c>
      <c r="G4367" s="1">
        <f t="shared" si="841"/>
        <v>955486224.42999995</v>
      </c>
      <c r="H4367" s="4">
        <v>0</v>
      </c>
      <c r="I4367" s="4">
        <v>0</v>
      </c>
      <c r="J4367" s="4">
        <v>0</v>
      </c>
      <c r="K4367" s="4">
        <v>0</v>
      </c>
      <c r="L4367" s="1">
        <f t="shared" si="842"/>
        <v>0</v>
      </c>
      <c r="M4367" s="4"/>
      <c r="N4367" s="4"/>
      <c r="O4367" s="4"/>
      <c r="P4367" s="4"/>
      <c r="Q4367" s="1">
        <f t="shared" si="843"/>
        <v>0</v>
      </c>
    </row>
    <row r="4368" spans="1:17" ht="25.5">
      <c r="A4368" s="60" t="str">
        <f t="shared" si="840"/>
        <v>1.7.2.2.01.13.00 - Cota-Parte da Contribuição de Intervenção no 
 Domínio Econômico</v>
      </c>
      <c r="B4368" s="5" t="s">
        <v>1535</v>
      </c>
      <c r="C4368" s="6">
        <v>100428562.39</v>
      </c>
      <c r="D4368" s="6">
        <v>18123.09</v>
      </c>
      <c r="E4368" s="6">
        <v>26252.95</v>
      </c>
      <c r="F4368" s="6">
        <v>122433.44</v>
      </c>
      <c r="G4368" s="1">
        <f t="shared" si="841"/>
        <v>100261752.91</v>
      </c>
      <c r="H4368" s="6">
        <v>0</v>
      </c>
      <c r="I4368" s="6">
        <v>0</v>
      </c>
      <c r="J4368" s="6">
        <v>0</v>
      </c>
      <c r="K4368" s="6">
        <v>0</v>
      </c>
      <c r="L4368" s="1">
        <f t="shared" si="842"/>
        <v>0</v>
      </c>
      <c r="M4368" s="6"/>
      <c r="N4368" s="6"/>
      <c r="O4368" s="6"/>
      <c r="P4368" s="6"/>
      <c r="Q4368" s="1">
        <f t="shared" si="843"/>
        <v>0</v>
      </c>
    </row>
    <row r="4369" spans="1:17">
      <c r="A4369" s="60" t="str">
        <f t="shared" si="840"/>
        <v>1.7.2.2.01.99.00 - Outras Participações na Receita dos Estados</v>
      </c>
      <c r="B4369" s="3" t="s">
        <v>1536</v>
      </c>
      <c r="C4369" s="4">
        <v>482145301.23000002</v>
      </c>
      <c r="D4369" s="4">
        <v>1835.04</v>
      </c>
      <c r="E4369" s="4">
        <v>47073691.729999997</v>
      </c>
      <c r="F4369" s="4">
        <v>428863.21</v>
      </c>
      <c r="G4369" s="1">
        <f t="shared" si="841"/>
        <v>434640911.25</v>
      </c>
      <c r="H4369" s="4">
        <v>0</v>
      </c>
      <c r="I4369" s="4">
        <v>0</v>
      </c>
      <c r="J4369" s="4">
        <v>0</v>
      </c>
      <c r="K4369" s="4">
        <v>0</v>
      </c>
      <c r="L4369" s="1">
        <f t="shared" si="842"/>
        <v>0</v>
      </c>
      <c r="M4369" s="4"/>
      <c r="N4369" s="4"/>
      <c r="O4369" s="4"/>
      <c r="P4369" s="4"/>
      <c r="Q4369" s="1">
        <f t="shared" si="843"/>
        <v>0</v>
      </c>
    </row>
    <row r="4370" spans="1:17" ht="25.5">
      <c r="A4370" s="60" t="str">
        <f t="shared" si="840"/>
        <v>1.7.2.2.22.00.00 - Transferências da Cota-Parte da Compensação 
 Financeira (25%)</v>
      </c>
      <c r="B4370" s="5" t="s">
        <v>1537</v>
      </c>
      <c r="C4370" s="6">
        <v>542800805.63999999</v>
      </c>
      <c r="D4370" s="6">
        <v>5948.88</v>
      </c>
      <c r="E4370" s="6">
        <v>2261.44</v>
      </c>
      <c r="F4370" s="6">
        <v>2171324.12</v>
      </c>
      <c r="G4370" s="1">
        <f t="shared" si="841"/>
        <v>540621271.19999993</v>
      </c>
      <c r="H4370" s="6">
        <v>0</v>
      </c>
      <c r="I4370" s="6">
        <v>0</v>
      </c>
      <c r="J4370" s="6">
        <v>0</v>
      </c>
      <c r="K4370" s="6">
        <v>0</v>
      </c>
      <c r="L4370" s="1">
        <f t="shared" si="842"/>
        <v>0</v>
      </c>
      <c r="M4370" s="6">
        <v>0</v>
      </c>
      <c r="N4370" s="6">
        <v>0</v>
      </c>
      <c r="O4370" s="6">
        <v>0</v>
      </c>
      <c r="P4370" s="6">
        <v>0</v>
      </c>
      <c r="Q4370" s="1">
        <f t="shared" si="843"/>
        <v>0</v>
      </c>
    </row>
    <row r="4371" spans="1:17" ht="38.25">
      <c r="A4371" s="60" t="str">
        <f t="shared" si="840"/>
        <v>1.7.2.2.22.11.00 - Cota-Parte da Compensação Financeira de Recursos 
 Hídricos</v>
      </c>
      <c r="B4371" s="3" t="s">
        <v>1538</v>
      </c>
      <c r="C4371" s="4">
        <v>37738221.979999997</v>
      </c>
      <c r="D4371" s="4">
        <v>0</v>
      </c>
      <c r="E4371" s="4">
        <v>0</v>
      </c>
      <c r="F4371" s="4">
        <v>0</v>
      </c>
      <c r="G4371" s="1">
        <f t="shared" si="841"/>
        <v>37738221.979999997</v>
      </c>
      <c r="H4371" s="4"/>
      <c r="I4371" s="4"/>
      <c r="J4371" s="4"/>
      <c r="K4371" s="4"/>
      <c r="L4371" s="1">
        <f t="shared" si="842"/>
        <v>0</v>
      </c>
      <c r="M4371" s="4"/>
      <c r="N4371" s="4"/>
      <c r="O4371" s="4"/>
      <c r="P4371" s="4"/>
      <c r="Q4371" s="1">
        <f t="shared" si="843"/>
        <v>0</v>
      </c>
    </row>
    <row r="4372" spans="1:17" ht="38.25">
      <c r="A4372" s="60" t="str">
        <f t="shared" si="840"/>
        <v>1.7.2.2.22.20.00 - Cota-Parte da Compensação Financeira de Recursos 
 Minerais - CFEM</v>
      </c>
      <c r="B4372" s="5" t="s">
        <v>1539</v>
      </c>
      <c r="C4372" s="6">
        <v>68591628.129999995</v>
      </c>
      <c r="D4372" s="6">
        <v>0</v>
      </c>
      <c r="E4372" s="6">
        <v>0</v>
      </c>
      <c r="F4372" s="6">
        <v>0</v>
      </c>
      <c r="G4372" s="1">
        <f t="shared" si="841"/>
        <v>68591628.129999995</v>
      </c>
      <c r="H4372" s="6"/>
      <c r="I4372" s="6"/>
      <c r="J4372" s="6"/>
      <c r="K4372" s="6"/>
      <c r="L4372" s="1">
        <f t="shared" si="842"/>
        <v>0</v>
      </c>
      <c r="M4372" s="6"/>
      <c r="N4372" s="6"/>
      <c r="O4372" s="6"/>
      <c r="P4372" s="6"/>
      <c r="Q4372" s="1">
        <f t="shared" si="843"/>
        <v>0</v>
      </c>
    </row>
    <row r="4373" spans="1:17" ht="25.5">
      <c r="A4373" s="60" t="str">
        <f t="shared" si="840"/>
        <v>1.7.2.2.22.30.00 - Cota-Parte Royalties - Compensação Financeira 
 pela Produção de Petróleo - Lei nº 7.990/89 artigo 9º</v>
      </c>
      <c r="B4373" s="3" t="s">
        <v>1540</v>
      </c>
      <c r="C4373" s="4">
        <v>405714544.41000003</v>
      </c>
      <c r="D4373" s="4">
        <v>5948.88</v>
      </c>
      <c r="E4373" s="4">
        <v>2261.44</v>
      </c>
      <c r="F4373" s="4">
        <v>2171324.12</v>
      </c>
      <c r="G4373" s="1">
        <f t="shared" si="841"/>
        <v>403535009.97000003</v>
      </c>
      <c r="H4373" s="4"/>
      <c r="I4373" s="4"/>
      <c r="J4373" s="4"/>
      <c r="K4373" s="4"/>
      <c r="L4373" s="1">
        <f t="shared" si="842"/>
        <v>0</v>
      </c>
      <c r="M4373" s="4"/>
      <c r="N4373" s="4"/>
      <c r="O4373" s="4"/>
      <c r="P4373" s="4"/>
      <c r="Q4373" s="1">
        <f t="shared" si="843"/>
        <v>0</v>
      </c>
    </row>
    <row r="4374" spans="1:17" ht="25.5">
      <c r="A4374" s="60" t="str">
        <f t="shared" si="840"/>
        <v>1.7.2.2.22.90.00 - Outras Transferências Decorrentes de 
 Compensações Financeiras</v>
      </c>
      <c r="B4374" s="5" t="s">
        <v>1541</v>
      </c>
      <c r="C4374" s="6">
        <v>30756411.120000001</v>
      </c>
      <c r="D4374" s="6">
        <v>0</v>
      </c>
      <c r="E4374" s="6">
        <v>0</v>
      </c>
      <c r="F4374" s="6">
        <v>0</v>
      </c>
      <c r="G4374" s="1">
        <f t="shared" si="841"/>
        <v>30756411.120000001</v>
      </c>
      <c r="H4374" s="6"/>
      <c r="I4374" s="6"/>
      <c r="J4374" s="6"/>
      <c r="K4374" s="6"/>
      <c r="L4374" s="1">
        <f t="shared" si="842"/>
        <v>0</v>
      </c>
      <c r="M4374" s="6"/>
      <c r="N4374" s="6"/>
      <c r="O4374" s="6"/>
      <c r="P4374" s="6"/>
      <c r="Q4374" s="1">
        <f t="shared" si="843"/>
        <v>0</v>
      </c>
    </row>
    <row r="4375" spans="1:17" ht="25.5">
      <c r="A4375" s="60" t="str">
        <f t="shared" si="840"/>
        <v>1.7.2.2.33.00.00 - Transferências de Recursos do Estado para 
 Programas de Saúde - Repasse Fundo a Fundo</v>
      </c>
      <c r="B4375" s="3" t="s">
        <v>1542</v>
      </c>
      <c r="C4375" s="4">
        <v>3111648307.6100001</v>
      </c>
      <c r="D4375" s="4">
        <v>1760895.77</v>
      </c>
      <c r="E4375" s="4">
        <v>132095.79</v>
      </c>
      <c r="F4375" s="4">
        <v>4071702.08</v>
      </c>
      <c r="G4375" s="1">
        <f t="shared" si="841"/>
        <v>3105683613.9700003</v>
      </c>
      <c r="H4375" s="4">
        <v>0</v>
      </c>
      <c r="I4375" s="4">
        <v>0</v>
      </c>
      <c r="J4375" s="4">
        <v>0</v>
      </c>
      <c r="K4375" s="4">
        <v>0</v>
      </c>
      <c r="L4375" s="1">
        <f t="shared" si="842"/>
        <v>0</v>
      </c>
      <c r="M4375" s="4"/>
      <c r="N4375" s="4"/>
      <c r="O4375" s="4"/>
      <c r="P4375" s="4"/>
      <c r="Q4375" s="1">
        <f t="shared" si="843"/>
        <v>0</v>
      </c>
    </row>
    <row r="4376" spans="1:17">
      <c r="A4376" s="60" t="str">
        <f t="shared" si="840"/>
        <v>1.7.2.2.37.00.00 - Transferências a Consórcios Públicos</v>
      </c>
      <c r="B4376" s="5" t="s">
        <v>1543</v>
      </c>
      <c r="C4376" s="6">
        <v>8722643.0099999998</v>
      </c>
      <c r="D4376" s="6">
        <v>0</v>
      </c>
      <c r="E4376" s="6">
        <v>0</v>
      </c>
      <c r="F4376" s="6">
        <v>0</v>
      </c>
      <c r="G4376" s="1">
        <f t="shared" si="841"/>
        <v>8722643.0099999998</v>
      </c>
      <c r="H4376" s="6">
        <v>0</v>
      </c>
      <c r="I4376" s="6">
        <v>0</v>
      </c>
      <c r="J4376" s="6">
        <v>0</v>
      </c>
      <c r="K4376" s="6">
        <v>0</v>
      </c>
      <c r="L4376" s="1">
        <f t="shared" si="842"/>
        <v>0</v>
      </c>
      <c r="M4376" s="6"/>
      <c r="N4376" s="6"/>
      <c r="O4376" s="6"/>
      <c r="P4376" s="6"/>
      <c r="Q4376" s="1">
        <f t="shared" si="843"/>
        <v>0</v>
      </c>
    </row>
    <row r="4377" spans="1:17">
      <c r="A4377" s="60" t="str">
        <f t="shared" si="840"/>
        <v>1.7.2.2.99.00.00 - Outras Transferências dos Estados</v>
      </c>
      <c r="B4377" s="3" t="s">
        <v>1544</v>
      </c>
      <c r="C4377" s="4">
        <v>1318699628.7</v>
      </c>
      <c r="D4377" s="4">
        <v>111111.64</v>
      </c>
      <c r="E4377" s="4">
        <v>6069694.54</v>
      </c>
      <c r="F4377" s="4">
        <v>4809451.72</v>
      </c>
      <c r="G4377" s="1">
        <f t="shared" si="841"/>
        <v>1307709370.8</v>
      </c>
      <c r="H4377" s="4">
        <v>626816.88</v>
      </c>
      <c r="I4377" s="4">
        <v>0</v>
      </c>
      <c r="J4377" s="4">
        <v>0</v>
      </c>
      <c r="K4377" s="4">
        <v>0</v>
      </c>
      <c r="L4377" s="1">
        <f t="shared" si="842"/>
        <v>626816.88</v>
      </c>
      <c r="M4377" s="4"/>
      <c r="N4377" s="4"/>
      <c r="O4377" s="4"/>
      <c r="P4377" s="4"/>
      <c r="Q4377" s="1">
        <f t="shared" si="843"/>
        <v>0</v>
      </c>
    </row>
    <row r="4378" spans="1:17">
      <c r="A4378" s="60" t="str">
        <f t="shared" si="840"/>
        <v>1.7.2.3.00.00.00 - Transferências dos Municípios</v>
      </c>
      <c r="B4378" s="5" t="s">
        <v>1545</v>
      </c>
      <c r="C4378" s="6">
        <v>75175033.760000005</v>
      </c>
      <c r="D4378" s="6">
        <v>0</v>
      </c>
      <c r="E4378" s="6">
        <v>0</v>
      </c>
      <c r="F4378" s="6">
        <v>0</v>
      </c>
      <c r="G4378" s="1">
        <f t="shared" si="841"/>
        <v>75175033.760000005</v>
      </c>
      <c r="H4378" s="6">
        <v>64503536.229999997</v>
      </c>
      <c r="I4378" s="6">
        <v>0</v>
      </c>
      <c r="J4378" s="6">
        <v>0</v>
      </c>
      <c r="K4378" s="6">
        <v>0</v>
      </c>
      <c r="L4378" s="1">
        <f t="shared" si="842"/>
        <v>64503536.229999997</v>
      </c>
      <c r="M4378" s="6">
        <v>0</v>
      </c>
      <c r="N4378" s="6">
        <v>0</v>
      </c>
      <c r="O4378" s="6">
        <v>0</v>
      </c>
      <c r="P4378" s="6">
        <v>0</v>
      </c>
      <c r="Q4378" s="1">
        <f t="shared" si="843"/>
        <v>0</v>
      </c>
    </row>
    <row r="4379" spans="1:17" ht="25.5">
      <c r="A4379" s="60" t="str">
        <f t="shared" si="840"/>
        <v>1.7.2.3.01.00.00 - Transferências de Recursos do Sistema Único de 
 Saúde – SUS</v>
      </c>
      <c r="B4379" s="3" t="s">
        <v>1546</v>
      </c>
      <c r="C4379" s="4">
        <v>26890069.440000001</v>
      </c>
      <c r="D4379" s="4">
        <v>0</v>
      </c>
      <c r="E4379" s="4">
        <v>0</v>
      </c>
      <c r="F4379" s="4">
        <v>0</v>
      </c>
      <c r="G4379" s="1">
        <f t="shared" si="841"/>
        <v>26890069.440000001</v>
      </c>
      <c r="H4379" s="4">
        <v>43806152.600000001</v>
      </c>
      <c r="I4379" s="4">
        <v>0</v>
      </c>
      <c r="J4379" s="4">
        <v>0</v>
      </c>
      <c r="K4379" s="4">
        <v>0</v>
      </c>
      <c r="L4379" s="1">
        <f t="shared" si="842"/>
        <v>43806152.600000001</v>
      </c>
      <c r="M4379" s="4"/>
      <c r="N4379" s="4"/>
      <c r="O4379" s="4"/>
      <c r="P4379" s="4"/>
      <c r="Q4379" s="1">
        <f t="shared" si="843"/>
        <v>0</v>
      </c>
    </row>
    <row r="4380" spans="1:17">
      <c r="A4380" s="60" t="str">
        <f t="shared" si="840"/>
        <v>1.7.2.3.37.00.00 - Transferências a Consórcios Públicos</v>
      </c>
      <c r="B4380" s="5" t="s">
        <v>1547</v>
      </c>
      <c r="C4380" s="6">
        <v>3167349.38</v>
      </c>
      <c r="D4380" s="6">
        <v>0</v>
      </c>
      <c r="E4380" s="6">
        <v>0</v>
      </c>
      <c r="F4380" s="6">
        <v>0</v>
      </c>
      <c r="G4380" s="1">
        <f t="shared" si="841"/>
        <v>3167349.38</v>
      </c>
      <c r="H4380" s="6">
        <v>0</v>
      </c>
      <c r="I4380" s="6">
        <v>0</v>
      </c>
      <c r="J4380" s="6">
        <v>0</v>
      </c>
      <c r="K4380" s="6">
        <v>0</v>
      </c>
      <c r="L4380" s="1">
        <f t="shared" si="842"/>
        <v>0</v>
      </c>
      <c r="M4380" s="6"/>
      <c r="N4380" s="6"/>
      <c r="O4380" s="6"/>
      <c r="P4380" s="6"/>
      <c r="Q4380" s="1">
        <f t="shared" si="843"/>
        <v>0</v>
      </c>
    </row>
    <row r="4381" spans="1:17">
      <c r="A4381" s="60" t="str">
        <f t="shared" si="840"/>
        <v>1.7.2.3.99.00.00 - Outras Transferências dos Municípios</v>
      </c>
      <c r="B4381" s="3" t="s">
        <v>1548</v>
      </c>
      <c r="C4381" s="4">
        <v>45117614.939999998</v>
      </c>
      <c r="D4381" s="4">
        <v>0</v>
      </c>
      <c r="E4381" s="4">
        <v>0</v>
      </c>
      <c r="F4381" s="4">
        <v>0</v>
      </c>
      <c r="G4381" s="1">
        <f t="shared" si="841"/>
        <v>45117614.939999998</v>
      </c>
      <c r="H4381" s="4">
        <v>20697383.629999999</v>
      </c>
      <c r="I4381" s="4">
        <v>0</v>
      </c>
      <c r="J4381" s="4">
        <v>0</v>
      </c>
      <c r="K4381" s="4">
        <v>0</v>
      </c>
      <c r="L4381" s="1">
        <f t="shared" si="842"/>
        <v>20697383.629999999</v>
      </c>
      <c r="M4381" s="4">
        <v>0</v>
      </c>
      <c r="N4381" s="4">
        <v>0</v>
      </c>
      <c r="O4381" s="4">
        <v>0</v>
      </c>
      <c r="P4381" s="4">
        <v>0</v>
      </c>
      <c r="Q4381" s="1">
        <f t="shared" si="843"/>
        <v>0</v>
      </c>
    </row>
    <row r="4382" spans="1:17">
      <c r="A4382" s="60" t="str">
        <f t="shared" si="840"/>
        <v>1.7.2.4.00.00.00 - Transferências Multigovernamentais</v>
      </c>
      <c r="B4382" s="5" t="s">
        <v>1549</v>
      </c>
      <c r="C4382" s="6">
        <v>68651393735.68</v>
      </c>
      <c r="D4382" s="6">
        <v>20988637.100000001</v>
      </c>
      <c r="E4382" s="6">
        <v>67848852.75</v>
      </c>
      <c r="F4382" s="6">
        <v>96943208.25</v>
      </c>
      <c r="G4382" s="1">
        <f t="shared" si="841"/>
        <v>68465613037.580002</v>
      </c>
      <c r="H4382" s="6">
        <v>42277218185.57</v>
      </c>
      <c r="I4382" s="6">
        <v>0</v>
      </c>
      <c r="J4382" s="6">
        <v>-18137707.379999999</v>
      </c>
      <c r="K4382" s="6">
        <v>0</v>
      </c>
      <c r="L4382" s="1">
        <f t="shared" si="842"/>
        <v>42295355892.949997</v>
      </c>
      <c r="M4382" s="6">
        <v>0</v>
      </c>
      <c r="N4382" s="6">
        <v>0</v>
      </c>
      <c r="O4382" s="6">
        <v>0</v>
      </c>
      <c r="P4382" s="6">
        <v>0</v>
      </c>
      <c r="Q4382" s="1">
        <f t="shared" si="843"/>
        <v>0</v>
      </c>
    </row>
    <row r="4383" spans="1:17" ht="51">
      <c r="A4383" s="60" t="str">
        <f t="shared" si="840"/>
        <v>1.7.2.4.01.00.00 - Transferências de Recursos do Fundo de Manutenção 
 e Desenvolvimento do Ensino Fundamental e de Valorização do 
 Magistério - FUNDEB</v>
      </c>
      <c r="B4383" s="3" t="s">
        <v>1550</v>
      </c>
      <c r="C4383" s="4">
        <v>59742610303.050003</v>
      </c>
      <c r="D4383" s="4">
        <v>19596241.57</v>
      </c>
      <c r="E4383" s="4">
        <v>65120353.659999996</v>
      </c>
      <c r="F4383" s="4">
        <v>79381621.030000001</v>
      </c>
      <c r="G4383" s="1">
        <f t="shared" si="841"/>
        <v>59578512086.790001</v>
      </c>
      <c r="H4383" s="4">
        <v>37591431419.629997</v>
      </c>
      <c r="I4383" s="4">
        <v>0</v>
      </c>
      <c r="J4383" s="4">
        <v>-18137707.379999999</v>
      </c>
      <c r="K4383" s="4">
        <v>0</v>
      </c>
      <c r="L4383" s="1">
        <f t="shared" si="842"/>
        <v>37609569127.009995</v>
      </c>
      <c r="M4383" s="4">
        <v>0</v>
      </c>
      <c r="N4383" s="4">
        <v>0</v>
      </c>
      <c r="O4383" s="4">
        <v>0</v>
      </c>
      <c r="P4383" s="4">
        <v>0</v>
      </c>
      <c r="Q4383" s="1">
        <f t="shared" si="843"/>
        <v>0</v>
      </c>
    </row>
    <row r="4384" spans="1:17" ht="38.25">
      <c r="A4384" s="60" t="str">
        <f t="shared" si="840"/>
        <v>1.7.2.4.02.00.00 - Transferências de Recursos da Complementação ao 
 Fundo de Manutenção e Desenvolvimento do Ensino Fundamental e de 
 Valorização do Magistério - FUNDEB</v>
      </c>
      <c r="B4384" s="5" t="s">
        <v>1551</v>
      </c>
      <c r="C4384" s="6">
        <v>8322043110.29</v>
      </c>
      <c r="D4384" s="6">
        <v>1392395.53</v>
      </c>
      <c r="E4384" s="6">
        <v>2728490.09</v>
      </c>
      <c r="F4384" s="6">
        <v>17561587.219999999</v>
      </c>
      <c r="G4384" s="1">
        <f t="shared" si="841"/>
        <v>8300360637.4499998</v>
      </c>
      <c r="H4384" s="6">
        <v>3609080789.4299998</v>
      </c>
      <c r="I4384" s="6">
        <v>0</v>
      </c>
      <c r="J4384" s="6">
        <v>0</v>
      </c>
      <c r="K4384" s="6">
        <v>0</v>
      </c>
      <c r="L4384" s="1">
        <f t="shared" si="842"/>
        <v>3609080789.4299998</v>
      </c>
      <c r="M4384" s="6">
        <v>0</v>
      </c>
      <c r="N4384" s="6">
        <v>0</v>
      </c>
      <c r="O4384" s="6">
        <v>0</v>
      </c>
      <c r="P4384" s="6">
        <v>0</v>
      </c>
      <c r="Q4384" s="1">
        <f t="shared" si="843"/>
        <v>0</v>
      </c>
    </row>
    <row r="4385" spans="1:17">
      <c r="A4385" s="60" t="str">
        <f t="shared" si="840"/>
        <v>1.7.2.4.99.00.00 - Outras Transferências Multigovernamentais</v>
      </c>
      <c r="B4385" s="3" t="s">
        <v>1552</v>
      </c>
      <c r="C4385" s="4">
        <v>586740322.34000003</v>
      </c>
      <c r="D4385" s="4">
        <v>0</v>
      </c>
      <c r="E4385" s="4">
        <v>9</v>
      </c>
      <c r="F4385" s="4">
        <v>0</v>
      </c>
      <c r="G4385" s="1">
        <f t="shared" si="841"/>
        <v>586740313.34000003</v>
      </c>
      <c r="H4385" s="4">
        <v>1076705976.51</v>
      </c>
      <c r="I4385" s="4">
        <v>0</v>
      </c>
      <c r="J4385" s="4">
        <v>0</v>
      </c>
      <c r="K4385" s="4">
        <v>0</v>
      </c>
      <c r="L4385" s="1">
        <f t="shared" si="842"/>
        <v>1076705976.51</v>
      </c>
      <c r="M4385" s="4">
        <v>0</v>
      </c>
      <c r="N4385" s="4">
        <v>0</v>
      </c>
      <c r="O4385" s="4">
        <v>0</v>
      </c>
      <c r="P4385" s="4">
        <v>0</v>
      </c>
      <c r="Q4385" s="1">
        <f t="shared" si="843"/>
        <v>0</v>
      </c>
    </row>
    <row r="4386" spans="1:17">
      <c r="A4386" s="60" t="str">
        <f t="shared" si="840"/>
        <v>1.7.3.0.00.00.00 - Transferências de Instituições Privadas</v>
      </c>
      <c r="B4386" s="5" t="s">
        <v>1553</v>
      </c>
      <c r="C4386" s="6">
        <v>240469160.34999999</v>
      </c>
      <c r="D4386" s="6">
        <v>0</v>
      </c>
      <c r="E4386" s="6">
        <v>42602.99</v>
      </c>
      <c r="F4386" s="6">
        <v>122316.18</v>
      </c>
      <c r="G4386" s="1">
        <f t="shared" si="841"/>
        <v>240304241.17999998</v>
      </c>
      <c r="H4386" s="6">
        <v>2789919950.27</v>
      </c>
      <c r="I4386" s="6">
        <v>148032846.84</v>
      </c>
      <c r="J4386" s="6">
        <v>0</v>
      </c>
      <c r="K4386" s="6">
        <v>101354099.14</v>
      </c>
      <c r="L4386" s="1">
        <f t="shared" si="842"/>
        <v>2641887103.4299998</v>
      </c>
      <c r="M4386" s="6">
        <v>460290731.13999999</v>
      </c>
      <c r="N4386" s="6">
        <v>0</v>
      </c>
      <c r="O4386" s="6">
        <v>0</v>
      </c>
      <c r="P4386" s="6">
        <v>-2158553.84</v>
      </c>
      <c r="Q4386" s="1">
        <f t="shared" si="843"/>
        <v>462449284.97999996</v>
      </c>
    </row>
    <row r="4387" spans="1:17">
      <c r="A4387" s="60" t="str">
        <f t="shared" si="840"/>
        <v>1.7.4.0.00.00.00 - Transferências do Exterior</v>
      </c>
      <c r="B4387" s="3" t="s">
        <v>1554</v>
      </c>
      <c r="C4387" s="4">
        <v>1489329.78</v>
      </c>
      <c r="D4387" s="4">
        <v>0</v>
      </c>
      <c r="E4387" s="4">
        <v>0</v>
      </c>
      <c r="F4387" s="4">
        <v>0</v>
      </c>
      <c r="G4387" s="1">
        <f t="shared" si="841"/>
        <v>1489329.78</v>
      </c>
      <c r="H4387" s="4">
        <v>4654140.0599999996</v>
      </c>
      <c r="I4387" s="4">
        <v>0</v>
      </c>
      <c r="J4387" s="4">
        <v>0</v>
      </c>
      <c r="K4387" s="4">
        <v>0</v>
      </c>
      <c r="L4387" s="1">
        <f t="shared" si="842"/>
        <v>4654140.0599999996</v>
      </c>
      <c r="M4387" s="4">
        <v>2332261.69</v>
      </c>
      <c r="N4387" s="4">
        <v>0</v>
      </c>
      <c r="O4387" s="4">
        <v>0</v>
      </c>
      <c r="P4387" s="4">
        <v>0</v>
      </c>
      <c r="Q4387" s="1">
        <f t="shared" si="843"/>
        <v>2332261.69</v>
      </c>
    </row>
    <row r="4388" spans="1:17">
      <c r="A4388" s="60" t="str">
        <f t="shared" si="840"/>
        <v>1.7.5.0.00.00.00 - Transferências de Pessoas</v>
      </c>
      <c r="B4388" s="5" t="s">
        <v>1555</v>
      </c>
      <c r="C4388" s="6">
        <v>79577231.859999999</v>
      </c>
      <c r="D4388" s="6">
        <v>0</v>
      </c>
      <c r="E4388" s="6">
        <v>0</v>
      </c>
      <c r="F4388" s="6">
        <v>10659.83</v>
      </c>
      <c r="G4388" s="1">
        <f t="shared" si="841"/>
        <v>79566572.030000001</v>
      </c>
      <c r="H4388" s="6">
        <v>7982092.9000000004</v>
      </c>
      <c r="I4388" s="6">
        <v>0</v>
      </c>
      <c r="J4388" s="6">
        <v>0</v>
      </c>
      <c r="K4388" s="6">
        <v>2000</v>
      </c>
      <c r="L4388" s="1">
        <f t="shared" si="842"/>
        <v>7982092.9000000004</v>
      </c>
      <c r="M4388" s="6">
        <v>2647812.4500000002</v>
      </c>
      <c r="N4388" s="6">
        <v>0</v>
      </c>
      <c r="O4388" s="6">
        <v>0</v>
      </c>
      <c r="P4388" s="6">
        <v>-7391.72</v>
      </c>
      <c r="Q4388" s="1">
        <f t="shared" si="843"/>
        <v>2655204.1700000004</v>
      </c>
    </row>
    <row r="4389" spans="1:17">
      <c r="A4389" s="60" t="str">
        <f t="shared" si="840"/>
        <v>1.7.6.0.00.00.00 - Transferências de Convênios</v>
      </c>
      <c r="B4389" s="3" t="s">
        <v>1556</v>
      </c>
      <c r="C4389" s="4">
        <v>3683019523.3499999</v>
      </c>
      <c r="D4389" s="4">
        <v>608313.82999999996</v>
      </c>
      <c r="E4389" s="4">
        <v>347647.68</v>
      </c>
      <c r="F4389" s="4">
        <v>3807856.02</v>
      </c>
      <c r="G4389" s="1">
        <f t="shared" si="841"/>
        <v>3678255705.8200002</v>
      </c>
      <c r="H4389" s="4">
        <v>2067732099.27</v>
      </c>
      <c r="I4389" s="4">
        <v>-356874.39</v>
      </c>
      <c r="J4389" s="4">
        <v>0</v>
      </c>
      <c r="K4389" s="4">
        <v>386.62</v>
      </c>
      <c r="L4389" s="1">
        <f t="shared" si="842"/>
        <v>2068088973.6600001</v>
      </c>
      <c r="M4389" s="4">
        <v>671899744.98000002</v>
      </c>
      <c r="N4389" s="4">
        <v>0</v>
      </c>
      <c r="O4389" s="4">
        <v>0</v>
      </c>
      <c r="P4389" s="4">
        <v>-19215607.280000001</v>
      </c>
      <c r="Q4389" s="1">
        <f t="shared" si="843"/>
        <v>691115352.25999999</v>
      </c>
    </row>
    <row r="4390" spans="1:17" ht="25.5">
      <c r="A4390" s="60" t="str">
        <f t="shared" si="840"/>
        <v>1.7.6.1.00.00.00 - Transferências de Convênios da União e de Suas 
 Entidades</v>
      </c>
      <c r="B4390" s="5" t="s">
        <v>1557</v>
      </c>
      <c r="C4390" s="6">
        <v>1121911708.3199999</v>
      </c>
      <c r="D4390" s="6">
        <v>508380.14</v>
      </c>
      <c r="E4390" s="6">
        <v>87708.7</v>
      </c>
      <c r="F4390" s="6">
        <v>1430191.98</v>
      </c>
      <c r="G4390" s="1">
        <f t="shared" si="841"/>
        <v>1119885427.4999998</v>
      </c>
      <c r="H4390" s="6">
        <v>1333133239.2</v>
      </c>
      <c r="I4390" s="6">
        <v>-232092.39</v>
      </c>
      <c r="J4390" s="6">
        <v>0</v>
      </c>
      <c r="K4390" s="6">
        <v>386.62</v>
      </c>
      <c r="L4390" s="1">
        <f t="shared" si="842"/>
        <v>1333365331.5900002</v>
      </c>
      <c r="M4390" s="6">
        <v>347210776.41000003</v>
      </c>
      <c r="N4390" s="6">
        <v>0</v>
      </c>
      <c r="O4390" s="6">
        <v>0</v>
      </c>
      <c r="P4390" s="6">
        <v>-493522</v>
      </c>
      <c r="Q4390" s="1">
        <f t="shared" si="843"/>
        <v>347704298.41000003</v>
      </c>
    </row>
    <row r="4391" spans="1:17" ht="25.5">
      <c r="A4391" s="60" t="str">
        <f t="shared" si="840"/>
        <v>1.7.6.1.01.00.00 - Transferências de Convênios da União para o 
 Sistema Único de Saúde - SUS</v>
      </c>
      <c r="B4391" s="3" t="s">
        <v>1558</v>
      </c>
      <c r="C4391" s="4">
        <v>135815507.66999999</v>
      </c>
      <c r="D4391" s="4">
        <v>0</v>
      </c>
      <c r="E4391" s="4">
        <v>6012.2</v>
      </c>
      <c r="F4391" s="4">
        <v>50</v>
      </c>
      <c r="G4391" s="1">
        <f t="shared" si="841"/>
        <v>135809445.47</v>
      </c>
      <c r="H4391" s="4">
        <v>26900527.18</v>
      </c>
      <c r="I4391" s="4">
        <v>0</v>
      </c>
      <c r="J4391" s="4">
        <v>0</v>
      </c>
      <c r="K4391" s="4">
        <v>0</v>
      </c>
      <c r="L4391" s="1">
        <f t="shared" si="842"/>
        <v>26900527.18</v>
      </c>
      <c r="M4391" s="4"/>
      <c r="N4391" s="4"/>
      <c r="O4391" s="4"/>
      <c r="P4391" s="4"/>
      <c r="Q4391" s="1">
        <f t="shared" si="843"/>
        <v>0</v>
      </c>
    </row>
    <row r="4392" spans="1:17" ht="25.5">
      <c r="A4392" s="60" t="str">
        <f t="shared" si="840"/>
        <v>1.7.6.1.02.00.00 - Transferências de Convênios da União Destinadas a 
 Programas de Educação</v>
      </c>
      <c r="B4392" s="5" t="s">
        <v>1559</v>
      </c>
      <c r="C4392" s="6">
        <v>120062637.31999999</v>
      </c>
      <c r="D4392" s="6">
        <v>0</v>
      </c>
      <c r="E4392" s="6">
        <v>0</v>
      </c>
      <c r="F4392" s="6">
        <v>102795.38</v>
      </c>
      <c r="G4392" s="1">
        <f t="shared" si="841"/>
        <v>119959841.94</v>
      </c>
      <c r="H4392" s="6">
        <v>125672265.12</v>
      </c>
      <c r="I4392" s="6">
        <v>0</v>
      </c>
      <c r="J4392" s="6">
        <v>0</v>
      </c>
      <c r="K4392" s="6">
        <v>0</v>
      </c>
      <c r="L4392" s="1">
        <f t="shared" si="842"/>
        <v>125672265.12</v>
      </c>
      <c r="M4392" s="6"/>
      <c r="N4392" s="6"/>
      <c r="O4392" s="6"/>
      <c r="P4392" s="6"/>
      <c r="Q4392" s="1">
        <f t="shared" si="843"/>
        <v>0</v>
      </c>
    </row>
    <row r="4393" spans="1:17" ht="25.5">
      <c r="A4393" s="60" t="str">
        <f t="shared" si="840"/>
        <v>1.7.6.1.03.00.00 - Transferências de Convênios da União Destinadas a 
 Programas de Assistência Social</v>
      </c>
      <c r="B4393" s="3" t="s">
        <v>1560</v>
      </c>
      <c r="C4393" s="4">
        <v>118792277.51000001</v>
      </c>
      <c r="D4393" s="4">
        <v>0</v>
      </c>
      <c r="E4393" s="4">
        <v>0</v>
      </c>
      <c r="F4393" s="4">
        <v>174176.4</v>
      </c>
      <c r="G4393" s="1">
        <f t="shared" si="841"/>
        <v>118618101.11</v>
      </c>
      <c r="H4393" s="4">
        <v>18785689.280000001</v>
      </c>
      <c r="I4393" s="4">
        <v>0</v>
      </c>
      <c r="J4393" s="4">
        <v>0</v>
      </c>
      <c r="K4393" s="4">
        <v>0</v>
      </c>
      <c r="L4393" s="1">
        <f t="shared" si="842"/>
        <v>18785689.280000001</v>
      </c>
      <c r="M4393" s="4"/>
      <c r="N4393" s="4"/>
      <c r="O4393" s="4"/>
      <c r="P4393" s="4"/>
      <c r="Q4393" s="1">
        <f t="shared" si="843"/>
        <v>0</v>
      </c>
    </row>
    <row r="4394" spans="1:17" ht="25.5">
      <c r="A4394" s="60" t="str">
        <f t="shared" si="840"/>
        <v>1.7.6.1.04.00.00 - Transferências de Convênios da União Destinadas 
 aos Programas de Combate à Fome</v>
      </c>
      <c r="B4394" s="5" t="s">
        <v>1561</v>
      </c>
      <c r="C4394" s="6">
        <v>9138037.7300000004</v>
      </c>
      <c r="D4394" s="6">
        <v>0</v>
      </c>
      <c r="E4394" s="6">
        <v>0</v>
      </c>
      <c r="F4394" s="6">
        <v>40921.03</v>
      </c>
      <c r="G4394" s="1">
        <f t="shared" si="841"/>
        <v>9097116.7000000011</v>
      </c>
      <c r="H4394" s="6">
        <v>29040662.510000002</v>
      </c>
      <c r="I4394" s="6">
        <v>0</v>
      </c>
      <c r="J4394" s="6">
        <v>0</v>
      </c>
      <c r="K4394" s="6">
        <v>0</v>
      </c>
      <c r="L4394" s="1">
        <f t="shared" si="842"/>
        <v>29040662.510000002</v>
      </c>
      <c r="M4394" s="6"/>
      <c r="N4394" s="6"/>
      <c r="O4394" s="6"/>
      <c r="P4394" s="6"/>
      <c r="Q4394" s="1">
        <f t="shared" si="843"/>
        <v>0</v>
      </c>
    </row>
    <row r="4395" spans="1:17" ht="25.5">
      <c r="A4395" s="60" t="str">
        <f t="shared" si="840"/>
        <v>1.7.6.1.05.00.00 - Transferências de Convênios da União Destinadas a 
 Programas de Saneamento Básico</v>
      </c>
      <c r="B4395" s="3" t="s">
        <v>1562</v>
      </c>
      <c r="C4395" s="4">
        <v>17409767.109999999</v>
      </c>
      <c r="D4395" s="4">
        <v>0</v>
      </c>
      <c r="E4395" s="4">
        <v>0</v>
      </c>
      <c r="F4395" s="4">
        <v>0</v>
      </c>
      <c r="G4395" s="1">
        <f t="shared" si="841"/>
        <v>17409767.109999999</v>
      </c>
      <c r="H4395" s="4">
        <v>15736097.76</v>
      </c>
      <c r="I4395" s="4">
        <v>0</v>
      </c>
      <c r="J4395" s="4">
        <v>0</v>
      </c>
      <c r="K4395" s="4">
        <v>0</v>
      </c>
      <c r="L4395" s="1">
        <f t="shared" si="842"/>
        <v>15736097.76</v>
      </c>
      <c r="M4395" s="4"/>
      <c r="N4395" s="4"/>
      <c r="O4395" s="4"/>
      <c r="P4395" s="4"/>
      <c r="Q4395" s="1">
        <f t="shared" si="843"/>
        <v>0</v>
      </c>
    </row>
    <row r="4396" spans="1:17">
      <c r="A4396" s="60" t="str">
        <f t="shared" si="840"/>
        <v>1.7.6.1.99.00.00 - Outras Transferências de Convênios da União</v>
      </c>
      <c r="B4396" s="5" t="s">
        <v>1563</v>
      </c>
      <c r="C4396" s="6">
        <v>720693480.98000002</v>
      </c>
      <c r="D4396" s="6">
        <v>508380.14</v>
      </c>
      <c r="E4396" s="6">
        <v>81696.5</v>
      </c>
      <c r="F4396" s="6">
        <v>1112249.17</v>
      </c>
      <c r="G4396" s="1">
        <f t="shared" si="841"/>
        <v>718991155.17000008</v>
      </c>
      <c r="H4396" s="6">
        <v>1116997997.3499999</v>
      </c>
      <c r="I4396" s="6">
        <v>-232092.39</v>
      </c>
      <c r="J4396" s="6">
        <v>0</v>
      </c>
      <c r="K4396" s="6">
        <v>386.62</v>
      </c>
      <c r="L4396" s="1">
        <f t="shared" si="842"/>
        <v>1117230089.74</v>
      </c>
      <c r="M4396" s="6">
        <v>347210776.41000003</v>
      </c>
      <c r="N4396" s="6">
        <v>0</v>
      </c>
      <c r="O4396" s="6">
        <v>0</v>
      </c>
      <c r="P4396" s="6">
        <v>-493522</v>
      </c>
      <c r="Q4396" s="1">
        <f t="shared" si="843"/>
        <v>347704298.41000003</v>
      </c>
    </row>
    <row r="4397" spans="1:17" ht="25.5">
      <c r="A4397" s="60" t="str">
        <f t="shared" si="840"/>
        <v>1.7.6.2.00.00.00 - Transferências de Convênios dos Estados e do 
 Distrito Federal e de Suas Entidades</v>
      </c>
      <c r="B4397" s="3" t="s">
        <v>1564</v>
      </c>
      <c r="C4397" s="4">
        <v>2316629071.4899998</v>
      </c>
      <c r="D4397" s="4">
        <v>99933.69</v>
      </c>
      <c r="E4397" s="4">
        <v>259838.98</v>
      </c>
      <c r="F4397" s="4">
        <v>2377615.1800000002</v>
      </c>
      <c r="G4397" s="1">
        <f t="shared" si="841"/>
        <v>2313891683.6399999</v>
      </c>
      <c r="H4397" s="4">
        <v>12587469.73</v>
      </c>
      <c r="I4397" s="4">
        <v>0</v>
      </c>
      <c r="J4397" s="4">
        <v>0</v>
      </c>
      <c r="K4397" s="4">
        <v>0</v>
      </c>
      <c r="L4397" s="1">
        <f t="shared" si="842"/>
        <v>12587469.73</v>
      </c>
      <c r="M4397" s="4">
        <v>35801012.770000003</v>
      </c>
      <c r="N4397" s="4">
        <v>0</v>
      </c>
      <c r="O4397" s="4">
        <v>0</v>
      </c>
      <c r="P4397" s="4">
        <v>-5165722.29</v>
      </c>
      <c r="Q4397" s="1">
        <f t="shared" si="843"/>
        <v>40966735.060000002</v>
      </c>
    </row>
    <row r="4398" spans="1:17" ht="25.5">
      <c r="A4398" s="60" t="str">
        <f t="shared" si="840"/>
        <v>1.7.6.2.01.00.00 - Transferências de Convênios dos Estados para o 
 Sistema Único de Saúde - SUS</v>
      </c>
      <c r="B4398" s="5" t="s">
        <v>1565</v>
      </c>
      <c r="C4398" s="6">
        <v>394032814.42000002</v>
      </c>
      <c r="D4398" s="6">
        <v>0</v>
      </c>
      <c r="E4398" s="6">
        <v>0</v>
      </c>
      <c r="F4398" s="6">
        <v>548900</v>
      </c>
      <c r="G4398" s="1">
        <f t="shared" si="841"/>
        <v>393483914.42000002</v>
      </c>
      <c r="H4398" s="6">
        <v>0</v>
      </c>
      <c r="I4398" s="6">
        <v>0</v>
      </c>
      <c r="J4398" s="6">
        <v>0</v>
      </c>
      <c r="K4398" s="6">
        <v>0</v>
      </c>
      <c r="L4398" s="1">
        <f t="shared" si="842"/>
        <v>0</v>
      </c>
      <c r="M4398" s="6"/>
      <c r="N4398" s="6"/>
      <c r="O4398" s="6"/>
      <c r="P4398" s="6"/>
      <c r="Q4398" s="1">
        <f t="shared" si="843"/>
        <v>0</v>
      </c>
    </row>
    <row r="4399" spans="1:17" ht="25.5">
      <c r="A4399" s="60" t="str">
        <f t="shared" si="840"/>
        <v>1.7.6.2.02.00.00 - Transferências de Convênios dos Estados 
 Destinadas a Programas de Educação</v>
      </c>
      <c r="B4399" s="3" t="s">
        <v>1566</v>
      </c>
      <c r="C4399" s="4">
        <v>1192962416.8</v>
      </c>
      <c r="D4399" s="4">
        <v>84775.11</v>
      </c>
      <c r="E4399" s="4">
        <v>27025.82</v>
      </c>
      <c r="F4399" s="4">
        <v>1328983.3700000001</v>
      </c>
      <c r="G4399" s="1">
        <f t="shared" si="841"/>
        <v>1191521632.5000002</v>
      </c>
      <c r="H4399" s="4">
        <v>2678306.77</v>
      </c>
      <c r="I4399" s="4">
        <v>0</v>
      </c>
      <c r="J4399" s="4">
        <v>0</v>
      </c>
      <c r="K4399" s="4">
        <v>0</v>
      </c>
      <c r="L4399" s="1">
        <f t="shared" si="842"/>
        <v>2678306.77</v>
      </c>
      <c r="M4399" s="4"/>
      <c r="N4399" s="4"/>
      <c r="O4399" s="4"/>
      <c r="P4399" s="4"/>
      <c r="Q4399" s="1">
        <f t="shared" si="843"/>
        <v>0</v>
      </c>
    </row>
    <row r="4400" spans="1:17">
      <c r="A4400" s="60" t="str">
        <f t="shared" si="840"/>
        <v>1.7.6.2.99.00.00 - Outras Transferências de Convênios dos Estados</v>
      </c>
      <c r="B4400" s="5" t="s">
        <v>1567</v>
      </c>
      <c r="C4400" s="6">
        <v>729633840.26999998</v>
      </c>
      <c r="D4400" s="6">
        <v>15158.58</v>
      </c>
      <c r="E4400" s="6">
        <v>232813.16</v>
      </c>
      <c r="F4400" s="6">
        <v>499731.81</v>
      </c>
      <c r="G4400" s="1">
        <f t="shared" si="841"/>
        <v>728886136.72000003</v>
      </c>
      <c r="H4400" s="6">
        <v>9909162.9600000009</v>
      </c>
      <c r="I4400" s="6">
        <v>0</v>
      </c>
      <c r="J4400" s="6">
        <v>0</v>
      </c>
      <c r="K4400" s="6">
        <v>0</v>
      </c>
      <c r="L4400" s="1">
        <f t="shared" si="842"/>
        <v>9909162.9600000009</v>
      </c>
      <c r="M4400" s="6">
        <v>35801012.770000003</v>
      </c>
      <c r="N4400" s="6">
        <v>0</v>
      </c>
      <c r="O4400" s="6">
        <v>0</v>
      </c>
      <c r="P4400" s="6">
        <v>-5165722.29</v>
      </c>
      <c r="Q4400" s="1">
        <f t="shared" si="843"/>
        <v>40966735.060000002</v>
      </c>
    </row>
    <row r="4401" spans="1:17" ht="25.5">
      <c r="A4401" s="60" t="str">
        <f t="shared" si="840"/>
        <v>1.7.6.3.00.00.00 - Transferências de Convênios dos Municípios e de 
 Suas Entidades</v>
      </c>
      <c r="B4401" s="3" t="s">
        <v>1568</v>
      </c>
      <c r="C4401" s="4">
        <v>135521017.49000001</v>
      </c>
      <c r="D4401" s="4">
        <v>0</v>
      </c>
      <c r="E4401" s="4">
        <v>0</v>
      </c>
      <c r="F4401" s="4">
        <v>0</v>
      </c>
      <c r="G4401" s="1">
        <f t="shared" si="841"/>
        <v>135521017.49000001</v>
      </c>
      <c r="H4401" s="4">
        <v>109922300.16</v>
      </c>
      <c r="I4401" s="4">
        <v>0</v>
      </c>
      <c r="J4401" s="4">
        <v>0</v>
      </c>
      <c r="K4401" s="4">
        <v>0</v>
      </c>
      <c r="L4401" s="1">
        <f t="shared" si="842"/>
        <v>109922300.16</v>
      </c>
      <c r="M4401" s="4">
        <v>47583870</v>
      </c>
      <c r="N4401" s="4">
        <v>0</v>
      </c>
      <c r="O4401" s="4">
        <v>0</v>
      </c>
      <c r="P4401" s="4">
        <v>-5031394.97</v>
      </c>
      <c r="Q4401" s="1">
        <f t="shared" si="843"/>
        <v>52615264.969999999</v>
      </c>
    </row>
    <row r="4402" spans="1:17" ht="25.5">
      <c r="A4402" s="60" t="str">
        <f t="shared" si="840"/>
        <v>1.7.6.3.01.00.00 - Transferências de Convênios dos Municípios para o 
 Sistema Único de Saúde - SUS</v>
      </c>
      <c r="B4402" s="5" t="s">
        <v>1569</v>
      </c>
      <c r="C4402" s="6">
        <v>11974444.279999999</v>
      </c>
      <c r="D4402" s="6">
        <v>0</v>
      </c>
      <c r="E4402" s="6">
        <v>0</v>
      </c>
      <c r="F4402" s="6">
        <v>0</v>
      </c>
      <c r="G4402" s="1">
        <f t="shared" si="841"/>
        <v>11974444.279999999</v>
      </c>
      <c r="H4402" s="6">
        <v>8131472.0199999996</v>
      </c>
      <c r="I4402" s="6">
        <v>0</v>
      </c>
      <c r="J4402" s="6">
        <v>0</v>
      </c>
      <c r="K4402" s="6">
        <v>0</v>
      </c>
      <c r="L4402" s="1">
        <f t="shared" si="842"/>
        <v>8131472.0199999996</v>
      </c>
      <c r="M4402" s="6"/>
      <c r="N4402" s="6"/>
      <c r="O4402" s="6"/>
      <c r="P4402" s="6"/>
      <c r="Q4402" s="1">
        <f t="shared" si="843"/>
        <v>0</v>
      </c>
    </row>
    <row r="4403" spans="1:17" ht="25.5">
      <c r="A4403" s="60" t="str">
        <f t="shared" si="840"/>
        <v>1.7.6.3.02.00.00 - Transferências de Convênios dos Municípios 
 Destinadas a Programas de Educação</v>
      </c>
      <c r="B4403" s="3" t="s">
        <v>1570</v>
      </c>
      <c r="C4403" s="4">
        <v>36653804.299999997</v>
      </c>
      <c r="D4403" s="4">
        <v>0</v>
      </c>
      <c r="E4403" s="4">
        <v>0</v>
      </c>
      <c r="F4403" s="4">
        <v>0</v>
      </c>
      <c r="G4403" s="1">
        <f t="shared" si="841"/>
        <v>36653804.299999997</v>
      </c>
      <c r="H4403" s="4">
        <v>2097926.81</v>
      </c>
      <c r="I4403" s="4">
        <v>0</v>
      </c>
      <c r="J4403" s="4">
        <v>0</v>
      </c>
      <c r="K4403" s="4">
        <v>0</v>
      </c>
      <c r="L4403" s="1">
        <f t="shared" si="842"/>
        <v>2097926.81</v>
      </c>
      <c r="M4403" s="4"/>
      <c r="N4403" s="4"/>
      <c r="O4403" s="4"/>
      <c r="P4403" s="4"/>
      <c r="Q4403" s="1">
        <f t="shared" si="843"/>
        <v>0</v>
      </c>
    </row>
    <row r="4404" spans="1:17">
      <c r="A4404" s="60" t="str">
        <f t="shared" si="840"/>
        <v>1.7.6.3.99.00.00 - Outras Transferências de Convênios dos Municípios</v>
      </c>
      <c r="B4404" s="5" t="s">
        <v>1571</v>
      </c>
      <c r="C4404" s="6">
        <v>86892768.909999996</v>
      </c>
      <c r="D4404" s="6">
        <v>0</v>
      </c>
      <c r="E4404" s="6">
        <v>0</v>
      </c>
      <c r="F4404" s="6">
        <v>0</v>
      </c>
      <c r="G4404" s="1">
        <f t="shared" si="841"/>
        <v>86892768.909999996</v>
      </c>
      <c r="H4404" s="6">
        <v>99692901.329999998</v>
      </c>
      <c r="I4404" s="6">
        <v>0</v>
      </c>
      <c r="J4404" s="6">
        <v>0</v>
      </c>
      <c r="K4404" s="6">
        <v>0</v>
      </c>
      <c r="L4404" s="1">
        <f t="shared" si="842"/>
        <v>99692901.329999998</v>
      </c>
      <c r="M4404" s="6">
        <v>47583870</v>
      </c>
      <c r="N4404" s="6">
        <v>0</v>
      </c>
      <c r="O4404" s="6">
        <v>0</v>
      </c>
      <c r="P4404" s="6">
        <v>-5031394.97</v>
      </c>
      <c r="Q4404" s="1">
        <f t="shared" si="843"/>
        <v>52615264.969999999</v>
      </c>
    </row>
    <row r="4405" spans="1:17" ht="25.5">
      <c r="A4405" s="60" t="str">
        <f t="shared" si="840"/>
        <v>1.7.6.4.00.00.00 - Transferências de Convênios de Instituições 
 Privadas</v>
      </c>
      <c r="B4405" s="3" t="s">
        <v>1572</v>
      </c>
      <c r="C4405" s="4">
        <v>105185967.56999999</v>
      </c>
      <c r="D4405" s="4">
        <v>0</v>
      </c>
      <c r="E4405" s="4">
        <v>100</v>
      </c>
      <c r="F4405" s="4">
        <v>48.86</v>
      </c>
      <c r="G4405" s="1">
        <f t="shared" si="841"/>
        <v>105185818.70999999</v>
      </c>
      <c r="H4405" s="4">
        <v>609403952.87</v>
      </c>
      <c r="I4405" s="4">
        <v>-124782</v>
      </c>
      <c r="J4405" s="4">
        <v>0</v>
      </c>
      <c r="K4405" s="4">
        <v>0</v>
      </c>
      <c r="L4405" s="1">
        <f t="shared" si="842"/>
        <v>609528734.87</v>
      </c>
      <c r="M4405" s="4">
        <v>241304085.80000001</v>
      </c>
      <c r="N4405" s="4">
        <v>0</v>
      </c>
      <c r="O4405" s="4">
        <v>0</v>
      </c>
      <c r="P4405" s="4">
        <v>-8524968.0199999996</v>
      </c>
      <c r="Q4405" s="1">
        <f t="shared" si="843"/>
        <v>249829053.82000002</v>
      </c>
    </row>
    <row r="4406" spans="1:17">
      <c r="A4406" s="60" t="str">
        <f t="shared" si="840"/>
        <v>1.7.6.5.00.00.00 - Transferências de Convênios do Exterior</v>
      </c>
      <c r="B4406" s="5" t="s">
        <v>1573</v>
      </c>
      <c r="C4406" s="6">
        <v>3771758.48</v>
      </c>
      <c r="D4406" s="6">
        <v>0</v>
      </c>
      <c r="E4406" s="6">
        <v>0</v>
      </c>
      <c r="F4406" s="6">
        <v>0</v>
      </c>
      <c r="G4406" s="1">
        <f t="shared" si="841"/>
        <v>3771758.48</v>
      </c>
      <c r="H4406" s="6">
        <v>2685137.31</v>
      </c>
      <c r="I4406" s="6">
        <v>0</v>
      </c>
      <c r="J4406" s="6">
        <v>0</v>
      </c>
      <c r="K4406" s="6">
        <v>0</v>
      </c>
      <c r="L4406" s="1">
        <f t="shared" si="842"/>
        <v>2685137.31</v>
      </c>
      <c r="M4406" s="6">
        <v>0</v>
      </c>
      <c r="N4406" s="6">
        <v>0</v>
      </c>
      <c r="O4406" s="6">
        <v>0</v>
      </c>
      <c r="P4406" s="6">
        <v>0</v>
      </c>
      <c r="Q4406" s="1">
        <f t="shared" si="843"/>
        <v>0</v>
      </c>
    </row>
    <row r="4407" spans="1:17">
      <c r="A4407" s="60" t="str">
        <f t="shared" si="840"/>
        <v>1.7.7.0.00.00.00 - Transferências para o Combate à Fome</v>
      </c>
      <c r="B4407" s="3" t="s">
        <v>1574</v>
      </c>
      <c r="C4407" s="4">
        <v>472644.12</v>
      </c>
      <c r="D4407" s="4">
        <v>0</v>
      </c>
      <c r="E4407" s="4">
        <v>0</v>
      </c>
      <c r="F4407" s="4">
        <v>0</v>
      </c>
      <c r="G4407" s="1">
        <f t="shared" si="841"/>
        <v>472644.12</v>
      </c>
      <c r="H4407" s="4">
        <v>174958.06</v>
      </c>
      <c r="I4407" s="4">
        <v>0</v>
      </c>
      <c r="J4407" s="4">
        <v>0</v>
      </c>
      <c r="K4407" s="4">
        <v>0</v>
      </c>
      <c r="L4407" s="1">
        <f t="shared" si="842"/>
        <v>174958.06</v>
      </c>
      <c r="M4407" s="4">
        <v>52902.64</v>
      </c>
      <c r="N4407" s="4">
        <v>0</v>
      </c>
      <c r="O4407" s="4">
        <v>0</v>
      </c>
      <c r="P4407" s="4">
        <v>0</v>
      </c>
      <c r="Q4407" s="1">
        <f t="shared" si="843"/>
        <v>52902.64</v>
      </c>
    </row>
    <row r="4408" spans="1:17">
      <c r="A4408" s="60" t="str">
        <f t="shared" si="840"/>
        <v>1.7.7.1.00.00.00 - Provenientes do Exterior</v>
      </c>
      <c r="B4408" s="5" t="s">
        <v>1575</v>
      </c>
      <c r="C4408" s="6">
        <v>0</v>
      </c>
      <c r="D4408" s="6">
        <v>0</v>
      </c>
      <c r="E4408" s="6">
        <v>0</v>
      </c>
      <c r="F4408" s="6">
        <v>0</v>
      </c>
      <c r="G4408" s="1">
        <f t="shared" si="841"/>
        <v>0</v>
      </c>
      <c r="H4408" s="6">
        <v>0</v>
      </c>
      <c r="I4408" s="6">
        <v>0</v>
      </c>
      <c r="J4408" s="6">
        <v>0</v>
      </c>
      <c r="K4408" s="6">
        <v>0</v>
      </c>
      <c r="L4408" s="1">
        <f t="shared" si="842"/>
        <v>0</v>
      </c>
      <c r="M4408" s="6">
        <v>0</v>
      </c>
      <c r="N4408" s="6">
        <v>0</v>
      </c>
      <c r="O4408" s="6">
        <v>0</v>
      </c>
      <c r="P4408" s="6">
        <v>0</v>
      </c>
      <c r="Q4408" s="1">
        <f t="shared" si="843"/>
        <v>0</v>
      </c>
    </row>
    <row r="4409" spans="1:17">
      <c r="A4409" s="60" t="str">
        <f t="shared" si="840"/>
        <v>1.7.7.2.00.00.00 - Provenientes de Pessoas Jurídicas</v>
      </c>
      <c r="B4409" s="3" t="s">
        <v>1576</v>
      </c>
      <c r="C4409" s="4">
        <v>352144.46</v>
      </c>
      <c r="D4409" s="4">
        <v>0</v>
      </c>
      <c r="E4409" s="4">
        <v>0</v>
      </c>
      <c r="F4409" s="4">
        <v>0</v>
      </c>
      <c r="G4409" s="1">
        <f t="shared" si="841"/>
        <v>352144.46</v>
      </c>
      <c r="H4409" s="4">
        <v>0</v>
      </c>
      <c r="I4409" s="4">
        <v>0</v>
      </c>
      <c r="J4409" s="4">
        <v>0</v>
      </c>
      <c r="K4409" s="4">
        <v>0</v>
      </c>
      <c r="L4409" s="1">
        <f t="shared" si="842"/>
        <v>0</v>
      </c>
      <c r="M4409" s="4">
        <v>190</v>
      </c>
      <c r="N4409" s="4">
        <v>0</v>
      </c>
      <c r="O4409" s="4">
        <v>0</v>
      </c>
      <c r="P4409" s="4">
        <v>0</v>
      </c>
      <c r="Q4409" s="1">
        <f t="shared" si="843"/>
        <v>190</v>
      </c>
    </row>
    <row r="4410" spans="1:17">
      <c r="A4410" s="60" t="str">
        <f t="shared" si="840"/>
        <v>1.7.7.3.00.00.00 - Provenientes de Pessoas Físicas</v>
      </c>
      <c r="B4410" s="5" t="s">
        <v>1577</v>
      </c>
      <c r="C4410" s="6">
        <v>106305.86</v>
      </c>
      <c r="D4410" s="6">
        <v>0</v>
      </c>
      <c r="E4410" s="6">
        <v>0</v>
      </c>
      <c r="F4410" s="6">
        <v>0</v>
      </c>
      <c r="G4410" s="1">
        <f t="shared" si="841"/>
        <v>106305.86</v>
      </c>
      <c r="H4410" s="6">
        <v>0</v>
      </c>
      <c r="I4410" s="6">
        <v>0</v>
      </c>
      <c r="J4410" s="6">
        <v>0</v>
      </c>
      <c r="K4410" s="6">
        <v>0</v>
      </c>
      <c r="L4410" s="1">
        <f t="shared" si="842"/>
        <v>0</v>
      </c>
      <c r="M4410" s="6">
        <v>8764.27</v>
      </c>
      <c r="N4410" s="6">
        <v>0</v>
      </c>
      <c r="O4410" s="6">
        <v>0</v>
      </c>
      <c r="P4410" s="6">
        <v>0</v>
      </c>
      <c r="Q4410" s="1">
        <f t="shared" si="843"/>
        <v>8764.27</v>
      </c>
    </row>
    <row r="4411" spans="1:17">
      <c r="A4411" s="60" t="str">
        <f t="shared" si="840"/>
        <v>1.7.7.4.00.00.00 - Provenientes de Depósitos não Identificados</v>
      </c>
      <c r="B4411" s="3" t="s">
        <v>1578</v>
      </c>
      <c r="C4411" s="4">
        <v>14193.8</v>
      </c>
      <c r="D4411" s="4">
        <v>0</v>
      </c>
      <c r="E4411" s="4">
        <v>0</v>
      </c>
      <c r="F4411" s="4">
        <v>0</v>
      </c>
      <c r="G4411" s="1">
        <f t="shared" si="841"/>
        <v>14193.8</v>
      </c>
      <c r="H4411" s="4">
        <v>174958.06</v>
      </c>
      <c r="I4411" s="4">
        <v>0</v>
      </c>
      <c r="J4411" s="4">
        <v>0</v>
      </c>
      <c r="K4411" s="4">
        <v>0</v>
      </c>
      <c r="L4411" s="1">
        <f t="shared" si="842"/>
        <v>174958.06</v>
      </c>
      <c r="M4411" s="4">
        <v>43948.37</v>
      </c>
      <c r="N4411" s="4">
        <v>0</v>
      </c>
      <c r="O4411" s="4">
        <v>0</v>
      </c>
      <c r="P4411" s="4">
        <v>0</v>
      </c>
      <c r="Q4411" s="1">
        <f t="shared" si="843"/>
        <v>43948.37</v>
      </c>
    </row>
    <row r="4412" spans="1:17">
      <c r="A4412" s="60" t="str">
        <f t="shared" si="840"/>
        <v>1.9.0.0.00.00.00 - Outras Receitas Correntes</v>
      </c>
      <c r="B4412" s="5" t="s">
        <v>1579</v>
      </c>
      <c r="C4412" s="6">
        <v>22358268621.599998</v>
      </c>
      <c r="D4412" s="6">
        <v>19330475.710000001</v>
      </c>
      <c r="E4412" s="6">
        <v>655346.84</v>
      </c>
      <c r="F4412" s="6">
        <v>188884468.22999999</v>
      </c>
      <c r="G4412" s="1">
        <f t="shared" si="841"/>
        <v>22149398330.82</v>
      </c>
      <c r="H4412" s="6">
        <v>37748771241.190002</v>
      </c>
      <c r="I4412" s="6">
        <v>716039664.57000005</v>
      </c>
      <c r="J4412" s="6">
        <v>549609068.27999997</v>
      </c>
      <c r="K4412" s="6">
        <v>228934047.96000001</v>
      </c>
      <c r="L4412" s="1">
        <f t="shared" si="842"/>
        <v>36483122508.340004</v>
      </c>
      <c r="M4412" s="6">
        <v>68179207255.300003</v>
      </c>
      <c r="N4412" s="6">
        <v>0</v>
      </c>
      <c r="O4412" s="6">
        <v>0</v>
      </c>
      <c r="P4412" s="6">
        <v>-10191389416.77</v>
      </c>
      <c r="Q4412" s="1">
        <f t="shared" si="843"/>
        <v>78370596672.070007</v>
      </c>
    </row>
    <row r="4413" spans="1:17">
      <c r="A4413" s="60" t="str">
        <f t="shared" si="840"/>
        <v>1.9.1.0.00.00.00 - Multas e Juros de Mora</v>
      </c>
      <c r="B4413" s="3" t="s">
        <v>1580</v>
      </c>
      <c r="C4413" s="4">
        <v>6051187623.6099997</v>
      </c>
      <c r="D4413" s="4">
        <v>6639772.5</v>
      </c>
      <c r="E4413" s="4">
        <v>222968.95999999999</v>
      </c>
      <c r="F4413" s="4">
        <v>160629602.80000001</v>
      </c>
      <c r="G4413" s="1">
        <f t="shared" si="841"/>
        <v>5883695279.3499994</v>
      </c>
      <c r="H4413" s="4">
        <v>8919555411.7900009</v>
      </c>
      <c r="I4413" s="4">
        <v>433085898.83999997</v>
      </c>
      <c r="J4413" s="4">
        <v>321671393.89999998</v>
      </c>
      <c r="K4413" s="4">
        <v>183527322.12</v>
      </c>
      <c r="L4413" s="1">
        <f t="shared" si="842"/>
        <v>8164798119.0500011</v>
      </c>
      <c r="M4413" s="4">
        <v>20677519657.43</v>
      </c>
      <c r="N4413" s="4">
        <v>0</v>
      </c>
      <c r="O4413" s="4">
        <v>0</v>
      </c>
      <c r="P4413" s="4">
        <v>441488304.63</v>
      </c>
      <c r="Q4413" s="1">
        <f t="shared" si="843"/>
        <v>20236031352.799999</v>
      </c>
    </row>
    <row r="4414" spans="1:17">
      <c r="A4414" s="60" t="str">
        <f t="shared" si="840"/>
        <v>1.9.1.1.00.00.00 - Multas e Juros de Mora dos Tributos</v>
      </c>
      <c r="B4414" s="5" t="s">
        <v>1581</v>
      </c>
      <c r="C4414" s="6">
        <v>1066753066.87</v>
      </c>
      <c r="D4414" s="6">
        <v>992476.37</v>
      </c>
      <c r="E4414" s="6">
        <v>48726.55</v>
      </c>
      <c r="F4414" s="6">
        <v>5112469.3099999996</v>
      </c>
      <c r="G4414" s="1">
        <f t="shared" si="841"/>
        <v>1060599394.6400001</v>
      </c>
      <c r="H4414" s="6">
        <v>4494824442.4799995</v>
      </c>
      <c r="I4414" s="6">
        <v>291451049.94999999</v>
      </c>
      <c r="J4414" s="6">
        <v>266533058.52000001</v>
      </c>
      <c r="K4414" s="6">
        <v>68410129.269999996</v>
      </c>
      <c r="L4414" s="1">
        <f t="shared" si="842"/>
        <v>3936840334.0099998</v>
      </c>
      <c r="M4414" s="6">
        <v>5320560173.6800003</v>
      </c>
      <c r="N4414" s="6">
        <v>0</v>
      </c>
      <c r="O4414" s="6">
        <v>0</v>
      </c>
      <c r="P4414" s="6">
        <v>320478714.26999998</v>
      </c>
      <c r="Q4414" s="1">
        <f t="shared" si="843"/>
        <v>5000081459.4099998</v>
      </c>
    </row>
    <row r="4415" spans="1:17" ht="25.5">
      <c r="A4415" s="60" t="str">
        <f t="shared" ref="A4415:A4478" si="844">TRIM(B4415)</f>
        <v>1.9.1.1.01.00.00 - Multa e Juros de Mora do Imposto sobre a 
 Importação</v>
      </c>
      <c r="B4415" s="3" t="s">
        <v>5813</v>
      </c>
      <c r="C4415" s="4">
        <v>5459689.3499999996</v>
      </c>
      <c r="D4415" s="4">
        <v>370.53</v>
      </c>
      <c r="E4415" s="4">
        <v>0</v>
      </c>
      <c r="F4415" s="4">
        <v>15720.85</v>
      </c>
      <c r="G4415" s="1">
        <f t="shared" si="841"/>
        <v>5443597.9699999997</v>
      </c>
      <c r="H4415" s="4">
        <v>0</v>
      </c>
      <c r="I4415" s="4">
        <v>0</v>
      </c>
      <c r="J4415" s="4">
        <v>0</v>
      </c>
      <c r="K4415" s="4">
        <v>0</v>
      </c>
      <c r="L4415" s="1">
        <f t="shared" si="842"/>
        <v>0</v>
      </c>
      <c r="M4415" s="4">
        <v>66721706.759999998</v>
      </c>
      <c r="N4415" s="4">
        <v>0</v>
      </c>
      <c r="O4415" s="4">
        <v>0</v>
      </c>
      <c r="P4415" s="4">
        <v>784429.81</v>
      </c>
      <c r="Q4415" s="1">
        <f t="shared" si="843"/>
        <v>65937276.949999996</v>
      </c>
    </row>
    <row r="4416" spans="1:17" ht="25.5">
      <c r="A4416" s="60" t="str">
        <f t="shared" si="844"/>
        <v>1.9.1.1.02.00.00 - Multas e Juros de Mora – Imposto de Renda e 
 Proventos Qualquer Natureza</v>
      </c>
      <c r="B4416" s="5" t="s">
        <v>5814</v>
      </c>
      <c r="C4416" s="6">
        <v>8586436.8300000001</v>
      </c>
      <c r="D4416" s="6">
        <v>0</v>
      </c>
      <c r="E4416" s="6">
        <v>0</v>
      </c>
      <c r="F4416" s="6">
        <v>1575.05</v>
      </c>
      <c r="G4416" s="1">
        <f t="shared" ref="G4416:G4479" si="845">C4416-D4416-E4416-F4416</f>
        <v>8584861.7799999993</v>
      </c>
      <c r="H4416" s="6">
        <v>2837770.86</v>
      </c>
      <c r="I4416" s="6">
        <v>0</v>
      </c>
      <c r="J4416" s="6">
        <v>0</v>
      </c>
      <c r="K4416" s="6">
        <v>0</v>
      </c>
      <c r="L4416" s="1">
        <f t="shared" si="842"/>
        <v>2837770.86</v>
      </c>
      <c r="M4416" s="6">
        <v>4532079190.0299997</v>
      </c>
      <c r="N4416" s="6">
        <v>0</v>
      </c>
      <c r="O4416" s="6">
        <v>0</v>
      </c>
      <c r="P4416" s="6">
        <v>299189210.66000003</v>
      </c>
      <c r="Q4416" s="1">
        <f t="shared" si="843"/>
        <v>4232889979.3699999</v>
      </c>
    </row>
    <row r="4417" spans="1:17" ht="25.5">
      <c r="A4417" s="60" t="str">
        <f t="shared" si="844"/>
        <v>1.9.1.1.03.00.00 - Multas e Juros de Mora do Imposto sobre Produtos 
 Industrializados</v>
      </c>
      <c r="B4417" s="3" t="s">
        <v>5815</v>
      </c>
      <c r="C4417" s="4">
        <v>1368115.8</v>
      </c>
      <c r="D4417" s="4">
        <v>1077.31</v>
      </c>
      <c r="E4417" s="4">
        <v>0</v>
      </c>
      <c r="F4417" s="4">
        <v>0</v>
      </c>
      <c r="G4417" s="1">
        <f t="shared" si="845"/>
        <v>1367038.49</v>
      </c>
      <c r="H4417" s="4">
        <v>0</v>
      </c>
      <c r="I4417" s="4">
        <v>0</v>
      </c>
      <c r="J4417" s="4">
        <v>0</v>
      </c>
      <c r="K4417" s="4">
        <v>0</v>
      </c>
      <c r="L4417" s="1">
        <f t="shared" ref="L4417:L4480" si="846">H4417-I4417-J4417</f>
        <v>0</v>
      </c>
      <c r="M4417" s="4">
        <v>433651944.23000002</v>
      </c>
      <c r="N4417" s="4">
        <v>0</v>
      </c>
      <c r="O4417" s="4">
        <v>0</v>
      </c>
      <c r="P4417" s="4">
        <v>10800367.779999999</v>
      </c>
      <c r="Q4417" s="1">
        <f t="shared" ref="Q4417:Q4480" si="847">M4417-N4417-O4417-P4417</f>
        <v>422851576.45000005</v>
      </c>
    </row>
    <row r="4418" spans="1:17" ht="38.25">
      <c r="A4418" s="60" t="str">
        <f t="shared" si="844"/>
        <v>1.9.1.1.04.00.00 - Multa e Juros de Mora do Imposto sobre Operações 
 de Crédito; Câmbio e Seguro; ou Relativas a Títulos ou Valores 
 Mobiliários</v>
      </c>
      <c r="B4418" s="5" t="s">
        <v>5816</v>
      </c>
      <c r="C4418" s="6">
        <v>3751.34</v>
      </c>
      <c r="D4418" s="6">
        <v>0.46</v>
      </c>
      <c r="E4418" s="6">
        <v>0</v>
      </c>
      <c r="F4418" s="6">
        <v>0</v>
      </c>
      <c r="G4418" s="1">
        <f t="shared" si="845"/>
        <v>3750.88</v>
      </c>
      <c r="H4418" s="6">
        <v>0</v>
      </c>
      <c r="I4418" s="6">
        <v>0</v>
      </c>
      <c r="J4418" s="6">
        <v>0</v>
      </c>
      <c r="K4418" s="6">
        <v>0</v>
      </c>
      <c r="L4418" s="1">
        <f t="shared" si="846"/>
        <v>0</v>
      </c>
      <c r="M4418" s="6">
        <v>180721958.13</v>
      </c>
      <c r="N4418" s="6">
        <v>0</v>
      </c>
      <c r="O4418" s="6">
        <v>0</v>
      </c>
      <c r="P4418" s="6">
        <v>7874151.9800000004</v>
      </c>
      <c r="Q4418" s="1">
        <f t="shared" si="847"/>
        <v>172847806.15000001</v>
      </c>
    </row>
    <row r="4419" spans="1:17" ht="25.5">
      <c r="A4419" s="60" t="str">
        <f t="shared" si="844"/>
        <v>1.9.1.1.07.00.00 - Multas e Juros de Mora do Imposto sobre a 
 Exportação</v>
      </c>
      <c r="B4419" s="3" t="s">
        <v>5817</v>
      </c>
      <c r="C4419" s="4">
        <v>0</v>
      </c>
      <c r="D4419" s="4">
        <v>0</v>
      </c>
      <c r="E4419" s="4">
        <v>0</v>
      </c>
      <c r="F4419" s="4">
        <v>0</v>
      </c>
      <c r="G4419" s="1">
        <f t="shared" si="845"/>
        <v>0</v>
      </c>
      <c r="H4419" s="4">
        <v>0</v>
      </c>
      <c r="I4419" s="4">
        <v>0</v>
      </c>
      <c r="J4419" s="4">
        <v>0</v>
      </c>
      <c r="K4419" s="4">
        <v>0</v>
      </c>
      <c r="L4419" s="1">
        <f t="shared" si="846"/>
        <v>0</v>
      </c>
      <c r="M4419" s="4">
        <v>5849281.96</v>
      </c>
      <c r="N4419" s="4">
        <v>0</v>
      </c>
      <c r="O4419" s="4">
        <v>0</v>
      </c>
      <c r="P4419" s="4">
        <v>645435.22</v>
      </c>
      <c r="Q4419" s="1">
        <f t="shared" si="847"/>
        <v>5203846.74</v>
      </c>
    </row>
    <row r="4420" spans="1:17" ht="25.5">
      <c r="A4420" s="60" t="str">
        <f t="shared" si="844"/>
        <v>1.9.1.1.08.00.00 - Multas e Juros de Mora do Imposto sobre a 
 Propriedade Territorial Rural</v>
      </c>
      <c r="B4420" s="5" t="s">
        <v>5818</v>
      </c>
      <c r="C4420" s="6">
        <v>2374500.87</v>
      </c>
      <c r="D4420" s="6">
        <v>47014.44</v>
      </c>
      <c r="E4420" s="6">
        <v>0</v>
      </c>
      <c r="F4420" s="6">
        <v>0</v>
      </c>
      <c r="G4420" s="1">
        <f t="shared" si="845"/>
        <v>2327486.4300000002</v>
      </c>
      <c r="H4420" s="6">
        <v>0</v>
      </c>
      <c r="I4420" s="6">
        <v>0</v>
      </c>
      <c r="J4420" s="6">
        <v>0</v>
      </c>
      <c r="K4420" s="6">
        <v>0</v>
      </c>
      <c r="L4420" s="1">
        <f t="shared" si="846"/>
        <v>0</v>
      </c>
      <c r="M4420" s="6">
        <v>69795910.819999993</v>
      </c>
      <c r="N4420" s="6">
        <v>0</v>
      </c>
      <c r="O4420" s="6">
        <v>0</v>
      </c>
      <c r="P4420" s="6">
        <v>-9069.43</v>
      </c>
      <c r="Q4420" s="1">
        <f t="shared" si="847"/>
        <v>69804980.25</v>
      </c>
    </row>
    <row r="4421" spans="1:17" ht="25.5">
      <c r="A4421" s="60" t="str">
        <f t="shared" si="844"/>
        <v>1.9.1.1.20.00.00 - Multas e Juros de Mora do Imposto sobre 
 Transmissão “Causa Mortis” e Doação de Bens e Direitos</v>
      </c>
      <c r="B4421" s="3" t="s">
        <v>5819</v>
      </c>
      <c r="C4421" s="4">
        <v>7151.12</v>
      </c>
      <c r="D4421" s="4">
        <v>0</v>
      </c>
      <c r="E4421" s="4">
        <v>0</v>
      </c>
      <c r="F4421" s="4">
        <v>0</v>
      </c>
      <c r="G4421" s="1">
        <f t="shared" si="845"/>
        <v>7151.12</v>
      </c>
      <c r="H4421" s="4">
        <v>353956414.31999999</v>
      </c>
      <c r="I4421" s="4">
        <v>1352821.95</v>
      </c>
      <c r="J4421" s="4">
        <v>15424288.76</v>
      </c>
      <c r="K4421" s="4">
        <v>-1105408.42</v>
      </c>
      <c r="L4421" s="1">
        <f t="shared" si="846"/>
        <v>337179303.61000001</v>
      </c>
      <c r="M4421" s="4">
        <v>0</v>
      </c>
      <c r="N4421" s="4">
        <v>0</v>
      </c>
      <c r="O4421" s="4">
        <v>0</v>
      </c>
      <c r="P4421" s="4">
        <v>0</v>
      </c>
      <c r="Q4421" s="1">
        <f t="shared" si="847"/>
        <v>0</v>
      </c>
    </row>
    <row r="4422" spans="1:17" ht="25.5">
      <c r="A4422" s="60" t="str">
        <f t="shared" si="844"/>
        <v>1.9.1.1.31.00.00 - Multas e Juros de Mora das Taxas de Fiscalização 
 das Telecomunicações</v>
      </c>
      <c r="B4422" s="5" t="s">
        <v>5820</v>
      </c>
      <c r="C4422" s="6">
        <v>22096027.399999999</v>
      </c>
      <c r="D4422" s="6">
        <v>0</v>
      </c>
      <c r="E4422" s="6">
        <v>0</v>
      </c>
      <c r="F4422" s="6">
        <v>40000</v>
      </c>
      <c r="G4422" s="1">
        <f t="shared" si="845"/>
        <v>22056027.399999999</v>
      </c>
      <c r="H4422" s="6">
        <v>0</v>
      </c>
      <c r="I4422" s="6">
        <v>0</v>
      </c>
      <c r="J4422" s="6">
        <v>0</v>
      </c>
      <c r="K4422" s="6">
        <v>0</v>
      </c>
      <c r="L4422" s="1">
        <f t="shared" si="846"/>
        <v>0</v>
      </c>
      <c r="M4422" s="6">
        <v>2666893.94</v>
      </c>
      <c r="N4422" s="6">
        <v>0</v>
      </c>
      <c r="O4422" s="6">
        <v>0</v>
      </c>
      <c r="P4422" s="6">
        <v>0</v>
      </c>
      <c r="Q4422" s="1">
        <f t="shared" si="847"/>
        <v>2666893.94</v>
      </c>
    </row>
    <row r="4423" spans="1:17" ht="25.5">
      <c r="A4423" s="60" t="str">
        <f t="shared" si="844"/>
        <v>1.9.1.1.32.00.00 - Multas e Juros de Mora da Taxa de Fiscalização 
 dos Produtos controlados pelo Ministério do Exército</v>
      </c>
      <c r="B4423" s="3" t="s">
        <v>5821</v>
      </c>
      <c r="C4423" s="4">
        <v>51726.35</v>
      </c>
      <c r="D4423" s="4">
        <v>0</v>
      </c>
      <c r="E4423" s="4">
        <v>0</v>
      </c>
      <c r="F4423" s="4">
        <v>0</v>
      </c>
      <c r="G4423" s="1">
        <f t="shared" si="845"/>
        <v>51726.35</v>
      </c>
      <c r="H4423" s="4">
        <v>0</v>
      </c>
      <c r="I4423" s="4">
        <v>0</v>
      </c>
      <c r="J4423" s="4">
        <v>0</v>
      </c>
      <c r="K4423" s="4">
        <v>0</v>
      </c>
      <c r="L4423" s="1">
        <f t="shared" si="846"/>
        <v>0</v>
      </c>
      <c r="M4423" s="4">
        <v>279243</v>
      </c>
      <c r="N4423" s="4">
        <v>0</v>
      </c>
      <c r="O4423" s="4">
        <v>0</v>
      </c>
      <c r="P4423" s="4">
        <v>0</v>
      </c>
      <c r="Q4423" s="1">
        <f t="shared" si="847"/>
        <v>279243</v>
      </c>
    </row>
    <row r="4424" spans="1:17" ht="25.5">
      <c r="A4424" s="60" t="str">
        <f t="shared" si="844"/>
        <v>1.9.1.1.33.00.00 - Multas e Juros de Mora da Taxa de Fiscalização 
 dos Serviços de Irrigação</v>
      </c>
      <c r="B4424" s="5" t="s">
        <v>5822</v>
      </c>
      <c r="C4424" s="6">
        <v>643.79999999999995</v>
      </c>
      <c r="D4424" s="6">
        <v>0</v>
      </c>
      <c r="E4424" s="6">
        <v>0</v>
      </c>
      <c r="F4424" s="6">
        <v>0</v>
      </c>
      <c r="G4424" s="1">
        <f t="shared" si="845"/>
        <v>643.79999999999995</v>
      </c>
      <c r="H4424" s="6">
        <v>0</v>
      </c>
      <c r="I4424" s="6">
        <v>0</v>
      </c>
      <c r="J4424" s="6">
        <v>0</v>
      </c>
      <c r="K4424" s="6">
        <v>0</v>
      </c>
      <c r="L4424" s="1">
        <f t="shared" si="846"/>
        <v>0</v>
      </c>
      <c r="M4424" s="6">
        <v>0</v>
      </c>
      <c r="N4424" s="6">
        <v>0</v>
      </c>
      <c r="O4424" s="6">
        <v>0</v>
      </c>
      <c r="P4424" s="6">
        <v>0</v>
      </c>
      <c r="Q4424" s="1">
        <f t="shared" si="847"/>
        <v>0</v>
      </c>
    </row>
    <row r="4425" spans="1:17" ht="38.25">
      <c r="A4425" s="60" t="str">
        <f t="shared" si="844"/>
        <v>1.9.1.1.34.00.00 - Multas e Juros de Mora da Taxa de Fiscalização 
 dos Mercados de Seguro; da Capitalização e da Previdência 
 Complementar Aberta e Fechada</v>
      </c>
      <c r="B4425" s="3" t="s">
        <v>5823</v>
      </c>
      <c r="C4425" s="4">
        <v>0</v>
      </c>
      <c r="D4425" s="4">
        <v>0</v>
      </c>
      <c r="E4425" s="4">
        <v>0</v>
      </c>
      <c r="F4425" s="4">
        <v>0</v>
      </c>
      <c r="G4425" s="1">
        <f t="shared" si="845"/>
        <v>0</v>
      </c>
      <c r="H4425" s="4">
        <v>0</v>
      </c>
      <c r="I4425" s="4">
        <v>0</v>
      </c>
      <c r="J4425" s="4">
        <v>0</v>
      </c>
      <c r="K4425" s="4">
        <v>0</v>
      </c>
      <c r="L4425" s="1">
        <f t="shared" si="846"/>
        <v>0</v>
      </c>
      <c r="M4425" s="4">
        <v>62769.81</v>
      </c>
      <c r="N4425" s="4">
        <v>0</v>
      </c>
      <c r="O4425" s="4">
        <v>0</v>
      </c>
      <c r="P4425" s="4">
        <v>-4795.03</v>
      </c>
      <c r="Q4425" s="1">
        <f t="shared" si="847"/>
        <v>67564.84</v>
      </c>
    </row>
    <row r="4426" spans="1:17" ht="25.5">
      <c r="A4426" s="60" t="str">
        <f t="shared" si="844"/>
        <v>1.9.1.1.35.00.00 - Multas e Juros de Mora da Taxa de Fiscalização e 
 Vigilância Sanitária</v>
      </c>
      <c r="B4426" s="5" t="s">
        <v>5824</v>
      </c>
      <c r="C4426" s="6">
        <v>3564229.08</v>
      </c>
      <c r="D4426" s="6">
        <v>22093.07</v>
      </c>
      <c r="E4426" s="6">
        <v>-0.01</v>
      </c>
      <c r="F4426" s="6">
        <v>37015.550000000003</v>
      </c>
      <c r="G4426" s="1">
        <f t="shared" si="845"/>
        <v>3505120.47</v>
      </c>
      <c r="H4426" s="6">
        <v>672776.41</v>
      </c>
      <c r="I4426" s="6">
        <v>0</v>
      </c>
      <c r="J4426" s="6">
        <v>0</v>
      </c>
      <c r="K4426" s="6">
        <v>0</v>
      </c>
      <c r="L4426" s="1">
        <f t="shared" si="846"/>
        <v>672776.41</v>
      </c>
      <c r="M4426" s="6">
        <v>4452.01</v>
      </c>
      <c r="N4426" s="6">
        <v>0</v>
      </c>
      <c r="O4426" s="6">
        <v>0</v>
      </c>
      <c r="P4426" s="6">
        <v>0</v>
      </c>
      <c r="Q4426" s="1">
        <f t="shared" si="847"/>
        <v>4452.01</v>
      </c>
    </row>
    <row r="4427" spans="1:17" ht="25.5">
      <c r="A4427" s="60" t="str">
        <f t="shared" si="844"/>
        <v>1.9.1.1.36.00.00 - Multas e Juros de Mora da Taxa de Saúde 
 Suplementar</v>
      </c>
      <c r="B4427" s="3" t="s">
        <v>5825</v>
      </c>
      <c r="C4427" s="4">
        <v>19098.53</v>
      </c>
      <c r="D4427" s="4">
        <v>0</v>
      </c>
      <c r="E4427" s="4">
        <v>0</v>
      </c>
      <c r="F4427" s="4">
        <v>0</v>
      </c>
      <c r="G4427" s="1">
        <f t="shared" si="845"/>
        <v>19098.53</v>
      </c>
      <c r="H4427" s="4">
        <v>0</v>
      </c>
      <c r="I4427" s="4">
        <v>0</v>
      </c>
      <c r="J4427" s="4">
        <v>0</v>
      </c>
      <c r="K4427" s="4">
        <v>0</v>
      </c>
      <c r="L4427" s="1">
        <f t="shared" si="846"/>
        <v>0</v>
      </c>
      <c r="M4427" s="4">
        <v>13789400</v>
      </c>
      <c r="N4427" s="4">
        <v>0</v>
      </c>
      <c r="O4427" s="4">
        <v>0</v>
      </c>
      <c r="P4427" s="4">
        <v>-89564.24</v>
      </c>
      <c r="Q4427" s="1">
        <f t="shared" si="847"/>
        <v>13878964.24</v>
      </c>
    </row>
    <row r="4428" spans="1:17" ht="25.5">
      <c r="A4428" s="60" t="str">
        <f t="shared" si="844"/>
        <v>1.9.1.1.37.00.00 - Multas e Juros de Mora da Taxa de Fiscalização 
 dos Mercados de Títulos e Valores Mobiliários</v>
      </c>
      <c r="B4428" s="5" t="s">
        <v>5826</v>
      </c>
      <c r="C4428" s="6">
        <v>32284.65</v>
      </c>
      <c r="D4428" s="6">
        <v>0</v>
      </c>
      <c r="E4428" s="6">
        <v>0</v>
      </c>
      <c r="F4428" s="6">
        <v>0</v>
      </c>
      <c r="G4428" s="1">
        <f t="shared" si="845"/>
        <v>32284.65</v>
      </c>
      <c r="H4428" s="6">
        <v>0</v>
      </c>
      <c r="I4428" s="6">
        <v>0</v>
      </c>
      <c r="J4428" s="6">
        <v>0</v>
      </c>
      <c r="K4428" s="6">
        <v>0</v>
      </c>
      <c r="L4428" s="1">
        <f t="shared" si="846"/>
        <v>0</v>
      </c>
      <c r="M4428" s="6">
        <v>5999.61</v>
      </c>
      <c r="N4428" s="6">
        <v>0</v>
      </c>
      <c r="O4428" s="6">
        <v>0</v>
      </c>
      <c r="P4428" s="6">
        <v>0</v>
      </c>
      <c r="Q4428" s="1">
        <f t="shared" si="847"/>
        <v>5999.61</v>
      </c>
    </row>
    <row r="4429" spans="1:17" ht="25.5">
      <c r="A4429" s="60" t="str">
        <f t="shared" si="844"/>
        <v>1.9.1.1.38.00.00 - Multas e Juros de Mora do Imposto sobre a 
 Propriedade Predial e Territorial Urbana – IPTU</v>
      </c>
      <c r="B4429" s="3" t="s">
        <v>5827</v>
      </c>
      <c r="C4429" s="4">
        <v>260021403.56999999</v>
      </c>
      <c r="D4429" s="4">
        <v>324075.59000000003</v>
      </c>
      <c r="E4429" s="4">
        <v>8063.39</v>
      </c>
      <c r="F4429" s="4">
        <v>1853660.62</v>
      </c>
      <c r="G4429" s="1">
        <f t="shared" si="845"/>
        <v>257835603.97</v>
      </c>
      <c r="H4429" s="4">
        <v>6880104.5899999999</v>
      </c>
      <c r="I4429" s="4">
        <v>0</v>
      </c>
      <c r="J4429" s="4">
        <v>0</v>
      </c>
      <c r="K4429" s="4">
        <v>0</v>
      </c>
      <c r="L4429" s="1">
        <f t="shared" si="846"/>
        <v>6880104.5899999999</v>
      </c>
      <c r="M4429" s="4">
        <v>0</v>
      </c>
      <c r="N4429" s="4">
        <v>0</v>
      </c>
      <c r="O4429" s="4">
        <v>0</v>
      </c>
      <c r="P4429" s="4">
        <v>0</v>
      </c>
      <c r="Q4429" s="1">
        <f t="shared" si="847"/>
        <v>0</v>
      </c>
    </row>
    <row r="4430" spans="1:17" ht="25.5">
      <c r="A4430" s="60" t="str">
        <f t="shared" si="844"/>
        <v>1.9.1.1.39.00.00 - Multas e Juros de Mora do Imposto sobre a 
 Transmissão Inter Vivos de Bens Imóveis - ITBI</v>
      </c>
      <c r="B4430" s="5" t="s">
        <v>5828</v>
      </c>
      <c r="C4430" s="6">
        <v>31931976.170000002</v>
      </c>
      <c r="D4430" s="6">
        <v>467.27</v>
      </c>
      <c r="E4430" s="6">
        <v>0</v>
      </c>
      <c r="F4430" s="6">
        <v>262636.06</v>
      </c>
      <c r="G4430" s="1">
        <f t="shared" si="845"/>
        <v>31668872.840000004</v>
      </c>
      <c r="H4430" s="6">
        <v>375467.24</v>
      </c>
      <c r="I4430" s="6">
        <v>0</v>
      </c>
      <c r="J4430" s="6">
        <v>0</v>
      </c>
      <c r="K4430" s="6">
        <v>0</v>
      </c>
      <c r="L4430" s="1">
        <f t="shared" si="846"/>
        <v>375467.24</v>
      </c>
      <c r="M4430" s="6">
        <v>0</v>
      </c>
      <c r="N4430" s="6">
        <v>0</v>
      </c>
      <c r="O4430" s="6">
        <v>0</v>
      </c>
      <c r="P4430" s="6">
        <v>0</v>
      </c>
      <c r="Q4430" s="1">
        <f t="shared" si="847"/>
        <v>0</v>
      </c>
    </row>
    <row r="4431" spans="1:17" ht="25.5">
      <c r="A4431" s="60" t="str">
        <f t="shared" si="844"/>
        <v>1.9.1.1.40.00.00 - Multas e Juros de Mora do Imposto sobre Serviços 
 de Qualquer Natureza – ISS</v>
      </c>
      <c r="B4431" s="3" t="s">
        <v>5829</v>
      </c>
      <c r="C4431" s="4">
        <v>547617839</v>
      </c>
      <c r="D4431" s="4">
        <v>476549.86</v>
      </c>
      <c r="E4431" s="4">
        <v>965.14</v>
      </c>
      <c r="F4431" s="4">
        <v>1631660.11</v>
      </c>
      <c r="G4431" s="1">
        <f t="shared" si="845"/>
        <v>545508663.88999999</v>
      </c>
      <c r="H4431" s="4">
        <v>10784111.800000001</v>
      </c>
      <c r="I4431" s="4">
        <v>0</v>
      </c>
      <c r="J4431" s="4">
        <v>0</v>
      </c>
      <c r="K4431" s="4">
        <v>0</v>
      </c>
      <c r="L4431" s="1">
        <f t="shared" si="846"/>
        <v>10784111.800000001</v>
      </c>
      <c r="M4431" s="4">
        <v>0</v>
      </c>
      <c r="N4431" s="4">
        <v>0</v>
      </c>
      <c r="O4431" s="4">
        <v>0</v>
      </c>
      <c r="P4431" s="4">
        <v>0</v>
      </c>
      <c r="Q4431" s="1">
        <f t="shared" si="847"/>
        <v>0</v>
      </c>
    </row>
    <row r="4432" spans="1:17" ht="25.5">
      <c r="A4432" s="60" t="str">
        <f t="shared" si="844"/>
        <v>1.9.1.1.41.00.00 - Multas e Juros de Mora do Imposto sobre a 
 Propriedade de Veículos Automotores – IPVA</v>
      </c>
      <c r="B4432" s="5" t="s">
        <v>5830</v>
      </c>
      <c r="C4432" s="6">
        <v>1371471.14</v>
      </c>
      <c r="D4432" s="6">
        <v>0</v>
      </c>
      <c r="E4432" s="6">
        <v>0</v>
      </c>
      <c r="F4432" s="6">
        <v>10312.81</v>
      </c>
      <c r="G4432" s="1">
        <f t="shared" si="845"/>
        <v>1361158.3299999998</v>
      </c>
      <c r="H4432" s="6">
        <v>781761875.25</v>
      </c>
      <c r="I4432" s="6">
        <v>137638036.58000001</v>
      </c>
      <c r="J4432" s="6">
        <v>55726689.259999998</v>
      </c>
      <c r="K4432" s="6">
        <v>-1606692.04</v>
      </c>
      <c r="L4432" s="1">
        <f t="shared" si="846"/>
        <v>588397149.40999997</v>
      </c>
      <c r="M4432" s="6">
        <v>0</v>
      </c>
      <c r="N4432" s="6">
        <v>0</v>
      </c>
      <c r="O4432" s="6">
        <v>0</v>
      </c>
      <c r="P4432" s="6">
        <v>0</v>
      </c>
      <c r="Q4432" s="1">
        <f t="shared" si="847"/>
        <v>0</v>
      </c>
    </row>
    <row r="4433" spans="1:17" ht="25.5">
      <c r="A4433" s="60" t="str">
        <f t="shared" si="844"/>
        <v>1.9.1.1.42.00.00 - Multas e Juros de Mora do Imposto sobre 
 Circulação de Mercadorias e Serviços – ICMS</v>
      </c>
      <c r="B4433" s="3" t="s">
        <v>5831</v>
      </c>
      <c r="C4433" s="4">
        <v>186735.9</v>
      </c>
      <c r="D4433" s="4">
        <v>0</v>
      </c>
      <c r="E4433" s="4">
        <v>0</v>
      </c>
      <c r="F4433" s="4">
        <v>0</v>
      </c>
      <c r="G4433" s="1">
        <f t="shared" si="845"/>
        <v>186735.9</v>
      </c>
      <c r="H4433" s="4">
        <v>3235713150.2600002</v>
      </c>
      <c r="I4433" s="4">
        <v>152460191.41999999</v>
      </c>
      <c r="J4433" s="4">
        <v>195382080.5</v>
      </c>
      <c r="K4433" s="4">
        <v>71121793.909999996</v>
      </c>
      <c r="L4433" s="1">
        <f t="shared" si="846"/>
        <v>2887870878.3400002</v>
      </c>
      <c r="M4433" s="4">
        <v>0</v>
      </c>
      <c r="N4433" s="4">
        <v>0</v>
      </c>
      <c r="O4433" s="4">
        <v>0</v>
      </c>
      <c r="P4433" s="4">
        <v>0</v>
      </c>
      <c r="Q4433" s="1">
        <f t="shared" si="847"/>
        <v>0</v>
      </c>
    </row>
    <row r="4434" spans="1:17" ht="25.5">
      <c r="A4434" s="60" t="str">
        <f t="shared" si="844"/>
        <v>1.9.1.1.98.00.00 - Multas e Juros de Mora das Contribuições de 
 Melhoria</v>
      </c>
      <c r="B4434" s="5" t="s">
        <v>5832</v>
      </c>
      <c r="C4434" s="6">
        <v>2060632.1</v>
      </c>
      <c r="D4434" s="6">
        <v>0</v>
      </c>
      <c r="E4434" s="6">
        <v>1956.76</v>
      </c>
      <c r="F4434" s="6">
        <v>284804.05</v>
      </c>
      <c r="G4434" s="1">
        <f t="shared" si="845"/>
        <v>1773871.29</v>
      </c>
      <c r="H4434" s="6">
        <v>0</v>
      </c>
      <c r="I4434" s="6">
        <v>0</v>
      </c>
      <c r="J4434" s="6">
        <v>0</v>
      </c>
      <c r="K4434" s="6">
        <v>0</v>
      </c>
      <c r="L4434" s="1">
        <f t="shared" si="846"/>
        <v>0</v>
      </c>
      <c r="M4434" s="6">
        <v>0</v>
      </c>
      <c r="N4434" s="6">
        <v>0</v>
      </c>
      <c r="O4434" s="6">
        <v>0</v>
      </c>
      <c r="P4434" s="6">
        <v>0</v>
      </c>
      <c r="Q4434" s="1">
        <f t="shared" si="847"/>
        <v>0</v>
      </c>
    </row>
    <row r="4435" spans="1:17">
      <c r="A4435" s="60" t="str">
        <f t="shared" si="844"/>
        <v>1.9.1.1.99.00.00 - Multas e Juros de Mora de Outros Tributos</v>
      </c>
      <c r="B4435" s="3" t="s">
        <v>5833</v>
      </c>
      <c r="C4435" s="4">
        <v>179999353.87</v>
      </c>
      <c r="D4435" s="4">
        <v>120827.84</v>
      </c>
      <c r="E4435" s="4">
        <v>37741.269999999997</v>
      </c>
      <c r="F4435" s="4">
        <v>975084.21</v>
      </c>
      <c r="G4435" s="1">
        <f t="shared" si="845"/>
        <v>178865700.54999998</v>
      </c>
      <c r="H4435" s="4">
        <v>101842771.75</v>
      </c>
      <c r="I4435" s="4">
        <v>0</v>
      </c>
      <c r="J4435" s="4">
        <v>0</v>
      </c>
      <c r="K4435" s="4">
        <v>435.82</v>
      </c>
      <c r="L4435" s="1">
        <f t="shared" si="846"/>
        <v>101842771.75</v>
      </c>
      <c r="M4435" s="4">
        <v>14931423.380000001</v>
      </c>
      <c r="N4435" s="4">
        <v>0</v>
      </c>
      <c r="O4435" s="4">
        <v>0</v>
      </c>
      <c r="P4435" s="4">
        <v>1288547.52</v>
      </c>
      <c r="Q4435" s="1">
        <f t="shared" si="847"/>
        <v>13642875.860000001</v>
      </c>
    </row>
    <row r="4436" spans="1:17">
      <c r="A4436" s="60" t="str">
        <f>TRIM(B4436)</f>
        <v>1.9.1.2.00.00.00 - Multas e Juros de Mora das Contribuições</v>
      </c>
      <c r="B4436" s="5" t="s">
        <v>1582</v>
      </c>
      <c r="C4436" s="6">
        <v>51510522.409999996</v>
      </c>
      <c r="D4436" s="6">
        <v>24953.82</v>
      </c>
      <c r="E4436" s="6">
        <v>0</v>
      </c>
      <c r="F4436" s="6">
        <v>94446.91</v>
      </c>
      <c r="G4436" s="1">
        <f t="shared" si="845"/>
        <v>51391121.68</v>
      </c>
      <c r="H4436" s="6">
        <v>7132313.0499999998</v>
      </c>
      <c r="I4436" s="6">
        <v>0</v>
      </c>
      <c r="J4436" s="6">
        <v>0</v>
      </c>
      <c r="K4436" s="6">
        <v>568.44000000000005</v>
      </c>
      <c r="L4436" s="1">
        <f t="shared" si="846"/>
        <v>7132313.0499999998</v>
      </c>
      <c r="M4436" s="6">
        <v>7838239894.1800003</v>
      </c>
      <c r="N4436" s="6">
        <v>0</v>
      </c>
      <c r="O4436" s="6">
        <v>0</v>
      </c>
      <c r="P4436" s="6">
        <v>320070111.24000001</v>
      </c>
      <c r="Q4436" s="1">
        <f t="shared" si="847"/>
        <v>7518169782.9400005</v>
      </c>
    </row>
    <row r="4437" spans="1:17" ht="25.5">
      <c r="A4437" s="60" t="str">
        <f t="shared" si="844"/>
        <v>1.9.1.3.00.00.00 - Multas e Juros de Mora da Dívida Ativa dos 
 Tributos</v>
      </c>
      <c r="B4437" s="3" t="s">
        <v>1583</v>
      </c>
      <c r="C4437" s="4">
        <v>1793198818.47</v>
      </c>
      <c r="D4437" s="4">
        <v>3435434.68</v>
      </c>
      <c r="E4437" s="4">
        <v>171719.49</v>
      </c>
      <c r="F4437" s="4">
        <v>90922396.840000004</v>
      </c>
      <c r="G4437" s="1">
        <f t="shared" si="845"/>
        <v>1698669267.46</v>
      </c>
      <c r="H4437" s="4">
        <v>1342693243.3900001</v>
      </c>
      <c r="I4437" s="4">
        <v>141486378.28999999</v>
      </c>
      <c r="J4437" s="4">
        <v>55138335.380000003</v>
      </c>
      <c r="K4437" s="4">
        <v>9254155.5700000003</v>
      </c>
      <c r="L4437" s="1">
        <f t="shared" si="846"/>
        <v>1146068529.72</v>
      </c>
      <c r="M4437" s="4">
        <v>1165732244.3199999</v>
      </c>
      <c r="N4437" s="4">
        <v>0</v>
      </c>
      <c r="O4437" s="4">
        <v>0</v>
      </c>
      <c r="P4437" s="4">
        <v>43950567.210000001</v>
      </c>
      <c r="Q4437" s="1">
        <f t="shared" si="847"/>
        <v>1121781677.1099999</v>
      </c>
    </row>
    <row r="4438" spans="1:17" ht="25.5">
      <c r="A4438" s="60" t="str">
        <f t="shared" si="844"/>
        <v>1.9.1.3.01.00.00 - Multas e Juros de Mora da Dívida Ativa do Imposto 
 sobre a Importação</v>
      </c>
      <c r="B4438" s="5" t="s">
        <v>5834</v>
      </c>
      <c r="C4438" s="6">
        <v>14277457.48</v>
      </c>
      <c r="D4438" s="6">
        <v>57062.02</v>
      </c>
      <c r="E4438" s="6">
        <v>0</v>
      </c>
      <c r="F4438" s="6">
        <v>243148.89</v>
      </c>
      <c r="G4438" s="1">
        <f t="shared" si="845"/>
        <v>13977246.57</v>
      </c>
      <c r="H4438" s="6">
        <v>6285781</v>
      </c>
      <c r="I4438" s="6">
        <v>0</v>
      </c>
      <c r="J4438" s="6">
        <v>1064387</v>
      </c>
      <c r="K4438" s="6">
        <v>0</v>
      </c>
      <c r="L4438" s="1">
        <f t="shared" si="846"/>
        <v>5221394</v>
      </c>
      <c r="M4438" s="6">
        <v>5299019.0599999996</v>
      </c>
      <c r="N4438" s="6">
        <v>0</v>
      </c>
      <c r="O4438" s="6">
        <v>0</v>
      </c>
      <c r="P4438" s="6">
        <v>8415.41</v>
      </c>
      <c r="Q4438" s="1">
        <f t="shared" si="847"/>
        <v>5290603.6499999994</v>
      </c>
    </row>
    <row r="4439" spans="1:17" ht="25.5">
      <c r="A4439" s="60" t="str">
        <f t="shared" si="844"/>
        <v>1.9.1.3.02.00.00 - Multas e Juros de Mora da Dívida Ativa do Imposto 
 sobre a Renda e Proventos de Qualquer Natureza</v>
      </c>
      <c r="B4439" s="3" t="s">
        <v>5835</v>
      </c>
      <c r="C4439" s="4">
        <v>494255.41</v>
      </c>
      <c r="D4439" s="4">
        <v>0</v>
      </c>
      <c r="E4439" s="4">
        <v>0</v>
      </c>
      <c r="F4439" s="4">
        <v>174.92</v>
      </c>
      <c r="G4439" s="1">
        <f t="shared" si="845"/>
        <v>494080.49</v>
      </c>
      <c r="H4439" s="4">
        <v>0</v>
      </c>
      <c r="I4439" s="4">
        <v>0</v>
      </c>
      <c r="J4439" s="4">
        <v>0</v>
      </c>
      <c r="K4439" s="4">
        <v>0</v>
      </c>
      <c r="L4439" s="1">
        <f t="shared" si="846"/>
        <v>0</v>
      </c>
      <c r="M4439" s="4">
        <v>1031221782.87</v>
      </c>
      <c r="N4439" s="4">
        <v>0</v>
      </c>
      <c r="O4439" s="4">
        <v>0</v>
      </c>
      <c r="P4439" s="4">
        <v>43352838.840000004</v>
      </c>
      <c r="Q4439" s="1">
        <f t="shared" si="847"/>
        <v>987868944.02999997</v>
      </c>
    </row>
    <row r="4440" spans="1:17" ht="25.5">
      <c r="A4440" s="60" t="str">
        <f t="shared" si="844"/>
        <v>1.9.1.3.03.00.00 - Multas e Juros de Mora da Dívida Ativa do Imposto 
 sobre Produtos Industrializados</v>
      </c>
      <c r="B4440" s="5" t="s">
        <v>5836</v>
      </c>
      <c r="C4440" s="6">
        <v>66695.28</v>
      </c>
      <c r="D4440" s="6">
        <v>0</v>
      </c>
      <c r="E4440" s="6">
        <v>0</v>
      </c>
      <c r="F4440" s="6">
        <v>0</v>
      </c>
      <c r="G4440" s="1">
        <f t="shared" si="845"/>
        <v>66695.28</v>
      </c>
      <c r="H4440" s="6">
        <v>0</v>
      </c>
      <c r="I4440" s="6">
        <v>0</v>
      </c>
      <c r="J4440" s="6">
        <v>0</v>
      </c>
      <c r="K4440" s="6">
        <v>0</v>
      </c>
      <c r="L4440" s="1">
        <f t="shared" si="846"/>
        <v>0</v>
      </c>
      <c r="M4440" s="6">
        <v>112799717.52</v>
      </c>
      <c r="N4440" s="6">
        <v>0</v>
      </c>
      <c r="O4440" s="6">
        <v>0</v>
      </c>
      <c r="P4440" s="6">
        <v>551075.43000000005</v>
      </c>
      <c r="Q4440" s="1">
        <f t="shared" si="847"/>
        <v>112248642.08999999</v>
      </c>
    </row>
    <row r="4441" spans="1:17" ht="38.25">
      <c r="A4441" s="60" t="str">
        <f t="shared" si="844"/>
        <v>1.9.1.3.04.00.00 - Multas e Juros de Mora da Dívida Ativa do Imposto 
 sobre Operações de Crédito; Câmbio e Seguro ou Relativas a Títulos 
 ou Valores Mobiliários</v>
      </c>
      <c r="B4441" s="3" t="s">
        <v>5837</v>
      </c>
      <c r="C4441" s="4">
        <v>53848.32</v>
      </c>
      <c r="D4441" s="4">
        <v>0</v>
      </c>
      <c r="E4441" s="4">
        <v>0</v>
      </c>
      <c r="F4441" s="4">
        <v>0</v>
      </c>
      <c r="G4441" s="1">
        <f t="shared" si="845"/>
        <v>53848.32</v>
      </c>
      <c r="H4441" s="4">
        <v>0</v>
      </c>
      <c r="I4441" s="4">
        <v>0</v>
      </c>
      <c r="J4441" s="4">
        <v>0</v>
      </c>
      <c r="K4441" s="4">
        <v>0</v>
      </c>
      <c r="L4441" s="1">
        <f t="shared" si="846"/>
        <v>0</v>
      </c>
      <c r="M4441" s="4">
        <v>765914.98</v>
      </c>
      <c r="N4441" s="4">
        <v>0</v>
      </c>
      <c r="O4441" s="4">
        <v>0</v>
      </c>
      <c r="P4441" s="4">
        <v>0</v>
      </c>
      <c r="Q4441" s="1">
        <f t="shared" si="847"/>
        <v>765914.98</v>
      </c>
    </row>
    <row r="4442" spans="1:17" ht="25.5">
      <c r="A4442" s="60" t="str">
        <f t="shared" si="844"/>
        <v>1.9.1.3.07.00.00 - Multas e Juros de Mora da Dívida Ativa do Imposto 
 sobre a Exportação</v>
      </c>
      <c r="B4442" s="5" t="s">
        <v>5838</v>
      </c>
      <c r="C4442" s="6">
        <v>39120.93</v>
      </c>
      <c r="D4442" s="6">
        <v>0</v>
      </c>
      <c r="E4442" s="6">
        <v>0</v>
      </c>
      <c r="F4442" s="6">
        <v>0</v>
      </c>
      <c r="G4442" s="1">
        <f t="shared" si="845"/>
        <v>39120.93</v>
      </c>
      <c r="H4442" s="6">
        <v>0</v>
      </c>
      <c r="I4442" s="6">
        <v>0</v>
      </c>
      <c r="J4442" s="6">
        <v>0</v>
      </c>
      <c r="K4442" s="6">
        <v>0</v>
      </c>
      <c r="L4442" s="1">
        <f t="shared" si="846"/>
        <v>0</v>
      </c>
      <c r="M4442" s="6">
        <v>4689432.6100000003</v>
      </c>
      <c r="N4442" s="6">
        <v>0</v>
      </c>
      <c r="O4442" s="6">
        <v>0</v>
      </c>
      <c r="P4442" s="6">
        <v>37982.5</v>
      </c>
      <c r="Q4442" s="1">
        <f t="shared" si="847"/>
        <v>4651450.1100000003</v>
      </c>
    </row>
    <row r="4443" spans="1:17" ht="25.5">
      <c r="A4443" s="60" t="str">
        <f t="shared" si="844"/>
        <v>1.9.1.3.08.00.00 - Multas e Juros de Mora da Dívida Ativa do Imposto 
 sobre a Propriedade Territorial Rural</v>
      </c>
      <c r="B4443" s="3" t="s">
        <v>5839</v>
      </c>
      <c r="C4443" s="4">
        <v>1290895.04</v>
      </c>
      <c r="D4443" s="4">
        <v>62015.47</v>
      </c>
      <c r="E4443" s="4">
        <v>0</v>
      </c>
      <c r="F4443" s="4">
        <v>694.36</v>
      </c>
      <c r="G4443" s="1">
        <f t="shared" si="845"/>
        <v>1228185.21</v>
      </c>
      <c r="H4443" s="4">
        <v>0</v>
      </c>
      <c r="I4443" s="4">
        <v>0</v>
      </c>
      <c r="J4443" s="4">
        <v>0</v>
      </c>
      <c r="K4443" s="4">
        <v>0</v>
      </c>
      <c r="L4443" s="1">
        <f t="shared" si="846"/>
        <v>0</v>
      </c>
      <c r="M4443" s="4">
        <v>8161070.3499999996</v>
      </c>
      <c r="N4443" s="4">
        <v>0</v>
      </c>
      <c r="O4443" s="4">
        <v>0</v>
      </c>
      <c r="P4443" s="4">
        <v>0</v>
      </c>
      <c r="Q4443" s="1">
        <f t="shared" si="847"/>
        <v>8161070.3499999996</v>
      </c>
    </row>
    <row r="4444" spans="1:17" ht="25.5">
      <c r="A4444" s="60" t="str">
        <f t="shared" si="844"/>
        <v>1.9.1.3.09.00.00 - Multas e Juros de Mora da Dívida Ativa da Taxa de 
 Fiscalização das Telecomunicações</v>
      </c>
      <c r="B4444" s="5" t="s">
        <v>5840</v>
      </c>
      <c r="C4444" s="6">
        <v>8414</v>
      </c>
      <c r="D4444" s="6">
        <v>0</v>
      </c>
      <c r="E4444" s="6">
        <v>0</v>
      </c>
      <c r="F4444" s="6">
        <v>0</v>
      </c>
      <c r="G4444" s="1">
        <f t="shared" si="845"/>
        <v>8414</v>
      </c>
      <c r="H4444" s="6">
        <v>0</v>
      </c>
      <c r="I4444" s="6">
        <v>0</v>
      </c>
      <c r="J4444" s="6">
        <v>0</v>
      </c>
      <c r="K4444" s="6">
        <v>0</v>
      </c>
      <c r="L4444" s="1">
        <f t="shared" si="846"/>
        <v>0</v>
      </c>
      <c r="M4444" s="6">
        <v>20920.099999999999</v>
      </c>
      <c r="N4444" s="6">
        <v>0</v>
      </c>
      <c r="O4444" s="6">
        <v>0</v>
      </c>
      <c r="P4444" s="6">
        <v>0</v>
      </c>
      <c r="Q4444" s="1">
        <f t="shared" si="847"/>
        <v>20920.099999999999</v>
      </c>
    </row>
    <row r="4445" spans="1:17" ht="25.5">
      <c r="A4445" s="60" t="str">
        <f t="shared" si="844"/>
        <v>1.9.1.3.10.00.00 - Multas e Juros de Mora da Dívida Ativa da Taxa de 
 Fiscalização dos Produtos Controlados pelo Ministério do Exército</v>
      </c>
      <c r="B4445" s="3" t="s">
        <v>5841</v>
      </c>
      <c r="C4445" s="4">
        <v>6513090.1100000003</v>
      </c>
      <c r="D4445" s="4">
        <v>0</v>
      </c>
      <c r="E4445" s="4">
        <v>0</v>
      </c>
      <c r="F4445" s="4">
        <v>0</v>
      </c>
      <c r="G4445" s="1">
        <f t="shared" si="845"/>
        <v>6513090.1100000003</v>
      </c>
      <c r="H4445" s="4">
        <v>0</v>
      </c>
      <c r="I4445" s="4">
        <v>0</v>
      </c>
      <c r="J4445" s="4">
        <v>0</v>
      </c>
      <c r="K4445" s="4">
        <v>0</v>
      </c>
      <c r="L4445" s="1">
        <f t="shared" si="846"/>
        <v>0</v>
      </c>
      <c r="M4445" s="4">
        <v>0</v>
      </c>
      <c r="N4445" s="4">
        <v>0</v>
      </c>
      <c r="O4445" s="4">
        <v>0</v>
      </c>
      <c r="P4445" s="4">
        <v>0</v>
      </c>
      <c r="Q4445" s="1">
        <f t="shared" si="847"/>
        <v>0</v>
      </c>
    </row>
    <row r="4446" spans="1:17" ht="25.5">
      <c r="A4446" s="60" t="str">
        <f t="shared" si="844"/>
        <v>1.9.1.3.11.00.00 - Multas e Juros de Mora da Dívida Ativa do Imposto 
 sobre a Propriedade Predial e Territorial Urbana – IPTU</v>
      </c>
      <c r="B4446" s="5" t="s">
        <v>5842</v>
      </c>
      <c r="C4446" s="6">
        <v>1019874094.98</v>
      </c>
      <c r="D4446" s="6">
        <v>1633674.6</v>
      </c>
      <c r="E4446" s="6">
        <v>2431.87</v>
      </c>
      <c r="F4446" s="6">
        <v>52909155.259999998</v>
      </c>
      <c r="G4446" s="1">
        <f t="shared" si="845"/>
        <v>965328833.25</v>
      </c>
      <c r="H4446" s="6">
        <v>14901610.23</v>
      </c>
      <c r="I4446" s="6">
        <v>0</v>
      </c>
      <c r="J4446" s="6">
        <v>0</v>
      </c>
      <c r="K4446" s="6">
        <v>0</v>
      </c>
      <c r="L4446" s="1">
        <f t="shared" si="846"/>
        <v>14901610.23</v>
      </c>
      <c r="M4446" s="6">
        <v>0</v>
      </c>
      <c r="N4446" s="6">
        <v>0</v>
      </c>
      <c r="O4446" s="6">
        <v>0</v>
      </c>
      <c r="P4446" s="6">
        <v>0</v>
      </c>
      <c r="Q4446" s="1">
        <f t="shared" si="847"/>
        <v>0</v>
      </c>
    </row>
    <row r="4447" spans="1:17" ht="25.5">
      <c r="A4447" s="60" t="str">
        <f t="shared" si="844"/>
        <v>1.9.1.3.12.00.00 - Multas e Juros de Mora da Dívida Ativa do Imposto 
 sobre a Transmissão Inter Vivos de Bens Imóveis - ITBI</v>
      </c>
      <c r="B4447" s="3" t="s">
        <v>5843</v>
      </c>
      <c r="C4447" s="4">
        <v>28306065.399999999</v>
      </c>
      <c r="D4447" s="4">
        <v>1600.44</v>
      </c>
      <c r="E4447" s="4">
        <v>0</v>
      </c>
      <c r="F4447" s="4">
        <v>578911.94999999995</v>
      </c>
      <c r="G4447" s="1">
        <f t="shared" si="845"/>
        <v>27725553.009999998</v>
      </c>
      <c r="H4447" s="4">
        <v>134017.16</v>
      </c>
      <c r="I4447" s="4">
        <v>0</v>
      </c>
      <c r="J4447" s="4">
        <v>0</v>
      </c>
      <c r="K4447" s="4">
        <v>0</v>
      </c>
      <c r="L4447" s="1">
        <f t="shared" si="846"/>
        <v>134017.16</v>
      </c>
      <c r="M4447" s="4">
        <v>0</v>
      </c>
      <c r="N4447" s="4">
        <v>0</v>
      </c>
      <c r="O4447" s="4">
        <v>0</v>
      </c>
      <c r="P4447" s="4">
        <v>0</v>
      </c>
      <c r="Q4447" s="1">
        <f t="shared" si="847"/>
        <v>0</v>
      </c>
    </row>
    <row r="4448" spans="1:17" ht="25.5">
      <c r="A4448" s="60" t="str">
        <f t="shared" si="844"/>
        <v>1.9.1.3.13.00.00 - Multas e Juros de Mora da Dívida Ativa do Imposto 
 sobre Serviços de Qualquer Natureza – ISS</v>
      </c>
      <c r="B4448" s="5" t="s">
        <v>5844</v>
      </c>
      <c r="C4448" s="6">
        <v>380179021.11000001</v>
      </c>
      <c r="D4448" s="6">
        <v>371668.91</v>
      </c>
      <c r="E4448" s="6">
        <v>814.85</v>
      </c>
      <c r="F4448" s="6">
        <v>19654724.239999998</v>
      </c>
      <c r="G4448" s="1">
        <f t="shared" si="845"/>
        <v>360151813.10999995</v>
      </c>
      <c r="H4448" s="6">
        <v>6651175.6100000003</v>
      </c>
      <c r="I4448" s="6">
        <v>0</v>
      </c>
      <c r="J4448" s="6">
        <v>0</v>
      </c>
      <c r="K4448" s="6">
        <v>0</v>
      </c>
      <c r="L4448" s="1">
        <f t="shared" si="846"/>
        <v>6651175.6100000003</v>
      </c>
      <c r="M4448" s="6">
        <v>0</v>
      </c>
      <c r="N4448" s="6">
        <v>0</v>
      </c>
      <c r="O4448" s="6">
        <v>0</v>
      </c>
      <c r="P4448" s="6">
        <v>0</v>
      </c>
      <c r="Q4448" s="1">
        <f t="shared" si="847"/>
        <v>0</v>
      </c>
    </row>
    <row r="4449" spans="1:17" ht="25.5">
      <c r="A4449" s="60" t="str">
        <f t="shared" si="844"/>
        <v>1.9.1.3.14.00.00 - Multas e Juros de Mora da Dívida Ativa do Imposto 
 sobre a Propriedade de Veículos Automotores – IPVA</v>
      </c>
      <c r="B4449" s="3" t="s">
        <v>5845</v>
      </c>
      <c r="C4449" s="4">
        <v>171770.23999999999</v>
      </c>
      <c r="D4449" s="4">
        <v>16.39</v>
      </c>
      <c r="E4449" s="4">
        <v>0</v>
      </c>
      <c r="F4449" s="4">
        <v>0</v>
      </c>
      <c r="G4449" s="1">
        <f t="shared" si="845"/>
        <v>171753.84999999998</v>
      </c>
      <c r="H4449" s="4">
        <v>157976137.84</v>
      </c>
      <c r="I4449" s="4">
        <v>5546646.6200000001</v>
      </c>
      <c r="J4449" s="4">
        <v>1185544.92</v>
      </c>
      <c r="K4449" s="4">
        <v>-1349795.05</v>
      </c>
      <c r="L4449" s="1">
        <f t="shared" si="846"/>
        <v>151243946.30000001</v>
      </c>
      <c r="M4449" s="4">
        <v>0</v>
      </c>
      <c r="N4449" s="4">
        <v>0</v>
      </c>
      <c r="O4449" s="4">
        <v>0</v>
      </c>
      <c r="P4449" s="4">
        <v>0</v>
      </c>
      <c r="Q4449" s="1">
        <f t="shared" si="847"/>
        <v>0</v>
      </c>
    </row>
    <row r="4450" spans="1:17" ht="25.5">
      <c r="A4450" s="60" t="str">
        <f t="shared" si="844"/>
        <v>1.9.1.3.15.00.00 - Multas e Juros de Mora da Dívida Ativa do Imposto 
 sobre Circulação de Mercadorias e Prestação de Serviços – ICMS</v>
      </c>
      <c r="B4450" s="5" t="s">
        <v>5846</v>
      </c>
      <c r="C4450" s="6">
        <v>235994.12</v>
      </c>
      <c r="D4450" s="6">
        <v>0</v>
      </c>
      <c r="E4450" s="6">
        <v>0</v>
      </c>
      <c r="F4450" s="6">
        <v>0</v>
      </c>
      <c r="G4450" s="1">
        <f t="shared" si="845"/>
        <v>235994.12</v>
      </c>
      <c r="H4450" s="6">
        <v>1096061157.0599999</v>
      </c>
      <c r="I4450" s="6">
        <v>135259755.22999999</v>
      </c>
      <c r="J4450" s="6">
        <v>52314411.520000003</v>
      </c>
      <c r="K4450" s="6">
        <v>10603950.619999999</v>
      </c>
      <c r="L4450" s="1">
        <f t="shared" si="846"/>
        <v>908486990.30999994</v>
      </c>
      <c r="M4450" s="6">
        <v>0</v>
      </c>
      <c r="N4450" s="6">
        <v>0</v>
      </c>
      <c r="O4450" s="6">
        <v>0</v>
      </c>
      <c r="P4450" s="6">
        <v>0</v>
      </c>
      <c r="Q4450" s="1">
        <f t="shared" si="847"/>
        <v>0</v>
      </c>
    </row>
    <row r="4451" spans="1:17" ht="25.5">
      <c r="A4451" s="60" t="str">
        <f t="shared" si="844"/>
        <v>1.9.1.3.16.00.00 - Multa e Juros de Mora da Dívida Ativa de Custas 
 Judiciais</v>
      </c>
      <c r="B4451" s="3" t="s">
        <v>5847</v>
      </c>
      <c r="C4451" s="4">
        <v>543.57000000000005</v>
      </c>
      <c r="D4451" s="4">
        <v>0</v>
      </c>
      <c r="E4451" s="4">
        <v>0</v>
      </c>
      <c r="F4451" s="4">
        <v>0</v>
      </c>
      <c r="G4451" s="1">
        <f t="shared" si="845"/>
        <v>543.57000000000005</v>
      </c>
      <c r="H4451" s="4">
        <v>1685875.15</v>
      </c>
      <c r="I4451" s="4">
        <v>0</v>
      </c>
      <c r="J4451" s="4">
        <v>0</v>
      </c>
      <c r="K4451" s="4">
        <v>0</v>
      </c>
      <c r="L4451" s="1">
        <f t="shared" si="846"/>
        <v>1685875.15</v>
      </c>
      <c r="M4451" s="4">
        <v>0</v>
      </c>
      <c r="N4451" s="4">
        <v>0</v>
      </c>
      <c r="O4451" s="4">
        <v>0</v>
      </c>
      <c r="P4451" s="4">
        <v>0</v>
      </c>
      <c r="Q4451" s="1">
        <f t="shared" si="847"/>
        <v>0</v>
      </c>
    </row>
    <row r="4452" spans="1:17" ht="25.5">
      <c r="A4452" s="60" t="str">
        <f t="shared" si="844"/>
        <v>1.9.1.3.20.00.00 - Multa e Juros de Mora da Dívida Ativa do Imposto 
 sobre Transmissão “Causa Mortis” e Doação de Bens e Direitos</v>
      </c>
      <c r="B4452" s="5" t="s">
        <v>5848</v>
      </c>
      <c r="C4452" s="6">
        <v>114170.2</v>
      </c>
      <c r="D4452" s="6">
        <v>0</v>
      </c>
      <c r="E4452" s="6">
        <v>0</v>
      </c>
      <c r="F4452" s="6">
        <v>0</v>
      </c>
      <c r="G4452" s="1">
        <f t="shared" si="845"/>
        <v>114170.2</v>
      </c>
      <c r="H4452" s="6">
        <v>23188854.100000001</v>
      </c>
      <c r="I4452" s="6">
        <v>679976.44</v>
      </c>
      <c r="J4452" s="6">
        <v>573991.93999999994</v>
      </c>
      <c r="K4452" s="6">
        <v>0</v>
      </c>
      <c r="L4452" s="1">
        <f t="shared" si="846"/>
        <v>21934885.719999999</v>
      </c>
      <c r="M4452" s="6">
        <v>0</v>
      </c>
      <c r="N4452" s="6">
        <v>0</v>
      </c>
      <c r="O4452" s="6">
        <v>0</v>
      </c>
      <c r="P4452" s="6">
        <v>0</v>
      </c>
      <c r="Q4452" s="1">
        <f t="shared" si="847"/>
        <v>0</v>
      </c>
    </row>
    <row r="4453" spans="1:17" ht="25.5">
      <c r="A4453" s="60" t="str">
        <f t="shared" si="844"/>
        <v>1.9.1.3.35.00.00 - Multas e Juros de Mora da Dívida Ativa da Taxa de 
 Fiscalização e Vigilância Sanitária</v>
      </c>
      <c r="B4453" s="3" t="s">
        <v>5849</v>
      </c>
      <c r="C4453" s="4">
        <v>7579158.8899999997</v>
      </c>
      <c r="D4453" s="4">
        <v>112141.75</v>
      </c>
      <c r="E4453" s="4">
        <v>0</v>
      </c>
      <c r="F4453" s="4">
        <v>152551.44</v>
      </c>
      <c r="G4453" s="1">
        <f t="shared" si="845"/>
        <v>7314465.6999999993</v>
      </c>
      <c r="H4453" s="4">
        <v>0</v>
      </c>
      <c r="I4453" s="4">
        <v>0</v>
      </c>
      <c r="J4453" s="4">
        <v>0</v>
      </c>
      <c r="K4453" s="4">
        <v>0</v>
      </c>
      <c r="L4453" s="1">
        <f t="shared" si="846"/>
        <v>0</v>
      </c>
      <c r="M4453" s="4">
        <v>0</v>
      </c>
      <c r="N4453" s="4">
        <v>0</v>
      </c>
      <c r="O4453" s="4">
        <v>0</v>
      </c>
      <c r="P4453" s="4">
        <v>0</v>
      </c>
      <c r="Q4453" s="1">
        <f t="shared" si="847"/>
        <v>0</v>
      </c>
    </row>
    <row r="4454" spans="1:17" ht="25.5">
      <c r="A4454" s="60" t="str">
        <f t="shared" si="844"/>
        <v>1.9.1.3.98.00.00 - Multas e Juros de mora da Dívida Ativa das 
 Contribuições de Melhoria</v>
      </c>
      <c r="B4454" s="5" t="s">
        <v>5850</v>
      </c>
      <c r="C4454" s="6">
        <v>21816963.870000001</v>
      </c>
      <c r="D4454" s="6">
        <v>147034.31</v>
      </c>
      <c r="E4454" s="6">
        <v>3771.65</v>
      </c>
      <c r="F4454" s="6">
        <v>1823947.76</v>
      </c>
      <c r="G4454" s="1">
        <f t="shared" si="845"/>
        <v>19842210.150000002</v>
      </c>
      <c r="H4454" s="6">
        <v>0</v>
      </c>
      <c r="I4454" s="6">
        <v>0</v>
      </c>
      <c r="J4454" s="6">
        <v>0</v>
      </c>
      <c r="K4454" s="6">
        <v>0</v>
      </c>
      <c r="L4454" s="1">
        <f t="shared" si="846"/>
        <v>0</v>
      </c>
      <c r="M4454" s="6">
        <v>0</v>
      </c>
      <c r="N4454" s="6">
        <v>0</v>
      </c>
      <c r="O4454" s="6">
        <v>0</v>
      </c>
      <c r="P4454" s="6">
        <v>0</v>
      </c>
      <c r="Q4454" s="1">
        <f t="shared" si="847"/>
        <v>0</v>
      </c>
    </row>
    <row r="4455" spans="1:17" ht="25.5">
      <c r="A4455" s="60" t="str">
        <f t="shared" si="844"/>
        <v>1.9.1.3.99.00.00 - Multas e Juros de Mora da Dívida Ativa de Outros 
 Tributos</v>
      </c>
      <c r="B4455" s="3" t="s">
        <v>5851</v>
      </c>
      <c r="C4455" s="4">
        <v>312177259.51999998</v>
      </c>
      <c r="D4455" s="4">
        <v>1050220.79</v>
      </c>
      <c r="E4455" s="4">
        <v>164701.12</v>
      </c>
      <c r="F4455" s="4">
        <v>15559088.02</v>
      </c>
      <c r="G4455" s="1">
        <f t="shared" si="845"/>
        <v>295403249.58999997</v>
      </c>
      <c r="H4455" s="4">
        <v>35808635.240000002</v>
      </c>
      <c r="I4455" s="4">
        <v>0</v>
      </c>
      <c r="J4455" s="4">
        <v>0</v>
      </c>
      <c r="K4455" s="4">
        <v>0</v>
      </c>
      <c r="L4455" s="1">
        <f t="shared" si="846"/>
        <v>35808635.240000002</v>
      </c>
      <c r="M4455" s="4">
        <v>2774386.83</v>
      </c>
      <c r="N4455" s="4">
        <v>0</v>
      </c>
      <c r="O4455" s="4">
        <v>0</v>
      </c>
      <c r="P4455" s="4">
        <v>255.03</v>
      </c>
      <c r="Q4455" s="1">
        <f t="shared" si="847"/>
        <v>2774131.8000000003</v>
      </c>
    </row>
    <row r="4456" spans="1:17" ht="25.5">
      <c r="A4456" s="60" t="str">
        <f t="shared" si="844"/>
        <v>1.9.1.4.00.00.00 - Multas e Juros de Mora da Dívida Ativa das 
 Contribuições</v>
      </c>
      <c r="B4456" s="5" t="s">
        <v>1584</v>
      </c>
      <c r="C4456" s="6">
        <v>6063386.2599999998</v>
      </c>
      <c r="D4456" s="6">
        <v>16211.17</v>
      </c>
      <c r="E4456" s="6">
        <v>1337.08</v>
      </c>
      <c r="F4456" s="6">
        <v>1274426.33</v>
      </c>
      <c r="G4456" s="1">
        <f t="shared" si="845"/>
        <v>4771411.68</v>
      </c>
      <c r="H4456" s="6">
        <v>11819.18</v>
      </c>
      <c r="I4456" s="6">
        <v>0</v>
      </c>
      <c r="J4456" s="6">
        <v>0</v>
      </c>
      <c r="K4456" s="6">
        <v>0</v>
      </c>
      <c r="L4456" s="1">
        <f t="shared" si="846"/>
        <v>11819.18</v>
      </c>
      <c r="M4456" s="6">
        <v>1118998036.47</v>
      </c>
      <c r="N4456" s="6">
        <v>0</v>
      </c>
      <c r="O4456" s="6">
        <v>0</v>
      </c>
      <c r="P4456" s="6">
        <v>1123094.8999999999</v>
      </c>
      <c r="Q4456" s="1">
        <f t="shared" si="847"/>
        <v>1117874941.5699999</v>
      </c>
    </row>
    <row r="4457" spans="1:17" ht="25.5">
      <c r="A4457" s="60" t="str">
        <f t="shared" si="844"/>
        <v>1.9.1.5.00.00.00 - Multas e Juros de Mora da Dívida Ativa de Outras 
 Receitas</v>
      </c>
      <c r="B4457" s="3" t="s">
        <v>1585</v>
      </c>
      <c r="C4457" s="4">
        <v>105965411.94</v>
      </c>
      <c r="D4457" s="4">
        <v>111163.97</v>
      </c>
      <c r="E4457" s="4">
        <v>1158.71</v>
      </c>
      <c r="F4457" s="4">
        <v>4429026.3</v>
      </c>
      <c r="G4457" s="1">
        <f t="shared" si="845"/>
        <v>101424062.96000001</v>
      </c>
      <c r="H4457" s="4">
        <v>59602200.390000001</v>
      </c>
      <c r="I4457" s="4">
        <v>0</v>
      </c>
      <c r="J4457" s="4">
        <v>0</v>
      </c>
      <c r="K4457" s="4">
        <v>-95.61</v>
      </c>
      <c r="L4457" s="1">
        <f t="shared" si="846"/>
        <v>59602200.390000001</v>
      </c>
      <c r="M4457" s="4">
        <v>351517487.80000001</v>
      </c>
      <c r="N4457" s="4">
        <v>0</v>
      </c>
      <c r="O4457" s="4">
        <v>0</v>
      </c>
      <c r="P4457" s="4">
        <v>-69251314.329999998</v>
      </c>
      <c r="Q4457" s="1">
        <f t="shared" si="847"/>
        <v>420768802.13</v>
      </c>
    </row>
    <row r="4458" spans="1:17">
      <c r="A4458" s="60" t="str">
        <f t="shared" si="844"/>
        <v>1.9.1.8.00.00.00 - Multas e Juros de Mora de Outras Receitas</v>
      </c>
      <c r="B4458" s="5" t="s">
        <v>1586</v>
      </c>
      <c r="C4458" s="6">
        <v>125026739.86</v>
      </c>
      <c r="D4458" s="6">
        <v>17308.29</v>
      </c>
      <c r="E4458" s="6">
        <v>27.13</v>
      </c>
      <c r="F4458" s="6">
        <v>390568.35</v>
      </c>
      <c r="G4458" s="1">
        <f t="shared" si="845"/>
        <v>124618836.09</v>
      </c>
      <c r="H4458" s="6">
        <v>39073840.369999997</v>
      </c>
      <c r="I4458" s="6">
        <v>148470.6</v>
      </c>
      <c r="J4458" s="6">
        <v>0</v>
      </c>
      <c r="K4458" s="6">
        <v>649.08000000000004</v>
      </c>
      <c r="L4458" s="1">
        <f t="shared" si="846"/>
        <v>38925369.769999996</v>
      </c>
      <c r="M4458" s="6">
        <v>306281924.06</v>
      </c>
      <c r="N4458" s="6">
        <v>0</v>
      </c>
      <c r="O4458" s="6">
        <v>0</v>
      </c>
      <c r="P4458" s="6">
        <v>-60834639</v>
      </c>
      <c r="Q4458" s="1">
        <f t="shared" si="847"/>
        <v>367116563.06</v>
      </c>
    </row>
    <row r="4459" spans="1:17">
      <c r="A4459" s="60" t="str">
        <f t="shared" si="844"/>
        <v>1.9.1.9.00.00.00 - Multas de Outras Origens</v>
      </c>
      <c r="B4459" s="3" t="s">
        <v>1587</v>
      </c>
      <c r="C4459" s="4">
        <v>2902669677.8000002</v>
      </c>
      <c r="D4459" s="4">
        <v>2042224.2</v>
      </c>
      <c r="E4459" s="4">
        <v>0</v>
      </c>
      <c r="F4459" s="4">
        <v>58406268.759999998</v>
      </c>
      <c r="G4459" s="1">
        <f t="shared" si="845"/>
        <v>2842221184.8400002</v>
      </c>
      <c r="H4459" s="4">
        <v>2976217552.9299998</v>
      </c>
      <c r="I4459" s="4">
        <v>0</v>
      </c>
      <c r="J4459" s="4">
        <v>0</v>
      </c>
      <c r="K4459" s="4">
        <v>105861915.37</v>
      </c>
      <c r="L4459" s="1">
        <f t="shared" si="846"/>
        <v>2976217552.9299998</v>
      </c>
      <c r="M4459" s="4">
        <v>4576189896.9200001</v>
      </c>
      <c r="N4459" s="4">
        <v>0</v>
      </c>
      <c r="O4459" s="4">
        <v>0</v>
      </c>
      <c r="P4459" s="4">
        <v>-114048229.66</v>
      </c>
      <c r="Q4459" s="1">
        <f t="shared" si="847"/>
        <v>4690238126.5799999</v>
      </c>
    </row>
    <row r="4460" spans="1:17">
      <c r="A4460" s="60" t="str">
        <f t="shared" si="844"/>
        <v>1.9.2.0.00.00.00 - Indenizações e Restituições</v>
      </c>
      <c r="B4460" s="5" t="s">
        <v>1588</v>
      </c>
      <c r="C4460" s="6">
        <v>3624768693.98</v>
      </c>
      <c r="D4460" s="6">
        <v>2753464.12</v>
      </c>
      <c r="E4460" s="6">
        <v>148581.60999999999</v>
      </c>
      <c r="F4460" s="6">
        <v>3580951.34</v>
      </c>
      <c r="G4460" s="1">
        <f t="shared" si="845"/>
        <v>3618285696.9099998</v>
      </c>
      <c r="H4460" s="6">
        <v>3065956588.9400001</v>
      </c>
      <c r="I4460" s="6">
        <v>0</v>
      </c>
      <c r="J4460" s="6">
        <v>0</v>
      </c>
      <c r="K4460" s="6">
        <v>4625833.46</v>
      </c>
      <c r="L4460" s="1">
        <f t="shared" si="846"/>
        <v>3065956588.9400001</v>
      </c>
      <c r="M4460" s="6">
        <v>7947340934.25</v>
      </c>
      <c r="N4460" s="6">
        <v>0</v>
      </c>
      <c r="O4460" s="6">
        <v>0</v>
      </c>
      <c r="P4460" s="6">
        <v>-1112913482.8599999</v>
      </c>
      <c r="Q4460" s="1">
        <f t="shared" si="847"/>
        <v>9060254417.1100006</v>
      </c>
    </row>
    <row r="4461" spans="1:17">
      <c r="A4461" s="60" t="str">
        <f t="shared" si="844"/>
        <v>1.9.2.1.00.00.00 - Indenizações</v>
      </c>
      <c r="B4461" s="3" t="s">
        <v>1589</v>
      </c>
      <c r="C4461" s="4">
        <v>723852042.01999998</v>
      </c>
      <c r="D4461" s="4">
        <v>95082.37</v>
      </c>
      <c r="E4461" s="4">
        <v>0</v>
      </c>
      <c r="F4461" s="4">
        <v>126833.75</v>
      </c>
      <c r="G4461" s="1">
        <f t="shared" si="845"/>
        <v>723630125.89999998</v>
      </c>
      <c r="H4461" s="4">
        <v>206420141.18000001</v>
      </c>
      <c r="I4461" s="4">
        <v>0</v>
      </c>
      <c r="J4461" s="4">
        <v>0</v>
      </c>
      <c r="K4461" s="4">
        <v>6074264.3799999999</v>
      </c>
      <c r="L4461" s="1">
        <f t="shared" si="846"/>
        <v>206420141.18000001</v>
      </c>
      <c r="M4461" s="4">
        <v>942037616.77999997</v>
      </c>
      <c r="N4461" s="4">
        <v>0</v>
      </c>
      <c r="O4461" s="4">
        <v>0</v>
      </c>
      <c r="P4461" s="4">
        <v>-824349906.22000003</v>
      </c>
      <c r="Q4461" s="1">
        <f t="shared" si="847"/>
        <v>1766387523</v>
      </c>
    </row>
    <row r="4462" spans="1:17">
      <c r="A4462" s="60" t="str">
        <f t="shared" si="844"/>
        <v>1.9.2.2.00.00.00 - Restituições</v>
      </c>
      <c r="B4462" s="5" t="s">
        <v>1590</v>
      </c>
      <c r="C4462" s="6">
        <v>2900916651.96</v>
      </c>
      <c r="D4462" s="6">
        <v>2658381.75</v>
      </c>
      <c r="E4462" s="6">
        <v>148581.60999999999</v>
      </c>
      <c r="F4462" s="6">
        <v>3454117.59</v>
      </c>
      <c r="G4462" s="1">
        <f t="shared" si="845"/>
        <v>2894655571.0099998</v>
      </c>
      <c r="H4462" s="6">
        <v>2859536447.7600002</v>
      </c>
      <c r="I4462" s="6">
        <v>0</v>
      </c>
      <c r="J4462" s="6">
        <v>0</v>
      </c>
      <c r="K4462" s="6">
        <v>-1448430.92</v>
      </c>
      <c r="L4462" s="1">
        <f t="shared" si="846"/>
        <v>2859536447.7600002</v>
      </c>
      <c r="M4462" s="6">
        <v>7005303317.4700003</v>
      </c>
      <c r="N4462" s="6">
        <v>0</v>
      </c>
      <c r="O4462" s="6">
        <v>0</v>
      </c>
      <c r="P4462" s="6">
        <v>-288563576.63999999</v>
      </c>
      <c r="Q4462" s="1">
        <f t="shared" si="847"/>
        <v>7293866894.1100006</v>
      </c>
    </row>
    <row r="4463" spans="1:17">
      <c r="A4463" s="60" t="str">
        <f t="shared" si="844"/>
        <v>1.9.2.2.01.00.00 - Restituições de Convênios</v>
      </c>
      <c r="B4463" s="3" t="s">
        <v>5852</v>
      </c>
      <c r="C4463" s="4">
        <v>53852565.920000002</v>
      </c>
      <c r="D4463" s="4">
        <v>0</v>
      </c>
      <c r="E4463" s="4">
        <v>0</v>
      </c>
      <c r="F4463" s="4">
        <v>5108.5</v>
      </c>
      <c r="G4463" s="1">
        <f t="shared" si="845"/>
        <v>53847457.420000002</v>
      </c>
      <c r="H4463" s="4">
        <v>131181222.72</v>
      </c>
      <c r="I4463" s="4">
        <v>0</v>
      </c>
      <c r="J4463" s="4">
        <v>0</v>
      </c>
      <c r="K4463" s="4">
        <v>2511.5700000000002</v>
      </c>
      <c r="L4463" s="1">
        <f t="shared" si="846"/>
        <v>131181222.72</v>
      </c>
      <c r="M4463" s="4">
        <v>1600207203.99</v>
      </c>
      <c r="N4463" s="4">
        <v>0</v>
      </c>
      <c r="O4463" s="4">
        <v>0</v>
      </c>
      <c r="P4463" s="4">
        <v>-28865892.899999999</v>
      </c>
      <c r="Q4463" s="1">
        <f t="shared" si="847"/>
        <v>1629073096.8900001</v>
      </c>
    </row>
    <row r="4464" spans="1:17">
      <c r="A4464" s="60" t="str">
        <f t="shared" si="844"/>
        <v>1.9.2.2.02.00.00 - Restituições de Benefícios não Desembolsados</v>
      </c>
      <c r="B4464" s="5" t="s">
        <v>5853</v>
      </c>
      <c r="C4464" s="6">
        <v>5549576.5800000001</v>
      </c>
      <c r="D4464" s="6">
        <v>0</v>
      </c>
      <c r="E4464" s="6">
        <v>0</v>
      </c>
      <c r="F4464" s="6">
        <v>0</v>
      </c>
      <c r="G4464" s="1">
        <f t="shared" si="845"/>
        <v>5549576.5800000001</v>
      </c>
      <c r="H4464" s="6">
        <v>3094938.71</v>
      </c>
      <c r="I4464" s="6">
        <v>0</v>
      </c>
      <c r="J4464" s="6">
        <v>0</v>
      </c>
      <c r="K4464" s="6">
        <v>0</v>
      </c>
      <c r="L4464" s="1">
        <f t="shared" si="846"/>
        <v>3094938.71</v>
      </c>
      <c r="M4464" s="6">
        <v>2129344820.77</v>
      </c>
      <c r="N4464" s="6">
        <v>0</v>
      </c>
      <c r="O4464" s="6">
        <v>0</v>
      </c>
      <c r="P4464" s="6">
        <v>-105428.17</v>
      </c>
      <c r="Q4464" s="1">
        <f t="shared" si="847"/>
        <v>2129450248.9400001</v>
      </c>
    </row>
    <row r="4465" spans="1:17" ht="25.5">
      <c r="A4465" s="60" t="str">
        <f t="shared" si="844"/>
        <v>1.9.2.2.03.00.00 - Restituições de Constribuições Previdenciárias 
 Complementares</v>
      </c>
      <c r="B4465" s="3" t="s">
        <v>5854</v>
      </c>
      <c r="C4465" s="4">
        <v>4973340.07</v>
      </c>
      <c r="D4465" s="4">
        <v>0</v>
      </c>
      <c r="E4465" s="4">
        <v>0</v>
      </c>
      <c r="F4465" s="4">
        <v>0</v>
      </c>
      <c r="G4465" s="1">
        <f t="shared" si="845"/>
        <v>4973340.07</v>
      </c>
      <c r="H4465" s="4">
        <v>3225310.47</v>
      </c>
      <c r="I4465" s="4">
        <v>0</v>
      </c>
      <c r="J4465" s="4">
        <v>0</v>
      </c>
      <c r="K4465" s="4">
        <v>0</v>
      </c>
      <c r="L4465" s="1">
        <f t="shared" si="846"/>
        <v>3225310.47</v>
      </c>
      <c r="M4465" s="4">
        <v>0</v>
      </c>
      <c r="N4465" s="4">
        <v>0</v>
      </c>
      <c r="O4465" s="4">
        <v>0</v>
      </c>
      <c r="P4465" s="4">
        <v>0</v>
      </c>
      <c r="Q4465" s="1">
        <f t="shared" si="847"/>
        <v>0</v>
      </c>
    </row>
    <row r="4466" spans="1:17" ht="25.5">
      <c r="A4466" s="60" t="str">
        <f t="shared" si="844"/>
        <v>1.9.2.2.04.00.00 - Restituições não Reclamadas das Condenações 
 Judiciais</v>
      </c>
      <c r="B4466" s="5" t="s">
        <v>5855</v>
      </c>
      <c r="C4466" s="6">
        <v>102998.14</v>
      </c>
      <c r="D4466" s="6">
        <v>0</v>
      </c>
      <c r="E4466" s="6">
        <v>0</v>
      </c>
      <c r="F4466" s="6">
        <v>0</v>
      </c>
      <c r="G4466" s="1">
        <f t="shared" si="845"/>
        <v>102998.14</v>
      </c>
      <c r="H4466" s="6">
        <v>938439.23</v>
      </c>
      <c r="I4466" s="6">
        <v>0</v>
      </c>
      <c r="J4466" s="6">
        <v>0</v>
      </c>
      <c r="K4466" s="6">
        <v>0</v>
      </c>
      <c r="L4466" s="1">
        <f t="shared" si="846"/>
        <v>938439.23</v>
      </c>
      <c r="M4466" s="6">
        <v>0</v>
      </c>
      <c r="N4466" s="6">
        <v>0</v>
      </c>
      <c r="O4466" s="6">
        <v>0</v>
      </c>
      <c r="P4466" s="6">
        <v>0</v>
      </c>
      <c r="Q4466" s="1">
        <f t="shared" si="847"/>
        <v>0</v>
      </c>
    </row>
    <row r="4467" spans="1:17" ht="25.5">
      <c r="A4467" s="60" t="str">
        <f t="shared" si="844"/>
        <v>1.9.2.2.05.00.00 - Ressarcimento por Operadoras de Seguros Privados 
 de Assistência à Saúde</v>
      </c>
      <c r="B4467" s="3" t="s">
        <v>5856</v>
      </c>
      <c r="C4467" s="4">
        <v>0</v>
      </c>
      <c r="D4467" s="4">
        <v>0</v>
      </c>
      <c r="E4467" s="4">
        <v>0</v>
      </c>
      <c r="F4467" s="4">
        <v>0</v>
      </c>
      <c r="G4467" s="1">
        <f t="shared" si="845"/>
        <v>0</v>
      </c>
      <c r="H4467" s="4">
        <v>0</v>
      </c>
      <c r="I4467" s="4">
        <v>0</v>
      </c>
      <c r="J4467" s="4">
        <v>0</v>
      </c>
      <c r="K4467" s="4">
        <v>0</v>
      </c>
      <c r="L4467" s="1">
        <f t="shared" si="846"/>
        <v>0</v>
      </c>
      <c r="M4467" s="4">
        <v>355605020.74000001</v>
      </c>
      <c r="N4467" s="4">
        <v>0</v>
      </c>
      <c r="O4467" s="4">
        <v>0</v>
      </c>
      <c r="P4467" s="4">
        <v>0</v>
      </c>
      <c r="Q4467" s="1">
        <f t="shared" si="847"/>
        <v>355605020.74000001</v>
      </c>
    </row>
    <row r="4468" spans="1:17" ht="25.5">
      <c r="A4468" s="60" t="str">
        <f t="shared" si="844"/>
        <v>1.9.2.2.06.00.00 - Ressarcimento do Custo de Disponibilização de 
 Medicamentos</v>
      </c>
      <c r="B4468" s="5" t="s">
        <v>5857</v>
      </c>
      <c r="C4468" s="6">
        <v>396283.11</v>
      </c>
      <c r="D4468" s="6">
        <v>0</v>
      </c>
      <c r="E4468" s="6">
        <v>0</v>
      </c>
      <c r="F4468" s="6">
        <v>0</v>
      </c>
      <c r="G4468" s="1">
        <f t="shared" si="845"/>
        <v>396283.11</v>
      </c>
      <c r="H4468" s="6">
        <v>0</v>
      </c>
      <c r="I4468" s="6">
        <v>0</v>
      </c>
      <c r="J4468" s="6">
        <v>0</v>
      </c>
      <c r="K4468" s="6">
        <v>0</v>
      </c>
      <c r="L4468" s="1">
        <f t="shared" si="846"/>
        <v>0</v>
      </c>
      <c r="M4468" s="6">
        <v>41301856.960000001</v>
      </c>
      <c r="N4468" s="6">
        <v>0</v>
      </c>
      <c r="O4468" s="6">
        <v>0</v>
      </c>
      <c r="P4468" s="6">
        <v>-40100</v>
      </c>
      <c r="Q4468" s="1">
        <f t="shared" si="847"/>
        <v>41341956.960000001</v>
      </c>
    </row>
    <row r="4469" spans="1:17">
      <c r="A4469" s="60" t="str">
        <f t="shared" si="844"/>
        <v>1.9.2.2.07.00.00 - Recuperação de Despesas de Exercícios Anteriores</v>
      </c>
      <c r="B4469" s="3" t="s">
        <v>5858</v>
      </c>
      <c r="C4469" s="4">
        <v>92425310.549999997</v>
      </c>
      <c r="D4469" s="4">
        <v>0</v>
      </c>
      <c r="E4469" s="4">
        <v>0</v>
      </c>
      <c r="F4469" s="4">
        <v>0</v>
      </c>
      <c r="G4469" s="1">
        <f t="shared" si="845"/>
        <v>92425310.549999997</v>
      </c>
      <c r="H4469" s="4">
        <v>67289542.040000007</v>
      </c>
      <c r="I4469" s="4">
        <v>0</v>
      </c>
      <c r="J4469" s="4">
        <v>0</v>
      </c>
      <c r="K4469" s="4">
        <v>64286.74</v>
      </c>
      <c r="L4469" s="1">
        <f t="shared" si="846"/>
        <v>67289542.040000007</v>
      </c>
      <c r="M4469" s="4">
        <v>1848366883.3399999</v>
      </c>
      <c r="N4469" s="4">
        <v>0</v>
      </c>
      <c r="O4469" s="4">
        <v>0</v>
      </c>
      <c r="P4469" s="4">
        <v>-32167032.34</v>
      </c>
      <c r="Q4469" s="1">
        <f t="shared" si="847"/>
        <v>1880533915.6799998</v>
      </c>
    </row>
    <row r="4470" spans="1:17" ht="25.5">
      <c r="A4470" s="60" t="str">
        <f t="shared" si="844"/>
        <v>1.9.2.2.08.00.00 - Ressarcimento de Pagamentos de Honorários 
 Técnicos-Periciais</v>
      </c>
      <c r="B4470" s="5" t="s">
        <v>5859</v>
      </c>
      <c r="C4470" s="6">
        <v>268435.76</v>
      </c>
      <c r="D4470" s="6">
        <v>0</v>
      </c>
      <c r="E4470" s="6">
        <v>0</v>
      </c>
      <c r="F4470" s="6">
        <v>0</v>
      </c>
      <c r="G4470" s="1">
        <f t="shared" si="845"/>
        <v>268435.76</v>
      </c>
      <c r="H4470" s="6">
        <v>1142267.06</v>
      </c>
      <c r="I4470" s="6">
        <v>0</v>
      </c>
      <c r="J4470" s="6">
        <v>0</v>
      </c>
      <c r="K4470" s="6">
        <v>0</v>
      </c>
      <c r="L4470" s="1">
        <f t="shared" si="846"/>
        <v>1142267.06</v>
      </c>
      <c r="M4470" s="6">
        <v>37041040.420000002</v>
      </c>
      <c r="N4470" s="6">
        <v>0</v>
      </c>
      <c r="O4470" s="6">
        <v>0</v>
      </c>
      <c r="P4470" s="6">
        <v>-171619.82</v>
      </c>
      <c r="Q4470" s="1">
        <f t="shared" si="847"/>
        <v>37212660.240000002</v>
      </c>
    </row>
    <row r="4471" spans="1:17" ht="38.25">
      <c r="A4471" s="60" t="str">
        <f t="shared" si="844"/>
        <v>1.9.2.2.09.00.00 - Ressarcimento de Despesas do Porte de Remessa e 
 Retorno dos Autos</v>
      </c>
      <c r="B4471" s="3" t="s">
        <v>5860</v>
      </c>
      <c r="C4471" s="4">
        <v>13271989.74</v>
      </c>
      <c r="D4471" s="4">
        <v>0</v>
      </c>
      <c r="E4471" s="4">
        <v>0</v>
      </c>
      <c r="F4471" s="4">
        <v>0</v>
      </c>
      <c r="G4471" s="1">
        <f t="shared" si="845"/>
        <v>13271989.74</v>
      </c>
      <c r="H4471" s="4">
        <v>0</v>
      </c>
      <c r="I4471" s="4">
        <v>0</v>
      </c>
      <c r="J4471" s="4">
        <v>0</v>
      </c>
      <c r="K4471" s="4">
        <v>0</v>
      </c>
      <c r="L4471" s="1">
        <f t="shared" si="846"/>
        <v>0</v>
      </c>
      <c r="M4471" s="4">
        <v>14028746.17</v>
      </c>
      <c r="N4471" s="4">
        <v>0</v>
      </c>
      <c r="O4471" s="4">
        <v>0</v>
      </c>
      <c r="P4471" s="4">
        <v>-7098.52</v>
      </c>
      <c r="Q4471" s="1">
        <f t="shared" si="847"/>
        <v>14035844.689999999</v>
      </c>
    </row>
    <row r="4472" spans="1:17" ht="25.5">
      <c r="A4472" s="60" t="str">
        <f t="shared" si="844"/>
        <v>1.9.2.2.10.00.00 - Compensações Financeiras entre o Regime Geral e 
 os Regimes Próprios de Previdência dos Servidores</v>
      </c>
      <c r="B4472" s="5" t="s">
        <v>1591</v>
      </c>
      <c r="C4472" s="6">
        <v>797944205.95000005</v>
      </c>
      <c r="D4472" s="6">
        <v>0</v>
      </c>
      <c r="E4472" s="6">
        <v>0</v>
      </c>
      <c r="F4472" s="6">
        <v>120049.71</v>
      </c>
      <c r="G4472" s="1">
        <f t="shared" si="845"/>
        <v>797824156.24000001</v>
      </c>
      <c r="H4472" s="6">
        <v>768249683.38</v>
      </c>
      <c r="I4472" s="6">
        <v>0</v>
      </c>
      <c r="J4472" s="6">
        <v>0</v>
      </c>
      <c r="K4472" s="6">
        <v>376983.61</v>
      </c>
      <c r="L4472" s="1">
        <f t="shared" si="846"/>
        <v>768249683.38</v>
      </c>
      <c r="M4472" s="6">
        <v>40796346.259999998</v>
      </c>
      <c r="N4472" s="6">
        <v>0</v>
      </c>
      <c r="O4472" s="6">
        <v>0</v>
      </c>
      <c r="P4472" s="6">
        <v>0</v>
      </c>
      <c r="Q4472" s="1">
        <f t="shared" si="847"/>
        <v>40796346.259999998</v>
      </c>
    </row>
    <row r="4473" spans="1:17" ht="25.5">
      <c r="A4473" s="60" t="str">
        <f t="shared" si="844"/>
        <v>1.9.2.2.11.00.00 - Restituição de Parcelas do Seguro Desemprego 
 Recebidas Indevidamente</v>
      </c>
      <c r="B4473" s="3" t="s">
        <v>5861</v>
      </c>
      <c r="C4473" s="4">
        <v>7284.24</v>
      </c>
      <c r="D4473" s="4">
        <v>0</v>
      </c>
      <c r="E4473" s="4">
        <v>0</v>
      </c>
      <c r="F4473" s="4">
        <v>0</v>
      </c>
      <c r="G4473" s="1">
        <f t="shared" si="845"/>
        <v>7284.24</v>
      </c>
      <c r="H4473" s="4">
        <v>0</v>
      </c>
      <c r="I4473" s="4">
        <v>0</v>
      </c>
      <c r="J4473" s="4">
        <v>0</v>
      </c>
      <c r="K4473" s="4">
        <v>0</v>
      </c>
      <c r="L4473" s="1">
        <f t="shared" si="846"/>
        <v>0</v>
      </c>
      <c r="M4473" s="4">
        <v>166364281.58000001</v>
      </c>
      <c r="N4473" s="4">
        <v>0</v>
      </c>
      <c r="O4473" s="4">
        <v>0</v>
      </c>
      <c r="P4473" s="4">
        <v>-57139.23</v>
      </c>
      <c r="Q4473" s="1">
        <f t="shared" si="847"/>
        <v>166421420.81</v>
      </c>
    </row>
    <row r="4474" spans="1:17">
      <c r="A4474" s="60" t="str">
        <f t="shared" si="844"/>
        <v>1.9.2.2.20.00.00 - Recuperação de Sinistros</v>
      </c>
      <c r="B4474" s="5" t="s">
        <v>5862</v>
      </c>
      <c r="C4474" s="6">
        <v>153242.42000000001</v>
      </c>
      <c r="D4474" s="6">
        <v>0</v>
      </c>
      <c r="E4474" s="6">
        <v>0</v>
      </c>
      <c r="F4474" s="6">
        <v>0</v>
      </c>
      <c r="G4474" s="1">
        <f t="shared" si="845"/>
        <v>153242.42000000001</v>
      </c>
      <c r="H4474" s="6">
        <v>26672</v>
      </c>
      <c r="I4474" s="6">
        <v>0</v>
      </c>
      <c r="J4474" s="6">
        <v>0</v>
      </c>
      <c r="K4474" s="6">
        <v>0</v>
      </c>
      <c r="L4474" s="1">
        <f t="shared" si="846"/>
        <v>26672</v>
      </c>
      <c r="M4474" s="6">
        <v>10750364.35</v>
      </c>
      <c r="N4474" s="6">
        <v>0</v>
      </c>
      <c r="O4474" s="6">
        <v>0</v>
      </c>
      <c r="P4474" s="6">
        <v>-2722022.18</v>
      </c>
      <c r="Q4474" s="1">
        <f t="shared" si="847"/>
        <v>13472386.529999999</v>
      </c>
    </row>
    <row r="4475" spans="1:17" ht="25.5">
      <c r="A4475" s="60" t="str">
        <f t="shared" si="844"/>
        <v>1.9.2.2.21.00.00 - Ressarcimentos de Pagamentos de Despesas pela 
 Deportação</v>
      </c>
      <c r="B4475" s="3" t="s">
        <v>5863</v>
      </c>
      <c r="C4475" s="4">
        <v>554579.6</v>
      </c>
      <c r="D4475" s="4">
        <v>0</v>
      </c>
      <c r="E4475" s="4">
        <v>0</v>
      </c>
      <c r="F4475" s="4">
        <v>0</v>
      </c>
      <c r="G4475" s="1">
        <f t="shared" si="845"/>
        <v>554579.6</v>
      </c>
      <c r="H4475" s="4">
        <v>0</v>
      </c>
      <c r="I4475" s="4">
        <v>0</v>
      </c>
      <c r="J4475" s="4">
        <v>0</v>
      </c>
      <c r="K4475" s="4">
        <v>0</v>
      </c>
      <c r="L4475" s="1">
        <f t="shared" si="846"/>
        <v>0</v>
      </c>
      <c r="M4475" s="4">
        <v>70529.789999999994</v>
      </c>
      <c r="N4475" s="4">
        <v>0</v>
      </c>
      <c r="O4475" s="4">
        <v>0</v>
      </c>
      <c r="P4475" s="4">
        <v>0</v>
      </c>
      <c r="Q4475" s="1">
        <f t="shared" si="847"/>
        <v>70529.789999999994</v>
      </c>
    </row>
    <row r="4476" spans="1:17" ht="25.5">
      <c r="A4476" s="60" t="str">
        <f t="shared" si="844"/>
        <v>1.9.2.2.22.00.00 - Ressarcimento Decorrente de Ações Regressivas 
 Oriundas da Relação de Trabalho</v>
      </c>
      <c r="B4476" s="5" t="s">
        <v>5864</v>
      </c>
      <c r="C4476" s="6">
        <v>10437.58</v>
      </c>
      <c r="D4476" s="6">
        <v>0</v>
      </c>
      <c r="E4476" s="6">
        <v>0</v>
      </c>
      <c r="F4476" s="6">
        <v>0</v>
      </c>
      <c r="G4476" s="1">
        <f t="shared" si="845"/>
        <v>10437.58</v>
      </c>
      <c r="H4476" s="6">
        <v>0</v>
      </c>
      <c r="I4476" s="6">
        <v>0</v>
      </c>
      <c r="J4476" s="6">
        <v>0</v>
      </c>
      <c r="K4476" s="6">
        <v>0</v>
      </c>
      <c r="L4476" s="1">
        <f t="shared" si="846"/>
        <v>0</v>
      </c>
      <c r="M4476" s="6">
        <v>6258804.8799999999</v>
      </c>
      <c r="N4476" s="6">
        <v>0</v>
      </c>
      <c r="O4476" s="6">
        <v>0</v>
      </c>
      <c r="P4476" s="6">
        <v>0</v>
      </c>
      <c r="Q4476" s="1">
        <f t="shared" si="847"/>
        <v>6258804.8799999999</v>
      </c>
    </row>
    <row r="4477" spans="1:17">
      <c r="A4477" s="60" t="str">
        <f t="shared" si="844"/>
        <v>1.9.2.2.23.00.00 - Restituição de Recursos de Fomento</v>
      </c>
      <c r="B4477" s="3" t="s">
        <v>5865</v>
      </c>
      <c r="C4477" s="4">
        <v>19766.599999999999</v>
      </c>
      <c r="D4477" s="4">
        <v>0</v>
      </c>
      <c r="E4477" s="4">
        <v>0</v>
      </c>
      <c r="F4477" s="4">
        <v>0</v>
      </c>
      <c r="G4477" s="1">
        <f t="shared" si="845"/>
        <v>19766.599999999999</v>
      </c>
      <c r="H4477" s="4">
        <v>0</v>
      </c>
      <c r="I4477" s="4">
        <v>0</v>
      </c>
      <c r="J4477" s="4">
        <v>0</v>
      </c>
      <c r="K4477" s="4">
        <v>0</v>
      </c>
      <c r="L4477" s="1">
        <f t="shared" si="846"/>
        <v>0</v>
      </c>
      <c r="M4477" s="4">
        <v>10965483.4</v>
      </c>
      <c r="N4477" s="4">
        <v>0</v>
      </c>
      <c r="O4477" s="4">
        <v>0</v>
      </c>
      <c r="P4477" s="4">
        <v>0</v>
      </c>
      <c r="Q4477" s="1">
        <f t="shared" si="847"/>
        <v>10965483.4</v>
      </c>
    </row>
    <row r="4478" spans="1:17" ht="25.5">
      <c r="A4478" s="60" t="str">
        <f t="shared" si="844"/>
        <v>1.9.2.2.24.00.00 - Restituição de Recursos de Subvenções ou 
 Subsídios</v>
      </c>
      <c r="B4478" s="5" t="s">
        <v>5866</v>
      </c>
      <c r="C4478" s="6">
        <v>262198.71000000002</v>
      </c>
      <c r="D4478" s="6">
        <v>0</v>
      </c>
      <c r="E4478" s="6">
        <v>0</v>
      </c>
      <c r="F4478" s="6">
        <v>0</v>
      </c>
      <c r="G4478" s="1">
        <f t="shared" si="845"/>
        <v>262198.71000000002</v>
      </c>
      <c r="H4478" s="6">
        <v>0</v>
      </c>
      <c r="I4478" s="6">
        <v>0</v>
      </c>
      <c r="J4478" s="6">
        <v>0</v>
      </c>
      <c r="K4478" s="6">
        <v>0</v>
      </c>
      <c r="L4478" s="1">
        <f t="shared" si="846"/>
        <v>0</v>
      </c>
      <c r="M4478" s="6">
        <v>0</v>
      </c>
      <c r="N4478" s="6">
        <v>0</v>
      </c>
      <c r="O4478" s="6">
        <v>0</v>
      </c>
      <c r="P4478" s="6">
        <v>0</v>
      </c>
      <c r="Q4478" s="1">
        <f t="shared" si="847"/>
        <v>0</v>
      </c>
    </row>
    <row r="4479" spans="1:17" ht="25.5">
      <c r="A4479" s="60" t="str">
        <f t="shared" ref="A4479:A4542" si="848">TRIM(B4479)</f>
        <v>1.9.2.2.30.00.00 - Devoluções de Recursos Decorrentes de 
 Restituições Indevidas do Imposto de Renda</v>
      </c>
      <c r="B4479" s="3" t="s">
        <v>5867</v>
      </c>
      <c r="C4479" s="4">
        <v>28.5</v>
      </c>
      <c r="D4479" s="4">
        <v>0</v>
      </c>
      <c r="E4479" s="4">
        <v>0</v>
      </c>
      <c r="F4479" s="4">
        <v>0</v>
      </c>
      <c r="G4479" s="1">
        <f t="shared" si="845"/>
        <v>28.5</v>
      </c>
      <c r="H4479" s="4">
        <v>0</v>
      </c>
      <c r="I4479" s="4">
        <v>0</v>
      </c>
      <c r="J4479" s="4">
        <v>0</v>
      </c>
      <c r="K4479" s="4">
        <v>0</v>
      </c>
      <c r="L4479" s="1">
        <f t="shared" si="846"/>
        <v>0</v>
      </c>
      <c r="M4479" s="4">
        <v>0</v>
      </c>
      <c r="N4479" s="4">
        <v>0</v>
      </c>
      <c r="O4479" s="4">
        <v>0</v>
      </c>
      <c r="P4479" s="4">
        <v>0</v>
      </c>
      <c r="Q4479" s="1">
        <f t="shared" si="847"/>
        <v>0</v>
      </c>
    </row>
    <row r="4480" spans="1:17">
      <c r="A4480" s="60" t="str">
        <f t="shared" si="848"/>
        <v>1.9.2.2.99.00.00 - Outras Restituições</v>
      </c>
      <c r="B4480" s="5" t="s">
        <v>1592</v>
      </c>
      <c r="C4480" s="6">
        <v>1929633781.8099999</v>
      </c>
      <c r="D4480" s="6">
        <v>2658381.75</v>
      </c>
      <c r="E4480" s="6">
        <v>148581.60999999999</v>
      </c>
      <c r="F4480" s="6">
        <v>3328959.38</v>
      </c>
      <c r="G4480" s="1">
        <f t="shared" ref="G4480:G4543" si="849">C4480-D4480-E4480-F4480</f>
        <v>1923497859.0699999</v>
      </c>
      <c r="H4480" s="6">
        <v>1884388372.1500001</v>
      </c>
      <c r="I4480" s="6">
        <v>0</v>
      </c>
      <c r="J4480" s="6">
        <v>0</v>
      </c>
      <c r="K4480" s="6">
        <v>-1892212.84</v>
      </c>
      <c r="L4480" s="1">
        <f t="shared" si="846"/>
        <v>1884388372.1500001</v>
      </c>
      <c r="M4480" s="6">
        <v>743192596.87</v>
      </c>
      <c r="N4480" s="6">
        <v>0</v>
      </c>
      <c r="O4480" s="6">
        <v>0</v>
      </c>
      <c r="P4480" s="6">
        <v>-224427243.47999999</v>
      </c>
      <c r="Q4480" s="1">
        <f t="shared" si="847"/>
        <v>967619840.35000002</v>
      </c>
    </row>
    <row r="4481" spans="1:17" ht="25.5">
      <c r="A4481" s="60" t="str">
        <f t="shared" si="848"/>
        <v>1.9.2.3.01.00.00 - Retorno de Investimentos Mediante Participação em 
 Empresas e Projetos</v>
      </c>
      <c r="B4481" s="3" t="s">
        <v>5868</v>
      </c>
      <c r="C4481" s="4">
        <v>1490626.68</v>
      </c>
      <c r="D4481" s="4">
        <v>0</v>
      </c>
      <c r="E4481" s="4">
        <v>0</v>
      </c>
      <c r="F4481" s="4">
        <v>0</v>
      </c>
      <c r="G4481" s="1">
        <f t="shared" si="849"/>
        <v>1490626.68</v>
      </c>
      <c r="H4481" s="4">
        <v>0</v>
      </c>
      <c r="I4481" s="4">
        <v>0</v>
      </c>
      <c r="J4481" s="4">
        <v>0</v>
      </c>
      <c r="K4481" s="4">
        <v>0</v>
      </c>
      <c r="L4481" s="1">
        <f t="shared" ref="L4481:L4544" si="850">H4481-I4481-J4481</f>
        <v>0</v>
      </c>
      <c r="M4481" s="4">
        <v>1009337.95</v>
      </c>
      <c r="N4481" s="4">
        <v>0</v>
      </c>
      <c r="O4481" s="4">
        <v>0</v>
      </c>
      <c r="P4481" s="4">
        <v>0</v>
      </c>
      <c r="Q4481" s="1">
        <f t="shared" ref="Q4481:Q4544" si="851">M4481-N4481-O4481-P4481</f>
        <v>1009337.95</v>
      </c>
    </row>
    <row r="4482" spans="1:17">
      <c r="A4482" s="60" t="str">
        <f t="shared" si="848"/>
        <v>1.9.3.0.00.00.00 - Receita da Dívida Ativa</v>
      </c>
      <c r="B4482" s="5" t="s">
        <v>1593</v>
      </c>
      <c r="C4482" s="6">
        <v>7316569249.4700003</v>
      </c>
      <c r="D4482" s="6">
        <v>9630446.6300000008</v>
      </c>
      <c r="E4482" s="6">
        <v>369054.2</v>
      </c>
      <c r="F4482" s="6">
        <v>70057559.370000005</v>
      </c>
      <c r="G4482" s="1">
        <f t="shared" si="849"/>
        <v>7236512189.2700005</v>
      </c>
      <c r="H4482" s="6">
        <v>4522148310.29</v>
      </c>
      <c r="I4482" s="6">
        <v>278997365.60000002</v>
      </c>
      <c r="J4482" s="6">
        <v>221407048.12</v>
      </c>
      <c r="K4482" s="6">
        <v>25648308.100000001</v>
      </c>
      <c r="L4482" s="1">
        <f t="shared" si="850"/>
        <v>4021743896.5700002</v>
      </c>
      <c r="M4482" s="6">
        <v>6692576457.1499996</v>
      </c>
      <c r="N4482" s="6">
        <v>0</v>
      </c>
      <c r="O4482" s="6">
        <v>0</v>
      </c>
      <c r="P4482" s="6">
        <v>-1051636036.53</v>
      </c>
      <c r="Q4482" s="1">
        <f t="shared" si="851"/>
        <v>7744212493.6799994</v>
      </c>
    </row>
    <row r="4483" spans="1:17">
      <c r="A4483" s="60" t="str">
        <f t="shared" si="848"/>
        <v>1.9.3.1.00.00.00 - Receita da Dívida Ativa Tributária</v>
      </c>
      <c r="B4483" s="3" t="s">
        <v>1594</v>
      </c>
      <c r="C4483" s="4">
        <v>6721716910.4200001</v>
      </c>
      <c r="D4483" s="4">
        <v>9267069.8800000008</v>
      </c>
      <c r="E4483" s="4">
        <v>329941.53999999998</v>
      </c>
      <c r="F4483" s="4">
        <v>65261934.950000003</v>
      </c>
      <c r="G4483" s="1">
        <f t="shared" si="849"/>
        <v>6646857964.0500002</v>
      </c>
      <c r="H4483" s="4">
        <v>4307661314.0299997</v>
      </c>
      <c r="I4483" s="4">
        <v>278997365.60000002</v>
      </c>
      <c r="J4483" s="4">
        <v>220309888.09</v>
      </c>
      <c r="K4483" s="4">
        <v>25637579.68</v>
      </c>
      <c r="L4483" s="1">
        <f t="shared" si="850"/>
        <v>3808354060.3399997</v>
      </c>
      <c r="M4483" s="4">
        <v>2463399774.3000002</v>
      </c>
      <c r="N4483" s="4">
        <v>0</v>
      </c>
      <c r="O4483" s="4">
        <v>0</v>
      </c>
      <c r="P4483" s="4">
        <v>-1340130032.28</v>
      </c>
      <c r="Q4483" s="1">
        <f t="shared" si="851"/>
        <v>3803529806.5799999</v>
      </c>
    </row>
    <row r="4484" spans="1:17" ht="25.5">
      <c r="A4484" s="60" t="str">
        <f t="shared" si="848"/>
        <v>1.9.3.1.01.00.00 - Receita da Dívida Ativa do Imposto sobre a Renda 
 e Proventos de Qualquer Natureza</v>
      </c>
      <c r="B4484" s="5" t="s">
        <v>5869</v>
      </c>
      <c r="C4484" s="6">
        <v>53511756.310000002</v>
      </c>
      <c r="D4484" s="6">
        <v>318787.96000000002</v>
      </c>
      <c r="E4484" s="6">
        <v>4802.8900000000003</v>
      </c>
      <c r="F4484" s="6">
        <v>905044.66</v>
      </c>
      <c r="G4484" s="1">
        <f t="shared" si="849"/>
        <v>52283120.800000004</v>
      </c>
      <c r="H4484" s="6">
        <v>0</v>
      </c>
      <c r="I4484" s="6">
        <v>0</v>
      </c>
      <c r="J4484" s="6">
        <v>0</v>
      </c>
      <c r="K4484" s="6">
        <v>0</v>
      </c>
      <c r="L4484" s="1">
        <f t="shared" si="850"/>
        <v>0</v>
      </c>
      <c r="M4484" s="6">
        <v>919920052.05999994</v>
      </c>
      <c r="N4484" s="6">
        <v>0</v>
      </c>
      <c r="O4484" s="6">
        <v>0</v>
      </c>
      <c r="P4484" s="6">
        <v>598201922.29999995</v>
      </c>
      <c r="Q4484" s="1">
        <f t="shared" si="851"/>
        <v>321718129.75999999</v>
      </c>
    </row>
    <row r="4485" spans="1:17" ht="25.5">
      <c r="A4485" s="60" t="str">
        <f t="shared" si="848"/>
        <v>1.9.3.1.02.00.00 - Receita da Dívida Ativa do Imposto sobre Produtos 
 Industrializados</v>
      </c>
      <c r="B4485" s="3" t="s">
        <v>5870</v>
      </c>
      <c r="C4485" s="4">
        <v>1540755.56</v>
      </c>
      <c r="D4485" s="4">
        <v>2512.6</v>
      </c>
      <c r="E4485" s="4">
        <v>7.24</v>
      </c>
      <c r="F4485" s="4">
        <v>353.16</v>
      </c>
      <c r="G4485" s="1">
        <f t="shared" si="849"/>
        <v>1537882.56</v>
      </c>
      <c r="H4485" s="4">
        <v>0</v>
      </c>
      <c r="I4485" s="4">
        <v>0</v>
      </c>
      <c r="J4485" s="4">
        <v>0</v>
      </c>
      <c r="K4485" s="4">
        <v>0</v>
      </c>
      <c r="L4485" s="1">
        <f t="shared" si="850"/>
        <v>0</v>
      </c>
      <c r="M4485" s="4">
        <v>87232813.489999995</v>
      </c>
      <c r="N4485" s="4">
        <v>0</v>
      </c>
      <c r="O4485" s="4">
        <v>0</v>
      </c>
      <c r="P4485" s="4">
        <v>365752.31</v>
      </c>
      <c r="Q4485" s="1">
        <f t="shared" si="851"/>
        <v>86867061.179999992</v>
      </c>
    </row>
    <row r="4486" spans="1:17" ht="38.25">
      <c r="A4486" s="60" t="str">
        <f t="shared" si="848"/>
        <v>1.9.3.1.03.00.00 - Receita da Dívida Ativa do Imposto sobre 
 Operações de Crédito; Câmbio e Seguro; ou Relativas a Títulos ou 
 Valores Mobiliários</v>
      </c>
      <c r="B4486" s="5" t="s">
        <v>5871</v>
      </c>
      <c r="C4486" s="6">
        <v>4437.42</v>
      </c>
      <c r="D4486" s="6">
        <v>0</v>
      </c>
      <c r="E4486" s="6">
        <v>0</v>
      </c>
      <c r="F4486" s="6">
        <v>0</v>
      </c>
      <c r="G4486" s="1">
        <f t="shared" si="849"/>
        <v>4437.42</v>
      </c>
      <c r="H4486" s="6">
        <v>0</v>
      </c>
      <c r="I4486" s="6">
        <v>0</v>
      </c>
      <c r="J4486" s="6">
        <v>0</v>
      </c>
      <c r="K4486" s="6">
        <v>0</v>
      </c>
      <c r="L4486" s="1">
        <f t="shared" si="850"/>
        <v>0</v>
      </c>
      <c r="M4486" s="6">
        <v>837481.91</v>
      </c>
      <c r="N4486" s="6">
        <v>0</v>
      </c>
      <c r="O4486" s="6">
        <v>0</v>
      </c>
      <c r="P4486" s="6">
        <v>0</v>
      </c>
      <c r="Q4486" s="1">
        <f t="shared" si="851"/>
        <v>837481.91</v>
      </c>
    </row>
    <row r="4487" spans="1:17" ht="25.5">
      <c r="A4487" s="60" t="str">
        <f t="shared" si="848"/>
        <v>1.9.3.1.04.00.00 - Receita da Dívida Ativa do Imposto sobre a 
 Propriedade Territorial Rural</v>
      </c>
      <c r="B4487" s="3" t="s">
        <v>5872</v>
      </c>
      <c r="C4487" s="4">
        <v>2856147.93</v>
      </c>
      <c r="D4487" s="4">
        <v>265245.3</v>
      </c>
      <c r="E4487" s="4">
        <v>0</v>
      </c>
      <c r="F4487" s="4">
        <v>20221.97</v>
      </c>
      <c r="G4487" s="1">
        <f t="shared" si="849"/>
        <v>2570680.66</v>
      </c>
      <c r="H4487" s="4">
        <v>0</v>
      </c>
      <c r="I4487" s="4">
        <v>0</v>
      </c>
      <c r="J4487" s="4">
        <v>0</v>
      </c>
      <c r="K4487" s="4">
        <v>0</v>
      </c>
      <c r="L4487" s="1">
        <f t="shared" si="850"/>
        <v>0</v>
      </c>
      <c r="M4487" s="4">
        <v>3681988.44</v>
      </c>
      <c r="N4487" s="4">
        <v>0</v>
      </c>
      <c r="O4487" s="4">
        <v>0</v>
      </c>
      <c r="P4487" s="4">
        <v>-5653.75</v>
      </c>
      <c r="Q4487" s="1">
        <f t="shared" si="851"/>
        <v>3687642.19</v>
      </c>
    </row>
    <row r="4488" spans="1:17" ht="25.5">
      <c r="A4488" s="60" t="str">
        <f t="shared" si="848"/>
        <v>1.9.3.1.05.00.00 - Receita da Dívida Ativa do Imposto sobre a 
 Importação</v>
      </c>
      <c r="B4488" s="5" t="s">
        <v>5873</v>
      </c>
      <c r="C4488" s="6">
        <v>11015.01</v>
      </c>
      <c r="D4488" s="6">
        <v>0</v>
      </c>
      <c r="E4488" s="6">
        <v>0</v>
      </c>
      <c r="F4488" s="6">
        <v>0</v>
      </c>
      <c r="G4488" s="1">
        <f t="shared" si="849"/>
        <v>11015.01</v>
      </c>
      <c r="H4488" s="6">
        <v>0</v>
      </c>
      <c r="I4488" s="6">
        <v>0</v>
      </c>
      <c r="J4488" s="6">
        <v>0</v>
      </c>
      <c r="K4488" s="6">
        <v>0</v>
      </c>
      <c r="L4488" s="1">
        <f t="shared" si="850"/>
        <v>0</v>
      </c>
      <c r="M4488" s="6">
        <v>4428431.4400000004</v>
      </c>
      <c r="N4488" s="6">
        <v>0</v>
      </c>
      <c r="O4488" s="6">
        <v>0</v>
      </c>
      <c r="P4488" s="6">
        <v>3820.53</v>
      </c>
      <c r="Q4488" s="1">
        <f t="shared" si="851"/>
        <v>4424610.91</v>
      </c>
    </row>
    <row r="4489" spans="1:17" ht="25.5">
      <c r="A4489" s="60" t="str">
        <f t="shared" si="848"/>
        <v>1.9.3.1.06.00.00 - Receita da Dívida Ativa do Imposto sobre a 
 Exportação</v>
      </c>
      <c r="B4489" s="3" t="s">
        <v>5874</v>
      </c>
      <c r="C4489" s="4">
        <v>72005.34</v>
      </c>
      <c r="D4489" s="4">
        <v>0</v>
      </c>
      <c r="E4489" s="4">
        <v>0</v>
      </c>
      <c r="F4489" s="4">
        <v>0</v>
      </c>
      <c r="G4489" s="1">
        <f t="shared" si="849"/>
        <v>72005.34</v>
      </c>
      <c r="H4489" s="4">
        <v>0</v>
      </c>
      <c r="I4489" s="4">
        <v>0</v>
      </c>
      <c r="J4489" s="4">
        <v>0</v>
      </c>
      <c r="K4489" s="4">
        <v>0</v>
      </c>
      <c r="L4489" s="1">
        <f t="shared" si="850"/>
        <v>0</v>
      </c>
      <c r="M4489" s="4">
        <v>1763337.71</v>
      </c>
      <c r="N4489" s="4">
        <v>0</v>
      </c>
      <c r="O4489" s="4">
        <v>0</v>
      </c>
      <c r="P4489" s="4">
        <v>35135.01</v>
      </c>
      <c r="Q4489" s="1">
        <f t="shared" si="851"/>
        <v>1728202.7</v>
      </c>
    </row>
    <row r="4490" spans="1:17">
      <c r="A4490" s="60" t="str">
        <f t="shared" si="848"/>
        <v>1.9.3.1.07.00.00 - Receita da Dívida Ativa de Custas Judiciais</v>
      </c>
      <c r="B4490" s="5" t="s">
        <v>5875</v>
      </c>
      <c r="C4490" s="6">
        <v>180186.62</v>
      </c>
      <c r="D4490" s="6">
        <v>0</v>
      </c>
      <c r="E4490" s="6">
        <v>0</v>
      </c>
      <c r="F4490" s="6">
        <v>0</v>
      </c>
      <c r="G4490" s="1">
        <f t="shared" si="849"/>
        <v>180186.62</v>
      </c>
      <c r="H4490" s="6">
        <v>5999349.3700000001</v>
      </c>
      <c r="I4490" s="6">
        <v>0</v>
      </c>
      <c r="J4490" s="6">
        <v>0</v>
      </c>
      <c r="K4490" s="6">
        <v>6756.06</v>
      </c>
      <c r="L4490" s="1">
        <f t="shared" si="850"/>
        <v>5999349.3700000001</v>
      </c>
      <c r="M4490" s="6">
        <v>1336872.72</v>
      </c>
      <c r="N4490" s="6">
        <v>0</v>
      </c>
      <c r="O4490" s="6">
        <v>0</v>
      </c>
      <c r="P4490" s="6">
        <v>58382.57</v>
      </c>
      <c r="Q4490" s="1">
        <f t="shared" si="851"/>
        <v>1278490.1499999999</v>
      </c>
    </row>
    <row r="4491" spans="1:17" ht="25.5">
      <c r="A4491" s="60" t="str">
        <f t="shared" si="848"/>
        <v>1.9.3.1.08.00.00 - Receita da Dívida Ativa da Taxa de Fiscalização 
 de Telecomunicações</v>
      </c>
      <c r="B4491" s="3" t="s">
        <v>5876</v>
      </c>
      <c r="C4491" s="4">
        <v>5948.71</v>
      </c>
      <c r="D4491" s="4">
        <v>0</v>
      </c>
      <c r="E4491" s="4">
        <v>0</v>
      </c>
      <c r="F4491" s="4">
        <v>0</v>
      </c>
      <c r="G4491" s="1">
        <f t="shared" si="849"/>
        <v>5948.71</v>
      </c>
      <c r="H4491" s="4">
        <v>0</v>
      </c>
      <c r="I4491" s="4">
        <v>0</v>
      </c>
      <c r="J4491" s="4">
        <v>0</v>
      </c>
      <c r="K4491" s="4">
        <v>0</v>
      </c>
      <c r="L4491" s="1">
        <f t="shared" si="850"/>
        <v>0</v>
      </c>
      <c r="M4491" s="4">
        <v>121520.99</v>
      </c>
      <c r="N4491" s="4">
        <v>0</v>
      </c>
      <c r="O4491" s="4">
        <v>0</v>
      </c>
      <c r="P4491" s="4">
        <v>-1505.71</v>
      </c>
      <c r="Q4491" s="1">
        <f t="shared" si="851"/>
        <v>123026.70000000001</v>
      </c>
    </row>
    <row r="4492" spans="1:17" ht="25.5">
      <c r="A4492" s="60" t="str">
        <f t="shared" si="848"/>
        <v>1.9.3.1.09.00.00 - Receita da Dívida Ativa decorrente da Taxa de 
 Fiscalização – TAFIC</v>
      </c>
      <c r="B4492" s="5" t="s">
        <v>5877</v>
      </c>
      <c r="C4492" s="6">
        <v>315694.7</v>
      </c>
      <c r="D4492" s="6">
        <v>0</v>
      </c>
      <c r="E4492" s="6">
        <v>0</v>
      </c>
      <c r="F4492" s="6">
        <v>0</v>
      </c>
      <c r="G4492" s="1">
        <f t="shared" si="849"/>
        <v>315694.7</v>
      </c>
      <c r="H4492" s="6">
        <v>0</v>
      </c>
      <c r="I4492" s="6">
        <v>0</v>
      </c>
      <c r="J4492" s="6">
        <v>0</v>
      </c>
      <c r="K4492" s="6">
        <v>0</v>
      </c>
      <c r="L4492" s="1">
        <f t="shared" si="850"/>
        <v>0</v>
      </c>
      <c r="M4492" s="6">
        <v>0</v>
      </c>
      <c r="N4492" s="6">
        <v>0</v>
      </c>
      <c r="O4492" s="6">
        <v>0</v>
      </c>
      <c r="P4492" s="6">
        <v>0</v>
      </c>
      <c r="Q4492" s="1">
        <f t="shared" si="851"/>
        <v>0</v>
      </c>
    </row>
    <row r="4493" spans="1:17" ht="25.5">
      <c r="A4493" s="60" t="str">
        <f t="shared" si="848"/>
        <v>1.9.3.1.11.00.00 - Receita da Dívida Ativa do Imposto sobre a 
 Propriedade Predial e Territorial Urbana – IPTU</v>
      </c>
      <c r="B4493" s="3" t="s">
        <v>5878</v>
      </c>
      <c r="C4493" s="4">
        <v>3697436918.3499999</v>
      </c>
      <c r="D4493" s="4">
        <v>3577527.4</v>
      </c>
      <c r="E4493" s="4">
        <v>23415.56</v>
      </c>
      <c r="F4493" s="4">
        <v>33685197.289999999</v>
      </c>
      <c r="G4493" s="1">
        <f t="shared" si="849"/>
        <v>3660150778.0999999</v>
      </c>
      <c r="H4493" s="4">
        <v>90971060.75</v>
      </c>
      <c r="I4493" s="4">
        <v>0</v>
      </c>
      <c r="J4493" s="4">
        <v>0</v>
      </c>
      <c r="K4493" s="4">
        <v>0</v>
      </c>
      <c r="L4493" s="1">
        <f t="shared" si="850"/>
        <v>90971060.75</v>
      </c>
      <c r="M4493" s="4">
        <v>0</v>
      </c>
      <c r="N4493" s="4">
        <v>0</v>
      </c>
      <c r="O4493" s="4">
        <v>0</v>
      </c>
      <c r="P4493" s="4">
        <v>0</v>
      </c>
      <c r="Q4493" s="1">
        <f t="shared" si="851"/>
        <v>0</v>
      </c>
    </row>
    <row r="4494" spans="1:17" ht="25.5">
      <c r="A4494" s="60" t="str">
        <f t="shared" si="848"/>
        <v>1.9.3.1.12.00.00 - Receita da Dívida Ativa do Imposto sobre a 
 Transmissão Inter Vivos de Bens Imóveis - ITBI</v>
      </c>
      <c r="B4494" s="5" t="s">
        <v>5879</v>
      </c>
      <c r="C4494" s="6">
        <v>88383873.829999998</v>
      </c>
      <c r="D4494" s="6">
        <v>35139.519999999997</v>
      </c>
      <c r="E4494" s="6">
        <v>0</v>
      </c>
      <c r="F4494" s="6">
        <v>2634642.08</v>
      </c>
      <c r="G4494" s="1">
        <f t="shared" si="849"/>
        <v>85714092.230000004</v>
      </c>
      <c r="H4494" s="6">
        <v>867180.8</v>
      </c>
      <c r="I4494" s="6">
        <v>0</v>
      </c>
      <c r="J4494" s="6">
        <v>0</v>
      </c>
      <c r="K4494" s="6">
        <v>0</v>
      </c>
      <c r="L4494" s="1">
        <f t="shared" si="850"/>
        <v>867180.8</v>
      </c>
      <c r="M4494" s="6">
        <v>0</v>
      </c>
      <c r="N4494" s="6">
        <v>0</v>
      </c>
      <c r="O4494" s="6">
        <v>0</v>
      </c>
      <c r="P4494" s="6">
        <v>0</v>
      </c>
      <c r="Q4494" s="1">
        <f t="shared" si="851"/>
        <v>0</v>
      </c>
    </row>
    <row r="4495" spans="1:17" ht="25.5">
      <c r="A4495" s="60" t="str">
        <f t="shared" si="848"/>
        <v>1.9.3.1.13.00.00 - Receita da Dívida Ativa do Imposto sobre Serviços 
 de Qualquer Natureza – ISS</v>
      </c>
      <c r="B4495" s="3" t="s">
        <v>5880</v>
      </c>
      <c r="C4495" s="4">
        <v>1640039543.4000001</v>
      </c>
      <c r="D4495" s="4">
        <v>981426.19</v>
      </c>
      <c r="E4495" s="4">
        <v>0</v>
      </c>
      <c r="F4495" s="4">
        <v>16025634.060000001</v>
      </c>
      <c r="G4495" s="1">
        <f t="shared" si="849"/>
        <v>1623032483.1500001</v>
      </c>
      <c r="H4495" s="4">
        <v>45454717.189999998</v>
      </c>
      <c r="I4495" s="4">
        <v>0</v>
      </c>
      <c r="J4495" s="4">
        <v>0</v>
      </c>
      <c r="K4495" s="4">
        <v>0</v>
      </c>
      <c r="L4495" s="1">
        <f t="shared" si="850"/>
        <v>45454717.189999998</v>
      </c>
      <c r="M4495" s="4">
        <v>0</v>
      </c>
      <c r="N4495" s="4">
        <v>0</v>
      </c>
      <c r="O4495" s="4">
        <v>0</v>
      </c>
      <c r="P4495" s="4">
        <v>0</v>
      </c>
      <c r="Q4495" s="1">
        <f t="shared" si="851"/>
        <v>0</v>
      </c>
    </row>
    <row r="4496" spans="1:17" ht="25.5">
      <c r="A4496" s="60" t="str">
        <f t="shared" si="848"/>
        <v>1.9.3.1.14.00.00 - Receita da Dívida Ativa do Imposto sobre a 
 Propriedade de Veículos Automotores – IPVA</v>
      </c>
      <c r="B4496" s="5" t="s">
        <v>5881</v>
      </c>
      <c r="C4496" s="6">
        <v>26052242.859999999</v>
      </c>
      <c r="D4496" s="6">
        <v>0</v>
      </c>
      <c r="E4496" s="6">
        <v>0</v>
      </c>
      <c r="F4496" s="6">
        <v>0</v>
      </c>
      <c r="G4496" s="1">
        <f t="shared" si="849"/>
        <v>26052242.859999999</v>
      </c>
      <c r="H4496" s="6">
        <v>1309161467.2</v>
      </c>
      <c r="I4496" s="6">
        <v>11476446.77</v>
      </c>
      <c r="J4496" s="6">
        <v>11753876.630000001</v>
      </c>
      <c r="K4496" s="6">
        <v>-2360380.17</v>
      </c>
      <c r="L4496" s="1">
        <f t="shared" si="850"/>
        <v>1285931143.8</v>
      </c>
      <c r="M4496" s="6">
        <v>0</v>
      </c>
      <c r="N4496" s="6">
        <v>0</v>
      </c>
      <c r="O4496" s="6">
        <v>0</v>
      </c>
      <c r="P4496" s="6">
        <v>0</v>
      </c>
      <c r="Q4496" s="1">
        <f t="shared" si="851"/>
        <v>0</v>
      </c>
    </row>
    <row r="4497" spans="1:17" ht="25.5">
      <c r="A4497" s="60" t="str">
        <f t="shared" si="848"/>
        <v>1.9.3.1.15.00.00 - Receita da Dívida Ativa do Imposto sobre 
 Circulação de Mercadorias e Prestação de Serviços – ICMS</v>
      </c>
      <c r="B4497" s="3" t="s">
        <v>5882</v>
      </c>
      <c r="C4497" s="4">
        <v>4117.91</v>
      </c>
      <c r="D4497" s="4">
        <v>0</v>
      </c>
      <c r="E4497" s="4">
        <v>0</v>
      </c>
      <c r="F4497" s="4">
        <v>0</v>
      </c>
      <c r="G4497" s="1">
        <f t="shared" si="849"/>
        <v>4117.91</v>
      </c>
      <c r="H4497" s="4">
        <v>2721196351.54</v>
      </c>
      <c r="I4497" s="4">
        <v>267047692.13999999</v>
      </c>
      <c r="J4497" s="4">
        <v>204978737.19999999</v>
      </c>
      <c r="K4497" s="4">
        <v>27980739.789999999</v>
      </c>
      <c r="L4497" s="1">
        <f t="shared" si="850"/>
        <v>2249169922.2000003</v>
      </c>
      <c r="M4497" s="4">
        <v>0</v>
      </c>
      <c r="N4497" s="4">
        <v>0</v>
      </c>
      <c r="O4497" s="4">
        <v>0</v>
      </c>
      <c r="P4497" s="4">
        <v>0</v>
      </c>
      <c r="Q4497" s="1">
        <f t="shared" si="851"/>
        <v>0</v>
      </c>
    </row>
    <row r="4498" spans="1:17" ht="25.5">
      <c r="A4498" s="60" t="str">
        <f t="shared" si="848"/>
        <v>1.9.3.1.20.00.00 - Receita da Dívida Ativa do Imposto sobre 
 Transmissão “Causa Mortis” e Doação de Bens e Direitos</v>
      </c>
      <c r="B4498" s="5" t="s">
        <v>5883</v>
      </c>
      <c r="C4498" s="6">
        <v>151367.63</v>
      </c>
      <c r="D4498" s="6">
        <v>0</v>
      </c>
      <c r="E4498" s="6">
        <v>0</v>
      </c>
      <c r="F4498" s="6">
        <v>0</v>
      </c>
      <c r="G4498" s="1">
        <f t="shared" si="849"/>
        <v>151367.63</v>
      </c>
      <c r="H4498" s="6">
        <v>52207559.18</v>
      </c>
      <c r="I4498" s="6">
        <v>473226.69</v>
      </c>
      <c r="J4498" s="6">
        <v>3577274.26</v>
      </c>
      <c r="K4498" s="6">
        <v>0</v>
      </c>
      <c r="L4498" s="1">
        <f t="shared" si="850"/>
        <v>48157058.230000004</v>
      </c>
      <c r="M4498" s="6">
        <v>0</v>
      </c>
      <c r="N4498" s="6">
        <v>0</v>
      </c>
      <c r="O4498" s="6">
        <v>0</v>
      </c>
      <c r="P4498" s="6">
        <v>0</v>
      </c>
      <c r="Q4498" s="1">
        <f t="shared" si="851"/>
        <v>0</v>
      </c>
    </row>
    <row r="4499" spans="1:17" ht="25.5">
      <c r="A4499" s="60" t="str">
        <f t="shared" si="848"/>
        <v>1.9.3.1.35.00.00 - Receita da Dívida Ativa da Taxa de Fiscalização e 
 Vigilância Sanitária</v>
      </c>
      <c r="B4499" s="3" t="s">
        <v>5884</v>
      </c>
      <c r="C4499" s="4">
        <v>23554610.43</v>
      </c>
      <c r="D4499" s="4">
        <v>2257.11</v>
      </c>
      <c r="E4499" s="4">
        <v>0</v>
      </c>
      <c r="F4499" s="4">
        <v>83367.509999999995</v>
      </c>
      <c r="G4499" s="1">
        <f t="shared" si="849"/>
        <v>23468985.809999999</v>
      </c>
      <c r="H4499" s="4">
        <v>0</v>
      </c>
      <c r="I4499" s="4">
        <v>0</v>
      </c>
      <c r="J4499" s="4">
        <v>0</v>
      </c>
      <c r="K4499" s="4">
        <v>0</v>
      </c>
      <c r="L4499" s="1">
        <f t="shared" si="850"/>
        <v>0</v>
      </c>
      <c r="M4499" s="4">
        <v>0</v>
      </c>
      <c r="N4499" s="4">
        <v>0</v>
      </c>
      <c r="O4499" s="4">
        <v>0</v>
      </c>
      <c r="P4499" s="4">
        <v>0</v>
      </c>
      <c r="Q4499" s="1">
        <f t="shared" si="851"/>
        <v>0</v>
      </c>
    </row>
    <row r="4500" spans="1:17" ht="25.5">
      <c r="A4500" s="60" t="str">
        <f t="shared" si="848"/>
        <v>1.9.3.1.36.00.00 - Receita da Dívida Ativa da Taxa de Saúde 
 Suplementar</v>
      </c>
      <c r="B4500" s="5" t="s">
        <v>5885</v>
      </c>
      <c r="C4500" s="6">
        <v>61953.79</v>
      </c>
      <c r="D4500" s="6">
        <v>0</v>
      </c>
      <c r="E4500" s="6">
        <v>0</v>
      </c>
      <c r="F4500" s="6">
        <v>0</v>
      </c>
      <c r="G4500" s="1">
        <f t="shared" si="849"/>
        <v>61953.79</v>
      </c>
      <c r="H4500" s="6">
        <v>0</v>
      </c>
      <c r="I4500" s="6">
        <v>0</v>
      </c>
      <c r="J4500" s="6">
        <v>0</v>
      </c>
      <c r="K4500" s="6">
        <v>0</v>
      </c>
      <c r="L4500" s="1">
        <f t="shared" si="850"/>
        <v>0</v>
      </c>
      <c r="M4500" s="6">
        <v>0</v>
      </c>
      <c r="N4500" s="6">
        <v>0</v>
      </c>
      <c r="O4500" s="6">
        <v>0</v>
      </c>
      <c r="P4500" s="6">
        <v>-3055.3</v>
      </c>
      <c r="Q4500" s="1">
        <f t="shared" si="851"/>
        <v>3055.3</v>
      </c>
    </row>
    <row r="4501" spans="1:17" ht="25.5">
      <c r="A4501" s="60" t="str">
        <f t="shared" si="848"/>
        <v>1.9.3.1.98.00.00 - Receita da Dívida Ativa das Contribuições de 
 Melhoria</v>
      </c>
      <c r="B4501" s="3" t="s">
        <v>5886</v>
      </c>
      <c r="C4501" s="4">
        <v>37245378.869999997</v>
      </c>
      <c r="D4501" s="4">
        <v>341263.42</v>
      </c>
      <c r="E4501" s="4">
        <v>0</v>
      </c>
      <c r="F4501" s="4">
        <v>1994452.08</v>
      </c>
      <c r="G4501" s="1">
        <f t="shared" si="849"/>
        <v>34909663.369999997</v>
      </c>
      <c r="H4501" s="4">
        <v>0</v>
      </c>
      <c r="I4501" s="4">
        <v>0</v>
      </c>
      <c r="J4501" s="4">
        <v>0</v>
      </c>
      <c r="K4501" s="4">
        <v>0</v>
      </c>
      <c r="L4501" s="1">
        <f t="shared" si="850"/>
        <v>0</v>
      </c>
      <c r="M4501" s="4">
        <v>0</v>
      </c>
      <c r="N4501" s="4">
        <v>0</v>
      </c>
      <c r="O4501" s="4">
        <v>0</v>
      </c>
      <c r="P4501" s="4">
        <v>0</v>
      </c>
      <c r="Q4501" s="1">
        <f t="shared" si="851"/>
        <v>0</v>
      </c>
    </row>
    <row r="4502" spans="1:17">
      <c r="A4502" s="60" t="str">
        <f t="shared" si="848"/>
        <v>1.9.3.1.99.00.00 - Receita da Dívida Ativa de Outros Tributos</v>
      </c>
      <c r="B4502" s="5" t="s">
        <v>5887</v>
      </c>
      <c r="C4502" s="6">
        <v>1150288955.75</v>
      </c>
      <c r="D4502" s="6">
        <v>3742910.38</v>
      </c>
      <c r="E4502" s="6">
        <v>301715.84999999998</v>
      </c>
      <c r="F4502" s="6">
        <v>9913022.1400000006</v>
      </c>
      <c r="G4502" s="1">
        <f t="shared" si="849"/>
        <v>1136331307.3799999</v>
      </c>
      <c r="H4502" s="6">
        <v>81803628</v>
      </c>
      <c r="I4502" s="6">
        <v>0</v>
      </c>
      <c r="J4502" s="6">
        <v>0</v>
      </c>
      <c r="K4502" s="6">
        <v>10464</v>
      </c>
      <c r="L4502" s="1">
        <f t="shared" si="850"/>
        <v>81803628</v>
      </c>
      <c r="M4502" s="6">
        <v>1444077275.54</v>
      </c>
      <c r="N4502" s="6">
        <v>0</v>
      </c>
      <c r="O4502" s="6">
        <v>0</v>
      </c>
      <c r="P4502" s="6">
        <v>-1938784830.24</v>
      </c>
      <c r="Q4502" s="1">
        <f t="shared" si="851"/>
        <v>3382862105.7799997</v>
      </c>
    </row>
    <row r="4503" spans="1:17">
      <c r="A4503" s="60" t="str">
        <f t="shared" si="848"/>
        <v>1.9.3.2.00.00.00 - Receita da Dívida Ativa Não Tributária</v>
      </c>
      <c r="B4503" s="3" t="s">
        <v>1595</v>
      </c>
      <c r="C4503" s="4">
        <v>594852339.04999995</v>
      </c>
      <c r="D4503" s="4">
        <v>363376.75</v>
      </c>
      <c r="E4503" s="4">
        <v>39112.660000000003</v>
      </c>
      <c r="F4503" s="4">
        <v>4795624.42</v>
      </c>
      <c r="G4503" s="1">
        <f t="shared" si="849"/>
        <v>589654225.22000003</v>
      </c>
      <c r="H4503" s="4">
        <v>214486996.25999999</v>
      </c>
      <c r="I4503" s="4">
        <v>0</v>
      </c>
      <c r="J4503" s="4">
        <v>1097160.03</v>
      </c>
      <c r="K4503" s="4">
        <v>10728.42</v>
      </c>
      <c r="L4503" s="1">
        <f t="shared" si="850"/>
        <v>213389836.22999999</v>
      </c>
      <c r="M4503" s="4">
        <v>4229176682.8499999</v>
      </c>
      <c r="N4503" s="4">
        <v>0</v>
      </c>
      <c r="O4503" s="4">
        <v>0</v>
      </c>
      <c r="P4503" s="4">
        <v>288493995.75</v>
      </c>
      <c r="Q4503" s="1">
        <f t="shared" si="851"/>
        <v>3940682687.0999999</v>
      </c>
    </row>
    <row r="4504" spans="1:17" ht="25.5">
      <c r="A4504" s="60" t="str">
        <f t="shared" si="848"/>
        <v>1.9.4.0.00.00.00 - Receitas Decorrentes de Aportes Periódicos para 
 Amortização de Déficit Atuarial do RPPS</v>
      </c>
      <c r="B4504" s="5" t="s">
        <v>1596</v>
      </c>
      <c r="C4504" s="6">
        <v>20707251.690000001</v>
      </c>
      <c r="D4504" s="6">
        <v>0</v>
      </c>
      <c r="E4504" s="6">
        <v>0</v>
      </c>
      <c r="F4504" s="6">
        <v>14543.25</v>
      </c>
      <c r="G4504" s="1">
        <f t="shared" si="849"/>
        <v>20692708.440000001</v>
      </c>
      <c r="H4504" s="6">
        <v>0</v>
      </c>
      <c r="I4504" s="6">
        <v>0</v>
      </c>
      <c r="J4504" s="6">
        <v>0</v>
      </c>
      <c r="K4504" s="6">
        <v>0</v>
      </c>
      <c r="L4504" s="1">
        <f t="shared" si="850"/>
        <v>0</v>
      </c>
      <c r="M4504" s="6">
        <v>0</v>
      </c>
      <c r="N4504" s="6">
        <v>0</v>
      </c>
      <c r="O4504" s="6">
        <v>0</v>
      </c>
      <c r="P4504" s="6">
        <v>0</v>
      </c>
      <c r="Q4504" s="1">
        <f t="shared" si="851"/>
        <v>0</v>
      </c>
    </row>
    <row r="4505" spans="1:17" ht="25.5">
      <c r="A4505" s="60" t="str">
        <f t="shared" si="848"/>
        <v>1.9.5.0.00.00.00 - Receitas Decorrentes de Aportes Periódicos para 
 Compensação ao RGPS</v>
      </c>
      <c r="B4505" s="3" t="s">
        <v>1597</v>
      </c>
      <c r="C4505" s="4">
        <v>8012515.9000000004</v>
      </c>
      <c r="D4505" s="4">
        <v>0</v>
      </c>
      <c r="E4505" s="4">
        <v>0</v>
      </c>
      <c r="F4505" s="4">
        <v>0</v>
      </c>
      <c r="G4505" s="1">
        <f t="shared" si="849"/>
        <v>8012515.9000000004</v>
      </c>
      <c r="H4505" s="4">
        <v>0</v>
      </c>
      <c r="I4505" s="4">
        <v>0</v>
      </c>
      <c r="J4505" s="4">
        <v>0</v>
      </c>
      <c r="K4505" s="4">
        <v>0</v>
      </c>
      <c r="L4505" s="1">
        <f t="shared" si="850"/>
        <v>0</v>
      </c>
      <c r="M4505" s="4">
        <v>0</v>
      </c>
      <c r="N4505" s="4">
        <v>0</v>
      </c>
      <c r="O4505" s="4">
        <v>0</v>
      </c>
      <c r="P4505" s="4">
        <v>0</v>
      </c>
      <c r="Q4505" s="1">
        <f t="shared" si="851"/>
        <v>0</v>
      </c>
    </row>
    <row r="4506" spans="1:17">
      <c r="A4506" s="60" t="str">
        <f t="shared" si="848"/>
        <v>1.9.9.0.00.00.00 - Receitas Diversas</v>
      </c>
      <c r="B4506" s="5" t="s">
        <v>1598</v>
      </c>
      <c r="C4506" s="6">
        <v>5337023286.9499998</v>
      </c>
      <c r="D4506" s="6">
        <v>306792.46000000002</v>
      </c>
      <c r="E4506" s="6">
        <v>-85257.93</v>
      </c>
      <c r="F4506" s="6">
        <v>-45398188.530000001</v>
      </c>
      <c r="G4506" s="1">
        <f t="shared" si="849"/>
        <v>5382199940.9499998</v>
      </c>
      <c r="H4506" s="6">
        <v>21241110930.169998</v>
      </c>
      <c r="I4506" s="6">
        <v>3956400.13</v>
      </c>
      <c r="J4506" s="6">
        <v>6530626.2599999998</v>
      </c>
      <c r="K4506" s="6">
        <v>15132584.279999999</v>
      </c>
      <c r="L4506" s="1">
        <f t="shared" si="850"/>
        <v>21230623903.779999</v>
      </c>
      <c r="M4506" s="6">
        <v>32861770206.470001</v>
      </c>
      <c r="N4506" s="6">
        <v>0</v>
      </c>
      <c r="O4506" s="6">
        <v>0</v>
      </c>
      <c r="P4506" s="6">
        <v>-8468328202.0100002</v>
      </c>
      <c r="Q4506" s="1">
        <f t="shared" si="851"/>
        <v>41330098408.480003</v>
      </c>
    </row>
    <row r="4507" spans="1:17">
      <c r="A4507" s="60" t="str">
        <f t="shared" si="848"/>
        <v>2.0.0.0.00.00.00 - Receitas de Capital</v>
      </c>
      <c r="B4507" s="3" t="s">
        <v>1599</v>
      </c>
      <c r="C4507" s="4">
        <v>17630033506.189999</v>
      </c>
      <c r="D4507" s="4">
        <v>584428.71</v>
      </c>
      <c r="E4507" s="4">
        <v>304225.40999999997</v>
      </c>
      <c r="F4507" s="4">
        <v>24434015.34</v>
      </c>
      <c r="G4507" s="1">
        <f t="shared" si="849"/>
        <v>17604710836.73</v>
      </c>
      <c r="H4507" s="4">
        <v>30986348584.279999</v>
      </c>
      <c r="I4507" s="4">
        <v>0</v>
      </c>
      <c r="J4507" s="4">
        <v>0</v>
      </c>
      <c r="K4507" s="4">
        <v>-1916961.93</v>
      </c>
      <c r="L4507" s="1">
        <f t="shared" si="850"/>
        <v>30986348584.279999</v>
      </c>
      <c r="M4507" s="4">
        <v>1334873324237.8701</v>
      </c>
      <c r="N4507" s="4">
        <v>0</v>
      </c>
      <c r="O4507" s="4">
        <v>0</v>
      </c>
      <c r="P4507" s="4">
        <v>-2660990738.77</v>
      </c>
      <c r="Q4507" s="1">
        <f t="shared" si="851"/>
        <v>1337534314976.6401</v>
      </c>
    </row>
    <row r="4508" spans="1:17">
      <c r="A4508" s="60" t="str">
        <f t="shared" si="848"/>
        <v>2.1.0.0.00.00.00 - Operações de Crédito</v>
      </c>
      <c r="B4508" s="5" t="s">
        <v>1600</v>
      </c>
      <c r="C4508" s="6">
        <v>5507337723.5600004</v>
      </c>
      <c r="D4508" s="6">
        <v>0</v>
      </c>
      <c r="E4508" s="6">
        <v>0</v>
      </c>
      <c r="F4508" s="6">
        <v>3206988.24</v>
      </c>
      <c r="G4508" s="1">
        <f t="shared" si="849"/>
        <v>5504130735.3200006</v>
      </c>
      <c r="H4508" s="6">
        <v>20291508219.029999</v>
      </c>
      <c r="I4508" s="6">
        <v>0</v>
      </c>
      <c r="J4508" s="6">
        <v>0</v>
      </c>
      <c r="K4508" s="6">
        <v>-636744.98</v>
      </c>
      <c r="L4508" s="1">
        <f t="shared" si="850"/>
        <v>20291508219.029999</v>
      </c>
      <c r="M4508" s="6">
        <v>1023314887963.73</v>
      </c>
      <c r="N4508" s="6">
        <v>0</v>
      </c>
      <c r="O4508" s="6">
        <v>0</v>
      </c>
      <c r="P4508" s="6">
        <v>-27448203.09</v>
      </c>
      <c r="Q4508" s="1">
        <f t="shared" si="851"/>
        <v>1023342336166.8199</v>
      </c>
    </row>
    <row r="4509" spans="1:17">
      <c r="A4509" s="60" t="str">
        <f t="shared" si="848"/>
        <v>2.1.1.0.00.00.00 - Operações de Crédito Internas</v>
      </c>
      <c r="B4509" s="3" t="s">
        <v>1601</v>
      </c>
      <c r="C4509" s="4">
        <v>4844851890.9700003</v>
      </c>
      <c r="D4509" s="4">
        <v>0</v>
      </c>
      <c r="E4509" s="4">
        <v>0</v>
      </c>
      <c r="F4509" s="4">
        <v>3206988.24</v>
      </c>
      <c r="G4509" s="1">
        <f t="shared" si="849"/>
        <v>4841644902.7300005</v>
      </c>
      <c r="H4509" s="4">
        <v>13683975447.77</v>
      </c>
      <c r="I4509" s="4">
        <v>0</v>
      </c>
      <c r="J4509" s="4">
        <v>0</v>
      </c>
      <c r="K4509" s="4">
        <v>-636744.98</v>
      </c>
      <c r="L4509" s="1">
        <f t="shared" si="850"/>
        <v>13683975447.77</v>
      </c>
      <c r="M4509" s="4">
        <v>1021586343364.6</v>
      </c>
      <c r="N4509" s="4">
        <v>0</v>
      </c>
      <c r="O4509" s="4">
        <v>0</v>
      </c>
      <c r="P4509" s="4">
        <v>0</v>
      </c>
      <c r="Q4509" s="1">
        <f t="shared" si="851"/>
        <v>1021586343364.6</v>
      </c>
    </row>
    <row r="4510" spans="1:17">
      <c r="A4510" s="60" t="str">
        <f t="shared" si="848"/>
        <v>2.1.2.0.00.00.00 - Operações de Crédito Externas</v>
      </c>
      <c r="B4510" s="5" t="s">
        <v>1602</v>
      </c>
      <c r="C4510" s="6">
        <v>662485832.59000003</v>
      </c>
      <c r="D4510" s="6">
        <v>0</v>
      </c>
      <c r="E4510" s="6">
        <v>0</v>
      </c>
      <c r="F4510" s="6">
        <v>0</v>
      </c>
      <c r="G4510" s="1">
        <f t="shared" si="849"/>
        <v>662485832.59000003</v>
      </c>
      <c r="H4510" s="6">
        <v>6607532771.2600002</v>
      </c>
      <c r="I4510" s="6">
        <v>0</v>
      </c>
      <c r="J4510" s="6">
        <v>0</v>
      </c>
      <c r="K4510" s="6">
        <v>0</v>
      </c>
      <c r="L4510" s="1">
        <f t="shared" si="850"/>
        <v>6607532771.2600002</v>
      </c>
      <c r="M4510" s="6">
        <v>1728544599.1300001</v>
      </c>
      <c r="N4510" s="6">
        <v>0</v>
      </c>
      <c r="O4510" s="6">
        <v>0</v>
      </c>
      <c r="P4510" s="6">
        <v>-27448203.09</v>
      </c>
      <c r="Q4510" s="1">
        <f t="shared" si="851"/>
        <v>1755992802.22</v>
      </c>
    </row>
    <row r="4511" spans="1:17">
      <c r="A4511" s="60" t="str">
        <f t="shared" si="848"/>
        <v>2.2.0.0.00.00.00 - Alienação de Bens</v>
      </c>
      <c r="B4511" s="3" t="s">
        <v>1603</v>
      </c>
      <c r="C4511" s="4">
        <v>797774239.47000003</v>
      </c>
      <c r="D4511" s="4">
        <v>335015.25</v>
      </c>
      <c r="E4511" s="4">
        <v>35822.51</v>
      </c>
      <c r="F4511" s="4">
        <v>3928956.6</v>
      </c>
      <c r="G4511" s="1">
        <f t="shared" si="849"/>
        <v>793474445.11000001</v>
      </c>
      <c r="H4511" s="4">
        <v>2383740438.98</v>
      </c>
      <c r="I4511" s="4">
        <v>0</v>
      </c>
      <c r="J4511" s="4">
        <v>0</v>
      </c>
      <c r="K4511" s="4">
        <v>-27082.02</v>
      </c>
      <c r="L4511" s="1">
        <f t="shared" si="850"/>
        <v>2383740438.98</v>
      </c>
      <c r="M4511" s="4">
        <v>1508398994.76</v>
      </c>
      <c r="N4511" s="4">
        <v>0</v>
      </c>
      <c r="O4511" s="4">
        <v>0</v>
      </c>
      <c r="P4511" s="4">
        <v>-5727090.9500000002</v>
      </c>
      <c r="Q4511" s="1">
        <f t="shared" si="851"/>
        <v>1514126085.71</v>
      </c>
    </row>
    <row r="4512" spans="1:17">
      <c r="A4512" s="60" t="str">
        <f t="shared" si="848"/>
        <v>2.2.1.0.00.00.00 - Alienação de Bens Móveis</v>
      </c>
      <c r="B4512" s="5" t="s">
        <v>1604</v>
      </c>
      <c r="C4512" s="6">
        <v>282516166.31</v>
      </c>
      <c r="D4512" s="6">
        <v>109051</v>
      </c>
      <c r="E4512" s="6">
        <v>35822.5</v>
      </c>
      <c r="F4512" s="6">
        <v>314298.15999999997</v>
      </c>
      <c r="G4512" s="1">
        <f t="shared" si="849"/>
        <v>282056994.64999998</v>
      </c>
      <c r="H4512" s="6">
        <v>2298702510.46</v>
      </c>
      <c r="I4512" s="6">
        <v>0</v>
      </c>
      <c r="J4512" s="6">
        <v>0</v>
      </c>
      <c r="K4512" s="6">
        <v>0</v>
      </c>
      <c r="L4512" s="1">
        <f t="shared" si="850"/>
        <v>2298702510.46</v>
      </c>
      <c r="M4512" s="6">
        <v>1382890524.79</v>
      </c>
      <c r="N4512" s="6">
        <v>0</v>
      </c>
      <c r="O4512" s="6">
        <v>0</v>
      </c>
      <c r="P4512" s="6">
        <v>-3584018.68</v>
      </c>
      <c r="Q4512" s="1">
        <f t="shared" si="851"/>
        <v>1386474543.47</v>
      </c>
    </row>
    <row r="4513" spans="1:17">
      <c r="A4513" s="60" t="str">
        <f t="shared" si="848"/>
        <v>2.2.2.0.00.00.00 - Alienação de Bens Imóveis</v>
      </c>
      <c r="B4513" s="3" t="s">
        <v>1605</v>
      </c>
      <c r="C4513" s="4">
        <v>515258073.16000003</v>
      </c>
      <c r="D4513" s="4">
        <v>225964.25</v>
      </c>
      <c r="E4513" s="4">
        <v>0.01</v>
      </c>
      <c r="F4513" s="4">
        <v>3614658.44</v>
      </c>
      <c r="G4513" s="1">
        <f t="shared" si="849"/>
        <v>511417450.46000004</v>
      </c>
      <c r="H4513" s="4">
        <v>85037928.519999996</v>
      </c>
      <c r="I4513" s="4">
        <v>0</v>
      </c>
      <c r="J4513" s="4">
        <v>0</v>
      </c>
      <c r="K4513" s="4">
        <v>-27082.02</v>
      </c>
      <c r="L4513" s="1">
        <f t="shared" si="850"/>
        <v>85037928.519999996</v>
      </c>
      <c r="M4513" s="4">
        <v>125508469.97</v>
      </c>
      <c r="N4513" s="4">
        <v>0</v>
      </c>
      <c r="O4513" s="4">
        <v>0</v>
      </c>
      <c r="P4513" s="4">
        <v>-2143072.27</v>
      </c>
      <c r="Q4513" s="1">
        <f t="shared" si="851"/>
        <v>127651542.23999999</v>
      </c>
    </row>
    <row r="4514" spans="1:17">
      <c r="A4514" s="60" t="str">
        <f t="shared" si="848"/>
        <v>2.3.0.0.00.00.00 - Amortização de Empréstimos</v>
      </c>
      <c r="B4514" s="5" t="s">
        <v>1606</v>
      </c>
      <c r="C4514" s="6">
        <v>155541519.06</v>
      </c>
      <c r="D4514" s="6">
        <v>337.64</v>
      </c>
      <c r="E4514" s="6">
        <v>15801.61</v>
      </c>
      <c r="F4514" s="6">
        <v>247207.71</v>
      </c>
      <c r="G4514" s="1">
        <f t="shared" si="849"/>
        <v>155278172.09999999</v>
      </c>
      <c r="H4514" s="6">
        <v>1014963167.23</v>
      </c>
      <c r="I4514" s="6">
        <v>0</v>
      </c>
      <c r="J4514" s="6">
        <v>0</v>
      </c>
      <c r="K4514" s="6">
        <v>50888.24</v>
      </c>
      <c r="L4514" s="1">
        <f t="shared" si="850"/>
        <v>1014963167.23</v>
      </c>
      <c r="M4514" s="6">
        <v>55980036011.059998</v>
      </c>
      <c r="N4514" s="6">
        <v>0</v>
      </c>
      <c r="O4514" s="6">
        <v>0</v>
      </c>
      <c r="P4514" s="6">
        <v>-880134670.73000002</v>
      </c>
      <c r="Q4514" s="1">
        <f t="shared" si="851"/>
        <v>56860170681.790001</v>
      </c>
    </row>
    <row r="4515" spans="1:17">
      <c r="A4515" s="60" t="str">
        <f t="shared" si="848"/>
        <v>2.4.0.0.00.00.00 - Transferências de Capital</v>
      </c>
      <c r="B4515" s="3" t="s">
        <v>1607</v>
      </c>
      <c r="C4515" s="4">
        <v>10016460794.82</v>
      </c>
      <c r="D4515" s="4">
        <v>249075.81</v>
      </c>
      <c r="E4515" s="4">
        <v>249504.53</v>
      </c>
      <c r="F4515" s="4">
        <v>16667897.390000001</v>
      </c>
      <c r="G4515" s="1">
        <f t="shared" si="849"/>
        <v>9999294317.0900002</v>
      </c>
      <c r="H4515" s="4">
        <v>3671407973.3600001</v>
      </c>
      <c r="I4515" s="4">
        <v>0</v>
      </c>
      <c r="J4515" s="4">
        <v>0</v>
      </c>
      <c r="K4515" s="4">
        <v>-1304023.17</v>
      </c>
      <c r="L4515" s="1">
        <f t="shared" si="850"/>
        <v>3671407973.3600001</v>
      </c>
      <c r="M4515" s="4">
        <v>154077987.41</v>
      </c>
      <c r="N4515" s="4">
        <v>0</v>
      </c>
      <c r="O4515" s="4">
        <v>0</v>
      </c>
      <c r="P4515" s="4">
        <v>-58476145.130000003</v>
      </c>
      <c r="Q4515" s="1">
        <f t="shared" si="851"/>
        <v>212554132.53999999</v>
      </c>
    </row>
    <row r="4516" spans="1:17">
      <c r="A4516" s="60" t="str">
        <f t="shared" si="848"/>
        <v>2.4.2.0.00.00.00 - Transferências Intergovernamentais</v>
      </c>
      <c r="B4516" s="5" t="s">
        <v>1608</v>
      </c>
      <c r="C4516" s="6">
        <v>2431549734.1599998</v>
      </c>
      <c r="D4516" s="6">
        <v>50064.800000000003</v>
      </c>
      <c r="E4516" s="6">
        <v>239310.8</v>
      </c>
      <c r="F4516" s="6">
        <v>7088095.8700000001</v>
      </c>
      <c r="G4516" s="1">
        <f t="shared" si="849"/>
        <v>2424172262.6899996</v>
      </c>
      <c r="H4516" s="6">
        <v>221700026.61000001</v>
      </c>
      <c r="I4516" s="6">
        <v>0</v>
      </c>
      <c r="J4516" s="6">
        <v>0</v>
      </c>
      <c r="K4516" s="6">
        <v>0</v>
      </c>
      <c r="L4516" s="1">
        <f t="shared" si="850"/>
        <v>221700026.61000001</v>
      </c>
      <c r="M4516" s="6">
        <v>0</v>
      </c>
      <c r="N4516" s="6">
        <v>0</v>
      </c>
      <c r="O4516" s="6">
        <v>0</v>
      </c>
      <c r="P4516" s="6">
        <v>0</v>
      </c>
      <c r="Q4516" s="1">
        <f t="shared" si="851"/>
        <v>0</v>
      </c>
    </row>
    <row r="4517" spans="1:17">
      <c r="A4517" s="60" t="str">
        <f t="shared" si="848"/>
        <v>2.4.2.1.00.00.00 - Transferências da União</v>
      </c>
      <c r="B4517" s="3" t="s">
        <v>1609</v>
      </c>
      <c r="C4517" s="4">
        <v>2026644777.48</v>
      </c>
      <c r="D4517" s="4">
        <v>50064.800000000003</v>
      </c>
      <c r="E4517" s="4">
        <v>-689.2</v>
      </c>
      <c r="F4517" s="4">
        <v>6739951.9100000001</v>
      </c>
      <c r="G4517" s="1">
        <f t="shared" si="849"/>
        <v>2019855449.97</v>
      </c>
      <c r="H4517" s="4">
        <v>221700026.61000001</v>
      </c>
      <c r="I4517" s="4">
        <v>0</v>
      </c>
      <c r="J4517" s="4">
        <v>0</v>
      </c>
      <c r="K4517" s="4">
        <v>0</v>
      </c>
      <c r="L4517" s="1">
        <f t="shared" si="850"/>
        <v>221700026.61000001</v>
      </c>
      <c r="M4517" s="4">
        <v>0</v>
      </c>
      <c r="N4517" s="4">
        <v>0</v>
      </c>
      <c r="O4517" s="4">
        <v>0</v>
      </c>
      <c r="P4517" s="4">
        <v>0</v>
      </c>
      <c r="Q4517" s="1">
        <f t="shared" si="851"/>
        <v>0</v>
      </c>
    </row>
    <row r="4518" spans="1:17">
      <c r="A4518" s="60" t="str">
        <f t="shared" si="848"/>
        <v>2.4.2.1.01.00.00 - Participação na Receita da União</v>
      </c>
      <c r="B4518" s="5" t="s">
        <v>1610</v>
      </c>
      <c r="C4518" s="6">
        <v>919259785.88999999</v>
      </c>
      <c r="D4518" s="6">
        <v>0</v>
      </c>
      <c r="E4518" s="6">
        <v>0</v>
      </c>
      <c r="F4518" s="6">
        <v>2311449.65</v>
      </c>
      <c r="G4518" s="1">
        <f t="shared" si="849"/>
        <v>916948336.24000001</v>
      </c>
      <c r="H4518" s="6">
        <v>105539490.29000001</v>
      </c>
      <c r="I4518" s="6">
        <v>0</v>
      </c>
      <c r="J4518" s="6">
        <v>0</v>
      </c>
      <c r="K4518" s="6">
        <v>0</v>
      </c>
      <c r="L4518" s="1">
        <f t="shared" si="850"/>
        <v>105539490.29000001</v>
      </c>
      <c r="M4518" s="6"/>
      <c r="N4518" s="6"/>
      <c r="O4518" s="6"/>
      <c r="P4518" s="6"/>
      <c r="Q4518" s="1">
        <f t="shared" si="851"/>
        <v>0</v>
      </c>
    </row>
    <row r="4519" spans="1:17" ht="38.25">
      <c r="A4519" s="60" t="str">
        <f t="shared" si="848"/>
        <v>2.4.2.1.02.00.00 - Transferências de Recursos Destinados a Programas 
 de Educação</v>
      </c>
      <c r="B4519" s="3" t="s">
        <v>1611</v>
      </c>
      <c r="C4519" s="4">
        <v>410328882.74000001</v>
      </c>
      <c r="D4519" s="4">
        <v>50064.800000000003</v>
      </c>
      <c r="E4519" s="4">
        <v>0</v>
      </c>
      <c r="F4519" s="4">
        <v>1014459.82</v>
      </c>
      <c r="G4519" s="1">
        <f t="shared" si="849"/>
        <v>409264358.12</v>
      </c>
      <c r="H4519" s="4">
        <v>24488230.690000001</v>
      </c>
      <c r="I4519" s="4">
        <v>0</v>
      </c>
      <c r="J4519" s="4">
        <v>0</v>
      </c>
      <c r="K4519" s="4">
        <v>0</v>
      </c>
      <c r="L4519" s="1">
        <f t="shared" si="850"/>
        <v>24488230.690000001</v>
      </c>
      <c r="M4519" s="4"/>
      <c r="N4519" s="4"/>
      <c r="O4519" s="4"/>
      <c r="P4519" s="4"/>
      <c r="Q4519" s="1">
        <f t="shared" si="851"/>
        <v>0</v>
      </c>
    </row>
    <row r="4520" spans="1:17">
      <c r="A4520" s="60" t="str">
        <f t="shared" si="848"/>
        <v>2.4.2.1.37.00.00 - Transferências a Consórcios Públicos</v>
      </c>
      <c r="B4520" s="5" t="s">
        <v>1612</v>
      </c>
      <c r="C4520" s="6">
        <v>430549.47</v>
      </c>
      <c r="D4520" s="6">
        <v>0</v>
      </c>
      <c r="E4520" s="6">
        <v>0</v>
      </c>
      <c r="F4520" s="6">
        <v>0</v>
      </c>
      <c r="G4520" s="1">
        <f t="shared" si="849"/>
        <v>430549.47</v>
      </c>
      <c r="H4520" s="6">
        <v>0</v>
      </c>
      <c r="I4520" s="6">
        <v>0</v>
      </c>
      <c r="J4520" s="6">
        <v>0</v>
      </c>
      <c r="K4520" s="6">
        <v>0</v>
      </c>
      <c r="L4520" s="1">
        <f t="shared" si="850"/>
        <v>0</v>
      </c>
      <c r="M4520" s="6"/>
      <c r="N4520" s="6"/>
      <c r="O4520" s="6"/>
      <c r="P4520" s="6"/>
      <c r="Q4520" s="1">
        <f t="shared" si="851"/>
        <v>0</v>
      </c>
    </row>
    <row r="4521" spans="1:17">
      <c r="A4521" s="60" t="str">
        <f t="shared" si="848"/>
        <v>2.4.2.1.99.00.00 - Outras Transferências da União</v>
      </c>
      <c r="B4521" s="3" t="s">
        <v>1613</v>
      </c>
      <c r="C4521" s="4">
        <v>696625559.38</v>
      </c>
      <c r="D4521" s="4">
        <v>0</v>
      </c>
      <c r="E4521" s="4">
        <v>-689.2</v>
      </c>
      <c r="F4521" s="4">
        <v>3414042.44</v>
      </c>
      <c r="G4521" s="1">
        <f t="shared" si="849"/>
        <v>693212206.13999999</v>
      </c>
      <c r="H4521" s="4">
        <v>91672305.629999995</v>
      </c>
      <c r="I4521" s="4">
        <v>0</v>
      </c>
      <c r="J4521" s="4">
        <v>0</v>
      </c>
      <c r="K4521" s="4">
        <v>0</v>
      </c>
      <c r="L4521" s="1">
        <f t="shared" si="850"/>
        <v>91672305.629999995</v>
      </c>
      <c r="M4521" s="4"/>
      <c r="N4521" s="4"/>
      <c r="O4521" s="4"/>
      <c r="P4521" s="4"/>
      <c r="Q4521" s="1">
        <f t="shared" si="851"/>
        <v>0</v>
      </c>
    </row>
    <row r="4522" spans="1:17">
      <c r="A4522" s="60" t="str">
        <f t="shared" si="848"/>
        <v>2.4.2.2.00.00.00 - Transferências dos Estados</v>
      </c>
      <c r="B4522" s="5" t="s">
        <v>1614</v>
      </c>
      <c r="C4522" s="6">
        <v>390841348.88999999</v>
      </c>
      <c r="D4522" s="6">
        <v>0</v>
      </c>
      <c r="E4522" s="6">
        <v>240000</v>
      </c>
      <c r="F4522" s="6">
        <v>167993.58</v>
      </c>
      <c r="G4522" s="1">
        <f t="shared" si="849"/>
        <v>390433355.31</v>
      </c>
      <c r="H4522" s="6">
        <v>0</v>
      </c>
      <c r="I4522" s="6">
        <v>0</v>
      </c>
      <c r="J4522" s="6">
        <v>0</v>
      </c>
      <c r="K4522" s="6">
        <v>0</v>
      </c>
      <c r="L4522" s="1">
        <f t="shared" si="850"/>
        <v>0</v>
      </c>
      <c r="M4522" s="6">
        <v>0</v>
      </c>
      <c r="N4522" s="6">
        <v>0</v>
      </c>
      <c r="O4522" s="6">
        <v>0</v>
      </c>
      <c r="P4522" s="6">
        <v>0</v>
      </c>
      <c r="Q4522" s="1">
        <f t="shared" si="851"/>
        <v>0</v>
      </c>
    </row>
    <row r="4523" spans="1:17">
      <c r="A4523" s="60" t="str">
        <f t="shared" si="848"/>
        <v>2.4.2.2.01.00.00 - Participação na Receita dos Estados</v>
      </c>
      <c r="B4523" s="3" t="s">
        <v>1615</v>
      </c>
      <c r="C4523" s="4">
        <v>96921336.989999995</v>
      </c>
      <c r="D4523" s="4">
        <v>0</v>
      </c>
      <c r="E4523" s="4">
        <v>240000</v>
      </c>
      <c r="F4523" s="4">
        <v>79238.52</v>
      </c>
      <c r="G4523" s="1">
        <f t="shared" si="849"/>
        <v>96602098.469999999</v>
      </c>
      <c r="H4523" s="4">
        <v>0</v>
      </c>
      <c r="I4523" s="4">
        <v>0</v>
      </c>
      <c r="J4523" s="4">
        <v>0</v>
      </c>
      <c r="K4523" s="4">
        <v>0</v>
      </c>
      <c r="L4523" s="1">
        <f t="shared" si="850"/>
        <v>0</v>
      </c>
      <c r="M4523" s="4"/>
      <c r="N4523" s="4"/>
      <c r="O4523" s="4"/>
      <c r="P4523" s="4"/>
      <c r="Q4523" s="1">
        <f t="shared" si="851"/>
        <v>0</v>
      </c>
    </row>
    <row r="4524" spans="1:17" ht="38.25">
      <c r="A4524" s="60" t="str">
        <f t="shared" si="848"/>
        <v>2.4.2.2.02.00.00 - Transferências de Recursos Destinados a Programas 
 de Educação</v>
      </c>
      <c r="B4524" s="5" t="s">
        <v>1616</v>
      </c>
      <c r="C4524" s="6">
        <v>35145810.289999999</v>
      </c>
      <c r="D4524" s="6">
        <v>0</v>
      </c>
      <c r="E4524" s="6">
        <v>0</v>
      </c>
      <c r="F4524" s="6">
        <v>0</v>
      </c>
      <c r="G4524" s="1">
        <f t="shared" si="849"/>
        <v>35145810.289999999</v>
      </c>
      <c r="H4524" s="6">
        <v>0</v>
      </c>
      <c r="I4524" s="6">
        <v>0</v>
      </c>
      <c r="J4524" s="6">
        <v>0</v>
      </c>
      <c r="K4524" s="6">
        <v>0</v>
      </c>
      <c r="L4524" s="1">
        <f t="shared" si="850"/>
        <v>0</v>
      </c>
      <c r="M4524" s="6"/>
      <c r="N4524" s="6"/>
      <c r="O4524" s="6"/>
      <c r="P4524" s="6"/>
      <c r="Q4524" s="1">
        <f t="shared" si="851"/>
        <v>0</v>
      </c>
    </row>
    <row r="4525" spans="1:17">
      <c r="A4525" s="60" t="str">
        <f t="shared" si="848"/>
        <v>2.4.2.2.37.00.00 - Transferências a Consórcios Públicos</v>
      </c>
      <c r="B4525" s="3" t="s">
        <v>1617</v>
      </c>
      <c r="C4525" s="4">
        <v>1589346</v>
      </c>
      <c r="D4525" s="4">
        <v>0</v>
      </c>
      <c r="E4525" s="4">
        <v>0</v>
      </c>
      <c r="F4525" s="4">
        <v>0</v>
      </c>
      <c r="G4525" s="1">
        <f t="shared" si="849"/>
        <v>1589346</v>
      </c>
      <c r="H4525" s="4">
        <v>0</v>
      </c>
      <c r="I4525" s="4">
        <v>0</v>
      </c>
      <c r="J4525" s="4">
        <v>0</v>
      </c>
      <c r="K4525" s="4">
        <v>0</v>
      </c>
      <c r="L4525" s="1">
        <f t="shared" si="850"/>
        <v>0</v>
      </c>
      <c r="M4525" s="4"/>
      <c r="N4525" s="4"/>
      <c r="O4525" s="4"/>
      <c r="P4525" s="4"/>
      <c r="Q4525" s="1">
        <f t="shared" si="851"/>
        <v>0</v>
      </c>
    </row>
    <row r="4526" spans="1:17">
      <c r="A4526" s="60" t="str">
        <f t="shared" si="848"/>
        <v>2.4.2.2.99.00.00 - Outras Transferências dos Estados</v>
      </c>
      <c r="B4526" s="5" t="s">
        <v>1618</v>
      </c>
      <c r="C4526" s="6">
        <v>257184855.61000001</v>
      </c>
      <c r="D4526" s="6">
        <v>0</v>
      </c>
      <c r="E4526" s="6">
        <v>0</v>
      </c>
      <c r="F4526" s="6">
        <v>88755.06</v>
      </c>
      <c r="G4526" s="1">
        <f t="shared" si="849"/>
        <v>257096100.55000001</v>
      </c>
      <c r="H4526" s="6">
        <v>0</v>
      </c>
      <c r="I4526" s="6">
        <v>0</v>
      </c>
      <c r="J4526" s="6">
        <v>0</v>
      </c>
      <c r="K4526" s="6">
        <v>0</v>
      </c>
      <c r="L4526" s="1">
        <f t="shared" si="850"/>
        <v>0</v>
      </c>
      <c r="M4526" s="6"/>
      <c r="N4526" s="6"/>
      <c r="O4526" s="6"/>
      <c r="P4526" s="6"/>
      <c r="Q4526" s="1">
        <f t="shared" si="851"/>
        <v>0</v>
      </c>
    </row>
    <row r="4527" spans="1:17">
      <c r="A4527" s="60" t="str">
        <f t="shared" si="848"/>
        <v>2.4.2.3.00.00.00 - Transferências dos Municípios</v>
      </c>
      <c r="B4527" s="3" t="s">
        <v>1619</v>
      </c>
      <c r="C4527" s="4">
        <v>14063607.789999999</v>
      </c>
      <c r="D4527" s="4">
        <v>0</v>
      </c>
      <c r="E4527" s="4">
        <v>0</v>
      </c>
      <c r="F4527" s="4">
        <v>180150.38</v>
      </c>
      <c r="G4527" s="1">
        <f t="shared" si="849"/>
        <v>13883457.409999998</v>
      </c>
      <c r="H4527" s="4">
        <v>0</v>
      </c>
      <c r="I4527" s="4">
        <v>0</v>
      </c>
      <c r="J4527" s="4">
        <v>0</v>
      </c>
      <c r="K4527" s="4">
        <v>0</v>
      </c>
      <c r="L4527" s="1">
        <f t="shared" si="850"/>
        <v>0</v>
      </c>
      <c r="M4527" s="4">
        <v>0</v>
      </c>
      <c r="N4527" s="4">
        <v>0</v>
      </c>
      <c r="O4527" s="4">
        <v>0</v>
      </c>
      <c r="P4527" s="4">
        <v>0</v>
      </c>
      <c r="Q4527" s="1">
        <f t="shared" si="851"/>
        <v>0</v>
      </c>
    </row>
    <row r="4528" spans="1:17" ht="38.25">
      <c r="A4528" s="60" t="str">
        <f t="shared" si="848"/>
        <v>2.4.2.3.01.00.00 - Transferências de Recursos Destinados a Programas 
 de Saúde</v>
      </c>
      <c r="B4528" s="5" t="s">
        <v>1620</v>
      </c>
      <c r="C4528" s="6">
        <v>8398809.5399999991</v>
      </c>
      <c r="D4528" s="6">
        <v>0</v>
      </c>
      <c r="E4528" s="6">
        <v>0</v>
      </c>
      <c r="F4528" s="6">
        <v>180150.38</v>
      </c>
      <c r="G4528" s="1">
        <f t="shared" si="849"/>
        <v>8218659.1599999992</v>
      </c>
      <c r="H4528" s="6">
        <v>0</v>
      </c>
      <c r="I4528" s="6">
        <v>0</v>
      </c>
      <c r="J4528" s="6">
        <v>0</v>
      </c>
      <c r="K4528" s="6">
        <v>0</v>
      </c>
      <c r="L4528" s="1">
        <f t="shared" si="850"/>
        <v>0</v>
      </c>
      <c r="M4528" s="6"/>
      <c r="N4528" s="6"/>
      <c r="O4528" s="6"/>
      <c r="P4528" s="6"/>
      <c r="Q4528" s="1">
        <f t="shared" si="851"/>
        <v>0</v>
      </c>
    </row>
    <row r="4529" spans="1:17" ht="38.25">
      <c r="A4529" s="60" t="str">
        <f t="shared" si="848"/>
        <v>2.4.2.3.02.00.00 - Transferências de Recursos Destinados a Programas 
 de Educação</v>
      </c>
      <c r="B4529" s="3" t="s">
        <v>1621</v>
      </c>
      <c r="C4529" s="4">
        <v>5277371.25</v>
      </c>
      <c r="D4529" s="4">
        <v>0</v>
      </c>
      <c r="E4529" s="4">
        <v>0</v>
      </c>
      <c r="F4529" s="4">
        <v>0</v>
      </c>
      <c r="G4529" s="1">
        <f t="shared" si="849"/>
        <v>5277371.25</v>
      </c>
      <c r="H4529" s="4">
        <v>0</v>
      </c>
      <c r="I4529" s="4">
        <v>0</v>
      </c>
      <c r="J4529" s="4">
        <v>0</v>
      </c>
      <c r="K4529" s="4">
        <v>0</v>
      </c>
      <c r="L4529" s="1">
        <f t="shared" si="850"/>
        <v>0</v>
      </c>
      <c r="M4529" s="4"/>
      <c r="N4529" s="4"/>
      <c r="O4529" s="4"/>
      <c r="P4529" s="4"/>
      <c r="Q4529" s="1">
        <f t="shared" si="851"/>
        <v>0</v>
      </c>
    </row>
    <row r="4530" spans="1:17">
      <c r="A4530" s="60" t="str">
        <f t="shared" si="848"/>
        <v>2.4.2.3.37.00.00 - Transferências a Consórcios Públicos</v>
      </c>
      <c r="B4530" s="5" t="s">
        <v>1622</v>
      </c>
      <c r="C4530" s="6">
        <v>150000</v>
      </c>
      <c r="D4530" s="6">
        <v>0</v>
      </c>
      <c r="E4530" s="6">
        <v>0</v>
      </c>
      <c r="F4530" s="6">
        <v>0</v>
      </c>
      <c r="G4530" s="1">
        <f t="shared" si="849"/>
        <v>150000</v>
      </c>
      <c r="H4530" s="6">
        <v>0</v>
      </c>
      <c r="I4530" s="6">
        <v>0</v>
      </c>
      <c r="J4530" s="6">
        <v>0</v>
      </c>
      <c r="K4530" s="6">
        <v>0</v>
      </c>
      <c r="L4530" s="1">
        <f t="shared" si="850"/>
        <v>0</v>
      </c>
      <c r="M4530" s="6"/>
      <c r="N4530" s="6"/>
      <c r="O4530" s="6"/>
      <c r="P4530" s="6"/>
      <c r="Q4530" s="1">
        <f t="shared" si="851"/>
        <v>0</v>
      </c>
    </row>
    <row r="4531" spans="1:17">
      <c r="A4531" s="60" t="str">
        <f t="shared" si="848"/>
        <v>2.4.2.3.99.00.00 - Outras Transferências dos Municípios</v>
      </c>
      <c r="B4531" s="3" t="s">
        <v>1623</v>
      </c>
      <c r="C4531" s="4">
        <v>237427</v>
      </c>
      <c r="D4531" s="4">
        <v>0</v>
      </c>
      <c r="E4531" s="4">
        <v>0</v>
      </c>
      <c r="F4531" s="4">
        <v>0</v>
      </c>
      <c r="G4531" s="1">
        <f t="shared" si="849"/>
        <v>237427</v>
      </c>
      <c r="H4531" s="4">
        <v>0</v>
      </c>
      <c r="I4531" s="4">
        <v>0</v>
      </c>
      <c r="J4531" s="4">
        <v>0</v>
      </c>
      <c r="K4531" s="4">
        <v>0</v>
      </c>
      <c r="L4531" s="1">
        <f t="shared" si="850"/>
        <v>0</v>
      </c>
      <c r="M4531" s="4"/>
      <c r="N4531" s="4"/>
      <c r="O4531" s="4"/>
      <c r="P4531" s="4"/>
      <c r="Q4531" s="1">
        <f t="shared" si="851"/>
        <v>0</v>
      </c>
    </row>
    <row r="4532" spans="1:17">
      <c r="A4532" s="60" t="str">
        <f t="shared" si="848"/>
        <v>2.4.3.0.00.00.00 - Transferências de Instituições Privadas</v>
      </c>
      <c r="B4532" s="5" t="s">
        <v>1624</v>
      </c>
      <c r="C4532" s="6">
        <v>94189644.590000004</v>
      </c>
      <c r="D4532" s="6">
        <v>0</v>
      </c>
      <c r="E4532" s="6">
        <v>0</v>
      </c>
      <c r="F4532" s="6">
        <v>1515.14</v>
      </c>
      <c r="G4532" s="1">
        <f t="shared" si="849"/>
        <v>94188129.450000003</v>
      </c>
      <c r="H4532" s="6">
        <v>602879745.65999997</v>
      </c>
      <c r="I4532" s="6">
        <v>0</v>
      </c>
      <c r="J4532" s="6">
        <v>0</v>
      </c>
      <c r="K4532" s="6">
        <v>0</v>
      </c>
      <c r="L4532" s="1">
        <f t="shared" si="850"/>
        <v>602879745.65999997</v>
      </c>
      <c r="M4532" s="6">
        <v>0</v>
      </c>
      <c r="N4532" s="6">
        <v>0</v>
      </c>
      <c r="O4532" s="6">
        <v>0</v>
      </c>
      <c r="P4532" s="6">
        <v>0</v>
      </c>
      <c r="Q4532" s="1">
        <f t="shared" si="851"/>
        <v>0</v>
      </c>
    </row>
    <row r="4533" spans="1:17">
      <c r="A4533" s="60" t="str">
        <f t="shared" si="848"/>
        <v>2.4.4.0.00.00.00 - Transferências do Exterior</v>
      </c>
      <c r="B4533" s="3" t="s">
        <v>1625</v>
      </c>
      <c r="C4533" s="4">
        <v>458565.4</v>
      </c>
      <c r="D4533" s="4">
        <v>0</v>
      </c>
      <c r="E4533" s="4">
        <v>0</v>
      </c>
      <c r="F4533" s="4">
        <v>0</v>
      </c>
      <c r="G4533" s="1">
        <f t="shared" si="849"/>
        <v>458565.4</v>
      </c>
      <c r="H4533" s="4">
        <v>7500443.75</v>
      </c>
      <c r="I4533" s="4">
        <v>0</v>
      </c>
      <c r="J4533" s="4">
        <v>0</v>
      </c>
      <c r="K4533" s="4">
        <v>0</v>
      </c>
      <c r="L4533" s="1">
        <f t="shared" si="850"/>
        <v>7500443.75</v>
      </c>
      <c r="M4533" s="4">
        <v>18014665.48</v>
      </c>
      <c r="N4533" s="4">
        <v>0</v>
      </c>
      <c r="O4533" s="4">
        <v>0</v>
      </c>
      <c r="P4533" s="4">
        <v>-1031308.92</v>
      </c>
      <c r="Q4533" s="1">
        <f t="shared" si="851"/>
        <v>19045974.400000002</v>
      </c>
    </row>
    <row r="4534" spans="1:17">
      <c r="A4534" s="60" t="str">
        <f t="shared" si="848"/>
        <v>2.4.5.0.00.00.00 - Transferências de Pessoas</v>
      </c>
      <c r="B4534" s="5" t="s">
        <v>1626</v>
      </c>
      <c r="C4534" s="6">
        <v>465211.19</v>
      </c>
      <c r="D4534" s="6">
        <v>0</v>
      </c>
      <c r="E4534" s="6">
        <v>0</v>
      </c>
      <c r="F4534" s="6">
        <v>6993.44</v>
      </c>
      <c r="G4534" s="1">
        <f t="shared" si="849"/>
        <v>458217.75</v>
      </c>
      <c r="H4534" s="6">
        <v>6692664.0999999996</v>
      </c>
      <c r="I4534" s="6">
        <v>0</v>
      </c>
      <c r="J4534" s="6">
        <v>0</v>
      </c>
      <c r="K4534" s="6">
        <v>0</v>
      </c>
      <c r="L4534" s="1">
        <f t="shared" si="850"/>
        <v>6692664.0999999996</v>
      </c>
      <c r="M4534" s="6">
        <v>0</v>
      </c>
      <c r="N4534" s="6">
        <v>0</v>
      </c>
      <c r="O4534" s="6">
        <v>0</v>
      </c>
      <c r="P4534" s="6">
        <v>0</v>
      </c>
      <c r="Q4534" s="1">
        <f t="shared" si="851"/>
        <v>0</v>
      </c>
    </row>
    <row r="4535" spans="1:17">
      <c r="A4535" s="60" t="str">
        <f t="shared" si="848"/>
        <v>2.4.6.0.00.00.00 - Transferências de Outras Instituições Públicas</v>
      </c>
      <c r="B4535" s="3" t="s">
        <v>1627</v>
      </c>
      <c r="C4535" s="4">
        <v>4658844.72</v>
      </c>
      <c r="D4535" s="4">
        <v>0</v>
      </c>
      <c r="E4535" s="4">
        <v>0</v>
      </c>
      <c r="F4535" s="4">
        <v>0</v>
      </c>
      <c r="G4535" s="1">
        <f t="shared" si="849"/>
        <v>4658844.72</v>
      </c>
      <c r="H4535" s="4">
        <v>0</v>
      </c>
      <c r="I4535" s="4">
        <v>0</v>
      </c>
      <c r="J4535" s="4">
        <v>0</v>
      </c>
      <c r="K4535" s="4">
        <v>0</v>
      </c>
      <c r="L4535" s="1">
        <f t="shared" si="850"/>
        <v>0</v>
      </c>
      <c r="M4535" s="4">
        <v>3855276.36</v>
      </c>
      <c r="N4535" s="4">
        <v>0</v>
      </c>
      <c r="O4535" s="4">
        <v>0</v>
      </c>
      <c r="P4535" s="4">
        <v>-50</v>
      </c>
      <c r="Q4535" s="1">
        <f t="shared" si="851"/>
        <v>3855326.36</v>
      </c>
    </row>
    <row r="4536" spans="1:17">
      <c r="A4536" s="60" t="str">
        <f t="shared" si="848"/>
        <v>2.4.7.0.00.00.00 - Transferências de Convênios</v>
      </c>
      <c r="B4536" s="5" t="s">
        <v>1628</v>
      </c>
      <c r="C4536" s="6">
        <v>7484933544.8100004</v>
      </c>
      <c r="D4536" s="6">
        <v>199011.01</v>
      </c>
      <c r="E4536" s="6">
        <v>10193.73</v>
      </c>
      <c r="F4536" s="6">
        <v>9571292.9399999995</v>
      </c>
      <c r="G4536" s="1">
        <f t="shared" si="849"/>
        <v>7475153047.1300011</v>
      </c>
      <c r="H4536" s="6">
        <v>2832635093.2399998</v>
      </c>
      <c r="I4536" s="6">
        <v>0</v>
      </c>
      <c r="J4536" s="6">
        <v>0</v>
      </c>
      <c r="K4536" s="6">
        <v>-1304023.17</v>
      </c>
      <c r="L4536" s="1">
        <f t="shared" si="850"/>
        <v>2832635093.2399998</v>
      </c>
      <c r="M4536" s="6">
        <v>132208045.56999999</v>
      </c>
      <c r="N4536" s="6">
        <v>0</v>
      </c>
      <c r="O4536" s="6">
        <v>0</v>
      </c>
      <c r="P4536" s="6">
        <v>-57444786.210000001</v>
      </c>
      <c r="Q4536" s="1">
        <f t="shared" si="851"/>
        <v>189652831.78</v>
      </c>
    </row>
    <row r="4537" spans="1:17" ht="25.5">
      <c r="A4537" s="60" t="str">
        <f t="shared" si="848"/>
        <v>2.4.7.1.00.00.00 - Transferências de Convênios da União e de suas 
 Entidades</v>
      </c>
      <c r="B4537" s="3" t="s">
        <v>1629</v>
      </c>
      <c r="C4537" s="4">
        <v>5396953339.5900002</v>
      </c>
      <c r="D4537" s="4">
        <v>188301.01</v>
      </c>
      <c r="E4537" s="4">
        <v>10193.73</v>
      </c>
      <c r="F4537" s="4">
        <v>6689472.6100000003</v>
      </c>
      <c r="G4537" s="1">
        <f t="shared" si="849"/>
        <v>5390065372.2400007</v>
      </c>
      <c r="H4537" s="4">
        <v>2736724086.4699998</v>
      </c>
      <c r="I4537" s="4">
        <v>0</v>
      </c>
      <c r="J4537" s="4">
        <v>0</v>
      </c>
      <c r="K4537" s="4">
        <v>-1304023.17</v>
      </c>
      <c r="L4537" s="1">
        <f t="shared" si="850"/>
        <v>2736724086.4699998</v>
      </c>
      <c r="M4537" s="4">
        <v>1957351.09</v>
      </c>
      <c r="N4537" s="4">
        <v>0</v>
      </c>
      <c r="O4537" s="4">
        <v>0</v>
      </c>
      <c r="P4537" s="4">
        <v>-411272.28</v>
      </c>
      <c r="Q4537" s="1">
        <f t="shared" si="851"/>
        <v>2368623.37</v>
      </c>
    </row>
    <row r="4538" spans="1:17" ht="25.5">
      <c r="A4538" s="60" t="str">
        <f t="shared" si="848"/>
        <v>2.4.7.1.01.00.00 - Transferências de Convênios da União para o 
 Sistema Único de Saúde - SUS</v>
      </c>
      <c r="B4538" s="5" t="s">
        <v>1630</v>
      </c>
      <c r="C4538" s="6">
        <v>607779589.30999994</v>
      </c>
      <c r="D4538" s="6">
        <v>54881.03</v>
      </c>
      <c r="E4538" s="6">
        <v>0</v>
      </c>
      <c r="F4538" s="6">
        <v>184626.16</v>
      </c>
      <c r="G4538" s="1">
        <f t="shared" si="849"/>
        <v>607540082.12</v>
      </c>
      <c r="H4538" s="6">
        <v>58264556.009999998</v>
      </c>
      <c r="I4538" s="6">
        <v>0</v>
      </c>
      <c r="J4538" s="6">
        <v>0</v>
      </c>
      <c r="K4538" s="6">
        <v>0</v>
      </c>
      <c r="L4538" s="1">
        <f t="shared" si="850"/>
        <v>58264556.009999998</v>
      </c>
      <c r="M4538" s="6"/>
      <c r="N4538" s="6"/>
      <c r="O4538" s="6"/>
      <c r="P4538" s="6"/>
      <c r="Q4538" s="1">
        <f t="shared" si="851"/>
        <v>0</v>
      </c>
    </row>
    <row r="4539" spans="1:17" ht="25.5">
      <c r="A4539" s="60" t="str">
        <f t="shared" si="848"/>
        <v>2.4.7.1.02.00.00 - Transferências de Convênios da União Destinadas a 
 Programas de Educação</v>
      </c>
      <c r="B4539" s="3" t="s">
        <v>1631</v>
      </c>
      <c r="C4539" s="4">
        <v>588312973.91999996</v>
      </c>
      <c r="D4539" s="4">
        <v>1084.4100000000001</v>
      </c>
      <c r="E4539" s="4">
        <v>0</v>
      </c>
      <c r="F4539" s="4">
        <v>2175394.4</v>
      </c>
      <c r="G4539" s="1">
        <f t="shared" si="849"/>
        <v>586136495.11000001</v>
      </c>
      <c r="H4539" s="4">
        <v>129018603.92</v>
      </c>
      <c r="I4539" s="4">
        <v>0</v>
      </c>
      <c r="J4539" s="4">
        <v>0</v>
      </c>
      <c r="K4539" s="4">
        <v>0</v>
      </c>
      <c r="L4539" s="1">
        <f t="shared" si="850"/>
        <v>129018603.92</v>
      </c>
      <c r="M4539" s="4"/>
      <c r="N4539" s="4"/>
      <c r="O4539" s="4"/>
      <c r="P4539" s="4"/>
      <c r="Q4539" s="1">
        <f t="shared" si="851"/>
        <v>0</v>
      </c>
    </row>
    <row r="4540" spans="1:17" ht="25.5">
      <c r="A4540" s="60" t="str">
        <f t="shared" si="848"/>
        <v>2.4.7.1.03.00.00 - Transferências de Convênios da União Destinadas a 
 Programas de Saneamento Básico</v>
      </c>
      <c r="B4540" s="5" t="s">
        <v>1632</v>
      </c>
      <c r="C4540" s="6">
        <v>281769588.17000002</v>
      </c>
      <c r="D4540" s="6">
        <v>0</v>
      </c>
      <c r="E4540" s="6">
        <v>0</v>
      </c>
      <c r="F4540" s="6">
        <v>852305.05</v>
      </c>
      <c r="G4540" s="1">
        <f t="shared" si="849"/>
        <v>280917283.12</v>
      </c>
      <c r="H4540" s="6">
        <v>384847807.94</v>
      </c>
      <c r="I4540" s="6">
        <v>0</v>
      </c>
      <c r="J4540" s="6">
        <v>0</v>
      </c>
      <c r="K4540" s="6">
        <v>-1608983.49</v>
      </c>
      <c r="L4540" s="1">
        <f t="shared" si="850"/>
        <v>384847807.94</v>
      </c>
      <c r="M4540" s="6"/>
      <c r="N4540" s="6"/>
      <c r="O4540" s="6"/>
      <c r="P4540" s="6"/>
      <c r="Q4540" s="1">
        <f t="shared" si="851"/>
        <v>0</v>
      </c>
    </row>
    <row r="4541" spans="1:17" ht="25.5">
      <c r="A4541" s="60" t="str">
        <f t="shared" si="848"/>
        <v>2.4.7.1.04.00.00 - Transferências de Convênios da União Destinadas a 
 Programas de Meio Ambiente</v>
      </c>
      <c r="B4541" s="3" t="s">
        <v>1633</v>
      </c>
      <c r="C4541" s="4">
        <v>26083499.07</v>
      </c>
      <c r="D4541" s="4">
        <v>0</v>
      </c>
      <c r="E4541" s="4">
        <v>0</v>
      </c>
      <c r="F4541" s="4">
        <v>0</v>
      </c>
      <c r="G4541" s="1">
        <f t="shared" si="849"/>
        <v>26083499.07</v>
      </c>
      <c r="H4541" s="4">
        <v>4538628</v>
      </c>
      <c r="I4541" s="4">
        <v>0</v>
      </c>
      <c r="J4541" s="4">
        <v>0</v>
      </c>
      <c r="K4541" s="4">
        <v>0</v>
      </c>
      <c r="L4541" s="1">
        <f t="shared" si="850"/>
        <v>4538628</v>
      </c>
      <c r="M4541" s="4"/>
      <c r="N4541" s="4"/>
      <c r="O4541" s="4"/>
      <c r="P4541" s="4"/>
      <c r="Q4541" s="1">
        <f t="shared" si="851"/>
        <v>0</v>
      </c>
    </row>
    <row r="4542" spans="1:17" ht="25.5">
      <c r="A4542" s="60" t="str">
        <f t="shared" si="848"/>
        <v>2.4.7.1.05.00.00 - Transferências de Convênios da União Destinadas a 
 Programas de Infraestrutura em Transporte</v>
      </c>
      <c r="B4542" s="5" t="s">
        <v>1634</v>
      </c>
      <c r="C4542" s="6">
        <v>321804149.36000001</v>
      </c>
      <c r="D4542" s="6">
        <v>4580.24</v>
      </c>
      <c r="E4542" s="6">
        <v>0</v>
      </c>
      <c r="F4542" s="6">
        <v>541542.1</v>
      </c>
      <c r="G4542" s="1">
        <f t="shared" si="849"/>
        <v>321258027.01999998</v>
      </c>
      <c r="H4542" s="6">
        <v>133247132.81999999</v>
      </c>
      <c r="I4542" s="6">
        <v>0</v>
      </c>
      <c r="J4542" s="6">
        <v>0</v>
      </c>
      <c r="K4542" s="6">
        <v>0</v>
      </c>
      <c r="L4542" s="1">
        <f t="shared" si="850"/>
        <v>133247132.81999999</v>
      </c>
      <c r="M4542" s="6"/>
      <c r="N4542" s="6"/>
      <c r="O4542" s="6"/>
      <c r="P4542" s="6"/>
      <c r="Q4542" s="1">
        <f t="shared" si="851"/>
        <v>0</v>
      </c>
    </row>
    <row r="4543" spans="1:17">
      <c r="A4543" s="60" t="str">
        <f t="shared" ref="A4543:A4596" si="852">TRIM(B4543)</f>
        <v>2.4.7.1.99.00.00 - Outras Transferências de Convênios da União</v>
      </c>
      <c r="B4543" s="3" t="s">
        <v>1635</v>
      </c>
      <c r="C4543" s="4">
        <v>3571203539.7600002</v>
      </c>
      <c r="D4543" s="4">
        <v>127755.33</v>
      </c>
      <c r="E4543" s="4">
        <v>10193.73</v>
      </c>
      <c r="F4543" s="4">
        <v>2935604.9</v>
      </c>
      <c r="G4543" s="1">
        <f t="shared" si="849"/>
        <v>3568129985.8000002</v>
      </c>
      <c r="H4543" s="4">
        <v>2026807357.78</v>
      </c>
      <c r="I4543" s="4">
        <v>0</v>
      </c>
      <c r="J4543" s="4">
        <v>0</v>
      </c>
      <c r="K4543" s="4">
        <v>304960.32</v>
      </c>
      <c r="L4543" s="1">
        <f t="shared" si="850"/>
        <v>2026807357.78</v>
      </c>
      <c r="M4543" s="4">
        <v>1957351.09</v>
      </c>
      <c r="N4543" s="4">
        <v>0</v>
      </c>
      <c r="O4543" s="4">
        <v>0</v>
      </c>
      <c r="P4543" s="4">
        <v>-411272.28</v>
      </c>
      <c r="Q4543" s="1">
        <f t="shared" si="851"/>
        <v>2368623.37</v>
      </c>
    </row>
    <row r="4544" spans="1:17" ht="25.5">
      <c r="A4544" s="60" t="str">
        <f t="shared" si="852"/>
        <v>2.4.7.2.00.00.00 - Transferências de Convênios dos Estados e do 
 Distrito Federal e de suas Entidades</v>
      </c>
      <c r="B4544" s="5" t="s">
        <v>1636</v>
      </c>
      <c r="C4544" s="6">
        <v>2027354720.5999999</v>
      </c>
      <c r="D4544" s="6">
        <v>10710</v>
      </c>
      <c r="E4544" s="6">
        <v>0</v>
      </c>
      <c r="F4544" s="6">
        <v>2821269.23</v>
      </c>
      <c r="G4544" s="1">
        <f t="shared" ref="G4544:G4596" si="853">C4544-D4544-E4544-F4544</f>
        <v>2024522741.3699999</v>
      </c>
      <c r="H4544" s="6">
        <v>64104674.469999999</v>
      </c>
      <c r="I4544" s="6">
        <v>0</v>
      </c>
      <c r="J4544" s="6">
        <v>0</v>
      </c>
      <c r="K4544" s="6">
        <v>0</v>
      </c>
      <c r="L4544" s="1">
        <f t="shared" si="850"/>
        <v>64104674.469999999</v>
      </c>
      <c r="M4544" s="6">
        <v>121980.28</v>
      </c>
      <c r="N4544" s="6">
        <v>0</v>
      </c>
      <c r="O4544" s="6">
        <v>0</v>
      </c>
      <c r="P4544" s="6">
        <v>-475041.42</v>
      </c>
      <c r="Q4544" s="1">
        <f t="shared" si="851"/>
        <v>597021.69999999995</v>
      </c>
    </row>
    <row r="4545" spans="1:17" ht="25.5">
      <c r="A4545" s="60" t="str">
        <f t="shared" si="852"/>
        <v>2.4.7.2.01.00.00 - Transferências de Convênios dos Estados para o 
 Sistema Único de Saúde - SUS</v>
      </c>
      <c r="B4545" s="3" t="s">
        <v>1637</v>
      </c>
      <c r="C4545" s="4">
        <v>184091127.13999999</v>
      </c>
      <c r="D4545" s="4">
        <v>0</v>
      </c>
      <c r="E4545" s="4">
        <v>0</v>
      </c>
      <c r="F4545" s="4">
        <v>660421.06999999995</v>
      </c>
      <c r="G4545" s="1">
        <f t="shared" si="853"/>
        <v>183430706.06999999</v>
      </c>
      <c r="H4545" s="4">
        <v>0</v>
      </c>
      <c r="I4545" s="4">
        <v>0</v>
      </c>
      <c r="J4545" s="4">
        <v>0</v>
      </c>
      <c r="K4545" s="4">
        <v>0</v>
      </c>
      <c r="L4545" s="1">
        <f t="shared" ref="L4545:L4597" si="854">H4545-I4545-J4545</f>
        <v>0</v>
      </c>
      <c r="M4545" s="4"/>
      <c r="N4545" s="4"/>
      <c r="O4545" s="4"/>
      <c r="P4545" s="4"/>
      <c r="Q4545" s="1">
        <f t="shared" ref="Q4545:Q4597" si="855">M4545-N4545-O4545-P4545</f>
        <v>0</v>
      </c>
    </row>
    <row r="4546" spans="1:17" ht="25.5">
      <c r="A4546" s="60" t="str">
        <f t="shared" si="852"/>
        <v>2.4.7.2.02.00.00 - Transferências de Convênios dos Estados 
 Destinadas a Programas de Educação</v>
      </c>
      <c r="B4546" s="5" t="s">
        <v>1638</v>
      </c>
      <c r="C4546" s="6">
        <v>206220473.91</v>
      </c>
      <c r="D4546" s="6">
        <v>0</v>
      </c>
      <c r="E4546" s="6">
        <v>0</v>
      </c>
      <c r="F4546" s="6">
        <v>9875.14</v>
      </c>
      <c r="G4546" s="1">
        <f t="shared" si="853"/>
        <v>206210598.77000001</v>
      </c>
      <c r="H4546" s="6">
        <v>239006.29</v>
      </c>
      <c r="I4546" s="6">
        <v>0</v>
      </c>
      <c r="J4546" s="6">
        <v>0</v>
      </c>
      <c r="K4546" s="6">
        <v>0</v>
      </c>
      <c r="L4546" s="1">
        <f t="shared" si="854"/>
        <v>239006.29</v>
      </c>
      <c r="M4546" s="6"/>
      <c r="N4546" s="6"/>
      <c r="O4546" s="6"/>
      <c r="P4546" s="6"/>
      <c r="Q4546" s="1">
        <f t="shared" si="855"/>
        <v>0</v>
      </c>
    </row>
    <row r="4547" spans="1:17" ht="25.5">
      <c r="A4547" s="60" t="str">
        <f t="shared" si="852"/>
        <v>2.4.7.2.03.00.00 - Transferências de Convênios dos Estados 
 Destinadas a Programas de Saneamento Básico</v>
      </c>
      <c r="B4547" s="3" t="s">
        <v>1639</v>
      </c>
      <c r="C4547" s="4">
        <v>369255759.62</v>
      </c>
      <c r="D4547" s="4">
        <v>0</v>
      </c>
      <c r="E4547" s="4">
        <v>0</v>
      </c>
      <c r="F4547" s="4">
        <v>0</v>
      </c>
      <c r="G4547" s="1">
        <f t="shared" si="853"/>
        <v>369255759.62</v>
      </c>
      <c r="H4547" s="4">
        <v>4726582.78</v>
      </c>
      <c r="I4547" s="4">
        <v>0</v>
      </c>
      <c r="J4547" s="4">
        <v>0</v>
      </c>
      <c r="K4547" s="4">
        <v>0</v>
      </c>
      <c r="L4547" s="1">
        <f t="shared" si="854"/>
        <v>4726582.78</v>
      </c>
      <c r="M4547" s="4"/>
      <c r="N4547" s="4"/>
      <c r="O4547" s="4"/>
      <c r="P4547" s="4"/>
      <c r="Q4547" s="1">
        <f t="shared" si="855"/>
        <v>0</v>
      </c>
    </row>
    <row r="4548" spans="1:17" ht="25.5">
      <c r="A4548" s="60" t="str">
        <f t="shared" si="852"/>
        <v>2.4.7.2.04.00.00 - Transferências de Convênios dos Estados 
 Destinadas a Programas de Meio Ambiente</v>
      </c>
      <c r="B4548" s="5" t="s">
        <v>1640</v>
      </c>
      <c r="C4548" s="6">
        <v>18646859.850000001</v>
      </c>
      <c r="D4548" s="6">
        <v>0</v>
      </c>
      <c r="E4548" s="6">
        <v>0</v>
      </c>
      <c r="F4548" s="6">
        <v>2528.52</v>
      </c>
      <c r="G4548" s="1">
        <f t="shared" si="853"/>
        <v>18644331.330000002</v>
      </c>
      <c r="H4548" s="6">
        <v>117380</v>
      </c>
      <c r="I4548" s="6">
        <v>0</v>
      </c>
      <c r="J4548" s="6">
        <v>0</v>
      </c>
      <c r="K4548" s="6">
        <v>0</v>
      </c>
      <c r="L4548" s="1">
        <f t="shared" si="854"/>
        <v>117380</v>
      </c>
      <c r="M4548" s="6"/>
      <c r="N4548" s="6"/>
      <c r="O4548" s="6"/>
      <c r="P4548" s="6"/>
      <c r="Q4548" s="1">
        <f t="shared" si="855"/>
        <v>0</v>
      </c>
    </row>
    <row r="4549" spans="1:17" ht="25.5">
      <c r="A4549" s="60" t="str">
        <f t="shared" si="852"/>
        <v>2.4.7.2.05.00.00 - Transferências de Convênios dos Estados 
 Destinadas a Programas de Infraestrutura em Transporte</v>
      </c>
      <c r="B4549" s="3" t="s">
        <v>1641</v>
      </c>
      <c r="C4549" s="4">
        <v>160540964.24000001</v>
      </c>
      <c r="D4549" s="4">
        <v>0</v>
      </c>
      <c r="E4549" s="4">
        <v>0</v>
      </c>
      <c r="F4549" s="4">
        <v>636522.32999999996</v>
      </c>
      <c r="G4549" s="1">
        <f t="shared" si="853"/>
        <v>159904441.91</v>
      </c>
      <c r="H4549" s="4">
        <v>38503718.759999998</v>
      </c>
      <c r="I4549" s="4">
        <v>0</v>
      </c>
      <c r="J4549" s="4">
        <v>0</v>
      </c>
      <c r="K4549" s="4">
        <v>0</v>
      </c>
      <c r="L4549" s="1">
        <f t="shared" si="854"/>
        <v>38503718.759999998</v>
      </c>
      <c r="M4549" s="4"/>
      <c r="N4549" s="4"/>
      <c r="O4549" s="4"/>
      <c r="P4549" s="4"/>
      <c r="Q4549" s="1">
        <f t="shared" si="855"/>
        <v>0</v>
      </c>
    </row>
    <row r="4550" spans="1:17">
      <c r="A4550" s="60" t="str">
        <f t="shared" si="852"/>
        <v>2.4.7.2.99.00.00 - Outras Transferências de Convênios dos Estados</v>
      </c>
      <c r="B4550" s="5" t="s">
        <v>1642</v>
      </c>
      <c r="C4550" s="6">
        <v>1088599535.8399999</v>
      </c>
      <c r="D4550" s="6">
        <v>10710</v>
      </c>
      <c r="E4550" s="6">
        <v>0</v>
      </c>
      <c r="F4550" s="6">
        <v>1511922.17</v>
      </c>
      <c r="G4550" s="1">
        <f t="shared" si="853"/>
        <v>1087076903.6699998</v>
      </c>
      <c r="H4550" s="6">
        <v>20517986.640000001</v>
      </c>
      <c r="I4550" s="6">
        <v>0</v>
      </c>
      <c r="J4550" s="6">
        <v>0</v>
      </c>
      <c r="K4550" s="6">
        <v>0</v>
      </c>
      <c r="L4550" s="1">
        <f t="shared" si="854"/>
        <v>20517986.640000001</v>
      </c>
      <c r="M4550" s="6">
        <v>121980.28</v>
      </c>
      <c r="N4550" s="6">
        <v>0</v>
      </c>
      <c r="O4550" s="6">
        <v>0</v>
      </c>
      <c r="P4550" s="6">
        <v>-475041.42</v>
      </c>
      <c r="Q4550" s="1">
        <f t="shared" si="855"/>
        <v>597021.69999999995</v>
      </c>
    </row>
    <row r="4551" spans="1:17" ht="25.5">
      <c r="A4551" s="60" t="str">
        <f t="shared" si="852"/>
        <v>2.4.7.3.00.00.00 - Transferências de Convênios dos Municípios e de 
 suas Entidades</v>
      </c>
      <c r="B4551" s="3" t="s">
        <v>1643</v>
      </c>
      <c r="C4551" s="4">
        <v>26160835.16</v>
      </c>
      <c r="D4551" s="4">
        <v>0</v>
      </c>
      <c r="E4551" s="4">
        <v>0</v>
      </c>
      <c r="F4551" s="4">
        <v>60551.1</v>
      </c>
      <c r="G4551" s="1">
        <f t="shared" si="853"/>
        <v>26100284.059999999</v>
      </c>
      <c r="H4551" s="4">
        <v>22676092.84</v>
      </c>
      <c r="I4551" s="4">
        <v>0</v>
      </c>
      <c r="J4551" s="4">
        <v>0</v>
      </c>
      <c r="K4551" s="4">
        <v>0</v>
      </c>
      <c r="L4551" s="1">
        <f t="shared" si="854"/>
        <v>22676092.84</v>
      </c>
      <c r="M4551" s="4">
        <v>89505800.819999993</v>
      </c>
      <c r="N4551" s="4">
        <v>0</v>
      </c>
      <c r="O4551" s="4">
        <v>0</v>
      </c>
      <c r="P4551" s="4">
        <v>-15935559.130000001</v>
      </c>
      <c r="Q4551" s="1">
        <f t="shared" si="855"/>
        <v>105441359.94999999</v>
      </c>
    </row>
    <row r="4552" spans="1:17" ht="25.5">
      <c r="A4552" s="60" t="str">
        <f t="shared" si="852"/>
        <v>2.4.7.3.01.00.00 - Transferências de Convênios dos Municípios 
 Destinados a Programas de Saúde</v>
      </c>
      <c r="B4552" s="5" t="s">
        <v>1644</v>
      </c>
      <c r="C4552" s="6">
        <v>4739320.7</v>
      </c>
      <c r="D4552" s="6">
        <v>0</v>
      </c>
      <c r="E4552" s="6">
        <v>0</v>
      </c>
      <c r="F4552" s="6">
        <v>0</v>
      </c>
      <c r="G4552" s="1">
        <f t="shared" si="853"/>
        <v>4739320.7</v>
      </c>
      <c r="H4552" s="6">
        <v>2865947.69</v>
      </c>
      <c r="I4552" s="6">
        <v>0</v>
      </c>
      <c r="J4552" s="6">
        <v>0</v>
      </c>
      <c r="K4552" s="6">
        <v>0</v>
      </c>
      <c r="L4552" s="1">
        <f t="shared" si="854"/>
        <v>2865947.69</v>
      </c>
      <c r="M4552" s="6"/>
      <c r="N4552" s="6"/>
      <c r="O4552" s="6"/>
      <c r="P4552" s="6"/>
      <c r="Q4552" s="1">
        <f t="shared" si="855"/>
        <v>0</v>
      </c>
    </row>
    <row r="4553" spans="1:17" ht="25.5">
      <c r="A4553" s="60" t="str">
        <f t="shared" si="852"/>
        <v>2.4.7.3.02.00.00 - Transferências de Convênios dos Municípios 
 Destinadas a Programas de Educação</v>
      </c>
      <c r="B4553" s="3" t="s">
        <v>1645</v>
      </c>
      <c r="C4553" s="4">
        <v>1620732.33</v>
      </c>
      <c r="D4553" s="4">
        <v>0</v>
      </c>
      <c r="E4553" s="4">
        <v>0</v>
      </c>
      <c r="F4553" s="4">
        <v>0</v>
      </c>
      <c r="G4553" s="1">
        <f t="shared" si="853"/>
        <v>1620732.33</v>
      </c>
      <c r="H4553" s="4">
        <v>0</v>
      </c>
      <c r="I4553" s="4">
        <v>0</v>
      </c>
      <c r="J4553" s="4">
        <v>0</v>
      </c>
      <c r="K4553" s="4">
        <v>0</v>
      </c>
      <c r="L4553" s="1">
        <f t="shared" si="854"/>
        <v>0</v>
      </c>
      <c r="M4553" s="4"/>
      <c r="N4553" s="4"/>
      <c r="O4553" s="4"/>
      <c r="P4553" s="4"/>
      <c r="Q4553" s="1">
        <f t="shared" si="855"/>
        <v>0</v>
      </c>
    </row>
    <row r="4554" spans="1:17">
      <c r="A4554" s="60" t="str">
        <f t="shared" si="852"/>
        <v>2.4.7.3.99.00.00 - Outras Transferências de Convênios dos Municípios</v>
      </c>
      <c r="B4554" s="5" t="s">
        <v>1646</v>
      </c>
      <c r="C4554" s="6">
        <v>19800782.129999999</v>
      </c>
      <c r="D4554" s="6">
        <v>0</v>
      </c>
      <c r="E4554" s="6">
        <v>0</v>
      </c>
      <c r="F4554" s="6">
        <v>60551.1</v>
      </c>
      <c r="G4554" s="1">
        <f t="shared" si="853"/>
        <v>19740231.029999997</v>
      </c>
      <c r="H4554" s="6">
        <v>19810145.149999999</v>
      </c>
      <c r="I4554" s="6">
        <v>0</v>
      </c>
      <c r="J4554" s="6">
        <v>0</v>
      </c>
      <c r="K4554" s="6">
        <v>0</v>
      </c>
      <c r="L4554" s="1">
        <f t="shared" si="854"/>
        <v>19810145.149999999</v>
      </c>
      <c r="M4554" s="6">
        <v>89505800.819999993</v>
      </c>
      <c r="N4554" s="6">
        <v>0</v>
      </c>
      <c r="O4554" s="6">
        <v>0</v>
      </c>
      <c r="P4554" s="6">
        <v>-15935559.130000001</v>
      </c>
      <c r="Q4554" s="1">
        <f t="shared" si="855"/>
        <v>105441359.94999999</v>
      </c>
    </row>
    <row r="4555" spans="1:17" ht="25.5">
      <c r="A4555" s="60" t="str">
        <f t="shared" si="852"/>
        <v>2.4.7.4.00.00.00 - Transferências de Convênios de Instituições 
 Privadas</v>
      </c>
      <c r="B4555" s="3" t="s">
        <v>1647</v>
      </c>
      <c r="C4555" s="4">
        <v>34052403.149999999</v>
      </c>
      <c r="D4555" s="4">
        <v>0</v>
      </c>
      <c r="E4555" s="4">
        <v>0</v>
      </c>
      <c r="F4555" s="4">
        <v>0</v>
      </c>
      <c r="G4555" s="1">
        <f t="shared" si="853"/>
        <v>34052403.149999999</v>
      </c>
      <c r="H4555" s="4">
        <v>9115853.7200000007</v>
      </c>
      <c r="I4555" s="4">
        <v>0</v>
      </c>
      <c r="J4555" s="4">
        <v>0</v>
      </c>
      <c r="K4555" s="4">
        <v>0</v>
      </c>
      <c r="L4555" s="1">
        <f t="shared" si="854"/>
        <v>9115853.7200000007</v>
      </c>
      <c r="M4555" s="4">
        <v>40622913.380000003</v>
      </c>
      <c r="N4555" s="4">
        <v>0</v>
      </c>
      <c r="O4555" s="4">
        <v>0</v>
      </c>
      <c r="P4555" s="4">
        <v>-40622913.380000003</v>
      </c>
      <c r="Q4555" s="1">
        <f t="shared" si="855"/>
        <v>81245826.760000005</v>
      </c>
    </row>
    <row r="4556" spans="1:17">
      <c r="A4556" s="60" t="str">
        <f t="shared" si="852"/>
        <v>2.4.7.5.00.00.00 - Transferências de Convênios do Exterior</v>
      </c>
      <c r="B4556" s="5" t="s">
        <v>1648</v>
      </c>
      <c r="C4556" s="6">
        <v>412246.31</v>
      </c>
      <c r="D4556" s="6">
        <v>0</v>
      </c>
      <c r="E4556" s="6">
        <v>0</v>
      </c>
      <c r="F4556" s="6">
        <v>0</v>
      </c>
      <c r="G4556" s="1">
        <f t="shared" si="853"/>
        <v>412246.31</v>
      </c>
      <c r="H4556" s="6">
        <v>14385.74</v>
      </c>
      <c r="I4556" s="6">
        <v>0</v>
      </c>
      <c r="J4556" s="6">
        <v>0</v>
      </c>
      <c r="K4556" s="6">
        <v>0</v>
      </c>
      <c r="L4556" s="1">
        <f t="shared" si="854"/>
        <v>14385.74</v>
      </c>
      <c r="M4556" s="6">
        <v>0</v>
      </c>
      <c r="N4556" s="6">
        <v>0</v>
      </c>
      <c r="O4556" s="6">
        <v>0</v>
      </c>
      <c r="P4556" s="6">
        <v>0</v>
      </c>
      <c r="Q4556" s="1">
        <f t="shared" si="855"/>
        <v>0</v>
      </c>
    </row>
    <row r="4557" spans="1:17">
      <c r="A4557" s="60" t="str">
        <f t="shared" si="852"/>
        <v>2.4.8.0.00.00.00 - Transferências para o Combate à Fome</v>
      </c>
      <c r="B4557" s="3" t="s">
        <v>1649</v>
      </c>
      <c r="C4557" s="4">
        <v>205249.95</v>
      </c>
      <c r="D4557" s="4">
        <v>0</v>
      </c>
      <c r="E4557" s="4">
        <v>0</v>
      </c>
      <c r="F4557" s="4">
        <v>0</v>
      </c>
      <c r="G4557" s="1">
        <f t="shared" si="853"/>
        <v>205249.95</v>
      </c>
      <c r="H4557" s="4">
        <v>0</v>
      </c>
      <c r="I4557" s="4">
        <v>0</v>
      </c>
      <c r="J4557" s="4">
        <v>0</v>
      </c>
      <c r="K4557" s="4">
        <v>0</v>
      </c>
      <c r="L4557" s="1">
        <f t="shared" si="854"/>
        <v>0</v>
      </c>
      <c r="M4557" s="4">
        <v>0</v>
      </c>
      <c r="N4557" s="4">
        <v>0</v>
      </c>
      <c r="O4557" s="4">
        <v>0</v>
      </c>
      <c r="P4557" s="4">
        <v>0</v>
      </c>
      <c r="Q4557" s="1">
        <f t="shared" si="855"/>
        <v>0</v>
      </c>
    </row>
    <row r="4558" spans="1:17">
      <c r="A4558" s="60" t="str">
        <f t="shared" si="852"/>
        <v>2.4.8.1.00.00.00 - Provenientes do Exterior</v>
      </c>
      <c r="B4558" s="5" t="s">
        <v>1650</v>
      </c>
      <c r="C4558" s="6">
        <v>0</v>
      </c>
      <c r="D4558" s="6">
        <v>0</v>
      </c>
      <c r="E4558" s="6">
        <v>0</v>
      </c>
      <c r="F4558" s="6">
        <v>0</v>
      </c>
      <c r="G4558" s="1">
        <f t="shared" si="853"/>
        <v>0</v>
      </c>
      <c r="H4558" s="6">
        <v>0</v>
      </c>
      <c r="I4558" s="6">
        <v>0</v>
      </c>
      <c r="J4558" s="6">
        <v>0</v>
      </c>
      <c r="K4558" s="6">
        <v>0</v>
      </c>
      <c r="L4558" s="1">
        <f t="shared" si="854"/>
        <v>0</v>
      </c>
      <c r="M4558" s="6">
        <v>0</v>
      </c>
      <c r="N4558" s="6">
        <v>0</v>
      </c>
      <c r="O4558" s="6">
        <v>0</v>
      </c>
      <c r="P4558" s="6">
        <v>0</v>
      </c>
      <c r="Q4558" s="1">
        <f t="shared" si="855"/>
        <v>0</v>
      </c>
    </row>
    <row r="4559" spans="1:17">
      <c r="A4559" s="60" t="str">
        <f t="shared" si="852"/>
        <v>2.4.8.2.00.00.00 - Provenientes de Pessoas Jurídicas</v>
      </c>
      <c r="B4559" s="3" t="s">
        <v>1651</v>
      </c>
      <c r="C4559" s="4">
        <v>0</v>
      </c>
      <c r="D4559" s="4">
        <v>0</v>
      </c>
      <c r="E4559" s="4">
        <v>0</v>
      </c>
      <c r="F4559" s="4">
        <v>0</v>
      </c>
      <c r="G4559" s="1">
        <f t="shared" si="853"/>
        <v>0</v>
      </c>
      <c r="H4559" s="4">
        <v>0</v>
      </c>
      <c r="I4559" s="4">
        <v>0</v>
      </c>
      <c r="J4559" s="4">
        <v>0</v>
      </c>
      <c r="K4559" s="4">
        <v>0</v>
      </c>
      <c r="L4559" s="1">
        <f t="shared" si="854"/>
        <v>0</v>
      </c>
      <c r="M4559" s="4">
        <v>0</v>
      </c>
      <c r="N4559" s="4">
        <v>0</v>
      </c>
      <c r="O4559" s="4">
        <v>0</v>
      </c>
      <c r="P4559" s="4">
        <v>0</v>
      </c>
      <c r="Q4559" s="1">
        <f t="shared" si="855"/>
        <v>0</v>
      </c>
    </row>
    <row r="4560" spans="1:17">
      <c r="A4560" s="60" t="str">
        <f t="shared" si="852"/>
        <v>2.4.8.3.00.00.00 - Provenientes de Pessoas Físicas</v>
      </c>
      <c r="B4560" s="5" t="s">
        <v>1652</v>
      </c>
      <c r="C4560" s="6">
        <v>1050</v>
      </c>
      <c r="D4560" s="6">
        <v>0</v>
      </c>
      <c r="E4560" s="6">
        <v>0</v>
      </c>
      <c r="F4560" s="6">
        <v>0</v>
      </c>
      <c r="G4560" s="1">
        <f t="shared" si="853"/>
        <v>1050</v>
      </c>
      <c r="H4560" s="6">
        <v>0</v>
      </c>
      <c r="I4560" s="6">
        <v>0</v>
      </c>
      <c r="J4560" s="6">
        <v>0</v>
      </c>
      <c r="K4560" s="6">
        <v>0</v>
      </c>
      <c r="L4560" s="1">
        <f t="shared" si="854"/>
        <v>0</v>
      </c>
      <c r="M4560" s="6">
        <v>0</v>
      </c>
      <c r="N4560" s="6">
        <v>0</v>
      </c>
      <c r="O4560" s="6">
        <v>0</v>
      </c>
      <c r="P4560" s="6">
        <v>0</v>
      </c>
      <c r="Q4560" s="1">
        <f t="shared" si="855"/>
        <v>0</v>
      </c>
    </row>
    <row r="4561" spans="1:17">
      <c r="A4561" s="60" t="str">
        <f t="shared" si="852"/>
        <v>2.4.8.4.00.00.00 - Provenientes de Depósitos não Identificados</v>
      </c>
      <c r="B4561" s="3" t="s">
        <v>1653</v>
      </c>
      <c r="C4561" s="4">
        <v>204199.95</v>
      </c>
      <c r="D4561" s="4">
        <v>0</v>
      </c>
      <c r="E4561" s="4">
        <v>0</v>
      </c>
      <c r="F4561" s="4">
        <v>0</v>
      </c>
      <c r="G4561" s="1">
        <f t="shared" si="853"/>
        <v>204199.95</v>
      </c>
      <c r="H4561" s="4">
        <v>0</v>
      </c>
      <c r="I4561" s="4">
        <v>0</v>
      </c>
      <c r="J4561" s="4">
        <v>0</v>
      </c>
      <c r="K4561" s="4">
        <v>0</v>
      </c>
      <c r="L4561" s="1">
        <f t="shared" si="854"/>
        <v>0</v>
      </c>
      <c r="M4561" s="4">
        <v>0</v>
      </c>
      <c r="N4561" s="4">
        <v>0</v>
      </c>
      <c r="O4561" s="4">
        <v>0</v>
      </c>
      <c r="P4561" s="4">
        <v>0</v>
      </c>
      <c r="Q4561" s="1">
        <f t="shared" si="855"/>
        <v>0</v>
      </c>
    </row>
    <row r="4562" spans="1:17">
      <c r="A4562" s="60" t="str">
        <f t="shared" si="852"/>
        <v>2.5.0.0.00.00.00 - Outras Receitas de Capital</v>
      </c>
      <c r="B4562" s="5" t="s">
        <v>1654</v>
      </c>
      <c r="C4562" s="6">
        <v>1152919229.28</v>
      </c>
      <c r="D4562" s="6">
        <v>0.01</v>
      </c>
      <c r="E4562" s="6">
        <v>3096.76</v>
      </c>
      <c r="F4562" s="6">
        <v>382965.4</v>
      </c>
      <c r="G4562" s="1">
        <f t="shared" si="853"/>
        <v>1152533167.1099999</v>
      </c>
      <c r="H4562" s="6">
        <v>3624728785.6799998</v>
      </c>
      <c r="I4562" s="6">
        <v>0</v>
      </c>
      <c r="J4562" s="6">
        <v>0</v>
      </c>
      <c r="K4562" s="6">
        <v>0</v>
      </c>
      <c r="L4562" s="1">
        <f t="shared" si="854"/>
        <v>3624728785.6799998</v>
      </c>
      <c r="M4562" s="6">
        <v>253915923280.91</v>
      </c>
      <c r="N4562" s="6">
        <v>0</v>
      </c>
      <c r="O4562" s="6">
        <v>0</v>
      </c>
      <c r="P4562" s="6">
        <v>-1689204628.8699999</v>
      </c>
      <c r="Q4562" s="1">
        <f t="shared" si="855"/>
        <v>255605127909.78</v>
      </c>
    </row>
    <row r="4563" spans="1:17">
      <c r="A4563" s="60" t="str">
        <f t="shared" si="852"/>
        <v>2.5.2.0.00.00.00 - Integralização do Capital Social</v>
      </c>
      <c r="B4563" s="3" t="s">
        <v>1655</v>
      </c>
      <c r="C4563" s="4">
        <v>66531.009999999995</v>
      </c>
      <c r="D4563" s="4">
        <v>0</v>
      </c>
      <c r="E4563" s="4">
        <v>0</v>
      </c>
      <c r="F4563" s="4">
        <v>0</v>
      </c>
      <c r="G4563" s="1">
        <f t="shared" si="853"/>
        <v>66531.009999999995</v>
      </c>
      <c r="H4563" s="4">
        <v>1417890680.1400001</v>
      </c>
      <c r="I4563" s="4">
        <v>0</v>
      </c>
      <c r="J4563" s="4">
        <v>0</v>
      </c>
      <c r="K4563" s="4">
        <v>0</v>
      </c>
      <c r="L4563" s="1">
        <f t="shared" si="854"/>
        <v>1417890680.1400001</v>
      </c>
      <c r="M4563" s="4">
        <v>0</v>
      </c>
      <c r="N4563" s="4">
        <v>0</v>
      </c>
      <c r="O4563" s="4">
        <v>0</v>
      </c>
      <c r="P4563" s="4">
        <v>0</v>
      </c>
      <c r="Q4563" s="1">
        <f t="shared" si="855"/>
        <v>0</v>
      </c>
    </row>
    <row r="4564" spans="1:17">
      <c r="A4564" s="60" t="str">
        <f t="shared" si="852"/>
        <v>2.5.3.0.00.00.00 - Resultado do Banco Central do Brasil</v>
      </c>
      <c r="B4564" s="5" t="s">
        <v>1656</v>
      </c>
      <c r="C4564" s="6"/>
      <c r="D4564" s="6"/>
      <c r="E4564" s="6"/>
      <c r="F4564" s="6"/>
      <c r="G4564" s="1">
        <f t="shared" si="853"/>
        <v>0</v>
      </c>
      <c r="H4564" s="6"/>
      <c r="I4564" s="6"/>
      <c r="J4564" s="6"/>
      <c r="K4564" s="6"/>
      <c r="L4564" s="1">
        <f t="shared" si="854"/>
        <v>0</v>
      </c>
      <c r="M4564" s="6">
        <v>176537138824.76999</v>
      </c>
      <c r="N4564" s="6">
        <v>0</v>
      </c>
      <c r="O4564" s="6">
        <v>0</v>
      </c>
      <c r="P4564" s="6">
        <v>0</v>
      </c>
      <c r="Q4564" s="1">
        <f t="shared" si="855"/>
        <v>176537138824.76999</v>
      </c>
    </row>
    <row r="4565" spans="1:17" ht="25.5">
      <c r="A4565" s="60" t="str">
        <f t="shared" si="852"/>
        <v>2.5.4.0.00.00.00 - Remuneração das Disponibilidades do Tesouro 
 Nacional</v>
      </c>
      <c r="B4565" s="3" t="s">
        <v>1657</v>
      </c>
      <c r="C4565" s="4"/>
      <c r="D4565" s="4"/>
      <c r="E4565" s="4"/>
      <c r="F4565" s="4"/>
      <c r="G4565" s="1">
        <f t="shared" si="853"/>
        <v>0</v>
      </c>
      <c r="H4565" s="4"/>
      <c r="I4565" s="4"/>
      <c r="J4565" s="4"/>
      <c r="K4565" s="4"/>
      <c r="L4565" s="1">
        <f t="shared" si="854"/>
        <v>0</v>
      </c>
      <c r="M4565" s="4">
        <v>77374451711.990005</v>
      </c>
      <c r="N4565" s="4">
        <v>0</v>
      </c>
      <c r="O4565" s="4">
        <v>0</v>
      </c>
      <c r="P4565" s="4">
        <v>-1689215898.04</v>
      </c>
      <c r="Q4565" s="1">
        <f t="shared" si="855"/>
        <v>79063667610.029999</v>
      </c>
    </row>
    <row r="4566" spans="1:17" ht="25.5">
      <c r="A4566" s="60" t="str">
        <f t="shared" si="852"/>
        <v>2.5.5.0.00.00.00 - Receita da Dívida Ativa Proveniente de Amortização 
 de Empréstimos e Financiamentos</v>
      </c>
      <c r="B4566" s="5" t="s">
        <v>1658</v>
      </c>
      <c r="C4566" s="6">
        <v>454200.27</v>
      </c>
      <c r="D4566" s="6">
        <v>0</v>
      </c>
      <c r="E4566" s="6">
        <v>0</v>
      </c>
      <c r="F4566" s="6">
        <v>21980.12</v>
      </c>
      <c r="G4566" s="1">
        <f t="shared" si="853"/>
        <v>432220.15</v>
      </c>
      <c r="H4566" s="6">
        <v>0</v>
      </c>
      <c r="I4566" s="6">
        <v>0</v>
      </c>
      <c r="J4566" s="6">
        <v>0</v>
      </c>
      <c r="K4566" s="6">
        <v>0</v>
      </c>
      <c r="L4566" s="1">
        <f t="shared" si="854"/>
        <v>0</v>
      </c>
      <c r="M4566" s="6">
        <v>4063743.35</v>
      </c>
      <c r="N4566" s="6">
        <v>0</v>
      </c>
      <c r="O4566" s="6">
        <v>0</v>
      </c>
      <c r="P4566" s="6">
        <v>2021.83</v>
      </c>
      <c r="Q4566" s="1">
        <f t="shared" si="855"/>
        <v>4061721.52</v>
      </c>
    </row>
    <row r="4567" spans="1:17">
      <c r="A4567" s="60" t="str">
        <f t="shared" si="852"/>
        <v>2.5.6.0.00.00.00 - Receita Dívida Ativa Alienação Estoques de Café</v>
      </c>
      <c r="B4567" s="3" t="s">
        <v>1659</v>
      </c>
      <c r="C4567" s="4"/>
      <c r="D4567" s="4"/>
      <c r="E4567" s="4"/>
      <c r="F4567" s="4"/>
      <c r="G4567" s="1">
        <f t="shared" si="853"/>
        <v>0</v>
      </c>
      <c r="H4567" s="4"/>
      <c r="I4567" s="4"/>
      <c r="J4567" s="4"/>
      <c r="K4567" s="4"/>
      <c r="L4567" s="1">
        <f t="shared" si="854"/>
        <v>0</v>
      </c>
      <c r="M4567" s="4">
        <v>269000.8</v>
      </c>
      <c r="N4567" s="4">
        <v>0</v>
      </c>
      <c r="O4567" s="4">
        <v>0</v>
      </c>
      <c r="P4567" s="4">
        <v>9247.34</v>
      </c>
      <c r="Q4567" s="1">
        <f t="shared" si="855"/>
        <v>259753.46</v>
      </c>
    </row>
    <row r="4568" spans="1:17" ht="25.5">
      <c r="A4568" s="60" t="str">
        <f t="shared" si="852"/>
        <v>2.5.7.0.00.00.00 - Receita Auferida por Detentores de Títulos do 
 Tesouro Nacional Resgatados</v>
      </c>
      <c r="B4568" s="5" t="s">
        <v>1660</v>
      </c>
      <c r="C4568" s="6">
        <v>0</v>
      </c>
      <c r="D4568" s="6">
        <v>0</v>
      </c>
      <c r="E4568" s="6">
        <v>0</v>
      </c>
      <c r="F4568" s="6">
        <v>0</v>
      </c>
      <c r="G4568" s="1">
        <f t="shared" si="853"/>
        <v>0</v>
      </c>
      <c r="H4568" s="6">
        <v>0</v>
      </c>
      <c r="I4568" s="6">
        <v>0</v>
      </c>
      <c r="J4568" s="6">
        <v>0</v>
      </c>
      <c r="K4568" s="6">
        <v>0</v>
      </c>
      <c r="L4568" s="1">
        <f t="shared" si="854"/>
        <v>0</v>
      </c>
      <c r="M4568" s="6">
        <v>0</v>
      </c>
      <c r="N4568" s="6">
        <v>0</v>
      </c>
      <c r="O4568" s="6">
        <v>0</v>
      </c>
      <c r="P4568" s="6">
        <v>0</v>
      </c>
      <c r="Q4568" s="1">
        <f t="shared" si="855"/>
        <v>0</v>
      </c>
    </row>
    <row r="4569" spans="1:17" ht="25.5">
      <c r="A4569" s="60" t="str">
        <f t="shared" si="852"/>
        <v>2.5.8.0.00.00.00 - Receitas de Alienação de Certificados de Potencial 
 Adicional de Construção - CEPAC</v>
      </c>
      <c r="B4569" s="3" t="s">
        <v>1661</v>
      </c>
      <c r="C4569" s="4">
        <v>194892773.19</v>
      </c>
      <c r="D4569" s="4">
        <v>0</v>
      </c>
      <c r="E4569" s="4">
        <v>0</v>
      </c>
      <c r="F4569" s="4">
        <v>0</v>
      </c>
      <c r="G4569" s="1">
        <f t="shared" si="853"/>
        <v>194892773.19</v>
      </c>
      <c r="H4569" s="4">
        <v>0</v>
      </c>
      <c r="I4569" s="4">
        <v>0</v>
      </c>
      <c r="J4569" s="4">
        <v>0</v>
      </c>
      <c r="K4569" s="4">
        <v>0</v>
      </c>
      <c r="L4569" s="1">
        <f t="shared" si="854"/>
        <v>0</v>
      </c>
      <c r="M4569" s="4">
        <v>0</v>
      </c>
      <c r="N4569" s="4">
        <v>0</v>
      </c>
      <c r="O4569" s="4">
        <v>0</v>
      </c>
      <c r="P4569" s="4">
        <v>0</v>
      </c>
      <c r="Q4569" s="1">
        <f t="shared" si="855"/>
        <v>0</v>
      </c>
    </row>
    <row r="4570" spans="1:17">
      <c r="A4570" s="60" t="str">
        <f t="shared" si="852"/>
        <v>2.5.9.0.00.00.00 - Outras Receitas</v>
      </c>
      <c r="B4570" s="5" t="s">
        <v>1662</v>
      </c>
      <c r="C4570" s="6">
        <v>957505724.80999994</v>
      </c>
      <c r="D4570" s="6">
        <v>0.01</v>
      </c>
      <c r="E4570" s="6">
        <v>3096.76</v>
      </c>
      <c r="F4570" s="6">
        <v>360985.28</v>
      </c>
      <c r="G4570" s="1">
        <f t="shared" si="853"/>
        <v>957141642.75999999</v>
      </c>
      <c r="H4570" s="6">
        <v>2206838105.54</v>
      </c>
      <c r="I4570" s="6">
        <v>0</v>
      </c>
      <c r="J4570" s="6">
        <v>0</v>
      </c>
      <c r="K4570" s="6">
        <v>0</v>
      </c>
      <c r="L4570" s="1">
        <f t="shared" si="854"/>
        <v>2206838105.54</v>
      </c>
      <c r="M4570" s="6">
        <v>0</v>
      </c>
      <c r="N4570" s="6">
        <v>0</v>
      </c>
      <c r="O4570" s="6">
        <v>0</v>
      </c>
      <c r="P4570" s="6">
        <v>0</v>
      </c>
      <c r="Q4570" s="1">
        <f t="shared" si="855"/>
        <v>0</v>
      </c>
    </row>
    <row r="4571" spans="1:17">
      <c r="A4571" s="60" t="str">
        <f t="shared" si="852"/>
        <v>7.0.0.0.00.00.00 - Receitas Correntes Intraorçamentárias</v>
      </c>
      <c r="B4571" s="3" t="s">
        <v>1663</v>
      </c>
      <c r="C4571" s="4">
        <v>18341222535.470001</v>
      </c>
      <c r="D4571" s="4">
        <v>-990249.11</v>
      </c>
      <c r="E4571" s="4">
        <v>11890579.65</v>
      </c>
      <c r="F4571" s="4">
        <v>-609617.5</v>
      </c>
      <c r="G4571" s="1">
        <f t="shared" si="853"/>
        <v>18330931822.43</v>
      </c>
      <c r="H4571" s="4">
        <v>68414288522.620003</v>
      </c>
      <c r="I4571" s="4">
        <v>0</v>
      </c>
      <c r="J4571" s="4">
        <v>0</v>
      </c>
      <c r="K4571" s="4">
        <v>-64665.75</v>
      </c>
      <c r="L4571" s="1">
        <f t="shared" si="854"/>
        <v>68414288522.620003</v>
      </c>
      <c r="M4571" s="4">
        <v>43231525316.269997</v>
      </c>
      <c r="N4571" s="4">
        <v>0</v>
      </c>
      <c r="O4571" s="4">
        <v>0</v>
      </c>
      <c r="P4571" s="4">
        <v>-5040051.03</v>
      </c>
      <c r="Q4571" s="1">
        <f t="shared" si="855"/>
        <v>43236565367.299995</v>
      </c>
    </row>
    <row r="4572" spans="1:17">
      <c r="A4572" s="60" t="str">
        <f t="shared" si="852"/>
        <v>7.1.0.0.00.00.00 - Receita Tributária Intraorçamentária</v>
      </c>
      <c r="B4572" s="5" t="s">
        <v>1664</v>
      </c>
      <c r="C4572" s="6">
        <v>109429470</v>
      </c>
      <c r="D4572" s="6">
        <v>0</v>
      </c>
      <c r="E4572" s="6">
        <v>1381.78</v>
      </c>
      <c r="F4572" s="6">
        <v>-2027469.09</v>
      </c>
      <c r="G4572" s="1">
        <f t="shared" si="853"/>
        <v>111455557.31</v>
      </c>
      <c r="H4572" s="6">
        <v>1205020.21</v>
      </c>
      <c r="I4572" s="6">
        <v>0</v>
      </c>
      <c r="J4572" s="6">
        <v>0</v>
      </c>
      <c r="K4572" s="6">
        <v>0</v>
      </c>
      <c r="L4572" s="1">
        <f t="shared" si="854"/>
        <v>1205020.21</v>
      </c>
      <c r="M4572" s="6">
        <v>620982</v>
      </c>
      <c r="N4572" s="6">
        <v>0</v>
      </c>
      <c r="O4572" s="6">
        <v>0</v>
      </c>
      <c r="P4572" s="6">
        <v>-512635.18</v>
      </c>
      <c r="Q4572" s="1">
        <f t="shared" si="855"/>
        <v>1133617.18</v>
      </c>
    </row>
    <row r="4573" spans="1:17">
      <c r="A4573" s="60" t="str">
        <f t="shared" si="852"/>
        <v>7.2.0.0.00.00.00 - Receitas de Contribuições Intraorçamentárias</v>
      </c>
      <c r="B4573" s="3" t="s">
        <v>1665</v>
      </c>
      <c r="C4573" s="4">
        <v>16499671541.799999</v>
      </c>
      <c r="D4573" s="4">
        <v>-990249.11</v>
      </c>
      <c r="E4573" s="4">
        <v>11481615.390000001</v>
      </c>
      <c r="F4573" s="4">
        <v>952813.57</v>
      </c>
      <c r="G4573" s="1">
        <f t="shared" si="853"/>
        <v>16488227361.950001</v>
      </c>
      <c r="H4573" s="4">
        <v>56198951405.650002</v>
      </c>
      <c r="I4573" s="4">
        <v>0</v>
      </c>
      <c r="J4573" s="4">
        <v>0</v>
      </c>
      <c r="K4573" s="4">
        <v>-108711.92</v>
      </c>
      <c r="L4573" s="1">
        <f t="shared" si="854"/>
        <v>56198951405.650002</v>
      </c>
      <c r="M4573" s="4">
        <v>17559776737.41</v>
      </c>
      <c r="N4573" s="4">
        <v>0</v>
      </c>
      <c r="O4573" s="4">
        <v>0</v>
      </c>
      <c r="P4573" s="4">
        <v>37485.83</v>
      </c>
      <c r="Q4573" s="1">
        <f t="shared" si="855"/>
        <v>17559739251.579998</v>
      </c>
    </row>
    <row r="4574" spans="1:17">
      <c r="A4574" s="60" t="str">
        <f t="shared" si="852"/>
        <v>7.2.1.0.00.00.00 - Contribuições Sociais Intraorçamentárias</v>
      </c>
      <c r="B4574" s="5" t="s">
        <v>1666</v>
      </c>
      <c r="C4574" s="6">
        <v>16489189814.450001</v>
      </c>
      <c r="D4574" s="6">
        <v>218929.27</v>
      </c>
      <c r="E4574" s="6">
        <v>11481615.390000001</v>
      </c>
      <c r="F4574" s="6">
        <v>952813.57</v>
      </c>
      <c r="G4574" s="1">
        <f t="shared" si="853"/>
        <v>16476536456.220001</v>
      </c>
      <c r="H4574" s="6">
        <v>56198951405.650002</v>
      </c>
      <c r="I4574" s="6">
        <v>0</v>
      </c>
      <c r="J4574" s="6">
        <v>0</v>
      </c>
      <c r="K4574" s="6">
        <v>-108711.92</v>
      </c>
      <c r="L4574" s="1">
        <f t="shared" si="854"/>
        <v>56198951405.650002</v>
      </c>
      <c r="M4574" s="6">
        <v>17559753411.380001</v>
      </c>
      <c r="N4574" s="6">
        <v>0</v>
      </c>
      <c r="O4574" s="6">
        <v>0</v>
      </c>
      <c r="P4574" s="6">
        <v>40277.46</v>
      </c>
      <c r="Q4574" s="1">
        <f t="shared" si="855"/>
        <v>17559713133.920002</v>
      </c>
    </row>
    <row r="4575" spans="1:17" ht="25.5">
      <c r="A4575" s="60" t="str">
        <f t="shared" si="852"/>
        <v>7.2.1.0.29.00.00 - Contribuições para o Regime Próprio de Previdência 
 do Servidor Público Intraorçamentárias</v>
      </c>
      <c r="B4575" s="3" t="s">
        <v>1667</v>
      </c>
      <c r="C4575" s="4">
        <v>15633859504.059999</v>
      </c>
      <c r="D4575" s="4">
        <v>218929.27</v>
      </c>
      <c r="E4575" s="4">
        <v>11481615.390000001</v>
      </c>
      <c r="F4575" s="4">
        <v>951160.22</v>
      </c>
      <c r="G4575" s="1">
        <f t="shared" si="853"/>
        <v>15621207799.18</v>
      </c>
      <c r="H4575" s="4">
        <v>32453127472.849998</v>
      </c>
      <c r="I4575" s="4">
        <v>0</v>
      </c>
      <c r="J4575" s="4">
        <v>0</v>
      </c>
      <c r="K4575" s="4">
        <v>-108711.92</v>
      </c>
      <c r="L4575" s="1">
        <f t="shared" si="854"/>
        <v>32453127472.849998</v>
      </c>
      <c r="M4575" s="4">
        <v>17559688064.939999</v>
      </c>
      <c r="N4575" s="4">
        <v>0</v>
      </c>
      <c r="O4575" s="4">
        <v>0</v>
      </c>
      <c r="P4575" s="4">
        <v>38728.230000000003</v>
      </c>
      <c r="Q4575" s="1">
        <f t="shared" si="855"/>
        <v>17559649336.709999</v>
      </c>
    </row>
    <row r="4576" spans="1:17" ht="25.5">
      <c r="A4576" s="60" t="str">
        <f t="shared" si="852"/>
        <v>7.2.1.0.29.01.00 - Contribuição Patronal de Servidor Ativo Civil 
 para o Regime Próprio Intraorçamentária</v>
      </c>
      <c r="B4576" s="5" t="s">
        <v>1668</v>
      </c>
      <c r="C4576" s="6">
        <v>11673409118.1</v>
      </c>
      <c r="D4576" s="6">
        <v>218929.27</v>
      </c>
      <c r="E4576" s="6">
        <v>41099.5</v>
      </c>
      <c r="F4576" s="6">
        <v>942912.62</v>
      </c>
      <c r="G4576" s="1">
        <f t="shared" si="853"/>
        <v>11672206176.709999</v>
      </c>
      <c r="H4576" s="6">
        <v>16031008379.58</v>
      </c>
      <c r="I4576" s="6">
        <v>0</v>
      </c>
      <c r="J4576" s="6">
        <v>0</v>
      </c>
      <c r="K4576" s="6">
        <v>-110011.86</v>
      </c>
      <c r="L4576" s="1">
        <f t="shared" si="854"/>
        <v>16031008379.58</v>
      </c>
      <c r="M4576" s="6">
        <v>17414974634.099998</v>
      </c>
      <c r="N4576" s="6">
        <v>0</v>
      </c>
      <c r="O4576" s="6">
        <v>0</v>
      </c>
      <c r="P4576" s="6">
        <v>38728.230000000003</v>
      </c>
      <c r="Q4576" s="1">
        <f t="shared" si="855"/>
        <v>17414935905.869999</v>
      </c>
    </row>
    <row r="4577" spans="1:17" ht="25.5">
      <c r="A4577" s="60" t="str">
        <f t="shared" si="852"/>
        <v>7.2.1.0.29.02.00 - Contribuição Patronal de Servidor Ativo Militar 
 Intraorçamentária</v>
      </c>
      <c r="B4577" s="3" t="s">
        <v>1669</v>
      </c>
      <c r="C4577" s="4">
        <v>26132351.079999998</v>
      </c>
      <c r="D4577" s="4">
        <v>0</v>
      </c>
      <c r="E4577" s="4">
        <v>0</v>
      </c>
      <c r="F4577" s="4">
        <v>0</v>
      </c>
      <c r="G4577" s="1">
        <f t="shared" si="853"/>
        <v>26132351.079999998</v>
      </c>
      <c r="H4577" s="4">
        <v>5117853335.2700005</v>
      </c>
      <c r="I4577" s="4">
        <v>0</v>
      </c>
      <c r="J4577" s="4">
        <v>0</v>
      </c>
      <c r="K4577" s="4">
        <v>1299.94</v>
      </c>
      <c r="L4577" s="1">
        <f t="shared" si="854"/>
        <v>5117853335.2700005</v>
      </c>
      <c r="M4577" s="4">
        <v>0</v>
      </c>
      <c r="N4577" s="4">
        <v>0</v>
      </c>
      <c r="O4577" s="4">
        <v>0</v>
      </c>
      <c r="P4577" s="4">
        <v>0</v>
      </c>
      <c r="Q4577" s="1">
        <f t="shared" si="855"/>
        <v>0</v>
      </c>
    </row>
    <row r="4578" spans="1:17" ht="25.5">
      <c r="A4578" s="60" t="str">
        <f t="shared" si="852"/>
        <v>7.2.1.0.29.03.00 - Contribuição Patronal - Inativo Civil 
 Intraorçamentária</v>
      </c>
      <c r="B4578" s="5" t="s">
        <v>1670</v>
      </c>
      <c r="C4578" s="6">
        <v>292145154.69</v>
      </c>
      <c r="D4578" s="6">
        <v>0</v>
      </c>
      <c r="E4578" s="6">
        <v>0</v>
      </c>
      <c r="F4578" s="6">
        <v>2108.35</v>
      </c>
      <c r="G4578" s="1">
        <f t="shared" si="853"/>
        <v>292143046.33999997</v>
      </c>
      <c r="H4578" s="6">
        <v>779942861.90999997</v>
      </c>
      <c r="I4578" s="6">
        <v>0</v>
      </c>
      <c r="J4578" s="6">
        <v>0</v>
      </c>
      <c r="K4578" s="6">
        <v>0</v>
      </c>
      <c r="L4578" s="1">
        <f t="shared" si="854"/>
        <v>779942861.90999997</v>
      </c>
      <c r="M4578" s="6">
        <v>0</v>
      </c>
      <c r="N4578" s="6">
        <v>0</v>
      </c>
      <c r="O4578" s="6">
        <v>0</v>
      </c>
      <c r="P4578" s="6">
        <v>0</v>
      </c>
      <c r="Q4578" s="1">
        <f t="shared" si="855"/>
        <v>0</v>
      </c>
    </row>
    <row r="4579" spans="1:17" ht="25.5">
      <c r="A4579" s="60" t="str">
        <f t="shared" si="852"/>
        <v>7.2.1.0.29.04.00 - Contribuição Patronal - Inativo Militar 
 Intraorçamentária</v>
      </c>
      <c r="B4579" s="3" t="s">
        <v>1671</v>
      </c>
      <c r="C4579" s="4">
        <v>1778843.53</v>
      </c>
      <c r="D4579" s="4">
        <v>0</v>
      </c>
      <c r="E4579" s="4">
        <v>0</v>
      </c>
      <c r="F4579" s="4">
        <v>0</v>
      </c>
      <c r="G4579" s="1">
        <f t="shared" si="853"/>
        <v>1778843.53</v>
      </c>
      <c r="H4579" s="4">
        <v>336988182.27999997</v>
      </c>
      <c r="I4579" s="4">
        <v>0</v>
      </c>
      <c r="J4579" s="4">
        <v>0</v>
      </c>
      <c r="K4579" s="4">
        <v>0</v>
      </c>
      <c r="L4579" s="1">
        <f t="shared" si="854"/>
        <v>336988182.27999997</v>
      </c>
      <c r="M4579" s="4">
        <v>0</v>
      </c>
      <c r="N4579" s="4">
        <v>0</v>
      </c>
      <c r="O4579" s="4">
        <v>0</v>
      </c>
      <c r="P4579" s="4">
        <v>0</v>
      </c>
      <c r="Q4579" s="1">
        <f t="shared" si="855"/>
        <v>0</v>
      </c>
    </row>
    <row r="4580" spans="1:17" ht="25.5">
      <c r="A4580" s="60" t="str">
        <f t="shared" si="852"/>
        <v>7.2.1.0.29.05.00 - Contribuição Patronal - Pensionista Civil 
 Intraorçamentária</v>
      </c>
      <c r="B4580" s="5" t="s">
        <v>1672</v>
      </c>
      <c r="C4580" s="6">
        <v>28923409.120000001</v>
      </c>
      <c r="D4580" s="6">
        <v>0</v>
      </c>
      <c r="E4580" s="6">
        <v>0</v>
      </c>
      <c r="F4580" s="6">
        <v>0</v>
      </c>
      <c r="G4580" s="1">
        <f t="shared" si="853"/>
        <v>28923409.120000001</v>
      </c>
      <c r="H4580" s="6">
        <v>144961972.18000001</v>
      </c>
      <c r="I4580" s="6">
        <v>0</v>
      </c>
      <c r="J4580" s="6">
        <v>0</v>
      </c>
      <c r="K4580" s="6">
        <v>0</v>
      </c>
      <c r="L4580" s="1">
        <f t="shared" si="854"/>
        <v>144961972.18000001</v>
      </c>
      <c r="M4580" s="6">
        <v>0</v>
      </c>
      <c r="N4580" s="6">
        <v>0</v>
      </c>
      <c r="O4580" s="6">
        <v>0</v>
      </c>
      <c r="P4580" s="6">
        <v>0</v>
      </c>
      <c r="Q4580" s="1">
        <f t="shared" si="855"/>
        <v>0</v>
      </c>
    </row>
    <row r="4581" spans="1:17" ht="25.5">
      <c r="A4581" s="60" t="str">
        <f t="shared" si="852"/>
        <v>7.2.1.0.29.06.00 - Contribuição Patronal - Pensionista Militar 
 Intraorçamentária</v>
      </c>
      <c r="B4581" s="3" t="s">
        <v>1673</v>
      </c>
      <c r="C4581" s="4">
        <v>59893809.799999997</v>
      </c>
      <c r="D4581" s="4">
        <v>0</v>
      </c>
      <c r="E4581" s="4">
        <v>0</v>
      </c>
      <c r="F4581" s="4">
        <v>0</v>
      </c>
      <c r="G4581" s="1">
        <f t="shared" si="853"/>
        <v>59893809.799999997</v>
      </c>
      <c r="H4581" s="4">
        <v>21385169.800000001</v>
      </c>
      <c r="I4581" s="4">
        <v>0</v>
      </c>
      <c r="J4581" s="4">
        <v>0</v>
      </c>
      <c r="K4581" s="4">
        <v>0</v>
      </c>
      <c r="L4581" s="1">
        <f t="shared" si="854"/>
        <v>21385169.800000001</v>
      </c>
      <c r="M4581" s="4">
        <v>0</v>
      </c>
      <c r="N4581" s="4">
        <v>0</v>
      </c>
      <c r="O4581" s="4">
        <v>0</v>
      </c>
      <c r="P4581" s="4">
        <v>0</v>
      </c>
      <c r="Q4581" s="1">
        <f t="shared" si="855"/>
        <v>0</v>
      </c>
    </row>
    <row r="4582" spans="1:17" ht="25.5">
      <c r="A4582" s="60" t="str">
        <f t="shared" si="852"/>
        <v>7.2.1.0.29.16.00 - Receita de Recolhimento da Contribuição Patronal, 
 oriunda do Pagamento de Sentenças Judiciais Intraorçamentária</v>
      </c>
      <c r="B4582" s="5" t="s">
        <v>1674</v>
      </c>
      <c r="C4582" s="6">
        <v>82136149.459999993</v>
      </c>
      <c r="D4582" s="6">
        <v>0</v>
      </c>
      <c r="E4582" s="6">
        <v>0</v>
      </c>
      <c r="F4582" s="6">
        <v>0</v>
      </c>
      <c r="G4582" s="1">
        <f t="shared" si="853"/>
        <v>82136149.459999993</v>
      </c>
      <c r="H4582" s="6">
        <v>0</v>
      </c>
      <c r="I4582" s="6">
        <v>0</v>
      </c>
      <c r="J4582" s="6">
        <v>0</v>
      </c>
      <c r="K4582" s="6">
        <v>0</v>
      </c>
      <c r="L4582" s="1">
        <f t="shared" si="854"/>
        <v>0</v>
      </c>
      <c r="M4582" s="6">
        <v>144713430.84</v>
      </c>
      <c r="N4582" s="6">
        <v>0</v>
      </c>
      <c r="O4582" s="6">
        <v>0</v>
      </c>
      <c r="P4582" s="6">
        <v>0</v>
      </c>
      <c r="Q4582" s="1">
        <f t="shared" si="855"/>
        <v>144713430.84</v>
      </c>
    </row>
    <row r="4583" spans="1:17" ht="25.5">
      <c r="A4583" s="60" t="str">
        <f t="shared" si="852"/>
        <v>7.2.1.0.29.99.00 - Outras Contribuições para o Regime Próprio de 
 Previdência do Servidor Público Intraorçamentárias</v>
      </c>
      <c r="B4583" s="3" t="s">
        <v>1675</v>
      </c>
      <c r="C4583" s="4">
        <v>3469440668.2800002</v>
      </c>
      <c r="D4583" s="4">
        <v>0</v>
      </c>
      <c r="E4583" s="4">
        <v>11440515.890000001</v>
      </c>
      <c r="F4583" s="4">
        <v>6139.25</v>
      </c>
      <c r="G4583" s="1">
        <f t="shared" si="853"/>
        <v>3457994013.1400003</v>
      </c>
      <c r="H4583" s="4">
        <v>10020987571.83</v>
      </c>
      <c r="I4583" s="4">
        <v>0</v>
      </c>
      <c r="J4583" s="4">
        <v>0</v>
      </c>
      <c r="K4583" s="4">
        <v>0</v>
      </c>
      <c r="L4583" s="1">
        <f t="shared" si="854"/>
        <v>10020987571.83</v>
      </c>
      <c r="M4583" s="4">
        <v>0</v>
      </c>
      <c r="N4583" s="4">
        <v>0</v>
      </c>
      <c r="O4583" s="4">
        <v>0</v>
      </c>
      <c r="P4583" s="4">
        <v>0</v>
      </c>
      <c r="Q4583" s="1">
        <f t="shared" si="855"/>
        <v>0</v>
      </c>
    </row>
    <row r="4584" spans="1:17">
      <c r="A4584" s="60" t="str">
        <f t="shared" si="852"/>
        <v>7.2.1.0.99.00.00 - Outras Contribuições Sociais Intraorçamentárias</v>
      </c>
      <c r="B4584" s="5" t="s">
        <v>1676</v>
      </c>
      <c r="C4584" s="6">
        <v>855330310.38999999</v>
      </c>
      <c r="D4584" s="6">
        <v>0</v>
      </c>
      <c r="E4584" s="6">
        <v>0</v>
      </c>
      <c r="F4584" s="6">
        <v>1653.35</v>
      </c>
      <c r="G4584" s="1">
        <f t="shared" si="853"/>
        <v>855328657.03999996</v>
      </c>
      <c r="H4584" s="6">
        <v>23745823932.799999</v>
      </c>
      <c r="I4584" s="6">
        <v>0</v>
      </c>
      <c r="J4584" s="6">
        <v>0</v>
      </c>
      <c r="K4584" s="6">
        <v>0</v>
      </c>
      <c r="L4584" s="1">
        <f t="shared" si="854"/>
        <v>23745823932.799999</v>
      </c>
      <c r="M4584" s="6">
        <v>65346.44</v>
      </c>
      <c r="N4584" s="6">
        <v>0</v>
      </c>
      <c r="O4584" s="6">
        <v>0</v>
      </c>
      <c r="P4584" s="6">
        <v>1549.23</v>
      </c>
      <c r="Q4584" s="1">
        <f t="shared" si="855"/>
        <v>63797.21</v>
      </c>
    </row>
    <row r="4585" spans="1:17">
      <c r="A4585" s="60" t="str">
        <f t="shared" si="852"/>
        <v>7.2.2.0.00.00.00 - Contribuições Econômicas Intraorçamentárias</v>
      </c>
      <c r="B4585" s="3" t="s">
        <v>1677</v>
      </c>
      <c r="C4585" s="4">
        <v>10481727.35</v>
      </c>
      <c r="D4585" s="4">
        <v>-1209178.3799999999</v>
      </c>
      <c r="E4585" s="4">
        <v>0</v>
      </c>
      <c r="F4585" s="4">
        <v>0</v>
      </c>
      <c r="G4585" s="1">
        <f t="shared" si="853"/>
        <v>11690905.73</v>
      </c>
      <c r="H4585" s="4">
        <v>0</v>
      </c>
      <c r="I4585" s="4">
        <v>0</v>
      </c>
      <c r="J4585" s="4">
        <v>0</v>
      </c>
      <c r="K4585" s="4">
        <v>0</v>
      </c>
      <c r="L4585" s="1">
        <f t="shared" si="854"/>
        <v>0</v>
      </c>
      <c r="M4585" s="4">
        <v>23326.03</v>
      </c>
      <c r="N4585" s="4">
        <v>0</v>
      </c>
      <c r="O4585" s="4">
        <v>0</v>
      </c>
      <c r="P4585" s="4">
        <v>-2791.63</v>
      </c>
      <c r="Q4585" s="1">
        <f t="shared" si="855"/>
        <v>26117.66</v>
      </c>
    </row>
    <row r="4586" spans="1:17" ht="25.5">
      <c r="A4586" s="60" t="str">
        <f t="shared" si="852"/>
        <v>7.2.3.0.00.00.00 - Contribuição para o Custeio do Serviço de 
 Iluminação Pública Intraorçamentária</v>
      </c>
      <c r="B4586" s="5" t="s">
        <v>1678</v>
      </c>
      <c r="C4586" s="6">
        <v>0</v>
      </c>
      <c r="D4586" s="6">
        <v>0</v>
      </c>
      <c r="E4586" s="6">
        <v>0</v>
      </c>
      <c r="F4586" s="6">
        <v>0</v>
      </c>
      <c r="G4586" s="1">
        <f t="shared" si="853"/>
        <v>0</v>
      </c>
      <c r="H4586" s="6">
        <v>0</v>
      </c>
      <c r="I4586" s="6">
        <v>0</v>
      </c>
      <c r="J4586" s="6">
        <v>0</v>
      </c>
      <c r="K4586" s="6">
        <v>0</v>
      </c>
      <c r="L4586" s="1">
        <f t="shared" si="854"/>
        <v>0</v>
      </c>
      <c r="M4586" s="6">
        <v>0</v>
      </c>
      <c r="N4586" s="6">
        <v>0</v>
      </c>
      <c r="O4586" s="6">
        <v>0</v>
      </c>
      <c r="P4586" s="6">
        <v>0</v>
      </c>
      <c r="Q4586" s="1">
        <f t="shared" si="855"/>
        <v>0</v>
      </c>
    </row>
    <row r="4587" spans="1:17">
      <c r="A4587" s="60" t="str">
        <f t="shared" si="852"/>
        <v>7.3.0.0.00.00.00 - Receita Patrimonial Intraorçamentária</v>
      </c>
      <c r="B4587" s="3" t="s">
        <v>1679</v>
      </c>
      <c r="C4587" s="4">
        <v>35412060.259999998</v>
      </c>
      <c r="D4587" s="4">
        <v>0</v>
      </c>
      <c r="E4587" s="4">
        <v>407582.48</v>
      </c>
      <c r="F4587" s="4">
        <v>261810.93</v>
      </c>
      <c r="G4587" s="1">
        <f t="shared" si="853"/>
        <v>34742666.850000001</v>
      </c>
      <c r="H4587" s="4">
        <v>13319672.07</v>
      </c>
      <c r="I4587" s="4">
        <v>0</v>
      </c>
      <c r="J4587" s="4">
        <v>0</v>
      </c>
      <c r="K4587" s="4">
        <v>0</v>
      </c>
      <c r="L4587" s="1">
        <f t="shared" si="854"/>
        <v>13319672.07</v>
      </c>
      <c r="M4587" s="4">
        <v>13734253.359999999</v>
      </c>
      <c r="N4587" s="4">
        <v>0</v>
      </c>
      <c r="O4587" s="4">
        <v>0</v>
      </c>
      <c r="P4587" s="4">
        <v>-262464.31</v>
      </c>
      <c r="Q4587" s="1">
        <f t="shared" si="855"/>
        <v>13996717.67</v>
      </c>
    </row>
    <row r="4588" spans="1:17">
      <c r="A4588" s="60" t="str">
        <f t="shared" si="852"/>
        <v>7.4.0.0.00.00.00 - Receita Agropecuária Intraorçamentária</v>
      </c>
      <c r="B4588" s="5" t="s">
        <v>1680</v>
      </c>
      <c r="C4588" s="6">
        <v>65793.31</v>
      </c>
      <c r="D4588" s="6">
        <v>0</v>
      </c>
      <c r="E4588" s="6">
        <v>0</v>
      </c>
      <c r="F4588" s="6">
        <v>0</v>
      </c>
      <c r="G4588" s="1">
        <f t="shared" si="853"/>
        <v>65793.31</v>
      </c>
      <c r="H4588" s="6">
        <v>9720</v>
      </c>
      <c r="I4588" s="6">
        <v>0</v>
      </c>
      <c r="J4588" s="6">
        <v>0</v>
      </c>
      <c r="K4588" s="6">
        <v>0</v>
      </c>
      <c r="L4588" s="1">
        <f t="shared" si="854"/>
        <v>9720</v>
      </c>
      <c r="M4588" s="6">
        <v>0</v>
      </c>
      <c r="N4588" s="6">
        <v>0</v>
      </c>
      <c r="O4588" s="6">
        <v>0</v>
      </c>
      <c r="P4588" s="6">
        <v>0</v>
      </c>
      <c r="Q4588" s="1">
        <f t="shared" si="855"/>
        <v>0</v>
      </c>
    </row>
    <row r="4589" spans="1:17">
      <c r="A4589" s="60" t="str">
        <f t="shared" si="852"/>
        <v>7.5.0.0.00.00.00 - Receita Industrial Intraorçamentária</v>
      </c>
      <c r="B4589" s="3" t="s">
        <v>1681</v>
      </c>
      <c r="C4589" s="4">
        <v>4223694.68</v>
      </c>
      <c r="D4589" s="4">
        <v>0</v>
      </c>
      <c r="E4589" s="4">
        <v>0</v>
      </c>
      <c r="F4589" s="4">
        <v>0</v>
      </c>
      <c r="G4589" s="1">
        <f t="shared" si="853"/>
        <v>4223694.68</v>
      </c>
      <c r="H4589" s="4">
        <v>45294942.5</v>
      </c>
      <c r="I4589" s="4">
        <v>0</v>
      </c>
      <c r="J4589" s="4">
        <v>0</v>
      </c>
      <c r="K4589" s="4">
        <v>44046.17</v>
      </c>
      <c r="L4589" s="1">
        <f t="shared" si="854"/>
        <v>45294942.5</v>
      </c>
      <c r="M4589" s="4">
        <v>177098865.75999999</v>
      </c>
      <c r="N4589" s="4">
        <v>0</v>
      </c>
      <c r="O4589" s="4">
        <v>0</v>
      </c>
      <c r="P4589" s="4">
        <v>-1883842.19</v>
      </c>
      <c r="Q4589" s="1">
        <f t="shared" si="855"/>
        <v>178982707.94999999</v>
      </c>
    </row>
    <row r="4590" spans="1:17">
      <c r="A4590" s="60" t="str">
        <f t="shared" si="852"/>
        <v>7.6.0.0.00.00.00 - Receita de Serviços Intraorçamentária</v>
      </c>
      <c r="B4590" s="5" t="s">
        <v>1682</v>
      </c>
      <c r="C4590" s="6">
        <v>749824305.36000001</v>
      </c>
      <c r="D4590" s="6">
        <v>0</v>
      </c>
      <c r="E4590" s="6">
        <v>0</v>
      </c>
      <c r="F4590" s="6">
        <v>0</v>
      </c>
      <c r="G4590" s="1">
        <f t="shared" si="853"/>
        <v>749824305.36000001</v>
      </c>
      <c r="H4590" s="6">
        <v>3328697336.0900002</v>
      </c>
      <c r="I4590" s="6">
        <v>0</v>
      </c>
      <c r="J4590" s="6">
        <v>0</v>
      </c>
      <c r="K4590" s="6">
        <v>0</v>
      </c>
      <c r="L4590" s="1">
        <f t="shared" si="854"/>
        <v>3328697336.0900002</v>
      </c>
      <c r="M4590" s="6">
        <v>59294322.939999998</v>
      </c>
      <c r="N4590" s="6">
        <v>0</v>
      </c>
      <c r="O4590" s="6">
        <v>0</v>
      </c>
      <c r="P4590" s="6">
        <v>-2101389.92</v>
      </c>
      <c r="Q4590" s="1">
        <f t="shared" si="855"/>
        <v>61395712.859999999</v>
      </c>
    </row>
    <row r="4591" spans="1:17">
      <c r="A4591" s="60" t="str">
        <f t="shared" si="852"/>
        <v>7.7.0.0.00.00.00 - Transferências Correntes Intraorçamentárias</v>
      </c>
      <c r="B4591" s="3" t="s">
        <v>1683</v>
      </c>
      <c r="C4591" s="4">
        <v>99978796.439999998</v>
      </c>
      <c r="D4591" s="4">
        <v>0</v>
      </c>
      <c r="E4591" s="4">
        <v>0</v>
      </c>
      <c r="F4591" s="4">
        <v>0</v>
      </c>
      <c r="G4591" s="1">
        <f t="shared" si="853"/>
        <v>99978796.439999998</v>
      </c>
      <c r="H4591" s="4">
        <v>66217132.259999998</v>
      </c>
      <c r="I4591" s="4">
        <v>0</v>
      </c>
      <c r="J4591" s="4">
        <v>0</v>
      </c>
      <c r="K4591" s="4">
        <v>0</v>
      </c>
      <c r="L4591" s="1">
        <f t="shared" si="854"/>
        <v>66217132.259999998</v>
      </c>
      <c r="M4591" s="4">
        <v>0</v>
      </c>
      <c r="N4591" s="4">
        <v>0</v>
      </c>
      <c r="O4591" s="4">
        <v>0</v>
      </c>
      <c r="P4591" s="4">
        <v>0</v>
      </c>
      <c r="Q4591" s="1">
        <f t="shared" si="855"/>
        <v>0</v>
      </c>
    </row>
    <row r="4592" spans="1:17">
      <c r="A4592" s="60" t="str">
        <f t="shared" si="852"/>
        <v>7.9.0.0.00.00.00 - Outras Receitas Correntes Intraorçamentárias</v>
      </c>
      <c r="B4592" s="5" t="s">
        <v>1684</v>
      </c>
      <c r="C4592" s="6">
        <v>842616873.62</v>
      </c>
      <c r="D4592" s="6">
        <v>0</v>
      </c>
      <c r="E4592" s="6">
        <v>0</v>
      </c>
      <c r="F4592" s="6">
        <v>203227.09</v>
      </c>
      <c r="G4592" s="1">
        <f t="shared" si="853"/>
        <v>842413646.52999997</v>
      </c>
      <c r="H4592" s="6">
        <v>8760593293.8400002</v>
      </c>
      <c r="I4592" s="6">
        <v>0</v>
      </c>
      <c r="J4592" s="6">
        <v>0</v>
      </c>
      <c r="K4592" s="6">
        <v>0</v>
      </c>
      <c r="L4592" s="1">
        <f t="shared" si="854"/>
        <v>8760593293.8400002</v>
      </c>
      <c r="M4592" s="6">
        <v>25421000154.799999</v>
      </c>
      <c r="N4592" s="6">
        <v>0</v>
      </c>
      <c r="O4592" s="6">
        <v>0</v>
      </c>
      <c r="P4592" s="6">
        <v>-317205.26</v>
      </c>
      <c r="Q4592" s="1">
        <f t="shared" si="855"/>
        <v>25421317360.059998</v>
      </c>
    </row>
    <row r="4593" spans="1:17" ht="25.5">
      <c r="A4593" s="60" t="str">
        <f t="shared" si="852"/>
        <v>7.9.1.2.00.00.00 - Multas e Juros de Mora das Contribuições 
 Intraorçamentárias</v>
      </c>
      <c r="B4593" s="3" t="s">
        <v>1685</v>
      </c>
      <c r="C4593" s="4">
        <v>123416469.33</v>
      </c>
      <c r="D4593" s="4">
        <v>0</v>
      </c>
      <c r="E4593" s="4">
        <v>0</v>
      </c>
      <c r="F4593" s="4">
        <v>3084.98</v>
      </c>
      <c r="G4593" s="1">
        <f t="shared" si="853"/>
        <v>123413384.34999999</v>
      </c>
      <c r="H4593" s="4">
        <v>6268758.5700000003</v>
      </c>
      <c r="I4593" s="4">
        <v>0</v>
      </c>
      <c r="J4593" s="4">
        <v>0</v>
      </c>
      <c r="K4593" s="4">
        <v>0</v>
      </c>
      <c r="L4593" s="1">
        <f t="shared" si="854"/>
        <v>6268758.5700000003</v>
      </c>
      <c r="M4593" s="4">
        <v>10356155.73</v>
      </c>
      <c r="N4593" s="4">
        <v>0</v>
      </c>
      <c r="O4593" s="4">
        <v>0</v>
      </c>
      <c r="P4593" s="4">
        <v>54.66</v>
      </c>
      <c r="Q4593" s="1">
        <f t="shared" si="855"/>
        <v>10356101.07</v>
      </c>
    </row>
    <row r="4594" spans="1:17" ht="25.5">
      <c r="A4594" s="60" t="str">
        <f t="shared" si="852"/>
        <v>7.9.1.2.29.00.00 - Multas e Juros de Mora das Contribuições para o 
 Regime Próprio de Previdência do Servidor Intraorçamentárias</v>
      </c>
      <c r="B4594" s="5" t="s">
        <v>1686</v>
      </c>
      <c r="C4594" s="6">
        <v>54890337.030000001</v>
      </c>
      <c r="D4594" s="6">
        <v>0</v>
      </c>
      <c r="E4594" s="6">
        <v>0</v>
      </c>
      <c r="F4594" s="6">
        <v>84.98</v>
      </c>
      <c r="G4594" s="1">
        <f t="shared" si="853"/>
        <v>54890252.050000004</v>
      </c>
      <c r="H4594" s="6">
        <v>6268758.5700000003</v>
      </c>
      <c r="I4594" s="6">
        <v>0</v>
      </c>
      <c r="J4594" s="6">
        <v>0</v>
      </c>
      <c r="K4594" s="6">
        <v>0</v>
      </c>
      <c r="L4594" s="1">
        <f t="shared" si="854"/>
        <v>6268758.5700000003</v>
      </c>
      <c r="M4594" s="6">
        <v>10332395.550000001</v>
      </c>
      <c r="N4594" s="6">
        <v>0</v>
      </c>
      <c r="O4594" s="6">
        <v>0</v>
      </c>
      <c r="P4594" s="6">
        <v>0</v>
      </c>
      <c r="Q4594" s="1">
        <f t="shared" si="855"/>
        <v>10332395.550000001</v>
      </c>
    </row>
    <row r="4595" spans="1:17" ht="25.5">
      <c r="A4595" s="60" t="str">
        <f t="shared" si="852"/>
        <v>7.9.1.2.99.00.00 - Outras Multas e Juros de Mora de Contribuições 
 Intraorçamentárias</v>
      </c>
      <c r="B4595" s="3" t="s">
        <v>1687</v>
      </c>
      <c r="C4595" s="4">
        <v>68526132.299999997</v>
      </c>
      <c r="D4595" s="4">
        <v>0</v>
      </c>
      <c r="E4595" s="4">
        <v>0</v>
      </c>
      <c r="F4595" s="4">
        <v>3000</v>
      </c>
      <c r="G4595" s="1">
        <f t="shared" si="853"/>
        <v>68523132.299999997</v>
      </c>
      <c r="H4595" s="4">
        <v>0</v>
      </c>
      <c r="I4595" s="4">
        <v>0</v>
      </c>
      <c r="J4595" s="4">
        <v>0</v>
      </c>
      <c r="K4595" s="4">
        <v>0</v>
      </c>
      <c r="L4595" s="1">
        <f t="shared" si="854"/>
        <v>0</v>
      </c>
      <c r="M4595" s="4">
        <v>23760.18</v>
      </c>
      <c r="N4595" s="4">
        <v>0</v>
      </c>
      <c r="O4595" s="4">
        <v>0</v>
      </c>
      <c r="P4595" s="4">
        <v>54.66</v>
      </c>
      <c r="Q4595" s="1">
        <f t="shared" si="855"/>
        <v>23705.52</v>
      </c>
    </row>
    <row r="4596" spans="1:17">
      <c r="A4596" s="60" t="str">
        <f t="shared" si="852"/>
        <v>7.9.9.9.00.00.00 - Demais Receitas Correntes Intraorçamentárias</v>
      </c>
      <c r="B4596" s="5" t="s">
        <v>1688</v>
      </c>
      <c r="C4596" s="6">
        <v>719200404.28999996</v>
      </c>
      <c r="D4596" s="6">
        <v>0</v>
      </c>
      <c r="E4596" s="6">
        <v>0</v>
      </c>
      <c r="F4596" s="6">
        <v>200142.11</v>
      </c>
      <c r="G4596" s="1">
        <f t="shared" si="853"/>
        <v>719000262.17999995</v>
      </c>
      <c r="H4596" s="6">
        <v>8754324535.2700005</v>
      </c>
      <c r="I4596" s="6">
        <v>0</v>
      </c>
      <c r="J4596" s="6">
        <v>0</v>
      </c>
      <c r="K4596" s="6">
        <v>0</v>
      </c>
      <c r="L4596" s="1">
        <f t="shared" si="854"/>
        <v>8754324535.2700005</v>
      </c>
      <c r="M4596" s="6">
        <v>25410643999.07</v>
      </c>
      <c r="N4596" s="6">
        <v>0</v>
      </c>
      <c r="O4596" s="6">
        <v>0</v>
      </c>
      <c r="P4596" s="6">
        <v>-317259.92</v>
      </c>
      <c r="Q4596" s="1">
        <f t="shared" si="855"/>
        <v>25410961258.989998</v>
      </c>
    </row>
    <row r="4597" spans="1:17">
      <c r="A4597" s="60" t="str">
        <f>TRIM(B4597)</f>
        <v>8.0.0.0.00.00.00 - Receitas de Capital Intraorçamentárias</v>
      </c>
      <c r="B4597" s="3" t="s">
        <v>1689</v>
      </c>
      <c r="C4597" s="4">
        <v>212464315.37</v>
      </c>
      <c r="D4597" s="4">
        <v>0</v>
      </c>
      <c r="E4597" s="4">
        <v>0</v>
      </c>
      <c r="F4597" s="4">
        <v>0</v>
      </c>
      <c r="G4597" s="1">
        <f>C4597-D4597-E4597-F4597</f>
        <v>212464315.37</v>
      </c>
      <c r="H4597" s="4">
        <v>955342165.29999995</v>
      </c>
      <c r="I4597" s="4">
        <v>0</v>
      </c>
      <c r="J4597" s="4">
        <v>0</v>
      </c>
      <c r="K4597" s="4">
        <v>0</v>
      </c>
      <c r="L4597" s="1">
        <f t="shared" si="854"/>
        <v>955342165.29999995</v>
      </c>
      <c r="M4597" s="4">
        <v>4583052859.4099998</v>
      </c>
      <c r="N4597" s="4">
        <v>0</v>
      </c>
      <c r="O4597" s="4">
        <v>0</v>
      </c>
      <c r="P4597" s="4">
        <v>-189264239.09999999</v>
      </c>
      <c r="Q4597" s="1">
        <f t="shared" si="855"/>
        <v>4772317098.5100002</v>
      </c>
    </row>
    <row r="4601" spans="1:17">
      <c r="C4601" s="34" t="s">
        <v>30</v>
      </c>
      <c r="D4601" s="34" t="s">
        <v>704</v>
      </c>
      <c r="E4601" s="34" t="s">
        <v>705</v>
      </c>
    </row>
    <row r="4602" spans="1:17" ht="25.5">
      <c r="B4602" s="35" t="s">
        <v>1691</v>
      </c>
      <c r="C4602" s="61" t="s">
        <v>1692</v>
      </c>
      <c r="D4602" s="61" t="s">
        <v>1692</v>
      </c>
      <c r="E4602" s="61" t="s">
        <v>1692</v>
      </c>
    </row>
    <row r="4603" spans="1:17">
      <c r="A4603" s="60" t="str">
        <f t="shared" ref="A4603:A4666" si="856">TRIM(B4603)</f>
        <v>Despesas Orçamentárias</v>
      </c>
      <c r="B4603" s="3" t="s">
        <v>1691</v>
      </c>
      <c r="C4603" s="31"/>
      <c r="D4603" s="31"/>
      <c r="E4603" s="31"/>
    </row>
    <row r="4604" spans="1:17">
      <c r="A4604" s="60" t="str">
        <f t="shared" si="856"/>
        <v>Total Geral da Despesa</v>
      </c>
      <c r="B4604" s="5" t="s">
        <v>1693</v>
      </c>
      <c r="C4604" s="6">
        <v>498939562800.96997</v>
      </c>
      <c r="D4604" s="6">
        <v>786867168334.48999</v>
      </c>
      <c r="E4604" s="6">
        <v>2382042570390.25</v>
      </c>
      <c r="F4604" s="1"/>
    </row>
    <row r="4605" spans="1:17">
      <c r="A4605" s="60" t="str">
        <f t="shared" si="856"/>
        <v>3.0.00.00.00.00 - Despesas Correntes</v>
      </c>
      <c r="B4605" s="3" t="s">
        <v>1694</v>
      </c>
      <c r="C4605" s="4">
        <v>448153725667.39001</v>
      </c>
      <c r="D4605" s="4">
        <v>711364032969</v>
      </c>
      <c r="E4605" s="4">
        <v>1518408167245.9099</v>
      </c>
      <c r="F4605" s="1"/>
    </row>
    <row r="4606" spans="1:17">
      <c r="A4606" s="60" t="str">
        <f t="shared" si="856"/>
        <v>3.1.00.00.00.00 - Pessoal e Encargos Sociais</v>
      </c>
      <c r="B4606" s="5" t="s">
        <v>1695</v>
      </c>
      <c r="C4606" s="6">
        <v>246994340223.82999</v>
      </c>
      <c r="D4606" s="6">
        <v>400788765976.12</v>
      </c>
      <c r="E4606" s="6">
        <v>256456644167.29001</v>
      </c>
      <c r="F4606" s="1"/>
    </row>
    <row r="4607" spans="1:17">
      <c r="A4607" s="60" t="str">
        <f t="shared" si="856"/>
        <v>3.1.20.00.00.00 - Transferências à União</v>
      </c>
      <c r="B4607" s="3" t="s">
        <v>1696</v>
      </c>
      <c r="C4607" s="4">
        <v>1069321322.85</v>
      </c>
      <c r="D4607" s="4">
        <v>383163683.81999999</v>
      </c>
      <c r="E4607" s="4">
        <v>-0.01</v>
      </c>
      <c r="F4607" s="1"/>
    </row>
    <row r="4608" spans="1:17">
      <c r="A4608" s="60" t="str">
        <f t="shared" si="856"/>
        <v>3.1.30.00.00.00 - Transferências a Estados e ao Distrito Federal</v>
      </c>
      <c r="B4608" s="5" t="s">
        <v>1697</v>
      </c>
      <c r="C4608" s="6">
        <v>13276489.76</v>
      </c>
      <c r="D4608" s="6"/>
      <c r="E4608" s="6">
        <v>33790623</v>
      </c>
      <c r="F4608" s="1"/>
    </row>
    <row r="4609" spans="1:6">
      <c r="A4609" s="60" t="str">
        <f t="shared" si="856"/>
        <v>3.1.40.00.00.00 - Transferências a Municípios</v>
      </c>
      <c r="B4609" s="3" t="s">
        <v>1698</v>
      </c>
      <c r="C4609" s="4">
        <v>6409294.9199999999</v>
      </c>
      <c r="D4609" s="4">
        <v>476512.14</v>
      </c>
      <c r="E4609" s="4">
        <v>0</v>
      </c>
      <c r="F4609" s="1"/>
    </row>
    <row r="4610" spans="1:6">
      <c r="A4610" s="60" t="str">
        <f t="shared" si="856"/>
        <v>3.1.50.00.00.00 - Transferências a Instituições Sem Fins Lucrativos</v>
      </c>
      <c r="B4610" s="5" t="s">
        <v>1699</v>
      </c>
      <c r="C4610" s="6">
        <v>98860642.920000002</v>
      </c>
      <c r="D4610" s="6">
        <v>636079957.65999997</v>
      </c>
      <c r="E4610" s="6">
        <v>0</v>
      </c>
      <c r="F4610" s="1"/>
    </row>
    <row r="4611" spans="1:6" ht="25.5">
      <c r="A4611" s="60" t="str">
        <f t="shared" si="856"/>
        <v>3.1.71.00.00.00 - Transferências a Consórcios Públicos mediante 
 contrato de rateio</v>
      </c>
      <c r="B4611" s="3" t="s">
        <v>1700</v>
      </c>
      <c r="C4611" s="4">
        <v>103815460.90000001</v>
      </c>
      <c r="D4611" s="4"/>
      <c r="E4611" s="4">
        <v>0</v>
      </c>
      <c r="F4611" s="1"/>
    </row>
    <row r="4612" spans="1:6" ht="38.25">
      <c r="A4612" s="60" t="str">
        <f t="shared" si="856"/>
        <v>3.1.73.00.00.00 - Transferências a Consórcios Públicos mediante 
 contrato de rateio à conta de recursos de que tratam os §§ 1º e 2º do 
 art. 24 da Lei Complementar no 141, de 2012</v>
      </c>
      <c r="B4612" s="5" t="s">
        <v>1701</v>
      </c>
      <c r="C4612" s="6">
        <v>326248.77</v>
      </c>
      <c r="D4612" s="6"/>
      <c r="E4612" s="6">
        <v>0</v>
      </c>
      <c r="F4612" s="1"/>
    </row>
    <row r="4613" spans="1:6" ht="38.25">
      <c r="A4613" s="60" t="str">
        <f t="shared" si="856"/>
        <v>3.1.74.00.00.00 - Transferências a Consórcios Públicos mediante 
 contrato de rateio à conta de recursos de que trata o art. 25 da Lei 
 Complementar no 141, de 2012</v>
      </c>
      <c r="B4613" s="3" t="s">
        <v>1702</v>
      </c>
      <c r="C4613" s="4">
        <v>69536.820000000007</v>
      </c>
      <c r="D4613" s="4"/>
      <c r="E4613" s="4">
        <v>0</v>
      </c>
      <c r="F4613" s="1"/>
    </row>
    <row r="4614" spans="1:6">
      <c r="A4614" s="60" t="str">
        <f t="shared" si="856"/>
        <v>3.1.80.00.00.00 - Transferências ao Exterior</v>
      </c>
      <c r="B4614" s="5" t="s">
        <v>1703</v>
      </c>
      <c r="C4614" s="6">
        <v>0</v>
      </c>
      <c r="D4614" s="6"/>
      <c r="E4614" s="6">
        <v>0</v>
      </c>
      <c r="F4614" s="1"/>
    </row>
    <row r="4615" spans="1:6">
      <c r="A4615" s="60" t="str">
        <f t="shared" si="856"/>
        <v>3.1.90.00.00.00 - Aplicações Diretas</v>
      </c>
      <c r="B4615" s="3" t="s">
        <v>1704</v>
      </c>
      <c r="C4615" s="4">
        <v>226880491466.95001</v>
      </c>
      <c r="D4615" s="4">
        <v>337883226902.83002</v>
      </c>
      <c r="E4615" s="4">
        <v>236517604104.23999</v>
      </c>
      <c r="F4615" s="1"/>
    </row>
    <row r="4616" spans="1:6" ht="25.5">
      <c r="A4616" s="60" t="str">
        <f t="shared" si="856"/>
        <v>3.1.90.01.00.00 - Aposentadorias do RPPS, Reserva Remunerada e 
 Reformas dos Militares</v>
      </c>
      <c r="B4616" s="5" t="s">
        <v>1705</v>
      </c>
      <c r="C4616" s="6">
        <v>23513616445.279999</v>
      </c>
      <c r="D4616" s="6">
        <v>83222455708.600006</v>
      </c>
      <c r="E4616" s="6">
        <v>65976800575.139999</v>
      </c>
      <c r="F4616" s="1"/>
    </row>
    <row r="4617" spans="1:6">
      <c r="A4617" s="60" t="str">
        <f t="shared" si="856"/>
        <v>3.1.90.03.00.00 - Pensões do RPPS e do Militar</v>
      </c>
      <c r="B4617" s="3" t="s">
        <v>1706</v>
      </c>
      <c r="C4617" s="4">
        <v>4257007311.7800002</v>
      </c>
      <c r="D4617" s="4">
        <v>20896623864.93</v>
      </c>
      <c r="E4617" s="4">
        <v>37114931717.290001</v>
      </c>
      <c r="F4617" s="1"/>
    </row>
    <row r="4618" spans="1:6">
      <c r="A4618" s="60" t="str">
        <f t="shared" si="856"/>
        <v>3.1.90.04.00.00 - Contratação por Tempo Determinado</v>
      </c>
      <c r="B4618" s="5" t="s">
        <v>1707</v>
      </c>
      <c r="C4618" s="6">
        <v>14526631183.4</v>
      </c>
      <c r="D4618" s="6">
        <v>6826154706.3500004</v>
      </c>
      <c r="E4618" s="6">
        <v>764293319.74000001</v>
      </c>
      <c r="F4618" s="1"/>
    </row>
    <row r="4619" spans="1:6" ht="25.5">
      <c r="A4619" s="60" t="str">
        <f t="shared" si="856"/>
        <v>3.1.90.05.00.00 - Outros Benefícios Previdenciários do servidor ou do 
 militar</v>
      </c>
      <c r="B4619" s="3" t="s">
        <v>1708</v>
      </c>
      <c r="C4619" s="4">
        <v>931893315.72000003</v>
      </c>
      <c r="D4619" s="4">
        <v>34963494.850000001</v>
      </c>
      <c r="E4619" s="4">
        <v>2887550.1</v>
      </c>
      <c r="F4619" s="1"/>
    </row>
    <row r="4620" spans="1:6">
      <c r="A4620" s="60" t="str">
        <f t="shared" si="856"/>
        <v>3.1.90.07.00.00 - Contribuição a Entidades Fechadas de Previdência</v>
      </c>
      <c r="B4620" s="5" t="s">
        <v>1709</v>
      </c>
      <c r="C4620" s="6">
        <v>234715610.06</v>
      </c>
      <c r="D4620" s="6">
        <v>128648350</v>
      </c>
      <c r="E4620" s="6">
        <v>328374802.26999998</v>
      </c>
      <c r="F4620" s="1"/>
    </row>
    <row r="4621" spans="1:6">
      <c r="A4621" s="60" t="str">
        <f t="shared" si="856"/>
        <v>3.1.90.08.00.00 - Outros Benefícios Assistenciais</v>
      </c>
      <c r="B4621" s="3" t="s">
        <v>1710</v>
      </c>
      <c r="C4621" s="4">
        <v>214403098.47</v>
      </c>
      <c r="D4621" s="4">
        <v>10338631.189999999</v>
      </c>
      <c r="E4621" s="4">
        <v>0</v>
      </c>
      <c r="F4621" s="1"/>
    </row>
    <row r="4622" spans="1:6">
      <c r="A4622" s="60" t="str">
        <f t="shared" si="856"/>
        <v>3.1.90.09.00.00 - Salário-Família</v>
      </c>
      <c r="B4622" s="5" t="s">
        <v>1711</v>
      </c>
      <c r="C4622" s="6">
        <v>31893686.52</v>
      </c>
      <c r="D4622" s="6">
        <v>5227612.13</v>
      </c>
      <c r="E4622" s="6">
        <v>0</v>
      </c>
      <c r="F4622" s="1"/>
    </row>
    <row r="4623" spans="1:6">
      <c r="A4623" s="60" t="str">
        <f t="shared" si="856"/>
        <v>3.1.90.11.00.00 - Vencimentos e Vantagens Fixas - Pessoal Civil</v>
      </c>
      <c r="B4623" s="3" t="s">
        <v>1712</v>
      </c>
      <c r="C4623" s="4">
        <v>158062840860.73999</v>
      </c>
      <c r="D4623" s="4">
        <v>168665280432.44</v>
      </c>
      <c r="E4623" s="4">
        <v>99340390882.860001</v>
      </c>
      <c r="F4623" s="1"/>
    </row>
    <row r="4624" spans="1:6">
      <c r="A4624" s="60" t="str">
        <f t="shared" si="856"/>
        <v>3.1.90.12.00.00 - Vencimentos e Vantagens Fixas - Pessoal Militar</v>
      </c>
      <c r="B4624" s="5" t="s">
        <v>1713</v>
      </c>
      <c r="C4624" s="6">
        <v>117006082.29000001</v>
      </c>
      <c r="D4624" s="6">
        <v>29211199058.110001</v>
      </c>
      <c r="E4624" s="6">
        <v>22378299812.41</v>
      </c>
      <c r="F4624" s="1"/>
    </row>
    <row r="4625" spans="1:6">
      <c r="A4625" s="60" t="str">
        <f t="shared" si="856"/>
        <v>3.1.90.13.00.00 - Obrigações Patronais</v>
      </c>
      <c r="B4625" s="3" t="s">
        <v>1714</v>
      </c>
      <c r="C4625" s="4">
        <v>16497121358.74</v>
      </c>
      <c r="D4625" s="4">
        <v>7737185022.4200001</v>
      </c>
      <c r="E4625" s="4">
        <v>576230782.92999995</v>
      </c>
      <c r="F4625" s="1"/>
    </row>
    <row r="4626" spans="1:6">
      <c r="A4626" s="60" t="str">
        <f t="shared" si="856"/>
        <v>3.1.90.13.01.00 - FGTS</v>
      </c>
      <c r="B4626" s="5" t="s">
        <v>1715</v>
      </c>
      <c r="C4626" s="6">
        <v>1461689076.75</v>
      </c>
      <c r="D4626" s="6">
        <v>1008716323.22</v>
      </c>
      <c r="E4626" s="6">
        <v>553739514.84000003</v>
      </c>
      <c r="F4626" s="1"/>
    </row>
    <row r="4627" spans="1:6">
      <c r="A4627" s="60" t="str">
        <f t="shared" si="856"/>
        <v>3.1.90.13.02.00 - Contribuições Previdenciárias - INSS</v>
      </c>
      <c r="B4627" s="3" t="s">
        <v>1716</v>
      </c>
      <c r="C4627" s="4">
        <v>9882477798.7700005</v>
      </c>
      <c r="D4627" s="4">
        <v>3985259450.1500001</v>
      </c>
      <c r="E4627" s="4">
        <v>100000</v>
      </c>
      <c r="F4627" s="1"/>
    </row>
    <row r="4628" spans="1:6">
      <c r="A4628" s="60" t="str">
        <f t="shared" si="856"/>
        <v>3.1.90.13.08.00 - Plano de Seg. Soc. do Servidor - Pessoal Ativo</v>
      </c>
      <c r="B4628" s="5" t="s">
        <v>1717</v>
      </c>
      <c r="C4628" s="6">
        <v>209247097.69999999</v>
      </c>
      <c r="D4628" s="6">
        <v>579757849.38999999</v>
      </c>
      <c r="E4628" s="6">
        <v>0</v>
      </c>
      <c r="F4628" s="1"/>
    </row>
    <row r="4629" spans="1:6">
      <c r="A4629" s="60" t="str">
        <f t="shared" si="856"/>
        <v>3.1.90.13.99.00 - Outras Obrigações Patronais</v>
      </c>
      <c r="B4629" s="3" t="s">
        <v>1718</v>
      </c>
      <c r="C4629" s="4">
        <v>4943707385.5200005</v>
      </c>
      <c r="D4629" s="4">
        <v>2163451399.6599998</v>
      </c>
      <c r="E4629" s="4">
        <v>22391268.09</v>
      </c>
      <c r="F4629" s="1"/>
    </row>
    <row r="4630" spans="1:6">
      <c r="A4630" s="60" t="str">
        <f t="shared" si="856"/>
        <v>3.1.90.16.00.00 - Outras Despesas Variáveis - Pessoal Civil</v>
      </c>
      <c r="B4630" s="5" t="s">
        <v>1719</v>
      </c>
      <c r="C4630" s="6">
        <v>3664462690.0700002</v>
      </c>
      <c r="D4630" s="6">
        <v>5394867717.8599997</v>
      </c>
      <c r="E4630" s="6">
        <v>1158002493.0999999</v>
      </c>
      <c r="F4630" s="1"/>
    </row>
    <row r="4631" spans="1:6">
      <c r="A4631" s="60" t="str">
        <f t="shared" si="856"/>
        <v>3.1.90.17.00.00 - Outras Despesas Variáveis - Pessoal Militar</v>
      </c>
      <c r="B4631" s="3" t="s">
        <v>1720</v>
      </c>
      <c r="C4631" s="4">
        <v>3208435.42</v>
      </c>
      <c r="D4631" s="4">
        <v>2299440682.29</v>
      </c>
      <c r="E4631" s="4">
        <v>225283427.65000001</v>
      </c>
      <c r="F4631" s="1"/>
    </row>
    <row r="4632" spans="1:6">
      <c r="A4632" s="60" t="str">
        <f t="shared" si="856"/>
        <v>3.1.90.67.00.00 - Depósitos Compulsórios</v>
      </c>
      <c r="B4632" s="5" t="s">
        <v>1721</v>
      </c>
      <c r="C4632" s="6">
        <v>8899326.7200000007</v>
      </c>
      <c r="D4632" s="6">
        <v>2038591</v>
      </c>
      <c r="E4632" s="6">
        <v>0</v>
      </c>
      <c r="F4632" s="1"/>
    </row>
    <row r="4633" spans="1:6">
      <c r="A4633" s="60" t="str">
        <f t="shared" si="856"/>
        <v>3.1.90.91.00.00 - Sentenças Judiciais</v>
      </c>
      <c r="B4633" s="3" t="s">
        <v>1722</v>
      </c>
      <c r="C4633" s="4">
        <v>1845273471.8699999</v>
      </c>
      <c r="D4633" s="4">
        <v>3138482112.5599999</v>
      </c>
      <c r="E4633" s="4">
        <v>6294566357.6800003</v>
      </c>
      <c r="F4633" s="1"/>
    </row>
    <row r="4634" spans="1:6">
      <c r="A4634" s="60" t="str">
        <f t="shared" si="856"/>
        <v>3.1.90.92.00.00 - Despesas de Exercícios Anteriores</v>
      </c>
      <c r="B4634" s="5" t="s">
        <v>1723</v>
      </c>
      <c r="C4634" s="6">
        <v>830371590.62</v>
      </c>
      <c r="D4634" s="6">
        <v>5526112751.7600002</v>
      </c>
      <c r="E4634" s="6">
        <v>940270930.38</v>
      </c>
      <c r="F4634" s="1"/>
    </row>
    <row r="4635" spans="1:6">
      <c r="A4635" s="60" t="str">
        <f t="shared" si="856"/>
        <v>3.1.90.94.00.00 - Indenizações e Restituições Trabalhistas</v>
      </c>
      <c r="B4635" s="3" t="s">
        <v>1724</v>
      </c>
      <c r="C4635" s="4">
        <v>802740935.63999999</v>
      </c>
      <c r="D4635" s="4">
        <v>2427962043.8499999</v>
      </c>
      <c r="E4635" s="4">
        <v>526519789.30000001</v>
      </c>
      <c r="F4635" s="1"/>
    </row>
    <row r="4636" spans="1:6">
      <c r="A4636" s="60" t="str">
        <f t="shared" si="856"/>
        <v>3.1.90.96.00.00 - Ressarcimento de Despesas de Pessoal Requisitado</v>
      </c>
      <c r="B4636" s="5" t="s">
        <v>1725</v>
      </c>
      <c r="C4636" s="6">
        <v>320611486.80000001</v>
      </c>
      <c r="D4636" s="6">
        <v>345852772.25</v>
      </c>
      <c r="E4636" s="6">
        <v>890751663.38999999</v>
      </c>
      <c r="F4636" s="1"/>
    </row>
    <row r="4637" spans="1:6">
      <c r="A4637" s="60" t="str">
        <f t="shared" si="856"/>
        <v>3.1.90.99.00.00 - A Classificar</v>
      </c>
      <c r="B4637" s="3" t="s">
        <v>1726</v>
      </c>
      <c r="C4637" s="4">
        <v>1017794576.8099999</v>
      </c>
      <c r="D4637" s="4">
        <v>2010393350.24</v>
      </c>
      <c r="E4637" s="4">
        <v>0</v>
      </c>
      <c r="F4637" s="1"/>
    </row>
    <row r="4638" spans="1:6" ht="38.25">
      <c r="A4638" s="60" t="str">
        <f t="shared" si="856"/>
        <v>3.1.91.00.00.00 - Aplicação Direta Decorrente de Operação entre 
 Órgãos, Fundos e Entidades Integrantes dos Orçamentos Fiscal e da 
 Seguridade Social</v>
      </c>
      <c r="B4638" s="5" t="s">
        <v>1727</v>
      </c>
      <c r="C4638" s="6">
        <v>17122901771.190001</v>
      </c>
      <c r="D4638" s="6">
        <v>61885818919.669998</v>
      </c>
      <c r="E4638" s="6">
        <v>19905249440.060001</v>
      </c>
      <c r="F4638" s="1"/>
    </row>
    <row r="4639" spans="1:6">
      <c r="A4639" s="60" t="str">
        <f t="shared" si="856"/>
        <v>3.1.91.04.00.00 - Contratação por Tempo Determinado</v>
      </c>
      <c r="B4639" s="3" t="s">
        <v>1728</v>
      </c>
      <c r="C4639" s="4">
        <v>17313079.559999999</v>
      </c>
      <c r="D4639" s="4"/>
      <c r="E4639" s="4">
        <v>46231211.68</v>
      </c>
      <c r="F4639" s="1"/>
    </row>
    <row r="4640" spans="1:6">
      <c r="A4640" s="60" t="str">
        <f t="shared" si="856"/>
        <v>3.1.91.13.00.00 - Contribuições Patronais</v>
      </c>
      <c r="B4640" s="5" t="s">
        <v>1729</v>
      </c>
      <c r="C4640" s="6">
        <v>16802424217.459999</v>
      </c>
      <c r="D4640" s="6">
        <v>60623653289.150002</v>
      </c>
      <c r="E4640" s="6">
        <v>19541135033.650002</v>
      </c>
      <c r="F4640" s="1"/>
    </row>
    <row r="4641" spans="1:6" ht="25.5">
      <c r="A4641" s="60" t="str">
        <f t="shared" si="856"/>
        <v>3.1.91.13.03.00 - Contribuição Patronal para o RPPS - 
 Intraorçamentária</v>
      </c>
      <c r="B4641" s="3" t="s">
        <v>1730</v>
      </c>
      <c r="C4641" s="4">
        <v>11308032984.639999</v>
      </c>
      <c r="D4641" s="4">
        <v>13514889877.82</v>
      </c>
      <c r="E4641" s="4">
        <v>17436252358.049999</v>
      </c>
      <c r="F4641" s="1"/>
    </row>
    <row r="4642" spans="1:6">
      <c r="A4642" s="60" t="str">
        <f t="shared" si="856"/>
        <v>3.1.91.13.99.00 - Outras Obrigações Patronais - Intraorçamentária</v>
      </c>
      <c r="B4642" s="5" t="s">
        <v>1731</v>
      </c>
      <c r="C4642" s="6">
        <v>5494391232.8199997</v>
      </c>
      <c r="D4642" s="6">
        <v>47108763411.330002</v>
      </c>
      <c r="E4642" s="6">
        <v>2104882675.5999999</v>
      </c>
      <c r="F4642" s="1"/>
    </row>
    <row r="4643" spans="1:6">
      <c r="A4643" s="60" t="str">
        <f t="shared" si="856"/>
        <v>3.1.91.91.00.00 - Sentenças Judiciais</v>
      </c>
      <c r="B4643" s="3" t="s">
        <v>1732</v>
      </c>
      <c r="C4643" s="4">
        <v>16324713.15</v>
      </c>
      <c r="D4643" s="4">
        <v>22863065.690000001</v>
      </c>
      <c r="E4643" s="4">
        <v>260448071.44</v>
      </c>
      <c r="F4643" s="1"/>
    </row>
    <row r="4644" spans="1:6">
      <c r="A4644" s="60" t="str">
        <f t="shared" si="856"/>
        <v>3.1.91.92.00.00 - Despesas de Exercícios Anteriores</v>
      </c>
      <c r="B4644" s="5" t="s">
        <v>1733</v>
      </c>
      <c r="C4644" s="6">
        <v>75640492.769999996</v>
      </c>
      <c r="D4644" s="6">
        <v>315543967.95999998</v>
      </c>
      <c r="E4644" s="6">
        <v>57003237.689999998</v>
      </c>
      <c r="F4644" s="1"/>
    </row>
    <row r="4645" spans="1:6">
      <c r="A4645" s="60" t="str">
        <f t="shared" si="856"/>
        <v>3.1.91.94.00.00 - Indenizações e Restituições Trabalhistas</v>
      </c>
      <c r="B4645" s="3" t="s">
        <v>1734</v>
      </c>
      <c r="C4645" s="4">
        <v>28755105.91</v>
      </c>
      <c r="D4645" s="4">
        <v>45661.32</v>
      </c>
      <c r="E4645" s="4">
        <v>110851.93</v>
      </c>
      <c r="F4645" s="1"/>
    </row>
    <row r="4646" spans="1:6">
      <c r="A4646" s="60" t="str">
        <f t="shared" si="856"/>
        <v>3.1.91.96.00.00 - Ressarcimento de Despesas de Pessoal Requisitado</v>
      </c>
      <c r="B4646" s="5" t="s">
        <v>1735</v>
      </c>
      <c r="C4646" s="6">
        <v>12571457.35</v>
      </c>
      <c r="D4646" s="6">
        <v>54830980.359999999</v>
      </c>
      <c r="E4646" s="6">
        <v>321033.67</v>
      </c>
      <c r="F4646" s="1"/>
    </row>
    <row r="4647" spans="1:6">
      <c r="A4647" s="60" t="str">
        <f t="shared" si="856"/>
        <v>3.1.91.99.00.00 - A Classificar</v>
      </c>
      <c r="B4647" s="3" t="s">
        <v>1736</v>
      </c>
      <c r="C4647" s="4">
        <v>169872704.99000001</v>
      </c>
      <c r="D4647" s="4">
        <v>868881955.19000006</v>
      </c>
      <c r="E4647" s="4">
        <v>0</v>
      </c>
      <c r="F4647" s="1"/>
    </row>
    <row r="4648" spans="1:6" ht="25.5">
      <c r="A4648" s="60" t="str">
        <f t="shared" si="856"/>
        <v>3.1.95.00.00.00 - Aplicação Direta à conta de recursos de que tratam 
 os §§ 1º e 2º do art. 24 da Lei Complementar no 141, de 2012</v>
      </c>
      <c r="B4648" s="5" t="s">
        <v>1737</v>
      </c>
      <c r="C4648" s="6">
        <v>23148295.199999999</v>
      </c>
      <c r="D4648" s="6"/>
      <c r="E4648" s="6">
        <v>0</v>
      </c>
      <c r="F4648" s="1"/>
    </row>
    <row r="4649" spans="1:6" ht="25.5">
      <c r="A4649" s="60" t="str">
        <f t="shared" si="856"/>
        <v>3.1.96.00.00.00 - Aplicação Direta à conta de recursos de que trata o 
 art. 25 da Lei Complementar no 141, de 2012</v>
      </c>
      <c r="B4649" s="3" t="s">
        <v>1738</v>
      </c>
      <c r="C4649" s="4">
        <v>125364.74</v>
      </c>
      <c r="D4649" s="4"/>
      <c r="E4649" s="4">
        <v>0</v>
      </c>
      <c r="F4649" s="1"/>
    </row>
    <row r="4650" spans="1:6">
      <c r="A4650" s="60" t="str">
        <f t="shared" si="856"/>
        <v>3.1.99.00.00.00 - A Definir</v>
      </c>
      <c r="B4650" s="5" t="s">
        <v>1739</v>
      </c>
      <c r="C4650" s="6">
        <v>1675594328.8099999</v>
      </c>
      <c r="D4650" s="6"/>
      <c r="E4650" s="6">
        <v>0</v>
      </c>
      <c r="F4650" s="1"/>
    </row>
    <row r="4651" spans="1:6">
      <c r="A4651" s="60" t="str">
        <f t="shared" si="856"/>
        <v>3.1.99.99.00.00 - A Classificar</v>
      </c>
      <c r="B4651" s="3" t="s">
        <v>1740</v>
      </c>
      <c r="C4651" s="4">
        <v>1675594328.8099999</v>
      </c>
      <c r="D4651" s="4"/>
      <c r="E4651" s="4">
        <v>0</v>
      </c>
      <c r="F4651" s="1"/>
    </row>
    <row r="4652" spans="1:6">
      <c r="A4652" s="60" t="str">
        <f t="shared" si="856"/>
        <v>3.2.00.00.00.00 - Juros e Encargos da Dívida</v>
      </c>
      <c r="B4652" s="5" t="s">
        <v>1741</v>
      </c>
      <c r="C4652" s="6">
        <v>3994459518.46</v>
      </c>
      <c r="D4652" s="6">
        <v>26590393224.049999</v>
      </c>
      <c r="E4652" s="6">
        <v>208362864732.98001</v>
      </c>
      <c r="F4652" s="1"/>
    </row>
    <row r="4653" spans="1:6" ht="25.5">
      <c r="A4653" s="60" t="str">
        <f t="shared" si="856"/>
        <v>3.2.71.00.00.00 - Transferências a Consórcios Públicos mediante 
 contrato de rateio</v>
      </c>
      <c r="B4653" s="3" t="s">
        <v>1742</v>
      </c>
      <c r="C4653" s="4">
        <v>3335811.46</v>
      </c>
      <c r="D4653" s="4"/>
      <c r="E4653" s="4">
        <v>0</v>
      </c>
      <c r="F4653" s="1"/>
    </row>
    <row r="4654" spans="1:6" ht="38.25">
      <c r="A4654" s="60" t="str">
        <f t="shared" si="856"/>
        <v>3.2.73.00.00.00 - Transferências a Consórcios Públicos mediante 
 contrato de rateio à conta de recursos de que tratam os §§ 1º e 2º do 
 art. 24 da Lei Complementar no 141, de 2012</v>
      </c>
      <c r="B4654" s="5" t="s">
        <v>1743</v>
      </c>
      <c r="C4654" s="6">
        <v>5202</v>
      </c>
      <c r="D4654" s="6"/>
      <c r="E4654" s="6">
        <v>0</v>
      </c>
      <c r="F4654" s="1"/>
    </row>
    <row r="4655" spans="1:6" ht="38.25">
      <c r="A4655" s="60" t="str">
        <f t="shared" si="856"/>
        <v>3.2.74.00.00.00 - Transferências a Consórcios Públicos mediante 
 contrato de rateio à conta de recursos de que trata o art. 25 da Lei 
 Complementar no 141, de 2012</v>
      </c>
      <c r="B4655" s="3" t="s">
        <v>1744</v>
      </c>
      <c r="C4655" s="4">
        <v>74934.58</v>
      </c>
      <c r="D4655" s="4"/>
      <c r="E4655" s="4">
        <v>0</v>
      </c>
      <c r="F4655" s="1"/>
    </row>
    <row r="4656" spans="1:6">
      <c r="A4656" s="60" t="str">
        <f t="shared" si="856"/>
        <v>3.2.90.00.00.00 - Aplicações Diretas</v>
      </c>
      <c r="B4656" s="5" t="s">
        <v>1745</v>
      </c>
      <c r="C4656" s="6">
        <v>3936829100.6599998</v>
      </c>
      <c r="D4656" s="6">
        <v>26524492996.459999</v>
      </c>
      <c r="E4656" s="6">
        <v>208362864732.98001</v>
      </c>
      <c r="F4656" s="1"/>
    </row>
    <row r="4657" spans="1:6">
      <c r="A4657" s="60" t="str">
        <f t="shared" si="856"/>
        <v>3.2.90.21.00.00 - Juros sobre a Dívida por Contrato</v>
      </c>
      <c r="B4657" s="3" t="s">
        <v>1746</v>
      </c>
      <c r="C4657" s="4">
        <v>3584411974.2399998</v>
      </c>
      <c r="D4657" s="4">
        <v>25013098690.549999</v>
      </c>
      <c r="E4657" s="4">
        <v>811552574.87</v>
      </c>
      <c r="F4657" s="1"/>
    </row>
    <row r="4658" spans="1:6">
      <c r="A4658" s="60" t="str">
        <f t="shared" si="856"/>
        <v>3.2.90.22.00.00 - Outros Encargos sobre a Dívida por Contrato</v>
      </c>
      <c r="B4658" s="5" t="s">
        <v>1747</v>
      </c>
      <c r="C4658" s="6">
        <v>275880514.80000001</v>
      </c>
      <c r="D4658" s="6">
        <v>1492112558.1099999</v>
      </c>
      <c r="E4658" s="6">
        <v>73221896.590000004</v>
      </c>
      <c r="F4658" s="1"/>
    </row>
    <row r="4659" spans="1:6">
      <c r="A4659" s="60" t="str">
        <f t="shared" si="856"/>
        <v>3.2.90.23.00.00 - Juros, Deságios e Descontos da Dívida Mobiliária</v>
      </c>
      <c r="B4659" s="3" t="s">
        <v>1748</v>
      </c>
      <c r="C4659" s="4">
        <v>4470553.82</v>
      </c>
      <c r="D4659" s="4"/>
      <c r="E4659" s="4">
        <v>207478090261.51999</v>
      </c>
      <c r="F4659" s="1"/>
    </row>
    <row r="4660" spans="1:6">
      <c r="A4660" s="60" t="str">
        <f t="shared" si="856"/>
        <v>3.2.90.24.00.00 - Outros Encargos sobre a Dívida Mobiliária</v>
      </c>
      <c r="B4660" s="5" t="s">
        <v>1749</v>
      </c>
      <c r="C4660" s="6">
        <v>217394.35</v>
      </c>
      <c r="D4660" s="6"/>
      <c r="E4660" s="6">
        <v>0</v>
      </c>
      <c r="F4660" s="1"/>
    </row>
    <row r="4661" spans="1:6" ht="25.5">
      <c r="A4661" s="60" t="str">
        <f t="shared" si="856"/>
        <v>3.2.90.25.00.00 - Encargos sobre Operações de Crédito por Antecipação 
 da Receita</v>
      </c>
      <c r="B4661" s="3" t="s">
        <v>1750</v>
      </c>
      <c r="C4661" s="4">
        <v>4382889.96</v>
      </c>
      <c r="D4661" s="4"/>
      <c r="E4661" s="4">
        <v>0</v>
      </c>
      <c r="F4661" s="1"/>
    </row>
    <row r="4662" spans="1:6">
      <c r="A4662" s="60" t="str">
        <f t="shared" si="856"/>
        <v>3.2.90.91.00.00 - Sentenças Judiciais</v>
      </c>
      <c r="B4662" s="5" t="s">
        <v>1751</v>
      </c>
      <c r="C4662" s="6">
        <v>19527779.98</v>
      </c>
      <c r="D4662" s="6"/>
      <c r="E4662" s="6">
        <v>0</v>
      </c>
      <c r="F4662" s="1"/>
    </row>
    <row r="4663" spans="1:6">
      <c r="A4663" s="60" t="str">
        <f t="shared" si="856"/>
        <v>3.2.90.92.00.00 - Despesas de Exercícios Anteriores</v>
      </c>
      <c r="B4663" s="3" t="s">
        <v>1752</v>
      </c>
      <c r="C4663" s="4">
        <v>3647853.91</v>
      </c>
      <c r="D4663" s="4">
        <v>19281747.800000001</v>
      </c>
      <c r="E4663" s="4">
        <v>0</v>
      </c>
      <c r="F4663" s="1"/>
    </row>
    <row r="4664" spans="1:6">
      <c r="A4664" s="60" t="str">
        <f t="shared" si="856"/>
        <v>3.2.90.93.00.00 - Indenizações e Restituições</v>
      </c>
      <c r="B4664" s="5" t="s">
        <v>1753</v>
      </c>
      <c r="C4664" s="6">
        <v>8882054.7899999991</v>
      </c>
      <c r="D4664" s="6"/>
      <c r="E4664" s="6">
        <v>0</v>
      </c>
      <c r="F4664" s="1"/>
    </row>
    <row r="4665" spans="1:6">
      <c r="A4665" s="60" t="str">
        <f t="shared" si="856"/>
        <v>3.2.90.99.00.00 - A Classificar</v>
      </c>
      <c r="B4665" s="3" t="s">
        <v>1754</v>
      </c>
      <c r="C4665" s="4">
        <v>35408084.810000002</v>
      </c>
      <c r="D4665" s="4"/>
      <c r="E4665" s="4">
        <v>0</v>
      </c>
      <c r="F4665" s="1"/>
    </row>
    <row r="4666" spans="1:6" ht="25.5">
      <c r="A4666" s="60" t="str">
        <f t="shared" si="856"/>
        <v>3.2.95.00.00.00 - Aplicação Direta à conta de recursos de que tratam 
 os §§ 1º e 2º do art. 24 da Lei Complementar no 141, de 2012</v>
      </c>
      <c r="B4666" s="5" t="s">
        <v>1755</v>
      </c>
      <c r="C4666" s="6">
        <v>0</v>
      </c>
      <c r="D4666" s="6"/>
      <c r="E4666" s="6">
        <v>0</v>
      </c>
      <c r="F4666" s="1"/>
    </row>
    <row r="4667" spans="1:6" ht="25.5">
      <c r="A4667" s="60" t="str">
        <f t="shared" ref="A4667:A4730" si="857">TRIM(B4667)</f>
        <v>3.2.96.00.00.00 - Aplicação Direta à conta de recursos de que trata o 
 art. 25 da Lei Complementar no 141, de 2012</v>
      </c>
      <c r="B4667" s="3" t="s">
        <v>1756</v>
      </c>
      <c r="C4667" s="4">
        <v>0</v>
      </c>
      <c r="D4667" s="4"/>
      <c r="E4667" s="4">
        <v>0</v>
      </c>
      <c r="F4667" s="1"/>
    </row>
    <row r="4668" spans="1:6">
      <c r="A4668" s="60" t="str">
        <f t="shared" si="857"/>
        <v>3.2.99.00.00.00 - A Definir</v>
      </c>
      <c r="B4668" s="5" t="s">
        <v>1757</v>
      </c>
      <c r="C4668" s="6">
        <v>54214469.759999998</v>
      </c>
      <c r="D4668" s="6">
        <v>65900227.590000004</v>
      </c>
      <c r="E4668" s="6">
        <v>0</v>
      </c>
      <c r="F4668" s="1"/>
    </row>
    <row r="4669" spans="1:6">
      <c r="A4669" s="60" t="str">
        <f t="shared" si="857"/>
        <v>3.3.00.00.00.00 - Outras Despesas Correntes</v>
      </c>
      <c r="B4669" s="3" t="s">
        <v>1758</v>
      </c>
      <c r="C4669" s="4">
        <v>197164925925.10001</v>
      </c>
      <c r="D4669" s="4">
        <v>283984873768.83002</v>
      </c>
      <c r="E4669" s="4">
        <v>1053588658345.64</v>
      </c>
      <c r="F4669" s="1"/>
    </row>
    <row r="4670" spans="1:6">
      <c r="A4670" s="60" t="str">
        <f t="shared" si="857"/>
        <v>3.3.20.00.00.00 - Transferências à União</v>
      </c>
      <c r="B4670" s="5" t="s">
        <v>1759</v>
      </c>
      <c r="C4670" s="6">
        <v>1182420182.1800001</v>
      </c>
      <c r="D4670" s="6">
        <v>1347922475.6500001</v>
      </c>
      <c r="E4670" s="6">
        <v>0</v>
      </c>
      <c r="F4670" s="1"/>
    </row>
    <row r="4671" spans="1:6">
      <c r="A4671" s="60" t="str">
        <f t="shared" si="857"/>
        <v>3.3.22.00.00.00 - Execução Orçamentária Delegada à União</v>
      </c>
      <c r="B4671" s="3" t="s">
        <v>1760</v>
      </c>
      <c r="C4671" s="4">
        <v>3584874.75</v>
      </c>
      <c r="D4671" s="4">
        <v>8580422.25</v>
      </c>
      <c r="E4671" s="4">
        <v>0</v>
      </c>
      <c r="F4671" s="1"/>
    </row>
    <row r="4672" spans="1:6">
      <c r="A4672" s="60" t="str">
        <f t="shared" si="857"/>
        <v>3.3.30.00.00.00 - Transferências a Estados e ao Distrito Federal</v>
      </c>
      <c r="B4672" s="5" t="s">
        <v>1761</v>
      </c>
      <c r="C4672" s="6">
        <v>361640919.58999997</v>
      </c>
      <c r="D4672" s="6">
        <v>7082438.6200000001</v>
      </c>
      <c r="E4672" s="6">
        <v>110289018098.03</v>
      </c>
      <c r="F4672" s="1"/>
    </row>
    <row r="4673" spans="1:6">
      <c r="A4673" s="60" t="str">
        <f t="shared" si="857"/>
        <v>3.3.30.41.00.00 - Contribuições</v>
      </c>
      <c r="B4673" s="3" t="s">
        <v>5888</v>
      </c>
      <c r="C4673" s="4">
        <v>138016738.66999999</v>
      </c>
      <c r="D4673" s="4">
        <v>7002438.6200000001</v>
      </c>
      <c r="E4673" s="4">
        <v>12889727216.299999</v>
      </c>
      <c r="F4673" s="1"/>
    </row>
    <row r="4674" spans="1:6">
      <c r="A4674" s="60" t="str">
        <f t="shared" si="857"/>
        <v>3.3.30.81.00.00 - Distribuição Constitucional ou Legal de Receitas</v>
      </c>
      <c r="B4674" s="5" t="s">
        <v>1762</v>
      </c>
      <c r="C4674" s="6">
        <v>10335297.17</v>
      </c>
      <c r="D4674" s="6"/>
      <c r="E4674" s="6">
        <v>97395790881.729996</v>
      </c>
      <c r="F4674" s="1"/>
    </row>
    <row r="4675" spans="1:6">
      <c r="A4675" s="60" t="str">
        <f t="shared" si="857"/>
        <v>3.3.30.99.00.00 - A Classificar</v>
      </c>
      <c r="B4675" s="3" t="s">
        <v>1763</v>
      </c>
      <c r="C4675" s="4">
        <v>213288883.75</v>
      </c>
      <c r="D4675" s="4">
        <v>80000</v>
      </c>
      <c r="E4675" s="4">
        <v>3500000</v>
      </c>
      <c r="F4675" s="1"/>
    </row>
    <row r="4676" spans="1:6" ht="25.5">
      <c r="A4676" s="60" t="str">
        <f t="shared" si="857"/>
        <v>3.3.31.00.00.00 - Transferências a Estados e ao Distrito Federal - 
 Fundo a Fundo</v>
      </c>
      <c r="B4676" s="5" t="s">
        <v>1764</v>
      </c>
      <c r="C4676" s="6">
        <v>1307010.8</v>
      </c>
      <c r="D4676" s="6"/>
      <c r="E4676" s="6">
        <v>17011163012.98</v>
      </c>
      <c r="F4676" s="1"/>
    </row>
    <row r="4677" spans="1:6" ht="25.5">
      <c r="A4677" s="60" t="str">
        <f t="shared" si="857"/>
        <v>3.3.32.00.00.00 - Execução Orçamentária Delegada a Estados e ao 
 Distrito Federal</v>
      </c>
      <c r="B4677" s="3" t="s">
        <v>1765</v>
      </c>
      <c r="C4677" s="4">
        <v>6122114.5599999996</v>
      </c>
      <c r="D4677" s="4"/>
      <c r="E4677" s="4">
        <v>27698134.23</v>
      </c>
      <c r="F4677" s="1"/>
    </row>
    <row r="4678" spans="1:6" ht="38.25">
      <c r="A4678" s="60" t="str">
        <f t="shared" si="857"/>
        <v>3.3.35.00.00.00 - Transferências Fundo a Fundo aos Estados e ao 
 Distrito Federal à conta de recursos de que tratam os §§ 1º e 2º do 
 art. 24 da Lei Complementar no 141, de 2012</v>
      </c>
      <c r="B4678" s="5" t="s">
        <v>1766</v>
      </c>
      <c r="C4678" s="6">
        <v>9700692.1300000008</v>
      </c>
      <c r="D4678" s="6"/>
      <c r="E4678" s="6">
        <v>0</v>
      </c>
      <c r="F4678" s="1"/>
    </row>
    <row r="4679" spans="1:6" ht="38.25">
      <c r="A4679" s="60" t="str">
        <f t="shared" si="857"/>
        <v>3.3.36.00.00.00 - Transferências Fundo a Fundo aos Estados e ao 
 Distrito Federal à conta de recursos de que trata o art. 25 da Lei 
 Complementar no 141, de 2012</v>
      </c>
      <c r="B4679" s="3" t="s">
        <v>1767</v>
      </c>
      <c r="C4679" s="4">
        <v>15000</v>
      </c>
      <c r="D4679" s="4"/>
      <c r="E4679" s="4">
        <v>0</v>
      </c>
      <c r="F4679" s="1"/>
    </row>
    <row r="4680" spans="1:6">
      <c r="A4680" s="60" t="str">
        <f t="shared" si="857"/>
        <v>3.3.40.00.00.00 - Transferências a Municípios</v>
      </c>
      <c r="B4680" s="5" t="s">
        <v>1768</v>
      </c>
      <c r="C4680" s="6">
        <v>35962740.140000001</v>
      </c>
      <c r="D4680" s="6">
        <v>92732101037.139999</v>
      </c>
      <c r="E4680" s="6">
        <v>117971215903.7</v>
      </c>
      <c r="F4680" s="1"/>
    </row>
    <row r="4681" spans="1:6">
      <c r="A4681" s="60" t="str">
        <f t="shared" si="857"/>
        <v>3.3.40.41.00.00 - Contribuições</v>
      </c>
      <c r="B4681" s="3" t="s">
        <v>5889</v>
      </c>
      <c r="C4681" s="4">
        <v>19164075.710000001</v>
      </c>
      <c r="D4681" s="4">
        <v>1760730899.6900001</v>
      </c>
      <c r="E4681" s="4">
        <v>14118600668.719999</v>
      </c>
      <c r="F4681" s="1"/>
    </row>
    <row r="4682" spans="1:6">
      <c r="A4682" s="60" t="str">
        <f t="shared" si="857"/>
        <v>3.3.40.81.00.00 - Distribuição Constitucional ou Legal de Receitas</v>
      </c>
      <c r="B4682" s="5" t="s">
        <v>1769</v>
      </c>
      <c r="C4682" s="6">
        <v>522893.77</v>
      </c>
      <c r="D4682" s="6">
        <v>89165441141.179993</v>
      </c>
      <c r="E4682" s="6">
        <v>103841364356.50999</v>
      </c>
      <c r="F4682" s="1"/>
    </row>
    <row r="4683" spans="1:6">
      <c r="A4683" s="60" t="str">
        <f t="shared" si="857"/>
        <v>3.3.40.99.00.00 - A Classificar</v>
      </c>
      <c r="B4683" s="3" t="s">
        <v>1770</v>
      </c>
      <c r="C4683" s="4">
        <v>16275770.66</v>
      </c>
      <c r="D4683" s="4">
        <v>1805928996.27</v>
      </c>
      <c r="E4683" s="4">
        <v>11250878.470000001</v>
      </c>
      <c r="F4683" s="1"/>
    </row>
    <row r="4684" spans="1:6">
      <c r="A4684" s="60" t="str">
        <f t="shared" si="857"/>
        <v>3.3.41.00.00.00 - Transferências a Municípios - Fundo a Fundo</v>
      </c>
      <c r="B4684" s="5" t="s">
        <v>1771</v>
      </c>
      <c r="C4684" s="6">
        <v>3798525.51</v>
      </c>
      <c r="D4684" s="6">
        <v>4308730084.29</v>
      </c>
      <c r="E4684" s="6">
        <v>47970280732.260002</v>
      </c>
      <c r="F4684" s="1"/>
    </row>
    <row r="4685" spans="1:6">
      <c r="A4685" s="60" t="str">
        <f t="shared" si="857"/>
        <v>3.3.42.00.00.00 - Execução Orçamentária Delegada a Municípios</v>
      </c>
      <c r="B4685" s="3" t="s">
        <v>1772</v>
      </c>
      <c r="C4685" s="4">
        <v>4406511.7</v>
      </c>
      <c r="D4685" s="4">
        <v>244319788.44</v>
      </c>
      <c r="E4685" s="4">
        <v>1624072.05</v>
      </c>
      <c r="F4685" s="1"/>
    </row>
    <row r="4686" spans="1:6" ht="38.25">
      <c r="A4686" s="60" t="str">
        <f t="shared" si="857"/>
        <v>3.3.45.00.00.00 - Transferências Fundo a Fundo aos Municípios à conta 
 de recursos de que tratam os §§ 1º e 2º do art. 24 da Lei Complementar 
 no 141, de 2012</v>
      </c>
      <c r="B4686" s="5" t="s">
        <v>1773</v>
      </c>
      <c r="C4686" s="6">
        <v>1116293.92</v>
      </c>
      <c r="D4686" s="6"/>
      <c r="E4686" s="6">
        <v>0</v>
      </c>
      <c r="F4686" s="1"/>
    </row>
    <row r="4687" spans="1:6" ht="25.5">
      <c r="A4687" s="60" t="str">
        <f t="shared" si="857"/>
        <v>3.3.46.00.00.00 - Transferências Fundo a Fundo aos Municípios à conta 
 de recursos de que trata o art. 25 da Lei Complementar no 141, de 2012</v>
      </c>
      <c r="B4687" s="3" t="s">
        <v>1774</v>
      </c>
      <c r="C4687" s="4">
        <v>0</v>
      </c>
      <c r="D4687" s="4"/>
      <c r="E4687" s="4">
        <v>0</v>
      </c>
      <c r="F4687" s="1"/>
    </row>
    <row r="4688" spans="1:6" ht="25.5">
      <c r="A4688" s="60" t="str">
        <f t="shared" si="857"/>
        <v>3.3.50.00.00.00 - Transferências a Instituições Privadas sem Fins 
 Lucrativos</v>
      </c>
      <c r="B4688" s="5" t="s">
        <v>1775</v>
      </c>
      <c r="C4688" s="6">
        <v>17232967117.380001</v>
      </c>
      <c r="D4688" s="6">
        <v>13849643305.809999</v>
      </c>
      <c r="E4688" s="6">
        <v>5232701333.3299999</v>
      </c>
      <c r="F4688" s="1"/>
    </row>
    <row r="4689" spans="1:6" ht="25.5">
      <c r="A4689" s="60" t="str">
        <f t="shared" si="857"/>
        <v>3.3.60.00.00.00 - Transferências a Instituições Privadas com Fins 
 Lucrativos</v>
      </c>
      <c r="B4689" s="3" t="s">
        <v>1776</v>
      </c>
      <c r="C4689" s="4">
        <v>150549602.94999999</v>
      </c>
      <c r="D4689" s="4">
        <v>212431319.56999999</v>
      </c>
      <c r="E4689" s="4">
        <v>163916684.55000001</v>
      </c>
      <c r="F4689" s="1"/>
    </row>
    <row r="4690" spans="1:6" ht="25.5">
      <c r="A4690" s="60" t="str">
        <f t="shared" si="857"/>
        <v>3.3.67.00.00.00 - Execução de Contrato de Parceria Público-Privada - 
 PPP</v>
      </c>
      <c r="B4690" s="5" t="s">
        <v>5890</v>
      </c>
      <c r="C4690" s="6">
        <v>6239917.5999999996</v>
      </c>
      <c r="D4690" s="6">
        <v>2690237.58</v>
      </c>
      <c r="E4690" s="6">
        <v>0</v>
      </c>
      <c r="F4690" s="1"/>
    </row>
    <row r="4691" spans="1:6">
      <c r="A4691" s="60" t="str">
        <f t="shared" si="857"/>
        <v>3.3.70.00.00.00 - Transferências a Instituições Multigovernamentais</v>
      </c>
      <c r="B4691" s="3" t="s">
        <v>1777</v>
      </c>
      <c r="C4691" s="4">
        <v>216968584</v>
      </c>
      <c r="D4691" s="4">
        <v>216734328.66999999</v>
      </c>
      <c r="E4691" s="4">
        <v>5077071</v>
      </c>
      <c r="F4691" s="1"/>
    </row>
    <row r="4692" spans="1:6" ht="25.5">
      <c r="A4692" s="60" t="str">
        <f t="shared" si="857"/>
        <v>3.3.71.00.00.00 - Transferências a Consórcios Públicos mediante 
 contrato de rateio</v>
      </c>
      <c r="B4692" s="5" t="s">
        <v>1778</v>
      </c>
      <c r="C4692" s="6">
        <v>475317912.79000002</v>
      </c>
      <c r="D4692" s="6">
        <v>122860960.23</v>
      </c>
      <c r="E4692" s="6">
        <v>83267</v>
      </c>
      <c r="F4692" s="1"/>
    </row>
    <row r="4693" spans="1:6">
      <c r="A4693" s="60" t="str">
        <f t="shared" si="857"/>
        <v>3.3.72.00.00.00 - Execução Orçamentária Delegada a Consórcios Públicos</v>
      </c>
      <c r="B4693" s="3" t="s">
        <v>1779</v>
      </c>
      <c r="C4693" s="4">
        <v>145639735.28</v>
      </c>
      <c r="D4693" s="4"/>
      <c r="E4693" s="4">
        <v>0</v>
      </c>
      <c r="F4693" s="1"/>
    </row>
    <row r="4694" spans="1:6" ht="38.25">
      <c r="A4694" s="60" t="str">
        <f t="shared" si="857"/>
        <v>3.3.73.00.00.00 - Transferências a Consórcios Públicos mediante 
 contrato de rateio à conta de recursos de que tratam os §§ 1º e 2º do 
 art. 24 da Lei Complementar no 141, de 2012</v>
      </c>
      <c r="B4694" s="5" t="s">
        <v>1780</v>
      </c>
      <c r="C4694" s="6">
        <v>5541568.5999999996</v>
      </c>
      <c r="D4694" s="6"/>
      <c r="E4694" s="6">
        <v>0</v>
      </c>
      <c r="F4694" s="1"/>
    </row>
    <row r="4695" spans="1:6" ht="38.25">
      <c r="A4695" s="60" t="str">
        <f t="shared" si="857"/>
        <v>3.3.74.00.00.00 - Transferências a Consórcios Públicos mediante 
 contrato de rateio à conta de recursos de que trata o art. 25 da Lei 
 Complementar no 141, de 2012</v>
      </c>
      <c r="B4695" s="3" t="s">
        <v>1781</v>
      </c>
      <c r="C4695" s="4">
        <v>788339.43</v>
      </c>
      <c r="D4695" s="4"/>
      <c r="E4695" s="4">
        <v>0</v>
      </c>
      <c r="F4695" s="1"/>
    </row>
    <row r="4696" spans="1:6" ht="38.25">
      <c r="A4696" s="60" t="str">
        <f t="shared" si="857"/>
        <v>3.3.75.00.00.00 - Transferências a Instituições Multigovernamentais à 
 conta de recursos de que tratam os §§ 1º e 2º do art. 24 da Lei 
 Complementar no 141, de 2012</v>
      </c>
      <c r="B4696" s="5" t="s">
        <v>1782</v>
      </c>
      <c r="C4696" s="6">
        <v>17505415.440000001</v>
      </c>
      <c r="D4696" s="6"/>
      <c r="E4696" s="6">
        <v>0</v>
      </c>
      <c r="F4696" s="1"/>
    </row>
    <row r="4697" spans="1:6" ht="38.25">
      <c r="A4697" s="60" t="str">
        <f t="shared" si="857"/>
        <v>3.3.76.00.00.00 - Transferências a Instituições Multigovernamentais à 
 conta de recursos de que trata o art. 25 da Lei Complementar no 141, 
 de 2012</v>
      </c>
      <c r="B4697" s="3" t="s">
        <v>1783</v>
      </c>
      <c r="C4697" s="4">
        <v>0</v>
      </c>
      <c r="D4697" s="4"/>
      <c r="E4697" s="4">
        <v>0</v>
      </c>
      <c r="F4697" s="1"/>
    </row>
    <row r="4698" spans="1:6">
      <c r="A4698" s="60" t="str">
        <f t="shared" si="857"/>
        <v>3.3.80.00.00.00 - Transferências ao Exterior</v>
      </c>
      <c r="B4698" s="5" t="s">
        <v>1784</v>
      </c>
      <c r="C4698" s="6">
        <v>194763.71</v>
      </c>
      <c r="D4698" s="6">
        <v>9503315.7899999991</v>
      </c>
      <c r="E4698" s="6">
        <v>2563496469.2199998</v>
      </c>
      <c r="F4698" s="1"/>
    </row>
    <row r="4699" spans="1:6">
      <c r="A4699" s="60" t="str">
        <f t="shared" si="857"/>
        <v>3.3.90.00.00.00 - Aplicações Diretas</v>
      </c>
      <c r="B4699" s="3" t="s">
        <v>1785</v>
      </c>
      <c r="C4699" s="4">
        <v>173769175511.73001</v>
      </c>
      <c r="D4699" s="4">
        <v>156177582451.20001</v>
      </c>
      <c r="E4699" s="4">
        <v>726508078969.64001</v>
      </c>
      <c r="F4699" s="1"/>
    </row>
    <row r="4700" spans="1:6">
      <c r="A4700" s="60" t="str">
        <f t="shared" si="857"/>
        <v>3.3.90.01.00.00 - Aposentadorias e Reformas</v>
      </c>
      <c r="B4700" s="5" t="s">
        <v>1786</v>
      </c>
      <c r="C4700" s="6">
        <v>1073511050.12</v>
      </c>
      <c r="D4700" s="6">
        <v>11535909835.360001</v>
      </c>
      <c r="E4700" s="6">
        <v>0</v>
      </c>
      <c r="F4700" s="1"/>
    </row>
    <row r="4701" spans="1:6">
      <c r="A4701" s="60" t="str">
        <f t="shared" si="857"/>
        <v>3.3.90.03.00.00 - Pensões</v>
      </c>
      <c r="B4701" s="3" t="s">
        <v>1787</v>
      </c>
      <c r="C4701" s="4">
        <v>223036429.25</v>
      </c>
      <c r="D4701" s="4">
        <v>3445727723.0700002</v>
      </c>
      <c r="E4701" s="4">
        <v>0</v>
      </c>
      <c r="F4701" s="1"/>
    </row>
    <row r="4702" spans="1:6">
      <c r="A4702" s="60" t="str">
        <f t="shared" si="857"/>
        <v>3.3.90.04.00.00 - Contratação por Tempo Determinado</v>
      </c>
      <c r="B4702" s="5" t="s">
        <v>1788</v>
      </c>
      <c r="C4702" s="6">
        <v>288452176.64999998</v>
      </c>
      <c r="D4702" s="6">
        <v>19024930.719999999</v>
      </c>
      <c r="E4702" s="6">
        <v>209586900.91999999</v>
      </c>
      <c r="F4702" s="1"/>
    </row>
    <row r="4703" spans="1:6">
      <c r="A4703" s="60" t="str">
        <f t="shared" si="857"/>
        <v>3.3.90.05.00.00 - Outros Benefícios Previdenciários</v>
      </c>
      <c r="B4703" s="3" t="s">
        <v>1789</v>
      </c>
      <c r="C4703" s="4">
        <v>172066596.05000001</v>
      </c>
      <c r="D4703" s="4">
        <v>121924060.40000001</v>
      </c>
      <c r="E4703" s="4">
        <v>0</v>
      </c>
      <c r="F4703" s="1"/>
    </row>
    <row r="4704" spans="1:6">
      <c r="A4704" s="60" t="str">
        <f t="shared" si="857"/>
        <v>3.3.90.06.00.00 - Benefício Mensal ao Deficiente e ao Idoso</v>
      </c>
      <c r="B4704" s="5" t="s">
        <v>1790</v>
      </c>
      <c r="C4704" s="6">
        <v>2413118.7400000002</v>
      </c>
      <c r="D4704" s="6"/>
      <c r="E4704" s="6">
        <v>41794471019.900002</v>
      </c>
      <c r="F4704" s="1"/>
    </row>
    <row r="4705" spans="1:6" ht="25.5">
      <c r="A4705" s="60" t="str">
        <f t="shared" si="857"/>
        <v>3.3.90.08.00.00 - Outros Benefícios Assistenciais do servidor e do 
 militar</v>
      </c>
      <c r="B4705" s="3" t="s">
        <v>1791</v>
      </c>
      <c r="C4705" s="4">
        <v>486848809.43000001</v>
      </c>
      <c r="D4705" s="4">
        <v>876373242.27999997</v>
      </c>
      <c r="E4705" s="4">
        <v>641986537.04999995</v>
      </c>
      <c r="F4705" s="1"/>
    </row>
    <row r="4706" spans="1:6">
      <c r="A4706" s="60" t="str">
        <f t="shared" si="857"/>
        <v>3.3.90.10.00.00 - Seguro Desemprego e Abono Salarial</v>
      </c>
      <c r="B4706" s="5" t="s">
        <v>1793</v>
      </c>
      <c r="C4706" s="6">
        <v>15753883.08</v>
      </c>
      <c r="D4706" s="6"/>
      <c r="E4706" s="6">
        <v>48180198126.779999</v>
      </c>
      <c r="F4706" s="1"/>
    </row>
    <row r="4707" spans="1:6">
      <c r="A4707" s="60" t="str">
        <f t="shared" si="857"/>
        <v>3.3.90.14.00.00 - Diárias - Civil</v>
      </c>
      <c r="B4707" s="3" t="s">
        <v>1794</v>
      </c>
      <c r="C4707" s="4">
        <v>743526409.82000005</v>
      </c>
      <c r="D4707" s="4">
        <v>849251140.13</v>
      </c>
      <c r="E4707" s="4">
        <v>768247433.07000005</v>
      </c>
      <c r="F4707" s="1"/>
    </row>
    <row r="4708" spans="1:6">
      <c r="A4708" s="60" t="str">
        <f t="shared" si="857"/>
        <v>3.3.90.15.00.00 - Diárias - Militar</v>
      </c>
      <c r="B4708" s="5" t="s">
        <v>1795</v>
      </c>
      <c r="C4708" s="6">
        <v>53961621.740000002</v>
      </c>
      <c r="D4708" s="6">
        <v>478879068.08999997</v>
      </c>
      <c r="E4708" s="6">
        <v>173795929.27000001</v>
      </c>
      <c r="F4708" s="1"/>
    </row>
    <row r="4709" spans="1:6">
      <c r="A4709" s="60" t="str">
        <f t="shared" si="857"/>
        <v>3.3.90.18.00.00 - Auxílio Financeiro a Estudantes</v>
      </c>
      <c r="B4709" s="3" t="s">
        <v>1796</v>
      </c>
      <c r="C4709" s="4">
        <v>246542512.86000001</v>
      </c>
      <c r="D4709" s="4">
        <v>837654395.54999995</v>
      </c>
      <c r="E4709" s="4">
        <v>12342623006.389999</v>
      </c>
      <c r="F4709" s="1"/>
    </row>
    <row r="4710" spans="1:6">
      <c r="A4710" s="60" t="str">
        <f t="shared" si="857"/>
        <v>3.3.90.19.00.00 - Auxílio-Fardamento</v>
      </c>
      <c r="B4710" s="5" t="s">
        <v>1797</v>
      </c>
      <c r="C4710" s="6">
        <v>10573131.92</v>
      </c>
      <c r="D4710" s="6">
        <v>231870306.93000001</v>
      </c>
      <c r="E4710" s="6">
        <v>345817604.72000003</v>
      </c>
      <c r="F4710" s="1"/>
    </row>
    <row r="4711" spans="1:6">
      <c r="A4711" s="60" t="str">
        <f t="shared" si="857"/>
        <v>3.3.90.20.00.00 - Auxílio Financeiro a Pesquisadores</v>
      </c>
      <c r="B4711" s="3" t="s">
        <v>1798</v>
      </c>
      <c r="C4711" s="4">
        <v>653573.02</v>
      </c>
      <c r="D4711" s="4">
        <v>1514204301.5899999</v>
      </c>
      <c r="E4711" s="4">
        <v>469121682.64999998</v>
      </c>
      <c r="F4711" s="1"/>
    </row>
    <row r="4712" spans="1:6">
      <c r="A4712" s="60" t="str">
        <f t="shared" si="857"/>
        <v>3.3.90.26.00.00 - Obrigações Decorrentes de Política Monetária</v>
      </c>
      <c r="B4712" s="5" t="s">
        <v>1799</v>
      </c>
      <c r="C4712" s="6">
        <v>93596.54</v>
      </c>
      <c r="D4712" s="6"/>
      <c r="E4712" s="6">
        <v>0</v>
      </c>
      <c r="F4712" s="1"/>
    </row>
    <row r="4713" spans="1:6" ht="25.5">
      <c r="A4713" s="60" t="str">
        <f t="shared" si="857"/>
        <v>3.3.90.27.00.00 - Encargos pela Honra de Avais, Garantias, Seguros e 
 Similares</v>
      </c>
      <c r="B4713" s="3" t="s">
        <v>1800</v>
      </c>
      <c r="C4713" s="4">
        <v>6686523.6299999999</v>
      </c>
      <c r="D4713" s="4">
        <v>272097.12</v>
      </c>
      <c r="E4713" s="4">
        <v>6964069.2599999998</v>
      </c>
      <c r="F4713" s="1"/>
    </row>
    <row r="4714" spans="1:6">
      <c r="A4714" s="60" t="str">
        <f t="shared" si="857"/>
        <v>3.3.90.28.00.00 - Remuneração de Cotas de Fundos Autárquicos</v>
      </c>
      <c r="B4714" s="5" t="s">
        <v>1801</v>
      </c>
      <c r="C4714" s="6">
        <v>69574115.780000001</v>
      </c>
      <c r="D4714" s="6"/>
      <c r="E4714" s="6">
        <v>0</v>
      </c>
      <c r="F4714" s="1"/>
    </row>
    <row r="4715" spans="1:6" ht="25.5">
      <c r="A4715" s="60" t="str">
        <f t="shared" si="857"/>
        <v>3.3.90.29.00.00 - Distribuição de Resultado de Empresas Estatais 
 Dependentes</v>
      </c>
      <c r="B4715" s="3" t="s">
        <v>1802</v>
      </c>
      <c r="C4715" s="4">
        <v>233811.74</v>
      </c>
      <c r="D4715" s="4"/>
      <c r="E4715" s="4">
        <v>0</v>
      </c>
      <c r="F4715" s="1"/>
    </row>
    <row r="4716" spans="1:6">
      <c r="A4716" s="60" t="str">
        <f t="shared" si="857"/>
        <v>3.3.90.30.00.00 - Material de Consumo</v>
      </c>
      <c r="B4716" s="5" t="s">
        <v>1803</v>
      </c>
      <c r="C4716" s="6">
        <v>25498840090.709999</v>
      </c>
      <c r="D4716" s="6">
        <v>12245354055.620001</v>
      </c>
      <c r="E4716" s="6">
        <v>16324613072.209999</v>
      </c>
      <c r="F4716" s="1"/>
    </row>
    <row r="4717" spans="1:6" ht="25.5">
      <c r="A4717" s="60" t="str">
        <f t="shared" si="857"/>
        <v>3.3.90.31.00.00 - Premiações Culturais, Artísticas, Científicas, 
 Desportivas e Outras</v>
      </c>
      <c r="B4717" s="3" t="s">
        <v>1804</v>
      </c>
      <c r="C4717" s="4">
        <v>1776396480.1700001</v>
      </c>
      <c r="D4717" s="4">
        <v>277950944.97000003</v>
      </c>
      <c r="E4717" s="4">
        <v>59160102.939999998</v>
      </c>
      <c r="F4717" s="1"/>
    </row>
    <row r="4718" spans="1:6">
      <c r="A4718" s="60" t="str">
        <f t="shared" si="857"/>
        <v>3.3.90.32.00.00 - Material, Bem ou Serviço para Distribuição Gratuita</v>
      </c>
      <c r="B4718" s="5" t="s">
        <v>1805</v>
      </c>
      <c r="C4718" s="6">
        <v>3505404203.5900002</v>
      </c>
      <c r="D4718" s="6">
        <v>1825087639.01</v>
      </c>
      <c r="E4718" s="6">
        <v>1574092959.25</v>
      </c>
      <c r="F4718" s="1"/>
    </row>
    <row r="4719" spans="1:6">
      <c r="A4719" s="60" t="str">
        <f t="shared" si="857"/>
        <v>3.3.90.33.00.00 - Passagens e Despesas com Locomoção</v>
      </c>
      <c r="B4719" s="3" t="s">
        <v>1806</v>
      </c>
      <c r="C4719" s="4">
        <v>986579184.58000004</v>
      </c>
      <c r="D4719" s="4">
        <v>2013132346.45</v>
      </c>
      <c r="E4719" s="4">
        <v>1302862285.1300001</v>
      </c>
      <c r="F4719" s="1"/>
    </row>
    <row r="4720" spans="1:6" ht="25.5">
      <c r="A4720" s="60" t="str">
        <f t="shared" si="857"/>
        <v>3.3.90.34.00.00 - Outras Despesas de Pessoal decorrentes de Contratos 
 de Terceirização</v>
      </c>
      <c r="B4720" s="5" t="s">
        <v>1807</v>
      </c>
      <c r="C4720" s="6">
        <v>2094231571.6300001</v>
      </c>
      <c r="D4720" s="6">
        <v>1295123459.25</v>
      </c>
      <c r="E4720" s="6">
        <v>430124774.47000003</v>
      </c>
      <c r="F4720" s="1"/>
    </row>
    <row r="4721" spans="1:6">
      <c r="A4721" s="60" t="str">
        <f t="shared" si="857"/>
        <v>3.3.90.35.00.00 - Serviços de Consultoria</v>
      </c>
      <c r="B4721" s="3" t="s">
        <v>1808</v>
      </c>
      <c r="C4721" s="4">
        <v>751807514.44000006</v>
      </c>
      <c r="D4721" s="4">
        <v>456683325.85000002</v>
      </c>
      <c r="E4721" s="4">
        <v>346718530.38</v>
      </c>
      <c r="F4721" s="1"/>
    </row>
    <row r="4722" spans="1:6">
      <c r="A4722" s="60" t="str">
        <f t="shared" si="857"/>
        <v>3.3.90.36.00.00 - Outros Serviços de Terceiros - Pessoa Física</v>
      </c>
      <c r="B4722" s="5" t="s">
        <v>1809</v>
      </c>
      <c r="C4722" s="6">
        <v>7316796761.8100004</v>
      </c>
      <c r="D4722" s="6">
        <v>3759695817.71</v>
      </c>
      <c r="E4722" s="6">
        <v>2774368683.6900001</v>
      </c>
      <c r="F4722" s="1"/>
    </row>
    <row r="4723" spans="1:6">
      <c r="A4723" s="60" t="str">
        <f t="shared" si="857"/>
        <v>3.3.90.37.00.00 - Locação de Mão-de-Obra</v>
      </c>
      <c r="B4723" s="3" t="s">
        <v>1810</v>
      </c>
      <c r="C4723" s="4">
        <v>4682985751.7399998</v>
      </c>
      <c r="D4723" s="4">
        <v>10324638303.65</v>
      </c>
      <c r="E4723" s="4">
        <v>8576524276.3100004</v>
      </c>
      <c r="F4723" s="1"/>
    </row>
    <row r="4724" spans="1:6">
      <c r="A4724" s="60" t="str">
        <f t="shared" si="857"/>
        <v>3.3.90.38.00.00 - Arrendamento Mercantil</v>
      </c>
      <c r="B4724" s="5" t="s">
        <v>1811</v>
      </c>
      <c r="C4724" s="6">
        <v>793544923.26999998</v>
      </c>
      <c r="D4724" s="6">
        <v>527519.67000000004</v>
      </c>
      <c r="E4724" s="6">
        <v>0</v>
      </c>
      <c r="F4724" s="1"/>
    </row>
    <row r="4725" spans="1:6">
      <c r="A4725" s="60" t="str">
        <f t="shared" si="857"/>
        <v>3.3.90.39.00.00 - Outros Serviços de Terceiros - Pessoa Jurídica</v>
      </c>
      <c r="B4725" s="3" t="s">
        <v>1812</v>
      </c>
      <c r="C4725" s="4">
        <v>100468697665.05</v>
      </c>
      <c r="D4725" s="4">
        <v>62646229584.18</v>
      </c>
      <c r="E4725" s="4">
        <v>33756728114.630001</v>
      </c>
      <c r="F4725" s="1"/>
    </row>
    <row r="4726" spans="1:6">
      <c r="A4726" s="60" t="str">
        <f t="shared" si="857"/>
        <v>3.3.90.41.00.00 - Contribuições</v>
      </c>
      <c r="B4726" s="5" t="s">
        <v>1813</v>
      </c>
      <c r="C4726" s="6">
        <v>5177522838.8400002</v>
      </c>
      <c r="D4726" s="6">
        <v>6255130410.6000004</v>
      </c>
      <c r="E4726" s="6">
        <v>0</v>
      </c>
      <c r="F4726" s="1"/>
    </row>
    <row r="4727" spans="1:6">
      <c r="A4727" s="60" t="str">
        <f t="shared" si="857"/>
        <v>3.3.90.43.00.00 - Subvenções Sociais</v>
      </c>
      <c r="B4727" s="3" t="s">
        <v>1814</v>
      </c>
      <c r="C4727" s="4">
        <v>102860071.06999999</v>
      </c>
      <c r="D4727" s="4"/>
      <c r="E4727" s="4">
        <v>0</v>
      </c>
      <c r="F4727" s="1"/>
    </row>
    <row r="4728" spans="1:6">
      <c r="A4728" s="60" t="str">
        <f t="shared" si="857"/>
        <v>3.3.90.45.00.00 - Subvenções Econômicas</v>
      </c>
      <c r="B4728" s="5" t="s">
        <v>1815</v>
      </c>
      <c r="C4728" s="6">
        <v>89581464.120000005</v>
      </c>
      <c r="D4728" s="6">
        <v>109506726.88</v>
      </c>
      <c r="E4728" s="6">
        <v>36725565613.480003</v>
      </c>
      <c r="F4728" s="1"/>
    </row>
    <row r="4729" spans="1:6">
      <c r="A4729" s="60" t="str">
        <f t="shared" si="857"/>
        <v>3.3.90.46.00.00 - Auxílio-Alimentação</v>
      </c>
      <c r="B4729" s="3" t="s">
        <v>1816</v>
      </c>
      <c r="C4729" s="4">
        <v>3696435847.46</v>
      </c>
      <c r="D4729" s="4">
        <v>5004868310.4099998</v>
      </c>
      <c r="E4729" s="4">
        <v>4443420217.7200003</v>
      </c>
      <c r="F4729" s="1"/>
    </row>
    <row r="4730" spans="1:6">
      <c r="A4730" s="60" t="str">
        <f t="shared" si="857"/>
        <v>3.3.90.47.00.00 - Obrigações Tributárias e Contributivas</v>
      </c>
      <c r="B4730" s="5" t="s">
        <v>1817</v>
      </c>
      <c r="C4730" s="6">
        <v>4175164890.9299998</v>
      </c>
      <c r="D4730" s="6">
        <v>6436780248.3699999</v>
      </c>
      <c r="E4730" s="6">
        <v>193278051.02000001</v>
      </c>
      <c r="F4730" s="1"/>
    </row>
    <row r="4731" spans="1:6">
      <c r="A4731" s="60" t="str">
        <f t="shared" ref="A4731:A4794" si="858">TRIM(B4731)</f>
        <v>3.3.90.48.00.00 - Outros Auxílios Financeiros a Pessoas Físicas</v>
      </c>
      <c r="B4731" s="3" t="s">
        <v>1818</v>
      </c>
      <c r="C4731" s="4">
        <v>1528657732.6099999</v>
      </c>
      <c r="D4731" s="4">
        <v>1973128738.46</v>
      </c>
      <c r="E4731" s="4">
        <v>30279582397.400002</v>
      </c>
      <c r="F4731" s="1"/>
    </row>
    <row r="4732" spans="1:6">
      <c r="A4732" s="60" t="str">
        <f t="shared" si="858"/>
        <v>3.3.90.49.00.00 - Auxílio-Transporte</v>
      </c>
      <c r="B4732" s="5" t="s">
        <v>1819</v>
      </c>
      <c r="C4732" s="6">
        <v>878447646.22000003</v>
      </c>
      <c r="D4732" s="6">
        <v>1465618304.5</v>
      </c>
      <c r="E4732" s="6">
        <v>848452548.15999997</v>
      </c>
      <c r="F4732" s="1"/>
    </row>
    <row r="4733" spans="1:6">
      <c r="A4733" s="60" t="str">
        <f t="shared" si="858"/>
        <v>3.3.90.53.00.00 - Aposentadorias do RGPS - Área Rural</v>
      </c>
      <c r="B4733" s="3" t="s">
        <v>1820</v>
      </c>
      <c r="C4733" s="4">
        <v>19041978.16</v>
      </c>
      <c r="D4733" s="4"/>
      <c r="E4733" s="4">
        <v>68835147899.020004</v>
      </c>
      <c r="F4733" s="1"/>
    </row>
    <row r="4734" spans="1:6">
      <c r="A4734" s="60" t="str">
        <f t="shared" si="858"/>
        <v>3.3.90.54.00.00 - Aposentadorias do RGPS - Área Urbana</v>
      </c>
      <c r="B4734" s="5" t="s">
        <v>1821</v>
      </c>
      <c r="C4734" s="6">
        <v>1219684.17</v>
      </c>
      <c r="D4734" s="6"/>
      <c r="E4734" s="6">
        <v>219024462600.17001</v>
      </c>
      <c r="F4734" s="1"/>
    </row>
    <row r="4735" spans="1:6">
      <c r="A4735" s="60" t="str">
        <f t="shared" si="858"/>
        <v>3.3.90.55.00.00 - Pensões do RGPS - Área Rural</v>
      </c>
      <c r="B4735" s="3" t="s">
        <v>1822</v>
      </c>
      <c r="C4735" s="4">
        <v>0</v>
      </c>
      <c r="D4735" s="4"/>
      <c r="E4735" s="4">
        <v>24007825712.630001</v>
      </c>
      <c r="F4735" s="1"/>
    </row>
    <row r="4736" spans="1:6">
      <c r="A4736" s="60" t="str">
        <f t="shared" si="858"/>
        <v>3.3.90.56.00.00 - Pensões do RGPS - Área Urbana</v>
      </c>
      <c r="B4736" s="5" t="s">
        <v>1823</v>
      </c>
      <c r="C4736" s="6">
        <v>488376.01</v>
      </c>
      <c r="D4736" s="6"/>
      <c r="E4736" s="6">
        <v>82013977685.380005</v>
      </c>
      <c r="F4736" s="1"/>
    </row>
    <row r="4737" spans="1:6">
      <c r="A4737" s="60" t="str">
        <f t="shared" si="858"/>
        <v>3.3.90.57.00.00 - Outros Benefícios do RGPS - Área Rural</v>
      </c>
      <c r="B4737" s="3" t="s">
        <v>1824</v>
      </c>
      <c r="C4737" s="4">
        <v>0</v>
      </c>
      <c r="D4737" s="4"/>
      <c r="E4737" s="4">
        <v>3040139964.6700001</v>
      </c>
      <c r="F4737" s="1"/>
    </row>
    <row r="4738" spans="1:6">
      <c r="A4738" s="60" t="str">
        <f t="shared" si="858"/>
        <v>3.3.90.58.00.00 - Outros Benefícios do RGPS - Área Urbana</v>
      </c>
      <c r="B4738" s="5" t="s">
        <v>1825</v>
      </c>
      <c r="C4738" s="6">
        <v>295933.58</v>
      </c>
      <c r="D4738" s="6"/>
      <c r="E4738" s="6">
        <v>31877487646.369999</v>
      </c>
      <c r="F4738" s="1"/>
    </row>
    <row r="4739" spans="1:6">
      <c r="A4739" s="60" t="str">
        <f t="shared" si="858"/>
        <v>3.3.90.59.00.00 - Pensões Especiais</v>
      </c>
      <c r="B4739" s="3" t="s">
        <v>1826</v>
      </c>
      <c r="C4739" s="4">
        <v>5609846.9299999997</v>
      </c>
      <c r="D4739" s="4">
        <v>171839764.09999999</v>
      </c>
      <c r="E4739" s="4">
        <v>733896290</v>
      </c>
      <c r="F4739" s="1"/>
    </row>
    <row r="4740" spans="1:6">
      <c r="A4740" s="60" t="str">
        <f t="shared" si="858"/>
        <v>3.3.90.67.00.00 - Depósitos Compulsórios</v>
      </c>
      <c r="B4740" s="5" t="s">
        <v>1827</v>
      </c>
      <c r="C4740" s="6">
        <v>27567885.82</v>
      </c>
      <c r="D4740" s="6">
        <v>4586364.18</v>
      </c>
      <c r="E4740" s="6">
        <v>3376832.64</v>
      </c>
      <c r="F4740" s="1"/>
    </row>
    <row r="4741" spans="1:6">
      <c r="A4741" s="60" t="str">
        <f t="shared" si="858"/>
        <v>3.3.90.81.00.00 - Distribuição Constitucional ou Legal de Receitas</v>
      </c>
      <c r="B4741" s="3" t="s">
        <v>5891</v>
      </c>
      <c r="C4741" s="4">
        <v>1316712.94</v>
      </c>
      <c r="D4741" s="4"/>
      <c r="E4741" s="4">
        <v>856621445.77999997</v>
      </c>
      <c r="F4741" s="1"/>
    </row>
    <row r="4742" spans="1:6">
      <c r="A4742" s="60" t="str">
        <f t="shared" si="858"/>
        <v>3.3.90.91.00.00 - Sentenças Judiciais</v>
      </c>
      <c r="B4742" s="5" t="s">
        <v>1828</v>
      </c>
      <c r="C4742" s="6">
        <v>1629594367.3199999</v>
      </c>
      <c r="D4742" s="6">
        <v>4430400191.5100002</v>
      </c>
      <c r="E4742" s="6">
        <v>17828568916.790001</v>
      </c>
      <c r="F4742" s="1"/>
    </row>
    <row r="4743" spans="1:6">
      <c r="A4743" s="60" t="str">
        <f t="shared" si="858"/>
        <v>3.3.90.92.00.00 - Despesas de Exercícios Anteriores</v>
      </c>
      <c r="B4743" s="3" t="s">
        <v>1829</v>
      </c>
      <c r="C4743" s="4">
        <v>3466759047.8099999</v>
      </c>
      <c r="D4743" s="4">
        <v>6880375901.5299997</v>
      </c>
      <c r="E4743" s="4">
        <v>12292984070.76</v>
      </c>
      <c r="F4743" s="1"/>
    </row>
    <row r="4744" spans="1:6">
      <c r="A4744" s="60" t="str">
        <f t="shared" si="858"/>
        <v>3.3.90.93.00.00 - Indenizações e Restituições</v>
      </c>
      <c r="B4744" s="5" t="s">
        <v>1830</v>
      </c>
      <c r="C4744" s="6">
        <v>1494215297.74</v>
      </c>
      <c r="D4744" s="6">
        <v>6898036882.8800001</v>
      </c>
      <c r="E4744" s="6">
        <v>23404721508.52</v>
      </c>
      <c r="F4744" s="1"/>
    </row>
    <row r="4745" spans="1:6">
      <c r="A4745" s="60" t="str">
        <f t="shared" si="858"/>
        <v>3.3.90.95.00.00 - Indenização pela Execução de Trabalhos de Campo</v>
      </c>
      <c r="B4745" s="3" t="s">
        <v>1831</v>
      </c>
      <c r="C4745" s="4">
        <v>22081380.93</v>
      </c>
      <c r="D4745" s="4">
        <v>13941705.9</v>
      </c>
      <c r="E4745" s="4">
        <v>11086711.800000001</v>
      </c>
      <c r="F4745" s="1"/>
    </row>
    <row r="4746" spans="1:6">
      <c r="A4746" s="60" t="str">
        <f t="shared" si="858"/>
        <v>3.3.90.96.00.00 - Ressarcimento de Despesas de Pessoal Requisitado</v>
      </c>
      <c r="B4746" s="5" t="s">
        <v>1832</v>
      </c>
      <c r="C4746" s="6">
        <v>1869832.11</v>
      </c>
      <c r="D4746" s="6">
        <v>138744715.08000001</v>
      </c>
      <c r="E4746" s="6">
        <v>9477748.3100000005</v>
      </c>
      <c r="F4746" s="1"/>
    </row>
    <row r="4747" spans="1:6">
      <c r="A4747" s="60" t="str">
        <f t="shared" si="858"/>
        <v>3.3.90.98.00.00 - Compensações ao RGPS</v>
      </c>
      <c r="B4747" s="3" t="s">
        <v>1833</v>
      </c>
      <c r="C4747" s="4">
        <v>2930052.07</v>
      </c>
      <c r="D4747" s="4">
        <v>3506090.05</v>
      </c>
      <c r="E4747" s="4">
        <v>0</v>
      </c>
      <c r="F4747" s="1"/>
    </row>
    <row r="4748" spans="1:6">
      <c r="A4748" s="60" t="str">
        <f t="shared" si="858"/>
        <v>3.3.90.99.00.00 - A Classificar</v>
      </c>
      <c r="B4748" s="5" t="s">
        <v>1834</v>
      </c>
      <c r="C4748" s="6">
        <v>178303117.53</v>
      </c>
      <c r="D4748" s="6">
        <v>1635603999.1500001</v>
      </c>
      <c r="E4748" s="6">
        <v>0</v>
      </c>
      <c r="F4748" s="1"/>
    </row>
    <row r="4749" spans="1:6" ht="38.25">
      <c r="A4749" s="60" t="str">
        <f t="shared" si="858"/>
        <v>3.3.91.00.00.00 - Aplicação Direta Decorrente de Operação entre 
 Órgãos, Fundos e Entidades Integrantes dos Orçamentos Fiscal e da 
 Seguridade Social</v>
      </c>
      <c r="B4749" s="3" t="s">
        <v>1835</v>
      </c>
      <c r="C4749" s="4">
        <v>1970945781.1099999</v>
      </c>
      <c r="D4749" s="4">
        <v>14592889919.07</v>
      </c>
      <c r="E4749" s="4">
        <v>25438829802.650002</v>
      </c>
      <c r="F4749" s="1"/>
    </row>
    <row r="4750" spans="1:6" ht="38.25">
      <c r="A4750" s="60" t="str">
        <f t="shared" si="858"/>
        <v>3.3.93.00.00.00 - Aplicação Direta Decorrente de Operação de Órgãos, 
 Fundos e Entidades Integrantes dos Orçamentos Fiscal e da Seguridade 
 Social com Consórcio Público do qual o Ente Participe</v>
      </c>
      <c r="B4750" s="5" t="s">
        <v>1836</v>
      </c>
      <c r="C4750" s="6">
        <v>261545881.56999999</v>
      </c>
      <c r="D4750" s="6"/>
      <c r="E4750" s="6">
        <v>0</v>
      </c>
      <c r="F4750" s="1"/>
    </row>
    <row r="4751" spans="1:6" ht="38.25">
      <c r="A4751" s="60" t="str">
        <f t="shared" si="858"/>
        <v>3.3.94.00.00.00 - Aplicação Direta Decorrente de Operação de Órgãos, 
 Fundos e Entidades Integrantes dos Orçamentos Fiscal e da Seguridade 
 Social com Consórcio Público do qual o Ente Não Participe</v>
      </c>
      <c r="B4751" s="3" t="s">
        <v>1837</v>
      </c>
      <c r="C4751" s="4">
        <v>7161520.6900000004</v>
      </c>
      <c r="D4751" s="4"/>
      <c r="E4751" s="4">
        <v>0</v>
      </c>
      <c r="F4751" s="1"/>
    </row>
    <row r="4752" spans="1:6" ht="25.5">
      <c r="A4752" s="60" t="str">
        <f t="shared" si="858"/>
        <v>3.3.95.00.00.00 - Aplicação Direta à conta de recursos de que tratam 
 os §§ 1º e 2º do art. 24 da Lei Complementar no 141, de 2012</v>
      </c>
      <c r="B4752" s="5" t="s">
        <v>1838</v>
      </c>
      <c r="C4752" s="6">
        <v>12684020.949999999</v>
      </c>
      <c r="D4752" s="6">
        <v>144206407.75</v>
      </c>
      <c r="E4752" s="6">
        <v>405474795</v>
      </c>
      <c r="F4752" s="1"/>
    </row>
    <row r="4753" spans="1:6" ht="25.5">
      <c r="A4753" s="60" t="str">
        <f t="shared" si="858"/>
        <v>3.3.96.00.00.00 - Aplicação Direta à conta de recursos de que trata o 
 art. 25 da Lei Complementar no 141, de 2012</v>
      </c>
      <c r="B4753" s="3" t="s">
        <v>1839</v>
      </c>
      <c r="C4753" s="4">
        <v>14883263.810000001</v>
      </c>
      <c r="D4753" s="4">
        <v>7274876.7699999996</v>
      </c>
      <c r="E4753" s="4">
        <v>0</v>
      </c>
      <c r="F4753" s="1"/>
    </row>
    <row r="4754" spans="1:6">
      <c r="A4754" s="60" t="str">
        <f t="shared" si="858"/>
        <v>3.3.99.00.00.00 - A Definir</v>
      </c>
      <c r="B4754" s="5" t="s">
        <v>1840</v>
      </c>
      <c r="C4754" s="6">
        <v>1266742122.78</v>
      </c>
      <c r="D4754" s="6">
        <v>320400</v>
      </c>
      <c r="E4754" s="6">
        <v>0</v>
      </c>
      <c r="F4754" s="1"/>
    </row>
    <row r="4755" spans="1:6">
      <c r="A4755" s="60" t="str">
        <f t="shared" si="858"/>
        <v>4.0.00.00.00.00 - Despesas de Capital</v>
      </c>
      <c r="B4755" s="3" t="s">
        <v>1841</v>
      </c>
      <c r="C4755" s="4">
        <v>50785837133.580002</v>
      </c>
      <c r="D4755" s="4">
        <v>75503135365.490005</v>
      </c>
      <c r="E4755" s="4">
        <v>863634403144.33997</v>
      </c>
      <c r="F4755" s="1"/>
    </row>
    <row r="4756" spans="1:6">
      <c r="A4756" s="60" t="str">
        <f t="shared" si="858"/>
        <v>4.4.00.00.00.00 - Investimentos</v>
      </c>
      <c r="B4756" s="5" t="s">
        <v>1842</v>
      </c>
      <c r="C4756" s="6">
        <v>41761779175.809998</v>
      </c>
      <c r="D4756" s="6">
        <v>40105744499.989998</v>
      </c>
      <c r="E4756" s="6">
        <v>37573716610.18</v>
      </c>
      <c r="F4756" s="1"/>
    </row>
    <row r="4757" spans="1:6">
      <c r="A4757" s="60" t="str">
        <f t="shared" si="858"/>
        <v>4.4.20.00.00.00 - Transferências à União</v>
      </c>
      <c r="B4757" s="3" t="s">
        <v>1843</v>
      </c>
      <c r="C4757" s="4">
        <v>265061711.84</v>
      </c>
      <c r="D4757" s="4">
        <v>452447521.08999997</v>
      </c>
      <c r="E4757" s="4">
        <v>0</v>
      </c>
      <c r="F4757" s="1"/>
    </row>
    <row r="4758" spans="1:6">
      <c r="A4758" s="60" t="str">
        <f t="shared" si="858"/>
        <v>4.4.22.00.00.00 - Execução Orçamentária Delegada à União</v>
      </c>
      <c r="B4758" s="5" t="s">
        <v>1844</v>
      </c>
      <c r="C4758" s="6">
        <v>16067307.279999999</v>
      </c>
      <c r="D4758" s="6">
        <v>4908993.22</v>
      </c>
      <c r="E4758" s="6">
        <v>0</v>
      </c>
      <c r="F4758" s="1"/>
    </row>
    <row r="4759" spans="1:6">
      <c r="A4759" s="60" t="str">
        <f t="shared" si="858"/>
        <v>4.4.30.00.00.00 - Transferências a Estados e ao Distrito Federal</v>
      </c>
      <c r="B4759" s="3" t="s">
        <v>1845</v>
      </c>
      <c r="C4759" s="4">
        <v>44525024</v>
      </c>
      <c r="D4759" s="4"/>
      <c r="E4759" s="4">
        <v>2766438893.52</v>
      </c>
      <c r="F4759" s="1"/>
    </row>
    <row r="4760" spans="1:6" ht="25.5">
      <c r="A4760" s="60" t="str">
        <f t="shared" si="858"/>
        <v>4.4.31.00.00.00 - Transferências a Estados e ao Distrito Federal - 
 Fundo a Fundo</v>
      </c>
      <c r="B4760" s="5" t="s">
        <v>1846</v>
      </c>
      <c r="C4760" s="6">
        <v>14870007.609999999</v>
      </c>
      <c r="D4760" s="6"/>
      <c r="E4760" s="6">
        <v>188562897.71000001</v>
      </c>
      <c r="F4760" s="1"/>
    </row>
    <row r="4761" spans="1:6" ht="25.5">
      <c r="A4761" s="60" t="str">
        <f t="shared" si="858"/>
        <v>4.4.32.00.00.00 - Execução Orçamentária Delegada a Estados e ao 
 Distrito Federal</v>
      </c>
      <c r="B4761" s="3" t="s">
        <v>1847</v>
      </c>
      <c r="C4761" s="4">
        <v>140181.19</v>
      </c>
      <c r="D4761" s="4"/>
      <c r="E4761" s="4">
        <v>225991046.5</v>
      </c>
      <c r="F4761" s="1"/>
    </row>
    <row r="4762" spans="1:6" ht="38.25">
      <c r="A4762" s="60" t="str">
        <f t="shared" si="858"/>
        <v>4.4.35.00.00.00 - Transferências Fundo a Fundo aos Estados e ao 
 Distrito Federal à conta de recursos de que tratam os §§ 1º e 2º do 
 art. 24 da Lei Complementar no 141, de 2012</v>
      </c>
      <c r="B4762" s="5" t="s">
        <v>1848</v>
      </c>
      <c r="C4762" s="6">
        <v>2414919.7999999998</v>
      </c>
      <c r="D4762" s="6"/>
      <c r="E4762" s="6">
        <v>0</v>
      </c>
      <c r="F4762" s="1"/>
    </row>
    <row r="4763" spans="1:6" ht="38.25">
      <c r="A4763" s="60" t="str">
        <f t="shared" si="858"/>
        <v>4.4.36.00.00.00 - Transferências Fundo a Fundo aos Estados e ao 
 Distrito Federal à conta de recursos de que trata o art. 25 da Lei 
 Complementar no 141, de 2012</v>
      </c>
      <c r="B4763" s="3" t="s">
        <v>1849</v>
      </c>
      <c r="C4763" s="4">
        <v>0</v>
      </c>
      <c r="D4763" s="4"/>
      <c r="E4763" s="4">
        <v>0</v>
      </c>
      <c r="F4763" s="1"/>
    </row>
    <row r="4764" spans="1:6">
      <c r="A4764" s="60" t="str">
        <f t="shared" si="858"/>
        <v>4.4.40.00.00.00 - Transferências a Municípios</v>
      </c>
      <c r="B4764" s="5" t="s">
        <v>1850</v>
      </c>
      <c r="C4764" s="6">
        <v>3832292.76</v>
      </c>
      <c r="D4764" s="6">
        <v>1792443319.0799999</v>
      </c>
      <c r="E4764" s="6">
        <v>8017528132.4200001</v>
      </c>
      <c r="F4764" s="1"/>
    </row>
    <row r="4765" spans="1:6">
      <c r="A4765" s="60" t="str">
        <f t="shared" si="858"/>
        <v>4.4.41.00.00.00 - Transferências a Municípios - Fundo a Fundo</v>
      </c>
      <c r="B4765" s="3" t="s">
        <v>1851</v>
      </c>
      <c r="C4765" s="4">
        <v>5000</v>
      </c>
      <c r="D4765" s="4">
        <v>323084415.10000002</v>
      </c>
      <c r="E4765" s="4">
        <v>1700417540.5899999</v>
      </c>
      <c r="F4765" s="1"/>
    </row>
    <row r="4766" spans="1:6">
      <c r="A4766" s="60" t="str">
        <f t="shared" si="858"/>
        <v>4.4.42.00.00.00 - Execução Orçamentária Delegada a Municípios</v>
      </c>
      <c r="B4766" s="5" t="s">
        <v>1852</v>
      </c>
      <c r="C4766" s="6">
        <v>1508341.15</v>
      </c>
      <c r="D4766" s="6">
        <v>3596291.02</v>
      </c>
      <c r="E4766" s="6">
        <v>374420397.13999999</v>
      </c>
      <c r="F4766" s="1"/>
    </row>
    <row r="4767" spans="1:6" ht="38.25">
      <c r="A4767" s="60" t="str">
        <f t="shared" si="858"/>
        <v>4.4.45.00.00.00 - Transferências Fundo a Fundo aos Municípios à conta 
 de recursos de que tratam os §§ 1º e 2º do art. 24 da Lei Complementar 
 no 141, de 2012</v>
      </c>
      <c r="B4767" s="3" t="s">
        <v>1853</v>
      </c>
      <c r="C4767" s="4">
        <v>0</v>
      </c>
      <c r="D4767" s="4">
        <v>10068139.4</v>
      </c>
      <c r="E4767" s="4">
        <v>0</v>
      </c>
      <c r="F4767" s="1"/>
    </row>
    <row r="4768" spans="1:6" ht="25.5">
      <c r="A4768" s="60" t="str">
        <f t="shared" si="858"/>
        <v>4.4.46.00.00.00 - Transferências Fundo a Fundo aos Municípios à conta 
 de recursos de que trata o art. 25 da Lei Complementar no 141, de 2012</v>
      </c>
      <c r="B4768" s="5" t="s">
        <v>1854</v>
      </c>
      <c r="C4768" s="6">
        <v>0</v>
      </c>
      <c r="D4768" s="6"/>
      <c r="E4768" s="6">
        <v>0</v>
      </c>
      <c r="F4768" s="1"/>
    </row>
    <row r="4769" spans="1:6" ht="25.5">
      <c r="A4769" s="60" t="str">
        <f t="shared" si="858"/>
        <v>4.4.50.00.00.00 - Transferências a Instituições Privadas sem Fins 
 Lucrativos</v>
      </c>
      <c r="B4769" s="3" t="s">
        <v>1855</v>
      </c>
      <c r="C4769" s="4">
        <v>146098457.72999999</v>
      </c>
      <c r="D4769" s="4">
        <v>1088717569.01</v>
      </c>
      <c r="E4769" s="4">
        <v>731047692.30999994</v>
      </c>
      <c r="F4769" s="1"/>
    </row>
    <row r="4770" spans="1:6" ht="25.5">
      <c r="A4770" s="60" t="str">
        <f t="shared" si="858"/>
        <v>4.4.60.00.00.00 - Transferências a Instituições Privadas com Fins 
 Lucrativos</v>
      </c>
      <c r="B4770" s="5" t="s">
        <v>1856</v>
      </c>
      <c r="C4770" s="6">
        <v>17282977.690000001</v>
      </c>
      <c r="D4770" s="6">
        <v>677041.21</v>
      </c>
      <c r="E4770" s="6">
        <v>0</v>
      </c>
      <c r="F4770" s="1"/>
    </row>
    <row r="4771" spans="1:6">
      <c r="A4771" s="60" t="str">
        <f t="shared" si="858"/>
        <v>4.4.70.00.00.00 - Transferências a Instituições Multigovernamentais</v>
      </c>
      <c r="B4771" s="3" t="s">
        <v>1857</v>
      </c>
      <c r="C4771" s="4">
        <v>831949.54</v>
      </c>
      <c r="D4771" s="4">
        <v>13949624.550000001</v>
      </c>
      <c r="E4771" s="4">
        <v>8584328</v>
      </c>
      <c r="F4771" s="1"/>
    </row>
    <row r="4772" spans="1:6" ht="25.5">
      <c r="A4772" s="60" t="str">
        <f t="shared" si="858"/>
        <v>4.4.71.00.00.00 - Transferências a Consórcios Públicos mediante 
 contrato de rateio</v>
      </c>
      <c r="B4772" s="5" t="s">
        <v>1858</v>
      </c>
      <c r="C4772" s="6">
        <v>6978089.7400000002</v>
      </c>
      <c r="D4772" s="6">
        <v>746000</v>
      </c>
      <c r="E4772" s="6">
        <v>11564870.880000001</v>
      </c>
      <c r="F4772" s="1"/>
    </row>
    <row r="4773" spans="1:6">
      <c r="A4773" s="60" t="str">
        <f t="shared" si="858"/>
        <v>4.4.72.00.00.00 - Execução Orçamentária Delegada a Consórcios Públicos</v>
      </c>
      <c r="B4773" s="3" t="s">
        <v>1859</v>
      </c>
      <c r="C4773" s="4">
        <v>890984.71</v>
      </c>
      <c r="D4773" s="4">
        <v>198000</v>
      </c>
      <c r="E4773" s="4">
        <v>0</v>
      </c>
      <c r="F4773" s="1"/>
    </row>
    <row r="4774" spans="1:6" ht="38.25">
      <c r="A4774" s="60" t="str">
        <f t="shared" si="858"/>
        <v>4.4.73.00.00.00 - Transferências a Consórcios Públicos mediante 
 contrato de rateio à conta de recursos de que tratam os §§ 1º e 2º do 
 art. 24 da Lei Complementar no 141, de 2012</v>
      </c>
      <c r="B4774" s="5" t="s">
        <v>1860</v>
      </c>
      <c r="C4774" s="6">
        <v>83687.5</v>
      </c>
      <c r="D4774" s="6"/>
      <c r="E4774" s="6">
        <v>0</v>
      </c>
      <c r="F4774" s="1"/>
    </row>
    <row r="4775" spans="1:6" ht="38.25">
      <c r="A4775" s="60" t="str">
        <f t="shared" si="858"/>
        <v>4.4.74.00.00.00 - Transferências a Consórcios Públicos mediante 
 contrato de rateio à conta de recursos de que trata o art. 25 da Lei 
 Complementar no 141, de 2012</v>
      </c>
      <c r="B4775" s="3" t="s">
        <v>1861</v>
      </c>
      <c r="C4775" s="4">
        <v>50892.18</v>
      </c>
      <c r="D4775" s="4"/>
      <c r="E4775" s="4">
        <v>0</v>
      </c>
      <c r="F4775" s="1"/>
    </row>
    <row r="4776" spans="1:6" ht="38.25">
      <c r="A4776" s="60" t="str">
        <f t="shared" si="858"/>
        <v>4.4.75.00.00.00 - Transferências a Instituições Multigovernamentais à 
 conta de recursos de que tratam os §§ 1º e 2º do art. 24 da Lei 
 Complementar no 141, de 2012</v>
      </c>
      <c r="B4776" s="5" t="s">
        <v>1862</v>
      </c>
      <c r="C4776" s="6">
        <v>4075975.97</v>
      </c>
      <c r="D4776" s="6"/>
      <c r="E4776" s="6">
        <v>0</v>
      </c>
      <c r="F4776" s="1"/>
    </row>
    <row r="4777" spans="1:6" ht="38.25">
      <c r="A4777" s="60" t="str">
        <f t="shared" si="858"/>
        <v>4.4.76.00.00.00 - Transferências a Instituições Multigovernamentais à 
 conta de recursos de que trata o art. 25 da Lei Complementar no 141, 
 de 2012</v>
      </c>
      <c r="B4777" s="3" t="s">
        <v>1863</v>
      </c>
      <c r="C4777" s="4">
        <v>0</v>
      </c>
      <c r="D4777" s="4"/>
      <c r="E4777" s="4">
        <v>0</v>
      </c>
      <c r="F4777" s="1"/>
    </row>
    <row r="4778" spans="1:6">
      <c r="A4778" s="60" t="str">
        <f t="shared" si="858"/>
        <v>4.4.80.00.00.00 - Transferências ao Exterior</v>
      </c>
      <c r="B4778" s="5" t="s">
        <v>1864</v>
      </c>
      <c r="C4778" s="6">
        <v>11440</v>
      </c>
      <c r="D4778" s="6"/>
      <c r="E4778" s="6">
        <v>8877000</v>
      </c>
      <c r="F4778" s="1"/>
    </row>
    <row r="4779" spans="1:6">
      <c r="A4779" s="60" t="str">
        <f t="shared" si="858"/>
        <v>4.4.90.00.00.00 - Aplicações Diretas</v>
      </c>
      <c r="B4779" s="3" t="s">
        <v>1865</v>
      </c>
      <c r="C4779" s="4">
        <v>40937155140.120003</v>
      </c>
      <c r="D4779" s="4">
        <v>36140551616.910004</v>
      </c>
      <c r="E4779" s="4">
        <v>23491847616.889999</v>
      </c>
      <c r="F4779" s="1"/>
    </row>
    <row r="4780" spans="1:6">
      <c r="A4780" s="60" t="str">
        <f t="shared" si="858"/>
        <v>4.4.90.04.00.00 - Contratação por Tempo Determinado</v>
      </c>
      <c r="B4780" s="5" t="s">
        <v>1866</v>
      </c>
      <c r="C4780" s="6">
        <v>512495.32</v>
      </c>
      <c r="D4780" s="6"/>
      <c r="E4780" s="6">
        <v>18049658.600000001</v>
      </c>
      <c r="F4780" s="1"/>
    </row>
    <row r="4781" spans="1:6">
      <c r="A4781" s="60" t="str">
        <f t="shared" si="858"/>
        <v>4.4.90.14.00.00 - Diárias - Civil</v>
      </c>
      <c r="B4781" s="3" t="s">
        <v>1867</v>
      </c>
      <c r="C4781" s="4">
        <v>776716.42</v>
      </c>
      <c r="D4781" s="4">
        <v>5866113.0700000003</v>
      </c>
      <c r="E4781" s="4">
        <v>2484066.2799999998</v>
      </c>
      <c r="F4781" s="1"/>
    </row>
    <row r="4782" spans="1:6">
      <c r="A4782" s="60" t="str">
        <f t="shared" si="858"/>
        <v>4.4.90.15.00.00 - Diárias - Militar</v>
      </c>
      <c r="B4782" s="5" t="s">
        <v>1868</v>
      </c>
      <c r="C4782" s="6">
        <v>0</v>
      </c>
      <c r="D4782" s="6">
        <v>3800</v>
      </c>
      <c r="E4782" s="6">
        <v>6034385.7000000002</v>
      </c>
      <c r="F4782" s="1"/>
    </row>
    <row r="4783" spans="1:6">
      <c r="A4783" s="60" t="str">
        <f t="shared" si="858"/>
        <v>4.4.90.17.00.00 - Outras Despesas Variáveis - Pessoal Militar</v>
      </c>
      <c r="B4783" s="3" t="s">
        <v>1869</v>
      </c>
      <c r="C4783" s="4">
        <v>0</v>
      </c>
      <c r="D4783" s="4"/>
      <c r="E4783" s="4">
        <v>0</v>
      </c>
      <c r="F4783" s="1"/>
    </row>
    <row r="4784" spans="1:6">
      <c r="A4784" s="60" t="str">
        <f t="shared" si="858"/>
        <v>4.4.90.18.00.00 - Auxílio Financeiro a Estudantes</v>
      </c>
      <c r="B4784" s="5" t="s">
        <v>1870</v>
      </c>
      <c r="C4784" s="6">
        <v>250294.38</v>
      </c>
      <c r="D4784" s="6">
        <v>36324235</v>
      </c>
      <c r="E4784" s="6">
        <v>641060.80000000005</v>
      </c>
      <c r="F4784" s="1"/>
    </row>
    <row r="4785" spans="1:6">
      <c r="A4785" s="60" t="str">
        <f t="shared" si="858"/>
        <v>4.4.90.20.00.00 - Auxílio Financeiro a Pesquisadores</v>
      </c>
      <c r="B4785" s="3" t="s">
        <v>1871</v>
      </c>
      <c r="C4785" s="4">
        <v>16733523.74</v>
      </c>
      <c r="D4785" s="4">
        <v>107680481.81999999</v>
      </c>
      <c r="E4785" s="4">
        <v>81984166.989999995</v>
      </c>
      <c r="F4785" s="1"/>
    </row>
    <row r="4786" spans="1:6">
      <c r="A4786" s="60" t="str">
        <f t="shared" si="858"/>
        <v>4.4.90.30.00.00 - Material de Consumo</v>
      </c>
      <c r="B4786" s="5" t="s">
        <v>1872</v>
      </c>
      <c r="C4786" s="6">
        <v>245417384.69</v>
      </c>
      <c r="D4786" s="6">
        <v>37094545.969999999</v>
      </c>
      <c r="E4786" s="6">
        <v>1654437052.6300001</v>
      </c>
      <c r="F4786" s="1"/>
    </row>
    <row r="4787" spans="1:6">
      <c r="A4787" s="60" t="str">
        <f t="shared" si="858"/>
        <v>4.4.90.33.00.00 - Passagens e Despesas com Locomoção</v>
      </c>
      <c r="B4787" s="3" t="s">
        <v>1873</v>
      </c>
      <c r="C4787" s="4">
        <v>72227.03</v>
      </c>
      <c r="D4787" s="4">
        <v>2897362.89</v>
      </c>
      <c r="E4787" s="4">
        <v>11892884.300000001</v>
      </c>
      <c r="F4787" s="1"/>
    </row>
    <row r="4788" spans="1:6">
      <c r="A4788" s="60" t="str">
        <f t="shared" si="858"/>
        <v>4.4.90.35.00.00 - Serviços de Consultoria</v>
      </c>
      <c r="B4788" s="5" t="s">
        <v>1874</v>
      </c>
      <c r="C4788" s="6">
        <v>78632766.459999993</v>
      </c>
      <c r="D4788" s="6">
        <v>343842483.97000003</v>
      </c>
      <c r="E4788" s="6">
        <v>184472638.49000001</v>
      </c>
      <c r="F4788" s="1"/>
    </row>
    <row r="4789" spans="1:6">
      <c r="A4789" s="60" t="str">
        <f t="shared" si="858"/>
        <v>4.4.90.36.00.00 - Outros Serviços de Terceiros - Pessoa Física</v>
      </c>
      <c r="B4789" s="3" t="s">
        <v>1875</v>
      </c>
      <c r="C4789" s="4">
        <v>4135013.99</v>
      </c>
      <c r="D4789" s="4">
        <v>11959896.51</v>
      </c>
      <c r="E4789" s="4">
        <v>5154186.99</v>
      </c>
      <c r="F4789" s="1"/>
    </row>
    <row r="4790" spans="1:6">
      <c r="A4790" s="60" t="str">
        <f t="shared" si="858"/>
        <v>4.4.90.37.00.00 - Locação de Mão-de-Obra</v>
      </c>
      <c r="B4790" s="5" t="s">
        <v>1876</v>
      </c>
      <c r="C4790" s="6">
        <v>3922326.6</v>
      </c>
      <c r="D4790" s="6">
        <v>8301733.21</v>
      </c>
      <c r="E4790" s="6">
        <v>12885013.060000001</v>
      </c>
      <c r="F4790" s="1"/>
    </row>
    <row r="4791" spans="1:6">
      <c r="A4791" s="60" t="str">
        <f t="shared" si="858"/>
        <v>4.4.90.39.00.00 - Outros Serviços de Terceiros - Pessoa Jurídica</v>
      </c>
      <c r="B4791" s="3" t="s">
        <v>1877</v>
      </c>
      <c r="C4791" s="4">
        <v>1507686330.6600001</v>
      </c>
      <c r="D4791" s="4">
        <v>1190185238.8499999</v>
      </c>
      <c r="E4791" s="4">
        <v>6387480368.7299995</v>
      </c>
      <c r="F4791" s="1"/>
    </row>
    <row r="4792" spans="1:6">
      <c r="A4792" s="60" t="str">
        <f t="shared" si="858"/>
        <v>4.4.90.47.00.00 - Obrigações Tributárias e Contributivas</v>
      </c>
      <c r="B4792" s="5" t="s">
        <v>1878</v>
      </c>
      <c r="C4792" s="6">
        <v>10671568.07</v>
      </c>
      <c r="D4792" s="6">
        <v>2485909.2200000002</v>
      </c>
      <c r="E4792" s="6">
        <v>7179630.7000000002</v>
      </c>
      <c r="F4792" s="1"/>
    </row>
    <row r="4793" spans="1:6">
      <c r="A4793" s="60" t="str">
        <f t="shared" si="858"/>
        <v>4.4.90.51.00.00 - Obras e Instalações</v>
      </c>
      <c r="B4793" s="3" t="s">
        <v>1879</v>
      </c>
      <c r="C4793" s="4">
        <v>29572121229.310001</v>
      </c>
      <c r="D4793" s="4">
        <v>21817906162.130001</v>
      </c>
      <c r="E4793" s="4">
        <v>8720646725.5799999</v>
      </c>
      <c r="F4793" s="1"/>
    </row>
    <row r="4794" spans="1:6">
      <c r="A4794" s="60" t="str">
        <f t="shared" si="858"/>
        <v>4.4.90.51.91.00 - Obras em Andamento</v>
      </c>
      <c r="B4794" s="5" t="s">
        <v>1880</v>
      </c>
      <c r="C4794" s="6">
        <v>9166423098.6000004</v>
      </c>
      <c r="D4794" s="6">
        <v>4553807769.4899998</v>
      </c>
      <c r="E4794" s="6">
        <v>7724657857.1899996</v>
      </c>
      <c r="F4794" s="1"/>
    </row>
    <row r="4795" spans="1:6">
      <c r="A4795" s="60" t="str">
        <f t="shared" ref="A4795:A4856" si="859">TRIM(B4795)</f>
        <v>4.4.90.51.99.00 - Demais Obras e Instalações</v>
      </c>
      <c r="B4795" s="3" t="s">
        <v>1881</v>
      </c>
      <c r="C4795" s="4">
        <v>20405698130.709999</v>
      </c>
      <c r="D4795" s="4">
        <v>17264098392.639999</v>
      </c>
      <c r="E4795" s="4">
        <v>995988868.38999999</v>
      </c>
      <c r="F4795" s="1"/>
    </row>
    <row r="4796" spans="1:6">
      <c r="A4796" s="60" t="str">
        <f t="shared" si="859"/>
        <v>4.4.90.52.00.00 - Equipamentos e Material Permanente</v>
      </c>
      <c r="B4796" s="5" t="s">
        <v>1882</v>
      </c>
      <c r="C4796" s="6">
        <v>4778103998.3800001</v>
      </c>
      <c r="D4796" s="6">
        <v>6139077994.9499998</v>
      </c>
      <c r="E4796" s="6">
        <v>6143653362.4799995</v>
      </c>
      <c r="F4796" s="1"/>
    </row>
    <row r="4797" spans="1:6">
      <c r="A4797" s="60" t="str">
        <f t="shared" si="859"/>
        <v>4.4.90.61.00.00 - Aquisição de Imóveis</v>
      </c>
      <c r="B4797" s="3" t="s">
        <v>1883</v>
      </c>
      <c r="C4797" s="4">
        <v>1409864074.24</v>
      </c>
      <c r="D4797" s="4">
        <v>164778354.88999999</v>
      </c>
      <c r="E4797" s="4">
        <v>176121611.56</v>
      </c>
      <c r="F4797" s="1"/>
    </row>
    <row r="4798" spans="1:6">
      <c r="A4798" s="60" t="str">
        <f t="shared" si="859"/>
        <v>4.4.90.91.00.00 - Sentenças Judiciais</v>
      </c>
      <c r="B4798" s="5" t="s">
        <v>1884</v>
      </c>
      <c r="C4798" s="6">
        <v>768226456.13</v>
      </c>
      <c r="D4798" s="6">
        <v>699186890.76999998</v>
      </c>
      <c r="E4798" s="6">
        <v>200000</v>
      </c>
      <c r="F4798" s="1"/>
    </row>
    <row r="4799" spans="1:6">
      <c r="A4799" s="60" t="str">
        <f t="shared" si="859"/>
        <v>4.4.90.92.00.00 - Despesas de Exercícios Anteriores</v>
      </c>
      <c r="B4799" s="3" t="s">
        <v>1885</v>
      </c>
      <c r="C4799" s="4">
        <v>596354669.95000005</v>
      </c>
      <c r="D4799" s="4">
        <v>4264231763.75</v>
      </c>
      <c r="E4799" s="4">
        <v>60150726.229999997</v>
      </c>
      <c r="F4799" s="1"/>
    </row>
    <row r="4800" spans="1:6">
      <c r="A4800" s="60" t="str">
        <f t="shared" si="859"/>
        <v>4.4.90.93.00.00 - Indenizações e Restituições</v>
      </c>
      <c r="B4800" s="5" t="s">
        <v>1886</v>
      </c>
      <c r="C4800" s="6">
        <v>522482766.42000002</v>
      </c>
      <c r="D4800" s="6">
        <v>683959603.33000004</v>
      </c>
      <c r="E4800" s="6">
        <v>18380077.77</v>
      </c>
      <c r="F4800" s="1"/>
    </row>
    <row r="4801" spans="1:6">
      <c r="A4801" s="60" t="str">
        <f t="shared" si="859"/>
        <v>4.4.90.99.00.00 - A Classificar</v>
      </c>
      <c r="B4801" s="3" t="s">
        <v>1887</v>
      </c>
      <c r="C4801" s="4">
        <v>1421191298.3299999</v>
      </c>
      <c r="D4801" s="4">
        <v>624769046.58000004</v>
      </c>
      <c r="E4801" s="4">
        <v>0</v>
      </c>
      <c r="F4801" s="1"/>
    </row>
    <row r="4802" spans="1:6" ht="38.25">
      <c r="A4802" s="60" t="str">
        <f t="shared" si="859"/>
        <v>4.4.91.00.00.00 - Aplicação Direta Decorrente de Operação entre 
 Órgãos, Fundos e Entidades Integrantes dos Orçamentos Fiscal e da 
 Seguridade Social</v>
      </c>
      <c r="B4802" s="5" t="s">
        <v>1888</v>
      </c>
      <c r="C4802" s="6">
        <v>175184552.59999999</v>
      </c>
      <c r="D4802" s="6">
        <v>274205470.39999998</v>
      </c>
      <c r="E4802" s="6">
        <v>48436194.219999999</v>
      </c>
      <c r="F4802" s="1"/>
    </row>
    <row r="4803" spans="1:6" ht="38.25">
      <c r="A4803" s="60" t="str">
        <f t="shared" si="859"/>
        <v>4.4.93.00.00.00 - Aplicação Direta Decorrente de Operação de Órgãos, 
 Fundos e Entidades Integrantes dos Orçamentos Fiscal e da Seguridade 
 Social com Consórcio Público do qual o Ente Participe</v>
      </c>
      <c r="B4803" s="3" t="s">
        <v>1889</v>
      </c>
      <c r="C4803" s="4">
        <v>8025517.4500000002</v>
      </c>
      <c r="D4803" s="4"/>
      <c r="E4803" s="4">
        <v>0</v>
      </c>
      <c r="F4803" s="1"/>
    </row>
    <row r="4804" spans="1:6" ht="38.25">
      <c r="A4804" s="60" t="str">
        <f t="shared" si="859"/>
        <v>4.4.94.00.00.00 - Aplicação Direta Decorrente de Operação de Órgãos, 
 Fundos e Entidades Integrantes dos Orçamentos Fiscal e da Seguridade 
 Social com Consórcio Público do qual o Ente Não Participe</v>
      </c>
      <c r="B4804" s="5" t="s">
        <v>1890</v>
      </c>
      <c r="C4804" s="6">
        <v>0</v>
      </c>
      <c r="D4804" s="6"/>
      <c r="E4804" s="6">
        <v>0</v>
      </c>
      <c r="F4804" s="1"/>
    </row>
    <row r="4805" spans="1:6" ht="25.5">
      <c r="A4805" s="60" t="str">
        <f t="shared" si="859"/>
        <v>4.4.95.00.00.00 - Aplicação Direta à conta de recursos de que tratam 
 os §§ 1º e 2º do art. 24 da Lei Complementar no 141, de 2012</v>
      </c>
      <c r="B4805" s="3" t="s">
        <v>1891</v>
      </c>
      <c r="C4805" s="4">
        <v>867417.27</v>
      </c>
      <c r="D4805" s="4">
        <v>150499</v>
      </c>
      <c r="E4805" s="4">
        <v>0</v>
      </c>
      <c r="F4805" s="1"/>
    </row>
    <row r="4806" spans="1:6" ht="25.5">
      <c r="A4806" s="60" t="str">
        <f t="shared" si="859"/>
        <v>4.4.96.00.00.00 - Aplicação Direta à conta de recursos de que trata o 
 art. 25 da Lei Complementar no 141, de 2012</v>
      </c>
      <c r="B4806" s="5" t="s">
        <v>1892</v>
      </c>
      <c r="C4806" s="6">
        <v>3008616.17</v>
      </c>
      <c r="D4806" s="6"/>
      <c r="E4806" s="6">
        <v>0</v>
      </c>
      <c r="F4806" s="1"/>
    </row>
    <row r="4807" spans="1:6">
      <c r="A4807" s="60" t="str">
        <f t="shared" si="859"/>
        <v>4.4.99.00.00.00 - A Definir</v>
      </c>
      <c r="B4807" s="3" t="s">
        <v>1893</v>
      </c>
      <c r="C4807" s="4">
        <v>112808691.51000001</v>
      </c>
      <c r="D4807" s="4"/>
      <c r="E4807" s="4">
        <v>0</v>
      </c>
      <c r="F4807" s="1"/>
    </row>
    <row r="4808" spans="1:6">
      <c r="A4808" s="60" t="str">
        <f t="shared" si="859"/>
        <v>4.5.00.00.00.00 - Inversões Financeiras</v>
      </c>
      <c r="B4808" s="5" t="s">
        <v>1894</v>
      </c>
      <c r="C4808" s="6">
        <v>784312224.89999998</v>
      </c>
      <c r="D4808" s="6">
        <v>7705054408.04</v>
      </c>
      <c r="E4808" s="6">
        <v>72191791797.580002</v>
      </c>
      <c r="F4808" s="1"/>
    </row>
    <row r="4809" spans="1:6">
      <c r="A4809" s="60" t="str">
        <f t="shared" si="859"/>
        <v>4.5.20.00.00.00 - Transferências à União</v>
      </c>
      <c r="B4809" s="3" t="s">
        <v>1895</v>
      </c>
      <c r="C4809" s="4">
        <v>684682.08</v>
      </c>
      <c r="D4809" s="4">
        <v>34608936.530000001</v>
      </c>
      <c r="E4809" s="4">
        <v>0</v>
      </c>
      <c r="F4809" s="1"/>
    </row>
    <row r="4810" spans="1:6">
      <c r="A4810" s="60" t="str">
        <f t="shared" si="859"/>
        <v>4.5.30.00.00.00 - Transferências a Estados e ao Distrito Federal</v>
      </c>
      <c r="B4810" s="5" t="s">
        <v>1896</v>
      </c>
      <c r="C4810" s="6">
        <v>75883069.450000003</v>
      </c>
      <c r="D4810" s="6"/>
      <c r="E4810" s="6">
        <v>0</v>
      </c>
      <c r="F4810" s="1"/>
    </row>
    <row r="4811" spans="1:6" ht="25.5">
      <c r="A4811" s="60" t="str">
        <f t="shared" si="859"/>
        <v>4.5.32.00.00.00 - Execução Orçamentária Delegada a Estados e ao 
 Distrito Federal</v>
      </c>
      <c r="B4811" s="3" t="s">
        <v>1897</v>
      </c>
      <c r="C4811" s="4">
        <v>435000</v>
      </c>
      <c r="D4811" s="4"/>
      <c r="E4811" s="4">
        <v>0</v>
      </c>
      <c r="F4811" s="1"/>
    </row>
    <row r="4812" spans="1:6">
      <c r="A4812" s="60" t="str">
        <f t="shared" si="859"/>
        <v>4.5.40.00.00.00 - Transferências a Municípios</v>
      </c>
      <c r="B4812" s="5" t="s">
        <v>1898</v>
      </c>
      <c r="C4812" s="6">
        <v>736693.98</v>
      </c>
      <c r="D4812" s="6"/>
      <c r="E4812" s="6">
        <v>0</v>
      </c>
      <c r="F4812" s="1"/>
    </row>
    <row r="4813" spans="1:6">
      <c r="A4813" s="60" t="str">
        <f t="shared" si="859"/>
        <v>4.5.42.00.00.00 - Execução Orçamentária Delegada a Municípios</v>
      </c>
      <c r="B4813" s="3" t="s">
        <v>1899</v>
      </c>
      <c r="C4813" s="4">
        <v>0</v>
      </c>
      <c r="D4813" s="4"/>
      <c r="E4813" s="4">
        <v>0</v>
      </c>
      <c r="F4813" s="1"/>
    </row>
    <row r="4814" spans="1:6" ht="25.5">
      <c r="A4814" s="60" t="str">
        <f t="shared" si="859"/>
        <v>4.5.50.00.00.00 - Transferências a Instituições Privadas sem Fins 
 Lucrativos</v>
      </c>
      <c r="B4814" s="5" t="s">
        <v>1900</v>
      </c>
      <c r="C4814" s="6">
        <v>746057.52</v>
      </c>
      <c r="D4814" s="6">
        <v>5240000</v>
      </c>
      <c r="E4814" s="6">
        <v>0</v>
      </c>
      <c r="F4814" s="1"/>
    </row>
    <row r="4815" spans="1:6" ht="25.5">
      <c r="A4815" s="60" t="str">
        <f t="shared" si="859"/>
        <v>4.5.60.00.00.00 - Transferências a Instituições Privadas com Fins 
 Lucrativos</v>
      </c>
      <c r="B4815" s="3" t="s">
        <v>1901</v>
      </c>
      <c r="C4815" s="4">
        <v>1811200</v>
      </c>
      <c r="D4815" s="4">
        <v>1033556.14</v>
      </c>
      <c r="E4815" s="4">
        <v>0</v>
      </c>
      <c r="F4815" s="1"/>
    </row>
    <row r="4816" spans="1:6" ht="25.5">
      <c r="A4816" s="60" t="str">
        <f t="shared" si="859"/>
        <v>4.5.67.00.00.00 - Execução de Contrato de Parceria Público-Privada - 
 PPP</v>
      </c>
      <c r="B4816" s="5" t="s">
        <v>5892</v>
      </c>
      <c r="C4816" s="6">
        <v>0</v>
      </c>
      <c r="D4816" s="6"/>
      <c r="E4816" s="6">
        <v>0</v>
      </c>
      <c r="F4816" s="1"/>
    </row>
    <row r="4817" spans="1:6" ht="25.5">
      <c r="A4817" s="60" t="str">
        <f t="shared" si="859"/>
        <v>4.5.71.00.00.00 - Transferências a Consórcios Públicos mediante 
 contrato de rateio</v>
      </c>
      <c r="B4817" s="3" t="s">
        <v>1902</v>
      </c>
      <c r="C4817" s="4">
        <v>1352589.3</v>
      </c>
      <c r="D4817" s="4"/>
      <c r="E4817" s="4">
        <v>0</v>
      </c>
      <c r="F4817" s="1"/>
    </row>
    <row r="4818" spans="1:6">
      <c r="A4818" s="60" t="str">
        <f t="shared" si="859"/>
        <v>4.5.72.00.00.00 - Execução Orçamentária Delegada a Consórcios Públicos</v>
      </c>
      <c r="B4818" s="5" t="s">
        <v>1903</v>
      </c>
      <c r="C4818" s="6">
        <v>0</v>
      </c>
      <c r="D4818" s="6"/>
      <c r="E4818" s="6">
        <v>0</v>
      </c>
      <c r="F4818" s="1"/>
    </row>
    <row r="4819" spans="1:6" ht="38.25">
      <c r="A4819" s="60" t="str">
        <f t="shared" si="859"/>
        <v>4.5.73.00.00.00 - Transferências a Consórcios Públicos mediante 
 contrato de rateio à conta de recursos de que tratam os §§ 1º e 2º do 
 art. 24 da Lei Complementar no 141, de 2012</v>
      </c>
      <c r="B4819" s="3" t="s">
        <v>1904</v>
      </c>
      <c r="C4819" s="4">
        <v>0</v>
      </c>
      <c r="D4819" s="4"/>
      <c r="E4819" s="4">
        <v>0</v>
      </c>
      <c r="F4819" s="1"/>
    </row>
    <row r="4820" spans="1:6" ht="38.25">
      <c r="A4820" s="60" t="str">
        <f t="shared" si="859"/>
        <v>4.5.74.00.00.00 - Transferências a Consórcios Públicos mediante 
 contrato de rateio à conta de recursos de que trata o art. 25 da Lei 
 Complementar no 141, de 2012</v>
      </c>
      <c r="B4820" s="5" t="s">
        <v>1905</v>
      </c>
      <c r="C4820" s="6">
        <v>0</v>
      </c>
      <c r="D4820" s="6"/>
      <c r="E4820" s="6">
        <v>0</v>
      </c>
      <c r="F4820" s="1"/>
    </row>
    <row r="4821" spans="1:6">
      <c r="A4821" s="60" t="str">
        <f t="shared" si="859"/>
        <v>4.5.80.00.00.00 - Transferências ao Exterior</v>
      </c>
      <c r="B4821" s="3" t="s">
        <v>1906</v>
      </c>
      <c r="C4821" s="4">
        <v>0</v>
      </c>
      <c r="D4821" s="4"/>
      <c r="E4821" s="4">
        <v>0</v>
      </c>
      <c r="F4821" s="1"/>
    </row>
    <row r="4822" spans="1:6">
      <c r="A4822" s="60" t="str">
        <f t="shared" si="859"/>
        <v>4.5.90.00.00.00 - Aplicações Diretas</v>
      </c>
      <c r="B4822" s="5" t="s">
        <v>1907</v>
      </c>
      <c r="C4822" s="6">
        <v>668640969.63</v>
      </c>
      <c r="D4822" s="6">
        <v>6871436236.0299997</v>
      </c>
      <c r="E4822" s="6">
        <v>65265873776.239998</v>
      </c>
      <c r="F4822" s="1"/>
    </row>
    <row r="4823" spans="1:6" ht="25.5">
      <c r="A4823" s="60" t="str">
        <f t="shared" si="859"/>
        <v>4.5.90.27.00.00 - Encargos pela Honra de Avais, Garantias, Seguros e 
 Similares</v>
      </c>
      <c r="B4823" s="3" t="s">
        <v>1908</v>
      </c>
      <c r="C4823" s="4">
        <v>0</v>
      </c>
      <c r="D4823" s="4"/>
      <c r="E4823" s="4">
        <v>0</v>
      </c>
      <c r="F4823" s="1"/>
    </row>
    <row r="4824" spans="1:6">
      <c r="A4824" s="60" t="str">
        <f t="shared" si="859"/>
        <v>4.5.90.61.00.00 - Aquisição de Imóveis</v>
      </c>
      <c r="B4824" s="5" t="s">
        <v>1909</v>
      </c>
      <c r="C4824" s="6">
        <v>107565191.61</v>
      </c>
      <c r="D4824" s="6">
        <v>165314995.33000001</v>
      </c>
      <c r="E4824" s="6">
        <v>412188335.61000001</v>
      </c>
      <c r="F4824" s="1"/>
    </row>
    <row r="4825" spans="1:6">
      <c r="A4825" s="60" t="str">
        <f t="shared" si="859"/>
        <v>4.5.90.62.00.00 - Aquisição de Produtos para Revenda</v>
      </c>
      <c r="B4825" s="3" t="s">
        <v>1910</v>
      </c>
      <c r="C4825" s="4">
        <v>35735691.060000002</v>
      </c>
      <c r="D4825" s="4">
        <v>17063821.280000001</v>
      </c>
      <c r="E4825" s="4">
        <v>358180033.99000001</v>
      </c>
      <c r="F4825" s="1"/>
    </row>
    <row r="4826" spans="1:6">
      <c r="A4826" s="60" t="str">
        <f t="shared" si="859"/>
        <v>4.5.90.63.00.00 - Aquisição de Títulos de Crédito</v>
      </c>
      <c r="B4826" s="5" t="s">
        <v>1911</v>
      </c>
      <c r="C4826" s="6">
        <v>0</v>
      </c>
      <c r="D4826" s="6">
        <v>89944956.040000007</v>
      </c>
      <c r="E4826" s="6">
        <v>0</v>
      </c>
      <c r="F4826" s="1"/>
    </row>
    <row r="4827" spans="1:6" ht="25.5">
      <c r="A4827" s="60" t="str">
        <f t="shared" si="859"/>
        <v>4.5.90.64.00.00 - Aquisição de Títulos Representativos de Capital já 
 Integralizado</v>
      </c>
      <c r="B4827" s="3" t="s">
        <v>1912</v>
      </c>
      <c r="C4827" s="4">
        <v>79535.28</v>
      </c>
      <c r="D4827" s="4">
        <v>659.6</v>
      </c>
      <c r="E4827" s="4">
        <v>296400540</v>
      </c>
      <c r="F4827" s="1"/>
    </row>
    <row r="4828" spans="1:6">
      <c r="A4828" s="60" t="str">
        <f t="shared" si="859"/>
        <v>4.5.90.65.00.00 - Constituição ou Aumento de Capital de Empresas</v>
      </c>
      <c r="B4828" s="5" t="s">
        <v>1913</v>
      </c>
      <c r="C4828" s="6">
        <v>445100041.64999998</v>
      </c>
      <c r="D4828" s="6">
        <v>5119468442.75</v>
      </c>
      <c r="E4828" s="6">
        <v>4205981488.5300002</v>
      </c>
      <c r="F4828" s="1"/>
    </row>
    <row r="4829" spans="1:6">
      <c r="A4829" s="60" t="str">
        <f t="shared" si="859"/>
        <v>4.5.90.66.00.00 - Concessão de Empréstimos e Financiamentos</v>
      </c>
      <c r="B4829" s="3" t="s">
        <v>1914</v>
      </c>
      <c r="C4829" s="4">
        <v>47133831.82</v>
      </c>
      <c r="D4829" s="4">
        <v>1225648902.6900001</v>
      </c>
      <c r="E4829" s="4">
        <v>58848036931.559998</v>
      </c>
      <c r="F4829" s="1"/>
    </row>
    <row r="4830" spans="1:6">
      <c r="A4830" s="60" t="str">
        <f t="shared" si="859"/>
        <v>4.5.90.67.00.00 - Depósitos Compulsórios</v>
      </c>
      <c r="B4830" s="5" t="s">
        <v>1915</v>
      </c>
      <c r="C4830" s="6">
        <v>0</v>
      </c>
      <c r="D4830" s="6">
        <v>30000</v>
      </c>
      <c r="E4830" s="6">
        <v>0</v>
      </c>
      <c r="F4830" s="1"/>
    </row>
    <row r="4831" spans="1:6">
      <c r="A4831" s="60" t="str">
        <f t="shared" si="859"/>
        <v>4.5.90.91.00.00 - Sentenças Judiciais</v>
      </c>
      <c r="B4831" s="3" t="s">
        <v>1916</v>
      </c>
      <c r="C4831" s="4">
        <v>9022229.9100000001</v>
      </c>
      <c r="D4831" s="4">
        <v>61483363.490000002</v>
      </c>
      <c r="E4831" s="4">
        <v>1142668572.28</v>
      </c>
      <c r="F4831" s="1"/>
    </row>
    <row r="4832" spans="1:6">
      <c r="A4832" s="60" t="str">
        <f t="shared" si="859"/>
        <v>4.5.90.92.00.00 - Despesas de Exercícios Anteriores</v>
      </c>
      <c r="B4832" s="5" t="s">
        <v>1917</v>
      </c>
      <c r="C4832" s="6">
        <v>13159731.289999999</v>
      </c>
      <c r="D4832" s="6">
        <v>83491458.200000003</v>
      </c>
      <c r="E4832" s="6">
        <v>2417874.27</v>
      </c>
      <c r="F4832" s="1"/>
    </row>
    <row r="4833" spans="1:6">
      <c r="A4833" s="60" t="str">
        <f t="shared" si="859"/>
        <v>4.5.90.93.00.00 - Indenizações e Restituições</v>
      </c>
      <c r="B4833" s="3" t="s">
        <v>1918</v>
      </c>
      <c r="C4833" s="4">
        <v>6078558.79</v>
      </c>
      <c r="D4833" s="4">
        <v>10709644.550000001</v>
      </c>
      <c r="E4833" s="4">
        <v>0</v>
      </c>
      <c r="F4833" s="1"/>
    </row>
    <row r="4834" spans="1:6">
      <c r="A4834" s="60" t="str">
        <f t="shared" si="859"/>
        <v>4.5.90.99.00.00 - A Classificar</v>
      </c>
      <c r="B4834" s="5" t="s">
        <v>1919</v>
      </c>
      <c r="C4834" s="6">
        <v>4766158.22</v>
      </c>
      <c r="D4834" s="6">
        <v>98279992.099999994</v>
      </c>
      <c r="E4834" s="6">
        <v>0</v>
      </c>
      <c r="F4834" s="1"/>
    </row>
    <row r="4835" spans="1:6" ht="38.25">
      <c r="A4835" s="60" t="str">
        <f t="shared" si="859"/>
        <v>4.5.91.00.00.00 - Aplicação Direta Decorrente de Operação entre 
 Órgãos, Fundos e Entidades Integrantes dos Orçamentos Fiscal e da 
 Seguridade Social</v>
      </c>
      <c r="B4835" s="3" t="s">
        <v>1920</v>
      </c>
      <c r="C4835" s="4">
        <v>7154731.8099999996</v>
      </c>
      <c r="D4835" s="4">
        <v>792735679.34000003</v>
      </c>
      <c r="E4835" s="4">
        <v>6925918021.3400002</v>
      </c>
      <c r="F4835" s="1"/>
    </row>
    <row r="4836" spans="1:6" ht="25.5">
      <c r="A4836" s="60" t="str">
        <f t="shared" si="859"/>
        <v>4.5.95.00.00.00 - Aplicação Direta à conta de recursos de que tratam 
 os §§ 1º e 2º do art. 24 da Lei Complementar no 141, de 2012</v>
      </c>
      <c r="B4836" s="5" t="s">
        <v>1921</v>
      </c>
      <c r="C4836" s="6">
        <v>51547.81</v>
      </c>
      <c r="D4836" s="6"/>
      <c r="E4836" s="6">
        <v>0</v>
      </c>
      <c r="F4836" s="1"/>
    </row>
    <row r="4837" spans="1:6" ht="25.5">
      <c r="A4837" s="60" t="str">
        <f t="shared" si="859"/>
        <v>4.5.96.00.00.00 - Aplicação Direta à conta de recursos de que trata o 
 art. 25 da Lei Complementar no 141, de 2012</v>
      </c>
      <c r="B4837" s="3" t="s">
        <v>1922</v>
      </c>
      <c r="C4837" s="4">
        <v>169386</v>
      </c>
      <c r="D4837" s="4"/>
      <c r="E4837" s="4">
        <v>0</v>
      </c>
      <c r="F4837" s="1"/>
    </row>
    <row r="4838" spans="1:6">
      <c r="A4838" s="60" t="str">
        <f t="shared" si="859"/>
        <v>4.5.99.00.00.00 - A Definir</v>
      </c>
      <c r="B4838" s="5" t="s">
        <v>1923</v>
      </c>
      <c r="C4838" s="6">
        <v>26646297.32</v>
      </c>
      <c r="D4838" s="6"/>
      <c r="E4838" s="6">
        <v>0</v>
      </c>
      <c r="F4838" s="1"/>
    </row>
    <row r="4839" spans="1:6">
      <c r="A4839" s="60" t="str">
        <f t="shared" si="859"/>
        <v>4.6.00.00.00.00 - Amortização da Dívida</v>
      </c>
      <c r="B4839" s="3" t="s">
        <v>1924</v>
      </c>
      <c r="C4839" s="4">
        <v>8239745732.8699999</v>
      </c>
      <c r="D4839" s="4">
        <v>27692336457.459999</v>
      </c>
      <c r="E4839" s="4">
        <v>753868894736.57996</v>
      </c>
      <c r="F4839" s="1"/>
    </row>
    <row r="4840" spans="1:6" ht="25.5">
      <c r="A4840" s="60" t="str">
        <f t="shared" si="859"/>
        <v>4.6.71.00.00.00 - Transferências a Consórcios Públicos mediante 
 contrato de rateio</v>
      </c>
      <c r="B4840" s="5" t="s">
        <v>1925</v>
      </c>
      <c r="C4840" s="6">
        <v>53103303.789999999</v>
      </c>
      <c r="D4840" s="6">
        <v>269655352</v>
      </c>
      <c r="E4840" s="6">
        <v>0</v>
      </c>
      <c r="F4840" s="1"/>
    </row>
    <row r="4841" spans="1:6" ht="38.25">
      <c r="A4841" s="60" t="str">
        <f t="shared" si="859"/>
        <v>4.6.73.00.00.00 - Transferências a Consórcios Públicos mediante 
 contrato de rateio à conta de recursos de que tratam os §§ 1º e 2º do 
 art. 24 da Lei Complementar no 141, de 2012</v>
      </c>
      <c r="B4841" s="3" t="s">
        <v>1926</v>
      </c>
      <c r="C4841" s="4">
        <v>34715.769999999997</v>
      </c>
      <c r="D4841" s="4"/>
      <c r="E4841" s="4">
        <v>0</v>
      </c>
      <c r="F4841" s="1"/>
    </row>
    <row r="4842" spans="1:6" ht="38.25">
      <c r="A4842" s="60" t="str">
        <f t="shared" si="859"/>
        <v>4.6.74.00.00.00 - Transferências a Consórcios Públicos mediante 
 contrato de rateio à conta de recursos de que trata o art. 25 da Lei 
 Complementar no 141, de 2012</v>
      </c>
      <c r="B4842" s="5" t="s">
        <v>1927</v>
      </c>
      <c r="C4842" s="6">
        <v>664451.35</v>
      </c>
      <c r="D4842" s="6"/>
      <c r="E4842" s="6">
        <v>0</v>
      </c>
      <c r="F4842" s="1"/>
    </row>
    <row r="4843" spans="1:6">
      <c r="A4843" s="60" t="str">
        <f t="shared" si="859"/>
        <v>4.6.90.00.00.00 - Aplicações Diretas</v>
      </c>
      <c r="B4843" s="3" t="s">
        <v>1928</v>
      </c>
      <c r="C4843" s="4">
        <v>7758641251.8999996</v>
      </c>
      <c r="D4843" s="4">
        <v>27393946967.380001</v>
      </c>
      <c r="E4843" s="4">
        <v>753868894736.57996</v>
      </c>
      <c r="F4843" s="1"/>
    </row>
    <row r="4844" spans="1:6">
      <c r="A4844" s="60" t="str">
        <f t="shared" si="859"/>
        <v>4.6.90.71.00.00 - Principal da Dívida Contratual Resgatado</v>
      </c>
      <c r="B4844" s="5" t="s">
        <v>1929</v>
      </c>
      <c r="C4844" s="6">
        <v>7022480736.8000002</v>
      </c>
      <c r="D4844" s="6">
        <v>25106911722.060001</v>
      </c>
      <c r="E4844" s="6">
        <v>1087899644.52</v>
      </c>
      <c r="F4844" s="1"/>
    </row>
    <row r="4845" spans="1:6">
      <c r="A4845" s="60" t="str">
        <f t="shared" si="859"/>
        <v>4.6.90.72.00.00 - Principal da Dívida Mobiliária Resgatado</v>
      </c>
      <c r="B4845" s="3" t="s">
        <v>1930</v>
      </c>
      <c r="C4845" s="4">
        <v>52833991.82</v>
      </c>
      <c r="D4845" s="4"/>
      <c r="E4845" s="4">
        <v>180882820864</v>
      </c>
      <c r="F4845" s="1"/>
    </row>
    <row r="4846" spans="1:6" ht="25.5">
      <c r="A4846" s="60" t="str">
        <f t="shared" si="859"/>
        <v>4.6.90.73.00.00 - Correção Monetária ou Cambial da Dívida Contratual 
 Resgatada</v>
      </c>
      <c r="B4846" s="5" t="s">
        <v>1931</v>
      </c>
      <c r="C4846" s="6">
        <v>14780621.210000001</v>
      </c>
      <c r="D4846" s="6"/>
      <c r="E4846" s="6">
        <v>0</v>
      </c>
      <c r="F4846" s="1"/>
    </row>
    <row r="4847" spans="1:6" ht="25.5">
      <c r="A4847" s="60" t="str">
        <f t="shared" si="859"/>
        <v>4.6.90.74.00.00 - Correção Monetária ou Cambial da Dívida Mobiliária 
 Resgatada</v>
      </c>
      <c r="B4847" s="3" t="s">
        <v>1932</v>
      </c>
      <c r="C4847" s="4">
        <v>161177.62</v>
      </c>
      <c r="D4847" s="4"/>
      <c r="E4847" s="4">
        <v>0</v>
      </c>
      <c r="F4847" s="1"/>
    </row>
    <row r="4848" spans="1:6" ht="25.5">
      <c r="A4848" s="60" t="str">
        <f t="shared" si="859"/>
        <v>4.6.90.75.00.00 - Correção Monetária da Dívida de Operações de 
 Crédito por Antecipação da Receita</v>
      </c>
      <c r="B4848" s="5" t="s">
        <v>1933</v>
      </c>
      <c r="C4848" s="6">
        <v>3715310.07</v>
      </c>
      <c r="D4848" s="6"/>
      <c r="E4848" s="6">
        <v>0</v>
      </c>
    </row>
    <row r="4849" spans="1:7" ht="25.5">
      <c r="A4849" s="60" t="str">
        <f t="shared" si="859"/>
        <v>4.6.90.76.00.00 - Principal Corrigido da Dívida Mobiliária 
 Refinanciado</v>
      </c>
      <c r="B4849" s="3" t="s">
        <v>1934</v>
      </c>
      <c r="C4849" s="4">
        <v>5738549.3300000001</v>
      </c>
      <c r="D4849" s="4"/>
      <c r="E4849" s="4">
        <v>569108356331.01001</v>
      </c>
    </row>
    <row r="4850" spans="1:7" ht="25.5">
      <c r="A4850" s="60" t="str">
        <f t="shared" si="859"/>
        <v>4.6.90.77.00.00 - Principal Corrigido da Dívida Contratual 
 Refinanciado</v>
      </c>
      <c r="B4850" s="5" t="s">
        <v>1935</v>
      </c>
      <c r="C4850" s="6">
        <v>238428997.72</v>
      </c>
      <c r="D4850" s="6">
        <v>2253501032.73</v>
      </c>
      <c r="E4850" s="6">
        <v>2523382218.3600001</v>
      </c>
    </row>
    <row r="4851" spans="1:7">
      <c r="A4851" s="60" t="str">
        <f t="shared" si="859"/>
        <v>4.6.90.91.00.00 - Sentenças Judiciais</v>
      </c>
      <c r="B4851" s="3" t="s">
        <v>1936</v>
      </c>
      <c r="C4851" s="4">
        <v>322040106.31</v>
      </c>
      <c r="D4851" s="4">
        <v>149815.47</v>
      </c>
      <c r="E4851" s="4">
        <v>0</v>
      </c>
    </row>
    <row r="4852" spans="1:7">
      <c r="A4852" s="60" t="str">
        <f t="shared" si="859"/>
        <v>4.6.90.92.00.00 - Despesas de Exercícios Anteriores</v>
      </c>
      <c r="B4852" s="5" t="s">
        <v>1937</v>
      </c>
      <c r="C4852" s="6">
        <v>16383836.539999999</v>
      </c>
      <c r="D4852" s="6">
        <v>19215376.59</v>
      </c>
      <c r="E4852" s="6">
        <v>0</v>
      </c>
    </row>
    <row r="4853" spans="1:7">
      <c r="A4853" s="60" t="str">
        <f t="shared" si="859"/>
        <v>4.6.90.93.00.00 - Indenizações e Restituições</v>
      </c>
      <c r="B4853" s="3" t="s">
        <v>1938</v>
      </c>
      <c r="C4853" s="4">
        <v>1367569.47</v>
      </c>
      <c r="D4853" s="4">
        <v>5312811.1500000004</v>
      </c>
      <c r="E4853" s="4">
        <v>0</v>
      </c>
    </row>
    <row r="4854" spans="1:7">
      <c r="A4854" s="60" t="str">
        <f t="shared" si="859"/>
        <v>4.6.90.99.00.00 - A Classificar</v>
      </c>
      <c r="B4854" s="5" t="s">
        <v>1939</v>
      </c>
      <c r="C4854" s="6">
        <v>80710355.010000005</v>
      </c>
      <c r="D4854" s="6">
        <v>8856209.3800000008</v>
      </c>
      <c r="E4854" s="6">
        <v>266435678.69</v>
      </c>
    </row>
    <row r="4855" spans="1:7" ht="25.5">
      <c r="A4855" s="60" t="str">
        <f t="shared" si="859"/>
        <v>4.6.95.00.00.00 - Aplicação Direta à conta de recursos de que tratam 
 os §§ 1º e 2º do art. 24 da Lei Complementar no 141, de 2012</v>
      </c>
      <c r="B4855" s="3" t="s">
        <v>1940</v>
      </c>
      <c r="C4855" s="4">
        <v>2651059.46</v>
      </c>
      <c r="D4855" s="4"/>
      <c r="E4855" s="4">
        <v>0</v>
      </c>
    </row>
    <row r="4856" spans="1:7" ht="25.5">
      <c r="A4856" s="60" t="str">
        <f t="shared" si="859"/>
        <v>4.6.96.00.00.00 - Aplicação Direta à conta de recursos de que trata o 
 art. 25 da Lei Complementar no 141, de 2012</v>
      </c>
      <c r="B4856" s="5" t="s">
        <v>1941</v>
      </c>
      <c r="C4856" s="6">
        <v>4148618.15</v>
      </c>
      <c r="D4856" s="6"/>
      <c r="E4856" s="6">
        <v>0</v>
      </c>
    </row>
    <row r="4857" spans="1:7">
      <c r="A4857" s="60" t="str">
        <f>TRIM(B4857)</f>
        <v>4.6.99.00.00.00 - A Definir</v>
      </c>
      <c r="B4857" s="3" t="s">
        <v>1942</v>
      </c>
      <c r="C4857" s="4">
        <v>420502332.44999999</v>
      </c>
      <c r="D4857" s="4">
        <v>28734138.079999998</v>
      </c>
      <c r="E4857" s="4">
        <v>0</v>
      </c>
    </row>
    <row r="4860" spans="1:7">
      <c r="C4860" s="37" t="s">
        <v>30</v>
      </c>
      <c r="D4860" s="37" t="s">
        <v>704</v>
      </c>
      <c r="E4860" s="37" t="s">
        <v>705</v>
      </c>
      <c r="F4860" s="7"/>
    </row>
    <row r="4861" spans="1:7" ht="25.5">
      <c r="B4861" s="38" t="s">
        <v>1943</v>
      </c>
      <c r="C4861" s="61" t="s">
        <v>1692</v>
      </c>
      <c r="D4861" s="61" t="s">
        <v>1692</v>
      </c>
      <c r="E4861" s="61" t="s">
        <v>1692</v>
      </c>
      <c r="F4861" s="7"/>
    </row>
    <row r="4862" spans="1:7">
      <c r="A4862" s="60" t="str">
        <f t="shared" ref="A4862:A4925" si="860">TRIM(B4862)</f>
        <v>Despesas Exceto Intraorçamentárias</v>
      </c>
      <c r="B4862" s="3" t="s">
        <v>5893</v>
      </c>
      <c r="C4862" s="4">
        <v>483057374917.70001</v>
      </c>
      <c r="D4862" s="4">
        <v>716855544753</v>
      </c>
      <c r="E4862" s="4">
        <v>2329457701253.29</v>
      </c>
      <c r="F4862" s="7"/>
    </row>
    <row r="4863" spans="1:7">
      <c r="A4863" s="60" t="str">
        <f t="shared" si="860"/>
        <v>01 - Legislativa</v>
      </c>
      <c r="B4863" s="5" t="s">
        <v>1944</v>
      </c>
      <c r="C4863" s="6">
        <v>12154824165.33</v>
      </c>
      <c r="D4863" s="6">
        <v>14198941901.370001</v>
      </c>
      <c r="E4863" s="6">
        <v>6258437365.6000004</v>
      </c>
      <c r="F4863" s="75"/>
      <c r="G4863" s="1"/>
    </row>
    <row r="4864" spans="1:7">
      <c r="A4864" s="60" t="str">
        <f t="shared" si="860"/>
        <v>01.031 - Ação Legislativa</v>
      </c>
      <c r="B4864" s="3" t="s">
        <v>1945</v>
      </c>
      <c r="C4864" s="4">
        <v>10809889131.09</v>
      </c>
      <c r="D4864" s="4">
        <v>4171302539.9099998</v>
      </c>
      <c r="E4864" s="4">
        <v>852847370.25999999</v>
      </c>
      <c r="F4864" s="7"/>
    </row>
    <row r="4865" spans="1:7">
      <c r="A4865" s="60" t="str">
        <f t="shared" si="860"/>
        <v>01.032 - Controle Externo</v>
      </c>
      <c r="B4865" s="5" t="s">
        <v>1946</v>
      </c>
      <c r="C4865" s="6">
        <v>434333949.93000001</v>
      </c>
      <c r="D4865" s="6">
        <v>3241188391.6300001</v>
      </c>
      <c r="E4865" s="6">
        <v>189469887.44</v>
      </c>
      <c r="F4865" s="7"/>
    </row>
    <row r="4866" spans="1:7">
      <c r="A4866" s="60" t="str">
        <f t="shared" si="860"/>
        <v>01.999 - Demais Subfunções Legislativa</v>
      </c>
      <c r="B4866" s="3" t="s">
        <v>1947</v>
      </c>
      <c r="C4866" s="4">
        <v>910601084.30999994</v>
      </c>
      <c r="D4866" s="4">
        <v>6786450969.8299999</v>
      </c>
      <c r="E4866" s="4">
        <v>5216120107.8999996</v>
      </c>
      <c r="F4866" s="7"/>
    </row>
    <row r="4867" spans="1:7">
      <c r="A4867" s="60" t="str">
        <f t="shared" si="860"/>
        <v>02 - Judiciária</v>
      </c>
      <c r="B4867" s="5" t="s">
        <v>1948</v>
      </c>
      <c r="C4867" s="6">
        <v>1125086855.1500001</v>
      </c>
      <c r="D4867" s="6">
        <v>35725185923.199997</v>
      </c>
      <c r="E4867" s="6">
        <v>27396723954.049999</v>
      </c>
      <c r="F4867" s="75"/>
      <c r="G4867" s="1"/>
    </row>
    <row r="4868" spans="1:7">
      <c r="A4868" s="60" t="str">
        <f t="shared" si="860"/>
        <v>02.061 - Ação Judiciária</v>
      </c>
      <c r="B4868" s="3" t="s">
        <v>1949</v>
      </c>
      <c r="C4868" s="4">
        <v>363367761.79000002</v>
      </c>
      <c r="D4868" s="4">
        <v>21083534128.689999</v>
      </c>
      <c r="E4868" s="4">
        <v>2556051281.7199998</v>
      </c>
      <c r="F4868" s="7"/>
    </row>
    <row r="4869" spans="1:7">
      <c r="A4869" s="60" t="str">
        <f t="shared" si="860"/>
        <v>02.062 - Defesa do Interesse Público no Processo Judiciário</v>
      </c>
      <c r="B4869" s="5" t="s">
        <v>1950</v>
      </c>
      <c r="C4869" s="6">
        <v>312227341.42000002</v>
      </c>
      <c r="D4869" s="6">
        <v>313167037.33999997</v>
      </c>
      <c r="E4869" s="6">
        <v>0</v>
      </c>
      <c r="F4869" s="7"/>
    </row>
    <row r="4870" spans="1:7">
      <c r="A4870" s="60" t="str">
        <f t="shared" si="860"/>
        <v>02.999 - Demais Subfunções Judiciária</v>
      </c>
      <c r="B4870" s="3" t="s">
        <v>1951</v>
      </c>
      <c r="C4870" s="4">
        <v>449491751.94</v>
      </c>
      <c r="D4870" s="4">
        <v>14328484757.17</v>
      </c>
      <c r="E4870" s="4">
        <v>24840672672.330002</v>
      </c>
      <c r="F4870" s="7"/>
    </row>
    <row r="4871" spans="1:7">
      <c r="A4871" s="60" t="str">
        <f t="shared" si="860"/>
        <v>03 - Essencial à Justiça</v>
      </c>
      <c r="B4871" s="5" t="s">
        <v>1952</v>
      </c>
      <c r="C4871" s="6">
        <v>515242485.19</v>
      </c>
      <c r="D4871" s="6">
        <v>15866234249.84</v>
      </c>
      <c r="E4871" s="6">
        <v>5474704962.3699999</v>
      </c>
      <c r="F4871" s="75"/>
      <c r="G4871" s="1"/>
    </row>
    <row r="4872" spans="1:7">
      <c r="A4872" s="60" t="str">
        <f t="shared" si="860"/>
        <v>03.091 - Defesa da Ordem Jurídica</v>
      </c>
      <c r="B4872" s="3" t="s">
        <v>1953</v>
      </c>
      <c r="C4872" s="4">
        <v>81618679.340000004</v>
      </c>
      <c r="D4872" s="4">
        <v>3096440851.7399998</v>
      </c>
      <c r="E4872" s="4">
        <v>0</v>
      </c>
      <c r="F4872" s="7"/>
    </row>
    <row r="4873" spans="1:7">
      <c r="A4873" s="60" t="str">
        <f t="shared" si="860"/>
        <v>03.092 - Representação Judicial e Extrajudicial</v>
      </c>
      <c r="B4873" s="5" t="s">
        <v>1954</v>
      </c>
      <c r="C4873" s="6">
        <v>203870689.91</v>
      </c>
      <c r="D4873" s="6">
        <v>1599267410.03</v>
      </c>
      <c r="E4873" s="6">
        <v>381839604.38</v>
      </c>
      <c r="F4873" s="7"/>
    </row>
    <row r="4874" spans="1:7">
      <c r="A4874" s="60" t="str">
        <f t="shared" si="860"/>
        <v>03.999 - Demais Subfunções Essencial à Justiça</v>
      </c>
      <c r="B4874" s="3" t="s">
        <v>1955</v>
      </c>
      <c r="C4874" s="4">
        <v>229753115.94</v>
      </c>
      <c r="D4874" s="4">
        <v>11170525988.07</v>
      </c>
      <c r="E4874" s="4">
        <v>5092865357.9899998</v>
      </c>
      <c r="F4874" s="7"/>
    </row>
    <row r="4875" spans="1:7">
      <c r="A4875" s="60" t="str">
        <f t="shared" si="860"/>
        <v>04 - Administração</v>
      </c>
      <c r="B4875" s="5" t="s">
        <v>1956</v>
      </c>
      <c r="C4875" s="6">
        <v>55576819642.470001</v>
      </c>
      <c r="D4875" s="6">
        <v>33060636415.060001</v>
      </c>
      <c r="E4875" s="6">
        <v>19441841065.939999</v>
      </c>
      <c r="F4875" s="75"/>
      <c r="G4875" s="1"/>
    </row>
    <row r="4876" spans="1:7">
      <c r="A4876" s="60" t="str">
        <f t="shared" si="860"/>
        <v>04.121 - Planejamento e Orçamento</v>
      </c>
      <c r="B4876" s="3" t="s">
        <v>1957</v>
      </c>
      <c r="C4876" s="4">
        <v>1318837261.6300001</v>
      </c>
      <c r="D4876" s="4">
        <v>170188663.56999999</v>
      </c>
      <c r="E4876" s="4">
        <v>61262191.200000003</v>
      </c>
      <c r="F4876" s="7"/>
    </row>
    <row r="4877" spans="1:7">
      <c r="A4877" s="60" t="str">
        <f t="shared" si="860"/>
        <v>04.122 - Administração Geral</v>
      </c>
      <c r="B4877" s="5" t="s">
        <v>1958</v>
      </c>
      <c r="C4877" s="6">
        <v>43649421381.419998</v>
      </c>
      <c r="D4877" s="6">
        <v>20921554172.919998</v>
      </c>
      <c r="E4877" s="6">
        <v>15826331881.639999</v>
      </c>
      <c r="F4877" s="7"/>
    </row>
    <row r="4878" spans="1:7">
      <c r="A4878" s="60" t="str">
        <f t="shared" si="860"/>
        <v>04.123 - Administração Financeira</v>
      </c>
      <c r="B4878" s="3" t="s">
        <v>1959</v>
      </c>
      <c r="C4878" s="4">
        <v>4767955804.8199997</v>
      </c>
      <c r="D4878" s="4">
        <v>3250004063.7399998</v>
      </c>
      <c r="E4878" s="4">
        <v>32955077.239999998</v>
      </c>
      <c r="F4878" s="7"/>
    </row>
    <row r="4879" spans="1:7">
      <c r="A4879" s="60" t="str">
        <f t="shared" si="860"/>
        <v>04.124 - Controle Interno</v>
      </c>
      <c r="B4879" s="5" t="s">
        <v>1960</v>
      </c>
      <c r="C4879" s="6">
        <v>351633490.17000002</v>
      </c>
      <c r="D4879" s="6">
        <v>68526610.959999993</v>
      </c>
      <c r="E4879" s="6">
        <v>85539080.239999995</v>
      </c>
      <c r="F4879" s="7"/>
    </row>
    <row r="4880" spans="1:7">
      <c r="A4880" s="60" t="str">
        <f t="shared" si="860"/>
        <v>04.125 - Normatização e Fiscalização</v>
      </c>
      <c r="B4880" s="3" t="s">
        <v>1961</v>
      </c>
      <c r="C4880" s="4">
        <v>195455769.88999999</v>
      </c>
      <c r="D4880" s="4">
        <v>609481043.42999995</v>
      </c>
      <c r="E4880" s="4">
        <v>190692368.80000001</v>
      </c>
      <c r="F4880" s="7"/>
    </row>
    <row r="4881" spans="1:7">
      <c r="A4881" s="60" t="str">
        <f t="shared" si="860"/>
        <v>04.126 - Tecnologia da Informação</v>
      </c>
      <c r="B4881" s="5" t="s">
        <v>1962</v>
      </c>
      <c r="C4881" s="6">
        <v>742141111.35000002</v>
      </c>
      <c r="D4881" s="6">
        <v>1156467660.23</v>
      </c>
      <c r="E4881" s="6">
        <v>1755929889.1900001</v>
      </c>
      <c r="F4881" s="7"/>
    </row>
    <row r="4882" spans="1:7">
      <c r="A4882" s="60" t="str">
        <f t="shared" si="860"/>
        <v>04.127 - Ordenamento Territorial</v>
      </c>
      <c r="B4882" s="3" t="s">
        <v>1963</v>
      </c>
      <c r="C4882" s="4">
        <v>104335755.92</v>
      </c>
      <c r="D4882" s="4">
        <v>232646096.03</v>
      </c>
      <c r="E4882" s="4">
        <v>46862525.5</v>
      </c>
      <c r="F4882" s="7"/>
    </row>
    <row r="4883" spans="1:7">
      <c r="A4883" s="60" t="str">
        <f t="shared" si="860"/>
        <v>04.128 - Formação de Recursos Humanos</v>
      </c>
      <c r="B4883" s="5" t="s">
        <v>1964</v>
      </c>
      <c r="C4883" s="6">
        <v>274193128.51999998</v>
      </c>
      <c r="D4883" s="6">
        <v>190349635.47</v>
      </c>
      <c r="E4883" s="6">
        <v>8899536.1300000008</v>
      </c>
      <c r="F4883" s="7"/>
    </row>
    <row r="4884" spans="1:7">
      <c r="A4884" s="60" t="str">
        <f t="shared" si="860"/>
        <v>04.129 - Administração de Receitas</v>
      </c>
      <c r="B4884" s="3" t="s">
        <v>1965</v>
      </c>
      <c r="C4884" s="4">
        <v>827684033.62</v>
      </c>
      <c r="D4884" s="4">
        <v>2543503619.6999998</v>
      </c>
      <c r="E4884" s="4">
        <v>12447740.98</v>
      </c>
      <c r="F4884" s="7"/>
    </row>
    <row r="4885" spans="1:7">
      <c r="A4885" s="60" t="str">
        <f t="shared" si="860"/>
        <v>04.130 - Administração de Concessões</v>
      </c>
      <c r="B4885" s="5" t="s">
        <v>1966</v>
      </c>
      <c r="C4885" s="6">
        <v>23941252.300000001</v>
      </c>
      <c r="D4885" s="6">
        <v>3434090.31</v>
      </c>
      <c r="E4885" s="6">
        <v>0</v>
      </c>
      <c r="F4885" s="7"/>
    </row>
    <row r="4886" spans="1:7">
      <c r="A4886" s="60" t="str">
        <f t="shared" si="860"/>
        <v>04.131 - Comunicação Social</v>
      </c>
      <c r="B4886" s="3" t="s">
        <v>1967</v>
      </c>
      <c r="C4886" s="4">
        <v>1108329189.3399999</v>
      </c>
      <c r="D4886" s="4">
        <v>538308638.97000003</v>
      </c>
      <c r="E4886" s="4">
        <v>276895699.64999998</v>
      </c>
      <c r="F4886" s="7"/>
    </row>
    <row r="4887" spans="1:7">
      <c r="A4887" s="60" t="str">
        <f t="shared" si="860"/>
        <v>04.999 - Demais Subfunções Administração</v>
      </c>
      <c r="B4887" s="5" t="s">
        <v>1968</v>
      </c>
      <c r="C4887" s="6">
        <v>2212891463.4899998</v>
      </c>
      <c r="D4887" s="6">
        <v>3376172119.73</v>
      </c>
      <c r="E4887" s="6">
        <v>1144025075.3699999</v>
      </c>
      <c r="F4887" s="7"/>
    </row>
    <row r="4888" spans="1:7">
      <c r="A4888" s="60" t="str">
        <f t="shared" si="860"/>
        <v>05 - Defesa Nacional</v>
      </c>
      <c r="B4888" s="3" t="s">
        <v>1969</v>
      </c>
      <c r="C4888" s="4">
        <v>25686080</v>
      </c>
      <c r="D4888" s="4"/>
      <c r="E4888" s="4">
        <v>40936712695.800003</v>
      </c>
      <c r="F4888" s="75"/>
      <c r="G4888" s="1"/>
    </row>
    <row r="4889" spans="1:7">
      <c r="A4889" s="60" t="str">
        <f t="shared" si="860"/>
        <v>05.151 - Defesa Área</v>
      </c>
      <c r="B4889" s="5" t="s">
        <v>1970</v>
      </c>
      <c r="C4889" s="6">
        <v>252442.11</v>
      </c>
      <c r="D4889" s="6"/>
      <c r="E4889" s="6">
        <v>5245524522.0799999</v>
      </c>
      <c r="F4889" s="7"/>
    </row>
    <row r="4890" spans="1:7">
      <c r="A4890" s="60" t="str">
        <f t="shared" si="860"/>
        <v>05.152 - Defesa Naval</v>
      </c>
      <c r="B4890" s="3" t="s">
        <v>1971</v>
      </c>
      <c r="C4890" s="4">
        <v>22619.07</v>
      </c>
      <c r="D4890" s="4"/>
      <c r="E4890" s="4">
        <v>2102832579.72</v>
      </c>
      <c r="F4890" s="7"/>
    </row>
    <row r="4891" spans="1:7">
      <c r="A4891" s="60" t="str">
        <f t="shared" si="860"/>
        <v>05.153 - Defesa Terrestre</v>
      </c>
      <c r="B4891" s="5" t="s">
        <v>1972</v>
      </c>
      <c r="C4891" s="6">
        <v>10429113.08</v>
      </c>
      <c r="D4891" s="6"/>
      <c r="E4891" s="6">
        <v>1965246215.6600001</v>
      </c>
      <c r="F4891" s="7"/>
    </row>
    <row r="4892" spans="1:7">
      <c r="A4892" s="60" t="str">
        <f t="shared" si="860"/>
        <v>05.999 - Demais Subfunções Defesa Nacional</v>
      </c>
      <c r="B4892" s="3" t="s">
        <v>1973</v>
      </c>
      <c r="C4892" s="4">
        <v>14981905.74</v>
      </c>
      <c r="D4892" s="4"/>
      <c r="E4892" s="4">
        <v>31623109378.34</v>
      </c>
      <c r="F4892" s="7"/>
    </row>
    <row r="4893" spans="1:7">
      <c r="A4893" s="60" t="str">
        <f t="shared" si="860"/>
        <v>06 - Segurança Pública</v>
      </c>
      <c r="B4893" s="5" t="s">
        <v>1974</v>
      </c>
      <c r="C4893" s="6">
        <v>4628950771.8299999</v>
      </c>
      <c r="D4893" s="6">
        <v>67629250126.800003</v>
      </c>
      <c r="E4893" s="6">
        <v>8116441485.5500002</v>
      </c>
      <c r="F4893" s="75"/>
      <c r="G4893" s="1"/>
    </row>
    <row r="4894" spans="1:7">
      <c r="A4894" s="60" t="str">
        <f t="shared" si="860"/>
        <v>06.181 - Policiamento</v>
      </c>
      <c r="B4894" s="3" t="s">
        <v>1975</v>
      </c>
      <c r="C4894" s="4">
        <v>2223358367.6300001</v>
      </c>
      <c r="D4894" s="4">
        <v>22814483020.779999</v>
      </c>
      <c r="E4894" s="4">
        <v>1166226751.9400001</v>
      </c>
      <c r="F4894" s="7"/>
    </row>
    <row r="4895" spans="1:7">
      <c r="A4895" s="60" t="str">
        <f t="shared" si="860"/>
        <v>06.182 - Defesa Civil</v>
      </c>
      <c r="B4895" s="5" t="s">
        <v>1976</v>
      </c>
      <c r="C4895" s="6">
        <v>555217044.25999999</v>
      </c>
      <c r="D4895" s="6">
        <v>1384137483.6700001</v>
      </c>
      <c r="E4895" s="6">
        <v>1334767266.1400001</v>
      </c>
      <c r="F4895" s="7"/>
    </row>
    <row r="4896" spans="1:7">
      <c r="A4896" s="60" t="str">
        <f t="shared" si="860"/>
        <v>06.183 - Informação e Inteligência</v>
      </c>
      <c r="B4896" s="3" t="s">
        <v>1977</v>
      </c>
      <c r="C4896" s="4">
        <v>45290702.619999997</v>
      </c>
      <c r="D4896" s="4">
        <v>651650877.15999997</v>
      </c>
      <c r="E4896" s="4">
        <v>164261332.68000001</v>
      </c>
      <c r="F4896" s="7"/>
    </row>
    <row r="4897" spans="1:7">
      <c r="A4897" s="60" t="str">
        <f t="shared" si="860"/>
        <v>06.999 - Demais Subfunções Segurança Pública</v>
      </c>
      <c r="B4897" s="5" t="s">
        <v>1978</v>
      </c>
      <c r="C4897" s="6">
        <v>1805084657.3199999</v>
      </c>
      <c r="D4897" s="6">
        <v>42778978745.190002</v>
      </c>
      <c r="E4897" s="6">
        <v>5451186134.79</v>
      </c>
      <c r="F4897" s="7"/>
    </row>
    <row r="4898" spans="1:7">
      <c r="A4898" s="60" t="str">
        <f t="shared" si="860"/>
        <v>07 - Relações Exteriores</v>
      </c>
      <c r="B4898" s="3" t="s">
        <v>1979</v>
      </c>
      <c r="C4898" s="4">
        <v>4683277.7</v>
      </c>
      <c r="D4898" s="4">
        <v>318141.06</v>
      </c>
      <c r="E4898" s="4">
        <v>3016306315.5500002</v>
      </c>
      <c r="F4898" s="75"/>
      <c r="G4898" s="1"/>
    </row>
    <row r="4899" spans="1:7">
      <c r="A4899" s="60" t="str">
        <f t="shared" si="860"/>
        <v>07.211 - Relações Diplomáticas</v>
      </c>
      <c r="B4899" s="5" t="s">
        <v>1980</v>
      </c>
      <c r="C4899" s="6">
        <v>0</v>
      </c>
      <c r="D4899" s="6"/>
      <c r="E4899" s="6">
        <v>1151572088.9000001</v>
      </c>
      <c r="F4899" s="7"/>
    </row>
    <row r="4900" spans="1:7">
      <c r="A4900" s="60" t="str">
        <f t="shared" si="860"/>
        <v>07.212 - Cooperação Internacional</v>
      </c>
      <c r="B4900" s="3" t="s">
        <v>1981</v>
      </c>
      <c r="C4900" s="4">
        <v>3192349.99</v>
      </c>
      <c r="D4900" s="4">
        <v>124400.27</v>
      </c>
      <c r="E4900" s="4">
        <v>32926515.629999999</v>
      </c>
      <c r="F4900" s="7"/>
    </row>
    <row r="4901" spans="1:7">
      <c r="A4901" s="60" t="str">
        <f t="shared" si="860"/>
        <v>07.999 - Demais Subfunções Relações Exteriores</v>
      </c>
      <c r="B4901" s="5" t="s">
        <v>1982</v>
      </c>
      <c r="C4901" s="6">
        <v>1490927.71</v>
      </c>
      <c r="D4901" s="6">
        <v>193740.79</v>
      </c>
      <c r="E4901" s="6">
        <v>1831807711.02</v>
      </c>
      <c r="F4901" s="7"/>
    </row>
    <row r="4902" spans="1:7">
      <c r="A4902" s="60" t="str">
        <f t="shared" si="860"/>
        <v>08 - Assistência Social</v>
      </c>
      <c r="B4902" s="3" t="s">
        <v>1983</v>
      </c>
      <c r="C4902" s="4">
        <v>14360534807.26</v>
      </c>
      <c r="D4902" s="4">
        <v>5854478676.9899998</v>
      </c>
      <c r="E4902" s="4">
        <v>73214734049.960007</v>
      </c>
      <c r="F4902" s="75"/>
      <c r="G4902" s="1"/>
    </row>
    <row r="4903" spans="1:7">
      <c r="A4903" s="60" t="str">
        <f t="shared" si="860"/>
        <v>08.241 - Assistência ao Idoso</v>
      </c>
      <c r="B4903" s="5" t="s">
        <v>1984</v>
      </c>
      <c r="C4903" s="6">
        <v>387585399.52999997</v>
      </c>
      <c r="D4903" s="6">
        <v>10039327.029999999</v>
      </c>
      <c r="E4903" s="6">
        <v>18459752805.439999</v>
      </c>
      <c r="F4903" s="7"/>
    </row>
    <row r="4904" spans="1:7">
      <c r="A4904" s="60" t="str">
        <f t="shared" si="860"/>
        <v>08.242 - Assistência ao Portador de Deficiência</v>
      </c>
      <c r="B4904" s="3" t="s">
        <v>1985</v>
      </c>
      <c r="C4904" s="4">
        <v>162036805.40000001</v>
      </c>
      <c r="D4904" s="4">
        <v>53848322.32</v>
      </c>
      <c r="E4904" s="4">
        <v>23342111380.32</v>
      </c>
      <c r="F4904" s="7"/>
    </row>
    <row r="4905" spans="1:7">
      <c r="A4905" s="60" t="str">
        <f t="shared" si="860"/>
        <v>08.243 - Assistência à Criança e ao Adolescente</v>
      </c>
      <c r="B4905" s="5" t="s">
        <v>1986</v>
      </c>
      <c r="C4905" s="6">
        <v>2409363405.2800002</v>
      </c>
      <c r="D4905" s="6">
        <v>510245059.99000001</v>
      </c>
      <c r="E4905" s="6">
        <v>0</v>
      </c>
      <c r="F4905" s="7"/>
    </row>
    <row r="4906" spans="1:7">
      <c r="A4906" s="60" t="str">
        <f t="shared" si="860"/>
        <v>08.244 - Assistência Comunitária</v>
      </c>
      <c r="B4906" s="3" t="s">
        <v>1987</v>
      </c>
      <c r="C4906" s="4">
        <v>7565127631.1999998</v>
      </c>
      <c r="D4906" s="4">
        <v>2356855168.1500001</v>
      </c>
      <c r="E4906" s="4">
        <v>30023211200.220001</v>
      </c>
      <c r="F4906" s="7"/>
    </row>
    <row r="4907" spans="1:7">
      <c r="A4907" s="60" t="str">
        <f t="shared" si="860"/>
        <v>08.999 - Demais Subfunções Assistência Social</v>
      </c>
      <c r="B4907" s="5" t="s">
        <v>1988</v>
      </c>
      <c r="C4907" s="6">
        <v>3836421565.8499999</v>
      </c>
      <c r="D4907" s="6">
        <v>2923490799.5</v>
      </c>
      <c r="E4907" s="6">
        <v>1389658663.98</v>
      </c>
      <c r="F4907" s="7"/>
    </row>
    <row r="4908" spans="1:7">
      <c r="A4908" s="60" t="str">
        <f t="shared" si="860"/>
        <v>09 - Previdência Social</v>
      </c>
      <c r="B4908" s="3" t="s">
        <v>1989</v>
      </c>
      <c r="C4908" s="4">
        <v>30753248635.709999</v>
      </c>
      <c r="D4908" s="4">
        <v>117754199598.57001</v>
      </c>
      <c r="E4908" s="4">
        <v>540303762133.20001</v>
      </c>
      <c r="F4908" s="75"/>
      <c r="G4908" s="1"/>
    </row>
    <row r="4909" spans="1:7">
      <c r="A4909" s="60" t="str">
        <f t="shared" si="860"/>
        <v>09.271 - Previdência Básica</v>
      </c>
      <c r="B4909" s="5" t="s">
        <v>1990</v>
      </c>
      <c r="C4909" s="6">
        <v>2377860745.4699998</v>
      </c>
      <c r="D4909" s="6">
        <v>2617319847.6300001</v>
      </c>
      <c r="E4909" s="6">
        <v>431666210940.53998</v>
      </c>
      <c r="F4909" s="7"/>
    </row>
    <row r="4910" spans="1:7">
      <c r="A4910" s="60" t="str">
        <f t="shared" si="860"/>
        <v>09.272 - Previdência do Regime Estatutário</v>
      </c>
      <c r="B4910" s="3" t="s">
        <v>1991</v>
      </c>
      <c r="C4910" s="4">
        <v>26356754407.400002</v>
      </c>
      <c r="D4910" s="4">
        <v>112441265063.89</v>
      </c>
      <c r="E4910" s="4">
        <v>99964731485.039993</v>
      </c>
      <c r="F4910" s="7"/>
    </row>
    <row r="4911" spans="1:7">
      <c r="A4911" s="60" t="str">
        <f t="shared" si="860"/>
        <v>09.273 - Previdência Complementar</v>
      </c>
      <c r="B4911" s="5" t="s">
        <v>1992</v>
      </c>
      <c r="C4911" s="6">
        <v>35194752.609999999</v>
      </c>
      <c r="D4911" s="6">
        <v>1362169163.1300001</v>
      </c>
      <c r="E4911" s="6">
        <v>694503.13</v>
      </c>
      <c r="F4911" s="7"/>
    </row>
    <row r="4912" spans="1:7">
      <c r="A4912" s="60" t="str">
        <f t="shared" si="860"/>
        <v>09.274 - Previdência Especial</v>
      </c>
      <c r="B4912" s="3" t="s">
        <v>1993</v>
      </c>
      <c r="C4912" s="4">
        <v>14122342.99</v>
      </c>
      <c r="D4912" s="4">
        <v>181226652.56</v>
      </c>
      <c r="E4912" s="4">
        <v>3066376070.6399999</v>
      </c>
      <c r="F4912" s="7"/>
    </row>
    <row r="4913" spans="1:7">
      <c r="A4913" s="60" t="str">
        <f t="shared" si="860"/>
        <v>09.999 - Demais Subfunções Previdência Social</v>
      </c>
      <c r="B4913" s="5" t="s">
        <v>1994</v>
      </c>
      <c r="C4913" s="6">
        <v>1969316387.24</v>
      </c>
      <c r="D4913" s="6">
        <v>1152218871.3599999</v>
      </c>
      <c r="E4913" s="6">
        <v>5605749133.8500004</v>
      </c>
      <c r="F4913" s="7"/>
    </row>
    <row r="4914" spans="1:7">
      <c r="A4914" s="60" t="str">
        <f t="shared" si="860"/>
        <v>10 - Saúde</v>
      </c>
      <c r="B4914" s="3" t="s">
        <v>1995</v>
      </c>
      <c r="C4914" s="4">
        <v>118017925345.09</v>
      </c>
      <c r="D4914" s="4">
        <v>89624611567.119995</v>
      </c>
      <c r="E4914" s="4">
        <v>100361849925.10001</v>
      </c>
      <c r="F4914" s="75"/>
      <c r="G4914" s="1"/>
    </row>
    <row r="4915" spans="1:7">
      <c r="A4915" s="60" t="str">
        <f t="shared" si="860"/>
        <v>10.301 - Atenção Básica</v>
      </c>
      <c r="B4915" s="5" t="s">
        <v>1996</v>
      </c>
      <c r="C4915" s="6">
        <v>43151363879.010002</v>
      </c>
      <c r="D4915" s="6">
        <v>3087495360.9000001</v>
      </c>
      <c r="E4915" s="6">
        <v>19090766183.25</v>
      </c>
      <c r="F4915" s="7"/>
    </row>
    <row r="4916" spans="1:7">
      <c r="A4916" s="60" t="str">
        <f t="shared" si="860"/>
        <v>10.302 - Assistência Hospitalar e Ambulatorial</v>
      </c>
      <c r="B4916" s="3" t="s">
        <v>1997</v>
      </c>
      <c r="C4916" s="4">
        <v>48529590365.669998</v>
      </c>
      <c r="D4916" s="4">
        <v>55619620802.860001</v>
      </c>
      <c r="E4916" s="4">
        <v>48317469535.25</v>
      </c>
      <c r="F4916" s="7"/>
    </row>
    <row r="4917" spans="1:7">
      <c r="A4917" s="60" t="str">
        <f t="shared" si="860"/>
        <v>10.303 - Suporte Profilático e Terapêutico</v>
      </c>
      <c r="B4917" s="5" t="s">
        <v>1998</v>
      </c>
      <c r="C4917" s="6">
        <v>2176314722.6199999</v>
      </c>
      <c r="D4917" s="6">
        <v>5467720706.0600004</v>
      </c>
      <c r="E4917" s="6">
        <v>12998231137.49</v>
      </c>
      <c r="F4917" s="7"/>
    </row>
    <row r="4918" spans="1:7">
      <c r="A4918" s="60" t="str">
        <f t="shared" si="860"/>
        <v>10.304 - Vigilância Sanitária</v>
      </c>
      <c r="B4918" s="3" t="s">
        <v>1999</v>
      </c>
      <c r="C4918" s="4">
        <v>1092547251.29</v>
      </c>
      <c r="D4918" s="4">
        <v>131795313.13</v>
      </c>
      <c r="E4918" s="4">
        <v>314176299.10000002</v>
      </c>
      <c r="F4918" s="7"/>
    </row>
    <row r="4919" spans="1:7">
      <c r="A4919" s="60" t="str">
        <f t="shared" si="860"/>
        <v>10.305 - Vigilância Epidemiológica</v>
      </c>
      <c r="B4919" s="5" t="s">
        <v>2000</v>
      </c>
      <c r="C4919" s="6">
        <v>1950951123.73</v>
      </c>
      <c r="D4919" s="6">
        <v>617876894.35000002</v>
      </c>
      <c r="E4919" s="6">
        <v>5475413695.29</v>
      </c>
      <c r="F4919" s="7"/>
    </row>
    <row r="4920" spans="1:7">
      <c r="A4920" s="60" t="str">
        <f t="shared" si="860"/>
        <v>10.306 - Alimentação e Nutrição</v>
      </c>
      <c r="B4920" s="3" t="s">
        <v>2001</v>
      </c>
      <c r="C4920" s="4">
        <v>255748010.15000001</v>
      </c>
      <c r="D4920" s="4">
        <v>346219573.20999998</v>
      </c>
      <c r="E4920" s="4">
        <v>31207174.25</v>
      </c>
      <c r="F4920" s="7"/>
    </row>
    <row r="4921" spans="1:7">
      <c r="A4921" s="60" t="str">
        <f t="shared" si="860"/>
        <v>10.999 - Demais Subfunções Saúde</v>
      </c>
      <c r="B4921" s="5" t="s">
        <v>2002</v>
      </c>
      <c r="C4921" s="6">
        <v>20861409992.619999</v>
      </c>
      <c r="D4921" s="6">
        <v>24353882916.610001</v>
      </c>
      <c r="E4921" s="6">
        <v>14134585900.469999</v>
      </c>
      <c r="F4921" s="7"/>
    </row>
    <row r="4922" spans="1:7">
      <c r="A4922" s="60" t="str">
        <f t="shared" si="860"/>
        <v>11 - Trabalho</v>
      </c>
      <c r="B4922" s="3" t="s">
        <v>2003</v>
      </c>
      <c r="C4922" s="4">
        <v>1177044013.3699999</v>
      </c>
      <c r="D4922" s="4">
        <v>863206580.03999996</v>
      </c>
      <c r="E4922" s="4">
        <v>67095403134.57</v>
      </c>
      <c r="F4922" s="75"/>
      <c r="G4922" s="1"/>
    </row>
    <row r="4923" spans="1:7">
      <c r="A4923" s="60" t="str">
        <f t="shared" si="860"/>
        <v>11.331 - Proteção e Benefícios ao Trabalhador</v>
      </c>
      <c r="B4923" s="5" t="s">
        <v>2004</v>
      </c>
      <c r="C4923" s="6">
        <v>475899275.63</v>
      </c>
      <c r="D4923" s="6">
        <v>30601456.670000002</v>
      </c>
      <c r="E4923" s="6">
        <v>48223283912.309998</v>
      </c>
      <c r="F4923" s="7"/>
    </row>
    <row r="4924" spans="1:7">
      <c r="A4924" s="60" t="str">
        <f t="shared" si="860"/>
        <v>11.332 - Relações de Trabalho</v>
      </c>
      <c r="B4924" s="3" t="s">
        <v>2005</v>
      </c>
      <c r="C4924" s="4">
        <v>238526138.78</v>
      </c>
      <c r="D4924" s="4">
        <v>7833358.0599999996</v>
      </c>
      <c r="E4924" s="4">
        <v>13038581.050000001</v>
      </c>
      <c r="F4924" s="7"/>
    </row>
    <row r="4925" spans="1:7">
      <c r="A4925" s="60" t="str">
        <f t="shared" si="860"/>
        <v>11.333 - Empregabilidade</v>
      </c>
      <c r="B4925" s="5" t="s">
        <v>2006</v>
      </c>
      <c r="C4925" s="6">
        <v>85202152.069999993</v>
      </c>
      <c r="D4925" s="6">
        <v>105618126.05</v>
      </c>
      <c r="E4925" s="6">
        <v>77672989.120000005</v>
      </c>
      <c r="F4925" s="7"/>
    </row>
    <row r="4926" spans="1:7">
      <c r="A4926" s="60" t="str">
        <f t="shared" ref="A4926:A4989" si="861">TRIM(B4926)</f>
        <v>11.334 - Fomento ao Trabalho</v>
      </c>
      <c r="B4926" s="3" t="s">
        <v>2007</v>
      </c>
      <c r="C4926" s="4">
        <v>176996396.83000001</v>
      </c>
      <c r="D4926" s="4">
        <v>184297497.44999999</v>
      </c>
      <c r="E4926" s="4">
        <v>17120438938.83</v>
      </c>
      <c r="F4926" s="7"/>
    </row>
    <row r="4927" spans="1:7">
      <c r="A4927" s="60" t="str">
        <f t="shared" si="861"/>
        <v>11.999 - Demais Subfunções Trabalho</v>
      </c>
      <c r="B4927" s="5" t="s">
        <v>2008</v>
      </c>
      <c r="C4927" s="6">
        <v>200420050.06</v>
      </c>
      <c r="D4927" s="6">
        <v>534856141.81</v>
      </c>
      <c r="E4927" s="6">
        <v>1660968713.26</v>
      </c>
      <c r="F4927" s="7"/>
    </row>
    <row r="4928" spans="1:7">
      <c r="A4928" s="60" t="str">
        <f t="shared" si="861"/>
        <v>12 - Educação</v>
      </c>
      <c r="B4928" s="3" t="s">
        <v>2009</v>
      </c>
      <c r="C4928" s="4">
        <v>128865894078.62</v>
      </c>
      <c r="D4928" s="4">
        <v>106861156496.98</v>
      </c>
      <c r="E4928" s="4">
        <v>90768738571.389999</v>
      </c>
      <c r="F4928" s="75"/>
      <c r="G4928" s="1"/>
    </row>
    <row r="4929" spans="1:7">
      <c r="A4929" s="60" t="str">
        <f t="shared" si="861"/>
        <v>12.361 - Ensino Fundamental</v>
      </c>
      <c r="B4929" s="5" t="s">
        <v>2010</v>
      </c>
      <c r="C4929" s="6">
        <v>81251856043.960007</v>
      </c>
      <c r="D4929" s="6">
        <v>18954392102.689999</v>
      </c>
      <c r="E4929" s="6">
        <v>0</v>
      </c>
      <c r="F4929" s="7"/>
    </row>
    <row r="4930" spans="1:7">
      <c r="A4930" s="60" t="str">
        <f t="shared" si="861"/>
        <v>12.362 - Ensino Médio</v>
      </c>
      <c r="B4930" s="3" t="s">
        <v>2011</v>
      </c>
      <c r="C4930" s="4">
        <v>588747418.60000002</v>
      </c>
      <c r="D4930" s="4">
        <v>12733594139.49</v>
      </c>
      <c r="E4930" s="4">
        <v>0</v>
      </c>
      <c r="F4930" s="7"/>
    </row>
    <row r="4931" spans="1:7">
      <c r="A4931" s="60" t="str">
        <f t="shared" si="861"/>
        <v>12.363 - Ensino Profissional</v>
      </c>
      <c r="B4931" s="5" t="s">
        <v>2012</v>
      </c>
      <c r="C4931" s="6">
        <v>218296427.94999999</v>
      </c>
      <c r="D4931" s="6">
        <v>1771547436.01</v>
      </c>
      <c r="E4931" s="6">
        <v>12357606555.379999</v>
      </c>
      <c r="F4931" s="7"/>
    </row>
    <row r="4932" spans="1:7">
      <c r="A4932" s="60" t="str">
        <f t="shared" si="861"/>
        <v>12.364 - Ensino Superior</v>
      </c>
      <c r="B4932" s="3" t="s">
        <v>2013</v>
      </c>
      <c r="C4932" s="4">
        <v>1015036209.03</v>
      </c>
      <c r="D4932" s="4">
        <v>10102524207.99</v>
      </c>
      <c r="E4932" s="4">
        <v>31331620254.400002</v>
      </c>
      <c r="F4932" s="7"/>
    </row>
    <row r="4933" spans="1:7">
      <c r="A4933" s="60" t="str">
        <f t="shared" si="861"/>
        <v>12.365 - Educação Infantil</v>
      </c>
      <c r="B4933" s="5" t="s">
        <v>2014</v>
      </c>
      <c r="C4933" s="6">
        <v>23126174954.279999</v>
      </c>
      <c r="D4933" s="6">
        <v>699457533.49000001</v>
      </c>
      <c r="E4933" s="6">
        <v>442506636.64999998</v>
      </c>
      <c r="F4933" s="7"/>
    </row>
    <row r="4934" spans="1:7">
      <c r="A4934" s="60" t="str">
        <f t="shared" si="861"/>
        <v>12.366 - Educação de Jovens e Adultos</v>
      </c>
      <c r="B4934" s="3" t="s">
        <v>2015</v>
      </c>
      <c r="C4934" s="4">
        <v>797642567.30999994</v>
      </c>
      <c r="D4934" s="4">
        <v>1528248285.54</v>
      </c>
      <c r="E4934" s="4">
        <v>322014999.73000002</v>
      </c>
      <c r="F4934" s="7"/>
    </row>
    <row r="4935" spans="1:7">
      <c r="A4935" s="60" t="str">
        <f t="shared" si="861"/>
        <v>12.367 - Educação Especial</v>
      </c>
      <c r="B4935" s="5" t="s">
        <v>2016</v>
      </c>
      <c r="C4935" s="6">
        <v>670381822.28999996</v>
      </c>
      <c r="D4935" s="6">
        <v>1199700080.75</v>
      </c>
      <c r="E4935" s="6">
        <v>0</v>
      </c>
      <c r="F4935" s="7"/>
    </row>
    <row r="4936" spans="1:7">
      <c r="A4936" s="60" t="str">
        <f t="shared" si="861"/>
        <v>12.368 - Educação Básica</v>
      </c>
      <c r="B4936" s="3" t="s">
        <v>2017</v>
      </c>
      <c r="C4936" s="4">
        <v>9629401524.3799992</v>
      </c>
      <c r="D4936" s="4">
        <v>32243461816.57</v>
      </c>
      <c r="E4936" s="4">
        <v>7393117667.6700001</v>
      </c>
      <c r="F4936" s="7"/>
    </row>
    <row r="4937" spans="1:7">
      <c r="A4937" s="60" t="str">
        <f t="shared" si="861"/>
        <v>12.999 - Demais Subfunções Educação</v>
      </c>
      <c r="B4937" s="5" t="s">
        <v>2018</v>
      </c>
      <c r="C4937" s="6">
        <v>11568357110.82</v>
      </c>
      <c r="D4937" s="6">
        <v>27628230894.450001</v>
      </c>
      <c r="E4937" s="6">
        <v>38921872457.559998</v>
      </c>
      <c r="F4937" s="7"/>
    </row>
    <row r="4938" spans="1:7">
      <c r="A4938" s="60" t="str">
        <f t="shared" si="861"/>
        <v>13 - Cultura</v>
      </c>
      <c r="B4938" s="3" t="s">
        <v>2019</v>
      </c>
      <c r="C4938" s="4">
        <v>4402509211.5100002</v>
      </c>
      <c r="D4938" s="4">
        <v>2390283255.1500001</v>
      </c>
      <c r="E4938" s="4">
        <v>1789928495.8</v>
      </c>
      <c r="F4938" s="75"/>
      <c r="G4938" s="1"/>
    </row>
    <row r="4939" spans="1:7">
      <c r="A4939" s="60" t="str">
        <f t="shared" si="861"/>
        <v>13.391 - Patrimônio Histórico, Artístico e Arqueológico</v>
      </c>
      <c r="B4939" s="5" t="s">
        <v>2020</v>
      </c>
      <c r="C4939" s="6">
        <v>207147627.06999999</v>
      </c>
      <c r="D4939" s="6">
        <v>238438464.66999999</v>
      </c>
      <c r="E4939" s="6">
        <v>127517193.77</v>
      </c>
      <c r="F4939" s="7"/>
    </row>
    <row r="4940" spans="1:7">
      <c r="A4940" s="60" t="str">
        <f t="shared" si="861"/>
        <v>13.392 - Difusão Cultural</v>
      </c>
      <c r="B4940" s="3" t="s">
        <v>2021</v>
      </c>
      <c r="C4940" s="4">
        <v>3265860394.6300001</v>
      </c>
      <c r="D4940" s="4">
        <v>1318808920.4400001</v>
      </c>
      <c r="E4940" s="4">
        <v>524691664.16000003</v>
      </c>
      <c r="F4940" s="7"/>
    </row>
    <row r="4941" spans="1:7">
      <c r="A4941" s="60" t="str">
        <f t="shared" si="861"/>
        <v>13.999 - Demais Subfunções Cultura</v>
      </c>
      <c r="B4941" s="5" t="s">
        <v>2022</v>
      </c>
      <c r="C4941" s="6">
        <v>929501189.80999994</v>
      </c>
      <c r="D4941" s="6">
        <v>833035870.03999996</v>
      </c>
      <c r="E4941" s="6">
        <v>1137719637.8699999</v>
      </c>
      <c r="F4941" s="7"/>
    </row>
    <row r="4942" spans="1:7">
      <c r="A4942" s="60" t="str">
        <f t="shared" si="861"/>
        <v>14 - Direitos da Cidadania</v>
      </c>
      <c r="B4942" s="3" t="s">
        <v>2023</v>
      </c>
      <c r="C4942" s="4">
        <v>518891982.23000002</v>
      </c>
      <c r="D4942" s="4">
        <v>10489462434.870001</v>
      </c>
      <c r="E4942" s="4">
        <v>1228345040.03</v>
      </c>
      <c r="F4942" s="75"/>
      <c r="G4942" s="1"/>
    </row>
    <row r="4943" spans="1:7">
      <c r="A4943" s="60" t="str">
        <f t="shared" si="861"/>
        <v>14.421 - Custódia e Reintegração Social</v>
      </c>
      <c r="B4943" s="5" t="s">
        <v>2024</v>
      </c>
      <c r="C4943" s="6">
        <v>2939337.91</v>
      </c>
      <c r="D4943" s="6">
        <v>4840130284.8400002</v>
      </c>
      <c r="E4943" s="6">
        <v>249652510.78999999</v>
      </c>
      <c r="F4943" s="7"/>
    </row>
    <row r="4944" spans="1:7">
      <c r="A4944" s="60" t="str">
        <f t="shared" si="861"/>
        <v>14.422 - Direitos Individuais, Coletivos e Difusos</v>
      </c>
      <c r="B4944" s="3" t="s">
        <v>2025</v>
      </c>
      <c r="C4944" s="4">
        <v>216806871.63999999</v>
      </c>
      <c r="D4944" s="4">
        <v>936493764.63999999</v>
      </c>
      <c r="E4944" s="4">
        <v>393482409.80000001</v>
      </c>
      <c r="F4944" s="7"/>
    </row>
    <row r="4945" spans="1:7">
      <c r="A4945" s="60" t="str">
        <f t="shared" si="861"/>
        <v>14.423 - Assistência aos Povos Indígenas</v>
      </c>
      <c r="B4945" s="5" t="s">
        <v>2026</v>
      </c>
      <c r="C4945" s="6">
        <v>3874659.67</v>
      </c>
      <c r="D4945" s="6">
        <v>2687354.28</v>
      </c>
      <c r="E4945" s="6">
        <v>29273500.82</v>
      </c>
      <c r="F4945" s="7"/>
    </row>
    <row r="4946" spans="1:7">
      <c r="A4946" s="60" t="str">
        <f t="shared" si="861"/>
        <v>14.999 - Demais Subfunções Direitos da Cidadania</v>
      </c>
      <c r="B4946" s="3" t="s">
        <v>2027</v>
      </c>
      <c r="C4946" s="4">
        <v>295271113.00999999</v>
      </c>
      <c r="D4946" s="4">
        <v>4710151031.1099997</v>
      </c>
      <c r="E4946" s="4">
        <v>555936618.62</v>
      </c>
      <c r="F4946" s="7"/>
    </row>
    <row r="4947" spans="1:7">
      <c r="A4947" s="60" t="str">
        <f t="shared" si="861"/>
        <v>15 - Urbanismo</v>
      </c>
      <c r="B4947" s="5" t="s">
        <v>2028</v>
      </c>
      <c r="C4947" s="6">
        <v>50001802460.970001</v>
      </c>
      <c r="D4947" s="6">
        <v>5376296937.8999996</v>
      </c>
      <c r="E4947" s="6">
        <v>4320698280.7799997</v>
      </c>
      <c r="F4947" s="75"/>
      <c r="G4947" s="1"/>
    </row>
    <row r="4948" spans="1:7">
      <c r="A4948" s="60" t="str">
        <f t="shared" si="861"/>
        <v>15.451 - Infraestrutura Urbana</v>
      </c>
      <c r="B4948" s="3" t="s">
        <v>2029</v>
      </c>
      <c r="C4948" s="4">
        <v>18972019430.16</v>
      </c>
      <c r="D4948" s="4">
        <v>3280775258.23</v>
      </c>
      <c r="E4948" s="4">
        <v>1895361469.98</v>
      </c>
      <c r="F4948" s="7"/>
    </row>
    <row r="4949" spans="1:7">
      <c r="A4949" s="60" t="str">
        <f t="shared" si="861"/>
        <v>15.452 - Serviços Urbanos</v>
      </c>
      <c r="B4949" s="5" t="s">
        <v>2030</v>
      </c>
      <c r="C4949" s="6">
        <v>22804597761.09</v>
      </c>
      <c r="D4949" s="6">
        <v>628937559.97000003</v>
      </c>
      <c r="E4949" s="6">
        <v>114537287.81999999</v>
      </c>
      <c r="F4949" s="7"/>
    </row>
    <row r="4950" spans="1:7">
      <c r="A4950" s="60" t="str">
        <f t="shared" si="861"/>
        <v>15.453 - Transportes Coletivos Urbanos</v>
      </c>
      <c r="B4950" s="3" t="s">
        <v>2031</v>
      </c>
      <c r="C4950" s="4">
        <v>1498076085.8099999</v>
      </c>
      <c r="D4950" s="4">
        <v>166937109.81999999</v>
      </c>
      <c r="E4950" s="4">
        <v>1364986200.95</v>
      </c>
      <c r="F4950" s="7"/>
    </row>
    <row r="4951" spans="1:7">
      <c r="A4951" s="60" t="str">
        <f t="shared" si="861"/>
        <v>15.999 - Demais Subfunções Urbanismo</v>
      </c>
      <c r="B4951" s="5" t="s">
        <v>2032</v>
      </c>
      <c r="C4951" s="6">
        <v>6727109183.9099998</v>
      </c>
      <c r="D4951" s="6">
        <v>1299647009.8800001</v>
      </c>
      <c r="E4951" s="6">
        <v>945813322.02999997</v>
      </c>
      <c r="F4951" s="7"/>
    </row>
    <row r="4952" spans="1:7">
      <c r="A4952" s="60" t="str">
        <f t="shared" si="861"/>
        <v>16 - Habitação</v>
      </c>
      <c r="B4952" s="3" t="s">
        <v>2033</v>
      </c>
      <c r="C4952" s="4">
        <v>2934653946.5</v>
      </c>
      <c r="D4952" s="4">
        <v>2395818153.6999998</v>
      </c>
      <c r="E4952" s="4">
        <v>68608429.489999995</v>
      </c>
      <c r="F4952" s="75"/>
      <c r="G4952" s="1"/>
    </row>
    <row r="4953" spans="1:7">
      <c r="A4953" s="60" t="str">
        <f t="shared" si="861"/>
        <v>16.481 - Habitação Rural</v>
      </c>
      <c r="B4953" s="5" t="s">
        <v>2034</v>
      </c>
      <c r="C4953" s="6">
        <v>33636076.07</v>
      </c>
      <c r="D4953" s="6">
        <v>9244668.1600000001</v>
      </c>
      <c r="E4953" s="6">
        <v>0</v>
      </c>
      <c r="F4953" s="7"/>
    </row>
    <row r="4954" spans="1:7">
      <c r="A4954" s="60" t="str">
        <f t="shared" si="861"/>
        <v>16.482 - Habitação Urbana</v>
      </c>
      <c r="B4954" s="3" t="s">
        <v>2035</v>
      </c>
      <c r="C4954" s="4">
        <v>1452955648.8</v>
      </c>
      <c r="D4954" s="4">
        <v>1725647327.75</v>
      </c>
      <c r="E4954" s="4">
        <v>54000374.289999999</v>
      </c>
      <c r="F4954" s="7"/>
    </row>
    <row r="4955" spans="1:7">
      <c r="A4955" s="60" t="str">
        <f t="shared" si="861"/>
        <v>16.999 - Demais Subfunções Habitação</v>
      </c>
      <c r="B4955" s="5" t="s">
        <v>2036</v>
      </c>
      <c r="C4955" s="6">
        <v>1448062221.6300001</v>
      </c>
      <c r="D4955" s="6">
        <v>660926157.78999996</v>
      </c>
      <c r="E4955" s="6">
        <v>14608055.199999999</v>
      </c>
      <c r="F4955" s="7"/>
    </row>
    <row r="4956" spans="1:7">
      <c r="A4956" s="60" t="str">
        <f t="shared" si="861"/>
        <v>17 - Saneamento</v>
      </c>
      <c r="B4956" s="3" t="s">
        <v>2037</v>
      </c>
      <c r="C4956" s="4">
        <v>12874052583.02</v>
      </c>
      <c r="D4956" s="4">
        <v>3606590514.9000001</v>
      </c>
      <c r="E4956" s="4">
        <v>1093551336.5599999</v>
      </c>
      <c r="F4956" s="75"/>
      <c r="G4956" s="1"/>
    </row>
    <row r="4957" spans="1:7">
      <c r="A4957" s="60" t="str">
        <f t="shared" si="861"/>
        <v>17.511 - Saneamento Básico Rural</v>
      </c>
      <c r="B4957" s="5" t="s">
        <v>2038</v>
      </c>
      <c r="C4957" s="6">
        <v>208878070.33000001</v>
      </c>
      <c r="D4957" s="6">
        <v>506875731.44999999</v>
      </c>
      <c r="E4957" s="6">
        <v>0</v>
      </c>
      <c r="F4957" s="7"/>
    </row>
    <row r="4958" spans="1:7">
      <c r="A4958" s="60" t="str">
        <f t="shared" si="861"/>
        <v>17.512 - Saneamento Básico Urbano</v>
      </c>
      <c r="B4958" s="3" t="s">
        <v>2039</v>
      </c>
      <c r="C4958" s="4">
        <v>9241570190.4899998</v>
      </c>
      <c r="D4958" s="4">
        <v>1414472564.8</v>
      </c>
      <c r="E4958" s="4">
        <v>1093551336.5599999</v>
      </c>
      <c r="F4958" s="7"/>
    </row>
    <row r="4959" spans="1:7">
      <c r="A4959" s="60" t="str">
        <f t="shared" si="861"/>
        <v>17.999 - Demais Subfunções Saneamento</v>
      </c>
      <c r="B4959" s="5" t="s">
        <v>2040</v>
      </c>
      <c r="C4959" s="6">
        <v>3423604322.1999998</v>
      </c>
      <c r="D4959" s="6">
        <v>1685242218.6500001</v>
      </c>
      <c r="E4959" s="6">
        <v>0</v>
      </c>
      <c r="F4959" s="7"/>
    </row>
    <row r="4960" spans="1:7">
      <c r="A4960" s="60" t="str">
        <f t="shared" si="861"/>
        <v>18 - Gestão Ambiental</v>
      </c>
      <c r="B4960" s="3" t="s">
        <v>2041</v>
      </c>
      <c r="C4960" s="4">
        <v>4430386317.1400003</v>
      </c>
      <c r="D4960" s="4">
        <v>4243894524.7600002</v>
      </c>
      <c r="E4960" s="4">
        <v>4629005986.1700001</v>
      </c>
      <c r="F4960" s="75"/>
      <c r="G4960" s="1"/>
    </row>
    <row r="4961" spans="1:7">
      <c r="A4961" s="60" t="str">
        <f t="shared" si="861"/>
        <v>18.541 - Preservação e Conservação Ambiental</v>
      </c>
      <c r="B4961" s="5" t="s">
        <v>2042</v>
      </c>
      <c r="C4961" s="6">
        <v>2040211135.27</v>
      </c>
      <c r="D4961" s="6">
        <v>913922637.65999997</v>
      </c>
      <c r="E4961" s="6">
        <v>728259566.24000001</v>
      </c>
      <c r="F4961" s="7"/>
    </row>
    <row r="4962" spans="1:7">
      <c r="A4962" s="60" t="str">
        <f t="shared" si="861"/>
        <v>18.542 - Controle Ambiental</v>
      </c>
      <c r="B4962" s="3" t="s">
        <v>2043</v>
      </c>
      <c r="C4962" s="4">
        <v>721943327.54999995</v>
      </c>
      <c r="D4962" s="4">
        <v>610614905.66999996</v>
      </c>
      <c r="E4962" s="4">
        <v>75041492.569999993</v>
      </c>
      <c r="F4962" s="7"/>
    </row>
    <row r="4963" spans="1:7">
      <c r="A4963" s="60" t="str">
        <f t="shared" si="861"/>
        <v>18.543 - Recuperação de Áreas Degradadas</v>
      </c>
      <c r="B4963" s="5" t="s">
        <v>2044</v>
      </c>
      <c r="C4963" s="6">
        <v>122736932.92</v>
      </c>
      <c r="D4963" s="6">
        <v>25733088.739999998</v>
      </c>
      <c r="E4963" s="6">
        <v>14352065.029999999</v>
      </c>
      <c r="F4963" s="7"/>
    </row>
    <row r="4964" spans="1:7">
      <c r="A4964" s="60" t="str">
        <f t="shared" si="861"/>
        <v>18.544 - Recursos Hídricos</v>
      </c>
      <c r="B4964" s="3" t="s">
        <v>2045</v>
      </c>
      <c r="C4964" s="4">
        <v>96702901.900000006</v>
      </c>
      <c r="D4964" s="4">
        <v>994669582.25999999</v>
      </c>
      <c r="E4964" s="4">
        <v>2410068725.0900002</v>
      </c>
      <c r="F4964" s="7"/>
    </row>
    <row r="4965" spans="1:7">
      <c r="A4965" s="60" t="str">
        <f t="shared" si="861"/>
        <v>18.545 - Meteorologia</v>
      </c>
      <c r="B4965" s="5" t="s">
        <v>2046</v>
      </c>
      <c r="C4965" s="6">
        <v>150614.24</v>
      </c>
      <c r="D4965" s="6">
        <v>174820</v>
      </c>
      <c r="E4965" s="6">
        <v>0</v>
      </c>
      <c r="F4965" s="7"/>
    </row>
    <row r="4966" spans="1:7">
      <c r="A4966" s="60" t="str">
        <f t="shared" si="861"/>
        <v>18.999 - Demais Subfunções Gestão Ambiental</v>
      </c>
      <c r="B4966" s="3" t="s">
        <v>2047</v>
      </c>
      <c r="C4966" s="4">
        <v>1448641405.26</v>
      </c>
      <c r="D4966" s="4">
        <v>1698779490.4300001</v>
      </c>
      <c r="E4966" s="4">
        <v>1401284137.24</v>
      </c>
      <c r="F4966" s="7"/>
    </row>
    <row r="4967" spans="1:7">
      <c r="A4967" s="60" t="str">
        <f t="shared" si="861"/>
        <v>19 - Ciência e Tecnologia</v>
      </c>
      <c r="B4967" s="5" t="s">
        <v>2048</v>
      </c>
      <c r="C4967" s="6">
        <v>287388226.85000002</v>
      </c>
      <c r="D4967" s="6">
        <v>3855230969.5300002</v>
      </c>
      <c r="E4967" s="6">
        <v>8206220573.1499996</v>
      </c>
      <c r="F4967" s="75"/>
      <c r="G4967" s="1"/>
    </row>
    <row r="4968" spans="1:7">
      <c r="A4968" s="60" t="str">
        <f t="shared" si="861"/>
        <v>19.571 - Desenvolvimento Científico</v>
      </c>
      <c r="B4968" s="3" t="s">
        <v>2049</v>
      </c>
      <c r="C4968" s="4">
        <v>2661674.29</v>
      </c>
      <c r="D4968" s="4">
        <v>1610759348.02</v>
      </c>
      <c r="E4968" s="4">
        <v>3640028968.6500001</v>
      </c>
      <c r="F4968" s="7"/>
    </row>
    <row r="4969" spans="1:7">
      <c r="A4969" s="60" t="str">
        <f t="shared" si="861"/>
        <v>19.572 - Desenvolvimento Tecnológico e Engenharia</v>
      </c>
      <c r="B4969" s="5" t="s">
        <v>2050</v>
      </c>
      <c r="C4969" s="6">
        <v>116763381.27</v>
      </c>
      <c r="D4969" s="6">
        <v>376989907.95999998</v>
      </c>
      <c r="E4969" s="6">
        <v>1939820356.95</v>
      </c>
      <c r="F4969" s="7"/>
    </row>
    <row r="4970" spans="1:7">
      <c r="A4970" s="60" t="str">
        <f t="shared" si="861"/>
        <v>19.573 - Difusão do Conhecimento Científico e Tecnológico</v>
      </c>
      <c r="B4970" s="3" t="s">
        <v>2051</v>
      </c>
      <c r="C4970" s="4">
        <v>48173558.57</v>
      </c>
      <c r="D4970" s="4">
        <v>541881185.75</v>
      </c>
      <c r="E4970" s="4">
        <v>29255871.48</v>
      </c>
      <c r="F4970" s="7"/>
    </row>
    <row r="4971" spans="1:7">
      <c r="A4971" s="60" t="str">
        <f t="shared" si="861"/>
        <v>19.999 - Demais Subfunções Ciência e Tecnologia</v>
      </c>
      <c r="B4971" s="5" t="s">
        <v>2052</v>
      </c>
      <c r="C4971" s="6">
        <v>119789612.72</v>
      </c>
      <c r="D4971" s="6">
        <v>1325600527.8</v>
      </c>
      <c r="E4971" s="6">
        <v>2597115376.0700002</v>
      </c>
      <c r="F4971" s="7"/>
    </row>
    <row r="4972" spans="1:7">
      <c r="A4972" s="60" t="str">
        <f t="shared" si="861"/>
        <v>20 - Agricultura</v>
      </c>
      <c r="B4972" s="3" t="s">
        <v>2053</v>
      </c>
      <c r="C4972" s="4">
        <v>3118176962.04</v>
      </c>
      <c r="D4972" s="4">
        <v>6593464379.5900002</v>
      </c>
      <c r="E4972" s="4">
        <v>20691275700.02</v>
      </c>
      <c r="F4972" s="75"/>
      <c r="G4972" s="1"/>
    </row>
    <row r="4973" spans="1:7">
      <c r="A4973" s="60" t="str">
        <f t="shared" si="861"/>
        <v>20.605 - Abastecimento</v>
      </c>
      <c r="B4973" s="5" t="s">
        <v>2054</v>
      </c>
      <c r="C4973" s="6">
        <v>442716245.92000002</v>
      </c>
      <c r="D4973" s="6">
        <v>212174854.28999999</v>
      </c>
      <c r="E4973" s="6">
        <v>5493373475.3699999</v>
      </c>
      <c r="F4973" s="7"/>
    </row>
    <row r="4974" spans="1:7">
      <c r="A4974" s="60" t="str">
        <f t="shared" si="861"/>
        <v>20.606 - Extensão Rural</v>
      </c>
      <c r="B4974" s="3" t="s">
        <v>2055</v>
      </c>
      <c r="C4974" s="4">
        <v>1164436889.6099999</v>
      </c>
      <c r="D4974" s="4">
        <v>1241382037.29</v>
      </c>
      <c r="E4974" s="4">
        <v>26311554.5</v>
      </c>
      <c r="F4974" s="7"/>
    </row>
    <row r="4975" spans="1:7">
      <c r="A4975" s="60" t="str">
        <f t="shared" si="861"/>
        <v>20.607 - Irrigação</v>
      </c>
      <c r="B4975" s="5" t="s">
        <v>2056</v>
      </c>
      <c r="C4975" s="6">
        <v>11219324.65</v>
      </c>
      <c r="D4975" s="6">
        <v>109181681.13</v>
      </c>
      <c r="E4975" s="6">
        <v>153636759.11000001</v>
      </c>
      <c r="F4975" s="7"/>
    </row>
    <row r="4976" spans="1:7">
      <c r="A4976" s="60" t="str">
        <f t="shared" si="861"/>
        <v>20.608 - Promoção da Produção Agropecuária</v>
      </c>
      <c r="B4976" s="3" t="s">
        <v>2057</v>
      </c>
      <c r="C4976" s="4">
        <v>232404898.94999999</v>
      </c>
      <c r="D4976" s="4">
        <v>335414829.79000002</v>
      </c>
      <c r="E4976" s="4">
        <v>9730083748.1299992</v>
      </c>
      <c r="F4976" s="7"/>
    </row>
    <row r="4977" spans="1:7">
      <c r="A4977" s="60" t="str">
        <f t="shared" si="861"/>
        <v>20.609 - Defesa Agropecuária</v>
      </c>
      <c r="B4977" s="5" t="s">
        <v>2058</v>
      </c>
      <c r="C4977" s="6">
        <v>22894442.359999999</v>
      </c>
      <c r="D4977" s="6">
        <v>107267334.91</v>
      </c>
      <c r="E4977" s="6">
        <v>148820295.97999999</v>
      </c>
      <c r="F4977" s="7"/>
    </row>
    <row r="4978" spans="1:7">
      <c r="A4978" s="60" t="str">
        <f t="shared" si="861"/>
        <v>20.999 - Demais Subfunções Agricultura</v>
      </c>
      <c r="B4978" s="3" t="s">
        <v>2059</v>
      </c>
      <c r="C4978" s="4">
        <v>1244505160.55</v>
      </c>
      <c r="D4978" s="4">
        <v>4588043642.1800003</v>
      </c>
      <c r="E4978" s="4">
        <v>5139049866.9300003</v>
      </c>
      <c r="F4978" s="7"/>
    </row>
    <row r="4979" spans="1:7">
      <c r="A4979" s="60" t="str">
        <f t="shared" si="861"/>
        <v>21 - Organização Agrária</v>
      </c>
      <c r="B4979" s="5" t="s">
        <v>2060</v>
      </c>
      <c r="C4979" s="6">
        <v>7717037.7400000002</v>
      </c>
      <c r="D4979" s="6">
        <v>213960279.49000001</v>
      </c>
      <c r="E4979" s="6">
        <v>2985257229.6900001</v>
      </c>
      <c r="F4979" s="75"/>
      <c r="G4979" s="1"/>
    </row>
    <row r="4980" spans="1:7">
      <c r="A4980" s="60" t="str">
        <f t="shared" si="861"/>
        <v>21.631 - Reforma Agrária</v>
      </c>
      <c r="B4980" s="3" t="s">
        <v>2061</v>
      </c>
      <c r="C4980" s="4">
        <v>182630.79</v>
      </c>
      <c r="D4980" s="4">
        <v>88124573.620000005</v>
      </c>
      <c r="E4980" s="4">
        <v>990439160.45000005</v>
      </c>
      <c r="F4980" s="7"/>
    </row>
    <row r="4981" spans="1:7">
      <c r="A4981" s="60" t="str">
        <f t="shared" si="861"/>
        <v>21.632 - Colonização</v>
      </c>
      <c r="B4981" s="5" t="s">
        <v>2062</v>
      </c>
      <c r="C4981" s="6">
        <v>514684</v>
      </c>
      <c r="D4981" s="6">
        <v>481559.33</v>
      </c>
      <c r="E4981" s="6">
        <v>0</v>
      </c>
      <c r="F4981" s="7"/>
    </row>
    <row r="4982" spans="1:7">
      <c r="A4982" s="60" t="str">
        <f t="shared" si="861"/>
        <v>21.999 - Demais Subfunções Organização Agrária</v>
      </c>
      <c r="B4982" s="3" t="s">
        <v>2063</v>
      </c>
      <c r="C4982" s="4">
        <v>7019722.9500000002</v>
      </c>
      <c r="D4982" s="4">
        <v>125354146.54000001</v>
      </c>
      <c r="E4982" s="4">
        <v>1994818069.24</v>
      </c>
      <c r="F4982" s="7"/>
    </row>
    <row r="4983" spans="1:7">
      <c r="A4983" s="60" t="str">
        <f t="shared" si="861"/>
        <v>22 - Indústria</v>
      </c>
      <c r="B4983" s="5" t="s">
        <v>2064</v>
      </c>
      <c r="C4983" s="6">
        <v>384499398.64999998</v>
      </c>
      <c r="D4983" s="6">
        <v>1160801159.5</v>
      </c>
      <c r="E4983" s="6">
        <v>2032857146.54</v>
      </c>
      <c r="F4983" s="75"/>
      <c r="G4983" s="1"/>
    </row>
    <row r="4984" spans="1:7">
      <c r="A4984" s="60" t="str">
        <f t="shared" si="861"/>
        <v>22.661 - Promoção Industrial</v>
      </c>
      <c r="B4984" s="3" t="s">
        <v>2065</v>
      </c>
      <c r="C4984" s="4">
        <v>230600581.55000001</v>
      </c>
      <c r="D4984" s="4">
        <v>651673781.88999999</v>
      </c>
      <c r="E4984" s="4">
        <v>31441298.489999998</v>
      </c>
      <c r="F4984" s="7"/>
    </row>
    <row r="4985" spans="1:7">
      <c r="A4985" s="60" t="str">
        <f t="shared" si="861"/>
        <v>22.662 - Produção Industrial</v>
      </c>
      <c r="B4985" s="5" t="s">
        <v>2066</v>
      </c>
      <c r="C4985" s="6">
        <v>26251842.43</v>
      </c>
      <c r="D4985" s="6">
        <v>48194346.149999999</v>
      </c>
      <c r="E4985" s="6">
        <v>0</v>
      </c>
      <c r="F4985" s="7"/>
    </row>
    <row r="4986" spans="1:7">
      <c r="A4986" s="60" t="str">
        <f t="shared" si="861"/>
        <v>22.663 - Mineração</v>
      </c>
      <c r="B4986" s="3" t="s">
        <v>2067</v>
      </c>
      <c r="C4986" s="4">
        <v>3715007.16</v>
      </c>
      <c r="D4986" s="4">
        <v>22145363.960000001</v>
      </c>
      <c r="E4986" s="4">
        <v>48843622.060000002</v>
      </c>
      <c r="F4986" s="7"/>
    </row>
    <row r="4987" spans="1:7">
      <c r="A4987" s="60" t="str">
        <f t="shared" si="861"/>
        <v>22.664 - Propriedade Industrial</v>
      </c>
      <c r="B4987" s="5" t="s">
        <v>2068</v>
      </c>
      <c r="C4987" s="6">
        <v>391604.17</v>
      </c>
      <c r="D4987" s="6"/>
      <c r="E4987" s="6">
        <v>0</v>
      </c>
      <c r="F4987" s="7"/>
    </row>
    <row r="4988" spans="1:7">
      <c r="A4988" s="60" t="str">
        <f t="shared" si="861"/>
        <v>22.665 - Normalização e Qualidade</v>
      </c>
      <c r="B4988" s="3" t="s">
        <v>2069</v>
      </c>
      <c r="C4988" s="4">
        <v>660092.25</v>
      </c>
      <c r="D4988" s="4">
        <v>18639168.140000001</v>
      </c>
      <c r="E4988" s="4">
        <v>514329003.48000002</v>
      </c>
      <c r="F4988" s="7"/>
    </row>
    <row r="4989" spans="1:7">
      <c r="A4989" s="60" t="str">
        <f t="shared" si="861"/>
        <v>22.999 - Demais Subfunções Indústria</v>
      </c>
      <c r="B4989" s="5" t="s">
        <v>2070</v>
      </c>
      <c r="C4989" s="6">
        <v>122880271.09</v>
      </c>
      <c r="D4989" s="6">
        <v>420148499.36000001</v>
      </c>
      <c r="E4989" s="6">
        <v>1438243222.51</v>
      </c>
      <c r="F4989" s="7"/>
    </row>
    <row r="4990" spans="1:7">
      <c r="A4990" s="60" t="str">
        <f t="shared" ref="A4990:A5027" si="862">TRIM(B4990)</f>
        <v>23 - Comércio e Serviços</v>
      </c>
      <c r="B4990" s="3" t="s">
        <v>2071</v>
      </c>
      <c r="C4990" s="4">
        <v>1674932069.9100001</v>
      </c>
      <c r="D4990" s="4">
        <v>1678458895.1500001</v>
      </c>
      <c r="E4990" s="4">
        <v>4170049974.6599998</v>
      </c>
      <c r="F4990" s="75"/>
      <c r="G4990" s="1"/>
    </row>
    <row r="4991" spans="1:7">
      <c r="A4991" s="60" t="str">
        <f t="shared" si="862"/>
        <v>23.691 - Promoção Comercial</v>
      </c>
      <c r="B4991" s="5" t="s">
        <v>2072</v>
      </c>
      <c r="C4991" s="6">
        <v>159128812.44999999</v>
      </c>
      <c r="D4991" s="6">
        <v>53974117.740000002</v>
      </c>
      <c r="E4991" s="6">
        <v>45997940.090000004</v>
      </c>
      <c r="F4991" s="7"/>
    </row>
    <row r="4992" spans="1:7">
      <c r="A4992" s="60" t="str">
        <f t="shared" si="862"/>
        <v>23.692 - Comercialização</v>
      </c>
      <c r="B4992" s="3" t="s">
        <v>2073</v>
      </c>
      <c r="C4992" s="4">
        <v>118282982.18000001</v>
      </c>
      <c r="D4992" s="4">
        <v>88665910.180000007</v>
      </c>
      <c r="E4992" s="4">
        <v>0</v>
      </c>
      <c r="F4992" s="7"/>
    </row>
    <row r="4993" spans="1:7">
      <c r="A4993" s="60" t="str">
        <f t="shared" si="862"/>
        <v>23.693 - Comércio Exterior</v>
      </c>
      <c r="B4993" s="5" t="s">
        <v>2074</v>
      </c>
      <c r="C4993" s="6">
        <v>173670</v>
      </c>
      <c r="D4993" s="6">
        <v>120113.53</v>
      </c>
      <c r="E4993" s="6">
        <v>3430491936.3499999</v>
      </c>
      <c r="F4993" s="7"/>
    </row>
    <row r="4994" spans="1:7">
      <c r="A4994" s="60" t="str">
        <f t="shared" si="862"/>
        <v>23.694 - Serviços Financeiros</v>
      </c>
      <c r="B4994" s="3" t="s">
        <v>2075</v>
      </c>
      <c r="C4994" s="4">
        <v>19667724.16</v>
      </c>
      <c r="D4994" s="4">
        <v>217771090.63</v>
      </c>
      <c r="E4994" s="4">
        <v>0</v>
      </c>
      <c r="F4994" s="7"/>
    </row>
    <row r="4995" spans="1:7">
      <c r="A4995" s="60" t="str">
        <f t="shared" si="862"/>
        <v>23.695 - Turismo</v>
      </c>
      <c r="B4995" s="5" t="s">
        <v>2076</v>
      </c>
      <c r="C4995" s="6">
        <v>1059608534.79</v>
      </c>
      <c r="D4995" s="6">
        <v>465908863.18000001</v>
      </c>
      <c r="E4995" s="6">
        <v>554013815.38</v>
      </c>
      <c r="F4995" s="7"/>
    </row>
    <row r="4996" spans="1:7">
      <c r="A4996" s="60" t="str">
        <f t="shared" si="862"/>
        <v>23.999 - Demais Subfunções Comércio e Serviços</v>
      </c>
      <c r="B4996" s="3" t="s">
        <v>2077</v>
      </c>
      <c r="C4996" s="4">
        <v>318070346.32999998</v>
      </c>
      <c r="D4996" s="4">
        <v>852018799.88999999</v>
      </c>
      <c r="E4996" s="4">
        <v>139546282.84</v>
      </c>
      <c r="F4996" s="7"/>
    </row>
    <row r="4997" spans="1:7">
      <c r="A4997" s="60" t="str">
        <f t="shared" si="862"/>
        <v>24 - Comunicações</v>
      </c>
      <c r="B4997" s="5" t="s">
        <v>2078</v>
      </c>
      <c r="C4997" s="6">
        <v>612448272.37</v>
      </c>
      <c r="D4997" s="6">
        <v>768938470.02999997</v>
      </c>
      <c r="E4997" s="6">
        <v>1305721256.8399999</v>
      </c>
      <c r="F4997" s="75"/>
      <c r="G4997" s="1"/>
    </row>
    <row r="4998" spans="1:7">
      <c r="A4998" s="60" t="str">
        <f t="shared" si="862"/>
        <v>24.721 - Comunicações Postais</v>
      </c>
      <c r="B4998" s="3" t="s">
        <v>2079</v>
      </c>
      <c r="C4998" s="4">
        <v>11653156.66</v>
      </c>
      <c r="D4998" s="4"/>
      <c r="E4998" s="4">
        <v>0</v>
      </c>
      <c r="F4998" s="7"/>
    </row>
    <row r="4999" spans="1:7">
      <c r="A4999" s="60" t="str">
        <f t="shared" si="862"/>
        <v>24.722 - Telecomunicações</v>
      </c>
      <c r="B4999" s="5" t="s">
        <v>2080</v>
      </c>
      <c r="C4999" s="6">
        <v>32063550.469999999</v>
      </c>
      <c r="D4999" s="6">
        <v>16741400.220000001</v>
      </c>
      <c r="E4999" s="6">
        <v>130724135.04000001</v>
      </c>
      <c r="F4999" s="7"/>
    </row>
    <row r="5000" spans="1:7">
      <c r="A5000" s="60" t="str">
        <f t="shared" si="862"/>
        <v>24.999 - Demais Subfunções Comunicações</v>
      </c>
      <c r="B5000" s="3" t="s">
        <v>2081</v>
      </c>
      <c r="C5000" s="4">
        <v>568731565.24000001</v>
      </c>
      <c r="D5000" s="4">
        <v>752197069.80999994</v>
      </c>
      <c r="E5000" s="4">
        <v>1174997121.8</v>
      </c>
      <c r="F5000" s="7"/>
    </row>
    <row r="5001" spans="1:7">
      <c r="A5001" s="60" t="str">
        <f t="shared" si="862"/>
        <v>25 - Energia</v>
      </c>
      <c r="B5001" s="5" t="s">
        <v>2082</v>
      </c>
      <c r="C5001" s="6">
        <v>1103872534.4200001</v>
      </c>
      <c r="D5001" s="6">
        <v>381507637.35000002</v>
      </c>
      <c r="E5001" s="6">
        <v>1771670540.05</v>
      </c>
      <c r="F5001" s="75"/>
      <c r="G5001" s="1"/>
    </row>
    <row r="5002" spans="1:7">
      <c r="A5002" s="60" t="str">
        <f t="shared" si="862"/>
        <v>25.751 - Conservação de Energia</v>
      </c>
      <c r="B5002" s="3" t="s">
        <v>2083</v>
      </c>
      <c r="C5002" s="4">
        <v>145891371.44</v>
      </c>
      <c r="D5002" s="4">
        <v>94634.26</v>
      </c>
      <c r="E5002" s="4">
        <v>0</v>
      </c>
      <c r="F5002" s="7"/>
    </row>
    <row r="5003" spans="1:7">
      <c r="A5003" s="60" t="str">
        <f t="shared" si="862"/>
        <v>25.752 - Energia Elétrica</v>
      </c>
      <c r="B5003" s="5" t="s">
        <v>2084</v>
      </c>
      <c r="C5003" s="6">
        <v>866655880.24000001</v>
      </c>
      <c r="D5003" s="6">
        <v>343651394.05000001</v>
      </c>
      <c r="E5003" s="6">
        <v>886192275.75999999</v>
      </c>
      <c r="F5003" s="7"/>
    </row>
    <row r="5004" spans="1:7">
      <c r="A5004" s="60" t="str">
        <f t="shared" si="862"/>
        <v>25.753 - Combustíveis Minerais</v>
      </c>
      <c r="B5004" s="3" t="s">
        <v>2085</v>
      </c>
      <c r="C5004" s="4">
        <v>0</v>
      </c>
      <c r="D5004" s="4">
        <v>45909.47</v>
      </c>
      <c r="E5004" s="4">
        <v>91650710.450000003</v>
      </c>
      <c r="F5004" s="7"/>
    </row>
    <row r="5005" spans="1:7">
      <c r="A5005" s="60" t="str">
        <f t="shared" si="862"/>
        <v>25.754 - Biocombustíveis</v>
      </c>
      <c r="B5005" s="5" t="s">
        <v>2086</v>
      </c>
      <c r="C5005" s="6">
        <v>430664.05</v>
      </c>
      <c r="D5005" s="6"/>
      <c r="E5005" s="6">
        <v>35617018.57</v>
      </c>
      <c r="F5005" s="7"/>
    </row>
    <row r="5006" spans="1:7">
      <c r="A5006" s="60" t="str">
        <f t="shared" si="862"/>
        <v>25.999 - Demais Subfunções Energia</v>
      </c>
      <c r="B5006" s="3" t="s">
        <v>2087</v>
      </c>
      <c r="C5006" s="4">
        <v>90894618.689999998</v>
      </c>
      <c r="D5006" s="4">
        <v>37715699.57</v>
      </c>
      <c r="E5006" s="4">
        <v>758210535.26999998</v>
      </c>
      <c r="F5006" s="7"/>
    </row>
    <row r="5007" spans="1:7">
      <c r="A5007" s="60" t="str">
        <f t="shared" si="862"/>
        <v>26 - Transporte</v>
      </c>
      <c r="B5007" s="5" t="s">
        <v>2088</v>
      </c>
      <c r="C5007" s="6">
        <v>11467526705.280001</v>
      </c>
      <c r="D5007" s="6">
        <v>29042140925.439999</v>
      </c>
      <c r="E5007" s="6">
        <v>16557606723.9</v>
      </c>
      <c r="F5007" s="75"/>
      <c r="G5007" s="1"/>
    </row>
    <row r="5008" spans="1:7">
      <c r="A5008" s="60" t="str">
        <f t="shared" si="862"/>
        <v>26.781 - Transporte Aéreo</v>
      </c>
      <c r="B5008" s="3" t="s">
        <v>2089</v>
      </c>
      <c r="C5008" s="4">
        <v>20779288.899999999</v>
      </c>
      <c r="D5008" s="4">
        <v>258060250.53</v>
      </c>
      <c r="E5008" s="4">
        <v>149585697.21000001</v>
      </c>
      <c r="F5008" s="7"/>
    </row>
    <row r="5009" spans="1:7">
      <c r="A5009" s="60" t="str">
        <f t="shared" si="862"/>
        <v>26.782 - Transporte Rodoviário</v>
      </c>
      <c r="B5009" s="5" t="s">
        <v>2090</v>
      </c>
      <c r="C5009" s="6">
        <v>4768844966</v>
      </c>
      <c r="D5009" s="6">
        <v>12198653087.99</v>
      </c>
      <c r="E5009" s="6">
        <v>5958299602.5200005</v>
      </c>
      <c r="F5009" s="7"/>
    </row>
    <row r="5010" spans="1:7">
      <c r="A5010" s="60" t="str">
        <f t="shared" si="862"/>
        <v>26.783 - Transporte Ferroviário</v>
      </c>
      <c r="B5010" s="3" t="s">
        <v>2091</v>
      </c>
      <c r="C5010" s="4">
        <v>3609700.62</v>
      </c>
      <c r="D5010" s="4">
        <v>3636895588.4400001</v>
      </c>
      <c r="E5010" s="4">
        <v>1713981148.73</v>
      </c>
      <c r="F5010" s="7"/>
    </row>
    <row r="5011" spans="1:7">
      <c r="A5011" s="60" t="str">
        <f t="shared" si="862"/>
        <v>26.784 - Transporte Hidroviário</v>
      </c>
      <c r="B5011" s="5" t="s">
        <v>2092</v>
      </c>
      <c r="C5011" s="6">
        <v>111639250.31999999</v>
      </c>
      <c r="D5011" s="6">
        <v>721716449.62</v>
      </c>
      <c r="E5011" s="6">
        <v>708720560.41999996</v>
      </c>
      <c r="F5011" s="7"/>
    </row>
    <row r="5012" spans="1:7">
      <c r="A5012" s="60" t="str">
        <f t="shared" si="862"/>
        <v>26.785 - Transportes Especiais</v>
      </c>
      <c r="B5012" s="3" t="s">
        <v>2093</v>
      </c>
      <c r="C5012" s="4">
        <v>28943512.079999998</v>
      </c>
      <c r="D5012" s="4">
        <v>64213233.740000002</v>
      </c>
      <c r="E5012" s="4">
        <v>0</v>
      </c>
      <c r="F5012" s="7"/>
    </row>
    <row r="5013" spans="1:7">
      <c r="A5013" s="60" t="str">
        <f t="shared" si="862"/>
        <v>26.999 - Demais Subfunções Transporte</v>
      </c>
      <c r="B5013" s="5" t="s">
        <v>2094</v>
      </c>
      <c r="C5013" s="6">
        <v>6533709987.3599997</v>
      </c>
      <c r="D5013" s="6">
        <v>12162602315.120001</v>
      </c>
      <c r="E5013" s="6">
        <v>8027019715.0200005</v>
      </c>
      <c r="F5013" s="7"/>
    </row>
    <row r="5014" spans="1:7">
      <c r="A5014" s="60" t="str">
        <f t="shared" si="862"/>
        <v>27 - Desporto e Lazer</v>
      </c>
      <c r="B5014" s="3" t="s">
        <v>2095</v>
      </c>
      <c r="C5014" s="4">
        <v>4481800978.8800001</v>
      </c>
      <c r="D5014" s="4">
        <v>964923093.59000003</v>
      </c>
      <c r="E5014" s="4">
        <v>2038946900.73</v>
      </c>
      <c r="F5014" s="75"/>
      <c r="G5014" s="1"/>
    </row>
    <row r="5015" spans="1:7">
      <c r="A5015" s="60" t="str">
        <f t="shared" si="862"/>
        <v>27.811 - Desporto de Rendimento</v>
      </c>
      <c r="B5015" s="5" t="s">
        <v>2096</v>
      </c>
      <c r="C5015" s="6">
        <v>935523239.82000005</v>
      </c>
      <c r="D5015" s="6">
        <v>309153846.41000003</v>
      </c>
      <c r="E5015" s="6">
        <v>1350182849.8599999</v>
      </c>
      <c r="F5015" s="7"/>
    </row>
    <row r="5016" spans="1:7">
      <c r="A5016" s="60" t="str">
        <f t="shared" si="862"/>
        <v>27.812 - Desporto Comunitário</v>
      </c>
      <c r="B5016" s="3" t="s">
        <v>2097</v>
      </c>
      <c r="C5016" s="4">
        <v>2291612232.3600001</v>
      </c>
      <c r="D5016" s="4">
        <v>319767098.50999999</v>
      </c>
      <c r="E5016" s="4">
        <v>524635816.00999999</v>
      </c>
      <c r="F5016" s="7"/>
    </row>
    <row r="5017" spans="1:7">
      <c r="A5017" s="60" t="str">
        <f t="shared" si="862"/>
        <v>27.813 - Lazer</v>
      </c>
      <c r="B5017" s="5" t="s">
        <v>2098</v>
      </c>
      <c r="C5017" s="6">
        <v>571452457.10000002</v>
      </c>
      <c r="D5017" s="6">
        <v>70873079.120000005</v>
      </c>
      <c r="E5017" s="6">
        <v>0</v>
      </c>
      <c r="F5017" s="7"/>
    </row>
    <row r="5018" spans="1:7">
      <c r="A5018" s="60" t="str">
        <f t="shared" si="862"/>
        <v>27.999 - Demais Subfunções Desporto e Lazer</v>
      </c>
      <c r="B5018" s="3" t="s">
        <v>2099</v>
      </c>
      <c r="C5018" s="4">
        <v>683213049.60000002</v>
      </c>
      <c r="D5018" s="4">
        <v>265129069.55000001</v>
      </c>
      <c r="E5018" s="4">
        <v>164128234.86000001</v>
      </c>
      <c r="F5018" s="7"/>
    </row>
    <row r="5019" spans="1:7">
      <c r="A5019" s="60" t="str">
        <f t="shared" si="862"/>
        <v>28 - Encargos Especiais</v>
      </c>
      <c r="B5019" s="5" t="s">
        <v>2100</v>
      </c>
      <c r="C5019" s="6">
        <v>17550776072.470001</v>
      </c>
      <c r="D5019" s="6">
        <v>156255553445.01999</v>
      </c>
      <c r="E5019" s="6">
        <v>1274182301979.8</v>
      </c>
      <c r="F5019" s="75"/>
      <c r="G5019" s="1"/>
    </row>
    <row r="5020" spans="1:7">
      <c r="A5020" s="60" t="str">
        <f t="shared" si="862"/>
        <v>28.841 - Refinanciamento da Dívida Interna</v>
      </c>
      <c r="B5020" s="3" t="s">
        <v>2101</v>
      </c>
      <c r="C5020" s="4">
        <v>3646187701.79</v>
      </c>
      <c r="D5020" s="4">
        <v>6039803006.8699999</v>
      </c>
      <c r="E5020" s="4">
        <v>558527830425.01001</v>
      </c>
      <c r="F5020" s="7"/>
    </row>
    <row r="5021" spans="1:7">
      <c r="A5021" s="60" t="str">
        <f t="shared" si="862"/>
        <v>28.842 - Refinanciamento da Dívida Externa</v>
      </c>
      <c r="B5021" s="5" t="s">
        <v>2102</v>
      </c>
      <c r="C5021" s="6">
        <v>22047702.100000001</v>
      </c>
      <c r="D5021" s="6">
        <v>183799014.84999999</v>
      </c>
      <c r="E5021" s="6">
        <v>10580525906</v>
      </c>
      <c r="F5021" s="7"/>
    </row>
    <row r="5022" spans="1:7">
      <c r="A5022" s="60" t="str">
        <f t="shared" si="862"/>
        <v>28.843 - Serviço da Dívida Interna</v>
      </c>
      <c r="B5022" s="3" t="s">
        <v>2103</v>
      </c>
      <c r="C5022" s="4">
        <v>5814848699.8000002</v>
      </c>
      <c r="D5022" s="4">
        <v>41058920536.620003</v>
      </c>
      <c r="E5022" s="4">
        <v>382004451884.10999</v>
      </c>
      <c r="F5022" s="7"/>
    </row>
    <row r="5023" spans="1:7">
      <c r="A5023" s="60" t="str">
        <f t="shared" si="862"/>
        <v>28.844 - Serviço da Dívida Externa</v>
      </c>
      <c r="B5023" s="5" t="s">
        <v>2104</v>
      </c>
      <c r="C5023" s="6">
        <v>535710287.16000003</v>
      </c>
      <c r="D5023" s="6">
        <v>4855404870.5699997</v>
      </c>
      <c r="E5023" s="6">
        <v>10852515575.75</v>
      </c>
      <c r="F5023" s="7"/>
    </row>
    <row r="5024" spans="1:7">
      <c r="A5024" s="60" t="str">
        <f t="shared" si="862"/>
        <v>28.845 - Outras Transferências</v>
      </c>
      <c r="B5024" s="3" t="s">
        <v>2105</v>
      </c>
      <c r="C5024" s="4">
        <v>178408753.09</v>
      </c>
      <c r="D5024" s="4">
        <v>80853002029.229996</v>
      </c>
      <c r="E5024" s="4">
        <v>174308792575.12</v>
      </c>
      <c r="F5024" s="7"/>
    </row>
    <row r="5025" spans="1:6">
      <c r="A5025" s="60" t="str">
        <f t="shared" si="862"/>
        <v>28.846 - Outros Encargos Especiais</v>
      </c>
      <c r="B5025" s="5" t="s">
        <v>2106</v>
      </c>
      <c r="C5025" s="6">
        <v>6728540291.8800001</v>
      </c>
      <c r="D5025" s="6">
        <v>22637655290.400002</v>
      </c>
      <c r="E5025" s="6">
        <v>93212974177.809998</v>
      </c>
      <c r="F5025" s="7"/>
    </row>
    <row r="5026" spans="1:6">
      <c r="A5026" s="60" t="str">
        <f t="shared" si="862"/>
        <v>28.847 - Transferências para a Educação Básica</v>
      </c>
      <c r="B5026" s="3" t="s">
        <v>2107</v>
      </c>
      <c r="C5026" s="4">
        <v>21785834.359999999</v>
      </c>
      <c r="D5026" s="4"/>
      <c r="E5026" s="4">
        <v>44695211436</v>
      </c>
      <c r="F5026" s="7"/>
    </row>
    <row r="5027" spans="1:6">
      <c r="A5027" s="60" t="str">
        <f t="shared" si="862"/>
        <v>28.999 - Demais Subfunções Encargos Especiais</v>
      </c>
      <c r="B5027" s="5" t="s">
        <v>2108</v>
      </c>
      <c r="C5027" s="6">
        <v>603246802.28999996</v>
      </c>
      <c r="D5027" s="6">
        <v>626968696.48000002</v>
      </c>
      <c r="E5027" s="6">
        <v>0</v>
      </c>
      <c r="F5027" s="7"/>
    </row>
    <row r="5028" spans="1:6">
      <c r="A5028" s="60" t="str">
        <f>TRIM(B5028)</f>
        <v>Despesas Intraorçamentárias</v>
      </c>
      <c r="B5028" s="3" t="s">
        <v>5894</v>
      </c>
      <c r="C5028" s="4">
        <v>15882187883.27</v>
      </c>
      <c r="D5028" s="4">
        <v>70011623581.490005</v>
      </c>
      <c r="E5028" s="4">
        <v>52584869136.959999</v>
      </c>
      <c r="F5028" s="7"/>
    </row>
    <row r="5031" spans="1:6" ht="147" customHeight="1">
      <c r="A5031" s="83" t="s">
        <v>5904</v>
      </c>
      <c r="B5031" s="83"/>
    </row>
  </sheetData>
  <mergeCells count="8">
    <mergeCell ref="A5031:B5031"/>
    <mergeCell ref="B3473:C3473"/>
    <mergeCell ref="B4157:B4158"/>
    <mergeCell ref="B1:C1"/>
    <mergeCell ref="B702:C702"/>
    <mergeCell ref="B1403:C1403"/>
    <mergeCell ref="B2103:C2103"/>
    <mergeCell ref="B2787:C278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84"/>
  <sheetViews>
    <sheetView topLeftCell="A5580" zoomScale="80" zoomScaleNormal="80" workbookViewId="0">
      <selection activeCell="A5590" sqref="A5590"/>
    </sheetView>
  </sheetViews>
  <sheetFormatPr defaultRowHeight="15"/>
  <cols>
    <col min="1" max="1" width="52.42578125" customWidth="1"/>
    <col min="2" max="2" width="69" bestFit="1" customWidth="1"/>
    <col min="3" max="3" width="21" customWidth="1"/>
    <col min="4" max="4" width="19.140625" customWidth="1"/>
    <col min="5" max="5" width="21.5703125" bestFit="1" customWidth="1"/>
    <col min="6" max="6" width="27.28515625" bestFit="1" customWidth="1"/>
    <col min="7" max="8" width="20.42578125" bestFit="1" customWidth="1"/>
    <col min="9" max="9" width="18.7109375" bestFit="1" customWidth="1"/>
    <col min="10" max="10" width="20.42578125" bestFit="1" customWidth="1"/>
    <col min="11" max="11" width="17" bestFit="1" customWidth="1"/>
    <col min="12" max="12" width="18.7109375" bestFit="1" customWidth="1"/>
    <col min="257" max="257" width="69" customWidth="1"/>
    <col min="258" max="258" width="21.42578125" customWidth="1"/>
    <col min="513" max="513" width="69" customWidth="1"/>
    <col min="514" max="514" width="21.42578125" customWidth="1"/>
    <col min="769" max="769" width="69" customWidth="1"/>
    <col min="770" max="770" width="21.42578125" customWidth="1"/>
    <col min="1025" max="1025" width="69" customWidth="1"/>
    <col min="1026" max="1026" width="21.42578125" customWidth="1"/>
    <col min="1281" max="1281" width="69" customWidth="1"/>
    <col min="1282" max="1282" width="21.42578125" customWidth="1"/>
    <col min="1537" max="1537" width="69" customWidth="1"/>
    <col min="1538" max="1538" width="21.42578125" customWidth="1"/>
    <col min="1793" max="1793" width="69" customWidth="1"/>
    <col min="1794" max="1794" width="21.42578125" customWidth="1"/>
    <col min="2049" max="2049" width="69" customWidth="1"/>
    <col min="2050" max="2050" width="21.42578125" customWidth="1"/>
    <col min="2305" max="2305" width="69" customWidth="1"/>
    <col min="2306" max="2306" width="21.42578125" customWidth="1"/>
    <col min="2561" max="2561" width="69" customWidth="1"/>
    <col min="2562" max="2562" width="21.42578125" customWidth="1"/>
    <col min="2817" max="2817" width="69" customWidth="1"/>
    <col min="2818" max="2818" width="21.42578125" customWidth="1"/>
    <col min="3073" max="3073" width="69" customWidth="1"/>
    <col min="3074" max="3074" width="21.42578125" customWidth="1"/>
    <col min="3329" max="3329" width="69" customWidth="1"/>
    <col min="3330" max="3330" width="21.42578125" customWidth="1"/>
    <col min="3585" max="3585" width="69" customWidth="1"/>
    <col min="3586" max="3586" width="21.42578125" customWidth="1"/>
    <col min="3841" max="3841" width="69" customWidth="1"/>
    <col min="3842" max="3842" width="21.42578125" customWidth="1"/>
    <col min="4097" max="4097" width="69" customWidth="1"/>
    <col min="4098" max="4098" width="21.42578125" customWidth="1"/>
    <col min="4353" max="4353" width="69" customWidth="1"/>
    <col min="4354" max="4354" width="21.42578125" customWidth="1"/>
    <col min="4609" max="4609" width="69" customWidth="1"/>
    <col min="4610" max="4610" width="21.42578125" customWidth="1"/>
    <col min="4865" max="4865" width="69" customWidth="1"/>
    <col min="4866" max="4866" width="21.42578125" customWidth="1"/>
    <col min="5121" max="5121" width="69" customWidth="1"/>
    <col min="5122" max="5122" width="21.42578125" customWidth="1"/>
    <col min="5377" max="5377" width="69" customWidth="1"/>
    <col min="5378" max="5378" width="21.42578125" customWidth="1"/>
    <col min="5633" max="5633" width="69" customWidth="1"/>
    <col min="5634" max="5634" width="21.42578125" customWidth="1"/>
    <col min="5889" max="5889" width="69" customWidth="1"/>
    <col min="5890" max="5890" width="21.42578125" customWidth="1"/>
    <col min="6145" max="6145" width="69" customWidth="1"/>
    <col min="6146" max="6146" width="21.42578125" customWidth="1"/>
    <col min="6401" max="6401" width="69" customWidth="1"/>
    <col min="6402" max="6402" width="21.42578125" customWidth="1"/>
    <col min="6657" max="6657" width="69" customWidth="1"/>
    <col min="6658" max="6658" width="21.42578125" customWidth="1"/>
    <col min="6913" max="6913" width="69" customWidth="1"/>
    <col min="6914" max="6914" width="21.42578125" customWidth="1"/>
    <col min="7169" max="7169" width="69" customWidth="1"/>
    <col min="7170" max="7170" width="21.42578125" customWidth="1"/>
    <col min="7425" max="7425" width="69" customWidth="1"/>
    <col min="7426" max="7426" width="21.42578125" customWidth="1"/>
    <col min="7681" max="7681" width="69" customWidth="1"/>
    <col min="7682" max="7682" width="21.42578125" customWidth="1"/>
    <col min="7937" max="7937" width="69" customWidth="1"/>
    <col min="7938" max="7938" width="21.42578125" customWidth="1"/>
    <col min="8193" max="8193" width="69" customWidth="1"/>
    <col min="8194" max="8194" width="21.42578125" customWidth="1"/>
    <col min="8449" max="8449" width="69" customWidth="1"/>
    <col min="8450" max="8450" width="21.42578125" customWidth="1"/>
    <col min="8705" max="8705" width="69" customWidth="1"/>
    <col min="8706" max="8706" width="21.42578125" customWidth="1"/>
    <col min="8961" max="8961" width="69" customWidth="1"/>
    <col min="8962" max="8962" width="21.42578125" customWidth="1"/>
    <col min="9217" max="9217" width="69" customWidth="1"/>
    <col min="9218" max="9218" width="21.42578125" customWidth="1"/>
    <col min="9473" max="9473" width="69" customWidth="1"/>
    <col min="9474" max="9474" width="21.42578125" customWidth="1"/>
    <col min="9729" max="9729" width="69" customWidth="1"/>
    <col min="9730" max="9730" width="21.42578125" customWidth="1"/>
    <col min="9985" max="9985" width="69" customWidth="1"/>
    <col min="9986" max="9986" width="21.42578125" customWidth="1"/>
    <col min="10241" max="10241" width="69" customWidth="1"/>
    <col min="10242" max="10242" width="21.42578125" customWidth="1"/>
    <col min="10497" max="10497" width="69" customWidth="1"/>
    <col min="10498" max="10498" width="21.42578125" customWidth="1"/>
    <col min="10753" max="10753" width="69" customWidth="1"/>
    <col min="10754" max="10754" width="21.42578125" customWidth="1"/>
    <col min="11009" max="11009" width="69" customWidth="1"/>
    <col min="11010" max="11010" width="21.42578125" customWidth="1"/>
    <col min="11265" max="11265" width="69" customWidth="1"/>
    <col min="11266" max="11266" width="21.42578125" customWidth="1"/>
    <col min="11521" max="11521" width="69" customWidth="1"/>
    <col min="11522" max="11522" width="21.42578125" customWidth="1"/>
    <col min="11777" max="11777" width="69" customWidth="1"/>
    <col min="11778" max="11778" width="21.42578125" customWidth="1"/>
    <col min="12033" max="12033" width="69" customWidth="1"/>
    <col min="12034" max="12034" width="21.42578125" customWidth="1"/>
    <col min="12289" max="12289" width="69" customWidth="1"/>
    <col min="12290" max="12290" width="21.42578125" customWidth="1"/>
    <col min="12545" max="12545" width="69" customWidth="1"/>
    <col min="12546" max="12546" width="21.42578125" customWidth="1"/>
    <col min="12801" max="12801" width="69" customWidth="1"/>
    <col min="12802" max="12802" width="21.42578125" customWidth="1"/>
    <col min="13057" max="13057" width="69" customWidth="1"/>
    <col min="13058" max="13058" width="21.42578125" customWidth="1"/>
    <col min="13313" max="13313" width="69" customWidth="1"/>
    <col min="13314" max="13314" width="21.42578125" customWidth="1"/>
    <col min="13569" max="13569" width="69" customWidth="1"/>
    <col min="13570" max="13570" width="21.42578125" customWidth="1"/>
    <col min="13825" max="13825" width="69" customWidth="1"/>
    <col min="13826" max="13826" width="21.42578125" customWidth="1"/>
    <col min="14081" max="14081" width="69" customWidth="1"/>
    <col min="14082" max="14082" width="21.42578125" customWidth="1"/>
    <col min="14337" max="14337" width="69" customWidth="1"/>
    <col min="14338" max="14338" width="21.42578125" customWidth="1"/>
    <col min="14593" max="14593" width="69" customWidth="1"/>
    <col min="14594" max="14594" width="21.42578125" customWidth="1"/>
    <col min="14849" max="14849" width="69" customWidth="1"/>
    <col min="14850" max="14850" width="21.42578125" customWidth="1"/>
    <col min="15105" max="15105" width="69" customWidth="1"/>
    <col min="15106" max="15106" width="21.42578125" customWidth="1"/>
    <col min="15361" max="15361" width="69" customWidth="1"/>
    <col min="15362" max="15362" width="21.42578125" customWidth="1"/>
    <col min="15617" max="15617" width="69" customWidth="1"/>
    <col min="15618" max="15618" width="21.42578125" customWidth="1"/>
    <col min="15873" max="15873" width="69" customWidth="1"/>
    <col min="15874" max="15874" width="21.42578125" customWidth="1"/>
    <col min="16129" max="16129" width="69" customWidth="1"/>
    <col min="16130" max="16130" width="21.42578125" customWidth="1"/>
  </cols>
  <sheetData>
    <row r="1" spans="1:9">
      <c r="B1" s="87" t="s">
        <v>30</v>
      </c>
      <c r="C1" s="87"/>
    </row>
    <row r="2" spans="1:9" ht="12.75" customHeight="1">
      <c r="A2" s="2"/>
      <c r="B2" s="2" t="s">
        <v>31</v>
      </c>
      <c r="C2" s="2" t="s">
        <v>30</v>
      </c>
      <c r="E2" s="2" t="s">
        <v>32</v>
      </c>
      <c r="F2" s="2" t="s">
        <v>33</v>
      </c>
      <c r="H2" s="2" t="s">
        <v>34</v>
      </c>
    </row>
    <row r="3" spans="1:9" ht="12.75" customHeight="1">
      <c r="A3" t="str">
        <f>TRIM(B3)</f>
        <v>1.0.0.0.0.00.00 - Ativo</v>
      </c>
      <c r="B3" s="3" t="s">
        <v>2109</v>
      </c>
      <c r="C3" s="4">
        <v>770642222254.81006</v>
      </c>
      <c r="D3" s="1"/>
      <c r="E3" s="1">
        <f>E4+E111</f>
        <v>11159564753.289999</v>
      </c>
      <c r="F3" s="1">
        <f>F4+F111</f>
        <v>759482657501.52002</v>
      </c>
      <c r="H3" t="b">
        <f t="shared" ref="H3:H66" si="0">IF(I3="00",C3=E3+F3,TRUE)</f>
        <v>1</v>
      </c>
      <c r="I3" t="str">
        <f>MID(A3,11,2)</f>
        <v>00</v>
      </c>
    </row>
    <row r="4" spans="1:9" ht="12.75" customHeight="1">
      <c r="A4" t="str">
        <f t="shared" ref="A4:A67" si="1">TRIM(B4)</f>
        <v>1.1.0.0.0.00.00 - Ativo Circulante</v>
      </c>
      <c r="B4" s="5" t="s">
        <v>2110</v>
      </c>
      <c r="C4" s="6">
        <v>205905126861.29999</v>
      </c>
      <c r="D4" s="1"/>
      <c r="E4" s="1">
        <f>E5+E11+E53+E68+E77+E94</f>
        <v>1607781788.75</v>
      </c>
      <c r="F4" s="1">
        <f>F5+F11+F53+F68+F77+F94</f>
        <v>204297345072.54999</v>
      </c>
      <c r="H4" t="b">
        <f t="shared" si="0"/>
        <v>1</v>
      </c>
      <c r="I4" t="str">
        <f t="shared" ref="I4:I67" si="2">MID(A4,11,2)</f>
        <v>00</v>
      </c>
    </row>
    <row r="5" spans="1:9" ht="12.75" customHeight="1">
      <c r="A5" t="str">
        <f t="shared" si="1"/>
        <v>1.1.1.0.0.00.00 - Caixa e Equivalentes de Caixa</v>
      </c>
      <c r="B5" s="3" t="s">
        <v>2111</v>
      </c>
      <c r="C5" s="4">
        <v>69221368747.740005</v>
      </c>
      <c r="D5" s="1"/>
      <c r="E5" s="1">
        <f>E6+E9</f>
        <v>1412707102.0599999</v>
      </c>
      <c r="F5" s="1">
        <f>F6+F9</f>
        <v>67808661645.68</v>
      </c>
      <c r="H5" t="b">
        <f t="shared" si="0"/>
        <v>1</v>
      </c>
      <c r="I5" t="str">
        <f t="shared" si="2"/>
        <v>00</v>
      </c>
    </row>
    <row r="6" spans="1:9" ht="12.75" customHeight="1">
      <c r="A6" t="str">
        <f t="shared" si="1"/>
        <v>1.1.1.1.0.00.00 - Caixa e Equivalentes de Caixa em Moeda Nacional</v>
      </c>
      <c r="B6" s="5" t="s">
        <v>2112</v>
      </c>
      <c r="C6" s="6">
        <v>68983893232.220001</v>
      </c>
      <c r="D6" s="1"/>
      <c r="E6" s="1">
        <f>E7+E8</f>
        <v>1412707102.0599999</v>
      </c>
      <c r="F6" s="1">
        <f>F7+F8</f>
        <v>67571186130.160004</v>
      </c>
      <c r="H6" t="b">
        <f t="shared" si="0"/>
        <v>1</v>
      </c>
      <c r="I6" t="str">
        <f t="shared" si="2"/>
        <v>00</v>
      </c>
    </row>
    <row r="7" spans="1:9" ht="25.5" customHeight="1">
      <c r="A7" t="str">
        <f t="shared" si="1"/>
        <v>1.1.1.1.1.00.00 - Caixa e Equivalentes de Caixa em Moeda Nacional - 
 Consolidação</v>
      </c>
      <c r="B7" s="3" t="s">
        <v>2113</v>
      </c>
      <c r="C7" s="4">
        <v>67571186130.160004</v>
      </c>
      <c r="D7" s="1"/>
      <c r="E7" s="1">
        <f>SUMIF(A7:B7,"*intra*",C7:D7)+SUMIF(A7:B7,"*inter*",C7:D7)</f>
        <v>0</v>
      </c>
      <c r="F7" s="1">
        <f>SUMIF(A7:B7,"*consolidação*",C7:D7)</f>
        <v>67571186130.160004</v>
      </c>
      <c r="H7" t="b">
        <f t="shared" si="0"/>
        <v>1</v>
      </c>
      <c r="I7" t="str">
        <f t="shared" si="2"/>
        <v>00</v>
      </c>
    </row>
    <row r="8" spans="1:9" ht="25.5" customHeight="1">
      <c r="A8" t="str">
        <f t="shared" si="1"/>
        <v>1.1.1.1.2.00.00 - Caixa e Equivalentes de Caixa em Moeda Nacional - 
 Intra OFSS</v>
      </c>
      <c r="B8" s="5" t="s">
        <v>2114</v>
      </c>
      <c r="C8" s="6">
        <v>1412707102.0599999</v>
      </c>
      <c r="D8" s="1"/>
      <c r="E8" s="1">
        <f>SUMIF(A8:B8,"*intra*",C8:D8)+SUMIF(A8:B8,"*inter*",C8:D8)</f>
        <v>1412707102.0599999</v>
      </c>
      <c r="F8" s="1">
        <f>SUMIF(A8:B8,"*consolidação*",C8:D8)</f>
        <v>0</v>
      </c>
      <c r="H8" t="b">
        <f t="shared" si="0"/>
        <v>1</v>
      </c>
      <c r="I8" t="str">
        <f t="shared" si="2"/>
        <v>00</v>
      </c>
    </row>
    <row r="9" spans="1:9" ht="12.75" customHeight="1">
      <c r="A9" t="str">
        <f t="shared" si="1"/>
        <v>1.1.1.2.0.00.00 - Caixa e Equivalentes de Caixa em Moeda Estrangeira</v>
      </c>
      <c r="B9" s="3" t="s">
        <v>2115</v>
      </c>
      <c r="C9" s="4">
        <v>237475515.52000001</v>
      </c>
      <c r="D9" s="1"/>
      <c r="E9" s="1">
        <f>E10</f>
        <v>0</v>
      </c>
      <c r="F9" s="1">
        <f>F10</f>
        <v>237475515.52000001</v>
      </c>
      <c r="H9" t="b">
        <f t="shared" si="0"/>
        <v>1</v>
      </c>
      <c r="I9" t="str">
        <f t="shared" si="2"/>
        <v>00</v>
      </c>
    </row>
    <row r="10" spans="1:9" ht="25.5" customHeight="1">
      <c r="A10" t="str">
        <f t="shared" si="1"/>
        <v>1.1.1.2.1.00.00 - Caixa e Equivalentes de Caixa em Moeda Estrangeira 
 - Consolidação</v>
      </c>
      <c r="B10" s="5" t="s">
        <v>2116</v>
      </c>
      <c r="C10" s="6">
        <v>237475515.52000001</v>
      </c>
      <c r="D10" s="1"/>
      <c r="E10" s="1">
        <f>SUMIF(A10:B10,"*intra*",C10:D10)+SUMIF(A10:B10,"*inter*",C10:D10)</f>
        <v>0</v>
      </c>
      <c r="F10" s="1">
        <f>SUMIF(A10:B10,"*consolidação*",C10:D10)</f>
        <v>237475515.52000001</v>
      </c>
      <c r="H10" t="b">
        <f t="shared" si="0"/>
        <v>1</v>
      </c>
      <c r="I10" t="str">
        <f t="shared" si="2"/>
        <v>00</v>
      </c>
    </row>
    <row r="11" spans="1:9" ht="12.75" customHeight="1">
      <c r="A11" t="str">
        <f t="shared" si="1"/>
        <v>1.1.2.0.0.00.00 - Créditos a Curto Prazo</v>
      </c>
      <c r="B11" s="3" t="s">
        <v>2117</v>
      </c>
      <c r="C11" s="4">
        <v>55143918058.209999</v>
      </c>
      <c r="D11" s="1"/>
      <c r="E11" s="1">
        <f>E12+E18+E24+E29+E35+E41-E47</f>
        <v>195074686.69000006</v>
      </c>
      <c r="F11" s="1">
        <f>F12+F18+F24+F29+F35+F41-F47</f>
        <v>54948843371.519997</v>
      </c>
      <c r="H11" t="b">
        <f t="shared" si="0"/>
        <v>1</v>
      </c>
      <c r="I11" t="str">
        <f t="shared" si="2"/>
        <v>00</v>
      </c>
    </row>
    <row r="12" spans="1:9" ht="12.75" customHeight="1">
      <c r="A12" t="str">
        <f t="shared" si="1"/>
        <v>1.1.2.1.0.00.00 - Créditos Tributários a Receber</v>
      </c>
      <c r="B12" s="5" t="s">
        <v>2118</v>
      </c>
      <c r="C12" s="6">
        <v>37787119529.699997</v>
      </c>
      <c r="D12" s="1"/>
      <c r="E12" s="1">
        <f>E13+E14+E15+E16+E17</f>
        <v>1511278419.9599998</v>
      </c>
      <c r="F12" s="1">
        <f>F13+F14+F15+F16+F17</f>
        <v>36275841109.739998</v>
      </c>
      <c r="H12" t="b">
        <f t="shared" si="0"/>
        <v>1</v>
      </c>
      <c r="I12" t="str">
        <f t="shared" si="2"/>
        <v>00</v>
      </c>
    </row>
    <row r="13" spans="1:9" ht="12.75" customHeight="1">
      <c r="A13" t="str">
        <f t="shared" si="1"/>
        <v>1.1.2.1.1.00.00 - Créditos Tributários a Receber - Consolidação</v>
      </c>
      <c r="B13" s="3" t="s">
        <v>2119</v>
      </c>
      <c r="C13" s="4">
        <v>36275841109.739998</v>
      </c>
      <c r="D13" s="1"/>
      <c r="E13" s="1">
        <f>SUMIF(A13:B13,"*intra*",C13:D13)+SUMIF(A13:B13,"*inter*",C13:D13)</f>
        <v>0</v>
      </c>
      <c r="F13" s="1">
        <f>SUMIF(A13:B13,"*consolidação*",C13:D13)</f>
        <v>36275841109.739998</v>
      </c>
      <c r="H13" t="b">
        <f t="shared" si="0"/>
        <v>1</v>
      </c>
      <c r="I13" t="str">
        <f t="shared" si="2"/>
        <v>00</v>
      </c>
    </row>
    <row r="14" spans="1:9" ht="12.75" customHeight="1">
      <c r="A14" t="str">
        <f t="shared" si="1"/>
        <v>1.1.2.1.2.00.00 - Créditos Tributários a Receber - Intra OFSS</v>
      </c>
      <c r="B14" s="5" t="s">
        <v>2120</v>
      </c>
      <c r="C14" s="6">
        <v>1261345451.97</v>
      </c>
      <c r="D14" s="1"/>
      <c r="E14" s="1">
        <f>SUMIF(A14:B14,"*intra*",C14:D14)+SUMIF(A14:B14,"*inter*",C14:D14)</f>
        <v>1261345451.97</v>
      </c>
      <c r="F14" s="1">
        <f>SUMIF(A14:B14,"*consolidação*",C14:D14)</f>
        <v>0</v>
      </c>
      <c r="H14" t="b">
        <f t="shared" si="0"/>
        <v>1</v>
      </c>
      <c r="I14" t="str">
        <f t="shared" si="2"/>
        <v>00</v>
      </c>
    </row>
    <row r="15" spans="1:9" ht="25.5" customHeight="1">
      <c r="A15" t="str">
        <f t="shared" si="1"/>
        <v>1.1.2.1.3.00.00 - Créditos Tributários a Receber - Inter OFSS - 
 União</v>
      </c>
      <c r="B15" s="3" t="s">
        <v>2121</v>
      </c>
      <c r="C15" s="4">
        <v>47742542.100000001</v>
      </c>
      <c r="D15" s="1"/>
      <c r="E15" s="1">
        <f>SUMIF(A15:B15,"*intra*",C15:D15)+SUMIF(A15:B15,"*inter*",C15:D15)</f>
        <v>47742542.100000001</v>
      </c>
      <c r="F15" s="1">
        <f>SUMIF(A15:B15,"*consolidação*",C15:D15)</f>
        <v>0</v>
      </c>
      <c r="H15" t="b">
        <f t="shared" si="0"/>
        <v>1</v>
      </c>
      <c r="I15" t="str">
        <f t="shared" si="2"/>
        <v>00</v>
      </c>
    </row>
    <row r="16" spans="1:9" ht="25.5" customHeight="1">
      <c r="A16" t="str">
        <f t="shared" si="1"/>
        <v>1.1.2.1.4.00.00 - Créditos Tributários a Receber - Inter OFSS – 
 Estado</v>
      </c>
      <c r="B16" s="5" t="s">
        <v>2122</v>
      </c>
      <c r="C16" s="6">
        <v>11386465.369999999</v>
      </c>
      <c r="D16" s="1"/>
      <c r="E16" s="1">
        <f>SUMIF(A16:B16,"*intra*",C16:D16)+SUMIF(A16:B16,"*inter*",C16:D16)</f>
        <v>11386465.369999999</v>
      </c>
      <c r="F16" s="1">
        <f>SUMIF(A16:B16,"*consolidação*",C16:D16)</f>
        <v>0</v>
      </c>
      <c r="H16" t="b">
        <f t="shared" si="0"/>
        <v>1</v>
      </c>
      <c r="I16" t="str">
        <f t="shared" si="2"/>
        <v>00</v>
      </c>
    </row>
    <row r="17" spans="1:9" ht="25.5" customHeight="1">
      <c r="A17" t="str">
        <f t="shared" si="1"/>
        <v>1.1.2.1.5.00.00 - Créditos Tributários a Receber - Inter OFSS - 
 Município</v>
      </c>
      <c r="B17" s="3" t="s">
        <v>2123</v>
      </c>
      <c r="C17" s="4">
        <v>190803960.52000001</v>
      </c>
      <c r="D17" s="1"/>
      <c r="E17" s="1">
        <f>SUMIF(A17:B17,"*intra*",C17:D17)+SUMIF(A17:B17,"*inter*",C17:D17)</f>
        <v>190803960.52000001</v>
      </c>
      <c r="F17" s="1">
        <f>SUMIF(A17:B17,"*consolidação*",C17:D17)</f>
        <v>0</v>
      </c>
      <c r="H17" t="b">
        <f t="shared" si="0"/>
        <v>1</v>
      </c>
      <c r="I17" t="str">
        <f t="shared" si="2"/>
        <v>00</v>
      </c>
    </row>
    <row r="18" spans="1:9" ht="12.75" customHeight="1">
      <c r="A18" t="str">
        <f t="shared" si="1"/>
        <v>1.1.2.2.0.00.00 - Clientes</v>
      </c>
      <c r="B18" s="5" t="s">
        <v>2124</v>
      </c>
      <c r="C18" s="6">
        <v>1776834872.54</v>
      </c>
      <c r="D18" s="1"/>
      <c r="E18" s="1">
        <f>E19+E20+E21+E22+E23</f>
        <v>129033078.23999999</v>
      </c>
      <c r="F18" s="1">
        <f>F19+F20+F21+F22+F23</f>
        <v>1647801794.3</v>
      </c>
      <c r="H18" t="b">
        <f t="shared" si="0"/>
        <v>1</v>
      </c>
      <c r="I18" t="str">
        <f t="shared" si="2"/>
        <v>00</v>
      </c>
    </row>
    <row r="19" spans="1:9" ht="12.75" customHeight="1">
      <c r="A19" t="str">
        <f t="shared" si="1"/>
        <v>1.1.2.2.1.00.00 - Clientes - Consolidação</v>
      </c>
      <c r="B19" s="3" t="s">
        <v>2125</v>
      </c>
      <c r="C19" s="4">
        <v>1647801794.3</v>
      </c>
      <c r="D19" s="1"/>
      <c r="E19" s="1">
        <f>SUMIF(A19:B19,"*intra*",C19:D19)+SUMIF(A19:B19,"*inter*",C19:D19)</f>
        <v>0</v>
      </c>
      <c r="F19" s="1">
        <f>SUMIF(A19:B19,"*consolidação*",C19:D19)</f>
        <v>1647801794.3</v>
      </c>
      <c r="H19" t="b">
        <f t="shared" si="0"/>
        <v>1</v>
      </c>
      <c r="I19" t="str">
        <f t="shared" si="2"/>
        <v>00</v>
      </c>
    </row>
    <row r="20" spans="1:9" ht="12.75" customHeight="1">
      <c r="A20" t="str">
        <f t="shared" si="1"/>
        <v>1.1.2.2.2.00.00 - Clientes - Intra OFSS</v>
      </c>
      <c r="B20" s="5" t="s">
        <v>2126</v>
      </c>
      <c r="C20" s="6">
        <v>45464168.619999997</v>
      </c>
      <c r="D20" s="1"/>
      <c r="E20" s="1">
        <f>SUMIF(A20:B20,"*intra*",C20:D20)+SUMIF(A20:B20,"*inter*",C20:D20)</f>
        <v>45464168.619999997</v>
      </c>
      <c r="F20" s="1">
        <f>SUMIF(A20:B20,"*consolidação*",C20:D20)</f>
        <v>0</v>
      </c>
      <c r="H20" t="b">
        <f t="shared" si="0"/>
        <v>1</v>
      </c>
      <c r="I20" t="str">
        <f t="shared" si="2"/>
        <v>00</v>
      </c>
    </row>
    <row r="21" spans="1:9" ht="12.75" customHeight="1">
      <c r="A21" t="str">
        <f t="shared" si="1"/>
        <v>1.1.2.2.3.00.00 - Clientes - Inter OFSS - União</v>
      </c>
      <c r="B21" s="3" t="s">
        <v>2127</v>
      </c>
      <c r="C21" s="4">
        <v>7776344.9000000004</v>
      </c>
      <c r="D21" s="1"/>
      <c r="E21" s="1">
        <f>SUMIF(A21:B21,"*intra*",C21:D21)+SUMIF(A21:B21,"*inter*",C21:D21)</f>
        <v>7776344.9000000004</v>
      </c>
      <c r="F21" s="1">
        <f>SUMIF(A21:B21,"*consolidação*",C21:D21)</f>
        <v>0</v>
      </c>
      <c r="H21" t="b">
        <f t="shared" si="0"/>
        <v>1</v>
      </c>
      <c r="I21" t="str">
        <f t="shared" si="2"/>
        <v>00</v>
      </c>
    </row>
    <row r="22" spans="1:9" ht="12.75" customHeight="1">
      <c r="A22" t="str">
        <f t="shared" si="1"/>
        <v>1.1.2.2.4.00.00 - Clientes - Inter OFSS - Estado</v>
      </c>
      <c r="B22" s="5" t="s">
        <v>2128</v>
      </c>
      <c r="C22" s="6">
        <v>389835.47</v>
      </c>
      <c r="D22" s="1"/>
      <c r="E22" s="1">
        <f>SUMIF(A22:B22,"*intra*",C22:D22)+SUMIF(A22:B22,"*inter*",C22:D22)</f>
        <v>389835.47</v>
      </c>
      <c r="F22" s="1">
        <f>SUMIF(A22:B22,"*consolidação*",C22:D22)</f>
        <v>0</v>
      </c>
      <c r="H22" t="b">
        <f t="shared" si="0"/>
        <v>1</v>
      </c>
      <c r="I22" t="str">
        <f t="shared" si="2"/>
        <v>00</v>
      </c>
    </row>
    <row r="23" spans="1:9" ht="12.75" customHeight="1">
      <c r="A23" t="str">
        <f t="shared" si="1"/>
        <v>1.1.2.2.5.00.00 - Clientes - Inter OFSS - Município</v>
      </c>
      <c r="B23" s="3" t="s">
        <v>2129</v>
      </c>
      <c r="C23" s="4">
        <v>75402729.25</v>
      </c>
      <c r="D23" s="1"/>
      <c r="E23" s="1">
        <f>SUMIF(A23:B23,"*intra*",C23:D23)+SUMIF(A23:B23,"*inter*",C23:D23)</f>
        <v>75402729.25</v>
      </c>
      <c r="F23" s="1">
        <f>SUMIF(A23:B23,"*consolidação*",C23:D23)</f>
        <v>0</v>
      </c>
      <c r="H23" t="b">
        <f t="shared" si="0"/>
        <v>1</v>
      </c>
      <c r="I23" t="str">
        <f t="shared" si="2"/>
        <v>00</v>
      </c>
    </row>
    <row r="24" spans="1:9" ht="12.75" customHeight="1">
      <c r="A24" t="str">
        <f t="shared" si="1"/>
        <v>1.1.2.3.0.00.00 - Créditos de Transferências a Receber</v>
      </c>
      <c r="B24" s="5" t="s">
        <v>2130</v>
      </c>
      <c r="C24" s="6">
        <v>2664872198.4299998</v>
      </c>
      <c r="D24" s="1"/>
      <c r="E24" s="1">
        <f>E25+E26+E27+E28</f>
        <v>1465144261.0500002</v>
      </c>
      <c r="F24" s="1">
        <f>F25+F26+F27+F28</f>
        <v>1199727937.3800001</v>
      </c>
      <c r="H24" t="b">
        <f t="shared" si="0"/>
        <v>1</v>
      </c>
      <c r="I24" t="str">
        <f t="shared" si="2"/>
        <v>00</v>
      </c>
    </row>
    <row r="25" spans="1:9" ht="25.5" customHeight="1">
      <c r="A25" t="str">
        <f t="shared" si="1"/>
        <v>1.1.2.3.1.00.00 - Créditos de Transferências a Receber - 
 Consolidação</v>
      </c>
      <c r="B25" s="3" t="s">
        <v>2131</v>
      </c>
      <c r="C25" s="4">
        <v>1199727937.3800001</v>
      </c>
      <c r="D25" s="1"/>
      <c r="E25" s="1">
        <f>SUMIF(A25:B25,"*intra*",C25:D25)+SUMIF(A25:B25,"*inter*",C25:D25)</f>
        <v>0</v>
      </c>
      <c r="F25" s="1">
        <f>SUMIF(A25:B25,"*consolidação*",C25:D25)</f>
        <v>1199727937.3800001</v>
      </c>
      <c r="H25" t="b">
        <f t="shared" si="0"/>
        <v>1</v>
      </c>
      <c r="I25" t="str">
        <f t="shared" si="2"/>
        <v>00</v>
      </c>
    </row>
    <row r="26" spans="1:9" ht="25.5" customHeight="1">
      <c r="A26" t="str">
        <f t="shared" si="1"/>
        <v>1.1.2.3.3.00.00 - Créditos de Transferências a Receber - Inter OFSS 
 - União</v>
      </c>
      <c r="B26" s="5" t="s">
        <v>2132</v>
      </c>
      <c r="C26" s="6">
        <v>1033232446.08</v>
      </c>
      <c r="D26" s="1"/>
      <c r="E26" s="1">
        <f>SUMIF(A26:B26,"*intra*",C26:D26)+SUMIF(A26:B26,"*inter*",C26:D26)</f>
        <v>1033232446.08</v>
      </c>
      <c r="F26" s="1">
        <f>SUMIF(A26:B26,"*consolidação*",C26:D26)</f>
        <v>0</v>
      </c>
      <c r="H26" t="b">
        <f t="shared" si="0"/>
        <v>1</v>
      </c>
      <c r="I26" t="str">
        <f t="shared" si="2"/>
        <v>00</v>
      </c>
    </row>
    <row r="27" spans="1:9" ht="25.5" customHeight="1">
      <c r="A27" t="str">
        <f t="shared" si="1"/>
        <v>1.1.2.3.4.00.00 - Créditos de Transferências a Receber - Inter OFSS 
 - Estado</v>
      </c>
      <c r="B27" s="3" t="s">
        <v>2133</v>
      </c>
      <c r="C27" s="4">
        <v>366632650.83999997</v>
      </c>
      <c r="D27" s="1"/>
      <c r="E27" s="1">
        <f>SUMIF(A27:B27,"*intra*",C27:D27)+SUMIF(A27:B27,"*inter*",C27:D27)</f>
        <v>366632650.83999997</v>
      </c>
      <c r="F27" s="1">
        <f>SUMIF(A27:B27,"*consolidação*",C27:D27)</f>
        <v>0</v>
      </c>
      <c r="H27" t="b">
        <f t="shared" si="0"/>
        <v>1</v>
      </c>
      <c r="I27" t="str">
        <f t="shared" si="2"/>
        <v>00</v>
      </c>
    </row>
    <row r="28" spans="1:9" ht="25.5" customHeight="1">
      <c r="A28" t="str">
        <f t="shared" si="1"/>
        <v>1.1.2.3.5.00.00 - Créditos de Transferências a Receber - Inter OFSS 
 - Município</v>
      </c>
      <c r="B28" s="5" t="s">
        <v>2134</v>
      </c>
      <c r="C28" s="6">
        <v>65279164.130000003</v>
      </c>
      <c r="D28" s="1"/>
      <c r="E28" s="1">
        <f>SUMIF(A28:B28,"*intra*",C28:D28)+SUMIF(A28:B28,"*inter*",C28:D28)</f>
        <v>65279164.130000003</v>
      </c>
      <c r="F28" s="1">
        <f>SUMIF(A28:B28,"*consolidação*",C28:D28)</f>
        <v>0</v>
      </c>
      <c r="H28" t="b">
        <f t="shared" si="0"/>
        <v>1</v>
      </c>
      <c r="I28" t="str">
        <f t="shared" si="2"/>
        <v>00</v>
      </c>
    </row>
    <row r="29" spans="1:9" ht="12.75" customHeight="1">
      <c r="A29" t="str">
        <f t="shared" si="1"/>
        <v>1.1.2.4.0.00.00 - Empréstimos e Financiamentos Concedidos</v>
      </c>
      <c r="B29" s="3" t="s">
        <v>2135</v>
      </c>
      <c r="C29" s="4">
        <v>358006192.50999999</v>
      </c>
      <c r="D29" s="1"/>
      <c r="E29" s="1">
        <f>E30+E31+E32+E33+E34</f>
        <v>14879955.300000003</v>
      </c>
      <c r="F29" s="1">
        <f>F30+F31+F32+F33+F34</f>
        <v>343126237.20999998</v>
      </c>
      <c r="H29" t="b">
        <f t="shared" si="0"/>
        <v>1</v>
      </c>
      <c r="I29" t="str">
        <f t="shared" si="2"/>
        <v>00</v>
      </c>
    </row>
    <row r="30" spans="1:9" ht="25.5" customHeight="1">
      <c r="A30" t="str">
        <f t="shared" si="1"/>
        <v>1.1.2.4.1.00.00 - Empréstimos e Financiamentos Concedidos - 
 Consolidação</v>
      </c>
      <c r="B30" s="5" t="s">
        <v>2136</v>
      </c>
      <c r="C30" s="6">
        <v>343126237.20999998</v>
      </c>
      <c r="D30" s="1"/>
      <c r="E30" s="1">
        <f>SUMIF(A30:B30,"*intra*",C30:D30)+SUMIF(A30:B30,"*inter*",C30:D30)</f>
        <v>0</v>
      </c>
      <c r="F30" s="1">
        <f>SUMIF(A30:B30,"*consolidação*",C30:D30)</f>
        <v>343126237.20999998</v>
      </c>
      <c r="H30" t="b">
        <f t="shared" si="0"/>
        <v>1</v>
      </c>
      <c r="I30" t="str">
        <f t="shared" si="2"/>
        <v>00</v>
      </c>
    </row>
    <row r="31" spans="1:9" ht="25.5" customHeight="1">
      <c r="A31" t="str">
        <f t="shared" si="1"/>
        <v>1.1.2.4.2.00.00 - Empréstimos e Financiamentos Concedidos - Intra 
 OFSS</v>
      </c>
      <c r="B31" s="3" t="s">
        <v>2137</v>
      </c>
      <c r="C31" s="4">
        <v>5459908.3300000001</v>
      </c>
      <c r="D31" s="1"/>
      <c r="E31" s="1">
        <f>SUMIF(A31:B31,"*intra*",C31:D31)+SUMIF(A31:B31,"*inter*",C31:D31)</f>
        <v>5459908.3300000001</v>
      </c>
      <c r="F31" s="1">
        <f>SUMIF(A31:B31,"*consolidação*",C31:D31)</f>
        <v>0</v>
      </c>
      <c r="H31" t="b">
        <f t="shared" si="0"/>
        <v>1</v>
      </c>
      <c r="I31" t="str">
        <f t="shared" si="2"/>
        <v>00</v>
      </c>
    </row>
    <row r="32" spans="1:9" ht="25.5" customHeight="1">
      <c r="A32" t="str">
        <f t="shared" si="1"/>
        <v>1.1.2.4.3.00.00 - Empréstimos e Financiamentos Concedidos - Inter 
 OFSS - União</v>
      </c>
      <c r="B32" s="5" t="s">
        <v>2138</v>
      </c>
      <c r="C32" s="6">
        <v>114795.71</v>
      </c>
      <c r="D32" s="1"/>
      <c r="E32" s="1">
        <f>SUMIF(A32:B32,"*intra*",C32:D32)+SUMIF(A32:B32,"*inter*",C32:D32)</f>
        <v>114795.71</v>
      </c>
      <c r="F32" s="1">
        <f>SUMIF(A32:B32,"*consolidação*",C32:D32)</f>
        <v>0</v>
      </c>
      <c r="H32" t="b">
        <f t="shared" si="0"/>
        <v>1</v>
      </c>
      <c r="I32" t="str">
        <f t="shared" si="2"/>
        <v>00</v>
      </c>
    </row>
    <row r="33" spans="1:9" ht="25.5" customHeight="1">
      <c r="A33" t="str">
        <f t="shared" si="1"/>
        <v>1.1.2.4.4.00.00 - Empréstimos e Financiamentos Concedidos - Inter 
 OFSS - Estado</v>
      </c>
      <c r="B33" s="3" t="s">
        <v>2139</v>
      </c>
      <c r="C33" s="4">
        <v>8491098.1300000008</v>
      </c>
      <c r="D33" s="1"/>
      <c r="E33" s="1">
        <f>SUMIF(A33:B33,"*intra*",C33:D33)+SUMIF(A33:B33,"*inter*",C33:D33)</f>
        <v>8491098.1300000008</v>
      </c>
      <c r="F33" s="1">
        <f>SUMIF(A33:B33,"*consolidação*",C33:D33)</f>
        <v>0</v>
      </c>
      <c r="H33" t="b">
        <f t="shared" si="0"/>
        <v>1</v>
      </c>
      <c r="I33" t="str">
        <f t="shared" si="2"/>
        <v>00</v>
      </c>
    </row>
    <row r="34" spans="1:9" ht="25.5" customHeight="1">
      <c r="A34" t="str">
        <f t="shared" si="1"/>
        <v>1.1.2.4.5.00.00 - Empréstimos e Financiamentos Concedidos - Inter 
 OFSS - Município</v>
      </c>
      <c r="B34" s="5" t="s">
        <v>2140</v>
      </c>
      <c r="C34" s="6">
        <v>814153.13</v>
      </c>
      <c r="D34" s="1"/>
      <c r="E34" s="1">
        <f>SUMIF(A34:B34,"*intra*",C34:D34)+SUMIF(A34:B34,"*inter*",C34:D34)</f>
        <v>814153.13</v>
      </c>
      <c r="F34" s="1">
        <f>SUMIF(A34:B34,"*consolidação*",C34:D34)</f>
        <v>0</v>
      </c>
      <c r="H34" t="b">
        <f t="shared" si="0"/>
        <v>1</v>
      </c>
      <c r="I34" t="str">
        <f t="shared" si="2"/>
        <v>00</v>
      </c>
    </row>
    <row r="35" spans="1:9" ht="12.75" customHeight="1">
      <c r="A35" t="str">
        <f t="shared" si="1"/>
        <v>1.1.2.5.0.00.00 - Dívida Ativa Tributaria</v>
      </c>
      <c r="B35" s="3" t="s">
        <v>2141</v>
      </c>
      <c r="C35" s="4">
        <v>21170631578.080002</v>
      </c>
      <c r="D35" s="1"/>
      <c r="E35" s="1">
        <f>E36+E37+E38+E39+E40</f>
        <v>364237377.06999999</v>
      </c>
      <c r="F35" s="1">
        <f>F36+F37+F38+F39+F40</f>
        <v>20806394201.009998</v>
      </c>
      <c r="H35" t="b">
        <f t="shared" si="0"/>
        <v>1</v>
      </c>
      <c r="I35" t="str">
        <f t="shared" si="2"/>
        <v>00</v>
      </c>
    </row>
    <row r="36" spans="1:9" ht="12.75" customHeight="1">
      <c r="A36" t="str">
        <f t="shared" si="1"/>
        <v>1.1.2.5.1.00.00 - Dívida Ativa Tributaria - Consolidação</v>
      </c>
      <c r="B36" s="5" t="s">
        <v>2142</v>
      </c>
      <c r="C36" s="6">
        <v>20806394201.009998</v>
      </c>
      <c r="D36" s="1"/>
      <c r="E36" s="1">
        <f>SUMIF(A36:B36,"*intra*",C36:D36)+SUMIF(A36:B36,"*inter*",C36:D36)</f>
        <v>0</v>
      </c>
      <c r="F36" s="1">
        <f>SUMIF(A36:B36,"*consolidação*",C36:D36)</f>
        <v>20806394201.009998</v>
      </c>
      <c r="H36" t="b">
        <f t="shared" si="0"/>
        <v>1</v>
      </c>
      <c r="I36" t="str">
        <f t="shared" si="2"/>
        <v>00</v>
      </c>
    </row>
    <row r="37" spans="1:9" ht="12.75" customHeight="1">
      <c r="A37" t="str">
        <f t="shared" si="1"/>
        <v>1.1.2.5.2.00.00 - Dívida Ativa Tributária - Intra OFSS</v>
      </c>
      <c r="B37" s="3" t="s">
        <v>2143</v>
      </c>
      <c r="C37" s="4">
        <v>61442107.020000003</v>
      </c>
      <c r="D37" s="1"/>
      <c r="E37" s="1">
        <f>SUMIF(A37:B37,"*intra*",C37:D37)+SUMIF(A37:B37,"*inter*",C37:D37)</f>
        <v>61442107.020000003</v>
      </c>
      <c r="F37" s="1">
        <f>SUMIF(A37:B37,"*consolidação*",C37:D37)</f>
        <v>0</v>
      </c>
      <c r="H37" t="b">
        <f t="shared" si="0"/>
        <v>1</v>
      </c>
      <c r="I37" t="str">
        <f t="shared" si="2"/>
        <v>00</v>
      </c>
    </row>
    <row r="38" spans="1:9" ht="12.75" customHeight="1">
      <c r="A38" t="str">
        <f t="shared" si="1"/>
        <v>1.1.2.5.3.00.00 - Dívida Ativa Tributária - Inter OFSS - União</v>
      </c>
      <c r="B38" s="5" t="s">
        <v>2144</v>
      </c>
      <c r="C38" s="6">
        <v>20718186.77</v>
      </c>
      <c r="D38" s="1"/>
      <c r="E38" s="1">
        <f>SUMIF(A38:B38,"*intra*",C38:D38)+SUMIF(A38:B38,"*inter*",C38:D38)</f>
        <v>20718186.77</v>
      </c>
      <c r="F38" s="1">
        <f>SUMIF(A38:B38,"*consolidação*",C38:D38)</f>
        <v>0</v>
      </c>
      <c r="H38" t="b">
        <f t="shared" si="0"/>
        <v>1</v>
      </c>
      <c r="I38" t="str">
        <f t="shared" si="2"/>
        <v>00</v>
      </c>
    </row>
    <row r="39" spans="1:9" ht="12.75" customHeight="1">
      <c r="A39" t="str">
        <f t="shared" si="1"/>
        <v>1.1.2.5.4.00.00 - Dívida Ativa Tributária - Inter OFSS - Estado</v>
      </c>
      <c r="B39" s="3" t="s">
        <v>2145</v>
      </c>
      <c r="C39" s="4">
        <v>5255846.33</v>
      </c>
      <c r="D39" s="1"/>
      <c r="E39" s="1">
        <f>SUMIF(A39:B39,"*intra*",C39:D39)+SUMIF(A39:B39,"*inter*",C39:D39)</f>
        <v>5255846.33</v>
      </c>
      <c r="F39" s="1">
        <f>SUMIF(A39:B39,"*consolidação*",C39:D39)</f>
        <v>0</v>
      </c>
      <c r="H39" t="b">
        <f t="shared" si="0"/>
        <v>1</v>
      </c>
      <c r="I39" t="str">
        <f t="shared" si="2"/>
        <v>00</v>
      </c>
    </row>
    <row r="40" spans="1:9" ht="12.75" customHeight="1">
      <c r="A40" t="str">
        <f t="shared" si="1"/>
        <v>1.1.2.5.5.00.00 - Dívida Ativa Tributaria - Inter OFSS - Município</v>
      </c>
      <c r="B40" s="5" t="s">
        <v>2146</v>
      </c>
      <c r="C40" s="6">
        <v>276821236.94999999</v>
      </c>
      <c r="D40" s="1"/>
      <c r="E40" s="1">
        <f>SUMIF(A40:B40,"*intra*",C40:D40)+SUMIF(A40:B40,"*inter*",C40:D40)</f>
        <v>276821236.94999999</v>
      </c>
      <c r="F40" s="1">
        <f>SUMIF(A40:B40,"*consolidação*",C40:D40)</f>
        <v>0</v>
      </c>
      <c r="H40" t="b">
        <f t="shared" si="0"/>
        <v>1</v>
      </c>
      <c r="I40" t="str">
        <f t="shared" si="2"/>
        <v>00</v>
      </c>
    </row>
    <row r="41" spans="1:9" ht="12.75" customHeight="1">
      <c r="A41" t="str">
        <f t="shared" si="1"/>
        <v>1.1.2.6.0.00.00 - Dívida Ativa não Tributaria</v>
      </c>
      <c r="B41" s="3" t="s">
        <v>2147</v>
      </c>
      <c r="C41" s="4">
        <v>3809645107.5100002</v>
      </c>
      <c r="D41" s="1"/>
      <c r="E41" s="1">
        <f>E42+E43+E44+E45+E46</f>
        <v>148522672.12</v>
      </c>
      <c r="F41" s="1">
        <f>F42+F43+F44+F45+F46</f>
        <v>3661122435.3899999</v>
      </c>
      <c r="H41" t="b">
        <f t="shared" si="0"/>
        <v>1</v>
      </c>
      <c r="I41" t="str">
        <f t="shared" si="2"/>
        <v>00</v>
      </c>
    </row>
    <row r="42" spans="1:9" ht="12.75" customHeight="1">
      <c r="A42" t="str">
        <f t="shared" si="1"/>
        <v>1.1.2.6.1.00.00 - Dívida Ativa não Tributaria - Consolidação</v>
      </c>
      <c r="B42" s="5" t="s">
        <v>2148</v>
      </c>
      <c r="C42" s="6">
        <v>3661122435.3899999</v>
      </c>
      <c r="D42" s="1"/>
      <c r="E42" s="1">
        <f>SUMIF(A42:B42,"*intra*",C42:D42)+SUMIF(A42:B42,"*inter*",C42:D42)</f>
        <v>0</v>
      </c>
      <c r="F42" s="1">
        <f>SUMIF(A42:B42,"*consolidação*",C42:D42)</f>
        <v>3661122435.3899999</v>
      </c>
      <c r="H42" t="b">
        <f t="shared" si="0"/>
        <v>1</v>
      </c>
      <c r="I42" t="str">
        <f t="shared" si="2"/>
        <v>00</v>
      </c>
    </row>
    <row r="43" spans="1:9" ht="12.75" customHeight="1">
      <c r="A43" t="str">
        <f t="shared" si="1"/>
        <v>1.1.2.6.2.00.00 - Dívida Ativa Não Tributaria - Intra OFSS</v>
      </c>
      <c r="B43" s="3" t="s">
        <v>2149</v>
      </c>
      <c r="C43" s="4">
        <v>39879678.82</v>
      </c>
      <c r="D43" s="1"/>
      <c r="E43" s="1">
        <f>SUMIF(A43:B43,"*intra*",C43:D43)+SUMIF(A43:B43,"*inter*",C43:D43)</f>
        <v>39879678.82</v>
      </c>
      <c r="F43" s="1">
        <f>SUMIF(A43:B43,"*consolidação*",C43:D43)</f>
        <v>0</v>
      </c>
      <c r="H43" t="b">
        <f t="shared" si="0"/>
        <v>1</v>
      </c>
      <c r="I43" t="str">
        <f t="shared" si="2"/>
        <v>00</v>
      </c>
    </row>
    <row r="44" spans="1:9" ht="12.75" customHeight="1">
      <c r="A44" t="str">
        <f t="shared" si="1"/>
        <v>1.1.2.6.3.00.00 - Dívida Ativa Não Tributaria - Inter OFSS - União</v>
      </c>
      <c r="B44" s="5" t="s">
        <v>2150</v>
      </c>
      <c r="C44" s="6">
        <v>9168941.0299999993</v>
      </c>
      <c r="D44" s="1"/>
      <c r="E44" s="1">
        <f>SUMIF(A44:B44,"*intra*",C44:D44)+SUMIF(A44:B44,"*inter*",C44:D44)</f>
        <v>9168941.0299999993</v>
      </c>
      <c r="F44" s="1">
        <f>SUMIF(A44:B44,"*consolidação*",C44:D44)</f>
        <v>0</v>
      </c>
      <c r="H44" t="b">
        <f t="shared" si="0"/>
        <v>1</v>
      </c>
      <c r="I44" t="str">
        <f t="shared" si="2"/>
        <v>00</v>
      </c>
    </row>
    <row r="45" spans="1:9" ht="12.75" customHeight="1">
      <c r="A45" t="str">
        <f t="shared" si="1"/>
        <v>1.1.2.6.4.00.00 - Dívida Ativa Não Tributaria - Inter OFSS - Estado</v>
      </c>
      <c r="B45" s="3" t="s">
        <v>2151</v>
      </c>
      <c r="C45" s="4">
        <v>749016.35</v>
      </c>
      <c r="D45" s="1"/>
      <c r="E45" s="1">
        <f>SUMIF(A45:B45,"*intra*",C45:D45)+SUMIF(A45:B45,"*inter*",C45:D45)</f>
        <v>749016.35</v>
      </c>
      <c r="F45" s="1">
        <f>SUMIF(A45:B45,"*consolidação*",C45:D45)</f>
        <v>0</v>
      </c>
      <c r="H45" t="b">
        <f t="shared" si="0"/>
        <v>1</v>
      </c>
      <c r="I45" t="str">
        <f t="shared" si="2"/>
        <v>00</v>
      </c>
    </row>
    <row r="46" spans="1:9" ht="25.5" customHeight="1">
      <c r="A46" t="str">
        <f t="shared" si="1"/>
        <v>1.1.2.6.5.00.00 - Dívida Ativa Não Tributaria - Inter OFSS - 
 Município</v>
      </c>
      <c r="B46" s="5" t="s">
        <v>2152</v>
      </c>
      <c r="C46" s="6">
        <v>98725035.920000002</v>
      </c>
      <c r="D46" s="1"/>
      <c r="E46" s="1">
        <f>SUMIF(A46:B46,"*intra*",C46:D46)+SUMIF(A46:B46,"*inter*",C46:D46)</f>
        <v>98725035.920000002</v>
      </c>
      <c r="F46" s="1">
        <f>SUMIF(A46:B46,"*consolidação*",C46:D46)</f>
        <v>0</v>
      </c>
      <c r="H46" t="b">
        <f t="shared" si="0"/>
        <v>1</v>
      </c>
      <c r="I46" t="str">
        <f t="shared" si="2"/>
        <v>00</v>
      </c>
    </row>
    <row r="47" spans="1:9" ht="12.75" customHeight="1">
      <c r="A47" t="str">
        <f t="shared" si="1"/>
        <v>1.1.2.9.0.00.00 - (-) Ajuste de Perdas de Créditos a Curto Prazo</v>
      </c>
      <c r="B47" s="3" t="s">
        <v>2153</v>
      </c>
      <c r="C47" s="4">
        <v>12423191420.559999</v>
      </c>
      <c r="D47" s="1"/>
      <c r="E47" s="1">
        <f>E48+E49+E50+E51+E52</f>
        <v>3438021077.0500002</v>
      </c>
      <c r="F47" s="1">
        <f>F48+F49+F50+F51+F52</f>
        <v>8985170343.5100002</v>
      </c>
      <c r="H47" t="b">
        <f t="shared" si="0"/>
        <v>1</v>
      </c>
      <c r="I47" t="str">
        <f t="shared" si="2"/>
        <v>00</v>
      </c>
    </row>
    <row r="48" spans="1:9" ht="25.5" customHeight="1">
      <c r="A48" t="str">
        <f t="shared" si="1"/>
        <v>1.1.2.9.1.00.00 - (-) Ajuste de Perdas de Créditos a Curto Prazo - 
 Consolidação</v>
      </c>
      <c r="B48" s="5" t="s">
        <v>2154</v>
      </c>
      <c r="C48" s="6">
        <v>8985170343.5100002</v>
      </c>
      <c r="D48" s="1"/>
      <c r="E48" s="1">
        <f>SUMIF(A48:B48,"*intra*",C48:D48)+SUMIF(A48:B48,"*inter*",C48:D48)</f>
        <v>0</v>
      </c>
      <c r="F48" s="1">
        <f>SUMIF(A48:B48,"*consolidação*",C48:D48)</f>
        <v>8985170343.5100002</v>
      </c>
      <c r="H48" t="b">
        <f t="shared" si="0"/>
        <v>1</v>
      </c>
      <c r="I48" t="str">
        <f t="shared" si="2"/>
        <v>00</v>
      </c>
    </row>
    <row r="49" spans="1:9" ht="25.5" customHeight="1">
      <c r="A49" t="str">
        <f t="shared" si="1"/>
        <v>1.1.2.9.2.00.00 - (-) Ajuste de Perdas de Créditos a Curto Prazo - 
 Intra OFSS</v>
      </c>
      <c r="B49" s="3" t="s">
        <v>2155</v>
      </c>
      <c r="C49" s="4">
        <v>6658132.3499999996</v>
      </c>
      <c r="D49" s="1"/>
      <c r="E49" s="1">
        <f>SUMIF(A49:B49,"*intra*",C49:D49)+SUMIF(A49:B49,"*inter*",C49:D49)</f>
        <v>6658132.3499999996</v>
      </c>
      <c r="F49" s="1">
        <f>SUMIF(A49:B49,"*consolidação*",C49:D49)</f>
        <v>0</v>
      </c>
      <c r="H49" t="b">
        <f t="shared" si="0"/>
        <v>1</v>
      </c>
      <c r="I49" t="str">
        <f t="shared" si="2"/>
        <v>00</v>
      </c>
    </row>
    <row r="50" spans="1:9" ht="25.5" customHeight="1">
      <c r="A50" t="str">
        <f t="shared" si="1"/>
        <v>1.1.2.9.3.00.00 - (-) Ajuste de Perdas de Créditos a Curto Prazo - 
 Inter OFSS - União</v>
      </c>
      <c r="B50" s="5" t="s">
        <v>2156</v>
      </c>
      <c r="C50" s="6">
        <v>335183.03999999998</v>
      </c>
      <c r="D50" s="1"/>
      <c r="E50" s="1">
        <f>SUMIF(A50:B50,"*intra*",C50:D50)+SUMIF(A50:B50,"*inter*",C50:D50)</f>
        <v>335183.03999999998</v>
      </c>
      <c r="F50" s="1">
        <f>SUMIF(A50:B50,"*consolidação*",C50:D50)</f>
        <v>0</v>
      </c>
      <c r="H50" t="b">
        <f t="shared" si="0"/>
        <v>1</v>
      </c>
      <c r="I50" t="str">
        <f t="shared" si="2"/>
        <v>00</v>
      </c>
    </row>
    <row r="51" spans="1:9" ht="25.5" customHeight="1">
      <c r="A51" t="str">
        <f t="shared" si="1"/>
        <v>1.1.2.9.4.00.00 - (-) Ajuste de Perdas de Créditos a Curto Prazo - 
 Inter OFSS - Estado</v>
      </c>
      <c r="B51" s="3" t="s">
        <v>2157</v>
      </c>
      <c r="C51" s="4">
        <v>377534.24</v>
      </c>
      <c r="D51" s="1"/>
      <c r="E51" s="1">
        <f>SUMIF(A51:B51,"*intra*",C51:D51)+SUMIF(A51:B51,"*inter*",C51:D51)</f>
        <v>377534.24</v>
      </c>
      <c r="F51" s="1">
        <f>SUMIF(A51:B51,"*consolidação*",C51:D51)</f>
        <v>0</v>
      </c>
      <c r="H51" t="b">
        <f t="shared" si="0"/>
        <v>1</v>
      </c>
      <c r="I51" t="str">
        <f t="shared" si="2"/>
        <v>00</v>
      </c>
    </row>
    <row r="52" spans="1:9" ht="25.5" customHeight="1">
      <c r="A52" t="str">
        <f t="shared" si="1"/>
        <v>1.1.2.9.5.00.00 - (-) Ajuste de Perdas de Créditos a Curto Prazo - 
 Inter OFSS - Município</v>
      </c>
      <c r="B52" s="5" t="s">
        <v>2158</v>
      </c>
      <c r="C52" s="6">
        <v>3430650227.4200001</v>
      </c>
      <c r="D52" s="1"/>
      <c r="E52" s="1">
        <f>SUMIF(A52:B52,"*intra*",C52:D52)+SUMIF(A52:B52,"*inter*",C52:D52)</f>
        <v>3430650227.4200001</v>
      </c>
      <c r="F52" s="1">
        <f>SUMIF(A52:B52,"*consolidação*",C52:D52)</f>
        <v>0</v>
      </c>
      <c r="H52" t="b">
        <f t="shared" si="0"/>
        <v>1</v>
      </c>
      <c r="I52" t="str">
        <f t="shared" si="2"/>
        <v>00</v>
      </c>
    </row>
    <row r="53" spans="1:9" ht="12.75" customHeight="1">
      <c r="A53" t="str">
        <f t="shared" si="1"/>
        <v>1.1.3.0.0.00.00 - Demais Créditos e Valores a Curto Prazo</v>
      </c>
      <c r="B53" s="3" t="s">
        <v>2159</v>
      </c>
      <c r="C53" s="4">
        <v>13730713212.77</v>
      </c>
      <c r="D53" s="1"/>
      <c r="E53" s="1">
        <f>E54+E56+E58+E60+E62+E64-E66</f>
        <v>0</v>
      </c>
      <c r="F53" s="1">
        <f>F54+F56+F58+F60+F62+F64-F66</f>
        <v>13730713212.77</v>
      </c>
      <c r="H53" t="b">
        <f t="shared" si="0"/>
        <v>1</v>
      </c>
      <c r="I53" t="str">
        <f t="shared" si="2"/>
        <v>00</v>
      </c>
    </row>
    <row r="54" spans="1:9" ht="12.75" customHeight="1">
      <c r="A54" t="str">
        <f t="shared" si="1"/>
        <v>1.1.3.1.0.00.00 - Adiantamentos Concedidos a Pessoal e a Terceiros</v>
      </c>
      <c r="B54" s="5" t="s">
        <v>2160</v>
      </c>
      <c r="C54" s="6">
        <v>946583876.50999999</v>
      </c>
      <c r="D54" s="1"/>
      <c r="E54" s="1">
        <f>E55</f>
        <v>0</v>
      </c>
      <c r="F54" s="1">
        <f>F55</f>
        <v>946583876.50999999</v>
      </c>
      <c r="H54" t="b">
        <f t="shared" si="0"/>
        <v>1</v>
      </c>
      <c r="I54" t="str">
        <f t="shared" si="2"/>
        <v>00</v>
      </c>
    </row>
    <row r="55" spans="1:9" ht="25.5" customHeight="1">
      <c r="A55" t="str">
        <f t="shared" si="1"/>
        <v>1.1.3.1.1.00.00 - Adiantamentos Concedidos a Pessoal e a Terceiros - 
 Consolidação</v>
      </c>
      <c r="B55" s="3" t="s">
        <v>2161</v>
      </c>
      <c r="C55" s="4">
        <v>946583876.50999999</v>
      </c>
      <c r="D55" s="1"/>
      <c r="E55" s="1">
        <f>SUMIF(A55:B55,"*intra*",C55:D55)+SUMIF(A55:B55,"*inter*",C55:D55)</f>
        <v>0</v>
      </c>
      <c r="F55" s="1">
        <f>SUMIF(A55:B55,"*consolidação*",C55:D55)</f>
        <v>946583876.50999999</v>
      </c>
      <c r="H55" t="b">
        <f t="shared" si="0"/>
        <v>1</v>
      </c>
      <c r="I55" t="str">
        <f t="shared" si="2"/>
        <v>00</v>
      </c>
    </row>
    <row r="56" spans="1:9" ht="12.75" customHeight="1">
      <c r="A56" t="str">
        <f t="shared" si="1"/>
        <v>1.1.3.2.0.00.00 - Tributos a Recuperar/Compensar</v>
      </c>
      <c r="B56" s="5" t="s">
        <v>2162</v>
      </c>
      <c r="C56" s="6">
        <v>293908403.63</v>
      </c>
      <c r="D56" s="1"/>
      <c r="E56" s="1">
        <f>E57</f>
        <v>0</v>
      </c>
      <c r="F56" s="1">
        <f>F57</f>
        <v>293908403.63</v>
      </c>
      <c r="H56" t="b">
        <f t="shared" si="0"/>
        <v>1</v>
      </c>
      <c r="I56" t="str">
        <f t="shared" si="2"/>
        <v>00</v>
      </c>
    </row>
    <row r="57" spans="1:9" ht="12.75" customHeight="1">
      <c r="A57" t="str">
        <f t="shared" si="1"/>
        <v>1.1.3.2.1.00.00 - Tributos a Recuperar/Compensar - Consolidação</v>
      </c>
      <c r="B57" s="3" t="s">
        <v>2163</v>
      </c>
      <c r="C57" s="4">
        <v>293908403.63</v>
      </c>
      <c r="D57" s="1"/>
      <c r="E57" s="1">
        <f>SUMIF(A57:B57,"*intra*",C57:D57)+SUMIF(A57:B57,"*inter*",C57:D57)</f>
        <v>0</v>
      </c>
      <c r="F57" s="1">
        <f>SUMIF(A57:B57,"*consolidação*",C57:D57)</f>
        <v>293908403.63</v>
      </c>
      <c r="H57" t="b">
        <f t="shared" si="0"/>
        <v>1</v>
      </c>
      <c r="I57" t="str">
        <f t="shared" si="2"/>
        <v>00</v>
      </c>
    </row>
    <row r="58" spans="1:9" ht="25.5" customHeight="1">
      <c r="A58" t="str">
        <f t="shared" si="1"/>
        <v>1.1.3.3.0.00.00 - Créditos a Receber por Descentralização da 
 Prestação de Serviços Públicos</v>
      </c>
      <c r="B58" s="5" t="s">
        <v>2168</v>
      </c>
      <c r="C58" s="6">
        <v>207856709.96000001</v>
      </c>
      <c r="D58" s="1"/>
      <c r="E58" s="1">
        <f>E59</f>
        <v>0</v>
      </c>
      <c r="F58" s="1">
        <f>F59</f>
        <v>207856709.96000001</v>
      </c>
      <c r="H58" t="b">
        <f t="shared" si="0"/>
        <v>1</v>
      </c>
      <c r="I58" t="str">
        <f t="shared" si="2"/>
        <v>00</v>
      </c>
    </row>
    <row r="59" spans="1:9" ht="25.5" customHeight="1">
      <c r="A59" t="str">
        <f t="shared" si="1"/>
        <v>1.1.3.3.1.00.00 - Créditos a Receber por Descentralização da 
 Prestação de Serviços Públicos - Consolidação</v>
      </c>
      <c r="B59" s="3" t="s">
        <v>2169</v>
      </c>
      <c r="C59" s="4">
        <v>207856709.96000001</v>
      </c>
      <c r="D59" s="1"/>
      <c r="E59" s="1">
        <f>SUMIF(A59:B59,"*intra*",C59:D59)+SUMIF(A59:B59,"*inter*",C59:D59)</f>
        <v>0</v>
      </c>
      <c r="F59" s="1">
        <f>SUMIF(A59:B59,"*consolidação*",C59:D59)</f>
        <v>207856709.96000001</v>
      </c>
      <c r="H59" t="b">
        <f t="shared" si="0"/>
        <v>1</v>
      </c>
      <c r="I59" t="str">
        <f t="shared" si="2"/>
        <v>00</v>
      </c>
    </row>
    <row r="60" spans="1:9" ht="12.75" customHeight="1">
      <c r="A60" t="str">
        <f t="shared" si="1"/>
        <v>1.1.3.4.0.00.00 - Créditos por Danos ao Patrimônio</v>
      </c>
      <c r="B60" s="5" t="s">
        <v>2170</v>
      </c>
      <c r="C60" s="6">
        <v>512931687.13999999</v>
      </c>
      <c r="D60" s="1"/>
      <c r="E60" s="1">
        <f>E61</f>
        <v>0</v>
      </c>
      <c r="F60" s="1">
        <f>F61</f>
        <v>512931687.13999999</v>
      </c>
      <c r="H60" t="b">
        <f t="shared" si="0"/>
        <v>1</v>
      </c>
      <c r="I60" t="str">
        <f t="shared" si="2"/>
        <v>00</v>
      </c>
    </row>
    <row r="61" spans="1:9" ht="12.75" customHeight="1">
      <c r="A61" t="str">
        <f t="shared" si="1"/>
        <v>1.1.3.4.1.00.00 - Créditos por Danos ao Patrimônio - Consolidação</v>
      </c>
      <c r="B61" s="3" t="s">
        <v>2171</v>
      </c>
      <c r="C61" s="4">
        <v>512931687.13999999</v>
      </c>
      <c r="D61" s="1"/>
      <c r="E61" s="1">
        <f>SUMIF(A61:B61,"*intra*",C61:D61)+SUMIF(A61:B61,"*inter*",C61:D61)</f>
        <v>0</v>
      </c>
      <c r="F61" s="1">
        <f>SUMIF(A61:B61,"*consolidação*",C61:D61)</f>
        <v>512931687.13999999</v>
      </c>
      <c r="H61" t="b">
        <f t="shared" si="0"/>
        <v>1</v>
      </c>
      <c r="I61" t="str">
        <f t="shared" si="2"/>
        <v>00</v>
      </c>
    </row>
    <row r="62" spans="1:9" ht="12.75" customHeight="1">
      <c r="A62" t="str">
        <f t="shared" si="1"/>
        <v>1.1.3.5.0.00.00 - Depósitos Restituíveis e Valores Vinculados</v>
      </c>
      <c r="B62" s="5" t="s">
        <v>2172</v>
      </c>
      <c r="C62" s="6">
        <v>5017457949.0900002</v>
      </c>
      <c r="D62" s="1"/>
      <c r="E62" s="1">
        <f>E63</f>
        <v>0</v>
      </c>
      <c r="F62" s="1">
        <f>F63</f>
        <v>5017457949.0900002</v>
      </c>
      <c r="H62" t="b">
        <f t="shared" si="0"/>
        <v>1</v>
      </c>
      <c r="I62" t="str">
        <f t="shared" si="2"/>
        <v>00</v>
      </c>
    </row>
    <row r="63" spans="1:9" ht="25.5" customHeight="1">
      <c r="A63" t="str">
        <f t="shared" si="1"/>
        <v>1.1.3.5.1.00.00 - Depósitos Restituíveis e Valores Vinculados - 
 Consolidação</v>
      </c>
      <c r="B63" s="3" t="s">
        <v>2173</v>
      </c>
      <c r="C63" s="4">
        <v>5017457949.0900002</v>
      </c>
      <c r="D63" s="1"/>
      <c r="E63" s="1">
        <f>SUMIF(A63:B63,"*intra*",C63:D63)+SUMIF(A63:B63,"*inter*",C63:D63)</f>
        <v>0</v>
      </c>
      <c r="F63" s="1">
        <f>SUMIF(A63:B63,"*consolidação*",C63:D63)</f>
        <v>5017457949.0900002</v>
      </c>
      <c r="H63" t="b">
        <f t="shared" si="0"/>
        <v>1</v>
      </c>
      <c r="I63" t="str">
        <f t="shared" si="2"/>
        <v>00</v>
      </c>
    </row>
    <row r="64" spans="1:9" ht="12.75" customHeight="1">
      <c r="A64" t="str">
        <f t="shared" si="1"/>
        <v>1.1.3.8.0.00.00 - Outros Créditos a Receber e Valores a Curto Prazo</v>
      </c>
      <c r="B64" s="5" t="s">
        <v>2180</v>
      </c>
      <c r="C64" s="6">
        <v>7178962528</v>
      </c>
      <c r="D64" s="1"/>
      <c r="E64" s="1">
        <f>E65</f>
        <v>0</v>
      </c>
      <c r="F64" s="1">
        <f>F65</f>
        <v>7178962528</v>
      </c>
      <c r="H64" t="b">
        <f t="shared" si="0"/>
        <v>1</v>
      </c>
      <c r="I64" t="str">
        <f t="shared" si="2"/>
        <v>00</v>
      </c>
    </row>
    <row r="65" spans="1:9" ht="25.5" customHeight="1">
      <c r="A65" t="str">
        <f t="shared" si="1"/>
        <v>1.1.3.8.1.00.00 - Outros Créditos a Receber e Valores a Curto Prazo 
 - Consolidação</v>
      </c>
      <c r="B65" s="3" t="s">
        <v>2181</v>
      </c>
      <c r="C65" s="4">
        <v>7178962528</v>
      </c>
      <c r="D65" s="1"/>
      <c r="E65" s="1">
        <f>SUMIF(A65:B65,"*intra*",C65:D65)+SUMIF(A65:B65,"*inter*",C65:D65)</f>
        <v>0</v>
      </c>
      <c r="F65" s="1">
        <f>SUMIF(A65:B65,"*consolidação*",C65:D65)</f>
        <v>7178962528</v>
      </c>
      <c r="H65" t="b">
        <f t="shared" si="0"/>
        <v>1</v>
      </c>
      <c r="I65" t="str">
        <f t="shared" si="2"/>
        <v>00</v>
      </c>
    </row>
    <row r="66" spans="1:9" ht="25.5" customHeight="1">
      <c r="A66" t="str">
        <f t="shared" si="1"/>
        <v>1.1.3.9.0.00.00 - (-) Ajuste de Perdas de Demais Créditos e Valores a 
 Curto Prazo</v>
      </c>
      <c r="B66" s="5" t="s">
        <v>2182</v>
      </c>
      <c r="C66" s="6">
        <v>426987941.56</v>
      </c>
      <c r="D66" s="1"/>
      <c r="E66" s="1">
        <f>E67</f>
        <v>0</v>
      </c>
      <c r="F66" s="1">
        <f>F67</f>
        <v>426987941.56</v>
      </c>
      <c r="H66" t="b">
        <f t="shared" si="0"/>
        <v>1</v>
      </c>
      <c r="I66" t="str">
        <f t="shared" si="2"/>
        <v>00</v>
      </c>
    </row>
    <row r="67" spans="1:9" ht="25.5" customHeight="1">
      <c r="A67" t="str">
        <f t="shared" si="1"/>
        <v>1.1.3.9.1.00.00 - (-) Ajuste de Perdas de Demais Créditos e Valores 
 a Curto Prazo - Consolidação</v>
      </c>
      <c r="B67" s="3" t="s">
        <v>2183</v>
      </c>
      <c r="C67" s="4">
        <v>426987941.56</v>
      </c>
      <c r="D67" s="1"/>
      <c r="E67" s="1">
        <f>SUMIF(A67:B67,"*intra*",C67:D67)+SUMIF(A67:B67,"*inter*",C67:D67)</f>
        <v>0</v>
      </c>
      <c r="F67" s="1">
        <f>SUMIF(A67:B67,"*consolidação*",C67:D67)</f>
        <v>426987941.56</v>
      </c>
      <c r="H67" t="b">
        <f t="shared" ref="H67:H130" si="3">IF(I67="00",C67=E67+F67,TRUE)</f>
        <v>1</v>
      </c>
      <c r="I67" t="str">
        <f t="shared" si="2"/>
        <v>00</v>
      </c>
    </row>
    <row r="68" spans="1:9" ht="12.75" customHeight="1">
      <c r="A68" t="str">
        <f t="shared" ref="A68:A131" si="4">TRIM(B68)</f>
        <v>1.1.4.0.0.00.00 - Investimentos e Aplicações Temporárias a Curto Prazo</v>
      </c>
      <c r="B68" s="5" t="s">
        <v>2184</v>
      </c>
      <c r="C68" s="6">
        <v>62152095779.169998</v>
      </c>
      <c r="D68" s="1"/>
      <c r="E68" s="1">
        <f>E69+E71+E73-E75</f>
        <v>0</v>
      </c>
      <c r="F68" s="1">
        <f>F69+F71+F73-F75</f>
        <v>62152095779.169991</v>
      </c>
      <c r="H68" t="b">
        <f t="shared" si="3"/>
        <v>1</v>
      </c>
      <c r="I68" t="str">
        <f t="shared" ref="I68:I131" si="5">MID(A68,11,2)</f>
        <v>00</v>
      </c>
    </row>
    <row r="69" spans="1:9" ht="12.75" customHeight="1">
      <c r="A69" t="str">
        <f t="shared" si="4"/>
        <v>1.1.4.1.0.00.00 - Títulos e Valores Mobiliários</v>
      </c>
      <c r="B69" s="3" t="s">
        <v>2185</v>
      </c>
      <c r="C69" s="4">
        <v>62957537422.099998</v>
      </c>
      <c r="D69" s="1"/>
      <c r="E69" s="1">
        <f>E70</f>
        <v>0</v>
      </c>
      <c r="F69" s="1">
        <f>F70</f>
        <v>62957537422.099998</v>
      </c>
      <c r="H69" t="b">
        <f t="shared" si="3"/>
        <v>1</v>
      </c>
      <c r="I69" t="str">
        <f t="shared" si="5"/>
        <v>00</v>
      </c>
    </row>
    <row r="70" spans="1:9" ht="12.75" customHeight="1">
      <c r="A70" t="str">
        <f t="shared" si="4"/>
        <v>1.1.4.1.1.00.00 - Títulos e Valores Mobiliários - Consolidação</v>
      </c>
      <c r="B70" s="5" t="s">
        <v>2186</v>
      </c>
      <c r="C70" s="6">
        <v>62957537422.099998</v>
      </c>
      <c r="D70" s="1"/>
      <c r="E70" s="1">
        <f>SUMIF(A70:B70,"*intra*",C70:D70)+SUMIF(A70:B70,"*inter*",C70:D70)</f>
        <v>0</v>
      </c>
      <c r="F70" s="1">
        <f>SUMIF(A70:B70,"*consolidação*",C70:D70)</f>
        <v>62957537422.099998</v>
      </c>
      <c r="H70" t="b">
        <f t="shared" si="3"/>
        <v>1</v>
      </c>
      <c r="I70" t="str">
        <f t="shared" si="5"/>
        <v>00</v>
      </c>
    </row>
    <row r="71" spans="1:9" ht="12.75" customHeight="1">
      <c r="A71" t="str">
        <f t="shared" si="4"/>
        <v>1.1.4.2.0.00.00 - Aplicação Temporária em Metais Preciosos</v>
      </c>
      <c r="B71" s="3" t="s">
        <v>2187</v>
      </c>
      <c r="C71" s="4">
        <v>85677465.379999995</v>
      </c>
      <c r="D71" s="1"/>
      <c r="E71" s="1">
        <f>E72</f>
        <v>0</v>
      </c>
      <c r="F71" s="1">
        <f>F72</f>
        <v>85677465.379999995</v>
      </c>
      <c r="H71" t="b">
        <f t="shared" si="3"/>
        <v>1</v>
      </c>
      <c r="I71" t="str">
        <f t="shared" si="5"/>
        <v>00</v>
      </c>
    </row>
    <row r="72" spans="1:9" ht="25.5" customHeight="1">
      <c r="A72" t="str">
        <f t="shared" si="4"/>
        <v>1.1.4.2.1.00.00 - Aplicação Temporária em Metais Preciosos - 
 Consolidação</v>
      </c>
      <c r="B72" s="5" t="s">
        <v>2188</v>
      </c>
      <c r="C72" s="6">
        <v>85677465.379999995</v>
      </c>
      <c r="D72" s="1"/>
      <c r="E72" s="1">
        <f>SUMIF(A72:B72,"*intra*",C72:D72)+SUMIF(A72:B72,"*inter*",C72:D72)</f>
        <v>0</v>
      </c>
      <c r="F72" s="1">
        <f>SUMIF(A72:B72,"*consolidação*",C72:D72)</f>
        <v>85677465.379999995</v>
      </c>
      <c r="H72" t="b">
        <f t="shared" si="3"/>
        <v>1</v>
      </c>
      <c r="I72" t="str">
        <f t="shared" si="5"/>
        <v>00</v>
      </c>
    </row>
    <row r="73" spans="1:9" ht="12.75" customHeight="1">
      <c r="A73" t="str">
        <f t="shared" si="4"/>
        <v>1.1.4.3.0.00.00 - Aplicação Em Segmento de Imóveis</v>
      </c>
      <c r="B73" s="3" t="s">
        <v>2189</v>
      </c>
      <c r="C73" s="4">
        <v>47124149.840000004</v>
      </c>
      <c r="D73" s="1"/>
      <c r="E73" s="1">
        <f>E74</f>
        <v>0</v>
      </c>
      <c r="F73" s="1">
        <f>F74</f>
        <v>47124149.840000004</v>
      </c>
      <c r="H73" t="b">
        <f t="shared" si="3"/>
        <v>1</v>
      </c>
      <c r="I73" t="str">
        <f t="shared" si="5"/>
        <v>00</v>
      </c>
    </row>
    <row r="74" spans="1:9" ht="12.75" customHeight="1">
      <c r="A74" t="str">
        <f t="shared" si="4"/>
        <v>1.1.4.3.1.00.00 - Aplicação Em Segmento de Imóveis - Consolidação</v>
      </c>
      <c r="B74" s="5" t="s">
        <v>2190</v>
      </c>
      <c r="C74" s="6">
        <v>47124149.840000004</v>
      </c>
      <c r="D74" s="1"/>
      <c r="E74" s="1">
        <f>SUMIF(A74:B74,"*intra*",C74:D74)+SUMIF(A74:B74,"*inter*",C74:D74)</f>
        <v>0</v>
      </c>
      <c r="F74" s="1">
        <f>SUMIF(A74:B74,"*consolidação*",C74:D74)</f>
        <v>47124149.840000004</v>
      </c>
      <c r="H74" t="b">
        <f t="shared" si="3"/>
        <v>1</v>
      </c>
      <c r="I74" t="str">
        <f t="shared" si="5"/>
        <v>00</v>
      </c>
    </row>
    <row r="75" spans="1:9" ht="25.5" customHeight="1">
      <c r="A75" t="str">
        <f t="shared" si="4"/>
        <v>1.1.4.9.0.00.00 - (-) Ajuste de Perdas de Investimentos e Aplicações 
 Temporárias</v>
      </c>
      <c r="B75" s="3" t="s">
        <v>2191</v>
      </c>
      <c r="C75" s="4">
        <v>938243258.14999998</v>
      </c>
      <c r="D75" s="1"/>
      <c r="E75" s="1">
        <f>E76</f>
        <v>0</v>
      </c>
      <c r="F75" s="1">
        <f>F76</f>
        <v>938243258.14999998</v>
      </c>
      <c r="H75" t="b">
        <f t="shared" si="3"/>
        <v>1</v>
      </c>
      <c r="I75" t="str">
        <f t="shared" si="5"/>
        <v>00</v>
      </c>
    </row>
    <row r="76" spans="1:9" ht="25.5" customHeight="1">
      <c r="A76" t="str">
        <f t="shared" si="4"/>
        <v>1.1.4.9.1.00.00 - (-) Ajuste de Perdas de Investimentos Temporários 
 e Aplicações Temporárias - Consolidação</v>
      </c>
      <c r="B76" s="5" t="s">
        <v>2192</v>
      </c>
      <c r="C76" s="6">
        <v>938243258.14999998</v>
      </c>
      <c r="D76" s="1"/>
      <c r="E76" s="1">
        <f>SUMIF(A76:B76,"*intra*",C76:D76)+SUMIF(A76:B76,"*inter*",C76:D76)</f>
        <v>0</v>
      </c>
      <c r="F76" s="1">
        <f>SUMIF(A76:B76,"*consolidação*",C76:D76)</f>
        <v>938243258.14999998</v>
      </c>
      <c r="H76" t="b">
        <f t="shared" si="3"/>
        <v>1</v>
      </c>
      <c r="I76" t="str">
        <f t="shared" si="5"/>
        <v>00</v>
      </c>
    </row>
    <row r="77" spans="1:9" ht="12.75" customHeight="1">
      <c r="A77" t="str">
        <f t="shared" si="4"/>
        <v>1.1.5.0.0.00.00 - Estoques</v>
      </c>
      <c r="B77" s="3" t="s">
        <v>2193</v>
      </c>
      <c r="C77" s="4">
        <v>5409605807.6499996</v>
      </c>
      <c r="D77" s="1"/>
      <c r="E77" s="1">
        <f>E78+E80+E82+E84+E86+E88+E90-E92</f>
        <v>0</v>
      </c>
      <c r="F77" s="1">
        <f>F78+F80+F82+F84+F86+F88+F90-F92</f>
        <v>5409605807.6500006</v>
      </c>
      <c r="H77" t="b">
        <f t="shared" si="3"/>
        <v>1</v>
      </c>
      <c r="I77" t="str">
        <f t="shared" si="5"/>
        <v>00</v>
      </c>
    </row>
    <row r="78" spans="1:9" ht="12.75" customHeight="1">
      <c r="A78" t="str">
        <f t="shared" si="4"/>
        <v>1.1.5.1.0.00.00 - Mercadorias para Revenda</v>
      </c>
      <c r="B78" s="5" t="s">
        <v>2194</v>
      </c>
      <c r="C78" s="6">
        <v>99824452.670000002</v>
      </c>
      <c r="D78" s="1"/>
      <c r="E78" s="1">
        <f>E79</f>
        <v>0</v>
      </c>
      <c r="F78" s="1">
        <f>F79</f>
        <v>99824452.670000002</v>
      </c>
      <c r="H78" t="b">
        <f t="shared" si="3"/>
        <v>1</v>
      </c>
      <c r="I78" t="str">
        <f t="shared" si="5"/>
        <v>00</v>
      </c>
    </row>
    <row r="79" spans="1:9" ht="12.75" customHeight="1">
      <c r="A79" t="str">
        <f t="shared" si="4"/>
        <v>1.1.5.1.1.00.00 - Mercadorias para Revenda - Consolidação</v>
      </c>
      <c r="B79" s="3" t="s">
        <v>2195</v>
      </c>
      <c r="C79" s="4">
        <v>99824452.670000002</v>
      </c>
      <c r="D79" s="1"/>
      <c r="E79" s="1">
        <f>SUMIF(A79:B79,"*intra*",C79:D79)+SUMIF(A79:B79,"*inter*",C79:D79)</f>
        <v>0</v>
      </c>
      <c r="F79" s="1">
        <f>SUMIF(A79:B79,"*consolidação*",C79:D79)</f>
        <v>99824452.670000002</v>
      </c>
      <c r="H79" t="b">
        <f t="shared" si="3"/>
        <v>1</v>
      </c>
      <c r="I79" t="str">
        <f t="shared" si="5"/>
        <v>00</v>
      </c>
    </row>
    <row r="80" spans="1:9" ht="12.75" customHeight="1">
      <c r="A80" t="str">
        <f t="shared" si="4"/>
        <v>1.1.5.2.0.00.00 - Produtos e Serviços Acabados</v>
      </c>
      <c r="B80" s="5" t="s">
        <v>2196</v>
      </c>
      <c r="C80" s="6">
        <v>38500725.43</v>
      </c>
      <c r="D80" s="1"/>
      <c r="E80" s="1">
        <f>E81</f>
        <v>0</v>
      </c>
      <c r="F80" s="1">
        <f>F81</f>
        <v>38500725.43</v>
      </c>
      <c r="H80" t="b">
        <f t="shared" si="3"/>
        <v>1</v>
      </c>
      <c r="I80" t="str">
        <f t="shared" si="5"/>
        <v>00</v>
      </c>
    </row>
    <row r="81" spans="1:9" ht="12.75" customHeight="1">
      <c r="A81" t="str">
        <f t="shared" si="4"/>
        <v>1.1.5.2.1.00.00 - Produtos e Serviços Acabados - Consolidação</v>
      </c>
      <c r="B81" s="3" t="s">
        <v>2197</v>
      </c>
      <c r="C81" s="4">
        <v>38500725.43</v>
      </c>
      <c r="D81" s="1"/>
      <c r="E81" s="1">
        <f>SUMIF(A81:B81,"*intra*",C81:D81)+SUMIF(A81:B81,"*inter*",C81:D81)</f>
        <v>0</v>
      </c>
      <c r="F81" s="1">
        <f>SUMIF(A81:B81,"*consolidação*",C81:D81)</f>
        <v>38500725.43</v>
      </c>
      <c r="H81" t="b">
        <f t="shared" si="3"/>
        <v>1</v>
      </c>
      <c r="I81" t="str">
        <f t="shared" si="5"/>
        <v>00</v>
      </c>
    </row>
    <row r="82" spans="1:9" ht="12.75" customHeight="1">
      <c r="A82" t="str">
        <f t="shared" si="4"/>
        <v>1.1.5.3.0.00.00 - Produtos e Serviços em Elaboração</v>
      </c>
      <c r="B82" s="5" t="s">
        <v>2198</v>
      </c>
      <c r="C82" s="6">
        <v>2870227.35</v>
      </c>
      <c r="D82" s="1"/>
      <c r="E82" s="1">
        <f>E83</f>
        <v>0</v>
      </c>
      <c r="F82" s="1">
        <f>F83</f>
        <v>2870227.35</v>
      </c>
      <c r="H82" t="b">
        <f t="shared" si="3"/>
        <v>1</v>
      </c>
      <c r="I82" t="str">
        <f t="shared" si="5"/>
        <v>00</v>
      </c>
    </row>
    <row r="83" spans="1:9" ht="12.75" customHeight="1">
      <c r="A83" t="str">
        <f t="shared" si="4"/>
        <v>1.1.5.3.1.00.00 - Produtos e Serviços em Elaboração - Consolidação</v>
      </c>
      <c r="B83" s="3" t="s">
        <v>2199</v>
      </c>
      <c r="C83" s="4">
        <v>2870227.35</v>
      </c>
      <c r="D83" s="1"/>
      <c r="E83" s="1">
        <f>SUMIF(A83:B83,"*intra*",C83:D83)+SUMIF(A83:B83,"*inter*",C83:D83)</f>
        <v>0</v>
      </c>
      <c r="F83" s="1">
        <f>SUMIF(A83:B83,"*consolidação*",C83:D83)</f>
        <v>2870227.35</v>
      </c>
      <c r="H83" t="b">
        <f t="shared" si="3"/>
        <v>1</v>
      </c>
      <c r="I83" t="str">
        <f t="shared" si="5"/>
        <v>00</v>
      </c>
    </row>
    <row r="84" spans="1:9" ht="12.75" customHeight="1">
      <c r="A84" t="str">
        <f t="shared" si="4"/>
        <v>1.1.5.4.0.00.00 - Matérias-Primas</v>
      </c>
      <c r="B84" s="5" t="s">
        <v>2200</v>
      </c>
      <c r="C84" s="6">
        <v>6340524.5199999996</v>
      </c>
      <c r="D84" s="1"/>
      <c r="E84" s="1">
        <f>E85</f>
        <v>0</v>
      </c>
      <c r="F84" s="1">
        <f>F85</f>
        <v>6340524.5199999996</v>
      </c>
      <c r="H84" t="b">
        <f t="shared" si="3"/>
        <v>1</v>
      </c>
      <c r="I84" t="str">
        <f t="shared" si="5"/>
        <v>00</v>
      </c>
    </row>
    <row r="85" spans="1:9" ht="12.75" customHeight="1">
      <c r="A85" t="str">
        <f t="shared" si="4"/>
        <v>1.1.5.4.1.00.00 - Matérias-Primas - Consolidação</v>
      </c>
      <c r="B85" s="3" t="s">
        <v>2201</v>
      </c>
      <c r="C85" s="4">
        <v>6340524.5199999996</v>
      </c>
      <c r="D85" s="1"/>
      <c r="E85" s="1">
        <f>SUMIF(A85:B85,"*intra*",C85:D85)+SUMIF(A85:B85,"*inter*",C85:D85)</f>
        <v>0</v>
      </c>
      <c r="F85" s="1">
        <f>SUMIF(A85:B85,"*consolidação*",C85:D85)</f>
        <v>6340524.5199999996</v>
      </c>
      <c r="H85" t="b">
        <f t="shared" si="3"/>
        <v>1</v>
      </c>
      <c r="I85" t="str">
        <f t="shared" si="5"/>
        <v>00</v>
      </c>
    </row>
    <row r="86" spans="1:9" ht="12.75" customHeight="1">
      <c r="A86" t="str">
        <f t="shared" si="4"/>
        <v>1.1.5.5.0.00.00 - Materiais em Trânsito</v>
      </c>
      <c r="B86" s="5" t="s">
        <v>2202</v>
      </c>
      <c r="C86" s="6">
        <v>5658934.3799999999</v>
      </c>
      <c r="D86" s="1"/>
      <c r="E86" s="1">
        <f>E87</f>
        <v>0</v>
      </c>
      <c r="F86" s="1">
        <f>F87</f>
        <v>5658934.3799999999</v>
      </c>
      <c r="H86" t="b">
        <f t="shared" si="3"/>
        <v>1</v>
      </c>
      <c r="I86" t="str">
        <f t="shared" si="5"/>
        <v>00</v>
      </c>
    </row>
    <row r="87" spans="1:9" ht="12.75" customHeight="1">
      <c r="A87" t="str">
        <f t="shared" si="4"/>
        <v>1.1.5.5.1.00.00 - Materiais em Trânsito - Consolidação</v>
      </c>
      <c r="B87" s="3" t="s">
        <v>2203</v>
      </c>
      <c r="C87" s="4">
        <v>5658934.3799999999</v>
      </c>
      <c r="D87" s="1"/>
      <c r="E87" s="1">
        <f>SUMIF(A87:B87,"*intra*",C87:D87)+SUMIF(A87:B87,"*inter*",C87:D87)</f>
        <v>0</v>
      </c>
      <c r="F87" s="1">
        <f>SUMIF(A87:B87,"*consolidação*",C87:D87)</f>
        <v>5658934.3799999999</v>
      </c>
      <c r="H87" t="b">
        <f t="shared" si="3"/>
        <v>1</v>
      </c>
      <c r="I87" t="str">
        <f t="shared" si="5"/>
        <v>00</v>
      </c>
    </row>
    <row r="88" spans="1:9" ht="12.75" customHeight="1">
      <c r="A88" t="str">
        <f t="shared" si="4"/>
        <v>1.1.5.6.0.00.00 - Almoxarifado</v>
      </c>
      <c r="B88" s="5" t="s">
        <v>2204</v>
      </c>
      <c r="C88" s="6">
        <v>4686056356.7200003</v>
      </c>
      <c r="D88" s="1"/>
      <c r="E88" s="1">
        <f>E89</f>
        <v>0</v>
      </c>
      <c r="F88" s="1">
        <f>F89</f>
        <v>4686056356.7200003</v>
      </c>
      <c r="H88" t="b">
        <f t="shared" si="3"/>
        <v>1</v>
      </c>
      <c r="I88" t="str">
        <f t="shared" si="5"/>
        <v>00</v>
      </c>
    </row>
    <row r="89" spans="1:9" ht="12.75" customHeight="1">
      <c r="A89" t="str">
        <f t="shared" si="4"/>
        <v>1.1.5.6.1.00.00 - Almoxarifado - Consolidação</v>
      </c>
      <c r="B89" s="3" t="s">
        <v>2205</v>
      </c>
      <c r="C89" s="4">
        <v>4686056356.7200003</v>
      </c>
      <c r="D89" s="1"/>
      <c r="E89" s="1">
        <f>SUMIF(A89:B89,"*intra*",C89:D89)+SUMIF(A89:B89,"*inter*",C89:D89)</f>
        <v>0</v>
      </c>
      <c r="F89" s="1">
        <f>SUMIF(A89:B89,"*consolidação*",C89:D89)</f>
        <v>4686056356.7200003</v>
      </c>
      <c r="H89" t="b">
        <f t="shared" si="3"/>
        <v>1</v>
      </c>
      <c r="I89" t="str">
        <f t="shared" si="5"/>
        <v>00</v>
      </c>
    </row>
    <row r="90" spans="1:9" ht="12.75" customHeight="1">
      <c r="A90" t="str">
        <f t="shared" si="4"/>
        <v>1.1.5.8.0.00.00 - Outros Estoques</v>
      </c>
      <c r="B90" s="5" t="s">
        <v>2206</v>
      </c>
      <c r="C90" s="6">
        <v>573843287.41999996</v>
      </c>
      <c r="D90" s="1"/>
      <c r="E90" s="1">
        <f>E91</f>
        <v>0</v>
      </c>
      <c r="F90" s="1">
        <f>F91</f>
        <v>573843287.41999996</v>
      </c>
      <c r="H90" t="b">
        <f t="shared" si="3"/>
        <v>1</v>
      </c>
      <c r="I90" t="str">
        <f t="shared" si="5"/>
        <v>00</v>
      </c>
    </row>
    <row r="91" spans="1:9" ht="12.75" customHeight="1">
      <c r="A91" t="str">
        <f t="shared" si="4"/>
        <v>1.1.5.8.1.00.00 - Outros Estoques - Consolidação</v>
      </c>
      <c r="B91" s="3" t="s">
        <v>2207</v>
      </c>
      <c r="C91" s="4">
        <v>573843287.41999996</v>
      </c>
      <c r="D91" s="1"/>
      <c r="E91" s="1">
        <f>SUMIF(A91:B91,"*intra*",C91:D91)+SUMIF(A91:B91,"*inter*",C91:D91)</f>
        <v>0</v>
      </c>
      <c r="F91" s="1">
        <f>SUMIF(A91:B91,"*consolidação*",C91:D91)</f>
        <v>573843287.41999996</v>
      </c>
      <c r="H91" t="b">
        <f t="shared" si="3"/>
        <v>1</v>
      </c>
      <c r="I91" t="str">
        <f t="shared" si="5"/>
        <v>00</v>
      </c>
    </row>
    <row r="92" spans="1:9" ht="12.75" customHeight="1">
      <c r="A92" t="str">
        <f t="shared" si="4"/>
        <v>1.1.5.9.0.00.00 - (-) Ajuste de Perdas de Estoques</v>
      </c>
      <c r="B92" s="5" t="s">
        <v>2208</v>
      </c>
      <c r="C92" s="6">
        <v>3488700.84</v>
      </c>
      <c r="D92" s="1"/>
      <c r="E92" s="1">
        <f>E93</f>
        <v>0</v>
      </c>
      <c r="F92" s="1">
        <f>F93</f>
        <v>3488700.84</v>
      </c>
      <c r="H92" t="b">
        <f t="shared" si="3"/>
        <v>1</v>
      </c>
      <c r="I92" t="str">
        <f t="shared" si="5"/>
        <v>00</v>
      </c>
    </row>
    <row r="93" spans="1:9" ht="12.75" customHeight="1">
      <c r="A93" t="str">
        <f t="shared" si="4"/>
        <v>1.1.5.9.1.00.00 - (-) Ajuste de Perdas de Estoques - Consolidação</v>
      </c>
      <c r="B93" s="3" t="s">
        <v>2209</v>
      </c>
      <c r="C93" s="4">
        <v>3488700.84</v>
      </c>
      <c r="D93" s="1"/>
      <c r="E93" s="1">
        <f>SUMIF(A93:B93,"*intra*",C93:D93)+SUMIF(A93:B93,"*inter*",C93:D93)</f>
        <v>0</v>
      </c>
      <c r="F93" s="1">
        <f>SUMIF(A93:B93,"*consolidação*",C93:D93)</f>
        <v>3488700.84</v>
      </c>
      <c r="H93" t="b">
        <f t="shared" si="3"/>
        <v>1</v>
      </c>
      <c r="I93" t="str">
        <f t="shared" si="5"/>
        <v>00</v>
      </c>
    </row>
    <row r="94" spans="1:9" ht="25.5" customHeight="1">
      <c r="A94" t="str">
        <f t="shared" si="4"/>
        <v>1.1.9.0.0.00.00 - Variações Patrimoniais Diminutivas Pagas 
 Antecipadamente</v>
      </c>
      <c r="B94" s="5" t="s">
        <v>2227</v>
      </c>
      <c r="C94" s="6">
        <v>247425255.75999999</v>
      </c>
      <c r="D94" s="1"/>
      <c r="E94" s="1">
        <f>E95+E97+E99+E101+E103+E105+E107+E109</f>
        <v>0</v>
      </c>
      <c r="F94" s="1">
        <f>F95+F97+F99+F101+F103+F105+F107+F109</f>
        <v>247425255.75999999</v>
      </c>
      <c r="H94" t="b">
        <f t="shared" si="3"/>
        <v>1</v>
      </c>
      <c r="I94" t="str">
        <f t="shared" si="5"/>
        <v>00</v>
      </c>
    </row>
    <row r="95" spans="1:9" ht="12.75" customHeight="1">
      <c r="A95" t="str">
        <f t="shared" si="4"/>
        <v>1.1.9.1.0.00.00 - Prêmios de Seguros a Apropriar</v>
      </c>
      <c r="B95" s="3" t="s">
        <v>2228</v>
      </c>
      <c r="C95" s="4">
        <v>28585111.93</v>
      </c>
      <c r="D95" s="1"/>
      <c r="E95" s="1">
        <f>E96</f>
        <v>0</v>
      </c>
      <c r="F95" s="1">
        <f>F96</f>
        <v>28585111.93</v>
      </c>
      <c r="H95" t="b">
        <f t="shared" si="3"/>
        <v>1</v>
      </c>
      <c r="I95" t="str">
        <f t="shared" si="5"/>
        <v>00</v>
      </c>
    </row>
    <row r="96" spans="1:9" ht="12.75" customHeight="1">
      <c r="A96" t="str">
        <f t="shared" si="4"/>
        <v>1.1.9.1.1.00.00 - Prêmios de Seguros a Apropriar - Consolidação</v>
      </c>
      <c r="B96" s="5" t="s">
        <v>2229</v>
      </c>
      <c r="C96" s="6">
        <v>28585111.93</v>
      </c>
      <c r="D96" s="1"/>
      <c r="E96" s="1">
        <f>SUMIF(A96:B96,"*intra*",C96:D96)+SUMIF(A96:B96,"*inter*",C96:D96)</f>
        <v>0</v>
      </c>
      <c r="F96" s="1">
        <f>SUMIF(A96:B96,"*consolidação*",C96:D96)</f>
        <v>28585111.93</v>
      </c>
      <c r="H96" t="b">
        <f t="shared" si="3"/>
        <v>1</v>
      </c>
      <c r="I96" t="str">
        <f t="shared" si="5"/>
        <v>00</v>
      </c>
    </row>
    <row r="97" spans="1:9" ht="12.75" customHeight="1">
      <c r="A97" t="str">
        <f t="shared" si="4"/>
        <v>1.1.9.2.0.00.00 - VPD Financeiras a Apropriar</v>
      </c>
      <c r="B97" s="3" t="s">
        <v>2230</v>
      </c>
      <c r="C97" s="4">
        <v>36062941.82</v>
      </c>
      <c r="D97" s="1"/>
      <c r="E97" s="1">
        <f>E98</f>
        <v>0</v>
      </c>
      <c r="F97" s="1">
        <f>F98</f>
        <v>36062941.82</v>
      </c>
      <c r="H97" t="b">
        <f t="shared" si="3"/>
        <v>1</v>
      </c>
      <c r="I97" t="str">
        <f t="shared" si="5"/>
        <v>00</v>
      </c>
    </row>
    <row r="98" spans="1:9" ht="12.75" customHeight="1">
      <c r="A98" t="str">
        <f t="shared" si="4"/>
        <v>1.1.9.2.1.00.00 - VPD Financeiras a Apropriar - Consolidação</v>
      </c>
      <c r="B98" s="5" t="s">
        <v>2231</v>
      </c>
      <c r="C98" s="6">
        <v>36062941.82</v>
      </c>
      <c r="D98" s="1"/>
      <c r="E98" s="1">
        <f>SUMIF(A98:B98,"*intra*",C98:D98)+SUMIF(A98:B98,"*inter*",C98:D98)</f>
        <v>0</v>
      </c>
      <c r="F98" s="1">
        <f>SUMIF(A98:B98,"*consolidação*",C98:D98)</f>
        <v>36062941.82</v>
      </c>
      <c r="H98" t="b">
        <f t="shared" si="3"/>
        <v>1</v>
      </c>
      <c r="I98" t="str">
        <f t="shared" si="5"/>
        <v>00</v>
      </c>
    </row>
    <row r="99" spans="1:9" ht="12.75" customHeight="1">
      <c r="A99" t="str">
        <f t="shared" si="4"/>
        <v>1.1.9.3.0.00.00 - Assinaturas e Anuidades a Apropriar</v>
      </c>
      <c r="B99" s="3" t="s">
        <v>2232</v>
      </c>
      <c r="C99" s="4">
        <v>14329161.199999999</v>
      </c>
      <c r="D99" s="1"/>
      <c r="E99" s="1">
        <f>E100</f>
        <v>0</v>
      </c>
      <c r="F99" s="1">
        <f>F100</f>
        <v>14329161.199999999</v>
      </c>
      <c r="H99" t="b">
        <f t="shared" si="3"/>
        <v>1</v>
      </c>
      <c r="I99" t="str">
        <f t="shared" si="5"/>
        <v>00</v>
      </c>
    </row>
    <row r="100" spans="1:9" ht="12.75" customHeight="1">
      <c r="A100" t="str">
        <f t="shared" si="4"/>
        <v>1.1.9.3.1.00.00 - Assinaturas e Anuidades a Apropriar - Consolidação</v>
      </c>
      <c r="B100" s="5" t="s">
        <v>2233</v>
      </c>
      <c r="C100" s="6">
        <v>14329161.199999999</v>
      </c>
      <c r="D100" s="1"/>
      <c r="E100" s="1">
        <f>SUMIF(A100:B100,"*intra*",C100:D100)+SUMIF(A100:B100,"*inter*",C100:D100)</f>
        <v>0</v>
      </c>
      <c r="F100" s="1">
        <f>SUMIF(A100:B100,"*consolidação*",C100:D100)</f>
        <v>14329161.199999999</v>
      </c>
      <c r="H100" t="b">
        <f t="shared" si="3"/>
        <v>1</v>
      </c>
      <c r="I100" t="str">
        <f t="shared" si="5"/>
        <v>00</v>
      </c>
    </row>
    <row r="101" spans="1:9" ht="12.75" customHeight="1">
      <c r="A101" t="str">
        <f t="shared" si="4"/>
        <v>1.1.9.4.0.00.00 - Alugueis Pagos a Apropriar</v>
      </c>
      <c r="B101" s="3" t="s">
        <v>2234</v>
      </c>
      <c r="C101" s="4">
        <v>730869.8</v>
      </c>
      <c r="D101" s="1"/>
      <c r="E101" s="1">
        <f>E102</f>
        <v>0</v>
      </c>
      <c r="F101" s="1">
        <f>F102</f>
        <v>730869.8</v>
      </c>
      <c r="H101" t="b">
        <f t="shared" si="3"/>
        <v>1</v>
      </c>
      <c r="I101" t="str">
        <f t="shared" si="5"/>
        <v>00</v>
      </c>
    </row>
    <row r="102" spans="1:9" ht="12.75" customHeight="1">
      <c r="A102" t="str">
        <f t="shared" si="4"/>
        <v>1.1.9.4.1.00.00 - Alugueis Pagos a Apropriar - Consolidação</v>
      </c>
      <c r="B102" s="5" t="s">
        <v>2235</v>
      </c>
      <c r="C102" s="6">
        <v>730869.8</v>
      </c>
      <c r="D102" s="1"/>
      <c r="E102" s="1">
        <f>SUMIF(A102:B102,"*intra*",C102:D102)+SUMIF(A102:B102,"*inter*",C102:D102)</f>
        <v>0</v>
      </c>
      <c r="F102" s="1">
        <f>SUMIF(A102:B102,"*consolidação*",C102:D102)</f>
        <v>730869.8</v>
      </c>
      <c r="H102" t="b">
        <f t="shared" si="3"/>
        <v>1</v>
      </c>
      <c r="I102" t="str">
        <f t="shared" si="5"/>
        <v>00</v>
      </c>
    </row>
    <row r="103" spans="1:9" ht="12.75" customHeight="1">
      <c r="A103" t="str">
        <f t="shared" si="4"/>
        <v>1.1.9.5.0.00.00 - Tributos Pagos a Apropriar</v>
      </c>
      <c r="B103" s="3" t="s">
        <v>2236</v>
      </c>
      <c r="C103" s="4">
        <v>1012732.6</v>
      </c>
      <c r="D103" s="1"/>
      <c r="E103" s="1">
        <f>E104</f>
        <v>0</v>
      </c>
      <c r="F103" s="1">
        <f>F104</f>
        <v>1012732.6</v>
      </c>
      <c r="H103" t="b">
        <f t="shared" si="3"/>
        <v>1</v>
      </c>
      <c r="I103" t="str">
        <f t="shared" si="5"/>
        <v>00</v>
      </c>
    </row>
    <row r="104" spans="1:9" ht="12.75" customHeight="1">
      <c r="A104" t="str">
        <f t="shared" si="4"/>
        <v>1.1.9.5.1.00.00 - Tributos Pagos a Apropriar - Consolidação</v>
      </c>
      <c r="B104" s="5" t="s">
        <v>2237</v>
      </c>
      <c r="C104" s="6">
        <v>1012732.6</v>
      </c>
      <c r="D104" s="1"/>
      <c r="E104" s="1">
        <f>SUMIF(A104:B104,"*intra*",C104:D104)+SUMIF(A104:B104,"*inter*",C104:D104)</f>
        <v>0</v>
      </c>
      <c r="F104" s="1">
        <f>SUMIF(A104:B104,"*consolidação*",C104:D104)</f>
        <v>1012732.6</v>
      </c>
      <c r="H104" t="b">
        <f t="shared" si="3"/>
        <v>1</v>
      </c>
      <c r="I104" t="str">
        <f t="shared" si="5"/>
        <v>00</v>
      </c>
    </row>
    <row r="105" spans="1:9" ht="12.75" customHeight="1">
      <c r="A105" t="str">
        <f t="shared" si="4"/>
        <v>1.1.9.6.0.00.00 - Contribuições Confederativas a Apropriar</v>
      </c>
      <c r="B105" s="3" t="s">
        <v>2238</v>
      </c>
      <c r="C105" s="4">
        <v>4512089.59</v>
      </c>
      <c r="D105" s="1"/>
      <c r="E105" s="1">
        <f>E106</f>
        <v>0</v>
      </c>
      <c r="F105" s="1">
        <f>F106</f>
        <v>4512089.59</v>
      </c>
      <c r="H105" t="b">
        <f t="shared" si="3"/>
        <v>1</v>
      </c>
      <c r="I105" t="str">
        <f t="shared" si="5"/>
        <v>00</v>
      </c>
    </row>
    <row r="106" spans="1:9" ht="25.5" customHeight="1">
      <c r="A106" t="str">
        <f t="shared" si="4"/>
        <v>1.1.9.6.1.00.00 - Contribuições Confederativas a Apropriar - 
 Consolidação</v>
      </c>
      <c r="B106" s="5" t="s">
        <v>2239</v>
      </c>
      <c r="C106" s="6">
        <v>4512089.59</v>
      </c>
      <c r="D106" s="1"/>
      <c r="E106" s="1">
        <f>SUMIF(A106:B106,"*intra*",C106:D106)+SUMIF(A106:B106,"*inter*",C106:D106)</f>
        <v>0</v>
      </c>
      <c r="F106" s="1">
        <f>SUMIF(A106:B106,"*consolidação*",C106:D106)</f>
        <v>4512089.59</v>
      </c>
      <c r="H106" t="b">
        <f t="shared" si="3"/>
        <v>1</v>
      </c>
      <c r="I106" t="str">
        <f t="shared" si="5"/>
        <v>00</v>
      </c>
    </row>
    <row r="107" spans="1:9" ht="12.75" customHeight="1">
      <c r="A107" t="str">
        <f t="shared" si="4"/>
        <v>1.1.9.7.0.00.00 - Benefícios a Pessoal a Apropriar</v>
      </c>
      <c r="B107" s="3" t="s">
        <v>2240</v>
      </c>
      <c r="C107" s="4">
        <v>7083097.5199999996</v>
      </c>
      <c r="D107" s="1"/>
      <c r="E107" s="1">
        <f>E108</f>
        <v>0</v>
      </c>
      <c r="F107" s="1">
        <f>F108</f>
        <v>7083097.5199999996</v>
      </c>
      <c r="H107" t="b">
        <f t="shared" si="3"/>
        <v>1</v>
      </c>
      <c r="I107" t="str">
        <f t="shared" si="5"/>
        <v>00</v>
      </c>
    </row>
    <row r="108" spans="1:9" ht="12.75" customHeight="1">
      <c r="A108" t="str">
        <f t="shared" si="4"/>
        <v>1.1.9.7.1.00.00 - Benefícios a Pessoal a Apropriar - Consolidação</v>
      </c>
      <c r="B108" s="5" t="s">
        <v>2241</v>
      </c>
      <c r="C108" s="6">
        <v>7083097.5199999996</v>
      </c>
      <c r="D108" s="1"/>
      <c r="E108" s="1">
        <f>SUMIF(A108:B108,"*intra*",C108:D108)+SUMIF(A108:B108,"*inter*",C108:D108)</f>
        <v>0</v>
      </c>
      <c r="F108" s="1">
        <f>SUMIF(A108:B108,"*consolidação*",C108:D108)</f>
        <v>7083097.5199999996</v>
      </c>
      <c r="H108" t="b">
        <f t="shared" si="3"/>
        <v>1</v>
      </c>
      <c r="I108" t="str">
        <f t="shared" si="5"/>
        <v>00</v>
      </c>
    </row>
    <row r="109" spans="1:9" ht="12.75" customHeight="1">
      <c r="A109" t="str">
        <f t="shared" si="4"/>
        <v>1.1.9.8.0.00.00 - Demais VPD a Apropriar</v>
      </c>
      <c r="B109" s="3" t="s">
        <v>2242</v>
      </c>
      <c r="C109" s="4">
        <v>155109251.30000001</v>
      </c>
      <c r="D109" s="1"/>
      <c r="E109" s="1">
        <f>E110</f>
        <v>0</v>
      </c>
      <c r="F109" s="1">
        <f>F110</f>
        <v>155109251.30000001</v>
      </c>
      <c r="H109" t="b">
        <f t="shared" si="3"/>
        <v>1</v>
      </c>
      <c r="I109" t="str">
        <f t="shared" si="5"/>
        <v>00</v>
      </c>
    </row>
    <row r="110" spans="1:9" ht="12.75" customHeight="1">
      <c r="A110" t="str">
        <f t="shared" si="4"/>
        <v>1.1.9.8.1.00.00 - Demais VPD a Apropriar - Consolidação</v>
      </c>
      <c r="B110" s="5" t="s">
        <v>2243</v>
      </c>
      <c r="C110" s="6">
        <v>155109251.30000001</v>
      </c>
      <c r="D110" s="1"/>
      <c r="E110" s="1">
        <f>SUMIF(A110:B110,"*intra*",C110:D110)+SUMIF(A110:B110,"*inter*",C110:D110)</f>
        <v>0</v>
      </c>
      <c r="F110" s="1">
        <f>SUMIF(A110:B110,"*consolidação*",C110:D110)</f>
        <v>155109251.30000001</v>
      </c>
      <c r="H110" t="b">
        <f t="shared" si="3"/>
        <v>1</v>
      </c>
      <c r="I110" t="str">
        <f t="shared" si="5"/>
        <v>00</v>
      </c>
    </row>
    <row r="111" spans="1:9" ht="12.75" customHeight="1">
      <c r="A111" t="str">
        <f t="shared" si="4"/>
        <v>1.2.0.0.0.00.00 - Ativo não Circulante</v>
      </c>
      <c r="B111" s="3" t="s">
        <v>2244</v>
      </c>
      <c r="C111" s="4">
        <v>564737095393.51001</v>
      </c>
      <c r="D111" s="1"/>
      <c r="E111" s="1">
        <f>E112+E186+E230+E247+E264</f>
        <v>9551782964.539999</v>
      </c>
      <c r="F111" s="1">
        <f>F112+F186+F230+F247+F264</f>
        <v>555185312428.96997</v>
      </c>
      <c r="H111" t="b">
        <f t="shared" si="3"/>
        <v>1</v>
      </c>
      <c r="I111" t="str">
        <f t="shared" si="5"/>
        <v>00</v>
      </c>
    </row>
    <row r="112" spans="1:9" ht="12.75" customHeight="1">
      <c r="A112" t="str">
        <f t="shared" si="4"/>
        <v>1.2.1.0.0.00.00 - Ativo Realizável a Longo Prazo</v>
      </c>
      <c r="B112" s="5" t="s">
        <v>2245</v>
      </c>
      <c r="C112" s="6">
        <v>245483514758.62</v>
      </c>
      <c r="D112" s="1"/>
      <c r="E112" s="1">
        <f>E113+E149+E159+E165+E176</f>
        <v>7981887448.4799995</v>
      </c>
      <c r="F112" s="1">
        <f>F113+F149+F159+F165+F176</f>
        <v>237501627310.13998</v>
      </c>
      <c r="H112" t="b">
        <f t="shared" si="3"/>
        <v>1</v>
      </c>
      <c r="I112" t="str">
        <f t="shared" si="5"/>
        <v>00</v>
      </c>
    </row>
    <row r="113" spans="1:9" ht="12.75" customHeight="1">
      <c r="A113" t="str">
        <f t="shared" si="4"/>
        <v>1.2.1.1.0.00.00 - Créditos a Longo Prazo</v>
      </c>
      <c r="B113" s="3" t="s">
        <v>2246</v>
      </c>
      <c r="C113" s="4">
        <v>231089944418.72</v>
      </c>
      <c r="D113" s="1"/>
      <c r="E113" s="1">
        <f>E114+E121+E128+E135+E142</f>
        <v>7981887448.4799995</v>
      </c>
      <c r="F113" s="1">
        <f>F114+F121+F128+F135+F142</f>
        <v>223108056970.23999</v>
      </c>
      <c r="H113" t="b">
        <f t="shared" si="3"/>
        <v>1</v>
      </c>
      <c r="I113" t="str">
        <f t="shared" si="5"/>
        <v>00</v>
      </c>
    </row>
    <row r="114" spans="1:9" ht="12.75" customHeight="1">
      <c r="A114" t="str">
        <f t="shared" si="4"/>
        <v>1.2.1.1.1.00.00 - Créditos a Longo Prazo - Consolidação</v>
      </c>
      <c r="B114" s="5" t="s">
        <v>2247</v>
      </c>
      <c r="C114" s="6">
        <v>223108056970.23999</v>
      </c>
      <c r="D114" s="1"/>
      <c r="E114" s="1">
        <f t="shared" ref="E114:E148" si="6">SUMIF(A114:B114,"*intra*",C114:D114)+SUMIF(A114:B114,"*inter*",C114:D114)</f>
        <v>0</v>
      </c>
      <c r="F114" s="1">
        <f t="shared" ref="F114:F148" si="7">SUMIF(A114:B114,"*consolidação*",C114:D114)</f>
        <v>223108056970.23999</v>
      </c>
      <c r="G114" s="14"/>
      <c r="H114" t="b">
        <f t="shared" si="3"/>
        <v>1</v>
      </c>
      <c r="I114" t="str">
        <f t="shared" si="5"/>
        <v>00</v>
      </c>
    </row>
    <row r="115" spans="1:9" ht="12.75" customHeight="1">
      <c r="A115" t="str">
        <f t="shared" si="4"/>
        <v>1.2.1.1.1.01.00 - Créditos Tributários a Receber</v>
      </c>
      <c r="B115" s="3" t="s">
        <v>2248</v>
      </c>
      <c r="C115" s="4">
        <v>9685064378.8099995</v>
      </c>
      <c r="D115" s="1"/>
      <c r="E115" s="1">
        <f t="shared" si="6"/>
        <v>0</v>
      </c>
      <c r="F115" s="1">
        <f t="shared" si="7"/>
        <v>0</v>
      </c>
      <c r="H115" t="b">
        <f t="shared" si="3"/>
        <v>1</v>
      </c>
      <c r="I115" t="str">
        <f t="shared" si="5"/>
        <v>01</v>
      </c>
    </row>
    <row r="116" spans="1:9" ht="12.75" customHeight="1">
      <c r="A116" t="str">
        <f t="shared" si="4"/>
        <v>1.2.1.1.1.02.00 - Clientes</v>
      </c>
      <c r="B116" s="5" t="s">
        <v>2249</v>
      </c>
      <c r="C116" s="6">
        <v>354881744.72000003</v>
      </c>
      <c r="D116" s="1"/>
      <c r="E116" s="1">
        <f t="shared" si="6"/>
        <v>0</v>
      </c>
      <c r="F116" s="1">
        <f t="shared" si="7"/>
        <v>0</v>
      </c>
      <c r="H116" t="b">
        <f t="shared" si="3"/>
        <v>1</v>
      </c>
      <c r="I116" t="str">
        <f t="shared" si="5"/>
        <v>02</v>
      </c>
    </row>
    <row r="117" spans="1:9" ht="12.75" customHeight="1">
      <c r="A117" t="str">
        <f t="shared" si="4"/>
        <v>1.2.1.1.1.03.00 - Empréstimos e Financiamentos Concedidos</v>
      </c>
      <c r="B117" s="3" t="s">
        <v>2250</v>
      </c>
      <c r="C117" s="4">
        <v>2623518280.1300001</v>
      </c>
      <c r="D117" s="1"/>
      <c r="E117" s="1">
        <f t="shared" si="6"/>
        <v>0</v>
      </c>
      <c r="F117" s="1">
        <f t="shared" si="7"/>
        <v>0</v>
      </c>
      <c r="H117" t="b">
        <f t="shared" si="3"/>
        <v>1</v>
      </c>
      <c r="I117" t="str">
        <f t="shared" si="5"/>
        <v>03</v>
      </c>
    </row>
    <row r="118" spans="1:9" ht="12.75" customHeight="1">
      <c r="A118" t="str">
        <f t="shared" si="4"/>
        <v>1.2.1.1.1.04.00 - Dívida Ativa Tributaria</v>
      </c>
      <c r="B118" s="5" t="s">
        <v>2251</v>
      </c>
      <c r="C118" s="6">
        <v>280618980864.03003</v>
      </c>
      <c r="D118" s="1"/>
      <c r="E118" s="1">
        <f t="shared" si="6"/>
        <v>0</v>
      </c>
      <c r="F118" s="1">
        <f t="shared" si="7"/>
        <v>0</v>
      </c>
      <c r="H118" t="b">
        <f t="shared" si="3"/>
        <v>1</v>
      </c>
      <c r="I118" t="str">
        <f t="shared" si="5"/>
        <v>04</v>
      </c>
    </row>
    <row r="119" spans="1:9" ht="12.75" customHeight="1">
      <c r="A119" t="str">
        <f t="shared" si="4"/>
        <v>1.2.1.1.1.05.00 - Dívida Ativa não Tributaria</v>
      </c>
      <c r="B119" s="3" t="s">
        <v>2252</v>
      </c>
      <c r="C119" s="4">
        <v>29067836225.939999</v>
      </c>
      <c r="D119" s="1"/>
      <c r="E119" s="1">
        <f t="shared" si="6"/>
        <v>0</v>
      </c>
      <c r="F119" s="1">
        <f t="shared" si="7"/>
        <v>0</v>
      </c>
      <c r="H119" t="b">
        <f t="shared" si="3"/>
        <v>1</v>
      </c>
      <c r="I119" t="str">
        <f t="shared" si="5"/>
        <v>05</v>
      </c>
    </row>
    <row r="120" spans="1:9" ht="12.75" customHeight="1">
      <c r="A120" t="str">
        <f t="shared" si="4"/>
        <v>1.2.1.1.1.99.00 - (-) Ajuste de Perdas de Créditos a Longo Prazo</v>
      </c>
      <c r="B120" s="5" t="s">
        <v>2253</v>
      </c>
      <c r="C120" s="6">
        <v>99242224523.389999</v>
      </c>
      <c r="D120" s="1"/>
      <c r="E120" s="1">
        <f t="shared" si="6"/>
        <v>0</v>
      </c>
      <c r="F120" s="1">
        <f t="shared" si="7"/>
        <v>0</v>
      </c>
      <c r="H120" t="b">
        <f t="shared" si="3"/>
        <v>1</v>
      </c>
      <c r="I120" t="str">
        <f t="shared" si="5"/>
        <v>99</v>
      </c>
    </row>
    <row r="121" spans="1:9" ht="12.75" customHeight="1">
      <c r="A121" t="str">
        <f t="shared" si="4"/>
        <v>1.2.1.1.2.00.00 - Créditos a Longo Prazo - Intra OFSS</v>
      </c>
      <c r="B121" s="3" t="s">
        <v>2254</v>
      </c>
      <c r="C121" s="4">
        <v>5765378111.1999998</v>
      </c>
      <c r="D121" s="1"/>
      <c r="E121" s="1">
        <f t="shared" si="6"/>
        <v>5765378111.1999998</v>
      </c>
      <c r="F121" s="1">
        <f t="shared" si="7"/>
        <v>0</v>
      </c>
      <c r="G121" s="14"/>
      <c r="H121" t="b">
        <f t="shared" si="3"/>
        <v>1</v>
      </c>
      <c r="I121" t="str">
        <f t="shared" si="5"/>
        <v>00</v>
      </c>
    </row>
    <row r="122" spans="1:9" ht="12.75" customHeight="1">
      <c r="A122" t="str">
        <f t="shared" si="4"/>
        <v>1.2.1.1.2.01.00 - Créditos Tributários a Receber</v>
      </c>
      <c r="B122" s="5" t="s">
        <v>2255</v>
      </c>
      <c r="C122" s="6">
        <v>1056322830.47</v>
      </c>
      <c r="D122" s="1"/>
      <c r="E122" s="1">
        <f t="shared" si="6"/>
        <v>0</v>
      </c>
      <c r="F122" s="1">
        <f t="shared" si="7"/>
        <v>0</v>
      </c>
      <c r="H122" t="b">
        <f t="shared" si="3"/>
        <v>1</v>
      </c>
      <c r="I122" t="str">
        <f t="shared" si="5"/>
        <v>01</v>
      </c>
    </row>
    <row r="123" spans="1:9" ht="12.75" customHeight="1">
      <c r="A123" t="str">
        <f t="shared" si="4"/>
        <v>1.2.1.1.2.02.00 - Clientes</v>
      </c>
      <c r="B123" s="3" t="s">
        <v>2256</v>
      </c>
      <c r="C123" s="4">
        <v>206244483.81</v>
      </c>
      <c r="D123" s="1"/>
      <c r="E123" s="1">
        <f t="shared" si="6"/>
        <v>0</v>
      </c>
      <c r="F123" s="1">
        <f t="shared" si="7"/>
        <v>0</v>
      </c>
      <c r="H123" t="b">
        <f t="shared" si="3"/>
        <v>1</v>
      </c>
      <c r="I123" t="str">
        <f t="shared" si="5"/>
        <v>02</v>
      </c>
    </row>
    <row r="124" spans="1:9" ht="12.75" customHeight="1">
      <c r="A124" t="str">
        <f t="shared" si="4"/>
        <v>1.2.1.1.2.03.00 - Empréstimos e Financiamentos Concedidos</v>
      </c>
      <c r="B124" s="5" t="s">
        <v>2257</v>
      </c>
      <c r="C124" s="6">
        <v>645756306.13</v>
      </c>
      <c r="D124" s="1"/>
      <c r="E124" s="1">
        <f t="shared" si="6"/>
        <v>0</v>
      </c>
      <c r="F124" s="1">
        <f t="shared" si="7"/>
        <v>0</v>
      </c>
      <c r="H124" t="b">
        <f t="shared" si="3"/>
        <v>1</v>
      </c>
      <c r="I124" t="str">
        <f t="shared" si="5"/>
        <v>03</v>
      </c>
    </row>
    <row r="125" spans="1:9" ht="12.75" customHeight="1">
      <c r="A125" t="str">
        <f t="shared" si="4"/>
        <v>1.2.1.1.2.04.00 - Dívida Ativa Tributaria</v>
      </c>
      <c r="B125" s="3" t="s">
        <v>2258</v>
      </c>
      <c r="C125" s="4">
        <v>4523812357.9200001</v>
      </c>
      <c r="D125" s="1"/>
      <c r="E125" s="1">
        <f t="shared" si="6"/>
        <v>0</v>
      </c>
      <c r="F125" s="1">
        <f t="shared" si="7"/>
        <v>0</v>
      </c>
      <c r="H125" t="b">
        <f t="shared" si="3"/>
        <v>1</v>
      </c>
      <c r="I125" t="str">
        <f t="shared" si="5"/>
        <v>04</v>
      </c>
    </row>
    <row r="126" spans="1:9" ht="12.75" customHeight="1">
      <c r="A126" t="str">
        <f t="shared" si="4"/>
        <v>1.2.1.1.2.05.00 - Dívida Ativa não Tributaria</v>
      </c>
      <c r="B126" s="5" t="s">
        <v>2259</v>
      </c>
      <c r="C126" s="6">
        <v>1287625138.3</v>
      </c>
      <c r="D126" s="1"/>
      <c r="E126" s="1">
        <f t="shared" si="6"/>
        <v>0</v>
      </c>
      <c r="F126" s="1">
        <f t="shared" si="7"/>
        <v>0</v>
      </c>
      <c r="H126" t="b">
        <f t="shared" si="3"/>
        <v>1</v>
      </c>
      <c r="I126" t="str">
        <f t="shared" si="5"/>
        <v>05</v>
      </c>
    </row>
    <row r="127" spans="1:9" ht="12.75" customHeight="1">
      <c r="A127" t="str">
        <f t="shared" si="4"/>
        <v>1.2.1.1.2.99.00 - (-) Ajuste de Perdas de Créditos a Longo Prazo</v>
      </c>
      <c r="B127" s="3" t="s">
        <v>2260</v>
      </c>
      <c r="C127" s="4">
        <v>1954383005.4300001</v>
      </c>
      <c r="D127" s="1"/>
      <c r="E127" s="1">
        <f t="shared" si="6"/>
        <v>0</v>
      </c>
      <c r="F127" s="1">
        <f t="shared" si="7"/>
        <v>0</v>
      </c>
      <c r="H127" t="b">
        <f t="shared" si="3"/>
        <v>1</v>
      </c>
      <c r="I127" t="str">
        <f t="shared" si="5"/>
        <v>99</v>
      </c>
    </row>
    <row r="128" spans="1:9" ht="12.75" customHeight="1">
      <c r="A128" t="str">
        <f t="shared" si="4"/>
        <v>1.2.1.1.3.00.00 - Créditos a Longo Prazo - Inter OFSS - União</v>
      </c>
      <c r="B128" s="5" t="s">
        <v>2261</v>
      </c>
      <c r="C128" s="6">
        <v>722324071.49000001</v>
      </c>
      <c r="D128" s="1"/>
      <c r="E128" s="1">
        <f t="shared" si="6"/>
        <v>722324071.49000001</v>
      </c>
      <c r="F128" s="1">
        <f t="shared" si="7"/>
        <v>0</v>
      </c>
      <c r="G128" s="14"/>
      <c r="H128" t="b">
        <f t="shared" si="3"/>
        <v>1</v>
      </c>
      <c r="I128" t="str">
        <f t="shared" si="5"/>
        <v>00</v>
      </c>
    </row>
    <row r="129" spans="1:9" ht="12.75" customHeight="1">
      <c r="A129" t="str">
        <f t="shared" si="4"/>
        <v>1.2.1.1.3.01.00 - Créditos Tributários a Receber</v>
      </c>
      <c r="B129" s="3" t="s">
        <v>2262</v>
      </c>
      <c r="C129" s="4">
        <v>80414167.450000003</v>
      </c>
      <c r="D129" s="1"/>
      <c r="E129" s="1">
        <f t="shared" si="6"/>
        <v>0</v>
      </c>
      <c r="F129" s="1">
        <f t="shared" si="7"/>
        <v>0</v>
      </c>
      <c r="H129" t="b">
        <f t="shared" si="3"/>
        <v>1</v>
      </c>
      <c r="I129" t="str">
        <f t="shared" si="5"/>
        <v>01</v>
      </c>
    </row>
    <row r="130" spans="1:9" ht="12.75" customHeight="1">
      <c r="A130" t="str">
        <f t="shared" si="4"/>
        <v>1.2.1.1.3.02.00 - Clientes</v>
      </c>
      <c r="B130" s="5" t="s">
        <v>2263</v>
      </c>
      <c r="C130" s="6">
        <v>17126090.940000001</v>
      </c>
      <c r="D130" s="1"/>
      <c r="E130" s="1">
        <f t="shared" si="6"/>
        <v>0</v>
      </c>
      <c r="F130" s="1">
        <f t="shared" si="7"/>
        <v>0</v>
      </c>
      <c r="H130" t="b">
        <f t="shared" si="3"/>
        <v>1</v>
      </c>
      <c r="I130" t="str">
        <f t="shared" si="5"/>
        <v>02</v>
      </c>
    </row>
    <row r="131" spans="1:9" ht="12.75" customHeight="1">
      <c r="A131" t="str">
        <f t="shared" si="4"/>
        <v>1.2.1.1.3.03.00 - Empréstimos e Financiamentos Concedidos</v>
      </c>
      <c r="B131" s="3" t="s">
        <v>2264</v>
      </c>
      <c r="C131" s="4">
        <v>108435088.22</v>
      </c>
      <c r="D131" s="1"/>
      <c r="E131" s="1">
        <f t="shared" si="6"/>
        <v>0</v>
      </c>
      <c r="F131" s="1">
        <f t="shared" si="7"/>
        <v>0</v>
      </c>
      <c r="H131" t="b">
        <f t="shared" ref="H131:H194" si="8">IF(I131="00",C131=E131+F131,TRUE)</f>
        <v>1</v>
      </c>
      <c r="I131" t="str">
        <f t="shared" si="5"/>
        <v>03</v>
      </c>
    </row>
    <row r="132" spans="1:9" ht="12.75" customHeight="1">
      <c r="A132" t="str">
        <f t="shared" ref="A132:A195" si="9">TRIM(B132)</f>
        <v>1.2.1.1.3.04.00 - Dívida Ativa Tributaria</v>
      </c>
      <c r="B132" s="5" t="s">
        <v>2265</v>
      </c>
      <c r="C132" s="6">
        <v>378729012.69</v>
      </c>
      <c r="D132" s="1"/>
      <c r="E132" s="1">
        <f t="shared" si="6"/>
        <v>0</v>
      </c>
      <c r="F132" s="1">
        <f t="shared" si="7"/>
        <v>0</v>
      </c>
      <c r="H132" t="b">
        <f t="shared" si="8"/>
        <v>1</v>
      </c>
      <c r="I132" t="str">
        <f t="shared" ref="I132:I195" si="10">MID(A132,11,2)</f>
        <v>04</v>
      </c>
    </row>
    <row r="133" spans="1:9" ht="12.75" customHeight="1">
      <c r="A133" t="str">
        <f t="shared" si="9"/>
        <v>1.2.1.1.3.05.00 - Dívida Ativa não Tributaria</v>
      </c>
      <c r="B133" s="3" t="s">
        <v>2266</v>
      </c>
      <c r="C133" s="4">
        <v>149926525.46000001</v>
      </c>
      <c r="D133" s="1"/>
      <c r="E133" s="1">
        <f t="shared" si="6"/>
        <v>0</v>
      </c>
      <c r="F133" s="1">
        <f t="shared" si="7"/>
        <v>0</v>
      </c>
      <c r="H133" t="b">
        <f t="shared" si="8"/>
        <v>1</v>
      </c>
      <c r="I133" t="str">
        <f t="shared" si="10"/>
        <v>05</v>
      </c>
    </row>
    <row r="134" spans="1:9" ht="12.75" customHeight="1">
      <c r="A134" t="str">
        <f t="shared" si="9"/>
        <v>1.2.1.1.3.99.00 - (-) Ajuste de Perdas de Créditos a Longo Prazo</v>
      </c>
      <c r="B134" s="5" t="s">
        <v>2267</v>
      </c>
      <c r="C134" s="6">
        <v>12306813.27</v>
      </c>
      <c r="D134" s="1"/>
      <c r="E134" s="1">
        <f t="shared" si="6"/>
        <v>0</v>
      </c>
      <c r="F134" s="1">
        <f t="shared" si="7"/>
        <v>0</v>
      </c>
      <c r="H134" t="b">
        <f t="shared" si="8"/>
        <v>1</v>
      </c>
      <c r="I134" t="str">
        <f t="shared" si="10"/>
        <v>99</v>
      </c>
    </row>
    <row r="135" spans="1:9" ht="12.75" customHeight="1">
      <c r="A135" t="str">
        <f t="shared" si="9"/>
        <v>1.2.1.1.4.00.00 - Créditos a Longo Prazo - Inter OFSS - Estado</v>
      </c>
      <c r="B135" s="3" t="s">
        <v>2268</v>
      </c>
      <c r="C135" s="4">
        <v>423554224.33999997</v>
      </c>
      <c r="D135" s="1"/>
      <c r="E135" s="1">
        <f t="shared" si="6"/>
        <v>423554224.33999997</v>
      </c>
      <c r="F135" s="1">
        <f t="shared" si="7"/>
        <v>0</v>
      </c>
      <c r="G135" s="14"/>
      <c r="H135" t="b">
        <f t="shared" si="8"/>
        <v>1</v>
      </c>
      <c r="I135" t="str">
        <f t="shared" si="10"/>
        <v>00</v>
      </c>
    </row>
    <row r="136" spans="1:9" ht="12.75" customHeight="1">
      <c r="A136" t="str">
        <f t="shared" si="9"/>
        <v>1.2.1.1.4.01.00 - Créditos Tributários a Receber</v>
      </c>
      <c r="B136" s="5" t="s">
        <v>2269</v>
      </c>
      <c r="C136" s="6">
        <v>108385966</v>
      </c>
      <c r="D136" s="1"/>
      <c r="E136" s="1">
        <f t="shared" si="6"/>
        <v>0</v>
      </c>
      <c r="F136" s="1">
        <f t="shared" si="7"/>
        <v>0</v>
      </c>
      <c r="H136" t="b">
        <f t="shared" si="8"/>
        <v>1</v>
      </c>
      <c r="I136" t="str">
        <f t="shared" si="10"/>
        <v>01</v>
      </c>
    </row>
    <row r="137" spans="1:9" ht="12.75" customHeight="1">
      <c r="A137" t="str">
        <f t="shared" si="9"/>
        <v>1.2.1.1.4.02.00 - Clientes</v>
      </c>
      <c r="B137" s="3" t="s">
        <v>2270</v>
      </c>
      <c r="C137" s="4"/>
      <c r="D137" s="1"/>
      <c r="E137" s="1">
        <f t="shared" si="6"/>
        <v>0</v>
      </c>
      <c r="F137" s="1">
        <f t="shared" si="7"/>
        <v>0</v>
      </c>
      <c r="H137" t="b">
        <f t="shared" si="8"/>
        <v>1</v>
      </c>
      <c r="I137" t="str">
        <f t="shared" si="10"/>
        <v>02</v>
      </c>
    </row>
    <row r="138" spans="1:9" ht="12.75" customHeight="1">
      <c r="A138" t="str">
        <f t="shared" si="9"/>
        <v>1.2.1.1.4.03.00 - Empréstimos e Financiamentos Concedidos</v>
      </c>
      <c r="B138" s="5" t="s">
        <v>2271</v>
      </c>
      <c r="C138" s="6">
        <v>7816860.5999999996</v>
      </c>
      <c r="D138" s="1"/>
      <c r="E138" s="1">
        <f t="shared" si="6"/>
        <v>0</v>
      </c>
      <c r="F138" s="1">
        <f t="shared" si="7"/>
        <v>0</v>
      </c>
      <c r="H138" t="b">
        <f t="shared" si="8"/>
        <v>1</v>
      </c>
      <c r="I138" t="str">
        <f t="shared" si="10"/>
        <v>03</v>
      </c>
    </row>
    <row r="139" spans="1:9" ht="12.75" customHeight="1">
      <c r="A139" t="str">
        <f t="shared" si="9"/>
        <v>1.2.1.1.4.04.00 - Dívida Ativa Tributaria</v>
      </c>
      <c r="B139" s="3" t="s">
        <v>2272</v>
      </c>
      <c r="C139" s="4">
        <v>320920326.24000001</v>
      </c>
      <c r="D139" s="1"/>
      <c r="E139" s="1">
        <f t="shared" si="6"/>
        <v>0</v>
      </c>
      <c r="F139" s="1">
        <f t="shared" si="7"/>
        <v>0</v>
      </c>
      <c r="H139" t="b">
        <f t="shared" si="8"/>
        <v>1</v>
      </c>
      <c r="I139" t="str">
        <f t="shared" si="10"/>
        <v>04</v>
      </c>
    </row>
    <row r="140" spans="1:9" ht="12.75" customHeight="1">
      <c r="A140" t="str">
        <f t="shared" si="9"/>
        <v>1.2.1.1.4.05.00 - Dívida Ativa não Tributaria</v>
      </c>
      <c r="B140" s="5" t="s">
        <v>2273</v>
      </c>
      <c r="C140" s="6">
        <v>22647839.420000002</v>
      </c>
      <c r="D140" s="1"/>
      <c r="E140" s="1">
        <f t="shared" si="6"/>
        <v>0</v>
      </c>
      <c r="F140" s="1">
        <f t="shared" si="7"/>
        <v>0</v>
      </c>
      <c r="H140" t="b">
        <f t="shared" si="8"/>
        <v>1</v>
      </c>
      <c r="I140" t="str">
        <f t="shared" si="10"/>
        <v>05</v>
      </c>
    </row>
    <row r="141" spans="1:9" ht="12.75" customHeight="1">
      <c r="A141" t="str">
        <f t="shared" si="9"/>
        <v>1.2.1.1.4.99.00 - (-) Ajuste de Perdas de Créditos a Longo Prazo</v>
      </c>
      <c r="B141" s="3" t="s">
        <v>2274</v>
      </c>
      <c r="C141" s="4">
        <v>36216767.920000002</v>
      </c>
      <c r="D141" s="1"/>
      <c r="E141" s="1">
        <f t="shared" si="6"/>
        <v>0</v>
      </c>
      <c r="F141" s="1">
        <f t="shared" si="7"/>
        <v>0</v>
      </c>
      <c r="H141" t="b">
        <f t="shared" si="8"/>
        <v>1</v>
      </c>
      <c r="I141" t="str">
        <f t="shared" si="10"/>
        <v>99</v>
      </c>
    </row>
    <row r="142" spans="1:9" ht="12.75" customHeight="1">
      <c r="A142" t="str">
        <f t="shared" si="9"/>
        <v>1.2.1.1.5.00.00 - Créditos a Longo Prazo - Inter OFSS - Município</v>
      </c>
      <c r="B142" s="5" t="s">
        <v>2275</v>
      </c>
      <c r="C142" s="6">
        <v>1070631041.45</v>
      </c>
      <c r="D142" s="1"/>
      <c r="E142" s="1">
        <f t="shared" si="6"/>
        <v>1070631041.45</v>
      </c>
      <c r="F142" s="1">
        <f t="shared" si="7"/>
        <v>0</v>
      </c>
      <c r="G142" s="14"/>
      <c r="H142" t="b">
        <f t="shared" si="8"/>
        <v>1</v>
      </c>
      <c r="I142" t="str">
        <f t="shared" si="10"/>
        <v>00</v>
      </c>
    </row>
    <row r="143" spans="1:9" ht="12.75" customHeight="1">
      <c r="A143" t="str">
        <f t="shared" si="9"/>
        <v>1.2.1.1.5.01.00 - Créditos Tributários a Receber</v>
      </c>
      <c r="B143" s="3" t="s">
        <v>2276</v>
      </c>
      <c r="C143" s="4">
        <v>25211531.59</v>
      </c>
      <c r="D143" s="1"/>
      <c r="E143" s="1">
        <f t="shared" si="6"/>
        <v>0</v>
      </c>
      <c r="F143" s="1">
        <f t="shared" si="7"/>
        <v>0</v>
      </c>
      <c r="H143" t="b">
        <f t="shared" si="8"/>
        <v>1</v>
      </c>
      <c r="I143" t="str">
        <f t="shared" si="10"/>
        <v>01</v>
      </c>
    </row>
    <row r="144" spans="1:9" ht="12.75" customHeight="1">
      <c r="A144" t="str">
        <f t="shared" si="9"/>
        <v>1.2.1.1.5.02.00 - Clientes</v>
      </c>
      <c r="B144" s="5" t="s">
        <v>2277</v>
      </c>
      <c r="C144" s="6">
        <v>1102823.18</v>
      </c>
      <c r="D144" s="1"/>
      <c r="E144" s="1">
        <f t="shared" si="6"/>
        <v>0</v>
      </c>
      <c r="F144" s="1">
        <f t="shared" si="7"/>
        <v>0</v>
      </c>
      <c r="H144" t="b">
        <f t="shared" si="8"/>
        <v>1</v>
      </c>
      <c r="I144" t="str">
        <f t="shared" si="10"/>
        <v>02</v>
      </c>
    </row>
    <row r="145" spans="1:9" ht="12.75" customHeight="1">
      <c r="A145" t="str">
        <f t="shared" si="9"/>
        <v>1.2.1.1.5.03.00 - Empréstimos e Financiamentos Concedidos</v>
      </c>
      <c r="B145" s="3" t="s">
        <v>2278</v>
      </c>
      <c r="C145" s="4">
        <v>70715124.989999995</v>
      </c>
      <c r="D145" s="1"/>
      <c r="E145" s="1">
        <f t="shared" si="6"/>
        <v>0</v>
      </c>
      <c r="F145" s="1">
        <f t="shared" si="7"/>
        <v>0</v>
      </c>
      <c r="H145" t="b">
        <f t="shared" si="8"/>
        <v>1</v>
      </c>
      <c r="I145" t="str">
        <f t="shared" si="10"/>
        <v>03</v>
      </c>
    </row>
    <row r="146" spans="1:9" ht="12.75" customHeight="1">
      <c r="A146" t="str">
        <f t="shared" si="9"/>
        <v>1.2.1.1.5.04.00 - Dívida Ativa Tributaria</v>
      </c>
      <c r="B146" s="5" t="s">
        <v>2279</v>
      </c>
      <c r="C146" s="6">
        <v>474376893.35000002</v>
      </c>
      <c r="D146" s="1"/>
      <c r="E146" s="1">
        <f t="shared" si="6"/>
        <v>0</v>
      </c>
      <c r="F146" s="1">
        <f t="shared" si="7"/>
        <v>0</v>
      </c>
      <c r="H146" t="b">
        <f t="shared" si="8"/>
        <v>1</v>
      </c>
      <c r="I146" t="str">
        <f t="shared" si="10"/>
        <v>04</v>
      </c>
    </row>
    <row r="147" spans="1:9" ht="12.75" customHeight="1">
      <c r="A147" t="str">
        <f t="shared" si="9"/>
        <v>1.2.1.1.5.05.00 - Dívida Ativa não Tributaria</v>
      </c>
      <c r="B147" s="3" t="s">
        <v>2280</v>
      </c>
      <c r="C147" s="4">
        <v>578403348.58000004</v>
      </c>
      <c r="D147" s="1"/>
      <c r="E147" s="1">
        <f t="shared" si="6"/>
        <v>0</v>
      </c>
      <c r="F147" s="1">
        <f t="shared" si="7"/>
        <v>0</v>
      </c>
      <c r="H147" t="b">
        <f t="shared" si="8"/>
        <v>1</v>
      </c>
      <c r="I147" t="str">
        <f t="shared" si="10"/>
        <v>05</v>
      </c>
    </row>
    <row r="148" spans="1:9" ht="12.75" customHeight="1">
      <c r="A148" t="str">
        <f t="shared" si="9"/>
        <v>1.2.1.1.5.99.00 - (-) Ajuste de Perdas de Créditos a Longo Prazo</v>
      </c>
      <c r="B148" s="5" t="s">
        <v>2281</v>
      </c>
      <c r="C148" s="6">
        <v>79178680.239999995</v>
      </c>
      <c r="D148" s="1"/>
      <c r="E148" s="1">
        <f t="shared" si="6"/>
        <v>0</v>
      </c>
      <c r="F148" s="1">
        <f t="shared" si="7"/>
        <v>0</v>
      </c>
      <c r="H148" t="b">
        <f t="shared" si="8"/>
        <v>1</v>
      </c>
      <c r="I148" t="str">
        <f t="shared" si="10"/>
        <v>99</v>
      </c>
    </row>
    <row r="149" spans="1:9" ht="12.75" customHeight="1">
      <c r="A149" t="str">
        <f t="shared" si="9"/>
        <v>1.2.1.2.0.00.00 - Demais Créditos e Valores a Longo Prazo</v>
      </c>
      <c r="B149" s="3" t="s">
        <v>2282</v>
      </c>
      <c r="C149" s="4">
        <v>12190415519.540001</v>
      </c>
      <c r="D149" s="1"/>
      <c r="E149" s="1">
        <f>E150</f>
        <v>0</v>
      </c>
      <c r="F149" s="1">
        <f>F150</f>
        <v>12190415519.540001</v>
      </c>
      <c r="H149" t="b">
        <f t="shared" si="8"/>
        <v>1</v>
      </c>
      <c r="I149" t="str">
        <f t="shared" si="10"/>
        <v>00</v>
      </c>
    </row>
    <row r="150" spans="1:9" ht="25.5" customHeight="1">
      <c r="A150" t="str">
        <f t="shared" si="9"/>
        <v>1.2.1.2.1.00.00 - Demais Créditos e Valores a Longo Prazo - 
 Consolidação</v>
      </c>
      <c r="B150" s="5" t="s">
        <v>2283</v>
      </c>
      <c r="C150" s="6">
        <v>12190415519.540001</v>
      </c>
      <c r="D150" s="1"/>
      <c r="E150" s="1">
        <f t="shared" ref="E150:E158" si="11">SUMIF(A150:B150,"*intra*",C150:D150)+SUMIF(A150:B150,"*inter*",C150:D150)</f>
        <v>0</v>
      </c>
      <c r="F150" s="1">
        <f t="shared" ref="F150:F158" si="12">SUMIF(A150:B150,"*consolidação*",C150:D150)</f>
        <v>12190415519.540001</v>
      </c>
      <c r="G150" s="14"/>
      <c r="H150" t="b">
        <f t="shared" si="8"/>
        <v>1</v>
      </c>
      <c r="I150" t="str">
        <f t="shared" si="10"/>
        <v>00</v>
      </c>
    </row>
    <row r="151" spans="1:9" ht="12.75" customHeight="1">
      <c r="A151" t="str">
        <f t="shared" si="9"/>
        <v>1.2.1.2.1.01.00 - Adiantamentos Concedidos a Pessoal e a Terceiros</v>
      </c>
      <c r="B151" s="3" t="s">
        <v>2284</v>
      </c>
      <c r="C151" s="4">
        <v>172832023.09</v>
      </c>
      <c r="D151" s="1"/>
      <c r="E151" s="1">
        <f t="shared" si="11"/>
        <v>0</v>
      </c>
      <c r="F151" s="1">
        <f t="shared" si="12"/>
        <v>0</v>
      </c>
      <c r="H151" t="b">
        <f t="shared" si="8"/>
        <v>1</v>
      </c>
      <c r="I151" t="str">
        <f t="shared" si="10"/>
        <v>01</v>
      </c>
    </row>
    <row r="152" spans="1:9" ht="12.75" customHeight="1">
      <c r="A152" t="str">
        <f t="shared" si="9"/>
        <v>1.2.1.2.1.02.00 - Tributos a Recuperar/Compensar</v>
      </c>
      <c r="B152" s="5" t="s">
        <v>2285</v>
      </c>
      <c r="C152" s="6">
        <v>42763577.439999998</v>
      </c>
      <c r="D152" s="1"/>
      <c r="E152" s="1">
        <f t="shared" si="11"/>
        <v>0</v>
      </c>
      <c r="F152" s="1">
        <f t="shared" si="12"/>
        <v>0</v>
      </c>
      <c r="H152" t="b">
        <f t="shared" si="8"/>
        <v>1</v>
      </c>
      <c r="I152" t="str">
        <f t="shared" si="10"/>
        <v>02</v>
      </c>
    </row>
    <row r="153" spans="1:9" ht="25.5" customHeight="1">
      <c r="A153" t="str">
        <f t="shared" si="9"/>
        <v>1.2.1.2.1.03.00 - Créditos a Receber por Descentralização da 
 Prestação de Serviços Públicos</v>
      </c>
      <c r="B153" s="3" t="s">
        <v>2286</v>
      </c>
      <c r="C153" s="4"/>
      <c r="D153" s="1"/>
      <c r="E153" s="1">
        <f t="shared" si="11"/>
        <v>0</v>
      </c>
      <c r="F153" s="1">
        <f t="shared" si="12"/>
        <v>0</v>
      </c>
      <c r="H153" t="b">
        <f t="shared" si="8"/>
        <v>1</v>
      </c>
      <c r="I153" t="str">
        <f t="shared" si="10"/>
        <v>03</v>
      </c>
    </row>
    <row r="154" spans="1:9" ht="25.5" customHeight="1">
      <c r="A154" t="str">
        <f t="shared" si="9"/>
        <v>1.2.1.2.1.04.00 - Créditos por Danos ao Patrimônio Provenientes de 
 Créditos Administrativos</v>
      </c>
      <c r="B154" s="5" t="s">
        <v>2287</v>
      </c>
      <c r="C154" s="6">
        <v>375377215.31999999</v>
      </c>
      <c r="D154" s="1"/>
      <c r="E154" s="1">
        <f t="shared" si="11"/>
        <v>0</v>
      </c>
      <c r="F154" s="1">
        <f t="shared" si="12"/>
        <v>0</v>
      </c>
      <c r="H154" t="b">
        <f t="shared" si="8"/>
        <v>1</v>
      </c>
      <c r="I154" t="str">
        <f t="shared" si="10"/>
        <v>04</v>
      </c>
    </row>
    <row r="155" spans="1:9" ht="25.5" customHeight="1">
      <c r="A155" t="str">
        <f t="shared" si="9"/>
        <v>1.2.1.2.1.05.00 - Créditos por Danos ao Patrimônio Apurados em 
 Tomada de Contas Especial</v>
      </c>
      <c r="B155" s="3" t="s">
        <v>2288</v>
      </c>
      <c r="C155" s="4">
        <v>32657917.399999999</v>
      </c>
      <c r="D155" s="1"/>
      <c r="E155" s="1">
        <f t="shared" si="11"/>
        <v>0</v>
      </c>
      <c r="F155" s="1">
        <f t="shared" si="12"/>
        <v>0</v>
      </c>
      <c r="H155" t="b">
        <f t="shared" si="8"/>
        <v>1</v>
      </c>
      <c r="I155" t="str">
        <f t="shared" si="10"/>
        <v>05</v>
      </c>
    </row>
    <row r="156" spans="1:9" ht="12.75" customHeight="1">
      <c r="A156" t="str">
        <f t="shared" si="9"/>
        <v>1.2.1.2.1.06.00 - Depósitos Restituíveis e Valores Vinculados</v>
      </c>
      <c r="B156" s="5" t="s">
        <v>2289</v>
      </c>
      <c r="C156" s="6">
        <v>289243946.57999998</v>
      </c>
      <c r="D156" s="1"/>
      <c r="E156" s="1">
        <f t="shared" si="11"/>
        <v>0</v>
      </c>
      <c r="F156" s="1">
        <f t="shared" si="12"/>
        <v>0</v>
      </c>
      <c r="H156" t="b">
        <f t="shared" si="8"/>
        <v>1</v>
      </c>
      <c r="I156" t="str">
        <f t="shared" si="10"/>
        <v>06</v>
      </c>
    </row>
    <row r="157" spans="1:9" ht="12.75" customHeight="1">
      <c r="A157" t="str">
        <f t="shared" si="9"/>
        <v>1.2.1.2.1.98.00 - Outros Créditos a Receber e Valores a Longo Prazo</v>
      </c>
      <c r="B157" s="3" t="s">
        <v>2290</v>
      </c>
      <c r="C157" s="4">
        <v>11373628878.940001</v>
      </c>
      <c r="D157" s="1"/>
      <c r="E157" s="1">
        <f t="shared" si="11"/>
        <v>0</v>
      </c>
      <c r="F157" s="1">
        <f t="shared" si="12"/>
        <v>0</v>
      </c>
      <c r="H157" t="b">
        <f t="shared" si="8"/>
        <v>1</v>
      </c>
      <c r="I157" t="str">
        <f t="shared" si="10"/>
        <v>98</v>
      </c>
    </row>
    <row r="158" spans="1:9" ht="25.5" customHeight="1">
      <c r="A158" t="str">
        <f t="shared" si="9"/>
        <v>1.2.1.2.1.99.00 - (-) Ajuste de Perdas de Demais Créditos e Valores 
 a Longo Prazo</v>
      </c>
      <c r="B158" s="5" t="s">
        <v>2291</v>
      </c>
      <c r="C158" s="6">
        <v>96088039.230000004</v>
      </c>
      <c r="D158" s="1"/>
      <c r="E158" s="1">
        <f t="shared" si="11"/>
        <v>0</v>
      </c>
      <c r="F158" s="1">
        <f t="shared" si="12"/>
        <v>0</v>
      </c>
      <c r="H158" t="b">
        <f t="shared" si="8"/>
        <v>1</v>
      </c>
      <c r="I158" t="str">
        <f t="shared" si="10"/>
        <v>99</v>
      </c>
    </row>
    <row r="159" spans="1:9" ht="25.5" customHeight="1">
      <c r="A159" t="str">
        <f t="shared" si="9"/>
        <v>1.2.1.3.0.00.00 - Investimentos e Aplicações Temporárias a Longo 
 Prazo</v>
      </c>
      <c r="B159" s="3" t="s">
        <v>2292</v>
      </c>
      <c r="C159" s="4">
        <v>1544958697.02</v>
      </c>
      <c r="D159" s="1"/>
      <c r="E159" s="1">
        <f>E160</f>
        <v>0</v>
      </c>
      <c r="F159" s="1">
        <f>F160</f>
        <v>1544958697.02</v>
      </c>
      <c r="H159" t="b">
        <f t="shared" si="8"/>
        <v>1</v>
      </c>
      <c r="I159" t="str">
        <f t="shared" si="10"/>
        <v>00</v>
      </c>
    </row>
    <row r="160" spans="1:9" ht="25.5" customHeight="1">
      <c r="A160" t="str">
        <f t="shared" si="9"/>
        <v>1.2.1.3.1.00.00 - Investimentos e Aplicações Temporárias a Longo 
 Prazo - Consolidação</v>
      </c>
      <c r="B160" s="5" t="s">
        <v>2293</v>
      </c>
      <c r="C160" s="6">
        <v>1544958697.02</v>
      </c>
      <c r="D160" s="1"/>
      <c r="E160" s="1">
        <f>SUMIF(A160:B160,"*intra*",C160:D160)+SUMIF(A160:B160,"*inter*",C160:D160)</f>
        <v>0</v>
      </c>
      <c r="F160" s="1">
        <f>SUMIF(A160:B160,"*consolidação*",C160:D160)</f>
        <v>1544958697.02</v>
      </c>
      <c r="G160" s="14"/>
      <c r="H160" t="b">
        <f t="shared" si="8"/>
        <v>1</v>
      </c>
      <c r="I160" t="str">
        <f t="shared" si="10"/>
        <v>00</v>
      </c>
    </row>
    <row r="161" spans="1:9" ht="12.75" customHeight="1">
      <c r="A161" t="str">
        <f t="shared" si="9"/>
        <v>1.2.1.3.1.01.00 - Títulos e Valores Mobiliários</v>
      </c>
      <c r="B161" s="3" t="s">
        <v>2294</v>
      </c>
      <c r="C161" s="4">
        <v>1553784839.1800001</v>
      </c>
      <c r="D161" s="1"/>
      <c r="E161" s="1">
        <f>SUMIF(A161:B161,"*intra*",C161:D161)+SUMIF(A161:B161,"*inter*",C161:D161)</f>
        <v>0</v>
      </c>
      <c r="F161" s="1">
        <f>SUMIF(A161:B161,"*consolidação*",C161:D161)</f>
        <v>0</v>
      </c>
      <c r="H161" t="b">
        <f t="shared" si="8"/>
        <v>1</v>
      </c>
      <c r="I161" t="str">
        <f t="shared" si="10"/>
        <v>01</v>
      </c>
    </row>
    <row r="162" spans="1:9" ht="12.75" customHeight="1">
      <c r="A162" t="str">
        <f t="shared" si="9"/>
        <v>1.2.1.3.1.02.00 - Aplicação Temporária em Metais Preciosos</v>
      </c>
      <c r="B162" s="5" t="s">
        <v>2295</v>
      </c>
      <c r="C162" s="6">
        <v>31729.08</v>
      </c>
      <c r="D162" s="1"/>
      <c r="E162" s="1">
        <f>SUMIF(A162:B162,"*intra*",C162:D162)+SUMIF(A162:B162,"*inter*",C162:D162)</f>
        <v>0</v>
      </c>
      <c r="F162" s="1">
        <f>SUMIF(A162:B162,"*consolidação*",C162:D162)</f>
        <v>0</v>
      </c>
      <c r="H162" t="b">
        <f t="shared" si="8"/>
        <v>1</v>
      </c>
      <c r="I162" t="str">
        <f t="shared" si="10"/>
        <v>02</v>
      </c>
    </row>
    <row r="163" spans="1:9" ht="12.75" customHeight="1">
      <c r="A163" t="str">
        <f t="shared" si="9"/>
        <v>1.2.1.3.1.03.00 - Aplicações em Segmento de Imóveis</v>
      </c>
      <c r="B163" s="3" t="s">
        <v>2296</v>
      </c>
      <c r="C163" s="4">
        <v>4030914.37</v>
      </c>
      <c r="D163" s="1"/>
      <c r="E163" s="1">
        <f>SUMIF(A163:B163,"*intra*",C163:D163)+SUMIF(A163:B163,"*inter*",C163:D163)</f>
        <v>0</v>
      </c>
      <c r="F163" s="1">
        <f>SUMIF(A163:B163,"*consolidação*",C163:D163)</f>
        <v>0</v>
      </c>
      <c r="H163" t="b">
        <f t="shared" si="8"/>
        <v>1</v>
      </c>
      <c r="I163" t="str">
        <f t="shared" si="10"/>
        <v>03</v>
      </c>
    </row>
    <row r="164" spans="1:9" ht="25.5" customHeight="1">
      <c r="A164" t="str">
        <f t="shared" si="9"/>
        <v>1.2.1.3.1.99.00 - (-) Ajuste de Perdas de Investimentos e 
 Aplicações Temporárias a Longo Prazo</v>
      </c>
      <c r="B164" s="5" t="s">
        <v>2298</v>
      </c>
      <c r="C164" s="6">
        <v>12888785.609999999</v>
      </c>
      <c r="D164" s="1"/>
      <c r="E164" s="1">
        <f>SUMIF(A164:B164,"*intra*",C164:D164)+SUMIF(A164:B164,"*inter*",C164:D164)</f>
        <v>0</v>
      </c>
      <c r="F164" s="1">
        <f>SUMIF(A164:B164,"*consolidação*",C164:D164)</f>
        <v>0</v>
      </c>
      <c r="H164" t="b">
        <f t="shared" si="8"/>
        <v>1</v>
      </c>
      <c r="I164" t="str">
        <f t="shared" si="10"/>
        <v>99</v>
      </c>
    </row>
    <row r="165" spans="1:9" ht="12.75" customHeight="1">
      <c r="A165" t="str">
        <f t="shared" si="9"/>
        <v>1.2.1.4.0.00.00 - Estoques</v>
      </c>
      <c r="B165" s="3" t="s">
        <v>2299</v>
      </c>
      <c r="C165" s="4">
        <v>574237362.97000003</v>
      </c>
      <c r="D165" s="1"/>
      <c r="E165" s="1">
        <f>E166</f>
        <v>0</v>
      </c>
      <c r="F165" s="1">
        <f>F166</f>
        <v>574237362.97000003</v>
      </c>
      <c r="H165" t="b">
        <f t="shared" si="8"/>
        <v>1</v>
      </c>
      <c r="I165" t="str">
        <f t="shared" si="10"/>
        <v>00</v>
      </c>
    </row>
    <row r="166" spans="1:9" ht="12.75" customHeight="1">
      <c r="A166" t="str">
        <f t="shared" si="9"/>
        <v>1.2.1.4.1.00.00 - Estoques - Consolidação</v>
      </c>
      <c r="B166" s="5" t="s">
        <v>2300</v>
      </c>
      <c r="C166" s="6">
        <v>574237362.97000003</v>
      </c>
      <c r="D166" s="1"/>
      <c r="E166" s="1">
        <f t="shared" ref="E166:E175" si="13">SUMIF(A166:B166,"*intra*",C166:D166)+SUMIF(A166:B166,"*inter*",C166:D166)</f>
        <v>0</v>
      </c>
      <c r="F166" s="1">
        <f t="shared" ref="F166:F175" si="14">SUMIF(A166:B166,"*consolidação*",C166:D166)</f>
        <v>574237362.97000003</v>
      </c>
      <c r="G166" s="14"/>
      <c r="H166" t="b">
        <f t="shared" si="8"/>
        <v>1</v>
      </c>
      <c r="I166" t="str">
        <f t="shared" si="10"/>
        <v>00</v>
      </c>
    </row>
    <row r="167" spans="1:9" ht="12.75" customHeight="1">
      <c r="A167" t="str">
        <f t="shared" si="9"/>
        <v>1.2.1.4.1.01.00 - Mercadorias para Revenda</v>
      </c>
      <c r="B167" s="3" t="s">
        <v>2301</v>
      </c>
      <c r="C167" s="4">
        <v>46247595.740000002</v>
      </c>
      <c r="D167" s="1"/>
      <c r="E167" s="1">
        <f t="shared" si="13"/>
        <v>0</v>
      </c>
      <c r="F167" s="1">
        <f t="shared" si="14"/>
        <v>0</v>
      </c>
      <c r="H167" t="b">
        <f t="shared" si="8"/>
        <v>1</v>
      </c>
      <c r="I167" t="str">
        <f t="shared" si="10"/>
        <v>01</v>
      </c>
    </row>
    <row r="168" spans="1:9" ht="12.75" customHeight="1">
      <c r="A168" t="str">
        <f t="shared" si="9"/>
        <v>1.2.1.4.1.02.00 - Produtos e Serviços Acabados</v>
      </c>
      <c r="B168" s="5" t="s">
        <v>2302</v>
      </c>
      <c r="C168" s="6"/>
      <c r="D168" s="1"/>
      <c r="E168" s="1">
        <f t="shared" si="13"/>
        <v>0</v>
      </c>
      <c r="F168" s="1">
        <f t="shared" si="14"/>
        <v>0</v>
      </c>
      <c r="H168" t="b">
        <f t="shared" si="8"/>
        <v>1</v>
      </c>
      <c r="I168" t="str">
        <f t="shared" si="10"/>
        <v>02</v>
      </c>
    </row>
    <row r="169" spans="1:9" ht="12.75" customHeight="1">
      <c r="A169" t="str">
        <f t="shared" si="9"/>
        <v>1.2.1.4.1.03.00 - Produtos e Serviços em Elaboração</v>
      </c>
      <c r="B169" s="3" t="s">
        <v>2303</v>
      </c>
      <c r="C169" s="4">
        <v>49943111.200000003</v>
      </c>
      <c r="D169" s="1"/>
      <c r="E169" s="1">
        <f t="shared" si="13"/>
        <v>0</v>
      </c>
      <c r="F169" s="1">
        <f t="shared" si="14"/>
        <v>0</v>
      </c>
      <c r="H169" t="b">
        <f t="shared" si="8"/>
        <v>1</v>
      </c>
      <c r="I169" t="str">
        <f t="shared" si="10"/>
        <v>03</v>
      </c>
    </row>
    <row r="170" spans="1:9" ht="12.75" customHeight="1">
      <c r="A170" t="str">
        <f t="shared" si="9"/>
        <v>1.2.1.4.1.04.00 - Matérias-Primas</v>
      </c>
      <c r="B170" s="5" t="s">
        <v>2304</v>
      </c>
      <c r="C170" s="6">
        <v>8921.4599999999991</v>
      </c>
      <c r="D170" s="1"/>
      <c r="E170" s="1">
        <f t="shared" si="13"/>
        <v>0</v>
      </c>
      <c r="F170" s="1">
        <f t="shared" si="14"/>
        <v>0</v>
      </c>
      <c r="H170" t="b">
        <f t="shared" si="8"/>
        <v>1</v>
      </c>
      <c r="I170" t="str">
        <f t="shared" si="10"/>
        <v>04</v>
      </c>
    </row>
    <row r="171" spans="1:9" ht="12.75" customHeight="1">
      <c r="A171" t="str">
        <f t="shared" si="9"/>
        <v>1.2.1.4.1.05.00 - Materiais em Trânsito</v>
      </c>
      <c r="B171" s="3" t="s">
        <v>2305</v>
      </c>
      <c r="C171" s="4">
        <v>1223836.33</v>
      </c>
      <c r="D171" s="1"/>
      <c r="E171" s="1">
        <f t="shared" si="13"/>
        <v>0</v>
      </c>
      <c r="F171" s="1">
        <f t="shared" si="14"/>
        <v>0</v>
      </c>
      <c r="H171" t="b">
        <f t="shared" si="8"/>
        <v>1</v>
      </c>
      <c r="I171" t="str">
        <f t="shared" si="10"/>
        <v>05</v>
      </c>
    </row>
    <row r="172" spans="1:9" ht="12.75" customHeight="1">
      <c r="A172" t="str">
        <f t="shared" si="9"/>
        <v>1.2.1.4.1.06.00 - Almoxarifado</v>
      </c>
      <c r="B172" s="5" t="s">
        <v>2306</v>
      </c>
      <c r="C172" s="6">
        <v>79102840.569999993</v>
      </c>
      <c r="D172" s="1"/>
      <c r="E172" s="1">
        <f t="shared" si="13"/>
        <v>0</v>
      </c>
      <c r="F172" s="1">
        <f t="shared" si="14"/>
        <v>0</v>
      </c>
      <c r="H172" t="b">
        <f t="shared" si="8"/>
        <v>1</v>
      </c>
      <c r="I172" t="str">
        <f t="shared" si="10"/>
        <v>06</v>
      </c>
    </row>
    <row r="173" spans="1:9" ht="12.75" customHeight="1">
      <c r="A173" t="str">
        <f t="shared" si="9"/>
        <v>1.2.1.4.1.07.00 - Adiantamentos a Fornecedores</v>
      </c>
      <c r="B173" s="3" t="s">
        <v>2307</v>
      </c>
      <c r="C173" s="4">
        <v>2384495.8199999998</v>
      </c>
      <c r="D173" s="1"/>
      <c r="E173" s="1">
        <f t="shared" si="13"/>
        <v>0</v>
      </c>
      <c r="F173" s="1">
        <f t="shared" si="14"/>
        <v>0</v>
      </c>
      <c r="H173" t="b">
        <f t="shared" si="8"/>
        <v>1</v>
      </c>
      <c r="I173" t="str">
        <f t="shared" si="10"/>
        <v>07</v>
      </c>
    </row>
    <row r="174" spans="1:9" ht="12.75" customHeight="1">
      <c r="A174" t="str">
        <f t="shared" si="9"/>
        <v>1.2.1.4.1.98.00 - Outros Estoques</v>
      </c>
      <c r="B174" s="5" t="s">
        <v>2308</v>
      </c>
      <c r="C174" s="6">
        <v>395757046.06</v>
      </c>
      <c r="D174" s="1"/>
      <c r="E174" s="1">
        <f t="shared" si="13"/>
        <v>0</v>
      </c>
      <c r="F174" s="1">
        <f t="shared" si="14"/>
        <v>0</v>
      </c>
      <c r="H174" t="b">
        <f t="shared" si="8"/>
        <v>1</v>
      </c>
      <c r="I174" t="str">
        <f t="shared" si="10"/>
        <v>98</v>
      </c>
    </row>
    <row r="175" spans="1:9" ht="12.75" customHeight="1">
      <c r="A175" t="str">
        <f t="shared" si="9"/>
        <v>1.2.1.4.1.99.00 - (-) Ajuste de Perdas de Estoques</v>
      </c>
      <c r="B175" s="3" t="s">
        <v>2309</v>
      </c>
      <c r="C175" s="4">
        <v>430484.21</v>
      </c>
      <c r="D175" s="1"/>
      <c r="E175" s="1">
        <f t="shared" si="13"/>
        <v>0</v>
      </c>
      <c r="F175" s="1">
        <f t="shared" si="14"/>
        <v>0</v>
      </c>
      <c r="H175" t="b">
        <f t="shared" si="8"/>
        <v>1</v>
      </c>
      <c r="I175" t="str">
        <f t="shared" si="10"/>
        <v>99</v>
      </c>
    </row>
    <row r="176" spans="1:9" ht="25.5" customHeight="1">
      <c r="A176" t="str">
        <f t="shared" si="9"/>
        <v>1.2.1.9.0.00.00 - Variações Patrimoniais Diminutivas Pagas 
 Antecipadamente</v>
      </c>
      <c r="B176" s="5" t="s">
        <v>2310</v>
      </c>
      <c r="C176" s="6">
        <v>83958760.370000005</v>
      </c>
      <c r="D176" s="1"/>
      <c r="E176" s="1">
        <f>E177</f>
        <v>0</v>
      </c>
      <c r="F176" s="1">
        <f>F177</f>
        <v>83958760.370000005</v>
      </c>
      <c r="H176" t="b">
        <f t="shared" si="8"/>
        <v>1</v>
      </c>
      <c r="I176" t="str">
        <f t="shared" si="10"/>
        <v>00</v>
      </c>
    </row>
    <row r="177" spans="1:9" ht="25.5" customHeight="1">
      <c r="A177" t="str">
        <f t="shared" si="9"/>
        <v>1.2.1.9.1.00.00 - Variações Patrimoniais Diminutivas Pagas 
 Antecipadamente - Consolidação</v>
      </c>
      <c r="B177" s="3" t="s">
        <v>2311</v>
      </c>
      <c r="C177" s="4">
        <v>83958760.370000005</v>
      </c>
      <c r="D177" s="1"/>
      <c r="E177" s="1">
        <f t="shared" ref="E177:E185" si="15">SUMIF(A177:B177,"*intra*",C177:D177)+SUMIF(A177:B177,"*inter*",C177:D177)</f>
        <v>0</v>
      </c>
      <c r="F177" s="1">
        <f t="shared" ref="F177:F185" si="16">SUMIF(A177:B177,"*consolidação*",C177:D177)</f>
        <v>83958760.370000005</v>
      </c>
      <c r="G177" s="14"/>
      <c r="H177" t="b">
        <f t="shared" si="8"/>
        <v>1</v>
      </c>
      <c r="I177" t="str">
        <f t="shared" si="10"/>
        <v>00</v>
      </c>
    </row>
    <row r="178" spans="1:9" ht="12.75" customHeight="1">
      <c r="A178" t="str">
        <f t="shared" si="9"/>
        <v>1.2.1.9.1.01.00 - Prêmios de Seguros a Apropriar</v>
      </c>
      <c r="B178" s="5" t="s">
        <v>2312</v>
      </c>
      <c r="C178" s="6">
        <v>25374.62</v>
      </c>
      <c r="D178" s="1"/>
      <c r="E178" s="1">
        <f t="shared" si="15"/>
        <v>0</v>
      </c>
      <c r="F178" s="1">
        <f t="shared" si="16"/>
        <v>0</v>
      </c>
      <c r="H178" t="b">
        <f t="shared" si="8"/>
        <v>1</v>
      </c>
      <c r="I178" t="str">
        <f t="shared" si="10"/>
        <v>01</v>
      </c>
    </row>
    <row r="179" spans="1:9" ht="12.75" customHeight="1">
      <c r="A179" t="str">
        <f t="shared" si="9"/>
        <v>1.2.1.9.1.02.00 - VPD Financeiras a Apropriar</v>
      </c>
      <c r="B179" s="3" t="s">
        <v>2313</v>
      </c>
      <c r="C179" s="4">
        <v>13696109.460000001</v>
      </c>
      <c r="D179" s="1"/>
      <c r="E179" s="1">
        <f t="shared" si="15"/>
        <v>0</v>
      </c>
      <c r="F179" s="1">
        <f t="shared" si="16"/>
        <v>0</v>
      </c>
      <c r="H179" t="b">
        <f t="shared" si="8"/>
        <v>1</v>
      </c>
      <c r="I179" t="str">
        <f t="shared" si="10"/>
        <v>02</v>
      </c>
    </row>
    <row r="180" spans="1:9" ht="12.75" customHeight="1">
      <c r="A180" t="str">
        <f t="shared" si="9"/>
        <v>1.2.1.9.1.03.00 - Assinaturas e Anuidades a Apropriar</v>
      </c>
      <c r="B180" s="5" t="s">
        <v>2314</v>
      </c>
      <c r="C180" s="6">
        <v>40919.019999999997</v>
      </c>
      <c r="D180" s="1"/>
      <c r="E180" s="1">
        <f t="shared" si="15"/>
        <v>0</v>
      </c>
      <c r="F180" s="1">
        <f t="shared" si="16"/>
        <v>0</v>
      </c>
      <c r="H180" t="b">
        <f t="shared" si="8"/>
        <v>1</v>
      </c>
      <c r="I180" t="str">
        <f t="shared" si="10"/>
        <v>03</v>
      </c>
    </row>
    <row r="181" spans="1:9" ht="12.75" customHeight="1">
      <c r="A181" t="str">
        <f t="shared" si="9"/>
        <v>1.2.1.9.1.04.00 - Alugueis Pagos a Apropriar</v>
      </c>
      <c r="B181" s="3" t="s">
        <v>2315</v>
      </c>
      <c r="C181" s="4"/>
      <c r="D181" s="1"/>
      <c r="E181" s="1">
        <f t="shared" si="15"/>
        <v>0</v>
      </c>
      <c r="F181" s="1">
        <f t="shared" si="16"/>
        <v>0</v>
      </c>
      <c r="H181" t="b">
        <f t="shared" si="8"/>
        <v>1</v>
      </c>
      <c r="I181" t="str">
        <f t="shared" si="10"/>
        <v>04</v>
      </c>
    </row>
    <row r="182" spans="1:9" ht="12.75" customHeight="1">
      <c r="A182" t="str">
        <f t="shared" si="9"/>
        <v>1.2.1.9.1.05.00 - Tributos Pagos a Apropriar</v>
      </c>
      <c r="B182" s="5" t="s">
        <v>2316</v>
      </c>
      <c r="C182" s="6">
        <v>35470</v>
      </c>
      <c r="D182" s="1"/>
      <c r="E182" s="1">
        <f t="shared" si="15"/>
        <v>0</v>
      </c>
      <c r="F182" s="1">
        <f t="shared" si="16"/>
        <v>0</v>
      </c>
      <c r="H182" t="b">
        <f t="shared" si="8"/>
        <v>1</v>
      </c>
      <c r="I182" t="str">
        <f t="shared" si="10"/>
        <v>05</v>
      </c>
    </row>
    <row r="183" spans="1:9" ht="12.75" customHeight="1">
      <c r="A183" t="str">
        <f t="shared" si="9"/>
        <v>1.2.1.9.1.06.00 - Contribuições Confederativas a Apropriar</v>
      </c>
      <c r="B183" s="3" t="s">
        <v>2317</v>
      </c>
      <c r="C183" s="4"/>
      <c r="D183" s="1"/>
      <c r="E183" s="1">
        <f t="shared" si="15"/>
        <v>0</v>
      </c>
      <c r="F183" s="1">
        <f t="shared" si="16"/>
        <v>0</v>
      </c>
      <c r="H183" t="b">
        <f t="shared" si="8"/>
        <v>1</v>
      </c>
      <c r="I183" t="str">
        <f t="shared" si="10"/>
        <v>06</v>
      </c>
    </row>
    <row r="184" spans="1:9" ht="12.75" customHeight="1">
      <c r="A184" t="str">
        <f t="shared" si="9"/>
        <v>1.2.1.9.1.07.00 - Benefícios a Apropriar</v>
      </c>
      <c r="B184" s="5" t="s">
        <v>2318</v>
      </c>
      <c r="C184" s="6"/>
      <c r="D184" s="1"/>
      <c r="E184" s="1">
        <f t="shared" si="15"/>
        <v>0</v>
      </c>
      <c r="F184" s="1">
        <f t="shared" si="16"/>
        <v>0</v>
      </c>
      <c r="H184" t="b">
        <f t="shared" si="8"/>
        <v>1</v>
      </c>
      <c r="I184" t="str">
        <f t="shared" si="10"/>
        <v>07</v>
      </c>
    </row>
    <row r="185" spans="1:9" ht="12.75" customHeight="1">
      <c r="A185" t="str">
        <f t="shared" si="9"/>
        <v>1.2.1.9.1.99.00 - Demais VPD a Apropriar</v>
      </c>
      <c r="B185" s="3" t="s">
        <v>2319</v>
      </c>
      <c r="C185" s="4">
        <v>70160887.269999996</v>
      </c>
      <c r="D185" s="1"/>
      <c r="E185" s="1">
        <f t="shared" si="15"/>
        <v>0</v>
      </c>
      <c r="F185" s="1">
        <f t="shared" si="16"/>
        <v>0</v>
      </c>
      <c r="H185" t="b">
        <f t="shared" si="8"/>
        <v>1</v>
      </c>
      <c r="I185" t="str">
        <f t="shared" si="10"/>
        <v>99</v>
      </c>
    </row>
    <row r="186" spans="1:9" ht="12.75" customHeight="1">
      <c r="A186" t="str">
        <f t="shared" si="9"/>
        <v>1.2.2.0.0.00.00 - Investimentos</v>
      </c>
      <c r="B186" s="5" t="s">
        <v>2320</v>
      </c>
      <c r="C186" s="6">
        <v>17442525397.200001</v>
      </c>
      <c r="D186" s="1"/>
      <c r="E186" s="1">
        <f>E187+E203+E205+E207-E209-E212</f>
        <v>1569895516.0600002</v>
      </c>
      <c r="F186" s="1">
        <f>F187+F203+F205+F207-F209-F212</f>
        <v>15872629881.140001</v>
      </c>
      <c r="H186" t="b">
        <f t="shared" si="8"/>
        <v>1</v>
      </c>
      <c r="I186" t="str">
        <f t="shared" si="10"/>
        <v>00</v>
      </c>
    </row>
    <row r="187" spans="1:9" ht="12.75" customHeight="1">
      <c r="A187" t="str">
        <f t="shared" si="9"/>
        <v>1.2.2.1.0.00.00 - Participações Permanentes</v>
      </c>
      <c r="B187" s="3" t="s">
        <v>2321</v>
      </c>
      <c r="C187" s="4">
        <v>7095710164.2399998</v>
      </c>
      <c r="D187" s="1"/>
      <c r="E187" s="1">
        <f>E188+E191+E194+E197+E200</f>
        <v>1623047199.8200002</v>
      </c>
      <c r="F187" s="1">
        <f>F188+F191+F194+F197+F200</f>
        <v>5472662964.4200001</v>
      </c>
      <c r="H187" t="b">
        <f t="shared" si="8"/>
        <v>1</v>
      </c>
      <c r="I187" t="str">
        <f t="shared" si="10"/>
        <v>00</v>
      </c>
    </row>
    <row r="188" spans="1:9" ht="12.75" customHeight="1">
      <c r="A188" t="str">
        <f t="shared" si="9"/>
        <v>1.2.2.1.1.00.00 - Participações Permanentes - Consolidação</v>
      </c>
      <c r="B188" s="5" t="s">
        <v>2322</v>
      </c>
      <c r="C188" s="6">
        <v>5472662964.4200001</v>
      </c>
      <c r="D188" s="1"/>
      <c r="E188" s="1">
        <f t="shared" ref="E188:E202" si="17">SUMIF(A188:B188,"*intra*",C188:D188)+SUMIF(A188:B188,"*inter*",C188:D188)</f>
        <v>0</v>
      </c>
      <c r="F188" s="1">
        <f t="shared" ref="F188:F202" si="18">SUMIF(A188:B188,"*consolidação*",C188:D188)</f>
        <v>5472662964.4200001</v>
      </c>
      <c r="G188" s="14"/>
      <c r="H188" t="b">
        <f t="shared" si="8"/>
        <v>1</v>
      </c>
      <c r="I188" t="str">
        <f t="shared" si="10"/>
        <v>00</v>
      </c>
    </row>
    <row r="189" spans="1:9" ht="25.5" customHeight="1">
      <c r="A189" t="str">
        <f t="shared" si="9"/>
        <v>1.2.2.1.1.01.00 - Participações Avaliadas pelo Método de 
 Equivalência Patrimonial</v>
      </c>
      <c r="B189" s="3" t="s">
        <v>2323</v>
      </c>
      <c r="C189" s="4">
        <v>4112958479.1199999</v>
      </c>
      <c r="D189" s="1"/>
      <c r="E189" s="1">
        <f t="shared" si="17"/>
        <v>0</v>
      </c>
      <c r="F189" s="1">
        <f t="shared" si="18"/>
        <v>0</v>
      </c>
      <c r="H189" t="b">
        <f t="shared" si="8"/>
        <v>1</v>
      </c>
      <c r="I189" t="str">
        <f t="shared" si="10"/>
        <v>01</v>
      </c>
    </row>
    <row r="190" spans="1:9" ht="12.75" customHeight="1">
      <c r="A190" t="str">
        <f t="shared" si="9"/>
        <v>1.2.2.1.1.02.00 - Participações Avaliadas pelo Método de Custo</v>
      </c>
      <c r="B190" s="5" t="s">
        <v>2324</v>
      </c>
      <c r="C190" s="6">
        <v>1359704485.3</v>
      </c>
      <c r="D190" s="1"/>
      <c r="E190" s="1">
        <f t="shared" si="17"/>
        <v>0</v>
      </c>
      <c r="F190" s="1">
        <f t="shared" si="18"/>
        <v>0</v>
      </c>
      <c r="H190" t="b">
        <f t="shared" si="8"/>
        <v>1</v>
      </c>
      <c r="I190" t="str">
        <f t="shared" si="10"/>
        <v>02</v>
      </c>
    </row>
    <row r="191" spans="1:9" ht="12.75" customHeight="1">
      <c r="A191" t="str">
        <f t="shared" si="9"/>
        <v>1.2.2.1.2.00.00 - Participações Permanentes - Intra OFSS</v>
      </c>
      <c r="B191" s="3" t="s">
        <v>2325</v>
      </c>
      <c r="C191" s="4">
        <v>1481661580.6300001</v>
      </c>
      <c r="D191" s="1"/>
      <c r="E191" s="1">
        <f t="shared" si="17"/>
        <v>1481661580.6300001</v>
      </c>
      <c r="F191" s="1">
        <f t="shared" si="18"/>
        <v>0</v>
      </c>
      <c r="G191" s="14"/>
      <c r="H191" t="b">
        <f t="shared" si="8"/>
        <v>1</v>
      </c>
      <c r="I191" t="str">
        <f t="shared" si="10"/>
        <v>00</v>
      </c>
    </row>
    <row r="192" spans="1:9" ht="25.5" customHeight="1">
      <c r="A192" t="str">
        <f t="shared" si="9"/>
        <v>1.2.2.1.2.01.00 - Participações Avaliadas pelo Método de 
 Equivalência Patrimonial</v>
      </c>
      <c r="B192" s="5" t="s">
        <v>2326</v>
      </c>
      <c r="C192" s="6">
        <v>1282615452.78</v>
      </c>
      <c r="D192" s="1"/>
      <c r="E192" s="1">
        <f t="shared" si="17"/>
        <v>0</v>
      </c>
      <c r="F192" s="1">
        <f t="shared" si="18"/>
        <v>0</v>
      </c>
      <c r="H192" t="b">
        <f t="shared" si="8"/>
        <v>1</v>
      </c>
      <c r="I192" t="str">
        <f t="shared" si="10"/>
        <v>01</v>
      </c>
    </row>
    <row r="193" spans="1:9" ht="12.75" customHeight="1">
      <c r="A193" t="str">
        <f t="shared" si="9"/>
        <v>1.2.2.1.2.02.00 - Participações Avaliadas pelo Método de Custo</v>
      </c>
      <c r="B193" s="3" t="s">
        <v>2327</v>
      </c>
      <c r="C193" s="4">
        <v>199046127.84999999</v>
      </c>
      <c r="D193" s="1"/>
      <c r="E193" s="1">
        <f t="shared" si="17"/>
        <v>0</v>
      </c>
      <c r="F193" s="1">
        <f t="shared" si="18"/>
        <v>0</v>
      </c>
      <c r="H193" t="b">
        <f t="shared" si="8"/>
        <v>1</v>
      </c>
      <c r="I193" t="str">
        <f t="shared" si="10"/>
        <v>02</v>
      </c>
    </row>
    <row r="194" spans="1:9" ht="12.75" customHeight="1">
      <c r="A194" t="str">
        <f t="shared" si="9"/>
        <v>1.2.2.1.3.00.00 - Participações Permanentes - Inter OFSS - União</v>
      </c>
      <c r="B194" s="5" t="s">
        <v>2328</v>
      </c>
      <c r="C194" s="6">
        <v>2873773.33</v>
      </c>
      <c r="D194" s="1"/>
      <c r="E194" s="1">
        <f t="shared" si="17"/>
        <v>2873773.33</v>
      </c>
      <c r="F194" s="1">
        <f t="shared" si="18"/>
        <v>0</v>
      </c>
      <c r="G194" s="14"/>
      <c r="H194" t="b">
        <f t="shared" si="8"/>
        <v>1</v>
      </c>
      <c r="I194" t="str">
        <f t="shared" si="10"/>
        <v>00</v>
      </c>
    </row>
    <row r="195" spans="1:9" ht="25.5" customHeight="1">
      <c r="A195" t="str">
        <f t="shared" si="9"/>
        <v>1.2.2.1.3.01.00 - Participações Avaliadas pelo Método de 
 Equivalência Patrimonial</v>
      </c>
      <c r="B195" s="3" t="s">
        <v>2329</v>
      </c>
      <c r="C195" s="4">
        <v>2609749.64</v>
      </c>
      <c r="D195" s="1"/>
      <c r="E195" s="1">
        <f t="shared" si="17"/>
        <v>0</v>
      </c>
      <c r="F195" s="1">
        <f t="shared" si="18"/>
        <v>0</v>
      </c>
      <c r="H195" t="b">
        <f t="shared" ref="H195:H258" si="19">IF(I195="00",C195=E195+F195,TRUE)</f>
        <v>1</v>
      </c>
      <c r="I195" t="str">
        <f t="shared" si="10"/>
        <v>01</v>
      </c>
    </row>
    <row r="196" spans="1:9" ht="12.75" customHeight="1">
      <c r="A196" t="str">
        <f t="shared" ref="A196:A259" si="20">TRIM(B196)</f>
        <v>1.2.2.1.3.02.00 - Participações Avaliadas pelo Método de Custo</v>
      </c>
      <c r="B196" s="5" t="s">
        <v>2330</v>
      </c>
      <c r="C196" s="6">
        <v>264023.69</v>
      </c>
      <c r="D196" s="1"/>
      <c r="E196" s="1">
        <f t="shared" si="17"/>
        <v>0</v>
      </c>
      <c r="F196" s="1">
        <f t="shared" si="18"/>
        <v>0</v>
      </c>
      <c r="H196" t="b">
        <f t="shared" si="19"/>
        <v>1</v>
      </c>
      <c r="I196" t="str">
        <f t="shared" ref="I196:I259" si="21">MID(A196,11,2)</f>
        <v>02</v>
      </c>
    </row>
    <row r="197" spans="1:9" ht="12.75" customHeight="1">
      <c r="A197" t="str">
        <f t="shared" si="20"/>
        <v>1.2.2.1.4.00.00 - Participações Permanentes - Inter OFSS - Estado</v>
      </c>
      <c r="B197" s="3" t="s">
        <v>2331</v>
      </c>
      <c r="C197" s="4">
        <v>96796188.670000002</v>
      </c>
      <c r="D197" s="1"/>
      <c r="E197" s="1">
        <f t="shared" si="17"/>
        <v>96796188.670000002</v>
      </c>
      <c r="F197" s="1">
        <f t="shared" si="18"/>
        <v>0</v>
      </c>
      <c r="G197" s="14"/>
      <c r="H197" t="b">
        <f t="shared" si="19"/>
        <v>1</v>
      </c>
      <c r="I197" t="str">
        <f t="shared" si="21"/>
        <v>00</v>
      </c>
    </row>
    <row r="198" spans="1:9" ht="25.5" customHeight="1">
      <c r="A198" t="str">
        <f t="shared" si="20"/>
        <v>1.2.2.1.4.01.00 - Participações Avaliadas pelo Método de 
 Equivalência Patrimonial</v>
      </c>
      <c r="B198" s="5" t="s">
        <v>2332</v>
      </c>
      <c r="C198" s="6">
        <v>186153.34</v>
      </c>
      <c r="D198" s="1"/>
      <c r="E198" s="1">
        <f t="shared" si="17"/>
        <v>0</v>
      </c>
      <c r="F198" s="1">
        <f t="shared" si="18"/>
        <v>0</v>
      </c>
      <c r="H198" t="b">
        <f t="shared" si="19"/>
        <v>1</v>
      </c>
      <c r="I198" t="str">
        <f t="shared" si="21"/>
        <v>01</v>
      </c>
    </row>
    <row r="199" spans="1:9" ht="12.75" customHeight="1">
      <c r="A199" t="str">
        <f t="shared" si="20"/>
        <v>1.2.2.1.4.02.00 - Participações Avaliadas pelo Método de Custo</v>
      </c>
      <c r="B199" s="3" t="s">
        <v>2333</v>
      </c>
      <c r="C199" s="4">
        <v>96610035.329999998</v>
      </c>
      <c r="D199" s="1"/>
      <c r="E199" s="1">
        <f t="shared" si="17"/>
        <v>0</v>
      </c>
      <c r="F199" s="1">
        <f t="shared" si="18"/>
        <v>0</v>
      </c>
      <c r="H199" t="b">
        <f t="shared" si="19"/>
        <v>1</v>
      </c>
      <c r="I199" t="str">
        <f t="shared" si="21"/>
        <v>02</v>
      </c>
    </row>
    <row r="200" spans="1:9" ht="12.75" customHeight="1">
      <c r="A200" t="str">
        <f t="shared" si="20"/>
        <v>1.2.2.1.5.00.00 - Participações Permanentes - Inter OFSS - Município</v>
      </c>
      <c r="B200" s="5" t="s">
        <v>2334</v>
      </c>
      <c r="C200" s="6">
        <v>41715657.189999998</v>
      </c>
      <c r="D200" s="1"/>
      <c r="E200" s="1">
        <f t="shared" si="17"/>
        <v>41715657.189999998</v>
      </c>
      <c r="F200" s="1">
        <f t="shared" si="18"/>
        <v>0</v>
      </c>
      <c r="G200" s="14"/>
      <c r="H200" t="b">
        <f t="shared" si="19"/>
        <v>1</v>
      </c>
      <c r="I200" t="str">
        <f t="shared" si="21"/>
        <v>00</v>
      </c>
    </row>
    <row r="201" spans="1:9" ht="25.5" customHeight="1">
      <c r="A201" t="str">
        <f t="shared" si="20"/>
        <v>1.2.2.1.5.01.00 - Participações Avaliadas pelo Método de 
 Equivalência Patrimonial</v>
      </c>
      <c r="B201" s="3" t="s">
        <v>2335</v>
      </c>
      <c r="C201" s="4">
        <v>41455773.659999996</v>
      </c>
      <c r="D201" s="1"/>
      <c r="E201" s="1">
        <f t="shared" si="17"/>
        <v>0</v>
      </c>
      <c r="F201" s="1">
        <f t="shared" si="18"/>
        <v>0</v>
      </c>
      <c r="H201" t="b">
        <f t="shared" si="19"/>
        <v>1</v>
      </c>
      <c r="I201" t="str">
        <f t="shared" si="21"/>
        <v>01</v>
      </c>
    </row>
    <row r="202" spans="1:9" ht="12.75" customHeight="1">
      <c r="A202" t="str">
        <f t="shared" si="20"/>
        <v>1.2.2.1.5.02.00 - Participações Avaliadas pelo Método de Custo</v>
      </c>
      <c r="B202" s="5" t="s">
        <v>2336</v>
      </c>
      <c r="C202" s="6">
        <v>259883.53</v>
      </c>
      <c r="D202" s="1"/>
      <c r="E202" s="1">
        <f t="shared" si="17"/>
        <v>0</v>
      </c>
      <c r="F202" s="1">
        <f t="shared" si="18"/>
        <v>0</v>
      </c>
      <c r="H202" t="b">
        <f t="shared" si="19"/>
        <v>1</v>
      </c>
      <c r="I202" t="str">
        <f t="shared" si="21"/>
        <v>02</v>
      </c>
    </row>
    <row r="203" spans="1:9" ht="12.75" customHeight="1">
      <c r="A203" t="str">
        <f t="shared" si="20"/>
        <v>1.2.2.2.0.00.00 - Propriedades para Investimento</v>
      </c>
      <c r="B203" s="3" t="s">
        <v>2337</v>
      </c>
      <c r="C203" s="4">
        <v>262778315.22999999</v>
      </c>
      <c r="D203" s="1"/>
      <c r="E203" s="1">
        <f>E204</f>
        <v>0</v>
      </c>
      <c r="F203" s="1">
        <f>F204</f>
        <v>262778315.22999999</v>
      </c>
      <c r="H203" t="b">
        <f t="shared" si="19"/>
        <v>1</v>
      </c>
      <c r="I203" t="str">
        <f t="shared" si="21"/>
        <v>00</v>
      </c>
    </row>
    <row r="204" spans="1:9" ht="12.75" customHeight="1">
      <c r="A204" t="str">
        <f t="shared" si="20"/>
        <v>1.2.2.2.1.00.00 - Propriedades para Investimento - Consolidação</v>
      </c>
      <c r="B204" s="5" t="s">
        <v>2338</v>
      </c>
      <c r="C204" s="6">
        <v>262778315.22999999</v>
      </c>
      <c r="D204" s="1"/>
      <c r="E204" s="1">
        <f>SUMIF(A204:B204,"*intra*",C204:D204)+SUMIF(A204:B204,"*inter*",C204:D204)</f>
        <v>0</v>
      </c>
      <c r="F204" s="1">
        <f>SUMIF(A204:B204,"*consolidação*",C204:D204)</f>
        <v>262778315.22999999</v>
      </c>
      <c r="H204" t="b">
        <f t="shared" si="19"/>
        <v>1</v>
      </c>
      <c r="I204" t="str">
        <f t="shared" si="21"/>
        <v>00</v>
      </c>
    </row>
    <row r="205" spans="1:9" ht="12.75" customHeight="1">
      <c r="A205" t="str">
        <f t="shared" si="20"/>
        <v>1.2.2.3.0.00.00 - Investimentos do RPPS de Longo Prazo</v>
      </c>
      <c r="B205" s="3" t="s">
        <v>2339</v>
      </c>
      <c r="C205" s="4">
        <v>3141418686.8899999</v>
      </c>
      <c r="D205" s="1"/>
      <c r="E205" s="1">
        <f>E206</f>
        <v>0</v>
      </c>
      <c r="F205" s="1">
        <f>F206</f>
        <v>3141418686.8899999</v>
      </c>
      <c r="H205" t="b">
        <f t="shared" si="19"/>
        <v>1</v>
      </c>
      <c r="I205" t="str">
        <f t="shared" si="21"/>
        <v>00</v>
      </c>
    </row>
    <row r="206" spans="1:9" ht="25.5" customHeight="1">
      <c r="A206" t="str">
        <f t="shared" si="20"/>
        <v>1.2.2.3.1.00.00 - Investimentos do RPPS de Longo Prazo - 
 Consolidação</v>
      </c>
      <c r="B206" s="5" t="s">
        <v>2340</v>
      </c>
      <c r="C206" s="6">
        <v>3141418686.8899999</v>
      </c>
      <c r="D206" s="1"/>
      <c r="E206" s="1">
        <f>SUMIF(A206:B206,"*intra*",C206:D206)+SUMIF(A206:B206,"*inter*",C206:D206)</f>
        <v>0</v>
      </c>
      <c r="F206" s="1">
        <f>SUMIF(A206:B206,"*consolidação*",C206:D206)</f>
        <v>3141418686.8899999</v>
      </c>
      <c r="H206" t="b">
        <f t="shared" si="19"/>
        <v>1</v>
      </c>
      <c r="I206" t="str">
        <f t="shared" si="21"/>
        <v>00</v>
      </c>
    </row>
    <row r="207" spans="1:9" ht="12.75" customHeight="1">
      <c r="A207" t="str">
        <f t="shared" si="20"/>
        <v>1.2.2.7.0.00.00 - Demais Investimentos Permanentes</v>
      </c>
      <c r="B207" s="3" t="s">
        <v>2341</v>
      </c>
      <c r="C207" s="4">
        <v>7066173311.1899996</v>
      </c>
      <c r="D207" s="1"/>
      <c r="E207" s="1">
        <f>E208</f>
        <v>0</v>
      </c>
      <c r="F207" s="1">
        <f>F208</f>
        <v>7066173311.1899996</v>
      </c>
      <c r="H207" t="b">
        <f t="shared" si="19"/>
        <v>1</v>
      </c>
      <c r="I207" t="str">
        <f t="shared" si="21"/>
        <v>00</v>
      </c>
    </row>
    <row r="208" spans="1:9" ht="12.75" customHeight="1">
      <c r="A208" t="str">
        <f t="shared" si="20"/>
        <v>1.2.2.7.1.00.00 - Demais Investimentos Permanentes - Consolidação</v>
      </c>
      <c r="B208" s="5" t="s">
        <v>2342</v>
      </c>
      <c r="C208" s="6">
        <v>7066173311.1899996</v>
      </c>
      <c r="D208" s="1"/>
      <c r="E208" s="1">
        <f>SUMIF(A208:B208,"*intra*",C208:D208)+SUMIF(A208:B208,"*inter*",C208:D208)</f>
        <v>0</v>
      </c>
      <c r="F208" s="1">
        <f>SUMIF(A208:B208,"*consolidação*",C208:D208)</f>
        <v>7066173311.1899996</v>
      </c>
      <c r="H208" t="b">
        <f t="shared" si="19"/>
        <v>1</v>
      </c>
      <c r="I208" t="str">
        <f t="shared" si="21"/>
        <v>00</v>
      </c>
    </row>
    <row r="209" spans="1:9" ht="12.75" customHeight="1">
      <c r="A209" t="str">
        <f t="shared" si="20"/>
        <v>1.2.2.8.0.00.00 - (-) Depreciação Acumulada de Investimentos</v>
      </c>
      <c r="B209" s="3" t="s">
        <v>2343</v>
      </c>
      <c r="C209" s="4">
        <v>10567819.210000001</v>
      </c>
      <c r="D209" s="1"/>
      <c r="E209" s="1">
        <f>E210</f>
        <v>0</v>
      </c>
      <c r="F209" s="1">
        <f>F210</f>
        <v>10567819.210000001</v>
      </c>
      <c r="H209" t="b">
        <f t="shared" si="19"/>
        <v>1</v>
      </c>
      <c r="I209" t="str">
        <f t="shared" si="21"/>
        <v>00</v>
      </c>
    </row>
    <row r="210" spans="1:9" ht="25.5" customHeight="1">
      <c r="A210" t="str">
        <f t="shared" si="20"/>
        <v>1.2.2.8.1.00.00 - (-) Depreciação Acumulada de Investimentos - 
 Consolidação</v>
      </c>
      <c r="B210" s="5" t="s">
        <v>2344</v>
      </c>
      <c r="C210" s="6">
        <v>10567819.210000001</v>
      </c>
      <c r="D210" s="1"/>
      <c r="E210" s="1">
        <f>E211</f>
        <v>0</v>
      </c>
      <c r="F210" s="1">
        <f>F211</f>
        <v>10567819.210000001</v>
      </c>
      <c r="H210" t="b">
        <f t="shared" si="19"/>
        <v>1</v>
      </c>
      <c r="I210" t="str">
        <f t="shared" si="21"/>
        <v>00</v>
      </c>
    </row>
    <row r="211" spans="1:9" ht="25.5" customHeight="1">
      <c r="A211" t="str">
        <f t="shared" si="20"/>
        <v>1.2.2.8.1.01.00 - (-) Depreciação Acumulada de Investimentos - 
 Consolidação - Propriedades para Investimento</v>
      </c>
      <c r="B211" s="3" t="s">
        <v>2345</v>
      </c>
      <c r="C211" s="4">
        <v>10567819.210000001</v>
      </c>
      <c r="D211" s="1"/>
      <c r="E211" s="1">
        <f>SUMIF(A211:B211,"*intra*",C211:D211)+SUMIF(A211:B211,"*inter*",C211:D211)</f>
        <v>0</v>
      </c>
      <c r="F211" s="1">
        <f>SUMIF(A211:B211,"*consolidação*",C211:D211)</f>
        <v>10567819.210000001</v>
      </c>
      <c r="H211" t="b">
        <f t="shared" si="19"/>
        <v>1</v>
      </c>
      <c r="I211" t="str">
        <f t="shared" si="21"/>
        <v>01</v>
      </c>
    </row>
    <row r="212" spans="1:9" ht="12.75" customHeight="1">
      <c r="A212" t="str">
        <f t="shared" si="20"/>
        <v>1.2.2.9.0.00.00 - (-) Redução ao Valor Recuperável de Investimentos</v>
      </c>
      <c r="B212" s="5" t="s">
        <v>2346</v>
      </c>
      <c r="C212" s="6">
        <v>112987261.14</v>
      </c>
      <c r="D212" s="1"/>
      <c r="E212" s="1">
        <f>E213+E218+E221+E224+E227</f>
        <v>53151683.759999998</v>
      </c>
      <c r="F212" s="1">
        <f>F213+F218+F221+F224+F227</f>
        <v>59835577.380000003</v>
      </c>
      <c r="H212" t="b">
        <f t="shared" si="19"/>
        <v>1</v>
      </c>
      <c r="I212" t="str">
        <f t="shared" si="21"/>
        <v>00</v>
      </c>
    </row>
    <row r="213" spans="1:9" ht="25.5" customHeight="1">
      <c r="A213" t="str">
        <f t="shared" si="20"/>
        <v>1.2.2.9.1.00.00 - (-) Redução ao Valor Recuperável de Investimentos 
 - Consolidação</v>
      </c>
      <c r="B213" s="3" t="s">
        <v>2347</v>
      </c>
      <c r="C213" s="4">
        <v>59835577.380000003</v>
      </c>
      <c r="D213" s="1"/>
      <c r="E213" s="1">
        <f t="shared" ref="E213:E229" si="22">SUMIF(A213:B213,"*intra*",C213:D213)+SUMIF(A213:B213,"*inter*",C213:D213)</f>
        <v>0</v>
      </c>
      <c r="F213" s="1">
        <f t="shared" ref="F213:F229" si="23">SUMIF(A213:B213,"*consolidação*",C213:D213)</f>
        <v>59835577.380000003</v>
      </c>
      <c r="G213" s="14"/>
      <c r="H213" t="b">
        <f t="shared" si="19"/>
        <v>1</v>
      </c>
      <c r="I213" t="str">
        <f t="shared" si="21"/>
        <v>00</v>
      </c>
    </row>
    <row r="214" spans="1:9" ht="25.5" customHeight="1">
      <c r="A214" t="str">
        <f t="shared" si="20"/>
        <v>1.2.2.9.1.01.00 - (-) Redução ao Valor Recuperável de Investimentos 
 - Participações Permanentes</v>
      </c>
      <c r="B214" s="5" t="s">
        <v>2348</v>
      </c>
      <c r="C214" s="6">
        <v>32346208.460000001</v>
      </c>
      <c r="D214" s="1"/>
      <c r="E214" s="1">
        <f t="shared" si="22"/>
        <v>0</v>
      </c>
      <c r="F214" s="1">
        <f t="shared" si="23"/>
        <v>0</v>
      </c>
      <c r="H214" t="b">
        <f t="shared" si="19"/>
        <v>1</v>
      </c>
      <c r="I214" t="str">
        <f t="shared" si="21"/>
        <v>01</v>
      </c>
    </row>
    <row r="215" spans="1:9" ht="25.5" customHeight="1">
      <c r="A215" t="str">
        <f t="shared" si="20"/>
        <v>1.2.2.9.1.02.00 - (-) Redução ao Valor Recuperável de Propriedades 
 para Investimento</v>
      </c>
      <c r="B215" s="3" t="s">
        <v>2349</v>
      </c>
      <c r="C215" s="4">
        <v>9382623.6799999997</v>
      </c>
      <c r="D215" s="1"/>
      <c r="E215" s="1">
        <f t="shared" si="22"/>
        <v>0</v>
      </c>
      <c r="F215" s="1">
        <f t="shared" si="23"/>
        <v>0</v>
      </c>
      <c r="H215" t="b">
        <f t="shared" si="19"/>
        <v>1</v>
      </c>
      <c r="I215" t="str">
        <f t="shared" si="21"/>
        <v>02</v>
      </c>
    </row>
    <row r="216" spans="1:9" ht="25.5" customHeight="1">
      <c r="A216" t="str">
        <f t="shared" si="20"/>
        <v>1.2.2.9.1.03.00 - (-) Redução ao Valor Recuperável de Investimentos 
 do RPPS</v>
      </c>
      <c r="B216" s="5" t="s">
        <v>2350</v>
      </c>
      <c r="C216" s="6">
        <v>1143612.46</v>
      </c>
      <c r="D216" s="1"/>
      <c r="E216" s="1">
        <f t="shared" si="22"/>
        <v>0</v>
      </c>
      <c r="F216" s="1">
        <f t="shared" si="23"/>
        <v>0</v>
      </c>
      <c r="H216" t="b">
        <f t="shared" si="19"/>
        <v>1</v>
      </c>
      <c r="I216" t="str">
        <f t="shared" si="21"/>
        <v>03</v>
      </c>
    </row>
    <row r="217" spans="1:9" ht="25.5" customHeight="1">
      <c r="A217" t="str">
        <f t="shared" si="20"/>
        <v>1.2.2.9.1.04.00 - (-) Redução ao Valor Recuperável de Investimentos 
 - Demais Investimentos Permanentes</v>
      </c>
      <c r="B217" s="3" t="s">
        <v>2351</v>
      </c>
      <c r="C217" s="4">
        <v>16963132.780000001</v>
      </c>
      <c r="D217" s="1"/>
      <c r="E217" s="1">
        <f t="shared" si="22"/>
        <v>0</v>
      </c>
      <c r="F217" s="1">
        <f t="shared" si="23"/>
        <v>0</v>
      </c>
      <c r="H217" t="b">
        <f t="shared" si="19"/>
        <v>1</v>
      </c>
      <c r="I217" t="str">
        <f t="shared" si="21"/>
        <v>04</v>
      </c>
    </row>
    <row r="218" spans="1:9" ht="25.5" customHeight="1">
      <c r="A218" t="str">
        <f t="shared" si="20"/>
        <v>1.2.2.9.2.00.00 - (-) Redução ao Valor Recuperável de Investimentos 
 - Intra OFSS</v>
      </c>
      <c r="B218" s="5" t="s">
        <v>2352</v>
      </c>
      <c r="C218" s="6">
        <v>0</v>
      </c>
      <c r="D218" s="1"/>
      <c r="E218" s="1">
        <f t="shared" si="22"/>
        <v>0</v>
      </c>
      <c r="F218" s="1">
        <f t="shared" si="23"/>
        <v>0</v>
      </c>
      <c r="G218" s="14"/>
      <c r="H218" t="b">
        <f t="shared" si="19"/>
        <v>1</v>
      </c>
      <c r="I218" t="str">
        <f t="shared" si="21"/>
        <v>00</v>
      </c>
    </row>
    <row r="219" spans="1:9" ht="25.5" customHeight="1">
      <c r="A219" t="str">
        <f t="shared" si="20"/>
        <v>1.2.2.9.2.01.00 - (-) Redução ao Valor Recuperável de Investimentos 
 - Participações Permanentes</v>
      </c>
      <c r="B219" s="3" t="s">
        <v>2353</v>
      </c>
      <c r="C219" s="4">
        <v>0</v>
      </c>
      <c r="D219" s="1"/>
      <c r="E219" s="1">
        <f t="shared" si="22"/>
        <v>0</v>
      </c>
      <c r="F219" s="1">
        <f t="shared" si="23"/>
        <v>0</v>
      </c>
      <c r="H219" t="b">
        <f t="shared" si="19"/>
        <v>1</v>
      </c>
      <c r="I219" t="str">
        <f t="shared" si="21"/>
        <v>01</v>
      </c>
    </row>
    <row r="220" spans="1:9" ht="25.5" customHeight="1">
      <c r="A220" t="str">
        <f t="shared" si="20"/>
        <v>1.2.2.9.2.04.00 - (-) Redução ao Valor Recuperável de Investimentos 
 - Demais Investimentos Permanentes</v>
      </c>
      <c r="B220" s="5" t="s">
        <v>2354</v>
      </c>
      <c r="C220" s="6">
        <v>0</v>
      </c>
      <c r="D220" s="1"/>
      <c r="E220" s="1">
        <f t="shared" si="22"/>
        <v>0</v>
      </c>
      <c r="F220" s="1">
        <f t="shared" si="23"/>
        <v>0</v>
      </c>
      <c r="H220" t="b">
        <f t="shared" si="19"/>
        <v>1</v>
      </c>
      <c r="I220" t="str">
        <f t="shared" si="21"/>
        <v>04</v>
      </c>
    </row>
    <row r="221" spans="1:9" ht="25.5" customHeight="1">
      <c r="A221" t="str">
        <f t="shared" si="20"/>
        <v>1.2.2.9.3.00.00 - (-) Redução ao Valor Recuperável de Investimentos 
 - Inter OFSS - União</v>
      </c>
      <c r="B221" s="3" t="s">
        <v>2355</v>
      </c>
      <c r="C221" s="4">
        <v>0</v>
      </c>
      <c r="D221" s="1"/>
      <c r="E221" s="1">
        <f t="shared" si="22"/>
        <v>0</v>
      </c>
      <c r="F221" s="1">
        <f t="shared" si="23"/>
        <v>0</v>
      </c>
      <c r="G221" s="14"/>
      <c r="H221" t="b">
        <f t="shared" si="19"/>
        <v>1</v>
      </c>
      <c r="I221" t="str">
        <f t="shared" si="21"/>
        <v>00</v>
      </c>
    </row>
    <row r="222" spans="1:9" ht="25.5" customHeight="1">
      <c r="A222" t="str">
        <f t="shared" si="20"/>
        <v>1.2.2.9.3.01.00 - (-) Redução ao Valor Recuperável de Investimentos 
 - Participações Permanentes</v>
      </c>
      <c r="B222" s="5" t="s">
        <v>2356</v>
      </c>
      <c r="C222" s="6">
        <v>0</v>
      </c>
      <c r="D222" s="1"/>
      <c r="E222" s="1">
        <f t="shared" si="22"/>
        <v>0</v>
      </c>
      <c r="F222" s="1">
        <f t="shared" si="23"/>
        <v>0</v>
      </c>
      <c r="H222" t="b">
        <f t="shared" si="19"/>
        <v>1</v>
      </c>
      <c r="I222" t="str">
        <f t="shared" si="21"/>
        <v>01</v>
      </c>
    </row>
    <row r="223" spans="1:9" ht="25.5" customHeight="1">
      <c r="A223" t="str">
        <f t="shared" si="20"/>
        <v>1.2.2.9.3.04.00 - (-) Redução ao Valor Recuperável de Investimentos 
 - Demais Investimentos Permanentes</v>
      </c>
      <c r="B223" s="3" t="s">
        <v>2357</v>
      </c>
      <c r="C223" s="4">
        <v>0</v>
      </c>
      <c r="D223" s="1"/>
      <c r="E223" s="1">
        <f t="shared" si="22"/>
        <v>0</v>
      </c>
      <c r="F223" s="1">
        <f t="shared" si="23"/>
        <v>0</v>
      </c>
      <c r="H223" t="b">
        <f t="shared" si="19"/>
        <v>1</v>
      </c>
      <c r="I223" t="str">
        <f t="shared" si="21"/>
        <v>04</v>
      </c>
    </row>
    <row r="224" spans="1:9" ht="25.5" customHeight="1">
      <c r="A224" t="str">
        <f t="shared" si="20"/>
        <v>1.2.2.9.4.00.00 - (-) Redução ao Valor Recuperável de Investimentos 
 - Inter OFSS - Estado</v>
      </c>
      <c r="B224" s="5" t="s">
        <v>2358</v>
      </c>
      <c r="C224" s="6">
        <v>53151683.759999998</v>
      </c>
      <c r="D224" s="1"/>
      <c r="E224" s="1">
        <f t="shared" si="22"/>
        <v>53151683.759999998</v>
      </c>
      <c r="F224" s="1">
        <f t="shared" si="23"/>
        <v>0</v>
      </c>
      <c r="G224" s="14"/>
      <c r="H224" t="b">
        <f t="shared" si="19"/>
        <v>1</v>
      </c>
      <c r="I224" t="str">
        <f t="shared" si="21"/>
        <v>00</v>
      </c>
    </row>
    <row r="225" spans="1:9" ht="25.5" customHeight="1">
      <c r="A225" t="str">
        <f t="shared" si="20"/>
        <v>1.2.2.9.4.01.00 - (-) Redução ao Valor Recuperável de Investimentos 
 - Participações Permanentes</v>
      </c>
      <c r="B225" s="3" t="s">
        <v>2359</v>
      </c>
      <c r="C225" s="4">
        <v>53151683.759999998</v>
      </c>
      <c r="D225" s="1"/>
      <c r="E225" s="1">
        <f t="shared" si="22"/>
        <v>0</v>
      </c>
      <c r="F225" s="1">
        <f t="shared" si="23"/>
        <v>0</v>
      </c>
      <c r="H225" t="b">
        <f t="shared" si="19"/>
        <v>1</v>
      </c>
      <c r="I225" t="str">
        <f t="shared" si="21"/>
        <v>01</v>
      </c>
    </row>
    <row r="226" spans="1:9" ht="25.5" customHeight="1">
      <c r="A226" t="str">
        <f t="shared" si="20"/>
        <v>1.2.2.9.4.04.00 - (-) Redução ao Valor Recuperável de Investimentos 
 - Demais Investimentos Permanentes</v>
      </c>
      <c r="B226" s="5" t="s">
        <v>2360</v>
      </c>
      <c r="C226" s="6">
        <v>0</v>
      </c>
      <c r="D226" s="1"/>
      <c r="E226" s="1">
        <f t="shared" si="22"/>
        <v>0</v>
      </c>
      <c r="F226" s="1">
        <f t="shared" si="23"/>
        <v>0</v>
      </c>
      <c r="H226" t="b">
        <f t="shared" si="19"/>
        <v>1</v>
      </c>
      <c r="I226" t="str">
        <f t="shared" si="21"/>
        <v>04</v>
      </c>
    </row>
    <row r="227" spans="1:9" ht="25.5" customHeight="1">
      <c r="A227" t="str">
        <f t="shared" si="20"/>
        <v>1.2.2.9.5.00.00 - (-) Redução ao Valor Recuperável de Investimentos 
 - Inter OFSS - Município</v>
      </c>
      <c r="B227" s="3" t="s">
        <v>2361</v>
      </c>
      <c r="C227" s="4">
        <v>0</v>
      </c>
      <c r="D227" s="1"/>
      <c r="E227" s="1">
        <f t="shared" si="22"/>
        <v>0</v>
      </c>
      <c r="F227" s="1">
        <f t="shared" si="23"/>
        <v>0</v>
      </c>
      <c r="G227" s="14"/>
      <c r="H227" t="b">
        <f t="shared" si="19"/>
        <v>1</v>
      </c>
      <c r="I227" t="str">
        <f t="shared" si="21"/>
        <v>00</v>
      </c>
    </row>
    <row r="228" spans="1:9" ht="25.5" customHeight="1">
      <c r="A228" t="str">
        <f t="shared" si="20"/>
        <v>1.2.2.9.5.01.00 - (-) Redução ao Valor Recuperável de Investimentos 
 - Participações Permanentes</v>
      </c>
      <c r="B228" s="5" t="s">
        <v>2362</v>
      </c>
      <c r="C228" s="6">
        <v>0</v>
      </c>
      <c r="D228" s="1"/>
      <c r="E228" s="1">
        <f t="shared" si="22"/>
        <v>0</v>
      </c>
      <c r="F228" s="1">
        <f t="shared" si="23"/>
        <v>0</v>
      </c>
      <c r="H228" t="b">
        <f t="shared" si="19"/>
        <v>1</v>
      </c>
      <c r="I228" t="str">
        <f t="shared" si="21"/>
        <v>01</v>
      </c>
    </row>
    <row r="229" spans="1:9" ht="25.5" customHeight="1">
      <c r="A229" t="str">
        <f t="shared" si="20"/>
        <v>1.2.2.9.5.04.00 - (-) Redução ao Valor Recuperável de Investimentos 
 - Demais Investimentos Permanentes</v>
      </c>
      <c r="B229" s="3" t="s">
        <v>2363</v>
      </c>
      <c r="C229" s="4">
        <v>0</v>
      </c>
      <c r="D229" s="1"/>
      <c r="E229" s="1">
        <f t="shared" si="22"/>
        <v>0</v>
      </c>
      <c r="F229" s="1">
        <f t="shared" si="23"/>
        <v>0</v>
      </c>
      <c r="H229" t="b">
        <f t="shared" si="19"/>
        <v>1</v>
      </c>
      <c r="I229" t="str">
        <f t="shared" si="21"/>
        <v>04</v>
      </c>
    </row>
    <row r="230" spans="1:9" ht="12.75" customHeight="1">
      <c r="A230" t="str">
        <f t="shared" si="20"/>
        <v>1.2.3.0.0.00.00 - Imobilizado</v>
      </c>
      <c r="B230" s="5" t="s">
        <v>2364</v>
      </c>
      <c r="C230" s="6">
        <v>301099156950.44</v>
      </c>
      <c r="D230" s="1"/>
      <c r="E230" s="1">
        <f>E231+E233-E235-E243</f>
        <v>0</v>
      </c>
      <c r="F230" s="1">
        <f>F231+F233-F235-F243</f>
        <v>301099156950.44</v>
      </c>
      <c r="H230" t="b">
        <f t="shared" si="19"/>
        <v>1</v>
      </c>
      <c r="I230" t="str">
        <f t="shared" si="21"/>
        <v>00</v>
      </c>
    </row>
    <row r="231" spans="1:9" ht="12.75" customHeight="1">
      <c r="A231" t="str">
        <f t="shared" si="20"/>
        <v>1.2.3.1.0.00.00 - Bens Moveis</v>
      </c>
      <c r="B231" s="3" t="s">
        <v>2365</v>
      </c>
      <c r="C231" s="4">
        <v>62267742062.779999</v>
      </c>
      <c r="D231" s="1"/>
      <c r="E231" s="1">
        <f>E232</f>
        <v>0</v>
      </c>
      <c r="F231" s="1">
        <f>F232</f>
        <v>62267742062.779999</v>
      </c>
      <c r="H231" t="b">
        <f t="shared" si="19"/>
        <v>1</v>
      </c>
      <c r="I231" t="str">
        <f t="shared" si="21"/>
        <v>00</v>
      </c>
    </row>
    <row r="232" spans="1:9" ht="12.75" customHeight="1">
      <c r="A232" t="str">
        <f t="shared" si="20"/>
        <v>1.2.3.1.1.00.00 - Bens Móveis - Consolidação</v>
      </c>
      <c r="B232" s="5" t="s">
        <v>2366</v>
      </c>
      <c r="C232" s="6">
        <v>62267742062.779999</v>
      </c>
      <c r="D232" s="1"/>
      <c r="E232" s="1">
        <f>SUMIF(A232:B232,"*intra*",C232:D232)+SUMIF(A232:B232,"*inter*",C232:D232)</f>
        <v>0</v>
      </c>
      <c r="F232" s="1">
        <f>SUMIF(A232:B232,"*consolidação*",C232:D232)</f>
        <v>62267742062.779999</v>
      </c>
      <c r="H232" t="b">
        <f t="shared" si="19"/>
        <v>1</v>
      </c>
      <c r="I232" t="str">
        <f t="shared" si="21"/>
        <v>00</v>
      </c>
    </row>
    <row r="233" spans="1:9" ht="12.75" customHeight="1">
      <c r="A233" t="str">
        <f t="shared" si="20"/>
        <v>1.2.3.2.0.00.00 - Bens Imóveis</v>
      </c>
      <c r="B233" s="3" t="s">
        <v>2367</v>
      </c>
      <c r="C233" s="4">
        <v>249866438618.35999</v>
      </c>
      <c r="D233" s="1"/>
      <c r="E233" s="1">
        <f>E234</f>
        <v>0</v>
      </c>
      <c r="F233" s="1">
        <f>F234</f>
        <v>249866438618.35999</v>
      </c>
      <c r="H233" t="b">
        <f t="shared" si="19"/>
        <v>1</v>
      </c>
      <c r="I233" t="str">
        <f t="shared" si="21"/>
        <v>00</v>
      </c>
    </row>
    <row r="234" spans="1:9" ht="12.75" customHeight="1">
      <c r="A234" t="str">
        <f t="shared" si="20"/>
        <v>1.2.3.2.1.00.00 - Bens Imóveis - Consolidação</v>
      </c>
      <c r="B234" s="5" t="s">
        <v>2368</v>
      </c>
      <c r="C234" s="6">
        <v>249866438618.35999</v>
      </c>
      <c r="D234" s="1"/>
      <c r="E234" s="1">
        <f>SUMIF(A234:B234,"*intra*",C234:D234)+SUMIF(A234:B234,"*inter*",C234:D234)</f>
        <v>0</v>
      </c>
      <c r="F234" s="1">
        <f>SUMIF(A234:B234,"*consolidação*",C234:D234)</f>
        <v>249866438618.35999</v>
      </c>
      <c r="H234" t="b">
        <f t="shared" si="19"/>
        <v>1</v>
      </c>
      <c r="I234" t="str">
        <f t="shared" si="21"/>
        <v>00</v>
      </c>
    </row>
    <row r="235" spans="1:9" ht="12.75" customHeight="1">
      <c r="A235" t="str">
        <f t="shared" si="20"/>
        <v>1.2.3.8.0.00.00 - (-) Depreciação, Exaustão e Amortização Acumuladas</v>
      </c>
      <c r="B235" s="3" t="s">
        <v>2369</v>
      </c>
      <c r="C235" s="4">
        <v>10898682245.77</v>
      </c>
      <c r="D235" s="1"/>
      <c r="E235" s="1">
        <f>E236</f>
        <v>0</v>
      </c>
      <c r="F235" s="1">
        <f>F236</f>
        <v>10898682245.77</v>
      </c>
      <c r="H235" t="b">
        <f t="shared" si="19"/>
        <v>1</v>
      </c>
      <c r="I235" t="str">
        <f t="shared" si="21"/>
        <v>00</v>
      </c>
    </row>
    <row r="236" spans="1:9" ht="25.5" customHeight="1">
      <c r="A236" t="str">
        <f t="shared" si="20"/>
        <v>1.2.3.8.1.00.00 - (-) Depreciação, Exaustão e Amortização Acumuladas 
 - Consolidação</v>
      </c>
      <c r="B236" s="5" t="s">
        <v>2370</v>
      </c>
      <c r="C236" s="6">
        <v>10898682245.77</v>
      </c>
      <c r="D236" s="1"/>
      <c r="E236" s="1">
        <f t="shared" ref="E236:E242" si="24">SUMIF(A236:B236,"*intra*",C236:D236)+SUMIF(A236:B236,"*inter*",C236:D236)</f>
        <v>0</v>
      </c>
      <c r="F236" s="1">
        <f t="shared" ref="F236:F242" si="25">SUMIF(A236:B236,"*consolidação*",C236:D236)</f>
        <v>10898682245.77</v>
      </c>
      <c r="G236" s="14"/>
      <c r="H236" t="b">
        <f t="shared" si="19"/>
        <v>1</v>
      </c>
      <c r="I236" t="str">
        <f t="shared" si="21"/>
        <v>00</v>
      </c>
    </row>
    <row r="237" spans="1:9" ht="12.75" customHeight="1">
      <c r="A237" t="str">
        <f t="shared" si="20"/>
        <v>1.2.3.8.1.01.00 - (-) Depreciação Acumulada - Bens Móveis</v>
      </c>
      <c r="B237" s="3" t="s">
        <v>2371</v>
      </c>
      <c r="C237" s="4">
        <v>9042824944.1299992</v>
      </c>
      <c r="D237" s="1"/>
      <c r="E237" s="1">
        <f t="shared" si="24"/>
        <v>0</v>
      </c>
      <c r="F237" s="1">
        <f t="shared" si="25"/>
        <v>0</v>
      </c>
      <c r="H237" t="b">
        <f t="shared" si="19"/>
        <v>1</v>
      </c>
      <c r="I237" t="str">
        <f t="shared" si="21"/>
        <v>01</v>
      </c>
    </row>
    <row r="238" spans="1:9" ht="12.75" customHeight="1">
      <c r="A238" t="str">
        <f t="shared" si="20"/>
        <v>1.2.3.8.1.02.00 - (-) Depreciação Acumulada - Bens Imóveis</v>
      </c>
      <c r="B238" s="5" t="s">
        <v>2372</v>
      </c>
      <c r="C238" s="6">
        <v>1818576559.4000001</v>
      </c>
      <c r="D238" s="1"/>
      <c r="E238" s="1">
        <f t="shared" si="24"/>
        <v>0</v>
      </c>
      <c r="F238" s="1">
        <f t="shared" si="25"/>
        <v>0</v>
      </c>
      <c r="H238" t="b">
        <f t="shared" si="19"/>
        <v>1</v>
      </c>
      <c r="I238" t="str">
        <f t="shared" si="21"/>
        <v>02</v>
      </c>
    </row>
    <row r="239" spans="1:9" ht="12.75" customHeight="1">
      <c r="A239" t="str">
        <f t="shared" si="20"/>
        <v>1.2.3.8.1.03.00 - (-) Exaustão Acumulada - Bens Móveis</v>
      </c>
      <c r="B239" s="3" t="s">
        <v>2373</v>
      </c>
      <c r="C239" s="4">
        <v>7243897.9900000002</v>
      </c>
      <c r="D239" s="1"/>
      <c r="E239" s="1">
        <f t="shared" si="24"/>
        <v>0</v>
      </c>
      <c r="F239" s="1">
        <f t="shared" si="25"/>
        <v>0</v>
      </c>
      <c r="H239" t="b">
        <f t="shared" si="19"/>
        <v>1</v>
      </c>
      <c r="I239" t="str">
        <f t="shared" si="21"/>
        <v>03</v>
      </c>
    </row>
    <row r="240" spans="1:9" ht="12.75" customHeight="1">
      <c r="A240" t="str">
        <f t="shared" si="20"/>
        <v>1.2.3.8.1.04.00 - (-) Exaustão Acumulada - Bens Imóveis</v>
      </c>
      <c r="B240" s="5" t="s">
        <v>2374</v>
      </c>
      <c r="C240" s="6">
        <v>6719534.5800000001</v>
      </c>
      <c r="D240" s="1"/>
      <c r="E240" s="1">
        <f t="shared" si="24"/>
        <v>0</v>
      </c>
      <c r="F240" s="1">
        <f t="shared" si="25"/>
        <v>0</v>
      </c>
      <c r="H240" t="b">
        <f t="shared" si="19"/>
        <v>1</v>
      </c>
      <c r="I240" t="str">
        <f t="shared" si="21"/>
        <v>04</v>
      </c>
    </row>
    <row r="241" spans="1:9" ht="12.75" customHeight="1">
      <c r="A241" t="str">
        <f t="shared" si="20"/>
        <v>1.2.3.8.1.05.00 - (-) Amortização Acumulada - Bens Móveis</v>
      </c>
      <c r="B241" s="3" t="s">
        <v>2375</v>
      </c>
      <c r="C241" s="4">
        <v>12513353.6</v>
      </c>
      <c r="D241" s="1"/>
      <c r="E241" s="1">
        <f t="shared" si="24"/>
        <v>0</v>
      </c>
      <c r="F241" s="1">
        <f t="shared" si="25"/>
        <v>0</v>
      </c>
      <c r="H241" t="b">
        <f t="shared" si="19"/>
        <v>1</v>
      </c>
      <c r="I241" t="str">
        <f t="shared" si="21"/>
        <v>05</v>
      </c>
    </row>
    <row r="242" spans="1:9" ht="12.75" customHeight="1">
      <c r="A242" t="str">
        <f t="shared" si="20"/>
        <v>1.2.3.8.1.06.00 - (-) Amortização Acumulada - Bens Imóveis</v>
      </c>
      <c r="B242" s="5" t="s">
        <v>2376</v>
      </c>
      <c r="C242" s="6">
        <v>10803956.07</v>
      </c>
      <c r="D242" s="1"/>
      <c r="E242" s="1">
        <f t="shared" si="24"/>
        <v>0</v>
      </c>
      <c r="F242" s="1">
        <f t="shared" si="25"/>
        <v>0</v>
      </c>
      <c r="H242" t="b">
        <f t="shared" si="19"/>
        <v>1</v>
      </c>
      <c r="I242" t="str">
        <f t="shared" si="21"/>
        <v>06</v>
      </c>
    </row>
    <row r="243" spans="1:9" ht="12.75" customHeight="1">
      <c r="A243" t="str">
        <f t="shared" si="20"/>
        <v>1.2.3.9.0.00.00 - (-) Redução ao Valor Recuperável de Imobilizado</v>
      </c>
      <c r="B243" s="3" t="s">
        <v>2377</v>
      </c>
      <c r="C243" s="4">
        <v>136341484.93000001</v>
      </c>
      <c r="D243" s="1"/>
      <c r="E243" s="1">
        <f>E244</f>
        <v>0</v>
      </c>
      <c r="F243" s="1">
        <f>F244</f>
        <v>136341484.93000001</v>
      </c>
      <c r="H243" t="b">
        <f t="shared" si="19"/>
        <v>1</v>
      </c>
      <c r="I243" t="str">
        <f t="shared" si="21"/>
        <v>00</v>
      </c>
    </row>
    <row r="244" spans="1:9" ht="25.5" customHeight="1">
      <c r="A244" t="str">
        <f t="shared" si="20"/>
        <v>1.2.3.9.1.00.00 - (-) Redução ao Valor Recuperável de Imobilizado - 
 Consolidação</v>
      </c>
      <c r="B244" s="5" t="s">
        <v>2378</v>
      </c>
      <c r="C244" s="6">
        <v>136341484.93000001</v>
      </c>
      <c r="D244" s="1"/>
      <c r="E244" s="1">
        <f>SUMIF(A244:B244,"*intra*",C244:D244)+SUMIF(A244:B244,"*inter*",C244:D244)</f>
        <v>0</v>
      </c>
      <c r="F244" s="1">
        <f>SUMIF(A244:B244,"*consolidação*",C244:D244)</f>
        <v>136341484.93000001</v>
      </c>
      <c r="G244" s="13"/>
      <c r="H244" t="b">
        <f t="shared" si="19"/>
        <v>1</v>
      </c>
      <c r="I244" t="str">
        <f t="shared" si="21"/>
        <v>00</v>
      </c>
    </row>
    <row r="245" spans="1:9" ht="25.5" customHeight="1">
      <c r="A245" t="str">
        <f t="shared" si="20"/>
        <v>1.2.3.9.1.01.00 - (-) Redução ao Valor Recuperável de Imobilizado - 
 Bens Moveis</v>
      </c>
      <c r="B245" s="3" t="s">
        <v>2379</v>
      </c>
      <c r="C245" s="4">
        <v>24710993.739999998</v>
      </c>
      <c r="D245" s="1"/>
      <c r="E245" s="1">
        <f>SUMIF(A245:B245,"*intra*",C245:D245)+SUMIF(A245:B245,"*inter*",C245:D245)</f>
        <v>0</v>
      </c>
      <c r="F245" s="1">
        <f>SUMIF(A245:B245,"*consolidação*",C245:D245)</f>
        <v>0</v>
      </c>
      <c r="H245" t="b">
        <f t="shared" si="19"/>
        <v>1</v>
      </c>
      <c r="I245" t="str">
        <f t="shared" si="21"/>
        <v>01</v>
      </c>
    </row>
    <row r="246" spans="1:9" ht="25.5" customHeight="1">
      <c r="A246" t="str">
        <f t="shared" si="20"/>
        <v>1.2.3.9.1.02.00 - (-) Redução ao Valor Recuperável de Imobilizado - 
 Bens Imóveis</v>
      </c>
      <c r="B246" s="5" t="s">
        <v>2380</v>
      </c>
      <c r="C246" s="6">
        <v>111630491.19</v>
      </c>
      <c r="D246" s="1"/>
      <c r="E246" s="1">
        <f>SUMIF(A246:B246,"*intra*",C246:D246)+SUMIF(A246:B246,"*inter*",C246:D246)</f>
        <v>0</v>
      </c>
      <c r="F246" s="1">
        <f>SUMIF(A246:B246,"*consolidação*",C246:D246)</f>
        <v>0</v>
      </c>
      <c r="H246" t="b">
        <f t="shared" si="19"/>
        <v>1</v>
      </c>
      <c r="I246" t="str">
        <f t="shared" si="21"/>
        <v>02</v>
      </c>
    </row>
    <row r="247" spans="1:9" ht="12.75" customHeight="1">
      <c r="A247" t="str">
        <f t="shared" si="20"/>
        <v>1.2.4.0.0.00.00 - Intangível</v>
      </c>
      <c r="B247" s="3" t="s">
        <v>2381</v>
      </c>
      <c r="C247" s="4">
        <v>706741169.74000001</v>
      </c>
      <c r="D247" s="1"/>
      <c r="E247" s="1">
        <f>E248+E250+E252-E254-E259</f>
        <v>0</v>
      </c>
      <c r="F247" s="1">
        <f>F248+F250+F252-F254-F259</f>
        <v>706741169.74000001</v>
      </c>
      <c r="H247" t="b">
        <f t="shared" si="19"/>
        <v>1</v>
      </c>
      <c r="I247" t="str">
        <f t="shared" si="21"/>
        <v>00</v>
      </c>
    </row>
    <row r="248" spans="1:9" ht="12.75" customHeight="1">
      <c r="A248" t="str">
        <f t="shared" si="20"/>
        <v>1.2.4.1.0.00.00 - Softwares</v>
      </c>
      <c r="B248" s="5" t="s">
        <v>2382</v>
      </c>
      <c r="C248" s="6">
        <v>242597168.81</v>
      </c>
      <c r="D248" s="1"/>
      <c r="E248" s="1">
        <f>E249</f>
        <v>0</v>
      </c>
      <c r="F248" s="1">
        <f>F249</f>
        <v>242597168.81</v>
      </c>
      <c r="H248" t="b">
        <f t="shared" si="19"/>
        <v>1</v>
      </c>
      <c r="I248" t="str">
        <f t="shared" si="21"/>
        <v>00</v>
      </c>
    </row>
    <row r="249" spans="1:9" ht="12.75" customHeight="1">
      <c r="A249" t="str">
        <f t="shared" si="20"/>
        <v>1.2.4.1.1.00.00 - Softwares - Consolidação</v>
      </c>
      <c r="B249" s="3" t="s">
        <v>2383</v>
      </c>
      <c r="C249" s="4">
        <v>242597168.81</v>
      </c>
      <c r="D249" s="1"/>
      <c r="E249" s="1">
        <f>SUMIF(A249:B249,"*intra*",C249:D249)+SUMIF(A249:B249,"*inter*",C249:D249)</f>
        <v>0</v>
      </c>
      <c r="F249" s="1">
        <f>SUMIF(A249:B249,"*consolidação*",C249:D249)</f>
        <v>242597168.81</v>
      </c>
      <c r="H249" t="b">
        <f t="shared" si="19"/>
        <v>1</v>
      </c>
      <c r="I249" t="str">
        <f t="shared" si="21"/>
        <v>00</v>
      </c>
    </row>
    <row r="250" spans="1:9" ht="12.75" customHeight="1">
      <c r="A250" t="str">
        <f t="shared" si="20"/>
        <v>1.2.4.2.0.00.00 - Marcas, Direitos e Patentes Industriais</v>
      </c>
      <c r="B250" s="5" t="s">
        <v>2384</v>
      </c>
      <c r="C250" s="6">
        <v>33352145.510000002</v>
      </c>
      <c r="D250" s="1"/>
      <c r="E250" s="1">
        <f>E251</f>
        <v>0</v>
      </c>
      <c r="F250" s="1">
        <f>F251</f>
        <v>33352145.510000002</v>
      </c>
      <c r="H250" t="b">
        <f t="shared" si="19"/>
        <v>1</v>
      </c>
      <c r="I250" t="str">
        <f t="shared" si="21"/>
        <v>00</v>
      </c>
    </row>
    <row r="251" spans="1:9" ht="25.5" customHeight="1">
      <c r="A251" t="str">
        <f t="shared" si="20"/>
        <v>1.2.4.2.1.00.00 - Marcas, Direitos e Patentes Industriais - 
 Consolidação</v>
      </c>
      <c r="B251" s="3" t="s">
        <v>2385</v>
      </c>
      <c r="C251" s="4">
        <v>33352145.510000002</v>
      </c>
      <c r="D251" s="1"/>
      <c r="E251" s="1">
        <f>SUMIF(A251:B251,"*intra*",C251:D251)+SUMIF(A251:B251,"*inter*",C251:D251)</f>
        <v>0</v>
      </c>
      <c r="F251" s="1">
        <f>SUMIF(A251:B251,"*consolidação*",C251:D251)</f>
        <v>33352145.510000002</v>
      </c>
      <c r="H251" t="b">
        <f t="shared" si="19"/>
        <v>1</v>
      </c>
      <c r="I251" t="str">
        <f t="shared" si="21"/>
        <v>00</v>
      </c>
    </row>
    <row r="252" spans="1:9" ht="12.75" customHeight="1">
      <c r="A252" t="str">
        <f t="shared" si="20"/>
        <v>1.2.4.3.0.00.00 - Direito de Uso de Imóveis</v>
      </c>
      <c r="B252" s="5" t="s">
        <v>2386</v>
      </c>
      <c r="C252" s="6">
        <v>518805224.69999999</v>
      </c>
      <c r="D252" s="1"/>
      <c r="E252" s="1">
        <f>E253</f>
        <v>0</v>
      </c>
      <c r="F252" s="1">
        <f>F253</f>
        <v>518805224.69999999</v>
      </c>
      <c r="H252" t="b">
        <f t="shared" si="19"/>
        <v>1</v>
      </c>
      <c r="I252" t="str">
        <f t="shared" si="21"/>
        <v>00</v>
      </c>
    </row>
    <row r="253" spans="1:9" ht="12.75" customHeight="1">
      <c r="A253" t="str">
        <f t="shared" si="20"/>
        <v>1.2.4.3.1.00.00 - Direito de Uso de Imóveis - Consolidação</v>
      </c>
      <c r="B253" s="3" t="s">
        <v>2387</v>
      </c>
      <c r="C253" s="4">
        <v>518805224.69999999</v>
      </c>
      <c r="D253" s="1"/>
      <c r="E253" s="1">
        <f>SUMIF(A253:B253,"*intra*",C253:D253)+SUMIF(A253:B253,"*inter*",C253:D253)</f>
        <v>0</v>
      </c>
      <c r="F253" s="1">
        <f>SUMIF(A253:B253,"*consolidação*",C253:D253)</f>
        <v>518805224.69999999</v>
      </c>
      <c r="H253" t="b">
        <f t="shared" si="19"/>
        <v>1</v>
      </c>
      <c r="I253" t="str">
        <f t="shared" si="21"/>
        <v>00</v>
      </c>
    </row>
    <row r="254" spans="1:9" ht="12.75" customHeight="1">
      <c r="A254" t="str">
        <f t="shared" si="20"/>
        <v>1.2.4.8.0.00.00 - (-) Amortização Acumulada</v>
      </c>
      <c r="B254" s="5" t="s">
        <v>2388</v>
      </c>
      <c r="C254" s="6">
        <v>88011735.269999996</v>
      </c>
      <c r="D254" s="1"/>
      <c r="E254" s="1">
        <f>E255</f>
        <v>0</v>
      </c>
      <c r="F254" s="1">
        <f>F255</f>
        <v>88011735.269999996</v>
      </c>
      <c r="H254" t="b">
        <f t="shared" si="19"/>
        <v>1</v>
      </c>
      <c r="I254" t="str">
        <f t="shared" si="21"/>
        <v>00</v>
      </c>
    </row>
    <row r="255" spans="1:9" ht="12.75" customHeight="1">
      <c r="A255" t="str">
        <f t="shared" si="20"/>
        <v>1.2.4.8.1.00.00 - (-) Amortização Acumulada - Consolidação</v>
      </c>
      <c r="B255" s="3" t="s">
        <v>2389</v>
      </c>
      <c r="C255" s="4">
        <v>88011735.269999996</v>
      </c>
      <c r="D255" s="1"/>
      <c r="E255" s="1">
        <f>SUMIF(A255:B255,"*intra*",C255:D255)+SUMIF(A255:B255,"*inter*",C255:D255)</f>
        <v>0</v>
      </c>
      <c r="F255" s="1">
        <f>SUMIF(A255:B255,"*consolidação*",C255:D255)</f>
        <v>88011735.269999996</v>
      </c>
      <c r="G255" s="14"/>
      <c r="H255" t="b">
        <f t="shared" si="19"/>
        <v>1</v>
      </c>
      <c r="I255" t="str">
        <f t="shared" si="21"/>
        <v>00</v>
      </c>
    </row>
    <row r="256" spans="1:9" ht="12.75" customHeight="1">
      <c r="A256" t="str">
        <f t="shared" si="20"/>
        <v>1.2.4.8.1.01.00 - (-) Amortização Acumulada - Softwares</v>
      </c>
      <c r="B256" s="5" t="s">
        <v>2390</v>
      </c>
      <c r="C256" s="6">
        <v>87747833.480000004</v>
      </c>
      <c r="D256" s="1"/>
      <c r="E256" s="1">
        <f>SUMIF(A256:B256,"*intra*",C256:D256)+SUMIF(A256:B256,"*inter*",C256:D256)</f>
        <v>0</v>
      </c>
      <c r="F256" s="1">
        <f>SUMIF(A256:B256,"*consolidação*",C256:D256)</f>
        <v>0</v>
      </c>
      <c r="H256" t="b">
        <f t="shared" si="19"/>
        <v>1</v>
      </c>
      <c r="I256" t="str">
        <f t="shared" si="21"/>
        <v>01</v>
      </c>
    </row>
    <row r="257" spans="1:9" ht="25.5" customHeight="1">
      <c r="A257" t="str">
        <f t="shared" si="20"/>
        <v>1.2.4.8.1.02.00 - (-) Amortização Acumulada - Marcas, Direitos e 
 Patentes</v>
      </c>
      <c r="B257" s="3" t="s">
        <v>2391</v>
      </c>
      <c r="C257" s="4">
        <v>200441.11</v>
      </c>
      <c r="D257" s="1"/>
      <c r="E257" s="1">
        <f>SUMIF(A257:B257,"*intra*",C257:D257)+SUMIF(A257:B257,"*inter*",C257:D257)</f>
        <v>0</v>
      </c>
      <c r="F257" s="1">
        <f>SUMIF(A257:B257,"*consolidação*",C257:D257)</f>
        <v>0</v>
      </c>
      <c r="H257" t="b">
        <f t="shared" si="19"/>
        <v>1</v>
      </c>
      <c r="I257" t="str">
        <f t="shared" si="21"/>
        <v>02</v>
      </c>
    </row>
    <row r="258" spans="1:9" ht="25.5" customHeight="1">
      <c r="A258" t="str">
        <f t="shared" si="20"/>
        <v>1.2.4.8.1.03.00 - (-) Amortização Acumulada - Direito de Uso de 
 Imóveis</v>
      </c>
      <c r="B258" s="5" t="s">
        <v>2392</v>
      </c>
      <c r="C258" s="6">
        <v>63460.68</v>
      </c>
      <c r="D258" s="1"/>
      <c r="E258" s="1">
        <f>SUMIF(A258:B258,"*intra*",C258:D258)+SUMIF(A258:B258,"*inter*",C258:D258)</f>
        <v>0</v>
      </c>
      <c r="F258" s="1">
        <f>SUMIF(A258:B258,"*consolidação*",C258:D258)</f>
        <v>0</v>
      </c>
      <c r="H258" t="b">
        <f t="shared" si="19"/>
        <v>1</v>
      </c>
      <c r="I258" t="str">
        <f t="shared" si="21"/>
        <v>03</v>
      </c>
    </row>
    <row r="259" spans="1:9" ht="12.75" customHeight="1">
      <c r="A259" t="str">
        <f t="shared" si="20"/>
        <v>1.2.4.9.0.00.00 - (-) Redução ao Valor Recuperável de Intangível</v>
      </c>
      <c r="B259" s="3" t="s">
        <v>2393</v>
      </c>
      <c r="C259" s="4">
        <v>1634.01</v>
      </c>
      <c r="D259" s="1"/>
      <c r="E259" s="1">
        <f>E260</f>
        <v>0</v>
      </c>
      <c r="F259" s="1">
        <f>F260</f>
        <v>1634.01</v>
      </c>
      <c r="H259" t="b">
        <f t="shared" ref="H259:H322" si="26">IF(I259="00",C259=E259+F259,TRUE)</f>
        <v>1</v>
      </c>
      <c r="I259" t="str">
        <f t="shared" si="21"/>
        <v>00</v>
      </c>
    </row>
    <row r="260" spans="1:9" ht="25.5" customHeight="1">
      <c r="A260" t="str">
        <f t="shared" ref="A260:A323" si="27">TRIM(B260)</f>
        <v>1.2.4.9.1.00.00 - (-) Redução ao Valor Recuperável de Intangível - 
 Consolidação</v>
      </c>
      <c r="B260" s="5" t="s">
        <v>2394</v>
      </c>
      <c r="C260" s="6">
        <v>1634.01</v>
      </c>
      <c r="D260" s="1"/>
      <c r="E260" s="1">
        <f>SUMIF(A260:B260,"*intra*",C260:D260)+SUMIF(A260:B260,"*inter*",C260:D260)</f>
        <v>0</v>
      </c>
      <c r="F260" s="1">
        <f>SUMIF(A260:B260,"*consolidação*",C260:D260)</f>
        <v>1634.01</v>
      </c>
      <c r="G260" s="14"/>
      <c r="H260" t="b">
        <f t="shared" si="26"/>
        <v>1</v>
      </c>
      <c r="I260" t="str">
        <f t="shared" ref="I260:I323" si="28">MID(A260,11,2)</f>
        <v>00</v>
      </c>
    </row>
    <row r="261" spans="1:9" ht="25.5" customHeight="1">
      <c r="A261" t="str">
        <f t="shared" si="27"/>
        <v>1.2.4.9.1.01.00 - (-) Redução ao Valor Recuperável de Intangível - 
 Softwares</v>
      </c>
      <c r="B261" s="3" t="s">
        <v>2395</v>
      </c>
      <c r="C261" s="4">
        <v>1195.68</v>
      </c>
      <c r="D261" s="1"/>
      <c r="E261" s="1">
        <f>SUMIF(A261:B261,"*intra*",C261:D261)+SUMIF(A261:B261,"*inter*",C261:D261)</f>
        <v>0</v>
      </c>
      <c r="F261" s="1">
        <f>SUMIF(A261:B261,"*consolidação*",C261:D261)</f>
        <v>0</v>
      </c>
      <c r="H261" t="b">
        <f t="shared" si="26"/>
        <v>1</v>
      </c>
      <c r="I261" t="str">
        <f t="shared" si="28"/>
        <v>01</v>
      </c>
    </row>
    <row r="262" spans="1:9" ht="25.5" customHeight="1">
      <c r="A262" t="str">
        <f t="shared" si="27"/>
        <v>1.2.4.9.1.02.00 - (-) Redução ao Valor Recuperável de Intangível - 
 Marcas, Direitos e Patentes</v>
      </c>
      <c r="B262" s="5" t="s">
        <v>2396</v>
      </c>
      <c r="C262" s="6">
        <v>438.33</v>
      </c>
      <c r="D262" s="1"/>
      <c r="E262" s="1">
        <f>SUMIF(A262:B262,"*intra*",C262:D262)+SUMIF(A262:B262,"*inter*",C262:D262)</f>
        <v>0</v>
      </c>
      <c r="F262" s="1">
        <f>SUMIF(A262:B262,"*consolidação*",C262:D262)</f>
        <v>0</v>
      </c>
      <c r="H262" t="b">
        <f t="shared" si="26"/>
        <v>1</v>
      </c>
      <c r="I262" t="str">
        <f t="shared" si="28"/>
        <v>02</v>
      </c>
    </row>
    <row r="263" spans="1:9" ht="25.5" customHeight="1">
      <c r="A263" t="str">
        <f t="shared" si="27"/>
        <v>1.2.4.9.1.03.00 - (-) Redução ao Valor Recuperável de Intangível - 
 Direito de Uso</v>
      </c>
      <c r="B263" s="3" t="s">
        <v>2397</v>
      </c>
      <c r="C263" s="4">
        <v>0</v>
      </c>
      <c r="D263" s="1"/>
      <c r="E263" s="1">
        <f>SUMIF(A263:B263,"*intra*",C263:D263)+SUMIF(A263:B263,"*inter*",C263:D263)</f>
        <v>0</v>
      </c>
      <c r="F263" s="1">
        <f>SUMIF(A263:B263,"*consolidação*",C263:D263)</f>
        <v>0</v>
      </c>
      <c r="H263" t="b">
        <f t="shared" si="26"/>
        <v>1</v>
      </c>
      <c r="I263" t="str">
        <f t="shared" si="28"/>
        <v>03</v>
      </c>
    </row>
    <row r="264" spans="1:9" ht="12.75" customHeight="1">
      <c r="A264" t="str">
        <f t="shared" si="27"/>
        <v>1.2.5.0.0.00.00 - Diferido</v>
      </c>
      <c r="B264" s="5" t="s">
        <v>2398</v>
      </c>
      <c r="C264" s="6">
        <v>5157117.51</v>
      </c>
      <c r="D264" s="1"/>
      <c r="E264" s="1">
        <f>E267+E265+E269</f>
        <v>0</v>
      </c>
      <c r="F264" s="1">
        <f>F267+F265-F269</f>
        <v>5157117.5100000016</v>
      </c>
      <c r="G264" s="1"/>
      <c r="H264" t="b">
        <f t="shared" si="26"/>
        <v>1</v>
      </c>
      <c r="I264" t="str">
        <f t="shared" si="28"/>
        <v>00</v>
      </c>
    </row>
    <row r="265" spans="1:9" ht="12.75" customHeight="1">
      <c r="A265" t="str">
        <f t="shared" si="27"/>
        <v>1.2.5.1.0.00.00 - Gastos de Implantação e Pré-Operacionais</v>
      </c>
      <c r="B265" s="3" t="s">
        <v>2399</v>
      </c>
      <c r="C265" s="4">
        <v>16962280.73</v>
      </c>
      <c r="D265" s="1"/>
      <c r="E265" s="1">
        <f>E266</f>
        <v>0</v>
      </c>
      <c r="F265" s="1">
        <f>F266</f>
        <v>16962280.73</v>
      </c>
      <c r="H265" t="b">
        <f t="shared" si="26"/>
        <v>1</v>
      </c>
      <c r="I265" t="str">
        <f t="shared" si="28"/>
        <v>00</v>
      </c>
    </row>
    <row r="266" spans="1:9" ht="25.5" customHeight="1">
      <c r="A266" t="str">
        <f t="shared" si="27"/>
        <v>1.2.5.1.1.00.00 - Gastos de Implantação e Pré-Operacionais - 
 Consolidação</v>
      </c>
      <c r="B266" s="5" t="s">
        <v>2400</v>
      </c>
      <c r="C266" s="6">
        <v>16962280.73</v>
      </c>
      <c r="D266" s="1"/>
      <c r="E266" s="1">
        <f>SUMIF(A266:B266,"*intra*",C266:D266)+SUMIF(A266:B266,"*inter*",C266:D266)</f>
        <v>0</v>
      </c>
      <c r="F266" s="1">
        <f>SUMIF(A266:B266,"*consolidação*",C266:D266)</f>
        <v>16962280.73</v>
      </c>
      <c r="H266" t="b">
        <f t="shared" si="26"/>
        <v>1</v>
      </c>
      <c r="I266" t="str">
        <f t="shared" si="28"/>
        <v>00</v>
      </c>
    </row>
    <row r="267" spans="1:9" ht="12.75" customHeight="1">
      <c r="A267" t="str">
        <f t="shared" si="27"/>
        <v>1.2.5.2.0.00.00 - Gastos de Reorganização</v>
      </c>
      <c r="B267" s="3" t="s">
        <v>2401</v>
      </c>
      <c r="C267" s="4">
        <v>30649.35</v>
      </c>
      <c r="D267" s="1"/>
      <c r="E267" s="1">
        <f>E268</f>
        <v>0</v>
      </c>
      <c r="F267" s="1">
        <f>F268</f>
        <v>30649.35</v>
      </c>
      <c r="H267" t="b">
        <f t="shared" si="26"/>
        <v>1</v>
      </c>
      <c r="I267" t="str">
        <f t="shared" si="28"/>
        <v>00</v>
      </c>
    </row>
    <row r="268" spans="1:9" ht="12.75" customHeight="1">
      <c r="A268" t="str">
        <f t="shared" si="27"/>
        <v>1.2.5.2.1.00.00 - Gastos de Reorganização - Consolidação</v>
      </c>
      <c r="B268" s="5" t="s">
        <v>2402</v>
      </c>
      <c r="C268" s="6">
        <v>30649.35</v>
      </c>
      <c r="D268" s="1"/>
      <c r="E268" s="1">
        <f>SUMIF(A268:B268,"*intra*",C268:D268)+SUMIF(A268:B268,"*inter*",C268:D268)</f>
        <v>0</v>
      </c>
      <c r="F268" s="1">
        <f>SUMIF(A268:B268,"*consolidação*",C268:D268)</f>
        <v>30649.35</v>
      </c>
      <c r="H268" t="b">
        <f t="shared" si="26"/>
        <v>1</v>
      </c>
      <c r="I268" t="str">
        <f t="shared" si="28"/>
        <v>00</v>
      </c>
    </row>
    <row r="269" spans="1:9" ht="12.75" customHeight="1">
      <c r="A269" t="str">
        <f t="shared" si="27"/>
        <v>1.2.5.9.0.00.00 - (-) Amortização Acumulada</v>
      </c>
      <c r="B269" s="3" t="s">
        <v>2403</v>
      </c>
      <c r="C269" s="4">
        <v>11835812.57</v>
      </c>
      <c r="D269" s="1"/>
      <c r="E269" s="1">
        <f>E270</f>
        <v>0</v>
      </c>
      <c r="F269" s="1">
        <f>F270</f>
        <v>11835812.57</v>
      </c>
      <c r="H269" t="b">
        <f t="shared" si="26"/>
        <v>1</v>
      </c>
      <c r="I269" t="str">
        <f t="shared" si="28"/>
        <v>00</v>
      </c>
    </row>
    <row r="270" spans="1:9" ht="12.75" customHeight="1">
      <c r="A270" t="str">
        <f t="shared" si="27"/>
        <v>1.2.5.9.1.00.00 - (-) Amortização Acumulada - Consolidação</v>
      </c>
      <c r="B270" s="5" t="s">
        <v>2404</v>
      </c>
      <c r="C270" s="6">
        <v>11835812.57</v>
      </c>
      <c r="D270" s="1"/>
      <c r="E270" s="1">
        <f>SUMIF(A270:B270,"*intra*",C270:D270)+SUMIF(A270:B270,"*inter*",C270:D270)</f>
        <v>0</v>
      </c>
      <c r="F270" s="1">
        <f>SUMIF(A270:B270,"*consolidação*",C270:D270)</f>
        <v>11835812.57</v>
      </c>
      <c r="G270" s="14"/>
      <c r="H270" t="b">
        <f t="shared" si="26"/>
        <v>1</v>
      </c>
      <c r="I270" t="str">
        <f t="shared" si="28"/>
        <v>00</v>
      </c>
    </row>
    <row r="271" spans="1:9" ht="25.5" customHeight="1">
      <c r="A271" t="str">
        <f t="shared" si="27"/>
        <v>1.2.5.9.1.01.00 - (-) Amortização Acumulada - Gastos de Implantação 
 e Pré-Operacionais</v>
      </c>
      <c r="B271" s="3" t="s">
        <v>2405</v>
      </c>
      <c r="C271" s="4">
        <v>0</v>
      </c>
      <c r="D271" s="1"/>
      <c r="E271" s="1">
        <f>SUMIF(A271:B271,"*intra*",C271:D271)+SUMIF(A271:B271,"*inter*",C271:D271)</f>
        <v>0</v>
      </c>
      <c r="F271" s="1">
        <f>SUMIF(A271:B271,"*consolidação*",C271:D271)</f>
        <v>0</v>
      </c>
      <c r="H271" t="b">
        <f t="shared" si="26"/>
        <v>1</v>
      </c>
      <c r="I271" t="str">
        <f t="shared" si="28"/>
        <v>01</v>
      </c>
    </row>
    <row r="272" spans="1:9" ht="25.5" customHeight="1">
      <c r="A272" t="str">
        <f t="shared" si="27"/>
        <v>1.2.5.9.1.02.00 - (-) Amortização Acumulada - Gastos de 
 Reorganização</v>
      </c>
      <c r="B272" s="5" t="s">
        <v>2406</v>
      </c>
      <c r="C272" s="6">
        <v>11835812.57</v>
      </c>
      <c r="D272" s="1"/>
      <c r="E272" s="1">
        <f>SUMIF(A272:B272,"*intra*",C272:D272)+SUMIF(A272:B272,"*inter*",C272:D272)</f>
        <v>0</v>
      </c>
      <c r="F272" s="1">
        <f>SUMIF(A272:B272,"*consolidação*",C272:D272)</f>
        <v>0</v>
      </c>
      <c r="H272" t="b">
        <f t="shared" si="26"/>
        <v>1</v>
      </c>
      <c r="I272" t="str">
        <f t="shared" si="28"/>
        <v>02</v>
      </c>
    </row>
    <row r="273" spans="1:9" ht="12.75" customHeight="1">
      <c r="A273" t="str">
        <f t="shared" si="27"/>
        <v>Passivo e Patrimônio Líquido</v>
      </c>
      <c r="B273" s="3" t="s">
        <v>299</v>
      </c>
      <c r="C273" s="31"/>
      <c r="D273" s="1"/>
      <c r="E273" s="1">
        <f>SUMIF(A273:B273,"*intra*",C273:D273)+SUMIF(A273:B273,"*inter*",C273:D273)</f>
        <v>0</v>
      </c>
      <c r="F273" s="1">
        <f>SUMIF(A273:B273,"*consolidação*",C273:D273)</f>
        <v>0</v>
      </c>
      <c r="H273" t="b">
        <f t="shared" si="26"/>
        <v>1</v>
      </c>
      <c r="I273" t="str">
        <f t="shared" si="28"/>
        <v>Pa</v>
      </c>
    </row>
    <row r="274" spans="1:9" ht="12.75" customHeight="1">
      <c r="A274" t="str">
        <f t="shared" si="27"/>
        <v>Passivo e Patrimônio Líquido</v>
      </c>
      <c r="B274" s="5" t="s">
        <v>2407</v>
      </c>
      <c r="C274" s="42"/>
      <c r="D274" s="1"/>
      <c r="E274" s="1">
        <f>SUMIF(A274:B274,"*intra*",C274:D274)+SUMIF(A274:B274,"*inter*",C274:D274)</f>
        <v>0</v>
      </c>
      <c r="F274" s="1">
        <f>SUMIF(A274:B274,"*consolidação*",C274:D274)</f>
        <v>0</v>
      </c>
      <c r="H274" t="b">
        <f t="shared" si="26"/>
        <v>1</v>
      </c>
      <c r="I274" t="str">
        <f t="shared" si="28"/>
        <v>Pa</v>
      </c>
    </row>
    <row r="275" spans="1:9" ht="12.75" customHeight="1">
      <c r="A275" t="str">
        <f t="shared" si="27"/>
        <v>2.0.0.0.0.00.00 - Passivo e Patrimônio Liquido</v>
      </c>
      <c r="B275" s="3" t="s">
        <v>2408</v>
      </c>
      <c r="C275" s="4">
        <v>770642222254.81006</v>
      </c>
      <c r="D275" s="1"/>
      <c r="E275" s="1">
        <f>E276+E379+E484</f>
        <v>307750907017.97003</v>
      </c>
      <c r="F275" s="1">
        <f>F276+F379+F484</f>
        <v>759482657501.52002</v>
      </c>
      <c r="H275" t="b">
        <f t="shared" si="26"/>
        <v>0</v>
      </c>
      <c r="I275" t="str">
        <f t="shared" si="28"/>
        <v>00</v>
      </c>
    </row>
    <row r="276" spans="1:9" ht="12.75" customHeight="1">
      <c r="A276" t="str">
        <f t="shared" si="27"/>
        <v>2.1.0.0.0.00.00 - Passivo Circulante</v>
      </c>
      <c r="B276" s="5" t="s">
        <v>2409</v>
      </c>
      <c r="C276" s="6">
        <v>63742732940.410004</v>
      </c>
      <c r="D276" s="1"/>
      <c r="E276" s="1">
        <f>E277+E294+E324+E329+E342+E346+E361</f>
        <v>9935264947.4800014</v>
      </c>
      <c r="F276" s="1">
        <f>F277+F294+F324+F329+F342+F346+F361</f>
        <v>53807467992.929993</v>
      </c>
      <c r="H276" t="b">
        <f t="shared" si="26"/>
        <v>1</v>
      </c>
      <c r="I276" t="str">
        <f t="shared" si="28"/>
        <v>00</v>
      </c>
    </row>
    <row r="277" spans="1:9" ht="25.5" customHeight="1">
      <c r="A277" t="str">
        <f t="shared" si="27"/>
        <v>2.1.1.0.0.00.00 - Obrigações Trabalhistas, Previdenciárias e 
 Assistenciais a Pagar a Curto Prazo</v>
      </c>
      <c r="B277" s="3" t="s">
        <v>2410</v>
      </c>
      <c r="C277" s="4">
        <v>17562343903.66</v>
      </c>
      <c r="D277" s="1"/>
      <c r="E277" s="1">
        <f>E278+E280+E286+E288</f>
        <v>5901224853.1800003</v>
      </c>
      <c r="F277" s="1">
        <f>F278+F280+F286+F288</f>
        <v>11661119050.48</v>
      </c>
      <c r="H277" t="b">
        <f t="shared" si="26"/>
        <v>1</v>
      </c>
      <c r="I277" t="str">
        <f t="shared" si="28"/>
        <v>00</v>
      </c>
    </row>
    <row r="278" spans="1:9" ht="12.75" customHeight="1">
      <c r="A278" t="str">
        <f t="shared" si="27"/>
        <v>2.1.1.1.0.00.00 - Pessoal a Pagar</v>
      </c>
      <c r="B278" s="5" t="s">
        <v>2411</v>
      </c>
      <c r="C278" s="6">
        <v>9489792920.4099998</v>
      </c>
      <c r="D278" s="1"/>
      <c r="E278" s="1">
        <f>E279</f>
        <v>0</v>
      </c>
      <c r="F278" s="1">
        <f>F279</f>
        <v>9489792920.4099998</v>
      </c>
      <c r="H278" t="b">
        <f t="shared" si="26"/>
        <v>1</v>
      </c>
      <c r="I278" t="str">
        <f t="shared" si="28"/>
        <v>00</v>
      </c>
    </row>
    <row r="279" spans="1:9" ht="12.75" customHeight="1">
      <c r="A279" t="str">
        <f t="shared" si="27"/>
        <v>2.1.1.1.1.00.00 - Pessoal a Pagar - Consolidação</v>
      </c>
      <c r="B279" s="3" t="s">
        <v>2412</v>
      </c>
      <c r="C279" s="4">
        <v>9489792920.4099998</v>
      </c>
      <c r="D279" s="1"/>
      <c r="E279" s="1">
        <f>SUMIF(A279:B279,"*intra*",C279:D279)+SUMIF(A279:B279,"*inter*",C279:D279)</f>
        <v>0</v>
      </c>
      <c r="F279" s="1">
        <f>SUMIF(A279:B279,"*consolidação*",C279:D279)</f>
        <v>9489792920.4099998</v>
      </c>
      <c r="H279" t="b">
        <f t="shared" si="26"/>
        <v>1</v>
      </c>
      <c r="I279" t="str">
        <f t="shared" si="28"/>
        <v>00</v>
      </c>
    </row>
    <row r="280" spans="1:9" ht="12.75" customHeight="1">
      <c r="A280" t="str">
        <f t="shared" si="27"/>
        <v>2.1.1.2.0.00.00 - Benefícios Previdenciários a Pagar</v>
      </c>
      <c r="B280" s="5" t="s">
        <v>2413</v>
      </c>
      <c r="C280" s="6">
        <v>889920202.95000005</v>
      </c>
      <c r="D280" s="1"/>
      <c r="E280" s="1">
        <f>E281+E282+E283+E284+E285</f>
        <v>35277439.460000008</v>
      </c>
      <c r="F280" s="1">
        <f>F281+F282+F283+F284+F285</f>
        <v>854642763.49000001</v>
      </c>
      <c r="H280" t="b">
        <f t="shared" si="26"/>
        <v>1</v>
      </c>
      <c r="I280" t="str">
        <f t="shared" si="28"/>
        <v>00</v>
      </c>
    </row>
    <row r="281" spans="1:9" ht="12.75" customHeight="1">
      <c r="A281" t="str">
        <f t="shared" si="27"/>
        <v>2.1.1.2.1.00.00 - Benefícios Previdenciários a Pagar - Consolidação</v>
      </c>
      <c r="B281" s="3" t="s">
        <v>2414</v>
      </c>
      <c r="C281" s="4">
        <v>854642763.49000001</v>
      </c>
      <c r="D281" s="1"/>
      <c r="E281" s="1">
        <f>SUMIF(A281:B281,"*intra*",C281:D281)+SUMIF(A281:B281,"*inter*",C281:D281)</f>
        <v>0</v>
      </c>
      <c r="F281" s="1">
        <f>SUMIF(A281:B281,"*consolidação*",C281:D281)</f>
        <v>854642763.49000001</v>
      </c>
      <c r="H281" t="b">
        <f t="shared" si="26"/>
        <v>1</v>
      </c>
      <c r="I281" t="str">
        <f t="shared" si="28"/>
        <v>00</v>
      </c>
    </row>
    <row r="282" spans="1:9" ht="12.75" customHeight="1">
      <c r="A282" t="str">
        <f t="shared" si="27"/>
        <v>2.1.1.2.2.00.00 - Benefícios Previdenciários a Pagar - Intra OFSS</v>
      </c>
      <c r="B282" s="5" t="s">
        <v>2415</v>
      </c>
      <c r="C282" s="6">
        <v>29780453.050000001</v>
      </c>
      <c r="D282" s="1"/>
      <c r="E282" s="1">
        <f>SUMIF(A282:B282,"*intra*",C282:D282)+SUMIF(A282:B282,"*inter*",C282:D282)</f>
        <v>29780453.050000001</v>
      </c>
      <c r="F282" s="1">
        <f>SUMIF(A282:B282,"*consolidação*",C282:D282)</f>
        <v>0</v>
      </c>
      <c r="H282" t="b">
        <f t="shared" si="26"/>
        <v>1</v>
      </c>
      <c r="I282" t="str">
        <f t="shared" si="28"/>
        <v>00</v>
      </c>
    </row>
    <row r="283" spans="1:9" ht="25.5" customHeight="1">
      <c r="A283" t="str">
        <f t="shared" si="27"/>
        <v>2.1.1.2.3.00.00 - Benefícios Previdenciários a Pagar - Inter OFSS - 
 União</v>
      </c>
      <c r="B283" s="3" t="s">
        <v>2416</v>
      </c>
      <c r="C283" s="4">
        <v>11536134.57</v>
      </c>
      <c r="D283" s="1"/>
      <c r="E283" s="1">
        <f>SUMIF(A283:B283,"*intra*",C283:D283)+SUMIF(A283:B283,"*inter*",C283:D283)</f>
        <v>11536134.57</v>
      </c>
      <c r="F283" s="1">
        <f>SUMIF(A283:B283,"*consolidação*",C283:D283)</f>
        <v>0</v>
      </c>
      <c r="H283" t="b">
        <f t="shared" si="26"/>
        <v>1</v>
      </c>
      <c r="I283" t="str">
        <f t="shared" si="28"/>
        <v>00</v>
      </c>
    </row>
    <row r="284" spans="1:9" ht="25.5" customHeight="1">
      <c r="A284" t="str">
        <f t="shared" si="27"/>
        <v>2.1.1.2.4.00.00 - Benefícios Previdenciários a Pagar - Inter OFSS - 
 Estado</v>
      </c>
      <c r="B284" s="5" t="s">
        <v>2417</v>
      </c>
      <c r="C284" s="6">
        <v>615086.36</v>
      </c>
      <c r="D284" s="1"/>
      <c r="E284" s="1">
        <f>SUMIF(A284:B284,"*intra*",C284:D284)+SUMIF(A284:B284,"*inter*",C284:D284)</f>
        <v>615086.36</v>
      </c>
      <c r="F284" s="1">
        <f>SUMIF(A284:B284,"*consolidação*",C284:D284)</f>
        <v>0</v>
      </c>
      <c r="H284" t="b">
        <f t="shared" si="26"/>
        <v>1</v>
      </c>
      <c r="I284" t="str">
        <f t="shared" si="28"/>
        <v>00</v>
      </c>
    </row>
    <row r="285" spans="1:9" ht="25.5" customHeight="1">
      <c r="A285" t="str">
        <f t="shared" si="27"/>
        <v>2.1.1.2.5.00.00 - Benefícios Previdenciários a Pagar - Inter OFSS - 
 Município</v>
      </c>
      <c r="B285" s="3" t="s">
        <v>2418</v>
      </c>
      <c r="C285" s="4">
        <v>-6654234.5199999996</v>
      </c>
      <c r="D285" s="1"/>
      <c r="E285" s="1">
        <f>SUMIF(A285:B285,"*intra*",C285:D285)+SUMIF(A285:B285,"*inter*",C285:D285)</f>
        <v>-6654234.5199999996</v>
      </c>
      <c r="F285" s="1">
        <f>SUMIF(A285:B285,"*consolidação*",C285:D285)</f>
        <v>0</v>
      </c>
      <c r="H285" t="b">
        <f t="shared" si="26"/>
        <v>1</v>
      </c>
      <c r="I285" t="str">
        <f t="shared" si="28"/>
        <v>00</v>
      </c>
    </row>
    <row r="286" spans="1:9" ht="12.75" customHeight="1">
      <c r="A286" t="str">
        <f t="shared" si="27"/>
        <v>2.1.1.3.0.00.00 - Benefícios Assistenciais a Pagar</v>
      </c>
      <c r="B286" s="5" t="s">
        <v>2419</v>
      </c>
      <c r="C286" s="6">
        <v>91917662.150000006</v>
      </c>
      <c r="D286" s="1"/>
      <c r="E286" s="1">
        <f>E287</f>
        <v>0</v>
      </c>
      <c r="F286" s="1">
        <f>F287</f>
        <v>91917662.150000006</v>
      </c>
      <c r="H286" t="b">
        <f t="shared" si="26"/>
        <v>1</v>
      </c>
      <c r="I286" t="str">
        <f t="shared" si="28"/>
        <v>00</v>
      </c>
    </row>
    <row r="287" spans="1:9" ht="12.75" customHeight="1">
      <c r="A287" t="str">
        <f t="shared" si="27"/>
        <v>2.1.1.3.1.00.00 - Benefícios Assistenciais a Pagar - Consolidação</v>
      </c>
      <c r="B287" s="3" t="s">
        <v>2420</v>
      </c>
      <c r="C287" s="4">
        <v>91917662.150000006</v>
      </c>
      <c r="D287" s="1"/>
      <c r="E287" s="1">
        <f>SUMIF(A287:B287,"*intra*",C287:D287)+SUMIF(A287:B287,"*inter*",C287:D287)</f>
        <v>0</v>
      </c>
      <c r="F287" s="1">
        <f>SUMIF(A287:B287,"*consolidação*",C287:D287)</f>
        <v>91917662.150000006</v>
      </c>
      <c r="H287" t="b">
        <f t="shared" si="26"/>
        <v>1</v>
      </c>
      <c r="I287" t="str">
        <f t="shared" si="28"/>
        <v>00</v>
      </c>
    </row>
    <row r="288" spans="1:9" ht="12.75" customHeight="1">
      <c r="A288" t="str">
        <f t="shared" si="27"/>
        <v>2.1.1.4.0.00.00 - Encargos Sociais a Pagar</v>
      </c>
      <c r="B288" s="5" t="s">
        <v>2421</v>
      </c>
      <c r="C288" s="6">
        <v>7090713118.1499996</v>
      </c>
      <c r="D288" s="1"/>
      <c r="E288" s="1">
        <f>E289+E290+E291+E292+E293</f>
        <v>5865947413.7200003</v>
      </c>
      <c r="F288" s="1">
        <f>F289+F290+F291+F292+F293</f>
        <v>1224765704.4300001</v>
      </c>
      <c r="H288" t="b">
        <f t="shared" si="26"/>
        <v>1</v>
      </c>
      <c r="I288" t="str">
        <f t="shared" si="28"/>
        <v>00</v>
      </c>
    </row>
    <row r="289" spans="1:9" ht="12.75" customHeight="1">
      <c r="A289" t="str">
        <f t="shared" si="27"/>
        <v>2.1.1.4.1.00.00 - Encargos Sociais a Pagar-Consolidação</v>
      </c>
      <c r="B289" s="3" t="s">
        <v>2422</v>
      </c>
      <c r="C289" s="4">
        <v>1224765704.4300001</v>
      </c>
      <c r="D289" s="1"/>
      <c r="E289" s="1">
        <f>SUMIF(A289:B289,"*intra*",C289:D289)+SUMIF(A289:B289,"*inter*",C289:D289)</f>
        <v>0</v>
      </c>
      <c r="F289" s="1">
        <f>SUMIF(A289:B289,"*consolidação*",C289:D289)</f>
        <v>1224765704.4300001</v>
      </c>
      <c r="H289" t="b">
        <f t="shared" si="26"/>
        <v>1</v>
      </c>
      <c r="I289" t="str">
        <f t="shared" si="28"/>
        <v>00</v>
      </c>
    </row>
    <row r="290" spans="1:9" ht="12.75" customHeight="1">
      <c r="A290" t="str">
        <f t="shared" si="27"/>
        <v>2.1.1.4.2.00.00 - Encargos Sociais a Pagar - Intra OFSS</v>
      </c>
      <c r="B290" s="5" t="s">
        <v>2423</v>
      </c>
      <c r="C290" s="6">
        <v>1994036509.27</v>
      </c>
      <c r="D290" s="1"/>
      <c r="E290" s="1">
        <f>SUMIF(A290:B290,"*intra*",C290:D290)+SUMIF(A290:B290,"*inter*",C290:D290)</f>
        <v>1994036509.27</v>
      </c>
      <c r="F290" s="1">
        <f>SUMIF(A290:B290,"*consolidação*",C290:D290)</f>
        <v>0</v>
      </c>
      <c r="H290" t="b">
        <f t="shared" si="26"/>
        <v>1</v>
      </c>
      <c r="I290" t="str">
        <f t="shared" si="28"/>
        <v>00</v>
      </c>
    </row>
    <row r="291" spans="1:9" ht="12.75" customHeight="1">
      <c r="A291" t="str">
        <f t="shared" si="27"/>
        <v>2.1.1.4.3.00.00 - Encargos Sociais a Pagar - Inter OFSS - União</v>
      </c>
      <c r="B291" s="3" t="s">
        <v>2424</v>
      </c>
      <c r="C291" s="4">
        <v>3647642795.8299999</v>
      </c>
      <c r="D291" s="1"/>
      <c r="E291" s="1">
        <f>SUMIF(A291:B291,"*intra*",C291:D291)+SUMIF(A291:B291,"*inter*",C291:D291)</f>
        <v>3647642795.8299999</v>
      </c>
      <c r="F291" s="1">
        <f>SUMIF(A291:B291,"*consolidação*",C291:D291)</f>
        <v>0</v>
      </c>
      <c r="H291" t="b">
        <f t="shared" si="26"/>
        <v>1</v>
      </c>
      <c r="I291" t="str">
        <f t="shared" si="28"/>
        <v>00</v>
      </c>
    </row>
    <row r="292" spans="1:9" ht="12.75" customHeight="1">
      <c r="A292" t="str">
        <f t="shared" si="27"/>
        <v>2.1.1.4.4.00.00 - Encargos Sociais a Pagar - Inter OFSS - Estado</v>
      </c>
      <c r="B292" s="5" t="s">
        <v>2425</v>
      </c>
      <c r="C292" s="6">
        <v>53921948.649999999</v>
      </c>
      <c r="D292" s="1"/>
      <c r="E292" s="1">
        <f>SUMIF(A292:B292,"*intra*",C292:D292)+SUMIF(A292:B292,"*inter*",C292:D292)</f>
        <v>53921948.649999999</v>
      </c>
      <c r="F292" s="1">
        <f>SUMIF(A292:B292,"*consolidação*",C292:D292)</f>
        <v>0</v>
      </c>
      <c r="H292" t="b">
        <f t="shared" si="26"/>
        <v>1</v>
      </c>
      <c r="I292" t="str">
        <f t="shared" si="28"/>
        <v>00</v>
      </c>
    </row>
    <row r="293" spans="1:9" ht="12.75" customHeight="1">
      <c r="A293" t="str">
        <f t="shared" si="27"/>
        <v>2.1.1.4.5.00.00 - Encargos Sociais a Pagar - Inter OFSS - Município</v>
      </c>
      <c r="B293" s="3" t="s">
        <v>2426</v>
      </c>
      <c r="C293" s="4">
        <v>170346159.97</v>
      </c>
      <c r="D293" s="1"/>
      <c r="E293" s="1">
        <f>SUMIF(A293:B293,"*intra*",C293:D293)+SUMIF(A293:B293,"*inter*",C293:D293)</f>
        <v>170346159.97</v>
      </c>
      <c r="F293" s="1">
        <f>SUMIF(A293:B293,"*consolidação*",C293:D293)</f>
        <v>0</v>
      </c>
      <c r="H293" t="b">
        <f t="shared" si="26"/>
        <v>1</v>
      </c>
      <c r="I293" t="str">
        <f t="shared" si="28"/>
        <v>00</v>
      </c>
    </row>
    <row r="294" spans="1:9" ht="12.75" customHeight="1">
      <c r="A294" t="str">
        <f t="shared" si="27"/>
        <v>2.1.2.0.0.00.00 - Empréstimos e Financiamentos a Curto Prazo</v>
      </c>
      <c r="B294" s="5" t="s">
        <v>2427</v>
      </c>
      <c r="C294" s="6">
        <v>4380541534.8400002</v>
      </c>
      <c r="D294" s="1"/>
      <c r="E294" s="1">
        <f>E295+E301+E303+E308+E310+E315-E317-E322</f>
        <v>2620828060.04</v>
      </c>
      <c r="F294" s="1">
        <f>F295+F301+F303+F308+F310+F315-F317-F322</f>
        <v>1759713474.8</v>
      </c>
      <c r="H294" t="b">
        <f t="shared" si="26"/>
        <v>1</v>
      </c>
      <c r="I294" t="str">
        <f t="shared" si="28"/>
        <v>00</v>
      </c>
    </row>
    <row r="295" spans="1:9" ht="12.75" customHeight="1">
      <c r="A295" t="str">
        <f t="shared" si="27"/>
        <v>2.1.2.1.0.00.00 - Empréstimos a Curto Prazo - Interno</v>
      </c>
      <c r="B295" s="3" t="s">
        <v>2428</v>
      </c>
      <c r="C295" s="4">
        <v>3282692779.7600002</v>
      </c>
      <c r="D295" s="1"/>
      <c r="E295" s="1">
        <f>E296+E298+E299+E300+E297</f>
        <v>2202151423.3200002</v>
      </c>
      <c r="F295" s="1">
        <f>F296+F298+F299+F300+F297</f>
        <v>1080541356.4400001</v>
      </c>
      <c r="H295" t="b">
        <f t="shared" si="26"/>
        <v>1</v>
      </c>
      <c r="I295" t="str">
        <f t="shared" si="28"/>
        <v>00</v>
      </c>
    </row>
    <row r="296" spans="1:9" ht="25.5" customHeight="1">
      <c r="A296" t="str">
        <f t="shared" si="27"/>
        <v>2.1.2.1.1.00.00 - Empréstimos a Curto Prazo – Interno - 
 Consolidação</v>
      </c>
      <c r="B296" s="5" t="s">
        <v>2429</v>
      </c>
      <c r="C296" s="6">
        <v>1080541356.4400001</v>
      </c>
      <c r="D296" s="1"/>
      <c r="E296" s="1"/>
      <c r="F296" s="1">
        <f>SUMIF(A296:B296,"*consolidação*",C296:D296)</f>
        <v>1080541356.4400001</v>
      </c>
      <c r="H296" t="b">
        <f t="shared" si="26"/>
        <v>1</v>
      </c>
      <c r="I296" t="str">
        <f t="shared" si="28"/>
        <v>00</v>
      </c>
    </row>
    <row r="297" spans="1:9" ht="12.75" customHeight="1">
      <c r="A297" t="str">
        <f t="shared" si="27"/>
        <v>2.1.2.1.2.00.00 - Empréstimos a Curto Prazo – Interno - Intra OFSS</v>
      </c>
      <c r="B297" s="3" t="s">
        <v>2430</v>
      </c>
      <c r="C297" s="4">
        <v>86488810.659999996</v>
      </c>
      <c r="D297" s="1"/>
      <c r="E297" s="1">
        <f>SUMIF(A297:B297,"*intra*",C297:D297)</f>
        <v>86488810.659999996</v>
      </c>
      <c r="F297" s="1">
        <f>SUMIF(A297:B297,"*consolidação*",C297:D297)</f>
        <v>0</v>
      </c>
      <c r="H297" t="b">
        <f t="shared" si="26"/>
        <v>1</v>
      </c>
      <c r="I297" t="str">
        <f t="shared" si="28"/>
        <v>00</v>
      </c>
    </row>
    <row r="298" spans="1:9" ht="25.5" customHeight="1">
      <c r="A298" t="str">
        <f t="shared" si="27"/>
        <v>2.1.2.1.3.00.00 - Empréstimos a Curto Prazo – Interno - Inter OFSS 
 - União</v>
      </c>
      <c r="B298" s="5" t="s">
        <v>2431</v>
      </c>
      <c r="C298" s="6">
        <v>1958683565.74</v>
      </c>
      <c r="D298" s="1"/>
      <c r="E298" s="1">
        <f>SUMIF(A298:B298,"*intra*",C298:D298)+SUMIF(A298:B298,"*inter*",C298:D298)</f>
        <v>1958683565.74</v>
      </c>
      <c r="F298" s="1">
        <f>SUMIF(A298:B298,"*consolidação*",C298:D298)</f>
        <v>0</v>
      </c>
      <c r="H298" t="b">
        <f t="shared" si="26"/>
        <v>1</v>
      </c>
      <c r="I298" t="str">
        <f t="shared" si="28"/>
        <v>00</v>
      </c>
    </row>
    <row r="299" spans="1:9" ht="25.5" customHeight="1">
      <c r="A299" t="str">
        <f t="shared" si="27"/>
        <v>2.1.2.1.4.00.00 - Empréstimos a Curto Prazo - Interno - Inter OFSS 
 - Estado</v>
      </c>
      <c r="B299" s="3" t="s">
        <v>2432</v>
      </c>
      <c r="C299" s="4">
        <v>115350730.95999999</v>
      </c>
      <c r="D299" s="1"/>
      <c r="E299" s="1">
        <f>SUMIF(A299:B299,"*intra*",C299:D299)+SUMIF(A299:B299,"*inter*",C299:D299)</f>
        <v>115350730.95999999</v>
      </c>
      <c r="F299" s="1">
        <f>SUMIF(A299:B299,"*consolidação*",C299:D299)</f>
        <v>0</v>
      </c>
      <c r="H299" t="b">
        <f t="shared" si="26"/>
        <v>1</v>
      </c>
      <c r="I299" t="str">
        <f t="shared" si="28"/>
        <v>00</v>
      </c>
    </row>
    <row r="300" spans="1:9" ht="25.5" customHeight="1">
      <c r="A300" t="str">
        <f t="shared" si="27"/>
        <v>2.1.2.1.5.00.00 - Empréstimos a Curto Prazo - Interno - Inter OFSS 
 - Município</v>
      </c>
      <c r="B300" s="5" t="s">
        <v>2433</v>
      </c>
      <c r="C300" s="6">
        <v>41628315.960000001</v>
      </c>
      <c r="D300" s="1"/>
      <c r="E300" s="1">
        <f>SUMIF(A300:B300,"*intra*",C300:D300)+SUMIF(A300:B300,"*inter*",C300:D300)</f>
        <v>41628315.960000001</v>
      </c>
      <c r="F300" s="1">
        <f>SUMIF(A300:B300,"*consolidação*",C300:D300)</f>
        <v>0</v>
      </c>
      <c r="H300" t="b">
        <f t="shared" si="26"/>
        <v>1</v>
      </c>
      <c r="I300" t="str">
        <f t="shared" si="28"/>
        <v>00</v>
      </c>
    </row>
    <row r="301" spans="1:9" ht="12.75" customHeight="1">
      <c r="A301" t="str">
        <f t="shared" si="27"/>
        <v>2.1.2.2.0.00.00 - Empréstimos a Curto Prazo - Externo</v>
      </c>
      <c r="B301" s="3" t="s">
        <v>2434</v>
      </c>
      <c r="C301" s="4">
        <v>346003470.43000001</v>
      </c>
      <c r="D301" s="1"/>
      <c r="E301" s="1">
        <f>E302</f>
        <v>0</v>
      </c>
      <c r="F301" s="1">
        <f>F302</f>
        <v>346003470.43000001</v>
      </c>
      <c r="H301" t="b">
        <f t="shared" si="26"/>
        <v>1</v>
      </c>
      <c r="I301" t="str">
        <f t="shared" si="28"/>
        <v>00</v>
      </c>
    </row>
    <row r="302" spans="1:9" ht="12.75" customHeight="1">
      <c r="A302" t="str">
        <f t="shared" si="27"/>
        <v>2.1.2.2.1.00.00 - Empréstimos a Curto Prazo - Externo Consolidação</v>
      </c>
      <c r="B302" s="5" t="s">
        <v>2435</v>
      </c>
      <c r="C302" s="6">
        <v>346003470.43000001</v>
      </c>
      <c r="D302" s="1"/>
      <c r="E302" s="1">
        <f>SUMIF(A302:B302,"*intra*",C302:D302)+SUMIF(A302:B302,"*inter*",C302:D302)</f>
        <v>0</v>
      </c>
      <c r="F302" s="1">
        <f>SUMIF(A302:B302,"*consolidação*",C302:D302)</f>
        <v>346003470.43000001</v>
      </c>
      <c r="H302" t="b">
        <f t="shared" si="26"/>
        <v>1</v>
      </c>
      <c r="I302" t="str">
        <f t="shared" si="28"/>
        <v>00</v>
      </c>
    </row>
    <row r="303" spans="1:9" ht="12.75" customHeight="1">
      <c r="A303" t="str">
        <f t="shared" si="27"/>
        <v>2.1.2.3.0.00.00 - Financiamentos a Curto Prazo - Interno</v>
      </c>
      <c r="B303" s="3" t="s">
        <v>2436</v>
      </c>
      <c r="C303" s="4">
        <v>577102240.89999998</v>
      </c>
      <c r="D303" s="1"/>
      <c r="E303" s="1">
        <f>E304+E305+E306+E307</f>
        <v>412026302.31999999</v>
      </c>
      <c r="F303" s="1">
        <f>F304+F305+F306+F307</f>
        <v>165075938.58000001</v>
      </c>
      <c r="H303" t="b">
        <f t="shared" si="26"/>
        <v>1</v>
      </c>
      <c r="I303" t="str">
        <f t="shared" si="28"/>
        <v>00</v>
      </c>
    </row>
    <row r="304" spans="1:9" ht="25.5" customHeight="1">
      <c r="A304" t="str">
        <f t="shared" si="27"/>
        <v>2.1.2.3.1.00.00 - Financiamentos a Curto Prazo- Interno - 
 Consolidação</v>
      </c>
      <c r="B304" s="5" t="s">
        <v>2437</v>
      </c>
      <c r="C304" s="6">
        <v>165075938.58000001</v>
      </c>
      <c r="D304" s="1"/>
      <c r="E304" s="1"/>
      <c r="F304" s="1">
        <f>SUMIF(A304:B304,"*consolidação*",C304:D304)</f>
        <v>165075938.58000001</v>
      </c>
      <c r="H304" t="b">
        <f t="shared" si="26"/>
        <v>1</v>
      </c>
      <c r="I304" t="str">
        <f t="shared" si="28"/>
        <v>00</v>
      </c>
    </row>
    <row r="305" spans="1:9" ht="25.5" customHeight="1">
      <c r="A305" t="str">
        <f t="shared" si="27"/>
        <v>2.1.2.3.3.00.00 - Financiamentos a Curto Prazo - Interno - Inter 
 OFSS - União</v>
      </c>
      <c r="B305" s="3" t="s">
        <v>2438</v>
      </c>
      <c r="C305" s="4">
        <v>395877349.38999999</v>
      </c>
      <c r="D305" s="1"/>
      <c r="E305" s="1">
        <f>SUMIF(A305:B305,"*intra*",C305:D305)+SUMIF(A305:B305,"*inter*",C305:D305)</f>
        <v>395877349.38999999</v>
      </c>
      <c r="F305" s="1">
        <f>SUMIF(A305:B305,"*consolidação*",C305:D305)</f>
        <v>0</v>
      </c>
      <c r="H305" t="b">
        <f t="shared" si="26"/>
        <v>1</v>
      </c>
      <c r="I305" t="str">
        <f t="shared" si="28"/>
        <v>00</v>
      </c>
    </row>
    <row r="306" spans="1:9" ht="25.5" customHeight="1">
      <c r="A306" t="str">
        <f t="shared" si="27"/>
        <v>2.1.2.3.4.00.00 - Financiamentos a Curto Prazo - Interno - Inter 
 OFSS - Estado</v>
      </c>
      <c r="B306" s="5" t="s">
        <v>2439</v>
      </c>
      <c r="C306" s="6">
        <v>8542695.5700000003</v>
      </c>
      <c r="D306" s="1"/>
      <c r="E306" s="1">
        <f>SUMIF(A306:B306,"*intra*",C306:D306)+SUMIF(A306:B306,"*inter*",C306:D306)</f>
        <v>8542695.5700000003</v>
      </c>
      <c r="F306" s="1">
        <f>SUMIF(A306:B306,"*consolidação*",C306:D306)</f>
        <v>0</v>
      </c>
      <c r="H306" t="b">
        <f t="shared" si="26"/>
        <v>1</v>
      </c>
      <c r="I306" t="str">
        <f t="shared" si="28"/>
        <v>00</v>
      </c>
    </row>
    <row r="307" spans="1:9" ht="25.5" customHeight="1">
      <c r="A307" t="str">
        <f t="shared" si="27"/>
        <v>2.1.2.3.5.00.00 - Financiamentos a Curto Prazo - Interno - Inter 
 OFSS - Município</v>
      </c>
      <c r="B307" s="3" t="s">
        <v>2440</v>
      </c>
      <c r="C307" s="4">
        <v>7606257.3600000003</v>
      </c>
      <c r="D307" s="1"/>
      <c r="E307" s="1">
        <f>SUMIF(A307:B307,"*intra*",C307:D307)+SUMIF(A307:B307,"*inter*",C307:D307)</f>
        <v>7606257.3600000003</v>
      </c>
      <c r="F307" s="1">
        <f>SUMIF(A307:B307,"*consolidação*",C307:D307)</f>
        <v>0</v>
      </c>
      <c r="H307" t="b">
        <f t="shared" si="26"/>
        <v>1</v>
      </c>
      <c r="I307" t="str">
        <f t="shared" si="28"/>
        <v>00</v>
      </c>
    </row>
    <row r="308" spans="1:9" ht="12.75" customHeight="1">
      <c r="A308" t="str">
        <f t="shared" si="27"/>
        <v>2.1.2.4.0.00.00 - Financiamento a Curto Prazo - Externo</v>
      </c>
      <c r="B308" s="5" t="s">
        <v>2441</v>
      </c>
      <c r="C308" s="6">
        <v>155015400.08000001</v>
      </c>
      <c r="D308" s="1"/>
      <c r="E308" s="1">
        <f>E309</f>
        <v>0</v>
      </c>
      <c r="F308" s="1">
        <f>F309</f>
        <v>155015400.08000001</v>
      </c>
      <c r="H308" t="b">
        <f t="shared" si="26"/>
        <v>1</v>
      </c>
      <c r="I308" t="str">
        <f t="shared" si="28"/>
        <v>00</v>
      </c>
    </row>
    <row r="309" spans="1:9" ht="25.5" customHeight="1">
      <c r="A309" t="str">
        <f t="shared" si="27"/>
        <v>2.1.2.4.1.00.00 - Financiamento a Curto Prazo - Externo - 
 Consolidação</v>
      </c>
      <c r="B309" s="3" t="s">
        <v>2442</v>
      </c>
      <c r="C309" s="4">
        <v>155015400.08000001</v>
      </c>
      <c r="D309" s="1"/>
      <c r="E309" s="1">
        <f>SUMIF(A309:B309,"*intra*",C309:D309)+SUMIF(A309:B309,"*inter*",C309:D309)</f>
        <v>0</v>
      </c>
      <c r="F309" s="1">
        <f>SUMIF(A309:B309,"*consolidação*",C309:D309)</f>
        <v>155015400.08000001</v>
      </c>
      <c r="H309" t="b">
        <f t="shared" si="26"/>
        <v>1</v>
      </c>
      <c r="I309" t="str">
        <f t="shared" si="28"/>
        <v>00</v>
      </c>
    </row>
    <row r="310" spans="1:9" ht="25.5" customHeight="1">
      <c r="A310" t="str">
        <f t="shared" si="27"/>
        <v>2.1.2.5.0.00.00 - Juros e Encargos a Pagar de Empréstimos e 
 Financiamentos a Curto Prazo - Interno</v>
      </c>
      <c r="B310" s="5" t="s">
        <v>2443</v>
      </c>
      <c r="C310" s="6">
        <v>1284065031.52</v>
      </c>
      <c r="D310" s="1"/>
      <c r="E310" s="1">
        <f>E311+E312+E313+E314</f>
        <v>1216989153.28</v>
      </c>
      <c r="F310" s="1">
        <f>F311+F312+F313+F314</f>
        <v>67075878.240000002</v>
      </c>
      <c r="H310" t="b">
        <f t="shared" si="26"/>
        <v>1</v>
      </c>
      <c r="I310" t="str">
        <f t="shared" si="28"/>
        <v>00</v>
      </c>
    </row>
    <row r="311" spans="1:9" ht="25.5" customHeight="1">
      <c r="A311" t="str">
        <f t="shared" si="27"/>
        <v>2.1.2.5.1.00.00 - Juros e Encargos a Pagar de Empréstimos e 
 Financiamentos a Curto Prazo - Interno - Consolidação</v>
      </c>
      <c r="B311" s="3" t="s">
        <v>2444</v>
      </c>
      <c r="C311" s="4">
        <v>67075878.240000002</v>
      </c>
      <c r="D311" s="1"/>
      <c r="E311" s="1"/>
      <c r="F311" s="1">
        <f>SUMIF(A311:B311,"*consolidação*",C311:D311)</f>
        <v>67075878.240000002</v>
      </c>
      <c r="H311" t="b">
        <f t="shared" si="26"/>
        <v>1</v>
      </c>
      <c r="I311" t="str">
        <f t="shared" si="28"/>
        <v>00</v>
      </c>
    </row>
    <row r="312" spans="1:9" ht="25.5" customHeight="1">
      <c r="A312" t="str">
        <f t="shared" si="27"/>
        <v>2.1.2.5.3.00.00 - Juros e Encargos a Pagar de Empréstimos e 
 Financiamentos a Curto Prazo - Interno - Inter OFSS - União</v>
      </c>
      <c r="B312" s="5" t="s">
        <v>2445</v>
      </c>
      <c r="C312" s="6">
        <v>1209964319.3499999</v>
      </c>
      <c r="D312" s="1"/>
      <c r="E312" s="1">
        <f>SUMIF(A312:B312,"*intra*",C312:D312)+SUMIF(A312:B312,"*inter*",C312:D312)</f>
        <v>1209964319.3499999</v>
      </c>
      <c r="F312" s="1">
        <f>SUMIF(A312:B312,"*consolidação*",C312:D312)</f>
        <v>0</v>
      </c>
      <c r="H312" t="b">
        <f t="shared" si="26"/>
        <v>1</v>
      </c>
      <c r="I312" t="str">
        <f t="shared" si="28"/>
        <v>00</v>
      </c>
    </row>
    <row r="313" spans="1:9" ht="25.5" customHeight="1">
      <c r="A313" t="str">
        <f t="shared" si="27"/>
        <v>2.1.2.5.4.00.00 - Juros e Encargos a Pagar de Empréstimos e 
 Financiamentos a Curto Prazo - Interno - Inter OFSS - Estado</v>
      </c>
      <c r="B313" s="3" t="s">
        <v>2446</v>
      </c>
      <c r="C313" s="4">
        <v>6833822.4299999997</v>
      </c>
      <c r="D313" s="1"/>
      <c r="E313" s="1">
        <f>SUMIF(A313:B313,"*intra*",C313:D313)+SUMIF(A313:B313,"*inter*",C313:D313)</f>
        <v>6833822.4299999997</v>
      </c>
      <c r="F313" s="1">
        <f>SUMIF(A313:B313,"*consolidação*",C313:D313)</f>
        <v>0</v>
      </c>
      <c r="H313" t="b">
        <f t="shared" si="26"/>
        <v>1</v>
      </c>
      <c r="I313" t="str">
        <f t="shared" si="28"/>
        <v>00</v>
      </c>
    </row>
    <row r="314" spans="1:9" ht="25.5" customHeight="1">
      <c r="A314" t="str">
        <f t="shared" si="27"/>
        <v>2.1.2.5.5.00.00 - Juros e Encargos a Pagar de Empréstimos e 
 Financiamentos a Curto Prazo - Interno - Inter OFSS - Município</v>
      </c>
      <c r="B314" s="5" t="s">
        <v>2447</v>
      </c>
      <c r="C314" s="6">
        <v>191011.5</v>
      </c>
      <c r="D314" s="1"/>
      <c r="E314" s="1">
        <f>SUMIF(A314:B314,"*intra*",C314:D314)+SUMIF(A314:B314,"*inter*",C314:D314)</f>
        <v>191011.5</v>
      </c>
      <c r="F314" s="1">
        <f>SUMIF(A314:B314,"*consolidação*",C314:D314)</f>
        <v>0</v>
      </c>
      <c r="H314" t="b">
        <f t="shared" si="26"/>
        <v>1</v>
      </c>
      <c r="I314" t="str">
        <f t="shared" si="28"/>
        <v>00</v>
      </c>
    </row>
    <row r="315" spans="1:9" ht="25.5" customHeight="1">
      <c r="A315" t="str">
        <f t="shared" si="27"/>
        <v>2.1.2.6.0.00.00 - Juros e Encargos a Pagar de Empréstimos e 
 Financiamentos a Curto Prazo - Externo</v>
      </c>
      <c r="B315" s="3" t="s">
        <v>2448</v>
      </c>
      <c r="C315" s="4">
        <v>34359602.469999999</v>
      </c>
      <c r="D315" s="1"/>
      <c r="E315" s="1">
        <f>E316</f>
        <v>0</v>
      </c>
      <c r="F315" s="1">
        <f>F316</f>
        <v>34359602.469999999</v>
      </c>
      <c r="H315" t="b">
        <f t="shared" si="26"/>
        <v>1</v>
      </c>
      <c r="I315" t="str">
        <f t="shared" si="28"/>
        <v>00</v>
      </c>
    </row>
    <row r="316" spans="1:9" ht="25.5" customHeight="1">
      <c r="A316" t="str">
        <f t="shared" si="27"/>
        <v>2.1.2.6.1.00.00 - Juros e Encargos a Pagar de Empréstimos e 
 Financiamentos a Curto Prazo - Externo - Consolidação</v>
      </c>
      <c r="B316" s="5" t="s">
        <v>2449</v>
      </c>
      <c r="C316" s="6">
        <v>34359602.469999999</v>
      </c>
      <c r="D316" s="1"/>
      <c r="E316" s="1">
        <f>SUMIF(A316:B316,"*intra*",C316:D316)+SUMIF(A316:B316,"*inter*",C316:D316)</f>
        <v>0</v>
      </c>
      <c r="F316" s="1">
        <f>SUMIF(A316:B316,"*consolidação*",C316:D316)</f>
        <v>34359602.469999999</v>
      </c>
      <c r="H316" t="b">
        <f t="shared" si="26"/>
        <v>1</v>
      </c>
      <c r="I316" t="str">
        <f t="shared" si="28"/>
        <v>00</v>
      </c>
    </row>
    <row r="317" spans="1:9" ht="12.75" customHeight="1">
      <c r="A317" t="str">
        <f t="shared" si="27"/>
        <v>2.1.2.8.0.00.00 - (-) Encargos Financeiros a Apropriar - Interno</v>
      </c>
      <c r="B317" s="3" t="s">
        <v>2450</v>
      </c>
      <c r="C317" s="4">
        <v>1257981445.6199999</v>
      </c>
      <c r="D317" s="1"/>
      <c r="E317" s="1">
        <f>E318+E319+E320+E321</f>
        <v>1210338818.8799999</v>
      </c>
      <c r="F317" s="1">
        <f>F318+F319+F320+F321</f>
        <v>47642626.740000002</v>
      </c>
      <c r="H317" t="b">
        <f t="shared" si="26"/>
        <v>1</v>
      </c>
      <c r="I317" t="str">
        <f t="shared" si="28"/>
        <v>00</v>
      </c>
    </row>
    <row r="318" spans="1:9" ht="25.5" customHeight="1">
      <c r="A318" t="str">
        <f t="shared" si="27"/>
        <v>2.1.2.8.1.00.00 - (-) Encargos Financeiros a Apropriar - Interno - 
 Consolidação</v>
      </c>
      <c r="B318" s="5" t="s">
        <v>2451</v>
      </c>
      <c r="C318" s="6">
        <v>47642626.740000002</v>
      </c>
      <c r="D318" s="1"/>
      <c r="E318" s="1"/>
      <c r="F318" s="1">
        <f>SUMIF(A318:B318,"*consolidação*",C318:D318)</f>
        <v>47642626.740000002</v>
      </c>
      <c r="H318" t="b">
        <f t="shared" si="26"/>
        <v>1</v>
      </c>
      <c r="I318" t="str">
        <f t="shared" si="28"/>
        <v>00</v>
      </c>
    </row>
    <row r="319" spans="1:9" ht="25.5" customHeight="1">
      <c r="A319" t="str">
        <f t="shared" si="27"/>
        <v>2.1.2.8.3.00.00 - (-) Encargos Financeiros a Apropriar - Interno - 
 Inter OFSS - União</v>
      </c>
      <c r="B319" s="3" t="s">
        <v>2452</v>
      </c>
      <c r="C319" s="4">
        <v>1203328130.1900001</v>
      </c>
      <c r="D319" s="1"/>
      <c r="E319" s="1">
        <f>SUMIF(A319:B319,"*intra*",C319:D319)+SUMIF(A319:B319,"*inter*",C319:D319)</f>
        <v>1203328130.1900001</v>
      </c>
      <c r="F319" s="1">
        <f>SUMIF(A319:B319,"*consolidação*",C319:D319)</f>
        <v>0</v>
      </c>
      <c r="H319" t="b">
        <f t="shared" si="26"/>
        <v>1</v>
      </c>
      <c r="I319" t="str">
        <f t="shared" si="28"/>
        <v>00</v>
      </c>
    </row>
    <row r="320" spans="1:9" ht="25.5" customHeight="1">
      <c r="A320" t="str">
        <f t="shared" si="27"/>
        <v>2.1.2.8.4.00.00 - (-) Encargos Financeiros a Apropriar - Interno - 
 Inter OFSS - Estado</v>
      </c>
      <c r="B320" s="5" t="s">
        <v>2453</v>
      </c>
      <c r="C320" s="6">
        <v>4529244.87</v>
      </c>
      <c r="D320" s="1"/>
      <c r="E320" s="1">
        <f>SUMIF(A320:B320,"*intra*",C320:D320)+SUMIF(A320:B320,"*inter*",C320:D320)</f>
        <v>4529244.87</v>
      </c>
      <c r="F320" s="1">
        <f>SUMIF(A320:B320,"*consolidação*",C320:D320)</f>
        <v>0</v>
      </c>
      <c r="H320" t="b">
        <f t="shared" si="26"/>
        <v>1</v>
      </c>
      <c r="I320" t="str">
        <f t="shared" si="28"/>
        <v>00</v>
      </c>
    </row>
    <row r="321" spans="1:9" ht="25.5" customHeight="1">
      <c r="A321" t="str">
        <f t="shared" si="27"/>
        <v>2.1.2.8.5.00.00 - (-) Encargos Financeiros a Apropriar - Interno - 
 Inter OFSS - Município</v>
      </c>
      <c r="B321" s="3" t="s">
        <v>2454</v>
      </c>
      <c r="C321" s="4">
        <v>2481443.8199999998</v>
      </c>
      <c r="D321" s="1"/>
      <c r="E321" s="1">
        <f>SUMIF(A321:B321,"*intra*",C321:D321)+SUMIF(A321:B321,"*inter*",C321:D321)</f>
        <v>2481443.8199999998</v>
      </c>
      <c r="F321" s="1">
        <f>SUMIF(A321:B321,"*consolidação*",C321:D321)</f>
        <v>0</v>
      </c>
      <c r="H321" t="b">
        <f t="shared" si="26"/>
        <v>1</v>
      </c>
      <c r="I321" t="str">
        <f t="shared" si="28"/>
        <v>00</v>
      </c>
    </row>
    <row r="322" spans="1:9" ht="12.75" customHeight="1">
      <c r="A322" t="str">
        <f t="shared" si="27"/>
        <v>2.1.2.9.0.00.00 - (-) Encargos Financeiros a Apropriar - Externo</v>
      </c>
      <c r="B322" s="5" t="s">
        <v>2455</v>
      </c>
      <c r="C322" s="6">
        <v>40715544.700000003</v>
      </c>
      <c r="D322" s="1"/>
      <c r="E322" s="1">
        <f>E323</f>
        <v>0</v>
      </c>
      <c r="F322" s="1">
        <f>F323</f>
        <v>40715544.700000003</v>
      </c>
      <c r="H322" t="b">
        <f t="shared" si="26"/>
        <v>1</v>
      </c>
      <c r="I322" t="str">
        <f t="shared" si="28"/>
        <v>00</v>
      </c>
    </row>
    <row r="323" spans="1:9" ht="25.5" customHeight="1">
      <c r="A323" t="str">
        <f t="shared" si="27"/>
        <v>2.1.2.9.1.00.00 - (-) Encargos Financeiros a Apropriar- 
 Consolidação</v>
      </c>
      <c r="B323" s="3" t="s">
        <v>2456</v>
      </c>
      <c r="C323" s="4">
        <v>40715544.700000003</v>
      </c>
      <c r="D323" s="1"/>
      <c r="E323" s="1">
        <f>SUMIF(A323:B323,"*intra*",C323:D323)+SUMIF(A323:B323,"*inter*",C323:D323)</f>
        <v>0</v>
      </c>
      <c r="F323" s="1">
        <f>SUMIF(A323:B323,"*consolidação*",C323:D323)</f>
        <v>40715544.700000003</v>
      </c>
      <c r="H323" t="b">
        <f t="shared" ref="H323:H386" si="29">IF(I323="00",C323=E323+F323,TRUE)</f>
        <v>1</v>
      </c>
      <c r="I323" t="str">
        <f t="shared" si="28"/>
        <v>00</v>
      </c>
    </row>
    <row r="324" spans="1:9" ht="12.75" customHeight="1">
      <c r="A324" t="str">
        <f t="shared" ref="A324:A387" si="30">TRIM(B324)</f>
        <v>2.1.3.0.0.00.00 - Fornecedores e Contas a Pagar a Curto Prazo</v>
      </c>
      <c r="B324" s="5" t="s">
        <v>2457</v>
      </c>
      <c r="C324" s="6">
        <v>18753541083.790001</v>
      </c>
      <c r="D324" s="1"/>
      <c r="E324" s="1">
        <f>E325+E327</f>
        <v>0</v>
      </c>
      <c r="F324" s="1">
        <f>F325+F327</f>
        <v>18753541083.790001</v>
      </c>
      <c r="H324" t="b">
        <f t="shared" si="29"/>
        <v>1</v>
      </c>
      <c r="I324" t="str">
        <f t="shared" ref="I324:I387" si="31">MID(A324,11,2)</f>
        <v>00</v>
      </c>
    </row>
    <row r="325" spans="1:9" ht="25.5" customHeight="1">
      <c r="A325" t="str">
        <f t="shared" si="30"/>
        <v>2.1.3.1.0.00.00 - Fornecedores e Contas a Pagar Nacionais a Curto 
 Prazo</v>
      </c>
      <c r="B325" s="3" t="s">
        <v>2458</v>
      </c>
      <c r="C325" s="4">
        <v>18646438135.34</v>
      </c>
      <c r="D325" s="1"/>
      <c r="E325" s="1">
        <f>E326</f>
        <v>0</v>
      </c>
      <c r="F325" s="1">
        <f>F326</f>
        <v>18646438135.34</v>
      </c>
      <c r="H325" t="b">
        <f t="shared" si="29"/>
        <v>1</v>
      </c>
      <c r="I325" t="str">
        <f t="shared" si="31"/>
        <v>00</v>
      </c>
    </row>
    <row r="326" spans="1:9" ht="25.5" customHeight="1">
      <c r="A326" t="str">
        <f t="shared" si="30"/>
        <v>2.1.3.1.1.00.00 - Fornecedores e Contas a Pagar Nacionais a Curto 
 Prazo - Consolidação</v>
      </c>
      <c r="B326" s="5" t="s">
        <v>2459</v>
      </c>
      <c r="C326" s="6">
        <v>18646438135.34</v>
      </c>
      <c r="D326" s="1"/>
      <c r="E326" s="1">
        <f>SUMIF(A326:B326,"*intra*",C326:D326)+SUMIF(A326:B326,"*inter*",C326:D326)</f>
        <v>0</v>
      </c>
      <c r="F326" s="1">
        <f>SUMIF(A326:B326,"*consolidação*",C326:D326)</f>
        <v>18646438135.34</v>
      </c>
      <c r="H326" t="b">
        <f t="shared" si="29"/>
        <v>1</v>
      </c>
      <c r="I326" t="str">
        <f t="shared" si="31"/>
        <v>00</v>
      </c>
    </row>
    <row r="327" spans="1:9" ht="25.5" customHeight="1">
      <c r="A327" t="str">
        <f t="shared" si="30"/>
        <v>2.1.3.2.0.00.00 - Fornecedores e Contas a Pagar Estrangeiros a Curto 
 Prazo</v>
      </c>
      <c r="B327" s="3" t="s">
        <v>2460</v>
      </c>
      <c r="C327" s="4">
        <v>107102948.45</v>
      </c>
      <c r="D327" s="1"/>
      <c r="E327" s="1">
        <f>E328</f>
        <v>0</v>
      </c>
      <c r="F327" s="1">
        <f>F328</f>
        <v>107102948.45</v>
      </c>
      <c r="H327" t="b">
        <f t="shared" si="29"/>
        <v>1</v>
      </c>
      <c r="I327" t="str">
        <f t="shared" si="31"/>
        <v>00</v>
      </c>
    </row>
    <row r="328" spans="1:9" ht="25.5" customHeight="1">
      <c r="A328" t="str">
        <f t="shared" si="30"/>
        <v>2.1.3.2.1.00.00 - Fornecedores e Contas a Pagar Estrangeiros a Curto 
 Prazo - Consolidação</v>
      </c>
      <c r="B328" s="5" t="s">
        <v>2461</v>
      </c>
      <c r="C328" s="6">
        <v>107102948.45</v>
      </c>
      <c r="D328" s="1"/>
      <c r="E328" s="1">
        <f>SUMIF(A328:B328,"*intra*",C328:D328)+SUMIF(A328:B328,"*inter*",C328:D328)</f>
        <v>0</v>
      </c>
      <c r="F328" s="1">
        <f>SUMIF(A328:B328,"*consolidação*",C328:D328)</f>
        <v>107102948.45</v>
      </c>
      <c r="H328" t="b">
        <f t="shared" si="29"/>
        <v>1</v>
      </c>
      <c r="I328" t="str">
        <f t="shared" si="31"/>
        <v>00</v>
      </c>
    </row>
    <row r="329" spans="1:9" ht="12.75" customHeight="1">
      <c r="A329" t="str">
        <f t="shared" si="30"/>
        <v>2.1.4.0.0.00.00 - Obrigações Fiscais a Curto Prazo</v>
      </c>
      <c r="B329" s="3" t="s">
        <v>2462</v>
      </c>
      <c r="C329" s="4">
        <v>547419995.17999995</v>
      </c>
      <c r="D329" s="1"/>
      <c r="E329" s="1">
        <f>E330+E334+E338</f>
        <v>226980890.78999999</v>
      </c>
      <c r="F329" s="1">
        <f>F330+F334+F338</f>
        <v>320439104.38999999</v>
      </c>
      <c r="H329" t="b">
        <f t="shared" si="29"/>
        <v>1</v>
      </c>
      <c r="I329" t="str">
        <f t="shared" si="31"/>
        <v>00</v>
      </c>
    </row>
    <row r="330" spans="1:9" ht="12.75" customHeight="1">
      <c r="A330" t="str">
        <f t="shared" si="30"/>
        <v>2.1.4.1.0.00.00 - Obrigações Fiscais a Curto Prazo com a União</v>
      </c>
      <c r="B330" s="5" t="s">
        <v>2463</v>
      </c>
      <c r="C330" s="6">
        <v>385566653.01999998</v>
      </c>
      <c r="D330" s="1"/>
      <c r="E330" s="1">
        <f>E331+E332+E333</f>
        <v>149044277.60999998</v>
      </c>
      <c r="F330" s="1">
        <f>F331+F332+F333</f>
        <v>236522375.41</v>
      </c>
      <c r="H330" t="b">
        <f t="shared" si="29"/>
        <v>1</v>
      </c>
      <c r="I330" t="str">
        <f t="shared" si="31"/>
        <v>00</v>
      </c>
    </row>
    <row r="331" spans="1:9" ht="25.5" customHeight="1">
      <c r="A331" t="str">
        <f t="shared" si="30"/>
        <v>2.1.4.1.1.00.00 - Obrigações Fiscais a Curto Prazo com a União - 
 Consolidação</v>
      </c>
      <c r="B331" s="3" t="s">
        <v>2464</v>
      </c>
      <c r="C331" s="4">
        <v>236522375.41</v>
      </c>
      <c r="D331" s="1"/>
      <c r="E331" s="1">
        <f>SUMIF(A331:B331,"*intra*",C331:D331)+SUMIF(A331:B331,"*inter*",C331:D331)</f>
        <v>0</v>
      </c>
      <c r="F331" s="1">
        <f>SUMIF(A331:B331,"*consolidação*",C331:D331)</f>
        <v>236522375.41</v>
      </c>
      <c r="H331" t="b">
        <f t="shared" si="29"/>
        <v>1</v>
      </c>
      <c r="I331" t="str">
        <f t="shared" si="31"/>
        <v>00</v>
      </c>
    </row>
    <row r="332" spans="1:9" ht="25.5" customHeight="1">
      <c r="A332" t="str">
        <f t="shared" si="30"/>
        <v>2.1.4.1.2.00.00 - Obrigações Fiscais a Curto Prazo com a União - 
 Intra OFSS</v>
      </c>
      <c r="B332" s="5" t="s">
        <v>2465</v>
      </c>
      <c r="C332" s="6">
        <v>3653518.54</v>
      </c>
      <c r="D332" s="1"/>
      <c r="E332" s="1">
        <f>SUMIF(A332:B332,"*intra*",C332:D332)+SUMIF(A332:B332,"*inter*",C332:D332)</f>
        <v>3653518.54</v>
      </c>
      <c r="F332" s="1">
        <f>SUMIF(A332:B332,"*consolidação*",C332:D332)</f>
        <v>0</v>
      </c>
      <c r="H332" t="b">
        <f t="shared" si="29"/>
        <v>1</v>
      </c>
      <c r="I332" t="str">
        <f t="shared" si="31"/>
        <v>00</v>
      </c>
    </row>
    <row r="333" spans="1:9" ht="25.5" customHeight="1">
      <c r="A333" t="str">
        <f t="shared" si="30"/>
        <v>2.1.4.1.3.00.00 - Obrigações Fiscais a Curto Prazo com a União - 
 Inter OFSS - União</v>
      </c>
      <c r="B333" s="3" t="s">
        <v>2466</v>
      </c>
      <c r="C333" s="4">
        <v>145390759.06999999</v>
      </c>
      <c r="D333" s="1"/>
      <c r="E333" s="1">
        <f>SUMIF(A333:B333,"*intra*",C333:D333)+SUMIF(A333:B333,"*inter*",C333:D333)</f>
        <v>145390759.06999999</v>
      </c>
      <c r="F333" s="1">
        <f>SUMIF(A333:B333,"*consolidação*",C333:D333)</f>
        <v>0</v>
      </c>
      <c r="H333" t="b">
        <f t="shared" si="29"/>
        <v>1</v>
      </c>
      <c r="I333" t="str">
        <f t="shared" si="31"/>
        <v>00</v>
      </c>
    </row>
    <row r="334" spans="1:9" ht="12.75" customHeight="1">
      <c r="A334" t="str">
        <f t="shared" si="30"/>
        <v>2.1.4.2.0.00.00 - Obrigações Fiscais a Curto Prazo com os Estados</v>
      </c>
      <c r="B334" s="5" t="s">
        <v>2467</v>
      </c>
      <c r="C334" s="6">
        <v>10088322.949999999</v>
      </c>
      <c r="D334" s="1"/>
      <c r="E334" s="1">
        <f>E335+E336+E337</f>
        <v>2074369.09</v>
      </c>
      <c r="F334" s="1">
        <f>F335+F336+F337</f>
        <v>8013953.8600000003</v>
      </c>
      <c r="H334" t="b">
        <f t="shared" si="29"/>
        <v>1</v>
      </c>
      <c r="I334" t="str">
        <f t="shared" si="31"/>
        <v>00</v>
      </c>
    </row>
    <row r="335" spans="1:9" ht="25.5" customHeight="1">
      <c r="A335" t="str">
        <f t="shared" si="30"/>
        <v>2.1.4.2.1.00.00 - Obrigações Fiscais a Curto Prazo com os Estados - 
 Consolidação</v>
      </c>
      <c r="B335" s="3" t="s">
        <v>2468</v>
      </c>
      <c r="C335" s="4">
        <v>8013953.8600000003</v>
      </c>
      <c r="D335" s="1"/>
      <c r="E335" s="1">
        <f>SUMIF(A335:B335,"*intra*",C335:D335)+SUMIF(A335:B335,"*inter*",C335:D335)</f>
        <v>0</v>
      </c>
      <c r="F335" s="1">
        <f>SUMIF(A335:B335,"*consolidação*",C335:D335)</f>
        <v>8013953.8600000003</v>
      </c>
      <c r="H335" t="b">
        <f t="shared" si="29"/>
        <v>1</v>
      </c>
      <c r="I335" t="str">
        <f t="shared" si="31"/>
        <v>00</v>
      </c>
    </row>
    <row r="336" spans="1:9" ht="25.5" customHeight="1">
      <c r="A336" t="str">
        <f t="shared" si="30"/>
        <v>2.1.4.2.2.00.00 - Obrigações Fiscais a Curto Prazo com os Estados - 
 Intra OFSS</v>
      </c>
      <c r="B336" s="5" t="s">
        <v>2469</v>
      </c>
      <c r="C336" s="6">
        <v>26758.34</v>
      </c>
      <c r="D336" s="1"/>
      <c r="E336" s="1">
        <f>SUMIF(A336:B336,"*intra*",C336:D336)+SUMIF(A336:B336,"*inter*",C336:D336)</f>
        <v>26758.34</v>
      </c>
      <c r="F336" s="1">
        <f>SUMIF(A336:B336,"*consolidação*",C336:D336)</f>
        <v>0</v>
      </c>
      <c r="H336" t="b">
        <f t="shared" si="29"/>
        <v>1</v>
      </c>
      <c r="I336" t="str">
        <f t="shared" si="31"/>
        <v>00</v>
      </c>
    </row>
    <row r="337" spans="1:9" ht="25.5" customHeight="1">
      <c r="A337" t="str">
        <f t="shared" si="30"/>
        <v>2.1.4.2.4.00.00 - Obrigações Fiscais a Curto Prazo com os Estados - 
 Inter OFSS - Estado</v>
      </c>
      <c r="B337" s="3" t="s">
        <v>2470</v>
      </c>
      <c r="C337" s="4">
        <v>2047610.75</v>
      </c>
      <c r="D337" s="1"/>
      <c r="E337" s="1">
        <f>SUMIF(A337:B337,"*intra*",C337:D337)+SUMIF(A337:B337,"*inter*",C337:D337)</f>
        <v>2047610.75</v>
      </c>
      <c r="F337" s="1">
        <f>SUMIF(A337:B337,"*consolidação*",C337:D337)</f>
        <v>0</v>
      </c>
      <c r="H337" t="b">
        <f t="shared" si="29"/>
        <v>1</v>
      </c>
      <c r="I337" t="str">
        <f t="shared" si="31"/>
        <v>00</v>
      </c>
    </row>
    <row r="338" spans="1:9" ht="12.75" customHeight="1">
      <c r="A338" t="str">
        <f t="shared" si="30"/>
        <v>2.1.4.3.0.00.00 - Obrigações Fiscais a Curto Prazo com os Municípios</v>
      </c>
      <c r="B338" s="5" t="s">
        <v>2471</v>
      </c>
      <c r="C338" s="6">
        <v>151765019.21000001</v>
      </c>
      <c r="D338" s="1"/>
      <c r="E338" s="1">
        <f>E339+E340+E341</f>
        <v>75862244.090000004</v>
      </c>
      <c r="F338" s="1">
        <f>F339+F340+F341</f>
        <v>75902775.120000005</v>
      </c>
      <c r="H338" t="b">
        <f t="shared" si="29"/>
        <v>1</v>
      </c>
      <c r="I338" t="str">
        <f t="shared" si="31"/>
        <v>00</v>
      </c>
    </row>
    <row r="339" spans="1:9" ht="25.5" customHeight="1">
      <c r="A339" t="str">
        <f t="shared" si="30"/>
        <v>2.1.4.3.1.00.00 - Obrigações Fiscais a Curto Prazo com os Municípios 
 - Consolidação</v>
      </c>
      <c r="B339" s="3" t="s">
        <v>2472</v>
      </c>
      <c r="C339" s="4">
        <v>75902775.120000005</v>
      </c>
      <c r="D339" s="1"/>
      <c r="E339" s="1">
        <f>SUMIF(A339:B339,"*intra*",C339:D339)+SUMIF(A339:B339,"*inter*",C339:D339)</f>
        <v>0</v>
      </c>
      <c r="F339" s="1">
        <f>SUMIF(A339:B339,"*consolidação*",C339:D339)</f>
        <v>75902775.120000005</v>
      </c>
      <c r="H339" t="b">
        <f t="shared" si="29"/>
        <v>1</v>
      </c>
      <c r="I339" t="str">
        <f t="shared" si="31"/>
        <v>00</v>
      </c>
    </row>
    <row r="340" spans="1:9" ht="25.5" customHeight="1">
      <c r="A340" t="str">
        <f t="shared" si="30"/>
        <v>2.1.4.3.2.00.00 - Obrigações Fiscais a Curto Prazo com os Municípios 
 - Intra OFSS</v>
      </c>
      <c r="B340" s="5" t="s">
        <v>2473</v>
      </c>
      <c r="C340" s="6">
        <v>22470865.829999998</v>
      </c>
      <c r="D340" s="1"/>
      <c r="E340" s="1">
        <f>SUMIF(A340:B340,"*intra*",C340:D340)+SUMIF(A340:B340,"*inter*",C340:D340)</f>
        <v>22470865.829999998</v>
      </c>
      <c r="F340" s="1">
        <f>SUMIF(A340:B340,"*consolidação*",C340:D340)</f>
        <v>0</v>
      </c>
      <c r="H340" t="b">
        <f t="shared" si="29"/>
        <v>1</v>
      </c>
      <c r="I340" t="str">
        <f t="shared" si="31"/>
        <v>00</v>
      </c>
    </row>
    <row r="341" spans="1:9" ht="25.5" customHeight="1">
      <c r="A341" t="str">
        <f t="shared" si="30"/>
        <v>2.1.4.3.5.00.00 - Obrigações Fiscais a Curto Prazo com os Municípios 
 - Inter OFSS - Município</v>
      </c>
      <c r="B341" s="3" t="s">
        <v>2474</v>
      </c>
      <c r="C341" s="4">
        <v>53391378.259999998</v>
      </c>
      <c r="D341" s="1"/>
      <c r="E341" s="1">
        <f>SUMIF(A341:B341,"*intra*",C341:D341)+SUMIF(A341:B341,"*inter*",C341:D341)</f>
        <v>53391378.259999998</v>
      </c>
      <c r="F341" s="1">
        <f>SUMIF(A341:B341,"*consolidação*",C341:D341)</f>
        <v>0</v>
      </c>
      <c r="H341" t="b">
        <f t="shared" si="29"/>
        <v>1</v>
      </c>
      <c r="I341" t="str">
        <f t="shared" si="31"/>
        <v>00</v>
      </c>
    </row>
    <row r="342" spans="1:9" ht="12.75" customHeight="1">
      <c r="A342" t="str">
        <f t="shared" si="30"/>
        <v>2.1.5.0.0.00.00 - Obrigações de Repartição a Outros Entes</v>
      </c>
      <c r="B342" s="5" t="s">
        <v>2475</v>
      </c>
      <c r="C342" s="6">
        <v>7890460.04</v>
      </c>
      <c r="D342" s="1"/>
      <c r="E342" s="1">
        <f>E343+E344+E345</f>
        <v>7890460.04</v>
      </c>
      <c r="F342" s="1">
        <f>F343+F344+F345</f>
        <v>0</v>
      </c>
      <c r="H342" t="b">
        <f t="shared" si="29"/>
        <v>1</v>
      </c>
      <c r="I342" t="str">
        <f t="shared" si="31"/>
        <v>00</v>
      </c>
    </row>
    <row r="343" spans="1:9" ht="25.5" customHeight="1">
      <c r="A343" t="str">
        <f t="shared" si="30"/>
        <v>2.1.5.0.3.00.00 - Obrigações de Repartição a Outros Entes - Inter 
 OFSS - União</v>
      </c>
      <c r="B343" s="3" t="s">
        <v>2476</v>
      </c>
      <c r="C343" s="4">
        <v>593269.46</v>
      </c>
      <c r="D343" s="1"/>
      <c r="E343" s="1">
        <f>SUMIF(A343:B343,"*intra*",C343:D343)+SUMIF(A343:B343,"*inter*",C343:D343)</f>
        <v>593269.46</v>
      </c>
      <c r="F343" s="1">
        <f>SUMIF(A343:B343,"*consolidação*",C343:D343)</f>
        <v>0</v>
      </c>
      <c r="H343" t="b">
        <f t="shared" si="29"/>
        <v>1</v>
      </c>
      <c r="I343" t="str">
        <f t="shared" si="31"/>
        <v>00</v>
      </c>
    </row>
    <row r="344" spans="1:9" ht="25.5" customHeight="1">
      <c r="A344" t="str">
        <f t="shared" si="30"/>
        <v>2.1.5.0.4.00.00 - Obrigações de Repartição a Outros Entes - Inter 
 OFSS - Estado</v>
      </c>
      <c r="B344" s="5" t="s">
        <v>2477</v>
      </c>
      <c r="C344" s="6">
        <v>2289859.88</v>
      </c>
      <c r="D344" s="1"/>
      <c r="E344" s="1">
        <f>SUMIF(A344:B344,"*intra*",C344:D344)+SUMIF(A344:B344,"*inter*",C344:D344)</f>
        <v>2289859.88</v>
      </c>
      <c r="F344" s="1">
        <f>SUMIF(A344:B344,"*consolidação*",C344:D344)</f>
        <v>0</v>
      </c>
      <c r="H344" t="b">
        <f t="shared" si="29"/>
        <v>1</v>
      </c>
      <c r="I344" t="str">
        <f t="shared" si="31"/>
        <v>00</v>
      </c>
    </row>
    <row r="345" spans="1:9" ht="25.5" customHeight="1">
      <c r="A345" t="str">
        <f t="shared" si="30"/>
        <v>2.1.5.0.5.00.00 - Obrigações de Repartição a Outros Entes - Inter 
 OFSS - Município</v>
      </c>
      <c r="B345" s="3" t="s">
        <v>2478</v>
      </c>
      <c r="C345" s="4">
        <v>5007330.7</v>
      </c>
      <c r="D345" s="1"/>
      <c r="E345" s="1">
        <f>SUMIF(A345:B345,"*intra*",C345:D345)+SUMIF(A345:B345,"*inter*",C345:D345)</f>
        <v>5007330.7</v>
      </c>
      <c r="F345" s="1">
        <f>SUMIF(A345:B345,"*consolidação*",C345:D345)</f>
        <v>0</v>
      </c>
      <c r="H345" t="b">
        <f t="shared" si="29"/>
        <v>1</v>
      </c>
      <c r="I345" t="str">
        <f t="shared" si="31"/>
        <v>00</v>
      </c>
    </row>
    <row r="346" spans="1:9" ht="12.75" customHeight="1">
      <c r="A346" t="str">
        <f t="shared" si="30"/>
        <v>2.1.7.0.0.00.00 - Provisões a Curto Prazo</v>
      </c>
      <c r="B346" s="5" t="s">
        <v>2479</v>
      </c>
      <c r="C346" s="6">
        <v>1189746796.9300001</v>
      </c>
      <c r="D346" s="1"/>
      <c r="E346" s="1">
        <f>E347+E349+E351+E353+E357+E359</f>
        <v>354371.9</v>
      </c>
      <c r="F346" s="1">
        <f>F347+F349+F351+F353+F357+F359</f>
        <v>1189392425.03</v>
      </c>
      <c r="H346" t="b">
        <f t="shared" si="29"/>
        <v>1</v>
      </c>
      <c r="I346" t="str">
        <f t="shared" si="31"/>
        <v>00</v>
      </c>
    </row>
    <row r="347" spans="1:9" ht="12.75" customHeight="1">
      <c r="A347" t="str">
        <f t="shared" si="30"/>
        <v>2.1.7.1.0.00.00 - Provisão para Riscos Trabalhistas a Curto Prazo</v>
      </c>
      <c r="B347" s="3" t="s">
        <v>2480</v>
      </c>
      <c r="C347" s="4">
        <v>167854317.16</v>
      </c>
      <c r="D347" s="1"/>
      <c r="E347" s="1">
        <f>E348</f>
        <v>0</v>
      </c>
      <c r="F347" s="1">
        <f>F348</f>
        <v>167854317.16</v>
      </c>
      <c r="H347" t="b">
        <f t="shared" si="29"/>
        <v>1</v>
      </c>
      <c r="I347" t="str">
        <f t="shared" si="31"/>
        <v>00</v>
      </c>
    </row>
    <row r="348" spans="1:9" ht="25.5" customHeight="1">
      <c r="A348" t="str">
        <f t="shared" si="30"/>
        <v>2.1.7.1.1.00.00 - Provisão para Riscos Trabalhistas a Curto Prazo - 
 Consolidação</v>
      </c>
      <c r="B348" s="5" t="s">
        <v>2481</v>
      </c>
      <c r="C348" s="6">
        <v>167854317.16</v>
      </c>
      <c r="D348" s="1"/>
      <c r="E348" s="1">
        <f>SUMIF(A348:B348,"*intra*",C348:D348)+SUMIF(A348:B348,"*inter*",C348:D348)</f>
        <v>0</v>
      </c>
      <c r="F348" s="1">
        <f>SUMIF(A348:B348,"*consolidação*",C348:D348)</f>
        <v>167854317.16</v>
      </c>
      <c r="H348" t="b">
        <f t="shared" si="29"/>
        <v>1</v>
      </c>
      <c r="I348" t="str">
        <f t="shared" si="31"/>
        <v>00</v>
      </c>
    </row>
    <row r="349" spans="1:9" ht="12.75" customHeight="1">
      <c r="A349" t="str">
        <f t="shared" si="30"/>
        <v>2.1.7.3.0.00.00 - Provisões para Riscos Fiscais a Curto Prazo</v>
      </c>
      <c r="B349" s="3" t="s">
        <v>2482</v>
      </c>
      <c r="C349" s="4">
        <v>88122076.140000001</v>
      </c>
      <c r="D349" s="1"/>
      <c r="E349" s="1">
        <f>E350</f>
        <v>0</v>
      </c>
      <c r="F349" s="1">
        <f>F350</f>
        <v>88122076.140000001</v>
      </c>
      <c r="H349" t="b">
        <f t="shared" si="29"/>
        <v>1</v>
      </c>
      <c r="I349" t="str">
        <f t="shared" si="31"/>
        <v>00</v>
      </c>
    </row>
    <row r="350" spans="1:9" ht="25.5" customHeight="1">
      <c r="A350" t="str">
        <f t="shared" si="30"/>
        <v>2.1.7.3.1.00.00 - Provisões para Riscos Fiscais a Curto Prazo - 
 Consolidação</v>
      </c>
      <c r="B350" s="5" t="s">
        <v>2483</v>
      </c>
      <c r="C350" s="6">
        <v>88122076.140000001</v>
      </c>
      <c r="D350" s="1"/>
      <c r="E350" s="1">
        <f>SUMIF(A350:B350,"*intra*",C350:D350)+SUMIF(A350:B350,"*inter*",C350:D350)</f>
        <v>0</v>
      </c>
      <c r="F350" s="1">
        <f>SUMIF(A350:B350,"*consolidação*",C350:D350)</f>
        <v>88122076.140000001</v>
      </c>
      <c r="H350" t="b">
        <f t="shared" si="29"/>
        <v>1</v>
      </c>
      <c r="I350" t="str">
        <f t="shared" si="31"/>
        <v>00</v>
      </c>
    </row>
    <row r="351" spans="1:9" ht="12.75" customHeight="1">
      <c r="A351" t="str">
        <f t="shared" si="30"/>
        <v>2.1.7.4.0.00.00 - Provisão para Riscos Cíveis a Curto Prazo</v>
      </c>
      <c r="B351" s="3" t="s">
        <v>2484</v>
      </c>
      <c r="C351" s="4">
        <v>266353161.66</v>
      </c>
      <c r="D351" s="1"/>
      <c r="E351" s="1">
        <f>E352</f>
        <v>0</v>
      </c>
      <c r="F351" s="1">
        <f>F352</f>
        <v>266353161.66</v>
      </c>
      <c r="H351" t="b">
        <f t="shared" si="29"/>
        <v>1</v>
      </c>
      <c r="I351" t="str">
        <f t="shared" si="31"/>
        <v>00</v>
      </c>
    </row>
    <row r="352" spans="1:9" ht="25.5" customHeight="1">
      <c r="A352" t="str">
        <f t="shared" si="30"/>
        <v>2.1.7.4.1.00.00 - Provisão para Riscos Cíveis a Curto Prazo - 
 Consolidação</v>
      </c>
      <c r="B352" s="5" t="s">
        <v>2485</v>
      </c>
      <c r="C352" s="6">
        <v>266353161.66</v>
      </c>
      <c r="D352" s="1"/>
      <c r="E352" s="1">
        <f>SUMIF(A352:B352,"*intra*",C352:D352)+SUMIF(A352:B352,"*inter*",C352:D352)</f>
        <v>0</v>
      </c>
      <c r="F352" s="1">
        <f>SUMIF(A352:B352,"*consolidação*",C352:D352)</f>
        <v>266353161.66</v>
      </c>
      <c r="H352" t="b">
        <f t="shared" si="29"/>
        <v>1</v>
      </c>
      <c r="I352" t="str">
        <f t="shared" si="31"/>
        <v>00</v>
      </c>
    </row>
    <row r="353" spans="1:9" ht="12.75" customHeight="1">
      <c r="A353" t="str">
        <f t="shared" si="30"/>
        <v>2.1.7.5.0.00.00 - Provisão para Repartição de Créditos a Curto Prazo</v>
      </c>
      <c r="B353" s="3" t="s">
        <v>2486</v>
      </c>
      <c r="C353" s="4">
        <v>354371.9</v>
      </c>
      <c r="D353" s="1"/>
      <c r="E353" s="1">
        <f>E356+E355+E354</f>
        <v>354371.9</v>
      </c>
      <c r="F353" s="1">
        <f>F356+F355+F354</f>
        <v>0</v>
      </c>
      <c r="H353" t="b">
        <f t="shared" si="29"/>
        <v>1</v>
      </c>
      <c r="I353" t="str">
        <f t="shared" si="31"/>
        <v>00</v>
      </c>
    </row>
    <row r="354" spans="1:9" ht="25.5" customHeight="1">
      <c r="A354" t="str">
        <f t="shared" si="30"/>
        <v>2.1.7.5.3.00.00 - Provisão para Repartição de Créditos a Curto Prazo 
 - Inter OFSS - União</v>
      </c>
      <c r="B354" s="5" t="s">
        <v>2488</v>
      </c>
      <c r="C354" s="6">
        <v>0</v>
      </c>
      <c r="D354" s="1"/>
      <c r="E354" s="1">
        <f>SUMIF(A354:B354,"*intra*",C354:D354)+SUMIF(A354:B354,"*inter*",C354:D354)</f>
        <v>0</v>
      </c>
      <c r="F354" s="1">
        <f>SUMIF(A354:B354,"*consolidação*",C354:D354)</f>
        <v>0</v>
      </c>
      <c r="H354" t="b">
        <f t="shared" si="29"/>
        <v>1</v>
      </c>
      <c r="I354" t="str">
        <f t="shared" si="31"/>
        <v>00</v>
      </c>
    </row>
    <row r="355" spans="1:9" ht="25.5" customHeight="1">
      <c r="A355" t="str">
        <f t="shared" si="30"/>
        <v>2.1.7.5.4.00.00 - Provisão para Repartição de Créditos a Curto Prazo 
 - Inter OFSS - Estado</v>
      </c>
      <c r="B355" s="3" t="s">
        <v>2489</v>
      </c>
      <c r="C355" s="4">
        <v>4516.34</v>
      </c>
      <c r="D355" s="1"/>
      <c r="E355" s="1">
        <f>SUMIF(A355:B355,"*intra*",C355:D355)+SUMIF(A355:B355,"*inter*",C355:D355)</f>
        <v>4516.34</v>
      </c>
      <c r="F355" s="1">
        <f>SUMIF(A355:B355,"*consolidação*",C355:D355)</f>
        <v>0</v>
      </c>
      <c r="H355" t="b">
        <f t="shared" si="29"/>
        <v>1</v>
      </c>
      <c r="I355" t="str">
        <f t="shared" si="31"/>
        <v>00</v>
      </c>
    </row>
    <row r="356" spans="1:9" ht="25.5" customHeight="1">
      <c r="A356" t="str">
        <f t="shared" si="30"/>
        <v>2.1.7.5.5.00.00 - Provisão para Repartição de Créditos a Curto Prazo 
 - Inter OFSS - Município</v>
      </c>
      <c r="B356" s="5" t="s">
        <v>2490</v>
      </c>
      <c r="C356" s="6">
        <v>349855.56</v>
      </c>
      <c r="D356" s="1"/>
      <c r="E356" s="1">
        <f>SUMIF(A356:B356,"*intra*",C356:D356)+SUMIF(A356:B356,"*inter*",C356:D356)</f>
        <v>349855.56</v>
      </c>
      <c r="F356" s="1">
        <f>SUMIF(A356:B356,"*consolidação*",C356:D356)</f>
        <v>0</v>
      </c>
      <c r="H356" t="b">
        <f t="shared" si="29"/>
        <v>1</v>
      </c>
      <c r="I356" t="str">
        <f t="shared" si="31"/>
        <v>00</v>
      </c>
    </row>
    <row r="357" spans="1:9" ht="25.5" customHeight="1">
      <c r="A357" t="str">
        <f t="shared" si="30"/>
        <v>2.1.7.6.0.00.00 - Provisão para Riscos Decorrentes de Contratos de 
 PPP a Curto Prazo</v>
      </c>
      <c r="B357" s="3" t="s">
        <v>2491</v>
      </c>
      <c r="C357" s="4">
        <v>4516.34</v>
      </c>
      <c r="D357" s="1"/>
      <c r="E357" s="1">
        <f>E358</f>
        <v>0</v>
      </c>
      <c r="F357" s="1">
        <f>F358</f>
        <v>4516.34</v>
      </c>
      <c r="H357" t="b">
        <f t="shared" si="29"/>
        <v>1</v>
      </c>
      <c r="I357" t="str">
        <f t="shared" si="31"/>
        <v>00</v>
      </c>
    </row>
    <row r="358" spans="1:9" ht="25.5" customHeight="1">
      <c r="A358" t="str">
        <f t="shared" si="30"/>
        <v>2.1.7.6.1.00.00 - Provisão para Riscos Decorrentes de Contratos de 
 PPP a Curto Prazo - Consolidação</v>
      </c>
      <c r="B358" s="5" t="s">
        <v>2492</v>
      </c>
      <c r="C358" s="6">
        <v>4516.34</v>
      </c>
      <c r="D358" s="1"/>
      <c r="E358" s="1">
        <f>SUMIF(A358:B358,"*intra*",C358:D358)+SUMIF(A358:B358,"*inter*",C358:D358)</f>
        <v>0</v>
      </c>
      <c r="F358" s="1">
        <f>SUMIF(A358:B358,"*consolidação*",C358:D358)</f>
        <v>4516.34</v>
      </c>
      <c r="H358" t="b">
        <f t="shared" si="29"/>
        <v>1</v>
      </c>
      <c r="I358" t="str">
        <f t="shared" si="31"/>
        <v>00</v>
      </c>
    </row>
    <row r="359" spans="1:9" ht="12.75" customHeight="1">
      <c r="A359" t="str">
        <f t="shared" si="30"/>
        <v>2.1.7.9.0.00.00 - Outras Provisões a Curto Prazo</v>
      </c>
      <c r="B359" s="3" t="s">
        <v>2494</v>
      </c>
      <c r="C359" s="4">
        <v>667058353.73000002</v>
      </c>
      <c r="D359" s="1"/>
      <c r="E359" s="1">
        <f>E360</f>
        <v>0</v>
      </c>
      <c r="F359" s="1">
        <f>F360</f>
        <v>667058353.73000002</v>
      </c>
      <c r="H359" t="b">
        <f t="shared" si="29"/>
        <v>1</v>
      </c>
      <c r="I359" t="str">
        <f t="shared" si="31"/>
        <v>00</v>
      </c>
    </row>
    <row r="360" spans="1:9" ht="12.75" customHeight="1">
      <c r="A360" t="str">
        <f t="shared" si="30"/>
        <v>2.1.7.9.1.00.00 - Outras Provisões a Curto Prazo - Consolidação</v>
      </c>
      <c r="B360" s="5" t="s">
        <v>2495</v>
      </c>
      <c r="C360" s="6">
        <v>667058353.73000002</v>
      </c>
      <c r="D360" s="1"/>
      <c r="E360" s="1">
        <f>SUMIF(A360:B360,"*intra*",C360:D360)+SUMIF(A360:B360,"*inter*",C360:D360)</f>
        <v>0</v>
      </c>
      <c r="F360" s="1">
        <f>SUMIF(A360:B360,"*consolidação*",C360:D360)</f>
        <v>667058353.73000002</v>
      </c>
      <c r="H360" t="b">
        <f t="shared" si="29"/>
        <v>1</v>
      </c>
      <c r="I360" t="str">
        <f t="shared" si="31"/>
        <v>00</v>
      </c>
    </row>
    <row r="361" spans="1:9" ht="12.75" customHeight="1">
      <c r="A361" t="str">
        <f t="shared" si="30"/>
        <v>2.1.8.0.0.00.00 - Demais Obrigações a Curto Prazo</v>
      </c>
      <c r="B361" s="3" t="s">
        <v>2496</v>
      </c>
      <c r="C361" s="4">
        <v>21301249165.970001</v>
      </c>
      <c r="D361" s="1"/>
      <c r="E361" s="1">
        <f>E362+E364+E366+E368+E370+E372+E374+E376</f>
        <v>1177986311.53</v>
      </c>
      <c r="F361" s="1">
        <f>F362+F364+F366+F368+F370+F372+F374+F376</f>
        <v>20123262854.439999</v>
      </c>
      <c r="H361" t="b">
        <f t="shared" si="29"/>
        <v>1</v>
      </c>
      <c r="I361" t="str">
        <f t="shared" si="31"/>
        <v>00</v>
      </c>
    </row>
    <row r="362" spans="1:9" ht="12.75" customHeight="1">
      <c r="A362" t="str">
        <f t="shared" si="30"/>
        <v>2.1.8.1.0.00.00 - Adiantamentos de Clientes</v>
      </c>
      <c r="B362" s="5" t="s">
        <v>2497</v>
      </c>
      <c r="C362" s="6">
        <v>278088137</v>
      </c>
      <c r="D362" s="1"/>
      <c r="E362" s="1">
        <f>E363</f>
        <v>0</v>
      </c>
      <c r="F362" s="1">
        <f>F363</f>
        <v>278088137</v>
      </c>
      <c r="H362" t="b">
        <f t="shared" si="29"/>
        <v>1</v>
      </c>
      <c r="I362" t="str">
        <f t="shared" si="31"/>
        <v>00</v>
      </c>
    </row>
    <row r="363" spans="1:9" ht="12.75" customHeight="1">
      <c r="A363" t="str">
        <f t="shared" si="30"/>
        <v>2.1.8.1.1.00.00 - Adiantamentos de Clientes - Consolidação</v>
      </c>
      <c r="B363" s="3" t="s">
        <v>2498</v>
      </c>
      <c r="C363" s="4">
        <v>278088137</v>
      </c>
      <c r="D363" s="1"/>
      <c r="E363" s="1">
        <f>SUMIF(A363:B363,"*intra*",C363:D363)+SUMIF(A363:B363,"*inter*",C363:D363)</f>
        <v>0</v>
      </c>
      <c r="F363" s="1">
        <f>SUMIF(A363:B363,"*consolidação*",C363:D363)</f>
        <v>278088137</v>
      </c>
      <c r="H363" t="b">
        <f t="shared" si="29"/>
        <v>1</v>
      </c>
      <c r="I363" t="str">
        <f t="shared" si="31"/>
        <v>00</v>
      </c>
    </row>
    <row r="364" spans="1:9" ht="12.75" customHeight="1">
      <c r="A364" t="str">
        <f t="shared" si="30"/>
        <v>2.1.8.2.0.00.00 - Obrigações por Danos a Terceiros</v>
      </c>
      <c r="B364" s="5" t="s">
        <v>2499</v>
      </c>
      <c r="C364" s="6">
        <v>13011476</v>
      </c>
      <c r="D364" s="1"/>
      <c r="E364" s="1">
        <f>E365</f>
        <v>0</v>
      </c>
      <c r="F364" s="1">
        <f>F365</f>
        <v>13011476</v>
      </c>
      <c r="H364" t="b">
        <f t="shared" si="29"/>
        <v>1</v>
      </c>
      <c r="I364" t="str">
        <f t="shared" si="31"/>
        <v>00</v>
      </c>
    </row>
    <row r="365" spans="1:9" ht="12.75" customHeight="1">
      <c r="A365" t="str">
        <f t="shared" si="30"/>
        <v>2.1.8.2.1.00.00 - Obrigações por Danos a Terceiros - Consolidação</v>
      </c>
      <c r="B365" s="3" t="s">
        <v>2500</v>
      </c>
      <c r="C365" s="4">
        <v>13011476</v>
      </c>
      <c r="D365" s="1"/>
      <c r="E365" s="1">
        <f>SUMIF(A365:B365,"*intra*",C365:D365)+SUMIF(A365:B365,"*inter*",C365:D365)</f>
        <v>0</v>
      </c>
      <c r="F365" s="1">
        <f>SUMIF(A365:B365,"*consolidação*",C365:D365)</f>
        <v>13011476</v>
      </c>
      <c r="H365" t="b">
        <f t="shared" si="29"/>
        <v>1</v>
      </c>
      <c r="I365" t="str">
        <f t="shared" si="31"/>
        <v>00</v>
      </c>
    </row>
    <row r="366" spans="1:9" ht="12.75" customHeight="1">
      <c r="A366" t="str">
        <f t="shared" si="30"/>
        <v>2.1.8.3.0.00.00 - Arrendamento Operacional a Pagar</v>
      </c>
      <c r="B366" s="5" t="s">
        <v>2501</v>
      </c>
      <c r="C366" s="6">
        <v>4116307.1</v>
      </c>
      <c r="D366" s="1"/>
      <c r="E366" s="1">
        <f>E367</f>
        <v>0</v>
      </c>
      <c r="F366" s="1">
        <f>F367</f>
        <v>4116307.1</v>
      </c>
      <c r="H366" t="b">
        <f t="shared" si="29"/>
        <v>1</v>
      </c>
      <c r="I366" t="str">
        <f t="shared" si="31"/>
        <v>00</v>
      </c>
    </row>
    <row r="367" spans="1:9" ht="12.75" customHeight="1">
      <c r="A367" t="str">
        <f t="shared" si="30"/>
        <v>2.1.8.3.1.00.00 - Arrendamento Operacional a Pagar - Consolidação</v>
      </c>
      <c r="B367" s="3" t="s">
        <v>2502</v>
      </c>
      <c r="C367" s="4">
        <v>4116307.1</v>
      </c>
      <c r="D367" s="1"/>
      <c r="E367" s="1">
        <f>SUMIF(A367:B367,"*intra*",C367:D367)+SUMIF(A367:B367,"*inter*",C367:D367)</f>
        <v>0</v>
      </c>
      <c r="F367" s="1">
        <f>SUMIF(A367:B367,"*consolidação*",C367:D367)</f>
        <v>4116307.1</v>
      </c>
      <c r="H367" t="b">
        <f t="shared" si="29"/>
        <v>1</v>
      </c>
      <c r="I367" t="str">
        <f t="shared" si="31"/>
        <v>00</v>
      </c>
    </row>
    <row r="368" spans="1:9" ht="12.75" customHeight="1">
      <c r="A368" t="str">
        <f t="shared" si="30"/>
        <v>2.1.8.4.0.00.00 - Debêntures e Outros Títulos de Dívida a Curto Prazo</v>
      </c>
      <c r="B368" s="5" t="s">
        <v>2503</v>
      </c>
      <c r="C368" s="6">
        <v>4614282.42</v>
      </c>
      <c r="D368" s="1"/>
      <c r="E368" s="1">
        <f>E369</f>
        <v>0</v>
      </c>
      <c r="F368" s="1">
        <f>F369</f>
        <v>4614282.42</v>
      </c>
      <c r="H368" t="b">
        <f t="shared" si="29"/>
        <v>1</v>
      </c>
      <c r="I368" t="str">
        <f t="shared" si="31"/>
        <v>00</v>
      </c>
    </row>
    <row r="369" spans="1:9" ht="25.5" customHeight="1">
      <c r="A369" t="str">
        <f t="shared" si="30"/>
        <v>2.1.8.4.1.00.00 - Debêntures e Outros Títulos de Dívida a Curto 
 Prazo - Consolidação</v>
      </c>
      <c r="B369" s="3" t="s">
        <v>2504</v>
      </c>
      <c r="C369" s="4">
        <v>4614282.42</v>
      </c>
      <c r="D369" s="1"/>
      <c r="E369" s="1">
        <f>SUMIF(A369:B369,"*intra*",C369:D369)+SUMIF(A369:B369,"*inter*",C369:D369)</f>
        <v>0</v>
      </c>
      <c r="F369" s="1">
        <f>SUMIF(A369:B369,"*consolidação*",C369:D369)</f>
        <v>4614282.42</v>
      </c>
      <c r="H369" t="b">
        <f t="shared" si="29"/>
        <v>1</v>
      </c>
      <c r="I369" t="str">
        <f t="shared" si="31"/>
        <v>00</v>
      </c>
    </row>
    <row r="370" spans="1:9" ht="12.75" customHeight="1">
      <c r="A370" t="str">
        <f t="shared" si="30"/>
        <v>2.1.8.5.0.00.00 - Dividendos e Juros sobre Capital Próprio a Pagar</v>
      </c>
      <c r="B370" s="5" t="s">
        <v>2505</v>
      </c>
      <c r="C370" s="6">
        <v>39800917.509999998</v>
      </c>
      <c r="D370" s="1"/>
      <c r="E370" s="1">
        <f>E371</f>
        <v>0</v>
      </c>
      <c r="F370" s="1">
        <f>F371</f>
        <v>39800917.509999998</v>
      </c>
      <c r="H370" t="b">
        <f t="shared" si="29"/>
        <v>1</v>
      </c>
      <c r="I370" t="str">
        <f t="shared" si="31"/>
        <v>00</v>
      </c>
    </row>
    <row r="371" spans="1:9" ht="25.5" customHeight="1">
      <c r="A371" t="str">
        <f t="shared" si="30"/>
        <v>2.1.8.5.1.00.00 - Dividendos e Juros sobre Capital Próprio a Pagar - 
 Consolidação</v>
      </c>
      <c r="B371" s="3" t="s">
        <v>2506</v>
      </c>
      <c r="C371" s="4">
        <v>39800917.509999998</v>
      </c>
      <c r="D371" s="1"/>
      <c r="E371" s="1">
        <f>SUMIF(A371:B371,"*intra*",C371:D371)+SUMIF(A371:B371,"*inter*",C371:D371)</f>
        <v>0</v>
      </c>
      <c r="F371" s="1">
        <f>SUMIF(A371:B371,"*consolidação*",C371:D371)</f>
        <v>39800917.509999998</v>
      </c>
      <c r="H371" t="b">
        <f t="shared" si="29"/>
        <v>1</v>
      </c>
      <c r="I371" t="str">
        <f t="shared" si="31"/>
        <v>00</v>
      </c>
    </row>
    <row r="372" spans="1:9" ht="25.5" customHeight="1">
      <c r="A372" t="str">
        <f t="shared" si="30"/>
        <v>2.1.8.7.0.00.00 - Depósitos de Instituições Autorizadas a Operar pelo 
 BACEN</v>
      </c>
      <c r="B372" s="5" t="s">
        <v>2509</v>
      </c>
      <c r="C372" s="6">
        <v>10790504.6</v>
      </c>
      <c r="D372" s="1"/>
      <c r="E372" s="1">
        <f>E373</f>
        <v>0</v>
      </c>
      <c r="F372" s="1">
        <f>F373</f>
        <v>10790504.6</v>
      </c>
      <c r="H372" t="b">
        <f t="shared" si="29"/>
        <v>1</v>
      </c>
      <c r="I372" t="str">
        <f t="shared" si="31"/>
        <v>00</v>
      </c>
    </row>
    <row r="373" spans="1:9" ht="25.5" customHeight="1">
      <c r="A373" t="str">
        <f t="shared" si="30"/>
        <v>2.1.8.7.1.00.00 - Depósitos de Instituições Autorizadas a Operar 
 pelo BACEN - Consolidação</v>
      </c>
      <c r="B373" s="3" t="s">
        <v>2510</v>
      </c>
      <c r="C373" s="4">
        <v>10790504.6</v>
      </c>
      <c r="D373" s="1"/>
      <c r="E373" s="1">
        <f>SUMIF(A373:B373,"*intra*",C373:D373)+SUMIF(A373:B373,"*inter*",C373:D373)</f>
        <v>0</v>
      </c>
      <c r="F373" s="1">
        <f>SUMIF(A373:B373,"*consolidação*",C373:D373)</f>
        <v>10790504.6</v>
      </c>
      <c r="H373" t="b">
        <f t="shared" si="29"/>
        <v>1</v>
      </c>
      <c r="I373" t="str">
        <f t="shared" si="31"/>
        <v>00</v>
      </c>
    </row>
    <row r="374" spans="1:9" ht="12.75" customHeight="1">
      <c r="A374" t="str">
        <f t="shared" si="30"/>
        <v>2.1.8.8.0.00.00 - Valores Restituíveis</v>
      </c>
      <c r="B374" s="5" t="s">
        <v>2511</v>
      </c>
      <c r="C374" s="6">
        <v>16422513550.49</v>
      </c>
      <c r="D374" s="1"/>
      <c r="E374" s="1">
        <f>E375</f>
        <v>0</v>
      </c>
      <c r="F374" s="1">
        <f>F375</f>
        <v>16422513550.49</v>
      </c>
      <c r="H374" t="b">
        <f t="shared" si="29"/>
        <v>1</v>
      </c>
      <c r="I374" t="str">
        <f t="shared" si="31"/>
        <v>00</v>
      </c>
    </row>
    <row r="375" spans="1:9" ht="12.75" customHeight="1">
      <c r="A375" t="str">
        <f t="shared" si="30"/>
        <v>2.1.8.8.1.00.00 - Valores Restituíveis - Consolidação</v>
      </c>
      <c r="B375" s="3" t="s">
        <v>2512</v>
      </c>
      <c r="C375" s="4">
        <v>16422513550.49</v>
      </c>
      <c r="D375" s="1"/>
      <c r="E375" s="1">
        <f>SUMIF(A375:B375,"*intra*",C375:D375)+SUMIF(A375:B375,"*inter*",C375:D375)</f>
        <v>0</v>
      </c>
      <c r="F375" s="1">
        <f>SUMIF(A375:B375,"*consolidação*",C375:D375)</f>
        <v>16422513550.49</v>
      </c>
      <c r="H375" t="b">
        <f t="shared" si="29"/>
        <v>1</v>
      </c>
      <c r="I375" t="str">
        <f t="shared" si="31"/>
        <v>00</v>
      </c>
    </row>
    <row r="376" spans="1:9" ht="12.75" customHeight="1">
      <c r="A376" t="str">
        <f t="shared" si="30"/>
        <v>2.1.8.9.0.00.00 - Outras Obrigações a Curto Prazo</v>
      </c>
      <c r="B376" s="5" t="s">
        <v>2513</v>
      </c>
      <c r="C376" s="6">
        <v>4528313990.8500004</v>
      </c>
      <c r="D376" s="1"/>
      <c r="E376" s="1">
        <f>E377+E378</f>
        <v>1177986311.53</v>
      </c>
      <c r="F376" s="1">
        <f>F377+F378</f>
        <v>3350327679.3200002</v>
      </c>
      <c r="H376" t="b">
        <f t="shared" si="29"/>
        <v>1</v>
      </c>
      <c r="I376" t="str">
        <f t="shared" si="31"/>
        <v>00</v>
      </c>
    </row>
    <row r="377" spans="1:9" ht="12.75" customHeight="1">
      <c r="A377" t="str">
        <f t="shared" si="30"/>
        <v>2.1.8.9.1.00.00 - Outras Obrigações a Curto Prazo - Consolidação</v>
      </c>
      <c r="B377" s="3" t="s">
        <v>2514</v>
      </c>
      <c r="C377" s="4">
        <v>3350327679.3200002</v>
      </c>
      <c r="D377" s="1"/>
      <c r="E377" s="1">
        <f>SUMIF(A377:B377,"*intra*",C377:D377)+SUMIF(A377:B377,"*inter*",C377:D377)</f>
        <v>0</v>
      </c>
      <c r="F377" s="1">
        <f>SUMIF(A377:B377,"*consolidação*",C377:D377)</f>
        <v>3350327679.3200002</v>
      </c>
      <c r="H377" t="b">
        <f t="shared" si="29"/>
        <v>1</v>
      </c>
      <c r="I377" t="str">
        <f t="shared" si="31"/>
        <v>00</v>
      </c>
    </row>
    <row r="378" spans="1:9" ht="12.75" customHeight="1">
      <c r="A378" t="str">
        <f t="shared" si="30"/>
        <v>2.1.8.9.2.00.00 - Outras Obrigações a Curto Prazo - Intra OFSS</v>
      </c>
      <c r="B378" s="5" t="s">
        <v>2515</v>
      </c>
      <c r="C378" s="6">
        <v>1177986311.53</v>
      </c>
      <c r="D378" s="1"/>
      <c r="E378" s="1">
        <f>SUMIF(A378:B378,"*intra*",C378:D378)+SUMIF(A378:B378,"*inter*",C378:D378)</f>
        <v>1177986311.53</v>
      </c>
      <c r="F378" s="1">
        <f>SUMIF(A378:B378,"*consolidação*",C378:D378)</f>
        <v>0</v>
      </c>
      <c r="H378" t="b">
        <f t="shared" si="29"/>
        <v>1</v>
      </c>
      <c r="I378" t="str">
        <f t="shared" si="31"/>
        <v>00</v>
      </c>
    </row>
    <row r="379" spans="1:9" ht="12.75" customHeight="1">
      <c r="A379" t="str">
        <f t="shared" si="30"/>
        <v>2.2.0.0.0.00.00 - Passivo não-Circulante</v>
      </c>
      <c r="B379" s="3" t="s">
        <v>2516</v>
      </c>
      <c r="C379" s="4">
        <v>404251144459.57001</v>
      </c>
      <c r="D379" s="1"/>
      <c r="E379" s="1">
        <f>E380+E393+E423+E428+E441+E466+E479</f>
        <v>58719742972.570015</v>
      </c>
      <c r="F379" s="1">
        <f>F380+F393+F423+F428+F441+F466+F479</f>
        <v>345531401487</v>
      </c>
      <c r="H379" t="b">
        <f t="shared" si="29"/>
        <v>1</v>
      </c>
      <c r="I379" t="str">
        <f t="shared" si="31"/>
        <v>00</v>
      </c>
    </row>
    <row r="380" spans="1:9" ht="25.5" customHeight="1">
      <c r="A380" t="str">
        <f t="shared" si="30"/>
        <v>2.2.1.0.0.00.00 - Obrigações Trabalhistas, Previdenciárias e 
 Assistenciais a Pagar a Longo Prazo</v>
      </c>
      <c r="B380" s="5" t="s">
        <v>2517</v>
      </c>
      <c r="C380" s="6">
        <v>46821419108.470001</v>
      </c>
      <c r="D380" s="1"/>
      <c r="E380" s="1">
        <f>E381+E383+E385+E387</f>
        <v>15863645203.650002</v>
      </c>
      <c r="F380" s="1">
        <f>F381+F383+F385+F387</f>
        <v>30957773904.82</v>
      </c>
      <c r="H380" t="b">
        <f t="shared" si="29"/>
        <v>1</v>
      </c>
      <c r="I380" t="str">
        <f t="shared" si="31"/>
        <v>00</v>
      </c>
    </row>
    <row r="381" spans="1:9" ht="12.75" customHeight="1">
      <c r="A381" t="str">
        <f t="shared" si="30"/>
        <v>2.2.1.1.0.00.00 - Pessoal a Pagar</v>
      </c>
      <c r="B381" s="3" t="s">
        <v>2518</v>
      </c>
      <c r="C381" s="4">
        <v>17407985157.540001</v>
      </c>
      <c r="D381" s="1"/>
      <c r="E381" s="1">
        <f>E382</f>
        <v>0</v>
      </c>
      <c r="F381" s="1">
        <f>F382</f>
        <v>17407985157.540001</v>
      </c>
      <c r="H381" t="b">
        <f t="shared" si="29"/>
        <v>1</v>
      </c>
      <c r="I381" t="str">
        <f t="shared" si="31"/>
        <v>00</v>
      </c>
    </row>
    <row r="382" spans="1:9" ht="12.75" customHeight="1">
      <c r="A382" t="str">
        <f t="shared" si="30"/>
        <v>2.2.1.1.1.00.00 - Pessoal a Pagar - Consolidação</v>
      </c>
      <c r="B382" s="5" t="s">
        <v>2519</v>
      </c>
      <c r="C382" s="6">
        <v>17407985157.540001</v>
      </c>
      <c r="D382" s="1"/>
      <c r="E382" s="1">
        <f>SUMIF(A382:B382,"*intra*",C382:D382)+SUMIF(A382:B382,"*inter*",C382:D382)</f>
        <v>0</v>
      </c>
      <c r="F382" s="1">
        <f>SUMIF(A382:B382,"*consolidação*",C382:D382)</f>
        <v>17407985157.540001</v>
      </c>
      <c r="H382" t="b">
        <f t="shared" si="29"/>
        <v>1</v>
      </c>
      <c r="I382" t="str">
        <f t="shared" si="31"/>
        <v>00</v>
      </c>
    </row>
    <row r="383" spans="1:9" ht="12.75" customHeight="1">
      <c r="A383" t="str">
        <f t="shared" si="30"/>
        <v>2.2.1.2.0.00.00 - Benefícios Previdenciários a Pagar</v>
      </c>
      <c r="B383" s="3" t="s">
        <v>2520</v>
      </c>
      <c r="C383" s="4">
        <v>1602319966.8800001</v>
      </c>
      <c r="D383" s="1"/>
      <c r="E383" s="1">
        <f>E384</f>
        <v>0</v>
      </c>
      <c r="F383" s="1">
        <f>F384</f>
        <v>1602319966.8800001</v>
      </c>
      <c r="H383" t="b">
        <f t="shared" si="29"/>
        <v>1</v>
      </c>
      <c r="I383" t="str">
        <f t="shared" si="31"/>
        <v>00</v>
      </c>
    </row>
    <row r="384" spans="1:9" ht="12.75" customHeight="1">
      <c r="A384" t="str">
        <f t="shared" si="30"/>
        <v>2.2.1.2.1.00.00 - Benefícios Previdenciários a Pagar - Consolidação</v>
      </c>
      <c r="B384" s="5" t="s">
        <v>2521</v>
      </c>
      <c r="C384" s="6">
        <v>1602319966.8800001</v>
      </c>
      <c r="D384" s="1"/>
      <c r="E384" s="1">
        <f>SUMIF(A384:B384,"*intra*",C384:D384)+SUMIF(A384:B384,"*inter*",C384:D384)</f>
        <v>0</v>
      </c>
      <c r="F384" s="1">
        <f>SUMIF(A384:B384,"*consolidação*",C384:D384)</f>
        <v>1602319966.8800001</v>
      </c>
      <c r="H384" t="b">
        <f t="shared" si="29"/>
        <v>1</v>
      </c>
      <c r="I384" t="str">
        <f t="shared" si="31"/>
        <v>00</v>
      </c>
    </row>
    <row r="385" spans="1:9" ht="12.75" customHeight="1">
      <c r="A385" t="str">
        <f t="shared" si="30"/>
        <v>2.2.1.3.0.00.00 - Benefícios Assistenciais a Pagar</v>
      </c>
      <c r="B385" s="3" t="s">
        <v>2522</v>
      </c>
      <c r="C385" s="4">
        <v>106308774.18000001</v>
      </c>
      <c r="D385" s="1"/>
      <c r="E385" s="1">
        <f>E386</f>
        <v>0</v>
      </c>
      <c r="F385" s="1">
        <f>F386</f>
        <v>106308774.18000001</v>
      </c>
      <c r="H385" t="b">
        <f t="shared" si="29"/>
        <v>1</v>
      </c>
      <c r="I385" t="str">
        <f t="shared" si="31"/>
        <v>00</v>
      </c>
    </row>
    <row r="386" spans="1:9" ht="12.75" customHeight="1">
      <c r="A386" t="str">
        <f t="shared" si="30"/>
        <v>2.2.1.3.1.00.00 - Benefícios Assistenciais a Pagar - Consolidação</v>
      </c>
      <c r="B386" s="5" t="s">
        <v>2523</v>
      </c>
      <c r="C386" s="6">
        <v>106308774.18000001</v>
      </c>
      <c r="D386" s="1"/>
      <c r="E386" s="1">
        <f>SUMIF(A386:B386,"*intra*",C386:D386)+SUMIF(A386:B386,"*inter*",C386:D386)</f>
        <v>0</v>
      </c>
      <c r="F386" s="1">
        <f>SUMIF(A386:B386,"*consolidação*",C386:D386)</f>
        <v>106308774.18000001</v>
      </c>
      <c r="H386" t="b">
        <f t="shared" si="29"/>
        <v>1</v>
      </c>
      <c r="I386" t="str">
        <f t="shared" si="31"/>
        <v>00</v>
      </c>
    </row>
    <row r="387" spans="1:9" ht="12.75" customHeight="1">
      <c r="A387" t="str">
        <f t="shared" si="30"/>
        <v>2.2.1.4.0.00.00 - Encargos Sociais a Pagar</v>
      </c>
      <c r="B387" s="3" t="s">
        <v>2524</v>
      </c>
      <c r="C387" s="4">
        <v>27704805209.869999</v>
      </c>
      <c r="D387" s="1"/>
      <c r="E387" s="1">
        <f>E388+E389+E390+E391+E392</f>
        <v>15863645203.650002</v>
      </c>
      <c r="F387" s="1">
        <f>F388+F389+F390+F391+F392</f>
        <v>11841160006.219999</v>
      </c>
      <c r="H387" t="b">
        <f t="shared" ref="H387:H450" si="32">IF(I387="00",C387=E387+F387,TRUE)</f>
        <v>1</v>
      </c>
      <c r="I387" t="str">
        <f t="shared" si="31"/>
        <v>00</v>
      </c>
    </row>
    <row r="388" spans="1:9" ht="12.75" customHeight="1">
      <c r="A388" t="str">
        <f t="shared" ref="A388:A451" si="33">TRIM(B388)</f>
        <v>2.2.1.4.1.00.00 - Encargos Sociais a Pagar - Consolidação</v>
      </c>
      <c r="B388" s="5" t="s">
        <v>2525</v>
      </c>
      <c r="C388" s="6">
        <v>11841160006.219999</v>
      </c>
      <c r="D388" s="1"/>
      <c r="E388" s="1">
        <f>SUMIF(A388:B388,"*intra*",C388:D388)+SUMIF(A388:B388,"*inter*",C388:D388)</f>
        <v>0</v>
      </c>
      <c r="F388" s="1">
        <f>SUMIF(A388:B388,"*consolidação*",C388:D388)</f>
        <v>11841160006.219999</v>
      </c>
      <c r="H388" t="b">
        <f t="shared" si="32"/>
        <v>1</v>
      </c>
      <c r="I388" t="str">
        <f t="shared" ref="I388:I451" si="34">MID(A388,11,2)</f>
        <v>00</v>
      </c>
    </row>
    <row r="389" spans="1:9" ht="12.75" customHeight="1">
      <c r="A389" t="str">
        <f t="shared" si="33"/>
        <v>2.2.1.4.2.00.00 - Encargos Sociais a Pagar - Intra OFSS</v>
      </c>
      <c r="B389" s="3" t="s">
        <v>2526</v>
      </c>
      <c r="C389" s="4">
        <v>4807502311.9700003</v>
      </c>
      <c r="D389" s="1"/>
      <c r="E389" s="1">
        <f>SUMIF(A389:B389,"*intra*",C389:D389)+SUMIF(A389:B389,"*inter*",C389:D389)</f>
        <v>4807502311.9700003</v>
      </c>
      <c r="F389" s="1">
        <f>SUMIF(A389:B389,"*consolidação*",C389:D389)</f>
        <v>0</v>
      </c>
      <c r="H389" t="b">
        <f t="shared" si="32"/>
        <v>1</v>
      </c>
      <c r="I389" t="str">
        <f t="shared" si="34"/>
        <v>00</v>
      </c>
    </row>
    <row r="390" spans="1:9" ht="12.75" customHeight="1">
      <c r="A390" t="str">
        <f t="shared" si="33"/>
        <v>2.2.1.4.3.00.00 - Encargos Sociais a Pagar - Inter OFSS - União</v>
      </c>
      <c r="B390" s="5" t="s">
        <v>2527</v>
      </c>
      <c r="C390" s="6">
        <v>10668983686.48</v>
      </c>
      <c r="D390" s="1"/>
      <c r="E390" s="1">
        <f>SUMIF(A390:B390,"*intra*",C390:D390)+SUMIF(A390:B390,"*inter*",C390:D390)</f>
        <v>10668983686.48</v>
      </c>
      <c r="F390" s="1">
        <f>SUMIF(A390:B390,"*consolidação*",C390:D390)</f>
        <v>0</v>
      </c>
      <c r="H390" t="b">
        <f t="shared" si="32"/>
        <v>1</v>
      </c>
      <c r="I390" t="str">
        <f t="shared" si="34"/>
        <v>00</v>
      </c>
    </row>
    <row r="391" spans="1:9" ht="12.75" customHeight="1">
      <c r="A391" t="str">
        <f t="shared" si="33"/>
        <v>2.2.1.4.4.00.00 - Encargos Sociais a Pagar - Inter OFSS - Estado</v>
      </c>
      <c r="B391" s="3" t="s">
        <v>2528</v>
      </c>
      <c r="C391" s="4">
        <v>137177283.78</v>
      </c>
      <c r="D391" s="1"/>
      <c r="E391" s="1">
        <f>SUMIF(A391:B391,"*intra*",C391:D391)+SUMIF(A391:B391,"*inter*",C391:D391)</f>
        <v>137177283.78</v>
      </c>
      <c r="F391" s="1">
        <f>SUMIF(A391:B391,"*consolidação*",C391:D391)</f>
        <v>0</v>
      </c>
      <c r="H391" t="b">
        <f t="shared" si="32"/>
        <v>1</v>
      </c>
      <c r="I391" t="str">
        <f t="shared" si="34"/>
        <v>00</v>
      </c>
    </row>
    <row r="392" spans="1:9" ht="12.75" customHeight="1">
      <c r="A392" t="str">
        <f t="shared" si="33"/>
        <v>2.2.1.4.5.00.00 - Encargos Sociais a Pagar - Inter OFSS - Município</v>
      </c>
      <c r="B392" s="5" t="s">
        <v>2529</v>
      </c>
      <c r="C392" s="6">
        <v>249981921.41999999</v>
      </c>
      <c r="D392" s="1"/>
      <c r="E392" s="1">
        <f>SUMIF(A392:B392,"*intra*",C392:D392)+SUMIF(A392:B392,"*inter*",C392:D392)</f>
        <v>249981921.41999999</v>
      </c>
      <c r="F392" s="1">
        <f>SUMIF(A392:B392,"*consolidação*",C392:D392)</f>
        <v>0</v>
      </c>
      <c r="H392" t="b">
        <f t="shared" si="32"/>
        <v>1</v>
      </c>
      <c r="I392" t="str">
        <f t="shared" si="34"/>
        <v>00</v>
      </c>
    </row>
    <row r="393" spans="1:9" ht="12.75" customHeight="1">
      <c r="A393" t="str">
        <f t="shared" si="33"/>
        <v>2.2.2.0.0.00.00 - Empréstimos e Financiamentos a Longo Prazo</v>
      </c>
      <c r="B393" s="3" t="s">
        <v>2530</v>
      </c>
      <c r="C393" s="4">
        <v>70732978404.619995</v>
      </c>
      <c r="D393" s="1"/>
      <c r="E393" s="1">
        <f>E394+E400+E402+E407+E409+E414-E416-E421</f>
        <v>41834926384.62001</v>
      </c>
      <c r="F393" s="1">
        <f>F394+F400+F402+F407+F409+F414-F416-F421</f>
        <v>28898052019.999996</v>
      </c>
      <c r="H393" t="b">
        <f t="shared" si="32"/>
        <v>1</v>
      </c>
      <c r="I393" t="str">
        <f t="shared" si="34"/>
        <v>00</v>
      </c>
    </row>
    <row r="394" spans="1:9" ht="12.75" customHeight="1">
      <c r="A394" t="str">
        <f t="shared" si="33"/>
        <v>2.2.2.1.0.00.00 - Empréstimos a Longo Prazo - Interno</v>
      </c>
      <c r="B394" s="5" t="s">
        <v>2531</v>
      </c>
      <c r="C394" s="6">
        <v>48302125350.449997</v>
      </c>
      <c r="D394" s="1"/>
      <c r="E394" s="1">
        <f>E395+E397+E398+E399+E396</f>
        <v>32961588109.780003</v>
      </c>
      <c r="F394" s="1">
        <f>F395+F397+F398+F399+F396</f>
        <v>15340537240.67</v>
      </c>
      <c r="H394" t="b">
        <f t="shared" si="32"/>
        <v>1</v>
      </c>
      <c r="I394" t="str">
        <f t="shared" si="34"/>
        <v>00</v>
      </c>
    </row>
    <row r="395" spans="1:9" ht="12.75" customHeight="1">
      <c r="A395" t="str">
        <f t="shared" si="33"/>
        <v>2.2.2.1.1.00.00 - Empréstimos a Longo Prazo - Interno - Consolidação</v>
      </c>
      <c r="B395" s="3" t="s">
        <v>2532</v>
      </c>
      <c r="C395" s="4">
        <v>15340537240.67</v>
      </c>
      <c r="D395" s="1"/>
      <c r="E395" s="1"/>
      <c r="F395" s="1">
        <f>SUMIF(A395:B395,"*consolidação*",C395:D395)</f>
        <v>15340537240.67</v>
      </c>
      <c r="H395" t="b">
        <f t="shared" si="32"/>
        <v>1</v>
      </c>
      <c r="I395" t="str">
        <f t="shared" si="34"/>
        <v>00</v>
      </c>
    </row>
    <row r="396" spans="1:9" ht="12.75" customHeight="1">
      <c r="A396" t="str">
        <f t="shared" si="33"/>
        <v>2.2.2.1.2.00.00 - Empréstimos a Longo Prazo – Interno - Intra OFSS</v>
      </c>
      <c r="B396" s="5" t="s">
        <v>2533</v>
      </c>
      <c r="C396" s="6">
        <v>20884962.489999998</v>
      </c>
      <c r="D396" s="1"/>
      <c r="E396" s="1">
        <f>SUMIF(A396:B396,"*intra*",C396:D396)</f>
        <v>20884962.489999998</v>
      </c>
      <c r="F396" s="1">
        <f>SUMIF(A396:B396,"*consolidação*",C396:D396)</f>
        <v>0</v>
      </c>
      <c r="H396" t="b">
        <f t="shared" si="32"/>
        <v>1</v>
      </c>
      <c r="I396" t="str">
        <f t="shared" si="34"/>
        <v>00</v>
      </c>
    </row>
    <row r="397" spans="1:9" ht="25.5" customHeight="1">
      <c r="A397" t="str">
        <f t="shared" si="33"/>
        <v>2.2.2.1.3.00.00 - Empréstimos a Longo Prazo - Interno - Inter OFSS - 
 União</v>
      </c>
      <c r="B397" s="3" t="s">
        <v>2534</v>
      </c>
      <c r="C397" s="4">
        <v>31508773246.299999</v>
      </c>
      <c r="D397" s="1"/>
      <c r="E397" s="1">
        <f>SUMIF(A397:B397,"*intra*",C397:D397)+SUMIF(A397:B397,"*inter*",C397:D397)</f>
        <v>31508773246.299999</v>
      </c>
      <c r="F397" s="1">
        <f>SUMIF(A397:B397,"*consolidação*",C397:D397)</f>
        <v>0</v>
      </c>
      <c r="H397" t="b">
        <f t="shared" si="32"/>
        <v>1</v>
      </c>
      <c r="I397" t="str">
        <f t="shared" si="34"/>
        <v>00</v>
      </c>
    </row>
    <row r="398" spans="1:9" ht="25.5" customHeight="1">
      <c r="A398" t="str">
        <f t="shared" si="33"/>
        <v>2.2.2.1.4.00.00 - Empréstimos a Longo Prazo - Interno - Inter OFSS - 
 Estado</v>
      </c>
      <c r="B398" s="5" t="s">
        <v>2535</v>
      </c>
      <c r="C398" s="6">
        <v>522648946.68000001</v>
      </c>
      <c r="D398" s="1"/>
      <c r="E398" s="1">
        <f>SUMIF(A398:B398,"*intra*",C398:D398)+SUMIF(A398:B398,"*inter*",C398:D398)</f>
        <v>522648946.68000001</v>
      </c>
      <c r="F398" s="1">
        <f>SUMIF(A398:B398,"*consolidação*",C398:D398)</f>
        <v>0</v>
      </c>
      <c r="H398" t="b">
        <f t="shared" si="32"/>
        <v>1</v>
      </c>
      <c r="I398" t="str">
        <f t="shared" si="34"/>
        <v>00</v>
      </c>
    </row>
    <row r="399" spans="1:9" ht="25.5" customHeight="1">
      <c r="A399" t="str">
        <f t="shared" si="33"/>
        <v>2.2.2.1.5.00.00 - Empréstimos a Longo Prazo - Interno - Inter OFSS - 
 Município</v>
      </c>
      <c r="B399" s="3" t="s">
        <v>2536</v>
      </c>
      <c r="C399" s="4">
        <v>909280954.30999994</v>
      </c>
      <c r="D399" s="1"/>
      <c r="E399" s="1">
        <f>SUMIF(A399:B399,"*intra*",C399:D399)+SUMIF(A399:B399,"*inter*",C399:D399)</f>
        <v>909280954.30999994</v>
      </c>
      <c r="F399" s="1">
        <f>SUMIF(A399:B399,"*consolidação*",C399:D399)</f>
        <v>0</v>
      </c>
      <c r="H399" t="b">
        <f t="shared" si="32"/>
        <v>1</v>
      </c>
      <c r="I399" t="str">
        <f t="shared" si="34"/>
        <v>00</v>
      </c>
    </row>
    <row r="400" spans="1:9" ht="12.75" customHeight="1">
      <c r="A400" t="str">
        <f t="shared" si="33"/>
        <v>2.2.2.2.0.00.00 - Empréstimos a Longo Prazo - Externo</v>
      </c>
      <c r="B400" s="5" t="s">
        <v>2537</v>
      </c>
      <c r="C400" s="6">
        <v>6048238027.5</v>
      </c>
      <c r="D400" s="1"/>
      <c r="E400" s="1">
        <f>E401</f>
        <v>0</v>
      </c>
      <c r="F400" s="1">
        <f>F401</f>
        <v>6048238027.5</v>
      </c>
      <c r="H400" t="b">
        <f t="shared" si="32"/>
        <v>1</v>
      </c>
      <c r="I400" t="str">
        <f t="shared" si="34"/>
        <v>00</v>
      </c>
    </row>
    <row r="401" spans="1:9" ht="12.75" customHeight="1">
      <c r="A401" t="str">
        <f t="shared" si="33"/>
        <v>2.2.2.2.1.00.00 - Empréstimos a Longo Prazo - Externo Consolidação</v>
      </c>
      <c r="B401" s="3" t="s">
        <v>2538</v>
      </c>
      <c r="C401" s="4">
        <v>6048238027.5</v>
      </c>
      <c r="D401" s="1"/>
      <c r="E401" s="1">
        <f>SUMIF(A401:B401,"*intra*",C401:D401)+SUMIF(A401:B401,"*inter*",C401:D401)</f>
        <v>0</v>
      </c>
      <c r="F401" s="1">
        <f>SUMIF(A401:B401,"*consolidação*",C401:D401)</f>
        <v>6048238027.5</v>
      </c>
      <c r="H401" t="b">
        <f t="shared" si="32"/>
        <v>1</v>
      </c>
      <c r="I401" t="str">
        <f t="shared" si="34"/>
        <v>00</v>
      </c>
    </row>
    <row r="402" spans="1:9" ht="12.75" customHeight="1">
      <c r="A402" t="str">
        <f t="shared" si="33"/>
        <v>2.2.2.3.0.00.00 - Financiamentos a Longo Prazo - Interno</v>
      </c>
      <c r="B402" s="5" t="s">
        <v>2539</v>
      </c>
      <c r="C402" s="6">
        <v>11636202513.110001</v>
      </c>
      <c r="D402" s="1"/>
      <c r="E402" s="1">
        <f>E403+E404+E405+E406</f>
        <v>8802587064.5700016</v>
      </c>
      <c r="F402" s="1">
        <f>F403+F404+F405+F406</f>
        <v>2833615448.54</v>
      </c>
      <c r="H402" t="b">
        <f t="shared" si="32"/>
        <v>1</v>
      </c>
      <c r="I402" t="str">
        <f t="shared" si="34"/>
        <v>00</v>
      </c>
    </row>
    <row r="403" spans="1:9" ht="25.5" customHeight="1">
      <c r="A403" t="str">
        <f t="shared" si="33"/>
        <v>2.2.2.3.1.00.00 - Financiamentos a Longo Prazo - Interno - 
 Consolidação</v>
      </c>
      <c r="B403" s="3" t="s">
        <v>2540</v>
      </c>
      <c r="C403" s="4">
        <v>2833615448.54</v>
      </c>
      <c r="D403" s="1"/>
      <c r="E403" s="1"/>
      <c r="F403" s="1">
        <f>SUMIF(A403:B403,"*consolidação*",C403:D403)</f>
        <v>2833615448.54</v>
      </c>
      <c r="H403" t="b">
        <f t="shared" si="32"/>
        <v>1</v>
      </c>
      <c r="I403" t="str">
        <f t="shared" si="34"/>
        <v>00</v>
      </c>
    </row>
    <row r="404" spans="1:9" ht="25.5" customHeight="1">
      <c r="A404" t="str">
        <f t="shared" si="33"/>
        <v>2.2.2.3.3.00.00 - Financiamentos a Longo Prazo - Interno - Inter 
 OFSS - União</v>
      </c>
      <c r="B404" s="5" t="s">
        <v>2541</v>
      </c>
      <c r="C404" s="6">
        <v>8666385194.0100002</v>
      </c>
      <c r="D404" s="1"/>
      <c r="E404" s="1">
        <f>SUMIF(A404:B404,"*intra*",C404:D404)+SUMIF(A404:B404,"*inter*",C404:D404)</f>
        <v>8666385194.0100002</v>
      </c>
      <c r="F404" s="1">
        <f>SUMIF(A404:B404,"*consolidação*",C404:D404)</f>
        <v>0</v>
      </c>
      <c r="H404" t="b">
        <f t="shared" si="32"/>
        <v>1</v>
      </c>
      <c r="I404" t="str">
        <f t="shared" si="34"/>
        <v>00</v>
      </c>
    </row>
    <row r="405" spans="1:9" ht="25.5" customHeight="1">
      <c r="A405" t="str">
        <f t="shared" si="33"/>
        <v>2.2.2.3.4.00.00 - Financiamentos a Longo Prazo - Interno - Inter 
 OFSS - Estado</v>
      </c>
      <c r="B405" s="3" t="s">
        <v>2542</v>
      </c>
      <c r="C405" s="4">
        <v>121671166.2</v>
      </c>
      <c r="D405" s="1"/>
      <c r="E405" s="1">
        <f>SUMIF(A405:B405,"*intra*",C405:D405)+SUMIF(A405:B405,"*inter*",C405:D405)</f>
        <v>121671166.2</v>
      </c>
      <c r="F405" s="1">
        <f>SUMIF(A405:B405,"*consolidação*",C405:D405)</f>
        <v>0</v>
      </c>
      <c r="H405" t="b">
        <f t="shared" si="32"/>
        <v>1</v>
      </c>
      <c r="I405" t="str">
        <f t="shared" si="34"/>
        <v>00</v>
      </c>
    </row>
    <row r="406" spans="1:9" ht="25.5" customHeight="1">
      <c r="A406" t="str">
        <f t="shared" si="33"/>
        <v>2.2.2.3.5.00.00 - Financiamentos a Longo Prazo - Interno - Inter 
 OFSS - Município</v>
      </c>
      <c r="B406" s="5" t="s">
        <v>2543</v>
      </c>
      <c r="C406" s="6">
        <v>14530704.359999999</v>
      </c>
      <c r="D406" s="1"/>
      <c r="E406" s="1">
        <f>SUMIF(A406:B406,"*intra*",C406:D406)+SUMIF(A406:B406,"*inter*",C406:D406)</f>
        <v>14530704.359999999</v>
      </c>
      <c r="F406" s="1">
        <f>SUMIF(A406:B406,"*consolidação*",C406:D406)</f>
        <v>0</v>
      </c>
      <c r="H406" t="b">
        <f t="shared" si="32"/>
        <v>1</v>
      </c>
      <c r="I406" t="str">
        <f t="shared" si="34"/>
        <v>00</v>
      </c>
    </row>
    <row r="407" spans="1:9" ht="12.75" customHeight="1">
      <c r="A407" t="str">
        <f t="shared" si="33"/>
        <v>2.2.2.4.0.00.00 - Financiamento a Longo Prazo - Externo</v>
      </c>
      <c r="B407" s="3" t="s">
        <v>2544</v>
      </c>
      <c r="C407" s="4">
        <v>4566687187.7700005</v>
      </c>
      <c r="D407" s="1"/>
      <c r="E407" s="1">
        <f>E408</f>
        <v>0</v>
      </c>
      <c r="F407" s="1">
        <f>F408</f>
        <v>4566687187.7700005</v>
      </c>
      <c r="H407" t="b">
        <f t="shared" si="32"/>
        <v>1</v>
      </c>
      <c r="I407" t="str">
        <f t="shared" si="34"/>
        <v>00</v>
      </c>
    </row>
    <row r="408" spans="1:9" ht="25.5" customHeight="1">
      <c r="A408" t="str">
        <f t="shared" si="33"/>
        <v>2.2.2.4.1.00.00 - Financiamento a Longo Prazo - Externo - 
 Consolidação</v>
      </c>
      <c r="B408" s="5" t="s">
        <v>2545</v>
      </c>
      <c r="C408" s="6">
        <v>4566687187.7700005</v>
      </c>
      <c r="D408" s="1"/>
      <c r="E408" s="1">
        <f>SUMIF(A408:B408,"*intra*",C408:D408)+SUMIF(A408:B408,"*inter*",C408:D408)</f>
        <v>0</v>
      </c>
      <c r="F408" s="1">
        <f>SUMIF(A408:B408,"*consolidação*",C408:D408)</f>
        <v>4566687187.7700005</v>
      </c>
      <c r="H408" t="b">
        <f t="shared" si="32"/>
        <v>1</v>
      </c>
      <c r="I408" t="str">
        <f t="shared" si="34"/>
        <v>00</v>
      </c>
    </row>
    <row r="409" spans="1:9" ht="25.5" customHeight="1">
      <c r="A409" t="str">
        <f t="shared" si="33"/>
        <v>2.2.2.5.0.00.00 - Juros e Encargos a Pagar de Empréstimos e 
 Financiamentos a Longo Prazo - Interno</v>
      </c>
      <c r="B409" s="3" t="s">
        <v>2546</v>
      </c>
      <c r="C409" s="4">
        <v>11902265217.84</v>
      </c>
      <c r="D409" s="1"/>
      <c r="E409" s="1">
        <f>E410+E411+E412+E413</f>
        <v>11609855723.65</v>
      </c>
      <c r="F409" s="1">
        <f>F410+F411+F412+F413</f>
        <v>292409494.19</v>
      </c>
      <c r="H409" t="b">
        <f t="shared" si="32"/>
        <v>1</v>
      </c>
      <c r="I409" t="str">
        <f t="shared" si="34"/>
        <v>00</v>
      </c>
    </row>
    <row r="410" spans="1:9" ht="25.5" customHeight="1">
      <c r="A410" t="str">
        <f t="shared" si="33"/>
        <v>2.2.2.5.1.00.00 - Juros e Encargos a Pagar de Empréstimos e 
 Financiamentos a Longo Prazo - Interno - Consolidação</v>
      </c>
      <c r="B410" s="5" t="s">
        <v>2547</v>
      </c>
      <c r="C410" s="6">
        <v>292409494.19</v>
      </c>
      <c r="D410" s="1"/>
      <c r="E410" s="1"/>
      <c r="F410" s="1">
        <f>SUMIF(A410:B410,"*consolidação*",C410:D410)</f>
        <v>292409494.19</v>
      </c>
      <c r="H410" t="b">
        <f t="shared" si="32"/>
        <v>1</v>
      </c>
      <c r="I410" t="str">
        <f t="shared" si="34"/>
        <v>00</v>
      </c>
    </row>
    <row r="411" spans="1:9" ht="25.5" customHeight="1">
      <c r="A411" t="str">
        <f t="shared" si="33"/>
        <v>2.2.2.5.3.00.00 - Juros e Encargos a Pagar de Empréstimos e 
 Financiamentos a Longo Prazo - Interno - Inter OFSS - União</v>
      </c>
      <c r="B411" s="3" t="s">
        <v>2548</v>
      </c>
      <c r="C411" s="4">
        <v>11529678798.34</v>
      </c>
      <c r="D411" s="1"/>
      <c r="E411" s="1">
        <f>SUMIF(A411:B411,"*intra*",C411:D411)+SUMIF(A411:B411,"*inter*",C411:D411)</f>
        <v>11529678798.34</v>
      </c>
      <c r="F411" s="1">
        <f>SUMIF(A411:B411,"*consolidação*",C411:D411)</f>
        <v>0</v>
      </c>
      <c r="H411" t="b">
        <f t="shared" si="32"/>
        <v>1</v>
      </c>
      <c r="I411" t="str">
        <f t="shared" si="34"/>
        <v>00</v>
      </c>
    </row>
    <row r="412" spans="1:9" ht="25.5" customHeight="1">
      <c r="A412" t="str">
        <f t="shared" si="33"/>
        <v>2.2.2.5.4.00.00 - Juros e Encargos a Pagar de Empréstimos e 
 Financiamentos a Longo Prazo - Interno - Inter OFSS - Estado</v>
      </c>
      <c r="B412" s="5" t="s">
        <v>2549</v>
      </c>
      <c r="C412" s="6">
        <v>26928939.719999999</v>
      </c>
      <c r="D412" s="1"/>
      <c r="E412" s="1">
        <f>SUMIF(A412:B412,"*intra*",C412:D412)+SUMIF(A412:B412,"*inter*",C412:D412)</f>
        <v>26928939.719999999</v>
      </c>
      <c r="F412" s="1">
        <f>SUMIF(A412:B412,"*consolidação*",C412:D412)</f>
        <v>0</v>
      </c>
      <c r="H412" t="b">
        <f t="shared" si="32"/>
        <v>1</v>
      </c>
      <c r="I412" t="str">
        <f t="shared" si="34"/>
        <v>00</v>
      </c>
    </row>
    <row r="413" spans="1:9" ht="25.5" customHeight="1">
      <c r="A413" t="str">
        <f t="shared" si="33"/>
        <v>2.2.2.5.5.00.00 - Juros e Encargos a Pagar de Empréstimos e 
 Financiamentos a Longo Prazo - Interno - Inter OFSS - Município</v>
      </c>
      <c r="B413" s="3" t="s">
        <v>2550</v>
      </c>
      <c r="C413" s="4">
        <v>53247985.590000004</v>
      </c>
      <c r="D413" s="1"/>
      <c r="E413" s="1">
        <f>SUMIF(A413:B413,"*intra*",C413:D413)+SUMIF(A413:B413,"*inter*",C413:D413)</f>
        <v>53247985.590000004</v>
      </c>
      <c r="F413" s="1">
        <f>SUMIF(A413:B413,"*consolidação*",C413:D413)</f>
        <v>0</v>
      </c>
      <c r="H413" t="b">
        <f t="shared" si="32"/>
        <v>1</v>
      </c>
      <c r="I413" t="str">
        <f t="shared" si="34"/>
        <v>00</v>
      </c>
    </row>
    <row r="414" spans="1:9" ht="25.5" customHeight="1">
      <c r="A414" t="str">
        <f t="shared" si="33"/>
        <v>2.2.2.6.0.00.00 - Juros e Encargos a Pagar de Empréstimos e 
 Financiamentos a Longo Prazo - Externo</v>
      </c>
      <c r="B414" s="5" t="s">
        <v>2551</v>
      </c>
      <c r="C414" s="6">
        <v>233262026.25</v>
      </c>
      <c r="D414" s="1"/>
      <c r="E414" s="1">
        <f>E415</f>
        <v>0</v>
      </c>
      <c r="F414" s="1">
        <f>F415</f>
        <v>233262026.25</v>
      </c>
      <c r="H414" t="b">
        <f t="shared" si="32"/>
        <v>1</v>
      </c>
      <c r="I414" t="str">
        <f t="shared" si="34"/>
        <v>00</v>
      </c>
    </row>
    <row r="415" spans="1:9" ht="25.5" customHeight="1">
      <c r="A415" t="str">
        <f t="shared" si="33"/>
        <v>2.2.2.6.1.00.00 - Juros e Encargos a Pagar de Empréstimos e 
 Financiamentos a Longo Prazo - Externo - Consolidação</v>
      </c>
      <c r="B415" s="3" t="s">
        <v>2552</v>
      </c>
      <c r="C415" s="4">
        <v>233262026.25</v>
      </c>
      <c r="D415" s="1"/>
      <c r="E415" s="1">
        <f>SUMIF(A415:B415,"*intra*",C415:D415)+SUMIF(A415:B415,"*inter*",C415:D415)</f>
        <v>0</v>
      </c>
      <c r="F415" s="1">
        <f>SUMIF(A415:B415,"*consolidação*",C415:D415)</f>
        <v>233262026.25</v>
      </c>
      <c r="H415" t="b">
        <f t="shared" si="32"/>
        <v>1</v>
      </c>
      <c r="I415" t="str">
        <f t="shared" si="34"/>
        <v>00</v>
      </c>
    </row>
    <row r="416" spans="1:9" ht="12.75" customHeight="1">
      <c r="A416" t="str">
        <f t="shared" si="33"/>
        <v>2.2.2.8.0.00.00 - (-) Encargos Financeiros a Apropriar - Interno</v>
      </c>
      <c r="B416" s="5" t="s">
        <v>2553</v>
      </c>
      <c r="C416" s="6">
        <v>11713267608.190001</v>
      </c>
      <c r="D416" s="1"/>
      <c r="E416" s="1">
        <f>E417+E418+E419+E420</f>
        <v>11539104513.380001</v>
      </c>
      <c r="F416" s="1">
        <f>F417+F418+F419+F420</f>
        <v>174163094.81</v>
      </c>
      <c r="H416" t="b">
        <f t="shared" si="32"/>
        <v>1</v>
      </c>
      <c r="I416" t="str">
        <f t="shared" si="34"/>
        <v>00</v>
      </c>
    </row>
    <row r="417" spans="1:9" ht="25.5" customHeight="1">
      <c r="A417" t="str">
        <f t="shared" si="33"/>
        <v>2.2.2.8.1.00.00 - (-) Encargos Financeiros a Apropriar - Interno - 
 Consolidação</v>
      </c>
      <c r="B417" s="3" t="s">
        <v>2554</v>
      </c>
      <c r="C417" s="4">
        <v>174163094.81</v>
      </c>
      <c r="D417" s="1"/>
      <c r="E417" s="1"/>
      <c r="F417" s="1">
        <f>SUMIF(A417:B417,"*consolidação*",C417:D417)</f>
        <v>174163094.81</v>
      </c>
      <c r="H417" t="b">
        <f t="shared" si="32"/>
        <v>1</v>
      </c>
      <c r="I417" t="str">
        <f t="shared" si="34"/>
        <v>00</v>
      </c>
    </row>
    <row r="418" spans="1:9" ht="25.5" customHeight="1">
      <c r="A418" t="str">
        <f t="shared" si="33"/>
        <v>2.2.2.8.3.00.00 - (-) Encargos Financeiros a Apropriar - Interno - 
 Inter OFSS - União</v>
      </c>
      <c r="B418" s="5" t="s">
        <v>2555</v>
      </c>
      <c r="C418" s="6">
        <v>11519932854.190001</v>
      </c>
      <c r="D418" s="1"/>
      <c r="E418" s="1">
        <f>SUMIF(A418:B418,"*intra*",C418:D418)+SUMIF(A418:B418,"*inter*",C418:D418)</f>
        <v>11519932854.190001</v>
      </c>
      <c r="F418" s="1">
        <f>SUMIF(A418:B418,"*consolidação*",C418:D418)</f>
        <v>0</v>
      </c>
      <c r="H418" t="b">
        <f t="shared" si="32"/>
        <v>1</v>
      </c>
      <c r="I418" t="str">
        <f t="shared" si="34"/>
        <v>00</v>
      </c>
    </row>
    <row r="419" spans="1:9" ht="25.5" customHeight="1">
      <c r="A419" t="str">
        <f t="shared" si="33"/>
        <v>2.2.2.8.4.00.00 - (-) Encargos Financeiros a Apropriar - Interno - 
 Inter OFSS - Estado</v>
      </c>
      <c r="B419" s="3" t="s">
        <v>2556</v>
      </c>
      <c r="C419" s="4">
        <v>19046342.289999999</v>
      </c>
      <c r="D419" s="1"/>
      <c r="E419" s="1">
        <f>SUMIF(A419:B419,"*intra*",C419:D419)+SUMIF(A419:B419,"*inter*",C419:D419)</f>
        <v>19046342.289999999</v>
      </c>
      <c r="F419" s="1">
        <f>SUMIF(A419:B419,"*consolidação*",C419:D419)</f>
        <v>0</v>
      </c>
      <c r="H419" t="b">
        <f t="shared" si="32"/>
        <v>1</v>
      </c>
      <c r="I419" t="str">
        <f t="shared" si="34"/>
        <v>00</v>
      </c>
    </row>
    <row r="420" spans="1:9" ht="25.5" customHeight="1">
      <c r="A420" t="str">
        <f t="shared" si="33"/>
        <v>2.2.2.8.5.00.00 - (-) Encargos Financeiros a Apropriar - Interno - 
 Inter OFSS - Município</v>
      </c>
      <c r="B420" s="5" t="s">
        <v>2557</v>
      </c>
      <c r="C420" s="6">
        <v>125316.9</v>
      </c>
      <c r="D420" s="1"/>
      <c r="E420" s="1">
        <f>SUMIF(A420:B420,"*intra*",C420:D420)+SUMIF(A420:B420,"*inter*",C420:D420)</f>
        <v>125316.9</v>
      </c>
      <c r="F420" s="1">
        <f>SUMIF(A420:B420,"*consolidação*",C420:D420)</f>
        <v>0</v>
      </c>
      <c r="H420" t="b">
        <f t="shared" si="32"/>
        <v>1</v>
      </c>
      <c r="I420" t="str">
        <f t="shared" si="34"/>
        <v>00</v>
      </c>
    </row>
    <row r="421" spans="1:9" ht="12.75" customHeight="1">
      <c r="A421" t="str">
        <f t="shared" si="33"/>
        <v>2.2.2.9.0.00.00 - (-) Encargos Financeiros a Apropriar - Externo</v>
      </c>
      <c r="B421" s="3" t="s">
        <v>2558</v>
      </c>
      <c r="C421" s="4">
        <v>242534310.11000001</v>
      </c>
      <c r="D421" s="1"/>
      <c r="E421" s="1">
        <f>E422</f>
        <v>0</v>
      </c>
      <c r="F421" s="1">
        <f>F422</f>
        <v>242534310.11000001</v>
      </c>
      <c r="H421" t="b">
        <f t="shared" si="32"/>
        <v>1</v>
      </c>
      <c r="I421" t="str">
        <f t="shared" si="34"/>
        <v>00</v>
      </c>
    </row>
    <row r="422" spans="1:9" ht="25.5" customHeight="1">
      <c r="A422" t="str">
        <f t="shared" si="33"/>
        <v>2.2.2.9.1.00.00 - (-) Encargos Financeiros a Apropriar - Externo - 
 Consolidação</v>
      </c>
      <c r="B422" s="5" t="s">
        <v>2559</v>
      </c>
      <c r="C422" s="6">
        <v>242534310.11000001</v>
      </c>
      <c r="D422" s="1"/>
      <c r="E422" s="1">
        <f>SUMIF(A422:B422,"*intra*",C422:D422)+SUMIF(A422:B422,"*inter*",C422:D422)</f>
        <v>0</v>
      </c>
      <c r="F422" s="1">
        <f>SUMIF(A422:B422,"*consolidação*",C422:D422)</f>
        <v>242534310.11000001</v>
      </c>
      <c r="H422" t="b">
        <f t="shared" si="32"/>
        <v>1</v>
      </c>
      <c r="I422" t="str">
        <f t="shared" si="34"/>
        <v>00</v>
      </c>
    </row>
    <row r="423" spans="1:9" ht="12.75" customHeight="1">
      <c r="A423" t="str">
        <f t="shared" si="33"/>
        <v>2.2.3.0.0.00.00 - Fornecedores a Longo Prazo</v>
      </c>
      <c r="B423" s="3" t="s">
        <v>2560</v>
      </c>
      <c r="C423" s="4">
        <v>13365399393.440001</v>
      </c>
      <c r="D423" s="1"/>
      <c r="E423" s="1">
        <f>E424+E426</f>
        <v>0</v>
      </c>
      <c r="F423" s="1">
        <f>F424+F426</f>
        <v>13365399393.439999</v>
      </c>
      <c r="H423" t="b">
        <f t="shared" si="32"/>
        <v>1</v>
      </c>
      <c r="I423" t="str">
        <f t="shared" si="34"/>
        <v>00</v>
      </c>
    </row>
    <row r="424" spans="1:9" ht="12.75" customHeight="1">
      <c r="A424" t="str">
        <f t="shared" si="33"/>
        <v>2.2.3.1.0.00.00 - Fornecedores Nacionais a Longo Prazo</v>
      </c>
      <c r="B424" s="5" t="s">
        <v>2561</v>
      </c>
      <c r="C424" s="6">
        <v>13303745508.98</v>
      </c>
      <c r="D424" s="1"/>
      <c r="E424" s="1">
        <f>E425</f>
        <v>0</v>
      </c>
      <c r="F424" s="1">
        <f>F425</f>
        <v>13303745508.98</v>
      </c>
      <c r="H424" t="b">
        <f t="shared" si="32"/>
        <v>1</v>
      </c>
      <c r="I424" t="str">
        <f t="shared" si="34"/>
        <v>00</v>
      </c>
    </row>
    <row r="425" spans="1:9" ht="25.5" customHeight="1">
      <c r="A425" t="str">
        <f t="shared" si="33"/>
        <v>2.2.3.1.1.00.00 - Fornecedores Nacionais a Longo Prazo - 
 Consolidação</v>
      </c>
      <c r="B425" s="3" t="s">
        <v>2562</v>
      </c>
      <c r="C425" s="4">
        <v>13303745508.98</v>
      </c>
      <c r="D425" s="1"/>
      <c r="E425" s="1">
        <f>SUMIF(A425:B425,"*intra*",C425:D425)+SUMIF(A425:B425,"*inter*",C425:D425)</f>
        <v>0</v>
      </c>
      <c r="F425" s="1">
        <f>SUMIF(A425:B425,"*consolidação*",C425:D425)</f>
        <v>13303745508.98</v>
      </c>
      <c r="H425" t="b">
        <f t="shared" si="32"/>
        <v>1</v>
      </c>
      <c r="I425" t="str">
        <f t="shared" si="34"/>
        <v>00</v>
      </c>
    </row>
    <row r="426" spans="1:9" ht="12.75" customHeight="1">
      <c r="A426" t="str">
        <f t="shared" si="33"/>
        <v>2.2.3.2.0.00.00 - Fornecedores Estrangeiros a Longo Prazo</v>
      </c>
      <c r="B426" s="5" t="s">
        <v>2563</v>
      </c>
      <c r="C426" s="6">
        <v>61653884.460000001</v>
      </c>
      <c r="D426" s="1"/>
      <c r="E426" s="1">
        <f>E427</f>
        <v>0</v>
      </c>
      <c r="F426" s="1">
        <f>F427</f>
        <v>61653884.460000001</v>
      </c>
      <c r="H426" t="b">
        <f t="shared" si="32"/>
        <v>1</v>
      </c>
      <c r="I426" t="str">
        <f t="shared" si="34"/>
        <v>00</v>
      </c>
    </row>
    <row r="427" spans="1:9" ht="25.5" customHeight="1">
      <c r="A427" t="str">
        <f t="shared" si="33"/>
        <v>2.2.3.2.1.00.00 - Fornecedores Estrangeiros a Longo Prazo - 
 Consolidação</v>
      </c>
      <c r="B427" s="3" t="s">
        <v>2564</v>
      </c>
      <c r="C427" s="4">
        <v>61653884.460000001</v>
      </c>
      <c r="D427" s="1"/>
      <c r="E427" s="1">
        <f>SUMIF(A427:B427,"*intra*",C427:D427)+SUMIF(A427:B427,"*inter*",C427:D427)</f>
        <v>0</v>
      </c>
      <c r="F427" s="1">
        <f>SUMIF(A427:B427,"*consolidação*",C427:D427)</f>
        <v>61653884.460000001</v>
      </c>
      <c r="H427" t="b">
        <f t="shared" si="32"/>
        <v>1</v>
      </c>
      <c r="I427" t="str">
        <f t="shared" si="34"/>
        <v>00</v>
      </c>
    </row>
    <row r="428" spans="1:9" ht="12.75" customHeight="1">
      <c r="A428" t="str">
        <f t="shared" si="33"/>
        <v>2.2.4.0.0.00.00 - Obrigações Fiscais a Longo Prazo</v>
      </c>
      <c r="B428" s="5" t="s">
        <v>2565</v>
      </c>
      <c r="C428" s="6">
        <v>3110496399.3800001</v>
      </c>
      <c r="D428" s="1"/>
      <c r="E428" s="1">
        <f>E429+E433+E437</f>
        <v>1043469558.1900001</v>
      </c>
      <c r="F428" s="1">
        <f>F429+F433+F437</f>
        <v>2067026841.1900001</v>
      </c>
      <c r="H428" t="b">
        <f t="shared" si="32"/>
        <v>1</v>
      </c>
      <c r="I428" t="str">
        <f t="shared" si="34"/>
        <v>00</v>
      </c>
    </row>
    <row r="429" spans="1:9" ht="12.75" customHeight="1">
      <c r="A429" t="str">
        <f t="shared" si="33"/>
        <v>2.2.4.1.0.00.00 - Obrigações Fiscais a Longo Prazo com a União</v>
      </c>
      <c r="B429" s="3" t="s">
        <v>2566</v>
      </c>
      <c r="C429" s="4">
        <v>2801560081.48</v>
      </c>
      <c r="D429" s="1"/>
      <c r="E429" s="1">
        <f>E430+E431+E432</f>
        <v>959801276.22000003</v>
      </c>
      <c r="F429" s="1">
        <f>F430+F431+F432</f>
        <v>1841758805.26</v>
      </c>
      <c r="H429" t="b">
        <f t="shared" si="32"/>
        <v>1</v>
      </c>
      <c r="I429" t="str">
        <f t="shared" si="34"/>
        <v>00</v>
      </c>
    </row>
    <row r="430" spans="1:9" ht="25.5" customHeight="1">
      <c r="A430" t="str">
        <f t="shared" si="33"/>
        <v>2.2.4.1.1.00.00 - Obrigações Fiscais a Longo Prazo com a União - 
 Consolidação</v>
      </c>
      <c r="B430" s="5" t="s">
        <v>2567</v>
      </c>
      <c r="C430" s="6">
        <v>1841758805.26</v>
      </c>
      <c r="D430" s="1"/>
      <c r="E430" s="1">
        <f>SUMIF(A430:B430,"*intra*",C430:D430)+SUMIF(A430:B430,"*inter*",C430:D430)</f>
        <v>0</v>
      </c>
      <c r="F430" s="1">
        <f>SUMIF(A430:B430,"*consolidação*",C430:D430)</f>
        <v>1841758805.26</v>
      </c>
      <c r="H430" t="b">
        <f t="shared" si="32"/>
        <v>1</v>
      </c>
      <c r="I430" t="str">
        <f t="shared" si="34"/>
        <v>00</v>
      </c>
    </row>
    <row r="431" spans="1:9" ht="25.5" customHeight="1">
      <c r="A431" t="str">
        <f t="shared" si="33"/>
        <v>2.2.4.1.2.00.00 - Obrigações Fiscais a Longo Prazo com a União - 
 Intra OFSS</v>
      </c>
      <c r="B431" s="3" t="s">
        <v>2568</v>
      </c>
      <c r="C431" s="4">
        <v>23638744.949999999</v>
      </c>
      <c r="D431" s="1"/>
      <c r="E431" s="1">
        <f>SUMIF(A431:B431,"*intra*",C431:D431)+SUMIF(A431:B431,"*inter*",C431:D431)</f>
        <v>23638744.949999999</v>
      </c>
      <c r="F431" s="1">
        <f>SUMIF(A431:B431,"*consolidação*",C431:D431)</f>
        <v>0</v>
      </c>
      <c r="H431" t="b">
        <f t="shared" si="32"/>
        <v>1</v>
      </c>
      <c r="I431" t="str">
        <f t="shared" si="34"/>
        <v>00</v>
      </c>
    </row>
    <row r="432" spans="1:9" ht="25.5" customHeight="1">
      <c r="A432" t="str">
        <f t="shared" si="33"/>
        <v>2.2.4.1.3.00.00 - Obrigações Fiscais a Longo Prazo com a União - 
 Inter OFSS - União</v>
      </c>
      <c r="B432" s="5" t="s">
        <v>2569</v>
      </c>
      <c r="C432" s="6">
        <v>936162531.26999998</v>
      </c>
      <c r="D432" s="1"/>
      <c r="E432" s="1">
        <f>SUMIF(A432:B432,"*intra*",C432:D432)+SUMIF(A432:B432,"*inter*",C432:D432)</f>
        <v>936162531.26999998</v>
      </c>
      <c r="F432" s="1">
        <f>SUMIF(A432:B432,"*consolidação*",C432:D432)</f>
        <v>0</v>
      </c>
      <c r="H432" t="b">
        <f t="shared" si="32"/>
        <v>1</v>
      </c>
      <c r="I432" t="str">
        <f t="shared" si="34"/>
        <v>00</v>
      </c>
    </row>
    <row r="433" spans="1:9" ht="12.75" customHeight="1">
      <c r="A433" t="str">
        <f t="shared" si="33"/>
        <v>2.2.4.2.0.00.00 - Obrigações Fiscais a Longo Prazo com os Estados</v>
      </c>
      <c r="B433" s="3" t="s">
        <v>2570</v>
      </c>
      <c r="C433" s="4">
        <v>105816895.06999999</v>
      </c>
      <c r="D433" s="1"/>
      <c r="E433" s="1">
        <f>E434+E435+E436</f>
        <v>2488342.14</v>
      </c>
      <c r="F433" s="1">
        <f>F434+F435+F436</f>
        <v>103328552.93000001</v>
      </c>
      <c r="H433" t="b">
        <f t="shared" si="32"/>
        <v>1</v>
      </c>
      <c r="I433" t="str">
        <f t="shared" si="34"/>
        <v>00</v>
      </c>
    </row>
    <row r="434" spans="1:9" ht="25.5" customHeight="1">
      <c r="A434" t="str">
        <f t="shared" si="33"/>
        <v>2.2.4.2.1.00.00 - Obrigações Fiscais a Longo Prazo com os Estados - 
 Consolidação</v>
      </c>
      <c r="B434" s="5" t="s">
        <v>2571</v>
      </c>
      <c r="C434" s="6">
        <v>103328552.93000001</v>
      </c>
      <c r="D434" s="1"/>
      <c r="E434" s="1">
        <f>SUMIF(A434:B434,"*intra*",C434:D434)+SUMIF(A434:B434,"*inter*",C434:D434)</f>
        <v>0</v>
      </c>
      <c r="F434" s="1">
        <f>SUMIF(A434:B434,"*consolidação*",C434:D434)</f>
        <v>103328552.93000001</v>
      </c>
      <c r="H434" t="b">
        <f t="shared" si="32"/>
        <v>1</v>
      </c>
      <c r="I434" t="str">
        <f t="shared" si="34"/>
        <v>00</v>
      </c>
    </row>
    <row r="435" spans="1:9" ht="25.5" customHeight="1">
      <c r="A435" t="str">
        <f t="shared" si="33"/>
        <v>2.2.4.2.2.00.00 - Obrigações Fiscais a Longo Prazo com os Estados - 
 Intra OFSS</v>
      </c>
      <c r="B435" s="3" t="s">
        <v>2572</v>
      </c>
      <c r="C435" s="4">
        <v>53357.43</v>
      </c>
      <c r="D435" s="1"/>
      <c r="E435" s="1">
        <f>SUMIF(A435:B435,"*intra*",C435:D435)+SUMIF(A435:B435,"*inter*",C435:D435)</f>
        <v>53357.43</v>
      </c>
      <c r="F435" s="1">
        <f>SUMIF(A435:B435,"*consolidação*",C435:D435)</f>
        <v>0</v>
      </c>
      <c r="H435" t="b">
        <f t="shared" si="32"/>
        <v>1</v>
      </c>
      <c r="I435" t="str">
        <f t="shared" si="34"/>
        <v>00</v>
      </c>
    </row>
    <row r="436" spans="1:9" ht="25.5" customHeight="1">
      <c r="A436" t="str">
        <f t="shared" si="33"/>
        <v>2.2.4.2.4.00.00 - Obrigações Fiscais a Longo Prazo com os Estados - 
 Inter OFSS - Estado</v>
      </c>
      <c r="B436" s="5" t="s">
        <v>2573</v>
      </c>
      <c r="C436" s="6">
        <v>2434984.71</v>
      </c>
      <c r="D436" s="1"/>
      <c r="E436" s="1">
        <f>SUMIF(A436:B436,"*intra*",C436:D436)+SUMIF(A436:B436,"*inter*",C436:D436)</f>
        <v>2434984.71</v>
      </c>
      <c r="F436" s="1">
        <f>SUMIF(A436:B436,"*consolidação*",C436:D436)</f>
        <v>0</v>
      </c>
      <c r="H436" t="b">
        <f t="shared" si="32"/>
        <v>1</v>
      </c>
      <c r="I436" t="str">
        <f t="shared" si="34"/>
        <v>00</v>
      </c>
    </row>
    <row r="437" spans="1:9" ht="12.75" customHeight="1">
      <c r="A437" t="str">
        <f t="shared" si="33"/>
        <v>2.2.4.3.0.00.00 - Obrigações Fiscais a Longo Prazo com os Municípios</v>
      </c>
      <c r="B437" s="3" t="s">
        <v>2574</v>
      </c>
      <c r="C437" s="4">
        <v>203119422.83000001</v>
      </c>
      <c r="D437" s="1"/>
      <c r="E437" s="1">
        <f>E438+E439+E440</f>
        <v>81179939.829999998</v>
      </c>
      <c r="F437" s="1">
        <f>F438+F439+F440</f>
        <v>121939483</v>
      </c>
      <c r="H437" t="b">
        <f t="shared" si="32"/>
        <v>1</v>
      </c>
      <c r="I437" t="str">
        <f t="shared" si="34"/>
        <v>00</v>
      </c>
    </row>
    <row r="438" spans="1:9" ht="25.5" customHeight="1">
      <c r="A438" t="str">
        <f t="shared" si="33"/>
        <v>2.2.4.3.1.00.00 - Obrigações Fiscais a Longo Prazo com os Municípios 
 - Consolidação</v>
      </c>
      <c r="B438" s="5" t="s">
        <v>2575</v>
      </c>
      <c r="C438" s="6">
        <v>121939483</v>
      </c>
      <c r="D438" s="1"/>
      <c r="E438" s="1">
        <f>SUMIF(A438:B438,"*intra*",C438:D438)+SUMIF(A438:B438,"*inter*",C438:D438)</f>
        <v>0</v>
      </c>
      <c r="F438" s="1">
        <f>SUMIF(A438:B438,"*consolidação*",C438:D438)</f>
        <v>121939483</v>
      </c>
      <c r="H438" t="b">
        <f t="shared" si="32"/>
        <v>1</v>
      </c>
      <c r="I438" t="str">
        <f t="shared" si="34"/>
        <v>00</v>
      </c>
    </row>
    <row r="439" spans="1:9" ht="25.5" customHeight="1">
      <c r="A439" t="str">
        <f t="shared" si="33"/>
        <v>2.2.4.3.2.00.00 - Obrigações Fiscais a Longo Prazo com os Municípios 
 - Intra OFSS</v>
      </c>
      <c r="B439" s="3" t="s">
        <v>2576</v>
      </c>
      <c r="C439" s="4">
        <v>59870660.399999999</v>
      </c>
      <c r="D439" s="1"/>
      <c r="E439" s="1">
        <f>SUMIF(A439:B439,"*intra*",C439:D439)+SUMIF(A439:B439,"*inter*",C439:D439)</f>
        <v>59870660.399999999</v>
      </c>
      <c r="F439" s="1">
        <f>SUMIF(A439:B439,"*consolidação*",C439:D439)</f>
        <v>0</v>
      </c>
      <c r="H439" t="b">
        <f t="shared" si="32"/>
        <v>1</v>
      </c>
      <c r="I439" t="str">
        <f t="shared" si="34"/>
        <v>00</v>
      </c>
    </row>
    <row r="440" spans="1:9" ht="25.5" customHeight="1">
      <c r="A440" t="str">
        <f t="shared" si="33"/>
        <v>2.2.4.3.5.00.00 - Obrigações Fiscais a Longo Prazo com os Municípios 
 - Inter OFSS - Município</v>
      </c>
      <c r="B440" s="5" t="s">
        <v>2577</v>
      </c>
      <c r="C440" s="6">
        <v>21309279.43</v>
      </c>
      <c r="D440" s="1"/>
      <c r="E440" s="1">
        <f>SUMIF(A440:B440,"*intra*",C440:D440)+SUMIF(A440:B440,"*inter*",C440:D440)</f>
        <v>21309279.43</v>
      </c>
      <c r="F440" s="1">
        <f>SUMIF(A440:B440,"*consolidação*",C440:D440)</f>
        <v>0</v>
      </c>
      <c r="H440" t="b">
        <f t="shared" si="32"/>
        <v>1</v>
      </c>
      <c r="I440" t="str">
        <f t="shared" si="34"/>
        <v>00</v>
      </c>
    </row>
    <row r="441" spans="1:9" ht="12.75" customHeight="1">
      <c r="A441" t="str">
        <f t="shared" si="33"/>
        <v>2.2.7.0.0.00.00 - Provisões a Longo Prazo</v>
      </c>
      <c r="B441" s="3" t="s">
        <v>2578</v>
      </c>
      <c r="C441" s="4">
        <v>259375288493.20001</v>
      </c>
      <c r="D441" s="1"/>
      <c r="E441" s="1">
        <f>E442+E444+E453+E455+E457+E462+E464</f>
        <v>-22298173.890000001</v>
      </c>
      <c r="F441" s="1">
        <f>F442+F444+F453+F455+F457+F462+F464</f>
        <v>259397586667.09</v>
      </c>
      <c r="H441" t="b">
        <f t="shared" si="32"/>
        <v>1</v>
      </c>
      <c r="I441" t="str">
        <f t="shared" si="34"/>
        <v>00</v>
      </c>
    </row>
    <row r="442" spans="1:9" ht="12.75" customHeight="1">
      <c r="A442" t="str">
        <f t="shared" si="33"/>
        <v>2.2.7.1.0.00.00 - Provisão para Riscos Trabalhistas a Longo Prazo</v>
      </c>
      <c r="B442" s="5" t="s">
        <v>2579</v>
      </c>
      <c r="C442" s="6">
        <v>6999102399.1300001</v>
      </c>
      <c r="D442" s="1"/>
      <c r="E442" s="1">
        <f>E443</f>
        <v>0</v>
      </c>
      <c r="F442" s="1">
        <f>F443</f>
        <v>6999102399.1300001</v>
      </c>
      <c r="H442" t="b">
        <f t="shared" si="32"/>
        <v>1</v>
      </c>
      <c r="I442" t="str">
        <f t="shared" si="34"/>
        <v>00</v>
      </c>
    </row>
    <row r="443" spans="1:9" ht="25.5" customHeight="1">
      <c r="A443" t="str">
        <f t="shared" si="33"/>
        <v>2.2.7.1.1.00.00 - Provisão para Riscos Trabalhistas a Longo Prazo - 
 Consolidação</v>
      </c>
      <c r="B443" s="3" t="s">
        <v>2580</v>
      </c>
      <c r="C443" s="4">
        <v>6999102399.1300001</v>
      </c>
      <c r="D443" s="1"/>
      <c r="E443" s="1">
        <f>SUMIF(A443:B443,"*intra*",C443:D443)+SUMIF(A443:B443,"*inter*",C443:D443)</f>
        <v>0</v>
      </c>
      <c r="F443" s="1">
        <f>SUMIF(A443:B443,"*consolidação*",C443:D443)</f>
        <v>6999102399.1300001</v>
      </c>
      <c r="H443" t="b">
        <f t="shared" si="32"/>
        <v>1</v>
      </c>
      <c r="I443" t="str">
        <f t="shared" si="34"/>
        <v>00</v>
      </c>
    </row>
    <row r="444" spans="1:9" ht="12.75" customHeight="1">
      <c r="A444" t="str">
        <f t="shared" si="33"/>
        <v>2.2.7.2.0.00.00 - Provisões Matemáticas Previdenciárias a Longo Prazo</v>
      </c>
      <c r="B444" s="5" t="s">
        <v>2581</v>
      </c>
      <c r="C444" s="6">
        <v>245728516100.29999</v>
      </c>
      <c r="D444" s="1"/>
      <c r="E444" s="1">
        <f>E445</f>
        <v>0</v>
      </c>
      <c r="F444" s="1">
        <f>F445</f>
        <v>245728516100.29999</v>
      </c>
      <c r="H444" t="b">
        <f t="shared" si="32"/>
        <v>1</v>
      </c>
      <c r="I444" t="str">
        <f t="shared" si="34"/>
        <v>00</v>
      </c>
    </row>
    <row r="445" spans="1:9" ht="25.5" customHeight="1">
      <c r="A445" t="str">
        <f t="shared" si="33"/>
        <v>2.2.7.2.1.00.00 - Provisões Matemáticas Previdenciárias a Longo 
 Prazo - Consolidação</v>
      </c>
      <c r="B445" s="3" t="s">
        <v>2582</v>
      </c>
      <c r="C445" s="4">
        <v>245728516100.29999</v>
      </c>
      <c r="D445" s="1"/>
      <c r="E445" s="1">
        <f t="shared" ref="E445:E452" si="35">SUMIF(A445:B445,"*intra*",C445:D445)+SUMIF(A445:B445,"*inter*",C445:D445)</f>
        <v>0</v>
      </c>
      <c r="F445" s="1">
        <f t="shared" ref="F445:F452" si="36">SUMIF(A445:B445,"*consolidação*",C445:D445)</f>
        <v>245728516100.29999</v>
      </c>
      <c r="G445" s="14"/>
      <c r="H445" t="b">
        <f t="shared" si="32"/>
        <v>1</v>
      </c>
      <c r="I445" t="str">
        <f t="shared" si="34"/>
        <v>00</v>
      </c>
    </row>
    <row r="446" spans="1:9" ht="25.5" customHeight="1">
      <c r="A446" t="str">
        <f t="shared" si="33"/>
        <v>2.2.7.2.1.01.00 - Plano Financeiro - Provisões de Benefícios 
 Concedidos</v>
      </c>
      <c r="B446" s="5" t="s">
        <v>2583</v>
      </c>
      <c r="C446" s="6">
        <v>29146938958.66</v>
      </c>
      <c r="D446" s="1"/>
      <c r="E446" s="1">
        <f t="shared" si="35"/>
        <v>0</v>
      </c>
      <c r="F446" s="1">
        <f t="shared" si="36"/>
        <v>0</v>
      </c>
      <c r="H446" t="b">
        <f t="shared" si="32"/>
        <v>1</v>
      </c>
      <c r="I446" t="str">
        <f t="shared" si="34"/>
        <v>01</v>
      </c>
    </row>
    <row r="447" spans="1:9" ht="25.5" customHeight="1">
      <c r="A447" t="str">
        <f t="shared" si="33"/>
        <v>2.2.7.2.1.02.00 - Plano Financeiro - Provisões de Benefícios a 
 Conceder</v>
      </c>
      <c r="B447" s="3" t="s">
        <v>2584</v>
      </c>
      <c r="C447" s="4">
        <v>13514244266.059999</v>
      </c>
      <c r="D447" s="1"/>
      <c r="E447" s="1">
        <f t="shared" si="35"/>
        <v>0</v>
      </c>
      <c r="F447" s="1">
        <f t="shared" si="36"/>
        <v>0</v>
      </c>
      <c r="H447" t="b">
        <f t="shared" si="32"/>
        <v>1</v>
      </c>
      <c r="I447" t="str">
        <f t="shared" si="34"/>
        <v>02</v>
      </c>
    </row>
    <row r="448" spans="1:9" ht="25.5" customHeight="1">
      <c r="A448" t="str">
        <f t="shared" si="33"/>
        <v>2.2.7.2.1.03.00 - Plano Previdenciário - Provisões de Benefícios 
 Concedidos</v>
      </c>
      <c r="B448" s="5" t="s">
        <v>2585</v>
      </c>
      <c r="C448" s="6">
        <v>158060257352.89999</v>
      </c>
      <c r="D448" s="1"/>
      <c r="E448" s="1">
        <f t="shared" si="35"/>
        <v>0</v>
      </c>
      <c r="F448" s="1">
        <f t="shared" si="36"/>
        <v>0</v>
      </c>
      <c r="H448" t="b">
        <f t="shared" si="32"/>
        <v>1</v>
      </c>
      <c r="I448" t="str">
        <f t="shared" si="34"/>
        <v>03</v>
      </c>
    </row>
    <row r="449" spans="1:9" ht="25.5" customHeight="1">
      <c r="A449" t="str">
        <f t="shared" si="33"/>
        <v>2.2.7.2.1.04.00 - Plano Previdenciário - Provisões de Benefícios a 
 Conceder</v>
      </c>
      <c r="B449" s="3" t="s">
        <v>2586</v>
      </c>
      <c r="C449" s="4">
        <v>149262679989.60001</v>
      </c>
      <c r="D449" s="1"/>
      <c r="E449" s="1">
        <f t="shared" si="35"/>
        <v>0</v>
      </c>
      <c r="F449" s="1">
        <f t="shared" si="36"/>
        <v>0</v>
      </c>
      <c r="H449" t="b">
        <f t="shared" si="32"/>
        <v>1</v>
      </c>
      <c r="I449" t="str">
        <f t="shared" si="34"/>
        <v>04</v>
      </c>
    </row>
    <row r="450" spans="1:9" ht="12.75" customHeight="1">
      <c r="A450" t="str">
        <f t="shared" si="33"/>
        <v>2.2.7.2.1.05.00 - Plano Previdenciário - Plano de Amortização</v>
      </c>
      <c r="B450" s="5" t="s">
        <v>2587</v>
      </c>
      <c r="C450" s="6">
        <v>-108976926728.44</v>
      </c>
      <c r="D450" s="1"/>
      <c r="E450" s="1">
        <f t="shared" si="35"/>
        <v>0</v>
      </c>
      <c r="F450" s="1">
        <f t="shared" si="36"/>
        <v>0</v>
      </c>
      <c r="H450" t="b">
        <f t="shared" si="32"/>
        <v>1</v>
      </c>
      <c r="I450" t="str">
        <f t="shared" si="34"/>
        <v>05</v>
      </c>
    </row>
    <row r="451" spans="1:9" ht="25.5" customHeight="1">
      <c r="A451" t="str">
        <f t="shared" si="33"/>
        <v>2.2.7.2.1.06.00 - Provisões Atuariais para Ajustes do Plano 
 Financeiro</v>
      </c>
      <c r="B451" s="3" t="s">
        <v>2588</v>
      </c>
      <c r="C451" s="4">
        <v>-129772875.89</v>
      </c>
      <c r="D451" s="1"/>
      <c r="E451" s="1">
        <f t="shared" si="35"/>
        <v>0</v>
      </c>
      <c r="F451" s="1">
        <f t="shared" si="36"/>
        <v>0</v>
      </c>
      <c r="H451" t="b">
        <f t="shared" ref="H451:H514" si="37">IF(I451="00",C451=E451+F451,TRUE)</f>
        <v>1</v>
      </c>
      <c r="I451" t="str">
        <f t="shared" si="34"/>
        <v>06</v>
      </c>
    </row>
    <row r="452" spans="1:9" ht="25.5" customHeight="1">
      <c r="A452" t="str">
        <f t="shared" ref="A452:A515" si="38">TRIM(B452)</f>
        <v>2.2.7.2.1.07.00 - Provisões Atuariais para Ajustes do Plano 
 Previdenciário</v>
      </c>
      <c r="B452" s="5" t="s">
        <v>2589</v>
      </c>
      <c r="C452" s="6">
        <v>4851095137.4099998</v>
      </c>
      <c r="D452" s="1"/>
      <c r="E452" s="1">
        <f t="shared" si="35"/>
        <v>0</v>
      </c>
      <c r="F452" s="1">
        <f t="shared" si="36"/>
        <v>0</v>
      </c>
      <c r="H452" t="b">
        <f t="shared" si="37"/>
        <v>1</v>
      </c>
      <c r="I452" t="str">
        <f t="shared" ref="I452:I515" si="39">MID(A452,11,2)</f>
        <v>07</v>
      </c>
    </row>
    <row r="453" spans="1:9" ht="12.75" customHeight="1">
      <c r="A453" t="str">
        <f t="shared" si="38"/>
        <v>2.2.7.3.0.00.00 - Provisão para Riscos Fiscais a Longo Prazo</v>
      </c>
      <c r="B453" s="3" t="s">
        <v>2590</v>
      </c>
      <c r="C453" s="4">
        <v>700490674.29999995</v>
      </c>
      <c r="D453" s="1"/>
      <c r="E453" s="1">
        <f>E454</f>
        <v>0</v>
      </c>
      <c r="F453" s="1">
        <f>F454</f>
        <v>700490674.29999995</v>
      </c>
      <c r="H453" t="b">
        <f t="shared" si="37"/>
        <v>1</v>
      </c>
      <c r="I453" t="str">
        <f t="shared" si="39"/>
        <v>00</v>
      </c>
    </row>
    <row r="454" spans="1:9" ht="25.5" customHeight="1">
      <c r="A454" t="str">
        <f t="shared" si="38"/>
        <v>2.2.7.3.1.00.00 - Provisão para Riscos Fiscais a Longo Prazo - 
 Consolidação</v>
      </c>
      <c r="B454" s="5" t="s">
        <v>2591</v>
      </c>
      <c r="C454" s="6">
        <v>700490674.29999995</v>
      </c>
      <c r="D454" s="1"/>
      <c r="E454" s="1">
        <f>SUMIF(A454:B454,"*intra*",C454:D454)+SUMIF(A454:B454,"*inter*",C454:D454)</f>
        <v>0</v>
      </c>
      <c r="F454" s="1">
        <f>SUMIF(A454:B454,"*consolidação*",C454:D454)</f>
        <v>700490674.29999995</v>
      </c>
      <c r="H454" t="b">
        <f t="shared" si="37"/>
        <v>1</v>
      </c>
      <c r="I454" t="str">
        <f t="shared" si="39"/>
        <v>00</v>
      </c>
    </row>
    <row r="455" spans="1:9" ht="12.75" customHeight="1">
      <c r="A455" t="str">
        <f t="shared" si="38"/>
        <v>2.2.7.4.0.00.00 - Provisão para Riscos Cíveis a Longo Prazo</v>
      </c>
      <c r="B455" s="3" t="s">
        <v>2592</v>
      </c>
      <c r="C455" s="4">
        <v>494915326.13999999</v>
      </c>
      <c r="D455" s="1"/>
      <c r="E455" s="1">
        <f>E456</f>
        <v>0</v>
      </c>
      <c r="F455" s="1">
        <f>F456</f>
        <v>494915326.13999999</v>
      </c>
      <c r="H455" t="b">
        <f t="shared" si="37"/>
        <v>1</v>
      </c>
      <c r="I455" t="str">
        <f t="shared" si="39"/>
        <v>00</v>
      </c>
    </row>
    <row r="456" spans="1:9" ht="25.5" customHeight="1">
      <c r="A456" t="str">
        <f t="shared" si="38"/>
        <v>2.2.7.4.1.00.00 - Provisão para Riscos Cíveis a Longo Prazo - 
 Consolidação</v>
      </c>
      <c r="B456" s="5" t="s">
        <v>2593</v>
      </c>
      <c r="C456" s="6">
        <v>494915326.13999999</v>
      </c>
      <c r="D456" s="1"/>
      <c r="E456" s="1">
        <f>SUMIF(A456:B456,"*intra*",C456:D456)+SUMIF(A456:B456,"*inter*",C456:D456)</f>
        <v>0</v>
      </c>
      <c r="F456" s="1">
        <f>SUMIF(A456:B456,"*consolidação*",C456:D456)</f>
        <v>494915326.13999999</v>
      </c>
      <c r="H456" t="b">
        <f t="shared" si="37"/>
        <v>1</v>
      </c>
      <c r="I456" t="str">
        <f t="shared" si="39"/>
        <v>00</v>
      </c>
    </row>
    <row r="457" spans="1:9" ht="12.75" customHeight="1">
      <c r="A457" t="str">
        <f t="shared" si="38"/>
        <v>2.2.7.5.0.00.00 - Provisão para Repartição de Créditos a Longo Prazo</v>
      </c>
      <c r="B457" s="3" t="s">
        <v>2594</v>
      </c>
      <c r="C457" s="4">
        <v>3626143.32</v>
      </c>
      <c r="D457" s="1"/>
      <c r="E457" s="1">
        <f>E459+E460+E461+E458</f>
        <v>-22298173.890000001</v>
      </c>
      <c r="F457" s="1">
        <f>F459+F460+F461+F458</f>
        <v>25924317.210000001</v>
      </c>
      <c r="H457" t="b">
        <f t="shared" si="37"/>
        <v>1</v>
      </c>
      <c r="I457" t="str">
        <f t="shared" si="39"/>
        <v>00</v>
      </c>
    </row>
    <row r="458" spans="1:9" ht="25.5" customHeight="1">
      <c r="A458" t="str">
        <f t="shared" si="38"/>
        <v>2.2.7.5.1.00.00 - Provisão para Repartição de Créditos a Longo Prazo 
 - Consolidação</v>
      </c>
      <c r="B458" s="5" t="s">
        <v>4848</v>
      </c>
      <c r="C458" s="6">
        <v>25924317.210000001</v>
      </c>
      <c r="D458" s="1"/>
      <c r="E458" s="1">
        <f>SUMIF(A458:B458,"*intra*",C458:D458)+SUMIF(A458:B458,"*inter*",C458:D458)</f>
        <v>0</v>
      </c>
      <c r="F458" s="1">
        <f>SUMIF(A458:B458,"*consolidação*",C458:D458)</f>
        <v>25924317.210000001</v>
      </c>
      <c r="H458" t="b">
        <f t="shared" si="37"/>
        <v>1</v>
      </c>
      <c r="I458" t="str">
        <f t="shared" si="39"/>
        <v>00</v>
      </c>
    </row>
    <row r="459" spans="1:9" ht="25.5" customHeight="1">
      <c r="A459" t="str">
        <f t="shared" si="38"/>
        <v>2.2.7.5.3.00.00 - Provisão para Repartição de Créditos a Longo Prazo 
 - Inter OFSS - União</v>
      </c>
      <c r="B459" s="3" t="s">
        <v>2595</v>
      </c>
      <c r="C459" s="4">
        <v>1978811.42</v>
      </c>
      <c r="D459" s="1"/>
      <c r="E459" s="1">
        <f>SUMIF(A459:B459,"*intra*",C459:D459)+SUMIF(A459:B459,"*inter*",C459:D459)</f>
        <v>1978811.42</v>
      </c>
      <c r="F459" s="1">
        <f>SUMIF(A459:B459,"*consolidação*",C459:D459)</f>
        <v>0</v>
      </c>
      <c r="H459" t="b">
        <f t="shared" si="37"/>
        <v>1</v>
      </c>
      <c r="I459" t="str">
        <f t="shared" si="39"/>
        <v>00</v>
      </c>
    </row>
    <row r="460" spans="1:9" ht="25.5" customHeight="1">
      <c r="A460" t="str">
        <f t="shared" si="38"/>
        <v>2.2.7.5.4.00.00 - Provisão para Repartição de Créditos a Longo Prazo 
 - Inter OFSS - Estado</v>
      </c>
      <c r="B460" s="5" t="s">
        <v>2596</v>
      </c>
      <c r="C460" s="6">
        <v>0</v>
      </c>
      <c r="D460" s="1"/>
      <c r="E460" s="1">
        <f>SUMIF(A460:B460,"*intra*",C460:D460)+SUMIF(A460:B460,"*inter*",C460:D460)</f>
        <v>0</v>
      </c>
      <c r="F460" s="1">
        <f>SUMIF(A460:B460,"*consolidação*",C460:D460)</f>
        <v>0</v>
      </c>
      <c r="H460" t="b">
        <f t="shared" si="37"/>
        <v>1</v>
      </c>
      <c r="I460" t="str">
        <f t="shared" si="39"/>
        <v>00</v>
      </c>
    </row>
    <row r="461" spans="1:9" ht="25.5" customHeight="1">
      <c r="A461" t="str">
        <f t="shared" si="38"/>
        <v>2.2.7.5.5.00.00 - Provisão para Repartição de Créditos a Longo Prazo 
 - Inter OFSS - Município</v>
      </c>
      <c r="B461" s="3" t="s">
        <v>2597</v>
      </c>
      <c r="C461" s="4">
        <v>-24276985.309999999</v>
      </c>
      <c r="D461" s="1"/>
      <c r="E461" s="1">
        <f>SUMIF(A461:B461,"*intra*",C461:D461)+SUMIF(A461:B461,"*inter*",C461:D461)</f>
        <v>-24276985.309999999</v>
      </c>
      <c r="F461" s="1">
        <f>SUMIF(A461:B461,"*consolidação*",C461:D461)</f>
        <v>0</v>
      </c>
      <c r="H461" t="b">
        <f t="shared" si="37"/>
        <v>1</v>
      </c>
      <c r="I461" t="str">
        <f t="shared" si="39"/>
        <v>00</v>
      </c>
    </row>
    <row r="462" spans="1:9" ht="25.5" customHeight="1">
      <c r="A462" t="str">
        <f t="shared" si="38"/>
        <v>2.2.7.6.0.00.00 - Provisão para Riscos Decorrentes de Contratos de 
 PPP a Longo Prazo</v>
      </c>
      <c r="B462" s="5" t="s">
        <v>2598</v>
      </c>
      <c r="C462" s="6">
        <v>288319914.22000003</v>
      </c>
      <c r="D462" s="1"/>
      <c r="E462" s="1">
        <f>E463</f>
        <v>0</v>
      </c>
      <c r="F462" s="1">
        <f>F463</f>
        <v>288319914.22000003</v>
      </c>
      <c r="H462" t="b">
        <f t="shared" si="37"/>
        <v>1</v>
      </c>
      <c r="I462" t="str">
        <f t="shared" si="39"/>
        <v>00</v>
      </c>
    </row>
    <row r="463" spans="1:9" ht="25.5" customHeight="1">
      <c r="A463" t="str">
        <f t="shared" si="38"/>
        <v>2.2.7.6.1.00.00 - Provisão para Riscos Decorrentes de Contratos de 
 PPP a Longo Prazo - Consolidação OFSS</v>
      </c>
      <c r="B463" s="3" t="s">
        <v>2599</v>
      </c>
      <c r="C463" s="4">
        <v>288319914.22000003</v>
      </c>
      <c r="D463" s="1"/>
      <c r="E463" s="1">
        <f>SUMIF(A463:B463,"*intra*",C463:D463)+SUMIF(A463:B463,"*inter*",C463:D463)</f>
        <v>0</v>
      </c>
      <c r="F463" s="1">
        <f>SUMIF(A463:B463,"*consolidação*",C463:D463)</f>
        <v>288319914.22000003</v>
      </c>
      <c r="H463" t="b">
        <f t="shared" si="37"/>
        <v>1</v>
      </c>
      <c r="I463" t="str">
        <f t="shared" si="39"/>
        <v>00</v>
      </c>
    </row>
    <row r="464" spans="1:9" ht="12.75" customHeight="1">
      <c r="A464" t="str">
        <f t="shared" si="38"/>
        <v>2.2.7.9.0.00.00 - Outras Provisões a Longo Prazo</v>
      </c>
      <c r="B464" s="5" t="s">
        <v>2601</v>
      </c>
      <c r="C464" s="6">
        <v>5160317935.79</v>
      </c>
      <c r="D464" s="1"/>
      <c r="E464" s="1">
        <f>E465</f>
        <v>0</v>
      </c>
      <c r="F464" s="1">
        <f>F465</f>
        <v>5160317935.79</v>
      </c>
      <c r="H464" t="b">
        <f t="shared" si="37"/>
        <v>1</v>
      </c>
      <c r="I464" t="str">
        <f t="shared" si="39"/>
        <v>00</v>
      </c>
    </row>
    <row r="465" spans="1:9" ht="12.75" customHeight="1">
      <c r="A465" t="str">
        <f t="shared" si="38"/>
        <v>2.2.7.9.1.00.00 - Outras Provisões a Longo Prazo - Consolidação</v>
      </c>
      <c r="B465" s="3" t="s">
        <v>2602</v>
      </c>
      <c r="C465" s="4">
        <v>5160317935.79</v>
      </c>
      <c r="D465" s="1"/>
      <c r="E465" s="1">
        <f>SUMIF(A465:B465,"*intra*",C465:D465)+SUMIF(A465:B465,"*inter*",C465:D465)</f>
        <v>0</v>
      </c>
      <c r="F465" s="1">
        <f>SUMIF(A465:B465,"*consolidação*",C465:D465)</f>
        <v>5160317935.79</v>
      </c>
      <c r="H465" t="b">
        <f t="shared" si="37"/>
        <v>1</v>
      </c>
      <c r="I465" t="str">
        <f t="shared" si="39"/>
        <v>00</v>
      </c>
    </row>
    <row r="466" spans="1:9" ht="12.75" customHeight="1">
      <c r="A466" t="str">
        <f t="shared" si="38"/>
        <v>2.2.8.0.0.00.00 - Demais Obrigações a Longo Prazo</v>
      </c>
      <c r="B466" s="5" t="s">
        <v>2603</v>
      </c>
      <c r="C466" s="6">
        <v>9306181737.9300003</v>
      </c>
      <c r="D466" s="1"/>
      <c r="E466" s="1">
        <f>E467+E469+E471+E473+E475+E477</f>
        <v>0</v>
      </c>
      <c r="F466" s="1">
        <f>F467+F469+F471+F473+F475+F477</f>
        <v>9306181737.9300003</v>
      </c>
      <c r="H466" t="b">
        <f t="shared" si="37"/>
        <v>1</v>
      </c>
      <c r="I466" t="str">
        <f t="shared" si="39"/>
        <v>00</v>
      </c>
    </row>
    <row r="467" spans="1:9" ht="12.75" customHeight="1">
      <c r="A467" t="str">
        <f t="shared" si="38"/>
        <v>2.2.8.1.0.00.00 - Adiantamentos de Clientes a Longo Prazo</v>
      </c>
      <c r="B467" s="3" t="s">
        <v>2604</v>
      </c>
      <c r="C467" s="4">
        <v>121061744.03</v>
      </c>
      <c r="D467" s="1"/>
      <c r="E467" s="1">
        <f>E468</f>
        <v>0</v>
      </c>
      <c r="F467" s="1">
        <f>F468</f>
        <v>121061744.03</v>
      </c>
      <c r="H467" t="b">
        <f t="shared" si="37"/>
        <v>1</v>
      </c>
      <c r="I467" t="str">
        <f t="shared" si="39"/>
        <v>00</v>
      </c>
    </row>
    <row r="468" spans="1:9" ht="25.5" customHeight="1">
      <c r="A468" t="str">
        <f t="shared" si="38"/>
        <v>2.2.8.1.1.00.00 - Adiantamentos de Clientes a Longo Prazo - 
 Consolidação</v>
      </c>
      <c r="B468" s="5" t="s">
        <v>2605</v>
      </c>
      <c r="C468" s="6">
        <v>121061744.03</v>
      </c>
      <c r="D468" s="1"/>
      <c r="E468" s="1">
        <f>SUMIF(A468:B468,"*intra*",C468:D468)+SUMIF(A468:B468,"*inter*",C468:D468)</f>
        <v>0</v>
      </c>
      <c r="F468" s="1">
        <f>SUMIF(A468:B468,"*consolidação*",C468:D468)</f>
        <v>121061744.03</v>
      </c>
      <c r="H468" t="b">
        <f t="shared" si="37"/>
        <v>1</v>
      </c>
      <c r="I468" t="str">
        <f t="shared" si="39"/>
        <v>00</v>
      </c>
    </row>
    <row r="469" spans="1:9" ht="12.75" customHeight="1">
      <c r="A469" t="str">
        <f t="shared" si="38"/>
        <v>2.2.8.2.0.00.00 - Obrigações por Danos a Terceiros a Longo Prazo</v>
      </c>
      <c r="B469" s="3" t="s">
        <v>2606</v>
      </c>
      <c r="C469" s="4">
        <v>50002678.799999997</v>
      </c>
      <c r="D469" s="1"/>
      <c r="E469" s="1">
        <f>E470</f>
        <v>0</v>
      </c>
      <c r="F469" s="1">
        <f>F470</f>
        <v>50002678.799999997</v>
      </c>
      <c r="H469" t="b">
        <f t="shared" si="37"/>
        <v>1</v>
      </c>
      <c r="I469" t="str">
        <f t="shared" si="39"/>
        <v>00</v>
      </c>
    </row>
    <row r="470" spans="1:9" ht="25.5" customHeight="1">
      <c r="A470" t="str">
        <f t="shared" si="38"/>
        <v>2.2.8.2.1.00.00 - Obrigações por Danos a Terceiros a Longo Prazo - 
 Consolidação</v>
      </c>
      <c r="B470" s="5" t="s">
        <v>2607</v>
      </c>
      <c r="C470" s="6">
        <v>50002678.799999997</v>
      </c>
      <c r="D470" s="1"/>
      <c r="E470" s="1">
        <f>SUMIF(A470:B470,"*intra*",C470:D470)+SUMIF(A470:B470,"*inter*",C470:D470)</f>
        <v>0</v>
      </c>
      <c r="F470" s="1">
        <f>SUMIF(A470:B470,"*consolidação*",C470:D470)</f>
        <v>50002678.799999997</v>
      </c>
      <c r="H470" t="b">
        <f t="shared" si="37"/>
        <v>1</v>
      </c>
      <c r="I470" t="str">
        <f t="shared" si="39"/>
        <v>00</v>
      </c>
    </row>
    <row r="471" spans="1:9" ht="12.75" customHeight="1">
      <c r="A471" t="str">
        <f t="shared" si="38"/>
        <v>2.2.8.3.0.00.00 - Debêntures e Outros Títulos de Dívida a Longo Prazo</v>
      </c>
      <c r="B471" s="3" t="s">
        <v>2608</v>
      </c>
      <c r="C471" s="4">
        <v>8723009.8399999999</v>
      </c>
      <c r="D471" s="1"/>
      <c r="E471" s="1">
        <f>E472</f>
        <v>0</v>
      </c>
      <c r="F471" s="1">
        <f>F472</f>
        <v>8723009.8399999999</v>
      </c>
      <c r="H471" t="b">
        <f t="shared" si="37"/>
        <v>1</v>
      </c>
      <c r="I471" t="str">
        <f t="shared" si="39"/>
        <v>00</v>
      </c>
    </row>
    <row r="472" spans="1:9" ht="25.5" customHeight="1">
      <c r="A472" t="str">
        <f t="shared" si="38"/>
        <v>2.2.8.3.1.00.00 - Debêntures e Outros Títulos de Dívida a Longo 
 Prazo - Consolidação</v>
      </c>
      <c r="B472" s="5" t="s">
        <v>2609</v>
      </c>
      <c r="C472" s="6">
        <v>8723009.8399999999</v>
      </c>
      <c r="D472" s="1"/>
      <c r="E472" s="1">
        <f>SUMIF(A472:B472,"*intra*",C472:D472)+SUMIF(A472:B472,"*inter*",C472:D472)</f>
        <v>0</v>
      </c>
      <c r="F472" s="1">
        <f>SUMIF(A472:B472,"*consolidação*",C472:D472)</f>
        <v>8723009.8399999999</v>
      </c>
      <c r="H472" t="b">
        <f t="shared" si="37"/>
        <v>1</v>
      </c>
      <c r="I472" t="str">
        <f t="shared" si="39"/>
        <v>00</v>
      </c>
    </row>
    <row r="473" spans="1:9" ht="12.75" customHeight="1">
      <c r="A473" t="str">
        <f t="shared" si="38"/>
        <v>2.2.8.4.0.00.00 - Adiantamento para Futuro Aumento de Capital</v>
      </c>
      <c r="B473" s="3" t="s">
        <v>2610</v>
      </c>
      <c r="C473" s="4">
        <v>245285.26</v>
      </c>
      <c r="D473" s="1"/>
      <c r="E473" s="1">
        <f>E474</f>
        <v>0</v>
      </c>
      <c r="F473" s="1">
        <f>F474</f>
        <v>245285.26</v>
      </c>
      <c r="H473" t="b">
        <f t="shared" si="37"/>
        <v>1</v>
      </c>
      <c r="I473" t="str">
        <f t="shared" si="39"/>
        <v>00</v>
      </c>
    </row>
    <row r="474" spans="1:9" ht="25.5" customHeight="1">
      <c r="A474" t="str">
        <f t="shared" si="38"/>
        <v>2.2.8.4.1.00.00 - Adiantamento para Futuro Aumento de Capital - 
 Consolidação</v>
      </c>
      <c r="B474" s="5" t="s">
        <v>2611</v>
      </c>
      <c r="C474" s="6">
        <v>245285.26</v>
      </c>
      <c r="D474" s="1"/>
      <c r="E474" s="1">
        <f>SUMIF(A474:B474,"*intra*",C474:D474)+SUMIF(A474:B474,"*inter*",C474:D474)</f>
        <v>0</v>
      </c>
      <c r="F474" s="1">
        <f>SUMIF(A474:B474,"*consolidação*",C474:D474)</f>
        <v>245285.26</v>
      </c>
      <c r="H474" t="b">
        <f t="shared" si="37"/>
        <v>1</v>
      </c>
      <c r="I474" t="str">
        <f t="shared" si="39"/>
        <v>00</v>
      </c>
    </row>
    <row r="475" spans="1:9" ht="12.75" customHeight="1">
      <c r="A475" t="str">
        <f t="shared" si="38"/>
        <v>2.2.8.8.0.00.00 - Valores Restituíveis</v>
      </c>
      <c r="B475" s="3" t="s">
        <v>2613</v>
      </c>
      <c r="C475" s="4">
        <v>242750228.49000001</v>
      </c>
      <c r="D475" s="1"/>
      <c r="E475" s="1">
        <f>E476</f>
        <v>0</v>
      </c>
      <c r="F475" s="1">
        <f>F476</f>
        <v>242750228.49000001</v>
      </c>
      <c r="H475" t="b">
        <f t="shared" si="37"/>
        <v>1</v>
      </c>
      <c r="I475" t="str">
        <f t="shared" si="39"/>
        <v>00</v>
      </c>
    </row>
    <row r="476" spans="1:9" ht="12.75" customHeight="1">
      <c r="A476" t="str">
        <f t="shared" si="38"/>
        <v>2.2.8.8.1.00.00 - Valores Restituíveis - Consolidação</v>
      </c>
      <c r="B476" s="5" t="s">
        <v>2614</v>
      </c>
      <c r="C476" s="6">
        <v>242750228.49000001</v>
      </c>
      <c r="D476" s="1"/>
      <c r="E476" s="1">
        <f>SUMIF(A476:B476,"*intra*",C476:D476)+SUMIF(A476:B476,"*inter*",C476:D476)</f>
        <v>0</v>
      </c>
      <c r="F476" s="1">
        <f>SUMIF(A476:B476,"*consolidação*",C476:D476)</f>
        <v>242750228.49000001</v>
      </c>
      <c r="H476" t="b">
        <f t="shared" si="37"/>
        <v>1</v>
      </c>
      <c r="I476" t="str">
        <f t="shared" si="39"/>
        <v>00</v>
      </c>
    </row>
    <row r="477" spans="1:9" ht="12.75" customHeight="1">
      <c r="A477" t="str">
        <f t="shared" si="38"/>
        <v>2.2.8.9.0.00.00 - Outras Obrigações a Longo Prazo</v>
      </c>
      <c r="B477" s="3" t="s">
        <v>2615</v>
      </c>
      <c r="C477" s="4">
        <v>8883398791.5100002</v>
      </c>
      <c r="D477" s="1"/>
      <c r="E477" s="1">
        <f>E478</f>
        <v>0</v>
      </c>
      <c r="F477" s="1">
        <f>F478</f>
        <v>8883398791.5100002</v>
      </c>
      <c r="H477" t="b">
        <f t="shared" si="37"/>
        <v>1</v>
      </c>
      <c r="I477" t="str">
        <f t="shared" si="39"/>
        <v>00</v>
      </c>
    </row>
    <row r="478" spans="1:9" ht="12.75" customHeight="1">
      <c r="A478" t="str">
        <f t="shared" si="38"/>
        <v>2.2.8.9.1.00.00 - Outras Obrigações a Longo Prazo - Consolidação</v>
      </c>
      <c r="B478" s="5" t="s">
        <v>2616</v>
      </c>
      <c r="C478" s="6">
        <v>8883398791.5100002</v>
      </c>
      <c r="D478" s="1"/>
      <c r="E478" s="1">
        <f>SUMIF(A478:B478,"*intra*",C478:D478)+SUMIF(A478:B478,"*inter*",C478:D478)</f>
        <v>0</v>
      </c>
      <c r="F478" s="1">
        <f>SUMIF(A478:B478,"*consolidação*",C478:D478)</f>
        <v>8883398791.5100002</v>
      </c>
      <c r="H478" t="b">
        <f t="shared" si="37"/>
        <v>1</v>
      </c>
      <c r="I478" t="str">
        <f t="shared" si="39"/>
        <v>00</v>
      </c>
    </row>
    <row r="479" spans="1:9" ht="12.75" customHeight="1">
      <c r="A479" t="str">
        <f t="shared" si="38"/>
        <v>2.2.9.0.0.00.00 - Resultado Diferido</v>
      </c>
      <c r="B479" s="3" t="s">
        <v>2617</v>
      </c>
      <c r="C479" s="4">
        <v>1539380922.53</v>
      </c>
      <c r="D479" s="1"/>
      <c r="E479" s="1">
        <f>E480-E482</f>
        <v>0</v>
      </c>
      <c r="F479" s="1">
        <f>F480-F482</f>
        <v>1539380922.53</v>
      </c>
      <c r="H479" t="b">
        <f t="shared" si="37"/>
        <v>1</v>
      </c>
      <c r="I479" t="str">
        <f t="shared" si="39"/>
        <v>00</v>
      </c>
    </row>
    <row r="480" spans="1:9" ht="12.75" customHeight="1">
      <c r="A480" t="str">
        <f t="shared" si="38"/>
        <v>2.2.9.1.0.00.00 - Variação Patrimonial Aumentativa (VPA) Diferida</v>
      </c>
      <c r="B480" s="5" t="s">
        <v>2618</v>
      </c>
      <c r="C480" s="6">
        <v>1561437138.45</v>
      </c>
      <c r="D480" s="1"/>
      <c r="E480" s="1">
        <f>E481</f>
        <v>0</v>
      </c>
      <c r="F480" s="1">
        <f>F481</f>
        <v>1561437138.45</v>
      </c>
      <c r="H480" t="b">
        <f t="shared" si="37"/>
        <v>1</v>
      </c>
      <c r="I480" t="str">
        <f t="shared" si="39"/>
        <v>00</v>
      </c>
    </row>
    <row r="481" spans="1:9" ht="25.5" customHeight="1">
      <c r="A481" t="str">
        <f t="shared" si="38"/>
        <v>2.2.9.1.1.00.00 - Variação Patrimonial Aumentativa Diferida - 
 Consolidação</v>
      </c>
      <c r="B481" s="3" t="s">
        <v>2619</v>
      </c>
      <c r="C481" s="4">
        <v>1561437138.45</v>
      </c>
      <c r="D481" s="1"/>
      <c r="E481" s="1">
        <f>SUMIF(A481:B481,"*intra*",C481:D481)+SUMIF(A481:B481,"*inter*",C481:D481)</f>
        <v>0</v>
      </c>
      <c r="F481" s="1">
        <f>SUMIF(A481:B481,"*consolidação*",C481:D481)</f>
        <v>1561437138.45</v>
      </c>
      <c r="H481" t="b">
        <f t="shared" si="37"/>
        <v>1</v>
      </c>
      <c r="I481" t="str">
        <f t="shared" si="39"/>
        <v>00</v>
      </c>
    </row>
    <row r="482" spans="1:9" ht="12.75" customHeight="1">
      <c r="A482" t="str">
        <f t="shared" si="38"/>
        <v>2.2.9.2.0.00.00 - (-) Custo Diferido</v>
      </c>
      <c r="B482" s="5" t="s">
        <v>2620</v>
      </c>
      <c r="C482" s="6">
        <v>22056215.920000002</v>
      </c>
      <c r="D482" s="1"/>
      <c r="E482" s="1">
        <f>E483</f>
        <v>0</v>
      </c>
      <c r="F482" s="1">
        <f>F483</f>
        <v>22056215.920000002</v>
      </c>
      <c r="H482" t="b">
        <f t="shared" si="37"/>
        <v>1</v>
      </c>
      <c r="I482" t="str">
        <f t="shared" si="39"/>
        <v>00</v>
      </c>
    </row>
    <row r="483" spans="1:9" ht="12.75" customHeight="1">
      <c r="A483" t="str">
        <f t="shared" si="38"/>
        <v>2.2.9.2.1.00.00 - (-) Custo Diferido - Consolidação</v>
      </c>
      <c r="B483" s="3" t="s">
        <v>2621</v>
      </c>
      <c r="C483" s="4">
        <v>22056215.920000002</v>
      </c>
      <c r="D483" s="1"/>
      <c r="E483" s="1">
        <f>SUMIF(A483:B483,"*intra*",C483:D483)+SUMIF(A483:B483,"*inter*",C483:D483)</f>
        <v>0</v>
      </c>
      <c r="F483" s="1">
        <f>SUMIF(A483:B483,"*consolidação*",C483:D483)</f>
        <v>22056215.920000002</v>
      </c>
      <c r="H483" t="b">
        <f t="shared" si="37"/>
        <v>1</v>
      </c>
      <c r="I483" t="str">
        <f t="shared" si="39"/>
        <v>00</v>
      </c>
    </row>
    <row r="484" spans="1:9" ht="12.75" customHeight="1">
      <c r="A484" t="str">
        <f t="shared" si="38"/>
        <v>2.3.0.0.0.00.00 - Patrimônio Liquido</v>
      </c>
      <c r="B484" s="5" t="s">
        <v>2622</v>
      </c>
      <c r="C484" s="6">
        <v>302648344854.83002</v>
      </c>
      <c r="D484" s="1"/>
      <c r="E484" s="1">
        <f>E485+E494+E500+E531+E536+E591+E604-E667</f>
        <v>239095899097.92001</v>
      </c>
      <c r="F484" s="1">
        <f>F485+F494+F500+F531+F536+F591+F604-F667</f>
        <v>360143788021.58997</v>
      </c>
      <c r="H484" t="b">
        <f t="shared" si="37"/>
        <v>0</v>
      </c>
      <c r="I484" t="str">
        <f t="shared" si="39"/>
        <v>00</v>
      </c>
    </row>
    <row r="485" spans="1:9" ht="12.75" customHeight="1">
      <c r="A485" t="str">
        <f t="shared" si="38"/>
        <v>2.3.1.0.0.00.00 - Patrimônio Social e Capital Social</v>
      </c>
      <c r="B485" s="3" t="s">
        <v>2623</v>
      </c>
      <c r="C485" s="4">
        <v>51039636341.07</v>
      </c>
      <c r="D485" s="1"/>
      <c r="E485" s="1">
        <f>E486+E488</f>
        <v>596103447.35000002</v>
      </c>
      <c r="F485" s="1">
        <f>F486+F488</f>
        <v>50443532893.720001</v>
      </c>
      <c r="H485" t="b">
        <f t="shared" si="37"/>
        <v>1</v>
      </c>
      <c r="I485" t="str">
        <f t="shared" si="39"/>
        <v>00</v>
      </c>
    </row>
    <row r="486" spans="1:9" ht="12.75" customHeight="1">
      <c r="A486" t="str">
        <f t="shared" si="38"/>
        <v>2.3.1.1.0.00.00 - Patrimônio Social</v>
      </c>
      <c r="B486" s="5" t="s">
        <v>2624</v>
      </c>
      <c r="C486" s="6">
        <v>48758939313.970001</v>
      </c>
      <c r="D486" s="1"/>
      <c r="E486" s="1">
        <f>E487</f>
        <v>0</v>
      </c>
      <c r="F486" s="1">
        <f>F487</f>
        <v>48758939313.970001</v>
      </c>
      <c r="H486" t="b">
        <f t="shared" si="37"/>
        <v>1</v>
      </c>
      <c r="I486" t="str">
        <f t="shared" si="39"/>
        <v>00</v>
      </c>
    </row>
    <row r="487" spans="1:9" ht="12.75" customHeight="1">
      <c r="A487" t="str">
        <f t="shared" si="38"/>
        <v>2.3.1.1.1.00.00 - Patrimônio Social - Consolidação</v>
      </c>
      <c r="B487" s="3" t="s">
        <v>2625</v>
      </c>
      <c r="C487" s="4">
        <v>48758939313.970001</v>
      </c>
      <c r="D487" s="1"/>
      <c r="E487" s="1">
        <f>SUMIF(A487:B487,"*intra*",C487:D487)+SUMIF(A487:B487,"*inter*",C487:D487)</f>
        <v>0</v>
      </c>
      <c r="F487" s="1">
        <f>SUMIF(A487:B487,"*consolidação*",C487:D487)</f>
        <v>48758939313.970001</v>
      </c>
      <c r="H487" t="b">
        <f t="shared" si="37"/>
        <v>1</v>
      </c>
      <c r="I487" t="str">
        <f t="shared" si="39"/>
        <v>00</v>
      </c>
    </row>
    <row r="488" spans="1:9" ht="12.75" customHeight="1">
      <c r="A488" t="str">
        <f t="shared" si="38"/>
        <v>2.3.1.2.0.00.00 - Capital Social Realizado</v>
      </c>
      <c r="B488" s="5" t="s">
        <v>2626</v>
      </c>
      <c r="C488" s="6">
        <v>2280697027.0999999</v>
      </c>
      <c r="D488" s="1"/>
      <c r="E488" s="1">
        <f>E489+E490+E491+E492+E493</f>
        <v>596103447.35000002</v>
      </c>
      <c r="F488" s="1">
        <f>F489+F490+F491+F492+F493</f>
        <v>1684593579.75</v>
      </c>
      <c r="H488" t="b">
        <f t="shared" si="37"/>
        <v>1</v>
      </c>
      <c r="I488" t="str">
        <f t="shared" si="39"/>
        <v>00</v>
      </c>
    </row>
    <row r="489" spans="1:9" ht="12.75" customHeight="1">
      <c r="A489" t="str">
        <f t="shared" si="38"/>
        <v>2.3.1.2.1.00.00 - Capital Social Realizado - Consolidação</v>
      </c>
      <c r="B489" s="3" t="s">
        <v>2627</v>
      </c>
      <c r="C489" s="4">
        <v>1684593579.75</v>
      </c>
      <c r="D489" s="1"/>
      <c r="E489" s="1">
        <f>SUMIF(A489:B489,"*intra*",C489:D489)+SUMIF(A489:B489,"*inter*",C489:D489)</f>
        <v>0</v>
      </c>
      <c r="F489" s="1">
        <f>SUMIF(A489:B489,"*consolidação*",C489:D489)</f>
        <v>1684593579.75</v>
      </c>
      <c r="H489" t="b">
        <f t="shared" si="37"/>
        <v>1</v>
      </c>
      <c r="I489" t="str">
        <f t="shared" si="39"/>
        <v>00</v>
      </c>
    </row>
    <row r="490" spans="1:9" ht="12.75" customHeight="1">
      <c r="A490" t="str">
        <f t="shared" si="38"/>
        <v>2.3.1.2.2.00.00 - Capital Social Realizado - Intra OFSS</v>
      </c>
      <c r="B490" s="5" t="s">
        <v>2628</v>
      </c>
      <c r="C490" s="6">
        <v>512599730.18000001</v>
      </c>
      <c r="D490" s="1"/>
      <c r="E490" s="1">
        <f>SUMIF(A490:B490,"*intra*",C490:D490)+SUMIF(A490:B490,"*inter*",C490:D490)</f>
        <v>512599730.18000001</v>
      </c>
      <c r="F490" s="1">
        <f>SUMIF(A490:B490,"*consolidação*",C490:D490)</f>
        <v>0</v>
      </c>
      <c r="H490" t="b">
        <f t="shared" si="37"/>
        <v>1</v>
      </c>
      <c r="I490" t="str">
        <f t="shared" si="39"/>
        <v>00</v>
      </c>
    </row>
    <row r="491" spans="1:9" ht="12.75" customHeight="1">
      <c r="A491" t="str">
        <f t="shared" si="38"/>
        <v>2.3.1.2.3.00.00 - Capital Social Realizado - Inter OFSS - União</v>
      </c>
      <c r="B491" s="3" t="s">
        <v>2629</v>
      </c>
      <c r="C491" s="4">
        <v>-69533.39</v>
      </c>
      <c r="D491" s="1"/>
      <c r="E491" s="1">
        <f>SUMIF(A491:B491,"*intra*",C491:D491)+SUMIF(A491:B491,"*inter*",C491:D491)</f>
        <v>-69533.39</v>
      </c>
      <c r="F491" s="1">
        <f>SUMIF(A491:B491,"*consolidação*",C491:D491)</f>
        <v>0</v>
      </c>
      <c r="H491" t="b">
        <f t="shared" si="37"/>
        <v>1</v>
      </c>
      <c r="I491" t="str">
        <f t="shared" si="39"/>
        <v>00</v>
      </c>
    </row>
    <row r="492" spans="1:9" ht="12.75" customHeight="1">
      <c r="A492" t="str">
        <f t="shared" si="38"/>
        <v>2.3.1.2.4.00.00 - Capital Social Realizado - Inter OFSS - Estado</v>
      </c>
      <c r="B492" s="5" t="s">
        <v>2630</v>
      </c>
      <c r="C492" s="6">
        <v>0</v>
      </c>
      <c r="D492" s="1"/>
      <c r="E492" s="1">
        <f>SUMIF(A492:B492,"*intra*",C492:D492)+SUMIF(A492:B492,"*inter*",C492:D492)</f>
        <v>0</v>
      </c>
      <c r="F492" s="1">
        <f>SUMIF(A492:B492,"*consolidação*",C492:D492)</f>
        <v>0</v>
      </c>
      <c r="H492" t="b">
        <f t="shared" si="37"/>
        <v>1</v>
      </c>
      <c r="I492" t="str">
        <f t="shared" si="39"/>
        <v>00</v>
      </c>
    </row>
    <row r="493" spans="1:9" ht="12.75" customHeight="1">
      <c r="A493" t="str">
        <f t="shared" si="38"/>
        <v>2.3.1.2.5.00.00 - Capital Social Realizado - Inter OFSS - Município</v>
      </c>
      <c r="B493" s="3" t="s">
        <v>2631</v>
      </c>
      <c r="C493" s="4">
        <v>83573250.560000002</v>
      </c>
      <c r="D493" s="1"/>
      <c r="E493" s="1">
        <f>SUMIF(A493:B493,"*intra*",C493:D493)+SUMIF(A493:B493,"*inter*",C493:D493)</f>
        <v>83573250.560000002</v>
      </c>
      <c r="F493" s="1">
        <f>SUMIF(A493:B493,"*consolidação*",C493:D493)</f>
        <v>0</v>
      </c>
      <c r="H493" t="b">
        <f t="shared" si="37"/>
        <v>1</v>
      </c>
      <c r="I493" t="str">
        <f t="shared" si="39"/>
        <v>00</v>
      </c>
    </row>
    <row r="494" spans="1:9" ht="12.75" customHeight="1">
      <c r="A494" t="str">
        <f t="shared" si="38"/>
        <v>2.3.2.0.0.00.00 - Adiantamento para Futuro Aumento de Capital</v>
      </c>
      <c r="B494" s="5" t="s">
        <v>2632</v>
      </c>
      <c r="C494" s="6">
        <v>794049206.73000002</v>
      </c>
      <c r="D494" s="1"/>
      <c r="E494" s="1">
        <f>E495+E496+E497+E498+E499</f>
        <v>632141711.43000007</v>
      </c>
      <c r="F494" s="1">
        <f>F495+F496+F497+F498+F499</f>
        <v>161907495.30000001</v>
      </c>
      <c r="H494" t="b">
        <f t="shared" si="37"/>
        <v>1</v>
      </c>
      <c r="I494" t="str">
        <f t="shared" si="39"/>
        <v>00</v>
      </c>
    </row>
    <row r="495" spans="1:9" ht="25.5" customHeight="1">
      <c r="A495" t="str">
        <f t="shared" si="38"/>
        <v>2.3.2.0.1.00.00 - Adiantamento para Futuro Aumento de Capital - 
 Consolidação</v>
      </c>
      <c r="B495" s="3" t="s">
        <v>2633</v>
      </c>
      <c r="C495" s="4">
        <v>161907495.30000001</v>
      </c>
      <c r="D495" s="1"/>
      <c r="E495" s="1">
        <f>SUMIF(A495:B495,"*intra*",C495:D495)+SUMIF(A495:B495,"*inter*",C495:D495)</f>
        <v>0</v>
      </c>
      <c r="F495" s="1">
        <f>SUMIF(A495:B495,"*consolidação*",C495:D495)</f>
        <v>161907495.30000001</v>
      </c>
      <c r="H495" t="b">
        <f t="shared" si="37"/>
        <v>1</v>
      </c>
      <c r="I495" t="str">
        <f t="shared" si="39"/>
        <v>00</v>
      </c>
    </row>
    <row r="496" spans="1:9" ht="25.5" customHeight="1">
      <c r="A496" t="str">
        <f t="shared" si="38"/>
        <v>2.3.2.0.2.00.00 - Adiantamento para Futuro Aumento de Capital - Intra 
 OFSS</v>
      </c>
      <c r="B496" s="5" t="s">
        <v>2634</v>
      </c>
      <c r="C496" s="6">
        <v>631679165.96000004</v>
      </c>
      <c r="D496" s="1"/>
      <c r="E496" s="1">
        <f>SUMIF(A496:B496,"*intra*",C496:D496)+SUMIF(A496:B496,"*inter*",C496:D496)</f>
        <v>631679165.96000004</v>
      </c>
      <c r="F496" s="1">
        <f>SUMIF(A496:B496,"*consolidação*",C496:D496)</f>
        <v>0</v>
      </c>
      <c r="H496" t="b">
        <f t="shared" si="37"/>
        <v>1</v>
      </c>
      <c r="I496" t="str">
        <f t="shared" si="39"/>
        <v>00</v>
      </c>
    </row>
    <row r="497" spans="1:9" ht="25.5" customHeight="1">
      <c r="A497" t="str">
        <f t="shared" si="38"/>
        <v>2.3.2.0.3.00.00 - Adiantamento para Futuro Aumento de Capital - Inter 
 OFSS - União</v>
      </c>
      <c r="B497" s="3" t="s">
        <v>2635</v>
      </c>
      <c r="C497" s="4">
        <v>0</v>
      </c>
      <c r="D497" s="1"/>
      <c r="E497" s="1">
        <f>SUMIF(A497:B497,"*intra*",C497:D497)+SUMIF(A497:B497,"*inter*",C497:D497)</f>
        <v>0</v>
      </c>
      <c r="F497" s="1">
        <f>SUMIF(A497:B497,"*consolidação*",C497:D497)</f>
        <v>0</v>
      </c>
      <c r="H497" t="b">
        <f t="shared" si="37"/>
        <v>1</v>
      </c>
      <c r="I497" t="str">
        <f t="shared" si="39"/>
        <v>00</v>
      </c>
    </row>
    <row r="498" spans="1:9" ht="25.5" customHeight="1">
      <c r="A498" t="str">
        <f t="shared" si="38"/>
        <v>2.3.2.0.4.00.00 - Adiantamento para Futuro Aumento de Capital - Inter 
 OFSS - Estado</v>
      </c>
      <c r="B498" s="5" t="s">
        <v>2636</v>
      </c>
      <c r="C498" s="6">
        <v>0</v>
      </c>
      <c r="D498" s="1"/>
      <c r="E498" s="1">
        <f>SUMIF(A498:B498,"*intra*",C498:D498)+SUMIF(A498:B498,"*inter*",C498:D498)</f>
        <v>0</v>
      </c>
      <c r="F498" s="1">
        <f>SUMIF(A498:B498,"*consolidação*",C498:D498)</f>
        <v>0</v>
      </c>
      <c r="H498" t="b">
        <f t="shared" si="37"/>
        <v>1</v>
      </c>
      <c r="I498" t="str">
        <f t="shared" si="39"/>
        <v>00</v>
      </c>
    </row>
    <row r="499" spans="1:9" ht="25.5" customHeight="1">
      <c r="A499" t="str">
        <f t="shared" si="38"/>
        <v>2.3.2.0.5.00.00 - Adiantamento para Futuro Aumento de Capital - Inter 
 OFSS - Município</v>
      </c>
      <c r="B499" s="3" t="s">
        <v>2637</v>
      </c>
      <c r="C499" s="4">
        <v>462545.47</v>
      </c>
      <c r="D499" s="1"/>
      <c r="E499" s="1">
        <f>SUMIF(A499:B499,"*intra*",C499:D499)+SUMIF(A499:B499,"*inter*",C499:D499)</f>
        <v>462545.47</v>
      </c>
      <c r="F499" s="1">
        <f>SUMIF(A499:B499,"*consolidação*",C499:D499)</f>
        <v>0</v>
      </c>
      <c r="H499" t="b">
        <f t="shared" si="37"/>
        <v>1</v>
      </c>
      <c r="I499" t="str">
        <f t="shared" si="39"/>
        <v>00</v>
      </c>
    </row>
    <row r="500" spans="1:9" ht="12.75" customHeight="1">
      <c r="A500" t="str">
        <f t="shared" si="38"/>
        <v>2.3.3.0.0.00.00 - Reservas de Capital</v>
      </c>
      <c r="B500" s="5" t="s">
        <v>2638</v>
      </c>
      <c r="C500" s="6">
        <v>216575143.63</v>
      </c>
      <c r="D500" s="1"/>
      <c r="E500" s="1">
        <f>E501+E507+E513+E519+E525</f>
        <v>34705435.600000001</v>
      </c>
      <c r="F500" s="1">
        <f>F501+F507+F513+F519+F525</f>
        <v>181869708.03</v>
      </c>
      <c r="H500" t="b">
        <f t="shared" si="37"/>
        <v>1</v>
      </c>
      <c r="I500" t="str">
        <f t="shared" si="39"/>
        <v>00</v>
      </c>
    </row>
    <row r="501" spans="1:9" ht="12.75" customHeight="1">
      <c r="A501" t="str">
        <f t="shared" si="38"/>
        <v>2.3.3.1.0.00.00 - Ágio na Emissão de Ações</v>
      </c>
      <c r="B501" s="3" t="s">
        <v>2639</v>
      </c>
      <c r="C501" s="4">
        <v>0</v>
      </c>
      <c r="D501" s="1"/>
      <c r="E501" s="1">
        <f>E502+E503+E504+E505+E506</f>
        <v>0</v>
      </c>
      <c r="F501" s="1">
        <f>F502+F503+F504+F505+F506</f>
        <v>0</v>
      </c>
      <c r="H501" t="b">
        <f t="shared" si="37"/>
        <v>1</v>
      </c>
      <c r="I501" t="str">
        <f t="shared" si="39"/>
        <v>00</v>
      </c>
    </row>
    <row r="502" spans="1:9" ht="12.75" customHeight="1">
      <c r="A502" t="str">
        <f t="shared" si="38"/>
        <v>2.3.3.1.1.00.00 - Ágio na Emissão de Ações - Consolidação</v>
      </c>
      <c r="B502" s="5" t="s">
        <v>2640</v>
      </c>
      <c r="C502" s="6">
        <v>0</v>
      </c>
      <c r="D502" s="1"/>
      <c r="E502" s="1">
        <f>SUMIF(A502:B502,"*intra*",C502:D502)+SUMIF(A502:B502,"*inter*",C502:D502)</f>
        <v>0</v>
      </c>
      <c r="F502" s="1">
        <f>SUMIF(A502:B502,"*consolidação*",C502:D502)</f>
        <v>0</v>
      </c>
      <c r="H502" t="b">
        <f t="shared" si="37"/>
        <v>1</v>
      </c>
      <c r="I502" t="str">
        <f t="shared" si="39"/>
        <v>00</v>
      </c>
    </row>
    <row r="503" spans="1:9" ht="12.75" customHeight="1">
      <c r="A503" t="str">
        <f t="shared" si="38"/>
        <v>2.3.3.1.2.00.00 - Ágio na Emissão de Ações - Intra OFSS</v>
      </c>
      <c r="B503" s="3" t="s">
        <v>2641</v>
      </c>
      <c r="C503" s="4">
        <v>0</v>
      </c>
      <c r="D503" s="1"/>
      <c r="E503" s="1">
        <f>SUMIF(A503:B503,"*intra*",C503:D503)+SUMIF(A503:B503,"*inter*",C503:D503)</f>
        <v>0</v>
      </c>
      <c r="F503" s="1">
        <f>SUMIF(A503:B503,"*consolidação*",C503:D503)</f>
        <v>0</v>
      </c>
      <c r="H503" t="b">
        <f t="shared" si="37"/>
        <v>1</v>
      </c>
      <c r="I503" t="str">
        <f t="shared" si="39"/>
        <v>00</v>
      </c>
    </row>
    <row r="504" spans="1:9" ht="12.75" customHeight="1">
      <c r="A504" t="str">
        <f t="shared" si="38"/>
        <v>2.3.3.1.3.00.00 - Ágio na Emissão de Ações - Inter OFSS - União</v>
      </c>
      <c r="B504" s="5" t="s">
        <v>2642</v>
      </c>
      <c r="C504" s="6">
        <v>0</v>
      </c>
      <c r="D504" s="1"/>
      <c r="E504" s="1">
        <f>SUMIF(A504:B504,"*intra*",C504:D504)+SUMIF(A504:B504,"*inter*",C504:D504)</f>
        <v>0</v>
      </c>
      <c r="F504" s="1">
        <f>SUMIF(A504:B504,"*consolidação*",C504:D504)</f>
        <v>0</v>
      </c>
      <c r="H504" t="b">
        <f t="shared" si="37"/>
        <v>1</v>
      </c>
      <c r="I504" t="str">
        <f t="shared" si="39"/>
        <v>00</v>
      </c>
    </row>
    <row r="505" spans="1:9" ht="12.75" customHeight="1">
      <c r="A505" t="str">
        <f t="shared" si="38"/>
        <v>2.3.3.1.4.00.00 - Ágio na Emissão de Ações - Inter OFSS - Estado</v>
      </c>
      <c r="B505" s="3" t="s">
        <v>2643</v>
      </c>
      <c r="C505" s="4">
        <v>0</v>
      </c>
      <c r="D505" s="1"/>
      <c r="E505" s="1">
        <f>SUMIF(A505:B505,"*intra*",C505:D505)+SUMIF(A505:B505,"*inter*",C505:D505)</f>
        <v>0</v>
      </c>
      <c r="F505" s="1">
        <f>SUMIF(A505:B505,"*consolidação*",C505:D505)</f>
        <v>0</v>
      </c>
      <c r="H505" t="b">
        <f t="shared" si="37"/>
        <v>1</v>
      </c>
      <c r="I505" t="str">
        <f t="shared" si="39"/>
        <v>00</v>
      </c>
    </row>
    <row r="506" spans="1:9" ht="12.75" customHeight="1">
      <c r="A506" t="str">
        <f t="shared" si="38"/>
        <v>2.3.3.1.5.00.00 - Ágio na Emissão de Ações - Inter OFSS - Município</v>
      </c>
      <c r="B506" s="5" t="s">
        <v>2644</v>
      </c>
      <c r="C506" s="6">
        <v>0</v>
      </c>
      <c r="D506" s="1"/>
      <c r="E506" s="1">
        <f>SUMIF(A506:B506,"*intra*",C506:D506)+SUMIF(A506:B506,"*inter*",C506:D506)</f>
        <v>0</v>
      </c>
      <c r="F506" s="1">
        <f>SUMIF(A506:B506,"*consolidação*",C506:D506)</f>
        <v>0</v>
      </c>
      <c r="H506" t="b">
        <f t="shared" si="37"/>
        <v>1</v>
      </c>
      <c r="I506" t="str">
        <f t="shared" si="39"/>
        <v>00</v>
      </c>
    </row>
    <row r="507" spans="1:9" ht="12.75" customHeight="1">
      <c r="A507" t="str">
        <f t="shared" si="38"/>
        <v>2.3.3.2.0.00.00 - Alienação de Partes Beneficiarias</v>
      </c>
      <c r="B507" s="3" t="s">
        <v>2645</v>
      </c>
      <c r="C507" s="4">
        <v>77600</v>
      </c>
      <c r="D507" s="1"/>
      <c r="E507" s="1">
        <f>E508+E509+E510+E511+E512</f>
        <v>0</v>
      </c>
      <c r="F507" s="1">
        <f>F508+F509+F510+F511+F512</f>
        <v>77600</v>
      </c>
      <c r="H507" t="b">
        <f t="shared" si="37"/>
        <v>1</v>
      </c>
      <c r="I507" t="str">
        <f t="shared" si="39"/>
        <v>00</v>
      </c>
    </row>
    <row r="508" spans="1:9" ht="12.75" customHeight="1">
      <c r="A508" t="str">
        <f t="shared" si="38"/>
        <v>2.3.3.2.1.00.00 - Alienação de Partes Beneficiarias - Consolidação</v>
      </c>
      <c r="B508" s="5" t="s">
        <v>2646</v>
      </c>
      <c r="C508" s="6">
        <v>77600</v>
      </c>
      <c r="D508" s="1"/>
      <c r="E508" s="1">
        <f>SUMIF(A508:B508,"*intra*",C508:D508)+SUMIF(A508:B508,"*inter*",C508:D508)</f>
        <v>0</v>
      </c>
      <c r="F508" s="1">
        <f>SUMIF(A508:B508,"*consolidação*",C508:D508)</f>
        <v>77600</v>
      </c>
      <c r="H508" t="b">
        <f t="shared" si="37"/>
        <v>1</v>
      </c>
      <c r="I508" t="str">
        <f t="shared" si="39"/>
        <v>00</v>
      </c>
    </row>
    <row r="509" spans="1:9" ht="12.75" customHeight="1">
      <c r="A509" t="str">
        <f t="shared" si="38"/>
        <v>2.3.3.2.2.00.00 - Alienação de Partes Beneficiarias - Intra OFSS</v>
      </c>
      <c r="B509" s="3" t="s">
        <v>2647</v>
      </c>
      <c r="C509" s="4">
        <v>0</v>
      </c>
      <c r="D509" s="1"/>
      <c r="E509" s="1">
        <f>SUMIF(A509:B509,"*intra*",C509:D509)+SUMIF(A509:B509,"*inter*",C509:D509)</f>
        <v>0</v>
      </c>
      <c r="F509" s="1">
        <f>SUMIF(A509:B509,"*consolidação*",C509:D509)</f>
        <v>0</v>
      </c>
      <c r="H509" t="b">
        <f t="shared" si="37"/>
        <v>1</v>
      </c>
      <c r="I509" t="str">
        <f t="shared" si="39"/>
        <v>00</v>
      </c>
    </row>
    <row r="510" spans="1:9" ht="25.5" customHeight="1">
      <c r="A510" t="str">
        <f t="shared" si="38"/>
        <v>2.3.3.2.3.00.00 - Alienação de Partes Beneficiarias - Inter OFSS - 
 União</v>
      </c>
      <c r="B510" s="5" t="s">
        <v>2648</v>
      </c>
      <c r="C510" s="6">
        <v>0</v>
      </c>
      <c r="D510" s="1"/>
      <c r="E510" s="1">
        <f>SUMIF(A510:B510,"*intra*",C510:D510)+SUMIF(A510:B510,"*inter*",C510:D510)</f>
        <v>0</v>
      </c>
      <c r="F510" s="1">
        <f>SUMIF(A510:B510,"*consolidação*",C510:D510)</f>
        <v>0</v>
      </c>
      <c r="H510" t="b">
        <f t="shared" si="37"/>
        <v>1</v>
      </c>
      <c r="I510" t="str">
        <f t="shared" si="39"/>
        <v>00</v>
      </c>
    </row>
    <row r="511" spans="1:9" ht="25.5" customHeight="1">
      <c r="A511" t="str">
        <f t="shared" si="38"/>
        <v>2.3.3.2.4.00.00 - Alienação de Partes Beneficiarias - Inter OFSS - 
 Estado</v>
      </c>
      <c r="B511" s="3" t="s">
        <v>2649</v>
      </c>
      <c r="C511" s="4">
        <v>0</v>
      </c>
      <c r="D511" s="1"/>
      <c r="E511" s="1">
        <f>SUMIF(A511:B511,"*intra*",C511:D511)+SUMIF(A511:B511,"*inter*",C511:D511)</f>
        <v>0</v>
      </c>
      <c r="F511" s="1">
        <f>SUMIF(A511:B511,"*consolidação*",C511:D511)</f>
        <v>0</v>
      </c>
      <c r="H511" t="b">
        <f t="shared" si="37"/>
        <v>1</v>
      </c>
      <c r="I511" t="str">
        <f t="shared" si="39"/>
        <v>00</v>
      </c>
    </row>
    <row r="512" spans="1:9" ht="25.5" customHeight="1">
      <c r="A512" t="str">
        <f t="shared" si="38"/>
        <v>2.3.3.2.5.00.00 - Alienação de Partes Beneficiarias - Inter OFSS - 
 Município</v>
      </c>
      <c r="B512" s="5" t="s">
        <v>2650</v>
      </c>
      <c r="C512" s="6">
        <v>0</v>
      </c>
      <c r="D512" s="1"/>
      <c r="E512" s="1">
        <f>SUMIF(A512:B512,"*intra*",C512:D512)+SUMIF(A512:B512,"*inter*",C512:D512)</f>
        <v>0</v>
      </c>
      <c r="F512" s="1">
        <f>SUMIF(A512:B512,"*consolidação*",C512:D512)</f>
        <v>0</v>
      </c>
      <c r="H512" t="b">
        <f t="shared" si="37"/>
        <v>1</v>
      </c>
      <c r="I512" t="str">
        <f t="shared" si="39"/>
        <v>00</v>
      </c>
    </row>
    <row r="513" spans="1:9" ht="12.75" customHeight="1">
      <c r="A513" t="str">
        <f t="shared" si="38"/>
        <v>2.3.3.3.0.00.00 - Alienação de Bônus de Subscrição</v>
      </c>
      <c r="B513" s="3" t="s">
        <v>2651</v>
      </c>
      <c r="C513" s="4">
        <v>12606.96</v>
      </c>
      <c r="D513" s="1"/>
      <c r="E513" s="1">
        <f>E514+E515+E516+E517+E518</f>
        <v>12606.96</v>
      </c>
      <c r="F513" s="1">
        <f>F514+F515+F516+F517+F518</f>
        <v>0</v>
      </c>
      <c r="H513" t="b">
        <f t="shared" si="37"/>
        <v>1</v>
      </c>
      <c r="I513" t="str">
        <f t="shared" si="39"/>
        <v>00</v>
      </c>
    </row>
    <row r="514" spans="1:9" ht="12.75" customHeight="1">
      <c r="A514" t="str">
        <f t="shared" si="38"/>
        <v>2.3.3.3.1.00.00 - Alienação de Bônus de Subscrição - Consolidação</v>
      </c>
      <c r="B514" s="5" t="s">
        <v>2652</v>
      </c>
      <c r="C514" s="6">
        <v>0</v>
      </c>
      <c r="D514" s="1"/>
      <c r="E514" s="1">
        <f>SUMIF(A514:B514,"*intra*",C514:D514)+SUMIF(A514:B514,"*inter*",C514:D514)</f>
        <v>0</v>
      </c>
      <c r="F514" s="1">
        <f>SUMIF(A514:B514,"*consolidação*",C514:D514)</f>
        <v>0</v>
      </c>
      <c r="H514" t="b">
        <f t="shared" si="37"/>
        <v>1</v>
      </c>
      <c r="I514" t="str">
        <f t="shared" si="39"/>
        <v>00</v>
      </c>
    </row>
    <row r="515" spans="1:9" ht="12.75" customHeight="1">
      <c r="A515" t="str">
        <f t="shared" si="38"/>
        <v>2.3.3.3.2.00.00 - Alienação de Bônus de Subscrição - Intra OFSS</v>
      </c>
      <c r="B515" s="3" t="s">
        <v>2653</v>
      </c>
      <c r="C515" s="4">
        <v>0</v>
      </c>
      <c r="D515" s="1"/>
      <c r="E515" s="1">
        <f>SUMIF(A515:B515,"*intra*",C515:D515)+SUMIF(A515:B515,"*inter*",C515:D515)</f>
        <v>0</v>
      </c>
      <c r="F515" s="1">
        <f>SUMIF(A515:B515,"*consolidação*",C515:D515)</f>
        <v>0</v>
      </c>
      <c r="H515" t="b">
        <f t="shared" ref="H515:H578" si="40">IF(I515="00",C515=E515+F515,TRUE)</f>
        <v>1</v>
      </c>
      <c r="I515" t="str">
        <f t="shared" si="39"/>
        <v>00</v>
      </c>
    </row>
    <row r="516" spans="1:9" ht="25.5" customHeight="1">
      <c r="A516" t="str">
        <f t="shared" ref="A516:A579" si="41">TRIM(B516)</f>
        <v>2.3.3.3.3.00.00 - Alienação de Bônus de Subscrição - Inter OFSS - 
 União</v>
      </c>
      <c r="B516" s="5" t="s">
        <v>2654</v>
      </c>
      <c r="C516" s="6">
        <v>0</v>
      </c>
      <c r="D516" s="1"/>
      <c r="E516" s="1">
        <f>SUMIF(A516:B516,"*intra*",C516:D516)+SUMIF(A516:B516,"*inter*",C516:D516)</f>
        <v>0</v>
      </c>
      <c r="F516" s="1">
        <f>SUMIF(A516:B516,"*consolidação*",C516:D516)</f>
        <v>0</v>
      </c>
      <c r="H516" t="b">
        <f t="shared" si="40"/>
        <v>1</v>
      </c>
      <c r="I516" t="str">
        <f t="shared" ref="I516:I579" si="42">MID(A516,11,2)</f>
        <v>00</v>
      </c>
    </row>
    <row r="517" spans="1:9" ht="25.5" customHeight="1">
      <c r="A517" t="str">
        <f t="shared" si="41"/>
        <v>2.3.3.3.4.00.00 - Alienação de Bônus de Subscrição - Inter OFSS - 
 Estado</v>
      </c>
      <c r="B517" s="3" t="s">
        <v>2655</v>
      </c>
      <c r="C517" s="4">
        <v>12606.96</v>
      </c>
      <c r="D517" s="1"/>
      <c r="E517" s="1">
        <f>SUMIF(A517:B517,"*intra*",C517:D517)+SUMIF(A517:B517,"*inter*",C517:D517)</f>
        <v>12606.96</v>
      </c>
      <c r="F517" s="1">
        <f>SUMIF(A517:B517,"*consolidação*",C517:D517)</f>
        <v>0</v>
      </c>
      <c r="H517" t="b">
        <f t="shared" si="40"/>
        <v>1</v>
      </c>
      <c r="I517" t="str">
        <f t="shared" si="42"/>
        <v>00</v>
      </c>
    </row>
    <row r="518" spans="1:9" ht="25.5" customHeight="1">
      <c r="A518" t="str">
        <f t="shared" si="41"/>
        <v>2.3.3.3.5.00.00 - Alienação de Bônus de Subscrição - Inter OFSS - 
 Município</v>
      </c>
      <c r="B518" s="5" t="s">
        <v>2656</v>
      </c>
      <c r="C518" s="6">
        <v>0</v>
      </c>
      <c r="D518" s="1"/>
      <c r="E518" s="1">
        <f>SUMIF(A518:B518,"*intra*",C518:D518)+SUMIF(A518:B518,"*inter*",C518:D518)</f>
        <v>0</v>
      </c>
      <c r="F518" s="1">
        <f>SUMIF(A518:B518,"*consolidação*",C518:D518)</f>
        <v>0</v>
      </c>
      <c r="H518" t="b">
        <f t="shared" si="40"/>
        <v>1</v>
      </c>
      <c r="I518" t="str">
        <f t="shared" si="42"/>
        <v>00</v>
      </c>
    </row>
    <row r="519" spans="1:9" ht="12.75" customHeight="1">
      <c r="A519" t="str">
        <f t="shared" si="41"/>
        <v>2.3.3.4.0.00.00 - Correção Monetária do Capital Realizado</v>
      </c>
      <c r="B519" s="3" t="s">
        <v>2657</v>
      </c>
      <c r="C519" s="4">
        <v>35473239.880000003</v>
      </c>
      <c r="D519" s="1"/>
      <c r="E519" s="1">
        <f>E520+E521+E522+E523+E524</f>
        <v>9194590.1999999993</v>
      </c>
      <c r="F519" s="1">
        <f>F520+F521+F522+F523+F524</f>
        <v>26278649.68</v>
      </c>
      <c r="H519" t="b">
        <f t="shared" si="40"/>
        <v>1</v>
      </c>
      <c r="I519" t="str">
        <f t="shared" si="42"/>
        <v>00</v>
      </c>
    </row>
    <row r="520" spans="1:9" ht="25.5" customHeight="1">
      <c r="A520" t="str">
        <f t="shared" si="41"/>
        <v>2.3.3.4.1.00.00 - Correção Monetária do Capital Realizado - 
 Consolidação</v>
      </c>
      <c r="B520" s="5" t="s">
        <v>2658</v>
      </c>
      <c r="C520" s="6">
        <v>26278649.68</v>
      </c>
      <c r="D520" s="1"/>
      <c r="E520" s="1">
        <f>SUMIF(A520:B520,"*intra*",C520:D520)+SUMIF(A520:B520,"*inter*",C520:D520)</f>
        <v>0</v>
      </c>
      <c r="F520" s="1">
        <f>SUMIF(A520:B520,"*consolidação*",C520:D520)</f>
        <v>26278649.68</v>
      </c>
      <c r="H520" t="b">
        <f t="shared" si="40"/>
        <v>1</v>
      </c>
      <c r="I520" t="str">
        <f t="shared" si="42"/>
        <v>00</v>
      </c>
    </row>
    <row r="521" spans="1:9" ht="25.5" customHeight="1">
      <c r="A521" t="str">
        <f t="shared" si="41"/>
        <v>2.3.3.4.2.00.00 - Correção Monetária do Capital Realizado - Intra 
 OFSS</v>
      </c>
      <c r="B521" s="3" t="s">
        <v>2659</v>
      </c>
      <c r="C521" s="4">
        <v>9194590.1999999993</v>
      </c>
      <c r="D521" s="1"/>
      <c r="E521" s="1">
        <f>SUMIF(A521:B521,"*intra*",C521:D521)+SUMIF(A521:B521,"*inter*",C521:D521)</f>
        <v>9194590.1999999993</v>
      </c>
      <c r="F521" s="1">
        <f>SUMIF(A521:B521,"*consolidação*",C521:D521)</f>
        <v>0</v>
      </c>
      <c r="H521" t="b">
        <f t="shared" si="40"/>
        <v>1</v>
      </c>
      <c r="I521" t="str">
        <f t="shared" si="42"/>
        <v>00</v>
      </c>
    </row>
    <row r="522" spans="1:9" ht="25.5" customHeight="1">
      <c r="A522" t="str">
        <f t="shared" si="41"/>
        <v>2.3.3.4.3.00.00 - Correção Monetária do Capital Realizado - Inter 
 OFSS - União</v>
      </c>
      <c r="B522" s="5" t="s">
        <v>2660</v>
      </c>
      <c r="C522" s="6">
        <v>0</v>
      </c>
      <c r="D522" s="1"/>
      <c r="E522" s="1">
        <f>SUMIF(A522:B522,"*intra*",C522:D522)+SUMIF(A522:B522,"*inter*",C522:D522)</f>
        <v>0</v>
      </c>
      <c r="F522" s="1">
        <f>SUMIF(A522:B522,"*consolidação*",C522:D522)</f>
        <v>0</v>
      </c>
      <c r="H522" t="b">
        <f t="shared" si="40"/>
        <v>1</v>
      </c>
      <c r="I522" t="str">
        <f t="shared" si="42"/>
        <v>00</v>
      </c>
    </row>
    <row r="523" spans="1:9" ht="25.5" customHeight="1">
      <c r="A523" t="str">
        <f t="shared" si="41"/>
        <v>2.3.3.4.4.00.00 - Correção Monetária do Capital Realizado - Inter 
 OFSS - Estado</v>
      </c>
      <c r="B523" s="3" t="s">
        <v>2661</v>
      </c>
      <c r="C523" s="4">
        <v>0</v>
      </c>
      <c r="D523" s="1"/>
      <c r="E523" s="1">
        <f>SUMIF(A523:B523,"*intra*",C523:D523)+SUMIF(A523:B523,"*inter*",C523:D523)</f>
        <v>0</v>
      </c>
      <c r="F523" s="1">
        <f>SUMIF(A523:B523,"*consolidação*",C523:D523)</f>
        <v>0</v>
      </c>
      <c r="H523" t="b">
        <f t="shared" si="40"/>
        <v>1</v>
      </c>
      <c r="I523" t="str">
        <f t="shared" si="42"/>
        <v>00</v>
      </c>
    </row>
    <row r="524" spans="1:9" ht="25.5" customHeight="1">
      <c r="A524" t="str">
        <f t="shared" si="41"/>
        <v>2.3.3.4.5.00.00 - Correção Monetária do Capital Realizado - Inter 
 OFSS - Município</v>
      </c>
      <c r="B524" s="5" t="s">
        <v>2662</v>
      </c>
      <c r="C524" s="6">
        <v>0</v>
      </c>
      <c r="D524" s="1"/>
      <c r="E524" s="1">
        <f>SUMIF(A524:B524,"*intra*",C524:D524)+SUMIF(A524:B524,"*inter*",C524:D524)</f>
        <v>0</v>
      </c>
      <c r="F524" s="1">
        <f>SUMIF(A524:B524,"*consolidação*",C524:D524)</f>
        <v>0</v>
      </c>
      <c r="H524" t="b">
        <f t="shared" si="40"/>
        <v>1</v>
      </c>
      <c r="I524" t="str">
        <f t="shared" si="42"/>
        <v>00</v>
      </c>
    </row>
    <row r="525" spans="1:9" ht="12.75" customHeight="1">
      <c r="A525" t="str">
        <f t="shared" si="41"/>
        <v>2.3.3.9.0.00.00 - Outras Reservas de Capital</v>
      </c>
      <c r="B525" s="3" t="s">
        <v>2663</v>
      </c>
      <c r="C525" s="4">
        <v>181011696.78999999</v>
      </c>
      <c r="D525" s="1"/>
      <c r="E525" s="1">
        <f>E526+E527+E528+E529+E530</f>
        <v>25498238.440000001</v>
      </c>
      <c r="F525" s="1">
        <f>F526+F527+F528+F529+F530</f>
        <v>155513458.34999999</v>
      </c>
      <c r="H525" t="b">
        <f t="shared" si="40"/>
        <v>1</v>
      </c>
      <c r="I525" t="str">
        <f t="shared" si="42"/>
        <v>00</v>
      </c>
    </row>
    <row r="526" spans="1:9" ht="12.75" customHeight="1">
      <c r="A526" t="str">
        <f t="shared" si="41"/>
        <v>2.3.3.9.1.00.00 - Outras Reservas de Capital - Consolidação</v>
      </c>
      <c r="B526" s="5" t="s">
        <v>2664</v>
      </c>
      <c r="C526" s="6">
        <v>155513458.34999999</v>
      </c>
      <c r="D526" s="1"/>
      <c r="E526" s="1">
        <f>SUMIF(A526:B526,"*intra*",C526:D526)+SUMIF(A526:B526,"*inter*",C526:D526)</f>
        <v>0</v>
      </c>
      <c r="F526" s="1">
        <f>SUMIF(A526:B526,"*consolidação*",C526:D526)</f>
        <v>155513458.34999999</v>
      </c>
      <c r="H526" t="b">
        <f t="shared" si="40"/>
        <v>1</v>
      </c>
      <c r="I526" t="str">
        <f t="shared" si="42"/>
        <v>00</v>
      </c>
    </row>
    <row r="527" spans="1:9" ht="12.75" customHeight="1">
      <c r="A527" t="str">
        <f t="shared" si="41"/>
        <v>2.3.3.9.2.00.00 - Outras Reservas de Capital - Intra OFSS</v>
      </c>
      <c r="B527" s="3" t="s">
        <v>2665</v>
      </c>
      <c r="C527" s="4">
        <v>0</v>
      </c>
      <c r="D527" s="1"/>
      <c r="E527" s="1">
        <f>SUMIF(A527:B527,"*intra*",C527:D527)+SUMIF(A527:B527,"*inter*",C527:D527)</f>
        <v>0</v>
      </c>
      <c r="F527" s="1">
        <f>SUMIF(A527:B527,"*consolidação*",C527:D527)</f>
        <v>0</v>
      </c>
      <c r="H527" t="b">
        <f t="shared" si="40"/>
        <v>1</v>
      </c>
      <c r="I527" t="str">
        <f t="shared" si="42"/>
        <v>00</v>
      </c>
    </row>
    <row r="528" spans="1:9" ht="12.75" customHeight="1">
      <c r="A528" t="str">
        <f t="shared" si="41"/>
        <v>2.3.3.9.3.00.00 - Outras Reservas de Capital - Inter OFSS - União</v>
      </c>
      <c r="B528" s="5" t="s">
        <v>2666</v>
      </c>
      <c r="C528" s="6">
        <v>1409561.96</v>
      </c>
      <c r="D528" s="1"/>
      <c r="E528" s="1">
        <f>SUMIF(A528:B528,"*intra*",C528:D528)+SUMIF(A528:B528,"*inter*",C528:D528)</f>
        <v>1409561.96</v>
      </c>
      <c r="F528" s="1">
        <f>SUMIF(A528:B528,"*consolidação*",C528:D528)</f>
        <v>0</v>
      </c>
      <c r="H528" t="b">
        <f t="shared" si="40"/>
        <v>1</v>
      </c>
      <c r="I528" t="str">
        <f t="shared" si="42"/>
        <v>00</v>
      </c>
    </row>
    <row r="529" spans="1:9" ht="12.75" customHeight="1">
      <c r="A529" t="str">
        <f t="shared" si="41"/>
        <v>2.3.3.9.4.00.00 - Outras Reservas de Capital - Inter OFSS - Estado</v>
      </c>
      <c r="B529" s="3" t="s">
        <v>2667</v>
      </c>
      <c r="C529" s="4">
        <v>0</v>
      </c>
      <c r="D529" s="1"/>
      <c r="E529" s="1">
        <f>SUMIF(A529:B529,"*intra*",C529:D529)+SUMIF(A529:B529,"*inter*",C529:D529)</f>
        <v>0</v>
      </c>
      <c r="F529" s="1">
        <f>SUMIF(A529:B529,"*consolidação*",C529:D529)</f>
        <v>0</v>
      </c>
      <c r="H529" t="b">
        <f t="shared" si="40"/>
        <v>1</v>
      </c>
      <c r="I529" t="str">
        <f t="shared" si="42"/>
        <v>00</v>
      </c>
    </row>
    <row r="530" spans="1:9" ht="25.5" customHeight="1">
      <c r="A530" t="str">
        <f t="shared" si="41"/>
        <v>2.3.3.9.5.00.00 - Outras Reservas de Capital - Inter OFSS - 
 Município</v>
      </c>
      <c r="B530" s="5" t="s">
        <v>2668</v>
      </c>
      <c r="C530" s="6">
        <v>24088676.48</v>
      </c>
      <c r="D530" s="1"/>
      <c r="E530" s="1">
        <f>SUMIF(A530:B530,"*intra*",C530:D530)+SUMIF(A530:B530,"*inter*",C530:D530)</f>
        <v>24088676.48</v>
      </c>
      <c r="F530" s="1">
        <f>SUMIF(A530:B530,"*consolidação*",C530:D530)</f>
        <v>0</v>
      </c>
      <c r="H530" t="b">
        <f t="shared" si="40"/>
        <v>1</v>
      </c>
      <c r="I530" t="str">
        <f t="shared" si="42"/>
        <v>00</v>
      </c>
    </row>
    <row r="531" spans="1:9" ht="12.75" customHeight="1">
      <c r="A531" t="str">
        <f t="shared" si="41"/>
        <v>2.3.4.0.0.00.00 - Ajustes de Avaliação Patrimonial</v>
      </c>
      <c r="B531" s="3" t="s">
        <v>2669</v>
      </c>
      <c r="C531" s="4">
        <v>1890698606.01</v>
      </c>
      <c r="D531" s="1"/>
      <c r="E531" s="1">
        <f>E532+E534</f>
        <v>0</v>
      </c>
      <c r="F531" s="1">
        <f>F532+F534</f>
        <v>1890698606.0100002</v>
      </c>
      <c r="H531" t="b">
        <f t="shared" si="40"/>
        <v>1</v>
      </c>
      <c r="I531" t="str">
        <f t="shared" si="42"/>
        <v>00</v>
      </c>
    </row>
    <row r="532" spans="1:9" ht="12.75" customHeight="1">
      <c r="A532" t="str">
        <f t="shared" si="41"/>
        <v>2.3.4.1.0.00.00 - Ajustes de Avaliação Patrimonial de Ativos</v>
      </c>
      <c r="B532" s="5" t="s">
        <v>2670</v>
      </c>
      <c r="C532" s="6">
        <v>1670399059.8800001</v>
      </c>
      <c r="D532" s="1"/>
      <c r="E532" s="1">
        <f>E533</f>
        <v>0</v>
      </c>
      <c r="F532" s="1">
        <f>F533</f>
        <v>1670399059.8800001</v>
      </c>
      <c r="H532" t="b">
        <f t="shared" si="40"/>
        <v>1</v>
      </c>
      <c r="I532" t="str">
        <f t="shared" si="42"/>
        <v>00</v>
      </c>
    </row>
    <row r="533" spans="1:9" ht="25.5" customHeight="1">
      <c r="A533" t="str">
        <f t="shared" si="41"/>
        <v>2.3.4.1.1.00.00 - Ajustes de Avaliação Patrimonial de Ativos - 
 Consolidação</v>
      </c>
      <c r="B533" s="3" t="s">
        <v>2671</v>
      </c>
      <c r="C533" s="4">
        <v>1670399059.8800001</v>
      </c>
      <c r="D533" s="1"/>
      <c r="E533" s="1">
        <f>SUMIF(A533:B533,"*intra*",C533:D533)+SUMIF(A533:B533,"*inter*",C533:D533)</f>
        <v>0</v>
      </c>
      <c r="F533" s="1">
        <f>SUMIF(A533:B533,"*consolidação*",C533:D533)</f>
        <v>1670399059.8800001</v>
      </c>
      <c r="H533" t="b">
        <f t="shared" si="40"/>
        <v>1</v>
      </c>
      <c r="I533" t="str">
        <f t="shared" si="42"/>
        <v>00</v>
      </c>
    </row>
    <row r="534" spans="1:9" ht="12.75" customHeight="1">
      <c r="A534" t="str">
        <f t="shared" si="41"/>
        <v>2.3.4.2.0.00.00 - Ajustes de Avaliação Patrimonial de Passivos</v>
      </c>
      <c r="B534" s="5" t="s">
        <v>2672</v>
      </c>
      <c r="C534" s="6">
        <v>220299546.13</v>
      </c>
      <c r="D534" s="1"/>
      <c r="E534" s="1">
        <f>E535</f>
        <v>0</v>
      </c>
      <c r="F534" s="1">
        <f>F535</f>
        <v>220299546.13</v>
      </c>
      <c r="H534" t="b">
        <f t="shared" si="40"/>
        <v>1</v>
      </c>
      <c r="I534" t="str">
        <f t="shared" si="42"/>
        <v>00</v>
      </c>
    </row>
    <row r="535" spans="1:9" ht="25.5" customHeight="1">
      <c r="A535" t="str">
        <f t="shared" si="41"/>
        <v>2.3.4.2.1.00.00 - Ajustes de Avaliação Patrimonial de Passivos - 
 Consolidação</v>
      </c>
      <c r="B535" s="3" t="s">
        <v>2673</v>
      </c>
      <c r="C535" s="4">
        <v>220299546.13</v>
      </c>
      <c r="D535" s="1"/>
      <c r="E535" s="1">
        <f>SUMIF(A535:B535,"*intra*",C535:D535)+SUMIF(A535:B535,"*inter*",C535:D535)</f>
        <v>0</v>
      </c>
      <c r="F535" s="1">
        <f>SUMIF(A535:B535,"*consolidação*",C535:D535)</f>
        <v>220299546.13</v>
      </c>
      <c r="H535" t="b">
        <f t="shared" si="40"/>
        <v>1</v>
      </c>
      <c r="I535" t="str">
        <f t="shared" si="42"/>
        <v>00</v>
      </c>
    </row>
    <row r="536" spans="1:9" ht="12.75" customHeight="1">
      <c r="A536" t="str">
        <f t="shared" si="41"/>
        <v>2.3.5.0.0.00.00 - Reservas de Lucros</v>
      </c>
      <c r="B536" s="5" t="s">
        <v>2674</v>
      </c>
      <c r="C536" s="6">
        <v>38925948.060000002</v>
      </c>
      <c r="D536" s="1"/>
      <c r="E536" s="1">
        <f>E537+E543+E549+E555+E561+E567+E573+E585+E579</f>
        <v>1389832.32</v>
      </c>
      <c r="F536" s="1">
        <f>F537+F543+F549+F555+F561+F567+F573+F585+F579</f>
        <v>37536115.740000002</v>
      </c>
      <c r="H536" t="b">
        <f t="shared" si="40"/>
        <v>1</v>
      </c>
      <c r="I536" t="str">
        <f t="shared" si="42"/>
        <v>00</v>
      </c>
    </row>
    <row r="537" spans="1:9" ht="12.75" customHeight="1">
      <c r="A537" t="str">
        <f t="shared" si="41"/>
        <v>2.3.5.1.0.00.00 - Reserva Legal</v>
      </c>
      <c r="B537" s="3" t="s">
        <v>2675</v>
      </c>
      <c r="C537" s="4">
        <v>2152837.37</v>
      </c>
      <c r="D537" s="1"/>
      <c r="E537" s="1">
        <f>E538+E539+E540+E541+E542</f>
        <v>69216.05</v>
      </c>
      <c r="F537" s="1">
        <f>F538+F539+F540+F541+F542</f>
        <v>2083621.32</v>
      </c>
      <c r="H537" t="b">
        <f t="shared" si="40"/>
        <v>1</v>
      </c>
      <c r="I537" t="str">
        <f t="shared" si="42"/>
        <v>00</v>
      </c>
    </row>
    <row r="538" spans="1:9" ht="12.75" customHeight="1">
      <c r="A538" t="str">
        <f t="shared" si="41"/>
        <v>2.3.5.1.1.00.00 - Reserva Legal - Consolidação</v>
      </c>
      <c r="B538" s="5" t="s">
        <v>2676</v>
      </c>
      <c r="C538" s="6">
        <v>2083621.32</v>
      </c>
      <c r="D538" s="1"/>
      <c r="E538" s="1">
        <f>SUMIF(A538:B538,"*intra*",C538:D538)+SUMIF(A538:B538,"*inter*",C538:D538)</f>
        <v>0</v>
      </c>
      <c r="F538" s="1">
        <f>SUMIF(A538:B538,"*consolidação*",C538:D538)</f>
        <v>2083621.32</v>
      </c>
      <c r="H538" t="b">
        <f t="shared" si="40"/>
        <v>1</v>
      </c>
      <c r="I538" t="str">
        <f t="shared" si="42"/>
        <v>00</v>
      </c>
    </row>
    <row r="539" spans="1:9" ht="12.75" customHeight="1">
      <c r="A539" t="str">
        <f t="shared" si="41"/>
        <v>2.3.5.1.2.00.00 - Reserva Legal - Intra OFSS</v>
      </c>
      <c r="B539" s="3" t="s">
        <v>2677</v>
      </c>
      <c r="C539" s="4">
        <v>69216.05</v>
      </c>
      <c r="D539" s="1"/>
      <c r="E539" s="1">
        <f>SUMIF(A539:B539,"*intra*",C539:D539)+SUMIF(A539:B539,"*inter*",C539:D539)</f>
        <v>69216.05</v>
      </c>
      <c r="F539" s="1">
        <f>SUMIF(A539:B539,"*consolidação*",C539:D539)</f>
        <v>0</v>
      </c>
      <c r="H539" t="b">
        <f t="shared" si="40"/>
        <v>1</v>
      </c>
      <c r="I539" t="str">
        <f t="shared" si="42"/>
        <v>00</v>
      </c>
    </row>
    <row r="540" spans="1:9" ht="12.75" customHeight="1">
      <c r="A540" t="str">
        <f t="shared" si="41"/>
        <v>2.3.5.1.3.00.00 - Reserva Legal - Inter OFSS - União</v>
      </c>
      <c r="B540" s="5" t="s">
        <v>2678</v>
      </c>
      <c r="C540" s="6">
        <v>0</v>
      </c>
      <c r="D540" s="1"/>
      <c r="E540" s="1">
        <f>SUMIF(A540:B540,"*intra*",C540:D540)+SUMIF(A540:B540,"*inter*",C540:D540)</f>
        <v>0</v>
      </c>
      <c r="F540" s="1">
        <f>SUMIF(A540:B540,"*consolidação*",C540:D540)</f>
        <v>0</v>
      </c>
      <c r="H540" t="b">
        <f t="shared" si="40"/>
        <v>1</v>
      </c>
      <c r="I540" t="str">
        <f t="shared" si="42"/>
        <v>00</v>
      </c>
    </row>
    <row r="541" spans="1:9" ht="12.75" customHeight="1">
      <c r="A541" t="str">
        <f t="shared" si="41"/>
        <v>2.3.5.1.4.00.00 - Reserva Legal - Inter OFSS - Estado</v>
      </c>
      <c r="B541" s="3" t="s">
        <v>2679</v>
      </c>
      <c r="C541" s="4">
        <v>0</v>
      </c>
      <c r="D541" s="1"/>
      <c r="E541" s="1">
        <f>SUMIF(A541:B541,"*intra*",C541:D541)+SUMIF(A541:B541,"*inter*",C541:D541)</f>
        <v>0</v>
      </c>
      <c r="F541" s="1">
        <f>SUMIF(A541:B541,"*consolidação*",C541:D541)</f>
        <v>0</v>
      </c>
      <c r="H541" t="b">
        <f t="shared" si="40"/>
        <v>1</v>
      </c>
      <c r="I541" t="str">
        <f t="shared" si="42"/>
        <v>00</v>
      </c>
    </row>
    <row r="542" spans="1:9" ht="12.75" customHeight="1">
      <c r="A542" t="str">
        <f t="shared" si="41"/>
        <v>2.3.5.1.5.00.00 - Reserva Legal - Inter OFSS - Município</v>
      </c>
      <c r="B542" s="5" t="s">
        <v>2680</v>
      </c>
      <c r="C542" s="6">
        <v>0</v>
      </c>
      <c r="D542" s="1"/>
      <c r="E542" s="1">
        <f>SUMIF(A542:B542,"*intra*",C542:D542)+SUMIF(A542:B542,"*inter*",C542:D542)</f>
        <v>0</v>
      </c>
      <c r="F542" s="1">
        <f>SUMIF(A542:B542,"*consolidação*",C542:D542)</f>
        <v>0</v>
      </c>
      <c r="H542" t="b">
        <f t="shared" si="40"/>
        <v>1</v>
      </c>
      <c r="I542" t="str">
        <f t="shared" si="42"/>
        <v>00</v>
      </c>
    </row>
    <row r="543" spans="1:9" ht="12.75" customHeight="1">
      <c r="A543" t="str">
        <f t="shared" si="41"/>
        <v>2.3.5.2.0.00.00 - Reservas Estatutárias</v>
      </c>
      <c r="B543" s="3" t="s">
        <v>2681</v>
      </c>
      <c r="C543" s="4">
        <v>126190.74</v>
      </c>
      <c r="D543" s="1"/>
      <c r="E543" s="1">
        <f>E544+E545+E546+E547+E548</f>
        <v>0</v>
      </c>
      <c r="F543" s="1">
        <f>F544+F545+F546+F547+F548</f>
        <v>126190.74</v>
      </c>
      <c r="H543" t="b">
        <f t="shared" si="40"/>
        <v>1</v>
      </c>
      <c r="I543" t="str">
        <f t="shared" si="42"/>
        <v>00</v>
      </c>
    </row>
    <row r="544" spans="1:9" ht="12.75" customHeight="1">
      <c r="A544" t="str">
        <f t="shared" si="41"/>
        <v>2.3.5.2.1.00.00 - Reservas Estatutárias - Consolidação</v>
      </c>
      <c r="B544" s="5" t="s">
        <v>2682</v>
      </c>
      <c r="C544" s="6">
        <v>126190.74</v>
      </c>
      <c r="D544" s="1"/>
      <c r="E544" s="1">
        <f>SUMIF(A544:B544,"*intra*",C544:D544)+SUMIF(A544:B544,"*inter*",C544:D544)</f>
        <v>0</v>
      </c>
      <c r="F544" s="1">
        <f>SUMIF(A544:B544,"*consolidação*",C544:D544)</f>
        <v>126190.74</v>
      </c>
      <c r="H544" t="b">
        <f t="shared" si="40"/>
        <v>1</v>
      </c>
      <c r="I544" t="str">
        <f t="shared" si="42"/>
        <v>00</v>
      </c>
    </row>
    <row r="545" spans="1:9" ht="12.75" customHeight="1">
      <c r="A545" t="str">
        <f t="shared" si="41"/>
        <v>2.3.5.2.2.00.00 - Reservas Estatutárias - Intra OFSS</v>
      </c>
      <c r="B545" s="3" t="s">
        <v>2683</v>
      </c>
      <c r="C545" s="4">
        <v>0</v>
      </c>
      <c r="D545" s="1"/>
      <c r="E545" s="1">
        <f>SUMIF(A545:B545,"*intra*",C545:D545)+SUMIF(A545:B545,"*inter*",C545:D545)</f>
        <v>0</v>
      </c>
      <c r="F545" s="1">
        <f>SUMIF(A545:B545,"*consolidação*",C545:D545)</f>
        <v>0</v>
      </c>
      <c r="H545" t="b">
        <f t="shared" si="40"/>
        <v>1</v>
      </c>
      <c r="I545" t="str">
        <f t="shared" si="42"/>
        <v>00</v>
      </c>
    </row>
    <row r="546" spans="1:9" ht="12.75" customHeight="1">
      <c r="A546" t="str">
        <f t="shared" si="41"/>
        <v>2.3.5.2.3.00.00 - Reservas Estatutárias - Inter OFSS - União</v>
      </c>
      <c r="B546" s="5" t="s">
        <v>2684</v>
      </c>
      <c r="C546" s="6">
        <v>0</v>
      </c>
      <c r="D546" s="1"/>
      <c r="E546" s="1">
        <f>SUMIF(A546:B546,"*intra*",C546:D546)+SUMIF(A546:B546,"*inter*",C546:D546)</f>
        <v>0</v>
      </c>
      <c r="F546" s="1">
        <f>SUMIF(A546:B546,"*consolidação*",C546:D546)</f>
        <v>0</v>
      </c>
      <c r="H546" t="b">
        <f t="shared" si="40"/>
        <v>1</v>
      </c>
      <c r="I546" t="str">
        <f t="shared" si="42"/>
        <v>00</v>
      </c>
    </row>
    <row r="547" spans="1:9" ht="12.75" customHeight="1">
      <c r="A547" t="str">
        <f t="shared" si="41"/>
        <v>2.3.5.2.4.00.00 - Reservas Estatutárias - Inter OFSS - Estado</v>
      </c>
      <c r="B547" s="3" t="s">
        <v>2685</v>
      </c>
      <c r="C547" s="4">
        <v>0</v>
      </c>
      <c r="D547" s="1"/>
      <c r="E547" s="1">
        <f>SUMIF(A547:B547,"*intra*",C547:D547)+SUMIF(A547:B547,"*inter*",C547:D547)</f>
        <v>0</v>
      </c>
      <c r="F547" s="1">
        <f>SUMIF(A547:B547,"*consolidação*",C547:D547)</f>
        <v>0</v>
      </c>
      <c r="H547" t="b">
        <f t="shared" si="40"/>
        <v>1</v>
      </c>
      <c r="I547" t="str">
        <f t="shared" si="42"/>
        <v>00</v>
      </c>
    </row>
    <row r="548" spans="1:9" ht="12.75" customHeight="1">
      <c r="A548" t="str">
        <f t="shared" si="41"/>
        <v>2.3.5.2.5.00.00 - Reservas Estatutárias - Inter OFSS - Município</v>
      </c>
      <c r="B548" s="5" t="s">
        <v>2686</v>
      </c>
      <c r="C548" s="6">
        <v>0</v>
      </c>
      <c r="D548" s="1"/>
      <c r="E548" s="1">
        <f>SUMIF(A548:B548,"*intra*",C548:D548)+SUMIF(A548:B548,"*inter*",C548:D548)</f>
        <v>0</v>
      </c>
      <c r="F548" s="1">
        <f>SUMIF(A548:B548,"*consolidação*",C548:D548)</f>
        <v>0</v>
      </c>
      <c r="H548" t="b">
        <f t="shared" si="40"/>
        <v>1</v>
      </c>
      <c r="I548" t="str">
        <f t="shared" si="42"/>
        <v>00</v>
      </c>
    </row>
    <row r="549" spans="1:9" ht="12.75" customHeight="1">
      <c r="A549" t="str">
        <f t="shared" si="41"/>
        <v>2.3.5.3.0.00.00 - Reserva para Contingencias</v>
      </c>
      <c r="B549" s="3" t="s">
        <v>2687</v>
      </c>
      <c r="C549" s="4">
        <v>0</v>
      </c>
      <c r="D549" s="1"/>
      <c r="E549" s="1">
        <f>E550+E551+E552+E553+E554</f>
        <v>0</v>
      </c>
      <c r="F549" s="1">
        <f>F550+F551+F552+F553+F554</f>
        <v>0</v>
      </c>
      <c r="H549" t="b">
        <f t="shared" si="40"/>
        <v>1</v>
      </c>
      <c r="I549" t="str">
        <f t="shared" si="42"/>
        <v>00</v>
      </c>
    </row>
    <row r="550" spans="1:9" ht="12.75" customHeight="1">
      <c r="A550" t="str">
        <f t="shared" si="41"/>
        <v>2.3.5.3.1.00.00 - Reserva para Contingencias - Consolidação</v>
      </c>
      <c r="B550" s="5" t="s">
        <v>2688</v>
      </c>
      <c r="C550" s="6">
        <v>0</v>
      </c>
      <c r="D550" s="1"/>
      <c r="E550" s="1">
        <f>SUMIF(A550:B550,"*intra*",C550:D550)+SUMIF(A550:B550,"*inter*",C550:D550)</f>
        <v>0</v>
      </c>
      <c r="F550" s="1">
        <f>SUMIF(A550:B550,"*consolidação*",C550:D550)</f>
        <v>0</v>
      </c>
      <c r="H550" t="b">
        <f t="shared" si="40"/>
        <v>1</v>
      </c>
      <c r="I550" t="str">
        <f t="shared" si="42"/>
        <v>00</v>
      </c>
    </row>
    <row r="551" spans="1:9" ht="12.75" customHeight="1">
      <c r="A551" t="str">
        <f t="shared" si="41"/>
        <v>2.3.5.3.2.00.00 - Reserva para Contingencias - Intra OFSS</v>
      </c>
      <c r="B551" s="3" t="s">
        <v>2689</v>
      </c>
      <c r="C551" s="4">
        <v>0</v>
      </c>
      <c r="D551" s="1"/>
      <c r="E551" s="1">
        <f>SUMIF(A551:B551,"*intra*",C551:D551)+SUMIF(A551:B551,"*inter*",C551:D551)</f>
        <v>0</v>
      </c>
      <c r="F551" s="1">
        <f>SUMIF(A551:B551,"*consolidação*",C551:D551)</f>
        <v>0</v>
      </c>
      <c r="H551" t="b">
        <f t="shared" si="40"/>
        <v>1</v>
      </c>
      <c r="I551" t="str">
        <f t="shared" si="42"/>
        <v>00</v>
      </c>
    </row>
    <row r="552" spans="1:9" ht="12.75" customHeight="1">
      <c r="A552" t="str">
        <f t="shared" si="41"/>
        <v>2.3.5.3.3.00.00 - Reserva para Contingencias - Inter OFSS - União</v>
      </c>
      <c r="B552" s="5" t="s">
        <v>2690</v>
      </c>
      <c r="C552" s="6">
        <v>0</v>
      </c>
      <c r="D552" s="1"/>
      <c r="E552" s="1">
        <f>SUMIF(A552:B552,"*intra*",C552:D552)+SUMIF(A552:B552,"*inter*",C552:D552)</f>
        <v>0</v>
      </c>
      <c r="F552" s="1">
        <f>SUMIF(A552:B552,"*consolidação*",C552:D552)</f>
        <v>0</v>
      </c>
      <c r="H552" t="b">
        <f t="shared" si="40"/>
        <v>1</v>
      </c>
      <c r="I552" t="str">
        <f t="shared" si="42"/>
        <v>00</v>
      </c>
    </row>
    <row r="553" spans="1:9" ht="12.75" customHeight="1">
      <c r="A553" t="str">
        <f t="shared" si="41"/>
        <v>2.3.5.3.4.00.00 - Reserva para Contingencias - Inter OFSS - Estado</v>
      </c>
      <c r="B553" s="3" t="s">
        <v>2691</v>
      </c>
      <c r="C553" s="4">
        <v>0</v>
      </c>
      <c r="D553" s="1"/>
      <c r="E553" s="1">
        <f>SUMIF(A553:B553,"*intra*",C553:D553)+SUMIF(A553:B553,"*inter*",C553:D553)</f>
        <v>0</v>
      </c>
      <c r="F553" s="1">
        <f>SUMIF(A553:B553,"*consolidação*",C553:D553)</f>
        <v>0</v>
      </c>
      <c r="H553" t="b">
        <f t="shared" si="40"/>
        <v>1</v>
      </c>
      <c r="I553" t="str">
        <f t="shared" si="42"/>
        <v>00</v>
      </c>
    </row>
    <row r="554" spans="1:9" ht="25.5" customHeight="1">
      <c r="A554" t="str">
        <f t="shared" si="41"/>
        <v>2.3.5.3.5.00.00 - Reserva para Contingencias - Inter OFSS - 
 Município</v>
      </c>
      <c r="B554" s="5" t="s">
        <v>2692</v>
      </c>
      <c r="C554" s="6">
        <v>0</v>
      </c>
      <c r="D554" s="1"/>
      <c r="E554" s="1">
        <f>SUMIF(A554:B554,"*intra*",C554:D554)+SUMIF(A554:B554,"*inter*",C554:D554)</f>
        <v>0</v>
      </c>
      <c r="F554" s="1">
        <f>SUMIF(A554:B554,"*consolidação*",C554:D554)</f>
        <v>0</v>
      </c>
      <c r="H554" t="b">
        <f t="shared" si="40"/>
        <v>1</v>
      </c>
      <c r="I554" t="str">
        <f t="shared" si="42"/>
        <v>00</v>
      </c>
    </row>
    <row r="555" spans="1:9" ht="12.75" customHeight="1">
      <c r="A555" t="str">
        <f t="shared" si="41"/>
        <v>2.3.5.4.0.00.00 - Reserva de Incentivos Fiscais</v>
      </c>
      <c r="B555" s="3" t="s">
        <v>2693</v>
      </c>
      <c r="C555" s="4">
        <v>0</v>
      </c>
      <c r="D555" s="1"/>
      <c r="E555" s="1">
        <f>E556+E557+E558+E559+E560</f>
        <v>0</v>
      </c>
      <c r="F555" s="1">
        <f>F556+F557+F558+F559+F560</f>
        <v>0</v>
      </c>
      <c r="H555" t="b">
        <f t="shared" si="40"/>
        <v>1</v>
      </c>
      <c r="I555" t="str">
        <f t="shared" si="42"/>
        <v>00</v>
      </c>
    </row>
    <row r="556" spans="1:9" ht="12.75" customHeight="1">
      <c r="A556" t="str">
        <f t="shared" si="41"/>
        <v>2.3.5.4.1.00.00 - Reserva de Incentivos Fiscais - Consolidação</v>
      </c>
      <c r="B556" s="5" t="s">
        <v>2694</v>
      </c>
      <c r="C556" s="6">
        <v>0</v>
      </c>
      <c r="D556" s="1"/>
      <c r="E556" s="1">
        <f>SUMIF(A556:B556,"*intra*",C556:D556)+SUMIF(A556:B556,"*inter*",C556:D556)</f>
        <v>0</v>
      </c>
      <c r="F556" s="1">
        <f>SUMIF(A556:B556,"*consolidação*",C556:D556)</f>
        <v>0</v>
      </c>
      <c r="H556" t="b">
        <f t="shared" si="40"/>
        <v>1</v>
      </c>
      <c r="I556" t="str">
        <f t="shared" si="42"/>
        <v>00</v>
      </c>
    </row>
    <row r="557" spans="1:9" ht="12.75" customHeight="1">
      <c r="A557" t="str">
        <f t="shared" si="41"/>
        <v>2.3.5.4.2.00.00 - Reserva de Incentivos Fiscais - Intra OFSS</v>
      </c>
      <c r="B557" s="3" t="s">
        <v>2695</v>
      </c>
      <c r="C557" s="4">
        <v>0</v>
      </c>
      <c r="D557" s="1"/>
      <c r="E557" s="1">
        <f>SUMIF(A557:B557,"*intra*",C557:D557)+SUMIF(A557:B557,"*inter*",C557:D557)</f>
        <v>0</v>
      </c>
      <c r="F557" s="1">
        <f>SUMIF(A557:B557,"*consolidação*",C557:D557)</f>
        <v>0</v>
      </c>
      <c r="H557" t="b">
        <f t="shared" si="40"/>
        <v>1</v>
      </c>
      <c r="I557" t="str">
        <f t="shared" si="42"/>
        <v>00</v>
      </c>
    </row>
    <row r="558" spans="1:9" ht="12.75" customHeight="1">
      <c r="A558" t="str">
        <f t="shared" si="41"/>
        <v>2.3.5.4.3.00.00 - Reserva de Incentivos Fiscais - Inter OFSS - União</v>
      </c>
      <c r="B558" s="5" t="s">
        <v>2696</v>
      </c>
      <c r="C558" s="6">
        <v>0</v>
      </c>
      <c r="D558" s="1"/>
      <c r="E558" s="1">
        <f>SUMIF(A558:B558,"*intra*",C558:D558)+SUMIF(A558:B558,"*inter*",C558:D558)</f>
        <v>0</v>
      </c>
      <c r="F558" s="1">
        <f>SUMIF(A558:B558,"*consolidação*",C558:D558)</f>
        <v>0</v>
      </c>
      <c r="H558" t="b">
        <f t="shared" si="40"/>
        <v>1</v>
      </c>
      <c r="I558" t="str">
        <f t="shared" si="42"/>
        <v>00</v>
      </c>
    </row>
    <row r="559" spans="1:9" ht="25.5" customHeight="1">
      <c r="A559" t="str">
        <f t="shared" si="41"/>
        <v>2.3.5.4.4.00.00 - Reserva de Incentivos Fiscais - Inter OFSS - 
 Estado</v>
      </c>
      <c r="B559" s="3" t="s">
        <v>2697</v>
      </c>
      <c r="C559" s="4">
        <v>0</v>
      </c>
      <c r="D559" s="1"/>
      <c r="E559" s="1">
        <f>SUMIF(A559:B559,"*intra*",C559:D559)+SUMIF(A559:B559,"*inter*",C559:D559)</f>
        <v>0</v>
      </c>
      <c r="F559" s="1">
        <f>SUMIF(A559:B559,"*consolidação*",C559:D559)</f>
        <v>0</v>
      </c>
      <c r="H559" t="b">
        <f t="shared" si="40"/>
        <v>1</v>
      </c>
      <c r="I559" t="str">
        <f t="shared" si="42"/>
        <v>00</v>
      </c>
    </row>
    <row r="560" spans="1:9" ht="25.5" customHeight="1">
      <c r="A560" t="str">
        <f t="shared" si="41"/>
        <v>2.3.5.4.5.00.00 - Reserva de Incentivos Fiscais - Inter OFSS - 
 Município</v>
      </c>
      <c r="B560" s="5" t="s">
        <v>2698</v>
      </c>
      <c r="C560" s="6">
        <v>0</v>
      </c>
      <c r="D560" s="1"/>
      <c r="E560" s="1">
        <f>SUMIF(A560:B560,"*intra*",C560:D560)+SUMIF(A560:B560,"*inter*",C560:D560)</f>
        <v>0</v>
      </c>
      <c r="F560" s="1">
        <f>SUMIF(A560:B560,"*consolidação*",C560:D560)</f>
        <v>0</v>
      </c>
      <c r="H560" t="b">
        <f t="shared" si="40"/>
        <v>1</v>
      </c>
      <c r="I560" t="str">
        <f t="shared" si="42"/>
        <v>00</v>
      </c>
    </row>
    <row r="561" spans="1:9" ht="12.75" customHeight="1">
      <c r="A561" t="str">
        <f t="shared" si="41"/>
        <v>2.3.5.5.0.00.00 - Reservas de Lucros para Expansão</v>
      </c>
      <c r="B561" s="3" t="s">
        <v>2699</v>
      </c>
      <c r="C561" s="4">
        <v>1328949.5900000001</v>
      </c>
      <c r="D561" s="1"/>
      <c r="E561" s="1">
        <f>E562+E563+E564+E565+E566</f>
        <v>1328949.5900000001</v>
      </c>
      <c r="F561" s="1">
        <f>F562+F563+F564+F565+F566</f>
        <v>0</v>
      </c>
      <c r="H561" t="b">
        <f t="shared" si="40"/>
        <v>1</v>
      </c>
      <c r="I561" t="str">
        <f t="shared" si="42"/>
        <v>00</v>
      </c>
    </row>
    <row r="562" spans="1:9" ht="12.75" customHeight="1">
      <c r="A562" t="str">
        <f t="shared" si="41"/>
        <v>2.3.5.5.1.00.00 - Reservas de Lucros para Expansão - Consolidação</v>
      </c>
      <c r="B562" s="5" t="s">
        <v>2700</v>
      </c>
      <c r="C562" s="6">
        <v>0</v>
      </c>
      <c r="D562" s="1"/>
      <c r="E562" s="1">
        <f>SUMIF(A562:B562,"*intra*",C562:D562)+SUMIF(A562:B562,"*inter*",C562:D562)</f>
        <v>0</v>
      </c>
      <c r="F562" s="1">
        <f>SUMIF(A562:B562,"*consolidação*",C562:D562)</f>
        <v>0</v>
      </c>
      <c r="H562" t="b">
        <f t="shared" si="40"/>
        <v>1</v>
      </c>
      <c r="I562" t="str">
        <f t="shared" si="42"/>
        <v>00</v>
      </c>
    </row>
    <row r="563" spans="1:9" ht="12.75" customHeight="1">
      <c r="A563" t="str">
        <f t="shared" si="41"/>
        <v>2.3.5.5.2.00.00 - Reservas de Lucros para Expansão - Intra OFSS</v>
      </c>
      <c r="B563" s="3" t="s">
        <v>2701</v>
      </c>
      <c r="C563" s="4">
        <v>1328949.5900000001</v>
      </c>
      <c r="D563" s="1"/>
      <c r="E563" s="1">
        <f>SUMIF(A563:B563,"*intra*",C563:D563)+SUMIF(A563:B563,"*inter*",C563:D563)</f>
        <v>1328949.5900000001</v>
      </c>
      <c r="F563" s="1">
        <f>SUMIF(A563:B563,"*consolidação*",C563:D563)</f>
        <v>0</v>
      </c>
      <c r="H563" t="b">
        <f t="shared" si="40"/>
        <v>1</v>
      </c>
      <c r="I563" t="str">
        <f t="shared" si="42"/>
        <v>00</v>
      </c>
    </row>
    <row r="564" spans="1:9" ht="25.5" customHeight="1">
      <c r="A564" t="str">
        <f t="shared" si="41"/>
        <v>2.3.5.5.3.00.00 - Reservas de Lucros para Expansão - Inter OFSS - 
 União</v>
      </c>
      <c r="B564" s="5" t="s">
        <v>2702</v>
      </c>
      <c r="C564" s="6">
        <v>0</v>
      </c>
      <c r="D564" s="1"/>
      <c r="E564" s="1">
        <f>SUMIF(A564:B564,"*intra*",C564:D564)+SUMIF(A564:B564,"*inter*",C564:D564)</f>
        <v>0</v>
      </c>
      <c r="F564" s="1">
        <f>SUMIF(A564:B564,"*consolidação*",C564:D564)</f>
        <v>0</v>
      </c>
      <c r="H564" t="b">
        <f t="shared" si="40"/>
        <v>1</v>
      </c>
      <c r="I564" t="str">
        <f t="shared" si="42"/>
        <v>00</v>
      </c>
    </row>
    <row r="565" spans="1:9" ht="25.5" customHeight="1">
      <c r="A565" t="str">
        <f t="shared" si="41"/>
        <v>2.3.5.5.4.00.00 - Reservas de Lucros para Expansão - Inter OFSS 
 –Estado</v>
      </c>
      <c r="B565" s="3" t="s">
        <v>2703</v>
      </c>
      <c r="C565" s="4">
        <v>0</v>
      </c>
      <c r="D565" s="1"/>
      <c r="E565" s="1">
        <f>SUMIF(A565:B565,"*intra*",C565:D565)+SUMIF(A565:B565,"*inter*",C565:D565)</f>
        <v>0</v>
      </c>
      <c r="F565" s="1">
        <f>SUMIF(A565:B565,"*consolidação*",C565:D565)</f>
        <v>0</v>
      </c>
      <c r="H565" t="b">
        <f t="shared" si="40"/>
        <v>1</v>
      </c>
      <c r="I565" t="str">
        <f t="shared" si="42"/>
        <v>00</v>
      </c>
    </row>
    <row r="566" spans="1:9" ht="25.5" customHeight="1">
      <c r="A566" t="str">
        <f t="shared" si="41"/>
        <v>2.3.5.5.5.00.00 - Reservas de Lucros para Expansão - Inter OFSS - 
 Município</v>
      </c>
      <c r="B566" s="5" t="s">
        <v>2704</v>
      </c>
      <c r="C566" s="6">
        <v>0</v>
      </c>
      <c r="D566" s="1"/>
      <c r="E566" s="1">
        <f>SUMIF(A566:B566,"*intra*",C566:D566)+SUMIF(A566:B566,"*inter*",C566:D566)</f>
        <v>0</v>
      </c>
      <c r="F566" s="1">
        <f>SUMIF(A566:B566,"*consolidação*",C566:D566)</f>
        <v>0</v>
      </c>
      <c r="H566" t="b">
        <f t="shared" si="40"/>
        <v>1</v>
      </c>
      <c r="I566" t="str">
        <f t="shared" si="42"/>
        <v>00</v>
      </c>
    </row>
    <row r="567" spans="1:9" ht="12.75" customHeight="1">
      <c r="A567" t="str">
        <f t="shared" si="41"/>
        <v>2.3.5.6.0.00.00 - Reserva de Lucros a Realizar</v>
      </c>
      <c r="B567" s="3" t="s">
        <v>2705</v>
      </c>
      <c r="C567" s="4">
        <v>-8333.32</v>
      </c>
      <c r="D567" s="1"/>
      <c r="E567" s="1">
        <f>E568+E569+E570+E571+E572</f>
        <v>-8333.32</v>
      </c>
      <c r="F567" s="1">
        <f>F568+F569+F570+F571+F572</f>
        <v>0</v>
      </c>
      <c r="H567" t="b">
        <f t="shared" si="40"/>
        <v>1</v>
      </c>
      <c r="I567" t="str">
        <f t="shared" si="42"/>
        <v>00</v>
      </c>
    </row>
    <row r="568" spans="1:9" ht="12.75" customHeight="1">
      <c r="A568" t="str">
        <f t="shared" si="41"/>
        <v>2.3.5.6.1.00.00 - Reserva de Lucros a Realizar- Consolidação</v>
      </c>
      <c r="B568" s="5" t="s">
        <v>2706</v>
      </c>
      <c r="C568" s="6">
        <v>0</v>
      </c>
      <c r="D568" s="1"/>
      <c r="E568" s="1">
        <f>SUMIF(A568:B568,"*intra*",C568:D568)+SUMIF(A568:B568,"*inter*",C568:D568)</f>
        <v>0</v>
      </c>
      <c r="F568" s="1">
        <f>SUMIF(A568:B568,"*consolidação*",C568:D568)</f>
        <v>0</v>
      </c>
      <c r="H568" t="b">
        <f t="shared" si="40"/>
        <v>1</v>
      </c>
      <c r="I568" t="str">
        <f t="shared" si="42"/>
        <v>00</v>
      </c>
    </row>
    <row r="569" spans="1:9" ht="12.75" customHeight="1">
      <c r="A569" t="str">
        <f t="shared" si="41"/>
        <v>2.3.5.6.2.00.00 - Reserva de Lucros a Realizar- Intra OFSS</v>
      </c>
      <c r="B569" s="3" t="s">
        <v>2707</v>
      </c>
      <c r="C569" s="4">
        <v>0</v>
      </c>
      <c r="D569" s="1"/>
      <c r="E569" s="1">
        <f>SUMIF(A569:B569,"*intra*",C569:D569)+SUMIF(A569:B569,"*inter*",C569:D569)</f>
        <v>0</v>
      </c>
      <c r="F569" s="1">
        <f>SUMIF(A569:B569,"*consolidação*",C569:D569)</f>
        <v>0</v>
      </c>
      <c r="H569" t="b">
        <f t="shared" si="40"/>
        <v>1</v>
      </c>
      <c r="I569" t="str">
        <f t="shared" si="42"/>
        <v>00</v>
      </c>
    </row>
    <row r="570" spans="1:9" ht="12.75" customHeight="1">
      <c r="A570" t="str">
        <f t="shared" si="41"/>
        <v>2.3.5.6.3.00.00 - Reserva de Lucros a Realizar- Inter OFSS - União</v>
      </c>
      <c r="B570" s="5" t="s">
        <v>2708</v>
      </c>
      <c r="C570" s="6">
        <v>0</v>
      </c>
      <c r="D570" s="1"/>
      <c r="E570" s="1">
        <f>SUMIF(A570:B570,"*intra*",C570:D570)+SUMIF(A570:B570,"*inter*",C570:D570)</f>
        <v>0</v>
      </c>
      <c r="F570" s="1">
        <f>SUMIF(A570:B570,"*consolidação*",C570:D570)</f>
        <v>0</v>
      </c>
      <c r="H570" t="b">
        <f t="shared" si="40"/>
        <v>1</v>
      </c>
      <c r="I570" t="str">
        <f t="shared" si="42"/>
        <v>00</v>
      </c>
    </row>
    <row r="571" spans="1:9" ht="12.75" customHeight="1">
      <c r="A571" t="str">
        <f t="shared" si="41"/>
        <v>2.3.5.6.4.00.00 - Reserva de Lucros a Realizar- Inter OFSS - Estado</v>
      </c>
      <c r="B571" s="3" t="s">
        <v>2709</v>
      </c>
      <c r="C571" s="4">
        <v>0</v>
      </c>
      <c r="D571" s="1"/>
      <c r="E571" s="1">
        <f>SUMIF(A571:B571,"*intra*",C571:D571)+SUMIF(A571:B571,"*inter*",C571:D571)</f>
        <v>0</v>
      </c>
      <c r="F571" s="1">
        <f>SUMIF(A571:B571,"*consolidação*",C571:D571)</f>
        <v>0</v>
      </c>
      <c r="H571" t="b">
        <f t="shared" si="40"/>
        <v>1</v>
      </c>
      <c r="I571" t="str">
        <f t="shared" si="42"/>
        <v>00</v>
      </c>
    </row>
    <row r="572" spans="1:9" ht="25.5" customHeight="1">
      <c r="A572" t="str">
        <f t="shared" si="41"/>
        <v>2.3.5.6.5.00.00 - Reserva de Lucros a Realizar- Inter OFSS - 
 Município</v>
      </c>
      <c r="B572" s="5" t="s">
        <v>2710</v>
      </c>
      <c r="C572" s="6">
        <v>-8333.32</v>
      </c>
      <c r="D572" s="1"/>
      <c r="E572" s="1">
        <f>SUMIF(A572:B572,"*intra*",C572:D572)+SUMIF(A572:B572,"*inter*",C572:D572)</f>
        <v>-8333.32</v>
      </c>
      <c r="F572" s="1">
        <f>SUMIF(A572:B572,"*consolidação*",C572:D572)</f>
        <v>0</v>
      </c>
      <c r="H572" t="b">
        <f t="shared" si="40"/>
        <v>1</v>
      </c>
      <c r="I572" t="str">
        <f t="shared" si="42"/>
        <v>00</v>
      </c>
    </row>
    <row r="573" spans="1:9" ht="25.5" customHeight="1">
      <c r="A573" t="str">
        <f t="shared" si="41"/>
        <v>2.3.5.7.0.00.00 - Reserva de Retenção de Premio na Emissão de 
 Debêntures</v>
      </c>
      <c r="B573" s="3" t="s">
        <v>2711</v>
      </c>
      <c r="C573" s="4">
        <v>11430777.32</v>
      </c>
      <c r="D573" s="1"/>
      <c r="E573" s="1">
        <f>E574+E575+E576+E577+E578</f>
        <v>0</v>
      </c>
      <c r="F573" s="1">
        <f>F574+F575+F576+F577+F578</f>
        <v>11430777.32</v>
      </c>
      <c r="H573" t="b">
        <f t="shared" si="40"/>
        <v>1</v>
      </c>
      <c r="I573" t="str">
        <f t="shared" si="42"/>
        <v>00</v>
      </c>
    </row>
    <row r="574" spans="1:9" ht="25.5" customHeight="1">
      <c r="A574" t="str">
        <f t="shared" si="41"/>
        <v>2.3.5.7.1.00.00 - Reserva de Retenção de Premio na Emissão de 
 Debêntures - Consolidação</v>
      </c>
      <c r="B574" s="5" t="s">
        <v>2712</v>
      </c>
      <c r="C574" s="6">
        <v>11430777.32</v>
      </c>
      <c r="D574" s="1"/>
      <c r="E574" s="1">
        <f>SUMIF(A574:B574,"*intra*",C574:D574)+SUMIF(A574:B574,"*inter*",C574:D574)</f>
        <v>0</v>
      </c>
      <c r="F574" s="1">
        <f>SUMIF(A574:B574,"*consolidação*",C574:D574)</f>
        <v>11430777.32</v>
      </c>
      <c r="H574" t="b">
        <f t="shared" si="40"/>
        <v>1</v>
      </c>
      <c r="I574" t="str">
        <f t="shared" si="42"/>
        <v>00</v>
      </c>
    </row>
    <row r="575" spans="1:9" ht="25.5" customHeight="1">
      <c r="A575" t="str">
        <f t="shared" si="41"/>
        <v>2.3.5.7.2.00.00 - Reserva de Retenção de Premio na Emissão de 
 Debêntures - Intra OFSS</v>
      </c>
      <c r="B575" s="3" t="s">
        <v>2713</v>
      </c>
      <c r="C575" s="4">
        <v>0</v>
      </c>
      <c r="D575" s="1"/>
      <c r="E575" s="1">
        <f>SUMIF(A575:B575,"*intra*",C575:D575)+SUMIF(A575:B575,"*inter*",C575:D575)</f>
        <v>0</v>
      </c>
      <c r="F575" s="1">
        <f>SUMIF(A575:B575,"*consolidação*",C575:D575)</f>
        <v>0</v>
      </c>
      <c r="H575" t="b">
        <f t="shared" si="40"/>
        <v>1</v>
      </c>
      <c r="I575" t="str">
        <f t="shared" si="42"/>
        <v>00</v>
      </c>
    </row>
    <row r="576" spans="1:9" ht="25.5" customHeight="1">
      <c r="A576" t="str">
        <f t="shared" si="41"/>
        <v>2.3.5.7.3.00.00 - Reserva de Retenção de Premio na Emissão de 
 Debêntures - Inter OFSS - União</v>
      </c>
      <c r="B576" s="5" t="s">
        <v>2714</v>
      </c>
      <c r="C576" s="6">
        <v>0</v>
      </c>
      <c r="D576" s="1"/>
      <c r="E576" s="1">
        <f>SUMIF(A576:B576,"*intra*",C576:D576)+SUMIF(A576:B576,"*inter*",C576:D576)</f>
        <v>0</v>
      </c>
      <c r="F576" s="1">
        <f>SUMIF(A576:B576,"*consolidação*",C576:D576)</f>
        <v>0</v>
      </c>
      <c r="H576" t="b">
        <f t="shared" si="40"/>
        <v>1</v>
      </c>
      <c r="I576" t="str">
        <f t="shared" si="42"/>
        <v>00</v>
      </c>
    </row>
    <row r="577" spans="1:9" ht="25.5" customHeight="1">
      <c r="A577" t="str">
        <f t="shared" si="41"/>
        <v>2.3.5.7.4.00.00 - Reserva de Retenção de Premio na Emissão de 
 Debêntures - Inter OFSS - Estado</v>
      </c>
      <c r="B577" s="3" t="s">
        <v>2715</v>
      </c>
      <c r="C577" s="4">
        <v>0</v>
      </c>
      <c r="D577" s="1"/>
      <c r="E577" s="1">
        <f>SUMIF(A577:B577,"*intra*",C577:D577)+SUMIF(A577:B577,"*inter*",C577:D577)</f>
        <v>0</v>
      </c>
      <c r="F577" s="1">
        <f>SUMIF(A577:B577,"*consolidação*",C577:D577)</f>
        <v>0</v>
      </c>
      <c r="H577" t="b">
        <f t="shared" si="40"/>
        <v>1</v>
      </c>
      <c r="I577" t="str">
        <f t="shared" si="42"/>
        <v>00</v>
      </c>
    </row>
    <row r="578" spans="1:9" ht="25.5" customHeight="1">
      <c r="A578" t="str">
        <f t="shared" si="41"/>
        <v>2.3.5.7.5.00.00 - Reserva de Retenção de Premio na Emissão de 
 Debêntures - Inter OFSS - Município</v>
      </c>
      <c r="B578" s="5" t="s">
        <v>2716</v>
      </c>
      <c r="C578" s="6">
        <v>0</v>
      </c>
      <c r="D578" s="1"/>
      <c r="E578" s="1">
        <f>SUMIF(A578:B578,"*intra*",C578:D578)+SUMIF(A578:B578,"*inter*",C578:D578)</f>
        <v>0</v>
      </c>
      <c r="F578" s="1">
        <f>SUMIF(A578:B578,"*consolidação*",C578:D578)</f>
        <v>0</v>
      </c>
      <c r="H578" t="b">
        <f t="shared" si="40"/>
        <v>1</v>
      </c>
      <c r="I578" t="str">
        <f t="shared" si="42"/>
        <v>00</v>
      </c>
    </row>
    <row r="579" spans="1:9" ht="25.5" customHeight="1">
      <c r="A579" t="str">
        <f t="shared" si="41"/>
        <v>2.3.5.8.0.00.00 - Reserva Especial para Dividendo Obrigatório Não Distribuído</v>
      </c>
      <c r="B579" s="70" t="s">
        <v>2717</v>
      </c>
      <c r="C579" s="4">
        <v>188</v>
      </c>
      <c r="D579" s="1"/>
      <c r="E579" s="1">
        <f>E580+E581+E583+E582+E584</f>
        <v>0</v>
      </c>
      <c r="F579" s="1">
        <f>F580+F581+F583+F582+F584</f>
        <v>188</v>
      </c>
      <c r="H579" t="b">
        <f t="shared" ref="H579:H642" si="43">IF(I579="00",C579=E579+F579,TRUE)</f>
        <v>1</v>
      </c>
      <c r="I579" t="str">
        <f t="shared" si="42"/>
        <v>00</v>
      </c>
    </row>
    <row r="580" spans="1:9" ht="25.5" customHeight="1">
      <c r="A580" t="str">
        <f t="shared" ref="A580:A643" si="44">TRIM(B580)</f>
        <v>2.3.5.8.1.00.00 - Reserva Especial para Dividendo Obrigatório Não 
 Distribuído - Consolidação</v>
      </c>
      <c r="B580" s="5" t="s">
        <v>2718</v>
      </c>
      <c r="C580" s="6">
        <v>188</v>
      </c>
      <c r="D580" s="1"/>
      <c r="E580" s="1">
        <f>SUMIF(A580:B580,"*intra*",C580:D580)+SUMIF(A580:B580,"*inter*",C580:D580)</f>
        <v>0</v>
      </c>
      <c r="F580" s="1">
        <f>SUMIF(A580:B580,"*consolidação*",C580:D580)</f>
        <v>188</v>
      </c>
      <c r="H580" t="b">
        <f t="shared" si="43"/>
        <v>1</v>
      </c>
      <c r="I580" t="str">
        <f t="shared" ref="I580:I643" si="45">MID(A580,11,2)</f>
        <v>00</v>
      </c>
    </row>
    <row r="581" spans="1:9" ht="25.5" customHeight="1">
      <c r="A581" t="str">
        <f t="shared" si="44"/>
        <v>2.3.5.8.2.00.00 - Reserva Especial para Dividendo Obrigatório Não 
 Distribuído - Intra OFSS</v>
      </c>
      <c r="B581" s="3" t="s">
        <v>2719</v>
      </c>
      <c r="C581" s="4">
        <v>0</v>
      </c>
      <c r="D581" s="1"/>
      <c r="E581" s="1">
        <f>SUMIF(A581:B581,"*intra*",C581:D581)+SUMIF(A581:B581,"*inter*",C581:D581)</f>
        <v>0</v>
      </c>
      <c r="F581" s="1">
        <f>SUMIF(A581:B581,"*consolidação*",C581:D581)</f>
        <v>0</v>
      </c>
      <c r="H581" t="b">
        <f t="shared" si="43"/>
        <v>1</v>
      </c>
      <c r="I581" t="str">
        <f t="shared" si="45"/>
        <v>00</v>
      </c>
    </row>
    <row r="582" spans="1:9" ht="25.5" customHeight="1">
      <c r="A582" t="str">
        <f t="shared" si="44"/>
        <v>2.3.5.8.3.00.00 - Reserva Especial para Dividendo Obrigatório Não 
 Distribuído - Inter OFSS - União</v>
      </c>
      <c r="B582" s="5" t="s">
        <v>2720</v>
      </c>
      <c r="C582" s="6">
        <v>0</v>
      </c>
      <c r="D582" s="1"/>
      <c r="E582" s="1">
        <f>SUMIF(A582:B582,"*intra*",C582:D582)+SUMIF(A582:B582,"*inter*",C582:D582)</f>
        <v>0</v>
      </c>
      <c r="F582" s="1">
        <f>SUMIF(A582:B582,"*consolidação*",C582:D582)</f>
        <v>0</v>
      </c>
      <c r="H582" t="b">
        <f t="shared" si="43"/>
        <v>1</v>
      </c>
      <c r="I582" t="str">
        <f t="shared" si="45"/>
        <v>00</v>
      </c>
    </row>
    <row r="583" spans="1:9" ht="25.5" customHeight="1">
      <c r="A583" t="str">
        <f t="shared" si="44"/>
        <v>2.3.5.8.4.00.00 - Reserva Especial para Dividendo Obrigatório Não 
 Distribuído - Inter OFSS - Estado</v>
      </c>
      <c r="B583" s="3" t="s">
        <v>2721</v>
      </c>
      <c r="C583" s="4">
        <v>0</v>
      </c>
      <c r="D583" s="1"/>
      <c r="E583" s="1">
        <f>SUMIF(A583:B583,"*intra*",C583:D583)+SUMIF(A583:B583,"*inter*",C583:D583)</f>
        <v>0</v>
      </c>
      <c r="F583" s="1">
        <f>SUMIF(A583:B583,"*consolidação*",C583:D583)</f>
        <v>0</v>
      </c>
      <c r="H583" t="b">
        <f t="shared" si="43"/>
        <v>1</v>
      </c>
      <c r="I583" t="str">
        <f t="shared" si="45"/>
        <v>00</v>
      </c>
    </row>
    <row r="584" spans="1:9" ht="25.5" customHeight="1">
      <c r="A584" t="str">
        <f t="shared" si="44"/>
        <v>2.3.5.8.5.00.00 - Reserva Especial para Dividendo Obrigatório Não 
 Distribuído - Inter OFSS - Município</v>
      </c>
      <c r="B584" s="5" t="s">
        <v>2722</v>
      </c>
      <c r="C584" s="6">
        <v>0</v>
      </c>
      <c r="D584" s="1"/>
      <c r="E584" s="1">
        <f>SUMIF(A584:B584,"*intra*",C584:D584)+SUMIF(A584:B584,"*inter*",C584:D584)</f>
        <v>0</v>
      </c>
      <c r="F584" s="1">
        <f>SUMIF(A584:B584,"*consolidação*",C584:D584)</f>
        <v>0</v>
      </c>
      <c r="H584" t="b">
        <f t="shared" si="43"/>
        <v>1</v>
      </c>
      <c r="I584" t="str">
        <f t="shared" si="45"/>
        <v>00</v>
      </c>
    </row>
    <row r="585" spans="1:9" ht="12.75" customHeight="1">
      <c r="A585" t="str">
        <f t="shared" si="44"/>
        <v>2.3.5.9.0.00.00 - Outras Reservas de Lucro</v>
      </c>
      <c r="B585" s="3" t="s">
        <v>2723</v>
      </c>
      <c r="C585" s="4">
        <v>23895338.359999999</v>
      </c>
      <c r="D585" s="1"/>
      <c r="E585" s="1">
        <f>E586+E587+E588+E589+E590</f>
        <v>0</v>
      </c>
      <c r="F585" s="1">
        <f>F586+F587+F588+F589+F590</f>
        <v>23895338.359999999</v>
      </c>
      <c r="H585" t="b">
        <f t="shared" si="43"/>
        <v>1</v>
      </c>
      <c r="I585" t="str">
        <f t="shared" si="45"/>
        <v>00</v>
      </c>
    </row>
    <row r="586" spans="1:9" ht="12.75" customHeight="1">
      <c r="A586" t="str">
        <f t="shared" si="44"/>
        <v>2.3.5.9.1.00.00 - Outras Reservas de Lucro - Consolidação</v>
      </c>
      <c r="B586" s="5" t="s">
        <v>2724</v>
      </c>
      <c r="C586" s="6">
        <v>23895338.359999999</v>
      </c>
      <c r="D586" s="1"/>
      <c r="E586" s="1">
        <f>SUMIF(A586:B586,"*intra*",C586:D586)+SUMIF(A586:B586,"*inter*",C586:D586)</f>
        <v>0</v>
      </c>
      <c r="F586" s="1">
        <f>SUMIF(A586:B586,"*consolidação*",C586:D586)</f>
        <v>23895338.359999999</v>
      </c>
      <c r="H586" t="b">
        <f t="shared" si="43"/>
        <v>1</v>
      </c>
      <c r="I586" t="str">
        <f t="shared" si="45"/>
        <v>00</v>
      </c>
    </row>
    <row r="587" spans="1:9" ht="12.75" customHeight="1">
      <c r="A587" t="str">
        <f t="shared" si="44"/>
        <v>2.3.5.9.2.00.00 - Outras Reservas de Lucro - Intra OFSS</v>
      </c>
      <c r="B587" s="3" t="s">
        <v>2725</v>
      </c>
      <c r="C587" s="4">
        <v>0</v>
      </c>
      <c r="D587" s="1"/>
      <c r="E587" s="1">
        <f>SUMIF(A587:B587,"*intra*",C587:D587)+SUMIF(A587:B587,"*inter*",C587:D587)</f>
        <v>0</v>
      </c>
      <c r="F587" s="1">
        <f>SUMIF(A587:B587,"*consolidação*",C587:D587)</f>
        <v>0</v>
      </c>
      <c r="H587" t="b">
        <f t="shared" si="43"/>
        <v>1</v>
      </c>
      <c r="I587" t="str">
        <f t="shared" si="45"/>
        <v>00</v>
      </c>
    </row>
    <row r="588" spans="1:9" ht="12.75" customHeight="1">
      <c r="A588" t="str">
        <f t="shared" si="44"/>
        <v>2.3.5.9.3.00.00 - Outras Reservas de Lucro - Inter OFSS - União</v>
      </c>
      <c r="B588" s="5" t="s">
        <v>2726</v>
      </c>
      <c r="C588" s="6">
        <v>0</v>
      </c>
      <c r="D588" s="1"/>
      <c r="E588" s="1">
        <f>SUMIF(A588:B588,"*intra*",C588:D588)+SUMIF(A588:B588,"*inter*",C588:D588)</f>
        <v>0</v>
      </c>
      <c r="F588" s="1">
        <f>SUMIF(A588:B588,"*consolidação*",C588:D588)</f>
        <v>0</v>
      </c>
      <c r="H588" t="b">
        <f t="shared" si="43"/>
        <v>1</v>
      </c>
      <c r="I588" t="str">
        <f t="shared" si="45"/>
        <v>00</v>
      </c>
    </row>
    <row r="589" spans="1:9" ht="12.75" customHeight="1">
      <c r="A589" t="str">
        <f t="shared" si="44"/>
        <v>2.3.5.9.4.00.00 - Outras Reservas de Lucro - Inter OFSS - Estado</v>
      </c>
      <c r="B589" s="3" t="s">
        <v>2727</v>
      </c>
      <c r="C589" s="4">
        <v>0</v>
      </c>
      <c r="D589" s="1"/>
      <c r="E589" s="1">
        <f>SUMIF(A589:B589,"*intra*",C589:D589)+SUMIF(A589:B589,"*inter*",C589:D589)</f>
        <v>0</v>
      </c>
      <c r="F589" s="1">
        <f>SUMIF(A589:B589,"*consolidação*",C589:D589)</f>
        <v>0</v>
      </c>
      <c r="H589" t="b">
        <f t="shared" si="43"/>
        <v>1</v>
      </c>
      <c r="I589" t="str">
        <f t="shared" si="45"/>
        <v>00</v>
      </c>
    </row>
    <row r="590" spans="1:9" ht="12.75" customHeight="1">
      <c r="A590" t="str">
        <f t="shared" si="44"/>
        <v>2.3.5.9.5.00.00 - Outras Reservas de Lucro - Inter OFSS - Município</v>
      </c>
      <c r="B590" s="5" t="s">
        <v>2728</v>
      </c>
      <c r="C590" s="6">
        <v>0</v>
      </c>
      <c r="D590" s="1"/>
      <c r="E590" s="1">
        <f>SUMIF(A590:B590,"*intra*",C590:D590)+SUMIF(A590:B590,"*inter*",C590:D590)</f>
        <v>0</v>
      </c>
      <c r="F590" s="1">
        <f>SUMIF(A590:B590,"*consolidação*",C590:D590)</f>
        <v>0</v>
      </c>
      <c r="H590" t="b">
        <f t="shared" si="43"/>
        <v>1</v>
      </c>
      <c r="I590" t="str">
        <f t="shared" si="45"/>
        <v>00</v>
      </c>
    </row>
    <row r="591" spans="1:9" ht="12.75" customHeight="1">
      <c r="A591" t="str">
        <f t="shared" si="44"/>
        <v>2.3.6.0.0.00.00 - Demais Reservas</v>
      </c>
      <c r="B591" s="3" t="s">
        <v>2729</v>
      </c>
      <c r="C591" s="4">
        <v>655911612.40999997</v>
      </c>
      <c r="D591" s="1"/>
      <c r="E591" s="1">
        <f>E592+E598</f>
        <v>148168939.41</v>
      </c>
      <c r="F591" s="1">
        <f>F592+F598</f>
        <v>507742673</v>
      </c>
      <c r="H591" t="b">
        <f t="shared" si="43"/>
        <v>1</v>
      </c>
      <c r="I591" t="str">
        <f t="shared" si="45"/>
        <v>00</v>
      </c>
    </row>
    <row r="592" spans="1:9" ht="12.75" customHeight="1">
      <c r="A592" t="str">
        <f t="shared" si="44"/>
        <v>2.3.6.1.0.00.00 - Reserva de Reavaliação</v>
      </c>
      <c r="B592" s="5" t="s">
        <v>2730</v>
      </c>
      <c r="C592" s="6">
        <v>285216634.26999998</v>
      </c>
      <c r="D592" s="1"/>
      <c r="E592" s="1">
        <f>E593+E594+E595+E596+E597</f>
        <v>15235883.65</v>
      </c>
      <c r="F592" s="1">
        <f>F593+F594+F595+F596+F597</f>
        <v>269980750.62</v>
      </c>
      <c r="H592" t="b">
        <f t="shared" si="43"/>
        <v>1</v>
      </c>
      <c r="I592" t="str">
        <f t="shared" si="45"/>
        <v>00</v>
      </c>
    </row>
    <row r="593" spans="1:9" ht="12.75" customHeight="1">
      <c r="A593" t="str">
        <f t="shared" si="44"/>
        <v>2.3.6.1.1.00.00 - Reserva de Reavaliação - Consolidação</v>
      </c>
      <c r="B593" s="3" t="s">
        <v>2731</v>
      </c>
      <c r="C593" s="4">
        <v>269980750.62</v>
      </c>
      <c r="D593" s="1"/>
      <c r="E593" s="1">
        <f>SUMIF(A593:B593,"*intra*",C593:D593)+SUMIF(A593:B593,"*inter*",C593:D593)</f>
        <v>0</v>
      </c>
      <c r="F593" s="1">
        <f>SUMIF(A593:B593,"*consolidação*",C593:D593)</f>
        <v>269980750.62</v>
      </c>
      <c r="H593" t="b">
        <f t="shared" si="43"/>
        <v>1</v>
      </c>
      <c r="I593" t="str">
        <f t="shared" si="45"/>
        <v>00</v>
      </c>
    </row>
    <row r="594" spans="1:9" ht="12.75" customHeight="1">
      <c r="A594" t="str">
        <f t="shared" si="44"/>
        <v>2.3.6.1.2.00.00 - Reserva de Reavaliação - Intra OFSS</v>
      </c>
      <c r="B594" s="5" t="s">
        <v>2732</v>
      </c>
      <c r="C594" s="6">
        <v>4002128.43</v>
      </c>
      <c r="D594" s="1"/>
      <c r="E594" s="1">
        <f>SUMIF(A594:B594,"*intra*",C594:D594)+SUMIF(A594:B594,"*inter*",C594:D594)</f>
        <v>4002128.43</v>
      </c>
      <c r="F594" s="1">
        <f>SUMIF(A594:B594,"*consolidação*",C594:D594)</f>
        <v>0</v>
      </c>
      <c r="H594" t="b">
        <f t="shared" si="43"/>
        <v>1</v>
      </c>
      <c r="I594" t="str">
        <f t="shared" si="45"/>
        <v>00</v>
      </c>
    </row>
    <row r="595" spans="1:9" ht="12.75" customHeight="1">
      <c r="A595" t="str">
        <f t="shared" si="44"/>
        <v>2.3.6.1.3.00.00 - Reserva de Reavaliação - Inter OFSS - União</v>
      </c>
      <c r="B595" s="3" t="s">
        <v>2733</v>
      </c>
      <c r="C595" s="4">
        <v>0</v>
      </c>
      <c r="D595" s="1"/>
      <c r="E595" s="1">
        <f>SUMIF(A595:B595,"*intra*",C595:D595)+SUMIF(A595:B595,"*inter*",C595:D595)</f>
        <v>0</v>
      </c>
      <c r="F595" s="1">
        <f>SUMIF(A595:B595,"*consolidação*",C595:D595)</f>
        <v>0</v>
      </c>
      <c r="H595" t="b">
        <f t="shared" si="43"/>
        <v>1</v>
      </c>
      <c r="I595" t="str">
        <f t="shared" si="45"/>
        <v>00</v>
      </c>
    </row>
    <row r="596" spans="1:9" ht="12.75" customHeight="1">
      <c r="A596" t="str">
        <f t="shared" si="44"/>
        <v>2.3.6.1.4.00.00 - Reserva de Reavaliação - Inter OFSS - Estado</v>
      </c>
      <c r="B596" s="5" t="s">
        <v>2734</v>
      </c>
      <c r="C596" s="6">
        <v>0</v>
      </c>
      <c r="D596" s="1"/>
      <c r="E596" s="1">
        <f>SUMIF(A596:B596,"*intra*",C596:D596)+SUMIF(A596:B596,"*inter*",C596:D596)</f>
        <v>0</v>
      </c>
      <c r="F596" s="1">
        <f>SUMIF(A596:B596,"*consolidação*",C596:D596)</f>
        <v>0</v>
      </c>
      <c r="H596" t="b">
        <f t="shared" si="43"/>
        <v>1</v>
      </c>
      <c r="I596" t="str">
        <f t="shared" si="45"/>
        <v>00</v>
      </c>
    </row>
    <row r="597" spans="1:9" ht="12.75" customHeight="1">
      <c r="A597" t="str">
        <f t="shared" si="44"/>
        <v>2.3.6.1.5.00.00 - Reserva de Reavaliação - Inter OFSS - Município</v>
      </c>
      <c r="B597" s="3" t="s">
        <v>2735</v>
      </c>
      <c r="C597" s="4">
        <v>11233755.220000001</v>
      </c>
      <c r="D597" s="1"/>
      <c r="E597" s="1">
        <f>SUMIF(A597:B597,"*intra*",C597:D597)+SUMIF(A597:B597,"*inter*",C597:D597)</f>
        <v>11233755.220000001</v>
      </c>
      <c r="F597" s="1">
        <f>SUMIF(A597:B597,"*consolidação*",C597:D597)</f>
        <v>0</v>
      </c>
      <c r="H597" t="b">
        <f t="shared" si="43"/>
        <v>1</v>
      </c>
      <c r="I597" t="str">
        <f t="shared" si="45"/>
        <v>00</v>
      </c>
    </row>
    <row r="598" spans="1:9" ht="12.75" customHeight="1">
      <c r="A598" t="str">
        <f t="shared" si="44"/>
        <v>2.3.6.9.0.00.00 - Outras Reservas</v>
      </c>
      <c r="B598" s="5" t="s">
        <v>2736</v>
      </c>
      <c r="C598" s="6">
        <v>370694978.13999999</v>
      </c>
      <c r="D598" s="1"/>
      <c r="E598" s="1">
        <f>E599+E600+E601+E602+E603</f>
        <v>132933055.75999999</v>
      </c>
      <c r="F598" s="1">
        <f>F599+F600+F601+F602+F603</f>
        <v>237761922.38</v>
      </c>
      <c r="H598" t="b">
        <f t="shared" si="43"/>
        <v>1</v>
      </c>
      <c r="I598" t="str">
        <f t="shared" si="45"/>
        <v>00</v>
      </c>
    </row>
    <row r="599" spans="1:9" ht="12.75" customHeight="1">
      <c r="A599" t="str">
        <f t="shared" si="44"/>
        <v>2.3.6.9.1.00.00 - Outras Reservas - Consolidação</v>
      </c>
      <c r="B599" s="3" t="s">
        <v>2737</v>
      </c>
      <c r="C599" s="4">
        <v>237761922.38</v>
      </c>
      <c r="D599" s="1"/>
      <c r="E599" s="1">
        <f>SUMIF(A599:B599,"*intra*",C599:D599)+SUMIF(A599:B599,"*inter*",C599:D599)</f>
        <v>0</v>
      </c>
      <c r="F599" s="1">
        <f>SUMIF(A599:B599,"*consolidação*",C599:D599)</f>
        <v>237761922.38</v>
      </c>
      <c r="H599" t="b">
        <f t="shared" si="43"/>
        <v>1</v>
      </c>
      <c r="I599" t="str">
        <f t="shared" si="45"/>
        <v>00</v>
      </c>
    </row>
    <row r="600" spans="1:9" ht="12.75" customHeight="1">
      <c r="A600" t="str">
        <f t="shared" si="44"/>
        <v>2.3.6.9.2.00.00 - Outras Reservas - Intra OFSS</v>
      </c>
      <c r="B600" s="5" t="s">
        <v>2738</v>
      </c>
      <c r="C600" s="6">
        <v>93186613.909999996</v>
      </c>
      <c r="D600" s="1"/>
      <c r="E600" s="1">
        <f>SUMIF(A600:B600,"*intra*",C600:D600)+SUMIF(A600:B600,"*inter*",C600:D600)</f>
        <v>93186613.909999996</v>
      </c>
      <c r="F600" s="1">
        <f>SUMIF(A600:B600,"*consolidação*",C600:D600)</f>
        <v>0</v>
      </c>
      <c r="H600" t="b">
        <f t="shared" si="43"/>
        <v>1</v>
      </c>
      <c r="I600" t="str">
        <f t="shared" si="45"/>
        <v>00</v>
      </c>
    </row>
    <row r="601" spans="1:9" ht="12.75" customHeight="1">
      <c r="A601" t="str">
        <f t="shared" si="44"/>
        <v>2.3.6.9.3.00.00 - Outras Reservas - Inter OFSS - União</v>
      </c>
      <c r="B601" s="3" t="s">
        <v>2739</v>
      </c>
      <c r="C601" s="4">
        <v>0</v>
      </c>
      <c r="D601" s="1"/>
      <c r="E601" s="1">
        <f>SUMIF(A601:B601,"*intra*",C601:D601)+SUMIF(A601:B601,"*inter*",C601:D601)</f>
        <v>0</v>
      </c>
      <c r="F601" s="1">
        <f>SUMIF(A601:B601,"*consolidação*",C601:D601)</f>
        <v>0</v>
      </c>
      <c r="H601" t="b">
        <f t="shared" si="43"/>
        <v>1</v>
      </c>
      <c r="I601" t="str">
        <f t="shared" si="45"/>
        <v>00</v>
      </c>
    </row>
    <row r="602" spans="1:9" ht="12.75" customHeight="1">
      <c r="A602" t="str">
        <f t="shared" si="44"/>
        <v>2.3.6.9.4.00.00 - Outras Reservas - Inter OFSS - Estado</v>
      </c>
      <c r="B602" s="5" t="s">
        <v>2740</v>
      </c>
      <c r="C602" s="6">
        <v>0</v>
      </c>
      <c r="D602" s="1"/>
      <c r="E602" s="1">
        <f>SUMIF(A602:B602,"*intra*",C602:D602)+SUMIF(A602:B602,"*inter*",C602:D602)</f>
        <v>0</v>
      </c>
      <c r="F602" s="1">
        <f>SUMIF(A602:B602,"*consolidação*",C602:D602)</f>
        <v>0</v>
      </c>
      <c r="H602" t="b">
        <f t="shared" si="43"/>
        <v>1</v>
      </c>
      <c r="I602" t="str">
        <f t="shared" si="45"/>
        <v>00</v>
      </c>
    </row>
    <row r="603" spans="1:9" ht="12.75" customHeight="1">
      <c r="A603" t="str">
        <f t="shared" si="44"/>
        <v>2.3.6.9.5.00.00 - Outras Reservas - Inter OFSS - Município</v>
      </c>
      <c r="B603" s="3" t="s">
        <v>2741</v>
      </c>
      <c r="C603" s="4">
        <v>39746441.850000001</v>
      </c>
      <c r="D603" s="1"/>
      <c r="E603" s="1">
        <f>SUMIF(A603:B603,"*intra*",C603:D603)+SUMIF(A603:B603,"*inter*",C603:D603)</f>
        <v>39746441.850000001</v>
      </c>
      <c r="F603" s="1">
        <f>SUMIF(A603:B603,"*consolidação*",C603:D603)</f>
        <v>0</v>
      </c>
      <c r="H603" t="b">
        <f t="shared" si="43"/>
        <v>1</v>
      </c>
      <c r="I603" t="str">
        <f t="shared" si="45"/>
        <v>00</v>
      </c>
    </row>
    <row r="604" spans="1:9" ht="12.75" customHeight="1">
      <c r="A604" t="str">
        <f t="shared" si="44"/>
        <v>2.3.7.0.0.00.00 - Resultados Acumulados</v>
      </c>
      <c r="B604" s="5" t="s">
        <v>2742</v>
      </c>
      <c r="C604" s="6">
        <v>248025794512.19</v>
      </c>
      <c r="D604" s="1"/>
      <c r="E604" s="1">
        <f>E605+E631</f>
        <v>237694924142.70004</v>
      </c>
      <c r="F604" s="80">
        <v>306922212634.16998</v>
      </c>
      <c r="H604" t="b">
        <f t="shared" si="43"/>
        <v>0</v>
      </c>
      <c r="I604" t="str">
        <f t="shared" si="45"/>
        <v>00</v>
      </c>
    </row>
    <row r="605" spans="1:9" ht="12.75" customHeight="1">
      <c r="A605" t="str">
        <f t="shared" si="44"/>
        <v>2.3.7.1.0.00.00 - Superávits ou Déficits Acumulados</v>
      </c>
      <c r="B605" s="3" t="s">
        <v>2743</v>
      </c>
      <c r="C605" s="4">
        <v>252722980048.82001</v>
      </c>
      <c r="D605" s="1"/>
      <c r="E605" s="1">
        <f>E606+E611+E616+E621+E626</f>
        <v>229528690976.28003</v>
      </c>
      <c r="F605" s="1">
        <f>F606+F611+F616+F621+F626</f>
        <v>23194289072.540001</v>
      </c>
      <c r="H605" t="b">
        <f t="shared" si="43"/>
        <v>1</v>
      </c>
      <c r="I605" t="str">
        <f t="shared" si="45"/>
        <v>00</v>
      </c>
    </row>
    <row r="606" spans="1:9" ht="12.75" customHeight="1">
      <c r="A606" t="str">
        <f t="shared" si="44"/>
        <v>2.3.7.1.1.00.00 - Superávits ou Déficits Acumulados - Consolidação</v>
      </c>
      <c r="B606" s="5" t="s">
        <v>2744</v>
      </c>
      <c r="C606" s="6">
        <v>23194289072.540001</v>
      </c>
      <c r="D606" s="1"/>
      <c r="E606" s="1">
        <f t="shared" ref="E606:E630" si="46">SUMIF(A606:B606,"*intra*",C606:D606)+SUMIF(A606:B606,"*inter*",C606:D606)</f>
        <v>0</v>
      </c>
      <c r="F606" s="1">
        <f t="shared" ref="F606:F630" si="47">SUMIF(A606:B606,"*consolidação*",C606:D606)</f>
        <v>23194289072.540001</v>
      </c>
      <c r="G606" s="14"/>
      <c r="H606" t="b">
        <f t="shared" si="43"/>
        <v>1</v>
      </c>
      <c r="I606" t="str">
        <f t="shared" si="45"/>
        <v>00</v>
      </c>
    </row>
    <row r="607" spans="1:9" ht="12.75" customHeight="1">
      <c r="A607" t="str">
        <f t="shared" si="44"/>
        <v>2.3.7.1.1.01.00 - Superávits ou Déficits do Exercício</v>
      </c>
      <c r="B607" s="3" t="s">
        <v>2745</v>
      </c>
      <c r="C607" s="4">
        <v>-30001714876.049999</v>
      </c>
      <c r="D607" s="1"/>
      <c r="E607" s="1">
        <f t="shared" si="46"/>
        <v>0</v>
      </c>
      <c r="F607" s="1">
        <f t="shared" si="47"/>
        <v>0</v>
      </c>
      <c r="H607" t="b">
        <f t="shared" si="43"/>
        <v>1</v>
      </c>
      <c r="I607" t="str">
        <f t="shared" si="45"/>
        <v>01</v>
      </c>
    </row>
    <row r="608" spans="1:9" ht="12.75" customHeight="1">
      <c r="A608" t="str">
        <f t="shared" si="44"/>
        <v>2.3.7.1.1.02.00 - Superávits ou Déficits de Exercícios Anteriores</v>
      </c>
      <c r="B608" s="5" t="s">
        <v>2746</v>
      </c>
      <c r="C608" s="6">
        <v>66305775312.360001</v>
      </c>
      <c r="D608" s="1"/>
      <c r="E608" s="1">
        <f t="shared" si="46"/>
        <v>0</v>
      </c>
      <c r="F608" s="1">
        <f t="shared" si="47"/>
        <v>0</v>
      </c>
      <c r="H608" t="b">
        <f t="shared" si="43"/>
        <v>1</v>
      </c>
      <c r="I608" t="str">
        <f t="shared" si="45"/>
        <v>02</v>
      </c>
    </row>
    <row r="609" spans="1:9" ht="12.75" customHeight="1">
      <c r="A609" t="str">
        <f t="shared" si="44"/>
        <v>2.3.7.1.1.03.00 - Ajustes de Exercícios Anteriores</v>
      </c>
      <c r="B609" s="3" t="s">
        <v>2747</v>
      </c>
      <c r="C609" s="4">
        <v>-13162255791.219999</v>
      </c>
      <c r="D609" s="1"/>
      <c r="E609" s="1">
        <f t="shared" si="46"/>
        <v>0</v>
      </c>
      <c r="F609" s="1">
        <f t="shared" si="47"/>
        <v>0</v>
      </c>
      <c r="H609" t="b">
        <f t="shared" si="43"/>
        <v>1</v>
      </c>
      <c r="I609" t="str">
        <f t="shared" si="45"/>
        <v>03</v>
      </c>
    </row>
    <row r="610" spans="1:9" ht="25.5" customHeight="1">
      <c r="A610" t="str">
        <f t="shared" si="44"/>
        <v>2.3.7.1.1.04.00 - Superávits ou Déficits Resultantes de Extinção, 
 Fusão e Cisão</v>
      </c>
      <c r="B610" s="5" t="s">
        <v>2748</v>
      </c>
      <c r="C610" s="6">
        <v>52484427.450000003</v>
      </c>
      <c r="D610" s="1"/>
      <c r="E610" s="1">
        <f t="shared" si="46"/>
        <v>0</v>
      </c>
      <c r="F610" s="1">
        <f t="shared" si="47"/>
        <v>0</v>
      </c>
      <c r="H610" t="b">
        <f t="shared" si="43"/>
        <v>1</v>
      </c>
      <c r="I610" t="str">
        <f t="shared" si="45"/>
        <v>04</v>
      </c>
    </row>
    <row r="611" spans="1:9" ht="12.75" customHeight="1">
      <c r="A611" t="str">
        <f t="shared" si="44"/>
        <v>2.3.7.1.2.00.00 - Superávits ou Déficits Acumulados - Intra OFSS</v>
      </c>
      <c r="B611" s="3" t="s">
        <v>2749</v>
      </c>
      <c r="C611" s="4">
        <v>-11728081133.9</v>
      </c>
      <c r="D611" s="1"/>
      <c r="E611" s="1">
        <f t="shared" si="46"/>
        <v>-11728081133.9</v>
      </c>
      <c r="F611" s="1">
        <f t="shared" si="47"/>
        <v>0</v>
      </c>
      <c r="G611" s="14"/>
      <c r="H611" t="b">
        <f t="shared" si="43"/>
        <v>1</v>
      </c>
      <c r="I611" t="str">
        <f t="shared" si="45"/>
        <v>00</v>
      </c>
    </row>
    <row r="612" spans="1:9" ht="12.75" customHeight="1">
      <c r="A612" t="str">
        <f t="shared" si="44"/>
        <v>2.3.7.1.2.01.00 - Superávits ou Déficits do Exercício</v>
      </c>
      <c r="B612" s="5" t="s">
        <v>2750</v>
      </c>
      <c r="C612" s="6">
        <v>-4731052299.0900002</v>
      </c>
      <c r="D612" s="1"/>
      <c r="E612" s="1">
        <f t="shared" si="46"/>
        <v>0</v>
      </c>
      <c r="F612" s="1">
        <f t="shared" si="47"/>
        <v>0</v>
      </c>
      <c r="H612" t="b">
        <f t="shared" si="43"/>
        <v>1</v>
      </c>
      <c r="I612" t="str">
        <f t="shared" si="45"/>
        <v>01</v>
      </c>
    </row>
    <row r="613" spans="1:9" ht="12.75" customHeight="1">
      <c r="A613" t="str">
        <f t="shared" si="44"/>
        <v>2.3.7.1.2.02.00 - Superávits ou Déficits de Exercícios Anteriores</v>
      </c>
      <c r="B613" s="3" t="s">
        <v>2751</v>
      </c>
      <c r="C613" s="4">
        <v>-6687884925.6800003</v>
      </c>
      <c r="D613" s="1"/>
      <c r="E613" s="1">
        <f t="shared" si="46"/>
        <v>0</v>
      </c>
      <c r="F613" s="1">
        <f t="shared" si="47"/>
        <v>0</v>
      </c>
      <c r="H613" t="b">
        <f t="shared" si="43"/>
        <v>1</v>
      </c>
      <c r="I613" t="str">
        <f t="shared" si="45"/>
        <v>02</v>
      </c>
    </row>
    <row r="614" spans="1:9" ht="12.75" customHeight="1">
      <c r="A614" t="str">
        <f t="shared" si="44"/>
        <v>2.3.7.1.2.03.00 - Ajustes de Exercícios Anteriores</v>
      </c>
      <c r="B614" s="5" t="s">
        <v>2752</v>
      </c>
      <c r="C614" s="6">
        <v>-422255065.01999998</v>
      </c>
      <c r="D614" s="1"/>
      <c r="E614" s="1">
        <f t="shared" si="46"/>
        <v>0</v>
      </c>
      <c r="F614" s="1">
        <f t="shared" si="47"/>
        <v>0</v>
      </c>
      <c r="H614" t="b">
        <f t="shared" si="43"/>
        <v>1</v>
      </c>
      <c r="I614" t="str">
        <f t="shared" si="45"/>
        <v>03</v>
      </c>
    </row>
    <row r="615" spans="1:9" ht="25.5" customHeight="1">
      <c r="A615" t="str">
        <f t="shared" si="44"/>
        <v>2.3.7.1.2.04.00 - Superávits ou Déficits Resultantes de Extinção, 
 Fusão e Cisão</v>
      </c>
      <c r="B615" s="3" t="s">
        <v>2753</v>
      </c>
      <c r="C615" s="4">
        <v>113111155.89</v>
      </c>
      <c r="D615" s="1"/>
      <c r="E615" s="1">
        <f t="shared" si="46"/>
        <v>0</v>
      </c>
      <c r="F615" s="1">
        <f t="shared" si="47"/>
        <v>0</v>
      </c>
      <c r="H615" t="b">
        <f t="shared" si="43"/>
        <v>1</v>
      </c>
      <c r="I615" t="str">
        <f t="shared" si="45"/>
        <v>04</v>
      </c>
    </row>
    <row r="616" spans="1:9" ht="25.5" customHeight="1">
      <c r="A616" t="str">
        <f t="shared" si="44"/>
        <v>2.3.7.1.3.00.00 - Superávits ou Déficits Acumulados - Inter OFSS - 
 União</v>
      </c>
      <c r="B616" s="5" t="s">
        <v>2754</v>
      </c>
      <c r="C616" s="6">
        <v>118915862190.67</v>
      </c>
      <c r="D616" s="1"/>
      <c r="E616" s="1">
        <f t="shared" si="46"/>
        <v>118915862190.67</v>
      </c>
      <c r="F616" s="1">
        <f t="shared" si="47"/>
        <v>0</v>
      </c>
      <c r="G616" s="14"/>
      <c r="H616" t="b">
        <f t="shared" si="43"/>
        <v>1</v>
      </c>
      <c r="I616" t="str">
        <f t="shared" si="45"/>
        <v>00</v>
      </c>
    </row>
    <row r="617" spans="1:9" ht="12.75" customHeight="1">
      <c r="A617" t="str">
        <f t="shared" si="44"/>
        <v>2.3.7.1.3.01.00 - Superávits ou Déficits do Exercício</v>
      </c>
      <c r="B617" s="3" t="s">
        <v>2755</v>
      </c>
      <c r="C617" s="4">
        <v>47428947307.900002</v>
      </c>
      <c r="D617" s="1"/>
      <c r="E617" s="1">
        <f t="shared" si="46"/>
        <v>0</v>
      </c>
      <c r="F617" s="1">
        <f t="shared" si="47"/>
        <v>0</v>
      </c>
      <c r="H617" t="b">
        <f t="shared" si="43"/>
        <v>1</v>
      </c>
      <c r="I617" t="str">
        <f t="shared" si="45"/>
        <v>01</v>
      </c>
    </row>
    <row r="618" spans="1:9" ht="12.75" customHeight="1">
      <c r="A618" t="str">
        <f t="shared" si="44"/>
        <v>2.3.7.1.3.02.00 - Superávits ou Déficits de Exercícios Anteriores</v>
      </c>
      <c r="B618" s="5" t="s">
        <v>2756</v>
      </c>
      <c r="C618" s="6">
        <v>65358092797.830002</v>
      </c>
      <c r="D618" s="1"/>
      <c r="E618" s="1">
        <f t="shared" si="46"/>
        <v>0</v>
      </c>
      <c r="F618" s="1">
        <f t="shared" si="47"/>
        <v>0</v>
      </c>
      <c r="H618" t="b">
        <f t="shared" si="43"/>
        <v>1</v>
      </c>
      <c r="I618" t="str">
        <f t="shared" si="45"/>
        <v>02</v>
      </c>
    </row>
    <row r="619" spans="1:9" ht="12.75" customHeight="1">
      <c r="A619" t="str">
        <f t="shared" si="44"/>
        <v>2.3.7.1.3.03.00 - Ajustes de Exercícios Anteriores</v>
      </c>
      <c r="B619" s="3" t="s">
        <v>2757</v>
      </c>
      <c r="C619" s="4">
        <v>6126884089.7799997</v>
      </c>
      <c r="D619" s="1"/>
      <c r="E619" s="1">
        <f t="shared" si="46"/>
        <v>0</v>
      </c>
      <c r="F619" s="1">
        <f t="shared" si="47"/>
        <v>0</v>
      </c>
      <c r="H619" t="b">
        <f t="shared" si="43"/>
        <v>1</v>
      </c>
      <c r="I619" t="str">
        <f t="shared" si="45"/>
        <v>03</v>
      </c>
    </row>
    <row r="620" spans="1:9" ht="25.5" customHeight="1">
      <c r="A620" t="str">
        <f t="shared" si="44"/>
        <v>2.3.7.1.3.04.00 - Superávits ou Déficits Resultantes de Extinção, 
 Fusão e Cisão</v>
      </c>
      <c r="B620" s="5" t="s">
        <v>2758</v>
      </c>
      <c r="C620" s="6">
        <v>1937995.16</v>
      </c>
      <c r="D620" s="1"/>
      <c r="E620" s="1">
        <f t="shared" si="46"/>
        <v>0</v>
      </c>
      <c r="F620" s="1">
        <f t="shared" si="47"/>
        <v>0</v>
      </c>
      <c r="H620" t="b">
        <f t="shared" si="43"/>
        <v>1</v>
      </c>
      <c r="I620" t="str">
        <f t="shared" si="45"/>
        <v>04</v>
      </c>
    </row>
    <row r="621" spans="1:9" ht="25.5" customHeight="1">
      <c r="A621" t="str">
        <f t="shared" si="44"/>
        <v>2.3.7.1.4.00.00 - Superávits ou Déficits Acumulados - Inter OFSS - 
 Estado</v>
      </c>
      <c r="B621" s="3" t="s">
        <v>2759</v>
      </c>
      <c r="C621" s="4">
        <v>119653098622.69</v>
      </c>
      <c r="D621" s="1"/>
      <c r="E621" s="1">
        <f t="shared" si="46"/>
        <v>119653098622.69</v>
      </c>
      <c r="F621" s="1">
        <f t="shared" si="47"/>
        <v>0</v>
      </c>
      <c r="G621" s="14"/>
      <c r="H621" t="b">
        <f t="shared" si="43"/>
        <v>1</v>
      </c>
      <c r="I621" t="str">
        <f t="shared" si="45"/>
        <v>00</v>
      </c>
    </row>
    <row r="622" spans="1:9" ht="12.75" customHeight="1">
      <c r="A622" t="str">
        <f t="shared" si="44"/>
        <v>2.3.7.1.4.01.00 - Superávits ou Déficits do Exercício</v>
      </c>
      <c r="B622" s="5" t="s">
        <v>2760</v>
      </c>
      <c r="C622" s="6">
        <v>45652660866.220001</v>
      </c>
      <c r="D622" s="1"/>
      <c r="E622" s="1">
        <f t="shared" si="46"/>
        <v>0</v>
      </c>
      <c r="F622" s="1">
        <f t="shared" si="47"/>
        <v>0</v>
      </c>
      <c r="H622" t="b">
        <f t="shared" si="43"/>
        <v>1</v>
      </c>
      <c r="I622" t="str">
        <f t="shared" si="45"/>
        <v>01</v>
      </c>
    </row>
    <row r="623" spans="1:9" ht="12.75" customHeight="1">
      <c r="A623" t="str">
        <f t="shared" si="44"/>
        <v>2.3.7.1.4.02.00 - Superávits ou Déficits de Exercícios Anteriores</v>
      </c>
      <c r="B623" s="3" t="s">
        <v>2761</v>
      </c>
      <c r="C623" s="4">
        <v>73955888597.660004</v>
      </c>
      <c r="D623" s="1"/>
      <c r="E623" s="1">
        <f t="shared" si="46"/>
        <v>0</v>
      </c>
      <c r="F623" s="1">
        <f t="shared" si="47"/>
        <v>0</v>
      </c>
      <c r="H623" t="b">
        <f t="shared" si="43"/>
        <v>1</v>
      </c>
      <c r="I623" t="str">
        <f t="shared" si="45"/>
        <v>02</v>
      </c>
    </row>
    <row r="624" spans="1:9" ht="12.75" customHeight="1">
      <c r="A624" t="str">
        <f t="shared" si="44"/>
        <v>2.3.7.1.4.03.00 - Ajustes de Exercícios Anteriores</v>
      </c>
      <c r="B624" s="5" t="s">
        <v>2762</v>
      </c>
      <c r="C624" s="6">
        <v>44549268.810000002</v>
      </c>
      <c r="D624" s="1"/>
      <c r="E624" s="1">
        <f t="shared" si="46"/>
        <v>0</v>
      </c>
      <c r="F624" s="1">
        <f t="shared" si="47"/>
        <v>0</v>
      </c>
      <c r="H624" t="b">
        <f t="shared" si="43"/>
        <v>1</v>
      </c>
      <c r="I624" t="str">
        <f t="shared" si="45"/>
        <v>03</v>
      </c>
    </row>
    <row r="625" spans="1:9" ht="25.5" customHeight="1">
      <c r="A625" t="str">
        <f t="shared" si="44"/>
        <v>2.3.7.1.4.04.00 - Superávits ou Déficits Resultantes de Extinção, 
 Fusão e Cisão</v>
      </c>
      <c r="B625" s="3" t="s">
        <v>2763</v>
      </c>
      <c r="C625" s="4">
        <v>-110</v>
      </c>
      <c r="D625" s="1"/>
      <c r="E625" s="1">
        <f t="shared" si="46"/>
        <v>0</v>
      </c>
      <c r="F625" s="1">
        <f t="shared" si="47"/>
        <v>0</v>
      </c>
      <c r="H625" t="b">
        <f t="shared" si="43"/>
        <v>1</v>
      </c>
      <c r="I625" t="str">
        <f t="shared" si="45"/>
        <v>04</v>
      </c>
    </row>
    <row r="626" spans="1:9" ht="25.5" customHeight="1">
      <c r="A626" t="str">
        <f t="shared" si="44"/>
        <v>2.3.7.1.5.00.00 - Superávits ou Déficits Acumulados - Inter OFSS - 
 Município</v>
      </c>
      <c r="B626" s="5" t="s">
        <v>2764</v>
      </c>
      <c r="C626" s="6">
        <v>2687811296.8200002</v>
      </c>
      <c r="D626" s="1"/>
      <c r="E626" s="1">
        <f t="shared" si="46"/>
        <v>2687811296.8200002</v>
      </c>
      <c r="F626" s="1">
        <f t="shared" si="47"/>
        <v>0</v>
      </c>
      <c r="G626" s="14"/>
      <c r="H626" t="b">
        <f t="shared" si="43"/>
        <v>1</v>
      </c>
      <c r="I626" t="str">
        <f t="shared" si="45"/>
        <v>00</v>
      </c>
    </row>
    <row r="627" spans="1:9" ht="12.75" customHeight="1">
      <c r="A627" t="str">
        <f t="shared" si="44"/>
        <v>2.3.7.1.5.01.00 - Superávits ou Déficits do Exercício</v>
      </c>
      <c r="B627" s="3" t="s">
        <v>2765</v>
      </c>
      <c r="C627" s="4">
        <v>406946764.42000002</v>
      </c>
      <c r="D627" s="1"/>
      <c r="E627" s="1">
        <f t="shared" si="46"/>
        <v>0</v>
      </c>
      <c r="F627" s="1">
        <f t="shared" si="47"/>
        <v>0</v>
      </c>
      <c r="H627" t="b">
        <f t="shared" si="43"/>
        <v>1</v>
      </c>
      <c r="I627" t="str">
        <f t="shared" si="45"/>
        <v>01</v>
      </c>
    </row>
    <row r="628" spans="1:9" ht="12.75" customHeight="1">
      <c r="A628" t="str">
        <f t="shared" si="44"/>
        <v>2.3.7.1.5.02.00 - Superávits ou Déficits de Exercícios Anteriores</v>
      </c>
      <c r="B628" s="5" t="s">
        <v>2766</v>
      </c>
      <c r="C628" s="6">
        <v>2102571376.04</v>
      </c>
      <c r="D628" s="1"/>
      <c r="E628" s="1">
        <f t="shared" si="46"/>
        <v>0</v>
      </c>
      <c r="F628" s="1">
        <f t="shared" si="47"/>
        <v>0</v>
      </c>
      <c r="H628" t="b">
        <f t="shared" si="43"/>
        <v>1</v>
      </c>
      <c r="I628" t="str">
        <f t="shared" si="45"/>
        <v>02</v>
      </c>
    </row>
    <row r="629" spans="1:9" ht="12.75" customHeight="1">
      <c r="A629" t="str">
        <f t="shared" si="44"/>
        <v>2.3.7.1.5.03.00 - Ajustes de Exercícios Anteriores</v>
      </c>
      <c r="B629" s="3" t="s">
        <v>2767</v>
      </c>
      <c r="C629" s="4">
        <v>148314286.03</v>
      </c>
      <c r="D629" s="1"/>
      <c r="E629" s="1">
        <f t="shared" si="46"/>
        <v>0</v>
      </c>
      <c r="F629" s="1">
        <f t="shared" si="47"/>
        <v>0</v>
      </c>
      <c r="H629" t="b">
        <f t="shared" si="43"/>
        <v>1</v>
      </c>
      <c r="I629" t="str">
        <f t="shared" si="45"/>
        <v>03</v>
      </c>
    </row>
    <row r="630" spans="1:9" ht="25.5" customHeight="1">
      <c r="A630" t="str">
        <f t="shared" si="44"/>
        <v>2.3.7.1.5.04.00 - Superávits ou Déficits Resultantes de Extinção, 
 Fusão e Cisão</v>
      </c>
      <c r="B630" s="5" t="s">
        <v>2768</v>
      </c>
      <c r="C630" s="6">
        <v>29978870.329999998</v>
      </c>
      <c r="D630" s="1"/>
      <c r="E630" s="1">
        <f t="shared" si="46"/>
        <v>0</v>
      </c>
      <c r="F630" s="1">
        <f t="shared" si="47"/>
        <v>0</v>
      </c>
      <c r="H630" t="b">
        <f t="shared" si="43"/>
        <v>1</v>
      </c>
      <c r="I630" t="str">
        <f t="shared" si="45"/>
        <v>04</v>
      </c>
    </row>
    <row r="631" spans="1:9" ht="12.75" customHeight="1">
      <c r="A631" t="str">
        <f t="shared" si="44"/>
        <v>2.3.7.2.0.00.00 - Lucros e Prejuízos Acumulados</v>
      </c>
      <c r="B631" s="3" t="s">
        <v>2769</v>
      </c>
      <c r="C631" s="4">
        <v>-4697185536.6300001</v>
      </c>
      <c r="D631" s="1"/>
      <c r="E631" s="1">
        <f>E632+E639+E646+E653+E660</f>
        <v>8166233166.4200001</v>
      </c>
      <c r="F631" s="1">
        <f>F632+F639+F646+F653+F660</f>
        <v>-12863418703.049999</v>
      </c>
      <c r="H631" t="b">
        <f t="shared" si="43"/>
        <v>1</v>
      </c>
      <c r="I631" t="str">
        <f t="shared" si="45"/>
        <v>00</v>
      </c>
    </row>
    <row r="632" spans="1:9" ht="12.75" customHeight="1">
      <c r="A632" t="str">
        <f t="shared" si="44"/>
        <v>2.3.7.2.1.00.00 - Lucros e Prejuízos Acumulados - Consolidação</v>
      </c>
      <c r="B632" s="5" t="s">
        <v>2770</v>
      </c>
      <c r="C632" s="6">
        <v>-12863418703.049999</v>
      </c>
      <c r="D632" s="1"/>
      <c r="E632" s="1">
        <f t="shared" ref="E632:E666" si="48">SUMIF(A632:B632,"*intra*",C632:D632)+SUMIF(A632:B632,"*inter*",C632:D632)</f>
        <v>0</v>
      </c>
      <c r="F632" s="1">
        <f t="shared" ref="F632:F666" si="49">SUMIF(A632:B632,"*consolidação*",C632:D632)</f>
        <v>-12863418703.049999</v>
      </c>
      <c r="G632" s="14"/>
      <c r="H632" t="b">
        <f t="shared" si="43"/>
        <v>1</v>
      </c>
      <c r="I632" t="str">
        <f t="shared" si="45"/>
        <v>00</v>
      </c>
    </row>
    <row r="633" spans="1:9" ht="12.75" customHeight="1">
      <c r="A633" t="str">
        <f t="shared" si="44"/>
        <v>2.3.7.2.1.01.00 - Lucros e Prejuízos do Exercício</v>
      </c>
      <c r="B633" s="3" t="s">
        <v>2771</v>
      </c>
      <c r="C633" s="4">
        <v>-7296797815.1300001</v>
      </c>
      <c r="D633" s="1"/>
      <c r="E633" s="1">
        <f t="shared" si="48"/>
        <v>0</v>
      </c>
      <c r="F633" s="1">
        <f t="shared" si="49"/>
        <v>0</v>
      </c>
      <c r="H633" t="b">
        <f t="shared" si="43"/>
        <v>1</v>
      </c>
      <c r="I633" t="str">
        <f t="shared" si="45"/>
        <v>01</v>
      </c>
    </row>
    <row r="634" spans="1:9" ht="25.5" customHeight="1">
      <c r="A634" t="str">
        <f t="shared" si="44"/>
        <v>2.3.7.2.1.02.00 - Lucros e Prejuízos Acumulados de Exercícios 
 Anteriores</v>
      </c>
      <c r="B634" s="5" t="s">
        <v>2772</v>
      </c>
      <c r="C634" s="6">
        <v>-6764980503.1000004</v>
      </c>
      <c r="D634" s="1"/>
      <c r="E634" s="1">
        <f t="shared" si="48"/>
        <v>0</v>
      </c>
      <c r="F634" s="1">
        <f t="shared" si="49"/>
        <v>0</v>
      </c>
      <c r="H634" t="b">
        <f t="shared" si="43"/>
        <v>1</v>
      </c>
      <c r="I634" t="str">
        <f t="shared" si="45"/>
        <v>02</v>
      </c>
    </row>
    <row r="635" spans="1:9" ht="12.75" customHeight="1">
      <c r="A635" t="str">
        <f t="shared" si="44"/>
        <v>2.3.7.2.1.03.00 - Ajustes de Exercícios Anteriores</v>
      </c>
      <c r="B635" s="3" t="s">
        <v>2773</v>
      </c>
      <c r="C635" s="4">
        <v>1033595348.27</v>
      </c>
      <c r="D635" s="1"/>
      <c r="E635" s="1">
        <f t="shared" si="48"/>
        <v>0</v>
      </c>
      <c r="F635" s="1">
        <f t="shared" si="49"/>
        <v>0</v>
      </c>
      <c r="H635" t="b">
        <f t="shared" si="43"/>
        <v>1</v>
      </c>
      <c r="I635" t="str">
        <f t="shared" si="45"/>
        <v>03</v>
      </c>
    </row>
    <row r="636" spans="1:9" ht="12.75" customHeight="1">
      <c r="A636" t="str">
        <f t="shared" si="44"/>
        <v>2.3.7.2.1.04.00 - Lucros a Destinar do Exercício</v>
      </c>
      <c r="B636" s="5" t="s">
        <v>2774</v>
      </c>
      <c r="C636" s="6">
        <v>94037215.930000007</v>
      </c>
      <c r="D636" s="1"/>
      <c r="E636" s="1">
        <f t="shared" si="48"/>
        <v>0</v>
      </c>
      <c r="F636" s="1">
        <f t="shared" si="49"/>
        <v>0</v>
      </c>
      <c r="H636" t="b">
        <f t="shared" si="43"/>
        <v>1</v>
      </c>
      <c r="I636" t="str">
        <f t="shared" si="45"/>
        <v>04</v>
      </c>
    </row>
    <row r="637" spans="1:9" ht="12.75" customHeight="1">
      <c r="A637" t="str">
        <f t="shared" si="44"/>
        <v>2.3.7.2.1.05.00 - Lucros a Destinar de Exercícios Anteriores</v>
      </c>
      <c r="B637" s="3" t="s">
        <v>2775</v>
      </c>
      <c r="C637" s="4">
        <v>51267856.869999997</v>
      </c>
      <c r="D637" s="1"/>
      <c r="E637" s="1">
        <f t="shared" si="48"/>
        <v>0</v>
      </c>
      <c r="F637" s="1">
        <f t="shared" si="49"/>
        <v>0</v>
      </c>
      <c r="H637" t="b">
        <f t="shared" si="43"/>
        <v>1</v>
      </c>
      <c r="I637" t="str">
        <f t="shared" si="45"/>
        <v>05</v>
      </c>
    </row>
    <row r="638" spans="1:9" ht="12.75" customHeight="1">
      <c r="A638" t="str">
        <f t="shared" si="44"/>
        <v>2.3.7.2.1.06.00 - Resultados Apurados por Extinção, Fusão e Cisão</v>
      </c>
      <c r="B638" s="5" t="s">
        <v>2776</v>
      </c>
      <c r="C638" s="6">
        <v>19459194.109999999</v>
      </c>
      <c r="D638" s="1"/>
      <c r="E638" s="1">
        <f t="shared" si="48"/>
        <v>0</v>
      </c>
      <c r="F638" s="1">
        <f t="shared" si="49"/>
        <v>0</v>
      </c>
      <c r="H638" t="b">
        <f t="shared" si="43"/>
        <v>1</v>
      </c>
      <c r="I638" t="str">
        <f t="shared" si="45"/>
        <v>06</v>
      </c>
    </row>
    <row r="639" spans="1:9" ht="12.75" customHeight="1">
      <c r="A639" t="str">
        <f t="shared" si="44"/>
        <v>2.3.7.2.2.00.00 - Lucros e Prejuízos Acumulados - Intra OFSS</v>
      </c>
      <c r="B639" s="3" t="s">
        <v>2777</v>
      </c>
      <c r="C639" s="4">
        <v>7393988150.3400002</v>
      </c>
      <c r="D639" s="1"/>
      <c r="E639" s="1">
        <f t="shared" si="48"/>
        <v>7393988150.3400002</v>
      </c>
      <c r="F639" s="1">
        <f t="shared" si="49"/>
        <v>0</v>
      </c>
      <c r="G639" s="14"/>
      <c r="H639" t="b">
        <f t="shared" si="43"/>
        <v>1</v>
      </c>
      <c r="I639" t="str">
        <f t="shared" si="45"/>
        <v>00</v>
      </c>
    </row>
    <row r="640" spans="1:9" ht="12.75" customHeight="1">
      <c r="A640" t="str">
        <f t="shared" si="44"/>
        <v>2.3.7.2.2.01.00 - Lucros e Prejuízos do Exercício</v>
      </c>
      <c r="B640" s="5" t="s">
        <v>2778</v>
      </c>
      <c r="C640" s="6">
        <v>2906242784.77</v>
      </c>
      <c r="D640" s="1"/>
      <c r="E640" s="1">
        <f t="shared" si="48"/>
        <v>0</v>
      </c>
      <c r="F640" s="1">
        <f t="shared" si="49"/>
        <v>0</v>
      </c>
      <c r="H640" t="b">
        <f t="shared" si="43"/>
        <v>1</v>
      </c>
      <c r="I640" t="str">
        <f t="shared" si="45"/>
        <v>01</v>
      </c>
    </row>
    <row r="641" spans="1:9" ht="25.5" customHeight="1">
      <c r="A641" t="str">
        <f t="shared" si="44"/>
        <v>2.3.7.2.2.02.00 - Lucros e Prejuízos Acumulados de Exercícios 
 Anteriores</v>
      </c>
      <c r="B641" s="3" t="s">
        <v>2779</v>
      </c>
      <c r="C641" s="4">
        <v>4499848655.9099998</v>
      </c>
      <c r="D641" s="1"/>
      <c r="E641" s="1">
        <f t="shared" si="48"/>
        <v>0</v>
      </c>
      <c r="F641" s="1">
        <f t="shared" si="49"/>
        <v>0</v>
      </c>
      <c r="H641" t="b">
        <f t="shared" si="43"/>
        <v>1</v>
      </c>
      <c r="I641" t="str">
        <f t="shared" si="45"/>
        <v>02</v>
      </c>
    </row>
    <row r="642" spans="1:9" ht="12.75" customHeight="1">
      <c r="A642" t="str">
        <f t="shared" si="44"/>
        <v>2.3.7.2.2.03.00 - Ajustes de Exercícios Anteriores</v>
      </c>
      <c r="B642" s="5" t="s">
        <v>2780</v>
      </c>
      <c r="C642" s="6">
        <v>-12769383.119999999</v>
      </c>
      <c r="D642" s="1"/>
      <c r="E642" s="1">
        <f t="shared" si="48"/>
        <v>0</v>
      </c>
      <c r="F642" s="1">
        <f t="shared" si="49"/>
        <v>0</v>
      </c>
      <c r="H642" t="b">
        <f t="shared" si="43"/>
        <v>1</v>
      </c>
      <c r="I642" t="str">
        <f t="shared" si="45"/>
        <v>03</v>
      </c>
    </row>
    <row r="643" spans="1:9" ht="12.75" customHeight="1">
      <c r="A643" t="str">
        <f t="shared" si="44"/>
        <v>2.3.7.2.2.04.00 - Lucros a Destinar do Exercício</v>
      </c>
      <c r="B643" s="3" t="s">
        <v>2781</v>
      </c>
      <c r="C643" s="4">
        <v>305992.92</v>
      </c>
      <c r="D643" s="1"/>
      <c r="E643" s="1">
        <f t="shared" si="48"/>
        <v>0</v>
      </c>
      <c r="F643" s="1">
        <f t="shared" si="49"/>
        <v>0</v>
      </c>
      <c r="H643" t="b">
        <f t="shared" ref="H643:H686" si="50">IF(I643="00",C643=E643+F643,TRUE)</f>
        <v>1</v>
      </c>
      <c r="I643" t="str">
        <f t="shared" si="45"/>
        <v>04</v>
      </c>
    </row>
    <row r="644" spans="1:9" ht="12.75" customHeight="1">
      <c r="A644" t="str">
        <f t="shared" ref="A644:A698" si="51">TRIM(B644)</f>
        <v>2.3.7.2.2.05.00 - Lucros a Destinar de Exercícios Anteriores</v>
      </c>
      <c r="B644" s="5" t="s">
        <v>2782</v>
      </c>
      <c r="C644" s="6">
        <v>360099.86</v>
      </c>
      <c r="D644" s="1"/>
      <c r="E644" s="1">
        <f t="shared" si="48"/>
        <v>0</v>
      </c>
      <c r="F644" s="1">
        <f t="shared" si="49"/>
        <v>0</v>
      </c>
      <c r="H644" t="b">
        <f t="shared" si="50"/>
        <v>1</v>
      </c>
      <c r="I644" t="str">
        <f t="shared" ref="I644:I686" si="52">MID(A644,11,2)</f>
        <v>05</v>
      </c>
    </row>
    <row r="645" spans="1:9" ht="12.75" customHeight="1">
      <c r="A645" t="str">
        <f t="shared" si="51"/>
        <v>2.3.7.2.2.06.00 - Resultados Apurados por Extinção, Fusão e Cisão</v>
      </c>
      <c r="B645" s="3" t="s">
        <v>2783</v>
      </c>
      <c r="C645" s="4">
        <v>0</v>
      </c>
      <c r="D645" s="1"/>
      <c r="E645" s="1">
        <f t="shared" si="48"/>
        <v>0</v>
      </c>
      <c r="F645" s="1">
        <f t="shared" si="49"/>
        <v>0</v>
      </c>
      <c r="H645" t="b">
        <f t="shared" si="50"/>
        <v>1</v>
      </c>
      <c r="I645" t="str">
        <f t="shared" si="52"/>
        <v>06</v>
      </c>
    </row>
    <row r="646" spans="1:9" ht="12.75" customHeight="1">
      <c r="A646" t="str">
        <f t="shared" si="51"/>
        <v>2.3.7.2.3.00.00 - Lucros e Prejuízos Acumulados - Inter OFSS - União</v>
      </c>
      <c r="B646" s="5" t="s">
        <v>2784</v>
      </c>
      <c r="C646" s="6">
        <v>-93384432.290000007</v>
      </c>
      <c r="D646" s="1"/>
      <c r="E646" s="1">
        <f t="shared" si="48"/>
        <v>-93384432.290000007</v>
      </c>
      <c r="F646" s="1">
        <f t="shared" si="49"/>
        <v>0</v>
      </c>
      <c r="G646" s="14"/>
      <c r="H646" t="b">
        <f t="shared" si="50"/>
        <v>1</v>
      </c>
      <c r="I646" t="str">
        <f t="shared" si="52"/>
        <v>00</v>
      </c>
    </row>
    <row r="647" spans="1:9" ht="12.75" customHeight="1">
      <c r="A647" t="str">
        <f t="shared" si="51"/>
        <v>2.3.7.2.3.01.00 - Lucros e Prejuízos do Exercício</v>
      </c>
      <c r="B647" s="3" t="s">
        <v>2785</v>
      </c>
      <c r="C647" s="4">
        <v>-29508540.699999999</v>
      </c>
      <c r="D647" s="1"/>
      <c r="E647" s="1">
        <f t="shared" si="48"/>
        <v>0</v>
      </c>
      <c r="F647" s="1">
        <f t="shared" si="49"/>
        <v>0</v>
      </c>
      <c r="H647" t="b">
        <f t="shared" si="50"/>
        <v>1</v>
      </c>
      <c r="I647" t="str">
        <f t="shared" si="52"/>
        <v>01</v>
      </c>
    </row>
    <row r="648" spans="1:9" ht="25.5" customHeight="1">
      <c r="A648" t="str">
        <f t="shared" si="51"/>
        <v>2.3.7.2.3.02.00 - Lucros e Prejuízos Acumulados de Exercícios 
 Anteriores</v>
      </c>
      <c r="B648" s="5" t="s">
        <v>2786</v>
      </c>
      <c r="C648" s="6">
        <v>-66091700.530000001</v>
      </c>
      <c r="D648" s="1"/>
      <c r="E648" s="1">
        <f t="shared" si="48"/>
        <v>0</v>
      </c>
      <c r="F648" s="1">
        <f t="shared" si="49"/>
        <v>0</v>
      </c>
      <c r="H648" t="b">
        <f t="shared" si="50"/>
        <v>1</v>
      </c>
      <c r="I648" t="str">
        <f t="shared" si="52"/>
        <v>02</v>
      </c>
    </row>
    <row r="649" spans="1:9" ht="12.75" customHeight="1">
      <c r="A649" t="str">
        <f t="shared" si="51"/>
        <v>2.3.7.2.3.03.00 - Ajustes de Exercícios Anteriores</v>
      </c>
      <c r="B649" s="3" t="s">
        <v>2787</v>
      </c>
      <c r="C649" s="4">
        <v>2215808.94</v>
      </c>
      <c r="D649" s="1"/>
      <c r="E649" s="1">
        <f t="shared" si="48"/>
        <v>0</v>
      </c>
      <c r="F649" s="1">
        <f t="shared" si="49"/>
        <v>0</v>
      </c>
      <c r="H649" t="b">
        <f t="shared" si="50"/>
        <v>1</v>
      </c>
      <c r="I649" t="str">
        <f t="shared" si="52"/>
        <v>03</v>
      </c>
    </row>
    <row r="650" spans="1:9" ht="12.75" customHeight="1">
      <c r="A650" t="str">
        <f t="shared" si="51"/>
        <v>2.3.7.2.3.04.00 - Lucros a Destinar do Exercício</v>
      </c>
      <c r="B650" s="5" t="s">
        <v>2788</v>
      </c>
      <c r="C650" s="6">
        <v>0</v>
      </c>
      <c r="D650" s="1"/>
      <c r="E650" s="1">
        <f t="shared" si="48"/>
        <v>0</v>
      </c>
      <c r="F650" s="1">
        <f t="shared" si="49"/>
        <v>0</v>
      </c>
      <c r="H650" t="b">
        <f t="shared" si="50"/>
        <v>1</v>
      </c>
      <c r="I650" t="str">
        <f t="shared" si="52"/>
        <v>04</v>
      </c>
    </row>
    <row r="651" spans="1:9" ht="12.75" customHeight="1">
      <c r="A651" t="str">
        <f t="shared" si="51"/>
        <v>2.3.7.2.3.05.00 - Lucros a Destinar de Exercícios Anteriores</v>
      </c>
      <c r="B651" s="3" t="s">
        <v>2789</v>
      </c>
      <c r="C651" s="4">
        <v>0</v>
      </c>
      <c r="D651" s="1"/>
      <c r="E651" s="1">
        <f t="shared" si="48"/>
        <v>0</v>
      </c>
      <c r="F651" s="1">
        <f t="shared" si="49"/>
        <v>0</v>
      </c>
      <c r="H651" t="b">
        <f t="shared" si="50"/>
        <v>1</v>
      </c>
      <c r="I651" t="str">
        <f t="shared" si="52"/>
        <v>05</v>
      </c>
    </row>
    <row r="652" spans="1:9" ht="12.75" customHeight="1">
      <c r="A652" t="str">
        <f t="shared" si="51"/>
        <v>2.3.7.2.3.06.00 - Resultados Apurados por Extinção, Fusão e Cisão</v>
      </c>
      <c r="B652" s="5" t="s">
        <v>2790</v>
      </c>
      <c r="C652" s="6">
        <v>0</v>
      </c>
      <c r="D652" s="1"/>
      <c r="E652" s="1">
        <f t="shared" si="48"/>
        <v>0</v>
      </c>
      <c r="F652" s="1">
        <f t="shared" si="49"/>
        <v>0</v>
      </c>
      <c r="H652" t="b">
        <f t="shared" si="50"/>
        <v>1</v>
      </c>
      <c r="I652" t="str">
        <f t="shared" si="52"/>
        <v>06</v>
      </c>
    </row>
    <row r="653" spans="1:9" ht="25.5" customHeight="1">
      <c r="A653" t="str">
        <f t="shared" si="51"/>
        <v>2.3.7.2.4.00.00 - Lucros e Prejuízos Acumulados - Inter OFSS - 
 Estado</v>
      </c>
      <c r="B653" s="3" t="s">
        <v>2791</v>
      </c>
      <c r="C653" s="4">
        <v>633747740.87</v>
      </c>
      <c r="D653" s="1"/>
      <c r="E653" s="1">
        <f t="shared" si="48"/>
        <v>633747740.87</v>
      </c>
      <c r="F653" s="1">
        <f t="shared" si="49"/>
        <v>0</v>
      </c>
      <c r="G653" s="14"/>
      <c r="H653" t="b">
        <f t="shared" si="50"/>
        <v>1</v>
      </c>
      <c r="I653" t="str">
        <f t="shared" si="52"/>
        <v>00</v>
      </c>
    </row>
    <row r="654" spans="1:9" ht="12.75" customHeight="1">
      <c r="A654" t="str">
        <f t="shared" si="51"/>
        <v>2.3.7.2.4.01.00 - Lucros e Prejuízos do Exercício</v>
      </c>
      <c r="B654" s="5" t="s">
        <v>2792</v>
      </c>
      <c r="C654" s="6">
        <v>55631726.420000002</v>
      </c>
      <c r="D654" s="1"/>
      <c r="E654" s="1">
        <f t="shared" si="48"/>
        <v>0</v>
      </c>
      <c r="F654" s="1">
        <f t="shared" si="49"/>
        <v>0</v>
      </c>
      <c r="H654" t="b">
        <f t="shared" si="50"/>
        <v>1</v>
      </c>
      <c r="I654" t="str">
        <f t="shared" si="52"/>
        <v>01</v>
      </c>
    </row>
    <row r="655" spans="1:9" ht="25.5" customHeight="1">
      <c r="A655" t="str">
        <f t="shared" si="51"/>
        <v>2.3.7.2.4.02.00 - Lucros e Prejuízos Acumulados de Exercícios 
 Anteriores</v>
      </c>
      <c r="B655" s="3" t="s">
        <v>2793</v>
      </c>
      <c r="C655" s="4">
        <v>268075154.49000001</v>
      </c>
      <c r="D655" s="1"/>
      <c r="E655" s="1">
        <f t="shared" si="48"/>
        <v>0</v>
      </c>
      <c r="F655" s="1">
        <f t="shared" si="49"/>
        <v>0</v>
      </c>
      <c r="H655" t="b">
        <f t="shared" si="50"/>
        <v>1</v>
      </c>
      <c r="I655" t="str">
        <f t="shared" si="52"/>
        <v>02</v>
      </c>
    </row>
    <row r="656" spans="1:9" ht="12.75" customHeight="1">
      <c r="A656" t="str">
        <f t="shared" si="51"/>
        <v>2.3.7.2.4.03.00 - Ajustes de Exercícios Anteriores</v>
      </c>
      <c r="B656" s="5" t="s">
        <v>2794</v>
      </c>
      <c r="C656" s="6">
        <v>259617362.46000001</v>
      </c>
      <c r="D656" s="1"/>
      <c r="E656" s="1">
        <f t="shared" si="48"/>
        <v>0</v>
      </c>
      <c r="F656" s="1">
        <f t="shared" si="49"/>
        <v>0</v>
      </c>
      <c r="H656" t="b">
        <f t="shared" si="50"/>
        <v>1</v>
      </c>
      <c r="I656" t="str">
        <f t="shared" si="52"/>
        <v>03</v>
      </c>
    </row>
    <row r="657" spans="1:9" ht="12.75" customHeight="1">
      <c r="A657" t="str">
        <f t="shared" si="51"/>
        <v>2.3.7.2.4.04.00 - Lucros a Destinar do Exercício</v>
      </c>
      <c r="B657" s="3" t="s">
        <v>2795</v>
      </c>
      <c r="C657" s="4">
        <v>9699263.3300000001</v>
      </c>
      <c r="D657" s="1"/>
      <c r="E657" s="1">
        <f t="shared" si="48"/>
        <v>0</v>
      </c>
      <c r="F657" s="1">
        <f t="shared" si="49"/>
        <v>0</v>
      </c>
      <c r="H657" t="b">
        <f t="shared" si="50"/>
        <v>1</v>
      </c>
      <c r="I657" t="str">
        <f t="shared" si="52"/>
        <v>04</v>
      </c>
    </row>
    <row r="658" spans="1:9" ht="12.75" customHeight="1">
      <c r="A658" t="str">
        <f t="shared" si="51"/>
        <v>2.3.7.2.4.05.00 - Lucros a Destinar de Exercícios Anteriores</v>
      </c>
      <c r="B658" s="5" t="s">
        <v>2796</v>
      </c>
      <c r="C658" s="6">
        <v>0</v>
      </c>
      <c r="D658" s="1"/>
      <c r="E658" s="1">
        <f t="shared" si="48"/>
        <v>0</v>
      </c>
      <c r="F658" s="1">
        <f t="shared" si="49"/>
        <v>0</v>
      </c>
      <c r="H658" t="b">
        <f t="shared" si="50"/>
        <v>1</v>
      </c>
      <c r="I658" t="str">
        <f t="shared" si="52"/>
        <v>05</v>
      </c>
    </row>
    <row r="659" spans="1:9" ht="12.75" customHeight="1">
      <c r="A659" t="str">
        <f t="shared" si="51"/>
        <v>2.3.7.2.4.06.00 - Resultados Apurados por Extinção, Fusão e Cisão</v>
      </c>
      <c r="B659" s="3" t="s">
        <v>2797</v>
      </c>
      <c r="C659" s="4">
        <v>40724234.170000002</v>
      </c>
      <c r="D659" s="1"/>
      <c r="E659" s="1">
        <f t="shared" si="48"/>
        <v>0</v>
      </c>
      <c r="F659" s="1">
        <f t="shared" si="49"/>
        <v>0</v>
      </c>
      <c r="H659" t="b">
        <f t="shared" si="50"/>
        <v>1</v>
      </c>
      <c r="I659" t="str">
        <f t="shared" si="52"/>
        <v>06</v>
      </c>
    </row>
    <row r="660" spans="1:9" ht="25.5" customHeight="1">
      <c r="A660" t="str">
        <f t="shared" si="51"/>
        <v>2.3.7.2.5.00.00 - Lucros e Prejuízos Acumulados - Inter OFSS - 
 Município</v>
      </c>
      <c r="B660" s="5" t="s">
        <v>2798</v>
      </c>
      <c r="C660" s="6">
        <v>231881707.5</v>
      </c>
      <c r="D660" s="1"/>
      <c r="E660" s="1">
        <f t="shared" si="48"/>
        <v>231881707.5</v>
      </c>
      <c r="F660" s="1">
        <f t="shared" si="49"/>
        <v>0</v>
      </c>
      <c r="G660" s="14"/>
      <c r="H660" t="b">
        <f t="shared" si="50"/>
        <v>1</v>
      </c>
      <c r="I660" t="str">
        <f t="shared" si="52"/>
        <v>00</v>
      </c>
    </row>
    <row r="661" spans="1:9" ht="12.75" customHeight="1">
      <c r="A661" t="str">
        <f t="shared" si="51"/>
        <v>2.3.7.2.5.01.00 - Lucros e Prejuízos do Exercício</v>
      </c>
      <c r="B661" s="3" t="s">
        <v>2799</v>
      </c>
      <c r="C661" s="4">
        <v>137810165.50999999</v>
      </c>
      <c r="D661" s="1"/>
      <c r="E661" s="1">
        <f t="shared" si="48"/>
        <v>0</v>
      </c>
      <c r="F661" s="1">
        <f t="shared" si="49"/>
        <v>0</v>
      </c>
      <c r="H661" t="b">
        <f t="shared" si="50"/>
        <v>1</v>
      </c>
      <c r="I661" t="str">
        <f t="shared" si="52"/>
        <v>01</v>
      </c>
    </row>
    <row r="662" spans="1:9" ht="25.5" customHeight="1">
      <c r="A662" t="str">
        <f t="shared" si="51"/>
        <v>2.3.7.2.5.02.00 - Lucros e Prejuízos Acumulados de Exercícios 
 Anteriores</v>
      </c>
      <c r="B662" s="5" t="s">
        <v>2800</v>
      </c>
      <c r="C662" s="6">
        <v>-14509591.880000001</v>
      </c>
      <c r="D662" s="1"/>
      <c r="E662" s="1">
        <f t="shared" si="48"/>
        <v>0</v>
      </c>
      <c r="F662" s="1">
        <f t="shared" si="49"/>
        <v>0</v>
      </c>
      <c r="H662" t="b">
        <f t="shared" si="50"/>
        <v>1</v>
      </c>
      <c r="I662" t="str">
        <f t="shared" si="52"/>
        <v>02</v>
      </c>
    </row>
    <row r="663" spans="1:9" ht="12.75" customHeight="1">
      <c r="A663" t="str">
        <f t="shared" si="51"/>
        <v>2.3.7.2.5.03.00 - Ajustes de Exercícios Anteriores</v>
      </c>
      <c r="B663" s="3" t="s">
        <v>2801</v>
      </c>
      <c r="C663" s="4">
        <v>108932000.8</v>
      </c>
      <c r="D663" s="1"/>
      <c r="E663" s="1">
        <f t="shared" si="48"/>
        <v>0</v>
      </c>
      <c r="F663" s="1">
        <f t="shared" si="49"/>
        <v>0</v>
      </c>
      <c r="H663" t="b">
        <f t="shared" si="50"/>
        <v>1</v>
      </c>
      <c r="I663" t="str">
        <f t="shared" si="52"/>
        <v>03</v>
      </c>
    </row>
    <row r="664" spans="1:9" ht="12.75" customHeight="1">
      <c r="A664" t="str">
        <f t="shared" si="51"/>
        <v>2.3.7.2.5.04.00 - Lucros a Destinar do Exercício</v>
      </c>
      <c r="B664" s="5" t="s">
        <v>2802</v>
      </c>
      <c r="C664" s="6">
        <v>-362753.01</v>
      </c>
      <c r="D664" s="1"/>
      <c r="E664" s="1">
        <f t="shared" si="48"/>
        <v>0</v>
      </c>
      <c r="F664" s="1">
        <f t="shared" si="49"/>
        <v>0</v>
      </c>
      <c r="H664" t="b">
        <f t="shared" si="50"/>
        <v>1</v>
      </c>
      <c r="I664" t="str">
        <f t="shared" si="52"/>
        <v>04</v>
      </c>
    </row>
    <row r="665" spans="1:9" ht="12.75" customHeight="1">
      <c r="A665" t="str">
        <f t="shared" si="51"/>
        <v>2.3.7.2.5.05.00 - Lucros a Destinar de Exercícios Anteriores</v>
      </c>
      <c r="B665" s="3" t="s">
        <v>2803</v>
      </c>
      <c r="C665" s="4">
        <v>10262</v>
      </c>
      <c r="D665" s="1"/>
      <c r="E665" s="1">
        <f t="shared" si="48"/>
        <v>0</v>
      </c>
      <c r="F665" s="1">
        <f t="shared" si="49"/>
        <v>0</v>
      </c>
      <c r="H665" t="b">
        <f t="shared" si="50"/>
        <v>1</v>
      </c>
      <c r="I665" t="str">
        <f t="shared" si="52"/>
        <v>05</v>
      </c>
    </row>
    <row r="666" spans="1:9" ht="12.75" customHeight="1">
      <c r="A666" t="str">
        <f t="shared" si="51"/>
        <v>2.3.7.2.5.06.00 - Resultados Apurados por Extinção, Fusão e Cisão</v>
      </c>
      <c r="B666" s="5" t="s">
        <v>2804</v>
      </c>
      <c r="C666" s="6">
        <v>1624.08</v>
      </c>
      <c r="D666" s="1"/>
      <c r="E666" s="1">
        <f t="shared" si="48"/>
        <v>0</v>
      </c>
      <c r="F666" s="1">
        <f t="shared" si="49"/>
        <v>0</v>
      </c>
      <c r="H666" t="b">
        <f t="shared" si="50"/>
        <v>1</v>
      </c>
      <c r="I666" t="str">
        <f t="shared" si="52"/>
        <v>06</v>
      </c>
    </row>
    <row r="667" spans="1:9" ht="12.75" customHeight="1">
      <c r="A667" t="str">
        <f t="shared" si="51"/>
        <v>2.3.9.0.0.00.00 - (-) Ações/Cotas em Tesouraria</v>
      </c>
      <c r="B667" s="3" t="s">
        <v>2805</v>
      </c>
      <c r="C667" s="4">
        <v>13246515.27</v>
      </c>
      <c r="D667" s="1"/>
      <c r="E667" s="1">
        <f>E668+E674</f>
        <v>11534410.890000001</v>
      </c>
      <c r="F667" s="1">
        <f>F668+F674</f>
        <v>1712104.3800000001</v>
      </c>
      <c r="H667" t="b">
        <f t="shared" si="50"/>
        <v>1</v>
      </c>
      <c r="I667" t="str">
        <f t="shared" si="52"/>
        <v>00</v>
      </c>
    </row>
    <row r="668" spans="1:9" ht="12.75" customHeight="1">
      <c r="A668" t="str">
        <f t="shared" si="51"/>
        <v>2.3.9.1.0.00.00 - (-) Ações em Tesouraria</v>
      </c>
      <c r="B668" s="5" t="s">
        <v>2806</v>
      </c>
      <c r="C668" s="6">
        <v>13145031.23</v>
      </c>
      <c r="D668" s="1"/>
      <c r="E668" s="1">
        <f>E669+E670+E671+E672+E673</f>
        <v>11436588.390000001</v>
      </c>
      <c r="F668" s="1">
        <f>F669+F670+F671+F672+F673</f>
        <v>1708442.84</v>
      </c>
      <c r="H668" t="b">
        <f t="shared" si="50"/>
        <v>1</v>
      </c>
      <c r="I668" t="str">
        <f t="shared" si="52"/>
        <v>00</v>
      </c>
    </row>
    <row r="669" spans="1:9" ht="12.75" customHeight="1">
      <c r="A669" t="str">
        <f t="shared" si="51"/>
        <v>2.3.9.1.1.00.00 - (-) Ações em Tesouraria - Consolidação</v>
      </c>
      <c r="B669" s="3" t="s">
        <v>2807</v>
      </c>
      <c r="C669" s="4">
        <v>1708442.84</v>
      </c>
      <c r="D669" s="1"/>
      <c r="E669" s="1">
        <f>SUMIF(A669:B669,"*intra*",C669:D669)+SUMIF(A669:B669,"*inter*",C669:D669)</f>
        <v>0</v>
      </c>
      <c r="F669" s="1">
        <f>SUMIF(A669:B669,"*consolidação*",C669:D669)</f>
        <v>1708442.84</v>
      </c>
      <c r="H669" t="b">
        <f t="shared" si="50"/>
        <v>1</v>
      </c>
      <c r="I669" t="str">
        <f t="shared" si="52"/>
        <v>00</v>
      </c>
    </row>
    <row r="670" spans="1:9" ht="12.75" customHeight="1">
      <c r="A670" t="str">
        <f t="shared" si="51"/>
        <v>2.3.9.1.2.00.00 - (-) Ações em Tesouraria - Intra OFSS</v>
      </c>
      <c r="B670" s="5" t="s">
        <v>2808</v>
      </c>
      <c r="C670" s="6"/>
      <c r="D670" s="1"/>
      <c r="E670" s="1">
        <f>SUMIF(A670:B670,"*intra*",C670:D670)+SUMIF(A670:B670,"*inter*",C670:D670)</f>
        <v>0</v>
      </c>
      <c r="F670" s="1">
        <f>SUMIF(A670:B670,"*consolidação*",C670:D670)</f>
        <v>0</v>
      </c>
      <c r="H670" t="b">
        <f t="shared" si="50"/>
        <v>1</v>
      </c>
      <c r="I670" t="str">
        <f t="shared" si="52"/>
        <v>00</v>
      </c>
    </row>
    <row r="671" spans="1:9" ht="12.75" customHeight="1">
      <c r="A671" t="str">
        <f t="shared" si="51"/>
        <v>2.3.9.1.3.00.00 - (-) Ações em Tesouraria - Inter OFSS - União</v>
      </c>
      <c r="B671" s="3" t="s">
        <v>2809</v>
      </c>
      <c r="C671" s="4">
        <v>5395.23</v>
      </c>
      <c r="D671" s="1"/>
      <c r="E671" s="1">
        <f>SUMIF(A671:B671,"*intra*",C671:D671)+SUMIF(A671:B671,"*inter*",C671:D671)</f>
        <v>5395.23</v>
      </c>
      <c r="F671" s="1">
        <f>SUMIF(A671:B671,"*consolidação*",C671:D671)</f>
        <v>0</v>
      </c>
      <c r="H671" t="b">
        <f t="shared" si="50"/>
        <v>1</v>
      </c>
      <c r="I671" t="str">
        <f t="shared" si="52"/>
        <v>00</v>
      </c>
    </row>
    <row r="672" spans="1:9" ht="12.75" customHeight="1">
      <c r="A672" t="str">
        <f t="shared" si="51"/>
        <v>2.3.9.1.4.00.00 - (-) Ações em Tesouraria - Inter OFSS - Estado</v>
      </c>
      <c r="B672" s="5" t="s">
        <v>2810</v>
      </c>
      <c r="C672" s="6"/>
      <c r="D672" s="1"/>
      <c r="E672" s="1">
        <f>SUMIF(A672:B672,"*intra*",C672:D672)+SUMIF(A672:B672,"*inter*",C672:D672)</f>
        <v>0</v>
      </c>
      <c r="F672" s="1">
        <f>SUMIF(A672:B672,"*consolidação*",C672:D672)</f>
        <v>0</v>
      </c>
      <c r="H672" t="b">
        <f t="shared" si="50"/>
        <v>1</v>
      </c>
      <c r="I672" t="str">
        <f t="shared" si="52"/>
        <v>00</v>
      </c>
    </row>
    <row r="673" spans="1:9" ht="12.75" customHeight="1">
      <c r="A673" t="str">
        <f t="shared" si="51"/>
        <v>2.3.9.1.5.00.00 - (-) Ações em Tesouraria - Inter OFSS - Município</v>
      </c>
      <c r="B673" s="3" t="s">
        <v>2811</v>
      </c>
      <c r="C673" s="4">
        <v>11431193.16</v>
      </c>
      <c r="D673" s="1"/>
      <c r="E673" s="1">
        <f>SUMIF(A673:B673,"*intra*",C673:D673)+SUMIF(A673:B673,"*inter*",C673:D673)</f>
        <v>11431193.16</v>
      </c>
      <c r="F673" s="1">
        <f>SUMIF(A673:B673,"*consolidação*",C673:D673)</f>
        <v>0</v>
      </c>
      <c r="H673" t="b">
        <f t="shared" si="50"/>
        <v>1</v>
      </c>
      <c r="I673" t="str">
        <f t="shared" si="52"/>
        <v>00</v>
      </c>
    </row>
    <row r="674" spans="1:9" ht="12.75" customHeight="1">
      <c r="A674" t="str">
        <f t="shared" si="51"/>
        <v>2.3.9.2.0.00.00 - (-) Cotas em Tesouraria</v>
      </c>
      <c r="B674" s="5" t="s">
        <v>2812</v>
      </c>
      <c r="C674" s="6">
        <v>101484.04</v>
      </c>
      <c r="D674" s="1"/>
      <c r="E674" s="1">
        <f>E675+E676+E677+E678+E679</f>
        <v>97822.5</v>
      </c>
      <c r="F674" s="1">
        <f>F675+F676+F677+F678+F679</f>
        <v>3661.54</v>
      </c>
      <c r="H674" t="b">
        <f t="shared" si="50"/>
        <v>1</v>
      </c>
      <c r="I674" t="str">
        <f t="shared" si="52"/>
        <v>00</v>
      </c>
    </row>
    <row r="675" spans="1:9" ht="12.75" customHeight="1">
      <c r="A675" t="str">
        <f t="shared" si="51"/>
        <v>2.3.9.2.1.00.00 - (-) Cotas em Tesouraria - Consolidação</v>
      </c>
      <c r="B675" s="3" t="s">
        <v>2813</v>
      </c>
      <c r="C675" s="4">
        <v>3661.54</v>
      </c>
      <c r="D675" s="1"/>
      <c r="E675" s="1">
        <f t="shared" ref="E675:E685" si="53">SUMIF(A675:B675,"*intra*",C675:D675)+SUMIF(A675:B675,"*inter*",C675:D675)</f>
        <v>0</v>
      </c>
      <c r="F675" s="1">
        <f t="shared" ref="F675:F685" si="54">SUMIF(A675:B675,"*consolidação*",C675:D675)</f>
        <v>3661.54</v>
      </c>
      <c r="H675" t="b">
        <f t="shared" si="50"/>
        <v>1</v>
      </c>
      <c r="I675" t="str">
        <f t="shared" si="52"/>
        <v>00</v>
      </c>
    </row>
    <row r="676" spans="1:9" ht="12.75" customHeight="1">
      <c r="A676" t="str">
        <f t="shared" si="51"/>
        <v>2.3.9.2.2.00.00 - (-) Cotas em Tesouraria - Intra OFSS</v>
      </c>
      <c r="B676" s="5" t="s">
        <v>2814</v>
      </c>
      <c r="C676" s="6"/>
      <c r="D676" s="1"/>
      <c r="E676" s="1">
        <f t="shared" si="53"/>
        <v>0</v>
      </c>
      <c r="F676" s="1">
        <f t="shared" si="54"/>
        <v>0</v>
      </c>
      <c r="H676" t="b">
        <f t="shared" si="50"/>
        <v>1</v>
      </c>
      <c r="I676" t="str">
        <f t="shared" si="52"/>
        <v>00</v>
      </c>
    </row>
    <row r="677" spans="1:9" ht="12.75" customHeight="1">
      <c r="A677" t="str">
        <f t="shared" si="51"/>
        <v>2.3.9.2.3.00.00 - (-) Cotas em Tesouraria - Inter OFSS - União</v>
      </c>
      <c r="B677" s="3" t="s">
        <v>2815</v>
      </c>
      <c r="C677" s="4"/>
      <c r="D677" s="1"/>
      <c r="E677" s="1">
        <f t="shared" si="53"/>
        <v>0</v>
      </c>
      <c r="F677" s="1">
        <f t="shared" si="54"/>
        <v>0</v>
      </c>
      <c r="H677" t="b">
        <f t="shared" si="50"/>
        <v>1</v>
      </c>
      <c r="I677" t="str">
        <f t="shared" si="52"/>
        <v>00</v>
      </c>
    </row>
    <row r="678" spans="1:9" ht="12.75" customHeight="1">
      <c r="A678" t="str">
        <f t="shared" si="51"/>
        <v>2.3.9.2.4.00.00 - (-) Cotas em Tesouraria - Inter OFSS - Estado</v>
      </c>
      <c r="B678" s="5" t="s">
        <v>2816</v>
      </c>
      <c r="C678" s="6"/>
      <c r="D678" s="1"/>
      <c r="E678" s="1">
        <f t="shared" si="53"/>
        <v>0</v>
      </c>
      <c r="F678" s="1">
        <f t="shared" si="54"/>
        <v>0</v>
      </c>
      <c r="H678" t="b">
        <f t="shared" si="50"/>
        <v>1</v>
      </c>
      <c r="I678" t="str">
        <f t="shared" si="52"/>
        <v>00</v>
      </c>
    </row>
    <row r="679" spans="1:9" ht="12.75" customHeight="1">
      <c r="A679" t="str">
        <f t="shared" si="51"/>
        <v>2.3.9.2.5.00.00 - (-) Cotas em Tesouraria - Inter OFSS - Município</v>
      </c>
      <c r="B679" s="3" t="s">
        <v>2817</v>
      </c>
      <c r="C679" s="4">
        <v>97822.5</v>
      </c>
      <c r="D679" s="1"/>
      <c r="E679" s="1">
        <f t="shared" si="53"/>
        <v>97822.5</v>
      </c>
      <c r="F679" s="1">
        <f t="shared" si="54"/>
        <v>0</v>
      </c>
      <c r="H679" t="b">
        <f t="shared" si="50"/>
        <v>1</v>
      </c>
      <c r="I679" t="str">
        <f t="shared" si="52"/>
        <v>00</v>
      </c>
    </row>
    <row r="680" spans="1:9" ht="12.75" customHeight="1">
      <c r="A680" t="str">
        <f t="shared" si="51"/>
        <v>Apuração do Saldo Patrimonial</v>
      </c>
      <c r="B680" s="5" t="s">
        <v>696</v>
      </c>
      <c r="C680" s="42"/>
      <c r="D680" s="1"/>
      <c r="E680" s="1">
        <f t="shared" si="53"/>
        <v>0</v>
      </c>
      <c r="F680" s="1">
        <f t="shared" si="54"/>
        <v>0</v>
      </c>
      <c r="H680" t="b">
        <f t="shared" si="50"/>
        <v>1</v>
      </c>
      <c r="I680" t="str">
        <f t="shared" si="52"/>
        <v xml:space="preserve">o </v>
      </c>
    </row>
    <row r="681" spans="1:9" ht="12.75" customHeight="1">
      <c r="A681" t="str">
        <f t="shared" si="51"/>
        <v>Apuração do Saldo Patrimonial</v>
      </c>
      <c r="B681" s="3" t="s">
        <v>2818</v>
      </c>
      <c r="C681" s="31"/>
      <c r="D681" s="1"/>
      <c r="E681" s="1">
        <f t="shared" si="53"/>
        <v>0</v>
      </c>
      <c r="F681" s="1">
        <f t="shared" si="54"/>
        <v>0</v>
      </c>
      <c r="H681" t="b">
        <f t="shared" si="50"/>
        <v>1</v>
      </c>
      <c r="I681" t="str">
        <f t="shared" si="52"/>
        <v xml:space="preserve">o </v>
      </c>
    </row>
    <row r="682" spans="1:9" ht="12.75" customHeight="1">
      <c r="A682" t="str">
        <f t="shared" si="51"/>
        <v>Ativo Financeiro</v>
      </c>
      <c r="B682" s="5" t="s">
        <v>2819</v>
      </c>
      <c r="C682" s="6">
        <v>121871056841.59</v>
      </c>
      <c r="D682" s="1"/>
      <c r="E682" s="1">
        <f t="shared" si="53"/>
        <v>0</v>
      </c>
      <c r="F682" s="1">
        <f t="shared" si="54"/>
        <v>0</v>
      </c>
      <c r="H682" t="b">
        <f t="shared" si="50"/>
        <v>1</v>
      </c>
      <c r="I682" t="str">
        <f t="shared" si="52"/>
        <v>nc</v>
      </c>
    </row>
    <row r="683" spans="1:9" ht="12.75" customHeight="1">
      <c r="A683" t="str">
        <f t="shared" si="51"/>
        <v>Ativo Permanente</v>
      </c>
      <c r="B683" s="3" t="s">
        <v>2820</v>
      </c>
      <c r="C683" s="4">
        <v>499620944322.29999</v>
      </c>
      <c r="D683" s="1"/>
      <c r="E683" s="1">
        <f t="shared" si="53"/>
        <v>0</v>
      </c>
      <c r="F683" s="1">
        <f t="shared" si="54"/>
        <v>0</v>
      </c>
      <c r="H683" t="b">
        <f t="shared" si="50"/>
        <v>1</v>
      </c>
      <c r="I683" t="str">
        <f t="shared" si="52"/>
        <v>an</v>
      </c>
    </row>
    <row r="684" spans="1:9" ht="12.75" customHeight="1">
      <c r="A684" t="str">
        <f t="shared" si="51"/>
        <v>Passivo Financeiro</v>
      </c>
      <c r="B684" s="5" t="s">
        <v>2821</v>
      </c>
      <c r="C684" s="6">
        <v>41217904970.160004</v>
      </c>
      <c r="D684" s="1"/>
      <c r="E684" s="1">
        <f t="shared" si="53"/>
        <v>0</v>
      </c>
      <c r="F684" s="1">
        <f t="shared" si="54"/>
        <v>0</v>
      </c>
      <c r="H684" t="b">
        <f t="shared" si="50"/>
        <v>1</v>
      </c>
      <c r="I684" t="str">
        <f t="shared" si="52"/>
        <v>na</v>
      </c>
    </row>
    <row r="685" spans="1:9" ht="12.75" customHeight="1">
      <c r="A685" t="str">
        <f t="shared" si="51"/>
        <v>Passivo Permanente</v>
      </c>
      <c r="B685" s="3" t="s">
        <v>2826</v>
      </c>
      <c r="C685" s="4">
        <v>363148626178.78998</v>
      </c>
      <c r="D685" s="1"/>
      <c r="E685" s="1">
        <f t="shared" si="53"/>
        <v>0</v>
      </c>
      <c r="F685" s="1">
        <f t="shared" si="54"/>
        <v>0</v>
      </c>
      <c r="H685" t="b">
        <f t="shared" si="50"/>
        <v>1</v>
      </c>
      <c r="I685" t="str">
        <f t="shared" si="52"/>
        <v>rm</v>
      </c>
    </row>
    <row r="686" spans="1:9" ht="12.75" customHeight="1">
      <c r="A686" t="str">
        <f t="shared" si="51"/>
        <v>Saldo Patrimonial</v>
      </c>
      <c r="B686" s="5" t="s">
        <v>2827</v>
      </c>
      <c r="C686" s="6">
        <v>217125470014.94</v>
      </c>
      <c r="D686" s="1"/>
      <c r="E686" s="1">
        <f>E682+E683-E684-E685</f>
        <v>0</v>
      </c>
      <c r="F686" s="1">
        <f>F682+F683-F684-F685</f>
        <v>0</v>
      </c>
      <c r="H686" t="b">
        <f t="shared" si="50"/>
        <v>1</v>
      </c>
      <c r="I686" t="str">
        <f t="shared" si="52"/>
        <v>im</v>
      </c>
    </row>
    <row r="687" spans="1:9" ht="12.75" customHeight="1">
      <c r="A687" t="str">
        <f t="shared" si="51"/>
        <v>Contas de Compensação</v>
      </c>
      <c r="B687" s="3" t="s">
        <v>2828</v>
      </c>
      <c r="C687" s="31"/>
      <c r="D687" s="1"/>
      <c r="E687" s="1"/>
      <c r="F687" s="1"/>
    </row>
    <row r="688" spans="1:9" ht="12.75" customHeight="1">
      <c r="A688" t="str">
        <f t="shared" si="51"/>
        <v>Contas de Compensação</v>
      </c>
      <c r="B688" s="5" t="s">
        <v>2829</v>
      </c>
      <c r="C688" s="42"/>
      <c r="D688" s="1"/>
      <c r="E688" s="1"/>
      <c r="F688" s="1"/>
    </row>
    <row r="689" spans="1:8" ht="12.75" customHeight="1">
      <c r="A689" t="str">
        <f t="shared" si="51"/>
        <v>8.1.1.0.0.00.00 - Execução dos Atos Potenciais Ativos</v>
      </c>
      <c r="B689" s="19" t="s">
        <v>4849</v>
      </c>
      <c r="C689" s="52">
        <v>54396141975.150002</v>
      </c>
      <c r="D689" s="1"/>
      <c r="E689" s="1"/>
      <c r="F689" s="1"/>
    </row>
    <row r="690" spans="1:8" ht="12.75" customHeight="1">
      <c r="A690" t="str">
        <f t="shared" si="51"/>
        <v>8.1.1.1.0.00.00 - Execução de Garantias e Contragarantias Recebidas</v>
      </c>
      <c r="B690" s="5" t="s">
        <v>4850</v>
      </c>
      <c r="C690" s="6">
        <v>8736797507.7779999</v>
      </c>
      <c r="D690" s="1"/>
      <c r="E690" s="1"/>
      <c r="F690" s="1"/>
    </row>
    <row r="691" spans="1:8" ht="25.5" customHeight="1">
      <c r="A691" t="str">
        <f t="shared" si="51"/>
        <v>8.1.1.2.0.00.00 - Execução de Direitos Conveniados e Outros 
 Instrumentos Congêneres</v>
      </c>
      <c r="B691" s="3" t="s">
        <v>4851</v>
      </c>
      <c r="C691" s="4">
        <v>23872049871.060001</v>
      </c>
      <c r="D691" s="1"/>
      <c r="E691" s="1"/>
      <c r="F691" s="1"/>
    </row>
    <row r="692" spans="1:8" ht="12.75" customHeight="1">
      <c r="A692" t="str">
        <f t="shared" si="51"/>
        <v>8.1.1.3.0.00.00 - Execução de Direitos Contratuais</v>
      </c>
      <c r="B692" s="5" t="s">
        <v>4852</v>
      </c>
      <c r="C692" s="6">
        <v>4352199991.7700005</v>
      </c>
      <c r="D692" s="1"/>
      <c r="E692" s="1"/>
      <c r="F692" s="1"/>
    </row>
    <row r="693" spans="1:8" ht="12.75" customHeight="1">
      <c r="A693" t="str">
        <f t="shared" si="51"/>
        <v>8.1.1.9.0.00.00 - Execução de Outros Atos Potenciais Ativos</v>
      </c>
      <c r="B693" s="3" t="s">
        <v>4853</v>
      </c>
      <c r="C693" s="4">
        <v>22869118722.349998</v>
      </c>
      <c r="D693" s="1"/>
      <c r="E693" s="1"/>
      <c r="F693" s="1"/>
    </row>
    <row r="694" spans="1:8" ht="12.75" customHeight="1">
      <c r="A694" t="str">
        <f t="shared" si="51"/>
        <v>8.1.2.0.0.00.00 - Execução dos Atos Potenciais Passivos</v>
      </c>
      <c r="B694" s="19" t="s">
        <v>4854</v>
      </c>
      <c r="C694" s="52">
        <v>213751096664.17001</v>
      </c>
      <c r="D694" s="1"/>
      <c r="E694" s="1"/>
      <c r="F694" s="1"/>
    </row>
    <row r="695" spans="1:8" ht="12.75" customHeight="1">
      <c r="A695" t="str">
        <f t="shared" si="51"/>
        <v>8.1.2.1.0.00.00 - Execução de Garantias e Contragarantias Concedidas</v>
      </c>
      <c r="B695" s="3" t="s">
        <v>4855</v>
      </c>
      <c r="C695" s="4">
        <v>40008601480.389999</v>
      </c>
      <c r="D695" s="1"/>
      <c r="E695" s="1"/>
      <c r="F695" s="1"/>
    </row>
    <row r="696" spans="1:8" ht="25.5" customHeight="1">
      <c r="A696" t="str">
        <f t="shared" si="51"/>
        <v>8.1.2.2.0.00.00 - Execução de Obrigações Conveniadas e Outros 
 Instrumentos Congêneres</v>
      </c>
      <c r="B696" s="5" t="s">
        <v>4856</v>
      </c>
      <c r="C696" s="6">
        <v>3623034212.2199998</v>
      </c>
      <c r="D696" s="1"/>
      <c r="E696" s="1"/>
      <c r="F696" s="1"/>
    </row>
    <row r="697" spans="1:8" ht="12.75" customHeight="1">
      <c r="A697" t="str">
        <f t="shared" si="51"/>
        <v>8.1.2.3.0.00.00 - Execução de Obrigações Contratuais</v>
      </c>
      <c r="B697" s="3" t="s">
        <v>4857</v>
      </c>
      <c r="C697" s="4">
        <v>208297609132.51001</v>
      </c>
      <c r="D697" s="1"/>
      <c r="E697" s="1"/>
      <c r="F697" s="1"/>
    </row>
    <row r="698" spans="1:8" ht="12.75" customHeight="1">
      <c r="A698" t="str">
        <f t="shared" si="51"/>
        <v>8.1.2.9.0.00.00 - Execução de Outros Atos Potenciais Passivos</v>
      </c>
      <c r="B698" s="5" t="s">
        <v>4858</v>
      </c>
      <c r="C698" s="6">
        <v>6597554259.6199999</v>
      </c>
      <c r="D698" s="1"/>
      <c r="E698" s="1"/>
      <c r="F698" s="1"/>
    </row>
    <row r="699" spans="1:8">
      <c r="C699" s="1"/>
      <c r="D699" s="1"/>
      <c r="E699" s="1"/>
      <c r="F699" s="1"/>
    </row>
    <row r="700" spans="1:8">
      <c r="H700" s="1"/>
    </row>
    <row r="702" spans="1:8">
      <c r="E702" s="13">
        <f>E707-E979</f>
        <v>-312553677038.90002</v>
      </c>
      <c r="F702" s="14" t="s">
        <v>703</v>
      </c>
    </row>
    <row r="705" spans="1:9">
      <c r="B705" s="87" t="s">
        <v>704</v>
      </c>
      <c r="C705" s="87"/>
    </row>
    <row r="706" spans="1:9">
      <c r="A706" s="2"/>
      <c r="B706" s="2" t="s">
        <v>31</v>
      </c>
      <c r="C706" s="2" t="s">
        <v>704</v>
      </c>
      <c r="E706" s="2" t="s">
        <v>32</v>
      </c>
      <c r="F706" s="2" t="s">
        <v>33</v>
      </c>
      <c r="H706" s="2" t="s">
        <v>34</v>
      </c>
    </row>
    <row r="707" spans="1:9">
      <c r="A707" t="str">
        <f>TRIM(B707)</f>
        <v>1.0.0.0.0.00.00 - Ativo</v>
      </c>
      <c r="B707" s="3" t="s">
        <v>2109</v>
      </c>
      <c r="C707" s="4">
        <v>1261271164201.97</v>
      </c>
      <c r="D707" s="1"/>
      <c r="E707" s="1">
        <f>E708+E815</f>
        <v>12736454323.09</v>
      </c>
      <c r="F707" s="1">
        <f>F708+F815</f>
        <v>1248534709878.8801</v>
      </c>
      <c r="H707" t="b">
        <f>IF(I707="00",C707=E707+F707,TRUE)</f>
        <v>1</v>
      </c>
      <c r="I707" t="str">
        <f>MID(A707,11,2)</f>
        <v>00</v>
      </c>
    </row>
    <row r="708" spans="1:9">
      <c r="A708" t="str">
        <f t="shared" ref="A708:A771" si="55">TRIM(B708)</f>
        <v>1.1.0.0.0.00.00 - Ativo Circulante</v>
      </c>
      <c r="B708" s="5" t="s">
        <v>2110</v>
      </c>
      <c r="C708" s="6">
        <v>299641447103.48999</v>
      </c>
      <c r="D708" s="1"/>
      <c r="E708" s="1">
        <f>E709+E715+E757+E772+E781+E798</f>
        <v>9831951371.1100006</v>
      </c>
      <c r="F708" s="1">
        <f>F709+F715+F757+F772+F781+F798</f>
        <v>289809495732.38007</v>
      </c>
      <c r="H708" t="b">
        <f t="shared" ref="H708:H771" si="56">IF(I708="00",C708=E708+F708,TRUE)</f>
        <v>1</v>
      </c>
      <c r="I708" t="str">
        <f t="shared" ref="I708:I771" si="57">MID(A708,11,2)</f>
        <v>00</v>
      </c>
    </row>
    <row r="709" spans="1:9">
      <c r="A709" t="str">
        <f t="shared" si="55"/>
        <v>1.1.1.0.0.00.00 - Caixa e Equivalentes de Caixa</v>
      </c>
      <c r="B709" s="19" t="s">
        <v>2111</v>
      </c>
      <c r="C709" s="52">
        <v>105128186521.87</v>
      </c>
      <c r="D709" s="13"/>
      <c r="E709" s="13">
        <f>E710+E713</f>
        <v>5431184824.4300003</v>
      </c>
      <c r="F709" s="13">
        <f>F710+F713</f>
        <v>99697001697.440002</v>
      </c>
      <c r="H709" t="b">
        <f t="shared" si="56"/>
        <v>1</v>
      </c>
      <c r="I709" t="str">
        <f t="shared" si="57"/>
        <v>00</v>
      </c>
    </row>
    <row r="710" spans="1:9">
      <c r="A710" t="str">
        <f t="shared" si="55"/>
        <v>1.1.1.1.0.00.00 - Caixa e Equivalentes de Caixa em Moeda Nacional</v>
      </c>
      <c r="B710" s="5" t="s">
        <v>2112</v>
      </c>
      <c r="C710" s="6">
        <v>104806554119.09</v>
      </c>
      <c r="D710" s="1"/>
      <c r="E710" s="1">
        <f>E711+E712</f>
        <v>5431184824.4300003</v>
      </c>
      <c r="F710" s="1">
        <f>F711+F712</f>
        <v>99375369294.660004</v>
      </c>
      <c r="H710" t="b">
        <f t="shared" si="56"/>
        <v>1</v>
      </c>
      <c r="I710" t="str">
        <f t="shared" si="57"/>
        <v>00</v>
      </c>
    </row>
    <row r="711" spans="1:9" ht="25.5">
      <c r="A711" t="str">
        <f t="shared" si="55"/>
        <v>1.1.1.1.1.00.00 - Caixa e Equivalentes de Caixa em Moeda Nacional - 
 Consolidação</v>
      </c>
      <c r="B711" s="3" t="s">
        <v>2113</v>
      </c>
      <c r="C711" s="4">
        <v>99375369294.660004</v>
      </c>
      <c r="D711" s="1"/>
      <c r="E711" s="1">
        <f>SUMIF(A711:B711,"*intra*",C711:D711)+SUMIF(A711:B711,"*inter*",C711:D711)</f>
        <v>0</v>
      </c>
      <c r="F711" s="1">
        <f>SUMIF(A711:B711,"*consolidação*",C711:D711)</f>
        <v>99375369294.660004</v>
      </c>
      <c r="H711" t="b">
        <f t="shared" si="56"/>
        <v>1</v>
      </c>
      <c r="I711" t="str">
        <f t="shared" si="57"/>
        <v>00</v>
      </c>
    </row>
    <row r="712" spans="1:9" ht="25.5">
      <c r="A712" t="str">
        <f t="shared" si="55"/>
        <v>1.1.1.1.2.00.00 - Caixa e Equivalentes de Caixa em Moeda Nacional - 
 Intra OFSS</v>
      </c>
      <c r="B712" s="5" t="s">
        <v>2114</v>
      </c>
      <c r="C712" s="6">
        <v>5431184824.4300003</v>
      </c>
      <c r="D712" s="1"/>
      <c r="E712" s="1">
        <f>SUMIF(A712:B712,"*intra*",C712:D712)+SUMIF(A712:B712,"*inter*",C712:D712)</f>
        <v>5431184824.4300003</v>
      </c>
      <c r="F712" s="1">
        <f>SUMIF(A712:B712,"*consolidação*",C712:D712)</f>
        <v>0</v>
      </c>
      <c r="H712" t="b">
        <f t="shared" si="56"/>
        <v>1</v>
      </c>
      <c r="I712" t="str">
        <f t="shared" si="57"/>
        <v>00</v>
      </c>
    </row>
    <row r="713" spans="1:9">
      <c r="A713" t="str">
        <f t="shared" si="55"/>
        <v>1.1.1.2.0.00.00 - Caixa e Equivalentes de Caixa em Moeda Estrangeira</v>
      </c>
      <c r="B713" s="3" t="s">
        <v>2115</v>
      </c>
      <c r="C713" s="4">
        <v>321632402.77999997</v>
      </c>
      <c r="D713" s="1"/>
      <c r="E713" s="1">
        <f>E714</f>
        <v>0</v>
      </c>
      <c r="F713" s="1">
        <f>F714</f>
        <v>321632402.77999997</v>
      </c>
      <c r="H713" t="b">
        <f t="shared" si="56"/>
        <v>1</v>
      </c>
      <c r="I713" t="str">
        <f t="shared" si="57"/>
        <v>00</v>
      </c>
    </row>
    <row r="714" spans="1:9" ht="25.5">
      <c r="A714" t="str">
        <f t="shared" si="55"/>
        <v>1.1.1.2.1.00.00 - Caixa e Equivalentes de Caixa em Moeda Estrangeira 
 - Consolidação</v>
      </c>
      <c r="B714" s="5" t="s">
        <v>2116</v>
      </c>
      <c r="C714" s="6">
        <v>321632402.77999997</v>
      </c>
      <c r="D714" s="1"/>
      <c r="E714" s="1">
        <f>SUMIF(A714:B714,"*intra*",C714:D714)+SUMIF(A714:B714,"*inter*",C714:D714)</f>
        <v>0</v>
      </c>
      <c r="F714" s="1">
        <f>SUMIF(A714:B714,"*consolidação*",C714:D714)</f>
        <v>321632402.77999997</v>
      </c>
      <c r="H714" t="b">
        <f t="shared" si="56"/>
        <v>1</v>
      </c>
      <c r="I714" t="str">
        <f t="shared" si="57"/>
        <v>00</v>
      </c>
    </row>
    <row r="715" spans="1:9">
      <c r="A715" t="str">
        <f t="shared" si="55"/>
        <v>1.1.2.0.0.00.00 - Créditos a Curto Prazo</v>
      </c>
      <c r="B715" s="19" t="s">
        <v>2117</v>
      </c>
      <c r="C715" s="52">
        <v>86204315412.509995</v>
      </c>
      <c r="D715" s="13"/>
      <c r="E715" s="13">
        <f>E716+E722+E728+E733+E739+E745-E751</f>
        <v>4400766546.6800003</v>
      </c>
      <c r="F715" s="13">
        <f>F716+F722+F728+F733+F739+F745-F751</f>
        <v>81803548865.830002</v>
      </c>
      <c r="H715" t="b">
        <f t="shared" si="56"/>
        <v>1</v>
      </c>
      <c r="I715" t="str">
        <f t="shared" si="57"/>
        <v>00</v>
      </c>
    </row>
    <row r="716" spans="1:9">
      <c r="A716" t="str">
        <f t="shared" si="55"/>
        <v>1.1.2.1.0.00.00 - Créditos Tributários a Receber</v>
      </c>
      <c r="B716" s="5" t="s">
        <v>2118</v>
      </c>
      <c r="C716" s="6">
        <v>26349057060.009998</v>
      </c>
      <c r="D716" s="1"/>
      <c r="E716" s="1">
        <f>E717+E718+E719+E720+E721</f>
        <v>504001987.94</v>
      </c>
      <c r="F716" s="1">
        <f>F717+F718+F719+F720+F721</f>
        <v>25845055072.07</v>
      </c>
      <c r="H716" t="b">
        <f t="shared" si="56"/>
        <v>1</v>
      </c>
      <c r="I716" t="str">
        <f t="shared" si="57"/>
        <v>00</v>
      </c>
    </row>
    <row r="717" spans="1:9">
      <c r="A717" t="str">
        <f t="shared" si="55"/>
        <v>1.1.2.1.1.00.00 - Créditos Tributários a Receber - Consolidação</v>
      </c>
      <c r="B717" s="3" t="s">
        <v>2119</v>
      </c>
      <c r="C717" s="4">
        <v>25845055072.07</v>
      </c>
      <c r="D717" s="1"/>
      <c r="E717" s="1">
        <f>SUMIF(A717:B717,"*intra*",C717:D717)+SUMIF(A717:B717,"*inter*",C717:D717)</f>
        <v>0</v>
      </c>
      <c r="F717" s="1">
        <f>SUMIF(A717:B717,"*consolidação*",C717:D717)</f>
        <v>25845055072.07</v>
      </c>
      <c r="H717" t="b">
        <f t="shared" si="56"/>
        <v>1</v>
      </c>
      <c r="I717" t="str">
        <f t="shared" si="57"/>
        <v>00</v>
      </c>
    </row>
    <row r="718" spans="1:9">
      <c r="A718" t="str">
        <f t="shared" si="55"/>
        <v>1.1.2.1.2.00.00 - Créditos Tributários a Receber - Intra OFSS</v>
      </c>
      <c r="B718" s="5" t="s">
        <v>2120</v>
      </c>
      <c r="C718" s="6">
        <v>497093070.19</v>
      </c>
      <c r="D718" s="1"/>
      <c r="E718" s="1">
        <f>SUMIF(A718:B718,"*intra*",C718:D718)+SUMIF(A718:B718,"*inter*",C718:D718)</f>
        <v>497093070.19</v>
      </c>
      <c r="F718" s="1">
        <f>SUMIF(A718:B718,"*consolidação*",C718:D718)</f>
        <v>0</v>
      </c>
      <c r="H718" t="b">
        <f t="shared" si="56"/>
        <v>1</v>
      </c>
      <c r="I718" t="str">
        <f t="shared" si="57"/>
        <v>00</v>
      </c>
    </row>
    <row r="719" spans="1:9" ht="25.5">
      <c r="A719" t="str">
        <f t="shared" si="55"/>
        <v>1.1.2.1.3.00.00 - Créditos Tributários a Receber - Inter OFSS - 
 União</v>
      </c>
      <c r="B719" s="3" t="s">
        <v>2121</v>
      </c>
      <c r="C719" s="4">
        <v>2371029.48</v>
      </c>
      <c r="D719" s="1"/>
      <c r="E719" s="1">
        <f>SUMIF(A719:B719,"*intra*",C719:D719)+SUMIF(A719:B719,"*inter*",C719:D719)</f>
        <v>2371029.48</v>
      </c>
      <c r="F719" s="1">
        <f>SUMIF(A719:B719,"*consolidação*",C719:D719)</f>
        <v>0</v>
      </c>
      <c r="H719" t="b">
        <f t="shared" si="56"/>
        <v>1</v>
      </c>
      <c r="I719" t="str">
        <f t="shared" si="57"/>
        <v>00</v>
      </c>
    </row>
    <row r="720" spans="1:9" ht="25.5">
      <c r="A720" t="str">
        <f t="shared" si="55"/>
        <v>1.1.2.1.4.00.00 - Créditos Tributários a Receber - Inter OFSS – 
 Estado</v>
      </c>
      <c r="B720" s="5" t="s">
        <v>2122</v>
      </c>
      <c r="C720" s="6">
        <v>4262392.99</v>
      </c>
      <c r="D720" s="1"/>
      <c r="E720" s="1">
        <f>SUMIF(A720:B720,"*intra*",C720:D720)+SUMIF(A720:B720,"*inter*",C720:D720)</f>
        <v>4262392.99</v>
      </c>
      <c r="F720" s="1">
        <f>SUMIF(A720:B720,"*consolidação*",C720:D720)</f>
        <v>0</v>
      </c>
      <c r="H720" t="b">
        <f t="shared" si="56"/>
        <v>1</v>
      </c>
      <c r="I720" t="str">
        <f t="shared" si="57"/>
        <v>00</v>
      </c>
    </row>
    <row r="721" spans="1:9" ht="25.5">
      <c r="A721" t="str">
        <f t="shared" si="55"/>
        <v>1.1.2.1.5.00.00 - Créditos Tributários a Receber - Inter OFSS - 
 Município</v>
      </c>
      <c r="B721" s="3" t="s">
        <v>2123</v>
      </c>
      <c r="C721" s="4">
        <v>275495.28000000003</v>
      </c>
      <c r="D721" s="1"/>
      <c r="E721" s="1">
        <f>SUMIF(A721:B721,"*intra*",C721:D721)+SUMIF(A721:B721,"*inter*",C721:D721)</f>
        <v>275495.28000000003</v>
      </c>
      <c r="F721" s="1">
        <f>SUMIF(A721:B721,"*consolidação*",C721:D721)</f>
        <v>0</v>
      </c>
      <c r="H721" t="b">
        <f t="shared" si="56"/>
        <v>1</v>
      </c>
      <c r="I721" t="str">
        <f t="shared" si="57"/>
        <v>00</v>
      </c>
    </row>
    <row r="722" spans="1:9">
      <c r="A722" t="str">
        <f t="shared" si="55"/>
        <v>1.1.2.2.0.00.00 - Clientes</v>
      </c>
      <c r="B722" s="5" t="s">
        <v>2124</v>
      </c>
      <c r="C722" s="6">
        <v>1958116859.1199999</v>
      </c>
      <c r="D722" s="1"/>
      <c r="E722" s="1">
        <f>E723+E724+E725+E726+E727</f>
        <v>511869677.05999994</v>
      </c>
      <c r="F722" s="1">
        <f>F723+F724+F725+F726+F727</f>
        <v>1446247182.0599999</v>
      </c>
      <c r="H722" t="b">
        <f t="shared" si="56"/>
        <v>1</v>
      </c>
      <c r="I722" t="str">
        <f t="shared" si="57"/>
        <v>00</v>
      </c>
    </row>
    <row r="723" spans="1:9">
      <c r="A723" t="str">
        <f t="shared" si="55"/>
        <v>1.1.2.2.1.00.00 - Clientes - Consolidação</v>
      </c>
      <c r="B723" s="3" t="s">
        <v>2125</v>
      </c>
      <c r="C723" s="4">
        <v>1446247182.0599999</v>
      </c>
      <c r="D723" s="1"/>
      <c r="E723" s="1">
        <f>SUMIF(A723:B723,"*intra*",C723:D723)+SUMIF(A723:B723,"*inter*",C723:D723)</f>
        <v>0</v>
      </c>
      <c r="F723" s="1">
        <f>SUMIF(A723:B723,"*consolidação*",C723:D723)</f>
        <v>1446247182.0599999</v>
      </c>
      <c r="H723" t="b">
        <f t="shared" si="56"/>
        <v>1</v>
      </c>
      <c r="I723" t="str">
        <f t="shared" si="57"/>
        <v>00</v>
      </c>
    </row>
    <row r="724" spans="1:9">
      <c r="A724" t="str">
        <f t="shared" si="55"/>
        <v>1.1.2.2.2.00.00 - Clientes - Intra OFSS</v>
      </c>
      <c r="B724" s="5" t="s">
        <v>2126</v>
      </c>
      <c r="C724" s="6">
        <v>508390517.99000001</v>
      </c>
      <c r="D724" s="1"/>
      <c r="E724" s="1">
        <f>SUMIF(A724:B724,"*intra*",C724:D724)+SUMIF(A724:B724,"*inter*",C724:D724)</f>
        <v>508390517.99000001</v>
      </c>
      <c r="F724" s="1">
        <f>SUMIF(A724:B724,"*consolidação*",C724:D724)</f>
        <v>0</v>
      </c>
      <c r="H724" t="b">
        <f t="shared" si="56"/>
        <v>1</v>
      </c>
      <c r="I724" t="str">
        <f t="shared" si="57"/>
        <v>00</v>
      </c>
    </row>
    <row r="725" spans="1:9">
      <c r="A725" t="str">
        <f t="shared" si="55"/>
        <v>1.1.2.2.3.00.00 - Clientes - Inter OFSS - União</v>
      </c>
      <c r="B725" s="3" t="s">
        <v>2127</v>
      </c>
      <c r="C725" s="4">
        <v>363780.08</v>
      </c>
      <c r="D725" s="1"/>
      <c r="E725" s="1">
        <f>SUMIF(A725:B725,"*intra*",C725:D725)+SUMIF(A725:B725,"*inter*",C725:D725)</f>
        <v>363780.08</v>
      </c>
      <c r="F725" s="1">
        <f>SUMIF(A725:B725,"*consolidação*",C725:D725)</f>
        <v>0</v>
      </c>
      <c r="H725" t="b">
        <f t="shared" si="56"/>
        <v>1</v>
      </c>
      <c r="I725" t="str">
        <f t="shared" si="57"/>
        <v>00</v>
      </c>
    </row>
    <row r="726" spans="1:9">
      <c r="A726" t="str">
        <f t="shared" si="55"/>
        <v>1.1.2.2.4.00.00 - Clientes - Inter OFSS - Estado</v>
      </c>
      <c r="B726" s="5" t="s">
        <v>2128</v>
      </c>
      <c r="C726" s="6">
        <v>843878.03</v>
      </c>
      <c r="D726" s="1"/>
      <c r="E726" s="1">
        <f>SUMIF(A726:B726,"*intra*",C726:D726)+SUMIF(A726:B726,"*inter*",C726:D726)</f>
        <v>843878.03</v>
      </c>
      <c r="F726" s="1">
        <f>SUMIF(A726:B726,"*consolidação*",C726:D726)</f>
        <v>0</v>
      </c>
      <c r="H726" t="b">
        <f t="shared" si="56"/>
        <v>1</v>
      </c>
      <c r="I726" t="str">
        <f t="shared" si="57"/>
        <v>00</v>
      </c>
    </row>
    <row r="727" spans="1:9">
      <c r="A727" t="str">
        <f t="shared" si="55"/>
        <v>1.1.2.2.5.00.00 - Clientes - Inter OFSS - Município</v>
      </c>
      <c r="B727" s="3" t="s">
        <v>2129</v>
      </c>
      <c r="C727" s="4">
        <v>2271500.96</v>
      </c>
      <c r="D727" s="1"/>
      <c r="E727" s="1">
        <f>SUMIF(A727:B727,"*intra*",C727:D727)+SUMIF(A727:B727,"*inter*",C727:D727)</f>
        <v>2271500.96</v>
      </c>
      <c r="F727" s="1">
        <f>SUMIF(A727:B727,"*consolidação*",C727:D727)</f>
        <v>0</v>
      </c>
      <c r="H727" t="b">
        <f t="shared" si="56"/>
        <v>1</v>
      </c>
      <c r="I727" t="str">
        <f t="shared" si="57"/>
        <v>00</v>
      </c>
    </row>
    <row r="728" spans="1:9">
      <c r="A728" t="str">
        <f t="shared" si="55"/>
        <v>1.1.2.3.0.00.00 - Créditos de Transferências a Receber</v>
      </c>
      <c r="B728" s="5" t="s">
        <v>2130</v>
      </c>
      <c r="C728" s="6">
        <v>4929827734.0100002</v>
      </c>
      <c r="D728" s="1"/>
      <c r="E728" s="1">
        <f>E729+E730+E731+E732</f>
        <v>3068161270.4699998</v>
      </c>
      <c r="F728" s="1">
        <f>F729+F730+F731+F732</f>
        <v>1861666463.54</v>
      </c>
      <c r="H728" t="b">
        <f t="shared" si="56"/>
        <v>1</v>
      </c>
      <c r="I728" t="str">
        <f t="shared" si="57"/>
        <v>00</v>
      </c>
    </row>
    <row r="729" spans="1:9" ht="25.5">
      <c r="A729" t="str">
        <f t="shared" si="55"/>
        <v>1.1.2.3.1.00.00 - Créditos de Transferências a Receber - 
 Consolidação</v>
      </c>
      <c r="B729" s="3" t="s">
        <v>2131</v>
      </c>
      <c r="C729" s="4">
        <v>1861666463.54</v>
      </c>
      <c r="D729" s="1"/>
      <c r="E729" s="1">
        <f>SUMIF(A729:B729,"*intra*",C729:D729)+SUMIF(A729:B729,"*inter*",C729:D729)</f>
        <v>0</v>
      </c>
      <c r="F729" s="1">
        <f>SUMIF(A729:B729,"*consolidação*",C729:D729)</f>
        <v>1861666463.54</v>
      </c>
      <c r="H729" t="b">
        <f t="shared" si="56"/>
        <v>1</v>
      </c>
      <c r="I729" t="str">
        <f t="shared" si="57"/>
        <v>00</v>
      </c>
    </row>
    <row r="730" spans="1:9" ht="25.5">
      <c r="A730" t="str">
        <f t="shared" si="55"/>
        <v>1.1.2.3.3.00.00 - Créditos de Transferências a Receber - Inter OFSS 
 - União</v>
      </c>
      <c r="B730" s="5" t="s">
        <v>2132</v>
      </c>
      <c r="C730" s="6">
        <v>455235347.56999999</v>
      </c>
      <c r="D730" s="1"/>
      <c r="E730" s="1">
        <f>SUMIF(A730:B730,"*intra*",C730:D730)+SUMIF(A730:B730,"*inter*",C730:D730)</f>
        <v>455235347.56999999</v>
      </c>
      <c r="F730" s="1">
        <f>SUMIF(A730:B730,"*consolidação*",C730:D730)</f>
        <v>0</v>
      </c>
      <c r="H730" t="b">
        <f t="shared" si="56"/>
        <v>1</v>
      </c>
      <c r="I730" t="str">
        <f t="shared" si="57"/>
        <v>00</v>
      </c>
    </row>
    <row r="731" spans="1:9" ht="25.5">
      <c r="A731" t="str">
        <f t="shared" si="55"/>
        <v>1.1.2.3.4.00.00 - Créditos de Transferências a Receber - Inter OFSS 
 - Estado</v>
      </c>
      <c r="B731" s="3" t="s">
        <v>2133</v>
      </c>
      <c r="C731" s="4">
        <v>2497747489.9299998</v>
      </c>
      <c r="D731" s="1"/>
      <c r="E731" s="1">
        <f>SUMIF(A731:B731,"*intra*",C731:D731)+SUMIF(A731:B731,"*inter*",C731:D731)</f>
        <v>2497747489.9299998</v>
      </c>
      <c r="F731" s="1">
        <f>SUMIF(A731:B731,"*consolidação*",C731:D731)</f>
        <v>0</v>
      </c>
      <c r="H731" t="b">
        <f t="shared" si="56"/>
        <v>1</v>
      </c>
      <c r="I731" t="str">
        <f t="shared" si="57"/>
        <v>00</v>
      </c>
    </row>
    <row r="732" spans="1:9" ht="25.5">
      <c r="A732" t="str">
        <f t="shared" si="55"/>
        <v>1.1.2.3.5.00.00 - Créditos de Transferências a Receber - Inter OFSS 
 - Município</v>
      </c>
      <c r="B732" s="5" t="s">
        <v>2134</v>
      </c>
      <c r="C732" s="6">
        <v>115178432.97</v>
      </c>
      <c r="D732" s="1"/>
      <c r="E732" s="1">
        <f>SUMIF(A732:B732,"*intra*",C732:D732)+SUMIF(A732:B732,"*inter*",C732:D732)</f>
        <v>115178432.97</v>
      </c>
      <c r="F732" s="1">
        <f>SUMIF(A732:B732,"*consolidação*",C732:D732)</f>
        <v>0</v>
      </c>
      <c r="H732" t="b">
        <f t="shared" si="56"/>
        <v>1</v>
      </c>
      <c r="I732" t="str">
        <f t="shared" si="57"/>
        <v>00</v>
      </c>
    </row>
    <row r="733" spans="1:9">
      <c r="A733" t="str">
        <f t="shared" si="55"/>
        <v>1.1.2.4.0.00.00 - Empréstimos e Financiamentos Concedidos</v>
      </c>
      <c r="B733" s="3" t="s">
        <v>2135</v>
      </c>
      <c r="C733" s="4">
        <v>3531323115.96</v>
      </c>
      <c r="D733" s="1"/>
      <c r="E733" s="1">
        <f>E734+E735+E736+E737+E738</f>
        <v>244869281.94999999</v>
      </c>
      <c r="F733" s="1">
        <f>F734+F735+F736+F737+F738</f>
        <v>3286453834.0100002</v>
      </c>
      <c r="H733" t="b">
        <f t="shared" si="56"/>
        <v>1</v>
      </c>
      <c r="I733" t="str">
        <f t="shared" si="57"/>
        <v>00</v>
      </c>
    </row>
    <row r="734" spans="1:9" ht="25.5">
      <c r="A734" t="str">
        <f t="shared" si="55"/>
        <v>1.1.2.4.1.00.00 - Empréstimos e Financiamentos Concedidos - 
 Consolidação</v>
      </c>
      <c r="B734" s="5" t="s">
        <v>2136</v>
      </c>
      <c r="C734" s="6">
        <v>3286453834.0100002</v>
      </c>
      <c r="D734" s="1"/>
      <c r="E734" s="1">
        <f>SUMIF(A734:B734,"*intra*",C734:D734)+SUMIF(A734:B734,"*inter*",C734:D734)</f>
        <v>0</v>
      </c>
      <c r="F734" s="1">
        <f>SUMIF(A734:B734,"*consolidação*",C734:D734)</f>
        <v>3286453834.0100002</v>
      </c>
      <c r="H734" t="b">
        <f t="shared" si="56"/>
        <v>1</v>
      </c>
      <c r="I734" t="str">
        <f t="shared" si="57"/>
        <v>00</v>
      </c>
    </row>
    <row r="735" spans="1:9" ht="25.5">
      <c r="A735" t="str">
        <f t="shared" si="55"/>
        <v>1.1.2.4.2.00.00 - Empréstimos e Financiamentos Concedidos - Intra 
 OFSS</v>
      </c>
      <c r="B735" s="3" t="s">
        <v>2137</v>
      </c>
      <c r="C735" s="4">
        <v>244833421.75</v>
      </c>
      <c r="D735" s="1"/>
      <c r="E735" s="1">
        <f>SUMIF(A735:B735,"*intra*",C735:D735)+SUMIF(A735:B735,"*inter*",C735:D735)</f>
        <v>244833421.75</v>
      </c>
      <c r="F735" s="1">
        <f>SUMIF(A735:B735,"*consolidação*",C735:D735)</f>
        <v>0</v>
      </c>
      <c r="H735" t="b">
        <f t="shared" si="56"/>
        <v>1</v>
      </c>
      <c r="I735" t="str">
        <f t="shared" si="57"/>
        <v>00</v>
      </c>
    </row>
    <row r="736" spans="1:9" ht="25.5">
      <c r="A736" t="str">
        <f t="shared" si="55"/>
        <v>1.1.2.4.3.00.00 - Empréstimos e Financiamentos Concedidos - Inter 
 OFSS - União</v>
      </c>
      <c r="B736" s="5" t="s">
        <v>2138</v>
      </c>
      <c r="C736" s="6">
        <v>0</v>
      </c>
      <c r="D736" s="1"/>
      <c r="E736" s="1">
        <f>SUMIF(A736:B736,"*intra*",C736:D736)+SUMIF(A736:B736,"*inter*",C736:D736)</f>
        <v>0</v>
      </c>
      <c r="F736" s="1">
        <f>SUMIF(A736:B736,"*consolidação*",C736:D736)</f>
        <v>0</v>
      </c>
      <c r="H736" t="b">
        <f t="shared" si="56"/>
        <v>1</v>
      </c>
      <c r="I736" t="str">
        <f t="shared" si="57"/>
        <v>00</v>
      </c>
    </row>
    <row r="737" spans="1:9" ht="25.5">
      <c r="A737" t="str">
        <f t="shared" si="55"/>
        <v>1.1.2.4.4.00.00 - Empréstimos e Financiamentos Concedidos - Inter 
 OFSS - Estado</v>
      </c>
      <c r="B737" s="3" t="s">
        <v>2139</v>
      </c>
      <c r="C737" s="4">
        <v>35860.199999999997</v>
      </c>
      <c r="D737" s="1"/>
      <c r="E737" s="1">
        <f>SUMIF(A737:B737,"*intra*",C737:D737)+SUMIF(A737:B737,"*inter*",C737:D737)</f>
        <v>35860.199999999997</v>
      </c>
      <c r="F737" s="1">
        <f>SUMIF(A737:B737,"*consolidação*",C737:D737)</f>
        <v>0</v>
      </c>
      <c r="H737" t="b">
        <f t="shared" si="56"/>
        <v>1</v>
      </c>
      <c r="I737" t="str">
        <f t="shared" si="57"/>
        <v>00</v>
      </c>
    </row>
    <row r="738" spans="1:9" ht="25.5">
      <c r="A738" t="str">
        <f t="shared" si="55"/>
        <v>1.1.2.4.5.00.00 - Empréstimos e Financiamentos Concedidos - Inter 
 OFSS - Município</v>
      </c>
      <c r="B738" s="5" t="s">
        <v>2140</v>
      </c>
      <c r="C738" s="6">
        <v>0</v>
      </c>
      <c r="D738" s="1"/>
      <c r="E738" s="1">
        <f>SUMIF(A738:B738,"*intra*",C738:D738)+SUMIF(A738:B738,"*inter*",C738:D738)</f>
        <v>0</v>
      </c>
      <c r="F738" s="1">
        <f>SUMIF(A738:B738,"*consolidação*",C738:D738)</f>
        <v>0</v>
      </c>
      <c r="H738" t="b">
        <f t="shared" si="56"/>
        <v>1</v>
      </c>
      <c r="I738" t="str">
        <f t="shared" si="57"/>
        <v>00</v>
      </c>
    </row>
    <row r="739" spans="1:9">
      <c r="A739" t="str">
        <f t="shared" si="55"/>
        <v>1.1.2.5.0.00.00 - Dívida Ativa Tributaria</v>
      </c>
      <c r="B739" s="3" t="s">
        <v>2141</v>
      </c>
      <c r="C739" s="4">
        <v>51342067360.419998</v>
      </c>
      <c r="D739" s="1"/>
      <c r="E739" s="1">
        <f>E740+E741+E742+E743+E744</f>
        <v>0</v>
      </c>
      <c r="F739" s="1">
        <f>F740+F741+F742+F743+F744</f>
        <v>51342067360.419998</v>
      </c>
      <c r="H739" t="b">
        <f t="shared" si="56"/>
        <v>1</v>
      </c>
      <c r="I739" t="str">
        <f t="shared" si="57"/>
        <v>00</v>
      </c>
    </row>
    <row r="740" spans="1:9">
      <c r="A740" t="str">
        <f t="shared" si="55"/>
        <v>1.1.2.5.1.00.00 - Dívida Ativa Tributaria - Consolidação</v>
      </c>
      <c r="B740" s="5" t="s">
        <v>2142</v>
      </c>
      <c r="C740" s="6">
        <v>51342067360.419998</v>
      </c>
      <c r="D740" s="1"/>
      <c r="E740" s="1">
        <f>SUMIF(A740:B740,"*intra*",C740:D740)+SUMIF(A740:B740,"*inter*",C740:D740)</f>
        <v>0</v>
      </c>
      <c r="F740" s="1">
        <f>SUMIF(A740:B740,"*consolidação*",C740:D740)</f>
        <v>51342067360.419998</v>
      </c>
      <c r="H740" t="b">
        <f t="shared" si="56"/>
        <v>1</v>
      </c>
      <c r="I740" t="str">
        <f t="shared" si="57"/>
        <v>00</v>
      </c>
    </row>
    <row r="741" spans="1:9">
      <c r="A741" t="str">
        <f t="shared" si="55"/>
        <v>1.1.2.5.2.00.00 - Dívida Ativa Tributária - Intra OFSS</v>
      </c>
      <c r="B741" s="3" t="s">
        <v>2143</v>
      </c>
      <c r="C741" s="4">
        <v>0</v>
      </c>
      <c r="D741" s="1"/>
      <c r="E741" s="1">
        <f>SUMIF(A741:B741,"*intra*",C741:D741)+SUMIF(A741:B741,"*inter*",C741:D741)</f>
        <v>0</v>
      </c>
      <c r="F741" s="1">
        <f>SUMIF(A741:B741,"*consolidação*",C741:D741)</f>
        <v>0</v>
      </c>
      <c r="H741" t="b">
        <f t="shared" si="56"/>
        <v>1</v>
      </c>
      <c r="I741" t="str">
        <f t="shared" si="57"/>
        <v>00</v>
      </c>
    </row>
    <row r="742" spans="1:9">
      <c r="A742" t="str">
        <f t="shared" si="55"/>
        <v>1.1.2.5.3.00.00 - Dívida Ativa Tributária - Inter OFSS - União</v>
      </c>
      <c r="B742" s="5" t="s">
        <v>2144</v>
      </c>
      <c r="C742" s="6">
        <v>0</v>
      </c>
      <c r="D742" s="1"/>
      <c r="E742" s="1">
        <f>SUMIF(A742:B742,"*intra*",C742:D742)+SUMIF(A742:B742,"*inter*",C742:D742)</f>
        <v>0</v>
      </c>
      <c r="F742" s="1">
        <f>SUMIF(A742:B742,"*consolidação*",C742:D742)</f>
        <v>0</v>
      </c>
      <c r="H742" t="b">
        <f t="shared" si="56"/>
        <v>1</v>
      </c>
      <c r="I742" t="str">
        <f t="shared" si="57"/>
        <v>00</v>
      </c>
    </row>
    <row r="743" spans="1:9">
      <c r="A743" t="str">
        <f t="shared" si="55"/>
        <v>1.1.2.5.4.00.00 - Dívida Ativa Tributária - Inter OFSS - Estado</v>
      </c>
      <c r="B743" s="3" t="s">
        <v>2145</v>
      </c>
      <c r="C743" s="4">
        <v>0</v>
      </c>
      <c r="D743" s="1"/>
      <c r="E743" s="1">
        <f>SUMIF(A743:B743,"*intra*",C743:D743)+SUMIF(A743:B743,"*inter*",C743:D743)</f>
        <v>0</v>
      </c>
      <c r="F743" s="1">
        <f>SUMIF(A743:B743,"*consolidação*",C743:D743)</f>
        <v>0</v>
      </c>
      <c r="H743" t="b">
        <f t="shared" si="56"/>
        <v>1</v>
      </c>
      <c r="I743" t="str">
        <f t="shared" si="57"/>
        <v>00</v>
      </c>
    </row>
    <row r="744" spans="1:9">
      <c r="A744" t="str">
        <f t="shared" si="55"/>
        <v>1.1.2.5.5.00.00 - Dívida Ativa Tributaria - Inter OFSS - Município</v>
      </c>
      <c r="B744" s="5" t="s">
        <v>2146</v>
      </c>
      <c r="C744" s="6">
        <v>0</v>
      </c>
      <c r="D744" s="1"/>
      <c r="E744" s="1">
        <f>SUMIF(A744:B744,"*intra*",C744:D744)+SUMIF(A744:B744,"*inter*",C744:D744)</f>
        <v>0</v>
      </c>
      <c r="F744" s="1">
        <f>SUMIF(A744:B744,"*consolidação*",C744:D744)</f>
        <v>0</v>
      </c>
      <c r="H744" t="b">
        <f t="shared" si="56"/>
        <v>1</v>
      </c>
      <c r="I744" t="str">
        <f t="shared" si="57"/>
        <v>00</v>
      </c>
    </row>
    <row r="745" spans="1:9">
      <c r="A745" t="str">
        <f t="shared" si="55"/>
        <v>1.1.2.6.0.00.00 - Dívida Ativa não Tributaria</v>
      </c>
      <c r="B745" s="3" t="s">
        <v>2147</v>
      </c>
      <c r="C745" s="4">
        <v>994551632.02999997</v>
      </c>
      <c r="D745" s="1"/>
      <c r="E745" s="1">
        <f>E746+E747+E748+E749+E750</f>
        <v>71884935.549999997</v>
      </c>
      <c r="F745" s="1">
        <f>F746+F747+F748+F749+F750</f>
        <v>922666696.48000002</v>
      </c>
      <c r="H745" t="b">
        <f t="shared" si="56"/>
        <v>1</v>
      </c>
      <c r="I745" t="str">
        <f t="shared" si="57"/>
        <v>00</v>
      </c>
    </row>
    <row r="746" spans="1:9">
      <c r="A746" t="str">
        <f t="shared" si="55"/>
        <v>1.1.2.6.1.00.00 - Dívida Ativa não Tributaria - Consolidação</v>
      </c>
      <c r="B746" s="5" t="s">
        <v>2148</v>
      </c>
      <c r="C746" s="6">
        <v>922666696.48000002</v>
      </c>
      <c r="D746" s="1"/>
      <c r="E746" s="1">
        <f>SUMIF(A746:B746,"*intra*",C746:D746)+SUMIF(A746:B746,"*inter*",C746:D746)</f>
        <v>0</v>
      </c>
      <c r="F746" s="1">
        <f>SUMIF(A746:B746,"*consolidação*",C746:D746)</f>
        <v>922666696.48000002</v>
      </c>
      <c r="H746" t="b">
        <f t="shared" si="56"/>
        <v>1</v>
      </c>
      <c r="I746" t="str">
        <f t="shared" si="57"/>
        <v>00</v>
      </c>
    </row>
    <row r="747" spans="1:9">
      <c r="A747" t="str">
        <f t="shared" si="55"/>
        <v>1.1.2.6.2.00.00 - Dívida Ativa Não Tributaria - Intra OFSS</v>
      </c>
      <c r="B747" s="3" t="s">
        <v>2149</v>
      </c>
      <c r="C747" s="4">
        <v>71884935.549999997</v>
      </c>
      <c r="D747" s="1"/>
      <c r="E747" s="1">
        <f>SUMIF(A747:B747,"*intra*",C747:D747)+SUMIF(A747:B747,"*inter*",C747:D747)</f>
        <v>71884935.549999997</v>
      </c>
      <c r="F747" s="1">
        <f>SUMIF(A747:B747,"*consolidação*",C747:D747)</f>
        <v>0</v>
      </c>
      <c r="H747" t="b">
        <f t="shared" si="56"/>
        <v>1</v>
      </c>
      <c r="I747" t="str">
        <f t="shared" si="57"/>
        <v>00</v>
      </c>
    </row>
    <row r="748" spans="1:9">
      <c r="A748" t="str">
        <f t="shared" si="55"/>
        <v>1.1.2.6.3.00.00 - Dívida Ativa Não Tributaria - Inter OFSS - União</v>
      </c>
      <c r="B748" s="5" t="s">
        <v>2150</v>
      </c>
      <c r="C748" s="6">
        <v>0</v>
      </c>
      <c r="D748" s="1"/>
      <c r="E748" s="1">
        <f>SUMIF(A748:B748,"*intra*",C748:D748)+SUMIF(A748:B748,"*inter*",C748:D748)</f>
        <v>0</v>
      </c>
      <c r="F748" s="1">
        <f>SUMIF(A748:B748,"*consolidação*",C748:D748)</f>
        <v>0</v>
      </c>
      <c r="H748" t="b">
        <f t="shared" si="56"/>
        <v>1</v>
      </c>
      <c r="I748" t="str">
        <f t="shared" si="57"/>
        <v>00</v>
      </c>
    </row>
    <row r="749" spans="1:9">
      <c r="A749" t="str">
        <f t="shared" si="55"/>
        <v>1.1.2.6.4.00.00 - Dívida Ativa Não Tributaria - Inter OFSS - Estado</v>
      </c>
      <c r="B749" s="3" t="s">
        <v>2151</v>
      </c>
      <c r="C749" s="4">
        <v>0</v>
      </c>
      <c r="D749" s="1"/>
      <c r="E749" s="1">
        <f>SUMIF(A749:B749,"*intra*",C749:D749)+SUMIF(A749:B749,"*inter*",C749:D749)</f>
        <v>0</v>
      </c>
      <c r="F749" s="1">
        <f>SUMIF(A749:B749,"*consolidação*",C749:D749)</f>
        <v>0</v>
      </c>
      <c r="H749" t="b">
        <f t="shared" si="56"/>
        <v>1</v>
      </c>
      <c r="I749" t="str">
        <f t="shared" si="57"/>
        <v>00</v>
      </c>
    </row>
    <row r="750" spans="1:9" ht="25.5">
      <c r="A750" t="str">
        <f t="shared" si="55"/>
        <v>1.1.2.6.5.00.00 - Dívida Ativa Não Tributaria - Inter OFSS - 
 Município</v>
      </c>
      <c r="B750" s="5" t="s">
        <v>2152</v>
      </c>
      <c r="C750" s="6">
        <v>0</v>
      </c>
      <c r="D750" s="1"/>
      <c r="E750" s="1">
        <f>SUMIF(A750:B750,"*intra*",C750:D750)+SUMIF(A750:B750,"*inter*",C750:D750)</f>
        <v>0</v>
      </c>
      <c r="F750" s="1">
        <f>SUMIF(A750:B750,"*consolidação*",C750:D750)</f>
        <v>0</v>
      </c>
      <c r="H750" t="b">
        <f t="shared" si="56"/>
        <v>1</v>
      </c>
      <c r="I750" t="str">
        <f t="shared" si="57"/>
        <v>00</v>
      </c>
    </row>
    <row r="751" spans="1:9">
      <c r="A751" t="str">
        <f t="shared" si="55"/>
        <v>1.1.2.9.0.00.00 - (-) Ajuste de Perdas de Créditos a Curto Prazo</v>
      </c>
      <c r="B751" s="3" t="s">
        <v>2153</v>
      </c>
      <c r="C751" s="4">
        <v>2900628349.04</v>
      </c>
      <c r="D751" s="1"/>
      <c r="E751" s="1">
        <f>E752+E753+E754+E755+E756</f>
        <v>20606.29</v>
      </c>
      <c r="F751" s="1">
        <f>F752+F753+F754+F755+F756</f>
        <v>2900607742.75</v>
      </c>
      <c r="H751" t="b">
        <f t="shared" si="56"/>
        <v>1</v>
      </c>
      <c r="I751" t="str">
        <f t="shared" si="57"/>
        <v>00</v>
      </c>
    </row>
    <row r="752" spans="1:9" ht="25.5">
      <c r="A752" t="str">
        <f t="shared" si="55"/>
        <v>1.1.2.9.1.00.00 - (-) Ajuste de Perdas de Créditos a Curto Prazo - 
 Consolidação</v>
      </c>
      <c r="B752" s="5" t="s">
        <v>2154</v>
      </c>
      <c r="C752" s="6">
        <v>2900607742.75</v>
      </c>
      <c r="D752" s="1"/>
      <c r="E752" s="1">
        <f>SUMIF(A752:B752,"*intra*",C752:D752)+SUMIF(A752:B752,"*inter*",C752:D752)</f>
        <v>0</v>
      </c>
      <c r="F752" s="1">
        <f>SUMIF(A752:B752,"*consolidação*",C752:D752)</f>
        <v>2900607742.75</v>
      </c>
      <c r="H752" t="b">
        <f t="shared" si="56"/>
        <v>1</v>
      </c>
      <c r="I752" t="str">
        <f t="shared" si="57"/>
        <v>00</v>
      </c>
    </row>
    <row r="753" spans="1:9" ht="25.5">
      <c r="A753" t="str">
        <f t="shared" si="55"/>
        <v>1.1.2.9.2.00.00 - (-) Ajuste de Perdas de Créditos a Curto Prazo - 
 Intra OFSS</v>
      </c>
      <c r="B753" s="3" t="s">
        <v>2155</v>
      </c>
      <c r="C753" s="4">
        <v>0</v>
      </c>
      <c r="D753" s="1"/>
      <c r="E753" s="1">
        <f>SUMIF(A753:B753,"*intra*",C753:D753)+SUMIF(A753:B753,"*inter*",C753:D753)</f>
        <v>0</v>
      </c>
      <c r="F753" s="1">
        <f>SUMIF(A753:B753,"*consolidação*",C753:D753)</f>
        <v>0</v>
      </c>
      <c r="H753" t="b">
        <f t="shared" si="56"/>
        <v>1</v>
      </c>
      <c r="I753" t="str">
        <f t="shared" si="57"/>
        <v>00</v>
      </c>
    </row>
    <row r="754" spans="1:9" ht="25.5">
      <c r="A754" t="str">
        <f t="shared" si="55"/>
        <v>1.1.2.9.3.00.00 - (-) Ajuste de Perdas de Créditos a Curto Prazo - 
 Inter OFSS - União</v>
      </c>
      <c r="B754" s="5" t="s">
        <v>2156</v>
      </c>
      <c r="C754" s="6">
        <v>20606.29</v>
      </c>
      <c r="D754" s="1"/>
      <c r="E754" s="1">
        <f>SUMIF(A754:B754,"*intra*",C754:D754)+SUMIF(A754:B754,"*inter*",C754:D754)</f>
        <v>20606.29</v>
      </c>
      <c r="F754" s="1">
        <f>SUMIF(A754:B754,"*consolidação*",C754:D754)</f>
        <v>0</v>
      </c>
      <c r="H754" t="b">
        <f t="shared" si="56"/>
        <v>1</v>
      </c>
      <c r="I754" t="str">
        <f t="shared" si="57"/>
        <v>00</v>
      </c>
    </row>
    <row r="755" spans="1:9" ht="25.5">
      <c r="A755" t="str">
        <f t="shared" si="55"/>
        <v>1.1.2.9.4.00.00 - (-) Ajuste de Perdas de Créditos a Curto Prazo - 
 Inter OFSS - Estado</v>
      </c>
      <c r="B755" s="3" t="s">
        <v>2157</v>
      </c>
      <c r="C755" s="4">
        <v>0</v>
      </c>
      <c r="D755" s="1"/>
      <c r="E755" s="1">
        <f>SUMIF(A755:B755,"*intra*",C755:D755)+SUMIF(A755:B755,"*inter*",C755:D755)</f>
        <v>0</v>
      </c>
      <c r="F755" s="1">
        <f>SUMIF(A755:B755,"*consolidação*",C755:D755)</f>
        <v>0</v>
      </c>
      <c r="H755" t="b">
        <f t="shared" si="56"/>
        <v>1</v>
      </c>
      <c r="I755" t="str">
        <f t="shared" si="57"/>
        <v>00</v>
      </c>
    </row>
    <row r="756" spans="1:9" ht="25.5">
      <c r="A756" t="str">
        <f t="shared" si="55"/>
        <v>1.1.2.9.5.00.00 - (-) Ajuste de Perdas de Créditos a Curto Prazo - 
 Inter OFSS - Município</v>
      </c>
      <c r="B756" s="5" t="s">
        <v>2158</v>
      </c>
      <c r="C756" s="6">
        <v>0</v>
      </c>
      <c r="D756" s="1"/>
      <c r="E756" s="1">
        <f>SUMIF(A756:B756,"*intra*",C756:D756)+SUMIF(A756:B756,"*inter*",C756:D756)</f>
        <v>0</v>
      </c>
      <c r="F756" s="1">
        <f>SUMIF(A756:B756,"*consolidação*",C756:D756)</f>
        <v>0</v>
      </c>
      <c r="H756" t="b">
        <f t="shared" si="56"/>
        <v>1</v>
      </c>
      <c r="I756" t="str">
        <f t="shared" si="57"/>
        <v>00</v>
      </c>
    </row>
    <row r="757" spans="1:9">
      <c r="A757" t="str">
        <f t="shared" si="55"/>
        <v>1.1.3.0.0.00.00 - Demais Créditos e Valores a Curto Prazo</v>
      </c>
      <c r="B757" s="3" t="s">
        <v>2159</v>
      </c>
      <c r="C757" s="4">
        <v>67328186307.910004</v>
      </c>
      <c r="D757" s="1"/>
      <c r="E757" s="1">
        <f>E758+E760+E762+E764+E766+E768-E770</f>
        <v>0</v>
      </c>
      <c r="F757" s="1">
        <f>F758+F760+F762+F764+F766+F768-F770</f>
        <v>67328186307.910004</v>
      </c>
      <c r="H757" t="b">
        <f t="shared" si="56"/>
        <v>1</v>
      </c>
      <c r="I757" t="str">
        <f t="shared" si="57"/>
        <v>00</v>
      </c>
    </row>
    <row r="758" spans="1:9">
      <c r="A758" t="str">
        <f t="shared" si="55"/>
        <v>1.1.3.1.0.00.00 - Adiantamentos Concedidos a Pessoal e a Terceiros</v>
      </c>
      <c r="B758" s="5" t="s">
        <v>2160</v>
      </c>
      <c r="C758" s="6">
        <v>6422672460.8100004</v>
      </c>
      <c r="D758" s="1"/>
      <c r="E758" s="1">
        <f>E759</f>
        <v>0</v>
      </c>
      <c r="F758" s="1">
        <f>F759</f>
        <v>6422672460.8100004</v>
      </c>
      <c r="H758" t="b">
        <f t="shared" si="56"/>
        <v>1</v>
      </c>
      <c r="I758" t="str">
        <f t="shared" si="57"/>
        <v>00</v>
      </c>
    </row>
    <row r="759" spans="1:9" ht="25.5">
      <c r="A759" t="str">
        <f t="shared" si="55"/>
        <v>1.1.3.1.1.00.00 - Adiantamentos Concedidos a Pessoal e a Terceiros - 
 Consolidação</v>
      </c>
      <c r="B759" s="3" t="s">
        <v>2161</v>
      </c>
      <c r="C759" s="4">
        <v>6422672460.8100004</v>
      </c>
      <c r="D759" s="1"/>
      <c r="E759" s="1">
        <f>SUMIF(A759:B759,"*intra*",C759:D759)+SUMIF(A759:B759,"*inter*",C759:D759)</f>
        <v>0</v>
      </c>
      <c r="F759" s="1">
        <f>SUMIF(A759:B759,"*consolidação*",C759:D759)</f>
        <v>6422672460.8100004</v>
      </c>
      <c r="H759" t="b">
        <f t="shared" si="56"/>
        <v>1</v>
      </c>
      <c r="I759" t="str">
        <f t="shared" si="57"/>
        <v>00</v>
      </c>
    </row>
    <row r="760" spans="1:9">
      <c r="A760" t="str">
        <f t="shared" si="55"/>
        <v>1.1.3.2.0.00.00 - Tributos a Recuperar/Compensar</v>
      </c>
      <c r="B760" s="5" t="s">
        <v>2162</v>
      </c>
      <c r="C760" s="6">
        <v>448600216.50999999</v>
      </c>
      <c r="D760" s="1"/>
      <c r="E760" s="1">
        <f>E761</f>
        <v>0</v>
      </c>
      <c r="F760" s="1">
        <f>F761</f>
        <v>448600216.50999999</v>
      </c>
      <c r="H760" t="b">
        <f t="shared" si="56"/>
        <v>1</v>
      </c>
      <c r="I760" t="str">
        <f t="shared" si="57"/>
        <v>00</v>
      </c>
    </row>
    <row r="761" spans="1:9">
      <c r="A761" t="str">
        <f t="shared" si="55"/>
        <v>1.1.3.2.1.00.00 - Tributos a Recuperar/Compensar - Consolidação</v>
      </c>
      <c r="B761" s="3" t="s">
        <v>2163</v>
      </c>
      <c r="C761" s="4">
        <v>448600216.50999999</v>
      </c>
      <c r="D761" s="1"/>
      <c r="E761" s="1">
        <f>SUMIF(A761:B761,"*intra*",C761:D761)+SUMIF(A761:B761,"*inter*",C761:D761)</f>
        <v>0</v>
      </c>
      <c r="F761" s="1">
        <f>SUMIF(A761:B761,"*consolidação*",C761:D761)</f>
        <v>448600216.50999999</v>
      </c>
      <c r="H761" t="b">
        <f t="shared" si="56"/>
        <v>1</v>
      </c>
      <c r="I761" t="str">
        <f t="shared" si="57"/>
        <v>00</v>
      </c>
    </row>
    <row r="762" spans="1:9" ht="25.5">
      <c r="A762" t="str">
        <f t="shared" si="55"/>
        <v>1.1.3.3.0.00.00 - Créditos a Receber por Descentralização da 
 Prestação de Serviços Públicos</v>
      </c>
      <c r="B762" s="5" t="s">
        <v>2168</v>
      </c>
      <c r="C762" s="6">
        <v>66978000.219999999</v>
      </c>
      <c r="D762" s="1"/>
      <c r="E762" s="1">
        <f>E763</f>
        <v>0</v>
      </c>
      <c r="F762" s="1">
        <f>F763</f>
        <v>66978000.219999999</v>
      </c>
      <c r="H762" t="b">
        <f t="shared" si="56"/>
        <v>1</v>
      </c>
      <c r="I762" t="str">
        <f t="shared" si="57"/>
        <v>00</v>
      </c>
    </row>
    <row r="763" spans="1:9" ht="25.5">
      <c r="A763" t="str">
        <f t="shared" si="55"/>
        <v>1.1.3.3.1.00.00 - Créditos a Receber por Descentralização da 
 Prestação de Serviços Públicos - Consolidação</v>
      </c>
      <c r="B763" s="3" t="s">
        <v>2169</v>
      </c>
      <c r="C763" s="4">
        <v>66978000.219999999</v>
      </c>
      <c r="D763" s="1"/>
      <c r="E763" s="1">
        <f>SUMIF(A763:B763,"*intra*",C763:D763)+SUMIF(A763:B763,"*inter*",C763:D763)</f>
        <v>0</v>
      </c>
      <c r="F763" s="1">
        <f>SUMIF(A763:B763,"*consolidação*",C763:D763)</f>
        <v>66978000.219999999</v>
      </c>
      <c r="H763" t="b">
        <f t="shared" si="56"/>
        <v>1</v>
      </c>
      <c r="I763" t="str">
        <f t="shared" si="57"/>
        <v>00</v>
      </c>
    </row>
    <row r="764" spans="1:9">
      <c r="A764" t="str">
        <f t="shared" si="55"/>
        <v>1.1.3.4.0.00.00 - Créditos por Danos ao Patrimônio</v>
      </c>
      <c r="B764" s="5" t="s">
        <v>2170</v>
      </c>
      <c r="C764" s="6">
        <v>3193336229.5300002</v>
      </c>
      <c r="D764" s="1"/>
      <c r="E764" s="1">
        <f>E765</f>
        <v>0</v>
      </c>
      <c r="F764" s="1">
        <f>F765</f>
        <v>3193336229.5300002</v>
      </c>
      <c r="H764" t="b">
        <f t="shared" si="56"/>
        <v>1</v>
      </c>
      <c r="I764" t="str">
        <f t="shared" si="57"/>
        <v>00</v>
      </c>
    </row>
    <row r="765" spans="1:9">
      <c r="A765" t="str">
        <f t="shared" si="55"/>
        <v>1.1.3.4.1.00.00 - Créditos por Danos ao Patrimônio - Consolidação</v>
      </c>
      <c r="B765" s="3" t="s">
        <v>2171</v>
      </c>
      <c r="C765" s="4">
        <v>3193336229.5300002</v>
      </c>
      <c r="D765" s="1"/>
      <c r="E765" s="1">
        <f>SUMIF(A765:B765,"*intra*",C765:D765)+SUMIF(A765:B765,"*inter*",C765:D765)</f>
        <v>0</v>
      </c>
      <c r="F765" s="1">
        <f>SUMIF(A765:B765,"*consolidação*",C765:D765)</f>
        <v>3193336229.5300002</v>
      </c>
      <c r="H765" t="b">
        <f t="shared" si="56"/>
        <v>1</v>
      </c>
      <c r="I765" t="str">
        <f t="shared" si="57"/>
        <v>00</v>
      </c>
    </row>
    <row r="766" spans="1:9">
      <c r="A766" t="str">
        <f t="shared" si="55"/>
        <v>1.1.3.5.0.00.00 - Depósitos Restituíveis e Valores Vinculados</v>
      </c>
      <c r="B766" s="5" t="s">
        <v>2172</v>
      </c>
      <c r="C766" s="6">
        <v>24137759028.389999</v>
      </c>
      <c r="D766" s="1"/>
      <c r="E766" s="1">
        <f>E767</f>
        <v>0</v>
      </c>
      <c r="F766" s="1">
        <f>F767</f>
        <v>24137759028.389999</v>
      </c>
      <c r="H766" t="b">
        <f t="shared" si="56"/>
        <v>1</v>
      </c>
      <c r="I766" t="str">
        <f t="shared" si="57"/>
        <v>00</v>
      </c>
    </row>
    <row r="767" spans="1:9" ht="25.5">
      <c r="A767" t="str">
        <f t="shared" si="55"/>
        <v>1.1.3.5.1.00.00 - Depósitos Restituíveis e Valores Vinculados - 
 Consolidação</v>
      </c>
      <c r="B767" s="3" t="s">
        <v>2173</v>
      </c>
      <c r="C767" s="4">
        <v>24137759028.389999</v>
      </c>
      <c r="D767" s="1"/>
      <c r="E767" s="1">
        <f>SUMIF(A767:B767,"*intra*",C767:D767)+SUMIF(A767:B767,"*inter*",C767:D767)</f>
        <v>0</v>
      </c>
      <c r="F767" s="1">
        <f>SUMIF(A767:B767,"*consolidação*",C767:D767)</f>
        <v>24137759028.389999</v>
      </c>
      <c r="H767" t="b">
        <f t="shared" si="56"/>
        <v>1</v>
      </c>
      <c r="I767" t="str">
        <f t="shared" si="57"/>
        <v>00</v>
      </c>
    </row>
    <row r="768" spans="1:9">
      <c r="A768" t="str">
        <f t="shared" si="55"/>
        <v>1.1.3.8.0.00.00 - Outros Créditos a Receber e Valores a Curto Prazo</v>
      </c>
      <c r="B768" s="5" t="s">
        <v>2180</v>
      </c>
      <c r="C768" s="6">
        <v>37479045807.290001</v>
      </c>
      <c r="D768" s="1"/>
      <c r="E768" s="1">
        <f>E769</f>
        <v>0</v>
      </c>
      <c r="F768" s="1">
        <f>F769</f>
        <v>37479045807.290001</v>
      </c>
      <c r="H768" t="b">
        <f t="shared" si="56"/>
        <v>1</v>
      </c>
      <c r="I768" t="str">
        <f t="shared" si="57"/>
        <v>00</v>
      </c>
    </row>
    <row r="769" spans="1:9" ht="25.5">
      <c r="A769" t="str">
        <f t="shared" si="55"/>
        <v>1.1.3.8.1.00.00 - Outros Créditos a Receber e Valores a Curto Prazo 
 - Consolidação</v>
      </c>
      <c r="B769" s="3" t="s">
        <v>2181</v>
      </c>
      <c r="C769" s="4">
        <v>37479045807.290001</v>
      </c>
      <c r="D769" s="1"/>
      <c r="E769" s="1">
        <f>SUMIF(A769:B769,"*intra*",C769:D769)+SUMIF(A769:B769,"*inter*",C769:D769)</f>
        <v>0</v>
      </c>
      <c r="F769" s="1">
        <f>SUMIF(A769:B769,"*consolidação*",C769:D769)</f>
        <v>37479045807.290001</v>
      </c>
      <c r="H769" t="b">
        <f t="shared" si="56"/>
        <v>1</v>
      </c>
      <c r="I769" t="str">
        <f t="shared" si="57"/>
        <v>00</v>
      </c>
    </row>
    <row r="770" spans="1:9" ht="25.5">
      <c r="A770" t="str">
        <f t="shared" si="55"/>
        <v>1.1.3.9.0.00.00 - (-) Ajuste de Perdas de Demais Créditos e Valores a 
 Curto Prazo</v>
      </c>
      <c r="B770" s="5" t="s">
        <v>2182</v>
      </c>
      <c r="C770" s="6">
        <v>4420205434.8400002</v>
      </c>
      <c r="D770" s="1"/>
      <c r="E770" s="1">
        <f>E771</f>
        <v>0</v>
      </c>
      <c r="F770" s="1">
        <f>F771</f>
        <v>4420205434.8400002</v>
      </c>
      <c r="H770" t="b">
        <f t="shared" si="56"/>
        <v>1</v>
      </c>
      <c r="I770" t="str">
        <f t="shared" si="57"/>
        <v>00</v>
      </c>
    </row>
    <row r="771" spans="1:9" ht="25.5">
      <c r="A771" t="str">
        <f t="shared" si="55"/>
        <v>1.1.3.9.1.00.00 - (-) Ajuste de Perdas de Demais Créditos e Valores 
 a Curto Prazo - Consolidação</v>
      </c>
      <c r="B771" s="3" t="s">
        <v>2183</v>
      </c>
      <c r="C771" s="4">
        <v>4420205434.8400002</v>
      </c>
      <c r="D771" s="1"/>
      <c r="E771" s="1">
        <f>SUMIF(A771:B771,"*intra*",C771:D771)+SUMIF(A771:B771,"*inter*",C771:D771)</f>
        <v>0</v>
      </c>
      <c r="F771" s="1">
        <f>SUMIF(A771:B771,"*consolidação*",C771:D771)</f>
        <v>4420205434.8400002</v>
      </c>
      <c r="H771" t="b">
        <f t="shared" si="56"/>
        <v>1</v>
      </c>
      <c r="I771" t="str">
        <f t="shared" si="57"/>
        <v>00</v>
      </c>
    </row>
    <row r="772" spans="1:9">
      <c r="A772" t="str">
        <f t="shared" ref="A772:A835" si="58">TRIM(B772)</f>
        <v>1.1.4.0.0.00.00 - Investimentos e Aplicações Temporárias a Curto Prazo</v>
      </c>
      <c r="B772" s="5" t="s">
        <v>2184</v>
      </c>
      <c r="C772" s="6">
        <v>27124929629.84</v>
      </c>
      <c r="D772" s="1"/>
      <c r="E772" s="1">
        <f>E773+E775+E777-E779</f>
        <v>0</v>
      </c>
      <c r="F772" s="1">
        <f>F773+F775+F777-F779</f>
        <v>27124929629.84</v>
      </c>
      <c r="H772" t="b">
        <f t="shared" ref="H772:H835" si="59">IF(I772="00",C772=E772+F772,TRUE)</f>
        <v>1</v>
      </c>
      <c r="I772" t="str">
        <f t="shared" ref="I772:I835" si="60">MID(A772,11,2)</f>
        <v>00</v>
      </c>
    </row>
    <row r="773" spans="1:9">
      <c r="A773" t="str">
        <f t="shared" si="58"/>
        <v>1.1.4.1.0.00.00 - Títulos e Valores Mobiliários</v>
      </c>
      <c r="B773" s="3" t="s">
        <v>2185</v>
      </c>
      <c r="C773" s="4">
        <v>27181846762.080002</v>
      </c>
      <c r="D773" s="1"/>
      <c r="E773" s="1">
        <f>E774</f>
        <v>0</v>
      </c>
      <c r="F773" s="1">
        <f>F774</f>
        <v>27181846762.080002</v>
      </c>
      <c r="H773" t="b">
        <f t="shared" si="59"/>
        <v>1</v>
      </c>
      <c r="I773" t="str">
        <f t="shared" si="60"/>
        <v>00</v>
      </c>
    </row>
    <row r="774" spans="1:9">
      <c r="A774" t="str">
        <f t="shared" si="58"/>
        <v>1.1.4.1.1.00.00 - Títulos e Valores Mobiliários - Consolidação</v>
      </c>
      <c r="B774" s="5" t="s">
        <v>2186</v>
      </c>
      <c r="C774" s="6">
        <v>27181846762.080002</v>
      </c>
      <c r="D774" s="1"/>
      <c r="E774" s="1">
        <f>SUMIF(A774:B774,"*intra*",C774:D774)+SUMIF(A774:B774,"*inter*",C774:D774)</f>
        <v>0</v>
      </c>
      <c r="F774" s="1">
        <f>SUMIF(A774:B774,"*consolidação*",C774:D774)</f>
        <v>27181846762.080002</v>
      </c>
      <c r="H774" t="b">
        <f t="shared" si="59"/>
        <v>1</v>
      </c>
      <c r="I774" t="str">
        <f t="shared" si="60"/>
        <v>00</v>
      </c>
    </row>
    <row r="775" spans="1:9">
      <c r="A775" t="str">
        <f t="shared" si="58"/>
        <v>1.1.4.2.0.00.00 - Aplicação Temporária em Metais Preciosos</v>
      </c>
      <c r="B775" s="3" t="s">
        <v>2187</v>
      </c>
      <c r="C775" s="4">
        <v>0</v>
      </c>
      <c r="D775" s="1"/>
      <c r="E775" s="1">
        <f>E776</f>
        <v>0</v>
      </c>
      <c r="F775" s="1">
        <f>F776</f>
        <v>0</v>
      </c>
      <c r="H775" t="b">
        <f t="shared" si="59"/>
        <v>1</v>
      </c>
      <c r="I775" t="str">
        <f t="shared" si="60"/>
        <v>00</v>
      </c>
    </row>
    <row r="776" spans="1:9" ht="25.5">
      <c r="A776" t="str">
        <f t="shared" si="58"/>
        <v>1.1.4.2.1.00.00 - Aplicação Temporária em Metais Preciosos - 
 Consolidação</v>
      </c>
      <c r="B776" s="5" t="s">
        <v>2188</v>
      </c>
      <c r="C776" s="6">
        <v>0</v>
      </c>
      <c r="D776" s="1"/>
      <c r="E776" s="1">
        <f>SUMIF(A776:B776,"*intra*",C776:D776)+SUMIF(A776:B776,"*inter*",C776:D776)</f>
        <v>0</v>
      </c>
      <c r="F776" s="1">
        <f>SUMIF(A776:B776,"*consolidação*",C776:D776)</f>
        <v>0</v>
      </c>
      <c r="H776" t="b">
        <f t="shared" si="59"/>
        <v>1</v>
      </c>
      <c r="I776" t="str">
        <f t="shared" si="60"/>
        <v>00</v>
      </c>
    </row>
    <row r="777" spans="1:9">
      <c r="A777" t="str">
        <f t="shared" si="58"/>
        <v>1.1.4.3.0.00.00 - Aplicação Em Segmento de Imóveis</v>
      </c>
      <c r="B777" s="3" t="s">
        <v>2189</v>
      </c>
      <c r="C777" s="4">
        <v>0</v>
      </c>
      <c r="D777" s="1"/>
      <c r="E777" s="1">
        <f>E778</f>
        <v>0</v>
      </c>
      <c r="F777" s="1">
        <f>F778</f>
        <v>0</v>
      </c>
      <c r="H777" t="b">
        <f t="shared" si="59"/>
        <v>1</v>
      </c>
      <c r="I777" t="str">
        <f t="shared" si="60"/>
        <v>00</v>
      </c>
    </row>
    <row r="778" spans="1:9">
      <c r="A778" t="str">
        <f t="shared" si="58"/>
        <v>1.1.4.3.1.00.00 - Aplicação Em Segmento de Imóveis - Consolidação</v>
      </c>
      <c r="B778" s="5" t="s">
        <v>2190</v>
      </c>
      <c r="C778" s="6">
        <v>0</v>
      </c>
      <c r="D778" s="1"/>
      <c r="E778" s="1">
        <f>SUMIF(A778:B778,"*intra*",C778:D778)+SUMIF(A778:B778,"*inter*",C778:D778)</f>
        <v>0</v>
      </c>
      <c r="F778" s="1">
        <f>SUMIF(A778:B778,"*consolidação*",C778:D778)</f>
        <v>0</v>
      </c>
      <c r="H778" t="b">
        <f t="shared" si="59"/>
        <v>1</v>
      </c>
      <c r="I778" t="str">
        <f t="shared" si="60"/>
        <v>00</v>
      </c>
    </row>
    <row r="779" spans="1:9" ht="25.5">
      <c r="A779" t="str">
        <f t="shared" si="58"/>
        <v>1.1.4.9.0.00.00 - (-) Ajuste de Perdas de Investimentos e Aplicações 
 Temporárias</v>
      </c>
      <c r="B779" s="3" t="s">
        <v>2191</v>
      </c>
      <c r="C779" s="4">
        <v>56917132.240000002</v>
      </c>
      <c r="D779" s="1"/>
      <c r="E779" s="1">
        <f>E780</f>
        <v>0</v>
      </c>
      <c r="F779" s="1">
        <f>F780</f>
        <v>56917132.240000002</v>
      </c>
      <c r="H779" t="b">
        <f t="shared" si="59"/>
        <v>1</v>
      </c>
      <c r="I779" t="str">
        <f t="shared" si="60"/>
        <v>00</v>
      </c>
    </row>
    <row r="780" spans="1:9" ht="25.5">
      <c r="A780" t="str">
        <f t="shared" si="58"/>
        <v>1.1.4.9.1.00.00 - (-) Ajuste de Perdas de Investimentos Temporários 
 e Aplicações Temporárias - Consolidação</v>
      </c>
      <c r="B780" s="5" t="s">
        <v>2192</v>
      </c>
      <c r="C780" s="6">
        <v>56917132.240000002</v>
      </c>
      <c r="D780" s="1"/>
      <c r="E780" s="1">
        <f>SUMIF(A780:B780,"*intra*",C780:D780)+SUMIF(A780:B780,"*inter*",C780:D780)</f>
        <v>0</v>
      </c>
      <c r="F780" s="1">
        <f>SUMIF(A780:B780,"*consolidação*",C780:D780)</f>
        <v>56917132.240000002</v>
      </c>
      <c r="H780" t="b">
        <f t="shared" si="59"/>
        <v>1</v>
      </c>
      <c r="I780" t="str">
        <f t="shared" si="60"/>
        <v>00</v>
      </c>
    </row>
    <row r="781" spans="1:9">
      <c r="A781" t="str">
        <f t="shared" si="58"/>
        <v>1.1.5.0.0.00.00 - Estoques</v>
      </c>
      <c r="B781" s="19" t="s">
        <v>2193</v>
      </c>
      <c r="C781" s="52">
        <v>11140291306.33</v>
      </c>
      <c r="D781" s="13"/>
      <c r="E781" s="13">
        <f>E782+E784+E786+E788+E790+E792+E794-E796</f>
        <v>0</v>
      </c>
      <c r="F781" s="13">
        <f>F782+F784+F786+F788+F790+F792+F794-F796</f>
        <v>11140291306.33</v>
      </c>
      <c r="H781" t="b">
        <f t="shared" si="59"/>
        <v>1</v>
      </c>
      <c r="I781" t="str">
        <f t="shared" si="60"/>
        <v>00</v>
      </c>
    </row>
    <row r="782" spans="1:9">
      <c r="A782" t="str">
        <f t="shared" si="58"/>
        <v>1.1.5.1.0.00.00 - Mercadorias para Revenda</v>
      </c>
      <c r="B782" s="5" t="s">
        <v>2194</v>
      </c>
      <c r="C782" s="6">
        <v>21969434.52</v>
      </c>
      <c r="D782" s="1"/>
      <c r="E782" s="1">
        <f>E783</f>
        <v>0</v>
      </c>
      <c r="F782" s="1">
        <f>F783</f>
        <v>21969434.52</v>
      </c>
      <c r="H782" t="b">
        <f t="shared" si="59"/>
        <v>1</v>
      </c>
      <c r="I782" t="str">
        <f t="shared" si="60"/>
        <v>00</v>
      </c>
    </row>
    <row r="783" spans="1:9">
      <c r="A783" t="str">
        <f t="shared" si="58"/>
        <v>1.1.5.1.1.00.00 - Mercadorias para Revenda - Consolidação</v>
      </c>
      <c r="B783" s="3" t="s">
        <v>2195</v>
      </c>
      <c r="C783" s="4">
        <v>21969434.52</v>
      </c>
      <c r="D783" s="1"/>
      <c r="E783" s="1">
        <f>SUMIF(A783:B783,"*intra*",C783:D783)+SUMIF(A783:B783,"*inter*",C783:D783)</f>
        <v>0</v>
      </c>
      <c r="F783" s="1">
        <f>SUMIF(A783:B783,"*consolidação*",C783:D783)</f>
        <v>21969434.52</v>
      </c>
      <c r="H783" t="b">
        <f t="shared" si="59"/>
        <v>1</v>
      </c>
      <c r="I783" t="str">
        <f t="shared" si="60"/>
        <v>00</v>
      </c>
    </row>
    <row r="784" spans="1:9">
      <c r="A784" t="str">
        <f t="shared" si="58"/>
        <v>1.1.5.2.0.00.00 - Produtos e Serviços Acabados</v>
      </c>
      <c r="B784" s="5" t="s">
        <v>2196</v>
      </c>
      <c r="C784" s="6">
        <v>58752276.990000002</v>
      </c>
      <c r="D784" s="1"/>
      <c r="E784" s="1">
        <f>E785</f>
        <v>0</v>
      </c>
      <c r="F784" s="1">
        <f>F785</f>
        <v>58752276.990000002</v>
      </c>
      <c r="H784" t="b">
        <f t="shared" si="59"/>
        <v>1</v>
      </c>
      <c r="I784" t="str">
        <f t="shared" si="60"/>
        <v>00</v>
      </c>
    </row>
    <row r="785" spans="1:9">
      <c r="A785" t="str">
        <f t="shared" si="58"/>
        <v>1.1.5.2.1.00.00 - Produtos e Serviços Acabados - Consolidação</v>
      </c>
      <c r="B785" s="3" t="s">
        <v>2197</v>
      </c>
      <c r="C785" s="4">
        <v>58752276.990000002</v>
      </c>
      <c r="D785" s="1"/>
      <c r="E785" s="1">
        <f>SUMIF(A785:B785,"*intra*",C785:D785)+SUMIF(A785:B785,"*inter*",C785:D785)</f>
        <v>0</v>
      </c>
      <c r="F785" s="1">
        <f>SUMIF(A785:B785,"*consolidação*",C785:D785)</f>
        <v>58752276.990000002</v>
      </c>
      <c r="H785" t="b">
        <f t="shared" si="59"/>
        <v>1</v>
      </c>
      <c r="I785" t="str">
        <f t="shared" si="60"/>
        <v>00</v>
      </c>
    </row>
    <row r="786" spans="1:9">
      <c r="A786" t="str">
        <f t="shared" si="58"/>
        <v>1.1.5.3.0.00.00 - Produtos e Serviços em Elaboração</v>
      </c>
      <c r="B786" s="5" t="s">
        <v>2198</v>
      </c>
      <c r="C786" s="6">
        <v>9270842.1699999999</v>
      </c>
      <c r="D786" s="1"/>
      <c r="E786" s="1">
        <f>E787</f>
        <v>0</v>
      </c>
      <c r="F786" s="1">
        <f>F787</f>
        <v>9270842.1699999999</v>
      </c>
      <c r="H786" t="b">
        <f t="shared" si="59"/>
        <v>1</v>
      </c>
      <c r="I786" t="str">
        <f t="shared" si="60"/>
        <v>00</v>
      </c>
    </row>
    <row r="787" spans="1:9">
      <c r="A787" t="str">
        <f t="shared" si="58"/>
        <v>1.1.5.3.1.00.00 - Produtos e Serviços em Elaboração - Consolidação</v>
      </c>
      <c r="B787" s="3" t="s">
        <v>2199</v>
      </c>
      <c r="C787" s="4">
        <v>9270842.1699999999</v>
      </c>
      <c r="D787" s="1"/>
      <c r="E787" s="1">
        <f>SUMIF(A787:B787,"*intra*",C787:D787)+SUMIF(A787:B787,"*inter*",C787:D787)</f>
        <v>0</v>
      </c>
      <c r="F787" s="1">
        <f>SUMIF(A787:B787,"*consolidação*",C787:D787)</f>
        <v>9270842.1699999999</v>
      </c>
      <c r="H787" t="b">
        <f t="shared" si="59"/>
        <v>1</v>
      </c>
      <c r="I787" t="str">
        <f t="shared" si="60"/>
        <v>00</v>
      </c>
    </row>
    <row r="788" spans="1:9">
      <c r="A788" t="str">
        <f t="shared" si="58"/>
        <v>1.1.5.4.0.00.00 - Matérias-Primas</v>
      </c>
      <c r="B788" s="5" t="s">
        <v>2200</v>
      </c>
      <c r="C788" s="6">
        <v>16458428.529999999</v>
      </c>
      <c r="D788" s="1"/>
      <c r="E788" s="1">
        <f>E789</f>
        <v>0</v>
      </c>
      <c r="F788" s="1">
        <f>F789</f>
        <v>16458428.529999999</v>
      </c>
      <c r="H788" t="b">
        <f t="shared" si="59"/>
        <v>1</v>
      </c>
      <c r="I788" t="str">
        <f t="shared" si="60"/>
        <v>00</v>
      </c>
    </row>
    <row r="789" spans="1:9">
      <c r="A789" t="str">
        <f t="shared" si="58"/>
        <v>1.1.5.4.1.00.00 - Matérias-Primas - Consolidação</v>
      </c>
      <c r="B789" s="3" t="s">
        <v>2201</v>
      </c>
      <c r="C789" s="4">
        <v>16458428.529999999</v>
      </c>
      <c r="D789" s="1"/>
      <c r="E789" s="1">
        <f>SUMIF(A789:B789,"*intra*",C789:D789)+SUMIF(A789:B789,"*inter*",C789:D789)</f>
        <v>0</v>
      </c>
      <c r="F789" s="1">
        <f>SUMIF(A789:B789,"*consolidação*",C789:D789)</f>
        <v>16458428.529999999</v>
      </c>
      <c r="H789" t="b">
        <f t="shared" si="59"/>
        <v>1</v>
      </c>
      <c r="I789" t="str">
        <f t="shared" si="60"/>
        <v>00</v>
      </c>
    </row>
    <row r="790" spans="1:9">
      <c r="A790" t="str">
        <f t="shared" si="58"/>
        <v>1.1.5.5.0.00.00 - Materiais em Trânsito</v>
      </c>
      <c r="B790" s="5" t="s">
        <v>2202</v>
      </c>
      <c r="C790" s="6">
        <v>21682248.960000001</v>
      </c>
      <c r="D790" s="1"/>
      <c r="E790" s="1">
        <f>E791</f>
        <v>0</v>
      </c>
      <c r="F790" s="1">
        <f>F791</f>
        <v>21682248.960000001</v>
      </c>
      <c r="H790" t="b">
        <f t="shared" si="59"/>
        <v>1</v>
      </c>
      <c r="I790" t="str">
        <f t="shared" si="60"/>
        <v>00</v>
      </c>
    </row>
    <row r="791" spans="1:9">
      <c r="A791" t="str">
        <f t="shared" si="58"/>
        <v>1.1.5.5.1.00.00 - Materiais em Trânsito - Consolidação</v>
      </c>
      <c r="B791" s="3" t="s">
        <v>2203</v>
      </c>
      <c r="C791" s="4">
        <v>21682248.960000001</v>
      </c>
      <c r="D791" s="1"/>
      <c r="E791" s="1">
        <f>SUMIF(A791:B791,"*intra*",C791:D791)+SUMIF(A791:B791,"*inter*",C791:D791)</f>
        <v>0</v>
      </c>
      <c r="F791" s="1">
        <f>SUMIF(A791:B791,"*consolidação*",C791:D791)</f>
        <v>21682248.960000001</v>
      </c>
      <c r="H791" t="b">
        <f t="shared" si="59"/>
        <v>1</v>
      </c>
      <c r="I791" t="str">
        <f t="shared" si="60"/>
        <v>00</v>
      </c>
    </row>
    <row r="792" spans="1:9">
      <c r="A792" t="str">
        <f t="shared" si="58"/>
        <v>1.1.5.6.0.00.00 - Almoxarifado</v>
      </c>
      <c r="B792" s="5" t="s">
        <v>2204</v>
      </c>
      <c r="C792" s="6">
        <v>10329668295.299999</v>
      </c>
      <c r="D792" s="1"/>
      <c r="E792" s="1">
        <f>E793</f>
        <v>0</v>
      </c>
      <c r="F792" s="1">
        <f>F793</f>
        <v>10329668295.299999</v>
      </c>
      <c r="H792" t="b">
        <f t="shared" si="59"/>
        <v>1</v>
      </c>
      <c r="I792" t="str">
        <f t="shared" si="60"/>
        <v>00</v>
      </c>
    </row>
    <row r="793" spans="1:9">
      <c r="A793" t="str">
        <f t="shared" si="58"/>
        <v>1.1.5.6.1.00.00 - Almoxarifado - Consolidação</v>
      </c>
      <c r="B793" s="3" t="s">
        <v>2205</v>
      </c>
      <c r="C793" s="4">
        <v>10329668295.299999</v>
      </c>
      <c r="D793" s="1"/>
      <c r="E793" s="1">
        <f>SUMIF(A793:B793,"*intra*",C793:D793)+SUMIF(A793:B793,"*inter*",C793:D793)</f>
        <v>0</v>
      </c>
      <c r="F793" s="1">
        <f>SUMIF(A793:B793,"*consolidação*",C793:D793)</f>
        <v>10329668295.299999</v>
      </c>
      <c r="H793" t="b">
        <f t="shared" si="59"/>
        <v>1</v>
      </c>
      <c r="I793" t="str">
        <f t="shared" si="60"/>
        <v>00</v>
      </c>
    </row>
    <row r="794" spans="1:9">
      <c r="A794" t="str">
        <f t="shared" si="58"/>
        <v>1.1.5.8.0.00.00 - Outros Estoques</v>
      </c>
      <c r="B794" s="5" t="s">
        <v>2206</v>
      </c>
      <c r="C794" s="6">
        <v>683292158.52999997</v>
      </c>
      <c r="D794" s="1"/>
      <c r="E794" s="1">
        <f>E795</f>
        <v>0</v>
      </c>
      <c r="F794" s="1">
        <f>F795</f>
        <v>683292158.52999997</v>
      </c>
      <c r="H794" t="b">
        <f t="shared" si="59"/>
        <v>1</v>
      </c>
      <c r="I794" t="str">
        <f t="shared" si="60"/>
        <v>00</v>
      </c>
    </row>
    <row r="795" spans="1:9">
      <c r="A795" t="str">
        <f t="shared" si="58"/>
        <v>1.1.5.8.1.00.00 - Outros Estoques - Consolidação</v>
      </c>
      <c r="B795" s="3" t="s">
        <v>2207</v>
      </c>
      <c r="C795" s="4">
        <v>683292158.52999997</v>
      </c>
      <c r="D795" s="1"/>
      <c r="E795" s="1">
        <f>SUMIF(A795:B795,"*intra*",C795:D795)+SUMIF(A795:B795,"*inter*",C795:D795)</f>
        <v>0</v>
      </c>
      <c r="F795" s="1">
        <f>SUMIF(A795:B795,"*consolidação*",C795:D795)</f>
        <v>683292158.52999997</v>
      </c>
      <c r="H795" t="b">
        <f t="shared" si="59"/>
        <v>1</v>
      </c>
      <c r="I795" t="str">
        <f t="shared" si="60"/>
        <v>00</v>
      </c>
    </row>
    <row r="796" spans="1:9">
      <c r="A796" t="str">
        <f t="shared" si="58"/>
        <v>1.1.5.9.0.00.00 - (-) Ajuste de Perdas de Estoques</v>
      </c>
      <c r="B796" s="5" t="s">
        <v>2208</v>
      </c>
      <c r="C796" s="6">
        <v>802378.67</v>
      </c>
      <c r="D796" s="1"/>
      <c r="E796" s="1">
        <f>E797</f>
        <v>0</v>
      </c>
      <c r="F796" s="1">
        <f>F797</f>
        <v>802378.67</v>
      </c>
      <c r="H796" t="b">
        <f t="shared" si="59"/>
        <v>1</v>
      </c>
      <c r="I796" t="str">
        <f t="shared" si="60"/>
        <v>00</v>
      </c>
    </row>
    <row r="797" spans="1:9">
      <c r="A797" t="str">
        <f t="shared" si="58"/>
        <v>1.1.5.9.1.00.00 - (-) Ajuste de Perdas de Estoques - Consolidação</v>
      </c>
      <c r="B797" s="3" t="s">
        <v>2209</v>
      </c>
      <c r="C797" s="4">
        <v>802378.67</v>
      </c>
      <c r="D797" s="1"/>
      <c r="E797" s="1">
        <f>SUMIF(A797:B797,"*intra*",C797:D797)+SUMIF(A797:B797,"*inter*",C797:D797)</f>
        <v>0</v>
      </c>
      <c r="F797" s="1">
        <f>SUMIF(A797:B797,"*consolidação*",C797:D797)</f>
        <v>802378.67</v>
      </c>
      <c r="H797" t="b">
        <f t="shared" si="59"/>
        <v>1</v>
      </c>
      <c r="I797" t="str">
        <f t="shared" si="60"/>
        <v>00</v>
      </c>
    </row>
    <row r="798" spans="1:9" ht="25.5">
      <c r="A798" t="str">
        <f t="shared" si="58"/>
        <v>1.1.9.0.0.00.00 - Variações Patrimoniais Diminutivas Pagas 
 Antecipadamente</v>
      </c>
      <c r="B798" s="19" t="s">
        <v>2227</v>
      </c>
      <c r="C798" s="52">
        <v>2715537925.0300002</v>
      </c>
      <c r="D798" s="13"/>
      <c r="E798" s="13">
        <f>E799+E801+E803+E805+E807+E809+E811+E813</f>
        <v>0</v>
      </c>
      <c r="F798" s="13">
        <f>F799+F801+F803+F805+F807+F809+F811+F813</f>
        <v>2715537925.0299997</v>
      </c>
      <c r="H798" t="b">
        <f t="shared" si="59"/>
        <v>1</v>
      </c>
      <c r="I798" t="str">
        <f t="shared" si="60"/>
        <v>00</v>
      </c>
    </row>
    <row r="799" spans="1:9">
      <c r="A799" t="str">
        <f t="shared" si="58"/>
        <v>1.1.9.1.0.00.00 - Prêmios de Seguros a Apropriar</v>
      </c>
      <c r="B799" s="3" t="s">
        <v>2228</v>
      </c>
      <c r="C799" s="4">
        <v>9208478.0500000007</v>
      </c>
      <c r="D799" s="1"/>
      <c r="E799" s="1">
        <f>E800</f>
        <v>0</v>
      </c>
      <c r="F799" s="1">
        <f>F800</f>
        <v>9208478.0500000007</v>
      </c>
      <c r="H799" t="b">
        <f t="shared" si="59"/>
        <v>1</v>
      </c>
      <c r="I799" t="str">
        <f t="shared" si="60"/>
        <v>00</v>
      </c>
    </row>
    <row r="800" spans="1:9">
      <c r="A800" t="str">
        <f t="shared" si="58"/>
        <v>1.1.9.1.1.00.00 - Prêmios de Seguros a Apropriar - Consolidação</v>
      </c>
      <c r="B800" s="5" t="s">
        <v>2229</v>
      </c>
      <c r="C800" s="6">
        <v>9208478.0500000007</v>
      </c>
      <c r="D800" s="1"/>
      <c r="E800" s="1">
        <f>SUMIF(A800:B800,"*intra*",C800:D800)+SUMIF(A800:B800,"*inter*",C800:D800)</f>
        <v>0</v>
      </c>
      <c r="F800" s="1">
        <f>SUMIF(A800:B800,"*consolidação*",C800:D800)</f>
        <v>9208478.0500000007</v>
      </c>
      <c r="H800" t="b">
        <f t="shared" si="59"/>
        <v>1</v>
      </c>
      <c r="I800" t="str">
        <f t="shared" si="60"/>
        <v>00</v>
      </c>
    </row>
    <row r="801" spans="1:9">
      <c r="A801" t="str">
        <f t="shared" si="58"/>
        <v>1.1.9.2.0.00.00 - VPD Financeiras a Apropriar</v>
      </c>
      <c r="B801" s="3" t="s">
        <v>2230</v>
      </c>
      <c r="C801" s="4">
        <v>3294124.03</v>
      </c>
      <c r="D801" s="1"/>
      <c r="E801" s="1">
        <f>E802</f>
        <v>0</v>
      </c>
      <c r="F801" s="1">
        <f>F802</f>
        <v>3294124.03</v>
      </c>
      <c r="H801" t="b">
        <f t="shared" si="59"/>
        <v>1</v>
      </c>
      <c r="I801" t="str">
        <f t="shared" si="60"/>
        <v>00</v>
      </c>
    </row>
    <row r="802" spans="1:9">
      <c r="A802" t="str">
        <f t="shared" si="58"/>
        <v>1.1.9.2.1.00.00 - VPD Financeiras a Apropriar - Consolidação</v>
      </c>
      <c r="B802" s="5" t="s">
        <v>2231</v>
      </c>
      <c r="C802" s="6">
        <v>3294124.03</v>
      </c>
      <c r="D802" s="1"/>
      <c r="E802" s="1">
        <f>SUMIF(A802:B802,"*intra*",C802:D802)+SUMIF(A802:B802,"*inter*",C802:D802)</f>
        <v>0</v>
      </c>
      <c r="F802" s="1">
        <f>SUMIF(A802:B802,"*consolidação*",C802:D802)</f>
        <v>3294124.03</v>
      </c>
      <c r="H802" t="b">
        <f t="shared" si="59"/>
        <v>1</v>
      </c>
      <c r="I802" t="str">
        <f t="shared" si="60"/>
        <v>00</v>
      </c>
    </row>
    <row r="803" spans="1:9">
      <c r="A803" t="str">
        <f t="shared" si="58"/>
        <v>1.1.9.3.0.00.00 - Assinaturas e Anuidades a Apropriar</v>
      </c>
      <c r="B803" s="3" t="s">
        <v>2232</v>
      </c>
      <c r="C803" s="4">
        <v>18976603.199999999</v>
      </c>
      <c r="D803" s="1"/>
      <c r="E803" s="1">
        <f>E804</f>
        <v>0</v>
      </c>
      <c r="F803" s="1">
        <f>F804</f>
        <v>18976603.199999999</v>
      </c>
      <c r="H803" t="b">
        <f t="shared" si="59"/>
        <v>1</v>
      </c>
      <c r="I803" t="str">
        <f t="shared" si="60"/>
        <v>00</v>
      </c>
    </row>
    <row r="804" spans="1:9">
      <c r="A804" t="str">
        <f t="shared" si="58"/>
        <v>1.1.9.3.1.00.00 - Assinaturas e Anuidades a Apropriar - Consolidação</v>
      </c>
      <c r="B804" s="5" t="s">
        <v>2233</v>
      </c>
      <c r="C804" s="6">
        <v>18976603.199999999</v>
      </c>
      <c r="D804" s="1"/>
      <c r="E804" s="1">
        <f>SUMIF(A804:B804,"*intra*",C804:D804)+SUMIF(A804:B804,"*inter*",C804:D804)</f>
        <v>0</v>
      </c>
      <c r="F804" s="1">
        <f>SUMIF(A804:B804,"*consolidação*",C804:D804)</f>
        <v>18976603.199999999</v>
      </c>
      <c r="H804" t="b">
        <f t="shared" si="59"/>
        <v>1</v>
      </c>
      <c r="I804" t="str">
        <f t="shared" si="60"/>
        <v>00</v>
      </c>
    </row>
    <row r="805" spans="1:9">
      <c r="A805" t="str">
        <f t="shared" si="58"/>
        <v>1.1.9.4.0.00.00 - Alugueis Pagos a Apropriar</v>
      </c>
      <c r="B805" s="3" t="s">
        <v>2234</v>
      </c>
      <c r="C805" s="4">
        <v>132013.57999999999</v>
      </c>
      <c r="D805" s="1"/>
      <c r="E805" s="1">
        <f>E806</f>
        <v>0</v>
      </c>
      <c r="F805" s="1">
        <f>F806</f>
        <v>132013.57999999999</v>
      </c>
      <c r="H805" t="b">
        <f t="shared" si="59"/>
        <v>1</v>
      </c>
      <c r="I805" t="str">
        <f t="shared" si="60"/>
        <v>00</v>
      </c>
    </row>
    <row r="806" spans="1:9">
      <c r="A806" t="str">
        <f t="shared" si="58"/>
        <v>1.1.9.4.1.00.00 - Alugueis Pagos a Apropriar - Consolidação</v>
      </c>
      <c r="B806" s="5" t="s">
        <v>2235</v>
      </c>
      <c r="C806" s="6">
        <v>132013.57999999999</v>
      </c>
      <c r="D806" s="1"/>
      <c r="E806" s="1">
        <f>SUMIF(A806:B806,"*intra*",C806:D806)+SUMIF(A806:B806,"*inter*",C806:D806)</f>
        <v>0</v>
      </c>
      <c r="F806" s="1">
        <f>SUMIF(A806:B806,"*consolidação*",C806:D806)</f>
        <v>132013.57999999999</v>
      </c>
      <c r="H806" t="b">
        <f t="shared" si="59"/>
        <v>1</v>
      </c>
      <c r="I806" t="str">
        <f t="shared" si="60"/>
        <v>00</v>
      </c>
    </row>
    <row r="807" spans="1:9">
      <c r="A807" t="str">
        <f t="shared" si="58"/>
        <v>1.1.9.5.0.00.00 - Tributos Pagos a Apropriar</v>
      </c>
      <c r="B807" s="3" t="s">
        <v>2236</v>
      </c>
      <c r="C807" s="4">
        <v>2698.81</v>
      </c>
      <c r="D807" s="1"/>
      <c r="E807" s="1">
        <f>E808</f>
        <v>0</v>
      </c>
      <c r="F807" s="1">
        <f>F808</f>
        <v>2698.81</v>
      </c>
      <c r="H807" t="b">
        <f t="shared" si="59"/>
        <v>1</v>
      </c>
      <c r="I807" t="str">
        <f t="shared" si="60"/>
        <v>00</v>
      </c>
    </row>
    <row r="808" spans="1:9">
      <c r="A808" t="str">
        <f t="shared" si="58"/>
        <v>1.1.9.5.1.00.00 - Tributos Pagos a Apropriar - Consolidação</v>
      </c>
      <c r="B808" s="5" t="s">
        <v>2237</v>
      </c>
      <c r="C808" s="6">
        <v>2698.81</v>
      </c>
      <c r="D808" s="1"/>
      <c r="E808" s="1">
        <f>SUMIF(A808:B808,"*intra*",C808:D808)+SUMIF(A808:B808,"*inter*",C808:D808)</f>
        <v>0</v>
      </c>
      <c r="F808" s="1">
        <f>SUMIF(A808:B808,"*consolidação*",C808:D808)</f>
        <v>2698.81</v>
      </c>
      <c r="H808" t="b">
        <f t="shared" si="59"/>
        <v>1</v>
      </c>
      <c r="I808" t="str">
        <f t="shared" si="60"/>
        <v>00</v>
      </c>
    </row>
    <row r="809" spans="1:9">
      <c r="A809" t="str">
        <f t="shared" si="58"/>
        <v>1.1.9.6.0.00.00 - Contribuições Confederativas a Apropriar</v>
      </c>
      <c r="B809" s="3" t="s">
        <v>2238</v>
      </c>
      <c r="C809" s="4">
        <v>0</v>
      </c>
      <c r="D809" s="1"/>
      <c r="E809" s="1">
        <f>E810</f>
        <v>0</v>
      </c>
      <c r="F809" s="1">
        <f>F810</f>
        <v>0</v>
      </c>
      <c r="H809" t="b">
        <f t="shared" si="59"/>
        <v>1</v>
      </c>
      <c r="I809" t="str">
        <f t="shared" si="60"/>
        <v>00</v>
      </c>
    </row>
    <row r="810" spans="1:9" ht="25.5">
      <c r="A810" t="str">
        <f t="shared" si="58"/>
        <v>1.1.9.6.1.00.00 - Contribuições Confederativas a Apropriar - 
 Consolidação</v>
      </c>
      <c r="B810" s="5" t="s">
        <v>2239</v>
      </c>
      <c r="C810" s="6">
        <v>0</v>
      </c>
      <c r="D810" s="1"/>
      <c r="E810" s="1">
        <f>SUMIF(A810:B810,"*intra*",C810:D810)+SUMIF(A810:B810,"*inter*",C810:D810)</f>
        <v>0</v>
      </c>
      <c r="F810" s="1">
        <f>SUMIF(A810:B810,"*consolidação*",C810:D810)</f>
        <v>0</v>
      </c>
      <c r="G810" s="7"/>
      <c r="H810" t="b">
        <f t="shared" si="59"/>
        <v>1</v>
      </c>
      <c r="I810" t="str">
        <f t="shared" si="60"/>
        <v>00</v>
      </c>
    </row>
    <row r="811" spans="1:9">
      <c r="A811" t="str">
        <f t="shared" si="58"/>
        <v>1.1.9.7.0.00.00 - Benefícios a Pessoal a Apropriar</v>
      </c>
      <c r="B811" s="3" t="s">
        <v>2240</v>
      </c>
      <c r="C811" s="4">
        <v>2774121.47</v>
      </c>
      <c r="D811" s="1"/>
      <c r="E811" s="1">
        <f>E812</f>
        <v>0</v>
      </c>
      <c r="F811" s="1">
        <f>F812</f>
        <v>2774121.47</v>
      </c>
      <c r="G811" s="7"/>
      <c r="H811" t="b">
        <f t="shared" si="59"/>
        <v>1</v>
      </c>
      <c r="I811" t="str">
        <f t="shared" si="60"/>
        <v>00</v>
      </c>
    </row>
    <row r="812" spans="1:9">
      <c r="A812" t="str">
        <f t="shared" si="58"/>
        <v>1.1.9.7.1.00.00 - Benefícios a Pessoal a Apropriar - Consolidação</v>
      </c>
      <c r="B812" s="5" t="s">
        <v>2241</v>
      </c>
      <c r="C812" s="6">
        <v>2774121.47</v>
      </c>
      <c r="D812" s="1"/>
      <c r="E812" s="1">
        <f>SUMIF(A812:B812,"*intra*",C812:D812)+SUMIF(A812:B812,"*inter*",C812:D812)</f>
        <v>0</v>
      </c>
      <c r="F812" s="1">
        <f>SUMIF(A812:B812,"*consolidação*",C812:D812)</f>
        <v>2774121.47</v>
      </c>
      <c r="G812" s="7"/>
      <c r="H812" t="b">
        <f t="shared" si="59"/>
        <v>1</v>
      </c>
      <c r="I812" t="str">
        <f t="shared" si="60"/>
        <v>00</v>
      </c>
    </row>
    <row r="813" spans="1:9">
      <c r="A813" t="str">
        <f t="shared" si="58"/>
        <v>1.1.9.8.0.00.00 - Demais VPD a Apropriar</v>
      </c>
      <c r="B813" s="3" t="s">
        <v>2242</v>
      </c>
      <c r="C813" s="4">
        <v>2681149885.8899999</v>
      </c>
      <c r="D813" s="1"/>
      <c r="E813" s="1">
        <f>E814</f>
        <v>0</v>
      </c>
      <c r="F813" s="1">
        <f>F814</f>
        <v>2681149885.8899999</v>
      </c>
      <c r="G813" s="7"/>
      <c r="H813" t="b">
        <f t="shared" si="59"/>
        <v>1</v>
      </c>
      <c r="I813" t="str">
        <f t="shared" si="60"/>
        <v>00</v>
      </c>
    </row>
    <row r="814" spans="1:9">
      <c r="A814" t="str">
        <f t="shared" si="58"/>
        <v>1.1.9.8.1.00.00 - Demais VPD a Apropriar - Consolidação</v>
      </c>
      <c r="B814" s="5" t="s">
        <v>2243</v>
      </c>
      <c r="C814" s="6">
        <v>2681149885.8899999</v>
      </c>
      <c r="D814" s="1"/>
      <c r="E814" s="1">
        <f>SUMIF(A814:B814,"*intra*",C814:D814)+SUMIF(A814:B814,"*inter*",C814:D814)</f>
        <v>0</v>
      </c>
      <c r="F814" s="1">
        <f>SUMIF(A814:B814,"*consolidação*",C814:D814)</f>
        <v>2681149885.8899999</v>
      </c>
      <c r="G814" s="7"/>
      <c r="H814" t="b">
        <f t="shared" si="59"/>
        <v>1</v>
      </c>
      <c r="I814" t="str">
        <f t="shared" si="60"/>
        <v>00</v>
      </c>
    </row>
    <row r="815" spans="1:9">
      <c r="A815" t="str">
        <f t="shared" si="58"/>
        <v>1.2.0.0.0.00.00 - Ativo não Circulante</v>
      </c>
      <c r="B815" s="3" t="s">
        <v>2244</v>
      </c>
      <c r="C815" s="4">
        <v>961629717098.47998</v>
      </c>
      <c r="D815" s="1"/>
      <c r="E815" s="1">
        <f>E816+E890+E934+E951+E968</f>
        <v>2904502951.9799995</v>
      </c>
      <c r="F815" s="1">
        <f>F816+F890+F934+F951+F968</f>
        <v>958725214146.50012</v>
      </c>
      <c r="G815" s="7"/>
      <c r="H815" t="b">
        <f t="shared" si="59"/>
        <v>1</v>
      </c>
      <c r="I815" t="str">
        <f t="shared" si="60"/>
        <v>00</v>
      </c>
    </row>
    <row r="816" spans="1:9">
      <c r="A816" t="str">
        <f t="shared" si="58"/>
        <v>1.2.1.0.0.00.00 - Ativo Realizável a Longo Prazo</v>
      </c>
      <c r="B816" s="5" t="s">
        <v>2245</v>
      </c>
      <c r="C816" s="6">
        <v>433054366306.17999</v>
      </c>
      <c r="D816" s="1"/>
      <c r="E816" s="1">
        <f>E817+E853+E863+E869+E880</f>
        <v>1629774076.05</v>
      </c>
      <c r="F816" s="1">
        <f>F817+F853+F863+F869+F880</f>
        <v>431424592230.13013</v>
      </c>
      <c r="G816" s="7"/>
      <c r="H816" t="b">
        <f t="shared" si="59"/>
        <v>1</v>
      </c>
      <c r="I816" t="str">
        <f t="shared" si="60"/>
        <v>00</v>
      </c>
    </row>
    <row r="817" spans="1:9">
      <c r="A817" t="str">
        <f t="shared" si="58"/>
        <v>1.2.1.1.0.00.00 - Créditos a Longo Prazo</v>
      </c>
      <c r="B817" s="3" t="s">
        <v>2246</v>
      </c>
      <c r="C817" s="4">
        <v>297151115402.75</v>
      </c>
      <c r="D817" s="1"/>
      <c r="E817" s="1">
        <f>E818+E825+E832+E839+E846</f>
        <v>1629774076.05</v>
      </c>
      <c r="F817" s="1">
        <f>F818+F825+F832+F839+F846</f>
        <v>295521341326.70001</v>
      </c>
      <c r="G817" s="7"/>
      <c r="H817" t="b">
        <f t="shared" si="59"/>
        <v>1</v>
      </c>
      <c r="I817" t="str">
        <f t="shared" si="60"/>
        <v>00</v>
      </c>
    </row>
    <row r="818" spans="1:9">
      <c r="A818" t="str">
        <f t="shared" si="58"/>
        <v>1.2.1.1.1.00.00 - Créditos a Longo Prazo - Consolidação</v>
      </c>
      <c r="B818" s="5" t="s">
        <v>2247</v>
      </c>
      <c r="C818" s="6">
        <v>295521341326.70001</v>
      </c>
      <c r="D818" s="1"/>
      <c r="E818" s="1">
        <f t="shared" ref="E818:E852" si="61">SUMIF(A818:B818,"*intra*",C818:D818)+SUMIF(A818:B818,"*inter*",C818:D818)</f>
        <v>0</v>
      </c>
      <c r="F818" s="1">
        <f t="shared" ref="F818:F852" si="62">SUMIF(A818:B818,"*consolidação*",C818:D818)</f>
        <v>295521341326.70001</v>
      </c>
      <c r="G818" s="7"/>
      <c r="H818" t="b">
        <f t="shared" si="59"/>
        <v>1</v>
      </c>
      <c r="I818" t="str">
        <f t="shared" si="60"/>
        <v>00</v>
      </c>
    </row>
    <row r="819" spans="1:9">
      <c r="A819" t="str">
        <f t="shared" si="58"/>
        <v>1.2.1.1.1.01.00 - Créditos Tributários a Receber</v>
      </c>
      <c r="B819" s="3" t="s">
        <v>2248</v>
      </c>
      <c r="C819" s="4">
        <v>15548352155.639999</v>
      </c>
      <c r="D819" s="1"/>
      <c r="E819" s="1">
        <f t="shared" si="61"/>
        <v>0</v>
      </c>
      <c r="F819" s="1">
        <f t="shared" si="62"/>
        <v>0</v>
      </c>
      <c r="G819" s="7"/>
      <c r="H819" t="b">
        <f t="shared" si="59"/>
        <v>1</v>
      </c>
      <c r="I819" t="str">
        <f t="shared" si="60"/>
        <v>01</v>
      </c>
    </row>
    <row r="820" spans="1:9">
      <c r="A820" t="str">
        <f t="shared" si="58"/>
        <v>1.2.1.1.1.02.00 - Clientes</v>
      </c>
      <c r="B820" s="5" t="s">
        <v>2249</v>
      </c>
      <c r="C820" s="6">
        <v>190995050.05000001</v>
      </c>
      <c r="D820" s="1"/>
      <c r="E820" s="1">
        <f t="shared" si="61"/>
        <v>0</v>
      </c>
      <c r="F820" s="1">
        <f t="shared" si="62"/>
        <v>0</v>
      </c>
      <c r="G820" s="7"/>
      <c r="H820" t="b">
        <f t="shared" si="59"/>
        <v>1</v>
      </c>
      <c r="I820" t="str">
        <f t="shared" si="60"/>
        <v>02</v>
      </c>
    </row>
    <row r="821" spans="1:9">
      <c r="A821" t="str">
        <f t="shared" si="58"/>
        <v>1.2.1.1.1.03.00 - Empréstimos e Financiamentos Concedidos</v>
      </c>
      <c r="B821" s="3" t="s">
        <v>2250</v>
      </c>
      <c r="C821" s="4">
        <v>8172551765.3100004</v>
      </c>
      <c r="D821" s="1"/>
      <c r="E821" s="1">
        <f t="shared" si="61"/>
        <v>0</v>
      </c>
      <c r="F821" s="1">
        <f t="shared" si="62"/>
        <v>0</v>
      </c>
      <c r="G821" s="7"/>
      <c r="H821" t="b">
        <f t="shared" si="59"/>
        <v>1</v>
      </c>
      <c r="I821" t="str">
        <f t="shared" si="60"/>
        <v>03</v>
      </c>
    </row>
    <row r="822" spans="1:9">
      <c r="A822" t="str">
        <f t="shared" si="58"/>
        <v>1.2.1.1.1.04.00 - Dívida Ativa Tributaria</v>
      </c>
      <c r="B822" s="5" t="s">
        <v>2251</v>
      </c>
      <c r="C822" s="6">
        <v>676880526945.64001</v>
      </c>
      <c r="D822" s="1"/>
      <c r="E822" s="1">
        <f t="shared" si="61"/>
        <v>0</v>
      </c>
      <c r="F822" s="1">
        <f t="shared" si="62"/>
        <v>0</v>
      </c>
      <c r="G822" s="7"/>
      <c r="H822" t="b">
        <f t="shared" si="59"/>
        <v>1</v>
      </c>
      <c r="I822" t="str">
        <f t="shared" si="60"/>
        <v>04</v>
      </c>
    </row>
    <row r="823" spans="1:9">
      <c r="A823" t="str">
        <f t="shared" si="58"/>
        <v>1.2.1.1.1.05.00 - Dívida Ativa não Tributaria</v>
      </c>
      <c r="B823" s="3" t="s">
        <v>2252</v>
      </c>
      <c r="C823" s="4">
        <v>24525713780.689999</v>
      </c>
      <c r="D823" s="1"/>
      <c r="E823" s="1">
        <f t="shared" si="61"/>
        <v>0</v>
      </c>
      <c r="F823" s="1">
        <f t="shared" si="62"/>
        <v>0</v>
      </c>
      <c r="G823" s="7"/>
      <c r="H823" t="b">
        <f t="shared" si="59"/>
        <v>1</v>
      </c>
      <c r="I823" t="str">
        <f t="shared" si="60"/>
        <v>05</v>
      </c>
    </row>
    <row r="824" spans="1:9">
      <c r="A824" t="str">
        <f t="shared" si="58"/>
        <v>1.2.1.1.1.99.00 - (-) Ajuste de Perdas de Créditos a Longo Prazo</v>
      </c>
      <c r="B824" s="5" t="s">
        <v>2253</v>
      </c>
      <c r="C824" s="6">
        <v>429796798370.63</v>
      </c>
      <c r="D824" s="1"/>
      <c r="E824" s="1">
        <f t="shared" si="61"/>
        <v>0</v>
      </c>
      <c r="F824" s="1">
        <f t="shared" si="62"/>
        <v>0</v>
      </c>
      <c r="G824" s="7"/>
      <c r="H824" t="b">
        <f t="shared" si="59"/>
        <v>1</v>
      </c>
      <c r="I824" t="str">
        <f t="shared" si="60"/>
        <v>99</v>
      </c>
    </row>
    <row r="825" spans="1:9">
      <c r="A825" t="str">
        <f t="shared" si="58"/>
        <v>1.2.1.1.2.00.00 - Créditos a Longo Prazo - Intra OFSS</v>
      </c>
      <c r="B825" s="3" t="s">
        <v>2254</v>
      </c>
      <c r="C825" s="4">
        <v>1609195289.29</v>
      </c>
      <c r="D825" s="1"/>
      <c r="E825" s="1">
        <f t="shared" si="61"/>
        <v>1609195289.29</v>
      </c>
      <c r="F825" s="1">
        <f t="shared" si="62"/>
        <v>0</v>
      </c>
      <c r="G825" s="7"/>
      <c r="H825" t="b">
        <f t="shared" si="59"/>
        <v>1</v>
      </c>
      <c r="I825" t="str">
        <f t="shared" si="60"/>
        <v>00</v>
      </c>
    </row>
    <row r="826" spans="1:9">
      <c r="A826" t="str">
        <f t="shared" si="58"/>
        <v>1.2.1.1.2.01.00 - Créditos Tributários a Receber</v>
      </c>
      <c r="B826" s="5" t="s">
        <v>2255</v>
      </c>
      <c r="C826" s="6">
        <v>248287710.59</v>
      </c>
      <c r="D826" s="1"/>
      <c r="E826" s="1">
        <f t="shared" si="61"/>
        <v>0</v>
      </c>
      <c r="F826" s="1">
        <f t="shared" si="62"/>
        <v>0</v>
      </c>
      <c r="G826" s="7"/>
      <c r="H826" t="b">
        <f t="shared" si="59"/>
        <v>1</v>
      </c>
      <c r="I826" t="str">
        <f t="shared" si="60"/>
        <v>01</v>
      </c>
    </row>
    <row r="827" spans="1:9">
      <c r="A827" t="str">
        <f t="shared" si="58"/>
        <v>1.2.1.1.2.02.00 - Clientes</v>
      </c>
      <c r="B827" s="3" t="s">
        <v>2256</v>
      </c>
      <c r="C827" s="4">
        <v>28992501.710000001</v>
      </c>
      <c r="D827" s="1"/>
      <c r="E827" s="1">
        <f t="shared" si="61"/>
        <v>0</v>
      </c>
      <c r="F827" s="1">
        <f t="shared" si="62"/>
        <v>0</v>
      </c>
      <c r="G827" s="7"/>
      <c r="H827" t="b">
        <f t="shared" si="59"/>
        <v>1</v>
      </c>
      <c r="I827" t="str">
        <f t="shared" si="60"/>
        <v>02</v>
      </c>
    </row>
    <row r="828" spans="1:9">
      <c r="A828" t="str">
        <f t="shared" si="58"/>
        <v>1.2.1.1.2.03.00 - Empréstimos e Financiamentos Concedidos</v>
      </c>
      <c r="B828" s="5" t="s">
        <v>2257</v>
      </c>
      <c r="C828" s="6">
        <v>0</v>
      </c>
      <c r="D828" s="1"/>
      <c r="E828" s="1">
        <f t="shared" si="61"/>
        <v>0</v>
      </c>
      <c r="F828" s="1">
        <f t="shared" si="62"/>
        <v>0</v>
      </c>
      <c r="G828" s="7"/>
      <c r="H828" t="b">
        <f t="shared" si="59"/>
        <v>1</v>
      </c>
      <c r="I828" t="str">
        <f t="shared" si="60"/>
        <v>03</v>
      </c>
    </row>
    <row r="829" spans="1:9">
      <c r="A829" t="str">
        <f t="shared" si="58"/>
        <v>1.2.1.1.2.04.00 - Dívida Ativa Tributaria</v>
      </c>
      <c r="B829" s="3" t="s">
        <v>2258</v>
      </c>
      <c r="C829" s="4">
        <v>2049251.4</v>
      </c>
      <c r="D829" s="1"/>
      <c r="E829" s="1">
        <f t="shared" si="61"/>
        <v>0</v>
      </c>
      <c r="F829" s="1">
        <f t="shared" si="62"/>
        <v>0</v>
      </c>
      <c r="G829" s="7"/>
      <c r="H829" t="b">
        <f t="shared" si="59"/>
        <v>1</v>
      </c>
      <c r="I829" t="str">
        <f t="shared" si="60"/>
        <v>04</v>
      </c>
    </row>
    <row r="830" spans="1:9">
      <c r="A830" t="str">
        <f t="shared" si="58"/>
        <v>1.2.1.1.2.05.00 - Dívida Ativa não Tributaria</v>
      </c>
      <c r="B830" s="5" t="s">
        <v>2259</v>
      </c>
      <c r="C830" s="6">
        <v>1819280598.4200001</v>
      </c>
      <c r="D830" s="1"/>
      <c r="E830" s="1">
        <f t="shared" si="61"/>
        <v>0</v>
      </c>
      <c r="F830" s="1">
        <f t="shared" si="62"/>
        <v>0</v>
      </c>
      <c r="G830" s="7"/>
      <c r="H830" t="b">
        <f t="shared" si="59"/>
        <v>1</v>
      </c>
      <c r="I830" t="str">
        <f t="shared" si="60"/>
        <v>05</v>
      </c>
    </row>
    <row r="831" spans="1:9">
      <c r="A831" t="str">
        <f t="shared" si="58"/>
        <v>1.2.1.1.2.99.00 - (-) Ajuste de Perdas de Créditos a Longo Prazo</v>
      </c>
      <c r="B831" s="3" t="s">
        <v>2260</v>
      </c>
      <c r="C831" s="4">
        <v>489414772.82999998</v>
      </c>
      <c r="D831" s="1"/>
      <c r="E831" s="1">
        <f t="shared" si="61"/>
        <v>0</v>
      </c>
      <c r="F831" s="1">
        <f t="shared" si="62"/>
        <v>0</v>
      </c>
      <c r="G831" s="7"/>
      <c r="H831" t="b">
        <f t="shared" si="59"/>
        <v>1</v>
      </c>
      <c r="I831" t="str">
        <f t="shared" si="60"/>
        <v>99</v>
      </c>
    </row>
    <row r="832" spans="1:9">
      <c r="A832" t="str">
        <f t="shared" si="58"/>
        <v>1.2.1.1.3.00.00 - Créditos a Longo Prazo - Inter OFSS - União</v>
      </c>
      <c r="B832" s="5" t="s">
        <v>2261</v>
      </c>
      <c r="C832" s="6">
        <v>727695.48</v>
      </c>
      <c r="D832" s="1"/>
      <c r="E832" s="1">
        <f t="shared" si="61"/>
        <v>727695.48</v>
      </c>
      <c r="F832" s="1">
        <f t="shared" si="62"/>
        <v>0</v>
      </c>
      <c r="G832" s="7"/>
      <c r="H832" t="b">
        <f t="shared" si="59"/>
        <v>1</v>
      </c>
      <c r="I832" t="str">
        <f t="shared" si="60"/>
        <v>00</v>
      </c>
    </row>
    <row r="833" spans="1:9">
      <c r="A833" t="str">
        <f t="shared" si="58"/>
        <v>1.2.1.1.3.01.00 - Créditos Tributários a Receber</v>
      </c>
      <c r="B833" s="3" t="s">
        <v>2262</v>
      </c>
      <c r="C833" s="4">
        <v>312881.71999999997</v>
      </c>
      <c r="D833" s="1"/>
      <c r="E833" s="1">
        <f t="shared" si="61"/>
        <v>0</v>
      </c>
      <c r="F833" s="1">
        <f t="shared" si="62"/>
        <v>0</v>
      </c>
      <c r="G833" s="7"/>
      <c r="H833" t="b">
        <f t="shared" si="59"/>
        <v>1</v>
      </c>
      <c r="I833" t="str">
        <f t="shared" si="60"/>
        <v>01</v>
      </c>
    </row>
    <row r="834" spans="1:9">
      <c r="A834" t="str">
        <f t="shared" si="58"/>
        <v>1.2.1.1.3.02.00 - Clientes</v>
      </c>
      <c r="B834" s="5" t="s">
        <v>2263</v>
      </c>
      <c r="C834" s="6">
        <v>0</v>
      </c>
      <c r="D834" s="1"/>
      <c r="E834" s="1">
        <f t="shared" si="61"/>
        <v>0</v>
      </c>
      <c r="F834" s="1">
        <f t="shared" si="62"/>
        <v>0</v>
      </c>
      <c r="G834" s="7"/>
      <c r="H834" t="b">
        <f t="shared" si="59"/>
        <v>1</v>
      </c>
      <c r="I834" t="str">
        <f t="shared" si="60"/>
        <v>02</v>
      </c>
    </row>
    <row r="835" spans="1:9">
      <c r="A835" t="str">
        <f t="shared" si="58"/>
        <v>1.2.1.1.3.03.00 - Empréstimos e Financiamentos Concedidos</v>
      </c>
      <c r="B835" s="3" t="s">
        <v>2264</v>
      </c>
      <c r="C835" s="4">
        <v>0</v>
      </c>
      <c r="D835" s="1"/>
      <c r="E835" s="1">
        <f t="shared" si="61"/>
        <v>0</v>
      </c>
      <c r="F835" s="1">
        <f t="shared" si="62"/>
        <v>0</v>
      </c>
      <c r="G835" s="7"/>
      <c r="H835" t="b">
        <f t="shared" si="59"/>
        <v>1</v>
      </c>
      <c r="I835" t="str">
        <f t="shared" si="60"/>
        <v>03</v>
      </c>
    </row>
    <row r="836" spans="1:9">
      <c r="A836" t="str">
        <f t="shared" ref="A836:A899" si="63">TRIM(B836)</f>
        <v>1.2.1.1.3.04.00 - Dívida Ativa Tributaria</v>
      </c>
      <c r="B836" s="5" t="s">
        <v>2265</v>
      </c>
      <c r="C836" s="6">
        <v>0</v>
      </c>
      <c r="D836" s="1"/>
      <c r="E836" s="1">
        <f t="shared" si="61"/>
        <v>0</v>
      </c>
      <c r="F836" s="1">
        <f t="shared" si="62"/>
        <v>0</v>
      </c>
      <c r="G836" s="7"/>
      <c r="H836" t="b">
        <f t="shared" ref="H836:H899" si="64">IF(I836="00",C836=E836+F836,TRUE)</f>
        <v>1</v>
      </c>
      <c r="I836" t="str">
        <f t="shared" ref="I836:I899" si="65">MID(A836,11,2)</f>
        <v>04</v>
      </c>
    </row>
    <row r="837" spans="1:9">
      <c r="A837" t="str">
        <f t="shared" si="63"/>
        <v>1.2.1.1.3.05.00 - Dívida Ativa não Tributaria</v>
      </c>
      <c r="B837" s="3" t="s">
        <v>2266</v>
      </c>
      <c r="C837" s="4">
        <v>414813.76</v>
      </c>
      <c r="D837" s="1"/>
      <c r="E837" s="1">
        <f t="shared" si="61"/>
        <v>0</v>
      </c>
      <c r="F837" s="1">
        <f t="shared" si="62"/>
        <v>0</v>
      </c>
      <c r="G837" s="7"/>
      <c r="H837" t="b">
        <f t="shared" si="64"/>
        <v>1</v>
      </c>
      <c r="I837" t="str">
        <f t="shared" si="65"/>
        <v>05</v>
      </c>
    </row>
    <row r="838" spans="1:9">
      <c r="A838" t="str">
        <f t="shared" si="63"/>
        <v>1.2.1.1.3.99.00 - (-) Ajuste de Perdas de Créditos a Longo Prazo</v>
      </c>
      <c r="B838" s="5" t="s">
        <v>2267</v>
      </c>
      <c r="C838" s="6">
        <v>0</v>
      </c>
      <c r="D838" s="1"/>
      <c r="E838" s="1">
        <f t="shared" si="61"/>
        <v>0</v>
      </c>
      <c r="F838" s="1">
        <f t="shared" si="62"/>
        <v>0</v>
      </c>
      <c r="G838" s="7"/>
      <c r="H838" t="b">
        <f t="shared" si="64"/>
        <v>1</v>
      </c>
      <c r="I838" t="str">
        <f t="shared" si="65"/>
        <v>99</v>
      </c>
    </row>
    <row r="839" spans="1:9">
      <c r="A839" t="str">
        <f t="shared" si="63"/>
        <v>1.2.1.1.4.00.00 - Créditos a Longo Prazo - Inter OFSS - Estado</v>
      </c>
      <c r="B839" s="3" t="s">
        <v>2268</v>
      </c>
      <c r="C839" s="4">
        <v>0</v>
      </c>
      <c r="D839" s="1"/>
      <c r="E839" s="1">
        <f t="shared" si="61"/>
        <v>0</v>
      </c>
      <c r="F839" s="1">
        <f t="shared" si="62"/>
        <v>0</v>
      </c>
      <c r="G839" s="7"/>
      <c r="H839" t="b">
        <f t="shared" si="64"/>
        <v>1</v>
      </c>
      <c r="I839" t="str">
        <f t="shared" si="65"/>
        <v>00</v>
      </c>
    </row>
    <row r="840" spans="1:9">
      <c r="A840" t="str">
        <f t="shared" si="63"/>
        <v>1.2.1.1.4.01.00 - Créditos Tributários a Receber</v>
      </c>
      <c r="B840" s="5" t="s">
        <v>2269</v>
      </c>
      <c r="C840" s="6">
        <v>0</v>
      </c>
      <c r="D840" s="1"/>
      <c r="E840" s="1">
        <f t="shared" si="61"/>
        <v>0</v>
      </c>
      <c r="F840" s="1">
        <f t="shared" si="62"/>
        <v>0</v>
      </c>
      <c r="G840" s="7"/>
      <c r="H840" t="b">
        <f t="shared" si="64"/>
        <v>1</v>
      </c>
      <c r="I840" t="str">
        <f t="shared" si="65"/>
        <v>01</v>
      </c>
    </row>
    <row r="841" spans="1:9">
      <c r="A841" t="str">
        <f t="shared" si="63"/>
        <v>1.2.1.1.4.02.00 - Clientes</v>
      </c>
      <c r="B841" s="3" t="s">
        <v>2270</v>
      </c>
      <c r="C841" s="4">
        <v>0</v>
      </c>
      <c r="D841" s="1"/>
      <c r="E841" s="1">
        <f t="shared" si="61"/>
        <v>0</v>
      </c>
      <c r="F841" s="1">
        <f t="shared" si="62"/>
        <v>0</v>
      </c>
      <c r="G841" s="7"/>
      <c r="H841" t="b">
        <f t="shared" si="64"/>
        <v>1</v>
      </c>
      <c r="I841" t="str">
        <f t="shared" si="65"/>
        <v>02</v>
      </c>
    </row>
    <row r="842" spans="1:9">
      <c r="A842" t="str">
        <f t="shared" si="63"/>
        <v>1.2.1.1.4.03.00 - Empréstimos e Financiamentos Concedidos</v>
      </c>
      <c r="B842" s="5" t="s">
        <v>2271</v>
      </c>
      <c r="C842" s="6">
        <v>0</v>
      </c>
      <c r="D842" s="1"/>
      <c r="E842" s="1">
        <f t="shared" si="61"/>
        <v>0</v>
      </c>
      <c r="F842" s="1">
        <f t="shared" si="62"/>
        <v>0</v>
      </c>
      <c r="G842" s="7"/>
      <c r="H842" t="b">
        <f t="shared" si="64"/>
        <v>1</v>
      </c>
      <c r="I842" t="str">
        <f t="shared" si="65"/>
        <v>03</v>
      </c>
    </row>
    <row r="843" spans="1:9">
      <c r="A843" t="str">
        <f t="shared" si="63"/>
        <v>1.2.1.1.4.04.00 - Dívida Ativa Tributaria</v>
      </c>
      <c r="B843" s="3" t="s">
        <v>2272</v>
      </c>
      <c r="C843" s="4">
        <v>0</v>
      </c>
      <c r="D843" s="1"/>
      <c r="E843" s="1">
        <f t="shared" si="61"/>
        <v>0</v>
      </c>
      <c r="F843" s="1">
        <f t="shared" si="62"/>
        <v>0</v>
      </c>
      <c r="G843" s="7"/>
      <c r="H843" t="b">
        <f t="shared" si="64"/>
        <v>1</v>
      </c>
      <c r="I843" t="str">
        <f t="shared" si="65"/>
        <v>04</v>
      </c>
    </row>
    <row r="844" spans="1:9">
      <c r="A844" t="str">
        <f t="shared" si="63"/>
        <v>1.2.1.1.4.05.00 - Dívida Ativa não Tributaria</v>
      </c>
      <c r="B844" s="5" t="s">
        <v>2273</v>
      </c>
      <c r="C844" s="6">
        <v>0</v>
      </c>
      <c r="D844" s="1"/>
      <c r="E844" s="1">
        <f t="shared" si="61"/>
        <v>0</v>
      </c>
      <c r="F844" s="1">
        <f t="shared" si="62"/>
        <v>0</v>
      </c>
      <c r="G844" s="7"/>
      <c r="H844" t="b">
        <f t="shared" si="64"/>
        <v>1</v>
      </c>
      <c r="I844" t="str">
        <f t="shared" si="65"/>
        <v>05</v>
      </c>
    </row>
    <row r="845" spans="1:9">
      <c r="A845" t="str">
        <f t="shared" si="63"/>
        <v>1.2.1.1.4.99.00 - (-) Ajuste de Perdas de Créditos a Longo Prazo</v>
      </c>
      <c r="B845" s="3" t="s">
        <v>2274</v>
      </c>
      <c r="C845" s="4">
        <v>0</v>
      </c>
      <c r="D845" s="1"/>
      <c r="E845" s="1">
        <f t="shared" si="61"/>
        <v>0</v>
      </c>
      <c r="F845" s="1">
        <f t="shared" si="62"/>
        <v>0</v>
      </c>
      <c r="G845" s="7"/>
      <c r="H845" t="b">
        <f t="shared" si="64"/>
        <v>1</v>
      </c>
      <c r="I845" t="str">
        <f t="shared" si="65"/>
        <v>99</v>
      </c>
    </row>
    <row r="846" spans="1:9">
      <c r="A846" t="str">
        <f t="shared" si="63"/>
        <v>1.2.1.1.5.00.00 - Créditos a Longo Prazo - Inter OFSS - Município</v>
      </c>
      <c r="B846" s="5" t="s">
        <v>2275</v>
      </c>
      <c r="C846" s="6">
        <v>19851091.280000001</v>
      </c>
      <c r="D846" s="1"/>
      <c r="E846" s="1">
        <f t="shared" si="61"/>
        <v>19851091.280000001</v>
      </c>
      <c r="F846" s="1">
        <f t="shared" si="62"/>
        <v>0</v>
      </c>
      <c r="G846" s="7"/>
      <c r="H846" t="b">
        <f t="shared" si="64"/>
        <v>1</v>
      </c>
      <c r="I846" t="str">
        <f t="shared" si="65"/>
        <v>00</v>
      </c>
    </row>
    <row r="847" spans="1:9">
      <c r="A847" t="str">
        <f t="shared" si="63"/>
        <v>1.2.1.1.5.01.00 - Créditos Tributários a Receber</v>
      </c>
      <c r="B847" s="3" t="s">
        <v>2276</v>
      </c>
      <c r="C847" s="4">
        <v>0</v>
      </c>
      <c r="D847" s="1"/>
      <c r="E847" s="1">
        <f t="shared" si="61"/>
        <v>0</v>
      </c>
      <c r="F847" s="1">
        <f t="shared" si="62"/>
        <v>0</v>
      </c>
      <c r="G847" s="7"/>
      <c r="H847" t="b">
        <f t="shared" si="64"/>
        <v>1</v>
      </c>
      <c r="I847" t="str">
        <f t="shared" si="65"/>
        <v>01</v>
      </c>
    </row>
    <row r="848" spans="1:9">
      <c r="A848" t="str">
        <f t="shared" si="63"/>
        <v>1.2.1.1.5.02.00 - Clientes</v>
      </c>
      <c r="B848" s="5" t="s">
        <v>2277</v>
      </c>
      <c r="C848" s="6">
        <v>0</v>
      </c>
      <c r="D848" s="1"/>
      <c r="E848" s="1">
        <f t="shared" si="61"/>
        <v>0</v>
      </c>
      <c r="F848" s="1">
        <f t="shared" si="62"/>
        <v>0</v>
      </c>
      <c r="G848" s="7"/>
      <c r="H848" t="b">
        <f t="shared" si="64"/>
        <v>1</v>
      </c>
      <c r="I848" t="str">
        <f t="shared" si="65"/>
        <v>02</v>
      </c>
    </row>
    <row r="849" spans="1:9">
      <c r="A849" t="str">
        <f t="shared" si="63"/>
        <v>1.2.1.1.5.03.00 - Empréstimos e Financiamentos Concedidos</v>
      </c>
      <c r="B849" s="3" t="s">
        <v>2278</v>
      </c>
      <c r="C849" s="4">
        <v>2719053.78</v>
      </c>
      <c r="D849" s="1"/>
      <c r="E849" s="1">
        <f t="shared" si="61"/>
        <v>0</v>
      </c>
      <c r="F849" s="1">
        <f t="shared" si="62"/>
        <v>0</v>
      </c>
      <c r="G849" s="7"/>
      <c r="H849" t="b">
        <f t="shared" si="64"/>
        <v>1</v>
      </c>
      <c r="I849" t="str">
        <f t="shared" si="65"/>
        <v>03</v>
      </c>
    </row>
    <row r="850" spans="1:9">
      <c r="A850" t="str">
        <f t="shared" si="63"/>
        <v>1.2.1.1.5.04.00 - Dívida Ativa Tributaria</v>
      </c>
      <c r="B850" s="5" t="s">
        <v>2279</v>
      </c>
      <c r="C850" s="6">
        <v>17132037.5</v>
      </c>
      <c r="D850" s="1"/>
      <c r="E850" s="1">
        <f t="shared" si="61"/>
        <v>0</v>
      </c>
      <c r="F850" s="1">
        <f t="shared" si="62"/>
        <v>0</v>
      </c>
      <c r="G850" s="7"/>
      <c r="H850" t="b">
        <f t="shared" si="64"/>
        <v>1</v>
      </c>
      <c r="I850" t="str">
        <f t="shared" si="65"/>
        <v>04</v>
      </c>
    </row>
    <row r="851" spans="1:9">
      <c r="A851" t="str">
        <f t="shared" si="63"/>
        <v>1.2.1.1.5.05.00 - Dívida Ativa não Tributaria</v>
      </c>
      <c r="B851" s="3" t="s">
        <v>2280</v>
      </c>
      <c r="C851" s="4">
        <v>0</v>
      </c>
      <c r="D851" s="1"/>
      <c r="E851" s="1">
        <f t="shared" si="61"/>
        <v>0</v>
      </c>
      <c r="F851" s="1">
        <f t="shared" si="62"/>
        <v>0</v>
      </c>
      <c r="G851" s="7"/>
      <c r="H851" t="b">
        <f t="shared" si="64"/>
        <v>1</v>
      </c>
      <c r="I851" t="str">
        <f t="shared" si="65"/>
        <v>05</v>
      </c>
    </row>
    <row r="852" spans="1:9">
      <c r="A852" t="str">
        <f t="shared" si="63"/>
        <v>1.2.1.1.5.99.00 - (-) Ajuste de Perdas de Créditos a Longo Prazo</v>
      </c>
      <c r="B852" s="5" t="s">
        <v>2281</v>
      </c>
      <c r="C852" s="6">
        <v>0</v>
      </c>
      <c r="D852" s="1"/>
      <c r="E852" s="1">
        <f t="shared" si="61"/>
        <v>0</v>
      </c>
      <c r="F852" s="1">
        <f t="shared" si="62"/>
        <v>0</v>
      </c>
      <c r="G852" s="7"/>
      <c r="H852" t="b">
        <f t="shared" si="64"/>
        <v>1</v>
      </c>
      <c r="I852" t="str">
        <f t="shared" si="65"/>
        <v>99</v>
      </c>
    </row>
    <row r="853" spans="1:9">
      <c r="A853" t="str">
        <f t="shared" si="63"/>
        <v>1.2.1.2.0.00.00 - Demais Créditos e Valores a Longo Prazo</v>
      </c>
      <c r="B853" s="3" t="s">
        <v>2282</v>
      </c>
      <c r="C853" s="4">
        <v>131941580343.60001</v>
      </c>
      <c r="D853" s="1"/>
      <c r="E853" s="1">
        <f>E854</f>
        <v>0</v>
      </c>
      <c r="F853" s="1">
        <f>F854</f>
        <v>131941580343.60001</v>
      </c>
      <c r="G853" s="7"/>
      <c r="H853" t="b">
        <f t="shared" si="64"/>
        <v>1</v>
      </c>
      <c r="I853" t="str">
        <f t="shared" si="65"/>
        <v>00</v>
      </c>
    </row>
    <row r="854" spans="1:9" ht="25.5">
      <c r="A854" t="str">
        <f t="shared" si="63"/>
        <v>1.2.1.2.1.00.00 - Demais Créditos e Valores a Longo Prazo - 
 Consolidação</v>
      </c>
      <c r="B854" s="5" t="s">
        <v>2283</v>
      </c>
      <c r="C854" s="6">
        <v>131941580343.60001</v>
      </c>
      <c r="D854" s="1"/>
      <c r="E854" s="1">
        <f t="shared" ref="E854:E862" si="66">SUMIF(A854:B854,"*intra*",C854:D854)+SUMIF(A854:B854,"*inter*",C854:D854)</f>
        <v>0</v>
      </c>
      <c r="F854" s="1">
        <f t="shared" ref="F854:F862" si="67">SUMIF(A854:B854,"*consolidação*",C854:D854)</f>
        <v>131941580343.60001</v>
      </c>
      <c r="G854" s="7"/>
      <c r="H854" t="b">
        <f t="shared" si="64"/>
        <v>1</v>
      </c>
      <c r="I854" t="str">
        <f t="shared" si="65"/>
        <v>00</v>
      </c>
    </row>
    <row r="855" spans="1:9">
      <c r="A855" t="str">
        <f t="shared" si="63"/>
        <v>1.2.1.2.1.01.00 - Adiantamentos Concedidos a Pessoal e a Terceiros</v>
      </c>
      <c r="B855" s="3" t="s">
        <v>2284</v>
      </c>
      <c r="C855" s="4">
        <v>23216538.280000001</v>
      </c>
      <c r="D855" s="1"/>
      <c r="E855" s="1">
        <f t="shared" si="66"/>
        <v>0</v>
      </c>
      <c r="F855" s="1">
        <f t="shared" si="67"/>
        <v>0</v>
      </c>
      <c r="G855" s="7"/>
      <c r="H855" t="b">
        <f t="shared" si="64"/>
        <v>1</v>
      </c>
      <c r="I855" t="str">
        <f t="shared" si="65"/>
        <v>01</v>
      </c>
    </row>
    <row r="856" spans="1:9">
      <c r="A856" t="str">
        <f t="shared" si="63"/>
        <v>1.2.1.2.1.02.00 - Tributos a Recuperar/Compensar</v>
      </c>
      <c r="B856" s="5" t="s">
        <v>2285</v>
      </c>
      <c r="C856" s="6">
        <v>11389696.26</v>
      </c>
      <c r="D856" s="1"/>
      <c r="E856" s="1">
        <f t="shared" si="66"/>
        <v>0</v>
      </c>
      <c r="F856" s="1">
        <f t="shared" si="67"/>
        <v>0</v>
      </c>
      <c r="G856" s="7"/>
      <c r="H856" t="b">
        <f t="shared" si="64"/>
        <v>1</v>
      </c>
      <c r="I856" t="str">
        <f t="shared" si="65"/>
        <v>02</v>
      </c>
    </row>
    <row r="857" spans="1:9" ht="25.5">
      <c r="A857" t="str">
        <f t="shared" si="63"/>
        <v>1.2.1.2.1.03.00 - Créditos a Receber por Descentralização da 
 Prestação de Serviços Públicos</v>
      </c>
      <c r="B857" s="3" t="s">
        <v>2286</v>
      </c>
      <c r="C857" s="4">
        <v>793719029.50999999</v>
      </c>
      <c r="D857" s="1"/>
      <c r="E857" s="1">
        <f t="shared" si="66"/>
        <v>0</v>
      </c>
      <c r="F857" s="1">
        <f t="shared" si="67"/>
        <v>0</v>
      </c>
      <c r="G857" s="7"/>
      <c r="H857" t="b">
        <f t="shared" si="64"/>
        <v>1</v>
      </c>
      <c r="I857" t="str">
        <f t="shared" si="65"/>
        <v>03</v>
      </c>
    </row>
    <row r="858" spans="1:9" ht="25.5">
      <c r="A858" t="str">
        <f t="shared" si="63"/>
        <v>1.2.1.2.1.04.00 - Créditos por Danos ao Patrimônio Provenientes de 
 Créditos Administrativos</v>
      </c>
      <c r="B858" s="5" t="s">
        <v>2287</v>
      </c>
      <c r="C858" s="6">
        <v>103218597.53</v>
      </c>
      <c r="D858" s="1"/>
      <c r="E858" s="1">
        <f t="shared" si="66"/>
        <v>0</v>
      </c>
      <c r="F858" s="1">
        <f t="shared" si="67"/>
        <v>0</v>
      </c>
      <c r="G858" s="7"/>
      <c r="H858" t="b">
        <f t="shared" si="64"/>
        <v>1</v>
      </c>
      <c r="I858" t="str">
        <f t="shared" si="65"/>
        <v>04</v>
      </c>
    </row>
    <row r="859" spans="1:9" ht="25.5">
      <c r="A859" t="str">
        <f t="shared" si="63"/>
        <v>1.2.1.2.1.05.00 - Créditos por Danos ao Patrimônio Apurados em 
 Tomada de Contas Especial</v>
      </c>
      <c r="B859" s="3" t="s">
        <v>2288</v>
      </c>
      <c r="C859" s="4">
        <v>33052074.879999999</v>
      </c>
      <c r="D859" s="1"/>
      <c r="E859" s="1">
        <f t="shared" si="66"/>
        <v>0</v>
      </c>
      <c r="F859" s="1">
        <f t="shared" si="67"/>
        <v>0</v>
      </c>
      <c r="G859" s="7"/>
      <c r="H859" t="b">
        <f t="shared" si="64"/>
        <v>1</v>
      </c>
      <c r="I859" t="str">
        <f t="shared" si="65"/>
        <v>05</v>
      </c>
    </row>
    <row r="860" spans="1:9">
      <c r="A860" t="str">
        <f t="shared" si="63"/>
        <v>1.2.1.2.1.06.00 - Depósitos Restituíveis e Valores Vinculados</v>
      </c>
      <c r="B860" s="5" t="s">
        <v>2289</v>
      </c>
      <c r="C860" s="6">
        <v>2305416625.9499998</v>
      </c>
      <c r="D860" s="1"/>
      <c r="E860" s="1">
        <f t="shared" si="66"/>
        <v>0</v>
      </c>
      <c r="F860" s="1">
        <f t="shared" si="67"/>
        <v>0</v>
      </c>
      <c r="G860" s="7"/>
      <c r="H860" t="b">
        <f t="shared" si="64"/>
        <v>1</v>
      </c>
      <c r="I860" t="str">
        <f t="shared" si="65"/>
        <v>06</v>
      </c>
    </row>
    <row r="861" spans="1:9">
      <c r="A861" t="str">
        <f t="shared" si="63"/>
        <v>1.2.1.2.1.98.00 - Outros Créditos a Receber e Valores a Longo Prazo</v>
      </c>
      <c r="B861" s="3" t="s">
        <v>2290</v>
      </c>
      <c r="C861" s="4">
        <v>130995267494.47</v>
      </c>
      <c r="D861" s="1"/>
      <c r="E861" s="1">
        <f t="shared" si="66"/>
        <v>0</v>
      </c>
      <c r="F861" s="1">
        <f t="shared" si="67"/>
        <v>0</v>
      </c>
      <c r="G861" s="7"/>
      <c r="H861" t="b">
        <f t="shared" si="64"/>
        <v>1</v>
      </c>
      <c r="I861" t="str">
        <f t="shared" si="65"/>
        <v>98</v>
      </c>
    </row>
    <row r="862" spans="1:9" ht="25.5">
      <c r="A862" t="str">
        <f t="shared" si="63"/>
        <v>1.2.1.2.1.99.00 - (-) Ajuste de Perdas de Demais Créditos e Valores 
 a Longo Prazo</v>
      </c>
      <c r="B862" s="5" t="s">
        <v>2291</v>
      </c>
      <c r="C862" s="6">
        <v>2323699713.2800002</v>
      </c>
      <c r="D862" s="1"/>
      <c r="E862" s="1">
        <f t="shared" si="66"/>
        <v>0</v>
      </c>
      <c r="F862" s="1">
        <f t="shared" si="67"/>
        <v>0</v>
      </c>
      <c r="G862" s="7"/>
      <c r="H862" t="b">
        <f t="shared" si="64"/>
        <v>1</v>
      </c>
      <c r="I862" t="str">
        <f t="shared" si="65"/>
        <v>99</v>
      </c>
    </row>
    <row r="863" spans="1:9" ht="25.5">
      <c r="A863" t="str">
        <f t="shared" si="63"/>
        <v>1.2.1.3.0.00.00 - Investimentos e Aplicações Temporárias a Longo 
 Prazo</v>
      </c>
      <c r="B863" s="3" t="s">
        <v>2292</v>
      </c>
      <c r="C863" s="4">
        <v>2939701160.21</v>
      </c>
      <c r="D863" s="1"/>
      <c r="E863" s="1">
        <f>E864</f>
        <v>0</v>
      </c>
      <c r="F863" s="1">
        <f>F864</f>
        <v>2939701160.21</v>
      </c>
      <c r="G863" s="7"/>
      <c r="H863" t="b">
        <f t="shared" si="64"/>
        <v>1</v>
      </c>
      <c r="I863" t="str">
        <f t="shared" si="65"/>
        <v>00</v>
      </c>
    </row>
    <row r="864" spans="1:9" ht="25.5">
      <c r="A864" t="str">
        <f t="shared" si="63"/>
        <v>1.2.1.3.1.00.00 - Investimentos e Aplicações Temporárias a Longo 
 Prazo - Consolidação</v>
      </c>
      <c r="B864" s="5" t="s">
        <v>2293</v>
      </c>
      <c r="C864" s="6">
        <v>2939701160.21</v>
      </c>
      <c r="D864" s="1"/>
      <c r="E864" s="1">
        <f>SUMIF(A864:B864,"*intra*",C864:D864)+SUMIF(A864:B864,"*inter*",C864:D864)</f>
        <v>0</v>
      </c>
      <c r="F864" s="1">
        <f>SUMIF(A864:B864,"*consolidação*",C864:D864)</f>
        <v>2939701160.21</v>
      </c>
      <c r="G864" s="7"/>
      <c r="H864" t="b">
        <f t="shared" si="64"/>
        <v>1</v>
      </c>
      <c r="I864" t="str">
        <f t="shared" si="65"/>
        <v>00</v>
      </c>
    </row>
    <row r="865" spans="1:9">
      <c r="A865" t="str">
        <f t="shared" si="63"/>
        <v>1.2.1.3.1.01.00 - Títulos e Valores Mobiliários</v>
      </c>
      <c r="B865" s="3" t="s">
        <v>2294</v>
      </c>
      <c r="C865" s="4">
        <v>2928816489.5700002</v>
      </c>
      <c r="D865" s="1"/>
      <c r="E865" s="1">
        <f>SUMIF(A865:B865,"*intra*",C865:D865)+SUMIF(A865:B865,"*inter*",C865:D865)</f>
        <v>0</v>
      </c>
      <c r="F865" s="1">
        <f>SUMIF(A865:B865,"*consolidação*",C865:D865)</f>
        <v>0</v>
      </c>
      <c r="G865" s="7"/>
      <c r="H865" t="b">
        <f t="shared" si="64"/>
        <v>1</v>
      </c>
      <c r="I865" t="str">
        <f t="shared" si="65"/>
        <v>01</v>
      </c>
    </row>
    <row r="866" spans="1:9">
      <c r="A866" t="str">
        <f t="shared" si="63"/>
        <v>1.2.1.3.1.02.00 - Aplicação Temporária em Metais Preciosos</v>
      </c>
      <c r="B866" s="5" t="s">
        <v>2295</v>
      </c>
      <c r="C866" s="6">
        <v>6821.28</v>
      </c>
      <c r="D866" s="1"/>
      <c r="E866" s="1">
        <f>SUMIF(A866:B866,"*intra*",C866:D866)+SUMIF(A866:B866,"*inter*",C866:D866)</f>
        <v>0</v>
      </c>
      <c r="F866" s="1">
        <f>SUMIF(A866:B866,"*consolidação*",C866:D866)</f>
        <v>0</v>
      </c>
      <c r="G866" s="7"/>
      <c r="H866" t="b">
        <f t="shared" si="64"/>
        <v>1</v>
      </c>
      <c r="I866" t="str">
        <f t="shared" si="65"/>
        <v>02</v>
      </c>
    </row>
    <row r="867" spans="1:9">
      <c r="A867" t="str">
        <f t="shared" si="63"/>
        <v>1.2.1.3.1.03.00 - Aplicações em Segmento de Imóveis</v>
      </c>
      <c r="B867" s="3" t="s">
        <v>2296</v>
      </c>
      <c r="C867" s="4">
        <v>10877849.359999999</v>
      </c>
      <c r="D867" s="1"/>
      <c r="E867" s="1">
        <f>SUMIF(A867:B867,"*intra*",C867:D867)+SUMIF(A867:B867,"*inter*",C867:D867)</f>
        <v>0</v>
      </c>
      <c r="F867" s="1">
        <f>SUMIF(A867:B867,"*consolidação*",C867:D867)</f>
        <v>0</v>
      </c>
      <c r="G867" s="7"/>
      <c r="H867" t="b">
        <f t="shared" si="64"/>
        <v>1</v>
      </c>
      <c r="I867" t="str">
        <f t="shared" si="65"/>
        <v>03</v>
      </c>
    </row>
    <row r="868" spans="1:9" ht="25.5">
      <c r="A868" t="str">
        <f t="shared" si="63"/>
        <v>1.2.1.3.1.99.00 - (-) Ajuste de Perdas de Investimentos e 
 Aplicações Temporárias a Longo Prazo</v>
      </c>
      <c r="B868" s="5" t="s">
        <v>2298</v>
      </c>
      <c r="C868" s="6">
        <v>0</v>
      </c>
      <c r="D868" s="1"/>
      <c r="E868" s="1">
        <f>SUMIF(A868:B868,"*intra*",C868:D868)+SUMIF(A868:B868,"*inter*",C868:D868)</f>
        <v>0</v>
      </c>
      <c r="F868" s="1">
        <f>SUMIF(A868:B868,"*consolidação*",C868:D868)</f>
        <v>0</v>
      </c>
      <c r="G868" s="7"/>
      <c r="H868" t="b">
        <f t="shared" si="64"/>
        <v>1</v>
      </c>
      <c r="I868" t="str">
        <f t="shared" si="65"/>
        <v>99</v>
      </c>
    </row>
    <row r="869" spans="1:9">
      <c r="A869" t="str">
        <f t="shared" si="63"/>
        <v>1.2.1.4.0.00.00 - Estoques</v>
      </c>
      <c r="B869" s="3" t="s">
        <v>2299</v>
      </c>
      <c r="C869" s="4">
        <v>119225323.03</v>
      </c>
      <c r="D869" s="1"/>
      <c r="E869" s="1">
        <f>E870</f>
        <v>0</v>
      </c>
      <c r="F869" s="1">
        <f>F870</f>
        <v>119225323.03</v>
      </c>
      <c r="G869" s="7"/>
      <c r="H869" t="b">
        <f t="shared" si="64"/>
        <v>1</v>
      </c>
      <c r="I869" t="str">
        <f t="shared" si="65"/>
        <v>00</v>
      </c>
    </row>
    <row r="870" spans="1:9">
      <c r="A870" t="str">
        <f t="shared" si="63"/>
        <v>1.2.1.4.1.00.00 - Estoques - Consolidação</v>
      </c>
      <c r="B870" s="5" t="s">
        <v>2300</v>
      </c>
      <c r="C870" s="6">
        <v>119225323.03</v>
      </c>
      <c r="D870" s="1"/>
      <c r="E870" s="1">
        <f t="shared" ref="E870:E879" si="68">SUMIF(A870:B870,"*intra*",C870:D870)+SUMIF(A870:B870,"*inter*",C870:D870)</f>
        <v>0</v>
      </c>
      <c r="F870" s="1">
        <f t="shared" ref="F870:F879" si="69">SUMIF(A870:B870,"*consolidação*",C870:D870)</f>
        <v>119225323.03</v>
      </c>
      <c r="G870" s="7"/>
      <c r="H870" t="b">
        <f t="shared" si="64"/>
        <v>1</v>
      </c>
      <c r="I870" t="str">
        <f t="shared" si="65"/>
        <v>00</v>
      </c>
    </row>
    <row r="871" spans="1:9">
      <c r="A871" t="str">
        <f t="shared" si="63"/>
        <v>1.2.1.4.1.01.00 - Mercadorias para Revenda</v>
      </c>
      <c r="B871" s="3" t="s">
        <v>2301</v>
      </c>
      <c r="C871" s="4">
        <v>14601036.77</v>
      </c>
      <c r="D871" s="1"/>
      <c r="E871" s="1">
        <f t="shared" si="68"/>
        <v>0</v>
      </c>
      <c r="F871" s="1">
        <f t="shared" si="69"/>
        <v>0</v>
      </c>
      <c r="G871" s="7"/>
      <c r="H871" t="b">
        <f t="shared" si="64"/>
        <v>1</v>
      </c>
      <c r="I871" t="str">
        <f t="shared" si="65"/>
        <v>01</v>
      </c>
    </row>
    <row r="872" spans="1:9">
      <c r="A872" t="str">
        <f t="shared" si="63"/>
        <v>1.2.1.4.1.02.00 - Produtos e Serviços Acabados</v>
      </c>
      <c r="B872" s="5" t="s">
        <v>2302</v>
      </c>
      <c r="C872" s="6">
        <v>0</v>
      </c>
      <c r="D872" s="1"/>
      <c r="E872" s="1">
        <f t="shared" si="68"/>
        <v>0</v>
      </c>
      <c r="F872" s="1">
        <f t="shared" si="69"/>
        <v>0</v>
      </c>
      <c r="G872" s="7"/>
      <c r="H872" t="b">
        <f t="shared" si="64"/>
        <v>1</v>
      </c>
      <c r="I872" t="str">
        <f t="shared" si="65"/>
        <v>02</v>
      </c>
    </row>
    <row r="873" spans="1:9">
      <c r="A873" t="str">
        <f t="shared" si="63"/>
        <v>1.2.1.4.1.03.00 - Produtos e Serviços em Elaboração</v>
      </c>
      <c r="B873" s="3" t="s">
        <v>2303</v>
      </c>
      <c r="C873" s="4">
        <v>0</v>
      </c>
      <c r="D873" s="1"/>
      <c r="E873" s="1">
        <f t="shared" si="68"/>
        <v>0</v>
      </c>
      <c r="F873" s="1">
        <f t="shared" si="69"/>
        <v>0</v>
      </c>
      <c r="G873" s="7"/>
      <c r="H873" t="b">
        <f t="shared" si="64"/>
        <v>1</v>
      </c>
      <c r="I873" t="str">
        <f t="shared" si="65"/>
        <v>03</v>
      </c>
    </row>
    <row r="874" spans="1:9">
      <c r="A874" t="str">
        <f t="shared" si="63"/>
        <v>1.2.1.4.1.04.00 - Matérias-Primas</v>
      </c>
      <c r="B874" s="5" t="s">
        <v>2304</v>
      </c>
      <c r="C874" s="6">
        <v>0</v>
      </c>
      <c r="D874" s="1"/>
      <c r="E874" s="1">
        <f t="shared" si="68"/>
        <v>0</v>
      </c>
      <c r="F874" s="1">
        <f t="shared" si="69"/>
        <v>0</v>
      </c>
      <c r="G874" s="7"/>
      <c r="H874" t="b">
        <f t="shared" si="64"/>
        <v>1</v>
      </c>
      <c r="I874" t="str">
        <f t="shared" si="65"/>
        <v>04</v>
      </c>
    </row>
    <row r="875" spans="1:9">
      <c r="A875" t="str">
        <f t="shared" si="63"/>
        <v>1.2.1.4.1.05.00 - Materiais em Trânsito</v>
      </c>
      <c r="B875" s="3" t="s">
        <v>2305</v>
      </c>
      <c r="C875" s="4">
        <v>0</v>
      </c>
      <c r="D875" s="1"/>
      <c r="E875" s="1">
        <f t="shared" si="68"/>
        <v>0</v>
      </c>
      <c r="F875" s="1">
        <f t="shared" si="69"/>
        <v>0</v>
      </c>
      <c r="G875" s="7"/>
      <c r="H875" t="b">
        <f t="shared" si="64"/>
        <v>1</v>
      </c>
      <c r="I875" t="str">
        <f t="shared" si="65"/>
        <v>05</v>
      </c>
    </row>
    <row r="876" spans="1:9">
      <c r="A876" t="str">
        <f t="shared" si="63"/>
        <v>1.2.1.4.1.06.00 - Almoxarifado</v>
      </c>
      <c r="B876" s="5" t="s">
        <v>2306</v>
      </c>
      <c r="C876" s="6">
        <v>227163.48</v>
      </c>
      <c r="D876" s="1"/>
      <c r="E876" s="1">
        <f t="shared" si="68"/>
        <v>0</v>
      </c>
      <c r="F876" s="1">
        <f t="shared" si="69"/>
        <v>0</v>
      </c>
      <c r="G876" s="7"/>
      <c r="H876" t="b">
        <f t="shared" si="64"/>
        <v>1</v>
      </c>
      <c r="I876" t="str">
        <f t="shared" si="65"/>
        <v>06</v>
      </c>
    </row>
    <row r="877" spans="1:9">
      <c r="A877" t="str">
        <f t="shared" si="63"/>
        <v>1.2.1.4.1.07.00 - Adiantamentos a Fornecedores</v>
      </c>
      <c r="B877" s="3" t="s">
        <v>2307</v>
      </c>
      <c r="C877" s="4">
        <v>0</v>
      </c>
      <c r="D877" s="1"/>
      <c r="E877" s="1">
        <f t="shared" si="68"/>
        <v>0</v>
      </c>
      <c r="F877" s="1">
        <f t="shared" si="69"/>
        <v>0</v>
      </c>
      <c r="G877" s="7"/>
      <c r="H877" t="b">
        <f t="shared" si="64"/>
        <v>1</v>
      </c>
      <c r="I877" t="str">
        <f t="shared" si="65"/>
        <v>07</v>
      </c>
    </row>
    <row r="878" spans="1:9">
      <c r="A878" t="str">
        <f t="shared" si="63"/>
        <v>1.2.1.4.1.98.00 - Outros Estoques</v>
      </c>
      <c r="B878" s="5" t="s">
        <v>2308</v>
      </c>
      <c r="C878" s="6">
        <v>104397122.78</v>
      </c>
      <c r="D878" s="1"/>
      <c r="E878" s="1">
        <f t="shared" si="68"/>
        <v>0</v>
      </c>
      <c r="F878" s="1">
        <f t="shared" si="69"/>
        <v>0</v>
      </c>
      <c r="G878" s="7"/>
      <c r="H878" t="b">
        <f t="shared" si="64"/>
        <v>1</v>
      </c>
      <c r="I878" t="str">
        <f t="shared" si="65"/>
        <v>98</v>
      </c>
    </row>
    <row r="879" spans="1:9">
      <c r="A879" t="str">
        <f t="shared" si="63"/>
        <v>1.2.1.4.1.99.00 - (-) Ajuste de Perdas de Estoques</v>
      </c>
      <c r="B879" s="3" t="s">
        <v>2309</v>
      </c>
      <c r="C879" s="4">
        <v>0</v>
      </c>
      <c r="D879" s="1"/>
      <c r="E879" s="1">
        <f t="shared" si="68"/>
        <v>0</v>
      </c>
      <c r="F879" s="1">
        <f t="shared" si="69"/>
        <v>0</v>
      </c>
      <c r="G879" s="7"/>
      <c r="H879" t="b">
        <f t="shared" si="64"/>
        <v>1</v>
      </c>
      <c r="I879" t="str">
        <f t="shared" si="65"/>
        <v>99</v>
      </c>
    </row>
    <row r="880" spans="1:9" ht="25.5">
      <c r="A880" t="str">
        <f t="shared" si="63"/>
        <v>1.2.1.9.0.00.00 - Variações Patrimoniais Diminutivas Pagas 
 Antecipadamente</v>
      </c>
      <c r="B880" s="5" t="s">
        <v>2310</v>
      </c>
      <c r="C880" s="6">
        <v>902744076.59000003</v>
      </c>
      <c r="D880" s="1"/>
      <c r="E880" s="1">
        <f>E881</f>
        <v>0</v>
      </c>
      <c r="F880" s="1">
        <f>F881</f>
        <v>902744076.59000003</v>
      </c>
      <c r="G880" s="7"/>
      <c r="H880" t="b">
        <f t="shared" si="64"/>
        <v>1</v>
      </c>
      <c r="I880" t="str">
        <f t="shared" si="65"/>
        <v>00</v>
      </c>
    </row>
    <row r="881" spans="1:9" ht="25.5">
      <c r="A881" t="str">
        <f t="shared" si="63"/>
        <v>1.2.1.9.1.00.00 - Variações Patrimoniais Diminutivas Pagas 
 Antecipadamente - Consolidação</v>
      </c>
      <c r="B881" s="3" t="s">
        <v>2311</v>
      </c>
      <c r="C881" s="4">
        <v>902744076.59000003</v>
      </c>
      <c r="D881" s="1"/>
      <c r="E881" s="1">
        <f t="shared" ref="E881:E889" si="70">SUMIF(A881:B881,"*intra*",C881:D881)+SUMIF(A881:B881,"*inter*",C881:D881)</f>
        <v>0</v>
      </c>
      <c r="F881" s="1">
        <f t="shared" ref="F881:F889" si="71">SUMIF(A881:B881,"*consolidação*",C881:D881)</f>
        <v>902744076.59000003</v>
      </c>
      <c r="G881" s="7"/>
      <c r="H881" t="b">
        <f t="shared" si="64"/>
        <v>1</v>
      </c>
      <c r="I881" t="str">
        <f t="shared" si="65"/>
        <v>00</v>
      </c>
    </row>
    <row r="882" spans="1:9">
      <c r="A882" t="str">
        <f t="shared" si="63"/>
        <v>1.2.1.9.1.01.00 - Prêmios de Seguros a Apropriar</v>
      </c>
      <c r="B882" s="5" t="s">
        <v>2312</v>
      </c>
      <c r="C882" s="6">
        <v>5299624.9400000004</v>
      </c>
      <c r="D882" s="1"/>
      <c r="E882" s="1">
        <f t="shared" si="70"/>
        <v>0</v>
      </c>
      <c r="F882" s="1">
        <f t="shared" si="71"/>
        <v>0</v>
      </c>
      <c r="G882" s="7"/>
      <c r="H882" t="b">
        <f t="shared" si="64"/>
        <v>1</v>
      </c>
      <c r="I882" t="str">
        <f t="shared" si="65"/>
        <v>01</v>
      </c>
    </row>
    <row r="883" spans="1:9">
      <c r="A883" t="str">
        <f t="shared" si="63"/>
        <v>1.2.1.9.1.02.00 - VPD Financeiras a Apropriar</v>
      </c>
      <c r="B883" s="3" t="s">
        <v>2313</v>
      </c>
      <c r="C883" s="4">
        <v>85505.13</v>
      </c>
      <c r="D883" s="1"/>
      <c r="E883" s="1">
        <f t="shared" si="70"/>
        <v>0</v>
      </c>
      <c r="F883" s="1">
        <f t="shared" si="71"/>
        <v>0</v>
      </c>
      <c r="G883" s="7"/>
      <c r="H883" t="b">
        <f t="shared" si="64"/>
        <v>1</v>
      </c>
      <c r="I883" t="str">
        <f t="shared" si="65"/>
        <v>02</v>
      </c>
    </row>
    <row r="884" spans="1:9">
      <c r="A884" t="str">
        <f t="shared" si="63"/>
        <v>1.2.1.9.1.03.00 - Assinaturas e Anuidades a Apropriar</v>
      </c>
      <c r="B884" s="5" t="s">
        <v>2314</v>
      </c>
      <c r="C884" s="6">
        <v>927991.97</v>
      </c>
      <c r="D884" s="1"/>
      <c r="E884" s="1">
        <f t="shared" si="70"/>
        <v>0</v>
      </c>
      <c r="F884" s="1">
        <f t="shared" si="71"/>
        <v>0</v>
      </c>
      <c r="G884" s="7"/>
      <c r="H884" t="b">
        <f t="shared" si="64"/>
        <v>1</v>
      </c>
      <c r="I884" t="str">
        <f t="shared" si="65"/>
        <v>03</v>
      </c>
    </row>
    <row r="885" spans="1:9">
      <c r="A885" t="str">
        <f t="shared" si="63"/>
        <v>1.2.1.9.1.04.00 - Alugueis Pagos a Apropriar</v>
      </c>
      <c r="B885" s="3" t="s">
        <v>2315</v>
      </c>
      <c r="C885" s="4">
        <v>0</v>
      </c>
      <c r="D885" s="1"/>
      <c r="E885" s="1">
        <f t="shared" si="70"/>
        <v>0</v>
      </c>
      <c r="F885" s="1">
        <f t="shared" si="71"/>
        <v>0</v>
      </c>
      <c r="G885" s="7"/>
      <c r="H885" t="b">
        <f t="shared" si="64"/>
        <v>1</v>
      </c>
      <c r="I885" t="str">
        <f t="shared" si="65"/>
        <v>04</v>
      </c>
    </row>
    <row r="886" spans="1:9">
      <c r="A886" t="str">
        <f t="shared" si="63"/>
        <v>1.2.1.9.1.05.00 - Tributos Pagos a Apropriar</v>
      </c>
      <c r="B886" s="5" t="s">
        <v>2316</v>
      </c>
      <c r="C886" s="6">
        <v>446567.38</v>
      </c>
      <c r="D886" s="1"/>
      <c r="E886" s="1">
        <f t="shared" si="70"/>
        <v>0</v>
      </c>
      <c r="F886" s="1">
        <f t="shared" si="71"/>
        <v>0</v>
      </c>
      <c r="G886" s="7"/>
      <c r="H886" t="b">
        <f t="shared" si="64"/>
        <v>1</v>
      </c>
      <c r="I886" t="str">
        <f t="shared" si="65"/>
        <v>05</v>
      </c>
    </row>
    <row r="887" spans="1:9">
      <c r="A887" t="str">
        <f t="shared" si="63"/>
        <v>1.2.1.9.1.06.00 - Contribuições Confederativas a Apropriar</v>
      </c>
      <c r="B887" s="3" t="s">
        <v>2317</v>
      </c>
      <c r="C887" s="4">
        <v>0</v>
      </c>
      <c r="D887" s="1"/>
      <c r="E887" s="1">
        <f t="shared" si="70"/>
        <v>0</v>
      </c>
      <c r="F887" s="1">
        <f t="shared" si="71"/>
        <v>0</v>
      </c>
      <c r="G887" s="7"/>
      <c r="H887" t="b">
        <f t="shared" si="64"/>
        <v>1</v>
      </c>
      <c r="I887" t="str">
        <f t="shared" si="65"/>
        <v>06</v>
      </c>
    </row>
    <row r="888" spans="1:9">
      <c r="A888" t="str">
        <f t="shared" si="63"/>
        <v>1.2.1.9.1.07.00 - Benefícios a Apropriar</v>
      </c>
      <c r="B888" s="5" t="s">
        <v>2318</v>
      </c>
      <c r="C888" s="6">
        <v>0</v>
      </c>
      <c r="D888" s="1"/>
      <c r="E888" s="1">
        <f t="shared" si="70"/>
        <v>0</v>
      </c>
      <c r="F888" s="1">
        <f t="shared" si="71"/>
        <v>0</v>
      </c>
      <c r="G888" s="7"/>
      <c r="H888" t="b">
        <f t="shared" si="64"/>
        <v>1</v>
      </c>
      <c r="I888" t="str">
        <f t="shared" si="65"/>
        <v>07</v>
      </c>
    </row>
    <row r="889" spans="1:9">
      <c r="A889" t="str">
        <f t="shared" si="63"/>
        <v>1.2.1.9.1.99.00 - Demais VPD a Apropriar</v>
      </c>
      <c r="B889" s="3" t="s">
        <v>2319</v>
      </c>
      <c r="C889" s="4">
        <v>895984387.16999996</v>
      </c>
      <c r="D889" s="1"/>
      <c r="E889" s="1">
        <f t="shared" si="70"/>
        <v>0</v>
      </c>
      <c r="F889" s="1">
        <f t="shared" si="71"/>
        <v>0</v>
      </c>
      <c r="G889" s="7"/>
      <c r="H889" t="b">
        <f t="shared" si="64"/>
        <v>1</v>
      </c>
      <c r="I889" t="str">
        <f t="shared" si="65"/>
        <v>99</v>
      </c>
    </row>
    <row r="890" spans="1:9">
      <c r="A890" t="str">
        <f t="shared" si="63"/>
        <v>1.2.2.0.0.00.00 - Investimentos</v>
      </c>
      <c r="B890" s="19" t="s">
        <v>2320</v>
      </c>
      <c r="C890" s="52">
        <v>159485567327.39999</v>
      </c>
      <c r="D890" s="13"/>
      <c r="E890" s="13">
        <f>E891+E907+E909+E911-E913-E916</f>
        <v>1274728875.9299998</v>
      </c>
      <c r="F890" s="13">
        <f>F891+F907+F909+F911-F913-F916</f>
        <v>158210838451.47003</v>
      </c>
      <c r="G890" s="7"/>
      <c r="H890" t="b">
        <f t="shared" si="64"/>
        <v>1</v>
      </c>
      <c r="I890" t="str">
        <f t="shared" si="65"/>
        <v>00</v>
      </c>
    </row>
    <row r="891" spans="1:9">
      <c r="A891" t="str">
        <f t="shared" si="63"/>
        <v>1.2.2.1.0.00.00 - Participações Permanentes</v>
      </c>
      <c r="B891" s="3" t="s">
        <v>2321</v>
      </c>
      <c r="C891" s="4">
        <v>147405718256.97</v>
      </c>
      <c r="D891" s="1"/>
      <c r="E891" s="1">
        <f>E892+E895+E898+E901+E904</f>
        <v>1274728875.9299998</v>
      </c>
      <c r="F891" s="1">
        <f>F892+F895+F898+F901+F904</f>
        <v>146130989381.04001</v>
      </c>
      <c r="G891" s="7"/>
      <c r="H891" t="b">
        <f t="shared" si="64"/>
        <v>1</v>
      </c>
      <c r="I891" t="str">
        <f t="shared" si="65"/>
        <v>00</v>
      </c>
    </row>
    <row r="892" spans="1:9">
      <c r="A892" t="str">
        <f t="shared" si="63"/>
        <v>1.2.2.1.1.00.00 - Participações Permanentes - Consolidação</v>
      </c>
      <c r="B892" s="5" t="s">
        <v>2322</v>
      </c>
      <c r="C892" s="6">
        <v>146130989381.04001</v>
      </c>
      <c r="D892" s="1"/>
      <c r="E892" s="1">
        <f t="shared" ref="E892:E906" si="72">SUMIF(A892:B892,"*intra*",C892:D892)+SUMIF(A892:B892,"*inter*",C892:D892)</f>
        <v>0</v>
      </c>
      <c r="F892" s="1">
        <f>SUMIF(A892:B892,"*consolidação*",C892:D892)</f>
        <v>146130989381.04001</v>
      </c>
      <c r="G892" s="7"/>
      <c r="H892" t="b">
        <f t="shared" si="64"/>
        <v>1</v>
      </c>
      <c r="I892" t="str">
        <f t="shared" si="65"/>
        <v>00</v>
      </c>
    </row>
    <row r="893" spans="1:9" ht="25.5">
      <c r="A893" t="str">
        <f t="shared" si="63"/>
        <v>1.2.2.1.1.01.00 - Participações Avaliadas pelo Método de 
 Equivalência Patrimonial</v>
      </c>
      <c r="B893" s="3" t="s">
        <v>2323</v>
      </c>
      <c r="C893" s="4">
        <v>145936472998.48999</v>
      </c>
      <c r="D893" s="1"/>
      <c r="E893" s="1">
        <f t="shared" si="72"/>
        <v>0</v>
      </c>
      <c r="F893" s="1">
        <f t="shared" ref="F893:F906" si="73">SUMIF(A893:B893,"*consolidação*",C893:D893)</f>
        <v>0</v>
      </c>
      <c r="G893" s="7"/>
      <c r="H893" t="b">
        <f t="shared" si="64"/>
        <v>1</v>
      </c>
      <c r="I893" t="str">
        <f t="shared" si="65"/>
        <v>01</v>
      </c>
    </row>
    <row r="894" spans="1:9">
      <c r="A894" t="str">
        <f t="shared" si="63"/>
        <v>1.2.2.1.1.02.00 - Participações Avaliadas pelo Método de Custo</v>
      </c>
      <c r="B894" s="5" t="s">
        <v>2324</v>
      </c>
      <c r="C894" s="6">
        <v>194516382.55000001</v>
      </c>
      <c r="D894" s="1"/>
      <c r="E894" s="1">
        <f t="shared" si="72"/>
        <v>0</v>
      </c>
      <c r="F894" s="1">
        <f t="shared" si="73"/>
        <v>0</v>
      </c>
      <c r="G894" s="7"/>
      <c r="H894" t="b">
        <f t="shared" si="64"/>
        <v>1</v>
      </c>
      <c r="I894" t="str">
        <f t="shared" si="65"/>
        <v>02</v>
      </c>
    </row>
    <row r="895" spans="1:9">
      <c r="A895" t="str">
        <f t="shared" si="63"/>
        <v>1.2.2.1.2.00.00 - Participações Permanentes - Intra OFSS</v>
      </c>
      <c r="B895" s="3" t="s">
        <v>2325</v>
      </c>
      <c r="C895" s="4">
        <v>1273838447.1099999</v>
      </c>
      <c r="D895" s="1"/>
      <c r="E895" s="1">
        <f t="shared" si="72"/>
        <v>1273838447.1099999</v>
      </c>
      <c r="F895" s="1">
        <f t="shared" si="73"/>
        <v>0</v>
      </c>
      <c r="G895" s="7"/>
      <c r="H895" t="b">
        <f t="shared" si="64"/>
        <v>1</v>
      </c>
      <c r="I895" t="str">
        <f t="shared" si="65"/>
        <v>00</v>
      </c>
    </row>
    <row r="896" spans="1:9" ht="25.5">
      <c r="A896" t="str">
        <f t="shared" si="63"/>
        <v>1.2.2.1.2.01.00 - Participações Avaliadas pelo Método de 
 Equivalência Patrimonial</v>
      </c>
      <c r="B896" s="5" t="s">
        <v>2326</v>
      </c>
      <c r="C896" s="6">
        <v>1273547660.75</v>
      </c>
      <c r="D896" s="1"/>
      <c r="E896" s="1">
        <f t="shared" si="72"/>
        <v>0</v>
      </c>
      <c r="F896" s="1">
        <f t="shared" si="73"/>
        <v>0</v>
      </c>
      <c r="G896" s="7"/>
      <c r="H896" t="b">
        <f t="shared" si="64"/>
        <v>1</v>
      </c>
      <c r="I896" t="str">
        <f t="shared" si="65"/>
        <v>01</v>
      </c>
    </row>
    <row r="897" spans="1:9">
      <c r="A897" t="str">
        <f t="shared" si="63"/>
        <v>1.2.2.1.2.02.00 - Participações Avaliadas pelo Método de Custo</v>
      </c>
      <c r="B897" s="3" t="s">
        <v>2327</v>
      </c>
      <c r="C897" s="4">
        <v>290786.36</v>
      </c>
      <c r="D897" s="1"/>
      <c r="E897" s="1">
        <f t="shared" si="72"/>
        <v>0</v>
      </c>
      <c r="F897" s="1">
        <f t="shared" si="73"/>
        <v>0</v>
      </c>
      <c r="G897" s="7"/>
      <c r="H897" t="b">
        <f t="shared" si="64"/>
        <v>1</v>
      </c>
      <c r="I897" t="str">
        <f t="shared" si="65"/>
        <v>02</v>
      </c>
    </row>
    <row r="898" spans="1:9">
      <c r="A898" t="str">
        <f t="shared" si="63"/>
        <v>1.2.2.1.3.00.00 - Participações Permanentes - Inter OFSS - União</v>
      </c>
      <c r="B898" s="5" t="s">
        <v>2328</v>
      </c>
      <c r="C898" s="6">
        <v>0</v>
      </c>
      <c r="D898" s="1"/>
      <c r="E898" s="1">
        <f t="shared" si="72"/>
        <v>0</v>
      </c>
      <c r="F898" s="1">
        <f t="shared" si="73"/>
        <v>0</v>
      </c>
      <c r="G898" s="7"/>
      <c r="H898" t="b">
        <f t="shared" si="64"/>
        <v>1</v>
      </c>
      <c r="I898" t="str">
        <f t="shared" si="65"/>
        <v>00</v>
      </c>
    </row>
    <row r="899" spans="1:9" ht="25.5">
      <c r="A899" t="str">
        <f t="shared" si="63"/>
        <v>1.2.2.1.3.01.00 - Participações Avaliadas pelo Método de 
 Equivalência Patrimonial</v>
      </c>
      <c r="B899" s="3" t="s">
        <v>2329</v>
      </c>
      <c r="C899" s="4">
        <v>0</v>
      </c>
      <c r="D899" s="1"/>
      <c r="E899" s="1">
        <f t="shared" si="72"/>
        <v>0</v>
      </c>
      <c r="F899" s="1">
        <f t="shared" si="73"/>
        <v>0</v>
      </c>
      <c r="G899" s="7"/>
      <c r="H899" t="b">
        <f t="shared" si="64"/>
        <v>1</v>
      </c>
      <c r="I899" t="str">
        <f t="shared" si="65"/>
        <v>01</v>
      </c>
    </row>
    <row r="900" spans="1:9">
      <c r="A900" t="str">
        <f t="shared" ref="A900:A963" si="74">TRIM(B900)</f>
        <v>1.2.2.1.3.02.00 - Participações Avaliadas pelo Método de Custo</v>
      </c>
      <c r="B900" s="5" t="s">
        <v>2330</v>
      </c>
      <c r="C900" s="6">
        <v>0</v>
      </c>
      <c r="D900" s="1"/>
      <c r="E900" s="1">
        <f t="shared" si="72"/>
        <v>0</v>
      </c>
      <c r="F900" s="1">
        <f t="shared" si="73"/>
        <v>0</v>
      </c>
      <c r="G900" s="7"/>
      <c r="H900" t="b">
        <f t="shared" ref="H900:H963" si="75">IF(I900="00",C900=E900+F900,TRUE)</f>
        <v>1</v>
      </c>
      <c r="I900" t="str">
        <f t="shared" ref="I900:I963" si="76">MID(A900,11,2)</f>
        <v>02</v>
      </c>
    </row>
    <row r="901" spans="1:9">
      <c r="A901" t="str">
        <f t="shared" si="74"/>
        <v>1.2.2.1.4.00.00 - Participações Permanentes - Inter OFSS - Estado</v>
      </c>
      <c r="B901" s="3" t="s">
        <v>2331</v>
      </c>
      <c r="C901" s="4">
        <v>0</v>
      </c>
      <c r="D901" s="1"/>
      <c r="E901" s="1">
        <f t="shared" si="72"/>
        <v>0</v>
      </c>
      <c r="F901" s="1">
        <f t="shared" si="73"/>
        <v>0</v>
      </c>
      <c r="G901" s="7"/>
      <c r="H901" t="b">
        <f t="shared" si="75"/>
        <v>1</v>
      </c>
      <c r="I901" t="str">
        <f t="shared" si="76"/>
        <v>00</v>
      </c>
    </row>
    <row r="902" spans="1:9" ht="25.5">
      <c r="A902" t="str">
        <f t="shared" si="74"/>
        <v>1.2.2.1.4.01.00 - Participações Avaliadas pelo Método de 
 Equivalência Patrimonial</v>
      </c>
      <c r="B902" s="5" t="s">
        <v>2332</v>
      </c>
      <c r="C902" s="6">
        <v>0</v>
      </c>
      <c r="D902" s="1"/>
      <c r="E902" s="1">
        <f t="shared" si="72"/>
        <v>0</v>
      </c>
      <c r="F902" s="1">
        <f t="shared" si="73"/>
        <v>0</v>
      </c>
      <c r="G902" s="7"/>
      <c r="H902" t="b">
        <f t="shared" si="75"/>
        <v>1</v>
      </c>
      <c r="I902" t="str">
        <f t="shared" si="76"/>
        <v>01</v>
      </c>
    </row>
    <row r="903" spans="1:9">
      <c r="A903" t="str">
        <f t="shared" si="74"/>
        <v>1.2.2.1.4.02.00 - Participações Avaliadas pelo Método de Custo</v>
      </c>
      <c r="B903" s="3" t="s">
        <v>2333</v>
      </c>
      <c r="C903" s="4">
        <v>0</v>
      </c>
      <c r="D903" s="1"/>
      <c r="E903" s="1">
        <f t="shared" si="72"/>
        <v>0</v>
      </c>
      <c r="F903" s="1">
        <f t="shared" si="73"/>
        <v>0</v>
      </c>
      <c r="G903" s="7"/>
      <c r="H903" t="b">
        <f t="shared" si="75"/>
        <v>1</v>
      </c>
      <c r="I903" t="str">
        <f t="shared" si="76"/>
        <v>02</v>
      </c>
    </row>
    <row r="904" spans="1:9">
      <c r="A904" t="str">
        <f t="shared" si="74"/>
        <v>1.2.2.1.5.00.00 - Participações Permanentes - Inter OFSS - Município</v>
      </c>
      <c r="B904" s="5" t="s">
        <v>2334</v>
      </c>
      <c r="C904" s="6">
        <v>890428.82</v>
      </c>
      <c r="D904" s="1"/>
      <c r="E904" s="1">
        <f t="shared" si="72"/>
        <v>890428.82</v>
      </c>
      <c r="F904" s="1">
        <f t="shared" si="73"/>
        <v>0</v>
      </c>
      <c r="G904" s="7"/>
      <c r="H904" t="b">
        <f t="shared" si="75"/>
        <v>1</v>
      </c>
      <c r="I904" t="str">
        <f t="shared" si="76"/>
        <v>00</v>
      </c>
    </row>
    <row r="905" spans="1:9" ht="25.5">
      <c r="A905" t="str">
        <f t="shared" si="74"/>
        <v>1.2.2.1.5.01.00 - Participações Avaliadas pelo Método de 
 Equivalência Patrimonial</v>
      </c>
      <c r="B905" s="3" t="s">
        <v>2335</v>
      </c>
      <c r="C905" s="4">
        <v>890428.82</v>
      </c>
      <c r="D905" s="1"/>
      <c r="E905" s="1">
        <f t="shared" si="72"/>
        <v>0</v>
      </c>
      <c r="F905" s="1">
        <f t="shared" si="73"/>
        <v>0</v>
      </c>
      <c r="G905" s="7"/>
      <c r="H905" t="b">
        <f t="shared" si="75"/>
        <v>1</v>
      </c>
      <c r="I905" t="str">
        <f t="shared" si="76"/>
        <v>01</v>
      </c>
    </row>
    <row r="906" spans="1:9">
      <c r="A906" t="str">
        <f t="shared" si="74"/>
        <v>1.2.2.1.5.02.00 - Participações Avaliadas pelo Método de Custo</v>
      </c>
      <c r="B906" s="5" t="s">
        <v>2336</v>
      </c>
      <c r="C906" s="6">
        <v>0</v>
      </c>
      <c r="D906" s="1"/>
      <c r="E906" s="1">
        <f t="shared" si="72"/>
        <v>0</v>
      </c>
      <c r="F906" s="1">
        <f t="shared" si="73"/>
        <v>0</v>
      </c>
      <c r="G906" s="7"/>
      <c r="H906" t="b">
        <f t="shared" si="75"/>
        <v>1</v>
      </c>
      <c r="I906" t="str">
        <f t="shared" si="76"/>
        <v>02</v>
      </c>
    </row>
    <row r="907" spans="1:9">
      <c r="A907" t="str">
        <f t="shared" si="74"/>
        <v>1.2.2.2.0.00.00 - Propriedades para Investimento</v>
      </c>
      <c r="B907" s="3" t="s">
        <v>2337</v>
      </c>
      <c r="C907" s="4">
        <v>1505112991.9300001</v>
      </c>
      <c r="D907" s="1"/>
      <c r="E907" s="1">
        <f>E908</f>
        <v>0</v>
      </c>
      <c r="F907" s="1">
        <f>F908</f>
        <v>1505112991.9300001</v>
      </c>
      <c r="G907" s="7"/>
      <c r="H907" t="b">
        <f t="shared" si="75"/>
        <v>1</v>
      </c>
      <c r="I907" t="str">
        <f t="shared" si="76"/>
        <v>00</v>
      </c>
    </row>
    <row r="908" spans="1:9">
      <c r="A908" t="str">
        <f t="shared" si="74"/>
        <v>1.2.2.2.1.00.00 - Propriedades para Investimento - Consolidação</v>
      </c>
      <c r="B908" s="5" t="s">
        <v>2338</v>
      </c>
      <c r="C908" s="6">
        <v>1505112991.9300001</v>
      </c>
      <c r="D908" s="1"/>
      <c r="E908" s="1">
        <f>SUMIF(A908:B908,"*intra*",C908:D908)+SUMIF(A908:B908,"*inter*",C908:D908)</f>
        <v>0</v>
      </c>
      <c r="F908" s="1">
        <f>SUMIF(A908:B908,"*consolidação*",C908:D908)</f>
        <v>1505112991.9300001</v>
      </c>
      <c r="G908" s="7"/>
      <c r="H908" t="b">
        <f t="shared" si="75"/>
        <v>1</v>
      </c>
      <c r="I908" t="str">
        <f t="shared" si="76"/>
        <v>00</v>
      </c>
    </row>
    <row r="909" spans="1:9">
      <c r="A909" t="str">
        <f t="shared" si="74"/>
        <v>1.2.2.3.0.00.00 - Investimentos do RPPS de Longo Prazo</v>
      </c>
      <c r="B909" s="3" t="s">
        <v>2339</v>
      </c>
      <c r="C909" s="4">
        <v>3685425493.0100002</v>
      </c>
      <c r="D909" s="1"/>
      <c r="E909" s="1">
        <f>E910</f>
        <v>0</v>
      </c>
      <c r="F909" s="1">
        <f>F910</f>
        <v>3685425493.0100002</v>
      </c>
      <c r="G909" s="7"/>
      <c r="H909" t="b">
        <f t="shared" si="75"/>
        <v>1</v>
      </c>
      <c r="I909" t="str">
        <f t="shared" si="76"/>
        <v>00</v>
      </c>
    </row>
    <row r="910" spans="1:9" ht="25.5">
      <c r="A910" t="str">
        <f t="shared" si="74"/>
        <v>1.2.2.3.1.00.00 - Investimentos do RPPS de Longo Prazo - 
 Consolidação</v>
      </c>
      <c r="B910" s="5" t="s">
        <v>2340</v>
      </c>
      <c r="C910" s="6">
        <v>3685425493.0100002</v>
      </c>
      <c r="D910" s="1"/>
      <c r="E910" s="1">
        <f>SUMIF(A910:B910,"*intra*",C910:D910)+SUMIF(A910:B910,"*inter*",C910:D910)</f>
        <v>0</v>
      </c>
      <c r="F910" s="1">
        <f>SUMIF(A910:B910,"*consolidação*",C910:D910)</f>
        <v>3685425493.0100002</v>
      </c>
      <c r="G910" s="7"/>
      <c r="H910" t="b">
        <f t="shared" si="75"/>
        <v>1</v>
      </c>
      <c r="I910" t="str">
        <f t="shared" si="76"/>
        <v>00</v>
      </c>
    </row>
    <row r="911" spans="1:9">
      <c r="A911" t="str">
        <f t="shared" si="74"/>
        <v>1.2.2.7.0.00.00 - Demais Investimentos Permanentes</v>
      </c>
      <c r="B911" s="3" t="s">
        <v>2341</v>
      </c>
      <c r="C911" s="4">
        <v>7345547684.8100004</v>
      </c>
      <c r="D911" s="1"/>
      <c r="E911" s="1">
        <f>E912</f>
        <v>0</v>
      </c>
      <c r="F911" s="1">
        <f>F912</f>
        <v>7345547684.8100004</v>
      </c>
      <c r="G911" s="7"/>
      <c r="H911" t="b">
        <f t="shared" si="75"/>
        <v>1</v>
      </c>
      <c r="I911" t="str">
        <f t="shared" si="76"/>
        <v>00</v>
      </c>
    </row>
    <row r="912" spans="1:9">
      <c r="A912" t="str">
        <f t="shared" si="74"/>
        <v>1.2.2.7.1.00.00 - Demais Investimentos Permanentes - Consolidação</v>
      </c>
      <c r="B912" s="5" t="s">
        <v>2342</v>
      </c>
      <c r="C912" s="6">
        <v>7345547684.8100004</v>
      </c>
      <c r="D912" s="1"/>
      <c r="E912" s="1">
        <f>SUMIF(A912:B912,"*intra*",C912:D912)+SUMIF(A912:B912,"*inter*",C912:D912)</f>
        <v>0</v>
      </c>
      <c r="F912" s="1">
        <f>SUMIF(A912:B912,"*consolidação*",C912:D912)</f>
        <v>7345547684.8100004</v>
      </c>
      <c r="G912" s="7"/>
      <c r="H912" t="b">
        <f t="shared" si="75"/>
        <v>1</v>
      </c>
      <c r="I912" t="str">
        <f t="shared" si="76"/>
        <v>00</v>
      </c>
    </row>
    <row r="913" spans="1:9">
      <c r="A913" t="str">
        <f t="shared" si="74"/>
        <v>1.2.2.8.0.00.00 - (-) Depreciação Acumulada de Investimentos</v>
      </c>
      <c r="B913" s="3" t="s">
        <v>2343</v>
      </c>
      <c r="C913" s="4">
        <v>1164969.08</v>
      </c>
      <c r="D913" s="1"/>
      <c r="E913" s="1">
        <f>E914</f>
        <v>0</v>
      </c>
      <c r="F913" s="1">
        <f>F914</f>
        <v>1164969.08</v>
      </c>
      <c r="G913" s="7"/>
      <c r="H913" t="b">
        <f t="shared" si="75"/>
        <v>1</v>
      </c>
      <c r="I913" t="str">
        <f t="shared" si="76"/>
        <v>00</v>
      </c>
    </row>
    <row r="914" spans="1:9" ht="25.5">
      <c r="A914" t="str">
        <f t="shared" si="74"/>
        <v>1.2.2.8.1.00.00 - (-) Depreciação Acumulada de Investimentos - 
 Consolidação</v>
      </c>
      <c r="B914" s="5" t="s">
        <v>2344</v>
      </c>
      <c r="C914" s="6">
        <v>1164969.08</v>
      </c>
      <c r="D914" s="1"/>
      <c r="E914" s="1">
        <f>E915</f>
        <v>0</v>
      </c>
      <c r="F914" s="1">
        <f>F915</f>
        <v>1164969.08</v>
      </c>
      <c r="G914" s="7"/>
      <c r="H914" t="b">
        <f t="shared" si="75"/>
        <v>1</v>
      </c>
      <c r="I914" t="str">
        <f t="shared" si="76"/>
        <v>00</v>
      </c>
    </row>
    <row r="915" spans="1:9" ht="25.5">
      <c r="A915" t="str">
        <f t="shared" si="74"/>
        <v>1.2.2.8.1.01.00 - (-) Depreciação Acumulada de Investimentos - 
 Consolidação - Propriedades para Investimento</v>
      </c>
      <c r="B915" s="3" t="s">
        <v>2345</v>
      </c>
      <c r="C915" s="4">
        <v>1164969.08</v>
      </c>
      <c r="D915" s="1"/>
      <c r="E915" s="1">
        <f>SUMIF(A915:B915,"*intra*",C915:D915)+SUMIF(A915:B915,"*inter*",C915:D915)</f>
        <v>0</v>
      </c>
      <c r="F915" s="1">
        <f>SUMIF(A915:B915,"*consolidação*",C915:D915)</f>
        <v>1164969.08</v>
      </c>
      <c r="G915" s="7"/>
      <c r="H915" t="b">
        <f t="shared" si="75"/>
        <v>1</v>
      </c>
      <c r="I915" t="str">
        <f t="shared" si="76"/>
        <v>01</v>
      </c>
    </row>
    <row r="916" spans="1:9">
      <c r="A916" t="str">
        <f t="shared" si="74"/>
        <v>1.2.2.9.0.00.00 - (-) Redução ao Valor Recuperável de Investimentos</v>
      </c>
      <c r="B916" s="5" t="s">
        <v>2346</v>
      </c>
      <c r="C916" s="6">
        <v>455072130.24000001</v>
      </c>
      <c r="D916" s="1"/>
      <c r="E916" s="1">
        <f>E917+E922+E925+E928+E931</f>
        <v>0</v>
      </c>
      <c r="F916" s="1">
        <f>F917+F922+F925+F928+F931</f>
        <v>455072130.24000001</v>
      </c>
      <c r="G916" s="7"/>
      <c r="H916" t="b">
        <f t="shared" si="75"/>
        <v>1</v>
      </c>
      <c r="I916" t="str">
        <f t="shared" si="76"/>
        <v>00</v>
      </c>
    </row>
    <row r="917" spans="1:9" ht="25.5">
      <c r="A917" t="str">
        <f t="shared" si="74"/>
        <v>1.2.2.9.1.00.00 - (-) Redução ao Valor Recuperável de Investimentos 
 - Consolidação</v>
      </c>
      <c r="B917" s="3" t="s">
        <v>2347</v>
      </c>
      <c r="C917" s="4">
        <v>455072130.24000001</v>
      </c>
      <c r="D917" s="1"/>
      <c r="E917" s="1">
        <f t="shared" ref="E917:E933" si="77">SUMIF(A917:B917,"*intra*",C917:D917)+SUMIF(A917:B917,"*inter*",C917:D917)</f>
        <v>0</v>
      </c>
      <c r="F917" s="1">
        <f t="shared" ref="F917:F933" si="78">SUMIF(A917:B917,"*consolidação*",C917:D917)</f>
        <v>455072130.24000001</v>
      </c>
      <c r="G917" s="7"/>
      <c r="H917" t="b">
        <f t="shared" si="75"/>
        <v>1</v>
      </c>
      <c r="I917" t="str">
        <f t="shared" si="76"/>
        <v>00</v>
      </c>
    </row>
    <row r="918" spans="1:9" ht="25.5">
      <c r="A918" t="str">
        <f t="shared" si="74"/>
        <v>1.2.2.9.1.01.00 - (-) Redução ao Valor Recuperável de Investimentos 
 - Participações Permanentes</v>
      </c>
      <c r="B918" s="5" t="s">
        <v>2348</v>
      </c>
      <c r="C918" s="6">
        <v>448974841.26999998</v>
      </c>
      <c r="D918" s="1"/>
      <c r="E918" s="1">
        <f t="shared" si="77"/>
        <v>0</v>
      </c>
      <c r="F918" s="1">
        <f t="shared" si="78"/>
        <v>0</v>
      </c>
      <c r="G918" s="7"/>
      <c r="H918" t="b">
        <f t="shared" si="75"/>
        <v>1</v>
      </c>
      <c r="I918" t="str">
        <f t="shared" si="76"/>
        <v>01</v>
      </c>
    </row>
    <row r="919" spans="1:9" ht="25.5">
      <c r="A919" t="str">
        <f t="shared" si="74"/>
        <v>1.2.2.9.1.02.00 - (-) Redução ao Valor Recuperável de Propriedades 
 para Investimento</v>
      </c>
      <c r="B919" s="3" t="s">
        <v>2349</v>
      </c>
      <c r="C919" s="4">
        <v>0</v>
      </c>
      <c r="D919" s="1"/>
      <c r="E919" s="1">
        <f t="shared" si="77"/>
        <v>0</v>
      </c>
      <c r="F919" s="1">
        <f t="shared" si="78"/>
        <v>0</v>
      </c>
      <c r="G919" s="7"/>
      <c r="H919" t="b">
        <f t="shared" si="75"/>
        <v>1</v>
      </c>
      <c r="I919" t="str">
        <f t="shared" si="76"/>
        <v>02</v>
      </c>
    </row>
    <row r="920" spans="1:9" ht="25.5">
      <c r="A920" t="str">
        <f t="shared" si="74"/>
        <v>1.2.2.9.1.03.00 - (-) Redução ao Valor Recuperável de Investimentos 
 do RPPS</v>
      </c>
      <c r="B920" s="5" t="s">
        <v>2350</v>
      </c>
      <c r="C920" s="6">
        <v>6097288.9699999997</v>
      </c>
      <c r="D920" s="1"/>
      <c r="E920" s="1">
        <f t="shared" si="77"/>
        <v>0</v>
      </c>
      <c r="F920" s="1">
        <f t="shared" si="78"/>
        <v>0</v>
      </c>
      <c r="G920" s="7"/>
      <c r="H920" t="b">
        <f t="shared" si="75"/>
        <v>1</v>
      </c>
      <c r="I920" t="str">
        <f t="shared" si="76"/>
        <v>03</v>
      </c>
    </row>
    <row r="921" spans="1:9" ht="25.5">
      <c r="A921" t="str">
        <f t="shared" si="74"/>
        <v>1.2.2.9.1.04.00 - (-) Redução ao Valor Recuperável de Investimentos 
 - Demais Investimentos Permanentes</v>
      </c>
      <c r="B921" s="3" t="s">
        <v>2351</v>
      </c>
      <c r="C921" s="4">
        <v>0</v>
      </c>
      <c r="D921" s="1"/>
      <c r="E921" s="1">
        <f t="shared" si="77"/>
        <v>0</v>
      </c>
      <c r="F921" s="1">
        <f t="shared" si="78"/>
        <v>0</v>
      </c>
      <c r="G921" s="7"/>
      <c r="H921" t="b">
        <f t="shared" si="75"/>
        <v>1</v>
      </c>
      <c r="I921" t="str">
        <f t="shared" si="76"/>
        <v>04</v>
      </c>
    </row>
    <row r="922" spans="1:9" ht="25.5">
      <c r="A922" t="str">
        <f t="shared" si="74"/>
        <v>1.2.2.9.2.00.00 - (-) Redução ao Valor Recuperável de Investimentos 
 - Intra OFSS</v>
      </c>
      <c r="B922" s="5" t="s">
        <v>2352</v>
      </c>
      <c r="C922" s="6">
        <v>0</v>
      </c>
      <c r="D922" s="1"/>
      <c r="E922" s="1">
        <f t="shared" si="77"/>
        <v>0</v>
      </c>
      <c r="F922" s="1">
        <f t="shared" si="78"/>
        <v>0</v>
      </c>
      <c r="G922" s="7"/>
      <c r="H922" t="b">
        <f t="shared" si="75"/>
        <v>1</v>
      </c>
      <c r="I922" t="str">
        <f t="shared" si="76"/>
        <v>00</v>
      </c>
    </row>
    <row r="923" spans="1:9" ht="25.5">
      <c r="A923" t="str">
        <f t="shared" si="74"/>
        <v>1.2.2.9.2.01.00 - (-) Redução ao Valor Recuperável de Investimentos 
 - Participações Permanentes</v>
      </c>
      <c r="B923" s="3" t="s">
        <v>2353</v>
      </c>
      <c r="C923" s="4">
        <v>0</v>
      </c>
      <c r="D923" s="1"/>
      <c r="E923" s="1">
        <f t="shared" si="77"/>
        <v>0</v>
      </c>
      <c r="F923" s="1">
        <f t="shared" si="78"/>
        <v>0</v>
      </c>
      <c r="G923" s="7"/>
      <c r="H923" t="b">
        <f t="shared" si="75"/>
        <v>1</v>
      </c>
      <c r="I923" t="str">
        <f t="shared" si="76"/>
        <v>01</v>
      </c>
    </row>
    <row r="924" spans="1:9" ht="25.5">
      <c r="A924" t="str">
        <f t="shared" si="74"/>
        <v>1.2.2.9.2.04.00 - (-) Redução ao Valor Recuperável de Investimentos 
 - Demais Investimentos Permanentes</v>
      </c>
      <c r="B924" s="5" t="s">
        <v>2354</v>
      </c>
      <c r="C924" s="6">
        <v>0</v>
      </c>
      <c r="D924" s="1"/>
      <c r="E924" s="1">
        <f t="shared" si="77"/>
        <v>0</v>
      </c>
      <c r="F924" s="1">
        <f t="shared" si="78"/>
        <v>0</v>
      </c>
      <c r="G924" s="7"/>
      <c r="H924" t="b">
        <f t="shared" si="75"/>
        <v>1</v>
      </c>
      <c r="I924" t="str">
        <f t="shared" si="76"/>
        <v>04</v>
      </c>
    </row>
    <row r="925" spans="1:9" ht="25.5">
      <c r="A925" t="str">
        <f t="shared" si="74"/>
        <v>1.2.2.9.3.00.00 - (-) Redução ao Valor Recuperável de Investimentos 
 - Inter OFSS - União</v>
      </c>
      <c r="B925" s="3" t="s">
        <v>2355</v>
      </c>
      <c r="C925" s="4">
        <v>0</v>
      </c>
      <c r="D925" s="1"/>
      <c r="E925" s="1">
        <f t="shared" si="77"/>
        <v>0</v>
      </c>
      <c r="F925" s="1">
        <f t="shared" si="78"/>
        <v>0</v>
      </c>
      <c r="G925" s="7"/>
      <c r="H925" t="b">
        <f t="shared" si="75"/>
        <v>1</v>
      </c>
      <c r="I925" t="str">
        <f t="shared" si="76"/>
        <v>00</v>
      </c>
    </row>
    <row r="926" spans="1:9" ht="25.5">
      <c r="A926" t="str">
        <f t="shared" si="74"/>
        <v>1.2.2.9.3.01.00 - (-) Redução ao Valor Recuperável de Investimentos 
 - Participações Permanentes</v>
      </c>
      <c r="B926" s="5" t="s">
        <v>2356</v>
      </c>
      <c r="C926" s="6">
        <v>0</v>
      </c>
      <c r="D926" s="1"/>
      <c r="E926" s="1">
        <f t="shared" si="77"/>
        <v>0</v>
      </c>
      <c r="F926" s="1">
        <f t="shared" si="78"/>
        <v>0</v>
      </c>
      <c r="G926" s="7"/>
      <c r="H926" t="b">
        <f t="shared" si="75"/>
        <v>1</v>
      </c>
      <c r="I926" t="str">
        <f t="shared" si="76"/>
        <v>01</v>
      </c>
    </row>
    <row r="927" spans="1:9" ht="25.5">
      <c r="A927" t="str">
        <f t="shared" si="74"/>
        <v>1.2.2.9.3.04.00 - (-) Redução ao Valor Recuperável de Investimentos 
 - Demais Investimentos Permanentes</v>
      </c>
      <c r="B927" s="3" t="s">
        <v>2357</v>
      </c>
      <c r="C927" s="4">
        <v>0</v>
      </c>
      <c r="D927" s="1"/>
      <c r="E927" s="1">
        <f t="shared" si="77"/>
        <v>0</v>
      </c>
      <c r="F927" s="1">
        <f t="shared" si="78"/>
        <v>0</v>
      </c>
      <c r="G927" s="7"/>
      <c r="H927" t="b">
        <f t="shared" si="75"/>
        <v>1</v>
      </c>
      <c r="I927" t="str">
        <f t="shared" si="76"/>
        <v>04</v>
      </c>
    </row>
    <row r="928" spans="1:9" ht="25.5">
      <c r="A928" t="str">
        <f t="shared" si="74"/>
        <v>1.2.2.9.4.00.00 - (-) Redução ao Valor Recuperável de Investimentos 
 - Inter OFSS - Estado</v>
      </c>
      <c r="B928" s="5" t="s">
        <v>2358</v>
      </c>
      <c r="C928" s="6">
        <v>0</v>
      </c>
      <c r="D928" s="1"/>
      <c r="E928" s="1">
        <f t="shared" si="77"/>
        <v>0</v>
      </c>
      <c r="F928" s="1">
        <f t="shared" si="78"/>
        <v>0</v>
      </c>
      <c r="G928" s="7"/>
      <c r="H928" t="b">
        <f t="shared" si="75"/>
        <v>1</v>
      </c>
      <c r="I928" t="str">
        <f t="shared" si="76"/>
        <v>00</v>
      </c>
    </row>
    <row r="929" spans="1:9" ht="25.5">
      <c r="A929" t="str">
        <f t="shared" si="74"/>
        <v>1.2.2.9.4.01.00 - (-) Redução ao Valor Recuperável de Investimentos 
 - Participações Permanentes</v>
      </c>
      <c r="B929" s="3" t="s">
        <v>2359</v>
      </c>
      <c r="C929" s="4">
        <v>0</v>
      </c>
      <c r="D929" s="1"/>
      <c r="E929" s="1">
        <f t="shared" si="77"/>
        <v>0</v>
      </c>
      <c r="F929" s="1">
        <f t="shared" si="78"/>
        <v>0</v>
      </c>
      <c r="G929" s="7"/>
      <c r="H929" t="b">
        <f t="shared" si="75"/>
        <v>1</v>
      </c>
      <c r="I929" t="str">
        <f t="shared" si="76"/>
        <v>01</v>
      </c>
    </row>
    <row r="930" spans="1:9" ht="25.5">
      <c r="A930" t="str">
        <f t="shared" si="74"/>
        <v>1.2.2.9.4.04.00 - (-) Redução ao Valor Recuperável de Investimentos 
 - Demais Investimentos Permanentes</v>
      </c>
      <c r="B930" s="5" t="s">
        <v>2360</v>
      </c>
      <c r="C930" s="6">
        <v>0</v>
      </c>
      <c r="D930" s="1"/>
      <c r="E930" s="1">
        <f t="shared" si="77"/>
        <v>0</v>
      </c>
      <c r="F930" s="1">
        <f t="shared" si="78"/>
        <v>0</v>
      </c>
      <c r="G930" s="7"/>
      <c r="H930" t="b">
        <f t="shared" si="75"/>
        <v>1</v>
      </c>
      <c r="I930" t="str">
        <f t="shared" si="76"/>
        <v>04</v>
      </c>
    </row>
    <row r="931" spans="1:9" ht="25.5">
      <c r="A931" t="str">
        <f t="shared" si="74"/>
        <v>1.2.2.9.5.00.00 - (-) Redução ao Valor Recuperável de Investimentos 
 - Inter OFSS - Município</v>
      </c>
      <c r="B931" s="3" t="s">
        <v>2361</v>
      </c>
      <c r="C931" s="4">
        <v>0</v>
      </c>
      <c r="D931" s="1"/>
      <c r="E931" s="1">
        <f t="shared" si="77"/>
        <v>0</v>
      </c>
      <c r="F931" s="1">
        <f t="shared" si="78"/>
        <v>0</v>
      </c>
      <c r="G931" s="7"/>
      <c r="H931" t="b">
        <f t="shared" si="75"/>
        <v>1</v>
      </c>
      <c r="I931" t="str">
        <f t="shared" si="76"/>
        <v>00</v>
      </c>
    </row>
    <row r="932" spans="1:9" ht="25.5">
      <c r="A932" t="str">
        <f t="shared" si="74"/>
        <v>1.2.2.9.5.01.00 - (-) Redução ao Valor Recuperável de Investimentos 
 - Participações Permanentes</v>
      </c>
      <c r="B932" s="5" t="s">
        <v>2362</v>
      </c>
      <c r="C932" s="6">
        <v>0</v>
      </c>
      <c r="D932" s="1"/>
      <c r="E932" s="1">
        <f t="shared" si="77"/>
        <v>0</v>
      </c>
      <c r="F932" s="1">
        <f t="shared" si="78"/>
        <v>0</v>
      </c>
      <c r="G932" s="7"/>
      <c r="H932" t="b">
        <f t="shared" si="75"/>
        <v>1</v>
      </c>
      <c r="I932" t="str">
        <f t="shared" si="76"/>
        <v>01</v>
      </c>
    </row>
    <row r="933" spans="1:9" ht="25.5">
      <c r="A933" t="str">
        <f t="shared" si="74"/>
        <v>1.2.2.9.5.04.00 - (-) Redução ao Valor Recuperável de Investimentos 
 - Demais Investimentos Permanentes</v>
      </c>
      <c r="B933" s="3" t="s">
        <v>2363</v>
      </c>
      <c r="C933" s="4">
        <v>0</v>
      </c>
      <c r="D933" s="1"/>
      <c r="E933" s="1">
        <f t="shared" si="77"/>
        <v>0</v>
      </c>
      <c r="F933" s="1">
        <f t="shared" si="78"/>
        <v>0</v>
      </c>
      <c r="G933" s="7"/>
      <c r="H933" t="b">
        <f t="shared" si="75"/>
        <v>1</v>
      </c>
      <c r="I933" t="str">
        <f t="shared" si="76"/>
        <v>04</v>
      </c>
    </row>
    <row r="934" spans="1:9">
      <c r="A934" t="str">
        <f t="shared" si="74"/>
        <v>1.2.3.0.0.00.00 - Imobilizado</v>
      </c>
      <c r="B934" s="5" t="s">
        <v>2364</v>
      </c>
      <c r="C934" s="6">
        <v>367783112661.01001</v>
      </c>
      <c r="D934" s="1"/>
      <c r="E934" s="1">
        <f>E935+E937-E939-E947</f>
        <v>0</v>
      </c>
      <c r="F934" s="1">
        <f>F935+F937-F939-F947</f>
        <v>367783112661.01007</v>
      </c>
      <c r="G934" s="7"/>
      <c r="H934" t="b">
        <f t="shared" si="75"/>
        <v>1</v>
      </c>
      <c r="I934" t="str">
        <f t="shared" si="76"/>
        <v>00</v>
      </c>
    </row>
    <row r="935" spans="1:9">
      <c r="A935" t="str">
        <f t="shared" si="74"/>
        <v>1.2.3.1.0.00.00 - Bens Moveis</v>
      </c>
      <c r="B935" s="3" t="s">
        <v>2365</v>
      </c>
      <c r="C935" s="4">
        <v>82224065044.940002</v>
      </c>
      <c r="D935" s="1"/>
      <c r="E935" s="1">
        <f>E936</f>
        <v>0</v>
      </c>
      <c r="F935" s="1">
        <f>F936</f>
        <v>82224065044.940002</v>
      </c>
      <c r="G935" s="7"/>
      <c r="H935" t="b">
        <f t="shared" si="75"/>
        <v>1</v>
      </c>
      <c r="I935" t="str">
        <f t="shared" si="76"/>
        <v>00</v>
      </c>
    </row>
    <row r="936" spans="1:9">
      <c r="A936" t="str">
        <f t="shared" si="74"/>
        <v>1.2.3.1.1.00.00 - Bens Móveis - Consolidação</v>
      </c>
      <c r="B936" s="5" t="s">
        <v>2366</v>
      </c>
      <c r="C936" s="6">
        <v>82224065044.940002</v>
      </c>
      <c r="D936" s="1"/>
      <c r="E936" s="1">
        <f>SUMIF(A936:B936,"*intra*",C936:D936)+SUMIF(A936:B936,"*inter*",C936:D936)</f>
        <v>0</v>
      </c>
      <c r="F936" s="1">
        <f>SUMIF(A936:B936,"*consolidação*",C936:D936)</f>
        <v>82224065044.940002</v>
      </c>
      <c r="G936" s="7"/>
      <c r="H936" t="b">
        <f t="shared" si="75"/>
        <v>1</v>
      </c>
      <c r="I936" t="str">
        <f t="shared" si="76"/>
        <v>00</v>
      </c>
    </row>
    <row r="937" spans="1:9">
      <c r="A937" t="str">
        <f t="shared" si="74"/>
        <v>1.2.3.2.0.00.00 - Bens Imóveis</v>
      </c>
      <c r="B937" s="3" t="s">
        <v>2367</v>
      </c>
      <c r="C937" s="4">
        <v>301869383496.45001</v>
      </c>
      <c r="D937" s="1"/>
      <c r="E937" s="1">
        <f>E938</f>
        <v>0</v>
      </c>
      <c r="F937" s="1">
        <f>F938</f>
        <v>301869383496.45001</v>
      </c>
      <c r="G937" s="7"/>
      <c r="H937" t="b">
        <f t="shared" si="75"/>
        <v>1</v>
      </c>
      <c r="I937" t="str">
        <f t="shared" si="76"/>
        <v>00</v>
      </c>
    </row>
    <row r="938" spans="1:9">
      <c r="A938" t="str">
        <f t="shared" si="74"/>
        <v>1.2.3.2.1.00.00 - Bens Imóveis - Consolidação</v>
      </c>
      <c r="B938" s="5" t="s">
        <v>2368</v>
      </c>
      <c r="C938" s="6">
        <v>301869383496.45001</v>
      </c>
      <c r="D938" s="1"/>
      <c r="E938" s="1">
        <f>SUMIF(A938:B938,"*intra*",C938:D938)+SUMIF(A938:B938,"*inter*",C938:D938)</f>
        <v>0</v>
      </c>
      <c r="F938" s="1">
        <f>SUMIF(A938:B938,"*consolidação*",C938:D938)</f>
        <v>301869383496.45001</v>
      </c>
      <c r="G938" s="7"/>
      <c r="H938" t="b">
        <f t="shared" si="75"/>
        <v>1</v>
      </c>
      <c r="I938" t="str">
        <f t="shared" si="76"/>
        <v>00</v>
      </c>
    </row>
    <row r="939" spans="1:9">
      <c r="A939" t="str">
        <f t="shared" si="74"/>
        <v>1.2.3.8.0.00.00 - (-) Depreciação, Exaustão e Amortização Acumuladas</v>
      </c>
      <c r="B939" s="3" t="s">
        <v>2369</v>
      </c>
      <c r="C939" s="4">
        <v>16274177209.91</v>
      </c>
      <c r="D939" s="1"/>
      <c r="E939" s="1">
        <f>E940</f>
        <v>0</v>
      </c>
      <c r="F939" s="1">
        <f>F940</f>
        <v>16274177209.91</v>
      </c>
      <c r="G939" s="7"/>
      <c r="H939" t="b">
        <f t="shared" si="75"/>
        <v>1</v>
      </c>
      <c r="I939" t="str">
        <f t="shared" si="76"/>
        <v>00</v>
      </c>
    </row>
    <row r="940" spans="1:9" ht="25.5">
      <c r="A940" t="str">
        <f t="shared" si="74"/>
        <v>1.2.3.8.1.00.00 - (-) Depreciação, Exaustão e Amortização Acumuladas 
 - Consolidação</v>
      </c>
      <c r="B940" s="5" t="s">
        <v>2370</v>
      </c>
      <c r="C940" s="6">
        <v>16274177209.91</v>
      </c>
      <c r="D940" s="1"/>
      <c r="E940" s="1">
        <f t="shared" ref="E940:E946" si="79">SUMIF(A940:B940,"*intra*",C940:D940)+SUMIF(A940:B940,"*inter*",C940:D940)</f>
        <v>0</v>
      </c>
      <c r="F940" s="1">
        <f t="shared" ref="F940:F946" si="80">SUMIF(A940:B940,"*consolidação*",C940:D940)</f>
        <v>16274177209.91</v>
      </c>
      <c r="G940" s="7"/>
      <c r="H940" t="b">
        <f t="shared" si="75"/>
        <v>1</v>
      </c>
      <c r="I940" t="str">
        <f t="shared" si="76"/>
        <v>00</v>
      </c>
    </row>
    <row r="941" spans="1:9">
      <c r="A941" t="str">
        <f t="shared" si="74"/>
        <v>1.2.3.8.1.01.00 - (-) Depreciação Acumulada - Bens Móveis</v>
      </c>
      <c r="B941" s="3" t="s">
        <v>2371</v>
      </c>
      <c r="C941" s="4">
        <v>8305202781.7200003</v>
      </c>
      <c r="D941" s="1"/>
      <c r="E941" s="1">
        <f t="shared" si="79"/>
        <v>0</v>
      </c>
      <c r="F941" s="1">
        <f t="shared" si="80"/>
        <v>0</v>
      </c>
      <c r="G941" s="7"/>
      <c r="H941" t="b">
        <f t="shared" si="75"/>
        <v>1</v>
      </c>
      <c r="I941" t="str">
        <f t="shared" si="76"/>
        <v>01</v>
      </c>
    </row>
    <row r="942" spans="1:9">
      <c r="A942" t="str">
        <f t="shared" si="74"/>
        <v>1.2.3.8.1.02.00 - (-) Depreciação Acumulada - Bens Imóveis</v>
      </c>
      <c r="B942" s="5" t="s">
        <v>2372</v>
      </c>
      <c r="C942" s="6">
        <v>7966838492.6300001</v>
      </c>
      <c r="D942" s="1"/>
      <c r="E942" s="1">
        <f t="shared" si="79"/>
        <v>0</v>
      </c>
      <c r="F942" s="1">
        <f t="shared" si="80"/>
        <v>0</v>
      </c>
      <c r="G942" s="7"/>
      <c r="H942" t="b">
        <f t="shared" si="75"/>
        <v>1</v>
      </c>
      <c r="I942" t="str">
        <f t="shared" si="76"/>
        <v>02</v>
      </c>
    </row>
    <row r="943" spans="1:9">
      <c r="A943" t="str">
        <f t="shared" si="74"/>
        <v>1.2.3.8.1.03.00 - (-) Exaustão Acumulada - Bens Móveis</v>
      </c>
      <c r="B943" s="3" t="s">
        <v>2373</v>
      </c>
      <c r="C943" s="4">
        <v>0</v>
      </c>
      <c r="D943" s="1"/>
      <c r="E943" s="1">
        <f t="shared" si="79"/>
        <v>0</v>
      </c>
      <c r="F943" s="1">
        <f t="shared" si="80"/>
        <v>0</v>
      </c>
      <c r="G943" s="7"/>
      <c r="H943" t="b">
        <f t="shared" si="75"/>
        <v>1</v>
      </c>
      <c r="I943" t="str">
        <f t="shared" si="76"/>
        <v>03</v>
      </c>
    </row>
    <row r="944" spans="1:9">
      <c r="A944" t="str">
        <f t="shared" si="74"/>
        <v>1.2.3.8.1.04.00 - (-) Exaustão Acumulada - Bens Imóveis</v>
      </c>
      <c r="B944" s="5" t="s">
        <v>2374</v>
      </c>
      <c r="C944" s="6">
        <v>175210.64</v>
      </c>
      <c r="D944" s="1"/>
      <c r="E944" s="1">
        <f t="shared" si="79"/>
        <v>0</v>
      </c>
      <c r="F944" s="1">
        <f t="shared" si="80"/>
        <v>0</v>
      </c>
      <c r="G944" s="7"/>
      <c r="H944" t="b">
        <f t="shared" si="75"/>
        <v>1</v>
      </c>
      <c r="I944" t="str">
        <f t="shared" si="76"/>
        <v>04</v>
      </c>
    </row>
    <row r="945" spans="1:9">
      <c r="A945" t="str">
        <f t="shared" si="74"/>
        <v>1.2.3.8.1.05.00 - (-) Amortização Acumulada - Bens Móveis</v>
      </c>
      <c r="B945" s="3" t="s">
        <v>2375</v>
      </c>
      <c r="C945" s="4">
        <v>243438.09</v>
      </c>
      <c r="D945" s="1"/>
      <c r="E945" s="1">
        <f t="shared" si="79"/>
        <v>0</v>
      </c>
      <c r="F945" s="1">
        <f t="shared" si="80"/>
        <v>0</v>
      </c>
      <c r="G945" s="7"/>
      <c r="H945" t="b">
        <f t="shared" si="75"/>
        <v>1</v>
      </c>
      <c r="I945" t="str">
        <f t="shared" si="76"/>
        <v>05</v>
      </c>
    </row>
    <row r="946" spans="1:9">
      <c r="A946" t="str">
        <f t="shared" si="74"/>
        <v>1.2.3.8.1.06.00 - (-) Amortização Acumulada - Bens Imóveis</v>
      </c>
      <c r="B946" s="5" t="s">
        <v>2376</v>
      </c>
      <c r="C946" s="6">
        <v>1717286.83</v>
      </c>
      <c r="D946" s="1"/>
      <c r="E946" s="1">
        <f t="shared" si="79"/>
        <v>0</v>
      </c>
      <c r="F946" s="1">
        <f t="shared" si="80"/>
        <v>0</v>
      </c>
      <c r="G946" s="7"/>
      <c r="H946" t="b">
        <f t="shared" si="75"/>
        <v>1</v>
      </c>
      <c r="I946" t="str">
        <f t="shared" si="76"/>
        <v>06</v>
      </c>
    </row>
    <row r="947" spans="1:9">
      <c r="A947" t="str">
        <f t="shared" si="74"/>
        <v>1.2.3.9.0.00.00 - (-) Redução ao Valor Recuperável de Imobilizado</v>
      </c>
      <c r="B947" s="3" t="s">
        <v>2377</v>
      </c>
      <c r="C947" s="4">
        <v>36158670.469999999</v>
      </c>
      <c r="D947" s="1"/>
      <c r="E947" s="1">
        <f>E948</f>
        <v>0</v>
      </c>
      <c r="F947" s="1">
        <f>F948</f>
        <v>36158670.469999999</v>
      </c>
      <c r="G947" s="7"/>
      <c r="H947" t="b">
        <f t="shared" si="75"/>
        <v>1</v>
      </c>
      <c r="I947" t="str">
        <f t="shared" si="76"/>
        <v>00</v>
      </c>
    </row>
    <row r="948" spans="1:9" ht="25.5">
      <c r="A948" t="str">
        <f t="shared" si="74"/>
        <v>1.2.3.9.1.00.00 - (-) Redução ao Valor Recuperável de Imobilizado - 
 Consolidação</v>
      </c>
      <c r="B948" s="5" t="s">
        <v>2378</v>
      </c>
      <c r="C948" s="6">
        <v>36158670.469999999</v>
      </c>
      <c r="D948" s="1"/>
      <c r="E948" s="1">
        <f>SUMIF(A948:B948,"*intra*",C948:D948)+SUMIF(A948:B948,"*inter*",C948:D948)</f>
        <v>0</v>
      </c>
      <c r="F948" s="1">
        <f>SUMIF(A948:B948,"*consolidação*",C948:D948)</f>
        <v>36158670.469999999</v>
      </c>
      <c r="G948" s="8"/>
      <c r="H948" t="b">
        <f t="shared" si="75"/>
        <v>1</v>
      </c>
      <c r="I948" t="str">
        <f t="shared" si="76"/>
        <v>00</v>
      </c>
    </row>
    <row r="949" spans="1:9" ht="25.5">
      <c r="A949" t="str">
        <f t="shared" si="74"/>
        <v>1.2.3.9.1.01.00 - (-) Redução ao Valor Recuperável de Imobilizado - 
 Bens Moveis</v>
      </c>
      <c r="B949" s="3" t="s">
        <v>2379</v>
      </c>
      <c r="C949" s="4">
        <v>35986670.469999999</v>
      </c>
      <c r="D949" s="1"/>
      <c r="E949" s="1">
        <f>SUMIF(A949:B949,"*intra*",C949:D949)+SUMIF(A949:B949,"*inter*",C949:D949)</f>
        <v>0</v>
      </c>
      <c r="F949" s="1">
        <f>SUMIF(A949:B949,"*consolidação*",C949:D949)</f>
        <v>0</v>
      </c>
      <c r="G949" s="7"/>
      <c r="H949" t="b">
        <f t="shared" si="75"/>
        <v>1</v>
      </c>
      <c r="I949" t="str">
        <f t="shared" si="76"/>
        <v>01</v>
      </c>
    </row>
    <row r="950" spans="1:9" ht="25.5">
      <c r="A950" t="str">
        <f t="shared" si="74"/>
        <v>1.2.3.9.1.02.00 - (-) Redução ao Valor Recuperável de Imobilizado - 
 Bens Imóveis</v>
      </c>
      <c r="B950" s="5" t="s">
        <v>2380</v>
      </c>
      <c r="C950" s="6">
        <v>172000</v>
      </c>
      <c r="D950" s="1"/>
      <c r="E950" s="1">
        <f>SUMIF(A950:B950,"*intra*",C950:D950)+SUMIF(A950:B950,"*inter*",C950:D950)</f>
        <v>0</v>
      </c>
      <c r="F950" s="1">
        <f>SUMIF(A950:B950,"*consolidação*",C950:D950)</f>
        <v>0</v>
      </c>
      <c r="G950" s="7"/>
      <c r="H950" t="b">
        <f t="shared" si="75"/>
        <v>1</v>
      </c>
      <c r="I950" t="str">
        <f t="shared" si="76"/>
        <v>02</v>
      </c>
    </row>
    <row r="951" spans="1:9">
      <c r="A951" t="str">
        <f t="shared" si="74"/>
        <v>1.2.4.0.0.00.00 - Intangível</v>
      </c>
      <c r="B951" s="3" t="s">
        <v>2381</v>
      </c>
      <c r="C951" s="4">
        <v>1306670803.8900001</v>
      </c>
      <c r="D951" s="1"/>
      <c r="E951" s="1">
        <f>E952+E954+E956-E958-E963</f>
        <v>0</v>
      </c>
      <c r="F951" s="1">
        <f>F952+F954+F956-F958-F963</f>
        <v>1306670803.8899999</v>
      </c>
      <c r="G951" s="7"/>
      <c r="H951" t="b">
        <f t="shared" si="75"/>
        <v>1</v>
      </c>
      <c r="I951" t="str">
        <f t="shared" si="76"/>
        <v>00</v>
      </c>
    </row>
    <row r="952" spans="1:9">
      <c r="A952" t="str">
        <f t="shared" si="74"/>
        <v>1.2.4.1.0.00.00 - Softwares</v>
      </c>
      <c r="B952" s="5" t="s">
        <v>2382</v>
      </c>
      <c r="C952" s="6">
        <v>1147866187.47</v>
      </c>
      <c r="D952" s="1"/>
      <c r="E952" s="1">
        <f>E953</f>
        <v>0</v>
      </c>
      <c r="F952" s="1">
        <f>F953</f>
        <v>1147866187.47</v>
      </c>
      <c r="G952" s="7"/>
      <c r="H952" t="b">
        <f t="shared" si="75"/>
        <v>1</v>
      </c>
      <c r="I952" t="str">
        <f t="shared" si="76"/>
        <v>00</v>
      </c>
    </row>
    <row r="953" spans="1:9">
      <c r="A953" t="str">
        <f t="shared" si="74"/>
        <v>1.2.4.1.1.00.00 - Softwares - Consolidação</v>
      </c>
      <c r="B953" s="3" t="s">
        <v>2383</v>
      </c>
      <c r="C953" s="4">
        <v>1147866187.47</v>
      </c>
      <c r="D953" s="1"/>
      <c r="E953" s="1">
        <f>SUMIF(A953:B953,"*intra*",C953:D953)+SUMIF(A953:B953,"*inter*",C953:D953)</f>
        <v>0</v>
      </c>
      <c r="F953" s="1">
        <f>SUMIF(A953:B953,"*consolidação*",C953:D953)</f>
        <v>1147866187.47</v>
      </c>
      <c r="G953" s="7"/>
      <c r="H953" t="b">
        <f t="shared" si="75"/>
        <v>1</v>
      </c>
      <c r="I953" t="str">
        <f t="shared" si="76"/>
        <v>00</v>
      </c>
    </row>
    <row r="954" spans="1:9">
      <c r="A954" t="str">
        <f t="shared" si="74"/>
        <v>1.2.4.2.0.00.00 - Marcas, Direitos e Patentes Industriais</v>
      </c>
      <c r="B954" s="5" t="s">
        <v>2384</v>
      </c>
      <c r="C954" s="6">
        <v>309789207.99000001</v>
      </c>
      <c r="D954" s="1"/>
      <c r="E954" s="1">
        <f>E955</f>
        <v>0</v>
      </c>
      <c r="F954" s="1">
        <f>F955</f>
        <v>309789207.99000001</v>
      </c>
      <c r="G954" s="7"/>
      <c r="H954" t="b">
        <f t="shared" si="75"/>
        <v>1</v>
      </c>
      <c r="I954" t="str">
        <f t="shared" si="76"/>
        <v>00</v>
      </c>
    </row>
    <row r="955" spans="1:9" ht="25.5">
      <c r="A955" t="str">
        <f t="shared" si="74"/>
        <v>1.2.4.2.1.00.00 - Marcas, Direitos e Patentes Industriais - 
 Consolidação</v>
      </c>
      <c r="B955" s="3" t="s">
        <v>2385</v>
      </c>
      <c r="C955" s="4">
        <v>309789207.99000001</v>
      </c>
      <c r="D955" s="1"/>
      <c r="E955" s="1">
        <f>SUMIF(A955:B955,"*intra*",C955:D955)+SUMIF(A955:B955,"*inter*",C955:D955)</f>
        <v>0</v>
      </c>
      <c r="F955" s="1">
        <f>SUMIF(A955:B955,"*consolidação*",C955:D955)</f>
        <v>309789207.99000001</v>
      </c>
      <c r="G955" s="7"/>
      <c r="H955" t="b">
        <f t="shared" si="75"/>
        <v>1</v>
      </c>
      <c r="I955" t="str">
        <f t="shared" si="76"/>
        <v>00</v>
      </c>
    </row>
    <row r="956" spans="1:9">
      <c r="A956" t="str">
        <f t="shared" si="74"/>
        <v>1.2.4.3.0.00.00 - Direito de Uso de Imóveis</v>
      </c>
      <c r="B956" s="5" t="s">
        <v>2386</v>
      </c>
      <c r="C956" s="6">
        <v>3867638.69</v>
      </c>
      <c r="D956" s="1"/>
      <c r="E956" s="1">
        <f>E957</f>
        <v>0</v>
      </c>
      <c r="F956" s="1">
        <f>F957</f>
        <v>3867638.69</v>
      </c>
      <c r="G956" s="7"/>
      <c r="H956" t="b">
        <f t="shared" si="75"/>
        <v>1</v>
      </c>
      <c r="I956" t="str">
        <f t="shared" si="76"/>
        <v>00</v>
      </c>
    </row>
    <row r="957" spans="1:9">
      <c r="A957" t="str">
        <f t="shared" si="74"/>
        <v>1.2.4.3.1.00.00 - Direito de Uso de Imóveis - Consolidação</v>
      </c>
      <c r="B957" s="3" t="s">
        <v>2387</v>
      </c>
      <c r="C957" s="4">
        <v>3867638.69</v>
      </c>
      <c r="D957" s="1"/>
      <c r="E957" s="1">
        <f>SUMIF(A957:B957,"*intra*",C957:D957)+SUMIF(A957:B957,"*inter*",C957:D957)</f>
        <v>0</v>
      </c>
      <c r="F957" s="1">
        <f>SUMIF(A957:B957,"*consolidação*",C957:D957)</f>
        <v>3867638.69</v>
      </c>
      <c r="G957" s="7"/>
      <c r="H957" t="b">
        <f t="shared" si="75"/>
        <v>1</v>
      </c>
      <c r="I957" t="str">
        <f t="shared" si="76"/>
        <v>00</v>
      </c>
    </row>
    <row r="958" spans="1:9">
      <c r="A958" t="str">
        <f t="shared" si="74"/>
        <v>1.2.4.8.0.00.00 - (-) Amortização Acumulada</v>
      </c>
      <c r="B958" s="5" t="s">
        <v>2388</v>
      </c>
      <c r="C958" s="6">
        <v>151344072.11000001</v>
      </c>
      <c r="D958" s="1"/>
      <c r="E958" s="1">
        <f>E959</f>
        <v>0</v>
      </c>
      <c r="F958" s="1">
        <f>F959</f>
        <v>151344072.11000001</v>
      </c>
      <c r="G958" s="7"/>
      <c r="H958" t="b">
        <f t="shared" si="75"/>
        <v>1</v>
      </c>
      <c r="I958" t="str">
        <f t="shared" si="76"/>
        <v>00</v>
      </c>
    </row>
    <row r="959" spans="1:9">
      <c r="A959" t="str">
        <f t="shared" si="74"/>
        <v>1.2.4.8.1.00.00 - (-) Amortização Acumulada - Consolidação</v>
      </c>
      <c r="B959" s="3" t="s">
        <v>2389</v>
      </c>
      <c r="C959" s="4">
        <v>151344072.11000001</v>
      </c>
      <c r="D959" s="1"/>
      <c r="E959" s="1">
        <f>SUMIF(A959:B959,"*intra*",C959:D959)+SUMIF(A959:B959,"*inter*",C959:D959)</f>
        <v>0</v>
      </c>
      <c r="F959" s="1">
        <f>SUMIF(A959:B959,"*consolidação*",C959:D959)</f>
        <v>151344072.11000001</v>
      </c>
      <c r="G959" s="7"/>
      <c r="H959" t="b">
        <f t="shared" si="75"/>
        <v>1</v>
      </c>
      <c r="I959" t="str">
        <f t="shared" si="76"/>
        <v>00</v>
      </c>
    </row>
    <row r="960" spans="1:9">
      <c r="A960" t="str">
        <f t="shared" si="74"/>
        <v>1.2.4.8.1.01.00 - (-) Amortização Acumulada - Softwares</v>
      </c>
      <c r="B960" s="5" t="s">
        <v>2390</v>
      </c>
      <c r="C960" s="6">
        <v>143305804.86000001</v>
      </c>
      <c r="D960" s="1"/>
      <c r="E960" s="1">
        <f>SUMIF(A960:B960,"*intra*",C960:D960)+SUMIF(A960:B960,"*inter*",C960:D960)</f>
        <v>0</v>
      </c>
      <c r="F960" s="1">
        <f>SUMIF(A960:B960,"*consolidação*",C960:D960)</f>
        <v>0</v>
      </c>
      <c r="G960" s="7"/>
      <c r="H960" t="b">
        <f t="shared" si="75"/>
        <v>1</v>
      </c>
      <c r="I960" t="str">
        <f t="shared" si="76"/>
        <v>01</v>
      </c>
    </row>
    <row r="961" spans="1:9" ht="25.5">
      <c r="A961" t="str">
        <f t="shared" si="74"/>
        <v>1.2.4.8.1.02.00 - (-) Amortização Acumulada - Marcas, Direitos e 
 Patentes</v>
      </c>
      <c r="B961" s="3" t="s">
        <v>2391</v>
      </c>
      <c r="C961" s="4">
        <v>5472386.1100000003</v>
      </c>
      <c r="D961" s="1"/>
      <c r="E961" s="1">
        <f>SUMIF(A961:B961,"*intra*",C961:D961)+SUMIF(A961:B961,"*inter*",C961:D961)</f>
        <v>0</v>
      </c>
      <c r="F961" s="1">
        <f>SUMIF(A961:B961,"*consolidação*",C961:D961)</f>
        <v>0</v>
      </c>
      <c r="G961" s="7"/>
      <c r="H961" t="b">
        <f t="shared" si="75"/>
        <v>1</v>
      </c>
      <c r="I961" t="str">
        <f t="shared" si="76"/>
        <v>02</v>
      </c>
    </row>
    <row r="962" spans="1:9" ht="25.5">
      <c r="A962" t="str">
        <f t="shared" si="74"/>
        <v>1.2.4.8.1.03.00 - (-) Amortização Acumulada - Direito de Uso de 
 Imóveis</v>
      </c>
      <c r="B962" s="5" t="s">
        <v>2392</v>
      </c>
      <c r="C962" s="6">
        <v>2565881.14</v>
      </c>
      <c r="D962" s="1"/>
      <c r="E962" s="1">
        <f>SUMIF(A962:B962,"*intra*",C962:D962)+SUMIF(A962:B962,"*inter*",C962:D962)</f>
        <v>0</v>
      </c>
      <c r="F962" s="1">
        <f>SUMIF(A962:B962,"*consolidação*",C962:D962)</f>
        <v>0</v>
      </c>
      <c r="G962" s="7"/>
      <c r="H962" t="b">
        <f t="shared" si="75"/>
        <v>1</v>
      </c>
      <c r="I962" t="str">
        <f t="shared" si="76"/>
        <v>03</v>
      </c>
    </row>
    <row r="963" spans="1:9">
      <c r="A963" t="str">
        <f t="shared" si="74"/>
        <v>1.2.4.9.0.00.00 - (-) Redução ao Valor Recuperável de Intangível</v>
      </c>
      <c r="B963" s="3" t="s">
        <v>2393</v>
      </c>
      <c r="C963" s="4">
        <v>3508158.15</v>
      </c>
      <c r="D963" s="1"/>
      <c r="E963" s="1">
        <f>E964</f>
        <v>0</v>
      </c>
      <c r="F963" s="1">
        <f>F964</f>
        <v>3508158.15</v>
      </c>
      <c r="G963" s="7"/>
      <c r="H963" t="b">
        <f t="shared" si="75"/>
        <v>1</v>
      </c>
      <c r="I963" t="str">
        <f t="shared" si="76"/>
        <v>00</v>
      </c>
    </row>
    <row r="964" spans="1:9" ht="25.5">
      <c r="A964" t="str">
        <f t="shared" ref="A964:A1027" si="81">TRIM(B964)</f>
        <v>1.2.4.9.1.00.00 - (-) Redução ao Valor Recuperável de Intangível - 
 Consolidação</v>
      </c>
      <c r="B964" s="5" t="s">
        <v>2394</v>
      </c>
      <c r="C964" s="6">
        <v>3508158.15</v>
      </c>
      <c r="D964" s="1"/>
      <c r="E964" s="1">
        <f>SUMIF(A964:B964,"*intra*",C964:D964)+SUMIF(A964:B964,"*inter*",C964:D964)</f>
        <v>0</v>
      </c>
      <c r="F964" s="1">
        <f>SUMIF(A964:B964,"*consolidação*",C964:D964)</f>
        <v>3508158.15</v>
      </c>
      <c r="G964" s="7"/>
      <c r="H964" t="b">
        <f t="shared" ref="H964:H1027" si="82">IF(I964="00",C964=E964+F964,TRUE)</f>
        <v>1</v>
      </c>
      <c r="I964" t="str">
        <f t="shared" ref="I964:I1027" si="83">MID(A964,11,2)</f>
        <v>00</v>
      </c>
    </row>
    <row r="965" spans="1:9" ht="25.5">
      <c r="A965" t="str">
        <f t="shared" si="81"/>
        <v>1.2.4.9.1.01.00 - (-) Redução ao Valor Recuperável de Intangível - 
 Softwares</v>
      </c>
      <c r="B965" s="3" t="s">
        <v>2395</v>
      </c>
      <c r="C965" s="4">
        <v>3508158.15</v>
      </c>
      <c r="D965" s="1"/>
      <c r="E965" s="1">
        <f>SUMIF(A965:B965,"*intra*",C965:D965)+SUMIF(A965:B965,"*inter*",C965:D965)</f>
        <v>0</v>
      </c>
      <c r="F965" s="1">
        <f>SUMIF(A965:B965,"*consolidação*",C965:D965)</f>
        <v>0</v>
      </c>
      <c r="G965" s="7"/>
      <c r="H965" t="b">
        <f t="shared" si="82"/>
        <v>1</v>
      </c>
      <c r="I965" t="str">
        <f t="shared" si="83"/>
        <v>01</v>
      </c>
    </row>
    <row r="966" spans="1:9" ht="25.5">
      <c r="A966" t="str">
        <f t="shared" si="81"/>
        <v>1.2.4.9.1.02.00 - (-) Redução ao Valor Recuperável de Intangível - 
 Marcas, Direitos e Patentes</v>
      </c>
      <c r="B966" s="5" t="s">
        <v>2396</v>
      </c>
      <c r="C966" s="6">
        <v>0</v>
      </c>
      <c r="D966" s="1"/>
      <c r="E966" s="1">
        <f>SUMIF(A966:B966,"*intra*",C966:D966)+SUMIF(A966:B966,"*inter*",C966:D966)</f>
        <v>0</v>
      </c>
      <c r="F966" s="1">
        <f>SUMIF(A966:B966,"*consolidação*",C966:D966)</f>
        <v>0</v>
      </c>
      <c r="G966" s="7"/>
      <c r="H966" t="b">
        <f t="shared" si="82"/>
        <v>1</v>
      </c>
      <c r="I966" t="str">
        <f t="shared" si="83"/>
        <v>02</v>
      </c>
    </row>
    <row r="967" spans="1:9" ht="25.5">
      <c r="A967" t="str">
        <f t="shared" si="81"/>
        <v>1.2.4.9.1.03.00 - (-) Redução ao Valor Recuperável de Intangível - 
 Direito de Uso</v>
      </c>
      <c r="B967" s="3" t="s">
        <v>2397</v>
      </c>
      <c r="C967" s="4">
        <v>0</v>
      </c>
      <c r="D967" s="1"/>
      <c r="E967" s="1">
        <f>SUMIF(A967:B967,"*intra*",C967:D967)+SUMIF(A967:B967,"*inter*",C967:D967)</f>
        <v>0</v>
      </c>
      <c r="F967" s="1">
        <f>SUMIF(A967:B967,"*consolidação*",C967:D967)</f>
        <v>0</v>
      </c>
      <c r="G967" s="7"/>
      <c r="H967" t="b">
        <f t="shared" si="82"/>
        <v>1</v>
      </c>
      <c r="I967" t="str">
        <f t="shared" si="83"/>
        <v>03</v>
      </c>
    </row>
    <row r="968" spans="1:9">
      <c r="A968" t="str">
        <f t="shared" si="81"/>
        <v>1.2.5.0.0.00.00 - Diferido</v>
      </c>
      <c r="B968" s="5" t="s">
        <v>2398</v>
      </c>
      <c r="C968" s="6">
        <v>0</v>
      </c>
      <c r="D968" s="1"/>
      <c r="E968" s="1">
        <f>E971+E969+E973</f>
        <v>0</v>
      </c>
      <c r="F968" s="1">
        <f>F971+F969+F973</f>
        <v>0</v>
      </c>
      <c r="G968" s="8"/>
      <c r="H968" t="b">
        <f t="shared" si="82"/>
        <v>1</v>
      </c>
      <c r="I968" t="str">
        <f t="shared" si="83"/>
        <v>00</v>
      </c>
    </row>
    <row r="969" spans="1:9">
      <c r="A969" t="str">
        <f t="shared" si="81"/>
        <v>1.2.5.1.0.00.00 - Gastos de Implantação e Pré-Operacionais</v>
      </c>
      <c r="B969" s="3" t="s">
        <v>2399</v>
      </c>
      <c r="C969" s="4">
        <v>0</v>
      </c>
      <c r="D969" s="1"/>
      <c r="E969" s="1">
        <f>E970</f>
        <v>0</v>
      </c>
      <c r="F969" s="1">
        <f>F970</f>
        <v>0</v>
      </c>
      <c r="G969" s="7"/>
      <c r="H969" t="b">
        <f t="shared" si="82"/>
        <v>1</v>
      </c>
      <c r="I969" t="str">
        <f t="shared" si="83"/>
        <v>00</v>
      </c>
    </row>
    <row r="970" spans="1:9" ht="25.5">
      <c r="A970" t="str">
        <f t="shared" si="81"/>
        <v>1.2.5.1.1.00.00 - Gastos de Implantação e Pré-Operacionais - 
 Consolidação</v>
      </c>
      <c r="B970" s="5" t="s">
        <v>2400</v>
      </c>
      <c r="C970" s="6">
        <v>0</v>
      </c>
      <c r="D970" s="1"/>
      <c r="E970" s="1">
        <f>SUMIF(A970:B970,"*intra*",C970:D970)+SUMIF(A970:B970,"*inter*",C970:D970)</f>
        <v>0</v>
      </c>
      <c r="F970" s="1">
        <f>SUMIF(A970:B970,"*consolidação*",C970:D970)</f>
        <v>0</v>
      </c>
      <c r="G970" s="7"/>
      <c r="H970" t="b">
        <f t="shared" si="82"/>
        <v>1</v>
      </c>
      <c r="I970" t="str">
        <f t="shared" si="83"/>
        <v>00</v>
      </c>
    </row>
    <row r="971" spans="1:9">
      <c r="A971" t="str">
        <f t="shared" si="81"/>
        <v>1.2.5.2.0.00.00 - Gastos de Reorganização</v>
      </c>
      <c r="B971" s="3" t="s">
        <v>2401</v>
      </c>
      <c r="C971" s="4">
        <v>0</v>
      </c>
      <c r="D971" s="1"/>
      <c r="E971" s="1">
        <f>E972</f>
        <v>0</v>
      </c>
      <c r="F971" s="1">
        <f>F972</f>
        <v>0</v>
      </c>
      <c r="G971" s="7"/>
      <c r="H971" t="b">
        <f t="shared" si="82"/>
        <v>1</v>
      </c>
      <c r="I971" t="str">
        <f t="shared" si="83"/>
        <v>00</v>
      </c>
    </row>
    <row r="972" spans="1:9">
      <c r="A972" t="str">
        <f t="shared" si="81"/>
        <v>1.2.5.2.1.00.00 - Gastos de Reorganização - Consolidação</v>
      </c>
      <c r="B972" s="5" t="s">
        <v>2402</v>
      </c>
      <c r="C972" s="6">
        <v>0</v>
      </c>
      <c r="D972" s="1"/>
      <c r="E972" s="1">
        <f>SUMIF(A972:B972,"*intra*",C972:D972)+SUMIF(A972:B972,"*inter*",C972:D972)</f>
        <v>0</v>
      </c>
      <c r="F972" s="1">
        <f>SUMIF(A972:B972,"*consolidação*",C972:D972)</f>
        <v>0</v>
      </c>
      <c r="G972" s="7"/>
      <c r="H972" t="b">
        <f t="shared" si="82"/>
        <v>1</v>
      </c>
      <c r="I972" t="str">
        <f t="shared" si="83"/>
        <v>00</v>
      </c>
    </row>
    <row r="973" spans="1:9">
      <c r="A973" t="str">
        <f t="shared" si="81"/>
        <v>1.2.5.9.0.00.00 - (-) Amortização Acumulada</v>
      </c>
      <c r="B973" s="3" t="s">
        <v>2403</v>
      </c>
      <c r="C973" s="4">
        <v>0</v>
      </c>
      <c r="D973" s="1"/>
      <c r="E973" s="1">
        <f>E974</f>
        <v>0</v>
      </c>
      <c r="F973" s="1">
        <f>F974</f>
        <v>0</v>
      </c>
      <c r="G973" s="7"/>
      <c r="H973" t="b">
        <f t="shared" si="82"/>
        <v>1</v>
      </c>
      <c r="I973" t="str">
        <f t="shared" si="83"/>
        <v>00</v>
      </c>
    </row>
    <row r="974" spans="1:9">
      <c r="A974" t="str">
        <f t="shared" si="81"/>
        <v>1.2.5.9.1.00.00 - (-) Amortização Acumulada - Consolidação</v>
      </c>
      <c r="B974" s="5" t="s">
        <v>2404</v>
      </c>
      <c r="C974" s="6">
        <v>0</v>
      </c>
      <c r="D974" s="1"/>
      <c r="E974" s="1">
        <f>SUMIF(A974:B974,"*intra*",C974:D974)+SUMIF(A974:B974,"*inter*",C974:D974)</f>
        <v>0</v>
      </c>
      <c r="F974" s="1">
        <f>SUMIF(A974:B974,"*consolidação*",C974:D974)</f>
        <v>0</v>
      </c>
      <c r="G974" s="7"/>
      <c r="H974" t="b">
        <f t="shared" si="82"/>
        <v>1</v>
      </c>
      <c r="I974" t="str">
        <f t="shared" si="83"/>
        <v>00</v>
      </c>
    </row>
    <row r="975" spans="1:9" ht="25.5">
      <c r="A975" t="str">
        <f t="shared" si="81"/>
        <v>1.2.5.9.1.01.00 - (-) Amortização Acumulada - Gastos de Implantação 
 e Pré-Operacionais</v>
      </c>
      <c r="B975" s="3" t="s">
        <v>2405</v>
      </c>
      <c r="C975" s="4">
        <v>0</v>
      </c>
      <c r="D975" s="1"/>
      <c r="E975" s="1">
        <f>SUMIF(A975:B975,"*intra*",C975:D975)+SUMIF(A975:B975,"*inter*",C975:D975)</f>
        <v>0</v>
      </c>
      <c r="F975" s="1">
        <f>SUMIF(A975:B975,"*consolidação*",C975:D975)</f>
        <v>0</v>
      </c>
      <c r="G975" s="7"/>
      <c r="H975" t="b">
        <f t="shared" si="82"/>
        <v>1</v>
      </c>
      <c r="I975" t="str">
        <f t="shared" si="83"/>
        <v>01</v>
      </c>
    </row>
    <row r="976" spans="1:9" ht="25.5">
      <c r="A976" t="str">
        <f t="shared" si="81"/>
        <v>1.2.5.9.1.02.00 - (-) Amortização Acumulada - Gastos de 
 Reorganização</v>
      </c>
      <c r="B976" s="5" t="s">
        <v>2406</v>
      </c>
      <c r="C976" s="6">
        <v>0</v>
      </c>
      <c r="D976" s="1"/>
      <c r="E976" s="1">
        <f>SUMIF(A976:B976,"*intra*",C976:D976)+SUMIF(A976:B976,"*inter*",C976:D976)</f>
        <v>0</v>
      </c>
      <c r="F976" s="1">
        <f>SUMIF(A976:B976,"*consolidação*",C976:D976)</f>
        <v>0</v>
      </c>
      <c r="G976" s="7"/>
      <c r="H976" t="b">
        <f t="shared" si="82"/>
        <v>1</v>
      </c>
      <c r="I976" t="str">
        <f t="shared" si="83"/>
        <v>02</v>
      </c>
    </row>
    <row r="977" spans="1:9">
      <c r="A977" t="str">
        <f t="shared" si="81"/>
        <v>Passivo e Patrimônio Líquido</v>
      </c>
      <c r="B977" s="3" t="s">
        <v>299</v>
      </c>
      <c r="C977" s="31"/>
      <c r="D977" s="1"/>
      <c r="E977" s="1">
        <f>SUMIF(A977:B977,"*intra*",C977:D977)+SUMIF(A977:B977,"*inter*",C977:D977)</f>
        <v>0</v>
      </c>
      <c r="F977" s="1">
        <f>SUMIF(A977:B977,"*consolidação*",C977:D977)</f>
        <v>0</v>
      </c>
      <c r="G977" s="7"/>
      <c r="H977" t="b">
        <f t="shared" si="82"/>
        <v>1</v>
      </c>
      <c r="I977" t="str">
        <f t="shared" si="83"/>
        <v>Pa</v>
      </c>
    </row>
    <row r="978" spans="1:9">
      <c r="A978" t="str">
        <f t="shared" si="81"/>
        <v>Passivo e Patrimônio Líquido</v>
      </c>
      <c r="B978" s="5" t="s">
        <v>2407</v>
      </c>
      <c r="C978" s="42"/>
      <c r="D978" s="1"/>
      <c r="E978" s="1">
        <f>SUMIF(A978:B978,"*intra*",C978:D978)+SUMIF(A978:B978,"*inter*",C978:D978)</f>
        <v>0</v>
      </c>
      <c r="F978" s="1">
        <f>SUMIF(A978:B978,"*consolidação*",C978:D978)</f>
        <v>0</v>
      </c>
      <c r="G978" s="7"/>
      <c r="H978" t="b">
        <f t="shared" si="82"/>
        <v>1</v>
      </c>
      <c r="I978" t="str">
        <f t="shared" si="83"/>
        <v>Pa</v>
      </c>
    </row>
    <row r="979" spans="1:9">
      <c r="A979" t="str">
        <f t="shared" si="81"/>
        <v>2.0.0.0.0.00.00 - Passivo e Patrimônio Liquido</v>
      </c>
      <c r="B979" s="3" t="s">
        <v>2408</v>
      </c>
      <c r="C979" s="4">
        <v>1261271164201.97</v>
      </c>
      <c r="D979" s="1"/>
      <c r="E979" s="1">
        <f>E980+E1083+E1188</f>
        <v>325290131361.99005</v>
      </c>
      <c r="F979" s="1">
        <f>F980+F1083+F1188</f>
        <v>1248534709878.8796</v>
      </c>
      <c r="G979" s="7"/>
      <c r="H979" t="b">
        <f t="shared" si="82"/>
        <v>0</v>
      </c>
      <c r="I979" t="str">
        <f t="shared" si="83"/>
        <v>00</v>
      </c>
    </row>
    <row r="980" spans="1:9">
      <c r="A980" t="str">
        <f t="shared" si="81"/>
        <v>2.1.0.0.0.00.00 - Passivo Circulante</v>
      </c>
      <c r="B980" s="5" t="s">
        <v>2409</v>
      </c>
      <c r="C980" s="6">
        <v>183476112545.22</v>
      </c>
      <c r="D980" s="1"/>
      <c r="E980" s="1">
        <f>E981+E998+E1028+E1033+E1046+E1050+E1065</f>
        <v>34451973653.800003</v>
      </c>
      <c r="F980" s="1">
        <f>F981+F998+F1028+F1033+F1046+F1050+F1065</f>
        <v>149024138891.41998</v>
      </c>
      <c r="G980" s="7"/>
      <c r="H980" t="b">
        <f t="shared" si="82"/>
        <v>1</v>
      </c>
      <c r="I980" t="str">
        <f t="shared" si="83"/>
        <v>00</v>
      </c>
    </row>
    <row r="981" spans="1:9" ht="25.5">
      <c r="A981" t="str">
        <f t="shared" si="81"/>
        <v>2.1.1.0.0.00.00 - Obrigações Trabalhistas, Previdenciárias e 
 Assistenciais a Pagar a Curto Prazo</v>
      </c>
      <c r="B981" s="19" t="s">
        <v>2410</v>
      </c>
      <c r="C981" s="52">
        <v>35506020387.699997</v>
      </c>
      <c r="D981" s="13"/>
      <c r="E981" s="13">
        <f>E982+E984+E990+E992</f>
        <v>4870635123.0099993</v>
      </c>
      <c r="F981" s="13">
        <f>F982+F984+F990+F992</f>
        <v>30635385264.690002</v>
      </c>
      <c r="G981" s="7"/>
      <c r="H981" t="b">
        <f t="shared" si="82"/>
        <v>1</v>
      </c>
      <c r="I981" t="str">
        <f t="shared" si="83"/>
        <v>00</v>
      </c>
    </row>
    <row r="982" spans="1:9">
      <c r="A982" t="str">
        <f t="shared" si="81"/>
        <v>2.1.1.1.0.00.00 - Pessoal a Pagar</v>
      </c>
      <c r="B982" s="5" t="s">
        <v>2411</v>
      </c>
      <c r="C982" s="6">
        <v>24938354074.73</v>
      </c>
      <c r="D982" s="1"/>
      <c r="E982" s="1">
        <f>E983</f>
        <v>0</v>
      </c>
      <c r="F982" s="1">
        <f>F983</f>
        <v>24938354074.73</v>
      </c>
      <c r="G982" s="7"/>
      <c r="H982" t="b">
        <f t="shared" si="82"/>
        <v>1</v>
      </c>
      <c r="I982" t="str">
        <f t="shared" si="83"/>
        <v>00</v>
      </c>
    </row>
    <row r="983" spans="1:9">
      <c r="A983" t="str">
        <f t="shared" si="81"/>
        <v>2.1.1.1.1.00.00 - Pessoal a Pagar - Consolidação</v>
      </c>
      <c r="B983" s="3" t="s">
        <v>2412</v>
      </c>
      <c r="C983" s="4">
        <v>24938354074.73</v>
      </c>
      <c r="D983" s="1"/>
      <c r="E983" s="1">
        <f>SUMIF(A983:B983,"*intra*",C983:D983)+SUMIF(A983:B983,"*inter*",C983:D983)</f>
        <v>0</v>
      </c>
      <c r="F983" s="1">
        <f>SUMIF(A983:B983,"*consolidação*",C983:D983)</f>
        <v>24938354074.73</v>
      </c>
      <c r="G983" s="7"/>
      <c r="H983" t="b">
        <f t="shared" si="82"/>
        <v>1</v>
      </c>
      <c r="I983" t="str">
        <f t="shared" si="83"/>
        <v>00</v>
      </c>
    </row>
    <row r="984" spans="1:9">
      <c r="A984" t="str">
        <f t="shared" si="81"/>
        <v>2.1.1.2.0.00.00 - Benefícios Previdenciários a Pagar</v>
      </c>
      <c r="B984" s="5" t="s">
        <v>2413</v>
      </c>
      <c r="C984" s="6">
        <v>4027977235.1100001</v>
      </c>
      <c r="D984" s="1"/>
      <c r="E984" s="1">
        <f>E985+E986+E987+E988+E989</f>
        <v>42873999.549999997</v>
      </c>
      <c r="F984" s="1">
        <f>F985+F986+F987+F988+F989</f>
        <v>3985103235.5599999</v>
      </c>
      <c r="G984" s="7"/>
      <c r="H984" t="b">
        <f t="shared" si="82"/>
        <v>1</v>
      </c>
      <c r="I984" t="str">
        <f t="shared" si="83"/>
        <v>00</v>
      </c>
    </row>
    <row r="985" spans="1:9">
      <c r="A985" t="str">
        <f t="shared" si="81"/>
        <v>2.1.1.2.1.00.00 - Benefícios Previdenciários a Pagar - Consolidação</v>
      </c>
      <c r="B985" s="3" t="s">
        <v>2414</v>
      </c>
      <c r="C985" s="4">
        <v>3985103235.5599999</v>
      </c>
      <c r="D985" s="1"/>
      <c r="E985" s="1">
        <f>SUMIF(A985:B985,"*intra*",C985:D985)+SUMIF(A985:B985,"*inter*",C985:D985)</f>
        <v>0</v>
      </c>
      <c r="F985" s="1">
        <f>SUMIF(A985:B985,"*consolidação*",C985:D985)</f>
        <v>3985103235.5599999</v>
      </c>
      <c r="G985" s="7"/>
      <c r="H985" t="b">
        <f t="shared" si="82"/>
        <v>1</v>
      </c>
      <c r="I985" t="str">
        <f t="shared" si="83"/>
        <v>00</v>
      </c>
    </row>
    <row r="986" spans="1:9">
      <c r="A986" t="str">
        <f t="shared" si="81"/>
        <v>2.1.1.2.2.00.00 - Benefícios Previdenciários a Pagar - Intra OFSS</v>
      </c>
      <c r="B986" s="5" t="s">
        <v>2415</v>
      </c>
      <c r="C986" s="6">
        <v>0</v>
      </c>
      <c r="D986" s="1"/>
      <c r="E986" s="1">
        <f>SUMIF(A986:B986,"*intra*",C986:D986)+SUMIF(A986:B986,"*inter*",C986:D986)</f>
        <v>0</v>
      </c>
      <c r="F986" s="1">
        <f>SUMIF(A986:B986,"*consolidação*",C986:D986)</f>
        <v>0</v>
      </c>
      <c r="G986" s="7"/>
      <c r="H986" t="b">
        <f t="shared" si="82"/>
        <v>1</v>
      </c>
      <c r="I986" t="str">
        <f t="shared" si="83"/>
        <v>00</v>
      </c>
    </row>
    <row r="987" spans="1:9" ht="25.5">
      <c r="A987" t="str">
        <f t="shared" si="81"/>
        <v>2.1.1.2.3.00.00 - Benefícios Previdenciários a Pagar - Inter OFSS - 
 União</v>
      </c>
      <c r="B987" s="3" t="s">
        <v>2416</v>
      </c>
      <c r="C987" s="4">
        <v>42873999.549999997</v>
      </c>
      <c r="D987" s="1"/>
      <c r="E987" s="1">
        <f>SUMIF(A987:B987,"*intra*",C987:D987)+SUMIF(A987:B987,"*inter*",C987:D987)</f>
        <v>42873999.549999997</v>
      </c>
      <c r="F987" s="1">
        <f>SUMIF(A987:B987,"*consolidação*",C987:D987)</f>
        <v>0</v>
      </c>
      <c r="G987" s="7"/>
      <c r="H987" t="b">
        <f t="shared" si="82"/>
        <v>1</v>
      </c>
      <c r="I987" t="str">
        <f t="shared" si="83"/>
        <v>00</v>
      </c>
    </row>
    <row r="988" spans="1:9" ht="25.5">
      <c r="A988" t="str">
        <f t="shared" si="81"/>
        <v>2.1.1.2.4.00.00 - Benefícios Previdenciários a Pagar - Inter OFSS - 
 Estado</v>
      </c>
      <c r="B988" s="5" t="s">
        <v>2417</v>
      </c>
      <c r="C988" s="6">
        <v>0</v>
      </c>
      <c r="D988" s="1"/>
      <c r="E988" s="1">
        <f>SUMIF(A988:B988,"*intra*",C988:D988)+SUMIF(A988:B988,"*inter*",C988:D988)</f>
        <v>0</v>
      </c>
      <c r="F988" s="1">
        <f>SUMIF(A988:B988,"*consolidação*",C988:D988)</f>
        <v>0</v>
      </c>
      <c r="G988" s="7"/>
      <c r="H988" t="b">
        <f t="shared" si="82"/>
        <v>1</v>
      </c>
      <c r="I988" t="str">
        <f t="shared" si="83"/>
        <v>00</v>
      </c>
    </row>
    <row r="989" spans="1:9" ht="25.5">
      <c r="A989" t="str">
        <f t="shared" si="81"/>
        <v>2.1.1.2.5.00.00 - Benefícios Previdenciários a Pagar - Inter OFSS - 
 Município</v>
      </c>
      <c r="B989" s="3" t="s">
        <v>2418</v>
      </c>
      <c r="C989" s="4">
        <v>0</v>
      </c>
      <c r="D989" s="1"/>
      <c r="E989" s="1">
        <f>SUMIF(A989:B989,"*intra*",C989:D989)+SUMIF(A989:B989,"*inter*",C989:D989)</f>
        <v>0</v>
      </c>
      <c r="F989" s="1">
        <f>SUMIF(A989:B989,"*consolidação*",C989:D989)</f>
        <v>0</v>
      </c>
      <c r="G989" s="7"/>
      <c r="H989" t="b">
        <f t="shared" si="82"/>
        <v>1</v>
      </c>
      <c r="I989" t="str">
        <f t="shared" si="83"/>
        <v>00</v>
      </c>
    </row>
    <row r="990" spans="1:9">
      <c r="A990" t="str">
        <f t="shared" si="81"/>
        <v>2.1.1.3.0.00.00 - Benefícios Assistenciais a Pagar</v>
      </c>
      <c r="B990" s="5" t="s">
        <v>2419</v>
      </c>
      <c r="C990" s="6">
        <v>17043148.52</v>
      </c>
      <c r="D990" s="1"/>
      <c r="E990" s="1">
        <f>E991</f>
        <v>0</v>
      </c>
      <c r="F990" s="1">
        <f>F991</f>
        <v>17043148.52</v>
      </c>
      <c r="G990" s="7"/>
      <c r="H990" t="b">
        <f t="shared" si="82"/>
        <v>1</v>
      </c>
      <c r="I990" t="str">
        <f t="shared" si="83"/>
        <v>00</v>
      </c>
    </row>
    <row r="991" spans="1:9">
      <c r="A991" t="str">
        <f t="shared" si="81"/>
        <v>2.1.1.3.1.00.00 - Benefícios Assistenciais a Pagar - Consolidação</v>
      </c>
      <c r="B991" s="3" t="s">
        <v>2420</v>
      </c>
      <c r="C991" s="4">
        <v>17043148.52</v>
      </c>
      <c r="D991" s="1"/>
      <c r="E991" s="1">
        <f>SUMIF(A991:B991,"*intra*",C991:D991)+SUMIF(A991:B991,"*inter*",C991:D991)</f>
        <v>0</v>
      </c>
      <c r="F991" s="1">
        <f>SUMIF(A991:B991,"*consolidação*",C991:D991)</f>
        <v>17043148.52</v>
      </c>
      <c r="G991" s="7"/>
      <c r="H991" t="b">
        <f t="shared" si="82"/>
        <v>1</v>
      </c>
      <c r="I991" t="str">
        <f t="shared" si="83"/>
        <v>00</v>
      </c>
    </row>
    <row r="992" spans="1:9">
      <c r="A992" t="str">
        <f t="shared" si="81"/>
        <v>2.1.1.4.0.00.00 - Encargos Sociais a Pagar</v>
      </c>
      <c r="B992" s="5" t="s">
        <v>2421</v>
      </c>
      <c r="C992" s="6">
        <v>6522645929.3400002</v>
      </c>
      <c r="D992" s="1"/>
      <c r="E992" s="1">
        <f>E993+E994+E995+E996+E997</f>
        <v>4827761123.4599991</v>
      </c>
      <c r="F992" s="1">
        <f>F993+F994+F995+F996+F997</f>
        <v>1694884805.8800001</v>
      </c>
      <c r="G992" s="7"/>
      <c r="H992" t="b">
        <f t="shared" si="82"/>
        <v>1</v>
      </c>
      <c r="I992" t="str">
        <f t="shared" si="83"/>
        <v>00</v>
      </c>
    </row>
    <row r="993" spans="1:9">
      <c r="A993" t="str">
        <f t="shared" si="81"/>
        <v>2.1.1.4.1.00.00 - Encargos Sociais a Pagar-Consolidação</v>
      </c>
      <c r="B993" s="3" t="s">
        <v>2422</v>
      </c>
      <c r="C993" s="4">
        <v>1694884805.8800001</v>
      </c>
      <c r="D993" s="1"/>
      <c r="E993" s="1">
        <f>SUMIF(A993:B993,"*intra*",C993:D993)+SUMIF(A993:B993,"*inter*",C993:D993)</f>
        <v>0</v>
      </c>
      <c r="F993" s="1">
        <f>SUMIF(A993:B993,"*consolidação*",C993:D993)</f>
        <v>1694884805.8800001</v>
      </c>
      <c r="G993" s="7"/>
      <c r="H993" t="b">
        <f t="shared" si="82"/>
        <v>1</v>
      </c>
      <c r="I993" t="str">
        <f t="shared" si="83"/>
        <v>00</v>
      </c>
    </row>
    <row r="994" spans="1:9">
      <c r="A994" t="str">
        <f t="shared" si="81"/>
        <v>2.1.1.4.2.00.00 - Encargos Sociais a Pagar - Intra OFSS</v>
      </c>
      <c r="B994" s="5" t="s">
        <v>2423</v>
      </c>
      <c r="C994" s="6">
        <v>3735208388.27</v>
      </c>
      <c r="D994" s="1"/>
      <c r="E994" s="1">
        <f>SUMIF(A994:B994,"*intra*",C994:D994)+SUMIF(A994:B994,"*inter*",C994:D994)</f>
        <v>3735208388.27</v>
      </c>
      <c r="F994" s="1">
        <f>SUMIF(A994:B994,"*consolidação*",C994:D994)</f>
        <v>0</v>
      </c>
      <c r="G994" s="7"/>
      <c r="H994" t="b">
        <f t="shared" si="82"/>
        <v>1</v>
      </c>
      <c r="I994" t="str">
        <f t="shared" si="83"/>
        <v>00</v>
      </c>
    </row>
    <row r="995" spans="1:9">
      <c r="A995" t="str">
        <f t="shared" si="81"/>
        <v>2.1.1.4.3.00.00 - Encargos Sociais a Pagar - Inter OFSS - União</v>
      </c>
      <c r="B995" s="3" t="s">
        <v>2424</v>
      </c>
      <c r="C995" s="4">
        <v>1091077504.76</v>
      </c>
      <c r="D995" s="1"/>
      <c r="E995" s="1">
        <f>SUMIF(A995:B995,"*intra*",C995:D995)+SUMIF(A995:B995,"*inter*",C995:D995)</f>
        <v>1091077504.76</v>
      </c>
      <c r="F995" s="1">
        <f>SUMIF(A995:B995,"*consolidação*",C995:D995)</f>
        <v>0</v>
      </c>
      <c r="G995" s="7"/>
      <c r="H995" t="b">
        <f t="shared" si="82"/>
        <v>1</v>
      </c>
      <c r="I995" t="str">
        <f t="shared" si="83"/>
        <v>00</v>
      </c>
    </row>
    <row r="996" spans="1:9">
      <c r="A996" t="str">
        <f t="shared" si="81"/>
        <v>2.1.1.4.4.00.00 - Encargos Sociais a Pagar - Inter OFSS - Estado</v>
      </c>
      <c r="B996" s="5" t="s">
        <v>2425</v>
      </c>
      <c r="C996" s="6">
        <v>620282.19999999995</v>
      </c>
      <c r="D996" s="1"/>
      <c r="E996" s="1">
        <f>SUMIF(A996:B996,"*intra*",C996:D996)+SUMIF(A996:B996,"*inter*",C996:D996)</f>
        <v>620282.19999999995</v>
      </c>
      <c r="F996" s="1">
        <f>SUMIF(A996:B996,"*consolidação*",C996:D996)</f>
        <v>0</v>
      </c>
      <c r="G996" s="7"/>
      <c r="H996" t="b">
        <f t="shared" si="82"/>
        <v>1</v>
      </c>
      <c r="I996" t="str">
        <f t="shared" si="83"/>
        <v>00</v>
      </c>
    </row>
    <row r="997" spans="1:9">
      <c r="A997" t="str">
        <f t="shared" si="81"/>
        <v>2.1.1.4.5.00.00 - Encargos Sociais a Pagar - Inter OFSS - Município</v>
      </c>
      <c r="B997" s="3" t="s">
        <v>2426</v>
      </c>
      <c r="C997" s="4">
        <v>854948.23</v>
      </c>
      <c r="D997" s="1"/>
      <c r="E997" s="1">
        <f>SUMIF(A997:B997,"*intra*",C997:D997)+SUMIF(A997:B997,"*inter*",C997:D997)</f>
        <v>854948.23</v>
      </c>
      <c r="F997" s="1">
        <f>SUMIF(A997:B997,"*consolidação*",C997:D997)</f>
        <v>0</v>
      </c>
      <c r="G997" s="7"/>
      <c r="H997" t="b">
        <f t="shared" si="82"/>
        <v>1</v>
      </c>
      <c r="I997" t="str">
        <f t="shared" si="83"/>
        <v>00</v>
      </c>
    </row>
    <row r="998" spans="1:9">
      <c r="A998" t="str">
        <f t="shared" si="81"/>
        <v>2.1.2.0.0.00.00 - Empréstimos e Financiamentos a Curto Prazo</v>
      </c>
      <c r="B998" s="19" t="s">
        <v>2427</v>
      </c>
      <c r="C998" s="52">
        <v>18177396990.880001</v>
      </c>
      <c r="D998" s="13"/>
      <c r="E998" s="13">
        <f>E999+E1005+E1007+E1012+E1014+E1019-E1021-E1026</f>
        <v>11913460460.869999</v>
      </c>
      <c r="F998" s="13">
        <f>F999+F1005+F1007+F1012+F1014+F1019-F1021-F1026</f>
        <v>6263936530.0100012</v>
      </c>
      <c r="G998" s="7"/>
      <c r="H998" t="b">
        <f t="shared" si="82"/>
        <v>1</v>
      </c>
      <c r="I998" t="str">
        <f t="shared" si="83"/>
        <v>00</v>
      </c>
    </row>
    <row r="999" spans="1:9">
      <c r="A999" t="str">
        <f t="shared" si="81"/>
        <v>2.1.2.1.0.00.00 - Empréstimos a Curto Prazo - Interno</v>
      </c>
      <c r="B999" s="3" t="s">
        <v>2428</v>
      </c>
      <c r="C999" s="4">
        <v>15229990171.799999</v>
      </c>
      <c r="D999" s="1"/>
      <c r="E999" s="1">
        <f>E1000+E1002+E1003+E1004+E1001</f>
        <v>7427930409.1300001</v>
      </c>
      <c r="F999" s="1">
        <f>F1000+F1002+F1003+F1004+F1001</f>
        <v>7802059762.6700001</v>
      </c>
      <c r="G999" s="7"/>
      <c r="H999" t="b">
        <f t="shared" si="82"/>
        <v>1</v>
      </c>
      <c r="I999" t="str">
        <f t="shared" si="83"/>
        <v>00</v>
      </c>
    </row>
    <row r="1000" spans="1:9" ht="25.5">
      <c r="A1000" t="str">
        <f t="shared" si="81"/>
        <v>2.1.2.1.1.00.00 - Empréstimos a Curto Prazo – Interno - 
 Consolidação</v>
      </c>
      <c r="B1000" s="5" t="s">
        <v>2429</v>
      </c>
      <c r="C1000" s="6">
        <v>7802059762.6700001</v>
      </c>
      <c r="D1000" s="1"/>
      <c r="E1000" s="1"/>
      <c r="F1000" s="1">
        <f>SUMIF(A1000:B1000,"*consolidação*",C1000:D1000)</f>
        <v>7802059762.6700001</v>
      </c>
      <c r="G1000" s="7"/>
      <c r="H1000" t="b">
        <f t="shared" si="82"/>
        <v>1</v>
      </c>
      <c r="I1000" t="str">
        <f t="shared" si="83"/>
        <v>00</v>
      </c>
    </row>
    <row r="1001" spans="1:9">
      <c r="A1001" t="str">
        <f t="shared" si="81"/>
        <v>2.1.2.1.2.00.00 - Empréstimos a Curto Prazo – Interno - Intra OFSS</v>
      </c>
      <c r="B1001" s="3" t="s">
        <v>2430</v>
      </c>
      <c r="C1001" s="4">
        <v>0</v>
      </c>
      <c r="D1001" s="1"/>
      <c r="E1001" s="1">
        <f>SUMIF(A1001:B1001,"*intra*",C1001:D1001)</f>
        <v>0</v>
      </c>
      <c r="F1001" s="1">
        <f>SUMIF(A1001:B1001,"*consolidação*",C1001:D1001)</f>
        <v>0</v>
      </c>
      <c r="G1001" s="7"/>
      <c r="H1001" t="b">
        <f t="shared" si="82"/>
        <v>1</v>
      </c>
      <c r="I1001" t="str">
        <f t="shared" si="83"/>
        <v>00</v>
      </c>
    </row>
    <row r="1002" spans="1:9" ht="25.5">
      <c r="A1002" t="str">
        <f t="shared" si="81"/>
        <v>2.1.2.1.3.00.00 - Empréstimos a Curto Prazo – Interno - Inter OFSS 
 - União</v>
      </c>
      <c r="B1002" s="5" t="s">
        <v>2431</v>
      </c>
      <c r="C1002" s="6">
        <v>7427930409.1300001</v>
      </c>
      <c r="D1002" s="1"/>
      <c r="E1002" s="1">
        <f>SUMIF(A1002:B1002,"*intra*",C1002:D1002)+SUMIF(A1002:B1002,"*inter*",C1002:D1002)</f>
        <v>7427930409.1300001</v>
      </c>
      <c r="F1002" s="1">
        <f>SUMIF(A1002:B1002,"*consolidação*",C1002:D1002)</f>
        <v>0</v>
      </c>
      <c r="G1002" s="7"/>
      <c r="H1002" t="b">
        <f t="shared" si="82"/>
        <v>1</v>
      </c>
      <c r="I1002" t="str">
        <f t="shared" si="83"/>
        <v>00</v>
      </c>
    </row>
    <row r="1003" spans="1:9" ht="25.5">
      <c r="A1003" t="str">
        <f t="shared" si="81"/>
        <v>2.1.2.1.4.00.00 - Empréstimos a Curto Prazo - Interno - Inter OFSS 
 - Estado</v>
      </c>
      <c r="B1003" s="3" t="s">
        <v>2432</v>
      </c>
      <c r="C1003" s="4">
        <v>0</v>
      </c>
      <c r="D1003" s="1"/>
      <c r="E1003" s="1">
        <f>SUMIF(A1003:B1003,"*intra*",C1003:D1003)+SUMIF(A1003:B1003,"*inter*",C1003:D1003)</f>
        <v>0</v>
      </c>
      <c r="F1003" s="1">
        <f>SUMIF(A1003:B1003,"*consolidação*",C1003:D1003)</f>
        <v>0</v>
      </c>
      <c r="G1003" s="7"/>
      <c r="H1003" t="b">
        <f t="shared" si="82"/>
        <v>1</v>
      </c>
      <c r="I1003" t="str">
        <f t="shared" si="83"/>
        <v>00</v>
      </c>
    </row>
    <row r="1004" spans="1:9" ht="25.5">
      <c r="A1004" t="str">
        <f t="shared" si="81"/>
        <v>2.1.2.1.5.00.00 - Empréstimos a Curto Prazo - Interno - Inter OFSS 
 - Município</v>
      </c>
      <c r="B1004" s="5" t="s">
        <v>2433</v>
      </c>
      <c r="C1004" s="6">
        <v>0</v>
      </c>
      <c r="D1004" s="1"/>
      <c r="E1004" s="1">
        <f>SUMIF(A1004:B1004,"*intra*",C1004:D1004)+SUMIF(A1004:B1004,"*inter*",C1004:D1004)</f>
        <v>0</v>
      </c>
      <c r="F1004" s="1">
        <f>SUMIF(A1004:B1004,"*consolidação*",C1004:D1004)</f>
        <v>0</v>
      </c>
      <c r="G1004" s="7"/>
      <c r="H1004" t="b">
        <f t="shared" si="82"/>
        <v>1</v>
      </c>
      <c r="I1004" t="str">
        <f t="shared" si="83"/>
        <v>00</v>
      </c>
    </row>
    <row r="1005" spans="1:9">
      <c r="A1005" t="str">
        <f t="shared" si="81"/>
        <v>2.1.2.2.0.00.00 - Empréstimos a Curto Prazo - Externo</v>
      </c>
      <c r="B1005" s="3" t="s">
        <v>2434</v>
      </c>
      <c r="C1005" s="4">
        <v>2965224953.96</v>
      </c>
      <c r="D1005" s="1"/>
      <c r="E1005" s="1">
        <f>E1006</f>
        <v>0</v>
      </c>
      <c r="F1005" s="1">
        <f>F1006</f>
        <v>2965224953.96</v>
      </c>
      <c r="G1005" s="7"/>
      <c r="H1005" t="b">
        <f t="shared" si="82"/>
        <v>1</v>
      </c>
      <c r="I1005" t="str">
        <f t="shared" si="83"/>
        <v>00</v>
      </c>
    </row>
    <row r="1006" spans="1:9">
      <c r="A1006" t="str">
        <f t="shared" si="81"/>
        <v>2.1.2.2.1.00.00 - Empréstimos a Curto Prazo - Externo Consolidação</v>
      </c>
      <c r="B1006" s="5" t="s">
        <v>2435</v>
      </c>
      <c r="C1006" s="6">
        <v>2965224953.96</v>
      </c>
      <c r="D1006" s="1"/>
      <c r="E1006" s="1">
        <f>SUMIF(A1006:B1006,"*intra*",C1006:D1006)+SUMIF(A1006:B1006,"*inter*",C1006:D1006)</f>
        <v>0</v>
      </c>
      <c r="F1006" s="1">
        <f>SUMIF(A1006:B1006,"*consolidação*",C1006:D1006)</f>
        <v>2965224953.96</v>
      </c>
      <c r="G1006" s="7"/>
      <c r="H1006" t="b">
        <f t="shared" si="82"/>
        <v>1</v>
      </c>
      <c r="I1006" t="str">
        <f t="shared" si="83"/>
        <v>00</v>
      </c>
    </row>
    <row r="1007" spans="1:9">
      <c r="A1007" t="str">
        <f t="shared" si="81"/>
        <v>2.1.2.3.0.00.00 - Financiamentos a Curto Prazo - Interno</v>
      </c>
      <c r="B1007" s="3" t="s">
        <v>2436</v>
      </c>
      <c r="C1007" s="4">
        <v>1214548185.3199999</v>
      </c>
      <c r="D1007" s="1"/>
      <c r="E1007" s="1">
        <f>E1008+E1009+E1010+E1011</f>
        <v>860810509.58000004</v>
      </c>
      <c r="F1007" s="1">
        <f>F1008+F1009+F1010+F1011</f>
        <v>353737675.74000001</v>
      </c>
      <c r="G1007" s="7"/>
      <c r="H1007" t="b">
        <f t="shared" si="82"/>
        <v>1</v>
      </c>
      <c r="I1007" t="str">
        <f t="shared" si="83"/>
        <v>00</v>
      </c>
    </row>
    <row r="1008" spans="1:9" ht="25.5">
      <c r="A1008" t="str">
        <f t="shared" si="81"/>
        <v>2.1.2.3.1.00.00 - Financiamentos a Curto Prazo- Interno - 
 Consolidação</v>
      </c>
      <c r="B1008" s="5" t="s">
        <v>2437</v>
      </c>
      <c r="C1008" s="6">
        <v>353737675.74000001</v>
      </c>
      <c r="D1008" s="1"/>
      <c r="E1008" s="1"/>
      <c r="F1008" s="1">
        <f>SUMIF(A1008:B1008,"*consolidação*",C1008:D1008)</f>
        <v>353737675.74000001</v>
      </c>
      <c r="G1008" s="7"/>
      <c r="H1008" t="b">
        <f t="shared" si="82"/>
        <v>1</v>
      </c>
      <c r="I1008" t="str">
        <f t="shared" si="83"/>
        <v>00</v>
      </c>
    </row>
    <row r="1009" spans="1:9" ht="25.5">
      <c r="A1009" t="str">
        <f t="shared" si="81"/>
        <v>2.1.2.3.3.00.00 - Financiamentos a Curto Prazo - Interno - Inter 
 OFSS - União</v>
      </c>
      <c r="B1009" s="3" t="s">
        <v>2438</v>
      </c>
      <c r="C1009" s="4">
        <v>860810509.58000004</v>
      </c>
      <c r="D1009" s="1"/>
      <c r="E1009" s="1">
        <f>SUMIF(A1009:B1009,"*intra*",C1009:D1009)+SUMIF(A1009:B1009,"*inter*",C1009:D1009)</f>
        <v>860810509.58000004</v>
      </c>
      <c r="F1009" s="1">
        <f>SUMIF(A1009:B1009,"*consolidação*",C1009:D1009)</f>
        <v>0</v>
      </c>
      <c r="G1009" s="7"/>
      <c r="H1009" t="b">
        <f t="shared" si="82"/>
        <v>1</v>
      </c>
      <c r="I1009" t="str">
        <f t="shared" si="83"/>
        <v>00</v>
      </c>
    </row>
    <row r="1010" spans="1:9" ht="25.5">
      <c r="A1010" t="str">
        <f t="shared" si="81"/>
        <v>2.1.2.3.4.00.00 - Financiamentos a Curto Prazo - Interno - Inter 
 OFSS - Estado</v>
      </c>
      <c r="B1010" s="5" t="s">
        <v>2439</v>
      </c>
      <c r="C1010" s="6">
        <v>0</v>
      </c>
      <c r="D1010" s="1"/>
      <c r="E1010" s="1">
        <f>SUMIF(A1010:B1010,"*intra*",C1010:D1010)+SUMIF(A1010:B1010,"*inter*",C1010:D1010)</f>
        <v>0</v>
      </c>
      <c r="F1010" s="1">
        <f>SUMIF(A1010:B1010,"*consolidação*",C1010:D1010)</f>
        <v>0</v>
      </c>
      <c r="G1010" s="7"/>
      <c r="H1010" t="b">
        <f t="shared" si="82"/>
        <v>1</v>
      </c>
      <c r="I1010" t="str">
        <f t="shared" si="83"/>
        <v>00</v>
      </c>
    </row>
    <row r="1011" spans="1:9" ht="25.5">
      <c r="A1011" t="str">
        <f t="shared" si="81"/>
        <v>2.1.2.3.5.00.00 - Financiamentos a Curto Prazo - Interno - Inter 
 OFSS - Município</v>
      </c>
      <c r="B1011" s="3" t="s">
        <v>2440</v>
      </c>
      <c r="C1011" s="4">
        <v>0</v>
      </c>
      <c r="D1011" s="1"/>
      <c r="E1011" s="1">
        <f>SUMIF(A1011:B1011,"*intra*",C1011:D1011)+SUMIF(A1011:B1011,"*inter*",C1011:D1011)</f>
        <v>0</v>
      </c>
      <c r="F1011" s="1">
        <f>SUMIF(A1011:B1011,"*consolidação*",C1011:D1011)</f>
        <v>0</v>
      </c>
      <c r="G1011" s="7"/>
      <c r="H1011" t="b">
        <f t="shared" si="82"/>
        <v>1</v>
      </c>
      <c r="I1011" t="str">
        <f t="shared" si="83"/>
        <v>00</v>
      </c>
    </row>
    <row r="1012" spans="1:9">
      <c r="A1012" t="str">
        <f t="shared" si="81"/>
        <v>2.1.2.4.0.00.00 - Financiamento a Curto Prazo - Externo</v>
      </c>
      <c r="B1012" s="5" t="s">
        <v>2441</v>
      </c>
      <c r="C1012" s="6">
        <v>378817311.69</v>
      </c>
      <c r="D1012" s="1"/>
      <c r="E1012" s="1">
        <f>E1013</f>
        <v>0</v>
      </c>
      <c r="F1012" s="1">
        <f>F1013</f>
        <v>378817311.69</v>
      </c>
      <c r="G1012" s="7"/>
      <c r="H1012" t="b">
        <f t="shared" si="82"/>
        <v>1</v>
      </c>
      <c r="I1012" t="str">
        <f t="shared" si="83"/>
        <v>00</v>
      </c>
    </row>
    <row r="1013" spans="1:9" ht="25.5">
      <c r="A1013" t="str">
        <f t="shared" si="81"/>
        <v>2.1.2.4.1.00.00 - Financiamento a Curto Prazo - Externo - 
 Consolidação</v>
      </c>
      <c r="B1013" s="3" t="s">
        <v>2442</v>
      </c>
      <c r="C1013" s="4">
        <v>378817311.69</v>
      </c>
      <c r="D1013" s="1"/>
      <c r="E1013" s="1">
        <f>SUMIF(A1013:B1013,"*intra*",C1013:D1013)+SUMIF(A1013:B1013,"*inter*",C1013:D1013)</f>
        <v>0</v>
      </c>
      <c r="F1013" s="1">
        <f>SUMIF(A1013:B1013,"*consolidação*",C1013:D1013)</f>
        <v>378817311.69</v>
      </c>
      <c r="G1013" s="7"/>
      <c r="H1013" t="b">
        <f t="shared" si="82"/>
        <v>1</v>
      </c>
      <c r="I1013" t="str">
        <f t="shared" si="83"/>
        <v>00</v>
      </c>
    </row>
    <row r="1014" spans="1:9" ht="25.5">
      <c r="A1014" t="str">
        <f t="shared" si="81"/>
        <v>2.1.2.5.0.00.00 - Juros e Encargos a Pagar de Empréstimos e 
 Financiamentos a Curto Prazo - Interno</v>
      </c>
      <c r="B1014" s="5" t="s">
        <v>2443</v>
      </c>
      <c r="C1014" s="6">
        <v>4738753549.0600004</v>
      </c>
      <c r="D1014" s="1"/>
      <c r="E1014" s="1">
        <f>E1015+E1016+E1017+E1018</f>
        <v>3633705039.4400001</v>
      </c>
      <c r="F1014" s="1">
        <f>F1015+F1016+F1017+F1018</f>
        <v>1105048509.6199999</v>
      </c>
      <c r="G1014" s="7"/>
      <c r="H1014" t="b">
        <f t="shared" si="82"/>
        <v>1</v>
      </c>
      <c r="I1014" t="str">
        <f t="shared" si="83"/>
        <v>00</v>
      </c>
    </row>
    <row r="1015" spans="1:9" ht="25.5">
      <c r="A1015" t="str">
        <f t="shared" si="81"/>
        <v>2.1.2.5.1.00.00 - Juros e Encargos a Pagar de Empréstimos e 
 Financiamentos a Curto Prazo - Interno - Consolidação</v>
      </c>
      <c r="B1015" s="3" t="s">
        <v>2444</v>
      </c>
      <c r="C1015" s="4">
        <v>1105048509.6199999</v>
      </c>
      <c r="D1015" s="1"/>
      <c r="E1015" s="1"/>
      <c r="F1015" s="1">
        <f>SUMIF(A1015:B1015,"*consolidação*",C1015:D1015)</f>
        <v>1105048509.6199999</v>
      </c>
      <c r="G1015" s="7"/>
      <c r="H1015" t="b">
        <f t="shared" si="82"/>
        <v>1</v>
      </c>
      <c r="I1015" t="str">
        <f t="shared" si="83"/>
        <v>00</v>
      </c>
    </row>
    <row r="1016" spans="1:9" ht="25.5">
      <c r="A1016" t="str">
        <f t="shared" si="81"/>
        <v>2.1.2.5.3.00.00 - Juros e Encargos a Pagar de Empréstimos e 
 Financiamentos a Curto Prazo - Interno - Inter OFSS - União</v>
      </c>
      <c r="B1016" s="5" t="s">
        <v>2445</v>
      </c>
      <c r="C1016" s="6">
        <v>3633694472.79</v>
      </c>
      <c r="D1016" s="1"/>
      <c r="E1016" s="1">
        <f>SUMIF(A1016:B1016,"*intra*",C1016:D1016)+SUMIF(A1016:B1016,"*inter*",C1016:D1016)</f>
        <v>3633694472.79</v>
      </c>
      <c r="F1016" s="1">
        <f>SUMIF(A1016:B1016,"*consolidação*",C1016:D1016)</f>
        <v>0</v>
      </c>
      <c r="G1016" s="7"/>
      <c r="H1016" t="b">
        <f t="shared" si="82"/>
        <v>1</v>
      </c>
      <c r="I1016" t="str">
        <f t="shared" si="83"/>
        <v>00</v>
      </c>
    </row>
    <row r="1017" spans="1:9" ht="25.5">
      <c r="A1017" t="str">
        <f t="shared" si="81"/>
        <v>2.1.2.5.4.00.00 - Juros e Encargos a Pagar de Empréstimos e 
 Financiamentos a Curto Prazo - Interno - Inter OFSS - Estado</v>
      </c>
      <c r="B1017" s="3" t="s">
        <v>2446</v>
      </c>
      <c r="C1017" s="4">
        <v>0</v>
      </c>
      <c r="D1017" s="1"/>
      <c r="E1017" s="1">
        <f>SUMIF(A1017:B1017,"*intra*",C1017:D1017)+SUMIF(A1017:B1017,"*inter*",C1017:D1017)</f>
        <v>0</v>
      </c>
      <c r="F1017" s="1">
        <f>SUMIF(A1017:B1017,"*consolidação*",C1017:D1017)</f>
        <v>0</v>
      </c>
      <c r="G1017" s="7"/>
      <c r="H1017" t="b">
        <f t="shared" si="82"/>
        <v>1</v>
      </c>
      <c r="I1017" t="str">
        <f t="shared" si="83"/>
        <v>00</v>
      </c>
    </row>
    <row r="1018" spans="1:9" ht="25.5">
      <c r="A1018" t="str">
        <f t="shared" si="81"/>
        <v>2.1.2.5.5.00.00 - Juros e Encargos a Pagar de Empréstimos e 
 Financiamentos a Curto Prazo - Interno - Inter OFSS - Município</v>
      </c>
      <c r="B1018" s="5" t="s">
        <v>2447</v>
      </c>
      <c r="C1018" s="6">
        <v>10566.65</v>
      </c>
      <c r="D1018" s="1"/>
      <c r="E1018" s="1">
        <f>SUMIF(A1018:B1018,"*intra*",C1018:D1018)+SUMIF(A1018:B1018,"*inter*",C1018:D1018)</f>
        <v>10566.65</v>
      </c>
      <c r="F1018" s="1">
        <f>SUMIF(A1018:B1018,"*consolidação*",C1018:D1018)</f>
        <v>0</v>
      </c>
      <c r="G1018" s="7"/>
      <c r="H1018" t="b">
        <f t="shared" si="82"/>
        <v>1</v>
      </c>
      <c r="I1018" t="str">
        <f t="shared" si="83"/>
        <v>00</v>
      </c>
    </row>
    <row r="1019" spans="1:9" ht="25.5">
      <c r="A1019" t="str">
        <f t="shared" si="81"/>
        <v>2.1.2.6.0.00.00 - Juros e Encargos a Pagar de Empréstimos e 
 Financiamentos a Curto Prazo - Externo</v>
      </c>
      <c r="B1019" s="3" t="s">
        <v>2448</v>
      </c>
      <c r="C1019" s="4">
        <v>413085770.27999997</v>
      </c>
      <c r="D1019" s="1"/>
      <c r="E1019" s="1">
        <f>E1020</f>
        <v>0</v>
      </c>
      <c r="F1019" s="1">
        <f>F1020</f>
        <v>413085770.27999997</v>
      </c>
      <c r="G1019" s="7"/>
      <c r="H1019" t="b">
        <f t="shared" si="82"/>
        <v>1</v>
      </c>
      <c r="I1019" t="str">
        <f t="shared" si="83"/>
        <v>00</v>
      </c>
    </row>
    <row r="1020" spans="1:9" ht="25.5">
      <c r="A1020" t="str">
        <f t="shared" si="81"/>
        <v>2.1.2.6.1.00.00 - Juros e Encargos a Pagar de Empréstimos e 
 Financiamentos a Curto Prazo - Externo - Consolidação</v>
      </c>
      <c r="B1020" s="5" t="s">
        <v>2449</v>
      </c>
      <c r="C1020" s="6">
        <v>413085770.27999997</v>
      </c>
      <c r="D1020" s="1"/>
      <c r="E1020" s="1">
        <f>SUMIF(A1020:B1020,"*intra*",C1020:D1020)+SUMIF(A1020:B1020,"*inter*",C1020:D1020)</f>
        <v>0</v>
      </c>
      <c r="F1020" s="1">
        <f>SUMIF(A1020:B1020,"*consolidação*",C1020:D1020)</f>
        <v>413085770.27999997</v>
      </c>
      <c r="G1020" s="7"/>
      <c r="H1020" t="b">
        <f t="shared" si="82"/>
        <v>1</v>
      </c>
      <c r="I1020" t="str">
        <f t="shared" si="83"/>
        <v>00</v>
      </c>
    </row>
    <row r="1021" spans="1:9">
      <c r="A1021" t="str">
        <f t="shared" si="81"/>
        <v>2.1.2.8.0.00.00 - (-) Encargos Financeiros a Apropriar - Interno</v>
      </c>
      <c r="B1021" s="3" t="s">
        <v>2450</v>
      </c>
      <c r="C1021" s="4">
        <v>6377532469.6899996</v>
      </c>
      <c r="D1021" s="1"/>
      <c r="E1021" s="1">
        <f>E1022+E1023+E1024+E1025</f>
        <v>8985497.2799999993</v>
      </c>
      <c r="F1021" s="1">
        <f>F1022+F1023+F1024+F1025</f>
        <v>6368546972.4099998</v>
      </c>
      <c r="G1021" s="7"/>
      <c r="H1021" t="b">
        <f t="shared" si="82"/>
        <v>1</v>
      </c>
      <c r="I1021" t="str">
        <f t="shared" si="83"/>
        <v>00</v>
      </c>
    </row>
    <row r="1022" spans="1:9" ht="25.5">
      <c r="A1022" t="str">
        <f t="shared" si="81"/>
        <v>2.1.2.8.1.00.00 - (-) Encargos Financeiros a Apropriar - Interno - 
 Consolidação</v>
      </c>
      <c r="B1022" s="5" t="s">
        <v>2451</v>
      </c>
      <c r="C1022" s="6">
        <v>6368546972.4099998</v>
      </c>
      <c r="D1022" s="1"/>
      <c r="E1022" s="1"/>
      <c r="F1022" s="1">
        <f>SUMIF(A1022:B1022,"*consolidação*",C1022:D1022)</f>
        <v>6368546972.4099998</v>
      </c>
      <c r="G1022" s="7"/>
      <c r="H1022" t="b">
        <f t="shared" si="82"/>
        <v>1</v>
      </c>
      <c r="I1022" t="str">
        <f t="shared" si="83"/>
        <v>00</v>
      </c>
    </row>
    <row r="1023" spans="1:9" ht="25.5">
      <c r="A1023" t="str">
        <f t="shared" si="81"/>
        <v>2.1.2.8.3.00.00 - (-) Encargos Financeiros a Apropriar - Interno - 
 Inter OFSS - União</v>
      </c>
      <c r="B1023" s="3" t="s">
        <v>2452</v>
      </c>
      <c r="C1023" s="4">
        <v>8985497.2799999993</v>
      </c>
      <c r="D1023" s="1"/>
      <c r="E1023" s="1">
        <f>SUMIF(A1023:B1023,"*intra*",C1023:D1023)+SUMIF(A1023:B1023,"*inter*",C1023:D1023)</f>
        <v>8985497.2799999993</v>
      </c>
      <c r="F1023" s="1">
        <f>SUMIF(A1023:B1023,"*consolidação*",C1023:D1023)</f>
        <v>0</v>
      </c>
      <c r="G1023" s="7"/>
      <c r="H1023" t="b">
        <f t="shared" si="82"/>
        <v>1</v>
      </c>
      <c r="I1023" t="str">
        <f t="shared" si="83"/>
        <v>00</v>
      </c>
    </row>
    <row r="1024" spans="1:9" ht="25.5">
      <c r="A1024" t="str">
        <f t="shared" si="81"/>
        <v>2.1.2.8.4.00.00 - (-) Encargos Financeiros a Apropriar - Interno - 
 Inter OFSS - Estado</v>
      </c>
      <c r="B1024" s="5" t="s">
        <v>2453</v>
      </c>
      <c r="C1024" s="6">
        <v>0</v>
      </c>
      <c r="D1024" s="1"/>
      <c r="E1024" s="1">
        <f>SUMIF(A1024:B1024,"*intra*",C1024:D1024)+SUMIF(A1024:B1024,"*inter*",C1024:D1024)</f>
        <v>0</v>
      </c>
      <c r="F1024" s="1">
        <f>SUMIF(A1024:B1024,"*consolidação*",C1024:D1024)</f>
        <v>0</v>
      </c>
      <c r="G1024" s="7"/>
      <c r="H1024" t="b">
        <f t="shared" si="82"/>
        <v>1</v>
      </c>
      <c r="I1024" t="str">
        <f t="shared" si="83"/>
        <v>00</v>
      </c>
    </row>
    <row r="1025" spans="1:9" ht="25.5">
      <c r="A1025" t="str">
        <f t="shared" si="81"/>
        <v>2.1.2.8.5.00.00 - (-) Encargos Financeiros a Apropriar - Interno - 
 Inter OFSS - Município</v>
      </c>
      <c r="B1025" s="3" t="s">
        <v>2454</v>
      </c>
      <c r="C1025" s="4">
        <v>0</v>
      </c>
      <c r="D1025" s="1"/>
      <c r="E1025" s="1">
        <f>SUMIF(A1025:B1025,"*intra*",C1025:D1025)+SUMIF(A1025:B1025,"*inter*",C1025:D1025)</f>
        <v>0</v>
      </c>
      <c r="F1025" s="1">
        <f>SUMIF(A1025:B1025,"*consolidação*",C1025:D1025)</f>
        <v>0</v>
      </c>
      <c r="G1025" s="7"/>
      <c r="H1025" t="b">
        <f t="shared" si="82"/>
        <v>1</v>
      </c>
      <c r="I1025" t="str">
        <f t="shared" si="83"/>
        <v>00</v>
      </c>
    </row>
    <row r="1026" spans="1:9">
      <c r="A1026" t="str">
        <f t="shared" si="81"/>
        <v>2.1.2.9.0.00.00 - (-) Encargos Financeiros a Apropriar - Externo</v>
      </c>
      <c r="B1026" s="5" t="s">
        <v>2455</v>
      </c>
      <c r="C1026" s="6">
        <v>385490481.54000002</v>
      </c>
      <c r="D1026" s="1"/>
      <c r="E1026" s="1">
        <f>E1027</f>
        <v>0</v>
      </c>
      <c r="F1026" s="1">
        <f>F1027</f>
        <v>385490481.54000002</v>
      </c>
      <c r="G1026" s="7"/>
      <c r="H1026" t="b">
        <f t="shared" si="82"/>
        <v>1</v>
      </c>
      <c r="I1026" t="str">
        <f t="shared" si="83"/>
        <v>00</v>
      </c>
    </row>
    <row r="1027" spans="1:9" ht="25.5">
      <c r="A1027" t="str">
        <f t="shared" si="81"/>
        <v>2.1.2.9.1.00.00 - (-) Encargos Financeiros a Apropriar- 
 Consolidação</v>
      </c>
      <c r="B1027" s="3" t="s">
        <v>2456</v>
      </c>
      <c r="C1027" s="4">
        <v>385490481.54000002</v>
      </c>
      <c r="D1027" s="1"/>
      <c r="E1027" s="1">
        <f>SUMIF(A1027:B1027,"*intra*",C1027:D1027)+SUMIF(A1027:B1027,"*inter*",C1027:D1027)</f>
        <v>0</v>
      </c>
      <c r="F1027" s="1">
        <f>SUMIF(A1027:B1027,"*consolidação*",C1027:D1027)</f>
        <v>385490481.54000002</v>
      </c>
      <c r="G1027" s="7"/>
      <c r="H1027" t="b">
        <f t="shared" si="82"/>
        <v>1</v>
      </c>
      <c r="I1027" t="str">
        <f t="shared" si="83"/>
        <v>00</v>
      </c>
    </row>
    <row r="1028" spans="1:9">
      <c r="A1028" t="str">
        <f t="shared" ref="A1028:A1091" si="84">TRIM(B1028)</f>
        <v>2.1.3.0.0.00.00 - Fornecedores e Contas a Pagar a Curto Prazo</v>
      </c>
      <c r="B1028" s="5" t="s">
        <v>2457</v>
      </c>
      <c r="C1028" s="6">
        <v>24557386008.73</v>
      </c>
      <c r="D1028" s="1"/>
      <c r="E1028" s="1">
        <f>E1029+E1031</f>
        <v>0</v>
      </c>
      <c r="F1028" s="1">
        <f>F1029+F1031</f>
        <v>24557386008.73</v>
      </c>
      <c r="G1028" s="7"/>
      <c r="H1028" t="b">
        <f t="shared" ref="H1028:H1091" si="85">IF(I1028="00",C1028=E1028+F1028,TRUE)</f>
        <v>1</v>
      </c>
      <c r="I1028" t="str">
        <f t="shared" ref="I1028:I1091" si="86">MID(A1028,11,2)</f>
        <v>00</v>
      </c>
    </row>
    <row r="1029" spans="1:9" ht="25.5">
      <c r="A1029" t="str">
        <f t="shared" si="84"/>
        <v>2.1.3.1.0.00.00 - Fornecedores e Contas a Pagar Nacionais a Curto 
 Prazo</v>
      </c>
      <c r="B1029" s="3" t="s">
        <v>2458</v>
      </c>
      <c r="C1029" s="4">
        <v>24559625898.98</v>
      </c>
      <c r="D1029" s="1"/>
      <c r="E1029" s="1">
        <f>E1030</f>
        <v>0</v>
      </c>
      <c r="F1029" s="1">
        <f>F1030</f>
        <v>24559625898.98</v>
      </c>
      <c r="G1029" s="7"/>
      <c r="H1029" t="b">
        <f t="shared" si="85"/>
        <v>1</v>
      </c>
      <c r="I1029" t="str">
        <f t="shared" si="86"/>
        <v>00</v>
      </c>
    </row>
    <row r="1030" spans="1:9" ht="25.5">
      <c r="A1030" t="str">
        <f t="shared" si="84"/>
        <v>2.1.3.1.1.00.00 - Fornecedores e Contas a Pagar Nacionais a Curto 
 Prazo - Consolidação</v>
      </c>
      <c r="B1030" s="5" t="s">
        <v>2459</v>
      </c>
      <c r="C1030" s="6">
        <v>24559625898.98</v>
      </c>
      <c r="D1030" s="1"/>
      <c r="E1030" s="1">
        <f>SUMIF(A1030:B1030,"*intra*",C1030:D1030)+SUMIF(A1030:B1030,"*inter*",C1030:D1030)</f>
        <v>0</v>
      </c>
      <c r="F1030" s="1">
        <f>SUMIF(A1030:B1030,"*consolidação*",C1030:D1030)</f>
        <v>24559625898.98</v>
      </c>
      <c r="G1030" s="7"/>
      <c r="H1030" t="b">
        <f t="shared" si="85"/>
        <v>1</v>
      </c>
      <c r="I1030" t="str">
        <f t="shared" si="86"/>
        <v>00</v>
      </c>
    </row>
    <row r="1031" spans="1:9" ht="25.5">
      <c r="A1031" t="str">
        <f t="shared" si="84"/>
        <v>2.1.3.2.0.00.00 - Fornecedores e Contas a Pagar Estrangeiros a Curto 
 Prazo</v>
      </c>
      <c r="B1031" s="3" t="s">
        <v>2460</v>
      </c>
      <c r="C1031" s="4">
        <v>-2239890.25</v>
      </c>
      <c r="D1031" s="1"/>
      <c r="E1031" s="1">
        <f>E1032</f>
        <v>0</v>
      </c>
      <c r="F1031" s="1">
        <f>F1032</f>
        <v>-2239890.25</v>
      </c>
      <c r="G1031" s="7"/>
      <c r="H1031" t="b">
        <f t="shared" si="85"/>
        <v>1</v>
      </c>
      <c r="I1031" t="str">
        <f t="shared" si="86"/>
        <v>00</v>
      </c>
    </row>
    <row r="1032" spans="1:9" ht="25.5">
      <c r="A1032" t="str">
        <f t="shared" si="84"/>
        <v>2.1.3.2.1.00.00 - Fornecedores e Contas a Pagar Estrangeiros a Curto 
 Prazo - Consolidação</v>
      </c>
      <c r="B1032" s="5" t="s">
        <v>2461</v>
      </c>
      <c r="C1032" s="6">
        <v>-2239890.25</v>
      </c>
      <c r="D1032" s="1"/>
      <c r="E1032" s="1">
        <f>SUMIF(A1032:B1032,"*intra*",C1032:D1032)+SUMIF(A1032:B1032,"*inter*",C1032:D1032)</f>
        <v>0</v>
      </c>
      <c r="F1032" s="1">
        <f>SUMIF(A1032:B1032,"*consolidação*",C1032:D1032)</f>
        <v>-2239890.25</v>
      </c>
      <c r="G1032" s="7"/>
      <c r="H1032" t="b">
        <f t="shared" si="85"/>
        <v>1</v>
      </c>
      <c r="I1032" t="str">
        <f t="shared" si="86"/>
        <v>00</v>
      </c>
    </row>
    <row r="1033" spans="1:9">
      <c r="A1033" t="str">
        <f t="shared" si="84"/>
        <v>2.1.4.0.0.00.00 - Obrigações Fiscais a Curto Prazo</v>
      </c>
      <c r="B1033" s="19" t="s">
        <v>2462</v>
      </c>
      <c r="C1033" s="52">
        <v>871665126.07000005</v>
      </c>
      <c r="D1033" s="13"/>
      <c r="E1033" s="13">
        <f>E1034+E1038+E1042</f>
        <v>739110297.79999995</v>
      </c>
      <c r="F1033" s="13">
        <f>F1034+F1038+F1042</f>
        <v>132554828.27000001</v>
      </c>
      <c r="G1033" s="7"/>
      <c r="H1033" s="14" t="b">
        <f t="shared" si="85"/>
        <v>1</v>
      </c>
      <c r="I1033" t="str">
        <f t="shared" si="86"/>
        <v>00</v>
      </c>
    </row>
    <row r="1034" spans="1:9">
      <c r="A1034" t="str">
        <f t="shared" si="84"/>
        <v>2.1.4.1.0.00.00 - Obrigações Fiscais a Curto Prazo com a União</v>
      </c>
      <c r="B1034" s="5" t="s">
        <v>2463</v>
      </c>
      <c r="C1034" s="6">
        <v>795369889.41999996</v>
      </c>
      <c r="D1034" s="1"/>
      <c r="E1034" s="1">
        <f>E1035+E1036+E1037</f>
        <v>729091144.78999996</v>
      </c>
      <c r="F1034" s="1">
        <f>F1035+F1036+F1037</f>
        <v>66278744.630000003</v>
      </c>
      <c r="G1034" s="7"/>
      <c r="H1034" t="b">
        <f t="shared" si="85"/>
        <v>1</v>
      </c>
      <c r="I1034" t="str">
        <f t="shared" si="86"/>
        <v>00</v>
      </c>
    </row>
    <row r="1035" spans="1:9" ht="25.5">
      <c r="A1035" t="str">
        <f t="shared" si="84"/>
        <v>2.1.4.1.1.00.00 - Obrigações Fiscais a Curto Prazo com a União - 
 Consolidação</v>
      </c>
      <c r="B1035" s="3" t="s">
        <v>2464</v>
      </c>
      <c r="C1035" s="4">
        <v>66278744.630000003</v>
      </c>
      <c r="D1035" s="1"/>
      <c r="E1035" s="1">
        <f>SUMIF(A1035:B1035,"*intra*",C1035:D1035)+SUMIF(A1035:B1035,"*inter*",C1035:D1035)</f>
        <v>0</v>
      </c>
      <c r="F1035" s="1">
        <f>SUMIF(A1035:B1035,"*consolidação*",C1035:D1035)</f>
        <v>66278744.630000003</v>
      </c>
      <c r="G1035" s="7"/>
      <c r="H1035" t="b">
        <f t="shared" si="85"/>
        <v>1</v>
      </c>
      <c r="I1035" t="str">
        <f t="shared" si="86"/>
        <v>00</v>
      </c>
    </row>
    <row r="1036" spans="1:9" ht="25.5">
      <c r="A1036" t="str">
        <f t="shared" si="84"/>
        <v>2.1.4.1.2.00.00 - Obrigações Fiscais a Curto Prazo com a União - 
 Intra OFSS</v>
      </c>
      <c r="B1036" s="5" t="s">
        <v>2465</v>
      </c>
      <c r="C1036" s="6">
        <v>0</v>
      </c>
      <c r="D1036" s="1"/>
      <c r="E1036" s="1">
        <f>SUMIF(A1036:B1036,"*intra*",C1036:D1036)+SUMIF(A1036:B1036,"*inter*",C1036:D1036)</f>
        <v>0</v>
      </c>
      <c r="F1036" s="1">
        <f>SUMIF(A1036:B1036,"*consolidação*",C1036:D1036)</f>
        <v>0</v>
      </c>
      <c r="G1036" s="7"/>
      <c r="H1036" t="b">
        <f t="shared" si="85"/>
        <v>1</v>
      </c>
      <c r="I1036" t="str">
        <f t="shared" si="86"/>
        <v>00</v>
      </c>
    </row>
    <row r="1037" spans="1:9" ht="25.5">
      <c r="A1037" t="str">
        <f t="shared" si="84"/>
        <v>2.1.4.1.3.00.00 - Obrigações Fiscais a Curto Prazo com a União - 
 Inter OFSS - União</v>
      </c>
      <c r="B1037" s="3" t="s">
        <v>2466</v>
      </c>
      <c r="C1037" s="4">
        <v>729091144.78999996</v>
      </c>
      <c r="D1037" s="1"/>
      <c r="E1037" s="1">
        <f>SUMIF(A1037:B1037,"*intra*",C1037:D1037)+SUMIF(A1037:B1037,"*inter*",C1037:D1037)</f>
        <v>729091144.78999996</v>
      </c>
      <c r="F1037" s="1">
        <f>SUMIF(A1037:B1037,"*consolidação*",C1037:D1037)</f>
        <v>0</v>
      </c>
      <c r="G1037" s="7"/>
      <c r="H1037" t="b">
        <f t="shared" si="85"/>
        <v>1</v>
      </c>
      <c r="I1037" t="str">
        <f t="shared" si="86"/>
        <v>00</v>
      </c>
    </row>
    <row r="1038" spans="1:9">
      <c r="A1038" t="str">
        <f t="shared" si="84"/>
        <v>2.1.4.2.0.00.00 - Obrigações Fiscais a Curto Prazo com os Estados</v>
      </c>
      <c r="B1038" s="5" t="s">
        <v>2467</v>
      </c>
      <c r="C1038" s="6">
        <v>62420818.359999999</v>
      </c>
      <c r="D1038" s="1"/>
      <c r="E1038" s="1">
        <f>E1039+E1040+E1041</f>
        <v>722724.56</v>
      </c>
      <c r="F1038" s="1">
        <f>F1039+F1040+F1041</f>
        <v>61698093.799999997</v>
      </c>
      <c r="G1038" s="7"/>
      <c r="H1038" t="b">
        <f t="shared" si="85"/>
        <v>1</v>
      </c>
      <c r="I1038" t="str">
        <f t="shared" si="86"/>
        <v>00</v>
      </c>
    </row>
    <row r="1039" spans="1:9" ht="25.5">
      <c r="A1039" t="str">
        <f t="shared" si="84"/>
        <v>2.1.4.2.1.00.00 - Obrigações Fiscais a Curto Prazo com os Estados - 
 Consolidação</v>
      </c>
      <c r="B1039" s="3" t="s">
        <v>2468</v>
      </c>
      <c r="C1039" s="4">
        <v>61698093.799999997</v>
      </c>
      <c r="D1039" s="1"/>
      <c r="E1039" s="1">
        <f>SUMIF(A1039:B1039,"*intra*",C1039:D1039)+SUMIF(A1039:B1039,"*inter*",C1039:D1039)</f>
        <v>0</v>
      </c>
      <c r="F1039" s="1">
        <f>SUMIF(A1039:B1039,"*consolidação*",C1039:D1039)</f>
        <v>61698093.799999997</v>
      </c>
      <c r="G1039" s="7"/>
      <c r="H1039" t="b">
        <f t="shared" si="85"/>
        <v>1</v>
      </c>
      <c r="I1039" t="str">
        <f t="shared" si="86"/>
        <v>00</v>
      </c>
    </row>
    <row r="1040" spans="1:9" ht="25.5">
      <c r="A1040" t="str">
        <f t="shared" si="84"/>
        <v>2.1.4.2.2.00.00 - Obrigações Fiscais a Curto Prazo com os Estados - 
 Intra OFSS</v>
      </c>
      <c r="B1040" s="5" t="s">
        <v>2469</v>
      </c>
      <c r="C1040" s="6">
        <v>299688.11</v>
      </c>
      <c r="D1040" s="1"/>
      <c r="E1040" s="1">
        <f>SUMIF(A1040:B1040,"*intra*",C1040:D1040)+SUMIF(A1040:B1040,"*inter*",C1040:D1040)</f>
        <v>299688.11</v>
      </c>
      <c r="F1040" s="1">
        <f>SUMIF(A1040:B1040,"*consolidação*",C1040:D1040)</f>
        <v>0</v>
      </c>
      <c r="G1040" s="7"/>
      <c r="H1040" t="b">
        <f t="shared" si="85"/>
        <v>1</v>
      </c>
      <c r="I1040" t="str">
        <f t="shared" si="86"/>
        <v>00</v>
      </c>
    </row>
    <row r="1041" spans="1:9" ht="25.5">
      <c r="A1041" t="str">
        <f t="shared" si="84"/>
        <v>2.1.4.2.4.00.00 - Obrigações Fiscais a Curto Prazo com os Estados - 
 Inter OFSS - Estado</v>
      </c>
      <c r="B1041" s="3" t="s">
        <v>2470</v>
      </c>
      <c r="C1041" s="4">
        <v>423036.45</v>
      </c>
      <c r="D1041" s="1"/>
      <c r="E1041" s="1">
        <f>SUMIF(A1041:B1041,"*intra*",C1041:D1041)+SUMIF(A1041:B1041,"*inter*",C1041:D1041)</f>
        <v>423036.45</v>
      </c>
      <c r="F1041" s="1">
        <f>SUMIF(A1041:B1041,"*consolidação*",C1041:D1041)</f>
        <v>0</v>
      </c>
      <c r="G1041" s="7"/>
      <c r="H1041" t="b">
        <f t="shared" si="85"/>
        <v>1</v>
      </c>
      <c r="I1041" t="str">
        <f t="shared" si="86"/>
        <v>00</v>
      </c>
    </row>
    <row r="1042" spans="1:9">
      <c r="A1042" t="str">
        <f t="shared" si="84"/>
        <v>2.1.4.3.0.00.00 - Obrigações Fiscais a Curto Prazo com os Municípios</v>
      </c>
      <c r="B1042" s="5" t="s">
        <v>2471</v>
      </c>
      <c r="C1042" s="6">
        <v>13874418.289999999</v>
      </c>
      <c r="D1042" s="1"/>
      <c r="E1042" s="1">
        <f>E1043+E1044+E1045</f>
        <v>9296428.4499999993</v>
      </c>
      <c r="F1042" s="1">
        <f>F1043+F1044+F1045</f>
        <v>4577989.84</v>
      </c>
      <c r="G1042" s="7"/>
      <c r="H1042" t="b">
        <f t="shared" si="85"/>
        <v>1</v>
      </c>
      <c r="I1042" t="str">
        <f t="shared" si="86"/>
        <v>00</v>
      </c>
    </row>
    <row r="1043" spans="1:9" ht="25.5">
      <c r="A1043" t="str">
        <f t="shared" si="84"/>
        <v>2.1.4.3.1.00.00 - Obrigações Fiscais a Curto Prazo com os Municípios 
 - Consolidação</v>
      </c>
      <c r="B1043" s="3" t="s">
        <v>2472</v>
      </c>
      <c r="C1043" s="4">
        <v>4577989.84</v>
      </c>
      <c r="D1043" s="1"/>
      <c r="E1043" s="1">
        <f>SUMIF(A1043:B1043,"*intra*",C1043:D1043)+SUMIF(A1043:B1043,"*inter*",C1043:D1043)</f>
        <v>0</v>
      </c>
      <c r="F1043" s="1">
        <f>SUMIF(A1043:B1043,"*consolidação*",C1043:D1043)</f>
        <v>4577989.84</v>
      </c>
      <c r="G1043" s="7"/>
      <c r="H1043" t="b">
        <f t="shared" si="85"/>
        <v>1</v>
      </c>
      <c r="I1043" t="str">
        <f t="shared" si="86"/>
        <v>00</v>
      </c>
    </row>
    <row r="1044" spans="1:9" ht="25.5">
      <c r="A1044" t="str">
        <f t="shared" si="84"/>
        <v>2.1.4.3.2.00.00 - Obrigações Fiscais a Curto Prazo com os Municípios 
 - Intra OFSS</v>
      </c>
      <c r="B1044" s="5" t="s">
        <v>2473</v>
      </c>
      <c r="C1044" s="6">
        <v>2827068.53</v>
      </c>
      <c r="D1044" s="1"/>
      <c r="E1044" s="1">
        <f>SUMIF(A1044:B1044,"*intra*",C1044:D1044)+SUMIF(A1044:B1044,"*inter*",C1044:D1044)</f>
        <v>2827068.53</v>
      </c>
      <c r="F1044" s="1">
        <f>SUMIF(A1044:B1044,"*consolidação*",C1044:D1044)</f>
        <v>0</v>
      </c>
      <c r="G1044" s="7"/>
      <c r="H1044" t="b">
        <f t="shared" si="85"/>
        <v>1</v>
      </c>
      <c r="I1044" t="str">
        <f t="shared" si="86"/>
        <v>00</v>
      </c>
    </row>
    <row r="1045" spans="1:9" ht="25.5">
      <c r="A1045" t="str">
        <f t="shared" si="84"/>
        <v>2.1.4.3.5.00.00 - Obrigações Fiscais a Curto Prazo com os Municípios 
 - Inter OFSS - Município</v>
      </c>
      <c r="B1045" s="3" t="s">
        <v>2474</v>
      </c>
      <c r="C1045" s="4">
        <v>6469359.9199999999</v>
      </c>
      <c r="D1045" s="1"/>
      <c r="E1045" s="1">
        <f>SUMIF(A1045:B1045,"*intra*",C1045:D1045)+SUMIF(A1045:B1045,"*inter*",C1045:D1045)</f>
        <v>6469359.9199999999</v>
      </c>
      <c r="F1045" s="1">
        <f>SUMIF(A1045:B1045,"*consolidação*",C1045:D1045)</f>
        <v>0</v>
      </c>
      <c r="G1045" s="7"/>
      <c r="H1045" t="b">
        <f t="shared" si="85"/>
        <v>1</v>
      </c>
      <c r="I1045" t="str">
        <f t="shared" si="86"/>
        <v>00</v>
      </c>
    </row>
    <row r="1046" spans="1:9">
      <c r="A1046" t="str">
        <f t="shared" si="84"/>
        <v>2.1.5.0.0.00.00 - Obrigações de Repartição a Outros Entes</v>
      </c>
      <c r="B1046" s="5" t="s">
        <v>2475</v>
      </c>
      <c r="C1046" s="6">
        <v>743163972.84000003</v>
      </c>
      <c r="D1046" s="1"/>
      <c r="E1046" s="1">
        <f>E1047+E1048+E1049</f>
        <v>743163972.83999991</v>
      </c>
      <c r="F1046" s="1">
        <f>F1047+F1048+F1049</f>
        <v>0</v>
      </c>
      <c r="G1046" s="7"/>
      <c r="H1046" t="b">
        <f t="shared" si="85"/>
        <v>1</v>
      </c>
      <c r="I1046" t="str">
        <f t="shared" si="86"/>
        <v>00</v>
      </c>
    </row>
    <row r="1047" spans="1:9" ht="25.5">
      <c r="A1047" t="str">
        <f t="shared" si="84"/>
        <v>2.1.5.0.3.00.00 - Obrigações de Repartição a Outros Entes - Inter 
 OFSS - União</v>
      </c>
      <c r="B1047" s="3" t="s">
        <v>2476</v>
      </c>
      <c r="C1047" s="4">
        <v>8860011.5899999999</v>
      </c>
      <c r="D1047" s="1"/>
      <c r="E1047" s="1">
        <f>SUMIF(A1047:B1047,"*intra*",C1047:D1047)+SUMIF(A1047:B1047,"*inter*",C1047:D1047)</f>
        <v>8860011.5899999999</v>
      </c>
      <c r="F1047" s="1">
        <f>SUMIF(A1047:B1047,"*consolidação*",C1047:D1047)</f>
        <v>0</v>
      </c>
      <c r="G1047" s="7"/>
      <c r="H1047" t="b">
        <f t="shared" si="85"/>
        <v>1</v>
      </c>
      <c r="I1047" t="str">
        <f t="shared" si="86"/>
        <v>00</v>
      </c>
    </row>
    <row r="1048" spans="1:9" ht="25.5">
      <c r="A1048" t="str">
        <f t="shared" si="84"/>
        <v>2.1.5.0.4.00.00 - Obrigações de Repartição a Outros Entes - Inter 
 OFSS - Estado</v>
      </c>
      <c r="B1048" s="5" t="s">
        <v>2477</v>
      </c>
      <c r="C1048" s="6">
        <v>30203804.199999999</v>
      </c>
      <c r="D1048" s="1"/>
      <c r="E1048" s="1">
        <f>SUMIF(A1048:B1048,"*intra*",C1048:D1048)+SUMIF(A1048:B1048,"*inter*",C1048:D1048)</f>
        <v>30203804.199999999</v>
      </c>
      <c r="F1048" s="1">
        <f>SUMIF(A1048:B1048,"*consolidação*",C1048:D1048)</f>
        <v>0</v>
      </c>
      <c r="G1048" s="7"/>
      <c r="H1048" t="b">
        <f t="shared" si="85"/>
        <v>1</v>
      </c>
      <c r="I1048" t="str">
        <f t="shared" si="86"/>
        <v>00</v>
      </c>
    </row>
    <row r="1049" spans="1:9" ht="25.5">
      <c r="A1049" t="str">
        <f t="shared" si="84"/>
        <v>2.1.5.0.5.00.00 - Obrigações de Repartição a Outros Entes - Inter 
 OFSS - Município</v>
      </c>
      <c r="B1049" s="3" t="s">
        <v>2478</v>
      </c>
      <c r="C1049" s="4">
        <v>704100157.04999995</v>
      </c>
      <c r="D1049" s="1"/>
      <c r="E1049" s="1">
        <f>SUMIF(A1049:B1049,"*intra*",C1049:D1049)+SUMIF(A1049:B1049,"*inter*",C1049:D1049)</f>
        <v>704100157.04999995</v>
      </c>
      <c r="F1049" s="1">
        <f>SUMIF(A1049:B1049,"*consolidação*",C1049:D1049)</f>
        <v>0</v>
      </c>
      <c r="G1049" s="7"/>
      <c r="H1049" t="b">
        <f t="shared" si="85"/>
        <v>1</v>
      </c>
      <c r="I1049" t="str">
        <f t="shared" si="86"/>
        <v>00</v>
      </c>
    </row>
    <row r="1050" spans="1:9">
      <c r="A1050" t="str">
        <f t="shared" si="84"/>
        <v>2.1.7.0.0.00.00 - Provisões a Curto Prazo</v>
      </c>
      <c r="B1050" s="19" t="s">
        <v>2479</v>
      </c>
      <c r="C1050" s="52">
        <v>7816734754.7299995</v>
      </c>
      <c r="D1050" s="13"/>
      <c r="E1050" s="13">
        <f>E1051+E1053+E1055+E1057+E1061+E1063</f>
        <v>4188837910.9400005</v>
      </c>
      <c r="F1050" s="13">
        <f>F1051+F1053+F1055+F1057+F1061+F1063</f>
        <v>3627896843.79</v>
      </c>
      <c r="G1050" s="7"/>
      <c r="H1050" s="14" t="b">
        <f t="shared" si="85"/>
        <v>1</v>
      </c>
      <c r="I1050" t="str">
        <f t="shared" si="86"/>
        <v>00</v>
      </c>
    </row>
    <row r="1051" spans="1:9">
      <c r="A1051" t="str">
        <f t="shared" si="84"/>
        <v>2.1.7.1.0.00.00 - Provisão para Riscos Trabalhistas a Curto Prazo</v>
      </c>
      <c r="B1051" s="3" t="s">
        <v>2480</v>
      </c>
      <c r="C1051" s="4">
        <v>219006619.43000001</v>
      </c>
      <c r="D1051" s="1"/>
      <c r="E1051" s="1">
        <f>E1052</f>
        <v>0</v>
      </c>
      <c r="F1051" s="1">
        <f>F1052</f>
        <v>219006619.43000001</v>
      </c>
      <c r="G1051" s="7"/>
      <c r="H1051" t="b">
        <f t="shared" si="85"/>
        <v>1</v>
      </c>
      <c r="I1051" t="str">
        <f t="shared" si="86"/>
        <v>00</v>
      </c>
    </row>
    <row r="1052" spans="1:9" ht="25.5">
      <c r="A1052" t="str">
        <f t="shared" si="84"/>
        <v>2.1.7.1.1.00.00 - Provisão para Riscos Trabalhistas a Curto Prazo - 
 Consolidação</v>
      </c>
      <c r="B1052" s="5" t="s">
        <v>2481</v>
      </c>
      <c r="C1052" s="6">
        <v>219006619.43000001</v>
      </c>
      <c r="D1052" s="1"/>
      <c r="E1052" s="1">
        <f>SUMIF(A1052:B1052,"*intra*",C1052:D1052)+SUMIF(A1052:B1052,"*inter*",C1052:D1052)</f>
        <v>0</v>
      </c>
      <c r="F1052" s="1">
        <f>SUMIF(A1052:B1052,"*consolidação*",C1052:D1052)</f>
        <v>219006619.43000001</v>
      </c>
      <c r="G1052" s="7"/>
      <c r="H1052" t="b">
        <f t="shared" si="85"/>
        <v>1</v>
      </c>
      <c r="I1052" t="str">
        <f t="shared" si="86"/>
        <v>00</v>
      </c>
    </row>
    <row r="1053" spans="1:9">
      <c r="A1053" t="str">
        <f t="shared" si="84"/>
        <v>2.1.7.3.0.00.00 - Provisões para Riscos Fiscais a Curto Prazo</v>
      </c>
      <c r="B1053" s="3" t="s">
        <v>2482</v>
      </c>
      <c r="C1053" s="4">
        <v>10127.9</v>
      </c>
      <c r="D1053" s="1"/>
      <c r="E1053" s="1">
        <f>E1054</f>
        <v>0</v>
      </c>
      <c r="F1053" s="1">
        <f>F1054</f>
        <v>10127.9</v>
      </c>
      <c r="G1053" s="7"/>
      <c r="H1053" t="b">
        <f t="shared" si="85"/>
        <v>1</v>
      </c>
      <c r="I1053" t="str">
        <f t="shared" si="86"/>
        <v>00</v>
      </c>
    </row>
    <row r="1054" spans="1:9" ht="25.5">
      <c r="A1054" t="str">
        <f t="shared" si="84"/>
        <v>2.1.7.3.1.00.00 - Provisões para Riscos Fiscais a Curto Prazo - 
 Consolidação</v>
      </c>
      <c r="B1054" s="5" t="s">
        <v>2483</v>
      </c>
      <c r="C1054" s="6">
        <v>10127.9</v>
      </c>
      <c r="D1054" s="1"/>
      <c r="E1054" s="1">
        <f>SUMIF(A1054:B1054,"*intra*",C1054:D1054)+SUMIF(A1054:B1054,"*inter*",C1054:D1054)</f>
        <v>0</v>
      </c>
      <c r="F1054" s="1">
        <f>SUMIF(A1054:B1054,"*consolidação*",C1054:D1054)</f>
        <v>10127.9</v>
      </c>
      <c r="G1054" s="7"/>
      <c r="H1054" t="b">
        <f t="shared" si="85"/>
        <v>1</v>
      </c>
      <c r="I1054" t="str">
        <f t="shared" si="86"/>
        <v>00</v>
      </c>
    </row>
    <row r="1055" spans="1:9">
      <c r="A1055" t="str">
        <f t="shared" si="84"/>
        <v>2.1.7.4.0.00.00 - Provisão para Riscos Cíveis a Curto Prazo</v>
      </c>
      <c r="B1055" s="3" t="s">
        <v>2484</v>
      </c>
      <c r="C1055" s="4">
        <v>11153947.33</v>
      </c>
      <c r="D1055" s="1"/>
      <c r="E1055" s="1">
        <f>E1056</f>
        <v>0</v>
      </c>
      <c r="F1055" s="1">
        <f>F1056</f>
        <v>11153947.33</v>
      </c>
      <c r="G1055" s="7"/>
      <c r="H1055" t="b">
        <f t="shared" si="85"/>
        <v>1</v>
      </c>
      <c r="I1055" t="str">
        <f t="shared" si="86"/>
        <v>00</v>
      </c>
    </row>
    <row r="1056" spans="1:9" ht="25.5">
      <c r="A1056" t="str">
        <f t="shared" si="84"/>
        <v>2.1.7.4.1.00.00 - Provisão para Riscos Cíveis a Curto Prazo - 
 Consolidação</v>
      </c>
      <c r="B1056" s="5" t="s">
        <v>2485</v>
      </c>
      <c r="C1056" s="6">
        <v>11153947.33</v>
      </c>
      <c r="D1056" s="1"/>
      <c r="E1056" s="1">
        <f>SUMIF(A1056:B1056,"*intra*",C1056:D1056)+SUMIF(A1056:B1056,"*inter*",C1056:D1056)</f>
        <v>0</v>
      </c>
      <c r="F1056" s="1">
        <f>SUMIF(A1056:B1056,"*consolidação*",C1056:D1056)</f>
        <v>11153947.33</v>
      </c>
      <c r="G1056" s="7"/>
      <c r="H1056" t="b">
        <f t="shared" si="85"/>
        <v>1</v>
      </c>
      <c r="I1056" t="str">
        <f t="shared" si="86"/>
        <v>00</v>
      </c>
    </row>
    <row r="1057" spans="1:9">
      <c r="A1057" t="str">
        <f t="shared" si="84"/>
        <v>2.1.7.5.0.00.00 - Provisão para Repartição de Créditos a Curto Prazo</v>
      </c>
      <c r="B1057" s="3" t="s">
        <v>2486</v>
      </c>
      <c r="C1057" s="4">
        <v>4188837910.9400001</v>
      </c>
      <c r="D1057" s="1"/>
      <c r="E1057" s="1">
        <f>E1060+E1059+E1058</f>
        <v>4188837910.9400005</v>
      </c>
      <c r="F1057" s="1">
        <f>F1060+F1059+F1058</f>
        <v>0</v>
      </c>
      <c r="G1057" s="7"/>
      <c r="H1057" t="b">
        <f t="shared" si="85"/>
        <v>1</v>
      </c>
      <c r="I1057" t="str">
        <f t="shared" si="86"/>
        <v>00</v>
      </c>
    </row>
    <row r="1058" spans="1:9" ht="25.5">
      <c r="A1058" t="str">
        <f t="shared" si="84"/>
        <v>2.1.7.5.3.00.00 - Provisão para Repartição de Créditos a Curto Prazo 
 - Inter OFSS - União</v>
      </c>
      <c r="B1058" s="5" t="s">
        <v>2488</v>
      </c>
      <c r="C1058" s="6">
        <v>1411.07</v>
      </c>
      <c r="D1058" s="1"/>
      <c r="E1058" s="1">
        <f>SUMIF(A1058:B1058,"*intra*",C1058:D1058)+SUMIF(A1058:B1058,"*inter*",C1058:D1058)</f>
        <v>1411.07</v>
      </c>
      <c r="F1058" s="1">
        <f>SUMIF(A1058:B1058,"*consolidação*",C1058:D1058)</f>
        <v>0</v>
      </c>
      <c r="G1058" s="7"/>
      <c r="H1058" t="b">
        <f t="shared" si="85"/>
        <v>1</v>
      </c>
      <c r="I1058" t="str">
        <f t="shared" si="86"/>
        <v>00</v>
      </c>
    </row>
    <row r="1059" spans="1:9" ht="25.5">
      <c r="A1059" t="str">
        <f t="shared" si="84"/>
        <v>2.1.7.5.4.00.00 - Provisão para Repartição de Créditos a Curto Prazo 
 - Inter OFSS - Estado</v>
      </c>
      <c r="B1059" s="3" t="s">
        <v>2489</v>
      </c>
      <c r="C1059" s="4">
        <v>221742351.61000001</v>
      </c>
      <c r="D1059" s="1"/>
      <c r="E1059" s="1">
        <f>SUMIF(A1059:B1059,"*intra*",C1059:D1059)+SUMIF(A1059:B1059,"*inter*",C1059:D1059)</f>
        <v>221742351.61000001</v>
      </c>
      <c r="F1059" s="1">
        <f>SUMIF(A1059:B1059,"*consolidação*",C1059:D1059)</f>
        <v>0</v>
      </c>
      <c r="G1059" s="7"/>
      <c r="H1059" t="b">
        <f t="shared" si="85"/>
        <v>1</v>
      </c>
      <c r="I1059" t="str">
        <f t="shared" si="86"/>
        <v>00</v>
      </c>
    </row>
    <row r="1060" spans="1:9" ht="25.5">
      <c r="A1060" t="str">
        <f t="shared" si="84"/>
        <v>2.1.7.5.5.00.00 - Provisão para Repartição de Créditos a Curto Prazo 
 - Inter OFSS - Município</v>
      </c>
      <c r="B1060" s="5" t="s">
        <v>2490</v>
      </c>
      <c r="C1060" s="6">
        <v>3967094148.2600002</v>
      </c>
      <c r="D1060" s="1"/>
      <c r="E1060" s="1">
        <f>SUMIF(A1060:B1060,"*intra*",C1060:D1060)+SUMIF(A1060:B1060,"*inter*",C1060:D1060)</f>
        <v>3967094148.2600002</v>
      </c>
      <c r="F1060" s="1">
        <f>SUMIF(A1060:B1060,"*consolidação*",C1060:D1060)</f>
        <v>0</v>
      </c>
      <c r="G1060" s="7"/>
      <c r="H1060" t="b">
        <f t="shared" si="85"/>
        <v>1</v>
      </c>
      <c r="I1060" t="str">
        <f t="shared" si="86"/>
        <v>00</v>
      </c>
    </row>
    <row r="1061" spans="1:9" ht="25.5">
      <c r="A1061" t="str">
        <f t="shared" si="84"/>
        <v>2.1.7.6.0.00.00 - Provisão para Riscos Decorrentes de Contratos de 
 PPP a Curto Prazo</v>
      </c>
      <c r="B1061" s="3" t="s">
        <v>2491</v>
      </c>
      <c r="C1061" s="4">
        <v>0</v>
      </c>
      <c r="D1061" s="1"/>
      <c r="E1061" s="1">
        <f>E1062</f>
        <v>0</v>
      </c>
      <c r="F1061" s="1">
        <f>F1062</f>
        <v>0</v>
      </c>
      <c r="G1061" s="7"/>
      <c r="H1061" t="b">
        <f t="shared" si="85"/>
        <v>1</v>
      </c>
      <c r="I1061" t="str">
        <f t="shared" si="86"/>
        <v>00</v>
      </c>
    </row>
    <row r="1062" spans="1:9" ht="25.5">
      <c r="A1062" t="str">
        <f t="shared" si="84"/>
        <v>2.1.7.6.1.00.00 - Provisão para Riscos Decorrentes de Contratos de 
 PPP a Curto Prazo - Consolidação</v>
      </c>
      <c r="B1062" s="5" t="s">
        <v>2492</v>
      </c>
      <c r="C1062" s="6">
        <v>0</v>
      </c>
      <c r="D1062" s="1"/>
      <c r="E1062" s="1">
        <f>SUMIF(A1062:B1062,"*intra*",C1062:D1062)+SUMIF(A1062:B1062,"*inter*",C1062:D1062)</f>
        <v>0</v>
      </c>
      <c r="F1062" s="1">
        <f>SUMIF(A1062:B1062,"*consolidação*",C1062:D1062)</f>
        <v>0</v>
      </c>
      <c r="G1062" s="7"/>
      <c r="H1062" t="b">
        <f t="shared" si="85"/>
        <v>1</v>
      </c>
      <c r="I1062" t="str">
        <f t="shared" si="86"/>
        <v>00</v>
      </c>
    </row>
    <row r="1063" spans="1:9">
      <c r="A1063" t="str">
        <f t="shared" si="84"/>
        <v>2.1.7.9.0.00.00 - Outras Provisões a Curto Prazo</v>
      </c>
      <c r="B1063" s="3" t="s">
        <v>2494</v>
      </c>
      <c r="C1063" s="4">
        <v>3397726149.1300001</v>
      </c>
      <c r="D1063" s="1"/>
      <c r="E1063" s="1">
        <f>E1064</f>
        <v>0</v>
      </c>
      <c r="F1063" s="1">
        <f>F1064</f>
        <v>3397726149.1300001</v>
      </c>
      <c r="G1063" s="7"/>
      <c r="H1063" t="b">
        <f t="shared" si="85"/>
        <v>1</v>
      </c>
      <c r="I1063" t="str">
        <f t="shared" si="86"/>
        <v>00</v>
      </c>
    </row>
    <row r="1064" spans="1:9">
      <c r="A1064" t="str">
        <f t="shared" si="84"/>
        <v>2.1.7.9.1.00.00 - Outras Provisões a Curto Prazo - Consolidação</v>
      </c>
      <c r="B1064" s="5" t="s">
        <v>2495</v>
      </c>
      <c r="C1064" s="6">
        <v>3397726149.1300001</v>
      </c>
      <c r="D1064" s="1"/>
      <c r="E1064" s="1">
        <f>SUMIF(A1064:B1064,"*intra*",C1064:D1064)+SUMIF(A1064:B1064,"*inter*",C1064:D1064)</f>
        <v>0</v>
      </c>
      <c r="F1064" s="1">
        <f>SUMIF(A1064:B1064,"*consolidação*",C1064:D1064)</f>
        <v>3397726149.1300001</v>
      </c>
      <c r="G1064" s="7"/>
      <c r="H1064" t="b">
        <f t="shared" si="85"/>
        <v>1</v>
      </c>
      <c r="I1064" t="str">
        <f t="shared" si="86"/>
        <v>00</v>
      </c>
    </row>
    <row r="1065" spans="1:9">
      <c r="A1065" t="str">
        <f t="shared" si="84"/>
        <v>2.1.8.0.0.00.00 - Demais Obrigações a Curto Prazo</v>
      </c>
      <c r="B1065" s="3" t="s">
        <v>2496</v>
      </c>
      <c r="C1065" s="4">
        <v>95803745304.270004</v>
      </c>
      <c r="D1065" s="1"/>
      <c r="E1065" s="1">
        <f>E1066+E1068+E1070+E1072+E1074+E1076+E1078+E1080</f>
        <v>11996765888.34</v>
      </c>
      <c r="F1065" s="1">
        <f>F1066+F1068+F1070+F1072+F1074+F1076+F1078+F1080</f>
        <v>83806979415.929993</v>
      </c>
      <c r="G1065" s="7"/>
      <c r="H1065" t="b">
        <f t="shared" si="85"/>
        <v>1</v>
      </c>
      <c r="I1065" t="str">
        <f t="shared" si="86"/>
        <v>00</v>
      </c>
    </row>
    <row r="1066" spans="1:9">
      <c r="A1066" t="str">
        <f t="shared" si="84"/>
        <v>2.1.8.1.0.00.00 - Adiantamentos de Clientes</v>
      </c>
      <c r="B1066" s="5" t="s">
        <v>2497</v>
      </c>
      <c r="C1066" s="6">
        <v>162662060.55000001</v>
      </c>
      <c r="D1066" s="1"/>
      <c r="E1066" s="1">
        <f>E1067</f>
        <v>0</v>
      </c>
      <c r="F1066" s="1">
        <f>F1067</f>
        <v>162662060.55000001</v>
      </c>
      <c r="G1066" s="7"/>
      <c r="H1066" t="b">
        <f t="shared" si="85"/>
        <v>1</v>
      </c>
      <c r="I1066" t="str">
        <f t="shared" si="86"/>
        <v>00</v>
      </c>
    </row>
    <row r="1067" spans="1:9">
      <c r="A1067" t="str">
        <f t="shared" si="84"/>
        <v>2.1.8.1.1.00.00 - Adiantamentos de Clientes - Consolidação</v>
      </c>
      <c r="B1067" s="3" t="s">
        <v>2498</v>
      </c>
      <c r="C1067" s="4">
        <v>162662060.55000001</v>
      </c>
      <c r="D1067" s="1"/>
      <c r="E1067" s="1">
        <f>SUMIF(A1067:B1067,"*intra*",C1067:D1067)+SUMIF(A1067:B1067,"*inter*",C1067:D1067)</f>
        <v>0</v>
      </c>
      <c r="F1067" s="1">
        <f>SUMIF(A1067:B1067,"*consolidação*",C1067:D1067)</f>
        <v>162662060.55000001</v>
      </c>
      <c r="G1067" s="7"/>
      <c r="H1067" t="b">
        <f t="shared" si="85"/>
        <v>1</v>
      </c>
      <c r="I1067" t="str">
        <f t="shared" si="86"/>
        <v>00</v>
      </c>
    </row>
    <row r="1068" spans="1:9">
      <c r="A1068" t="str">
        <f t="shared" si="84"/>
        <v>2.1.8.2.0.00.00 - Obrigações por Danos a Terceiros</v>
      </c>
      <c r="B1068" s="5" t="s">
        <v>2499</v>
      </c>
      <c r="C1068" s="6">
        <v>1942527.47</v>
      </c>
      <c r="D1068" s="1"/>
      <c r="E1068" s="1">
        <f>E1069</f>
        <v>0</v>
      </c>
      <c r="F1068" s="1">
        <f>F1069</f>
        <v>1942527.47</v>
      </c>
      <c r="G1068" s="7"/>
      <c r="H1068" t="b">
        <f t="shared" si="85"/>
        <v>1</v>
      </c>
      <c r="I1068" t="str">
        <f t="shared" si="86"/>
        <v>00</v>
      </c>
    </row>
    <row r="1069" spans="1:9">
      <c r="A1069" t="str">
        <f t="shared" si="84"/>
        <v>2.1.8.2.1.00.00 - Obrigações por Danos a Terceiros - Consolidação</v>
      </c>
      <c r="B1069" s="3" t="s">
        <v>2500</v>
      </c>
      <c r="C1069" s="4">
        <v>1942527.47</v>
      </c>
      <c r="D1069" s="1"/>
      <c r="E1069" s="1">
        <f>SUMIF(A1069:B1069,"*intra*",C1069:D1069)+SUMIF(A1069:B1069,"*inter*",C1069:D1069)</f>
        <v>0</v>
      </c>
      <c r="F1069" s="1">
        <f>SUMIF(A1069:B1069,"*consolidação*",C1069:D1069)</f>
        <v>1942527.47</v>
      </c>
      <c r="G1069" s="7"/>
      <c r="H1069" t="b">
        <f t="shared" si="85"/>
        <v>1</v>
      </c>
      <c r="I1069" t="str">
        <f t="shared" si="86"/>
        <v>00</v>
      </c>
    </row>
    <row r="1070" spans="1:9">
      <c r="A1070" t="str">
        <f t="shared" si="84"/>
        <v>2.1.8.3.0.00.00 - Arrendamento Operacional a Pagar</v>
      </c>
      <c r="B1070" s="5" t="s">
        <v>2501</v>
      </c>
      <c r="C1070" s="6">
        <v>0</v>
      </c>
      <c r="D1070" s="1"/>
      <c r="E1070" s="1">
        <f>E1071</f>
        <v>0</v>
      </c>
      <c r="F1070" s="1">
        <f>F1071</f>
        <v>0</v>
      </c>
      <c r="G1070" s="7"/>
      <c r="H1070" t="b">
        <f t="shared" si="85"/>
        <v>1</v>
      </c>
      <c r="I1070" t="str">
        <f t="shared" si="86"/>
        <v>00</v>
      </c>
    </row>
    <row r="1071" spans="1:9">
      <c r="A1071" t="str">
        <f t="shared" si="84"/>
        <v>2.1.8.3.1.00.00 - Arrendamento Operacional a Pagar - Consolidação</v>
      </c>
      <c r="B1071" s="3" t="s">
        <v>2502</v>
      </c>
      <c r="C1071" s="4">
        <v>0</v>
      </c>
      <c r="D1071" s="1"/>
      <c r="E1071" s="1">
        <f>SUMIF(A1071:B1071,"*intra*",C1071:D1071)+SUMIF(A1071:B1071,"*inter*",C1071:D1071)</f>
        <v>0</v>
      </c>
      <c r="F1071" s="1">
        <f>SUMIF(A1071:B1071,"*consolidação*",C1071:D1071)</f>
        <v>0</v>
      </c>
      <c r="G1071" s="7"/>
      <c r="H1071" t="b">
        <f t="shared" si="85"/>
        <v>1</v>
      </c>
      <c r="I1071" t="str">
        <f t="shared" si="86"/>
        <v>00</v>
      </c>
    </row>
    <row r="1072" spans="1:9">
      <c r="A1072" t="str">
        <f t="shared" si="84"/>
        <v>2.1.8.4.0.00.00 - Debêntures e Outros Títulos de Dívida a Curto Prazo</v>
      </c>
      <c r="B1072" s="5" t="s">
        <v>2503</v>
      </c>
      <c r="C1072" s="6">
        <v>2003852.15</v>
      </c>
      <c r="D1072" s="1"/>
      <c r="E1072" s="1">
        <f>E1073</f>
        <v>0</v>
      </c>
      <c r="F1072" s="1">
        <f>F1073</f>
        <v>2003852.15</v>
      </c>
      <c r="G1072" s="7"/>
      <c r="H1072" t="b">
        <f t="shared" si="85"/>
        <v>1</v>
      </c>
      <c r="I1072" t="str">
        <f t="shared" si="86"/>
        <v>00</v>
      </c>
    </row>
    <row r="1073" spans="1:9" ht="25.5">
      <c r="A1073" t="str">
        <f t="shared" si="84"/>
        <v>2.1.8.4.1.00.00 - Debêntures e Outros Títulos de Dívida a Curto 
 Prazo - Consolidação</v>
      </c>
      <c r="B1073" s="3" t="s">
        <v>2504</v>
      </c>
      <c r="C1073" s="4">
        <v>2003852.15</v>
      </c>
      <c r="D1073" s="1"/>
      <c r="E1073" s="1">
        <f>SUMIF(A1073:B1073,"*intra*",C1073:D1073)+SUMIF(A1073:B1073,"*inter*",C1073:D1073)</f>
        <v>0</v>
      </c>
      <c r="F1073" s="1">
        <f>SUMIF(A1073:B1073,"*consolidação*",C1073:D1073)</f>
        <v>2003852.15</v>
      </c>
      <c r="G1073" s="7"/>
      <c r="H1073" t="b">
        <f t="shared" si="85"/>
        <v>1</v>
      </c>
      <c r="I1073" t="str">
        <f t="shared" si="86"/>
        <v>00</v>
      </c>
    </row>
    <row r="1074" spans="1:9">
      <c r="A1074" t="str">
        <f t="shared" si="84"/>
        <v>2.1.8.5.0.00.00 - Dividendos e Juros sobre Capital Próprio a Pagar</v>
      </c>
      <c r="B1074" s="5" t="s">
        <v>2505</v>
      </c>
      <c r="C1074" s="6">
        <v>1722793.61</v>
      </c>
      <c r="D1074" s="1"/>
      <c r="E1074" s="1">
        <f>E1075</f>
        <v>0</v>
      </c>
      <c r="F1074" s="1">
        <f>F1075</f>
        <v>1722793.61</v>
      </c>
      <c r="G1074" s="7"/>
      <c r="H1074" t="b">
        <f t="shared" si="85"/>
        <v>1</v>
      </c>
      <c r="I1074" t="str">
        <f t="shared" si="86"/>
        <v>00</v>
      </c>
    </row>
    <row r="1075" spans="1:9" ht="25.5">
      <c r="A1075" t="str">
        <f t="shared" si="84"/>
        <v>2.1.8.5.1.00.00 - Dividendos e Juros sobre Capital Próprio a Pagar - 
 Consolidação</v>
      </c>
      <c r="B1075" s="3" t="s">
        <v>2506</v>
      </c>
      <c r="C1075" s="4">
        <v>1722793.61</v>
      </c>
      <c r="D1075" s="1"/>
      <c r="E1075" s="1">
        <f>SUMIF(A1075:B1075,"*intra*",C1075:D1075)+SUMIF(A1075:B1075,"*inter*",C1075:D1075)</f>
        <v>0</v>
      </c>
      <c r="F1075" s="1">
        <f>SUMIF(A1075:B1075,"*consolidação*",C1075:D1075)</f>
        <v>1722793.61</v>
      </c>
      <c r="G1075" s="7"/>
      <c r="H1075" t="b">
        <f t="shared" si="85"/>
        <v>1</v>
      </c>
      <c r="I1075" t="str">
        <f t="shared" si="86"/>
        <v>00</v>
      </c>
    </row>
    <row r="1076" spans="1:9" ht="25.5">
      <c r="A1076" t="str">
        <f t="shared" si="84"/>
        <v>2.1.8.7.0.00.00 - Depósitos de Instituições Autorizadas a Operar pelo 
 BACEN</v>
      </c>
      <c r="B1076" s="5" t="s">
        <v>2509</v>
      </c>
      <c r="C1076" s="6">
        <v>0</v>
      </c>
      <c r="D1076" s="1"/>
      <c r="E1076" s="1">
        <f>E1077</f>
        <v>0</v>
      </c>
      <c r="F1076" s="1">
        <f>F1077</f>
        <v>0</v>
      </c>
      <c r="G1076" s="7"/>
      <c r="H1076" t="b">
        <f t="shared" si="85"/>
        <v>1</v>
      </c>
      <c r="I1076" t="str">
        <f t="shared" si="86"/>
        <v>00</v>
      </c>
    </row>
    <row r="1077" spans="1:9" ht="25.5">
      <c r="A1077" t="str">
        <f t="shared" si="84"/>
        <v>2.1.8.7.1.00.00 - Depósitos de Instituições Autorizadas a Operar 
 pelo BACEN - Consolidação</v>
      </c>
      <c r="B1077" s="3" t="s">
        <v>2510</v>
      </c>
      <c r="C1077" s="4">
        <v>0</v>
      </c>
      <c r="D1077" s="1"/>
      <c r="E1077" s="1">
        <f>SUMIF(A1077:B1077,"*intra*",C1077:D1077)+SUMIF(A1077:B1077,"*inter*",C1077:D1077)</f>
        <v>0</v>
      </c>
      <c r="F1077" s="1">
        <f>SUMIF(A1077:B1077,"*consolidação*",C1077:D1077)</f>
        <v>0</v>
      </c>
      <c r="G1077" s="7"/>
      <c r="H1077" t="b">
        <f t="shared" si="85"/>
        <v>1</v>
      </c>
      <c r="I1077" t="str">
        <f t="shared" si="86"/>
        <v>00</v>
      </c>
    </row>
    <row r="1078" spans="1:9">
      <c r="A1078" t="str">
        <f t="shared" si="84"/>
        <v>2.1.8.8.0.00.00 - Valores Restituíveis</v>
      </c>
      <c r="B1078" s="5" t="s">
        <v>2511</v>
      </c>
      <c r="C1078" s="6">
        <v>66364035803.389999</v>
      </c>
      <c r="D1078" s="1"/>
      <c r="E1078" s="1">
        <f>E1079</f>
        <v>0</v>
      </c>
      <c r="F1078" s="1">
        <f>F1079</f>
        <v>66364035803.389999</v>
      </c>
      <c r="G1078" s="7"/>
      <c r="H1078" t="b">
        <f t="shared" si="85"/>
        <v>1</v>
      </c>
      <c r="I1078" t="str">
        <f t="shared" si="86"/>
        <v>00</v>
      </c>
    </row>
    <row r="1079" spans="1:9">
      <c r="A1079" t="str">
        <f t="shared" si="84"/>
        <v>2.1.8.8.1.00.00 - Valores Restituíveis - Consolidação</v>
      </c>
      <c r="B1079" s="3" t="s">
        <v>2512</v>
      </c>
      <c r="C1079" s="4">
        <v>66364035803.389999</v>
      </c>
      <c r="D1079" s="1"/>
      <c r="E1079" s="1">
        <f>SUMIF(A1079:B1079,"*intra*",C1079:D1079)+SUMIF(A1079:B1079,"*inter*",C1079:D1079)</f>
        <v>0</v>
      </c>
      <c r="F1079" s="1">
        <f>SUMIF(A1079:B1079,"*consolidação*",C1079:D1079)</f>
        <v>66364035803.389999</v>
      </c>
      <c r="G1079" s="7"/>
      <c r="H1079" t="b">
        <f t="shared" si="85"/>
        <v>1</v>
      </c>
      <c r="I1079" t="str">
        <f t="shared" si="86"/>
        <v>00</v>
      </c>
    </row>
    <row r="1080" spans="1:9">
      <c r="A1080" t="str">
        <f t="shared" si="84"/>
        <v>2.1.8.9.0.00.00 - Outras Obrigações a Curto Prazo</v>
      </c>
      <c r="B1080" s="5" t="s">
        <v>2513</v>
      </c>
      <c r="C1080" s="6">
        <v>29271378267.099998</v>
      </c>
      <c r="D1080" s="1"/>
      <c r="E1080" s="1">
        <f>E1081+E1082</f>
        <v>11996765888.34</v>
      </c>
      <c r="F1080" s="1">
        <f>F1081+F1082</f>
        <v>17274612378.759998</v>
      </c>
      <c r="G1080" s="7"/>
      <c r="H1080" t="b">
        <f t="shared" si="85"/>
        <v>1</v>
      </c>
      <c r="I1080" t="str">
        <f t="shared" si="86"/>
        <v>00</v>
      </c>
    </row>
    <row r="1081" spans="1:9">
      <c r="A1081" t="str">
        <f t="shared" si="84"/>
        <v>2.1.8.9.1.00.00 - Outras Obrigações a Curto Prazo - Consolidação</v>
      </c>
      <c r="B1081" s="3" t="s">
        <v>2514</v>
      </c>
      <c r="C1081" s="4">
        <v>17274612378.759998</v>
      </c>
      <c r="D1081" s="1"/>
      <c r="E1081" s="1">
        <f>SUMIF(A1081:B1081,"*intra*",C1081:D1081)+SUMIF(A1081:B1081,"*inter*",C1081:D1081)</f>
        <v>0</v>
      </c>
      <c r="F1081" s="1">
        <f>SUMIF(A1081:B1081,"*consolidação*",C1081:D1081)</f>
        <v>17274612378.759998</v>
      </c>
      <c r="G1081" s="7"/>
      <c r="H1081" t="b">
        <f t="shared" si="85"/>
        <v>1</v>
      </c>
      <c r="I1081" t="str">
        <f t="shared" si="86"/>
        <v>00</v>
      </c>
    </row>
    <row r="1082" spans="1:9">
      <c r="A1082" t="str">
        <f t="shared" si="84"/>
        <v>2.1.8.9.2.00.00 - Outras Obrigações a Curto Prazo - Intra OFSS</v>
      </c>
      <c r="B1082" s="5" t="s">
        <v>2515</v>
      </c>
      <c r="C1082" s="6">
        <v>11996765888.34</v>
      </c>
      <c r="D1082" s="1"/>
      <c r="E1082" s="1">
        <f>SUMIF(A1082:B1082,"*intra*",C1082:D1082)+SUMIF(A1082:B1082,"*inter*",C1082:D1082)</f>
        <v>11996765888.34</v>
      </c>
      <c r="F1082" s="1">
        <f>SUMIF(A1082:B1082,"*consolidação*",C1082:D1082)</f>
        <v>0</v>
      </c>
      <c r="G1082" s="7"/>
      <c r="H1082" t="b">
        <f t="shared" si="85"/>
        <v>1</v>
      </c>
      <c r="I1082" t="str">
        <f t="shared" si="86"/>
        <v>00</v>
      </c>
    </row>
    <row r="1083" spans="1:9">
      <c r="A1083" t="str">
        <f t="shared" si="84"/>
        <v>2.2.0.0.0.00.00 - Passivo não-Circulante</v>
      </c>
      <c r="B1083" s="19" t="s">
        <v>2516</v>
      </c>
      <c r="C1083" s="52">
        <v>1860342954481.1101</v>
      </c>
      <c r="D1083" s="13"/>
      <c r="E1083" s="13">
        <f>E1084+E1097+E1127+E1132+E1145+E1170+E1183</f>
        <v>353281106417.60004</v>
      </c>
      <c r="F1083" s="13">
        <f>F1084+F1097+F1127+F1132+F1145+F1170+F1183</f>
        <v>1507061848063.5098</v>
      </c>
      <c r="G1083" s="7"/>
      <c r="H1083" s="14" t="b">
        <f t="shared" si="85"/>
        <v>1</v>
      </c>
      <c r="I1083" t="str">
        <f t="shared" si="86"/>
        <v>00</v>
      </c>
    </row>
    <row r="1084" spans="1:9" ht="25.5">
      <c r="A1084" t="str">
        <f t="shared" si="84"/>
        <v>2.2.1.0.0.00.00 - Obrigações Trabalhistas, Previdenciárias e 
 Assistenciais a Pagar a Longo Prazo</v>
      </c>
      <c r="B1084" s="19" t="s">
        <v>2517</v>
      </c>
      <c r="C1084" s="52">
        <v>24718078288.130001</v>
      </c>
      <c r="D1084" s="13"/>
      <c r="E1084" s="13">
        <f>E1085+E1087+E1089+E1091</f>
        <v>3048751929.1399999</v>
      </c>
      <c r="F1084" s="13">
        <f>F1085+F1087+F1089+F1091</f>
        <v>21669326358.990002</v>
      </c>
      <c r="G1084" s="7"/>
      <c r="H1084" s="14" t="b">
        <f t="shared" si="85"/>
        <v>1</v>
      </c>
      <c r="I1084" t="str">
        <f t="shared" si="86"/>
        <v>00</v>
      </c>
    </row>
    <row r="1085" spans="1:9">
      <c r="A1085" t="str">
        <f t="shared" si="84"/>
        <v>2.2.1.1.0.00.00 - Pessoal a Pagar</v>
      </c>
      <c r="B1085" s="19" t="s">
        <v>2518</v>
      </c>
      <c r="C1085" s="52">
        <v>21318111054.09</v>
      </c>
      <c r="D1085" s="13"/>
      <c r="E1085" s="13">
        <f>E1086</f>
        <v>0</v>
      </c>
      <c r="F1085" s="13">
        <f>F1086</f>
        <v>21318111054.09</v>
      </c>
      <c r="G1085" s="7"/>
      <c r="H1085" s="14" t="b">
        <f t="shared" si="85"/>
        <v>1</v>
      </c>
      <c r="I1085" t="str">
        <f t="shared" si="86"/>
        <v>00</v>
      </c>
    </row>
    <row r="1086" spans="1:9">
      <c r="A1086" t="str">
        <f t="shared" si="84"/>
        <v>2.2.1.1.1.00.00 - Pessoal a Pagar - Consolidação</v>
      </c>
      <c r="B1086" s="5" t="s">
        <v>2519</v>
      </c>
      <c r="C1086" s="6">
        <v>21318111054.09</v>
      </c>
      <c r="D1086" s="1"/>
      <c r="E1086" s="1">
        <f>SUMIF(A1086:B1086,"*intra*",C1086:D1086)+SUMIF(A1086:B1086,"*inter*",C1086:D1086)</f>
        <v>0</v>
      </c>
      <c r="F1086" s="1">
        <f>SUMIF(A1086:B1086,"*consolidação*",C1086:D1086)</f>
        <v>21318111054.09</v>
      </c>
      <c r="G1086" s="7"/>
      <c r="H1086" t="b">
        <f t="shared" si="85"/>
        <v>1</v>
      </c>
      <c r="I1086" t="str">
        <f t="shared" si="86"/>
        <v>00</v>
      </c>
    </row>
    <row r="1087" spans="1:9">
      <c r="A1087" t="str">
        <f t="shared" si="84"/>
        <v>2.2.1.2.0.00.00 - Benefícios Previdenciários a Pagar</v>
      </c>
      <c r="B1087" s="3" t="s">
        <v>2520</v>
      </c>
      <c r="C1087" s="4">
        <v>258139371.31</v>
      </c>
      <c r="D1087" s="1"/>
      <c r="E1087" s="1">
        <f>E1088</f>
        <v>0</v>
      </c>
      <c r="F1087" s="1">
        <f>F1088</f>
        <v>258139371.31</v>
      </c>
      <c r="G1087" s="7"/>
      <c r="H1087" t="b">
        <f t="shared" si="85"/>
        <v>1</v>
      </c>
      <c r="I1087" t="str">
        <f t="shared" si="86"/>
        <v>00</v>
      </c>
    </row>
    <row r="1088" spans="1:9">
      <c r="A1088" t="str">
        <f t="shared" si="84"/>
        <v>2.2.1.2.1.00.00 - Benefícios Previdenciários a Pagar - Consolidação</v>
      </c>
      <c r="B1088" s="5" t="s">
        <v>2521</v>
      </c>
      <c r="C1088" s="6">
        <v>258139371.31</v>
      </c>
      <c r="D1088" s="1"/>
      <c r="E1088" s="1">
        <f>SUMIF(A1088:B1088,"*intra*",C1088:D1088)+SUMIF(A1088:B1088,"*inter*",C1088:D1088)</f>
        <v>0</v>
      </c>
      <c r="F1088" s="1">
        <f>SUMIF(A1088:B1088,"*consolidação*",C1088:D1088)</f>
        <v>258139371.31</v>
      </c>
      <c r="G1088" s="7"/>
      <c r="H1088" t="b">
        <f t="shared" si="85"/>
        <v>1</v>
      </c>
      <c r="I1088" t="str">
        <f t="shared" si="86"/>
        <v>00</v>
      </c>
    </row>
    <row r="1089" spans="1:9">
      <c r="A1089" t="str">
        <f t="shared" si="84"/>
        <v>2.2.1.3.0.00.00 - Benefícios Assistenciais a Pagar</v>
      </c>
      <c r="B1089" s="3" t="s">
        <v>2522</v>
      </c>
      <c r="C1089" s="4">
        <v>1108.1600000000001</v>
      </c>
      <c r="D1089" s="1"/>
      <c r="E1089" s="1">
        <f>E1090</f>
        <v>0</v>
      </c>
      <c r="F1089" s="1">
        <f>F1090</f>
        <v>1108.1600000000001</v>
      </c>
      <c r="G1089" s="7"/>
      <c r="H1089" t="b">
        <f t="shared" si="85"/>
        <v>1</v>
      </c>
      <c r="I1089" t="str">
        <f t="shared" si="86"/>
        <v>00</v>
      </c>
    </row>
    <row r="1090" spans="1:9">
      <c r="A1090" t="str">
        <f t="shared" si="84"/>
        <v>2.2.1.3.1.00.00 - Benefícios Assistenciais a Pagar - Consolidação</v>
      </c>
      <c r="B1090" s="5" t="s">
        <v>2523</v>
      </c>
      <c r="C1090" s="6">
        <v>1108.1600000000001</v>
      </c>
      <c r="D1090" s="1"/>
      <c r="E1090" s="1">
        <f>SUMIF(A1090:B1090,"*intra*",C1090:D1090)+SUMIF(A1090:B1090,"*inter*",C1090:D1090)</f>
        <v>0</v>
      </c>
      <c r="F1090" s="1">
        <f>SUMIF(A1090:B1090,"*consolidação*",C1090:D1090)</f>
        <v>1108.1600000000001</v>
      </c>
      <c r="G1090" s="7"/>
      <c r="H1090" t="b">
        <f t="shared" si="85"/>
        <v>1</v>
      </c>
      <c r="I1090" t="str">
        <f t="shared" si="86"/>
        <v>00</v>
      </c>
    </row>
    <row r="1091" spans="1:9">
      <c r="A1091" t="str">
        <f t="shared" si="84"/>
        <v>2.2.1.4.0.00.00 - Encargos Sociais a Pagar</v>
      </c>
      <c r="B1091" s="3" t="s">
        <v>2524</v>
      </c>
      <c r="C1091" s="4">
        <v>3141826754.5700002</v>
      </c>
      <c r="D1091" s="1"/>
      <c r="E1091" s="1">
        <f>E1092+E1093+E1094+E1095+E1096</f>
        <v>3048751929.1399999</v>
      </c>
      <c r="F1091" s="1">
        <f>F1092+F1093+F1094+F1095+F1096</f>
        <v>93074825.430000007</v>
      </c>
      <c r="G1091" s="7"/>
      <c r="H1091" t="b">
        <f t="shared" si="85"/>
        <v>1</v>
      </c>
      <c r="I1091" t="str">
        <f t="shared" si="86"/>
        <v>00</v>
      </c>
    </row>
    <row r="1092" spans="1:9">
      <c r="A1092" t="str">
        <f t="shared" ref="A1092:A1155" si="87">TRIM(B1092)</f>
        <v>2.2.1.4.1.00.00 - Encargos Sociais a Pagar - Consolidação</v>
      </c>
      <c r="B1092" s="5" t="s">
        <v>2525</v>
      </c>
      <c r="C1092" s="6">
        <v>93074825.430000007</v>
      </c>
      <c r="D1092" s="1"/>
      <c r="E1092" s="1">
        <f>SUMIF(A1092:B1092,"*intra*",C1092:D1092)+SUMIF(A1092:B1092,"*inter*",C1092:D1092)</f>
        <v>0</v>
      </c>
      <c r="F1092" s="1">
        <f>SUMIF(A1092:B1092,"*consolidação*",C1092:D1092)</f>
        <v>93074825.430000007</v>
      </c>
      <c r="G1092" s="7"/>
      <c r="H1092" t="b">
        <f t="shared" ref="H1092:H1155" si="88">IF(I1092="00",C1092=E1092+F1092,TRUE)</f>
        <v>1</v>
      </c>
      <c r="I1092" t="str">
        <f t="shared" ref="I1092:I1155" si="89">MID(A1092,11,2)</f>
        <v>00</v>
      </c>
    </row>
    <row r="1093" spans="1:9">
      <c r="A1093" t="str">
        <f t="shared" si="87"/>
        <v>2.2.1.4.2.00.00 - Encargos Sociais a Pagar - Intra OFSS</v>
      </c>
      <c r="B1093" s="3" t="s">
        <v>2526</v>
      </c>
      <c r="C1093" s="4">
        <v>0</v>
      </c>
      <c r="D1093" s="1"/>
      <c r="E1093" s="1">
        <f>SUMIF(A1093:B1093,"*intra*",C1093:D1093)+SUMIF(A1093:B1093,"*inter*",C1093:D1093)</f>
        <v>0</v>
      </c>
      <c r="F1093" s="1">
        <f>SUMIF(A1093:B1093,"*consolidação*",C1093:D1093)</f>
        <v>0</v>
      </c>
      <c r="G1093" s="7"/>
      <c r="H1093" t="b">
        <f t="shared" si="88"/>
        <v>1</v>
      </c>
      <c r="I1093" t="str">
        <f t="shared" si="89"/>
        <v>00</v>
      </c>
    </row>
    <row r="1094" spans="1:9">
      <c r="A1094" t="str">
        <f t="shared" si="87"/>
        <v>2.2.1.4.3.00.00 - Encargos Sociais a Pagar - Inter OFSS - União</v>
      </c>
      <c r="B1094" s="5" t="s">
        <v>2527</v>
      </c>
      <c r="C1094" s="6">
        <v>3048751929.1399999</v>
      </c>
      <c r="D1094" s="1"/>
      <c r="E1094" s="1">
        <f>SUMIF(A1094:B1094,"*intra*",C1094:D1094)+SUMIF(A1094:B1094,"*inter*",C1094:D1094)</f>
        <v>3048751929.1399999</v>
      </c>
      <c r="F1094" s="1">
        <f>SUMIF(A1094:B1094,"*consolidação*",C1094:D1094)</f>
        <v>0</v>
      </c>
      <c r="G1094" s="7"/>
      <c r="H1094" t="b">
        <f t="shared" si="88"/>
        <v>1</v>
      </c>
      <c r="I1094" t="str">
        <f t="shared" si="89"/>
        <v>00</v>
      </c>
    </row>
    <row r="1095" spans="1:9">
      <c r="A1095" t="str">
        <f t="shared" si="87"/>
        <v>2.2.1.4.4.00.00 - Encargos Sociais a Pagar - Inter OFSS - Estado</v>
      </c>
      <c r="B1095" s="3" t="s">
        <v>2528</v>
      </c>
      <c r="C1095" s="4">
        <v>0</v>
      </c>
      <c r="D1095" s="1"/>
      <c r="E1095" s="1">
        <f>SUMIF(A1095:B1095,"*intra*",C1095:D1095)+SUMIF(A1095:B1095,"*inter*",C1095:D1095)</f>
        <v>0</v>
      </c>
      <c r="F1095" s="1">
        <f>SUMIF(A1095:B1095,"*consolidação*",C1095:D1095)</f>
        <v>0</v>
      </c>
      <c r="G1095" s="7"/>
      <c r="H1095" t="b">
        <f t="shared" si="88"/>
        <v>1</v>
      </c>
      <c r="I1095" t="str">
        <f t="shared" si="89"/>
        <v>00</v>
      </c>
    </row>
    <row r="1096" spans="1:9">
      <c r="A1096" t="str">
        <f t="shared" si="87"/>
        <v>2.2.1.4.5.00.00 - Encargos Sociais a Pagar - Inter OFSS - Município</v>
      </c>
      <c r="B1096" s="5" t="s">
        <v>2529</v>
      </c>
      <c r="C1096" s="6">
        <v>0</v>
      </c>
      <c r="D1096" s="1"/>
      <c r="E1096" s="1">
        <f>SUMIF(A1096:B1096,"*intra*",C1096:D1096)+SUMIF(A1096:B1096,"*inter*",C1096:D1096)</f>
        <v>0</v>
      </c>
      <c r="F1096" s="1">
        <f>SUMIF(A1096:B1096,"*consolidação*",C1096:D1096)</f>
        <v>0</v>
      </c>
      <c r="G1096" s="7"/>
      <c r="H1096" t="b">
        <f t="shared" si="88"/>
        <v>1</v>
      </c>
      <c r="I1096" t="str">
        <f t="shared" si="89"/>
        <v>00</v>
      </c>
    </row>
    <row r="1097" spans="1:9">
      <c r="A1097" t="str">
        <f t="shared" si="87"/>
        <v>2.2.2.0.0.00.00 - Empréstimos e Financiamentos a Longo Prazo</v>
      </c>
      <c r="B1097" s="19" t="s">
        <v>2530</v>
      </c>
      <c r="C1097" s="52">
        <v>718090929444.93994</v>
      </c>
      <c r="D1097" s="13"/>
      <c r="E1097" s="13">
        <f>E1098+E1104+E1106+E1111+E1113+E1118-E1120-E1125</f>
        <v>346531122019.76001</v>
      </c>
      <c r="F1097" s="13">
        <f>F1098+F1104+F1106+F1111+F1113+F1118-F1120-F1125</f>
        <v>371559807425.17993</v>
      </c>
      <c r="G1097" s="7"/>
      <c r="H1097" s="14" t="b">
        <f t="shared" si="88"/>
        <v>1</v>
      </c>
      <c r="I1097" t="str">
        <f t="shared" si="89"/>
        <v>00</v>
      </c>
    </row>
    <row r="1098" spans="1:9">
      <c r="A1098" t="str">
        <f t="shared" si="87"/>
        <v>2.2.2.1.0.00.00 - Empréstimos a Longo Prazo - Interno</v>
      </c>
      <c r="B1098" s="5" t="s">
        <v>2531</v>
      </c>
      <c r="C1098" s="6">
        <v>588196627970.60999</v>
      </c>
      <c r="D1098" s="1"/>
      <c r="E1098" s="1">
        <f>E1099+E1101+E1102+E1103+E1100</f>
        <v>306517286697</v>
      </c>
      <c r="F1098" s="1">
        <f>F1099+F1101+F1102+F1103+F1100</f>
        <v>281679341273.60999</v>
      </c>
      <c r="G1098" s="7"/>
      <c r="H1098" t="b">
        <f t="shared" si="88"/>
        <v>1</v>
      </c>
      <c r="I1098" t="str">
        <f t="shared" si="89"/>
        <v>00</v>
      </c>
    </row>
    <row r="1099" spans="1:9">
      <c r="A1099" t="str">
        <f t="shared" si="87"/>
        <v>2.2.2.1.1.00.00 - Empréstimos a Longo Prazo - Interno - Consolidação</v>
      </c>
      <c r="B1099" s="3" t="s">
        <v>2532</v>
      </c>
      <c r="C1099" s="4">
        <v>281679341273.60999</v>
      </c>
      <c r="D1099" s="1"/>
      <c r="E1099" s="1"/>
      <c r="F1099" s="1">
        <f>SUMIF(A1099:B1099,"*consolidação*",C1099:D1099)</f>
        <v>281679341273.60999</v>
      </c>
      <c r="G1099" s="7"/>
      <c r="H1099" t="b">
        <f t="shared" si="88"/>
        <v>1</v>
      </c>
      <c r="I1099" t="str">
        <f t="shared" si="89"/>
        <v>00</v>
      </c>
    </row>
    <row r="1100" spans="1:9">
      <c r="A1100" t="str">
        <f t="shared" si="87"/>
        <v>2.2.2.1.2.00.00 - Empréstimos a Longo Prazo – Interno - Intra OFSS</v>
      </c>
      <c r="B1100" s="5" t="s">
        <v>2533</v>
      </c>
      <c r="C1100" s="6">
        <v>153544345.83000001</v>
      </c>
      <c r="D1100" s="1"/>
      <c r="E1100" s="1">
        <f>SUMIF(A1100:B1100,"*intra*",C1100:D1100)</f>
        <v>153544345.83000001</v>
      </c>
      <c r="F1100" s="1">
        <f>SUMIF(A1100:B1100,"*consolidação*",C1100:D1100)</f>
        <v>0</v>
      </c>
      <c r="G1100" s="7"/>
      <c r="H1100" t="b">
        <f t="shared" si="88"/>
        <v>1</v>
      </c>
      <c r="I1100" t="str">
        <f t="shared" si="89"/>
        <v>00</v>
      </c>
    </row>
    <row r="1101" spans="1:9" ht="25.5">
      <c r="A1101" t="str">
        <f t="shared" si="87"/>
        <v>2.2.2.1.3.00.00 - Empréstimos a Longo Prazo - Interno - Inter OFSS - 
 União</v>
      </c>
      <c r="B1101" s="3" t="s">
        <v>2534</v>
      </c>
      <c r="C1101" s="4">
        <v>306363742351.16998</v>
      </c>
      <c r="D1101" s="1"/>
      <c r="E1101" s="1">
        <f>SUMIF(A1101:B1101,"*intra*",C1101:D1101)+SUMIF(A1101:B1101,"*inter*",C1101:D1101)</f>
        <v>306363742351.16998</v>
      </c>
      <c r="F1101" s="1">
        <f>SUMIF(A1101:B1101,"*consolidação*",C1101:D1101)</f>
        <v>0</v>
      </c>
      <c r="G1101" s="7"/>
      <c r="H1101" t="b">
        <f t="shared" si="88"/>
        <v>1</v>
      </c>
      <c r="I1101" t="str">
        <f t="shared" si="89"/>
        <v>00</v>
      </c>
    </row>
    <row r="1102" spans="1:9" ht="25.5">
      <c r="A1102" t="str">
        <f t="shared" si="87"/>
        <v>2.2.2.1.4.00.00 - Empréstimos a Longo Prazo - Interno - Inter OFSS - 
 Estado</v>
      </c>
      <c r="B1102" s="5" t="s">
        <v>2535</v>
      </c>
      <c r="C1102" s="6">
        <v>0</v>
      </c>
      <c r="D1102" s="1"/>
      <c r="E1102" s="1">
        <f>SUMIF(A1102:B1102,"*intra*",C1102:D1102)+SUMIF(A1102:B1102,"*inter*",C1102:D1102)</f>
        <v>0</v>
      </c>
      <c r="F1102" s="1">
        <f>SUMIF(A1102:B1102,"*consolidação*",C1102:D1102)</f>
        <v>0</v>
      </c>
      <c r="G1102" s="7"/>
      <c r="H1102" t="b">
        <f t="shared" si="88"/>
        <v>1</v>
      </c>
      <c r="I1102" t="str">
        <f t="shared" si="89"/>
        <v>00</v>
      </c>
    </row>
    <row r="1103" spans="1:9" ht="25.5">
      <c r="A1103" t="str">
        <f t="shared" si="87"/>
        <v>2.2.2.1.5.00.00 - Empréstimos a Longo Prazo - Interno - Inter OFSS - 
 Município</v>
      </c>
      <c r="B1103" s="3" t="s">
        <v>2536</v>
      </c>
      <c r="C1103" s="4">
        <v>0</v>
      </c>
      <c r="D1103" s="1"/>
      <c r="E1103" s="1">
        <f>SUMIF(A1103:B1103,"*intra*",C1103:D1103)+SUMIF(A1103:B1103,"*inter*",C1103:D1103)</f>
        <v>0</v>
      </c>
      <c r="F1103" s="1">
        <f>SUMIF(A1103:B1103,"*consolidação*",C1103:D1103)</f>
        <v>0</v>
      </c>
      <c r="G1103" s="7"/>
      <c r="H1103" t="b">
        <f t="shared" si="88"/>
        <v>1</v>
      </c>
      <c r="I1103" t="str">
        <f t="shared" si="89"/>
        <v>00</v>
      </c>
    </row>
    <row r="1104" spans="1:9">
      <c r="A1104" t="str">
        <f t="shared" si="87"/>
        <v>2.2.2.2.0.00.00 - Empréstimos a Longo Prazo - Externo</v>
      </c>
      <c r="B1104" s="5" t="s">
        <v>2537</v>
      </c>
      <c r="C1104" s="6">
        <v>74989383018.039993</v>
      </c>
      <c r="D1104" s="1"/>
      <c r="E1104" s="1">
        <f>E1105</f>
        <v>0</v>
      </c>
      <c r="F1104" s="1">
        <f>F1105</f>
        <v>74989383018.039993</v>
      </c>
      <c r="G1104" s="7"/>
      <c r="H1104" t="b">
        <f t="shared" si="88"/>
        <v>1</v>
      </c>
      <c r="I1104" t="str">
        <f t="shared" si="89"/>
        <v>00</v>
      </c>
    </row>
    <row r="1105" spans="1:9">
      <c r="A1105" t="str">
        <f t="shared" si="87"/>
        <v>2.2.2.2.1.00.00 - Empréstimos a Longo Prazo - Externo Consolidação</v>
      </c>
      <c r="B1105" s="3" t="s">
        <v>2538</v>
      </c>
      <c r="C1105" s="4">
        <v>74989383018.039993</v>
      </c>
      <c r="D1105" s="1"/>
      <c r="E1105" s="1">
        <f>SUMIF(A1105:B1105,"*intra*",C1105:D1105)+SUMIF(A1105:B1105,"*inter*",C1105:D1105)</f>
        <v>0</v>
      </c>
      <c r="F1105" s="1">
        <f>SUMIF(A1105:B1105,"*consolidação*",C1105:D1105)</f>
        <v>74989383018.039993</v>
      </c>
      <c r="G1105" s="7"/>
      <c r="H1105" t="b">
        <f t="shared" si="88"/>
        <v>1</v>
      </c>
      <c r="I1105" t="str">
        <f t="shared" si="89"/>
        <v>00</v>
      </c>
    </row>
    <row r="1106" spans="1:9">
      <c r="A1106" t="str">
        <f t="shared" si="87"/>
        <v>2.2.2.3.0.00.00 - Financiamentos a Longo Prazo - Interno</v>
      </c>
      <c r="B1106" s="5" t="s">
        <v>2539</v>
      </c>
      <c r="C1106" s="6">
        <v>16712596264.35</v>
      </c>
      <c r="D1106" s="1"/>
      <c r="E1106" s="1">
        <f>E1107+E1108+E1109+E1110</f>
        <v>11183349213.799999</v>
      </c>
      <c r="F1106" s="1">
        <f>F1107+F1108+F1109+F1110</f>
        <v>5529247050.5500002</v>
      </c>
      <c r="G1106" s="7"/>
      <c r="H1106" t="b">
        <f t="shared" si="88"/>
        <v>1</v>
      </c>
      <c r="I1106" t="str">
        <f t="shared" si="89"/>
        <v>00</v>
      </c>
    </row>
    <row r="1107" spans="1:9" ht="25.5">
      <c r="A1107" t="str">
        <f t="shared" si="87"/>
        <v>2.2.2.3.1.00.00 - Financiamentos a Longo Prazo - Interno - 
 Consolidação</v>
      </c>
      <c r="B1107" s="3" t="s">
        <v>2540</v>
      </c>
      <c r="C1107" s="4">
        <v>5529247050.5500002</v>
      </c>
      <c r="D1107" s="1"/>
      <c r="E1107" s="1"/>
      <c r="F1107" s="1">
        <f>SUMIF(A1107:B1107,"*consolidação*",C1107:D1107)</f>
        <v>5529247050.5500002</v>
      </c>
      <c r="G1107" s="7"/>
      <c r="H1107" t="b">
        <f t="shared" si="88"/>
        <v>1</v>
      </c>
      <c r="I1107" t="str">
        <f t="shared" si="89"/>
        <v>00</v>
      </c>
    </row>
    <row r="1108" spans="1:9" ht="25.5">
      <c r="A1108" t="str">
        <f t="shared" si="87"/>
        <v>2.2.2.3.3.00.00 - Financiamentos a Longo Prazo - Interno - Inter 
 OFSS - União</v>
      </c>
      <c r="B1108" s="5" t="s">
        <v>2541</v>
      </c>
      <c r="C1108" s="6">
        <v>11183349213.799999</v>
      </c>
      <c r="D1108" s="1"/>
      <c r="E1108" s="1">
        <f>SUMIF(A1108:B1108,"*intra*",C1108:D1108)+SUMIF(A1108:B1108,"*inter*",C1108:D1108)</f>
        <v>11183349213.799999</v>
      </c>
      <c r="F1108" s="1">
        <f>SUMIF(A1108:B1108,"*consolidação*",C1108:D1108)</f>
        <v>0</v>
      </c>
      <c r="G1108" s="7"/>
      <c r="H1108" t="b">
        <f t="shared" si="88"/>
        <v>1</v>
      </c>
      <c r="I1108" t="str">
        <f t="shared" si="89"/>
        <v>00</v>
      </c>
    </row>
    <row r="1109" spans="1:9" ht="25.5">
      <c r="A1109" t="str">
        <f t="shared" si="87"/>
        <v>2.2.2.3.4.00.00 - Financiamentos a Longo Prazo - Interno - Inter 
 OFSS - Estado</v>
      </c>
      <c r="B1109" s="3" t="s">
        <v>2542</v>
      </c>
      <c r="C1109" s="4">
        <v>0</v>
      </c>
      <c r="D1109" s="1"/>
      <c r="E1109" s="1">
        <f>SUMIF(A1109:B1109,"*intra*",C1109:D1109)+SUMIF(A1109:B1109,"*inter*",C1109:D1109)</f>
        <v>0</v>
      </c>
      <c r="F1109" s="1">
        <f>SUMIF(A1109:B1109,"*consolidação*",C1109:D1109)</f>
        <v>0</v>
      </c>
      <c r="G1109" s="7"/>
      <c r="H1109" t="b">
        <f t="shared" si="88"/>
        <v>1</v>
      </c>
      <c r="I1109" t="str">
        <f t="shared" si="89"/>
        <v>00</v>
      </c>
    </row>
    <row r="1110" spans="1:9" ht="25.5">
      <c r="A1110" t="str">
        <f t="shared" si="87"/>
        <v>2.2.2.3.5.00.00 - Financiamentos a Longo Prazo - Interno - Inter 
 OFSS - Município</v>
      </c>
      <c r="B1110" s="5" t="s">
        <v>2543</v>
      </c>
      <c r="C1110" s="6">
        <v>0</v>
      </c>
      <c r="D1110" s="1"/>
      <c r="E1110" s="1">
        <f>SUMIF(A1110:B1110,"*intra*",C1110:D1110)+SUMIF(A1110:B1110,"*inter*",C1110:D1110)</f>
        <v>0</v>
      </c>
      <c r="F1110" s="1">
        <f>SUMIF(A1110:B1110,"*consolidação*",C1110:D1110)</f>
        <v>0</v>
      </c>
      <c r="G1110" s="7"/>
      <c r="H1110" t="b">
        <f t="shared" si="88"/>
        <v>1</v>
      </c>
      <c r="I1110" t="str">
        <f t="shared" si="89"/>
        <v>00</v>
      </c>
    </row>
    <row r="1111" spans="1:9">
      <c r="A1111" t="str">
        <f t="shared" si="87"/>
        <v>2.2.2.4.0.00.00 - Financiamento a Longo Prazo - Externo</v>
      </c>
      <c r="B1111" s="3" t="s">
        <v>2544</v>
      </c>
      <c r="C1111" s="4">
        <v>9008914713.8799992</v>
      </c>
      <c r="D1111" s="1"/>
      <c r="E1111" s="1">
        <f>E1112</f>
        <v>0</v>
      </c>
      <c r="F1111" s="1">
        <f>F1112</f>
        <v>9008914713.8799992</v>
      </c>
      <c r="G1111" s="7"/>
      <c r="H1111" t="b">
        <f t="shared" si="88"/>
        <v>1</v>
      </c>
      <c r="I1111" t="str">
        <f t="shared" si="89"/>
        <v>00</v>
      </c>
    </row>
    <row r="1112" spans="1:9" ht="25.5">
      <c r="A1112" t="str">
        <f t="shared" si="87"/>
        <v>2.2.2.4.1.00.00 - Financiamento a Longo Prazo - Externo - 
 Consolidação</v>
      </c>
      <c r="B1112" s="5" t="s">
        <v>2545</v>
      </c>
      <c r="C1112" s="6">
        <v>9008914713.8799992</v>
      </c>
      <c r="D1112" s="1"/>
      <c r="E1112" s="1">
        <f>SUMIF(A1112:B1112,"*intra*",C1112:D1112)+SUMIF(A1112:B1112,"*inter*",C1112:D1112)</f>
        <v>0</v>
      </c>
      <c r="F1112" s="1">
        <f>SUMIF(A1112:B1112,"*consolidação*",C1112:D1112)</f>
        <v>9008914713.8799992</v>
      </c>
      <c r="G1112" s="7"/>
      <c r="H1112" t="b">
        <f t="shared" si="88"/>
        <v>1</v>
      </c>
      <c r="I1112" t="str">
        <f t="shared" si="89"/>
        <v>00</v>
      </c>
    </row>
    <row r="1113" spans="1:9" ht="25.5">
      <c r="A1113" t="str">
        <f t="shared" si="87"/>
        <v>2.2.2.5.0.00.00 - Juros e Encargos a Pagar de Empréstimos e 
 Financiamentos a Longo Prazo - Interno</v>
      </c>
      <c r="B1113" s="3" t="s">
        <v>2546</v>
      </c>
      <c r="C1113" s="4">
        <v>76844039445.630005</v>
      </c>
      <c r="D1113" s="1"/>
      <c r="E1113" s="1">
        <f>E1114+E1115+E1116+E1117</f>
        <v>66327027753.150002</v>
      </c>
      <c r="F1113" s="1">
        <f>F1114+F1115+F1116+F1117</f>
        <v>10517011692.48</v>
      </c>
      <c r="G1113" s="7"/>
      <c r="H1113" t="b">
        <f t="shared" si="88"/>
        <v>1</v>
      </c>
      <c r="I1113" t="str">
        <f t="shared" si="89"/>
        <v>00</v>
      </c>
    </row>
    <row r="1114" spans="1:9" ht="25.5">
      <c r="A1114" t="str">
        <f t="shared" si="87"/>
        <v>2.2.2.5.1.00.00 - Juros e Encargos a Pagar de Empréstimos e 
 Financiamentos a Longo Prazo - Interno - Consolidação</v>
      </c>
      <c r="B1114" s="5" t="s">
        <v>2547</v>
      </c>
      <c r="C1114" s="6">
        <v>10517011692.48</v>
      </c>
      <c r="D1114" s="1"/>
      <c r="E1114" s="1"/>
      <c r="F1114" s="1">
        <f>SUMIF(A1114:B1114,"*consolidação*",C1114:D1114)</f>
        <v>10517011692.48</v>
      </c>
      <c r="G1114" s="7"/>
      <c r="H1114" t="b">
        <f t="shared" si="88"/>
        <v>1</v>
      </c>
      <c r="I1114" t="str">
        <f t="shared" si="89"/>
        <v>00</v>
      </c>
    </row>
    <row r="1115" spans="1:9" ht="25.5">
      <c r="A1115" t="str">
        <f t="shared" si="87"/>
        <v>2.2.2.5.3.00.00 - Juros e Encargos a Pagar de Empréstimos e 
 Financiamentos a Longo Prazo - Interno - Inter OFSS - União</v>
      </c>
      <c r="B1115" s="3" t="s">
        <v>2548</v>
      </c>
      <c r="C1115" s="4">
        <v>66327027753.150002</v>
      </c>
      <c r="D1115" s="1"/>
      <c r="E1115" s="1">
        <f>SUMIF(A1115:B1115,"*intra*",C1115:D1115)+SUMIF(A1115:B1115,"*inter*",C1115:D1115)</f>
        <v>66327027753.150002</v>
      </c>
      <c r="F1115" s="1">
        <f>SUMIF(A1115:B1115,"*consolidação*",C1115:D1115)</f>
        <v>0</v>
      </c>
      <c r="G1115" s="7"/>
      <c r="H1115" t="b">
        <f t="shared" si="88"/>
        <v>1</v>
      </c>
      <c r="I1115" t="str">
        <f t="shared" si="89"/>
        <v>00</v>
      </c>
    </row>
    <row r="1116" spans="1:9" ht="25.5">
      <c r="A1116" t="str">
        <f t="shared" si="87"/>
        <v>2.2.2.5.4.00.00 - Juros e Encargos a Pagar de Empréstimos e 
 Financiamentos a Longo Prazo - Interno - Inter OFSS - Estado</v>
      </c>
      <c r="B1116" s="5" t="s">
        <v>2549</v>
      </c>
      <c r="C1116" s="6">
        <v>0</v>
      </c>
      <c r="D1116" s="1"/>
      <c r="E1116" s="1">
        <f>SUMIF(A1116:B1116,"*intra*",C1116:D1116)+SUMIF(A1116:B1116,"*inter*",C1116:D1116)</f>
        <v>0</v>
      </c>
      <c r="F1116" s="1">
        <f>SUMIF(A1116:B1116,"*consolidação*",C1116:D1116)</f>
        <v>0</v>
      </c>
      <c r="G1116" s="7"/>
      <c r="H1116" t="b">
        <f t="shared" si="88"/>
        <v>1</v>
      </c>
      <c r="I1116" t="str">
        <f t="shared" si="89"/>
        <v>00</v>
      </c>
    </row>
    <row r="1117" spans="1:9" ht="25.5">
      <c r="A1117" t="str">
        <f t="shared" si="87"/>
        <v>2.2.2.5.5.00.00 - Juros e Encargos a Pagar de Empréstimos e 
 Financiamentos a Longo Prazo - Interno - Inter OFSS - Município</v>
      </c>
      <c r="B1117" s="3" t="s">
        <v>2550</v>
      </c>
      <c r="C1117" s="4">
        <v>0</v>
      </c>
      <c r="D1117" s="1"/>
      <c r="E1117" s="1">
        <f>SUMIF(A1117:B1117,"*intra*",C1117:D1117)+SUMIF(A1117:B1117,"*inter*",C1117:D1117)</f>
        <v>0</v>
      </c>
      <c r="F1117" s="1">
        <f>SUMIF(A1117:B1117,"*consolidação*",C1117:D1117)</f>
        <v>0</v>
      </c>
      <c r="G1117" s="7"/>
      <c r="H1117" t="b">
        <f t="shared" si="88"/>
        <v>1</v>
      </c>
      <c r="I1117" t="str">
        <f t="shared" si="89"/>
        <v>00</v>
      </c>
    </row>
    <row r="1118" spans="1:9" ht="25.5">
      <c r="A1118" t="str">
        <f t="shared" si="87"/>
        <v>2.2.2.6.0.00.00 - Juros e Encargos a Pagar de Empréstimos e 
 Financiamentos a Longo Prazo - Externo</v>
      </c>
      <c r="B1118" s="5" t="s">
        <v>2551</v>
      </c>
      <c r="C1118" s="6">
        <v>3339410585.4299998</v>
      </c>
      <c r="D1118" s="1"/>
      <c r="E1118" s="1">
        <f>E1119</f>
        <v>0</v>
      </c>
      <c r="F1118" s="1">
        <f>F1119</f>
        <v>3339410585.4299998</v>
      </c>
      <c r="G1118" s="7"/>
      <c r="H1118" t="b">
        <f t="shared" si="88"/>
        <v>1</v>
      </c>
      <c r="I1118" t="str">
        <f t="shared" si="89"/>
        <v>00</v>
      </c>
    </row>
    <row r="1119" spans="1:9" ht="25.5">
      <c r="A1119" t="str">
        <f t="shared" si="87"/>
        <v>2.2.2.6.1.00.00 - Juros e Encargos a Pagar de Empréstimos e 
 Financiamentos a Longo Prazo - Externo - Consolidação</v>
      </c>
      <c r="B1119" s="3" t="s">
        <v>2552</v>
      </c>
      <c r="C1119" s="4">
        <v>3339410585.4299998</v>
      </c>
      <c r="D1119" s="1"/>
      <c r="E1119" s="1">
        <f>SUMIF(A1119:B1119,"*intra*",C1119:D1119)+SUMIF(A1119:B1119,"*inter*",C1119:D1119)</f>
        <v>0</v>
      </c>
      <c r="F1119" s="1">
        <f>SUMIF(A1119:B1119,"*consolidação*",C1119:D1119)</f>
        <v>3339410585.4299998</v>
      </c>
      <c r="G1119" s="7"/>
      <c r="H1119" t="b">
        <f t="shared" si="88"/>
        <v>1</v>
      </c>
      <c r="I1119" t="str">
        <f t="shared" si="89"/>
        <v>00</v>
      </c>
    </row>
    <row r="1120" spans="1:9">
      <c r="A1120" t="str">
        <f t="shared" si="87"/>
        <v>2.2.2.8.0.00.00 - (-) Encargos Financeiros a Apropriar - Interno</v>
      </c>
      <c r="B1120" s="5" t="s">
        <v>2553</v>
      </c>
      <c r="C1120" s="6">
        <v>48013553336.669998</v>
      </c>
      <c r="D1120" s="1"/>
      <c r="E1120" s="1">
        <f>E1121+E1122+E1123+E1124</f>
        <v>37496541644.190002</v>
      </c>
      <c r="F1120" s="1">
        <f>F1121+F1122+F1123+F1124</f>
        <v>10517011692.48</v>
      </c>
      <c r="G1120" s="7"/>
      <c r="H1120" t="b">
        <f t="shared" si="88"/>
        <v>1</v>
      </c>
      <c r="I1120" t="str">
        <f t="shared" si="89"/>
        <v>00</v>
      </c>
    </row>
    <row r="1121" spans="1:9" ht="25.5">
      <c r="A1121" t="str">
        <f t="shared" si="87"/>
        <v>2.2.2.8.1.00.00 - (-) Encargos Financeiros a Apropriar - Interno - 
 Consolidação</v>
      </c>
      <c r="B1121" s="3" t="s">
        <v>2554</v>
      </c>
      <c r="C1121" s="4">
        <v>10517011692.48</v>
      </c>
      <c r="D1121" s="1"/>
      <c r="E1121" s="1"/>
      <c r="F1121" s="1">
        <f>SUMIF(A1121:B1121,"*consolidação*",C1121:D1121)</f>
        <v>10517011692.48</v>
      </c>
      <c r="G1121" s="7"/>
      <c r="H1121" t="b">
        <f t="shared" si="88"/>
        <v>1</v>
      </c>
      <c r="I1121" t="str">
        <f t="shared" si="89"/>
        <v>00</v>
      </c>
    </row>
    <row r="1122" spans="1:9" ht="25.5">
      <c r="A1122" t="str">
        <f t="shared" si="87"/>
        <v>2.2.2.8.3.00.00 - (-) Encargos Financeiros a Apropriar - Interno - 
 Inter OFSS - União</v>
      </c>
      <c r="B1122" s="5" t="s">
        <v>2555</v>
      </c>
      <c r="C1122" s="6">
        <v>37496541644.190002</v>
      </c>
      <c r="D1122" s="1"/>
      <c r="E1122" s="1">
        <f>SUMIF(A1122:B1122,"*intra*",C1122:D1122)+SUMIF(A1122:B1122,"*inter*",C1122:D1122)</f>
        <v>37496541644.190002</v>
      </c>
      <c r="F1122" s="1">
        <f>SUMIF(A1122:B1122,"*consolidação*",C1122:D1122)</f>
        <v>0</v>
      </c>
      <c r="G1122" s="7"/>
      <c r="H1122" t="b">
        <f t="shared" si="88"/>
        <v>1</v>
      </c>
      <c r="I1122" t="str">
        <f t="shared" si="89"/>
        <v>00</v>
      </c>
    </row>
    <row r="1123" spans="1:9" ht="25.5">
      <c r="A1123" t="str">
        <f t="shared" si="87"/>
        <v>2.2.2.8.4.00.00 - (-) Encargos Financeiros a Apropriar - Interno - 
 Inter OFSS - Estado</v>
      </c>
      <c r="B1123" s="3" t="s">
        <v>2556</v>
      </c>
      <c r="C1123" s="4">
        <v>0</v>
      </c>
      <c r="D1123" s="1"/>
      <c r="E1123" s="1">
        <f>SUMIF(A1123:B1123,"*intra*",C1123:D1123)+SUMIF(A1123:B1123,"*inter*",C1123:D1123)</f>
        <v>0</v>
      </c>
      <c r="F1123" s="1">
        <f>SUMIF(A1123:B1123,"*consolidação*",C1123:D1123)</f>
        <v>0</v>
      </c>
      <c r="G1123" s="7"/>
      <c r="H1123" t="b">
        <f t="shared" si="88"/>
        <v>1</v>
      </c>
      <c r="I1123" t="str">
        <f t="shared" si="89"/>
        <v>00</v>
      </c>
    </row>
    <row r="1124" spans="1:9" ht="25.5">
      <c r="A1124" t="str">
        <f t="shared" si="87"/>
        <v>2.2.2.8.5.00.00 - (-) Encargos Financeiros a Apropriar - Interno - 
 Inter OFSS - Município</v>
      </c>
      <c r="B1124" s="5" t="s">
        <v>2557</v>
      </c>
      <c r="C1124" s="6">
        <v>0</v>
      </c>
      <c r="D1124" s="1"/>
      <c r="E1124" s="1">
        <f>SUMIF(A1124:B1124,"*intra*",C1124:D1124)+SUMIF(A1124:B1124,"*inter*",C1124:D1124)</f>
        <v>0</v>
      </c>
      <c r="F1124" s="1">
        <f>SUMIF(A1124:B1124,"*consolidação*",C1124:D1124)</f>
        <v>0</v>
      </c>
      <c r="G1124" s="7"/>
      <c r="H1124" t="b">
        <f t="shared" si="88"/>
        <v>1</v>
      </c>
      <c r="I1124" t="str">
        <f t="shared" si="89"/>
        <v>00</v>
      </c>
    </row>
    <row r="1125" spans="1:9">
      <c r="A1125" t="str">
        <f t="shared" si="87"/>
        <v>2.2.2.9.0.00.00 - (-) Encargos Financeiros a Apropriar - Externo</v>
      </c>
      <c r="B1125" s="3" t="s">
        <v>2558</v>
      </c>
      <c r="C1125" s="4">
        <v>2986489216.3299999</v>
      </c>
      <c r="D1125" s="1"/>
      <c r="E1125" s="1">
        <f>E1126</f>
        <v>0</v>
      </c>
      <c r="F1125" s="1">
        <f>F1126</f>
        <v>2986489216.3299999</v>
      </c>
      <c r="G1125" s="7"/>
      <c r="H1125" t="b">
        <f t="shared" si="88"/>
        <v>1</v>
      </c>
      <c r="I1125" t="str">
        <f t="shared" si="89"/>
        <v>00</v>
      </c>
    </row>
    <row r="1126" spans="1:9" ht="25.5">
      <c r="A1126" t="str">
        <f t="shared" si="87"/>
        <v>2.2.2.9.1.00.00 - (-) Encargos Financeiros a Apropriar - Externo - 
 Consolidação</v>
      </c>
      <c r="B1126" s="5" t="s">
        <v>2559</v>
      </c>
      <c r="C1126" s="6">
        <v>2986489216.3299999</v>
      </c>
      <c r="D1126" s="1"/>
      <c r="E1126" s="1">
        <f>SUMIF(A1126:B1126,"*intra*",C1126:D1126)+SUMIF(A1126:B1126,"*inter*",C1126:D1126)</f>
        <v>0</v>
      </c>
      <c r="F1126" s="1">
        <f>SUMIF(A1126:B1126,"*consolidação*",C1126:D1126)</f>
        <v>2986489216.3299999</v>
      </c>
      <c r="G1126" s="7"/>
      <c r="H1126" t="b">
        <f t="shared" si="88"/>
        <v>1</v>
      </c>
      <c r="I1126" t="str">
        <f t="shared" si="89"/>
        <v>00</v>
      </c>
    </row>
    <row r="1127" spans="1:9">
      <c r="A1127" t="str">
        <f t="shared" si="87"/>
        <v>2.2.3.0.0.00.00 - Fornecedores a Longo Prazo</v>
      </c>
      <c r="B1127" s="3" t="s">
        <v>2560</v>
      </c>
      <c r="C1127" s="4">
        <v>30309545364.849998</v>
      </c>
      <c r="D1127" s="1"/>
      <c r="E1127" s="1">
        <f>E1128+E1130</f>
        <v>0</v>
      </c>
      <c r="F1127" s="1">
        <f>F1128+F1130</f>
        <v>30309545364.849998</v>
      </c>
      <c r="G1127" s="7"/>
      <c r="H1127" t="b">
        <f t="shared" si="88"/>
        <v>1</v>
      </c>
      <c r="I1127" t="str">
        <f t="shared" si="89"/>
        <v>00</v>
      </c>
    </row>
    <row r="1128" spans="1:9">
      <c r="A1128" t="str">
        <f t="shared" si="87"/>
        <v>2.2.3.1.0.00.00 - Fornecedores Nacionais a Longo Prazo</v>
      </c>
      <c r="B1128" s="5" t="s">
        <v>2561</v>
      </c>
      <c r="C1128" s="6">
        <v>30309545364.849998</v>
      </c>
      <c r="D1128" s="1"/>
      <c r="E1128" s="1">
        <f>E1129</f>
        <v>0</v>
      </c>
      <c r="F1128" s="1">
        <f>F1129</f>
        <v>30309545364.849998</v>
      </c>
      <c r="G1128" s="7"/>
      <c r="H1128" t="b">
        <f t="shared" si="88"/>
        <v>1</v>
      </c>
      <c r="I1128" t="str">
        <f t="shared" si="89"/>
        <v>00</v>
      </c>
    </row>
    <row r="1129" spans="1:9" ht="25.5">
      <c r="A1129" t="str">
        <f t="shared" si="87"/>
        <v>2.2.3.1.1.00.00 - Fornecedores Nacionais a Longo Prazo - 
 Consolidação</v>
      </c>
      <c r="B1129" s="3" t="s">
        <v>2562</v>
      </c>
      <c r="C1129" s="4">
        <v>30309545364.849998</v>
      </c>
      <c r="D1129" s="1"/>
      <c r="E1129" s="1">
        <f>SUMIF(A1129:B1129,"*intra*",C1129:D1129)+SUMIF(A1129:B1129,"*inter*",C1129:D1129)</f>
        <v>0</v>
      </c>
      <c r="F1129" s="1">
        <f>SUMIF(A1129:B1129,"*consolidação*",C1129:D1129)</f>
        <v>30309545364.849998</v>
      </c>
      <c r="G1129" s="7"/>
      <c r="H1129" t="b">
        <f t="shared" si="88"/>
        <v>1</v>
      </c>
      <c r="I1129" t="str">
        <f t="shared" si="89"/>
        <v>00</v>
      </c>
    </row>
    <row r="1130" spans="1:9">
      <c r="A1130" t="str">
        <f t="shared" si="87"/>
        <v>2.2.3.2.0.00.00 - Fornecedores Estrangeiros a Longo Prazo</v>
      </c>
      <c r="B1130" s="5" t="s">
        <v>2563</v>
      </c>
      <c r="C1130" s="6">
        <v>0</v>
      </c>
      <c r="D1130" s="1"/>
      <c r="E1130" s="1">
        <f>E1131</f>
        <v>0</v>
      </c>
      <c r="F1130" s="1">
        <f>F1131</f>
        <v>0</v>
      </c>
      <c r="G1130" s="7"/>
      <c r="H1130" t="b">
        <f t="shared" si="88"/>
        <v>1</v>
      </c>
      <c r="I1130" t="str">
        <f t="shared" si="89"/>
        <v>00</v>
      </c>
    </row>
    <row r="1131" spans="1:9" ht="25.5">
      <c r="A1131" t="str">
        <f t="shared" si="87"/>
        <v>2.2.3.2.1.00.00 - Fornecedores Estrangeiros a Longo Prazo - 
 Consolidação</v>
      </c>
      <c r="B1131" s="3" t="s">
        <v>2564</v>
      </c>
      <c r="C1131" s="4">
        <v>0</v>
      </c>
      <c r="D1131" s="1"/>
      <c r="E1131" s="1">
        <f>SUMIF(A1131:B1131,"*intra*",C1131:D1131)+SUMIF(A1131:B1131,"*inter*",C1131:D1131)</f>
        <v>0</v>
      </c>
      <c r="F1131" s="1">
        <f>SUMIF(A1131:B1131,"*consolidação*",C1131:D1131)</f>
        <v>0</v>
      </c>
      <c r="G1131" s="7"/>
      <c r="H1131" t="b">
        <f t="shared" si="88"/>
        <v>1</v>
      </c>
      <c r="I1131" t="str">
        <f t="shared" si="89"/>
        <v>00</v>
      </c>
    </row>
    <row r="1132" spans="1:9">
      <c r="A1132" t="str">
        <f t="shared" si="87"/>
        <v>2.2.4.0.0.00.00 - Obrigações Fiscais a Longo Prazo</v>
      </c>
      <c r="B1132" s="5" t="s">
        <v>2565</v>
      </c>
      <c r="C1132" s="6">
        <v>4000508851.8699999</v>
      </c>
      <c r="D1132" s="1"/>
      <c r="E1132" s="1">
        <f>E1133+E1137+E1141</f>
        <v>3701232468.6999998</v>
      </c>
      <c r="F1132" s="1">
        <f>F1133+F1137+F1141</f>
        <v>299276383.17000002</v>
      </c>
      <c r="G1132" s="7"/>
      <c r="H1132" t="b">
        <f t="shared" si="88"/>
        <v>1</v>
      </c>
      <c r="I1132" t="str">
        <f t="shared" si="89"/>
        <v>00</v>
      </c>
    </row>
    <row r="1133" spans="1:9">
      <c r="A1133" t="str">
        <f t="shared" si="87"/>
        <v>2.2.4.1.0.00.00 - Obrigações Fiscais a Longo Prazo com a União</v>
      </c>
      <c r="B1133" s="3" t="s">
        <v>2566</v>
      </c>
      <c r="C1133" s="4">
        <v>2897269955.5599999</v>
      </c>
      <c r="D1133" s="1"/>
      <c r="E1133" s="1">
        <f>E1134+E1135+E1136</f>
        <v>2671803565.3099999</v>
      </c>
      <c r="F1133" s="1">
        <f>F1134+F1135+F1136</f>
        <v>225466390.25</v>
      </c>
      <c r="G1133" s="7"/>
      <c r="H1133" t="b">
        <f t="shared" si="88"/>
        <v>1</v>
      </c>
      <c r="I1133" t="str">
        <f t="shared" si="89"/>
        <v>00</v>
      </c>
    </row>
    <row r="1134" spans="1:9" ht="25.5">
      <c r="A1134" t="str">
        <f t="shared" si="87"/>
        <v>2.2.4.1.1.00.00 - Obrigações Fiscais a Longo Prazo com a União - 
 Consolidação</v>
      </c>
      <c r="B1134" s="5" t="s">
        <v>2567</v>
      </c>
      <c r="C1134" s="6">
        <v>225466390.25</v>
      </c>
      <c r="D1134" s="1"/>
      <c r="E1134" s="1">
        <f>SUMIF(A1134:B1134,"*intra*",C1134:D1134)+SUMIF(A1134:B1134,"*inter*",C1134:D1134)</f>
        <v>0</v>
      </c>
      <c r="F1134" s="1">
        <f>SUMIF(A1134:B1134,"*consolidação*",C1134:D1134)</f>
        <v>225466390.25</v>
      </c>
      <c r="G1134" s="7"/>
      <c r="H1134" t="b">
        <f t="shared" si="88"/>
        <v>1</v>
      </c>
      <c r="I1134" t="str">
        <f t="shared" si="89"/>
        <v>00</v>
      </c>
    </row>
    <row r="1135" spans="1:9" ht="25.5">
      <c r="A1135" t="str">
        <f t="shared" si="87"/>
        <v>2.2.4.1.2.00.00 - Obrigações Fiscais a Longo Prazo com a União - 
 Intra OFSS</v>
      </c>
      <c r="B1135" s="3" t="s">
        <v>2568</v>
      </c>
      <c r="C1135" s="4">
        <v>0</v>
      </c>
      <c r="D1135" s="1"/>
      <c r="E1135" s="1">
        <f>SUMIF(A1135:B1135,"*intra*",C1135:D1135)+SUMIF(A1135:B1135,"*inter*",C1135:D1135)</f>
        <v>0</v>
      </c>
      <c r="F1135" s="1">
        <f>SUMIF(A1135:B1135,"*consolidação*",C1135:D1135)</f>
        <v>0</v>
      </c>
      <c r="G1135" s="7"/>
      <c r="H1135" t="b">
        <f t="shared" si="88"/>
        <v>1</v>
      </c>
      <c r="I1135" t="str">
        <f t="shared" si="89"/>
        <v>00</v>
      </c>
    </row>
    <row r="1136" spans="1:9" ht="25.5">
      <c r="A1136" t="str">
        <f t="shared" si="87"/>
        <v>2.2.4.1.3.00.00 - Obrigações Fiscais a Longo Prazo com a União - 
 Inter OFSS - União</v>
      </c>
      <c r="B1136" s="5" t="s">
        <v>2569</v>
      </c>
      <c r="C1136" s="6">
        <v>2671803565.3099999</v>
      </c>
      <c r="D1136" s="1"/>
      <c r="E1136" s="1">
        <f>SUMIF(A1136:B1136,"*intra*",C1136:D1136)+SUMIF(A1136:B1136,"*inter*",C1136:D1136)</f>
        <v>2671803565.3099999</v>
      </c>
      <c r="F1136" s="1">
        <f>SUMIF(A1136:B1136,"*consolidação*",C1136:D1136)</f>
        <v>0</v>
      </c>
      <c r="G1136" s="7"/>
      <c r="H1136" t="b">
        <f t="shared" si="88"/>
        <v>1</v>
      </c>
      <c r="I1136" t="str">
        <f t="shared" si="89"/>
        <v>00</v>
      </c>
    </row>
    <row r="1137" spans="1:9">
      <c r="A1137" t="str">
        <f t="shared" si="87"/>
        <v>2.2.4.2.0.00.00 - Obrigações Fiscais a Longo Prazo com os Estados</v>
      </c>
      <c r="B1137" s="3" t="s">
        <v>2570</v>
      </c>
      <c r="C1137" s="4">
        <v>1102078602.4200001</v>
      </c>
      <c r="D1137" s="1"/>
      <c r="E1137" s="1">
        <f>E1138+E1139+E1140</f>
        <v>1028338198.05</v>
      </c>
      <c r="F1137" s="1">
        <f>F1138+F1139+F1140</f>
        <v>73740404.370000005</v>
      </c>
      <c r="G1137" s="7"/>
      <c r="H1137" t="b">
        <f t="shared" si="88"/>
        <v>1</v>
      </c>
      <c r="I1137" t="str">
        <f t="shared" si="89"/>
        <v>00</v>
      </c>
    </row>
    <row r="1138" spans="1:9" ht="25.5">
      <c r="A1138" t="str">
        <f t="shared" si="87"/>
        <v>2.2.4.2.1.00.00 - Obrigações Fiscais a Longo Prazo com os Estados - 
 Consolidação</v>
      </c>
      <c r="B1138" s="5" t="s">
        <v>2571</v>
      </c>
      <c r="C1138" s="6">
        <v>73740404.370000005</v>
      </c>
      <c r="D1138" s="1"/>
      <c r="E1138" s="1">
        <f>SUMIF(A1138:B1138,"*intra*",C1138:D1138)+SUMIF(A1138:B1138,"*inter*",C1138:D1138)</f>
        <v>0</v>
      </c>
      <c r="F1138" s="1">
        <f>SUMIF(A1138:B1138,"*consolidação*",C1138:D1138)</f>
        <v>73740404.370000005</v>
      </c>
      <c r="G1138" s="7"/>
      <c r="H1138" t="b">
        <f t="shared" si="88"/>
        <v>1</v>
      </c>
      <c r="I1138" t="str">
        <f t="shared" si="89"/>
        <v>00</v>
      </c>
    </row>
    <row r="1139" spans="1:9" ht="25.5">
      <c r="A1139" t="str">
        <f t="shared" si="87"/>
        <v>2.2.4.2.2.00.00 - Obrigações Fiscais a Longo Prazo com os Estados - 
 Intra OFSS</v>
      </c>
      <c r="B1139" s="3" t="s">
        <v>2572</v>
      </c>
      <c r="C1139" s="4">
        <v>1028338198.05</v>
      </c>
      <c r="D1139" s="1"/>
      <c r="E1139" s="1">
        <f>SUMIF(A1139:B1139,"*intra*",C1139:D1139)+SUMIF(A1139:B1139,"*inter*",C1139:D1139)</f>
        <v>1028338198.05</v>
      </c>
      <c r="F1139" s="1">
        <f>SUMIF(A1139:B1139,"*consolidação*",C1139:D1139)</f>
        <v>0</v>
      </c>
      <c r="G1139" s="7"/>
      <c r="H1139" t="b">
        <f t="shared" si="88"/>
        <v>1</v>
      </c>
      <c r="I1139" t="str">
        <f t="shared" si="89"/>
        <v>00</v>
      </c>
    </row>
    <row r="1140" spans="1:9" ht="25.5">
      <c r="A1140" t="str">
        <f t="shared" si="87"/>
        <v>2.2.4.2.4.00.00 - Obrigações Fiscais a Longo Prazo com os Estados - 
 Inter OFSS - Estado</v>
      </c>
      <c r="B1140" s="5" t="s">
        <v>2573</v>
      </c>
      <c r="C1140" s="6">
        <v>0</v>
      </c>
      <c r="D1140" s="1"/>
      <c r="E1140" s="1">
        <f>SUMIF(A1140:B1140,"*intra*",C1140:D1140)+SUMIF(A1140:B1140,"*inter*",C1140:D1140)</f>
        <v>0</v>
      </c>
      <c r="F1140" s="1">
        <f>SUMIF(A1140:B1140,"*consolidação*",C1140:D1140)</f>
        <v>0</v>
      </c>
      <c r="G1140" s="7"/>
      <c r="H1140" t="b">
        <f t="shared" si="88"/>
        <v>1</v>
      </c>
      <c r="I1140" t="str">
        <f t="shared" si="89"/>
        <v>00</v>
      </c>
    </row>
    <row r="1141" spans="1:9">
      <c r="A1141" t="str">
        <f t="shared" si="87"/>
        <v>2.2.4.3.0.00.00 - Obrigações Fiscais a Longo Prazo com os Municípios</v>
      </c>
      <c r="B1141" s="3" t="s">
        <v>2574</v>
      </c>
      <c r="C1141" s="4">
        <v>1160293.8899999999</v>
      </c>
      <c r="D1141" s="1"/>
      <c r="E1141" s="1">
        <f>E1142+E1143+E1144</f>
        <v>1090705.3400000001</v>
      </c>
      <c r="F1141" s="1">
        <f>F1142+F1143+F1144</f>
        <v>69588.55</v>
      </c>
      <c r="G1141" s="7"/>
      <c r="H1141" t="b">
        <f t="shared" si="88"/>
        <v>1</v>
      </c>
      <c r="I1141" t="str">
        <f t="shared" si="89"/>
        <v>00</v>
      </c>
    </row>
    <row r="1142" spans="1:9" ht="25.5">
      <c r="A1142" t="str">
        <f t="shared" si="87"/>
        <v>2.2.4.3.1.00.00 - Obrigações Fiscais a Longo Prazo com os Municípios 
 - Consolidação</v>
      </c>
      <c r="B1142" s="5" t="s">
        <v>2575</v>
      </c>
      <c r="C1142" s="6">
        <v>69588.55</v>
      </c>
      <c r="D1142" s="1"/>
      <c r="E1142" s="1">
        <f>SUMIF(A1142:B1142,"*intra*",C1142:D1142)+SUMIF(A1142:B1142,"*inter*",C1142:D1142)</f>
        <v>0</v>
      </c>
      <c r="F1142" s="1">
        <f>SUMIF(A1142:B1142,"*consolidação*",C1142:D1142)</f>
        <v>69588.55</v>
      </c>
      <c r="G1142" s="7"/>
      <c r="H1142" t="b">
        <f t="shared" si="88"/>
        <v>1</v>
      </c>
      <c r="I1142" t="str">
        <f t="shared" si="89"/>
        <v>00</v>
      </c>
    </row>
    <row r="1143" spans="1:9" ht="25.5">
      <c r="A1143" t="str">
        <f t="shared" si="87"/>
        <v>2.2.4.3.2.00.00 - Obrigações Fiscais a Longo Prazo com os Municípios 
 - Intra OFSS</v>
      </c>
      <c r="B1143" s="3" t="s">
        <v>2576</v>
      </c>
      <c r="C1143" s="4">
        <v>0</v>
      </c>
      <c r="D1143" s="1"/>
      <c r="E1143" s="1">
        <f>SUMIF(A1143:B1143,"*intra*",C1143:D1143)+SUMIF(A1143:B1143,"*inter*",C1143:D1143)</f>
        <v>0</v>
      </c>
      <c r="F1143" s="1">
        <f>SUMIF(A1143:B1143,"*consolidação*",C1143:D1143)</f>
        <v>0</v>
      </c>
      <c r="G1143" s="7"/>
      <c r="H1143" t="b">
        <f t="shared" si="88"/>
        <v>1</v>
      </c>
      <c r="I1143" t="str">
        <f t="shared" si="89"/>
        <v>00</v>
      </c>
    </row>
    <row r="1144" spans="1:9" ht="25.5">
      <c r="A1144" t="str">
        <f t="shared" si="87"/>
        <v>2.2.4.3.5.00.00 - Obrigações Fiscais a Longo Prazo com os Municípios 
 - Inter OFSS - Município</v>
      </c>
      <c r="B1144" s="5" t="s">
        <v>2577</v>
      </c>
      <c r="C1144" s="6">
        <v>1090705.3400000001</v>
      </c>
      <c r="D1144" s="1"/>
      <c r="E1144" s="1">
        <f>SUMIF(A1144:B1144,"*intra*",C1144:D1144)+SUMIF(A1144:B1144,"*inter*",C1144:D1144)</f>
        <v>1090705.3400000001</v>
      </c>
      <c r="F1144" s="1">
        <f>SUMIF(A1144:B1144,"*consolidação*",C1144:D1144)</f>
        <v>0</v>
      </c>
      <c r="G1144" s="7"/>
      <c r="H1144" t="b">
        <f t="shared" si="88"/>
        <v>1</v>
      </c>
      <c r="I1144" t="str">
        <f t="shared" si="89"/>
        <v>00</v>
      </c>
    </row>
    <row r="1145" spans="1:9">
      <c r="A1145" t="str">
        <f t="shared" si="87"/>
        <v>2.2.7.0.0.00.00 - Provisões a Longo Prazo</v>
      </c>
      <c r="B1145" s="3" t="s">
        <v>2578</v>
      </c>
      <c r="C1145" s="4">
        <v>1043559968807.51</v>
      </c>
      <c r="D1145" s="1"/>
      <c r="E1145" s="1">
        <f>E1146+E1148+E1157+E1159+E1161+E1166+E1168</f>
        <v>0</v>
      </c>
      <c r="F1145" s="1">
        <f>F1146+F1148+F1157+F1159+F1161+F1166+F1168</f>
        <v>1043559968807.5099</v>
      </c>
      <c r="G1145" s="7"/>
      <c r="H1145" t="b">
        <f t="shared" si="88"/>
        <v>1</v>
      </c>
      <c r="I1145" t="str">
        <f t="shared" si="89"/>
        <v>00</v>
      </c>
    </row>
    <row r="1146" spans="1:9">
      <c r="A1146" t="str">
        <f t="shared" si="87"/>
        <v>2.2.7.1.0.00.00 - Provisão para Riscos Trabalhistas a Longo Prazo</v>
      </c>
      <c r="B1146" s="5" t="s">
        <v>2579</v>
      </c>
      <c r="C1146" s="6">
        <v>1051235202.4400001</v>
      </c>
      <c r="D1146" s="1"/>
      <c r="E1146" s="1">
        <f>E1147</f>
        <v>0</v>
      </c>
      <c r="F1146" s="1">
        <f>F1147</f>
        <v>1051235202.4400001</v>
      </c>
      <c r="G1146" s="7"/>
      <c r="H1146" t="b">
        <f t="shared" si="88"/>
        <v>1</v>
      </c>
      <c r="I1146" t="str">
        <f t="shared" si="89"/>
        <v>00</v>
      </c>
    </row>
    <row r="1147" spans="1:9" ht="25.5">
      <c r="A1147" t="str">
        <f t="shared" si="87"/>
        <v>2.2.7.1.1.00.00 - Provisão para Riscos Trabalhistas a Longo Prazo - 
 Consolidação</v>
      </c>
      <c r="B1147" s="3" t="s">
        <v>2580</v>
      </c>
      <c r="C1147" s="4">
        <v>1051235202.4400001</v>
      </c>
      <c r="D1147" s="1"/>
      <c r="E1147" s="1">
        <f>SUMIF(A1147:B1147,"*intra*",C1147:D1147)+SUMIF(A1147:B1147,"*inter*",C1147:D1147)</f>
        <v>0</v>
      </c>
      <c r="F1147" s="1">
        <f>SUMIF(A1147:B1147,"*consolidação*",C1147:D1147)</f>
        <v>1051235202.4400001</v>
      </c>
      <c r="G1147" s="7"/>
      <c r="H1147" t="b">
        <f t="shared" si="88"/>
        <v>1</v>
      </c>
      <c r="I1147" t="str">
        <f t="shared" si="89"/>
        <v>00</v>
      </c>
    </row>
    <row r="1148" spans="1:9">
      <c r="A1148" t="str">
        <f t="shared" si="87"/>
        <v>2.2.7.2.0.00.00 - Provisões Matemáticas Previdenciárias a Longo Prazo</v>
      </c>
      <c r="B1148" s="5" t="s">
        <v>2581</v>
      </c>
      <c r="C1148" s="6">
        <v>1021865944162.4</v>
      </c>
      <c r="D1148" s="1"/>
      <c r="E1148" s="1">
        <f>E1149</f>
        <v>0</v>
      </c>
      <c r="F1148" s="1">
        <f>F1149</f>
        <v>1021865944162.4</v>
      </c>
      <c r="G1148" s="7"/>
      <c r="H1148" t="b">
        <f t="shared" si="88"/>
        <v>1</v>
      </c>
      <c r="I1148" t="str">
        <f t="shared" si="89"/>
        <v>00</v>
      </c>
    </row>
    <row r="1149" spans="1:9" ht="25.5">
      <c r="A1149" t="str">
        <f t="shared" si="87"/>
        <v>2.2.7.2.1.00.00 - Provisões Matemáticas Previdenciárias a Longo 
 Prazo - Consolidação</v>
      </c>
      <c r="B1149" s="3" t="s">
        <v>2582</v>
      </c>
      <c r="C1149" s="4">
        <v>1021865944162.4</v>
      </c>
      <c r="D1149" s="1"/>
      <c r="E1149" s="1">
        <f t="shared" ref="E1149:E1156" si="90">SUMIF(A1149:B1149,"*intra*",C1149:D1149)+SUMIF(A1149:B1149,"*inter*",C1149:D1149)</f>
        <v>0</v>
      </c>
      <c r="F1149" s="1">
        <f t="shared" ref="F1149:F1156" si="91">SUMIF(A1149:B1149,"*consolidação*",C1149:D1149)</f>
        <v>1021865944162.4</v>
      </c>
      <c r="G1149" s="7"/>
      <c r="H1149" t="b">
        <f t="shared" si="88"/>
        <v>1</v>
      </c>
      <c r="I1149" t="str">
        <f t="shared" si="89"/>
        <v>00</v>
      </c>
    </row>
    <row r="1150" spans="1:9" ht="25.5">
      <c r="A1150" t="str">
        <f t="shared" si="87"/>
        <v>2.2.7.2.1.01.00 - Plano Financeiro - Provisões de Benefícios 
 Concedidos</v>
      </c>
      <c r="B1150" s="5" t="s">
        <v>2583</v>
      </c>
      <c r="C1150" s="6">
        <v>411776739887.31</v>
      </c>
      <c r="D1150" s="1"/>
      <c r="E1150" s="1">
        <f t="shared" si="90"/>
        <v>0</v>
      </c>
      <c r="F1150" s="1">
        <f t="shared" si="91"/>
        <v>0</v>
      </c>
      <c r="G1150" s="7"/>
      <c r="H1150" t="b">
        <f t="shared" si="88"/>
        <v>1</v>
      </c>
      <c r="I1150" t="str">
        <f t="shared" si="89"/>
        <v>01</v>
      </c>
    </row>
    <row r="1151" spans="1:9" ht="25.5">
      <c r="A1151" t="str">
        <f t="shared" si="87"/>
        <v>2.2.7.2.1.02.00 - Plano Financeiro - Provisões de Benefícios a 
 Conceder</v>
      </c>
      <c r="B1151" s="3" t="s">
        <v>2584</v>
      </c>
      <c r="C1151" s="4">
        <v>347576469028.88</v>
      </c>
      <c r="D1151" s="1"/>
      <c r="E1151" s="1">
        <f t="shared" si="90"/>
        <v>0</v>
      </c>
      <c r="F1151" s="1">
        <f t="shared" si="91"/>
        <v>0</v>
      </c>
      <c r="G1151" s="7"/>
      <c r="H1151" t="b">
        <f t="shared" si="88"/>
        <v>1</v>
      </c>
      <c r="I1151" t="str">
        <f t="shared" si="89"/>
        <v>02</v>
      </c>
    </row>
    <row r="1152" spans="1:9" ht="25.5">
      <c r="A1152" t="str">
        <f t="shared" si="87"/>
        <v>2.2.7.2.1.03.00 - Plano Previdenciário - Provisões de Benefícios 
 Concedidos</v>
      </c>
      <c r="B1152" s="5" t="s">
        <v>2585</v>
      </c>
      <c r="C1152" s="6">
        <v>180484608170.42001</v>
      </c>
      <c r="D1152" s="1"/>
      <c r="E1152" s="1">
        <f t="shared" si="90"/>
        <v>0</v>
      </c>
      <c r="F1152" s="1">
        <f t="shared" si="91"/>
        <v>0</v>
      </c>
      <c r="G1152" s="7"/>
      <c r="H1152" t="b">
        <f t="shared" si="88"/>
        <v>1</v>
      </c>
      <c r="I1152" t="str">
        <f t="shared" si="89"/>
        <v>03</v>
      </c>
    </row>
    <row r="1153" spans="1:9" ht="25.5">
      <c r="A1153" t="str">
        <f t="shared" si="87"/>
        <v>2.2.7.2.1.04.00 - Plano Previdenciário - Provisões de Benefícios a 
 Conceder</v>
      </c>
      <c r="B1153" s="3" t="s">
        <v>2586</v>
      </c>
      <c r="C1153" s="4">
        <v>130096986130.00999</v>
      </c>
      <c r="D1153" s="1"/>
      <c r="E1153" s="1">
        <f t="shared" si="90"/>
        <v>0</v>
      </c>
      <c r="F1153" s="1">
        <f t="shared" si="91"/>
        <v>0</v>
      </c>
      <c r="G1153" s="7"/>
      <c r="H1153" t="b">
        <f t="shared" si="88"/>
        <v>1</v>
      </c>
      <c r="I1153" t="str">
        <f t="shared" si="89"/>
        <v>04</v>
      </c>
    </row>
    <row r="1154" spans="1:9">
      <c r="A1154" t="str">
        <f t="shared" si="87"/>
        <v>2.2.7.2.1.05.00 - Plano Previdenciário - Plano de Amortização</v>
      </c>
      <c r="B1154" s="5" t="s">
        <v>2587</v>
      </c>
      <c r="C1154" s="6">
        <v>0</v>
      </c>
      <c r="D1154" s="1"/>
      <c r="E1154" s="1">
        <f t="shared" si="90"/>
        <v>0</v>
      </c>
      <c r="F1154" s="1">
        <f t="shared" si="91"/>
        <v>0</v>
      </c>
      <c r="G1154" s="7"/>
      <c r="H1154" t="b">
        <f t="shared" si="88"/>
        <v>1</v>
      </c>
      <c r="I1154" t="str">
        <f t="shared" si="89"/>
        <v>05</v>
      </c>
    </row>
    <row r="1155" spans="1:9" ht="25.5">
      <c r="A1155" t="str">
        <f t="shared" si="87"/>
        <v>2.2.7.2.1.06.00 - Provisões Atuariais para Ajustes do Plano 
 Financeiro</v>
      </c>
      <c r="B1155" s="3" t="s">
        <v>2588</v>
      </c>
      <c r="C1155" s="4">
        <v>0</v>
      </c>
      <c r="D1155" s="1"/>
      <c r="E1155" s="1">
        <f t="shared" si="90"/>
        <v>0</v>
      </c>
      <c r="F1155" s="1">
        <f t="shared" si="91"/>
        <v>0</v>
      </c>
      <c r="G1155" s="7"/>
      <c r="H1155" t="b">
        <f t="shared" si="88"/>
        <v>1</v>
      </c>
      <c r="I1155" t="str">
        <f t="shared" si="89"/>
        <v>06</v>
      </c>
    </row>
    <row r="1156" spans="1:9" ht="25.5">
      <c r="A1156" t="str">
        <f t="shared" ref="A1156:A1219" si="92">TRIM(B1156)</f>
        <v>2.2.7.2.1.07.00 - Provisões Atuariais para Ajustes do Plano 
 Previdenciário</v>
      </c>
      <c r="B1156" s="5" t="s">
        <v>2589</v>
      </c>
      <c r="C1156" s="6">
        <v>-48068859054.220001</v>
      </c>
      <c r="D1156" s="1"/>
      <c r="E1156" s="1">
        <f t="shared" si="90"/>
        <v>0</v>
      </c>
      <c r="F1156" s="1">
        <f t="shared" si="91"/>
        <v>0</v>
      </c>
      <c r="G1156" s="7"/>
      <c r="H1156" t="b">
        <f t="shared" ref="H1156:H1219" si="93">IF(I1156="00",C1156=E1156+F1156,TRUE)</f>
        <v>1</v>
      </c>
      <c r="I1156" t="str">
        <f t="shared" ref="I1156:I1219" si="94">MID(A1156,11,2)</f>
        <v>07</v>
      </c>
    </row>
    <row r="1157" spans="1:9">
      <c r="A1157" t="str">
        <f t="shared" si="92"/>
        <v>2.2.7.3.0.00.00 - Provisão para Riscos Fiscais a Longo Prazo</v>
      </c>
      <c r="B1157" s="3" t="s">
        <v>2590</v>
      </c>
      <c r="C1157" s="4">
        <v>156377378.66</v>
      </c>
      <c r="D1157" s="1"/>
      <c r="E1157" s="1">
        <f>E1158</f>
        <v>0</v>
      </c>
      <c r="F1157" s="1">
        <f>F1158</f>
        <v>156377378.66</v>
      </c>
      <c r="G1157" s="7"/>
      <c r="H1157" t="b">
        <f t="shared" si="93"/>
        <v>1</v>
      </c>
      <c r="I1157" t="str">
        <f t="shared" si="94"/>
        <v>00</v>
      </c>
    </row>
    <row r="1158" spans="1:9" ht="25.5">
      <c r="A1158" t="str">
        <f t="shared" si="92"/>
        <v>2.2.7.3.1.00.00 - Provisão para Riscos Fiscais a Longo Prazo - 
 Consolidação</v>
      </c>
      <c r="B1158" s="5" t="s">
        <v>2591</v>
      </c>
      <c r="C1158" s="6">
        <v>156377378.66</v>
      </c>
      <c r="D1158" s="1"/>
      <c r="E1158" s="1">
        <f>SUMIF(A1158:B1158,"*intra*",C1158:D1158)+SUMIF(A1158:B1158,"*inter*",C1158:D1158)</f>
        <v>0</v>
      </c>
      <c r="F1158" s="1">
        <f>SUMIF(A1158:B1158,"*consolidação*",C1158:D1158)</f>
        <v>156377378.66</v>
      </c>
      <c r="G1158" s="7"/>
      <c r="H1158" t="b">
        <f t="shared" si="93"/>
        <v>1</v>
      </c>
      <c r="I1158" t="str">
        <f t="shared" si="94"/>
        <v>00</v>
      </c>
    </row>
    <row r="1159" spans="1:9">
      <c r="A1159" t="str">
        <f t="shared" si="92"/>
        <v>2.2.7.4.0.00.00 - Provisão para Riscos Cíveis a Longo Prazo</v>
      </c>
      <c r="B1159" s="3" t="s">
        <v>2592</v>
      </c>
      <c r="C1159" s="4">
        <v>394113611.94</v>
      </c>
      <c r="D1159" s="1"/>
      <c r="E1159" s="1">
        <f>E1160</f>
        <v>0</v>
      </c>
      <c r="F1159" s="1">
        <f>F1160</f>
        <v>394113611.94</v>
      </c>
      <c r="G1159" s="7"/>
      <c r="H1159" t="b">
        <f t="shared" si="93"/>
        <v>1</v>
      </c>
      <c r="I1159" t="str">
        <f t="shared" si="94"/>
        <v>00</v>
      </c>
    </row>
    <row r="1160" spans="1:9" ht="25.5">
      <c r="A1160" t="str">
        <f t="shared" si="92"/>
        <v>2.2.7.4.1.00.00 - Provisão para Riscos Cíveis a Longo Prazo - 
 Consolidação</v>
      </c>
      <c r="B1160" s="5" t="s">
        <v>2593</v>
      </c>
      <c r="C1160" s="6">
        <v>394113611.94</v>
      </c>
      <c r="D1160" s="1"/>
      <c r="E1160" s="1">
        <f>SUMIF(A1160:B1160,"*intra*",C1160:D1160)+SUMIF(A1160:B1160,"*inter*",C1160:D1160)</f>
        <v>0</v>
      </c>
      <c r="F1160" s="1">
        <f>SUMIF(A1160:B1160,"*consolidação*",C1160:D1160)</f>
        <v>394113611.94</v>
      </c>
      <c r="G1160" s="7"/>
      <c r="H1160" t="b">
        <f t="shared" si="93"/>
        <v>1</v>
      </c>
      <c r="I1160" t="str">
        <f t="shared" si="94"/>
        <v>00</v>
      </c>
    </row>
    <row r="1161" spans="1:9">
      <c r="A1161" t="str">
        <f t="shared" si="92"/>
        <v>2.2.7.5.0.00.00 - Provisão para Repartição de Créditos a Longo Prazo</v>
      </c>
      <c r="B1161" s="3" t="s">
        <v>2594</v>
      </c>
      <c r="C1161" s="4">
        <v>0</v>
      </c>
      <c r="D1161" s="1"/>
      <c r="E1161" s="1">
        <f>E1163+E1164+E1165+E1162</f>
        <v>0</v>
      </c>
      <c r="F1161" s="1">
        <f>F1163+F1164+F1165+F1162</f>
        <v>0</v>
      </c>
      <c r="G1161" s="7"/>
      <c r="H1161" t="b">
        <f t="shared" si="93"/>
        <v>1</v>
      </c>
      <c r="I1161" t="str">
        <f t="shared" si="94"/>
        <v>00</v>
      </c>
    </row>
    <row r="1162" spans="1:9" ht="25.5">
      <c r="A1162" t="str">
        <f t="shared" si="92"/>
        <v>2.2.7.5.1.00.00 - Provisão para Repartição de Créditos a Longo Prazo 
 - Consolidação</v>
      </c>
      <c r="B1162" s="5" t="s">
        <v>4848</v>
      </c>
      <c r="C1162" s="6">
        <v>0</v>
      </c>
      <c r="D1162" s="1"/>
      <c r="E1162" s="1">
        <f>SUMIF(A1162:B1162,"*intra*",C1162:D1162)+SUMIF(A1162:B1162,"*inter*",C1162:D1162)</f>
        <v>0</v>
      </c>
      <c r="F1162" s="1">
        <f>SUMIF(A1162:B1162,"*consolidação*",C1162:D1162)</f>
        <v>0</v>
      </c>
      <c r="G1162" s="7"/>
      <c r="H1162" t="b">
        <f t="shared" si="93"/>
        <v>1</v>
      </c>
      <c r="I1162" t="str">
        <f t="shared" si="94"/>
        <v>00</v>
      </c>
    </row>
    <row r="1163" spans="1:9" ht="25.5">
      <c r="A1163" t="str">
        <f t="shared" si="92"/>
        <v>2.2.7.5.3.00.00 - Provisão para Repartição de Créditos a Longo Prazo 
 - Inter OFSS - União</v>
      </c>
      <c r="B1163" s="3" t="s">
        <v>2595</v>
      </c>
      <c r="C1163" s="4">
        <v>0</v>
      </c>
      <c r="D1163" s="1"/>
      <c r="E1163" s="1">
        <f>SUMIF(A1163:B1163,"*intra*",C1163:D1163)+SUMIF(A1163:B1163,"*inter*",C1163:D1163)</f>
        <v>0</v>
      </c>
      <c r="F1163" s="1">
        <f>SUMIF(A1163:B1163,"*consolidação*",C1163:D1163)</f>
        <v>0</v>
      </c>
      <c r="G1163" s="7"/>
      <c r="H1163" t="b">
        <f t="shared" si="93"/>
        <v>1</v>
      </c>
      <c r="I1163" t="str">
        <f t="shared" si="94"/>
        <v>00</v>
      </c>
    </row>
    <row r="1164" spans="1:9" ht="25.5">
      <c r="A1164" t="str">
        <f t="shared" si="92"/>
        <v>2.2.7.5.4.00.00 - Provisão para Repartição de Créditos a Longo Prazo 
 - Inter OFSS - Estado</v>
      </c>
      <c r="B1164" s="5" t="s">
        <v>2596</v>
      </c>
      <c r="C1164" s="6">
        <v>0</v>
      </c>
      <c r="D1164" s="1"/>
      <c r="E1164" s="1">
        <f>SUMIF(A1164:B1164,"*intra*",C1164:D1164)+SUMIF(A1164:B1164,"*inter*",C1164:D1164)</f>
        <v>0</v>
      </c>
      <c r="F1164" s="1">
        <f>SUMIF(A1164:B1164,"*consolidação*",C1164:D1164)</f>
        <v>0</v>
      </c>
      <c r="G1164" s="7"/>
      <c r="H1164" t="b">
        <f t="shared" si="93"/>
        <v>1</v>
      </c>
      <c r="I1164" t="str">
        <f t="shared" si="94"/>
        <v>00</v>
      </c>
    </row>
    <row r="1165" spans="1:9" ht="25.5">
      <c r="A1165" t="str">
        <f t="shared" si="92"/>
        <v>2.2.7.5.5.00.00 - Provisão para Repartição de Créditos a Longo Prazo 
 - Inter OFSS - Município</v>
      </c>
      <c r="B1165" s="3" t="s">
        <v>2597</v>
      </c>
      <c r="C1165" s="4">
        <v>0</v>
      </c>
      <c r="D1165" s="1"/>
      <c r="E1165" s="1">
        <f>SUMIF(A1165:B1165,"*intra*",C1165:D1165)+SUMIF(A1165:B1165,"*inter*",C1165:D1165)</f>
        <v>0</v>
      </c>
      <c r="F1165" s="1">
        <f>SUMIF(A1165:B1165,"*consolidação*",C1165:D1165)</f>
        <v>0</v>
      </c>
      <c r="G1165" s="7"/>
      <c r="H1165" t="b">
        <f t="shared" si="93"/>
        <v>1</v>
      </c>
      <c r="I1165" t="str">
        <f t="shared" si="94"/>
        <v>00</v>
      </c>
    </row>
    <row r="1166" spans="1:9" ht="25.5">
      <c r="A1166" t="str">
        <f t="shared" si="92"/>
        <v>2.2.7.6.0.00.00 - Provisão para Riscos Decorrentes de Contratos de 
 PPP a Longo Prazo</v>
      </c>
      <c r="B1166" s="5" t="s">
        <v>2598</v>
      </c>
      <c r="C1166" s="6">
        <v>0</v>
      </c>
      <c r="D1166" s="1"/>
      <c r="E1166" s="1">
        <f>E1167</f>
        <v>0</v>
      </c>
      <c r="F1166" s="1">
        <f>F1167</f>
        <v>0</v>
      </c>
      <c r="G1166" s="7"/>
      <c r="H1166" t="b">
        <f t="shared" si="93"/>
        <v>1</v>
      </c>
      <c r="I1166" t="str">
        <f t="shared" si="94"/>
        <v>00</v>
      </c>
    </row>
    <row r="1167" spans="1:9" ht="25.5">
      <c r="A1167" t="str">
        <f t="shared" si="92"/>
        <v>2.2.7.6.1.00.00 - Provisão para Riscos Decorrentes de Contratos de 
 PPP a Longo Prazo - Consolidação OFSS</v>
      </c>
      <c r="B1167" s="3" t="s">
        <v>2599</v>
      </c>
      <c r="C1167" s="4">
        <v>0</v>
      </c>
      <c r="D1167" s="1"/>
      <c r="E1167" s="1">
        <f>SUMIF(A1167:B1167,"*intra*",C1167:D1167)+SUMIF(A1167:B1167,"*inter*",C1167:D1167)</f>
        <v>0</v>
      </c>
      <c r="F1167" s="1">
        <f>SUMIF(A1167:B1167,"*consolidação*",C1167:D1167)</f>
        <v>0</v>
      </c>
      <c r="G1167" s="7"/>
      <c r="H1167" t="b">
        <f t="shared" si="93"/>
        <v>1</v>
      </c>
      <c r="I1167" t="str">
        <f t="shared" si="94"/>
        <v>00</v>
      </c>
    </row>
    <row r="1168" spans="1:9">
      <c r="A1168" t="str">
        <f t="shared" si="92"/>
        <v>2.2.7.9.0.00.00 - Outras Provisões a Longo Prazo</v>
      </c>
      <c r="B1168" s="5" t="s">
        <v>2601</v>
      </c>
      <c r="C1168" s="6">
        <v>20092298452.07</v>
      </c>
      <c r="D1168" s="1"/>
      <c r="E1168" s="1">
        <f>E1169</f>
        <v>0</v>
      </c>
      <c r="F1168" s="1">
        <f>F1169</f>
        <v>20092298452.07</v>
      </c>
      <c r="G1168" s="7"/>
      <c r="H1168" t="b">
        <f t="shared" si="93"/>
        <v>1</v>
      </c>
      <c r="I1168" t="str">
        <f t="shared" si="94"/>
        <v>00</v>
      </c>
    </row>
    <row r="1169" spans="1:9">
      <c r="A1169" t="str">
        <f t="shared" si="92"/>
        <v>2.2.7.9.1.00.00 - Outras Provisões a Longo Prazo - Consolidação</v>
      </c>
      <c r="B1169" s="3" t="s">
        <v>2602</v>
      </c>
      <c r="C1169" s="4">
        <v>20092298452.07</v>
      </c>
      <c r="D1169" s="1"/>
      <c r="E1169" s="1">
        <f>SUMIF(A1169:B1169,"*intra*",C1169:D1169)+SUMIF(A1169:B1169,"*inter*",C1169:D1169)</f>
        <v>0</v>
      </c>
      <c r="F1169" s="1">
        <f>SUMIF(A1169:B1169,"*consolidação*",C1169:D1169)</f>
        <v>20092298452.07</v>
      </c>
      <c r="G1169" s="7"/>
      <c r="H1169" t="b">
        <f t="shared" si="93"/>
        <v>1</v>
      </c>
      <c r="I1169" t="str">
        <f t="shared" si="94"/>
        <v>00</v>
      </c>
    </row>
    <row r="1170" spans="1:9">
      <c r="A1170" t="str">
        <f t="shared" si="92"/>
        <v>2.2.8.0.0.00.00 - Demais Obrigações a Longo Prazo</v>
      </c>
      <c r="B1170" s="5" t="s">
        <v>2603</v>
      </c>
      <c r="C1170" s="6">
        <v>28518236048.470001</v>
      </c>
      <c r="D1170" s="1"/>
      <c r="E1170" s="1">
        <f>E1171+E1173+E1175+E1177+E1179+E1181</f>
        <v>0</v>
      </c>
      <c r="F1170" s="1">
        <f>F1171+F1173+F1175+F1177+F1179+F1181</f>
        <v>28518236048.470001</v>
      </c>
      <c r="G1170" s="7"/>
      <c r="H1170" t="b">
        <f t="shared" si="93"/>
        <v>1</v>
      </c>
      <c r="I1170" t="str">
        <f t="shared" si="94"/>
        <v>00</v>
      </c>
    </row>
    <row r="1171" spans="1:9">
      <c r="A1171" t="str">
        <f t="shared" si="92"/>
        <v>2.2.8.1.0.00.00 - Adiantamentos de Clientes a Longo Prazo</v>
      </c>
      <c r="B1171" s="3" t="s">
        <v>2604</v>
      </c>
      <c r="C1171" s="4">
        <v>273434098.92000002</v>
      </c>
      <c r="D1171" s="1"/>
      <c r="E1171" s="1">
        <f>E1172</f>
        <v>0</v>
      </c>
      <c r="F1171" s="1">
        <f>F1172</f>
        <v>273434098.92000002</v>
      </c>
      <c r="G1171" s="7"/>
      <c r="H1171" t="b">
        <f t="shared" si="93"/>
        <v>1</v>
      </c>
      <c r="I1171" t="str">
        <f t="shared" si="94"/>
        <v>00</v>
      </c>
    </row>
    <row r="1172" spans="1:9" ht="25.5">
      <c r="A1172" t="str">
        <f t="shared" si="92"/>
        <v>2.2.8.1.1.00.00 - Adiantamentos de Clientes a Longo Prazo - 
 Consolidação</v>
      </c>
      <c r="B1172" s="5" t="s">
        <v>2605</v>
      </c>
      <c r="C1172" s="6">
        <v>273434098.92000002</v>
      </c>
      <c r="D1172" s="1"/>
      <c r="E1172" s="1">
        <f>SUMIF(A1172:B1172,"*intra*",C1172:D1172)+SUMIF(A1172:B1172,"*inter*",C1172:D1172)</f>
        <v>0</v>
      </c>
      <c r="F1172" s="1">
        <f>SUMIF(A1172:B1172,"*consolidação*",C1172:D1172)</f>
        <v>273434098.92000002</v>
      </c>
      <c r="G1172" s="7"/>
      <c r="H1172" t="b">
        <f t="shared" si="93"/>
        <v>1</v>
      </c>
      <c r="I1172" t="str">
        <f t="shared" si="94"/>
        <v>00</v>
      </c>
    </row>
    <row r="1173" spans="1:9">
      <c r="A1173" t="str">
        <f t="shared" si="92"/>
        <v>2.2.8.2.0.00.00 - Obrigações por Danos a Terceiros a Longo Prazo</v>
      </c>
      <c r="B1173" s="3" t="s">
        <v>2606</v>
      </c>
      <c r="C1173" s="4">
        <v>0</v>
      </c>
      <c r="D1173" s="1"/>
      <c r="E1173" s="1">
        <f>E1174</f>
        <v>0</v>
      </c>
      <c r="F1173" s="1">
        <f>F1174</f>
        <v>0</v>
      </c>
      <c r="G1173" s="7"/>
      <c r="H1173" t="b">
        <f t="shared" si="93"/>
        <v>1</v>
      </c>
      <c r="I1173" t="str">
        <f t="shared" si="94"/>
        <v>00</v>
      </c>
    </row>
    <row r="1174" spans="1:9" ht="25.5">
      <c r="A1174" t="str">
        <f t="shared" si="92"/>
        <v>2.2.8.2.1.00.00 - Obrigações por Danos a Terceiros a Longo Prazo - 
 Consolidação</v>
      </c>
      <c r="B1174" s="5" t="s">
        <v>2607</v>
      </c>
      <c r="C1174" s="6">
        <v>0</v>
      </c>
      <c r="D1174" s="1"/>
      <c r="E1174" s="1">
        <f>SUMIF(A1174:B1174,"*intra*",C1174:D1174)+SUMIF(A1174:B1174,"*inter*",C1174:D1174)</f>
        <v>0</v>
      </c>
      <c r="F1174" s="1">
        <f>SUMIF(A1174:B1174,"*consolidação*",C1174:D1174)</f>
        <v>0</v>
      </c>
      <c r="G1174" s="7"/>
      <c r="H1174" t="b">
        <f t="shared" si="93"/>
        <v>1</v>
      </c>
      <c r="I1174" t="str">
        <f t="shared" si="94"/>
        <v>00</v>
      </c>
    </row>
    <row r="1175" spans="1:9">
      <c r="A1175" t="str">
        <f t="shared" si="92"/>
        <v>2.2.8.3.0.00.00 - Debêntures e Outros Títulos de Dívida a Longo Prazo</v>
      </c>
      <c r="B1175" s="3" t="s">
        <v>2608</v>
      </c>
      <c r="C1175" s="4">
        <v>0</v>
      </c>
      <c r="D1175" s="1"/>
      <c r="E1175" s="1">
        <f>E1176</f>
        <v>0</v>
      </c>
      <c r="F1175" s="1">
        <f>F1176</f>
        <v>0</v>
      </c>
      <c r="G1175" s="7"/>
      <c r="H1175" t="b">
        <f t="shared" si="93"/>
        <v>1</v>
      </c>
      <c r="I1175" t="str">
        <f t="shared" si="94"/>
        <v>00</v>
      </c>
    </row>
    <row r="1176" spans="1:9" ht="25.5">
      <c r="A1176" t="str">
        <f t="shared" si="92"/>
        <v>2.2.8.3.1.00.00 - Debêntures e Outros Títulos de Dívida a Longo 
 Prazo - Consolidação</v>
      </c>
      <c r="B1176" s="5" t="s">
        <v>2609</v>
      </c>
      <c r="C1176" s="6">
        <v>0</v>
      </c>
      <c r="D1176" s="1"/>
      <c r="E1176" s="1">
        <f>SUMIF(A1176:B1176,"*intra*",C1176:D1176)+SUMIF(A1176:B1176,"*inter*",C1176:D1176)</f>
        <v>0</v>
      </c>
      <c r="F1176" s="1">
        <f>SUMIF(A1176:B1176,"*consolidação*",C1176:D1176)</f>
        <v>0</v>
      </c>
      <c r="G1176" s="7"/>
      <c r="H1176" t="b">
        <f t="shared" si="93"/>
        <v>1</v>
      </c>
      <c r="I1176" t="str">
        <f t="shared" si="94"/>
        <v>00</v>
      </c>
    </row>
    <row r="1177" spans="1:9">
      <c r="A1177" t="str">
        <f t="shared" si="92"/>
        <v>2.2.8.4.0.00.00 - Adiantamento para Futuro Aumento de Capital</v>
      </c>
      <c r="B1177" s="3" t="s">
        <v>2610</v>
      </c>
      <c r="C1177" s="4">
        <v>5433506.6100000003</v>
      </c>
      <c r="D1177" s="1"/>
      <c r="E1177" s="1">
        <f>E1178</f>
        <v>0</v>
      </c>
      <c r="F1177" s="1">
        <f>F1178</f>
        <v>5433506.6100000003</v>
      </c>
      <c r="G1177" s="7"/>
      <c r="H1177" t="b">
        <f t="shared" si="93"/>
        <v>1</v>
      </c>
      <c r="I1177" t="str">
        <f t="shared" si="94"/>
        <v>00</v>
      </c>
    </row>
    <row r="1178" spans="1:9" ht="25.5">
      <c r="A1178" t="str">
        <f t="shared" si="92"/>
        <v>2.2.8.4.1.00.00 - Adiantamento para Futuro Aumento de Capital - 
 Consolidação</v>
      </c>
      <c r="B1178" s="5" t="s">
        <v>2611</v>
      </c>
      <c r="C1178" s="6">
        <v>5433506.6100000003</v>
      </c>
      <c r="D1178" s="1"/>
      <c r="E1178" s="1">
        <f>SUMIF(A1178:B1178,"*intra*",C1178:D1178)+SUMIF(A1178:B1178,"*inter*",C1178:D1178)</f>
        <v>0</v>
      </c>
      <c r="F1178" s="1">
        <f>SUMIF(A1178:B1178,"*consolidação*",C1178:D1178)</f>
        <v>5433506.6100000003</v>
      </c>
      <c r="G1178" s="7"/>
      <c r="H1178" t="b">
        <f t="shared" si="93"/>
        <v>1</v>
      </c>
      <c r="I1178" t="str">
        <f t="shared" si="94"/>
        <v>00</v>
      </c>
    </row>
    <row r="1179" spans="1:9">
      <c r="A1179" t="str">
        <f t="shared" si="92"/>
        <v>2.2.8.8.0.00.00 - Valores Restituíveis</v>
      </c>
      <c r="B1179" s="3" t="s">
        <v>2613</v>
      </c>
      <c r="C1179" s="4">
        <v>5803213187.21</v>
      </c>
      <c r="D1179" s="1"/>
      <c r="E1179" s="1">
        <f>E1180</f>
        <v>0</v>
      </c>
      <c r="F1179" s="1">
        <f>F1180</f>
        <v>5803213187.21</v>
      </c>
      <c r="G1179" s="7"/>
      <c r="H1179" t="b">
        <f t="shared" si="93"/>
        <v>1</v>
      </c>
      <c r="I1179" t="str">
        <f t="shared" si="94"/>
        <v>00</v>
      </c>
    </row>
    <row r="1180" spans="1:9">
      <c r="A1180" t="str">
        <f t="shared" si="92"/>
        <v>2.2.8.8.1.00.00 - Valores Restituíveis - Consolidação</v>
      </c>
      <c r="B1180" s="5" t="s">
        <v>2614</v>
      </c>
      <c r="C1180" s="6">
        <v>5803213187.21</v>
      </c>
      <c r="D1180" s="1"/>
      <c r="E1180" s="1">
        <f>SUMIF(A1180:B1180,"*intra*",C1180:D1180)+SUMIF(A1180:B1180,"*inter*",C1180:D1180)</f>
        <v>0</v>
      </c>
      <c r="F1180" s="1">
        <f>SUMIF(A1180:B1180,"*consolidação*",C1180:D1180)</f>
        <v>5803213187.21</v>
      </c>
      <c r="G1180" s="7"/>
      <c r="H1180" t="b">
        <f t="shared" si="93"/>
        <v>1</v>
      </c>
      <c r="I1180" t="str">
        <f t="shared" si="94"/>
        <v>00</v>
      </c>
    </row>
    <row r="1181" spans="1:9">
      <c r="A1181" t="str">
        <f t="shared" si="92"/>
        <v>2.2.8.9.0.00.00 - Outras Obrigações a Longo Prazo</v>
      </c>
      <c r="B1181" s="3" t="s">
        <v>2615</v>
      </c>
      <c r="C1181" s="4">
        <v>22436155255.73</v>
      </c>
      <c r="D1181" s="1"/>
      <c r="E1181" s="1">
        <f>E1182</f>
        <v>0</v>
      </c>
      <c r="F1181" s="1">
        <f>F1182</f>
        <v>22436155255.73</v>
      </c>
      <c r="G1181" s="7"/>
      <c r="H1181" t="b">
        <f t="shared" si="93"/>
        <v>1</v>
      </c>
      <c r="I1181" t="str">
        <f t="shared" si="94"/>
        <v>00</v>
      </c>
    </row>
    <row r="1182" spans="1:9">
      <c r="A1182" t="str">
        <f t="shared" si="92"/>
        <v>2.2.8.9.1.00.00 - Outras Obrigações a Longo Prazo - Consolidação</v>
      </c>
      <c r="B1182" s="5" t="s">
        <v>2616</v>
      </c>
      <c r="C1182" s="6">
        <v>22436155255.73</v>
      </c>
      <c r="D1182" s="1"/>
      <c r="E1182" s="1">
        <f>SUMIF(A1182:B1182,"*intra*",C1182:D1182)+SUMIF(A1182:B1182,"*inter*",C1182:D1182)</f>
        <v>0</v>
      </c>
      <c r="F1182" s="1">
        <f>SUMIF(A1182:B1182,"*consolidação*",C1182:D1182)</f>
        <v>22436155255.73</v>
      </c>
      <c r="G1182" s="7"/>
      <c r="H1182" t="b">
        <f t="shared" si="93"/>
        <v>1</v>
      </c>
      <c r="I1182" t="str">
        <f t="shared" si="94"/>
        <v>00</v>
      </c>
    </row>
    <row r="1183" spans="1:9">
      <c r="A1183" t="str">
        <f t="shared" si="92"/>
        <v>2.2.9.0.0.00.00 - Resultado Diferido</v>
      </c>
      <c r="B1183" s="3" t="s">
        <v>2617</v>
      </c>
      <c r="C1183" s="4">
        <v>11145687675.34</v>
      </c>
      <c r="D1183" s="1"/>
      <c r="E1183" s="1">
        <f>E1184-E1186</f>
        <v>0</v>
      </c>
      <c r="F1183" s="1">
        <f>F1184-F1186</f>
        <v>11145687675.34</v>
      </c>
      <c r="G1183" s="7"/>
      <c r="H1183" t="b">
        <f t="shared" si="93"/>
        <v>1</v>
      </c>
      <c r="I1183" t="str">
        <f t="shared" si="94"/>
        <v>00</v>
      </c>
    </row>
    <row r="1184" spans="1:9">
      <c r="A1184" t="str">
        <f t="shared" si="92"/>
        <v>2.2.9.1.0.00.00 - Variação Patrimonial Aumentativa (VPA) Diferida</v>
      </c>
      <c r="B1184" s="5" t="s">
        <v>2618</v>
      </c>
      <c r="C1184" s="6">
        <v>11145866260.17</v>
      </c>
      <c r="D1184" s="1"/>
      <c r="E1184" s="1">
        <f>E1185</f>
        <v>0</v>
      </c>
      <c r="F1184" s="1">
        <f>F1185</f>
        <v>11145866260.17</v>
      </c>
      <c r="G1184" s="7"/>
      <c r="H1184" t="b">
        <f t="shared" si="93"/>
        <v>1</v>
      </c>
      <c r="I1184" t="str">
        <f t="shared" si="94"/>
        <v>00</v>
      </c>
    </row>
    <row r="1185" spans="1:9" ht="25.5">
      <c r="A1185" t="str">
        <f t="shared" si="92"/>
        <v>2.2.9.1.1.00.00 - Variação Patrimonial Aumentativa Diferida - 
 Consolidação</v>
      </c>
      <c r="B1185" s="3" t="s">
        <v>2619</v>
      </c>
      <c r="C1185" s="4">
        <v>11145866260.17</v>
      </c>
      <c r="D1185" s="1"/>
      <c r="E1185" s="1">
        <f>SUMIF(A1185:B1185,"*intra*",C1185:D1185)+SUMIF(A1185:B1185,"*inter*",C1185:D1185)</f>
        <v>0</v>
      </c>
      <c r="F1185" s="1">
        <f>SUMIF(A1185:B1185,"*consolidação*",C1185:D1185)</f>
        <v>11145866260.17</v>
      </c>
      <c r="G1185" s="7"/>
      <c r="H1185" t="b">
        <f t="shared" si="93"/>
        <v>1</v>
      </c>
      <c r="I1185" t="str">
        <f t="shared" si="94"/>
        <v>00</v>
      </c>
    </row>
    <row r="1186" spans="1:9">
      <c r="A1186" t="str">
        <f t="shared" si="92"/>
        <v>2.2.9.2.0.00.00 - (-) Custo Diferido</v>
      </c>
      <c r="B1186" s="5" t="s">
        <v>2620</v>
      </c>
      <c r="C1186" s="6">
        <v>178584.83</v>
      </c>
      <c r="D1186" s="1"/>
      <c r="E1186" s="1">
        <f>E1187</f>
        <v>0</v>
      </c>
      <c r="F1186" s="1">
        <f>F1187</f>
        <v>178584.83</v>
      </c>
      <c r="G1186" s="7"/>
      <c r="H1186" t="b">
        <f t="shared" si="93"/>
        <v>1</v>
      </c>
      <c r="I1186" t="str">
        <f t="shared" si="94"/>
        <v>00</v>
      </c>
    </row>
    <row r="1187" spans="1:9">
      <c r="A1187" t="str">
        <f t="shared" si="92"/>
        <v>2.2.9.2.1.00.00 - (-) Custo Diferido - Consolidação</v>
      </c>
      <c r="B1187" s="3" t="s">
        <v>2621</v>
      </c>
      <c r="C1187" s="4">
        <v>178584.83</v>
      </c>
      <c r="D1187" s="1"/>
      <c r="E1187" s="1">
        <f>SUMIF(A1187:B1187,"*intra*",C1187:D1187)+SUMIF(A1187:B1187,"*inter*",C1187:D1187)</f>
        <v>0</v>
      </c>
      <c r="F1187" s="1">
        <f>SUMIF(A1187:B1187,"*consolidação*",C1187:D1187)</f>
        <v>178584.83</v>
      </c>
      <c r="G1187" s="7"/>
      <c r="H1187" t="b">
        <f t="shared" si="93"/>
        <v>1</v>
      </c>
      <c r="I1187" t="str">
        <f t="shared" si="94"/>
        <v>00</v>
      </c>
    </row>
    <row r="1188" spans="1:9">
      <c r="A1188" t="str">
        <f t="shared" si="92"/>
        <v>2.3.0.0.0.00.00 - Patrimônio Liquido</v>
      </c>
      <c r="B1188" s="5" t="s">
        <v>2622</v>
      </c>
      <c r="C1188" s="6">
        <v>-782547902824.35999</v>
      </c>
      <c r="D1188" s="1"/>
      <c r="E1188" s="1">
        <f>E1189+E1198+E1204+E1235+E1240+E1295+E1308-E1371</f>
        <v>-62442948709.409988</v>
      </c>
      <c r="F1188" s="1">
        <f>F1189+F1198+F1204+F1235+F1240+F1295+F1308-F1371</f>
        <v>-407551277076.05005</v>
      </c>
      <c r="G1188" s="7"/>
      <c r="H1188" t="b">
        <f t="shared" si="93"/>
        <v>0</v>
      </c>
      <c r="I1188" t="str">
        <f t="shared" si="94"/>
        <v>00</v>
      </c>
    </row>
    <row r="1189" spans="1:9">
      <c r="A1189" t="str">
        <f t="shared" si="92"/>
        <v>2.3.1.0.0.00.00 - Patrimônio Social e Capital Social</v>
      </c>
      <c r="B1189" s="3" t="s">
        <v>2623</v>
      </c>
      <c r="C1189" s="4">
        <v>78800357084.149994</v>
      </c>
      <c r="D1189" s="1"/>
      <c r="E1189" s="1">
        <f>E1190+E1192</f>
        <v>230177734.38999999</v>
      </c>
      <c r="F1189" s="1">
        <f>F1190+F1192</f>
        <v>78570179349.759995</v>
      </c>
      <c r="G1189" s="7"/>
      <c r="H1189" t="b">
        <f t="shared" si="93"/>
        <v>1</v>
      </c>
      <c r="I1189" t="str">
        <f t="shared" si="94"/>
        <v>00</v>
      </c>
    </row>
    <row r="1190" spans="1:9">
      <c r="A1190" t="str">
        <f t="shared" si="92"/>
        <v>2.3.1.1.0.00.00 - Patrimônio Social</v>
      </c>
      <c r="B1190" s="5" t="s">
        <v>2624</v>
      </c>
      <c r="C1190" s="6">
        <v>66906125628.199997</v>
      </c>
      <c r="D1190" s="1"/>
      <c r="E1190" s="1">
        <f>E1191</f>
        <v>0</v>
      </c>
      <c r="F1190" s="1">
        <f>F1191</f>
        <v>66906125628.199997</v>
      </c>
      <c r="G1190" s="7"/>
      <c r="H1190" t="b">
        <f t="shared" si="93"/>
        <v>1</v>
      </c>
      <c r="I1190" t="str">
        <f t="shared" si="94"/>
        <v>00</v>
      </c>
    </row>
    <row r="1191" spans="1:9">
      <c r="A1191" t="str">
        <f t="shared" si="92"/>
        <v>2.3.1.1.1.00.00 - Patrimônio Social - Consolidação</v>
      </c>
      <c r="B1191" s="3" t="s">
        <v>2625</v>
      </c>
      <c r="C1191" s="4">
        <v>66906125628.199997</v>
      </c>
      <c r="D1191" s="1"/>
      <c r="E1191" s="1">
        <f>SUMIF(A1191:B1191,"*intra*",C1191:D1191)+SUMIF(A1191:B1191,"*inter*",C1191:D1191)</f>
        <v>0</v>
      </c>
      <c r="F1191" s="1">
        <f>SUMIF(A1191:B1191,"*consolidação*",C1191:D1191)</f>
        <v>66906125628.199997</v>
      </c>
      <c r="G1191" s="7"/>
      <c r="H1191" t="b">
        <f t="shared" si="93"/>
        <v>1</v>
      </c>
      <c r="I1191" t="str">
        <f t="shared" si="94"/>
        <v>00</v>
      </c>
    </row>
    <row r="1192" spans="1:9">
      <c r="A1192" t="str">
        <f t="shared" si="92"/>
        <v>2.3.1.2.0.00.00 - Capital Social Realizado</v>
      </c>
      <c r="B1192" s="5" t="s">
        <v>2626</v>
      </c>
      <c r="C1192" s="6">
        <v>11894231455.950001</v>
      </c>
      <c r="D1192" s="1"/>
      <c r="E1192" s="1">
        <f>E1193+E1194+E1195+E1196+E1197</f>
        <v>230177734.38999999</v>
      </c>
      <c r="F1192" s="1">
        <f>F1193+F1194+F1195+F1196+F1197</f>
        <v>11664053721.559999</v>
      </c>
      <c r="G1192" s="7"/>
      <c r="H1192" t="b">
        <f t="shared" si="93"/>
        <v>1</v>
      </c>
      <c r="I1192" t="str">
        <f t="shared" si="94"/>
        <v>00</v>
      </c>
    </row>
    <row r="1193" spans="1:9">
      <c r="A1193" t="str">
        <f t="shared" si="92"/>
        <v>2.3.1.2.1.00.00 - Capital Social Realizado - Consolidação</v>
      </c>
      <c r="B1193" s="3" t="s">
        <v>2627</v>
      </c>
      <c r="C1193" s="4">
        <v>11664053721.559999</v>
      </c>
      <c r="D1193" s="1"/>
      <c r="E1193" s="1">
        <f>SUMIF(A1193:B1193,"*intra*",C1193:D1193)+SUMIF(A1193:B1193,"*inter*",C1193:D1193)</f>
        <v>0</v>
      </c>
      <c r="F1193" s="1">
        <f>SUMIF(A1193:B1193,"*consolidação*",C1193:D1193)</f>
        <v>11664053721.559999</v>
      </c>
      <c r="G1193" s="7"/>
      <c r="H1193" t="b">
        <f t="shared" si="93"/>
        <v>1</v>
      </c>
      <c r="I1193" t="str">
        <f t="shared" si="94"/>
        <v>00</v>
      </c>
    </row>
    <row r="1194" spans="1:9">
      <c r="A1194" t="str">
        <f t="shared" si="92"/>
        <v>2.3.1.2.2.00.00 - Capital Social Realizado - Intra OFSS</v>
      </c>
      <c r="B1194" s="5" t="s">
        <v>2628</v>
      </c>
      <c r="C1194" s="6">
        <v>224793168.28999999</v>
      </c>
      <c r="D1194" s="1"/>
      <c r="E1194" s="1">
        <f>SUMIF(A1194:B1194,"*intra*",C1194:D1194)+SUMIF(A1194:B1194,"*inter*",C1194:D1194)</f>
        <v>224793168.28999999</v>
      </c>
      <c r="F1194" s="1">
        <f>SUMIF(A1194:B1194,"*consolidação*",C1194:D1194)</f>
        <v>0</v>
      </c>
      <c r="G1194" s="7"/>
      <c r="H1194" t="b">
        <f t="shared" si="93"/>
        <v>1</v>
      </c>
      <c r="I1194" t="str">
        <f t="shared" si="94"/>
        <v>00</v>
      </c>
    </row>
    <row r="1195" spans="1:9">
      <c r="A1195" t="str">
        <f t="shared" si="92"/>
        <v>2.3.1.2.3.00.00 - Capital Social Realizado - Inter OFSS - União</v>
      </c>
      <c r="B1195" s="3" t="s">
        <v>2629</v>
      </c>
      <c r="C1195" s="4">
        <v>5383499.0999999996</v>
      </c>
      <c r="D1195" s="1"/>
      <c r="E1195" s="1">
        <f>SUMIF(A1195:B1195,"*intra*",C1195:D1195)+SUMIF(A1195:B1195,"*inter*",C1195:D1195)</f>
        <v>5383499.0999999996</v>
      </c>
      <c r="F1195" s="1">
        <f>SUMIF(A1195:B1195,"*consolidação*",C1195:D1195)</f>
        <v>0</v>
      </c>
      <c r="G1195" s="7"/>
      <c r="H1195" t="b">
        <f t="shared" si="93"/>
        <v>1</v>
      </c>
      <c r="I1195" t="str">
        <f t="shared" si="94"/>
        <v>00</v>
      </c>
    </row>
    <row r="1196" spans="1:9">
      <c r="A1196" t="str">
        <f t="shared" si="92"/>
        <v>2.3.1.2.4.00.00 - Capital Social Realizado - Inter OFSS - Estado</v>
      </c>
      <c r="B1196" s="5" t="s">
        <v>2630</v>
      </c>
      <c r="C1196" s="6">
        <v>0</v>
      </c>
      <c r="D1196" s="1"/>
      <c r="E1196" s="1">
        <f>SUMIF(A1196:B1196,"*intra*",C1196:D1196)+SUMIF(A1196:B1196,"*inter*",C1196:D1196)</f>
        <v>0</v>
      </c>
      <c r="F1196" s="1">
        <f>SUMIF(A1196:B1196,"*consolidação*",C1196:D1196)</f>
        <v>0</v>
      </c>
      <c r="G1196" s="7"/>
      <c r="H1196" t="b">
        <f t="shared" si="93"/>
        <v>1</v>
      </c>
      <c r="I1196" t="str">
        <f t="shared" si="94"/>
        <v>00</v>
      </c>
    </row>
    <row r="1197" spans="1:9">
      <c r="A1197" t="str">
        <f t="shared" si="92"/>
        <v>2.3.1.2.5.00.00 - Capital Social Realizado - Inter OFSS - Município</v>
      </c>
      <c r="B1197" s="3" t="s">
        <v>2631</v>
      </c>
      <c r="C1197" s="4">
        <v>1067</v>
      </c>
      <c r="D1197" s="1"/>
      <c r="E1197" s="1">
        <f>SUMIF(A1197:B1197,"*intra*",C1197:D1197)+SUMIF(A1197:B1197,"*inter*",C1197:D1197)</f>
        <v>1067</v>
      </c>
      <c r="F1197" s="1">
        <f>SUMIF(A1197:B1197,"*consolidação*",C1197:D1197)</f>
        <v>0</v>
      </c>
      <c r="G1197" s="7"/>
      <c r="H1197" t="b">
        <f t="shared" si="93"/>
        <v>1</v>
      </c>
      <c r="I1197" t="str">
        <f t="shared" si="94"/>
        <v>00</v>
      </c>
    </row>
    <row r="1198" spans="1:9">
      <c r="A1198" t="str">
        <f t="shared" si="92"/>
        <v>2.3.2.0.0.00.00 - Adiantamento para Futuro Aumento de Capital</v>
      </c>
      <c r="B1198" s="19" t="s">
        <v>2632</v>
      </c>
      <c r="C1198" s="52">
        <v>2860351010.73</v>
      </c>
      <c r="D1198" s="13"/>
      <c r="E1198" s="13">
        <f>E1199+E1200+E1201+E1202+E1203</f>
        <v>10000000</v>
      </c>
      <c r="F1198" s="13">
        <f>F1199+F1200+F1201+F1202+F1203</f>
        <v>2850351010.73</v>
      </c>
      <c r="G1198" s="7"/>
      <c r="H1198" s="14" t="b">
        <f t="shared" si="93"/>
        <v>1</v>
      </c>
      <c r="I1198" t="str">
        <f t="shared" si="94"/>
        <v>00</v>
      </c>
    </row>
    <row r="1199" spans="1:9" ht="25.5">
      <c r="A1199" t="str">
        <f t="shared" si="92"/>
        <v>2.3.2.0.1.00.00 - Adiantamento para Futuro Aumento de Capital - 
 Consolidação</v>
      </c>
      <c r="B1199" s="3" t="s">
        <v>2633</v>
      </c>
      <c r="C1199" s="4">
        <v>2850351010.73</v>
      </c>
      <c r="D1199" s="1"/>
      <c r="E1199" s="1">
        <f>SUMIF(A1199:B1199,"*intra*",C1199:D1199)+SUMIF(A1199:B1199,"*inter*",C1199:D1199)</f>
        <v>0</v>
      </c>
      <c r="F1199" s="1">
        <f>SUMIF(A1199:B1199,"*consolidação*",C1199:D1199)</f>
        <v>2850351010.73</v>
      </c>
      <c r="G1199" s="7"/>
      <c r="H1199" t="b">
        <f t="shared" si="93"/>
        <v>1</v>
      </c>
      <c r="I1199" t="str">
        <f t="shared" si="94"/>
        <v>00</v>
      </c>
    </row>
    <row r="1200" spans="1:9" ht="25.5">
      <c r="A1200" t="str">
        <f t="shared" si="92"/>
        <v>2.3.2.0.2.00.00 - Adiantamento para Futuro Aumento de Capital - Intra 
 OFSS</v>
      </c>
      <c r="B1200" s="5" t="s">
        <v>2634</v>
      </c>
      <c r="C1200" s="6">
        <v>0</v>
      </c>
      <c r="D1200" s="1"/>
      <c r="E1200" s="1">
        <f>SUMIF(A1200:B1200,"*intra*",C1200:D1200)+SUMIF(A1200:B1200,"*inter*",C1200:D1200)</f>
        <v>0</v>
      </c>
      <c r="F1200" s="1">
        <f>SUMIF(A1200:B1200,"*consolidação*",C1200:D1200)</f>
        <v>0</v>
      </c>
      <c r="G1200" s="7"/>
      <c r="H1200" t="b">
        <f t="shared" si="93"/>
        <v>1</v>
      </c>
      <c r="I1200" t="str">
        <f t="shared" si="94"/>
        <v>00</v>
      </c>
    </row>
    <row r="1201" spans="1:9" ht="25.5">
      <c r="A1201" t="str">
        <f t="shared" si="92"/>
        <v>2.3.2.0.3.00.00 - Adiantamento para Futuro Aumento de Capital - Inter 
 OFSS - União</v>
      </c>
      <c r="B1201" s="3" t="s">
        <v>2635</v>
      </c>
      <c r="C1201" s="4">
        <v>0</v>
      </c>
      <c r="D1201" s="1"/>
      <c r="E1201" s="1">
        <f>SUMIF(A1201:B1201,"*intra*",C1201:D1201)+SUMIF(A1201:B1201,"*inter*",C1201:D1201)</f>
        <v>0</v>
      </c>
      <c r="F1201" s="1">
        <f>SUMIF(A1201:B1201,"*consolidação*",C1201:D1201)</f>
        <v>0</v>
      </c>
      <c r="G1201" s="7"/>
      <c r="H1201" t="b">
        <f t="shared" si="93"/>
        <v>1</v>
      </c>
      <c r="I1201" t="str">
        <f t="shared" si="94"/>
        <v>00</v>
      </c>
    </row>
    <row r="1202" spans="1:9" ht="25.5">
      <c r="A1202" t="str">
        <f t="shared" si="92"/>
        <v>2.3.2.0.4.00.00 - Adiantamento para Futuro Aumento de Capital - Inter 
 OFSS - Estado</v>
      </c>
      <c r="B1202" s="5" t="s">
        <v>2636</v>
      </c>
      <c r="C1202" s="6">
        <v>10000000</v>
      </c>
      <c r="D1202" s="1"/>
      <c r="E1202" s="1">
        <f>SUMIF(A1202:B1202,"*intra*",C1202:D1202)+SUMIF(A1202:B1202,"*inter*",C1202:D1202)</f>
        <v>10000000</v>
      </c>
      <c r="F1202" s="1">
        <f>SUMIF(A1202:B1202,"*consolidação*",C1202:D1202)</f>
        <v>0</v>
      </c>
      <c r="G1202" s="7"/>
      <c r="H1202" t="b">
        <f t="shared" si="93"/>
        <v>1</v>
      </c>
      <c r="I1202" t="str">
        <f t="shared" si="94"/>
        <v>00</v>
      </c>
    </row>
    <row r="1203" spans="1:9" ht="25.5">
      <c r="A1203" t="str">
        <f t="shared" si="92"/>
        <v>2.3.2.0.5.00.00 - Adiantamento para Futuro Aumento de Capital - Inter 
 OFSS - Município</v>
      </c>
      <c r="B1203" s="3" t="s">
        <v>2637</v>
      </c>
      <c r="C1203" s="4">
        <v>0</v>
      </c>
      <c r="D1203" s="1"/>
      <c r="E1203" s="1">
        <f>SUMIF(A1203:B1203,"*intra*",C1203:D1203)+SUMIF(A1203:B1203,"*inter*",C1203:D1203)</f>
        <v>0</v>
      </c>
      <c r="F1203" s="1">
        <f>SUMIF(A1203:B1203,"*consolidação*",C1203:D1203)</f>
        <v>0</v>
      </c>
      <c r="G1203" s="7"/>
      <c r="H1203" t="b">
        <f t="shared" si="93"/>
        <v>1</v>
      </c>
      <c r="I1203" t="str">
        <f t="shared" si="94"/>
        <v>00</v>
      </c>
    </row>
    <row r="1204" spans="1:9">
      <c r="A1204" t="str">
        <f t="shared" si="92"/>
        <v>2.3.3.0.0.00.00 - Reservas de Capital</v>
      </c>
      <c r="B1204" s="19" t="s">
        <v>2638</v>
      </c>
      <c r="C1204" s="52">
        <v>243565140.59999999</v>
      </c>
      <c r="D1204" s="13"/>
      <c r="E1204" s="13">
        <f>E1205+E1211+E1217+E1223+E1229</f>
        <v>24551443.459999997</v>
      </c>
      <c r="F1204" s="13">
        <f>F1205+F1211+F1217+F1223+F1229</f>
        <v>219013697.14000002</v>
      </c>
      <c r="G1204" s="7"/>
      <c r="H1204" s="14" t="b">
        <f t="shared" si="93"/>
        <v>1</v>
      </c>
      <c r="I1204" t="str">
        <f t="shared" si="94"/>
        <v>00</v>
      </c>
    </row>
    <row r="1205" spans="1:9">
      <c r="A1205" t="str">
        <f t="shared" si="92"/>
        <v>2.3.3.1.0.00.00 - Ágio na Emissão de Ações</v>
      </c>
      <c r="B1205" s="3" t="s">
        <v>2639</v>
      </c>
      <c r="C1205" s="4">
        <v>0</v>
      </c>
      <c r="D1205" s="1"/>
      <c r="E1205" s="1">
        <f>E1206+E1207+E1208+E1209+E1210</f>
        <v>0</v>
      </c>
      <c r="F1205" s="1">
        <f>F1206+F1207+F1208+F1209+F1210</f>
        <v>0</v>
      </c>
      <c r="G1205" s="7"/>
      <c r="H1205" t="b">
        <f t="shared" si="93"/>
        <v>1</v>
      </c>
      <c r="I1205" t="str">
        <f t="shared" si="94"/>
        <v>00</v>
      </c>
    </row>
    <row r="1206" spans="1:9">
      <c r="A1206" t="str">
        <f t="shared" si="92"/>
        <v>2.3.3.1.1.00.00 - Ágio na Emissão de Ações - Consolidação</v>
      </c>
      <c r="B1206" s="5" t="s">
        <v>2640</v>
      </c>
      <c r="C1206" s="6">
        <v>0</v>
      </c>
      <c r="D1206" s="1"/>
      <c r="E1206" s="1">
        <f>SUMIF(A1206:B1206,"*intra*",C1206:D1206)+SUMIF(A1206:B1206,"*inter*",C1206:D1206)</f>
        <v>0</v>
      </c>
      <c r="F1206" s="1">
        <f>SUMIF(A1206:B1206,"*consolidação*",C1206:D1206)</f>
        <v>0</v>
      </c>
      <c r="G1206" s="7"/>
      <c r="H1206" t="b">
        <f t="shared" si="93"/>
        <v>1</v>
      </c>
      <c r="I1206" t="str">
        <f t="shared" si="94"/>
        <v>00</v>
      </c>
    </row>
    <row r="1207" spans="1:9">
      <c r="A1207" t="str">
        <f t="shared" si="92"/>
        <v>2.3.3.1.2.00.00 - Ágio na Emissão de Ações - Intra OFSS</v>
      </c>
      <c r="B1207" s="3" t="s">
        <v>2641</v>
      </c>
      <c r="C1207" s="4">
        <v>0</v>
      </c>
      <c r="D1207" s="1"/>
      <c r="E1207" s="1">
        <f>SUMIF(A1207:B1207,"*intra*",C1207:D1207)+SUMIF(A1207:B1207,"*inter*",C1207:D1207)</f>
        <v>0</v>
      </c>
      <c r="F1207" s="1">
        <f>SUMIF(A1207:B1207,"*consolidação*",C1207:D1207)</f>
        <v>0</v>
      </c>
      <c r="G1207" s="7"/>
      <c r="H1207" t="b">
        <f t="shared" si="93"/>
        <v>1</v>
      </c>
      <c r="I1207" t="str">
        <f t="shared" si="94"/>
        <v>00</v>
      </c>
    </row>
    <row r="1208" spans="1:9">
      <c r="A1208" t="str">
        <f t="shared" si="92"/>
        <v>2.3.3.1.3.00.00 - Ágio na Emissão de Ações - Inter OFSS - União</v>
      </c>
      <c r="B1208" s="5" t="s">
        <v>2642</v>
      </c>
      <c r="C1208" s="6">
        <v>0</v>
      </c>
      <c r="D1208" s="1"/>
      <c r="E1208" s="1">
        <f>SUMIF(A1208:B1208,"*intra*",C1208:D1208)+SUMIF(A1208:B1208,"*inter*",C1208:D1208)</f>
        <v>0</v>
      </c>
      <c r="F1208" s="1">
        <f>SUMIF(A1208:B1208,"*consolidação*",C1208:D1208)</f>
        <v>0</v>
      </c>
      <c r="G1208" s="7"/>
      <c r="H1208" t="b">
        <f t="shared" si="93"/>
        <v>1</v>
      </c>
      <c r="I1208" t="str">
        <f t="shared" si="94"/>
        <v>00</v>
      </c>
    </row>
    <row r="1209" spans="1:9">
      <c r="A1209" t="str">
        <f t="shared" si="92"/>
        <v>2.3.3.1.4.00.00 - Ágio na Emissão de Ações - Inter OFSS - Estado</v>
      </c>
      <c r="B1209" s="3" t="s">
        <v>2643</v>
      </c>
      <c r="C1209" s="4">
        <v>0</v>
      </c>
      <c r="D1209" s="1"/>
      <c r="E1209" s="1">
        <f>SUMIF(A1209:B1209,"*intra*",C1209:D1209)+SUMIF(A1209:B1209,"*inter*",C1209:D1209)</f>
        <v>0</v>
      </c>
      <c r="F1209" s="1">
        <f>SUMIF(A1209:B1209,"*consolidação*",C1209:D1209)</f>
        <v>0</v>
      </c>
      <c r="G1209" s="7"/>
      <c r="H1209" t="b">
        <f t="shared" si="93"/>
        <v>1</v>
      </c>
      <c r="I1209" t="str">
        <f t="shared" si="94"/>
        <v>00</v>
      </c>
    </row>
    <row r="1210" spans="1:9">
      <c r="A1210" t="str">
        <f t="shared" si="92"/>
        <v>2.3.3.1.5.00.00 - Ágio na Emissão de Ações - Inter OFSS - Município</v>
      </c>
      <c r="B1210" s="5" t="s">
        <v>2644</v>
      </c>
      <c r="C1210" s="6">
        <v>0</v>
      </c>
      <c r="D1210" s="1"/>
      <c r="E1210" s="1">
        <f>SUMIF(A1210:B1210,"*intra*",C1210:D1210)+SUMIF(A1210:B1210,"*inter*",C1210:D1210)</f>
        <v>0</v>
      </c>
      <c r="F1210" s="1">
        <f>SUMIF(A1210:B1210,"*consolidação*",C1210:D1210)</f>
        <v>0</v>
      </c>
      <c r="G1210" s="7"/>
      <c r="H1210" t="b">
        <f t="shared" si="93"/>
        <v>1</v>
      </c>
      <c r="I1210" t="str">
        <f t="shared" si="94"/>
        <v>00</v>
      </c>
    </row>
    <row r="1211" spans="1:9">
      <c r="A1211" t="str">
        <f t="shared" si="92"/>
        <v>2.3.3.2.0.00.00 - Alienação de Partes Beneficiarias</v>
      </c>
      <c r="B1211" s="3" t="s">
        <v>2645</v>
      </c>
      <c r="C1211" s="4">
        <v>0</v>
      </c>
      <c r="D1211" s="1"/>
      <c r="E1211" s="1">
        <f>E1212+E1213+E1214+E1215+E1216</f>
        <v>0</v>
      </c>
      <c r="F1211" s="1">
        <f>F1212+F1213+F1214+F1215+F1216</f>
        <v>0</v>
      </c>
      <c r="G1211" s="7"/>
      <c r="H1211" t="b">
        <f t="shared" si="93"/>
        <v>1</v>
      </c>
      <c r="I1211" t="str">
        <f t="shared" si="94"/>
        <v>00</v>
      </c>
    </row>
    <row r="1212" spans="1:9">
      <c r="A1212" t="str">
        <f t="shared" si="92"/>
        <v>2.3.3.2.1.00.00 - Alienação de Partes Beneficiarias - Consolidação</v>
      </c>
      <c r="B1212" s="5" t="s">
        <v>2646</v>
      </c>
      <c r="C1212" s="6">
        <v>0</v>
      </c>
      <c r="D1212" s="1"/>
      <c r="E1212" s="1">
        <f>SUMIF(A1212:B1212,"*intra*",C1212:D1212)+SUMIF(A1212:B1212,"*inter*",C1212:D1212)</f>
        <v>0</v>
      </c>
      <c r="F1212" s="1">
        <f>SUMIF(A1212:B1212,"*consolidação*",C1212:D1212)</f>
        <v>0</v>
      </c>
      <c r="G1212" s="7"/>
      <c r="H1212" t="b">
        <f t="shared" si="93"/>
        <v>1</v>
      </c>
      <c r="I1212" t="str">
        <f t="shared" si="94"/>
        <v>00</v>
      </c>
    </row>
    <row r="1213" spans="1:9">
      <c r="A1213" t="str">
        <f t="shared" si="92"/>
        <v>2.3.3.2.2.00.00 - Alienação de Partes Beneficiarias - Intra OFSS</v>
      </c>
      <c r="B1213" s="3" t="s">
        <v>2647</v>
      </c>
      <c r="C1213" s="4">
        <v>0</v>
      </c>
      <c r="D1213" s="1"/>
      <c r="E1213" s="1">
        <f>SUMIF(A1213:B1213,"*intra*",C1213:D1213)+SUMIF(A1213:B1213,"*inter*",C1213:D1213)</f>
        <v>0</v>
      </c>
      <c r="F1213" s="1">
        <f>SUMIF(A1213:B1213,"*consolidação*",C1213:D1213)</f>
        <v>0</v>
      </c>
      <c r="G1213" s="7"/>
      <c r="H1213" t="b">
        <f t="shared" si="93"/>
        <v>1</v>
      </c>
      <c r="I1213" t="str">
        <f t="shared" si="94"/>
        <v>00</v>
      </c>
    </row>
    <row r="1214" spans="1:9" ht="25.5">
      <c r="A1214" t="str">
        <f t="shared" si="92"/>
        <v>2.3.3.2.3.00.00 - Alienação de Partes Beneficiarias - Inter OFSS - 
 União</v>
      </c>
      <c r="B1214" s="5" t="s">
        <v>2648</v>
      </c>
      <c r="C1214" s="6">
        <v>0</v>
      </c>
      <c r="D1214" s="1"/>
      <c r="E1214" s="1">
        <f>SUMIF(A1214:B1214,"*intra*",C1214:D1214)+SUMIF(A1214:B1214,"*inter*",C1214:D1214)</f>
        <v>0</v>
      </c>
      <c r="F1214" s="1">
        <f>SUMIF(A1214:B1214,"*consolidação*",C1214:D1214)</f>
        <v>0</v>
      </c>
      <c r="G1214" s="7"/>
      <c r="H1214" t="b">
        <f t="shared" si="93"/>
        <v>1</v>
      </c>
      <c r="I1214" t="str">
        <f t="shared" si="94"/>
        <v>00</v>
      </c>
    </row>
    <row r="1215" spans="1:9" ht="25.5">
      <c r="A1215" t="str">
        <f t="shared" si="92"/>
        <v>2.3.3.2.4.00.00 - Alienação de Partes Beneficiarias - Inter OFSS - 
 Estado</v>
      </c>
      <c r="B1215" s="3" t="s">
        <v>2649</v>
      </c>
      <c r="C1215" s="4">
        <v>0</v>
      </c>
      <c r="D1215" s="1"/>
      <c r="E1215" s="1">
        <f>SUMIF(A1215:B1215,"*intra*",C1215:D1215)+SUMIF(A1215:B1215,"*inter*",C1215:D1215)</f>
        <v>0</v>
      </c>
      <c r="F1215" s="1">
        <f>SUMIF(A1215:B1215,"*consolidação*",C1215:D1215)</f>
        <v>0</v>
      </c>
      <c r="G1215" s="7"/>
      <c r="H1215" t="b">
        <f t="shared" si="93"/>
        <v>1</v>
      </c>
      <c r="I1215" t="str">
        <f t="shared" si="94"/>
        <v>00</v>
      </c>
    </row>
    <row r="1216" spans="1:9" ht="25.5">
      <c r="A1216" t="str">
        <f t="shared" si="92"/>
        <v>2.3.3.2.5.00.00 - Alienação de Partes Beneficiarias - Inter OFSS - 
 Município</v>
      </c>
      <c r="B1216" s="5" t="s">
        <v>2650</v>
      </c>
      <c r="C1216" s="6">
        <v>0</v>
      </c>
      <c r="D1216" s="1"/>
      <c r="E1216" s="1">
        <f>SUMIF(A1216:B1216,"*intra*",C1216:D1216)+SUMIF(A1216:B1216,"*inter*",C1216:D1216)</f>
        <v>0</v>
      </c>
      <c r="F1216" s="1">
        <f>SUMIF(A1216:B1216,"*consolidação*",C1216:D1216)</f>
        <v>0</v>
      </c>
      <c r="G1216" s="7"/>
      <c r="H1216" t="b">
        <f t="shared" si="93"/>
        <v>1</v>
      </c>
      <c r="I1216" t="str">
        <f t="shared" si="94"/>
        <v>00</v>
      </c>
    </row>
    <row r="1217" spans="1:9">
      <c r="A1217" t="str">
        <f t="shared" si="92"/>
        <v>2.3.3.3.0.00.00 - Alienação de Bônus de Subscrição</v>
      </c>
      <c r="B1217" s="3" t="s">
        <v>2651</v>
      </c>
      <c r="C1217" s="4">
        <v>0</v>
      </c>
      <c r="D1217" s="1"/>
      <c r="E1217" s="1">
        <f>E1218+E1219+E1220+E1221+E1222</f>
        <v>0</v>
      </c>
      <c r="F1217" s="1">
        <f>F1218+F1219+F1220+F1221+F1222</f>
        <v>0</v>
      </c>
      <c r="G1217" s="7"/>
      <c r="H1217" t="b">
        <f t="shared" si="93"/>
        <v>1</v>
      </c>
      <c r="I1217" t="str">
        <f t="shared" si="94"/>
        <v>00</v>
      </c>
    </row>
    <row r="1218" spans="1:9">
      <c r="A1218" t="str">
        <f t="shared" si="92"/>
        <v>2.3.3.3.1.00.00 - Alienação de Bônus de Subscrição - Consolidação</v>
      </c>
      <c r="B1218" s="5" t="s">
        <v>2652</v>
      </c>
      <c r="C1218" s="6">
        <v>0</v>
      </c>
      <c r="D1218" s="1"/>
      <c r="E1218" s="1">
        <f>SUMIF(A1218:B1218,"*intra*",C1218:D1218)+SUMIF(A1218:B1218,"*inter*",C1218:D1218)</f>
        <v>0</v>
      </c>
      <c r="F1218" s="1">
        <f>SUMIF(A1218:B1218,"*consolidação*",C1218:D1218)</f>
        <v>0</v>
      </c>
      <c r="G1218" s="7"/>
      <c r="H1218" t="b">
        <f t="shared" si="93"/>
        <v>1</v>
      </c>
      <c r="I1218" t="str">
        <f t="shared" si="94"/>
        <v>00</v>
      </c>
    </row>
    <row r="1219" spans="1:9">
      <c r="A1219" t="str">
        <f t="shared" si="92"/>
        <v>2.3.3.3.2.00.00 - Alienação de Bônus de Subscrição - Intra OFSS</v>
      </c>
      <c r="B1219" s="3" t="s">
        <v>2653</v>
      </c>
      <c r="C1219" s="4">
        <v>0</v>
      </c>
      <c r="D1219" s="1"/>
      <c r="E1219" s="1">
        <f>SUMIF(A1219:B1219,"*intra*",C1219:D1219)+SUMIF(A1219:B1219,"*inter*",C1219:D1219)</f>
        <v>0</v>
      </c>
      <c r="F1219" s="1">
        <f>SUMIF(A1219:B1219,"*consolidação*",C1219:D1219)</f>
        <v>0</v>
      </c>
      <c r="G1219" s="7"/>
      <c r="H1219" t="b">
        <f t="shared" si="93"/>
        <v>1</v>
      </c>
      <c r="I1219" t="str">
        <f t="shared" si="94"/>
        <v>00</v>
      </c>
    </row>
    <row r="1220" spans="1:9" ht="25.5">
      <c r="A1220" t="str">
        <f t="shared" ref="A1220:A1283" si="95">TRIM(B1220)</f>
        <v>2.3.3.3.3.00.00 - Alienação de Bônus de Subscrição - Inter OFSS - 
 União</v>
      </c>
      <c r="B1220" s="5" t="s">
        <v>2654</v>
      </c>
      <c r="C1220" s="6">
        <v>0</v>
      </c>
      <c r="D1220" s="1"/>
      <c r="E1220" s="1">
        <f>SUMIF(A1220:B1220,"*intra*",C1220:D1220)+SUMIF(A1220:B1220,"*inter*",C1220:D1220)</f>
        <v>0</v>
      </c>
      <c r="F1220" s="1">
        <f>SUMIF(A1220:B1220,"*consolidação*",C1220:D1220)</f>
        <v>0</v>
      </c>
      <c r="G1220" s="7"/>
      <c r="H1220" t="b">
        <f t="shared" ref="H1220:H1283" si="96">IF(I1220="00",C1220=E1220+F1220,TRUE)</f>
        <v>1</v>
      </c>
      <c r="I1220" t="str">
        <f t="shared" ref="I1220:I1283" si="97">MID(A1220,11,2)</f>
        <v>00</v>
      </c>
    </row>
    <row r="1221" spans="1:9" ht="25.5">
      <c r="A1221" t="str">
        <f t="shared" si="95"/>
        <v>2.3.3.3.4.00.00 - Alienação de Bônus de Subscrição - Inter OFSS - 
 Estado</v>
      </c>
      <c r="B1221" s="3" t="s">
        <v>2655</v>
      </c>
      <c r="C1221" s="4">
        <v>0</v>
      </c>
      <c r="D1221" s="1"/>
      <c r="E1221" s="1">
        <f>SUMIF(A1221:B1221,"*intra*",C1221:D1221)+SUMIF(A1221:B1221,"*inter*",C1221:D1221)</f>
        <v>0</v>
      </c>
      <c r="F1221" s="1">
        <f>SUMIF(A1221:B1221,"*consolidação*",C1221:D1221)</f>
        <v>0</v>
      </c>
      <c r="G1221" s="7"/>
      <c r="H1221" t="b">
        <f t="shared" si="96"/>
        <v>1</v>
      </c>
      <c r="I1221" t="str">
        <f t="shared" si="97"/>
        <v>00</v>
      </c>
    </row>
    <row r="1222" spans="1:9" ht="25.5">
      <c r="A1222" t="str">
        <f t="shared" si="95"/>
        <v>2.3.3.3.5.00.00 - Alienação de Bônus de Subscrição - Inter OFSS - 
 Município</v>
      </c>
      <c r="B1222" s="5" t="s">
        <v>2656</v>
      </c>
      <c r="C1222" s="6">
        <v>0</v>
      </c>
      <c r="D1222" s="1"/>
      <c r="E1222" s="1">
        <f>SUMIF(A1222:B1222,"*intra*",C1222:D1222)+SUMIF(A1222:B1222,"*inter*",C1222:D1222)</f>
        <v>0</v>
      </c>
      <c r="F1222" s="1">
        <f>SUMIF(A1222:B1222,"*consolidação*",C1222:D1222)</f>
        <v>0</v>
      </c>
      <c r="G1222" s="7"/>
      <c r="H1222" t="b">
        <f t="shared" si="96"/>
        <v>1</v>
      </c>
      <c r="I1222" t="str">
        <f t="shared" si="97"/>
        <v>00</v>
      </c>
    </row>
    <row r="1223" spans="1:9">
      <c r="A1223" t="str">
        <f t="shared" si="95"/>
        <v>2.3.3.4.0.00.00 - Correção Monetária do Capital Realizado</v>
      </c>
      <c r="B1223" s="3" t="s">
        <v>2657</v>
      </c>
      <c r="C1223" s="4">
        <v>31070901.27</v>
      </c>
      <c r="D1223" s="1"/>
      <c r="E1223" s="1">
        <f>E1224+E1225+E1226+E1227+E1228</f>
        <v>0</v>
      </c>
      <c r="F1223" s="1">
        <f>F1224+F1225+F1226+F1227+F1228</f>
        <v>31070901.27</v>
      </c>
      <c r="G1223" s="7"/>
      <c r="H1223" t="b">
        <f t="shared" si="96"/>
        <v>1</v>
      </c>
      <c r="I1223" t="str">
        <f t="shared" si="97"/>
        <v>00</v>
      </c>
    </row>
    <row r="1224" spans="1:9" ht="25.5">
      <c r="A1224" t="str">
        <f t="shared" si="95"/>
        <v>2.3.3.4.1.00.00 - Correção Monetária do Capital Realizado - 
 Consolidação</v>
      </c>
      <c r="B1224" s="5" t="s">
        <v>2658</v>
      </c>
      <c r="C1224" s="6">
        <v>31070901.27</v>
      </c>
      <c r="D1224" s="1"/>
      <c r="E1224" s="1">
        <f>SUMIF(A1224:B1224,"*intra*",C1224:D1224)+SUMIF(A1224:B1224,"*inter*",C1224:D1224)</f>
        <v>0</v>
      </c>
      <c r="F1224" s="1">
        <f>SUMIF(A1224:B1224,"*consolidação*",C1224:D1224)</f>
        <v>31070901.27</v>
      </c>
      <c r="G1224" s="7"/>
      <c r="H1224" t="b">
        <f t="shared" si="96"/>
        <v>1</v>
      </c>
      <c r="I1224" t="str">
        <f t="shared" si="97"/>
        <v>00</v>
      </c>
    </row>
    <row r="1225" spans="1:9" ht="25.5">
      <c r="A1225" t="str">
        <f t="shared" si="95"/>
        <v>2.3.3.4.2.00.00 - Correção Monetária do Capital Realizado - Intra 
 OFSS</v>
      </c>
      <c r="B1225" s="3" t="s">
        <v>2659</v>
      </c>
      <c r="C1225" s="4">
        <v>0</v>
      </c>
      <c r="D1225" s="1"/>
      <c r="E1225" s="1">
        <f>SUMIF(A1225:B1225,"*intra*",C1225:D1225)+SUMIF(A1225:B1225,"*inter*",C1225:D1225)</f>
        <v>0</v>
      </c>
      <c r="F1225" s="1">
        <f>SUMIF(A1225:B1225,"*consolidação*",C1225:D1225)</f>
        <v>0</v>
      </c>
      <c r="G1225" s="7"/>
      <c r="H1225" t="b">
        <f t="shared" si="96"/>
        <v>1</v>
      </c>
      <c r="I1225" t="str">
        <f t="shared" si="97"/>
        <v>00</v>
      </c>
    </row>
    <row r="1226" spans="1:9" ht="25.5">
      <c r="A1226" t="str">
        <f t="shared" si="95"/>
        <v>2.3.3.4.3.00.00 - Correção Monetária do Capital Realizado - Inter 
 OFSS - União</v>
      </c>
      <c r="B1226" s="5" t="s">
        <v>2660</v>
      </c>
      <c r="C1226" s="6">
        <v>0</v>
      </c>
      <c r="D1226" s="1"/>
      <c r="E1226" s="1">
        <f>SUMIF(A1226:B1226,"*intra*",C1226:D1226)+SUMIF(A1226:B1226,"*inter*",C1226:D1226)</f>
        <v>0</v>
      </c>
      <c r="F1226" s="1">
        <f>SUMIF(A1226:B1226,"*consolidação*",C1226:D1226)</f>
        <v>0</v>
      </c>
      <c r="G1226" s="7"/>
      <c r="H1226" t="b">
        <f t="shared" si="96"/>
        <v>1</v>
      </c>
      <c r="I1226" t="str">
        <f t="shared" si="97"/>
        <v>00</v>
      </c>
    </row>
    <row r="1227" spans="1:9" ht="25.5">
      <c r="A1227" t="str">
        <f t="shared" si="95"/>
        <v>2.3.3.4.4.00.00 - Correção Monetária do Capital Realizado - Inter 
 OFSS - Estado</v>
      </c>
      <c r="B1227" s="3" t="s">
        <v>2661</v>
      </c>
      <c r="C1227" s="4">
        <v>0</v>
      </c>
      <c r="D1227" s="1"/>
      <c r="E1227" s="1">
        <f>SUMIF(A1227:B1227,"*intra*",C1227:D1227)+SUMIF(A1227:B1227,"*inter*",C1227:D1227)</f>
        <v>0</v>
      </c>
      <c r="F1227" s="1">
        <f>SUMIF(A1227:B1227,"*consolidação*",C1227:D1227)</f>
        <v>0</v>
      </c>
      <c r="G1227" s="7"/>
      <c r="H1227" t="b">
        <f t="shared" si="96"/>
        <v>1</v>
      </c>
      <c r="I1227" t="str">
        <f t="shared" si="97"/>
        <v>00</v>
      </c>
    </row>
    <row r="1228" spans="1:9" ht="25.5">
      <c r="A1228" t="str">
        <f t="shared" si="95"/>
        <v>2.3.3.4.5.00.00 - Correção Monetária do Capital Realizado - Inter 
 OFSS - Município</v>
      </c>
      <c r="B1228" s="5" t="s">
        <v>2662</v>
      </c>
      <c r="C1228" s="6">
        <v>0</v>
      </c>
      <c r="D1228" s="1"/>
      <c r="E1228" s="1">
        <f>SUMIF(A1228:B1228,"*intra*",C1228:D1228)+SUMIF(A1228:B1228,"*inter*",C1228:D1228)</f>
        <v>0</v>
      </c>
      <c r="F1228" s="1">
        <f>SUMIF(A1228:B1228,"*consolidação*",C1228:D1228)</f>
        <v>0</v>
      </c>
      <c r="G1228" s="7"/>
      <c r="H1228" t="b">
        <f t="shared" si="96"/>
        <v>1</v>
      </c>
      <c r="I1228" t="str">
        <f t="shared" si="97"/>
        <v>00</v>
      </c>
    </row>
    <row r="1229" spans="1:9">
      <c r="A1229" t="str">
        <f t="shared" si="95"/>
        <v>2.3.3.9.0.00.00 - Outras Reservas de Capital</v>
      </c>
      <c r="B1229" s="3" t="s">
        <v>2663</v>
      </c>
      <c r="C1229" s="4">
        <v>212494239.33000001</v>
      </c>
      <c r="D1229" s="1"/>
      <c r="E1229" s="1">
        <f>E1230+E1231+E1232+E1233+E1234</f>
        <v>24551443.459999997</v>
      </c>
      <c r="F1229" s="1">
        <f>F1230+F1231+F1232+F1233+F1234</f>
        <v>187942795.87</v>
      </c>
      <c r="G1229" s="7"/>
      <c r="H1229" t="b">
        <f t="shared" si="96"/>
        <v>1</v>
      </c>
      <c r="I1229" t="str">
        <f t="shared" si="97"/>
        <v>00</v>
      </c>
    </row>
    <row r="1230" spans="1:9">
      <c r="A1230" t="str">
        <f t="shared" si="95"/>
        <v>2.3.3.9.1.00.00 - Outras Reservas de Capital - Consolidação</v>
      </c>
      <c r="B1230" s="5" t="s">
        <v>2664</v>
      </c>
      <c r="C1230" s="6">
        <v>187942795.87</v>
      </c>
      <c r="D1230" s="1"/>
      <c r="E1230" s="1">
        <f>SUMIF(A1230:B1230,"*intra*",C1230:D1230)+SUMIF(A1230:B1230,"*inter*",C1230:D1230)</f>
        <v>0</v>
      </c>
      <c r="F1230" s="1">
        <f>SUMIF(A1230:B1230,"*consolidação*",C1230:D1230)</f>
        <v>187942795.87</v>
      </c>
      <c r="G1230" s="7"/>
      <c r="H1230" t="b">
        <f t="shared" si="96"/>
        <v>1</v>
      </c>
      <c r="I1230" t="str">
        <f t="shared" si="97"/>
        <v>00</v>
      </c>
    </row>
    <row r="1231" spans="1:9">
      <c r="A1231" t="str">
        <f t="shared" si="95"/>
        <v>2.3.3.9.2.00.00 - Outras Reservas de Capital - Intra OFSS</v>
      </c>
      <c r="B1231" s="3" t="s">
        <v>2665</v>
      </c>
      <c r="C1231" s="4">
        <v>24540496.719999999</v>
      </c>
      <c r="D1231" s="1"/>
      <c r="E1231" s="1">
        <f>SUMIF(A1231:B1231,"*intra*",C1231:D1231)+SUMIF(A1231:B1231,"*inter*",C1231:D1231)</f>
        <v>24540496.719999999</v>
      </c>
      <c r="F1231" s="1">
        <f>SUMIF(A1231:B1231,"*consolidação*",C1231:D1231)</f>
        <v>0</v>
      </c>
      <c r="G1231" s="7"/>
      <c r="H1231" t="b">
        <f t="shared" si="96"/>
        <v>1</v>
      </c>
      <c r="I1231" t="str">
        <f t="shared" si="97"/>
        <v>00</v>
      </c>
    </row>
    <row r="1232" spans="1:9">
      <c r="A1232" t="str">
        <f t="shared" si="95"/>
        <v>2.3.3.9.3.00.00 - Outras Reservas de Capital - Inter OFSS - União</v>
      </c>
      <c r="B1232" s="5" t="s">
        <v>2666</v>
      </c>
      <c r="C1232" s="6">
        <v>10835.34</v>
      </c>
      <c r="D1232" s="1"/>
      <c r="E1232" s="1">
        <f>SUMIF(A1232:B1232,"*intra*",C1232:D1232)+SUMIF(A1232:B1232,"*inter*",C1232:D1232)</f>
        <v>10835.34</v>
      </c>
      <c r="F1232" s="1">
        <f>SUMIF(A1232:B1232,"*consolidação*",C1232:D1232)</f>
        <v>0</v>
      </c>
      <c r="G1232" s="7"/>
      <c r="H1232" t="b">
        <f t="shared" si="96"/>
        <v>1</v>
      </c>
      <c r="I1232" t="str">
        <f t="shared" si="97"/>
        <v>00</v>
      </c>
    </row>
    <row r="1233" spans="1:9">
      <c r="A1233" t="str">
        <f t="shared" si="95"/>
        <v>2.3.3.9.4.00.00 - Outras Reservas de Capital - Inter OFSS - Estado</v>
      </c>
      <c r="B1233" s="3" t="s">
        <v>2667</v>
      </c>
      <c r="C1233" s="4">
        <v>0</v>
      </c>
      <c r="D1233" s="1"/>
      <c r="E1233" s="1">
        <f>SUMIF(A1233:B1233,"*intra*",C1233:D1233)+SUMIF(A1233:B1233,"*inter*",C1233:D1233)</f>
        <v>0</v>
      </c>
      <c r="F1233" s="1">
        <f>SUMIF(A1233:B1233,"*consolidação*",C1233:D1233)</f>
        <v>0</v>
      </c>
      <c r="G1233" s="7"/>
      <c r="H1233" t="b">
        <f t="shared" si="96"/>
        <v>1</v>
      </c>
      <c r="I1233" t="str">
        <f t="shared" si="97"/>
        <v>00</v>
      </c>
    </row>
    <row r="1234" spans="1:9" ht="25.5">
      <c r="A1234" t="str">
        <f t="shared" si="95"/>
        <v>2.3.3.9.5.00.00 - Outras Reservas de Capital - Inter OFSS - 
 Município</v>
      </c>
      <c r="B1234" s="5" t="s">
        <v>2668</v>
      </c>
      <c r="C1234" s="6">
        <v>111.4</v>
      </c>
      <c r="D1234" s="1"/>
      <c r="E1234" s="1">
        <f>SUMIF(A1234:B1234,"*intra*",C1234:D1234)+SUMIF(A1234:B1234,"*inter*",C1234:D1234)</f>
        <v>111.4</v>
      </c>
      <c r="F1234" s="1">
        <f>SUMIF(A1234:B1234,"*consolidação*",C1234:D1234)</f>
        <v>0</v>
      </c>
      <c r="G1234" s="7"/>
      <c r="H1234" t="b">
        <f t="shared" si="96"/>
        <v>1</v>
      </c>
      <c r="I1234" t="str">
        <f t="shared" si="97"/>
        <v>00</v>
      </c>
    </row>
    <row r="1235" spans="1:9">
      <c r="A1235" t="str">
        <f t="shared" si="95"/>
        <v>2.3.4.0.0.00.00 - Ajustes de Avaliação Patrimonial</v>
      </c>
      <c r="B1235" s="19" t="s">
        <v>2669</v>
      </c>
      <c r="C1235" s="52">
        <v>3634070079.1100001</v>
      </c>
      <c r="D1235" s="13"/>
      <c r="E1235" s="13">
        <f>E1236+E1238</f>
        <v>0</v>
      </c>
      <c r="F1235" s="13">
        <f>F1236+F1238</f>
        <v>3634070079.1099997</v>
      </c>
      <c r="G1235" s="7"/>
      <c r="H1235" s="14" t="b">
        <f t="shared" si="96"/>
        <v>1</v>
      </c>
      <c r="I1235" t="str">
        <f t="shared" si="97"/>
        <v>00</v>
      </c>
    </row>
    <row r="1236" spans="1:9">
      <c r="A1236" t="str">
        <f t="shared" si="95"/>
        <v>2.3.4.1.0.00.00 - Ajustes de Avaliação Patrimonial de Ativos</v>
      </c>
      <c r="B1236" s="5" t="s">
        <v>2670</v>
      </c>
      <c r="C1236" s="6">
        <v>3670940691.9299998</v>
      </c>
      <c r="D1236" s="1"/>
      <c r="E1236" s="1">
        <f>E1237</f>
        <v>0</v>
      </c>
      <c r="F1236" s="1">
        <f>F1237</f>
        <v>3670940691.9299998</v>
      </c>
      <c r="G1236" s="7"/>
      <c r="H1236" t="b">
        <f t="shared" si="96"/>
        <v>1</v>
      </c>
      <c r="I1236" t="str">
        <f t="shared" si="97"/>
        <v>00</v>
      </c>
    </row>
    <row r="1237" spans="1:9" ht="25.5">
      <c r="A1237" t="str">
        <f t="shared" si="95"/>
        <v>2.3.4.1.1.00.00 - Ajustes de Avaliação Patrimonial de Ativos - 
 Consolidação</v>
      </c>
      <c r="B1237" s="3" t="s">
        <v>2671</v>
      </c>
      <c r="C1237" s="4">
        <v>3670940691.9299998</v>
      </c>
      <c r="D1237" s="1"/>
      <c r="E1237" s="1">
        <f>SUMIF(A1237:B1237,"*intra*",C1237:D1237)+SUMIF(A1237:B1237,"*inter*",C1237:D1237)</f>
        <v>0</v>
      </c>
      <c r="F1237" s="1">
        <f>SUMIF(A1237:B1237,"*consolidação*",C1237:D1237)</f>
        <v>3670940691.9299998</v>
      </c>
      <c r="G1237" s="7"/>
      <c r="H1237" t="b">
        <f t="shared" si="96"/>
        <v>1</v>
      </c>
      <c r="I1237" t="str">
        <f t="shared" si="97"/>
        <v>00</v>
      </c>
    </row>
    <row r="1238" spans="1:9">
      <c r="A1238" t="str">
        <f t="shared" si="95"/>
        <v>2.3.4.2.0.00.00 - Ajustes de Avaliação Patrimonial de Passivos</v>
      </c>
      <c r="B1238" s="5" t="s">
        <v>2672</v>
      </c>
      <c r="C1238" s="6">
        <v>-36870612.82</v>
      </c>
      <c r="D1238" s="1"/>
      <c r="E1238" s="1">
        <f>E1239</f>
        <v>0</v>
      </c>
      <c r="F1238" s="1">
        <f>F1239</f>
        <v>-36870612.82</v>
      </c>
      <c r="G1238" s="7"/>
      <c r="H1238" t="b">
        <f t="shared" si="96"/>
        <v>1</v>
      </c>
      <c r="I1238" t="str">
        <f t="shared" si="97"/>
        <v>00</v>
      </c>
    </row>
    <row r="1239" spans="1:9" ht="25.5">
      <c r="A1239" t="str">
        <f t="shared" si="95"/>
        <v>2.3.4.2.1.00.00 - Ajustes de Avaliação Patrimonial de Passivos - 
 Consolidação</v>
      </c>
      <c r="B1239" s="3" t="s">
        <v>2673</v>
      </c>
      <c r="C1239" s="4">
        <v>-36870612.82</v>
      </c>
      <c r="D1239" s="1"/>
      <c r="E1239" s="1">
        <f>SUMIF(A1239:B1239,"*intra*",C1239:D1239)+SUMIF(A1239:B1239,"*inter*",C1239:D1239)</f>
        <v>0</v>
      </c>
      <c r="F1239" s="1">
        <f>SUMIF(A1239:B1239,"*consolidação*",C1239:D1239)</f>
        <v>-36870612.82</v>
      </c>
      <c r="G1239" s="7"/>
      <c r="H1239" t="b">
        <f t="shared" si="96"/>
        <v>1</v>
      </c>
      <c r="I1239" t="str">
        <f t="shared" si="97"/>
        <v>00</v>
      </c>
    </row>
    <row r="1240" spans="1:9">
      <c r="A1240" t="str">
        <f t="shared" si="95"/>
        <v>2.3.5.0.0.00.00 - Reservas de Lucros</v>
      </c>
      <c r="B1240" s="5" t="s">
        <v>2674</v>
      </c>
      <c r="C1240" s="6">
        <v>2028325205.3900001</v>
      </c>
      <c r="D1240" s="1"/>
      <c r="E1240" s="1">
        <f>E1241+E1247+E1253+E1259+E1265+E1271+E1277+E1289+E1283</f>
        <v>0</v>
      </c>
      <c r="F1240" s="1">
        <f>F1241+F1247+F1253+F1259+F1265+F1271+F1277+F1289+F1283</f>
        <v>2028325205.3900001</v>
      </c>
      <c r="G1240" s="7"/>
      <c r="H1240" t="b">
        <f t="shared" si="96"/>
        <v>1</v>
      </c>
      <c r="I1240" t="str">
        <f t="shared" si="97"/>
        <v>00</v>
      </c>
    </row>
    <row r="1241" spans="1:9">
      <c r="A1241" t="str">
        <f t="shared" si="95"/>
        <v>2.3.5.1.0.00.00 - Reserva Legal</v>
      </c>
      <c r="B1241" s="3" t="s">
        <v>2675</v>
      </c>
      <c r="C1241" s="4">
        <v>1526541179.77</v>
      </c>
      <c r="D1241" s="1"/>
      <c r="E1241" s="1">
        <f>E1242+E1243+E1244+E1245+E1246</f>
        <v>0</v>
      </c>
      <c r="F1241" s="1">
        <f>F1242+F1243+F1244+F1245+F1246</f>
        <v>1526541179.77</v>
      </c>
      <c r="G1241" s="7"/>
      <c r="H1241" t="b">
        <f t="shared" si="96"/>
        <v>1</v>
      </c>
      <c r="I1241" t="str">
        <f t="shared" si="97"/>
        <v>00</v>
      </c>
    </row>
    <row r="1242" spans="1:9">
      <c r="A1242" t="str">
        <f t="shared" si="95"/>
        <v>2.3.5.1.1.00.00 - Reserva Legal - Consolidação</v>
      </c>
      <c r="B1242" s="5" t="s">
        <v>2676</v>
      </c>
      <c r="C1242" s="6">
        <v>1526541179.77</v>
      </c>
      <c r="D1242" s="1"/>
      <c r="E1242" s="1">
        <f>SUMIF(A1242:B1242,"*intra*",C1242:D1242)+SUMIF(A1242:B1242,"*inter*",C1242:D1242)</f>
        <v>0</v>
      </c>
      <c r="F1242" s="1">
        <f>SUMIF(A1242:B1242,"*consolidação*",C1242:D1242)</f>
        <v>1526541179.77</v>
      </c>
      <c r="G1242" s="7"/>
      <c r="H1242" t="b">
        <f t="shared" si="96"/>
        <v>1</v>
      </c>
      <c r="I1242" t="str">
        <f t="shared" si="97"/>
        <v>00</v>
      </c>
    </row>
    <row r="1243" spans="1:9">
      <c r="A1243" t="str">
        <f t="shared" si="95"/>
        <v>2.3.5.1.2.00.00 - Reserva Legal - Intra OFSS</v>
      </c>
      <c r="B1243" s="3" t="s">
        <v>2677</v>
      </c>
      <c r="C1243" s="4">
        <v>0</v>
      </c>
      <c r="D1243" s="1"/>
      <c r="E1243" s="1">
        <f>SUMIF(A1243:B1243,"*intra*",C1243:D1243)+SUMIF(A1243:B1243,"*inter*",C1243:D1243)</f>
        <v>0</v>
      </c>
      <c r="F1243" s="1">
        <f>SUMIF(A1243:B1243,"*consolidação*",C1243:D1243)</f>
        <v>0</v>
      </c>
      <c r="G1243" s="7"/>
      <c r="H1243" t="b">
        <f t="shared" si="96"/>
        <v>1</v>
      </c>
      <c r="I1243" t="str">
        <f t="shared" si="97"/>
        <v>00</v>
      </c>
    </row>
    <row r="1244" spans="1:9">
      <c r="A1244" t="str">
        <f t="shared" si="95"/>
        <v>2.3.5.1.3.00.00 - Reserva Legal - Inter OFSS - União</v>
      </c>
      <c r="B1244" s="5" t="s">
        <v>2678</v>
      </c>
      <c r="C1244" s="6">
        <v>0</v>
      </c>
      <c r="D1244" s="1"/>
      <c r="E1244" s="1">
        <f>SUMIF(A1244:B1244,"*intra*",C1244:D1244)+SUMIF(A1244:B1244,"*inter*",C1244:D1244)</f>
        <v>0</v>
      </c>
      <c r="F1244" s="1">
        <f>SUMIF(A1244:B1244,"*consolidação*",C1244:D1244)</f>
        <v>0</v>
      </c>
      <c r="G1244" s="7"/>
      <c r="H1244" t="b">
        <f t="shared" si="96"/>
        <v>1</v>
      </c>
      <c r="I1244" t="str">
        <f t="shared" si="97"/>
        <v>00</v>
      </c>
    </row>
    <row r="1245" spans="1:9">
      <c r="A1245" t="str">
        <f t="shared" si="95"/>
        <v>2.3.5.1.4.00.00 - Reserva Legal - Inter OFSS - Estado</v>
      </c>
      <c r="B1245" s="3" t="s">
        <v>2679</v>
      </c>
      <c r="C1245" s="4">
        <v>0</v>
      </c>
      <c r="D1245" s="1"/>
      <c r="E1245" s="1">
        <f>SUMIF(A1245:B1245,"*intra*",C1245:D1245)+SUMIF(A1245:B1245,"*inter*",C1245:D1245)</f>
        <v>0</v>
      </c>
      <c r="F1245" s="1">
        <f>SUMIF(A1245:B1245,"*consolidação*",C1245:D1245)</f>
        <v>0</v>
      </c>
      <c r="G1245" s="7"/>
      <c r="H1245" t="b">
        <f t="shared" si="96"/>
        <v>1</v>
      </c>
      <c r="I1245" t="str">
        <f t="shared" si="97"/>
        <v>00</v>
      </c>
    </row>
    <row r="1246" spans="1:9">
      <c r="A1246" t="str">
        <f t="shared" si="95"/>
        <v>2.3.5.1.5.00.00 - Reserva Legal - Inter OFSS - Município</v>
      </c>
      <c r="B1246" s="5" t="s">
        <v>2680</v>
      </c>
      <c r="C1246" s="6">
        <v>0</v>
      </c>
      <c r="D1246" s="1"/>
      <c r="E1246" s="1">
        <f>SUMIF(A1246:B1246,"*intra*",C1246:D1246)+SUMIF(A1246:B1246,"*inter*",C1246:D1246)</f>
        <v>0</v>
      </c>
      <c r="F1246" s="1">
        <f>SUMIF(A1246:B1246,"*consolidação*",C1246:D1246)</f>
        <v>0</v>
      </c>
      <c r="G1246" s="7"/>
      <c r="H1246" t="b">
        <f t="shared" si="96"/>
        <v>1</v>
      </c>
      <c r="I1246" t="str">
        <f t="shared" si="97"/>
        <v>00</v>
      </c>
    </row>
    <row r="1247" spans="1:9">
      <c r="A1247" t="str">
        <f t="shared" si="95"/>
        <v>2.3.5.2.0.00.00 - Reservas Estatutárias</v>
      </c>
      <c r="B1247" s="3" t="s">
        <v>2681</v>
      </c>
      <c r="C1247" s="4">
        <v>475373513.62</v>
      </c>
      <c r="D1247" s="1"/>
      <c r="E1247" s="1">
        <f>E1248+E1249+E1250+E1251+E1252</f>
        <v>0</v>
      </c>
      <c r="F1247" s="1">
        <f>F1248+F1249+F1250+F1251+F1252</f>
        <v>475373513.62</v>
      </c>
      <c r="G1247" s="7"/>
      <c r="H1247" t="b">
        <f t="shared" si="96"/>
        <v>1</v>
      </c>
      <c r="I1247" t="str">
        <f t="shared" si="97"/>
        <v>00</v>
      </c>
    </row>
    <row r="1248" spans="1:9">
      <c r="A1248" t="str">
        <f t="shared" si="95"/>
        <v>2.3.5.2.1.00.00 - Reservas Estatutárias - Consolidação</v>
      </c>
      <c r="B1248" s="5" t="s">
        <v>2682</v>
      </c>
      <c r="C1248" s="6">
        <v>475373513.62</v>
      </c>
      <c r="D1248" s="1"/>
      <c r="E1248" s="1">
        <f>SUMIF(A1248:B1248,"*intra*",C1248:D1248)+SUMIF(A1248:B1248,"*inter*",C1248:D1248)</f>
        <v>0</v>
      </c>
      <c r="F1248" s="1">
        <f>SUMIF(A1248:B1248,"*consolidação*",C1248:D1248)</f>
        <v>475373513.62</v>
      </c>
      <c r="G1248" s="7"/>
      <c r="H1248" t="b">
        <f t="shared" si="96"/>
        <v>1</v>
      </c>
      <c r="I1248" t="str">
        <f t="shared" si="97"/>
        <v>00</v>
      </c>
    </row>
    <row r="1249" spans="1:9">
      <c r="A1249" t="str">
        <f t="shared" si="95"/>
        <v>2.3.5.2.2.00.00 - Reservas Estatutárias - Intra OFSS</v>
      </c>
      <c r="B1249" s="3" t="s">
        <v>2683</v>
      </c>
      <c r="C1249" s="4">
        <v>0</v>
      </c>
      <c r="D1249" s="1"/>
      <c r="E1249" s="1">
        <f>SUMIF(A1249:B1249,"*intra*",C1249:D1249)+SUMIF(A1249:B1249,"*inter*",C1249:D1249)</f>
        <v>0</v>
      </c>
      <c r="F1249" s="1">
        <f>SUMIF(A1249:B1249,"*consolidação*",C1249:D1249)</f>
        <v>0</v>
      </c>
      <c r="G1249" s="7"/>
      <c r="H1249" t="b">
        <f t="shared" si="96"/>
        <v>1</v>
      </c>
      <c r="I1249" t="str">
        <f t="shared" si="97"/>
        <v>00</v>
      </c>
    </row>
    <row r="1250" spans="1:9">
      <c r="A1250" t="str">
        <f t="shared" si="95"/>
        <v>2.3.5.2.3.00.00 - Reservas Estatutárias - Inter OFSS - União</v>
      </c>
      <c r="B1250" s="5" t="s">
        <v>2684</v>
      </c>
      <c r="C1250" s="6">
        <v>0</v>
      </c>
      <c r="D1250" s="1"/>
      <c r="E1250" s="1">
        <f>SUMIF(A1250:B1250,"*intra*",C1250:D1250)+SUMIF(A1250:B1250,"*inter*",C1250:D1250)</f>
        <v>0</v>
      </c>
      <c r="F1250" s="1">
        <f>SUMIF(A1250:B1250,"*consolidação*",C1250:D1250)</f>
        <v>0</v>
      </c>
      <c r="G1250" s="7"/>
      <c r="H1250" t="b">
        <f t="shared" si="96"/>
        <v>1</v>
      </c>
      <c r="I1250" t="str">
        <f t="shared" si="97"/>
        <v>00</v>
      </c>
    </row>
    <row r="1251" spans="1:9">
      <c r="A1251" t="str">
        <f t="shared" si="95"/>
        <v>2.3.5.2.4.00.00 - Reservas Estatutárias - Inter OFSS - Estado</v>
      </c>
      <c r="B1251" s="3" t="s">
        <v>2685</v>
      </c>
      <c r="C1251" s="4">
        <v>0</v>
      </c>
      <c r="D1251" s="1"/>
      <c r="E1251" s="1">
        <f>SUMIF(A1251:B1251,"*intra*",C1251:D1251)+SUMIF(A1251:B1251,"*inter*",C1251:D1251)</f>
        <v>0</v>
      </c>
      <c r="F1251" s="1">
        <f>SUMIF(A1251:B1251,"*consolidação*",C1251:D1251)</f>
        <v>0</v>
      </c>
      <c r="G1251" s="7"/>
      <c r="H1251" t="b">
        <f t="shared" si="96"/>
        <v>1</v>
      </c>
      <c r="I1251" t="str">
        <f t="shared" si="97"/>
        <v>00</v>
      </c>
    </row>
    <row r="1252" spans="1:9">
      <c r="A1252" t="str">
        <f t="shared" si="95"/>
        <v>2.3.5.2.5.00.00 - Reservas Estatutárias - Inter OFSS - Município</v>
      </c>
      <c r="B1252" s="5" t="s">
        <v>2686</v>
      </c>
      <c r="C1252" s="6">
        <v>0</v>
      </c>
      <c r="D1252" s="1"/>
      <c r="E1252" s="1">
        <f>SUMIF(A1252:B1252,"*intra*",C1252:D1252)+SUMIF(A1252:B1252,"*inter*",C1252:D1252)</f>
        <v>0</v>
      </c>
      <c r="F1252" s="1">
        <f>SUMIF(A1252:B1252,"*consolidação*",C1252:D1252)</f>
        <v>0</v>
      </c>
      <c r="G1252" s="7"/>
      <c r="H1252" t="b">
        <f t="shared" si="96"/>
        <v>1</v>
      </c>
      <c r="I1252" t="str">
        <f t="shared" si="97"/>
        <v>00</v>
      </c>
    </row>
    <row r="1253" spans="1:9">
      <c r="A1253" t="str">
        <f t="shared" si="95"/>
        <v>2.3.5.3.0.00.00 - Reserva para Contingencias</v>
      </c>
      <c r="B1253" s="3" t="s">
        <v>2687</v>
      </c>
      <c r="C1253" s="4">
        <v>11132.92</v>
      </c>
      <c r="D1253" s="1"/>
      <c r="E1253" s="1">
        <f>E1254+E1255+E1256+E1257+E1258</f>
        <v>0</v>
      </c>
      <c r="F1253" s="1">
        <f>F1254+F1255+F1256+F1257+F1258</f>
        <v>11132.92</v>
      </c>
      <c r="G1253" s="7"/>
      <c r="H1253" t="b">
        <f t="shared" si="96"/>
        <v>1</v>
      </c>
      <c r="I1253" t="str">
        <f t="shared" si="97"/>
        <v>00</v>
      </c>
    </row>
    <row r="1254" spans="1:9">
      <c r="A1254" t="str">
        <f t="shared" si="95"/>
        <v>2.3.5.3.1.00.00 - Reserva para Contingencias - Consolidação</v>
      </c>
      <c r="B1254" s="5" t="s">
        <v>2688</v>
      </c>
      <c r="C1254" s="6">
        <v>11132.92</v>
      </c>
      <c r="D1254" s="1"/>
      <c r="E1254" s="1">
        <f>SUMIF(A1254:B1254,"*intra*",C1254:D1254)+SUMIF(A1254:B1254,"*inter*",C1254:D1254)</f>
        <v>0</v>
      </c>
      <c r="F1254" s="1">
        <f>SUMIF(A1254:B1254,"*consolidação*",C1254:D1254)</f>
        <v>11132.92</v>
      </c>
      <c r="G1254" s="7"/>
      <c r="H1254" t="b">
        <f t="shared" si="96"/>
        <v>1</v>
      </c>
      <c r="I1254" t="str">
        <f t="shared" si="97"/>
        <v>00</v>
      </c>
    </row>
    <row r="1255" spans="1:9">
      <c r="A1255" t="str">
        <f t="shared" si="95"/>
        <v>2.3.5.3.2.00.00 - Reserva para Contingencias - Intra OFSS</v>
      </c>
      <c r="B1255" s="3" t="s">
        <v>2689</v>
      </c>
      <c r="C1255" s="4">
        <v>0</v>
      </c>
      <c r="D1255" s="1"/>
      <c r="E1255" s="1">
        <f>SUMIF(A1255:B1255,"*intra*",C1255:D1255)+SUMIF(A1255:B1255,"*inter*",C1255:D1255)</f>
        <v>0</v>
      </c>
      <c r="F1255" s="1">
        <f>SUMIF(A1255:B1255,"*consolidação*",C1255:D1255)</f>
        <v>0</v>
      </c>
      <c r="G1255" s="7"/>
      <c r="H1255" t="b">
        <f t="shared" si="96"/>
        <v>1</v>
      </c>
      <c r="I1255" t="str">
        <f t="shared" si="97"/>
        <v>00</v>
      </c>
    </row>
    <row r="1256" spans="1:9">
      <c r="A1256" t="str">
        <f t="shared" si="95"/>
        <v>2.3.5.3.3.00.00 - Reserva para Contingencias - Inter OFSS - União</v>
      </c>
      <c r="B1256" s="5" t="s">
        <v>2690</v>
      </c>
      <c r="C1256" s="6">
        <v>0</v>
      </c>
      <c r="D1256" s="1"/>
      <c r="E1256" s="1">
        <f>SUMIF(A1256:B1256,"*intra*",C1256:D1256)+SUMIF(A1256:B1256,"*inter*",C1256:D1256)</f>
        <v>0</v>
      </c>
      <c r="F1256" s="1">
        <f>SUMIF(A1256:B1256,"*consolidação*",C1256:D1256)</f>
        <v>0</v>
      </c>
      <c r="G1256" s="7"/>
      <c r="H1256" t="b">
        <f t="shared" si="96"/>
        <v>1</v>
      </c>
      <c r="I1256" t="str">
        <f t="shared" si="97"/>
        <v>00</v>
      </c>
    </row>
    <row r="1257" spans="1:9">
      <c r="A1257" t="str">
        <f t="shared" si="95"/>
        <v>2.3.5.3.4.00.00 - Reserva para Contingencias - Inter OFSS - Estado</v>
      </c>
      <c r="B1257" s="3" t="s">
        <v>2691</v>
      </c>
      <c r="C1257" s="4">
        <v>0</v>
      </c>
      <c r="D1257" s="1"/>
      <c r="E1257" s="1">
        <f>SUMIF(A1257:B1257,"*intra*",C1257:D1257)+SUMIF(A1257:B1257,"*inter*",C1257:D1257)</f>
        <v>0</v>
      </c>
      <c r="F1257" s="1">
        <f>SUMIF(A1257:B1257,"*consolidação*",C1257:D1257)</f>
        <v>0</v>
      </c>
      <c r="G1257" s="7"/>
      <c r="H1257" t="b">
        <f t="shared" si="96"/>
        <v>1</v>
      </c>
      <c r="I1257" t="str">
        <f t="shared" si="97"/>
        <v>00</v>
      </c>
    </row>
    <row r="1258" spans="1:9" ht="25.5">
      <c r="A1258" t="str">
        <f t="shared" si="95"/>
        <v>2.3.5.3.5.00.00 - Reserva para Contingencias - Inter OFSS - 
 Município</v>
      </c>
      <c r="B1258" s="5" t="s">
        <v>2692</v>
      </c>
      <c r="C1258" s="6">
        <v>0</v>
      </c>
      <c r="D1258" s="1"/>
      <c r="E1258" s="1">
        <f>SUMIF(A1258:B1258,"*intra*",C1258:D1258)+SUMIF(A1258:B1258,"*inter*",C1258:D1258)</f>
        <v>0</v>
      </c>
      <c r="F1258" s="1">
        <f>SUMIF(A1258:B1258,"*consolidação*",C1258:D1258)</f>
        <v>0</v>
      </c>
      <c r="G1258" s="7"/>
      <c r="H1258" t="b">
        <f t="shared" si="96"/>
        <v>1</v>
      </c>
      <c r="I1258" t="str">
        <f t="shared" si="97"/>
        <v>00</v>
      </c>
    </row>
    <row r="1259" spans="1:9">
      <c r="A1259" t="str">
        <f t="shared" si="95"/>
        <v>2.3.5.4.0.00.00 - Reserva de Incentivos Fiscais</v>
      </c>
      <c r="B1259" s="3" t="s">
        <v>2693</v>
      </c>
      <c r="C1259" s="4">
        <v>19406359.140000001</v>
      </c>
      <c r="D1259" s="1"/>
      <c r="E1259" s="1">
        <f>E1260+E1261+E1262+E1263+E1264</f>
        <v>0</v>
      </c>
      <c r="F1259" s="1">
        <f>F1260+F1261+F1262+F1263+F1264</f>
        <v>19406359.140000001</v>
      </c>
      <c r="G1259" s="7"/>
      <c r="H1259" t="b">
        <f t="shared" si="96"/>
        <v>1</v>
      </c>
      <c r="I1259" t="str">
        <f t="shared" si="97"/>
        <v>00</v>
      </c>
    </row>
    <row r="1260" spans="1:9">
      <c r="A1260" t="str">
        <f t="shared" si="95"/>
        <v>2.3.5.4.1.00.00 - Reserva de Incentivos Fiscais - Consolidação</v>
      </c>
      <c r="B1260" s="5" t="s">
        <v>2694</v>
      </c>
      <c r="C1260" s="6">
        <v>19406359.140000001</v>
      </c>
      <c r="D1260" s="1"/>
      <c r="E1260" s="1">
        <f>SUMIF(A1260:B1260,"*intra*",C1260:D1260)+SUMIF(A1260:B1260,"*inter*",C1260:D1260)</f>
        <v>0</v>
      </c>
      <c r="F1260" s="1">
        <f>SUMIF(A1260:B1260,"*consolidação*",C1260:D1260)</f>
        <v>19406359.140000001</v>
      </c>
      <c r="G1260" s="7"/>
      <c r="H1260" t="b">
        <f t="shared" si="96"/>
        <v>1</v>
      </c>
      <c r="I1260" t="str">
        <f t="shared" si="97"/>
        <v>00</v>
      </c>
    </row>
    <row r="1261" spans="1:9">
      <c r="A1261" t="str">
        <f t="shared" si="95"/>
        <v>2.3.5.4.2.00.00 - Reserva de Incentivos Fiscais - Intra OFSS</v>
      </c>
      <c r="B1261" s="3" t="s">
        <v>2695</v>
      </c>
      <c r="C1261" s="4">
        <v>0</v>
      </c>
      <c r="D1261" s="1"/>
      <c r="E1261" s="1">
        <f>SUMIF(A1261:B1261,"*intra*",C1261:D1261)+SUMIF(A1261:B1261,"*inter*",C1261:D1261)</f>
        <v>0</v>
      </c>
      <c r="F1261" s="1">
        <f>SUMIF(A1261:B1261,"*consolidação*",C1261:D1261)</f>
        <v>0</v>
      </c>
      <c r="G1261" s="7"/>
      <c r="H1261" t="b">
        <f t="shared" si="96"/>
        <v>1</v>
      </c>
      <c r="I1261" t="str">
        <f t="shared" si="97"/>
        <v>00</v>
      </c>
    </row>
    <row r="1262" spans="1:9">
      <c r="A1262" t="str">
        <f t="shared" si="95"/>
        <v>2.3.5.4.3.00.00 - Reserva de Incentivos Fiscais - Inter OFSS - União</v>
      </c>
      <c r="B1262" s="5" t="s">
        <v>2696</v>
      </c>
      <c r="C1262" s="6">
        <v>0</v>
      </c>
      <c r="D1262" s="1"/>
      <c r="E1262" s="1">
        <f>SUMIF(A1262:B1262,"*intra*",C1262:D1262)+SUMIF(A1262:B1262,"*inter*",C1262:D1262)</f>
        <v>0</v>
      </c>
      <c r="F1262" s="1">
        <f>SUMIF(A1262:B1262,"*consolidação*",C1262:D1262)</f>
        <v>0</v>
      </c>
      <c r="G1262" s="7"/>
      <c r="H1262" t="b">
        <f t="shared" si="96"/>
        <v>1</v>
      </c>
      <c r="I1262" t="str">
        <f t="shared" si="97"/>
        <v>00</v>
      </c>
    </row>
    <row r="1263" spans="1:9" ht="25.5">
      <c r="A1263" t="str">
        <f t="shared" si="95"/>
        <v>2.3.5.4.4.00.00 - Reserva de Incentivos Fiscais - Inter OFSS - 
 Estado</v>
      </c>
      <c r="B1263" s="3" t="s">
        <v>2697</v>
      </c>
      <c r="C1263" s="4">
        <v>0</v>
      </c>
      <c r="D1263" s="1"/>
      <c r="E1263" s="1">
        <f>SUMIF(A1263:B1263,"*intra*",C1263:D1263)+SUMIF(A1263:B1263,"*inter*",C1263:D1263)</f>
        <v>0</v>
      </c>
      <c r="F1263" s="1">
        <f>SUMIF(A1263:B1263,"*consolidação*",C1263:D1263)</f>
        <v>0</v>
      </c>
      <c r="G1263" s="7"/>
      <c r="H1263" t="b">
        <f t="shared" si="96"/>
        <v>1</v>
      </c>
      <c r="I1263" t="str">
        <f t="shared" si="97"/>
        <v>00</v>
      </c>
    </row>
    <row r="1264" spans="1:9" ht="25.5">
      <c r="A1264" t="str">
        <f t="shared" si="95"/>
        <v>2.3.5.4.5.00.00 - Reserva de Incentivos Fiscais - Inter OFSS - 
 Município</v>
      </c>
      <c r="B1264" s="5" t="s">
        <v>2698</v>
      </c>
      <c r="C1264" s="6">
        <v>0</v>
      </c>
      <c r="D1264" s="1"/>
      <c r="E1264" s="1">
        <f>SUMIF(A1264:B1264,"*intra*",C1264:D1264)+SUMIF(A1264:B1264,"*inter*",C1264:D1264)</f>
        <v>0</v>
      </c>
      <c r="F1264" s="1">
        <f>SUMIF(A1264:B1264,"*consolidação*",C1264:D1264)</f>
        <v>0</v>
      </c>
      <c r="G1264" s="7"/>
      <c r="H1264" t="b">
        <f t="shared" si="96"/>
        <v>1</v>
      </c>
      <c r="I1264" t="str">
        <f t="shared" si="97"/>
        <v>00</v>
      </c>
    </row>
    <row r="1265" spans="1:9">
      <c r="A1265" t="str">
        <f t="shared" si="95"/>
        <v>2.3.5.5.0.00.00 - Reservas de Lucros para Expansão</v>
      </c>
      <c r="B1265" s="3" t="s">
        <v>2699</v>
      </c>
      <c r="C1265" s="4">
        <v>0</v>
      </c>
      <c r="D1265" s="1"/>
      <c r="E1265" s="1">
        <f>E1266+E1267+E1268+E1269+E1270</f>
        <v>0</v>
      </c>
      <c r="F1265" s="1">
        <f>F1266+F1267+F1268+F1269+F1270</f>
        <v>0</v>
      </c>
      <c r="G1265" s="7"/>
      <c r="H1265" t="b">
        <f t="shared" si="96"/>
        <v>1</v>
      </c>
      <c r="I1265" t="str">
        <f t="shared" si="97"/>
        <v>00</v>
      </c>
    </row>
    <row r="1266" spans="1:9">
      <c r="A1266" t="str">
        <f t="shared" si="95"/>
        <v>2.3.5.5.1.00.00 - Reservas de Lucros para Expansão - Consolidação</v>
      </c>
      <c r="B1266" s="5" t="s">
        <v>2700</v>
      </c>
      <c r="C1266" s="6">
        <v>0</v>
      </c>
      <c r="D1266" s="1"/>
      <c r="E1266" s="1">
        <f>SUMIF(A1266:B1266,"*intra*",C1266:D1266)+SUMIF(A1266:B1266,"*inter*",C1266:D1266)</f>
        <v>0</v>
      </c>
      <c r="F1266" s="1">
        <f>SUMIF(A1266:B1266,"*consolidação*",C1266:D1266)</f>
        <v>0</v>
      </c>
      <c r="G1266" s="7"/>
      <c r="H1266" t="b">
        <f t="shared" si="96"/>
        <v>1</v>
      </c>
      <c r="I1266" t="str">
        <f t="shared" si="97"/>
        <v>00</v>
      </c>
    </row>
    <row r="1267" spans="1:9">
      <c r="A1267" t="str">
        <f t="shared" si="95"/>
        <v>2.3.5.5.2.00.00 - Reservas de Lucros para Expansão - Intra OFSS</v>
      </c>
      <c r="B1267" s="3" t="s">
        <v>2701</v>
      </c>
      <c r="C1267" s="4">
        <v>0</v>
      </c>
      <c r="D1267" s="1"/>
      <c r="E1267" s="1">
        <f>SUMIF(A1267:B1267,"*intra*",C1267:D1267)+SUMIF(A1267:B1267,"*inter*",C1267:D1267)</f>
        <v>0</v>
      </c>
      <c r="F1267" s="1">
        <f>SUMIF(A1267:B1267,"*consolidação*",C1267:D1267)</f>
        <v>0</v>
      </c>
      <c r="G1267" s="7"/>
      <c r="H1267" t="b">
        <f t="shared" si="96"/>
        <v>1</v>
      </c>
      <c r="I1267" t="str">
        <f t="shared" si="97"/>
        <v>00</v>
      </c>
    </row>
    <row r="1268" spans="1:9" ht="25.5">
      <c r="A1268" t="str">
        <f t="shared" si="95"/>
        <v>2.3.5.5.3.00.00 - Reservas de Lucros para Expansão - Inter OFSS - 
 União</v>
      </c>
      <c r="B1268" s="5" t="s">
        <v>2702</v>
      </c>
      <c r="C1268" s="6">
        <v>0</v>
      </c>
      <c r="D1268" s="1"/>
      <c r="E1268" s="1">
        <f>SUMIF(A1268:B1268,"*intra*",C1268:D1268)+SUMIF(A1268:B1268,"*inter*",C1268:D1268)</f>
        <v>0</v>
      </c>
      <c r="F1268" s="1">
        <f>SUMIF(A1268:B1268,"*consolidação*",C1268:D1268)</f>
        <v>0</v>
      </c>
      <c r="G1268" s="7"/>
      <c r="H1268" t="b">
        <f t="shared" si="96"/>
        <v>1</v>
      </c>
      <c r="I1268" t="str">
        <f t="shared" si="97"/>
        <v>00</v>
      </c>
    </row>
    <row r="1269" spans="1:9" ht="25.5">
      <c r="A1269" t="str">
        <f t="shared" si="95"/>
        <v>2.3.5.5.4.00.00 - Reservas de Lucros para Expansão - Inter OFSS 
 –Estado</v>
      </c>
      <c r="B1269" s="3" t="s">
        <v>2703</v>
      </c>
      <c r="C1269" s="4">
        <v>0</v>
      </c>
      <c r="D1269" s="1"/>
      <c r="E1269" s="1">
        <f>SUMIF(A1269:B1269,"*intra*",C1269:D1269)+SUMIF(A1269:B1269,"*inter*",C1269:D1269)</f>
        <v>0</v>
      </c>
      <c r="F1269" s="1">
        <f>SUMIF(A1269:B1269,"*consolidação*",C1269:D1269)</f>
        <v>0</v>
      </c>
      <c r="G1269" s="7"/>
      <c r="H1269" t="b">
        <f t="shared" si="96"/>
        <v>1</v>
      </c>
      <c r="I1269" t="str">
        <f t="shared" si="97"/>
        <v>00</v>
      </c>
    </row>
    <row r="1270" spans="1:9" ht="25.5">
      <c r="A1270" t="str">
        <f t="shared" si="95"/>
        <v>2.3.5.5.5.00.00 - Reservas de Lucros para Expansão - Inter OFSS - 
 Município</v>
      </c>
      <c r="B1270" s="5" t="s">
        <v>2704</v>
      </c>
      <c r="C1270" s="6">
        <v>0</v>
      </c>
      <c r="D1270" s="1"/>
      <c r="E1270" s="1">
        <f>SUMIF(A1270:B1270,"*intra*",C1270:D1270)+SUMIF(A1270:B1270,"*inter*",C1270:D1270)</f>
        <v>0</v>
      </c>
      <c r="F1270" s="1">
        <f>SUMIF(A1270:B1270,"*consolidação*",C1270:D1270)</f>
        <v>0</v>
      </c>
      <c r="G1270" s="7"/>
      <c r="H1270" t="b">
        <f t="shared" si="96"/>
        <v>1</v>
      </c>
      <c r="I1270" t="str">
        <f t="shared" si="97"/>
        <v>00</v>
      </c>
    </row>
    <row r="1271" spans="1:9">
      <c r="A1271" t="str">
        <f t="shared" si="95"/>
        <v>2.3.5.6.0.00.00 - Reserva de Lucros a Realizar</v>
      </c>
      <c r="B1271" s="3" t="s">
        <v>2705</v>
      </c>
      <c r="C1271" s="4">
        <v>0</v>
      </c>
      <c r="D1271" s="1"/>
      <c r="E1271" s="1">
        <f>E1272+E1273+E1274+E1275+E1276</f>
        <v>0</v>
      </c>
      <c r="F1271" s="1">
        <f>F1272+F1273+F1274+F1275+F1276</f>
        <v>0</v>
      </c>
      <c r="G1271" s="7"/>
      <c r="H1271" t="b">
        <f t="shared" si="96"/>
        <v>1</v>
      </c>
      <c r="I1271" t="str">
        <f t="shared" si="97"/>
        <v>00</v>
      </c>
    </row>
    <row r="1272" spans="1:9">
      <c r="A1272" t="str">
        <f t="shared" si="95"/>
        <v>2.3.5.6.1.00.00 - Reserva de Lucros a Realizar- Consolidação</v>
      </c>
      <c r="B1272" s="5" t="s">
        <v>2706</v>
      </c>
      <c r="C1272" s="6">
        <v>0</v>
      </c>
      <c r="D1272" s="1"/>
      <c r="E1272" s="1">
        <f>SUMIF(A1272:B1272,"*intra*",C1272:D1272)+SUMIF(A1272:B1272,"*inter*",C1272:D1272)</f>
        <v>0</v>
      </c>
      <c r="F1272" s="1">
        <f>SUMIF(A1272:B1272,"*consolidação*",C1272:D1272)</f>
        <v>0</v>
      </c>
      <c r="G1272" s="7"/>
      <c r="H1272" t="b">
        <f t="shared" si="96"/>
        <v>1</v>
      </c>
      <c r="I1272" t="str">
        <f t="shared" si="97"/>
        <v>00</v>
      </c>
    </row>
    <row r="1273" spans="1:9">
      <c r="A1273" t="str">
        <f t="shared" si="95"/>
        <v>2.3.5.6.2.00.00 - Reserva de Lucros a Realizar- Intra OFSS</v>
      </c>
      <c r="B1273" s="3" t="s">
        <v>2707</v>
      </c>
      <c r="C1273" s="4">
        <v>0</v>
      </c>
      <c r="D1273" s="1"/>
      <c r="E1273" s="1">
        <f>SUMIF(A1273:B1273,"*intra*",C1273:D1273)+SUMIF(A1273:B1273,"*inter*",C1273:D1273)</f>
        <v>0</v>
      </c>
      <c r="F1273" s="1">
        <f>SUMIF(A1273:B1273,"*consolidação*",C1273:D1273)</f>
        <v>0</v>
      </c>
      <c r="G1273" s="7"/>
      <c r="H1273" t="b">
        <f t="shared" si="96"/>
        <v>1</v>
      </c>
      <c r="I1273" t="str">
        <f t="shared" si="97"/>
        <v>00</v>
      </c>
    </row>
    <row r="1274" spans="1:9">
      <c r="A1274" t="str">
        <f t="shared" si="95"/>
        <v>2.3.5.6.3.00.00 - Reserva de Lucros a Realizar- Inter OFSS - União</v>
      </c>
      <c r="B1274" s="5" t="s">
        <v>2708</v>
      </c>
      <c r="C1274" s="6">
        <v>0</v>
      </c>
      <c r="D1274" s="1"/>
      <c r="E1274" s="1">
        <f>SUMIF(A1274:B1274,"*intra*",C1274:D1274)+SUMIF(A1274:B1274,"*inter*",C1274:D1274)</f>
        <v>0</v>
      </c>
      <c r="F1274" s="1">
        <f>SUMIF(A1274:B1274,"*consolidação*",C1274:D1274)</f>
        <v>0</v>
      </c>
      <c r="G1274" s="7"/>
      <c r="H1274" t="b">
        <f t="shared" si="96"/>
        <v>1</v>
      </c>
      <c r="I1274" t="str">
        <f t="shared" si="97"/>
        <v>00</v>
      </c>
    </row>
    <row r="1275" spans="1:9">
      <c r="A1275" t="str">
        <f t="shared" si="95"/>
        <v>2.3.5.6.4.00.00 - Reserva de Lucros a Realizar- Inter OFSS - Estado</v>
      </c>
      <c r="B1275" s="3" t="s">
        <v>2709</v>
      </c>
      <c r="C1275" s="4">
        <v>0</v>
      </c>
      <c r="D1275" s="1"/>
      <c r="E1275" s="1">
        <f>SUMIF(A1275:B1275,"*intra*",C1275:D1275)+SUMIF(A1275:B1275,"*inter*",C1275:D1275)</f>
        <v>0</v>
      </c>
      <c r="F1275" s="1">
        <f>SUMIF(A1275:B1275,"*consolidação*",C1275:D1275)</f>
        <v>0</v>
      </c>
      <c r="H1275" t="b">
        <f t="shared" si="96"/>
        <v>1</v>
      </c>
      <c r="I1275" t="str">
        <f t="shared" si="97"/>
        <v>00</v>
      </c>
    </row>
    <row r="1276" spans="1:9" ht="25.5">
      <c r="A1276" t="str">
        <f t="shared" si="95"/>
        <v>2.3.5.6.5.00.00 - Reserva de Lucros a Realizar- Inter OFSS - 
 Município</v>
      </c>
      <c r="B1276" s="5" t="s">
        <v>2710</v>
      </c>
      <c r="C1276" s="6">
        <v>0</v>
      </c>
      <c r="D1276" s="1"/>
      <c r="E1276" s="1">
        <f>SUMIF(A1276:B1276,"*intra*",C1276:D1276)+SUMIF(A1276:B1276,"*inter*",C1276:D1276)</f>
        <v>0</v>
      </c>
      <c r="F1276" s="1">
        <f>SUMIF(A1276:B1276,"*consolidação*",C1276:D1276)</f>
        <v>0</v>
      </c>
      <c r="H1276" t="b">
        <f t="shared" si="96"/>
        <v>1</v>
      </c>
      <c r="I1276" t="str">
        <f t="shared" si="97"/>
        <v>00</v>
      </c>
    </row>
    <row r="1277" spans="1:9" ht="25.5">
      <c r="A1277" t="str">
        <f t="shared" si="95"/>
        <v>2.3.5.7.0.00.00 - Reserva de Retenção de Premio na Emissão de 
 Debêntures</v>
      </c>
      <c r="B1277" s="3" t="s">
        <v>2711</v>
      </c>
      <c r="C1277" s="4">
        <v>0</v>
      </c>
      <c r="D1277" s="1"/>
      <c r="E1277" s="1">
        <f>E1278+E1279+E1280+E1281+E1282</f>
        <v>0</v>
      </c>
      <c r="F1277" s="1">
        <f>F1278+F1279+F1280+F1281+F1282</f>
        <v>0</v>
      </c>
      <c r="H1277" t="b">
        <f t="shared" si="96"/>
        <v>1</v>
      </c>
      <c r="I1277" t="str">
        <f t="shared" si="97"/>
        <v>00</v>
      </c>
    </row>
    <row r="1278" spans="1:9" ht="25.5">
      <c r="A1278" t="str">
        <f t="shared" si="95"/>
        <v>2.3.5.7.1.00.00 - Reserva de Retenção de Premio na Emissão de 
 Debêntures - Consolidação</v>
      </c>
      <c r="B1278" s="5" t="s">
        <v>2712</v>
      </c>
      <c r="C1278" s="6">
        <v>0</v>
      </c>
      <c r="D1278" s="1"/>
      <c r="E1278" s="1">
        <f>SUMIF(A1278:B1278,"*intra*",C1278:D1278)+SUMIF(A1278:B1278,"*inter*",C1278:D1278)</f>
        <v>0</v>
      </c>
      <c r="F1278" s="1">
        <f>SUMIF(A1278:B1278,"*consolidação*",C1278:D1278)</f>
        <v>0</v>
      </c>
      <c r="H1278" t="b">
        <f t="shared" si="96"/>
        <v>1</v>
      </c>
      <c r="I1278" t="str">
        <f t="shared" si="97"/>
        <v>00</v>
      </c>
    </row>
    <row r="1279" spans="1:9" ht="25.5">
      <c r="A1279" t="str">
        <f t="shared" si="95"/>
        <v>2.3.5.7.2.00.00 - Reserva de Retenção de Premio na Emissão de 
 Debêntures - Intra OFSS</v>
      </c>
      <c r="B1279" s="3" t="s">
        <v>2713</v>
      </c>
      <c r="C1279" s="4">
        <v>0</v>
      </c>
      <c r="D1279" s="1"/>
      <c r="E1279" s="1">
        <f>SUMIF(A1279:B1279,"*intra*",C1279:D1279)+SUMIF(A1279:B1279,"*inter*",C1279:D1279)</f>
        <v>0</v>
      </c>
      <c r="F1279" s="1">
        <f>SUMIF(A1279:B1279,"*consolidação*",C1279:D1279)</f>
        <v>0</v>
      </c>
      <c r="H1279" t="b">
        <f t="shared" si="96"/>
        <v>1</v>
      </c>
      <c r="I1279" t="str">
        <f t="shared" si="97"/>
        <v>00</v>
      </c>
    </row>
    <row r="1280" spans="1:9" ht="25.5">
      <c r="A1280" t="str">
        <f t="shared" si="95"/>
        <v>2.3.5.7.3.00.00 - Reserva de Retenção de Premio na Emissão de 
 Debêntures - Inter OFSS - União</v>
      </c>
      <c r="B1280" s="5" t="s">
        <v>2714</v>
      </c>
      <c r="C1280" s="6">
        <v>0</v>
      </c>
      <c r="D1280" s="1"/>
      <c r="E1280" s="1">
        <f>SUMIF(A1280:B1280,"*intra*",C1280:D1280)+SUMIF(A1280:B1280,"*inter*",C1280:D1280)</f>
        <v>0</v>
      </c>
      <c r="F1280" s="1">
        <f>SUMIF(A1280:B1280,"*consolidação*",C1280:D1280)</f>
        <v>0</v>
      </c>
      <c r="H1280" t="b">
        <f t="shared" si="96"/>
        <v>1</v>
      </c>
      <c r="I1280" t="str">
        <f t="shared" si="97"/>
        <v>00</v>
      </c>
    </row>
    <row r="1281" spans="1:9" ht="25.5">
      <c r="A1281" t="str">
        <f t="shared" si="95"/>
        <v>2.3.5.7.4.00.00 - Reserva de Retenção de Premio na Emissão de 
 Debêntures - Inter OFSS - Estado</v>
      </c>
      <c r="B1281" s="3" t="s">
        <v>2715</v>
      </c>
      <c r="C1281" s="4">
        <v>0</v>
      </c>
      <c r="D1281" s="1"/>
      <c r="E1281" s="1">
        <f>SUMIF(A1281:B1281,"*intra*",C1281:D1281)+SUMIF(A1281:B1281,"*inter*",C1281:D1281)</f>
        <v>0</v>
      </c>
      <c r="F1281" s="1">
        <f>SUMIF(A1281:B1281,"*consolidação*",C1281:D1281)</f>
        <v>0</v>
      </c>
      <c r="H1281" t="b">
        <f t="shared" si="96"/>
        <v>1</v>
      </c>
      <c r="I1281" t="str">
        <f t="shared" si="97"/>
        <v>00</v>
      </c>
    </row>
    <row r="1282" spans="1:9" ht="25.5">
      <c r="A1282" t="str">
        <f t="shared" si="95"/>
        <v>2.3.5.7.5.00.00 - Reserva de Retenção de Premio na Emissão de 
 Debêntures - Inter OFSS - Município</v>
      </c>
      <c r="B1282" s="5" t="s">
        <v>2716</v>
      </c>
      <c r="C1282" s="6">
        <v>0</v>
      </c>
      <c r="D1282" s="1"/>
      <c r="E1282" s="1">
        <f>SUMIF(A1282:B1282,"*intra*",C1282:D1282)+SUMIF(A1282:B1282,"*inter*",C1282:D1282)</f>
        <v>0</v>
      </c>
      <c r="F1282" s="1">
        <f>SUMIF(A1282:B1282,"*consolidação*",C1282:D1282)</f>
        <v>0</v>
      </c>
      <c r="H1282" t="b">
        <f t="shared" si="96"/>
        <v>1</v>
      </c>
      <c r="I1282" t="str">
        <f t="shared" si="97"/>
        <v>00</v>
      </c>
    </row>
    <row r="1283" spans="1:9">
      <c r="A1283" t="str">
        <f t="shared" si="95"/>
        <v>2.3.5.8.0.00.00 - Reserva Especial para Dividendo Obrigatório Não Distribuído</v>
      </c>
      <c r="B1283" s="70" t="s">
        <v>2717</v>
      </c>
      <c r="C1283" s="4">
        <v>0</v>
      </c>
      <c r="D1283" s="1"/>
      <c r="E1283" s="1">
        <f>E1284+E1285+E1287+E1286+E1288</f>
        <v>0</v>
      </c>
      <c r="F1283" s="1">
        <f>F1284+F1285+F1287+F1286+F1288</f>
        <v>0</v>
      </c>
      <c r="H1283" t="b">
        <f t="shared" si="96"/>
        <v>1</v>
      </c>
      <c r="I1283" t="str">
        <f t="shared" si="97"/>
        <v>00</v>
      </c>
    </row>
    <row r="1284" spans="1:9" ht="25.5">
      <c r="A1284" t="str">
        <f t="shared" ref="A1284:A1347" si="98">TRIM(B1284)</f>
        <v>2.3.5.8.1.00.00 - Reserva Especial para Dividendo Obrigatório Não 
 Distribuído - Consolidação</v>
      </c>
      <c r="B1284" s="5" t="s">
        <v>2718</v>
      </c>
      <c r="C1284" s="6">
        <v>0</v>
      </c>
      <c r="D1284" s="1"/>
      <c r="E1284" s="1">
        <f>SUMIF(A1284:B1284,"*intra*",C1284:D1284)+SUMIF(A1284:B1284,"*inter*",C1284:D1284)</f>
        <v>0</v>
      </c>
      <c r="F1284" s="1">
        <f>SUMIF(A1284:B1284,"*consolidação*",C1284:D1284)</f>
        <v>0</v>
      </c>
      <c r="H1284" t="b">
        <f t="shared" ref="H1284:H1347" si="99">IF(I1284="00",C1284=E1284+F1284,TRUE)</f>
        <v>1</v>
      </c>
      <c r="I1284" t="str">
        <f t="shared" ref="I1284:I1347" si="100">MID(A1284,11,2)</f>
        <v>00</v>
      </c>
    </row>
    <row r="1285" spans="1:9" ht="25.5">
      <c r="A1285" t="str">
        <f t="shared" si="98"/>
        <v>2.3.5.8.2.00.00 - Reserva Especial para Dividendo Obrigatório Não 
 Distribuído - Intra OFSS</v>
      </c>
      <c r="B1285" s="3" t="s">
        <v>2719</v>
      </c>
      <c r="C1285" s="4">
        <v>0</v>
      </c>
      <c r="D1285" s="1"/>
      <c r="E1285" s="1">
        <f>SUMIF(A1285:B1285,"*intra*",C1285:D1285)+SUMIF(A1285:B1285,"*inter*",C1285:D1285)</f>
        <v>0</v>
      </c>
      <c r="F1285" s="1">
        <f>SUMIF(A1285:B1285,"*consolidação*",C1285:D1285)</f>
        <v>0</v>
      </c>
      <c r="H1285" t="b">
        <f t="shared" si="99"/>
        <v>1</v>
      </c>
      <c r="I1285" t="str">
        <f t="shared" si="100"/>
        <v>00</v>
      </c>
    </row>
    <row r="1286" spans="1:9" ht="25.5">
      <c r="A1286" t="str">
        <f t="shared" si="98"/>
        <v>2.3.5.8.3.00.00 - Reserva Especial para Dividendo Obrigatório Não 
 Distribuído - Inter OFSS - União</v>
      </c>
      <c r="B1286" s="5" t="s">
        <v>2720</v>
      </c>
      <c r="C1286" s="6">
        <v>0</v>
      </c>
      <c r="D1286" s="1"/>
      <c r="E1286" s="1">
        <f>SUMIF(A1286:B1286,"*intra*",C1286:D1286)+SUMIF(A1286:B1286,"*inter*",C1286:D1286)</f>
        <v>0</v>
      </c>
      <c r="F1286" s="1">
        <f>SUMIF(A1286:B1286,"*consolidação*",C1286:D1286)</f>
        <v>0</v>
      </c>
      <c r="H1286" t="b">
        <f t="shared" si="99"/>
        <v>1</v>
      </c>
      <c r="I1286" t="str">
        <f t="shared" si="100"/>
        <v>00</v>
      </c>
    </row>
    <row r="1287" spans="1:9" ht="25.5">
      <c r="A1287" t="str">
        <f t="shared" si="98"/>
        <v>2.3.5.8.4.00.00 - Reserva Especial para Dividendo Obrigatório Não 
 Distribuído - Inter OFSS - Estado</v>
      </c>
      <c r="B1287" s="3" t="s">
        <v>2721</v>
      </c>
      <c r="C1287" s="4">
        <v>0</v>
      </c>
      <c r="D1287" s="1"/>
      <c r="E1287" s="1">
        <f>SUMIF(A1287:B1287,"*intra*",C1287:D1287)+SUMIF(A1287:B1287,"*inter*",C1287:D1287)</f>
        <v>0</v>
      </c>
      <c r="F1287" s="1">
        <f>SUMIF(A1287:B1287,"*consolidação*",C1287:D1287)</f>
        <v>0</v>
      </c>
      <c r="H1287" t="b">
        <f t="shared" si="99"/>
        <v>1</v>
      </c>
      <c r="I1287" t="str">
        <f t="shared" si="100"/>
        <v>00</v>
      </c>
    </row>
    <row r="1288" spans="1:9" ht="25.5">
      <c r="A1288" t="str">
        <f t="shared" si="98"/>
        <v>2.3.5.8.5.00.00 - Reserva Especial para Dividendo Obrigatório Não 
 Distribuído - Inter OFSS - Município</v>
      </c>
      <c r="B1288" s="5" t="s">
        <v>2722</v>
      </c>
      <c r="C1288" s="6">
        <v>0</v>
      </c>
      <c r="D1288" s="1"/>
      <c r="E1288" s="1">
        <f>SUMIF(A1288:B1288,"*intra*",C1288:D1288)+SUMIF(A1288:B1288,"*inter*",C1288:D1288)</f>
        <v>0</v>
      </c>
      <c r="F1288" s="1">
        <f>SUMIF(A1288:B1288,"*consolidação*",C1288:D1288)</f>
        <v>0</v>
      </c>
      <c r="H1288" t="b">
        <f t="shared" si="99"/>
        <v>1</v>
      </c>
      <c r="I1288" t="str">
        <f t="shared" si="100"/>
        <v>00</v>
      </c>
    </row>
    <row r="1289" spans="1:9">
      <c r="A1289" t="str">
        <f t="shared" si="98"/>
        <v>2.3.5.9.0.00.00 - Outras Reservas de Lucro</v>
      </c>
      <c r="B1289" s="3" t="s">
        <v>2723</v>
      </c>
      <c r="C1289" s="4">
        <v>6993019.9400000004</v>
      </c>
      <c r="D1289" s="1"/>
      <c r="E1289" s="1">
        <f>E1290+E1291+E1292+E1293+E1294</f>
        <v>0</v>
      </c>
      <c r="F1289" s="1">
        <f>F1290+F1291+F1292+F1293+F1294</f>
        <v>6993019.9400000004</v>
      </c>
      <c r="H1289" t="b">
        <f t="shared" si="99"/>
        <v>1</v>
      </c>
      <c r="I1289" t="str">
        <f t="shared" si="100"/>
        <v>00</v>
      </c>
    </row>
    <row r="1290" spans="1:9">
      <c r="A1290" t="str">
        <f t="shared" si="98"/>
        <v>2.3.5.9.1.00.00 - Outras Reservas de Lucro - Consolidação</v>
      </c>
      <c r="B1290" s="5" t="s">
        <v>2724</v>
      </c>
      <c r="C1290" s="6">
        <v>6993019.9400000004</v>
      </c>
      <c r="D1290" s="1"/>
      <c r="E1290" s="1">
        <f>SUMIF(A1290:B1290,"*intra*",C1290:D1290)+SUMIF(A1290:B1290,"*inter*",C1290:D1290)</f>
        <v>0</v>
      </c>
      <c r="F1290" s="1">
        <f>SUMIF(A1290:B1290,"*consolidação*",C1290:D1290)</f>
        <v>6993019.9400000004</v>
      </c>
      <c r="H1290" t="b">
        <f t="shared" si="99"/>
        <v>1</v>
      </c>
      <c r="I1290" t="str">
        <f t="shared" si="100"/>
        <v>00</v>
      </c>
    </row>
    <row r="1291" spans="1:9">
      <c r="A1291" t="str">
        <f t="shared" si="98"/>
        <v>2.3.5.9.2.00.00 - Outras Reservas de Lucro - Intra OFSS</v>
      </c>
      <c r="B1291" s="3" t="s">
        <v>2725</v>
      </c>
      <c r="C1291" s="4">
        <v>0</v>
      </c>
      <c r="D1291" s="1"/>
      <c r="E1291" s="1">
        <f>SUMIF(A1291:B1291,"*intra*",C1291:D1291)+SUMIF(A1291:B1291,"*inter*",C1291:D1291)</f>
        <v>0</v>
      </c>
      <c r="F1291" s="1">
        <f>SUMIF(A1291:B1291,"*consolidação*",C1291:D1291)</f>
        <v>0</v>
      </c>
      <c r="H1291" t="b">
        <f t="shared" si="99"/>
        <v>1</v>
      </c>
      <c r="I1291" t="str">
        <f t="shared" si="100"/>
        <v>00</v>
      </c>
    </row>
    <row r="1292" spans="1:9">
      <c r="A1292" t="str">
        <f t="shared" si="98"/>
        <v>2.3.5.9.3.00.00 - Outras Reservas de Lucro - Inter OFSS - União</v>
      </c>
      <c r="B1292" s="5" t="s">
        <v>2726</v>
      </c>
      <c r="C1292" s="6">
        <v>0</v>
      </c>
      <c r="D1292" s="1"/>
      <c r="E1292" s="1">
        <f>SUMIF(A1292:B1292,"*intra*",C1292:D1292)+SUMIF(A1292:B1292,"*inter*",C1292:D1292)</f>
        <v>0</v>
      </c>
      <c r="F1292" s="1">
        <f>SUMIF(A1292:B1292,"*consolidação*",C1292:D1292)</f>
        <v>0</v>
      </c>
      <c r="H1292" t="b">
        <f t="shared" si="99"/>
        <v>1</v>
      </c>
      <c r="I1292" t="str">
        <f t="shared" si="100"/>
        <v>00</v>
      </c>
    </row>
    <row r="1293" spans="1:9">
      <c r="A1293" t="str">
        <f t="shared" si="98"/>
        <v>2.3.5.9.4.00.00 - Outras Reservas de Lucro - Inter OFSS - Estado</v>
      </c>
      <c r="B1293" s="3" t="s">
        <v>2727</v>
      </c>
      <c r="C1293" s="4">
        <v>0</v>
      </c>
      <c r="D1293" s="1"/>
      <c r="E1293" s="1">
        <f>SUMIF(A1293:B1293,"*intra*",C1293:D1293)+SUMIF(A1293:B1293,"*inter*",C1293:D1293)</f>
        <v>0</v>
      </c>
      <c r="F1293" s="1">
        <f>SUMIF(A1293:B1293,"*consolidação*",C1293:D1293)</f>
        <v>0</v>
      </c>
      <c r="H1293" t="b">
        <f t="shared" si="99"/>
        <v>1</v>
      </c>
      <c r="I1293" t="str">
        <f t="shared" si="100"/>
        <v>00</v>
      </c>
    </row>
    <row r="1294" spans="1:9">
      <c r="A1294" t="str">
        <f t="shared" si="98"/>
        <v>2.3.5.9.5.00.00 - Outras Reservas de Lucro - Inter OFSS - Município</v>
      </c>
      <c r="B1294" s="5" t="s">
        <v>2728</v>
      </c>
      <c r="C1294" s="6">
        <v>0</v>
      </c>
      <c r="D1294" s="1"/>
      <c r="E1294" s="1">
        <f>SUMIF(A1294:B1294,"*intra*",C1294:D1294)+SUMIF(A1294:B1294,"*inter*",C1294:D1294)</f>
        <v>0</v>
      </c>
      <c r="F1294" s="1">
        <f>SUMIF(A1294:B1294,"*consolidação*",C1294:D1294)</f>
        <v>0</v>
      </c>
      <c r="H1294" t="b">
        <f t="shared" si="99"/>
        <v>1</v>
      </c>
      <c r="I1294" t="str">
        <f t="shared" si="100"/>
        <v>00</v>
      </c>
    </row>
    <row r="1295" spans="1:9">
      <c r="A1295" t="str">
        <f t="shared" si="98"/>
        <v>2.3.6.0.0.00.00 - Demais Reservas</v>
      </c>
      <c r="B1295" s="3" t="s">
        <v>2729</v>
      </c>
      <c r="C1295" s="4">
        <v>951587867.58000004</v>
      </c>
      <c r="D1295" s="1"/>
      <c r="E1295" s="1">
        <f>E1296+E1302</f>
        <v>0</v>
      </c>
      <c r="F1295" s="1">
        <f>F1296+F1302</f>
        <v>951587867.58000004</v>
      </c>
      <c r="H1295" t="b">
        <f t="shared" si="99"/>
        <v>1</v>
      </c>
      <c r="I1295" t="str">
        <f t="shared" si="100"/>
        <v>00</v>
      </c>
    </row>
    <row r="1296" spans="1:9">
      <c r="A1296" t="str">
        <f t="shared" si="98"/>
        <v>2.3.6.1.0.00.00 - Reserva de Reavaliação</v>
      </c>
      <c r="B1296" s="5" t="s">
        <v>2730</v>
      </c>
      <c r="C1296" s="6">
        <v>895481071.75</v>
      </c>
      <c r="D1296" s="1"/>
      <c r="E1296" s="1">
        <f>E1297+E1298+E1299+E1300+E1301</f>
        <v>0</v>
      </c>
      <c r="F1296" s="1">
        <f>F1297+F1298+F1299+F1300+F1301</f>
        <v>895481071.75</v>
      </c>
      <c r="H1296" t="b">
        <f t="shared" si="99"/>
        <v>1</v>
      </c>
      <c r="I1296" t="str">
        <f t="shared" si="100"/>
        <v>00</v>
      </c>
    </row>
    <row r="1297" spans="1:9">
      <c r="A1297" t="str">
        <f t="shared" si="98"/>
        <v>2.3.6.1.1.00.00 - Reserva de Reavaliação - Consolidação</v>
      </c>
      <c r="B1297" s="3" t="s">
        <v>2731</v>
      </c>
      <c r="C1297" s="4">
        <v>895481071.75</v>
      </c>
      <c r="D1297" s="1"/>
      <c r="E1297" s="1">
        <f>SUMIF(A1297:B1297,"*intra*",C1297:D1297)+SUMIF(A1297:B1297,"*inter*",C1297:D1297)</f>
        <v>0</v>
      </c>
      <c r="F1297" s="1">
        <f>SUMIF(A1297:B1297,"*consolidação*",C1297:D1297)</f>
        <v>895481071.75</v>
      </c>
      <c r="H1297" t="b">
        <f t="shared" si="99"/>
        <v>1</v>
      </c>
      <c r="I1297" t="str">
        <f t="shared" si="100"/>
        <v>00</v>
      </c>
    </row>
    <row r="1298" spans="1:9">
      <c r="A1298" t="str">
        <f t="shared" si="98"/>
        <v>2.3.6.1.2.00.00 - Reserva de Reavaliação - Intra OFSS</v>
      </c>
      <c r="B1298" s="5" t="s">
        <v>2732</v>
      </c>
      <c r="C1298" s="6">
        <v>0</v>
      </c>
      <c r="D1298" s="1"/>
      <c r="E1298" s="1">
        <f>SUMIF(A1298:B1298,"*intra*",C1298:D1298)+SUMIF(A1298:B1298,"*inter*",C1298:D1298)</f>
        <v>0</v>
      </c>
      <c r="F1298" s="1">
        <f>SUMIF(A1298:B1298,"*consolidação*",C1298:D1298)</f>
        <v>0</v>
      </c>
      <c r="H1298" t="b">
        <f t="shared" si="99"/>
        <v>1</v>
      </c>
      <c r="I1298" t="str">
        <f t="shared" si="100"/>
        <v>00</v>
      </c>
    </row>
    <row r="1299" spans="1:9">
      <c r="A1299" t="str">
        <f t="shared" si="98"/>
        <v>2.3.6.1.3.00.00 - Reserva de Reavaliação - Inter OFSS - União</v>
      </c>
      <c r="B1299" s="3" t="s">
        <v>2733</v>
      </c>
      <c r="C1299" s="4">
        <v>0</v>
      </c>
      <c r="D1299" s="1"/>
      <c r="E1299" s="1">
        <f>SUMIF(A1299:B1299,"*intra*",C1299:D1299)+SUMIF(A1299:B1299,"*inter*",C1299:D1299)</f>
        <v>0</v>
      </c>
      <c r="F1299" s="1">
        <f>SUMIF(A1299:B1299,"*consolidação*",C1299:D1299)</f>
        <v>0</v>
      </c>
      <c r="H1299" t="b">
        <f t="shared" si="99"/>
        <v>1</v>
      </c>
      <c r="I1299" t="str">
        <f t="shared" si="100"/>
        <v>00</v>
      </c>
    </row>
    <row r="1300" spans="1:9">
      <c r="A1300" t="str">
        <f t="shared" si="98"/>
        <v>2.3.6.1.4.00.00 - Reserva de Reavaliação - Inter OFSS - Estado</v>
      </c>
      <c r="B1300" s="5" t="s">
        <v>2734</v>
      </c>
      <c r="C1300" s="6">
        <v>0</v>
      </c>
      <c r="D1300" s="1"/>
      <c r="E1300" s="1">
        <f>SUMIF(A1300:B1300,"*intra*",C1300:D1300)+SUMIF(A1300:B1300,"*inter*",C1300:D1300)</f>
        <v>0</v>
      </c>
      <c r="F1300" s="1">
        <f>SUMIF(A1300:B1300,"*consolidação*",C1300:D1300)</f>
        <v>0</v>
      </c>
      <c r="H1300" t="b">
        <f t="shared" si="99"/>
        <v>1</v>
      </c>
      <c r="I1300" t="str">
        <f t="shared" si="100"/>
        <v>00</v>
      </c>
    </row>
    <row r="1301" spans="1:9">
      <c r="A1301" t="str">
        <f t="shared" si="98"/>
        <v>2.3.6.1.5.00.00 - Reserva de Reavaliação - Inter OFSS - Município</v>
      </c>
      <c r="B1301" s="3" t="s">
        <v>2735</v>
      </c>
      <c r="C1301" s="4">
        <v>0</v>
      </c>
      <c r="D1301" s="1"/>
      <c r="E1301" s="1">
        <f>SUMIF(A1301:B1301,"*intra*",C1301:D1301)+SUMIF(A1301:B1301,"*inter*",C1301:D1301)</f>
        <v>0</v>
      </c>
      <c r="F1301" s="1">
        <f>SUMIF(A1301:B1301,"*consolidação*",C1301:D1301)</f>
        <v>0</v>
      </c>
      <c r="H1301" t="b">
        <f t="shared" si="99"/>
        <v>1</v>
      </c>
      <c r="I1301" t="str">
        <f t="shared" si="100"/>
        <v>00</v>
      </c>
    </row>
    <row r="1302" spans="1:9">
      <c r="A1302" t="str">
        <f t="shared" si="98"/>
        <v>2.3.6.9.0.00.00 - Outras Reservas</v>
      </c>
      <c r="B1302" s="5" t="s">
        <v>2736</v>
      </c>
      <c r="C1302" s="6">
        <v>56106795.829999998</v>
      </c>
      <c r="D1302" s="1"/>
      <c r="E1302" s="1">
        <f>E1303+E1304+E1305+E1306+E1307</f>
        <v>0</v>
      </c>
      <c r="F1302" s="1">
        <f>F1303+F1304+F1305+F1306+F1307</f>
        <v>56106795.829999998</v>
      </c>
      <c r="H1302" t="b">
        <f t="shared" si="99"/>
        <v>1</v>
      </c>
      <c r="I1302" t="str">
        <f t="shared" si="100"/>
        <v>00</v>
      </c>
    </row>
    <row r="1303" spans="1:9">
      <c r="A1303" t="str">
        <f t="shared" si="98"/>
        <v>2.3.6.9.1.00.00 - Outras Reservas - Consolidação</v>
      </c>
      <c r="B1303" s="3" t="s">
        <v>2737</v>
      </c>
      <c r="C1303" s="4">
        <v>56106795.829999998</v>
      </c>
      <c r="D1303" s="1"/>
      <c r="E1303" s="1">
        <f>SUMIF(A1303:B1303,"*intra*",C1303:D1303)+SUMIF(A1303:B1303,"*inter*",C1303:D1303)</f>
        <v>0</v>
      </c>
      <c r="F1303" s="1">
        <f>SUMIF(A1303:B1303,"*consolidação*",C1303:D1303)</f>
        <v>56106795.829999998</v>
      </c>
      <c r="H1303" t="b">
        <f t="shared" si="99"/>
        <v>1</v>
      </c>
      <c r="I1303" t="str">
        <f t="shared" si="100"/>
        <v>00</v>
      </c>
    </row>
    <row r="1304" spans="1:9">
      <c r="A1304" t="str">
        <f t="shared" si="98"/>
        <v>2.3.6.9.2.00.00 - Outras Reservas - Intra OFSS</v>
      </c>
      <c r="B1304" s="5" t="s">
        <v>2738</v>
      </c>
      <c r="C1304" s="6">
        <v>0</v>
      </c>
      <c r="D1304" s="1"/>
      <c r="E1304" s="1">
        <f>SUMIF(A1304:B1304,"*intra*",C1304:D1304)+SUMIF(A1304:B1304,"*inter*",C1304:D1304)</f>
        <v>0</v>
      </c>
      <c r="F1304" s="1">
        <f>SUMIF(A1304:B1304,"*consolidação*",C1304:D1304)</f>
        <v>0</v>
      </c>
      <c r="H1304" t="b">
        <f t="shared" si="99"/>
        <v>1</v>
      </c>
      <c r="I1304" t="str">
        <f t="shared" si="100"/>
        <v>00</v>
      </c>
    </row>
    <row r="1305" spans="1:9">
      <c r="A1305" t="str">
        <f t="shared" si="98"/>
        <v>2.3.6.9.3.00.00 - Outras Reservas - Inter OFSS - União</v>
      </c>
      <c r="B1305" s="3" t="s">
        <v>2739</v>
      </c>
      <c r="C1305" s="4">
        <v>0</v>
      </c>
      <c r="D1305" s="1"/>
      <c r="E1305" s="1">
        <f>SUMIF(A1305:B1305,"*intra*",C1305:D1305)+SUMIF(A1305:B1305,"*inter*",C1305:D1305)</f>
        <v>0</v>
      </c>
      <c r="F1305" s="1">
        <f>SUMIF(A1305:B1305,"*consolidação*",C1305:D1305)</f>
        <v>0</v>
      </c>
      <c r="H1305" t="b">
        <f t="shared" si="99"/>
        <v>1</v>
      </c>
      <c r="I1305" t="str">
        <f t="shared" si="100"/>
        <v>00</v>
      </c>
    </row>
    <row r="1306" spans="1:9">
      <c r="A1306" t="str">
        <f t="shared" si="98"/>
        <v>2.3.6.9.4.00.00 - Outras Reservas - Inter OFSS - Estado</v>
      </c>
      <c r="B1306" s="5" t="s">
        <v>2740</v>
      </c>
      <c r="C1306" s="6">
        <v>0</v>
      </c>
      <c r="D1306" s="1"/>
      <c r="E1306" s="1">
        <f>SUMIF(A1306:B1306,"*intra*",C1306:D1306)+SUMIF(A1306:B1306,"*inter*",C1306:D1306)</f>
        <v>0</v>
      </c>
      <c r="F1306" s="1">
        <f>SUMIF(A1306:B1306,"*consolidação*",C1306:D1306)</f>
        <v>0</v>
      </c>
      <c r="H1306" t="b">
        <f t="shared" si="99"/>
        <v>1</v>
      </c>
      <c r="I1306" t="str">
        <f t="shared" si="100"/>
        <v>00</v>
      </c>
    </row>
    <row r="1307" spans="1:9">
      <c r="A1307" t="str">
        <f t="shared" si="98"/>
        <v>2.3.6.9.5.00.00 - Outras Reservas - Inter OFSS - Município</v>
      </c>
      <c r="B1307" s="3" t="s">
        <v>2741</v>
      </c>
      <c r="C1307" s="4">
        <v>0</v>
      </c>
      <c r="D1307" s="1"/>
      <c r="E1307" s="1">
        <f>SUMIF(A1307:B1307,"*intra*",C1307:D1307)+SUMIF(A1307:B1307,"*inter*",C1307:D1307)</f>
        <v>0</v>
      </c>
      <c r="F1307" s="1">
        <f>SUMIF(A1307:B1307,"*consolidação*",C1307:D1307)</f>
        <v>0</v>
      </c>
      <c r="H1307" t="b">
        <f t="shared" si="99"/>
        <v>1</v>
      </c>
      <c r="I1307" t="str">
        <f t="shared" si="100"/>
        <v>00</v>
      </c>
    </row>
    <row r="1308" spans="1:9">
      <c r="A1308" t="str">
        <f t="shared" si="98"/>
        <v>2.3.7.0.0.00.00 - Resultados Acumulados</v>
      </c>
      <c r="B1308" s="19" t="s">
        <v>2742</v>
      </c>
      <c r="C1308" s="52">
        <v>-871066159211.92004</v>
      </c>
      <c r="D1308" s="13"/>
      <c r="E1308" s="13">
        <f>E1309+E1335</f>
        <v>-62707677887.259987</v>
      </c>
      <c r="F1308" s="80">
        <v>-495804804285.76001</v>
      </c>
      <c r="G1308" s="14"/>
      <c r="H1308" s="14" t="b">
        <f t="shared" si="99"/>
        <v>0</v>
      </c>
      <c r="I1308" t="str">
        <f t="shared" si="100"/>
        <v>00</v>
      </c>
    </row>
    <row r="1309" spans="1:9">
      <c r="A1309" t="str">
        <f t="shared" si="98"/>
        <v>2.3.7.1.0.00.00 - Superávits ou Déficits Acumulados</v>
      </c>
      <c r="B1309" s="3" t="s">
        <v>2743</v>
      </c>
      <c r="C1309" s="4">
        <v>-212981333793.31</v>
      </c>
      <c r="D1309" s="1"/>
      <c r="E1309" s="1">
        <f>E1310+E1315+E1320+E1325+E1330</f>
        <v>-68972173785.889984</v>
      </c>
      <c r="F1309" s="1">
        <f>F1310+F1315+F1320+F1325+F1330</f>
        <v>-144009160007.42001</v>
      </c>
      <c r="H1309" t="b">
        <f t="shared" si="99"/>
        <v>1</v>
      </c>
      <c r="I1309" t="str">
        <f t="shared" si="100"/>
        <v>00</v>
      </c>
    </row>
    <row r="1310" spans="1:9">
      <c r="A1310" t="str">
        <f t="shared" si="98"/>
        <v>2.3.7.1.1.00.00 - Superávits ou Déficits Acumulados - Consolidação</v>
      </c>
      <c r="B1310" s="5" t="s">
        <v>2744</v>
      </c>
      <c r="C1310" s="6">
        <v>-144009160007.42001</v>
      </c>
      <c r="D1310" s="1"/>
      <c r="E1310" s="1">
        <f t="shared" ref="E1310:E1334" si="101">SUMIF(A1310:B1310,"*intra*",C1310:D1310)+SUMIF(A1310:B1310,"*inter*",C1310:D1310)</f>
        <v>0</v>
      </c>
      <c r="F1310" s="1">
        <f t="shared" ref="F1310:F1334" si="102">SUMIF(A1310:B1310,"*consolidação*",C1310:D1310)</f>
        <v>-144009160007.42001</v>
      </c>
      <c r="G1310" s="14"/>
      <c r="H1310" t="b">
        <f t="shared" si="99"/>
        <v>1</v>
      </c>
      <c r="I1310" t="str">
        <f t="shared" si="100"/>
        <v>00</v>
      </c>
    </row>
    <row r="1311" spans="1:9">
      <c r="A1311" t="str">
        <f t="shared" si="98"/>
        <v>2.3.7.1.1.01.00 - Superávits ou Déficits do Exercício</v>
      </c>
      <c r="B1311" s="3" t="s">
        <v>2745</v>
      </c>
      <c r="C1311" s="4">
        <v>82318818253.369995</v>
      </c>
      <c r="D1311" s="1"/>
      <c r="E1311" s="1">
        <f t="shared" si="101"/>
        <v>0</v>
      </c>
      <c r="F1311" s="1">
        <f t="shared" si="102"/>
        <v>0</v>
      </c>
      <c r="H1311" t="b">
        <f t="shared" si="99"/>
        <v>1</v>
      </c>
      <c r="I1311" t="str">
        <f t="shared" si="100"/>
        <v>01</v>
      </c>
    </row>
    <row r="1312" spans="1:9">
      <c r="A1312" t="str">
        <f t="shared" si="98"/>
        <v>2.3.7.1.1.02.00 - Superávits ou Déficits de Exercícios Anteriores</v>
      </c>
      <c r="B1312" s="5" t="s">
        <v>2746</v>
      </c>
      <c r="C1312" s="6">
        <v>-157640784178.67001</v>
      </c>
      <c r="D1312" s="1"/>
      <c r="E1312" s="1">
        <f t="shared" si="101"/>
        <v>0</v>
      </c>
      <c r="F1312" s="1">
        <f t="shared" si="102"/>
        <v>0</v>
      </c>
      <c r="H1312" t="b">
        <f t="shared" si="99"/>
        <v>1</v>
      </c>
      <c r="I1312" t="str">
        <f t="shared" si="100"/>
        <v>02</v>
      </c>
    </row>
    <row r="1313" spans="1:9">
      <c r="A1313" t="str">
        <f t="shared" si="98"/>
        <v>2.3.7.1.1.03.00 - Ajustes de Exercícios Anteriores</v>
      </c>
      <c r="B1313" s="3" t="s">
        <v>2747</v>
      </c>
      <c r="C1313" s="4">
        <v>-68684247055.129997</v>
      </c>
      <c r="D1313" s="1"/>
      <c r="E1313" s="1">
        <f t="shared" si="101"/>
        <v>0</v>
      </c>
      <c r="F1313" s="1">
        <f t="shared" si="102"/>
        <v>0</v>
      </c>
      <c r="H1313" t="b">
        <f t="shared" si="99"/>
        <v>1</v>
      </c>
      <c r="I1313" t="str">
        <f t="shared" si="100"/>
        <v>03</v>
      </c>
    </row>
    <row r="1314" spans="1:9" ht="25.5">
      <c r="A1314" t="str">
        <f t="shared" si="98"/>
        <v>2.3.7.1.1.04.00 - Superávits ou Déficits Resultantes de Extinção, 
 Fusão e Cisão</v>
      </c>
      <c r="B1314" s="5" t="s">
        <v>2748</v>
      </c>
      <c r="C1314" s="6">
        <v>-2947026.99</v>
      </c>
      <c r="D1314" s="1"/>
      <c r="E1314" s="1">
        <f t="shared" si="101"/>
        <v>0</v>
      </c>
      <c r="F1314" s="1">
        <f t="shared" si="102"/>
        <v>0</v>
      </c>
      <c r="H1314" t="b">
        <f t="shared" si="99"/>
        <v>1</v>
      </c>
      <c r="I1314" t="str">
        <f t="shared" si="100"/>
        <v>04</v>
      </c>
    </row>
    <row r="1315" spans="1:9">
      <c r="A1315" t="str">
        <f t="shared" si="98"/>
        <v>2.3.7.1.2.00.00 - Superávits ou Déficits Acumulados - Intra OFSS</v>
      </c>
      <c r="B1315" s="3" t="s">
        <v>2749</v>
      </c>
      <c r="C1315" s="4">
        <v>-2470247791.6599998</v>
      </c>
      <c r="D1315" s="1"/>
      <c r="E1315" s="1">
        <f t="shared" si="101"/>
        <v>-2470247791.6599998</v>
      </c>
      <c r="F1315" s="1">
        <f t="shared" si="102"/>
        <v>0</v>
      </c>
      <c r="G1315" s="14"/>
      <c r="H1315" t="b">
        <f t="shared" si="99"/>
        <v>1</v>
      </c>
      <c r="I1315" t="str">
        <f t="shared" si="100"/>
        <v>00</v>
      </c>
    </row>
    <row r="1316" spans="1:9">
      <c r="A1316" t="str">
        <f t="shared" si="98"/>
        <v>2.3.7.1.2.01.00 - Superávits ou Déficits do Exercício</v>
      </c>
      <c r="B1316" s="5" t="s">
        <v>2750</v>
      </c>
      <c r="C1316" s="6">
        <v>-2015188818.4300001</v>
      </c>
      <c r="D1316" s="1"/>
      <c r="E1316" s="1">
        <f t="shared" si="101"/>
        <v>0</v>
      </c>
      <c r="F1316" s="1">
        <f t="shared" si="102"/>
        <v>0</v>
      </c>
      <c r="H1316" t="b">
        <f t="shared" si="99"/>
        <v>1</v>
      </c>
      <c r="I1316" t="str">
        <f t="shared" si="100"/>
        <v>01</v>
      </c>
    </row>
    <row r="1317" spans="1:9">
      <c r="A1317" t="str">
        <f t="shared" si="98"/>
        <v>2.3.7.1.2.02.00 - Superávits ou Déficits de Exercícios Anteriores</v>
      </c>
      <c r="B1317" s="3" t="s">
        <v>2751</v>
      </c>
      <c r="C1317" s="4">
        <v>-1750442948.6500001</v>
      </c>
      <c r="D1317" s="1"/>
      <c r="E1317" s="1">
        <f t="shared" si="101"/>
        <v>0</v>
      </c>
      <c r="F1317" s="1">
        <f t="shared" si="102"/>
        <v>0</v>
      </c>
      <c r="H1317" t="b">
        <f t="shared" si="99"/>
        <v>1</v>
      </c>
      <c r="I1317" t="str">
        <f t="shared" si="100"/>
        <v>02</v>
      </c>
    </row>
    <row r="1318" spans="1:9">
      <c r="A1318" t="str">
        <f t="shared" si="98"/>
        <v>2.3.7.1.2.03.00 - Ajustes de Exercícios Anteriores</v>
      </c>
      <c r="B1318" s="5" t="s">
        <v>2752</v>
      </c>
      <c r="C1318" s="6">
        <v>1295383975.4200001</v>
      </c>
      <c r="D1318" s="1"/>
      <c r="E1318" s="1">
        <f t="shared" si="101"/>
        <v>0</v>
      </c>
      <c r="F1318" s="1">
        <f t="shared" si="102"/>
        <v>0</v>
      </c>
      <c r="H1318" t="b">
        <f t="shared" si="99"/>
        <v>1</v>
      </c>
      <c r="I1318" t="str">
        <f t="shared" si="100"/>
        <v>03</v>
      </c>
    </row>
    <row r="1319" spans="1:9" ht="25.5">
      <c r="A1319" t="str">
        <f t="shared" si="98"/>
        <v>2.3.7.1.2.04.00 - Superávits ou Déficits Resultantes de Extinção, 
 Fusão e Cisão</v>
      </c>
      <c r="B1319" s="3" t="s">
        <v>2753</v>
      </c>
      <c r="C1319" s="4">
        <v>0</v>
      </c>
      <c r="D1319" s="1"/>
      <c r="E1319" s="1">
        <f t="shared" si="101"/>
        <v>0</v>
      </c>
      <c r="F1319" s="1">
        <f t="shared" si="102"/>
        <v>0</v>
      </c>
      <c r="H1319" t="b">
        <f t="shared" si="99"/>
        <v>1</v>
      </c>
      <c r="I1319" t="str">
        <f t="shared" si="100"/>
        <v>04</v>
      </c>
    </row>
    <row r="1320" spans="1:9" ht="25.5">
      <c r="A1320" t="str">
        <f t="shared" si="98"/>
        <v>2.3.7.1.3.00.00 - Superávits ou Déficits Acumulados - Inter OFSS - 
 União</v>
      </c>
      <c r="B1320" s="5" t="s">
        <v>2754</v>
      </c>
      <c r="C1320" s="6">
        <v>66090173417.370003</v>
      </c>
      <c r="D1320" s="1"/>
      <c r="E1320" s="1">
        <f t="shared" si="101"/>
        <v>66090173417.370003</v>
      </c>
      <c r="F1320" s="1">
        <f t="shared" si="102"/>
        <v>0</v>
      </c>
      <c r="G1320" s="14"/>
      <c r="H1320" t="b">
        <f t="shared" si="99"/>
        <v>1</v>
      </c>
      <c r="I1320" t="str">
        <f t="shared" si="100"/>
        <v>00</v>
      </c>
    </row>
    <row r="1321" spans="1:9">
      <c r="A1321" t="str">
        <f t="shared" si="98"/>
        <v>2.3.7.1.3.01.00 - Superávits ou Déficits do Exercício</v>
      </c>
      <c r="B1321" s="3" t="s">
        <v>2755</v>
      </c>
      <c r="C1321" s="4">
        <v>25921832491.650002</v>
      </c>
      <c r="D1321" s="1"/>
      <c r="E1321" s="1">
        <f t="shared" si="101"/>
        <v>0</v>
      </c>
      <c r="F1321" s="1">
        <f t="shared" si="102"/>
        <v>0</v>
      </c>
      <c r="H1321" t="b">
        <f t="shared" si="99"/>
        <v>1</v>
      </c>
      <c r="I1321" t="str">
        <f t="shared" si="100"/>
        <v>01</v>
      </c>
    </row>
    <row r="1322" spans="1:9">
      <c r="A1322" t="str">
        <f t="shared" si="98"/>
        <v>2.3.7.1.3.02.00 - Superávits ou Déficits de Exercícios Anteriores</v>
      </c>
      <c r="B1322" s="5" t="s">
        <v>2756</v>
      </c>
      <c r="C1322" s="6">
        <v>40389474080.93</v>
      </c>
      <c r="D1322" s="1"/>
      <c r="E1322" s="1">
        <f t="shared" si="101"/>
        <v>0</v>
      </c>
      <c r="F1322" s="1">
        <f t="shared" si="102"/>
        <v>0</v>
      </c>
      <c r="H1322" t="b">
        <f t="shared" si="99"/>
        <v>1</v>
      </c>
      <c r="I1322" t="str">
        <f t="shared" si="100"/>
        <v>02</v>
      </c>
    </row>
    <row r="1323" spans="1:9">
      <c r="A1323" t="str">
        <f t="shared" si="98"/>
        <v>2.3.7.1.3.03.00 - Ajustes de Exercícios Anteriores</v>
      </c>
      <c r="B1323" s="3" t="s">
        <v>2757</v>
      </c>
      <c r="C1323" s="4">
        <v>-221133155.21000001</v>
      </c>
      <c r="D1323" s="1"/>
      <c r="E1323" s="1">
        <f t="shared" si="101"/>
        <v>0</v>
      </c>
      <c r="F1323" s="1">
        <f t="shared" si="102"/>
        <v>0</v>
      </c>
      <c r="H1323" t="b">
        <f t="shared" si="99"/>
        <v>1</v>
      </c>
      <c r="I1323" t="str">
        <f t="shared" si="100"/>
        <v>03</v>
      </c>
    </row>
    <row r="1324" spans="1:9" ht="25.5">
      <c r="A1324" t="str">
        <f t="shared" si="98"/>
        <v>2.3.7.1.3.04.00 - Superávits ou Déficits Resultantes de Extinção, 
 Fusão e Cisão</v>
      </c>
      <c r="B1324" s="5" t="s">
        <v>2758</v>
      </c>
      <c r="C1324" s="6">
        <v>0</v>
      </c>
      <c r="D1324" s="1"/>
      <c r="E1324" s="1">
        <f t="shared" si="101"/>
        <v>0</v>
      </c>
      <c r="F1324" s="1">
        <f t="shared" si="102"/>
        <v>0</v>
      </c>
      <c r="H1324" t="b">
        <f t="shared" si="99"/>
        <v>1</v>
      </c>
      <c r="I1324" t="str">
        <f t="shared" si="100"/>
        <v>04</v>
      </c>
    </row>
    <row r="1325" spans="1:9" ht="25.5">
      <c r="A1325" t="str">
        <f t="shared" si="98"/>
        <v>2.3.7.1.4.00.00 - Superávits ou Déficits Acumulados - Inter OFSS - 
 Estado</v>
      </c>
      <c r="B1325" s="3" t="s">
        <v>2759</v>
      </c>
      <c r="C1325" s="4">
        <v>-35880247057.419998</v>
      </c>
      <c r="D1325" s="1"/>
      <c r="E1325" s="1">
        <f t="shared" si="101"/>
        <v>-35880247057.419998</v>
      </c>
      <c r="F1325" s="1">
        <f t="shared" si="102"/>
        <v>0</v>
      </c>
      <c r="G1325" s="14"/>
      <c r="H1325" t="b">
        <f t="shared" si="99"/>
        <v>1</v>
      </c>
      <c r="I1325" t="str">
        <f t="shared" si="100"/>
        <v>00</v>
      </c>
    </row>
    <row r="1326" spans="1:9">
      <c r="A1326" t="str">
        <f t="shared" si="98"/>
        <v>2.3.7.1.4.01.00 - Superávits ou Déficits do Exercício</v>
      </c>
      <c r="B1326" s="5" t="s">
        <v>2760</v>
      </c>
      <c r="C1326" s="6">
        <v>-13167193349.75</v>
      </c>
      <c r="D1326" s="1"/>
      <c r="E1326" s="1">
        <f t="shared" si="101"/>
        <v>0</v>
      </c>
      <c r="F1326" s="1">
        <f t="shared" si="102"/>
        <v>0</v>
      </c>
      <c r="H1326" t="b">
        <f t="shared" si="99"/>
        <v>1</v>
      </c>
      <c r="I1326" t="str">
        <f t="shared" si="100"/>
        <v>01</v>
      </c>
    </row>
    <row r="1327" spans="1:9">
      <c r="A1327" t="str">
        <f t="shared" si="98"/>
        <v>2.3.7.1.4.02.00 - Superávits ou Déficits de Exercícios Anteriores</v>
      </c>
      <c r="B1327" s="3" t="s">
        <v>2761</v>
      </c>
      <c r="C1327" s="4">
        <v>-25214813858.59</v>
      </c>
      <c r="D1327" s="1"/>
      <c r="E1327" s="1">
        <f t="shared" si="101"/>
        <v>0</v>
      </c>
      <c r="F1327" s="1">
        <f t="shared" si="102"/>
        <v>0</v>
      </c>
      <c r="H1327" t="b">
        <f t="shared" si="99"/>
        <v>1</v>
      </c>
      <c r="I1327" t="str">
        <f t="shared" si="100"/>
        <v>02</v>
      </c>
    </row>
    <row r="1328" spans="1:9">
      <c r="A1328" t="str">
        <f t="shared" si="98"/>
        <v>2.3.7.1.4.03.00 - Ajustes de Exercícios Anteriores</v>
      </c>
      <c r="B1328" s="5" t="s">
        <v>2762</v>
      </c>
      <c r="C1328" s="6">
        <v>2501760150.9200001</v>
      </c>
      <c r="D1328" s="1"/>
      <c r="E1328" s="1">
        <f t="shared" si="101"/>
        <v>0</v>
      </c>
      <c r="F1328" s="1">
        <f t="shared" si="102"/>
        <v>0</v>
      </c>
      <c r="H1328" t="b">
        <f t="shared" si="99"/>
        <v>1</v>
      </c>
      <c r="I1328" t="str">
        <f t="shared" si="100"/>
        <v>03</v>
      </c>
    </row>
    <row r="1329" spans="1:9" ht="25.5">
      <c r="A1329" t="str">
        <f t="shared" si="98"/>
        <v>2.3.7.1.4.04.00 - Superávits ou Déficits Resultantes de Extinção, 
 Fusão e Cisão</v>
      </c>
      <c r="B1329" s="3" t="s">
        <v>2763</v>
      </c>
      <c r="C1329" s="4">
        <v>0</v>
      </c>
      <c r="D1329" s="1"/>
      <c r="E1329" s="1">
        <f t="shared" si="101"/>
        <v>0</v>
      </c>
      <c r="F1329" s="1">
        <f t="shared" si="102"/>
        <v>0</v>
      </c>
      <c r="H1329" t="b">
        <f t="shared" si="99"/>
        <v>1</v>
      </c>
      <c r="I1329" t="str">
        <f t="shared" si="100"/>
        <v>04</v>
      </c>
    </row>
    <row r="1330" spans="1:9" ht="25.5">
      <c r="A1330" t="str">
        <f t="shared" si="98"/>
        <v>2.3.7.1.5.00.00 - Superávits ou Déficits Acumulados - Inter OFSS - 
 Município</v>
      </c>
      <c r="B1330" s="5" t="s">
        <v>2764</v>
      </c>
      <c r="C1330" s="6">
        <v>-96711852354.179993</v>
      </c>
      <c r="D1330" s="1"/>
      <c r="E1330" s="1">
        <f t="shared" si="101"/>
        <v>-96711852354.179993</v>
      </c>
      <c r="F1330" s="1">
        <f t="shared" si="102"/>
        <v>0</v>
      </c>
      <c r="G1330" s="14"/>
      <c r="H1330" t="b">
        <f t="shared" si="99"/>
        <v>1</v>
      </c>
      <c r="I1330" t="str">
        <f t="shared" si="100"/>
        <v>00</v>
      </c>
    </row>
    <row r="1331" spans="1:9">
      <c r="A1331" t="str">
        <f t="shared" si="98"/>
        <v>2.3.7.1.5.01.00 - Superávits ou Déficits do Exercício</v>
      </c>
      <c r="B1331" s="3" t="s">
        <v>2765</v>
      </c>
      <c r="C1331" s="4">
        <v>-34833059828.400002</v>
      </c>
      <c r="D1331" s="1"/>
      <c r="E1331" s="1">
        <f t="shared" si="101"/>
        <v>0</v>
      </c>
      <c r="F1331" s="1">
        <f t="shared" si="102"/>
        <v>0</v>
      </c>
      <c r="H1331" t="b">
        <f t="shared" si="99"/>
        <v>1</v>
      </c>
      <c r="I1331" t="str">
        <f t="shared" si="100"/>
        <v>01</v>
      </c>
    </row>
    <row r="1332" spans="1:9">
      <c r="A1332" t="str">
        <f t="shared" si="98"/>
        <v>2.3.7.1.5.02.00 - Superávits ou Déficits de Exercícios Anteriores</v>
      </c>
      <c r="B1332" s="5" t="s">
        <v>2766</v>
      </c>
      <c r="C1332" s="6">
        <v>-61566258150.660004</v>
      </c>
      <c r="D1332" s="1"/>
      <c r="E1332" s="1">
        <f t="shared" si="101"/>
        <v>0</v>
      </c>
      <c r="F1332" s="1">
        <f t="shared" si="102"/>
        <v>0</v>
      </c>
      <c r="H1332" t="b">
        <f t="shared" si="99"/>
        <v>1</v>
      </c>
      <c r="I1332" t="str">
        <f t="shared" si="100"/>
        <v>02</v>
      </c>
    </row>
    <row r="1333" spans="1:9">
      <c r="A1333" t="str">
        <f t="shared" si="98"/>
        <v>2.3.7.1.5.03.00 - Ajustes de Exercícios Anteriores</v>
      </c>
      <c r="B1333" s="3" t="s">
        <v>2767</v>
      </c>
      <c r="C1333" s="4">
        <v>-312534375.12</v>
      </c>
      <c r="D1333" s="1"/>
      <c r="E1333" s="1">
        <f t="shared" si="101"/>
        <v>0</v>
      </c>
      <c r="F1333" s="1">
        <f t="shared" si="102"/>
        <v>0</v>
      </c>
      <c r="H1333" t="b">
        <f t="shared" si="99"/>
        <v>1</v>
      </c>
      <c r="I1333" t="str">
        <f t="shared" si="100"/>
        <v>03</v>
      </c>
    </row>
    <row r="1334" spans="1:9" ht="25.5">
      <c r="A1334" t="str">
        <f t="shared" si="98"/>
        <v>2.3.7.1.5.04.00 - Superávits ou Déficits Resultantes de Extinção, 
 Fusão e Cisão</v>
      </c>
      <c r="B1334" s="5" t="s">
        <v>2768</v>
      </c>
      <c r="C1334" s="6">
        <v>0</v>
      </c>
      <c r="D1334" s="1"/>
      <c r="E1334" s="1">
        <f t="shared" si="101"/>
        <v>0</v>
      </c>
      <c r="F1334" s="1">
        <f t="shared" si="102"/>
        <v>0</v>
      </c>
      <c r="H1334" t="b">
        <f t="shared" si="99"/>
        <v>1</v>
      </c>
      <c r="I1334" t="str">
        <f t="shared" si="100"/>
        <v>04</v>
      </c>
    </row>
    <row r="1335" spans="1:9">
      <c r="A1335" t="str">
        <f t="shared" si="98"/>
        <v>2.3.7.2.0.00.00 - Lucros e Prejuízos Acumulados</v>
      </c>
      <c r="B1335" s="3" t="s">
        <v>2769</v>
      </c>
      <c r="C1335" s="4">
        <v>-658084825418.60999</v>
      </c>
      <c r="D1335" s="1"/>
      <c r="E1335" s="1">
        <f>E1336+E1343+E1350+E1357+E1364</f>
        <v>6264495898.6299992</v>
      </c>
      <c r="F1335" s="1">
        <f>F1336+F1343+F1350+F1357+F1364</f>
        <v>-664349321317.23999</v>
      </c>
      <c r="H1335" t="b">
        <f t="shared" si="99"/>
        <v>1</v>
      </c>
      <c r="I1335" t="str">
        <f t="shared" si="100"/>
        <v>00</v>
      </c>
    </row>
    <row r="1336" spans="1:9">
      <c r="A1336" t="str">
        <f t="shared" si="98"/>
        <v>2.3.7.2.1.00.00 - Lucros e Prejuízos Acumulados - Consolidação</v>
      </c>
      <c r="B1336" s="5" t="s">
        <v>2770</v>
      </c>
      <c r="C1336" s="6">
        <v>-664349321317.23999</v>
      </c>
      <c r="D1336" s="1"/>
      <c r="E1336" s="1">
        <f t="shared" ref="E1336:E1370" si="103">SUMIF(A1336:B1336,"*intra*",C1336:D1336)+SUMIF(A1336:B1336,"*inter*",C1336:D1336)</f>
        <v>0</v>
      </c>
      <c r="F1336" s="1">
        <f t="shared" ref="F1336:F1370" si="104">SUMIF(A1336:B1336,"*consolidação*",C1336:D1336)</f>
        <v>-664349321317.23999</v>
      </c>
      <c r="G1336" s="14"/>
      <c r="H1336" t="b">
        <f t="shared" si="99"/>
        <v>1</v>
      </c>
      <c r="I1336" t="str">
        <f t="shared" si="100"/>
        <v>00</v>
      </c>
    </row>
    <row r="1337" spans="1:9">
      <c r="A1337" t="str">
        <f t="shared" si="98"/>
        <v>2.3.7.2.1.01.00 - Lucros e Prejuízos do Exercício</v>
      </c>
      <c r="B1337" s="3" t="s">
        <v>2771</v>
      </c>
      <c r="C1337" s="4">
        <v>1986866606.73</v>
      </c>
      <c r="D1337" s="1"/>
      <c r="E1337" s="1">
        <f t="shared" si="103"/>
        <v>0</v>
      </c>
      <c r="F1337" s="1">
        <f t="shared" si="104"/>
        <v>0</v>
      </c>
      <c r="H1337" t="b">
        <f t="shared" si="99"/>
        <v>1</v>
      </c>
      <c r="I1337" t="str">
        <f t="shared" si="100"/>
        <v>01</v>
      </c>
    </row>
    <row r="1338" spans="1:9" ht="25.5">
      <c r="A1338" t="str">
        <f t="shared" si="98"/>
        <v>2.3.7.2.1.02.00 - Lucros e Prejuízos Acumulados de Exercícios 
 Anteriores</v>
      </c>
      <c r="B1338" s="5" t="s">
        <v>2772</v>
      </c>
      <c r="C1338" s="6">
        <v>-665874427613.71997</v>
      </c>
      <c r="D1338" s="1"/>
      <c r="E1338" s="1">
        <f t="shared" si="103"/>
        <v>0</v>
      </c>
      <c r="F1338" s="1">
        <f t="shared" si="104"/>
        <v>0</v>
      </c>
      <c r="H1338" t="b">
        <f t="shared" si="99"/>
        <v>1</v>
      </c>
      <c r="I1338" t="str">
        <f t="shared" si="100"/>
        <v>02</v>
      </c>
    </row>
    <row r="1339" spans="1:9">
      <c r="A1339" t="str">
        <f t="shared" si="98"/>
        <v>2.3.7.2.1.03.00 - Ajustes de Exercícios Anteriores</v>
      </c>
      <c r="B1339" s="3" t="s">
        <v>2773</v>
      </c>
      <c r="C1339" s="4">
        <v>-461760310.25</v>
      </c>
      <c r="D1339" s="1"/>
      <c r="E1339" s="1">
        <f t="shared" si="103"/>
        <v>0</v>
      </c>
      <c r="F1339" s="1">
        <f t="shared" si="104"/>
        <v>0</v>
      </c>
      <c r="H1339" t="b">
        <f t="shared" si="99"/>
        <v>1</v>
      </c>
      <c r="I1339" t="str">
        <f t="shared" si="100"/>
        <v>03</v>
      </c>
    </row>
    <row r="1340" spans="1:9">
      <c r="A1340" t="str">
        <f t="shared" si="98"/>
        <v>2.3.7.2.1.04.00 - Lucros a Destinar do Exercício</v>
      </c>
      <c r="B1340" s="5" t="s">
        <v>2774</v>
      </c>
      <c r="C1340" s="6">
        <v>0</v>
      </c>
      <c r="D1340" s="1"/>
      <c r="E1340" s="1">
        <f t="shared" si="103"/>
        <v>0</v>
      </c>
      <c r="F1340" s="1">
        <f t="shared" si="104"/>
        <v>0</v>
      </c>
      <c r="H1340" t="b">
        <f t="shared" si="99"/>
        <v>1</v>
      </c>
      <c r="I1340" t="str">
        <f t="shared" si="100"/>
        <v>04</v>
      </c>
    </row>
    <row r="1341" spans="1:9">
      <c r="A1341" t="str">
        <f t="shared" si="98"/>
        <v>2.3.7.2.1.05.00 - Lucros a Destinar de Exercícios Anteriores</v>
      </c>
      <c r="B1341" s="3" t="s">
        <v>2775</v>
      </c>
      <c r="C1341" s="4">
        <v>0</v>
      </c>
      <c r="D1341" s="1"/>
      <c r="E1341" s="1">
        <f t="shared" si="103"/>
        <v>0</v>
      </c>
      <c r="F1341" s="1">
        <f t="shared" si="104"/>
        <v>0</v>
      </c>
      <c r="H1341" t="b">
        <f t="shared" si="99"/>
        <v>1</v>
      </c>
      <c r="I1341" t="str">
        <f t="shared" si="100"/>
        <v>05</v>
      </c>
    </row>
    <row r="1342" spans="1:9">
      <c r="A1342" t="str">
        <f t="shared" si="98"/>
        <v>2.3.7.2.1.06.00 - Resultados Apurados por Extinção, Fusão e Cisão</v>
      </c>
      <c r="B1342" s="5" t="s">
        <v>2776</v>
      </c>
      <c r="C1342" s="6">
        <v>0</v>
      </c>
      <c r="D1342" s="1"/>
      <c r="E1342" s="1">
        <f t="shared" si="103"/>
        <v>0</v>
      </c>
      <c r="F1342" s="1">
        <f t="shared" si="104"/>
        <v>0</v>
      </c>
      <c r="H1342" t="b">
        <f t="shared" si="99"/>
        <v>1</v>
      </c>
      <c r="I1342" t="str">
        <f t="shared" si="100"/>
        <v>06</v>
      </c>
    </row>
    <row r="1343" spans="1:9">
      <c r="A1343" t="str">
        <f t="shared" si="98"/>
        <v>2.3.7.2.2.00.00 - Lucros e Prejuízos Acumulados - Intra OFSS</v>
      </c>
      <c r="B1343" s="3" t="s">
        <v>2777</v>
      </c>
      <c r="C1343" s="4">
        <v>6181364322.8299999</v>
      </c>
      <c r="D1343" s="1"/>
      <c r="E1343" s="1">
        <f t="shared" si="103"/>
        <v>6181364322.8299999</v>
      </c>
      <c r="F1343" s="1">
        <f t="shared" si="104"/>
        <v>0</v>
      </c>
      <c r="G1343" s="14"/>
      <c r="H1343" t="b">
        <f t="shared" si="99"/>
        <v>1</v>
      </c>
      <c r="I1343" t="str">
        <f t="shared" si="100"/>
        <v>00</v>
      </c>
    </row>
    <row r="1344" spans="1:9">
      <c r="A1344" t="str">
        <f t="shared" si="98"/>
        <v>2.3.7.2.2.01.00 - Lucros e Prejuízos do Exercício</v>
      </c>
      <c r="B1344" s="5" t="s">
        <v>2778</v>
      </c>
      <c r="C1344" s="6">
        <v>4771765861.8999996</v>
      </c>
      <c r="D1344" s="1"/>
      <c r="E1344" s="1">
        <f t="shared" si="103"/>
        <v>0</v>
      </c>
      <c r="F1344" s="1">
        <f t="shared" si="104"/>
        <v>0</v>
      </c>
      <c r="H1344" t="b">
        <f t="shared" si="99"/>
        <v>1</v>
      </c>
      <c r="I1344" t="str">
        <f t="shared" si="100"/>
        <v>01</v>
      </c>
    </row>
    <row r="1345" spans="1:9" ht="25.5">
      <c r="A1345" t="str">
        <f t="shared" si="98"/>
        <v>2.3.7.2.2.02.00 - Lucros e Prejuízos Acumulados de Exercícios 
 Anteriores</v>
      </c>
      <c r="B1345" s="3" t="s">
        <v>2779</v>
      </c>
      <c r="C1345" s="4">
        <v>1652656659.3599999</v>
      </c>
      <c r="D1345" s="1"/>
      <c r="E1345" s="1">
        <f t="shared" si="103"/>
        <v>0</v>
      </c>
      <c r="F1345" s="1">
        <f t="shared" si="104"/>
        <v>0</v>
      </c>
      <c r="H1345" t="b">
        <f t="shared" si="99"/>
        <v>1</v>
      </c>
      <c r="I1345" t="str">
        <f t="shared" si="100"/>
        <v>02</v>
      </c>
    </row>
    <row r="1346" spans="1:9">
      <c r="A1346" t="str">
        <f t="shared" si="98"/>
        <v>2.3.7.2.2.03.00 - Ajustes de Exercícios Anteriores</v>
      </c>
      <c r="B1346" s="5" t="s">
        <v>2780</v>
      </c>
      <c r="C1346" s="6">
        <v>-243058198.43000001</v>
      </c>
      <c r="D1346" s="1"/>
      <c r="E1346" s="1">
        <f t="shared" si="103"/>
        <v>0</v>
      </c>
      <c r="F1346" s="1">
        <f t="shared" si="104"/>
        <v>0</v>
      </c>
      <c r="H1346" t="b">
        <f t="shared" si="99"/>
        <v>1</v>
      </c>
      <c r="I1346" t="str">
        <f t="shared" si="100"/>
        <v>03</v>
      </c>
    </row>
    <row r="1347" spans="1:9">
      <c r="A1347" t="str">
        <f t="shared" si="98"/>
        <v>2.3.7.2.2.04.00 - Lucros a Destinar do Exercício</v>
      </c>
      <c r="B1347" s="3" t="s">
        <v>2781</v>
      </c>
      <c r="C1347" s="4">
        <v>0</v>
      </c>
      <c r="D1347" s="1"/>
      <c r="E1347" s="1">
        <f t="shared" si="103"/>
        <v>0</v>
      </c>
      <c r="F1347" s="1">
        <f t="shared" si="104"/>
        <v>0</v>
      </c>
      <c r="H1347" t="b">
        <f t="shared" si="99"/>
        <v>1</v>
      </c>
      <c r="I1347" t="str">
        <f t="shared" si="100"/>
        <v>04</v>
      </c>
    </row>
    <row r="1348" spans="1:9">
      <c r="A1348" t="str">
        <f t="shared" ref="A1348:A1402" si="105">TRIM(B1348)</f>
        <v>2.3.7.2.2.05.00 - Lucros a Destinar de Exercícios Anteriores</v>
      </c>
      <c r="B1348" s="5" t="s">
        <v>2782</v>
      </c>
      <c r="C1348" s="6">
        <v>0</v>
      </c>
      <c r="D1348" s="1"/>
      <c r="E1348" s="1">
        <f t="shared" si="103"/>
        <v>0</v>
      </c>
      <c r="F1348" s="1">
        <f t="shared" si="104"/>
        <v>0</v>
      </c>
      <c r="H1348" t="b">
        <f t="shared" ref="H1348:H1383" si="106">IF(I1348="00",C1348=E1348+F1348,TRUE)</f>
        <v>1</v>
      </c>
      <c r="I1348" t="str">
        <f t="shared" ref="I1348:I1383" si="107">MID(A1348,11,2)</f>
        <v>05</v>
      </c>
    </row>
    <row r="1349" spans="1:9">
      <c r="A1349" t="str">
        <f t="shared" si="105"/>
        <v>2.3.7.2.2.06.00 - Resultados Apurados por Extinção, Fusão e Cisão</v>
      </c>
      <c r="B1349" s="3" t="s">
        <v>2783</v>
      </c>
      <c r="C1349" s="4">
        <v>0</v>
      </c>
      <c r="D1349" s="1"/>
      <c r="E1349" s="1">
        <f t="shared" si="103"/>
        <v>0</v>
      </c>
      <c r="F1349" s="1">
        <f t="shared" si="104"/>
        <v>0</v>
      </c>
      <c r="H1349" t="b">
        <f t="shared" si="106"/>
        <v>1</v>
      </c>
      <c r="I1349" t="str">
        <f t="shared" si="107"/>
        <v>06</v>
      </c>
    </row>
    <row r="1350" spans="1:9">
      <c r="A1350" t="str">
        <f t="shared" si="105"/>
        <v>2.3.7.2.3.00.00 - Lucros e Prejuízos Acumulados - Inter OFSS - União</v>
      </c>
      <c r="B1350" s="5" t="s">
        <v>2784</v>
      </c>
      <c r="C1350" s="6">
        <v>90602004.980000004</v>
      </c>
      <c r="D1350" s="1"/>
      <c r="E1350" s="1">
        <f t="shared" si="103"/>
        <v>90602004.980000004</v>
      </c>
      <c r="F1350" s="1">
        <f t="shared" si="104"/>
        <v>0</v>
      </c>
      <c r="G1350" s="14"/>
      <c r="H1350" t="b">
        <f t="shared" si="106"/>
        <v>1</v>
      </c>
      <c r="I1350" t="str">
        <f t="shared" si="107"/>
        <v>00</v>
      </c>
    </row>
    <row r="1351" spans="1:9">
      <c r="A1351" t="str">
        <f t="shared" si="105"/>
        <v>2.3.7.2.3.01.00 - Lucros e Prejuízos do Exercício</v>
      </c>
      <c r="B1351" s="3" t="s">
        <v>2785</v>
      </c>
      <c r="C1351" s="4">
        <v>-132681030.53</v>
      </c>
      <c r="D1351" s="1"/>
      <c r="E1351" s="1">
        <f t="shared" si="103"/>
        <v>0</v>
      </c>
      <c r="F1351" s="1">
        <f t="shared" si="104"/>
        <v>0</v>
      </c>
      <c r="H1351" t="b">
        <f t="shared" si="106"/>
        <v>1</v>
      </c>
      <c r="I1351" t="str">
        <f t="shared" si="107"/>
        <v>01</v>
      </c>
    </row>
    <row r="1352" spans="1:9" ht="25.5">
      <c r="A1352" t="str">
        <f t="shared" si="105"/>
        <v>2.3.7.2.3.02.00 - Lucros e Prejuízos Acumulados de Exercícios 
 Anteriores</v>
      </c>
      <c r="B1352" s="5" t="s">
        <v>2786</v>
      </c>
      <c r="C1352" s="6">
        <v>-343539263.08999997</v>
      </c>
      <c r="D1352" s="1"/>
      <c r="E1352" s="1">
        <f t="shared" si="103"/>
        <v>0</v>
      </c>
      <c r="F1352" s="1">
        <f t="shared" si="104"/>
        <v>0</v>
      </c>
      <c r="H1352" t="b">
        <f t="shared" si="106"/>
        <v>1</v>
      </c>
      <c r="I1352" t="str">
        <f t="shared" si="107"/>
        <v>02</v>
      </c>
    </row>
    <row r="1353" spans="1:9">
      <c r="A1353" t="str">
        <f t="shared" si="105"/>
        <v>2.3.7.2.3.03.00 - Ajustes de Exercícios Anteriores</v>
      </c>
      <c r="B1353" s="3" t="s">
        <v>2787</v>
      </c>
      <c r="C1353" s="4">
        <v>566822298.60000002</v>
      </c>
      <c r="D1353" s="1"/>
      <c r="E1353" s="1">
        <f t="shared" si="103"/>
        <v>0</v>
      </c>
      <c r="F1353" s="1">
        <f t="shared" si="104"/>
        <v>0</v>
      </c>
      <c r="H1353" t="b">
        <f t="shared" si="106"/>
        <v>1</v>
      </c>
      <c r="I1353" t="str">
        <f t="shared" si="107"/>
        <v>03</v>
      </c>
    </row>
    <row r="1354" spans="1:9">
      <c r="A1354" t="str">
        <f t="shared" si="105"/>
        <v>2.3.7.2.3.04.00 - Lucros a Destinar do Exercício</v>
      </c>
      <c r="B1354" s="5" t="s">
        <v>2788</v>
      </c>
      <c r="C1354" s="6">
        <v>0</v>
      </c>
      <c r="D1354" s="1"/>
      <c r="E1354" s="1">
        <f t="shared" si="103"/>
        <v>0</v>
      </c>
      <c r="F1354" s="1">
        <f t="shared" si="104"/>
        <v>0</v>
      </c>
      <c r="H1354" t="b">
        <f t="shared" si="106"/>
        <v>1</v>
      </c>
      <c r="I1354" t="str">
        <f t="shared" si="107"/>
        <v>04</v>
      </c>
    </row>
    <row r="1355" spans="1:9">
      <c r="A1355" t="str">
        <f t="shared" si="105"/>
        <v>2.3.7.2.3.05.00 - Lucros a Destinar de Exercícios Anteriores</v>
      </c>
      <c r="B1355" s="3" t="s">
        <v>2789</v>
      </c>
      <c r="C1355" s="4">
        <v>0</v>
      </c>
      <c r="D1355" s="1"/>
      <c r="E1355" s="1">
        <f t="shared" si="103"/>
        <v>0</v>
      </c>
      <c r="F1355" s="1">
        <f t="shared" si="104"/>
        <v>0</v>
      </c>
      <c r="H1355" t="b">
        <f t="shared" si="106"/>
        <v>1</v>
      </c>
      <c r="I1355" t="str">
        <f t="shared" si="107"/>
        <v>05</v>
      </c>
    </row>
    <row r="1356" spans="1:9">
      <c r="A1356" t="str">
        <f t="shared" si="105"/>
        <v>2.3.7.2.3.06.00 - Resultados Apurados por Extinção, Fusão e Cisão</v>
      </c>
      <c r="B1356" s="5" t="s">
        <v>2790</v>
      </c>
      <c r="C1356" s="6">
        <v>0</v>
      </c>
      <c r="D1356" s="1"/>
      <c r="E1356" s="1">
        <f t="shared" si="103"/>
        <v>0</v>
      </c>
      <c r="F1356" s="1">
        <f t="shared" si="104"/>
        <v>0</v>
      </c>
      <c r="H1356" t="b">
        <f t="shared" si="106"/>
        <v>1</v>
      </c>
      <c r="I1356" t="str">
        <f t="shared" si="107"/>
        <v>06</v>
      </c>
    </row>
    <row r="1357" spans="1:9" ht="25.5">
      <c r="A1357" t="str">
        <f t="shared" si="105"/>
        <v>2.3.7.2.4.00.00 - Lucros e Prejuízos Acumulados - Inter OFSS - 
 Estado</v>
      </c>
      <c r="B1357" s="3" t="s">
        <v>2791</v>
      </c>
      <c r="C1357" s="4">
        <v>-13229</v>
      </c>
      <c r="D1357" s="1"/>
      <c r="E1357" s="1">
        <f t="shared" si="103"/>
        <v>-13229</v>
      </c>
      <c r="F1357" s="1">
        <f t="shared" si="104"/>
        <v>0</v>
      </c>
      <c r="G1357" s="14"/>
      <c r="H1357" t="b">
        <f t="shared" si="106"/>
        <v>1</v>
      </c>
      <c r="I1357" t="str">
        <f t="shared" si="107"/>
        <v>00</v>
      </c>
    </row>
    <row r="1358" spans="1:9">
      <c r="A1358" t="str">
        <f t="shared" si="105"/>
        <v>2.3.7.2.4.01.00 - Lucros e Prejuízos do Exercício</v>
      </c>
      <c r="B1358" s="5" t="s">
        <v>2792</v>
      </c>
      <c r="C1358" s="6">
        <v>0</v>
      </c>
      <c r="D1358" s="1"/>
      <c r="E1358" s="1">
        <f t="shared" si="103"/>
        <v>0</v>
      </c>
      <c r="F1358" s="1">
        <f t="shared" si="104"/>
        <v>0</v>
      </c>
      <c r="H1358" t="b">
        <f t="shared" si="106"/>
        <v>1</v>
      </c>
      <c r="I1358" t="str">
        <f t="shared" si="107"/>
        <v>01</v>
      </c>
    </row>
    <row r="1359" spans="1:9" ht="25.5">
      <c r="A1359" t="str">
        <f t="shared" si="105"/>
        <v>2.3.7.2.4.02.00 - Lucros e Prejuízos Acumulados de Exercícios 
 Anteriores</v>
      </c>
      <c r="B1359" s="3" t="s">
        <v>2793</v>
      </c>
      <c r="C1359" s="4">
        <v>-13229</v>
      </c>
      <c r="D1359" s="1"/>
      <c r="E1359" s="1">
        <f t="shared" si="103"/>
        <v>0</v>
      </c>
      <c r="F1359" s="1">
        <f t="shared" si="104"/>
        <v>0</v>
      </c>
      <c r="H1359" t="b">
        <f t="shared" si="106"/>
        <v>1</v>
      </c>
      <c r="I1359" t="str">
        <f t="shared" si="107"/>
        <v>02</v>
      </c>
    </row>
    <row r="1360" spans="1:9">
      <c r="A1360" t="str">
        <f t="shared" si="105"/>
        <v>2.3.7.2.4.03.00 - Ajustes de Exercícios Anteriores</v>
      </c>
      <c r="B1360" s="5" t="s">
        <v>2794</v>
      </c>
      <c r="C1360" s="6">
        <v>0</v>
      </c>
      <c r="D1360" s="1"/>
      <c r="E1360" s="1">
        <f t="shared" si="103"/>
        <v>0</v>
      </c>
      <c r="F1360" s="1">
        <f t="shared" si="104"/>
        <v>0</v>
      </c>
      <c r="H1360" t="b">
        <f t="shared" si="106"/>
        <v>1</v>
      </c>
      <c r="I1360" t="str">
        <f t="shared" si="107"/>
        <v>03</v>
      </c>
    </row>
    <row r="1361" spans="1:9">
      <c r="A1361" t="str">
        <f t="shared" si="105"/>
        <v>2.3.7.2.4.04.00 - Lucros a Destinar do Exercício</v>
      </c>
      <c r="B1361" s="3" t="s">
        <v>2795</v>
      </c>
      <c r="C1361" s="4">
        <v>0</v>
      </c>
      <c r="D1361" s="1"/>
      <c r="E1361" s="1">
        <f t="shared" si="103"/>
        <v>0</v>
      </c>
      <c r="F1361" s="1">
        <f t="shared" si="104"/>
        <v>0</v>
      </c>
      <c r="H1361" t="b">
        <f t="shared" si="106"/>
        <v>1</v>
      </c>
      <c r="I1361" t="str">
        <f t="shared" si="107"/>
        <v>04</v>
      </c>
    </row>
    <row r="1362" spans="1:9">
      <c r="A1362" t="str">
        <f t="shared" si="105"/>
        <v>2.3.7.2.4.05.00 - Lucros a Destinar de Exercícios Anteriores</v>
      </c>
      <c r="B1362" s="5" t="s">
        <v>2796</v>
      </c>
      <c r="C1362" s="6">
        <v>0</v>
      </c>
      <c r="D1362" s="1"/>
      <c r="E1362" s="1">
        <f t="shared" si="103"/>
        <v>0</v>
      </c>
      <c r="F1362" s="1">
        <f t="shared" si="104"/>
        <v>0</v>
      </c>
      <c r="H1362" t="b">
        <f t="shared" si="106"/>
        <v>1</v>
      </c>
      <c r="I1362" t="str">
        <f t="shared" si="107"/>
        <v>05</v>
      </c>
    </row>
    <row r="1363" spans="1:9">
      <c r="A1363" t="str">
        <f t="shared" si="105"/>
        <v>2.3.7.2.4.06.00 - Resultados Apurados por Extinção, Fusão e Cisão</v>
      </c>
      <c r="B1363" s="3" t="s">
        <v>2797</v>
      </c>
      <c r="C1363" s="4">
        <v>0</v>
      </c>
      <c r="D1363" s="1"/>
      <c r="E1363" s="1">
        <f t="shared" si="103"/>
        <v>0</v>
      </c>
      <c r="F1363" s="1">
        <f t="shared" si="104"/>
        <v>0</v>
      </c>
      <c r="H1363" t="b">
        <f t="shared" si="106"/>
        <v>1</v>
      </c>
      <c r="I1363" t="str">
        <f t="shared" si="107"/>
        <v>06</v>
      </c>
    </row>
    <row r="1364" spans="1:9" ht="25.5">
      <c r="A1364" t="str">
        <f t="shared" si="105"/>
        <v>2.3.7.2.5.00.00 - Lucros e Prejuízos Acumulados - Inter OFSS - 
 Município</v>
      </c>
      <c r="B1364" s="5" t="s">
        <v>2798</v>
      </c>
      <c r="C1364" s="6">
        <v>-7457200.1799999997</v>
      </c>
      <c r="D1364" s="1"/>
      <c r="E1364" s="1">
        <f t="shared" si="103"/>
        <v>-7457200.1799999997</v>
      </c>
      <c r="F1364" s="1">
        <f t="shared" si="104"/>
        <v>0</v>
      </c>
      <c r="G1364" s="14"/>
      <c r="H1364" t="b">
        <f t="shared" si="106"/>
        <v>1</v>
      </c>
      <c r="I1364" t="str">
        <f t="shared" si="107"/>
        <v>00</v>
      </c>
    </row>
    <row r="1365" spans="1:9">
      <c r="A1365" t="str">
        <f t="shared" si="105"/>
        <v>2.3.7.2.5.01.00 - Lucros e Prejuízos do Exercício</v>
      </c>
      <c r="B1365" s="3" t="s">
        <v>2799</v>
      </c>
      <c r="C1365" s="4">
        <v>-2521014.38</v>
      </c>
      <c r="D1365" s="1"/>
      <c r="E1365" s="1">
        <f t="shared" si="103"/>
        <v>0</v>
      </c>
      <c r="F1365" s="1">
        <f t="shared" si="104"/>
        <v>0</v>
      </c>
      <c r="H1365" t="b">
        <f t="shared" si="106"/>
        <v>1</v>
      </c>
      <c r="I1365" t="str">
        <f t="shared" si="107"/>
        <v>01</v>
      </c>
    </row>
    <row r="1366" spans="1:9" ht="25.5">
      <c r="A1366" t="str">
        <f t="shared" si="105"/>
        <v>2.3.7.2.5.02.00 - Lucros e Prejuízos Acumulados de Exercícios 
 Anteriores</v>
      </c>
      <c r="B1366" s="5" t="s">
        <v>2800</v>
      </c>
      <c r="C1366" s="6">
        <v>-4134538.94</v>
      </c>
      <c r="D1366" s="1"/>
      <c r="E1366" s="1">
        <f t="shared" si="103"/>
        <v>0</v>
      </c>
      <c r="F1366" s="1">
        <f t="shared" si="104"/>
        <v>0</v>
      </c>
      <c r="H1366" t="b">
        <f t="shared" si="106"/>
        <v>1</v>
      </c>
      <c r="I1366" t="str">
        <f t="shared" si="107"/>
        <v>02</v>
      </c>
    </row>
    <row r="1367" spans="1:9">
      <c r="A1367" t="str">
        <f t="shared" si="105"/>
        <v>2.3.7.2.5.03.00 - Ajustes de Exercícios Anteriores</v>
      </c>
      <c r="B1367" s="3" t="s">
        <v>2801</v>
      </c>
      <c r="C1367" s="4">
        <v>-801646.86</v>
      </c>
      <c r="D1367" s="1"/>
      <c r="E1367" s="1">
        <f t="shared" si="103"/>
        <v>0</v>
      </c>
      <c r="F1367" s="1">
        <f t="shared" si="104"/>
        <v>0</v>
      </c>
      <c r="H1367" t="b">
        <f t="shared" si="106"/>
        <v>1</v>
      </c>
      <c r="I1367" t="str">
        <f t="shared" si="107"/>
        <v>03</v>
      </c>
    </row>
    <row r="1368" spans="1:9">
      <c r="A1368" t="str">
        <f t="shared" si="105"/>
        <v>2.3.7.2.5.04.00 - Lucros a Destinar do Exercício</v>
      </c>
      <c r="B1368" s="5" t="s">
        <v>2802</v>
      </c>
      <c r="C1368" s="6">
        <v>0</v>
      </c>
      <c r="D1368" s="1"/>
      <c r="E1368" s="1">
        <f t="shared" si="103"/>
        <v>0</v>
      </c>
      <c r="F1368" s="1">
        <f t="shared" si="104"/>
        <v>0</v>
      </c>
      <c r="H1368" t="b">
        <f t="shared" si="106"/>
        <v>1</v>
      </c>
      <c r="I1368" t="str">
        <f t="shared" si="107"/>
        <v>04</v>
      </c>
    </row>
    <row r="1369" spans="1:9">
      <c r="A1369" t="str">
        <f t="shared" si="105"/>
        <v>2.3.7.2.5.05.00 - Lucros a Destinar de Exercícios Anteriores</v>
      </c>
      <c r="B1369" s="3" t="s">
        <v>2803</v>
      </c>
      <c r="C1369" s="4">
        <v>0</v>
      </c>
      <c r="D1369" s="1"/>
      <c r="E1369" s="1">
        <f t="shared" si="103"/>
        <v>0</v>
      </c>
      <c r="F1369" s="1">
        <f t="shared" si="104"/>
        <v>0</v>
      </c>
      <c r="H1369" t="b">
        <f t="shared" si="106"/>
        <v>1</v>
      </c>
      <c r="I1369" t="str">
        <f t="shared" si="107"/>
        <v>05</v>
      </c>
    </row>
    <row r="1370" spans="1:9">
      <c r="A1370" t="str">
        <f t="shared" si="105"/>
        <v>2.3.7.2.5.06.00 - Resultados Apurados por Extinção, Fusão e Cisão</v>
      </c>
      <c r="B1370" s="5" t="s">
        <v>2804</v>
      </c>
      <c r="C1370" s="6">
        <v>0</v>
      </c>
      <c r="D1370" s="1"/>
      <c r="E1370" s="1">
        <f t="shared" si="103"/>
        <v>0</v>
      </c>
      <c r="F1370" s="1">
        <f t="shared" si="104"/>
        <v>0</v>
      </c>
      <c r="H1370" t="b">
        <f t="shared" si="106"/>
        <v>1</v>
      </c>
      <c r="I1370" t="str">
        <f t="shared" si="107"/>
        <v>06</v>
      </c>
    </row>
    <row r="1371" spans="1:9">
      <c r="A1371" t="str">
        <f t="shared" si="105"/>
        <v>2.3.9.0.0.00.00 - (-) Ações/Cotas em Tesouraria</v>
      </c>
      <c r="B1371" s="3" t="s">
        <v>2805</v>
      </c>
      <c r="C1371" s="4">
        <v>0</v>
      </c>
      <c r="D1371" s="1"/>
      <c r="E1371" s="1">
        <f>E1372+E1378</f>
        <v>0</v>
      </c>
      <c r="F1371" s="1">
        <f>F1372+F1378</f>
        <v>0</v>
      </c>
      <c r="H1371" t="b">
        <f t="shared" si="106"/>
        <v>1</v>
      </c>
      <c r="I1371" t="str">
        <f t="shared" si="107"/>
        <v>00</v>
      </c>
    </row>
    <row r="1372" spans="1:9">
      <c r="A1372" t="str">
        <f t="shared" si="105"/>
        <v>2.3.9.1.0.00.00 - (-) Ações em Tesouraria</v>
      </c>
      <c r="B1372" s="5" t="s">
        <v>2806</v>
      </c>
      <c r="C1372" s="6">
        <v>0</v>
      </c>
      <c r="D1372" s="1"/>
      <c r="E1372" s="1">
        <f>E1373+E1374+E1375+E1376+E1377</f>
        <v>0</v>
      </c>
      <c r="F1372" s="1">
        <f>F1373+F1374+F1375+F1376+F1377</f>
        <v>0</v>
      </c>
      <c r="H1372" t="b">
        <f t="shared" si="106"/>
        <v>1</v>
      </c>
      <c r="I1372" t="str">
        <f t="shared" si="107"/>
        <v>00</v>
      </c>
    </row>
    <row r="1373" spans="1:9">
      <c r="A1373" t="str">
        <f t="shared" si="105"/>
        <v>2.3.9.1.1.00.00 - (-) Ações em Tesouraria - Consolidação</v>
      </c>
      <c r="B1373" s="3" t="s">
        <v>2807</v>
      </c>
      <c r="C1373" s="4">
        <v>0</v>
      </c>
      <c r="D1373" s="1"/>
      <c r="E1373" s="1">
        <f>SUMIF(A1373:B1373,"*intra*",C1373:D1373)+SUMIF(A1373:B1373,"*inter*",C1373:D1373)</f>
        <v>0</v>
      </c>
      <c r="F1373" s="1">
        <f>SUMIF(A1373:B1373,"*consolidação*",C1373:D1373)</f>
        <v>0</v>
      </c>
      <c r="H1373" t="b">
        <f t="shared" si="106"/>
        <v>1</v>
      </c>
      <c r="I1373" t="str">
        <f t="shared" si="107"/>
        <v>00</v>
      </c>
    </row>
    <row r="1374" spans="1:9">
      <c r="A1374" t="str">
        <f t="shared" si="105"/>
        <v>2.3.9.1.2.00.00 - (-) Ações em Tesouraria - Intra OFSS</v>
      </c>
      <c r="B1374" s="5" t="s">
        <v>2808</v>
      </c>
      <c r="C1374" s="6">
        <v>0</v>
      </c>
      <c r="D1374" s="1"/>
      <c r="E1374" s="1">
        <f>SUMIF(A1374:B1374,"*intra*",C1374:D1374)+SUMIF(A1374:B1374,"*inter*",C1374:D1374)</f>
        <v>0</v>
      </c>
      <c r="F1374" s="1">
        <f>SUMIF(A1374:B1374,"*consolidação*",C1374:D1374)</f>
        <v>0</v>
      </c>
      <c r="H1374" t="b">
        <f t="shared" si="106"/>
        <v>1</v>
      </c>
      <c r="I1374" t="str">
        <f t="shared" si="107"/>
        <v>00</v>
      </c>
    </row>
    <row r="1375" spans="1:9">
      <c r="A1375" t="str">
        <f t="shared" si="105"/>
        <v>2.3.9.1.3.00.00 - (-) Ações em Tesouraria - Inter OFSS - União</v>
      </c>
      <c r="B1375" s="3" t="s">
        <v>2809</v>
      </c>
      <c r="C1375" s="4">
        <v>0</v>
      </c>
      <c r="D1375" s="1"/>
      <c r="E1375" s="1">
        <f>SUMIF(A1375:B1375,"*intra*",C1375:D1375)+SUMIF(A1375:B1375,"*inter*",C1375:D1375)</f>
        <v>0</v>
      </c>
      <c r="F1375" s="1">
        <f>SUMIF(A1375:B1375,"*consolidação*",C1375:D1375)</f>
        <v>0</v>
      </c>
      <c r="H1375" t="b">
        <f t="shared" si="106"/>
        <v>1</v>
      </c>
      <c r="I1375" t="str">
        <f t="shared" si="107"/>
        <v>00</v>
      </c>
    </row>
    <row r="1376" spans="1:9">
      <c r="A1376" t="str">
        <f t="shared" si="105"/>
        <v>2.3.9.1.4.00.00 - (-) Ações em Tesouraria - Inter OFSS - Estado</v>
      </c>
      <c r="B1376" s="5" t="s">
        <v>2810</v>
      </c>
      <c r="C1376" s="6">
        <v>0</v>
      </c>
      <c r="D1376" s="1"/>
      <c r="E1376" s="1">
        <f>SUMIF(A1376:B1376,"*intra*",C1376:D1376)+SUMIF(A1376:B1376,"*inter*",C1376:D1376)</f>
        <v>0</v>
      </c>
      <c r="F1376" s="1">
        <f>SUMIF(A1376:B1376,"*consolidação*",C1376:D1376)</f>
        <v>0</v>
      </c>
      <c r="H1376" t="b">
        <f t="shared" si="106"/>
        <v>1</v>
      </c>
      <c r="I1376" t="str">
        <f t="shared" si="107"/>
        <v>00</v>
      </c>
    </row>
    <row r="1377" spans="1:9">
      <c r="A1377" t="str">
        <f t="shared" si="105"/>
        <v>2.3.9.1.5.00.00 - (-) Ações em Tesouraria - Inter OFSS - Município</v>
      </c>
      <c r="B1377" s="3" t="s">
        <v>2811</v>
      </c>
      <c r="C1377" s="4">
        <v>0</v>
      </c>
      <c r="D1377" s="1"/>
      <c r="E1377" s="1">
        <f>SUMIF(A1377:B1377,"*intra*",C1377:D1377)+SUMIF(A1377:B1377,"*inter*",C1377:D1377)</f>
        <v>0</v>
      </c>
      <c r="F1377" s="1">
        <f>SUMIF(A1377:B1377,"*consolidação*",C1377:D1377)</f>
        <v>0</v>
      </c>
      <c r="H1377" t="b">
        <f t="shared" si="106"/>
        <v>1</v>
      </c>
      <c r="I1377" t="str">
        <f t="shared" si="107"/>
        <v>00</v>
      </c>
    </row>
    <row r="1378" spans="1:9">
      <c r="A1378" t="str">
        <f t="shared" si="105"/>
        <v>2.3.9.2.0.00.00 - (-) Cotas em Tesouraria</v>
      </c>
      <c r="B1378" s="5" t="s">
        <v>2812</v>
      </c>
      <c r="C1378" s="6">
        <v>0</v>
      </c>
      <c r="D1378" s="1"/>
      <c r="E1378" s="1">
        <f>E1379+E1380+E1381+E1382+E1383</f>
        <v>0</v>
      </c>
      <c r="F1378" s="1">
        <f>F1379+F1380+F1381+F1382+F1383</f>
        <v>0</v>
      </c>
      <c r="H1378" t="b">
        <f t="shared" si="106"/>
        <v>1</v>
      </c>
      <c r="I1378" t="str">
        <f t="shared" si="107"/>
        <v>00</v>
      </c>
    </row>
    <row r="1379" spans="1:9">
      <c r="A1379" t="str">
        <f t="shared" si="105"/>
        <v>2.3.9.2.1.00.00 - (-) Cotas em Tesouraria - Consolidação</v>
      </c>
      <c r="B1379" s="3" t="s">
        <v>2813</v>
      </c>
      <c r="C1379" s="4">
        <v>0</v>
      </c>
      <c r="D1379" s="1"/>
      <c r="E1379" s="1">
        <f>SUMIF(A1379:B1379,"*intra*",C1379:D1379)+SUMIF(A1379:B1379,"*inter*",C1379:D1379)</f>
        <v>0</v>
      </c>
      <c r="F1379" s="1">
        <f>SUMIF(A1379:B1379,"*consolidação*",C1379:D1379)</f>
        <v>0</v>
      </c>
      <c r="H1379" t="b">
        <f t="shared" si="106"/>
        <v>1</v>
      </c>
      <c r="I1379" t="str">
        <f t="shared" si="107"/>
        <v>00</v>
      </c>
    </row>
    <row r="1380" spans="1:9">
      <c r="A1380" t="str">
        <f t="shared" si="105"/>
        <v>2.3.9.2.2.00.00 - (-) Cotas em Tesouraria - Intra OFSS</v>
      </c>
      <c r="B1380" s="5" t="s">
        <v>2814</v>
      </c>
      <c r="C1380" s="6">
        <v>0</v>
      </c>
      <c r="D1380" s="1"/>
      <c r="E1380" s="1">
        <f>SUMIF(A1380:B1380,"*intra*",C1380:D1380)+SUMIF(A1380:B1380,"*inter*",C1380:D1380)</f>
        <v>0</v>
      </c>
      <c r="F1380" s="1">
        <f>SUMIF(A1380:B1380,"*consolidação*",C1380:D1380)</f>
        <v>0</v>
      </c>
      <c r="H1380" t="b">
        <f t="shared" si="106"/>
        <v>1</v>
      </c>
      <c r="I1380" t="str">
        <f t="shared" si="107"/>
        <v>00</v>
      </c>
    </row>
    <row r="1381" spans="1:9">
      <c r="A1381" t="str">
        <f t="shared" si="105"/>
        <v>2.3.9.2.3.00.00 - (-) Cotas em Tesouraria - Inter OFSS - União</v>
      </c>
      <c r="B1381" s="3" t="s">
        <v>2815</v>
      </c>
      <c r="C1381" s="4">
        <v>0</v>
      </c>
      <c r="D1381" s="1"/>
      <c r="E1381" s="1">
        <f>SUMIF(A1381:B1381,"*intra*",C1381:D1381)+SUMIF(A1381:B1381,"*inter*",C1381:D1381)</f>
        <v>0</v>
      </c>
      <c r="F1381" s="1">
        <f>SUMIF(A1381:B1381,"*consolidação*",C1381:D1381)</f>
        <v>0</v>
      </c>
      <c r="H1381" t="b">
        <f t="shared" si="106"/>
        <v>1</v>
      </c>
      <c r="I1381" t="str">
        <f t="shared" si="107"/>
        <v>00</v>
      </c>
    </row>
    <row r="1382" spans="1:9">
      <c r="A1382" t="str">
        <f t="shared" si="105"/>
        <v>2.3.9.2.4.00.00 - (-) Cotas em Tesouraria - Inter OFSS - Estado</v>
      </c>
      <c r="B1382" s="5" t="s">
        <v>2816</v>
      </c>
      <c r="C1382" s="6">
        <v>0</v>
      </c>
      <c r="D1382" s="1"/>
      <c r="E1382" s="1">
        <f>SUMIF(A1382:B1382,"*intra*",C1382:D1382)+SUMIF(A1382:B1382,"*inter*",C1382:D1382)</f>
        <v>0</v>
      </c>
      <c r="F1382" s="1">
        <f>SUMIF(A1382:B1382,"*consolidação*",C1382:D1382)</f>
        <v>0</v>
      </c>
      <c r="H1382" t="b">
        <f t="shared" si="106"/>
        <v>1</v>
      </c>
      <c r="I1382" t="str">
        <f t="shared" si="107"/>
        <v>00</v>
      </c>
    </row>
    <row r="1383" spans="1:9">
      <c r="A1383" t="str">
        <f t="shared" si="105"/>
        <v>2.3.9.2.5.00.00 - (-) Cotas em Tesouraria - Inter OFSS - Município</v>
      </c>
      <c r="B1383" s="3" t="s">
        <v>2817</v>
      </c>
      <c r="C1383" s="4">
        <v>0</v>
      </c>
      <c r="D1383" s="1"/>
      <c r="E1383" s="1">
        <f>SUMIF(A1383:B1383,"*intra*",C1383:D1383)+SUMIF(A1383:B1383,"*inter*",C1383:D1383)</f>
        <v>0</v>
      </c>
      <c r="F1383" s="1">
        <f>SUMIF(A1383:B1383,"*consolidação*",C1383:D1383)</f>
        <v>0</v>
      </c>
      <c r="H1383" t="b">
        <f t="shared" si="106"/>
        <v>1</v>
      </c>
      <c r="I1383" t="str">
        <f t="shared" si="107"/>
        <v>00</v>
      </c>
    </row>
    <row r="1384" spans="1:9">
      <c r="A1384" t="str">
        <f t="shared" si="105"/>
        <v>Apuração do Saldo Patrimonial</v>
      </c>
      <c r="B1384" s="5" t="s">
        <v>696</v>
      </c>
      <c r="C1384" s="42"/>
      <c r="D1384" s="1"/>
      <c r="E1384" s="1"/>
      <c r="F1384" s="1"/>
    </row>
    <row r="1385" spans="1:9">
      <c r="A1385" t="str">
        <f t="shared" si="105"/>
        <v>Apuração do Saldo Patrimonial</v>
      </c>
      <c r="B1385" s="3" t="s">
        <v>2818</v>
      </c>
      <c r="C1385" s="31"/>
      <c r="D1385" s="1"/>
      <c r="E1385" s="1"/>
      <c r="F1385" s="1"/>
    </row>
    <row r="1386" spans="1:9">
      <c r="A1386" t="str">
        <f t="shared" si="105"/>
        <v>Ativo Financeiro</v>
      </c>
      <c r="B1386" s="5" t="s">
        <v>2819</v>
      </c>
      <c r="C1386" s="6">
        <v>147124063012.62</v>
      </c>
      <c r="D1386" s="1"/>
      <c r="E1386" s="1"/>
      <c r="F1386" s="1"/>
    </row>
    <row r="1387" spans="1:9">
      <c r="A1387" t="str">
        <f t="shared" si="105"/>
        <v>Ativo Permanente</v>
      </c>
      <c r="B1387" s="3" t="s">
        <v>2820</v>
      </c>
      <c r="C1387" s="4">
        <v>933447706744.05005</v>
      </c>
      <c r="D1387" s="1"/>
      <c r="E1387" s="1"/>
      <c r="F1387" s="1"/>
    </row>
    <row r="1388" spans="1:9">
      <c r="A1388" t="str">
        <f t="shared" si="105"/>
        <v>Passivo Financeiro</v>
      </c>
      <c r="B1388" s="5" t="s">
        <v>2821</v>
      </c>
      <c r="C1388" s="6">
        <v>188393500038.60999</v>
      </c>
      <c r="D1388" s="1"/>
      <c r="E1388" s="1"/>
      <c r="F1388" s="1"/>
    </row>
    <row r="1389" spans="1:9">
      <c r="A1389" t="str">
        <f t="shared" si="105"/>
        <v>Passivo Permanente</v>
      </c>
      <c r="B1389" s="3" t="s">
        <v>2826</v>
      </c>
      <c r="C1389" s="4">
        <v>1802580798812.1001</v>
      </c>
      <c r="D1389" s="1"/>
      <c r="E1389" s="1"/>
      <c r="F1389" s="1"/>
    </row>
    <row r="1390" spans="1:9">
      <c r="A1390" t="str">
        <f t="shared" si="105"/>
        <v>Saldo Patrimonial</v>
      </c>
      <c r="B1390" s="5" t="s">
        <v>2827</v>
      </c>
      <c r="C1390" s="6">
        <v>-910402529094.04004</v>
      </c>
      <c r="D1390" s="1"/>
      <c r="E1390" s="1"/>
      <c r="F1390" s="1"/>
    </row>
    <row r="1391" spans="1:9">
      <c r="A1391" t="str">
        <f t="shared" si="105"/>
        <v>Contas de Compensação</v>
      </c>
      <c r="B1391" s="3" t="s">
        <v>2828</v>
      </c>
      <c r="C1391" s="31"/>
      <c r="D1391" s="1"/>
      <c r="E1391" s="1"/>
      <c r="F1391" s="1"/>
    </row>
    <row r="1392" spans="1:9">
      <c r="A1392" t="str">
        <f t="shared" si="105"/>
        <v>Contas de Compensação</v>
      </c>
      <c r="B1392" s="5" t="s">
        <v>2829</v>
      </c>
      <c r="C1392" s="42"/>
      <c r="D1392" s="1"/>
      <c r="E1392" s="1"/>
      <c r="F1392" s="1"/>
    </row>
    <row r="1393" spans="1:8">
      <c r="A1393" t="str">
        <f t="shared" si="105"/>
        <v>8.1.1.0.0.00.00 - Execução dos Atos Potenciais Ativos</v>
      </c>
      <c r="B1393" s="3" t="s">
        <v>4849</v>
      </c>
      <c r="C1393" s="4">
        <v>64295094670.709999</v>
      </c>
      <c r="D1393" s="1"/>
      <c r="E1393" s="1"/>
      <c r="F1393" s="1"/>
    </row>
    <row r="1394" spans="1:8">
      <c r="A1394" t="str">
        <f t="shared" si="105"/>
        <v>8.1.1.1.0.00.00 - Execução de Garantias e Contragarantias Recebidas</v>
      </c>
      <c r="B1394" s="5" t="s">
        <v>4850</v>
      </c>
      <c r="C1394" s="6">
        <v>7828441208.1000004</v>
      </c>
      <c r="D1394" s="1"/>
      <c r="E1394" s="1"/>
      <c r="F1394" s="1"/>
    </row>
    <row r="1395" spans="1:8" ht="25.5">
      <c r="A1395" t="str">
        <f t="shared" si="105"/>
        <v>8.1.1.2.0.00.00 - Execução de Direitos Conveniados e Outros 
 Instrumentos Congêneres</v>
      </c>
      <c r="B1395" s="3" t="s">
        <v>4851</v>
      </c>
      <c r="C1395" s="4">
        <v>61646974721.629997</v>
      </c>
      <c r="D1395" s="1"/>
      <c r="E1395" s="1"/>
      <c r="F1395" s="1"/>
    </row>
    <row r="1396" spans="1:8">
      <c r="A1396" t="str">
        <f t="shared" si="105"/>
        <v>8.1.1.3.0.00.00 - Execução de Direitos Contratuais</v>
      </c>
      <c r="B1396" s="5" t="s">
        <v>4852</v>
      </c>
      <c r="C1396" s="6">
        <v>8125654936.1700001</v>
      </c>
      <c r="D1396" s="1"/>
      <c r="E1396" s="1"/>
      <c r="F1396" s="1"/>
    </row>
    <row r="1397" spans="1:8">
      <c r="A1397" t="str">
        <f t="shared" si="105"/>
        <v>8.1.1.9.0.00.00 - Execução de Outros Atos Potenciais Ativos</v>
      </c>
      <c r="B1397" s="3" t="s">
        <v>4853</v>
      </c>
      <c r="C1397" s="4">
        <v>17870021705.049999</v>
      </c>
      <c r="D1397" s="1"/>
      <c r="E1397" s="1"/>
      <c r="F1397" s="1"/>
    </row>
    <row r="1398" spans="1:8">
      <c r="A1398" t="str">
        <f t="shared" si="105"/>
        <v>8.1.2.0.0.00.00 - Execução dos Atos Potenciais Passivos</v>
      </c>
      <c r="B1398" s="5" t="s">
        <v>4854</v>
      </c>
      <c r="C1398" s="6">
        <v>796102537731.66003</v>
      </c>
      <c r="D1398" s="1"/>
      <c r="E1398" s="1"/>
      <c r="F1398" s="1"/>
    </row>
    <row r="1399" spans="1:8">
      <c r="A1399" t="str">
        <f t="shared" si="105"/>
        <v>8.1.2.1.0.00.00 - Execução de Garantias e Contragarantias Concedidas</v>
      </c>
      <c r="B1399" s="3" t="s">
        <v>4855</v>
      </c>
      <c r="C1399" s="4">
        <v>11411908025.4</v>
      </c>
      <c r="D1399" s="1"/>
      <c r="E1399" s="1"/>
      <c r="F1399" s="1"/>
    </row>
    <row r="1400" spans="1:8" ht="25.5">
      <c r="A1400" t="str">
        <f t="shared" si="105"/>
        <v>8.1.2.2.0.00.00 - Execução de Obrigações Conveniadas e Outros 
 Instrumentos Congêneres</v>
      </c>
      <c r="B1400" s="5" t="s">
        <v>4856</v>
      </c>
      <c r="C1400" s="6">
        <v>53460857107.989998</v>
      </c>
      <c r="D1400" s="1"/>
      <c r="E1400" s="1"/>
      <c r="F1400" s="1"/>
    </row>
    <row r="1401" spans="1:8">
      <c r="A1401" t="str">
        <f t="shared" si="105"/>
        <v>8.1.2.3.0.00.00 - Execução de Obrigações Contratuais</v>
      </c>
      <c r="B1401" s="3" t="s">
        <v>4857</v>
      </c>
      <c r="C1401" s="4">
        <v>808049102876.82996</v>
      </c>
      <c r="D1401" s="1"/>
      <c r="E1401" s="1"/>
      <c r="F1401" s="1"/>
    </row>
    <row r="1402" spans="1:8">
      <c r="A1402" t="str">
        <f t="shared" si="105"/>
        <v>8.1.2.9.0.00.00 - Execução de Outros Atos Potenciais Passivos</v>
      </c>
      <c r="B1402" s="5" t="s">
        <v>4858</v>
      </c>
      <c r="C1402" s="6">
        <v>69237383815</v>
      </c>
      <c r="D1402" s="1"/>
      <c r="E1402" s="1"/>
      <c r="F1402" s="1"/>
    </row>
    <row r="1404" spans="1:8">
      <c r="H1404" s="1">
        <f>F1411-H1406</f>
        <v>0</v>
      </c>
    </row>
    <row r="1406" spans="1:8">
      <c r="H1406" s="1">
        <f>C1411-E1411</f>
        <v>4160672629022.9004</v>
      </c>
    </row>
    <row r="1409" spans="1:10">
      <c r="B1409" s="87" t="s">
        <v>705</v>
      </c>
      <c r="C1409" s="87"/>
    </row>
    <row r="1410" spans="1:10">
      <c r="A1410" s="2"/>
      <c r="B1410" s="2" t="s">
        <v>31</v>
      </c>
      <c r="C1410" s="2" t="s">
        <v>705</v>
      </c>
      <c r="E1410" s="2" t="s">
        <v>32</v>
      </c>
      <c r="F1410" s="2" t="s">
        <v>33</v>
      </c>
      <c r="H1410" s="2" t="s">
        <v>34</v>
      </c>
      <c r="J1410" s="1"/>
    </row>
    <row r="1411" spans="1:10">
      <c r="A1411" t="str">
        <f>TRIM(B1411)</f>
        <v>1.0.0.0.0.00.00 - Ativo</v>
      </c>
      <c r="B1411" s="19" t="s">
        <v>2109</v>
      </c>
      <c r="C1411" s="52">
        <v>4793590993829.4502</v>
      </c>
      <c r="D1411" s="13"/>
      <c r="E1411" s="13">
        <f>E1412+E1519</f>
        <v>632918364806.55005</v>
      </c>
      <c r="F1411" s="13">
        <f>F1412+F1519</f>
        <v>4160672629022.9004</v>
      </c>
      <c r="G1411" s="14"/>
      <c r="H1411" s="14" t="b">
        <f>IF(I1411="00",C1411=E1411+F1411,TRUE)</f>
        <v>1</v>
      </c>
      <c r="I1411" s="14" t="str">
        <f>MID(A1411,11,2)</f>
        <v>00</v>
      </c>
      <c r="J1411" s="13">
        <f>C1411-E1411</f>
        <v>4160672629022.9004</v>
      </c>
    </row>
    <row r="1412" spans="1:10">
      <c r="A1412" t="str">
        <f t="shared" ref="A1412:A1475" si="108">TRIM(B1412)</f>
        <v>1.1.0.0.0.00.00 - Ativo Circulante</v>
      </c>
      <c r="B1412" s="5" t="s">
        <v>2110</v>
      </c>
      <c r="C1412" s="6">
        <v>1483914139285.72</v>
      </c>
      <c r="D1412" s="1"/>
      <c r="E1412" s="1">
        <f>E1413+E1419+E1461+E1476+E1485+E1502</f>
        <v>78510065233.660004</v>
      </c>
      <c r="F1412" s="1">
        <f>F1413+F1419+F1461+F1476+F1485+F1502</f>
        <v>1405404074052.0601</v>
      </c>
      <c r="H1412" t="b">
        <f t="shared" ref="H1412:H1475" si="109">IF(I1412="00",C1412=E1412+F1412,TRUE)</f>
        <v>1</v>
      </c>
      <c r="I1412" t="str">
        <f t="shared" ref="I1412:I1475" si="110">MID(A1412,11,2)</f>
        <v>00</v>
      </c>
      <c r="J1412" s="1"/>
    </row>
    <row r="1413" spans="1:10">
      <c r="A1413" t="str">
        <f t="shared" si="108"/>
        <v>1.1.1.0.0.00.00 - Caixa e Equivalentes de Caixa</v>
      </c>
      <c r="B1413" s="3" t="s">
        <v>2111</v>
      </c>
      <c r="C1413" s="4">
        <v>1155031334616.1101</v>
      </c>
      <c r="D1413" s="1"/>
      <c r="E1413" s="1">
        <f>E1414+E1417</f>
        <v>47343276699.550003</v>
      </c>
      <c r="F1413" s="1">
        <f>F1414+F1417</f>
        <v>1107688057916.5601</v>
      </c>
      <c r="H1413" t="b">
        <f t="shared" si="109"/>
        <v>1</v>
      </c>
      <c r="I1413" t="str">
        <f t="shared" si="110"/>
        <v>00</v>
      </c>
    </row>
    <row r="1414" spans="1:10">
      <c r="A1414" t="str">
        <f t="shared" si="108"/>
        <v>1.1.1.1.0.00.00 - Caixa e Equivalentes de Caixa em Moeda Nacional</v>
      </c>
      <c r="B1414" s="5" t="s">
        <v>2112</v>
      </c>
      <c r="C1414" s="6">
        <v>1132738298294.45</v>
      </c>
      <c r="D1414" s="1"/>
      <c r="E1414" s="1">
        <f>E1415+E1416</f>
        <v>47343276699.550003</v>
      </c>
      <c r="F1414" s="1">
        <f>F1415+F1416</f>
        <v>1085395021594.9</v>
      </c>
      <c r="H1414" t="b">
        <f t="shared" si="109"/>
        <v>1</v>
      </c>
      <c r="I1414" t="str">
        <f t="shared" si="110"/>
        <v>00</v>
      </c>
    </row>
    <row r="1415" spans="1:10" ht="25.5">
      <c r="A1415" t="str">
        <f t="shared" si="108"/>
        <v>1.1.1.1.1.00.00 - Caixa e Equivalentes de Caixa em Moeda Nacional - 
 Consolidação</v>
      </c>
      <c r="B1415" s="3" t="s">
        <v>2113</v>
      </c>
      <c r="C1415" s="4">
        <v>1085395021594.9</v>
      </c>
      <c r="D1415" s="1"/>
      <c r="E1415" s="1">
        <f>SUMIF(A1415:B1415,"*intra*",C1415:D1415)+SUMIF(A1415:B1415,"*inter*",C1415:D1415)</f>
        <v>0</v>
      </c>
      <c r="F1415" s="1">
        <f>SUMIF(A1415:B1415,"*consolidação*",C1415:D1415)</f>
        <v>1085395021594.9</v>
      </c>
      <c r="H1415" t="b">
        <f t="shared" si="109"/>
        <v>1</v>
      </c>
      <c r="I1415" t="str">
        <f t="shared" si="110"/>
        <v>00</v>
      </c>
    </row>
    <row r="1416" spans="1:10" ht="25.5">
      <c r="A1416" t="str">
        <f t="shared" si="108"/>
        <v>1.1.1.1.2.00.00 - Caixa e Equivalentes de Caixa em Moeda Nacional - 
 Intra OFSS</v>
      </c>
      <c r="B1416" s="5" t="s">
        <v>2114</v>
      </c>
      <c r="C1416" s="6">
        <v>47343276699.550003</v>
      </c>
      <c r="D1416" s="1"/>
      <c r="E1416" s="1">
        <f>SUMIF(A1416:B1416,"*intra*",C1416:D1416)+SUMIF(A1416:B1416,"*inter*",C1416:D1416)</f>
        <v>47343276699.550003</v>
      </c>
      <c r="F1416" s="1">
        <f>SUMIF(A1416:B1416,"*consolidação*",C1416:D1416)</f>
        <v>0</v>
      </c>
      <c r="H1416" t="b">
        <f t="shared" si="109"/>
        <v>1</v>
      </c>
      <c r="I1416" t="str">
        <f t="shared" si="110"/>
        <v>00</v>
      </c>
    </row>
    <row r="1417" spans="1:10">
      <c r="A1417" t="str">
        <f t="shared" si="108"/>
        <v>1.1.1.2.0.00.00 - Caixa e Equivalentes de Caixa em Moeda Estrangeira</v>
      </c>
      <c r="B1417" s="3" t="s">
        <v>2115</v>
      </c>
      <c r="C1417" s="4">
        <v>22293036321.66</v>
      </c>
      <c r="D1417" s="1"/>
      <c r="E1417" s="1">
        <f>E1418</f>
        <v>0</v>
      </c>
      <c r="F1417" s="1">
        <f>F1418</f>
        <v>22293036321.66</v>
      </c>
      <c r="H1417" t="b">
        <f t="shared" si="109"/>
        <v>1</v>
      </c>
      <c r="I1417" t="str">
        <f t="shared" si="110"/>
        <v>00</v>
      </c>
    </row>
    <row r="1418" spans="1:10" ht="25.5">
      <c r="A1418" t="str">
        <f t="shared" si="108"/>
        <v>1.1.1.2.1.00.00 - Caixa e Equivalentes de Caixa em Moeda Estrangeira 
 - Consolidação</v>
      </c>
      <c r="B1418" s="5" t="s">
        <v>2116</v>
      </c>
      <c r="C1418" s="6">
        <v>22293036321.66</v>
      </c>
      <c r="D1418" s="1"/>
      <c r="E1418" s="1">
        <f>SUMIF(A1418:B1418,"*intra*",C1418:D1418)+SUMIF(A1418:B1418,"*inter*",C1418:D1418)</f>
        <v>0</v>
      </c>
      <c r="F1418" s="1">
        <f>SUMIF(A1418:B1418,"*consolidação*",C1418:D1418)</f>
        <v>22293036321.66</v>
      </c>
      <c r="H1418" t="b">
        <f t="shared" si="109"/>
        <v>1</v>
      </c>
      <c r="I1418" t="str">
        <f t="shared" si="110"/>
        <v>00</v>
      </c>
    </row>
    <row r="1419" spans="1:10">
      <c r="A1419" t="str">
        <f t="shared" si="108"/>
        <v>1.1.2.0.0.00.00 - Créditos a Curto Prazo</v>
      </c>
      <c r="B1419" s="3" t="s">
        <v>2117</v>
      </c>
      <c r="C1419" s="4">
        <v>113693790344.69</v>
      </c>
      <c r="D1419" s="1"/>
      <c r="E1419" s="1">
        <f>E1420+E1426+E1432+E1437+E1443+E1449-E1455</f>
        <v>31166788534.110001</v>
      </c>
      <c r="F1419" s="1">
        <f>F1420+F1426+F1432+F1437+F1443+F1449-F1455</f>
        <v>82527001810.580002</v>
      </c>
      <c r="H1419" t="b">
        <f t="shared" si="109"/>
        <v>1</v>
      </c>
      <c r="I1419" t="str">
        <f t="shared" si="110"/>
        <v>00</v>
      </c>
      <c r="J1419" s="1">
        <f>C1419-E1419</f>
        <v>82527001810.580002</v>
      </c>
    </row>
    <row r="1420" spans="1:10">
      <c r="A1420" t="str">
        <f t="shared" si="108"/>
        <v>1.1.2.1.0.00.00 - Créditos Tributários a Receber</v>
      </c>
      <c r="B1420" s="5" t="s">
        <v>2118</v>
      </c>
      <c r="C1420" s="6">
        <v>61530429437.239998</v>
      </c>
      <c r="D1420" s="1"/>
      <c r="E1420" s="1">
        <f>E1421+E1422+E1423+E1424+E1425</f>
        <v>0</v>
      </c>
      <c r="F1420" s="1">
        <f>F1421+F1422+F1423+F1424+F1425</f>
        <v>61530429437.239998</v>
      </c>
      <c r="H1420" t="b">
        <f t="shared" si="109"/>
        <v>1</v>
      </c>
      <c r="I1420" t="str">
        <f t="shared" si="110"/>
        <v>00</v>
      </c>
    </row>
    <row r="1421" spans="1:10">
      <c r="A1421" t="str">
        <f t="shared" si="108"/>
        <v>1.1.2.1.1.00.00 - Créditos Tributários a Receber - Consolidação</v>
      </c>
      <c r="B1421" s="3" t="s">
        <v>2119</v>
      </c>
      <c r="C1421" s="4">
        <v>61530429437.239998</v>
      </c>
      <c r="D1421" s="1"/>
      <c r="E1421" s="1">
        <f>SUMIF(A1421:B1421,"*intra*",C1421:D1421)+SUMIF(A1421:B1421,"*inter*",C1421:D1421)</f>
        <v>0</v>
      </c>
      <c r="F1421" s="1">
        <f>SUMIF(A1421:B1421,"*consolidação*",C1421:D1421)</f>
        <v>61530429437.239998</v>
      </c>
      <c r="H1421" t="b">
        <f t="shared" si="109"/>
        <v>1</v>
      </c>
      <c r="I1421" t="str">
        <f t="shared" si="110"/>
        <v>00</v>
      </c>
    </row>
    <row r="1422" spans="1:10">
      <c r="A1422" t="str">
        <f t="shared" si="108"/>
        <v>1.1.2.1.2.00.00 - Créditos Tributários a Receber - Intra OFSS</v>
      </c>
      <c r="B1422" s="5" t="s">
        <v>2120</v>
      </c>
      <c r="C1422" s="6">
        <v>0</v>
      </c>
      <c r="D1422" s="1"/>
      <c r="E1422" s="1">
        <f>SUMIF(A1422:B1422,"*intra*",C1422:D1422)+SUMIF(A1422:B1422,"*inter*",C1422:D1422)</f>
        <v>0</v>
      </c>
      <c r="F1422" s="1">
        <f>SUMIF(A1422:B1422,"*consolidação*",C1422:D1422)</f>
        <v>0</v>
      </c>
      <c r="H1422" t="b">
        <f t="shared" si="109"/>
        <v>1</v>
      </c>
      <c r="I1422" t="str">
        <f t="shared" si="110"/>
        <v>00</v>
      </c>
    </row>
    <row r="1423" spans="1:10" ht="25.5">
      <c r="A1423" t="str">
        <f t="shared" si="108"/>
        <v>1.1.2.1.3.00.00 - Créditos Tributários a Receber - Inter OFSS - 
 União</v>
      </c>
      <c r="B1423" s="3" t="s">
        <v>2121</v>
      </c>
      <c r="C1423" s="4">
        <v>0</v>
      </c>
      <c r="D1423" s="1"/>
      <c r="E1423" s="1">
        <f>SUMIF(A1423:B1423,"*intra*",C1423:D1423)+SUMIF(A1423:B1423,"*inter*",C1423:D1423)</f>
        <v>0</v>
      </c>
      <c r="F1423" s="1">
        <f>SUMIF(A1423:B1423,"*consolidação*",C1423:D1423)</f>
        <v>0</v>
      </c>
      <c r="H1423" t="b">
        <f t="shared" si="109"/>
        <v>1</v>
      </c>
      <c r="I1423" t="str">
        <f t="shared" si="110"/>
        <v>00</v>
      </c>
    </row>
    <row r="1424" spans="1:10" ht="25.5">
      <c r="A1424" t="str">
        <f t="shared" si="108"/>
        <v>1.1.2.1.4.00.00 - Créditos Tributários a Receber - Inter OFSS – 
 Estado</v>
      </c>
      <c r="B1424" s="5" t="s">
        <v>2122</v>
      </c>
      <c r="C1424" s="6">
        <v>0</v>
      </c>
      <c r="D1424" s="1"/>
      <c r="E1424" s="1">
        <f>SUMIF(A1424:B1424,"*intra*",C1424:D1424)+SUMIF(A1424:B1424,"*inter*",C1424:D1424)</f>
        <v>0</v>
      </c>
      <c r="F1424" s="1">
        <f>SUMIF(A1424:B1424,"*consolidação*",C1424:D1424)</f>
        <v>0</v>
      </c>
      <c r="H1424" t="b">
        <f t="shared" si="109"/>
        <v>1</v>
      </c>
      <c r="I1424" t="str">
        <f t="shared" si="110"/>
        <v>00</v>
      </c>
    </row>
    <row r="1425" spans="1:9" ht="25.5">
      <c r="A1425" t="str">
        <f t="shared" si="108"/>
        <v>1.1.2.1.5.00.00 - Créditos Tributários a Receber - Inter OFSS - 
 Município</v>
      </c>
      <c r="B1425" s="3" t="s">
        <v>2123</v>
      </c>
      <c r="C1425" s="4">
        <v>0</v>
      </c>
      <c r="D1425" s="1"/>
      <c r="E1425" s="1">
        <f>SUMIF(A1425:B1425,"*intra*",C1425:D1425)+SUMIF(A1425:B1425,"*inter*",C1425:D1425)</f>
        <v>0</v>
      </c>
      <c r="F1425" s="1">
        <f>SUMIF(A1425:B1425,"*consolidação*",C1425:D1425)</f>
        <v>0</v>
      </c>
      <c r="H1425" t="b">
        <f t="shared" si="109"/>
        <v>1</v>
      </c>
      <c r="I1425" t="str">
        <f t="shared" si="110"/>
        <v>00</v>
      </c>
    </row>
    <row r="1426" spans="1:9">
      <c r="A1426" t="str">
        <f t="shared" si="108"/>
        <v>1.1.2.2.0.00.00 - Clientes</v>
      </c>
      <c r="B1426" s="5" t="s">
        <v>2124</v>
      </c>
      <c r="C1426" s="6">
        <v>858190937.49000001</v>
      </c>
      <c r="D1426" s="1"/>
      <c r="E1426" s="1">
        <f>E1427+E1428+E1429+E1430+E1431</f>
        <v>87779109.780000001</v>
      </c>
      <c r="F1426" s="1">
        <f>F1427+F1428+F1429+F1430+F1431</f>
        <v>770411827.71000004</v>
      </c>
      <c r="H1426" t="b">
        <f t="shared" si="109"/>
        <v>1</v>
      </c>
      <c r="I1426" t="str">
        <f t="shared" si="110"/>
        <v>00</v>
      </c>
    </row>
    <row r="1427" spans="1:9">
      <c r="A1427" t="str">
        <f t="shared" si="108"/>
        <v>1.1.2.2.1.00.00 - Clientes - Consolidação</v>
      </c>
      <c r="B1427" s="3" t="s">
        <v>2125</v>
      </c>
      <c r="C1427" s="4">
        <v>770411827.71000004</v>
      </c>
      <c r="D1427" s="1"/>
      <c r="E1427" s="1">
        <f>SUMIF(A1427:B1427,"*intra*",C1427:D1427)+SUMIF(A1427:B1427,"*inter*",C1427:D1427)</f>
        <v>0</v>
      </c>
      <c r="F1427" s="1">
        <f>SUMIF(A1427:B1427,"*consolidação*",C1427:D1427)</f>
        <v>770411827.71000004</v>
      </c>
      <c r="H1427" t="b">
        <f t="shared" si="109"/>
        <v>1</v>
      </c>
      <c r="I1427" t="str">
        <f t="shared" si="110"/>
        <v>00</v>
      </c>
    </row>
    <row r="1428" spans="1:9">
      <c r="A1428" t="str">
        <f t="shared" si="108"/>
        <v>1.1.2.2.2.00.00 - Clientes - Intra OFSS</v>
      </c>
      <c r="B1428" s="5" t="s">
        <v>2126</v>
      </c>
      <c r="C1428" s="6">
        <v>85480004.829999998</v>
      </c>
      <c r="D1428" s="1"/>
      <c r="E1428" s="1">
        <f>SUMIF(A1428:B1428,"*intra*",C1428:D1428)+SUMIF(A1428:B1428,"*inter*",C1428:D1428)</f>
        <v>85480004.829999998</v>
      </c>
      <c r="F1428" s="1">
        <f>SUMIF(A1428:B1428,"*consolidação*",C1428:D1428)</f>
        <v>0</v>
      </c>
      <c r="H1428" t="b">
        <f t="shared" si="109"/>
        <v>1</v>
      </c>
      <c r="I1428" t="str">
        <f t="shared" si="110"/>
        <v>00</v>
      </c>
    </row>
    <row r="1429" spans="1:9">
      <c r="A1429" t="str">
        <f t="shared" si="108"/>
        <v>1.1.2.2.3.00.00 - Clientes - Inter OFSS - União</v>
      </c>
      <c r="B1429" s="3" t="s">
        <v>2127</v>
      </c>
      <c r="C1429" s="4"/>
      <c r="D1429" s="1"/>
      <c r="E1429" s="1">
        <f>SUMIF(A1429:B1429,"*intra*",C1429:D1429)+SUMIF(A1429:B1429,"*inter*",C1429:D1429)</f>
        <v>0</v>
      </c>
      <c r="F1429" s="1">
        <f>SUMIF(A1429:B1429,"*consolidação*",C1429:D1429)</f>
        <v>0</v>
      </c>
      <c r="H1429" t="b">
        <f t="shared" si="109"/>
        <v>1</v>
      </c>
      <c r="I1429" t="str">
        <f t="shared" si="110"/>
        <v>00</v>
      </c>
    </row>
    <row r="1430" spans="1:9">
      <c r="A1430" t="str">
        <f t="shared" si="108"/>
        <v>1.1.2.2.4.00.00 - Clientes - Inter OFSS - Estado</v>
      </c>
      <c r="B1430" s="5" t="s">
        <v>2128</v>
      </c>
      <c r="C1430" s="6">
        <v>2297216.64</v>
      </c>
      <c r="D1430" s="1"/>
      <c r="E1430" s="1">
        <f>SUMIF(A1430:B1430,"*intra*",C1430:D1430)+SUMIF(A1430:B1430,"*inter*",C1430:D1430)</f>
        <v>2297216.64</v>
      </c>
      <c r="F1430" s="1">
        <f>SUMIF(A1430:B1430,"*consolidação*",C1430:D1430)</f>
        <v>0</v>
      </c>
      <c r="H1430" t="b">
        <f t="shared" si="109"/>
        <v>1</v>
      </c>
      <c r="I1430" t="str">
        <f t="shared" si="110"/>
        <v>00</v>
      </c>
    </row>
    <row r="1431" spans="1:9">
      <c r="A1431" t="str">
        <f t="shared" si="108"/>
        <v>1.1.2.2.5.00.00 - Clientes - Inter OFSS - Município</v>
      </c>
      <c r="B1431" s="3" t="s">
        <v>2129</v>
      </c>
      <c r="C1431" s="4">
        <v>1888.31</v>
      </c>
      <c r="D1431" s="1"/>
      <c r="E1431" s="1">
        <f>SUMIF(A1431:B1431,"*intra*",C1431:D1431)+SUMIF(A1431:B1431,"*inter*",C1431:D1431)</f>
        <v>1888.31</v>
      </c>
      <c r="F1431" s="1">
        <f>SUMIF(A1431:B1431,"*consolidação*",C1431:D1431)</f>
        <v>0</v>
      </c>
      <c r="H1431" t="b">
        <f t="shared" si="109"/>
        <v>1</v>
      </c>
      <c r="I1431" t="str">
        <f t="shared" si="110"/>
        <v>00</v>
      </c>
    </row>
    <row r="1432" spans="1:9">
      <c r="A1432" t="str">
        <f t="shared" si="108"/>
        <v>1.1.2.3.0.00.00 - Créditos de Transferências a Receber</v>
      </c>
      <c r="B1432" s="5" t="s">
        <v>2130</v>
      </c>
      <c r="C1432" s="6">
        <v>30000</v>
      </c>
      <c r="D1432" s="1"/>
      <c r="E1432" s="1">
        <f>E1433+E1434+E1435+E1436</f>
        <v>0</v>
      </c>
      <c r="F1432" s="1">
        <f>F1433+F1434+F1435+F1436</f>
        <v>30000</v>
      </c>
      <c r="H1432" t="b">
        <f t="shared" si="109"/>
        <v>1</v>
      </c>
      <c r="I1432" t="str">
        <f t="shared" si="110"/>
        <v>00</v>
      </c>
    </row>
    <row r="1433" spans="1:9" ht="25.5">
      <c r="A1433" t="str">
        <f t="shared" si="108"/>
        <v>1.1.2.3.1.00.00 - Créditos de Transferências a Receber - 
 Consolidação</v>
      </c>
      <c r="B1433" s="3" t="s">
        <v>2131</v>
      </c>
      <c r="C1433" s="4">
        <v>30000</v>
      </c>
      <c r="D1433" s="1"/>
      <c r="E1433" s="1">
        <f>SUMIF(A1433:B1433,"*intra*",C1433:D1433)+SUMIF(A1433:B1433,"*inter*",C1433:D1433)</f>
        <v>0</v>
      </c>
      <c r="F1433" s="1">
        <f>SUMIF(A1433:B1433,"*consolidação*",C1433:D1433)</f>
        <v>30000</v>
      </c>
      <c r="H1433" t="b">
        <f t="shared" si="109"/>
        <v>1</v>
      </c>
      <c r="I1433" t="str">
        <f t="shared" si="110"/>
        <v>00</v>
      </c>
    </row>
    <row r="1434" spans="1:9" ht="25.5">
      <c r="A1434" t="str">
        <f t="shared" si="108"/>
        <v>1.1.2.3.3.00.00 - Créditos de Transferências a Receber - Inter OFSS 
 - União</v>
      </c>
      <c r="B1434" s="5" t="s">
        <v>2132</v>
      </c>
      <c r="C1434" s="6">
        <v>0</v>
      </c>
      <c r="D1434" s="1"/>
      <c r="E1434" s="1">
        <f>SUMIF(A1434:B1434,"*intra*",C1434:D1434)+SUMIF(A1434:B1434,"*inter*",C1434:D1434)</f>
        <v>0</v>
      </c>
      <c r="F1434" s="1">
        <f>SUMIF(A1434:B1434,"*consolidação*",C1434:D1434)</f>
        <v>0</v>
      </c>
      <c r="H1434" t="b">
        <f t="shared" si="109"/>
        <v>1</v>
      </c>
      <c r="I1434" t="str">
        <f t="shared" si="110"/>
        <v>00</v>
      </c>
    </row>
    <row r="1435" spans="1:9" ht="25.5">
      <c r="A1435" t="str">
        <f t="shared" si="108"/>
        <v>1.1.2.3.4.00.00 - Créditos de Transferências a Receber - Inter OFSS 
 - Estado</v>
      </c>
      <c r="B1435" s="3" t="s">
        <v>2133</v>
      </c>
      <c r="C1435" s="4">
        <v>0</v>
      </c>
      <c r="D1435" s="1"/>
      <c r="E1435" s="1">
        <f>SUMIF(A1435:B1435,"*intra*",C1435:D1435)+SUMIF(A1435:B1435,"*inter*",C1435:D1435)</f>
        <v>0</v>
      </c>
      <c r="F1435" s="1">
        <f>SUMIF(A1435:B1435,"*consolidação*",C1435:D1435)</f>
        <v>0</v>
      </c>
      <c r="H1435" t="b">
        <f t="shared" si="109"/>
        <v>1</v>
      </c>
      <c r="I1435" t="str">
        <f t="shared" si="110"/>
        <v>00</v>
      </c>
    </row>
    <row r="1436" spans="1:9" ht="25.5">
      <c r="A1436" t="str">
        <f t="shared" si="108"/>
        <v>1.1.2.3.5.00.00 - Créditos de Transferências a Receber - Inter OFSS 
 - Município</v>
      </c>
      <c r="B1436" s="5" t="s">
        <v>2134</v>
      </c>
      <c r="C1436" s="6">
        <v>0</v>
      </c>
      <c r="D1436" s="1"/>
      <c r="E1436" s="1">
        <f>SUMIF(A1436:B1436,"*intra*",C1436:D1436)+SUMIF(A1436:B1436,"*inter*",C1436:D1436)</f>
        <v>0</v>
      </c>
      <c r="F1436" s="1">
        <f>SUMIF(A1436:B1436,"*consolidação*",C1436:D1436)</f>
        <v>0</v>
      </c>
      <c r="H1436" t="b">
        <f t="shared" si="109"/>
        <v>1</v>
      </c>
      <c r="I1436" t="str">
        <f t="shared" si="110"/>
        <v>00</v>
      </c>
    </row>
    <row r="1437" spans="1:9">
      <c r="A1437" t="str">
        <f t="shared" si="108"/>
        <v>1.1.2.4.0.00.00 - Empréstimos e Financiamentos Concedidos</v>
      </c>
      <c r="B1437" s="3" t="s">
        <v>2135</v>
      </c>
      <c r="C1437" s="4">
        <v>80001399583.899994</v>
      </c>
      <c r="D1437" s="1"/>
      <c r="E1437" s="1">
        <f>E1438+E1439+E1440+E1441+E1442</f>
        <v>31220210815.060001</v>
      </c>
      <c r="F1437" s="1">
        <f>F1438+F1439+F1440+F1441+F1442</f>
        <v>48781188768.839996</v>
      </c>
      <c r="H1437" t="b">
        <f t="shared" si="109"/>
        <v>1</v>
      </c>
      <c r="I1437" t="str">
        <f t="shared" si="110"/>
        <v>00</v>
      </c>
    </row>
    <row r="1438" spans="1:9" ht="25.5">
      <c r="A1438" t="str">
        <f t="shared" si="108"/>
        <v>1.1.2.4.1.00.00 - Empréstimos e Financiamentos Concedidos - 
 Consolidação</v>
      </c>
      <c r="B1438" s="5" t="s">
        <v>2136</v>
      </c>
      <c r="C1438" s="6">
        <v>48781188768.839996</v>
      </c>
      <c r="D1438" s="1"/>
      <c r="E1438" s="1">
        <f>SUMIF(A1438:B1438,"*intra*",C1438:D1438)+SUMIF(A1438:B1438,"*inter*",C1438:D1438)</f>
        <v>0</v>
      </c>
      <c r="F1438" s="1">
        <f>SUMIF(A1438:B1438,"*consolidação*",C1438:D1438)</f>
        <v>48781188768.839996</v>
      </c>
      <c r="H1438" t="b">
        <f t="shared" si="109"/>
        <v>1</v>
      </c>
      <c r="I1438" t="str">
        <f t="shared" si="110"/>
        <v>00</v>
      </c>
    </row>
    <row r="1439" spans="1:9" ht="25.5">
      <c r="A1439" t="str">
        <f t="shared" si="108"/>
        <v>1.1.2.4.2.00.00 - Empréstimos e Financiamentos Concedidos - Intra 
 OFSS</v>
      </c>
      <c r="B1439" s="3" t="s">
        <v>2137</v>
      </c>
      <c r="C1439" s="4">
        <v>1377989803.3099999</v>
      </c>
      <c r="D1439" s="1"/>
      <c r="E1439" s="1">
        <f>SUMIF(A1439:B1439,"*intra*",C1439:D1439)+SUMIF(A1439:B1439,"*inter*",C1439:D1439)</f>
        <v>1377989803.3099999</v>
      </c>
      <c r="F1439" s="1">
        <f>SUMIF(A1439:B1439,"*consolidação*",C1439:D1439)</f>
        <v>0</v>
      </c>
      <c r="H1439" t="b">
        <f t="shared" si="109"/>
        <v>1</v>
      </c>
      <c r="I1439" t="str">
        <f t="shared" si="110"/>
        <v>00</v>
      </c>
    </row>
    <row r="1440" spans="1:9" ht="25.5">
      <c r="A1440" t="str">
        <f t="shared" si="108"/>
        <v>1.1.2.4.3.00.00 - Empréstimos e Financiamentos Concedidos - Inter 
 OFSS - União</v>
      </c>
      <c r="B1440" s="5" t="s">
        <v>2138</v>
      </c>
      <c r="C1440" s="6">
        <v>0</v>
      </c>
      <c r="D1440" s="1"/>
      <c r="E1440" s="1">
        <f>SUMIF(A1440:B1440,"*intra*",C1440:D1440)+SUMIF(A1440:B1440,"*inter*",C1440:D1440)</f>
        <v>0</v>
      </c>
      <c r="F1440" s="1">
        <f>SUMIF(A1440:B1440,"*consolidação*",C1440:D1440)</f>
        <v>0</v>
      </c>
      <c r="H1440" t="b">
        <f t="shared" si="109"/>
        <v>1</v>
      </c>
      <c r="I1440" t="str">
        <f t="shared" si="110"/>
        <v>00</v>
      </c>
    </row>
    <row r="1441" spans="1:9" ht="25.5">
      <c r="A1441" t="str">
        <f t="shared" si="108"/>
        <v>1.1.2.4.4.00.00 - Empréstimos e Financiamentos Concedidos - Inter 
 OFSS - Estado</v>
      </c>
      <c r="B1441" s="3" t="s">
        <v>2139</v>
      </c>
      <c r="C1441" s="4">
        <v>24481735708.130001</v>
      </c>
      <c r="D1441" s="1"/>
      <c r="E1441" s="1">
        <f>SUMIF(A1441:B1441,"*intra*",C1441:D1441)+SUMIF(A1441:B1441,"*inter*",C1441:D1441)</f>
        <v>24481735708.130001</v>
      </c>
      <c r="F1441" s="1">
        <f>SUMIF(A1441:B1441,"*consolidação*",C1441:D1441)</f>
        <v>0</v>
      </c>
      <c r="H1441" t="b">
        <f t="shared" si="109"/>
        <v>1</v>
      </c>
      <c r="I1441" t="str">
        <f t="shared" si="110"/>
        <v>00</v>
      </c>
    </row>
    <row r="1442" spans="1:9" ht="25.5">
      <c r="A1442" t="str">
        <f t="shared" si="108"/>
        <v>1.1.2.4.5.00.00 - Empréstimos e Financiamentos Concedidos - Inter 
 OFSS - Município</v>
      </c>
      <c r="B1442" s="5" t="s">
        <v>2140</v>
      </c>
      <c r="C1442" s="6">
        <v>5360485303.6199999</v>
      </c>
      <c r="D1442" s="1"/>
      <c r="E1442" s="1">
        <f>SUMIF(A1442:B1442,"*intra*",C1442:D1442)+SUMIF(A1442:B1442,"*inter*",C1442:D1442)</f>
        <v>5360485303.6199999</v>
      </c>
      <c r="F1442" s="1">
        <f>SUMIF(A1442:B1442,"*consolidação*",C1442:D1442)</f>
        <v>0</v>
      </c>
      <c r="H1442" t="b">
        <f t="shared" si="109"/>
        <v>1</v>
      </c>
      <c r="I1442" t="str">
        <f t="shared" si="110"/>
        <v>00</v>
      </c>
    </row>
    <row r="1443" spans="1:9">
      <c r="A1443" t="str">
        <f t="shared" si="108"/>
        <v>1.1.2.5.0.00.00 - Dívida Ativa Tributaria</v>
      </c>
      <c r="B1443" s="3" t="s">
        <v>2141</v>
      </c>
      <c r="C1443" s="4">
        <v>7793578.1299999999</v>
      </c>
      <c r="D1443" s="1"/>
      <c r="E1443" s="1">
        <f>E1444+E1445+E1446+E1447+E1448</f>
        <v>0</v>
      </c>
      <c r="F1443" s="1">
        <f>F1444+F1445+F1446+F1447+F1448</f>
        <v>7793578.1299999999</v>
      </c>
      <c r="H1443" t="b">
        <f t="shared" si="109"/>
        <v>1</v>
      </c>
      <c r="I1443" t="str">
        <f t="shared" si="110"/>
        <v>00</v>
      </c>
    </row>
    <row r="1444" spans="1:9">
      <c r="A1444" t="str">
        <f t="shared" si="108"/>
        <v>1.1.2.5.1.00.00 - Dívida Ativa Tributaria - Consolidação</v>
      </c>
      <c r="B1444" s="5" t="s">
        <v>2142</v>
      </c>
      <c r="C1444" s="6">
        <v>7793578.1299999999</v>
      </c>
      <c r="D1444" s="1"/>
      <c r="E1444" s="1">
        <f>SUMIF(A1444:B1444,"*intra*",C1444:D1444)+SUMIF(A1444:B1444,"*inter*",C1444:D1444)</f>
        <v>0</v>
      </c>
      <c r="F1444" s="1">
        <f>SUMIF(A1444:B1444,"*consolidação*",C1444:D1444)</f>
        <v>7793578.1299999999</v>
      </c>
      <c r="H1444" t="b">
        <f t="shared" si="109"/>
        <v>1</v>
      </c>
      <c r="I1444" t="str">
        <f t="shared" si="110"/>
        <v>00</v>
      </c>
    </row>
    <row r="1445" spans="1:9">
      <c r="A1445" t="str">
        <f t="shared" si="108"/>
        <v>1.1.2.5.2.00.00 - Dívida Ativa Tributária - Intra OFSS</v>
      </c>
      <c r="B1445" s="3" t="s">
        <v>2143</v>
      </c>
      <c r="C1445" s="4">
        <v>0</v>
      </c>
      <c r="D1445" s="1"/>
      <c r="E1445" s="1">
        <f>SUMIF(A1445:B1445,"*intra*",C1445:D1445)+SUMIF(A1445:B1445,"*inter*",C1445:D1445)</f>
        <v>0</v>
      </c>
      <c r="F1445" s="1">
        <f>SUMIF(A1445:B1445,"*consolidação*",C1445:D1445)</f>
        <v>0</v>
      </c>
      <c r="H1445" t="b">
        <f t="shared" si="109"/>
        <v>1</v>
      </c>
      <c r="I1445" t="str">
        <f t="shared" si="110"/>
        <v>00</v>
      </c>
    </row>
    <row r="1446" spans="1:9">
      <c r="A1446" t="str">
        <f t="shared" si="108"/>
        <v>1.1.2.5.3.00.00 - Dívida Ativa Tributária - Inter OFSS - União</v>
      </c>
      <c r="B1446" s="5" t="s">
        <v>2144</v>
      </c>
      <c r="C1446" s="6">
        <v>0</v>
      </c>
      <c r="D1446" s="1"/>
      <c r="E1446" s="1">
        <f>SUMIF(A1446:B1446,"*intra*",C1446:D1446)+SUMIF(A1446:B1446,"*inter*",C1446:D1446)</f>
        <v>0</v>
      </c>
      <c r="F1446" s="1">
        <f>SUMIF(A1446:B1446,"*consolidação*",C1446:D1446)</f>
        <v>0</v>
      </c>
      <c r="H1446" t="b">
        <f t="shared" si="109"/>
        <v>1</v>
      </c>
      <c r="I1446" t="str">
        <f t="shared" si="110"/>
        <v>00</v>
      </c>
    </row>
    <row r="1447" spans="1:9">
      <c r="A1447" t="str">
        <f t="shared" si="108"/>
        <v>1.1.2.5.4.00.00 - Dívida Ativa Tributária - Inter OFSS - Estado</v>
      </c>
      <c r="B1447" s="3" t="s">
        <v>2145</v>
      </c>
      <c r="C1447" s="4">
        <v>0</v>
      </c>
      <c r="D1447" s="1"/>
      <c r="E1447" s="1">
        <f>SUMIF(A1447:B1447,"*intra*",C1447:D1447)+SUMIF(A1447:B1447,"*inter*",C1447:D1447)</f>
        <v>0</v>
      </c>
      <c r="F1447" s="1">
        <f>SUMIF(A1447:B1447,"*consolidação*",C1447:D1447)</f>
        <v>0</v>
      </c>
      <c r="H1447" t="b">
        <f t="shared" si="109"/>
        <v>1</v>
      </c>
      <c r="I1447" t="str">
        <f t="shared" si="110"/>
        <v>00</v>
      </c>
    </row>
    <row r="1448" spans="1:9">
      <c r="A1448" t="str">
        <f t="shared" si="108"/>
        <v>1.1.2.5.5.00.00 - Dívida Ativa Tributaria - Inter OFSS - Município</v>
      </c>
      <c r="B1448" s="5" t="s">
        <v>2146</v>
      </c>
      <c r="C1448" s="6">
        <v>0</v>
      </c>
      <c r="D1448" s="1"/>
      <c r="E1448" s="1">
        <f>SUMIF(A1448:B1448,"*intra*",C1448:D1448)+SUMIF(A1448:B1448,"*inter*",C1448:D1448)</f>
        <v>0</v>
      </c>
      <c r="F1448" s="1">
        <f>SUMIF(A1448:B1448,"*consolidação*",C1448:D1448)</f>
        <v>0</v>
      </c>
      <c r="H1448" t="b">
        <f t="shared" si="109"/>
        <v>1</v>
      </c>
      <c r="I1448" t="str">
        <f t="shared" si="110"/>
        <v>00</v>
      </c>
    </row>
    <row r="1449" spans="1:9">
      <c r="A1449" t="str">
        <f t="shared" si="108"/>
        <v>1.1.2.6.0.00.00 - Dívida Ativa não Tributaria</v>
      </c>
      <c r="B1449" s="3" t="s">
        <v>2147</v>
      </c>
      <c r="C1449" s="4">
        <v>25876863.850000001</v>
      </c>
      <c r="D1449" s="1"/>
      <c r="E1449" s="1">
        <f>E1450+E1451+E1452+E1453+E1454</f>
        <v>0</v>
      </c>
      <c r="F1449" s="1">
        <f>F1450+F1451+F1452+F1453+F1454</f>
        <v>25876863.850000001</v>
      </c>
      <c r="H1449" t="b">
        <f t="shared" si="109"/>
        <v>1</v>
      </c>
      <c r="I1449" t="str">
        <f t="shared" si="110"/>
        <v>00</v>
      </c>
    </row>
    <row r="1450" spans="1:9">
      <c r="A1450" t="str">
        <f t="shared" si="108"/>
        <v>1.1.2.6.1.00.00 - Dívida Ativa não Tributaria - Consolidação</v>
      </c>
      <c r="B1450" s="5" t="s">
        <v>2148</v>
      </c>
      <c r="C1450" s="6">
        <v>25876863.850000001</v>
      </c>
      <c r="D1450" s="1"/>
      <c r="E1450" s="1">
        <f>SUMIF(A1450:B1450,"*intra*",C1450:D1450)+SUMIF(A1450:B1450,"*inter*",C1450:D1450)</f>
        <v>0</v>
      </c>
      <c r="F1450" s="1">
        <f>SUMIF(A1450:B1450,"*consolidação*",C1450:D1450)</f>
        <v>25876863.850000001</v>
      </c>
      <c r="H1450" t="b">
        <f t="shared" si="109"/>
        <v>1</v>
      </c>
      <c r="I1450" t="str">
        <f t="shared" si="110"/>
        <v>00</v>
      </c>
    </row>
    <row r="1451" spans="1:9">
      <c r="A1451" t="str">
        <f t="shared" si="108"/>
        <v>1.1.2.6.2.00.00 - Dívida Ativa Não Tributaria - Intra OFSS</v>
      </c>
      <c r="B1451" s="3" t="s">
        <v>2149</v>
      </c>
      <c r="C1451" s="4">
        <v>0</v>
      </c>
      <c r="D1451" s="1"/>
      <c r="E1451" s="1">
        <f>SUMIF(A1451:B1451,"*intra*",C1451:D1451)+SUMIF(A1451:B1451,"*inter*",C1451:D1451)</f>
        <v>0</v>
      </c>
      <c r="F1451" s="1">
        <f>SUMIF(A1451:B1451,"*consolidação*",C1451:D1451)</f>
        <v>0</v>
      </c>
      <c r="H1451" t="b">
        <f t="shared" si="109"/>
        <v>1</v>
      </c>
      <c r="I1451" t="str">
        <f t="shared" si="110"/>
        <v>00</v>
      </c>
    </row>
    <row r="1452" spans="1:9">
      <c r="A1452" t="str">
        <f t="shared" si="108"/>
        <v>1.1.2.6.3.00.00 - Dívida Ativa Não Tributaria - Inter OFSS - União</v>
      </c>
      <c r="B1452" s="5" t="s">
        <v>2150</v>
      </c>
      <c r="C1452" s="6">
        <v>0</v>
      </c>
      <c r="D1452" s="1"/>
      <c r="E1452" s="1">
        <f>SUMIF(A1452:B1452,"*intra*",C1452:D1452)+SUMIF(A1452:B1452,"*inter*",C1452:D1452)</f>
        <v>0</v>
      </c>
      <c r="F1452" s="1">
        <f>SUMIF(A1452:B1452,"*consolidação*",C1452:D1452)</f>
        <v>0</v>
      </c>
      <c r="H1452" t="b">
        <f t="shared" si="109"/>
        <v>1</v>
      </c>
      <c r="I1452" t="str">
        <f t="shared" si="110"/>
        <v>00</v>
      </c>
    </row>
    <row r="1453" spans="1:9">
      <c r="A1453" t="str">
        <f t="shared" si="108"/>
        <v>1.1.2.6.4.00.00 - Dívida Ativa Não Tributaria - Inter OFSS - Estado</v>
      </c>
      <c r="B1453" s="3" t="s">
        <v>2151</v>
      </c>
      <c r="C1453" s="4">
        <v>0</v>
      </c>
      <c r="D1453" s="1"/>
      <c r="E1453" s="1">
        <f>SUMIF(A1453:B1453,"*intra*",C1453:D1453)+SUMIF(A1453:B1453,"*inter*",C1453:D1453)</f>
        <v>0</v>
      </c>
      <c r="F1453" s="1">
        <f>SUMIF(A1453:B1453,"*consolidação*",C1453:D1453)</f>
        <v>0</v>
      </c>
      <c r="H1453" t="b">
        <f t="shared" si="109"/>
        <v>1</v>
      </c>
      <c r="I1453" t="str">
        <f t="shared" si="110"/>
        <v>00</v>
      </c>
    </row>
    <row r="1454" spans="1:9" ht="25.5">
      <c r="A1454" t="str">
        <f t="shared" si="108"/>
        <v>1.1.2.6.5.00.00 - Dívida Ativa Não Tributaria - Inter OFSS - 
 Município</v>
      </c>
      <c r="B1454" s="5" t="s">
        <v>2152</v>
      </c>
      <c r="C1454" s="6">
        <v>0</v>
      </c>
      <c r="D1454" s="1"/>
      <c r="E1454" s="1">
        <f>SUMIF(A1454:B1454,"*intra*",C1454:D1454)+SUMIF(A1454:B1454,"*inter*",C1454:D1454)</f>
        <v>0</v>
      </c>
      <c r="F1454" s="1">
        <f>SUMIF(A1454:B1454,"*consolidação*",C1454:D1454)</f>
        <v>0</v>
      </c>
      <c r="H1454" t="b">
        <f t="shared" si="109"/>
        <v>1</v>
      </c>
      <c r="I1454" t="str">
        <f t="shared" si="110"/>
        <v>00</v>
      </c>
    </row>
    <row r="1455" spans="1:9">
      <c r="A1455" t="str">
        <f t="shared" si="108"/>
        <v>1.1.2.9.0.00.00 - (-) Ajuste de Perdas de Créditos a Curto Prazo</v>
      </c>
      <c r="B1455" s="3" t="s">
        <v>2153</v>
      </c>
      <c r="C1455" s="4">
        <v>28729930055.919998</v>
      </c>
      <c r="D1455" s="1"/>
      <c r="E1455" s="1">
        <f>E1456+E1457+E1458+E1459+E1460</f>
        <v>141201390.72999999</v>
      </c>
      <c r="F1455" s="1">
        <f>F1456+F1457+F1458+F1459+F1460</f>
        <v>28588728665.189999</v>
      </c>
      <c r="H1455" t="b">
        <f t="shared" si="109"/>
        <v>1</v>
      </c>
      <c r="I1455" t="str">
        <f t="shared" si="110"/>
        <v>00</v>
      </c>
    </row>
    <row r="1456" spans="1:9" ht="25.5">
      <c r="A1456" t="str">
        <f t="shared" si="108"/>
        <v>1.1.2.9.1.00.00 - (-) Ajuste de Perdas de Créditos a Curto Prazo - 
 Consolidação</v>
      </c>
      <c r="B1456" s="5" t="s">
        <v>2154</v>
      </c>
      <c r="C1456" s="6">
        <v>28588728665.189999</v>
      </c>
      <c r="D1456" s="1"/>
      <c r="E1456" s="1">
        <f>SUMIF(A1456:B1456,"*intra*",C1456:D1456)+SUMIF(A1456:B1456,"*inter*",C1456:D1456)</f>
        <v>0</v>
      </c>
      <c r="F1456" s="1">
        <f>SUMIF(A1456:B1456,"*consolidação*",C1456:D1456)</f>
        <v>28588728665.189999</v>
      </c>
      <c r="H1456" t="b">
        <f t="shared" si="109"/>
        <v>1</v>
      </c>
      <c r="I1456" t="str">
        <f t="shared" si="110"/>
        <v>00</v>
      </c>
    </row>
    <row r="1457" spans="1:9" ht="25.5">
      <c r="A1457" t="str">
        <f t="shared" si="108"/>
        <v>1.1.2.9.2.00.00 - (-) Ajuste de Perdas de Créditos a Curto Prazo - 
 Intra OFSS</v>
      </c>
      <c r="B1457" s="3" t="s">
        <v>2155</v>
      </c>
      <c r="C1457" s="4">
        <v>12225198.32</v>
      </c>
      <c r="D1457" s="1"/>
      <c r="E1457" s="1">
        <f>SUMIF(A1457:B1457,"*intra*",C1457:D1457)+SUMIF(A1457:B1457,"*inter*",C1457:D1457)</f>
        <v>12225198.32</v>
      </c>
      <c r="F1457" s="1">
        <f>SUMIF(A1457:B1457,"*consolidação*",C1457:D1457)</f>
        <v>0</v>
      </c>
      <c r="H1457" t="b">
        <f t="shared" si="109"/>
        <v>1</v>
      </c>
      <c r="I1457" t="str">
        <f t="shared" si="110"/>
        <v>00</v>
      </c>
    </row>
    <row r="1458" spans="1:9" ht="25.5">
      <c r="A1458" t="str">
        <f t="shared" si="108"/>
        <v>1.1.2.9.3.00.00 - (-) Ajuste de Perdas de Créditos a Curto Prazo - 
 Inter OFSS - União</v>
      </c>
      <c r="B1458" s="5" t="s">
        <v>2156</v>
      </c>
      <c r="C1458" s="6">
        <v>0</v>
      </c>
      <c r="D1458" s="1"/>
      <c r="E1458" s="1">
        <f>SUMIF(A1458:B1458,"*intra*",C1458:D1458)+SUMIF(A1458:B1458,"*inter*",C1458:D1458)</f>
        <v>0</v>
      </c>
      <c r="F1458" s="1">
        <f>SUMIF(A1458:B1458,"*consolidação*",C1458:D1458)</f>
        <v>0</v>
      </c>
      <c r="H1458" t="b">
        <f t="shared" si="109"/>
        <v>1</v>
      </c>
      <c r="I1458" t="str">
        <f t="shared" si="110"/>
        <v>00</v>
      </c>
    </row>
    <row r="1459" spans="1:9" ht="25.5">
      <c r="A1459" t="str">
        <f t="shared" si="108"/>
        <v>1.1.2.9.4.00.00 - (-) Ajuste de Perdas de Créditos a Curto Prazo - 
 Inter OFSS - Estado</v>
      </c>
      <c r="B1459" s="3" t="s">
        <v>2157</v>
      </c>
      <c r="C1459" s="4">
        <v>41709722.560000002</v>
      </c>
      <c r="D1459" s="1"/>
      <c r="E1459" s="1">
        <f>SUMIF(A1459:B1459,"*intra*",C1459:D1459)+SUMIF(A1459:B1459,"*inter*",C1459:D1459)</f>
        <v>41709722.560000002</v>
      </c>
      <c r="F1459" s="1">
        <f>SUMIF(A1459:B1459,"*consolidação*",C1459:D1459)</f>
        <v>0</v>
      </c>
      <c r="H1459" t="b">
        <f t="shared" si="109"/>
        <v>1</v>
      </c>
      <c r="I1459" t="str">
        <f t="shared" si="110"/>
        <v>00</v>
      </c>
    </row>
    <row r="1460" spans="1:9" ht="25.5">
      <c r="A1460" t="str">
        <f t="shared" si="108"/>
        <v>1.1.2.9.5.00.00 - (-) Ajuste de Perdas de Créditos a Curto Prazo - 
 Inter OFSS - Município</v>
      </c>
      <c r="B1460" s="5" t="s">
        <v>2158</v>
      </c>
      <c r="C1460" s="6">
        <v>87266469.849999994</v>
      </c>
      <c r="D1460" s="1"/>
      <c r="E1460" s="1">
        <f>SUMIF(A1460:B1460,"*intra*",C1460:D1460)+SUMIF(A1460:B1460,"*inter*",C1460:D1460)</f>
        <v>87266469.849999994</v>
      </c>
      <c r="F1460" s="1">
        <f>SUMIF(A1460:B1460,"*consolidação*",C1460:D1460)</f>
        <v>0</v>
      </c>
      <c r="H1460" t="b">
        <f t="shared" si="109"/>
        <v>1</v>
      </c>
      <c r="I1460" t="str">
        <f t="shared" si="110"/>
        <v>00</v>
      </c>
    </row>
    <row r="1461" spans="1:9">
      <c r="A1461" t="str">
        <f t="shared" si="108"/>
        <v>1.1.3.0.0.00.00 - Demais Créditos e Valores a Curto Prazo</v>
      </c>
      <c r="B1461" s="3" t="s">
        <v>2159</v>
      </c>
      <c r="C1461" s="4">
        <v>191000043205.92001</v>
      </c>
      <c r="D1461" s="1"/>
      <c r="E1461" s="1">
        <f>E1462+E1464+E1466+E1468+E1470+E1472-E1474</f>
        <v>0</v>
      </c>
      <c r="F1461" s="1">
        <f>F1462+F1464+F1466+F1468+F1470+F1472-F1474</f>
        <v>191000043205.91998</v>
      </c>
      <c r="H1461" t="b">
        <f t="shared" si="109"/>
        <v>1</v>
      </c>
      <c r="I1461" t="str">
        <f t="shared" si="110"/>
        <v>00</v>
      </c>
    </row>
    <row r="1462" spans="1:9">
      <c r="A1462" t="str">
        <f t="shared" si="108"/>
        <v>1.1.3.1.0.00.00 - Adiantamentos Concedidos a Pessoal e a Terceiros</v>
      </c>
      <c r="B1462" s="5" t="s">
        <v>2160</v>
      </c>
      <c r="C1462" s="6">
        <v>146976096263.89999</v>
      </c>
      <c r="D1462" s="1"/>
      <c r="E1462" s="1">
        <f>E1463</f>
        <v>0</v>
      </c>
      <c r="F1462" s="1">
        <f>F1463</f>
        <v>146976096263.89999</v>
      </c>
      <c r="H1462" t="b">
        <f t="shared" si="109"/>
        <v>1</v>
      </c>
      <c r="I1462" t="str">
        <f t="shared" si="110"/>
        <v>00</v>
      </c>
    </row>
    <row r="1463" spans="1:9" ht="25.5">
      <c r="A1463" t="str">
        <f t="shared" si="108"/>
        <v>1.1.3.1.1.00.00 - Adiantamentos Concedidos a Pessoal e a Terceiros - 
 Consolidação</v>
      </c>
      <c r="B1463" s="3" t="s">
        <v>2161</v>
      </c>
      <c r="C1463" s="4">
        <v>146976096263.89999</v>
      </c>
      <c r="D1463" s="1"/>
      <c r="E1463" s="1">
        <f>SUMIF(A1463:B1463,"*intra*",C1463:D1463)+SUMIF(A1463:B1463,"*inter*",C1463:D1463)</f>
        <v>0</v>
      </c>
      <c r="F1463" s="1">
        <f>SUMIF(A1463:B1463,"*consolidação*",C1463:D1463)</f>
        <v>146976096263.89999</v>
      </c>
      <c r="H1463" t="b">
        <f t="shared" si="109"/>
        <v>1</v>
      </c>
      <c r="I1463" t="str">
        <f t="shared" si="110"/>
        <v>00</v>
      </c>
    </row>
    <row r="1464" spans="1:9">
      <c r="A1464" t="str">
        <f t="shared" si="108"/>
        <v>1.1.3.2.0.00.00 - Tributos a Recuperar/Compensar</v>
      </c>
      <c r="B1464" s="5" t="s">
        <v>2162</v>
      </c>
      <c r="C1464" s="6">
        <v>338214679.47000003</v>
      </c>
      <c r="D1464" s="1"/>
      <c r="E1464" s="1">
        <f>E1465</f>
        <v>0</v>
      </c>
      <c r="F1464" s="1">
        <f>F1465</f>
        <v>338214679.47000003</v>
      </c>
      <c r="H1464" t="b">
        <f t="shared" si="109"/>
        <v>1</v>
      </c>
      <c r="I1464" t="str">
        <f t="shared" si="110"/>
        <v>00</v>
      </c>
    </row>
    <row r="1465" spans="1:9">
      <c r="A1465" t="str">
        <f t="shared" si="108"/>
        <v>1.1.3.2.1.00.00 - Tributos a Recuperar/Compensar - Consolidação</v>
      </c>
      <c r="B1465" s="3" t="s">
        <v>2163</v>
      </c>
      <c r="C1465" s="4">
        <v>338214679.47000003</v>
      </c>
      <c r="D1465" s="1"/>
      <c r="E1465" s="1">
        <f>SUMIF(A1465:B1465,"*intra*",C1465:D1465)+SUMIF(A1465:B1465,"*inter*",C1465:D1465)</f>
        <v>0</v>
      </c>
      <c r="F1465" s="1">
        <f>SUMIF(A1465:B1465,"*consolidação*",C1465:D1465)</f>
        <v>338214679.47000003</v>
      </c>
      <c r="H1465" t="b">
        <f t="shared" si="109"/>
        <v>1</v>
      </c>
      <c r="I1465" t="str">
        <f t="shared" si="110"/>
        <v>00</v>
      </c>
    </row>
    <row r="1466" spans="1:9" ht="25.5">
      <c r="A1466" t="str">
        <f t="shared" si="108"/>
        <v>1.1.3.3.0.00.00 - Créditos a Receber por Descentralização da 
 Prestação de Serviços Públicos</v>
      </c>
      <c r="B1466" s="5" t="s">
        <v>2168</v>
      </c>
      <c r="C1466" s="6">
        <v>0</v>
      </c>
      <c r="D1466" s="1"/>
      <c r="E1466" s="1">
        <f>E1467</f>
        <v>0</v>
      </c>
      <c r="F1466" s="1">
        <f>F1467</f>
        <v>0</v>
      </c>
      <c r="H1466" t="b">
        <f t="shared" si="109"/>
        <v>1</v>
      </c>
      <c r="I1466" t="str">
        <f t="shared" si="110"/>
        <v>00</v>
      </c>
    </row>
    <row r="1467" spans="1:9" ht="25.5">
      <c r="A1467" t="str">
        <f t="shared" si="108"/>
        <v>1.1.3.3.1.00.00 - Créditos a Receber por Descentralização da 
 Prestação de Serviços Públicos - Consolidação</v>
      </c>
      <c r="B1467" s="3" t="s">
        <v>2169</v>
      </c>
      <c r="C1467" s="4">
        <v>0</v>
      </c>
      <c r="D1467" s="1"/>
      <c r="E1467" s="1">
        <f>SUMIF(A1467:B1467,"*intra*",C1467:D1467)+SUMIF(A1467:B1467,"*inter*",C1467:D1467)</f>
        <v>0</v>
      </c>
      <c r="F1467" s="1">
        <f>SUMIF(A1467:B1467,"*consolidação*",C1467:D1467)</f>
        <v>0</v>
      </c>
      <c r="H1467" t="b">
        <f t="shared" si="109"/>
        <v>1</v>
      </c>
      <c r="I1467" t="str">
        <f t="shared" si="110"/>
        <v>00</v>
      </c>
    </row>
    <row r="1468" spans="1:9">
      <c r="A1468" t="str">
        <f t="shared" si="108"/>
        <v>1.1.3.4.0.00.00 - Créditos por Danos ao Patrimônio</v>
      </c>
      <c r="B1468" s="5" t="s">
        <v>2170</v>
      </c>
      <c r="C1468" s="6">
        <v>22123579310.66</v>
      </c>
      <c r="D1468" s="1"/>
      <c r="E1468" s="1">
        <f>E1469</f>
        <v>0</v>
      </c>
      <c r="F1468" s="1">
        <f>F1469</f>
        <v>22123579310.66</v>
      </c>
      <c r="H1468" t="b">
        <f t="shared" si="109"/>
        <v>1</v>
      </c>
      <c r="I1468" t="str">
        <f t="shared" si="110"/>
        <v>00</v>
      </c>
    </row>
    <row r="1469" spans="1:9">
      <c r="A1469" t="str">
        <f t="shared" si="108"/>
        <v>1.1.3.4.1.00.00 - Créditos por Danos ao Patrimônio - Consolidação</v>
      </c>
      <c r="B1469" s="3" t="s">
        <v>2171</v>
      </c>
      <c r="C1469" s="4">
        <v>22123579310.66</v>
      </c>
      <c r="D1469" s="1"/>
      <c r="E1469" s="1">
        <f>SUMIF(A1469:B1469,"*intra*",C1469:D1469)+SUMIF(A1469:B1469,"*inter*",C1469:D1469)</f>
        <v>0</v>
      </c>
      <c r="F1469" s="1">
        <f>SUMIF(A1469:B1469,"*consolidação*",C1469:D1469)</f>
        <v>22123579310.66</v>
      </c>
      <c r="H1469" t="b">
        <f t="shared" si="109"/>
        <v>1</v>
      </c>
      <c r="I1469" t="str">
        <f t="shared" si="110"/>
        <v>00</v>
      </c>
    </row>
    <row r="1470" spans="1:9">
      <c r="A1470" t="str">
        <f t="shared" si="108"/>
        <v>1.1.3.5.0.00.00 - Depósitos Restituíveis e Valores Vinculados</v>
      </c>
      <c r="B1470" s="5" t="s">
        <v>2172</v>
      </c>
      <c r="C1470" s="6">
        <v>20332032171.959999</v>
      </c>
      <c r="D1470" s="1"/>
      <c r="E1470" s="1">
        <f>E1471</f>
        <v>0</v>
      </c>
      <c r="F1470" s="1">
        <f>F1471</f>
        <v>20332032171.959999</v>
      </c>
      <c r="H1470" t="b">
        <f t="shared" si="109"/>
        <v>1</v>
      </c>
      <c r="I1470" t="str">
        <f t="shared" si="110"/>
        <v>00</v>
      </c>
    </row>
    <row r="1471" spans="1:9" ht="25.5">
      <c r="A1471" t="str">
        <f t="shared" si="108"/>
        <v>1.1.3.5.1.00.00 - Depósitos Restituíveis e Valores Vinculados - 
 Consolidação</v>
      </c>
      <c r="B1471" s="3" t="s">
        <v>2173</v>
      </c>
      <c r="C1471" s="4">
        <v>20332032171.959999</v>
      </c>
      <c r="D1471" s="1"/>
      <c r="E1471" s="1">
        <f>SUMIF(A1471:B1471,"*intra*",C1471:D1471)+SUMIF(A1471:B1471,"*inter*",C1471:D1471)</f>
        <v>0</v>
      </c>
      <c r="F1471" s="1">
        <f>SUMIF(A1471:B1471,"*consolidação*",C1471:D1471)</f>
        <v>20332032171.959999</v>
      </c>
      <c r="H1471" t="b">
        <f t="shared" si="109"/>
        <v>1</v>
      </c>
      <c r="I1471" t="str">
        <f t="shared" si="110"/>
        <v>00</v>
      </c>
    </row>
    <row r="1472" spans="1:9">
      <c r="A1472" t="str">
        <f t="shared" si="108"/>
        <v>1.1.3.8.0.00.00 - Outros Créditos a Receber e Valores a Curto Prazo</v>
      </c>
      <c r="B1472" s="5" t="s">
        <v>2180</v>
      </c>
      <c r="C1472" s="6">
        <v>5634855997.6599998</v>
      </c>
      <c r="D1472" s="1"/>
      <c r="E1472" s="1">
        <f>E1473</f>
        <v>0</v>
      </c>
      <c r="F1472" s="1">
        <f>F1473</f>
        <v>5634855997.6599998</v>
      </c>
      <c r="H1472" t="b">
        <f t="shared" si="109"/>
        <v>1</v>
      </c>
      <c r="I1472" t="str">
        <f t="shared" si="110"/>
        <v>00</v>
      </c>
    </row>
    <row r="1473" spans="1:9" ht="25.5">
      <c r="A1473" t="str">
        <f t="shared" si="108"/>
        <v>1.1.3.8.1.00.00 - Outros Créditos a Receber e Valores a Curto Prazo 
 - Consolidação</v>
      </c>
      <c r="B1473" s="3" t="s">
        <v>2181</v>
      </c>
      <c r="C1473" s="4">
        <v>5634855997.6599998</v>
      </c>
      <c r="D1473" s="1"/>
      <c r="E1473" s="1">
        <f>SUMIF(A1473:B1473,"*intra*",C1473:D1473)+SUMIF(A1473:B1473,"*inter*",C1473:D1473)</f>
        <v>0</v>
      </c>
      <c r="F1473" s="1">
        <f>SUMIF(A1473:B1473,"*consolidação*",C1473:D1473)</f>
        <v>5634855997.6599998</v>
      </c>
      <c r="H1473" t="b">
        <f t="shared" si="109"/>
        <v>1</v>
      </c>
      <c r="I1473" t="str">
        <f t="shared" si="110"/>
        <v>00</v>
      </c>
    </row>
    <row r="1474" spans="1:9" ht="25.5">
      <c r="A1474" t="str">
        <f t="shared" si="108"/>
        <v>1.1.3.9.0.00.00 - (-) Ajuste de Perdas de Demais Créditos e Valores a 
 Curto Prazo</v>
      </c>
      <c r="B1474" s="5" t="s">
        <v>2182</v>
      </c>
      <c r="C1474" s="6">
        <v>4404735217.7299995</v>
      </c>
      <c r="D1474" s="1"/>
      <c r="E1474" s="1">
        <f>E1475</f>
        <v>0</v>
      </c>
      <c r="F1474" s="1">
        <f>F1475</f>
        <v>4404735217.7299995</v>
      </c>
      <c r="H1474" t="b">
        <f t="shared" si="109"/>
        <v>1</v>
      </c>
      <c r="I1474" t="str">
        <f t="shared" si="110"/>
        <v>00</v>
      </c>
    </row>
    <row r="1475" spans="1:9" ht="25.5">
      <c r="A1475" t="str">
        <f t="shared" si="108"/>
        <v>1.1.3.9.1.00.00 - (-) Ajuste de Perdas de Demais Créditos e Valores 
 a Curto Prazo - Consolidação</v>
      </c>
      <c r="B1475" s="3" t="s">
        <v>2183</v>
      </c>
      <c r="C1475" s="4">
        <v>4404735217.7299995</v>
      </c>
      <c r="D1475" s="1"/>
      <c r="E1475" s="1">
        <f>SUMIF(A1475:B1475,"*intra*",C1475:D1475)+SUMIF(A1475:B1475,"*inter*",C1475:D1475)</f>
        <v>0</v>
      </c>
      <c r="F1475" s="1">
        <f>SUMIF(A1475:B1475,"*consolidação*",C1475:D1475)</f>
        <v>4404735217.7299995</v>
      </c>
      <c r="H1475" t="b">
        <f t="shared" si="109"/>
        <v>1</v>
      </c>
      <c r="I1475" t="str">
        <f t="shared" si="110"/>
        <v>00</v>
      </c>
    </row>
    <row r="1476" spans="1:9">
      <c r="A1476" t="str">
        <f t="shared" ref="A1476:A1539" si="111">TRIM(B1476)</f>
        <v>1.1.4.0.0.00.00 - Investimentos e Aplicações Temporárias a Curto Prazo</v>
      </c>
      <c r="B1476" s="5" t="s">
        <v>2184</v>
      </c>
      <c r="C1476" s="6">
        <v>3182028793.1399999</v>
      </c>
      <c r="D1476" s="1"/>
      <c r="E1476" s="1">
        <f>E1477+E1479+E1481-E1483</f>
        <v>0</v>
      </c>
      <c r="F1476" s="1">
        <f>F1477+F1479+F1481-F1483</f>
        <v>3182028793.1399999</v>
      </c>
      <c r="H1476" t="b">
        <f t="shared" ref="H1476:H1539" si="112">IF(I1476="00",C1476=E1476+F1476,TRUE)</f>
        <v>1</v>
      </c>
      <c r="I1476" t="str">
        <f t="shared" ref="I1476:I1539" si="113">MID(A1476,11,2)</f>
        <v>00</v>
      </c>
    </row>
    <row r="1477" spans="1:9">
      <c r="A1477" t="str">
        <f t="shared" si="111"/>
        <v>1.1.4.1.0.00.00 - Títulos e Valores Mobiliários</v>
      </c>
      <c r="B1477" s="3" t="s">
        <v>2185</v>
      </c>
      <c r="C1477" s="4">
        <v>3182028793.1399999</v>
      </c>
      <c r="D1477" s="1"/>
      <c r="E1477" s="1">
        <f>E1478</f>
        <v>0</v>
      </c>
      <c r="F1477" s="1">
        <f>F1478</f>
        <v>3182028793.1399999</v>
      </c>
      <c r="H1477" t="b">
        <f t="shared" si="112"/>
        <v>1</v>
      </c>
      <c r="I1477" t="str">
        <f t="shared" si="113"/>
        <v>00</v>
      </c>
    </row>
    <row r="1478" spans="1:9">
      <c r="A1478" t="str">
        <f t="shared" si="111"/>
        <v>1.1.4.1.1.00.00 - Títulos e Valores Mobiliários - Consolidação</v>
      </c>
      <c r="B1478" s="5" t="s">
        <v>2186</v>
      </c>
      <c r="C1478" s="6">
        <v>3182028793.1399999</v>
      </c>
      <c r="D1478" s="1"/>
      <c r="E1478" s="1">
        <f>SUMIF(A1478:B1478,"*intra*",C1478:D1478)+SUMIF(A1478:B1478,"*inter*",C1478:D1478)</f>
        <v>0</v>
      </c>
      <c r="F1478" s="1">
        <f>SUMIF(A1478:B1478,"*consolidação*",C1478:D1478)</f>
        <v>3182028793.1399999</v>
      </c>
      <c r="H1478" t="b">
        <f t="shared" si="112"/>
        <v>1</v>
      </c>
      <c r="I1478" t="str">
        <f t="shared" si="113"/>
        <v>00</v>
      </c>
    </row>
    <row r="1479" spans="1:9">
      <c r="A1479" t="str">
        <f t="shared" si="111"/>
        <v>1.1.4.2.0.00.00 - Aplicação Temporária em Metais Preciosos</v>
      </c>
      <c r="B1479" s="3" t="s">
        <v>2187</v>
      </c>
      <c r="C1479" s="4">
        <v>0</v>
      </c>
      <c r="D1479" s="1"/>
      <c r="E1479" s="1">
        <f>E1480</f>
        <v>0</v>
      </c>
      <c r="F1479" s="1">
        <f>F1480</f>
        <v>0</v>
      </c>
      <c r="H1479" t="b">
        <f t="shared" si="112"/>
        <v>1</v>
      </c>
      <c r="I1479" t="str">
        <f t="shared" si="113"/>
        <v>00</v>
      </c>
    </row>
    <row r="1480" spans="1:9" ht="25.5">
      <c r="A1480" t="str">
        <f t="shared" si="111"/>
        <v>1.1.4.2.1.00.00 - Aplicação Temporária em Metais Preciosos - 
 Consolidação</v>
      </c>
      <c r="B1480" s="5" t="s">
        <v>2188</v>
      </c>
      <c r="C1480" s="6">
        <v>0</v>
      </c>
      <c r="D1480" s="1"/>
      <c r="E1480" s="1">
        <f>SUMIF(A1480:B1480,"*intra*",C1480:D1480)+SUMIF(A1480:B1480,"*inter*",C1480:D1480)</f>
        <v>0</v>
      </c>
      <c r="F1480" s="1">
        <f>SUMIF(A1480:B1480,"*consolidação*",C1480:D1480)</f>
        <v>0</v>
      </c>
      <c r="H1480" t="b">
        <f t="shared" si="112"/>
        <v>1</v>
      </c>
      <c r="I1480" t="str">
        <f t="shared" si="113"/>
        <v>00</v>
      </c>
    </row>
    <row r="1481" spans="1:9">
      <c r="A1481" t="str">
        <f t="shared" si="111"/>
        <v>1.1.4.3.0.00.00 - Aplicação Em Segmento de Imóveis</v>
      </c>
      <c r="B1481" s="3" t="s">
        <v>2189</v>
      </c>
      <c r="C1481" s="4">
        <v>0</v>
      </c>
      <c r="D1481" s="1"/>
      <c r="E1481" s="1">
        <f>E1482</f>
        <v>0</v>
      </c>
      <c r="F1481" s="1">
        <f>F1482</f>
        <v>0</v>
      </c>
      <c r="H1481" t="b">
        <f t="shared" si="112"/>
        <v>1</v>
      </c>
      <c r="I1481" t="str">
        <f t="shared" si="113"/>
        <v>00</v>
      </c>
    </row>
    <row r="1482" spans="1:9">
      <c r="A1482" t="str">
        <f t="shared" si="111"/>
        <v>1.1.4.3.1.00.00 - Aplicação Em Segmento de Imóveis - Consolidação</v>
      </c>
      <c r="B1482" s="5" t="s">
        <v>2190</v>
      </c>
      <c r="C1482" s="6">
        <v>0</v>
      </c>
      <c r="D1482" s="1"/>
      <c r="E1482" s="1">
        <f>SUMIF(A1482:B1482,"*intra*",C1482:D1482)+SUMIF(A1482:B1482,"*inter*",C1482:D1482)</f>
        <v>0</v>
      </c>
      <c r="F1482" s="1">
        <f>SUMIF(A1482:B1482,"*consolidação*",C1482:D1482)</f>
        <v>0</v>
      </c>
      <c r="H1482" t="b">
        <f t="shared" si="112"/>
        <v>1</v>
      </c>
      <c r="I1482" t="str">
        <f t="shared" si="113"/>
        <v>00</v>
      </c>
    </row>
    <row r="1483" spans="1:9" ht="25.5">
      <c r="A1483" t="str">
        <f t="shared" si="111"/>
        <v>1.1.4.9.0.00.00 - (-) Ajuste de Perdas de Investimentos e Aplicações 
 Temporárias</v>
      </c>
      <c r="B1483" s="3" t="s">
        <v>2191</v>
      </c>
      <c r="C1483" s="4">
        <v>0</v>
      </c>
      <c r="D1483" s="1"/>
      <c r="E1483" s="1">
        <f>E1484</f>
        <v>0</v>
      </c>
      <c r="F1483" s="1">
        <f>F1484</f>
        <v>0</v>
      </c>
      <c r="H1483" t="b">
        <f t="shared" si="112"/>
        <v>1</v>
      </c>
      <c r="I1483" t="str">
        <f t="shared" si="113"/>
        <v>00</v>
      </c>
    </row>
    <row r="1484" spans="1:9" ht="25.5">
      <c r="A1484" t="str">
        <f t="shared" si="111"/>
        <v>1.1.4.9.1.00.00 - (-) Ajuste de Perdas de Investimentos Temporários 
 e Aplicações Temporárias - Consolidação</v>
      </c>
      <c r="B1484" s="5" t="s">
        <v>2192</v>
      </c>
      <c r="C1484" s="6">
        <v>0</v>
      </c>
      <c r="D1484" s="1"/>
      <c r="E1484" s="1">
        <f>SUMIF(A1484:B1484,"*intra*",C1484:D1484)+SUMIF(A1484:B1484,"*inter*",C1484:D1484)</f>
        <v>0</v>
      </c>
      <c r="F1484" s="1">
        <f>SUMIF(A1484:B1484,"*consolidação*",C1484:D1484)</f>
        <v>0</v>
      </c>
      <c r="H1484" t="b">
        <f t="shared" si="112"/>
        <v>1</v>
      </c>
      <c r="I1484" t="str">
        <f t="shared" si="113"/>
        <v>00</v>
      </c>
    </row>
    <row r="1485" spans="1:9">
      <c r="A1485" t="str">
        <f t="shared" si="111"/>
        <v>1.1.5.0.0.00.00 - Estoques</v>
      </c>
      <c r="B1485" s="3" t="s">
        <v>2193</v>
      </c>
      <c r="C1485" s="4">
        <v>20986337988.060001</v>
      </c>
      <c r="D1485" s="1"/>
      <c r="E1485" s="1">
        <f>E1486+E1488+E1490+E1492+E1494+E1496+E1498-E1500</f>
        <v>0</v>
      </c>
      <c r="F1485" s="1">
        <f>F1486+F1488+F1490+F1492+F1494+F1496+F1498-F1500</f>
        <v>20986337988.060005</v>
      </c>
      <c r="H1485" t="b">
        <f t="shared" si="112"/>
        <v>1</v>
      </c>
      <c r="I1485" t="str">
        <f t="shared" si="113"/>
        <v>00</v>
      </c>
    </row>
    <row r="1486" spans="1:9">
      <c r="A1486" t="str">
        <f t="shared" si="111"/>
        <v>1.1.5.1.0.00.00 - Mercadorias para Revenda</v>
      </c>
      <c r="B1486" s="5" t="s">
        <v>2194</v>
      </c>
      <c r="C1486" s="6">
        <v>1221744040.9100001</v>
      </c>
      <c r="D1486" s="1"/>
      <c r="E1486" s="1">
        <f>E1487</f>
        <v>0</v>
      </c>
      <c r="F1486" s="1">
        <f>F1487</f>
        <v>1221744040.9100001</v>
      </c>
      <c r="H1486" t="b">
        <f t="shared" si="112"/>
        <v>1</v>
      </c>
      <c r="I1486" t="str">
        <f t="shared" si="113"/>
        <v>00</v>
      </c>
    </row>
    <row r="1487" spans="1:9">
      <c r="A1487" t="str">
        <f t="shared" si="111"/>
        <v>1.1.5.1.1.00.00 - Mercadorias para Revenda - Consolidação</v>
      </c>
      <c r="B1487" s="3" t="s">
        <v>2195</v>
      </c>
      <c r="C1487" s="4">
        <v>1221744040.9100001</v>
      </c>
      <c r="D1487" s="1"/>
      <c r="E1487" s="1">
        <f>SUMIF(A1487:B1487,"*intra*",C1487:D1487)+SUMIF(A1487:B1487,"*inter*",C1487:D1487)</f>
        <v>0</v>
      </c>
      <c r="F1487" s="1">
        <f>SUMIF(A1487:B1487,"*consolidação*",C1487:D1487)</f>
        <v>1221744040.9100001</v>
      </c>
      <c r="H1487" t="b">
        <f t="shared" si="112"/>
        <v>1</v>
      </c>
      <c r="I1487" t="str">
        <f t="shared" si="113"/>
        <v>00</v>
      </c>
    </row>
    <row r="1488" spans="1:9">
      <c r="A1488" t="str">
        <f t="shared" si="111"/>
        <v>1.1.5.2.0.00.00 - Produtos e Serviços Acabados</v>
      </c>
      <c r="B1488" s="5" t="s">
        <v>2196</v>
      </c>
      <c r="C1488" s="6">
        <v>159471629.18000001</v>
      </c>
      <c r="D1488" s="1"/>
      <c r="E1488" s="1">
        <f>E1489</f>
        <v>0</v>
      </c>
      <c r="F1488" s="1">
        <f>F1489</f>
        <v>159471629.18000001</v>
      </c>
      <c r="H1488" t="b">
        <f t="shared" si="112"/>
        <v>1</v>
      </c>
      <c r="I1488" t="str">
        <f t="shared" si="113"/>
        <v>00</v>
      </c>
    </row>
    <row r="1489" spans="1:9">
      <c r="A1489" t="str">
        <f t="shared" si="111"/>
        <v>1.1.5.2.1.00.00 - Produtos e Serviços Acabados - Consolidação</v>
      </c>
      <c r="B1489" s="3" t="s">
        <v>2197</v>
      </c>
      <c r="C1489" s="4">
        <v>159471629.18000001</v>
      </c>
      <c r="D1489" s="1"/>
      <c r="E1489" s="1">
        <f>SUMIF(A1489:B1489,"*intra*",C1489:D1489)+SUMIF(A1489:B1489,"*inter*",C1489:D1489)</f>
        <v>0</v>
      </c>
      <c r="F1489" s="1">
        <f>SUMIF(A1489:B1489,"*consolidação*",C1489:D1489)</f>
        <v>159471629.18000001</v>
      </c>
      <c r="H1489" t="b">
        <f t="shared" si="112"/>
        <v>1</v>
      </c>
      <c r="I1489" t="str">
        <f t="shared" si="113"/>
        <v>00</v>
      </c>
    </row>
    <row r="1490" spans="1:9">
      <c r="A1490" t="str">
        <f t="shared" si="111"/>
        <v>1.1.5.3.0.00.00 - Produtos e Serviços em Elaboração</v>
      </c>
      <c r="B1490" s="5" t="s">
        <v>2198</v>
      </c>
      <c r="C1490" s="6">
        <v>2066413877.4400001</v>
      </c>
      <c r="D1490" s="1"/>
      <c r="E1490" s="1">
        <f>E1491</f>
        <v>0</v>
      </c>
      <c r="F1490" s="1">
        <f>F1491</f>
        <v>2066413877.4400001</v>
      </c>
      <c r="H1490" t="b">
        <f t="shared" si="112"/>
        <v>1</v>
      </c>
      <c r="I1490" t="str">
        <f t="shared" si="113"/>
        <v>00</v>
      </c>
    </row>
    <row r="1491" spans="1:9">
      <c r="A1491" t="str">
        <f t="shared" si="111"/>
        <v>1.1.5.3.1.00.00 - Produtos e Serviços em Elaboração - Consolidação</v>
      </c>
      <c r="B1491" s="3" t="s">
        <v>2199</v>
      </c>
      <c r="C1491" s="4">
        <v>2066413877.4400001</v>
      </c>
      <c r="D1491" s="1"/>
      <c r="E1491" s="1">
        <f>SUMIF(A1491:B1491,"*intra*",C1491:D1491)+SUMIF(A1491:B1491,"*inter*",C1491:D1491)</f>
        <v>0</v>
      </c>
      <c r="F1491" s="1">
        <f>SUMIF(A1491:B1491,"*consolidação*",C1491:D1491)</f>
        <v>2066413877.4400001</v>
      </c>
      <c r="H1491" t="b">
        <f t="shared" si="112"/>
        <v>1</v>
      </c>
      <c r="I1491" t="str">
        <f t="shared" si="113"/>
        <v>00</v>
      </c>
    </row>
    <row r="1492" spans="1:9">
      <c r="A1492" t="str">
        <f t="shared" si="111"/>
        <v>1.1.5.4.0.00.00 - Matérias-Primas</v>
      </c>
      <c r="B1492" s="5" t="s">
        <v>2200</v>
      </c>
      <c r="C1492" s="6">
        <v>773078435.01999998</v>
      </c>
      <c r="D1492" s="1"/>
      <c r="E1492" s="1">
        <f>E1493</f>
        <v>0</v>
      </c>
      <c r="F1492" s="1">
        <f>F1493</f>
        <v>773078435.01999998</v>
      </c>
      <c r="H1492" t="b">
        <f t="shared" si="112"/>
        <v>1</v>
      </c>
      <c r="I1492" t="str">
        <f t="shared" si="113"/>
        <v>00</v>
      </c>
    </row>
    <row r="1493" spans="1:9">
      <c r="A1493" t="str">
        <f t="shared" si="111"/>
        <v>1.1.5.4.1.00.00 - Matérias-Primas - Consolidação</v>
      </c>
      <c r="B1493" s="3" t="s">
        <v>2201</v>
      </c>
      <c r="C1493" s="4">
        <v>773078435.01999998</v>
      </c>
      <c r="D1493" s="1"/>
      <c r="E1493" s="1">
        <f>SUMIF(A1493:B1493,"*intra*",C1493:D1493)+SUMIF(A1493:B1493,"*inter*",C1493:D1493)</f>
        <v>0</v>
      </c>
      <c r="F1493" s="1">
        <f>SUMIF(A1493:B1493,"*consolidação*",C1493:D1493)</f>
        <v>773078435.01999998</v>
      </c>
      <c r="H1493" t="b">
        <f t="shared" si="112"/>
        <v>1</v>
      </c>
      <c r="I1493" t="str">
        <f t="shared" si="113"/>
        <v>00</v>
      </c>
    </row>
    <row r="1494" spans="1:9">
      <c r="A1494" t="str">
        <f t="shared" si="111"/>
        <v>1.1.5.5.0.00.00 - Materiais em Trânsito</v>
      </c>
      <c r="B1494" s="5" t="s">
        <v>2202</v>
      </c>
      <c r="C1494" s="6">
        <v>462215594.22000003</v>
      </c>
      <c r="D1494" s="1"/>
      <c r="E1494" s="1">
        <f>E1495</f>
        <v>0</v>
      </c>
      <c r="F1494" s="1">
        <f>F1495</f>
        <v>462215594.22000003</v>
      </c>
      <c r="H1494" t="b">
        <f t="shared" si="112"/>
        <v>1</v>
      </c>
      <c r="I1494" t="str">
        <f t="shared" si="113"/>
        <v>00</v>
      </c>
    </row>
    <row r="1495" spans="1:9">
      <c r="A1495" t="str">
        <f t="shared" si="111"/>
        <v>1.1.5.5.1.00.00 - Materiais em Trânsito - Consolidação</v>
      </c>
      <c r="B1495" s="3" t="s">
        <v>2203</v>
      </c>
      <c r="C1495" s="4">
        <v>462215594.22000003</v>
      </c>
      <c r="D1495" s="1"/>
      <c r="E1495" s="1">
        <f>SUMIF(A1495:B1495,"*intra*",C1495:D1495)+SUMIF(A1495:B1495,"*inter*",C1495:D1495)</f>
        <v>0</v>
      </c>
      <c r="F1495" s="1">
        <f>SUMIF(A1495:B1495,"*consolidação*",C1495:D1495)</f>
        <v>462215594.22000003</v>
      </c>
      <c r="H1495" t="b">
        <f t="shared" si="112"/>
        <v>1</v>
      </c>
      <c r="I1495" t="str">
        <f t="shared" si="113"/>
        <v>00</v>
      </c>
    </row>
    <row r="1496" spans="1:9">
      <c r="A1496" t="str">
        <f t="shared" si="111"/>
        <v>1.1.5.6.0.00.00 - Almoxarifado</v>
      </c>
      <c r="B1496" s="5" t="s">
        <v>2204</v>
      </c>
      <c r="C1496" s="6">
        <v>5022795869.2700005</v>
      </c>
      <c r="D1496" s="1"/>
      <c r="E1496" s="1">
        <f>E1497</f>
        <v>0</v>
      </c>
      <c r="F1496" s="1">
        <f>F1497</f>
        <v>5022795869.2700005</v>
      </c>
      <c r="H1496" t="b">
        <f t="shared" si="112"/>
        <v>1</v>
      </c>
      <c r="I1496" t="str">
        <f t="shared" si="113"/>
        <v>00</v>
      </c>
    </row>
    <row r="1497" spans="1:9">
      <c r="A1497" t="str">
        <f t="shared" si="111"/>
        <v>1.1.5.6.1.00.00 - Almoxarifado - Consolidação</v>
      </c>
      <c r="B1497" s="3" t="s">
        <v>2205</v>
      </c>
      <c r="C1497" s="4">
        <v>5022795869.2700005</v>
      </c>
      <c r="D1497" s="1"/>
      <c r="E1497" s="1">
        <f>SUMIF(A1497:B1497,"*intra*",C1497:D1497)+SUMIF(A1497:B1497,"*inter*",C1497:D1497)</f>
        <v>0</v>
      </c>
      <c r="F1497" s="1">
        <f>SUMIF(A1497:B1497,"*consolidação*",C1497:D1497)</f>
        <v>5022795869.2700005</v>
      </c>
      <c r="H1497" t="b">
        <f t="shared" si="112"/>
        <v>1</v>
      </c>
      <c r="I1497" t="str">
        <f t="shared" si="113"/>
        <v>00</v>
      </c>
    </row>
    <row r="1498" spans="1:9">
      <c r="A1498" t="str">
        <f t="shared" si="111"/>
        <v>1.1.5.8.0.00.00 - Outros Estoques</v>
      </c>
      <c r="B1498" s="5" t="s">
        <v>2206</v>
      </c>
      <c r="C1498" s="6">
        <v>11288881055.690001</v>
      </c>
      <c r="D1498" s="1"/>
      <c r="E1498" s="1">
        <f>E1499</f>
        <v>0</v>
      </c>
      <c r="F1498" s="1">
        <f>F1499</f>
        <v>11288881055.690001</v>
      </c>
      <c r="H1498" t="b">
        <f t="shared" si="112"/>
        <v>1</v>
      </c>
      <c r="I1498" t="str">
        <f t="shared" si="113"/>
        <v>00</v>
      </c>
    </row>
    <row r="1499" spans="1:9">
      <c r="A1499" t="str">
        <f t="shared" si="111"/>
        <v>1.1.5.8.1.00.00 - Outros Estoques - Consolidação</v>
      </c>
      <c r="B1499" s="3" t="s">
        <v>2207</v>
      </c>
      <c r="C1499" s="4">
        <v>11288881055.690001</v>
      </c>
      <c r="D1499" s="1"/>
      <c r="E1499" s="1">
        <f>SUMIF(A1499:B1499,"*intra*",C1499:D1499)+SUMIF(A1499:B1499,"*inter*",C1499:D1499)</f>
        <v>0</v>
      </c>
      <c r="F1499" s="1">
        <f>SUMIF(A1499:B1499,"*consolidação*",C1499:D1499)</f>
        <v>11288881055.690001</v>
      </c>
      <c r="H1499" t="b">
        <f t="shared" si="112"/>
        <v>1</v>
      </c>
      <c r="I1499" t="str">
        <f t="shared" si="113"/>
        <v>00</v>
      </c>
    </row>
    <row r="1500" spans="1:9">
      <c r="A1500" t="str">
        <f t="shared" si="111"/>
        <v>1.1.5.9.0.00.00 - (-) Ajuste de Perdas de Estoques</v>
      </c>
      <c r="B1500" s="5" t="s">
        <v>2208</v>
      </c>
      <c r="C1500" s="6">
        <v>8262513.6699999999</v>
      </c>
      <c r="D1500" s="1"/>
      <c r="E1500" s="1">
        <f>E1501</f>
        <v>0</v>
      </c>
      <c r="F1500" s="1">
        <f>F1501</f>
        <v>8262513.6699999999</v>
      </c>
      <c r="H1500" t="b">
        <f t="shared" si="112"/>
        <v>1</v>
      </c>
      <c r="I1500" t="str">
        <f t="shared" si="113"/>
        <v>00</v>
      </c>
    </row>
    <row r="1501" spans="1:9">
      <c r="A1501" t="str">
        <f t="shared" si="111"/>
        <v>1.1.5.9.1.00.00 - (-) Ajuste de Perdas de Estoques - Consolidação</v>
      </c>
      <c r="B1501" s="3" t="s">
        <v>2209</v>
      </c>
      <c r="C1501" s="4">
        <v>8262513.6699999999</v>
      </c>
      <c r="D1501" s="1"/>
      <c r="E1501" s="1">
        <f>SUMIF(A1501:B1501,"*intra*",C1501:D1501)+SUMIF(A1501:B1501,"*inter*",C1501:D1501)</f>
        <v>0</v>
      </c>
      <c r="F1501" s="1">
        <f>SUMIF(A1501:B1501,"*consolidação*",C1501:D1501)</f>
        <v>8262513.6699999999</v>
      </c>
      <c r="H1501" t="b">
        <f t="shared" si="112"/>
        <v>1</v>
      </c>
      <c r="I1501" t="str">
        <f t="shared" si="113"/>
        <v>00</v>
      </c>
    </row>
    <row r="1502" spans="1:9" ht="25.5">
      <c r="A1502" t="str">
        <f t="shared" si="111"/>
        <v>1.1.9.0.0.00.00 - Variações Patrimoniais Diminutivas Pagas 
 Antecipadamente</v>
      </c>
      <c r="B1502" s="5" t="s">
        <v>2227</v>
      </c>
      <c r="C1502" s="6">
        <v>20604337.800000001</v>
      </c>
      <c r="D1502" s="1"/>
      <c r="E1502" s="1">
        <f>E1503+E1505+E1507+E1509+E1511+E1513+E1515+E1517</f>
        <v>0</v>
      </c>
      <c r="F1502" s="1">
        <f>F1503+F1505+F1507+F1509+F1511+F1513+F1515+F1517</f>
        <v>20604337.799999997</v>
      </c>
      <c r="H1502" t="b">
        <f t="shared" si="112"/>
        <v>1</v>
      </c>
      <c r="I1502" t="str">
        <f t="shared" si="113"/>
        <v>00</v>
      </c>
    </row>
    <row r="1503" spans="1:9">
      <c r="A1503" t="str">
        <f t="shared" si="111"/>
        <v>1.1.9.1.0.00.00 - Prêmios de Seguros a Apropriar</v>
      </c>
      <c r="B1503" s="3" t="s">
        <v>2228</v>
      </c>
      <c r="C1503" s="4">
        <v>4457553.6399999997</v>
      </c>
      <c r="D1503" s="1"/>
      <c r="E1503" s="1">
        <f>E1504</f>
        <v>0</v>
      </c>
      <c r="F1503" s="1">
        <f>F1504</f>
        <v>4457553.6399999997</v>
      </c>
      <c r="H1503" t="b">
        <f t="shared" si="112"/>
        <v>1</v>
      </c>
      <c r="I1503" t="str">
        <f t="shared" si="113"/>
        <v>00</v>
      </c>
    </row>
    <row r="1504" spans="1:9">
      <c r="A1504" t="str">
        <f t="shared" si="111"/>
        <v>1.1.9.1.1.00.00 - Prêmios de Seguros a Apropriar - Consolidação</v>
      </c>
      <c r="B1504" s="5" t="s">
        <v>2229</v>
      </c>
      <c r="C1504" s="6">
        <v>4457553.6399999997</v>
      </c>
      <c r="D1504" s="1"/>
      <c r="E1504" s="1">
        <f>SUMIF(A1504:B1504,"*intra*",C1504:D1504)+SUMIF(A1504:B1504,"*inter*",C1504:D1504)</f>
        <v>0</v>
      </c>
      <c r="F1504" s="1">
        <f>SUMIF(A1504:B1504,"*consolidação*",C1504:D1504)</f>
        <v>4457553.6399999997</v>
      </c>
      <c r="H1504" t="b">
        <f t="shared" si="112"/>
        <v>1</v>
      </c>
      <c r="I1504" t="str">
        <f t="shared" si="113"/>
        <v>00</v>
      </c>
    </row>
    <row r="1505" spans="1:9">
      <c r="A1505" t="str">
        <f t="shared" si="111"/>
        <v>1.1.9.2.0.00.00 - VPD Financeiras a Apropriar</v>
      </c>
      <c r="B1505" s="3" t="s">
        <v>2230</v>
      </c>
      <c r="C1505" s="4">
        <v>53461.52</v>
      </c>
      <c r="D1505" s="1"/>
      <c r="E1505" s="1">
        <f>E1506</f>
        <v>0</v>
      </c>
      <c r="F1505" s="1">
        <f>F1506</f>
        <v>53461.52</v>
      </c>
      <c r="H1505" t="b">
        <f t="shared" si="112"/>
        <v>1</v>
      </c>
      <c r="I1505" t="str">
        <f t="shared" si="113"/>
        <v>00</v>
      </c>
    </row>
    <row r="1506" spans="1:9">
      <c r="A1506" t="str">
        <f t="shared" si="111"/>
        <v>1.1.9.2.1.00.00 - VPD Financeiras a Apropriar - Consolidação</v>
      </c>
      <c r="B1506" s="5" t="s">
        <v>2231</v>
      </c>
      <c r="C1506" s="6">
        <v>53461.52</v>
      </c>
      <c r="D1506" s="1"/>
      <c r="E1506" s="1">
        <f>SUMIF(A1506:B1506,"*intra*",C1506:D1506)+SUMIF(A1506:B1506,"*inter*",C1506:D1506)</f>
        <v>0</v>
      </c>
      <c r="F1506" s="1">
        <f>SUMIF(A1506:B1506,"*consolidação*",C1506:D1506)</f>
        <v>53461.52</v>
      </c>
      <c r="H1506" t="b">
        <f t="shared" si="112"/>
        <v>1</v>
      </c>
      <c r="I1506" t="str">
        <f t="shared" si="113"/>
        <v>00</v>
      </c>
    </row>
    <row r="1507" spans="1:9">
      <c r="A1507" t="str">
        <f t="shared" si="111"/>
        <v>1.1.9.3.0.00.00 - Assinaturas e Anuidades a Apropriar</v>
      </c>
      <c r="B1507" s="3" t="s">
        <v>2232</v>
      </c>
      <c r="C1507" s="4">
        <v>7579712.21</v>
      </c>
      <c r="D1507" s="1"/>
      <c r="E1507" s="1">
        <f>E1508</f>
        <v>0</v>
      </c>
      <c r="F1507" s="1">
        <f>F1508</f>
        <v>7579712.21</v>
      </c>
      <c r="H1507" t="b">
        <f t="shared" si="112"/>
        <v>1</v>
      </c>
      <c r="I1507" t="str">
        <f t="shared" si="113"/>
        <v>00</v>
      </c>
    </row>
    <row r="1508" spans="1:9">
      <c r="A1508" t="str">
        <f t="shared" si="111"/>
        <v>1.1.9.3.1.00.00 - Assinaturas e Anuidades a Apropriar - Consolidação</v>
      </c>
      <c r="B1508" s="5" t="s">
        <v>2233</v>
      </c>
      <c r="C1508" s="6">
        <v>7579712.21</v>
      </c>
      <c r="D1508" s="1"/>
      <c r="E1508" s="1">
        <f>SUMIF(A1508:B1508,"*intra*",C1508:D1508)+SUMIF(A1508:B1508,"*inter*",C1508:D1508)</f>
        <v>0</v>
      </c>
      <c r="F1508" s="1">
        <f>SUMIF(A1508:B1508,"*consolidação*",C1508:D1508)</f>
        <v>7579712.21</v>
      </c>
      <c r="H1508" t="b">
        <f t="shared" si="112"/>
        <v>1</v>
      </c>
      <c r="I1508" t="str">
        <f t="shared" si="113"/>
        <v>00</v>
      </c>
    </row>
    <row r="1509" spans="1:9">
      <c r="A1509" t="str">
        <f t="shared" si="111"/>
        <v>1.1.9.4.0.00.00 - Alugueis Pagos a Apropriar</v>
      </c>
      <c r="B1509" s="3" t="s">
        <v>2234</v>
      </c>
      <c r="C1509" s="4">
        <v>868806.49</v>
      </c>
      <c r="D1509" s="1"/>
      <c r="E1509" s="1">
        <f>E1510</f>
        <v>0</v>
      </c>
      <c r="F1509" s="1">
        <f>F1510</f>
        <v>868806.49</v>
      </c>
      <c r="H1509" t="b">
        <f t="shared" si="112"/>
        <v>1</v>
      </c>
      <c r="I1509" t="str">
        <f t="shared" si="113"/>
        <v>00</v>
      </c>
    </row>
    <row r="1510" spans="1:9">
      <c r="A1510" t="str">
        <f t="shared" si="111"/>
        <v>1.1.9.4.1.00.00 - Alugueis Pagos a Apropriar - Consolidação</v>
      </c>
      <c r="B1510" s="5" t="s">
        <v>2235</v>
      </c>
      <c r="C1510" s="6">
        <v>868806.49</v>
      </c>
      <c r="D1510" s="1"/>
      <c r="E1510" s="1">
        <f>SUMIF(A1510:B1510,"*intra*",C1510:D1510)+SUMIF(A1510:B1510,"*inter*",C1510:D1510)</f>
        <v>0</v>
      </c>
      <c r="F1510" s="1">
        <f>SUMIF(A1510:B1510,"*consolidação*",C1510:D1510)</f>
        <v>868806.49</v>
      </c>
      <c r="H1510" t="b">
        <f t="shared" si="112"/>
        <v>1</v>
      </c>
      <c r="I1510" t="str">
        <f t="shared" si="113"/>
        <v>00</v>
      </c>
    </row>
    <row r="1511" spans="1:9">
      <c r="A1511" t="str">
        <f t="shared" si="111"/>
        <v>1.1.9.5.0.00.00 - Tributos Pagos a Apropriar</v>
      </c>
      <c r="B1511" s="3" t="s">
        <v>2236</v>
      </c>
      <c r="C1511" s="4">
        <v>40431.01</v>
      </c>
      <c r="D1511" s="1"/>
      <c r="E1511" s="1">
        <f>E1512</f>
        <v>0</v>
      </c>
      <c r="F1511" s="1">
        <f>F1512</f>
        <v>40431.01</v>
      </c>
      <c r="H1511" t="b">
        <f t="shared" si="112"/>
        <v>1</v>
      </c>
      <c r="I1511" t="str">
        <f t="shared" si="113"/>
        <v>00</v>
      </c>
    </row>
    <row r="1512" spans="1:9">
      <c r="A1512" t="str">
        <f t="shared" si="111"/>
        <v>1.1.9.5.1.00.00 - Tributos Pagos a Apropriar - Consolidação</v>
      </c>
      <c r="B1512" s="5" t="s">
        <v>2237</v>
      </c>
      <c r="C1512" s="6">
        <v>40431.01</v>
      </c>
      <c r="D1512" s="1"/>
      <c r="E1512" s="1">
        <f>SUMIF(A1512:B1512,"*intra*",C1512:D1512)+SUMIF(A1512:B1512,"*inter*",C1512:D1512)</f>
        <v>0</v>
      </c>
      <c r="F1512" s="1">
        <f>SUMIF(A1512:B1512,"*consolidação*",C1512:D1512)</f>
        <v>40431.01</v>
      </c>
      <c r="H1512" t="b">
        <f t="shared" si="112"/>
        <v>1</v>
      </c>
      <c r="I1512" t="str">
        <f t="shared" si="113"/>
        <v>00</v>
      </c>
    </row>
    <row r="1513" spans="1:9">
      <c r="A1513" t="str">
        <f t="shared" si="111"/>
        <v>1.1.9.6.0.00.00 - Contribuições Confederativas a Apropriar</v>
      </c>
      <c r="B1513" s="3" t="s">
        <v>2238</v>
      </c>
      <c r="C1513" s="4">
        <v>0</v>
      </c>
      <c r="D1513" s="1"/>
      <c r="E1513" s="1">
        <f>E1514</f>
        <v>0</v>
      </c>
      <c r="F1513" s="1">
        <f>F1514</f>
        <v>0</v>
      </c>
      <c r="H1513" t="b">
        <f t="shared" si="112"/>
        <v>1</v>
      </c>
      <c r="I1513" t="str">
        <f t="shared" si="113"/>
        <v>00</v>
      </c>
    </row>
    <row r="1514" spans="1:9" ht="25.5">
      <c r="A1514" t="str">
        <f t="shared" si="111"/>
        <v>1.1.9.6.1.00.00 - Contribuições Confederativas a Apropriar - 
 Consolidação</v>
      </c>
      <c r="B1514" s="5" t="s">
        <v>2239</v>
      </c>
      <c r="C1514" s="6"/>
      <c r="D1514" s="1"/>
      <c r="E1514" s="1">
        <f>SUMIF(A1514:B1514,"*intra*",C1514:D1514)+SUMIF(A1514:B1514,"*inter*",C1514:D1514)</f>
        <v>0</v>
      </c>
      <c r="F1514" s="1">
        <f>SUMIF(A1514:B1514,"*consolidação*",C1514:D1514)</f>
        <v>0</v>
      </c>
      <c r="H1514" t="b">
        <f t="shared" si="112"/>
        <v>1</v>
      </c>
      <c r="I1514" t="str">
        <f t="shared" si="113"/>
        <v>00</v>
      </c>
    </row>
    <row r="1515" spans="1:9">
      <c r="A1515" t="str">
        <f t="shared" si="111"/>
        <v>1.1.9.7.0.00.00 - Benefícios a Pessoal a Apropriar</v>
      </c>
      <c r="B1515" s="3" t="s">
        <v>2240</v>
      </c>
      <c r="C1515" s="4">
        <v>0</v>
      </c>
      <c r="D1515" s="1"/>
      <c r="E1515" s="1">
        <f>E1516</f>
        <v>0</v>
      </c>
      <c r="F1515" s="1">
        <f>F1516</f>
        <v>0</v>
      </c>
      <c r="H1515" t="b">
        <f t="shared" si="112"/>
        <v>1</v>
      </c>
      <c r="I1515" t="str">
        <f t="shared" si="113"/>
        <v>00</v>
      </c>
    </row>
    <row r="1516" spans="1:9">
      <c r="A1516" t="str">
        <f t="shared" si="111"/>
        <v>1.1.9.7.1.00.00 - Benefícios a Pessoal a Apropriar - Consolidação</v>
      </c>
      <c r="B1516" s="5" t="s">
        <v>2241</v>
      </c>
      <c r="C1516" s="6"/>
      <c r="D1516" s="1"/>
      <c r="E1516" s="1">
        <f>SUMIF(A1516:B1516,"*intra*",C1516:D1516)+SUMIF(A1516:B1516,"*inter*",C1516:D1516)</f>
        <v>0</v>
      </c>
      <c r="F1516" s="1">
        <f>SUMIF(A1516:B1516,"*consolidação*",C1516:D1516)</f>
        <v>0</v>
      </c>
      <c r="H1516" t="b">
        <f t="shared" si="112"/>
        <v>1</v>
      </c>
      <c r="I1516" t="str">
        <f t="shared" si="113"/>
        <v>00</v>
      </c>
    </row>
    <row r="1517" spans="1:9">
      <c r="A1517" t="str">
        <f t="shared" si="111"/>
        <v>1.1.9.8.0.00.00 - Demais VPD a Apropriar</v>
      </c>
      <c r="B1517" s="3" t="s">
        <v>2242</v>
      </c>
      <c r="C1517" s="4">
        <v>7604372.9299999997</v>
      </c>
      <c r="D1517" s="1"/>
      <c r="E1517" s="1">
        <f>E1518</f>
        <v>0</v>
      </c>
      <c r="F1517" s="1">
        <f>F1518</f>
        <v>7604372.9299999997</v>
      </c>
      <c r="H1517" t="b">
        <f t="shared" si="112"/>
        <v>1</v>
      </c>
      <c r="I1517" t="str">
        <f t="shared" si="113"/>
        <v>00</v>
      </c>
    </row>
    <row r="1518" spans="1:9">
      <c r="A1518" t="str">
        <f t="shared" si="111"/>
        <v>1.1.9.8.1.00.00 - Demais VPD a Apropriar - Consolidação</v>
      </c>
      <c r="B1518" s="5" t="s">
        <v>2243</v>
      </c>
      <c r="C1518" s="6">
        <v>7604372.9299999997</v>
      </c>
      <c r="D1518" s="1"/>
      <c r="E1518" s="1">
        <f>SUMIF(A1518:B1518,"*intra*",C1518:D1518)+SUMIF(A1518:B1518,"*inter*",C1518:D1518)</f>
        <v>0</v>
      </c>
      <c r="F1518" s="1">
        <f>SUMIF(A1518:B1518,"*consolidação*",C1518:D1518)</f>
        <v>7604372.9299999997</v>
      </c>
      <c r="H1518" t="b">
        <f t="shared" si="112"/>
        <v>1</v>
      </c>
      <c r="I1518" t="str">
        <f t="shared" si="113"/>
        <v>00</v>
      </c>
    </row>
    <row r="1519" spans="1:9">
      <c r="A1519" t="str">
        <f t="shared" si="111"/>
        <v>1.2.0.0.0.00.00 - Ativo não Circulante</v>
      </c>
      <c r="B1519" s="3" t="s">
        <v>2244</v>
      </c>
      <c r="C1519" s="4">
        <v>3309676854543.73</v>
      </c>
      <c r="D1519" s="1"/>
      <c r="E1519" s="1">
        <f>E1520+E1594+E1638+E1655+E1672</f>
        <v>554408299572.89001</v>
      </c>
      <c r="F1519" s="1">
        <f>F1520+F1594+F1638+F1655+F1672</f>
        <v>2755268554970.8403</v>
      </c>
      <c r="H1519" t="b">
        <f t="shared" si="112"/>
        <v>1</v>
      </c>
      <c r="I1519" t="str">
        <f t="shared" si="113"/>
        <v>00</v>
      </c>
    </row>
    <row r="1520" spans="1:9">
      <c r="A1520" t="str">
        <f t="shared" si="111"/>
        <v>1.2.1.0.0.00.00 - Ativo Realizável a Longo Prazo</v>
      </c>
      <c r="B1520" s="5" t="s">
        <v>2245</v>
      </c>
      <c r="C1520" s="6">
        <v>2068258206925.21</v>
      </c>
      <c r="D1520" s="1"/>
      <c r="E1520" s="1">
        <f>E1521+E1557+E1567+E1573+E1584</f>
        <v>546196930204.20001</v>
      </c>
      <c r="F1520" s="1">
        <f>F1521+F1557+F1567+F1573+F1584</f>
        <v>1522061276721.01</v>
      </c>
      <c r="H1520" t="b">
        <f t="shared" si="112"/>
        <v>1</v>
      </c>
      <c r="I1520" t="str">
        <f t="shared" si="113"/>
        <v>00</v>
      </c>
    </row>
    <row r="1521" spans="1:9">
      <c r="A1521" t="str">
        <f t="shared" si="111"/>
        <v>1.2.1.1.0.00.00 - Créditos a Longo Prazo</v>
      </c>
      <c r="B1521" s="3" t="s">
        <v>2246</v>
      </c>
      <c r="C1521" s="4">
        <v>2010752204144.8201</v>
      </c>
      <c r="D1521" s="1"/>
      <c r="E1521" s="1">
        <f>E1522+E1529+E1536+E1543+E1550</f>
        <v>546196930204.20001</v>
      </c>
      <c r="F1521" s="1">
        <f>F1522+F1529+F1536+F1543+F1550</f>
        <v>1464555273940.6201</v>
      </c>
      <c r="H1521" t="b">
        <f t="shared" si="112"/>
        <v>1</v>
      </c>
      <c r="I1521" t="str">
        <f t="shared" si="113"/>
        <v>00</v>
      </c>
    </row>
    <row r="1522" spans="1:9">
      <c r="A1522" t="str">
        <f t="shared" si="111"/>
        <v>1.2.1.1.1.00.00 - Créditos a Longo Prazo - Consolidação</v>
      </c>
      <c r="B1522" s="5" t="s">
        <v>2247</v>
      </c>
      <c r="C1522" s="6">
        <v>1464555273940.6201</v>
      </c>
      <c r="D1522" s="1"/>
      <c r="E1522" s="1">
        <f t="shared" ref="E1522:E1556" si="114">SUMIF(A1522:B1522,"*intra*",C1522:D1522)+SUMIF(A1522:B1522,"*inter*",C1522:D1522)</f>
        <v>0</v>
      </c>
      <c r="F1522" s="1">
        <f t="shared" ref="F1522:F1556" si="115">SUMIF(A1522:B1522,"*consolidação*",C1522:D1522)</f>
        <v>1464555273940.6201</v>
      </c>
      <c r="G1522" s="14"/>
      <c r="H1522" t="b">
        <f t="shared" si="112"/>
        <v>1</v>
      </c>
      <c r="I1522" t="str">
        <f t="shared" si="113"/>
        <v>00</v>
      </c>
    </row>
    <row r="1523" spans="1:9">
      <c r="A1523" t="str">
        <f t="shared" si="111"/>
        <v>1.2.1.1.1.01.00 - Créditos Tributários a Receber</v>
      </c>
      <c r="B1523" s="3" t="s">
        <v>2248</v>
      </c>
      <c r="C1523" s="4">
        <v>264417798953</v>
      </c>
      <c r="D1523" s="1"/>
      <c r="E1523" s="1">
        <f t="shared" si="114"/>
        <v>0</v>
      </c>
      <c r="F1523" s="1">
        <f t="shared" si="115"/>
        <v>0</v>
      </c>
      <c r="H1523" t="b">
        <f t="shared" si="112"/>
        <v>1</v>
      </c>
      <c r="I1523" t="str">
        <f t="shared" si="113"/>
        <v>01</v>
      </c>
    </row>
    <row r="1524" spans="1:9">
      <c r="A1524" t="str">
        <f t="shared" si="111"/>
        <v>1.2.1.1.1.02.00 - Clientes</v>
      </c>
      <c r="B1524" s="5" t="s">
        <v>2249</v>
      </c>
      <c r="C1524" s="6">
        <v>20746071.859999999</v>
      </c>
      <c r="D1524" s="1"/>
      <c r="E1524" s="1">
        <f t="shared" si="114"/>
        <v>0</v>
      </c>
      <c r="F1524" s="1">
        <f t="shared" si="115"/>
        <v>0</v>
      </c>
      <c r="H1524" t="b">
        <f t="shared" si="112"/>
        <v>1</v>
      </c>
      <c r="I1524" t="str">
        <f t="shared" si="113"/>
        <v>02</v>
      </c>
    </row>
    <row r="1525" spans="1:9">
      <c r="A1525" t="str">
        <f t="shared" si="111"/>
        <v>1.2.1.1.1.03.00 - Empréstimos e Financiamentos Concedidos</v>
      </c>
      <c r="B1525" s="3" t="s">
        <v>2250</v>
      </c>
      <c r="C1525" s="4">
        <v>987173222234</v>
      </c>
      <c r="D1525" s="1"/>
      <c r="E1525" s="1">
        <f t="shared" si="114"/>
        <v>0</v>
      </c>
      <c r="F1525" s="1">
        <f t="shared" si="115"/>
        <v>0</v>
      </c>
      <c r="H1525" t="b">
        <f t="shared" si="112"/>
        <v>1</v>
      </c>
      <c r="I1525" t="str">
        <f t="shared" si="113"/>
        <v>03</v>
      </c>
    </row>
    <row r="1526" spans="1:9">
      <c r="A1526" t="str">
        <f t="shared" si="111"/>
        <v>1.2.1.1.1.04.00 - Dívida Ativa Tributaria</v>
      </c>
      <c r="B1526" s="5" t="s">
        <v>2251</v>
      </c>
      <c r="C1526" s="6">
        <v>1845775847051.6499</v>
      </c>
      <c r="D1526" s="1"/>
      <c r="E1526" s="1">
        <f t="shared" si="114"/>
        <v>0</v>
      </c>
      <c r="F1526" s="1">
        <f t="shared" si="115"/>
        <v>0</v>
      </c>
      <c r="H1526" t="b">
        <f t="shared" si="112"/>
        <v>1</v>
      </c>
      <c r="I1526" t="str">
        <f t="shared" si="113"/>
        <v>04</v>
      </c>
    </row>
    <row r="1527" spans="1:9">
      <c r="A1527" t="str">
        <f t="shared" si="111"/>
        <v>1.2.1.1.1.05.00 - Dívida Ativa não Tributaria</v>
      </c>
      <c r="B1527" s="3" t="s">
        <v>2252</v>
      </c>
      <c r="C1527" s="4">
        <v>62555896053.400002</v>
      </c>
      <c r="D1527" s="1"/>
      <c r="E1527" s="1">
        <f t="shared" si="114"/>
        <v>0</v>
      </c>
      <c r="F1527" s="1">
        <f t="shared" si="115"/>
        <v>0</v>
      </c>
      <c r="H1527" t="b">
        <f t="shared" si="112"/>
        <v>1</v>
      </c>
      <c r="I1527" t="str">
        <f t="shared" si="113"/>
        <v>05</v>
      </c>
    </row>
    <row r="1528" spans="1:9">
      <c r="A1528" t="str">
        <f t="shared" si="111"/>
        <v>1.2.1.1.1.99.00 - (-) Ajuste de Perdas de Créditos a Longo Prazo</v>
      </c>
      <c r="B1528" s="5" t="s">
        <v>2253</v>
      </c>
      <c r="C1528" s="6">
        <v>1695388236423.29</v>
      </c>
      <c r="D1528" s="1"/>
      <c r="E1528" s="1">
        <f t="shared" si="114"/>
        <v>0</v>
      </c>
      <c r="F1528" s="1">
        <f t="shared" si="115"/>
        <v>0</v>
      </c>
      <c r="H1528" t="b">
        <f t="shared" si="112"/>
        <v>1</v>
      </c>
      <c r="I1528" t="str">
        <f t="shared" si="113"/>
        <v>99</v>
      </c>
    </row>
    <row r="1529" spans="1:9">
      <c r="A1529" t="str">
        <f t="shared" si="111"/>
        <v>1.2.1.1.2.00.00 - Créditos a Longo Prazo - Intra OFSS</v>
      </c>
      <c r="B1529" s="3" t="s">
        <v>2254</v>
      </c>
      <c r="C1529" s="4">
        <v>43773135273.129997</v>
      </c>
      <c r="D1529" s="1"/>
      <c r="E1529" s="1">
        <f t="shared" si="114"/>
        <v>43773135273.129997</v>
      </c>
      <c r="F1529" s="1">
        <f t="shared" si="115"/>
        <v>0</v>
      </c>
      <c r="G1529" s="14"/>
      <c r="H1529" t="b">
        <f t="shared" si="112"/>
        <v>1</v>
      </c>
      <c r="I1529" t="str">
        <f t="shared" si="113"/>
        <v>00</v>
      </c>
    </row>
    <row r="1530" spans="1:9">
      <c r="A1530" t="str">
        <f t="shared" si="111"/>
        <v>1.2.1.1.2.01.00 - Créditos Tributários a Receber</v>
      </c>
      <c r="B1530" s="5" t="s">
        <v>2255</v>
      </c>
      <c r="C1530" s="6"/>
      <c r="D1530" s="1"/>
      <c r="E1530" s="1">
        <f t="shared" si="114"/>
        <v>0</v>
      </c>
      <c r="F1530" s="1">
        <f t="shared" si="115"/>
        <v>0</v>
      </c>
      <c r="H1530" t="b">
        <f t="shared" si="112"/>
        <v>1</v>
      </c>
      <c r="I1530" t="str">
        <f t="shared" si="113"/>
        <v>01</v>
      </c>
    </row>
    <row r="1531" spans="1:9">
      <c r="A1531" t="str">
        <f t="shared" si="111"/>
        <v>1.2.1.1.2.02.00 - Clientes</v>
      </c>
      <c r="B1531" s="3" t="s">
        <v>2256</v>
      </c>
      <c r="C1531" s="4"/>
      <c r="D1531" s="1"/>
      <c r="E1531" s="1">
        <f t="shared" si="114"/>
        <v>0</v>
      </c>
      <c r="F1531" s="1">
        <f t="shared" si="115"/>
        <v>0</v>
      </c>
      <c r="H1531" t="b">
        <f t="shared" si="112"/>
        <v>1</v>
      </c>
      <c r="I1531" t="str">
        <f t="shared" si="113"/>
        <v>02</v>
      </c>
    </row>
    <row r="1532" spans="1:9">
      <c r="A1532" t="str">
        <f t="shared" si="111"/>
        <v>1.2.1.1.2.03.00 - Empréstimos e Financiamentos Concedidos</v>
      </c>
      <c r="B1532" s="5" t="s">
        <v>2257</v>
      </c>
      <c r="C1532" s="6">
        <v>43773135273.129997</v>
      </c>
      <c r="D1532" s="1"/>
      <c r="E1532" s="1">
        <f t="shared" si="114"/>
        <v>0</v>
      </c>
      <c r="F1532" s="1">
        <f t="shared" si="115"/>
        <v>0</v>
      </c>
      <c r="H1532" t="b">
        <f t="shared" si="112"/>
        <v>1</v>
      </c>
      <c r="I1532" t="str">
        <f t="shared" si="113"/>
        <v>03</v>
      </c>
    </row>
    <row r="1533" spans="1:9">
      <c r="A1533" t="str">
        <f t="shared" si="111"/>
        <v>1.2.1.1.2.04.00 - Dívida Ativa Tributaria</v>
      </c>
      <c r="B1533" s="3" t="s">
        <v>2258</v>
      </c>
      <c r="C1533" s="4"/>
      <c r="D1533" s="1"/>
      <c r="E1533" s="1">
        <f t="shared" si="114"/>
        <v>0</v>
      </c>
      <c r="F1533" s="1">
        <f t="shared" si="115"/>
        <v>0</v>
      </c>
      <c r="H1533" t="b">
        <f t="shared" si="112"/>
        <v>1</v>
      </c>
      <c r="I1533" t="str">
        <f t="shared" si="113"/>
        <v>04</v>
      </c>
    </row>
    <row r="1534" spans="1:9">
      <c r="A1534" t="str">
        <f t="shared" si="111"/>
        <v>1.2.1.1.2.05.00 - Dívida Ativa não Tributaria</v>
      </c>
      <c r="B1534" s="5" t="s">
        <v>2259</v>
      </c>
      <c r="C1534" s="6"/>
      <c r="D1534" s="1"/>
      <c r="E1534" s="1">
        <f t="shared" si="114"/>
        <v>0</v>
      </c>
      <c r="F1534" s="1">
        <f t="shared" si="115"/>
        <v>0</v>
      </c>
      <c r="H1534" t="b">
        <f t="shared" si="112"/>
        <v>1</v>
      </c>
      <c r="I1534" t="str">
        <f t="shared" si="113"/>
        <v>05</v>
      </c>
    </row>
    <row r="1535" spans="1:9">
      <c r="A1535" t="str">
        <f t="shared" si="111"/>
        <v>1.2.1.1.2.99.00 - (-) Ajuste de Perdas de Créditos a Longo Prazo</v>
      </c>
      <c r="B1535" s="3" t="s">
        <v>2260</v>
      </c>
      <c r="C1535" s="4">
        <v>0</v>
      </c>
      <c r="D1535" s="1"/>
      <c r="E1535" s="1">
        <f t="shared" si="114"/>
        <v>0</v>
      </c>
      <c r="F1535" s="1">
        <f t="shared" si="115"/>
        <v>0</v>
      </c>
      <c r="H1535" t="b">
        <f t="shared" si="112"/>
        <v>1</v>
      </c>
      <c r="I1535" t="str">
        <f t="shared" si="113"/>
        <v>99</v>
      </c>
    </row>
    <row r="1536" spans="1:9">
      <c r="A1536" t="str">
        <f t="shared" si="111"/>
        <v>1.2.1.1.3.00.00 - Créditos a Longo Prazo - Inter OFSS - União</v>
      </c>
      <c r="B1536" s="5" t="s">
        <v>2261</v>
      </c>
      <c r="C1536" s="6">
        <v>0</v>
      </c>
      <c r="D1536" s="1"/>
      <c r="E1536" s="1">
        <f t="shared" si="114"/>
        <v>0</v>
      </c>
      <c r="F1536" s="1">
        <f t="shared" si="115"/>
        <v>0</v>
      </c>
      <c r="G1536" s="14"/>
      <c r="H1536" t="b">
        <f t="shared" si="112"/>
        <v>1</v>
      </c>
      <c r="I1536" t="str">
        <f t="shared" si="113"/>
        <v>00</v>
      </c>
    </row>
    <row r="1537" spans="1:9">
      <c r="A1537" t="str">
        <f t="shared" si="111"/>
        <v>1.2.1.1.3.01.00 - Créditos Tributários a Receber</v>
      </c>
      <c r="B1537" s="3" t="s">
        <v>2262</v>
      </c>
      <c r="C1537" s="4"/>
      <c r="D1537" s="1"/>
      <c r="E1537" s="1">
        <f t="shared" si="114"/>
        <v>0</v>
      </c>
      <c r="F1537" s="1">
        <f t="shared" si="115"/>
        <v>0</v>
      </c>
      <c r="H1537" t="b">
        <f t="shared" si="112"/>
        <v>1</v>
      </c>
      <c r="I1537" t="str">
        <f t="shared" si="113"/>
        <v>01</v>
      </c>
    </row>
    <row r="1538" spans="1:9">
      <c r="A1538" t="str">
        <f t="shared" si="111"/>
        <v>1.2.1.1.3.02.00 - Clientes</v>
      </c>
      <c r="B1538" s="5" t="s">
        <v>2263</v>
      </c>
      <c r="C1538" s="6"/>
      <c r="D1538" s="1"/>
      <c r="E1538" s="1">
        <f t="shared" si="114"/>
        <v>0</v>
      </c>
      <c r="F1538" s="1">
        <f t="shared" si="115"/>
        <v>0</v>
      </c>
      <c r="H1538" t="b">
        <f t="shared" si="112"/>
        <v>1</v>
      </c>
      <c r="I1538" t="str">
        <f t="shared" si="113"/>
        <v>02</v>
      </c>
    </row>
    <row r="1539" spans="1:9">
      <c r="A1539" t="str">
        <f t="shared" si="111"/>
        <v>1.2.1.1.3.03.00 - Empréstimos e Financiamentos Concedidos</v>
      </c>
      <c r="B1539" s="3" t="s">
        <v>2264</v>
      </c>
      <c r="C1539" s="4"/>
      <c r="D1539" s="1"/>
      <c r="E1539" s="1">
        <f t="shared" si="114"/>
        <v>0</v>
      </c>
      <c r="F1539" s="1">
        <f t="shared" si="115"/>
        <v>0</v>
      </c>
      <c r="H1539" t="b">
        <f t="shared" si="112"/>
        <v>1</v>
      </c>
      <c r="I1539" t="str">
        <f t="shared" si="113"/>
        <v>03</v>
      </c>
    </row>
    <row r="1540" spans="1:9">
      <c r="A1540" t="str">
        <f t="shared" ref="A1540:A1603" si="116">TRIM(B1540)</f>
        <v>1.2.1.1.3.04.00 - Dívida Ativa Tributaria</v>
      </c>
      <c r="B1540" s="5" t="s">
        <v>2265</v>
      </c>
      <c r="C1540" s="6"/>
      <c r="D1540" s="1"/>
      <c r="E1540" s="1">
        <f t="shared" si="114"/>
        <v>0</v>
      </c>
      <c r="F1540" s="1">
        <f t="shared" si="115"/>
        <v>0</v>
      </c>
      <c r="H1540" t="b">
        <f t="shared" ref="H1540:H1603" si="117">IF(I1540="00",C1540=E1540+F1540,TRUE)</f>
        <v>1</v>
      </c>
      <c r="I1540" t="str">
        <f t="shared" ref="I1540:I1603" si="118">MID(A1540,11,2)</f>
        <v>04</v>
      </c>
    </row>
    <row r="1541" spans="1:9">
      <c r="A1541" t="str">
        <f t="shared" si="116"/>
        <v>1.2.1.1.3.05.00 - Dívida Ativa não Tributaria</v>
      </c>
      <c r="B1541" s="3" t="s">
        <v>2266</v>
      </c>
      <c r="C1541" s="4"/>
      <c r="D1541" s="1"/>
      <c r="E1541" s="1">
        <f t="shared" si="114"/>
        <v>0</v>
      </c>
      <c r="F1541" s="1">
        <f t="shared" si="115"/>
        <v>0</v>
      </c>
      <c r="H1541" t="b">
        <f t="shared" si="117"/>
        <v>1</v>
      </c>
      <c r="I1541" t="str">
        <f t="shared" si="118"/>
        <v>05</v>
      </c>
    </row>
    <row r="1542" spans="1:9">
      <c r="A1542" t="str">
        <f t="shared" si="116"/>
        <v>1.2.1.1.3.99.00 - (-) Ajuste de Perdas de Créditos a Longo Prazo</v>
      </c>
      <c r="B1542" s="5" t="s">
        <v>2267</v>
      </c>
      <c r="C1542" s="6"/>
      <c r="D1542" s="1"/>
      <c r="E1542" s="1">
        <f t="shared" si="114"/>
        <v>0</v>
      </c>
      <c r="F1542" s="1">
        <f t="shared" si="115"/>
        <v>0</v>
      </c>
      <c r="H1542" t="b">
        <f t="shared" si="117"/>
        <v>1</v>
      </c>
      <c r="I1542" t="str">
        <f t="shared" si="118"/>
        <v>99</v>
      </c>
    </row>
    <row r="1543" spans="1:9">
      <c r="A1543" t="str">
        <f t="shared" si="116"/>
        <v>1.2.1.1.4.00.00 - Créditos a Longo Prazo - Inter OFSS - Estado</v>
      </c>
      <c r="B1543" s="3" t="s">
        <v>2268</v>
      </c>
      <c r="C1543" s="4">
        <v>475974385856.02002</v>
      </c>
      <c r="D1543" s="1"/>
      <c r="E1543" s="1">
        <f t="shared" si="114"/>
        <v>475974385856.02002</v>
      </c>
      <c r="F1543" s="1">
        <f t="shared" si="115"/>
        <v>0</v>
      </c>
      <c r="G1543" s="14"/>
      <c r="H1543" t="b">
        <f t="shared" si="117"/>
        <v>1</v>
      </c>
      <c r="I1543" t="str">
        <f t="shared" si="118"/>
        <v>00</v>
      </c>
    </row>
    <row r="1544" spans="1:9">
      <c r="A1544" t="str">
        <f t="shared" si="116"/>
        <v>1.2.1.1.4.01.00 - Créditos Tributários a Receber</v>
      </c>
      <c r="B1544" s="5" t="s">
        <v>2269</v>
      </c>
      <c r="C1544" s="6">
        <v>0</v>
      </c>
      <c r="D1544" s="1"/>
      <c r="E1544" s="1">
        <f t="shared" si="114"/>
        <v>0</v>
      </c>
      <c r="F1544" s="1">
        <f t="shared" si="115"/>
        <v>0</v>
      </c>
      <c r="H1544" t="b">
        <f t="shared" si="117"/>
        <v>1</v>
      </c>
      <c r="I1544" t="str">
        <f t="shared" si="118"/>
        <v>01</v>
      </c>
    </row>
    <row r="1545" spans="1:9">
      <c r="A1545" t="str">
        <f t="shared" si="116"/>
        <v>1.2.1.1.4.02.00 - Clientes</v>
      </c>
      <c r="B1545" s="3" t="s">
        <v>2270</v>
      </c>
      <c r="C1545" s="4">
        <v>0</v>
      </c>
      <c r="D1545" s="1"/>
      <c r="E1545" s="1">
        <f t="shared" si="114"/>
        <v>0</v>
      </c>
      <c r="F1545" s="1">
        <f t="shared" si="115"/>
        <v>0</v>
      </c>
      <c r="H1545" t="b">
        <f t="shared" si="117"/>
        <v>1</v>
      </c>
      <c r="I1545" t="str">
        <f t="shared" si="118"/>
        <v>02</v>
      </c>
    </row>
    <row r="1546" spans="1:9">
      <c r="A1546" t="str">
        <f t="shared" si="116"/>
        <v>1.2.1.1.4.03.00 - Empréstimos e Financiamentos Concedidos</v>
      </c>
      <c r="B1546" s="5" t="s">
        <v>2271</v>
      </c>
      <c r="C1546" s="6">
        <v>485196607272.46002</v>
      </c>
      <c r="D1546" s="1"/>
      <c r="E1546" s="1">
        <f t="shared" si="114"/>
        <v>0</v>
      </c>
      <c r="F1546" s="1">
        <f t="shared" si="115"/>
        <v>0</v>
      </c>
      <c r="H1546" t="b">
        <f t="shared" si="117"/>
        <v>1</v>
      </c>
      <c r="I1546" t="str">
        <f t="shared" si="118"/>
        <v>03</v>
      </c>
    </row>
    <row r="1547" spans="1:9">
      <c r="A1547" t="str">
        <f t="shared" si="116"/>
        <v>1.2.1.1.4.04.00 - Dívida Ativa Tributaria</v>
      </c>
      <c r="B1547" s="3" t="s">
        <v>2272</v>
      </c>
      <c r="C1547" s="4">
        <v>0</v>
      </c>
      <c r="D1547" s="1"/>
      <c r="E1547" s="1">
        <f t="shared" si="114"/>
        <v>0</v>
      </c>
      <c r="F1547" s="1">
        <f t="shared" si="115"/>
        <v>0</v>
      </c>
      <c r="H1547" t="b">
        <f t="shared" si="117"/>
        <v>1</v>
      </c>
      <c r="I1547" t="str">
        <f t="shared" si="118"/>
        <v>04</v>
      </c>
    </row>
    <row r="1548" spans="1:9">
      <c r="A1548" t="str">
        <f t="shared" si="116"/>
        <v>1.2.1.1.4.05.00 - Dívida Ativa não Tributaria</v>
      </c>
      <c r="B1548" s="5" t="s">
        <v>2273</v>
      </c>
      <c r="C1548" s="6">
        <v>1623208.81</v>
      </c>
      <c r="D1548" s="1"/>
      <c r="E1548" s="1">
        <f t="shared" si="114"/>
        <v>0</v>
      </c>
      <c r="F1548" s="1">
        <f t="shared" si="115"/>
        <v>0</v>
      </c>
      <c r="H1548" t="b">
        <f t="shared" si="117"/>
        <v>1</v>
      </c>
      <c r="I1548" t="str">
        <f t="shared" si="118"/>
        <v>05</v>
      </c>
    </row>
    <row r="1549" spans="1:9">
      <c r="A1549" t="str">
        <f t="shared" si="116"/>
        <v>1.2.1.1.4.99.00 - (-) Ajuste de Perdas de Créditos a Longo Prazo</v>
      </c>
      <c r="B1549" s="3" t="s">
        <v>2274</v>
      </c>
      <c r="C1549" s="4">
        <v>9223844625.25</v>
      </c>
      <c r="D1549" s="1"/>
      <c r="E1549" s="1">
        <f t="shared" si="114"/>
        <v>0</v>
      </c>
      <c r="F1549" s="1">
        <f t="shared" si="115"/>
        <v>0</v>
      </c>
      <c r="H1549" t="b">
        <f t="shared" si="117"/>
        <v>1</v>
      </c>
      <c r="I1549" t="str">
        <f t="shared" si="118"/>
        <v>99</v>
      </c>
    </row>
    <row r="1550" spans="1:9">
      <c r="A1550" t="str">
        <f t="shared" si="116"/>
        <v>1.2.1.1.5.00.00 - Créditos a Longo Prazo - Inter OFSS - Município</v>
      </c>
      <c r="B1550" s="5" t="s">
        <v>2275</v>
      </c>
      <c r="C1550" s="6">
        <v>26449409075.049999</v>
      </c>
      <c r="D1550" s="1"/>
      <c r="E1550" s="1">
        <f t="shared" si="114"/>
        <v>26449409075.049999</v>
      </c>
      <c r="F1550" s="1">
        <f t="shared" si="115"/>
        <v>0</v>
      </c>
      <c r="G1550" s="14"/>
      <c r="H1550" t="b">
        <f t="shared" si="117"/>
        <v>1</v>
      </c>
      <c r="I1550" t="str">
        <f t="shared" si="118"/>
        <v>00</v>
      </c>
    </row>
    <row r="1551" spans="1:9">
      <c r="A1551" t="str">
        <f t="shared" si="116"/>
        <v>1.2.1.1.5.01.00 - Créditos Tributários a Receber</v>
      </c>
      <c r="B1551" s="3" t="s">
        <v>2276</v>
      </c>
      <c r="C1551" s="4">
        <v>0</v>
      </c>
      <c r="D1551" s="1"/>
      <c r="E1551" s="1">
        <f t="shared" si="114"/>
        <v>0</v>
      </c>
      <c r="F1551" s="1">
        <f t="shared" si="115"/>
        <v>0</v>
      </c>
      <c r="H1551" t="b">
        <f t="shared" si="117"/>
        <v>1</v>
      </c>
      <c r="I1551" t="str">
        <f t="shared" si="118"/>
        <v>01</v>
      </c>
    </row>
    <row r="1552" spans="1:9">
      <c r="A1552" t="str">
        <f t="shared" si="116"/>
        <v>1.2.1.1.5.02.00 - Clientes</v>
      </c>
      <c r="B1552" s="5" t="s">
        <v>2277</v>
      </c>
      <c r="C1552" s="6">
        <v>0</v>
      </c>
      <c r="D1552" s="1"/>
      <c r="E1552" s="1">
        <f t="shared" si="114"/>
        <v>0</v>
      </c>
      <c r="F1552" s="1">
        <f t="shared" si="115"/>
        <v>0</v>
      </c>
      <c r="H1552" t="b">
        <f t="shared" si="117"/>
        <v>1</v>
      </c>
      <c r="I1552" t="str">
        <f t="shared" si="118"/>
        <v>02</v>
      </c>
    </row>
    <row r="1553" spans="1:9">
      <c r="A1553" t="str">
        <f t="shared" si="116"/>
        <v>1.2.1.1.5.03.00 - Empréstimos e Financiamentos Concedidos</v>
      </c>
      <c r="B1553" s="3" t="s">
        <v>2278</v>
      </c>
      <c r="C1553" s="4">
        <v>27255009606.23</v>
      </c>
      <c r="D1553" s="1"/>
      <c r="E1553" s="1">
        <f t="shared" si="114"/>
        <v>0</v>
      </c>
      <c r="F1553" s="1">
        <f t="shared" si="115"/>
        <v>0</v>
      </c>
      <c r="H1553" t="b">
        <f t="shared" si="117"/>
        <v>1</v>
      </c>
      <c r="I1553" t="str">
        <f t="shared" si="118"/>
        <v>03</v>
      </c>
    </row>
    <row r="1554" spans="1:9">
      <c r="A1554" t="str">
        <f t="shared" si="116"/>
        <v>1.2.1.1.5.04.00 - Dívida Ativa Tributaria</v>
      </c>
      <c r="B1554" s="5" t="s">
        <v>2279</v>
      </c>
      <c r="C1554" s="6">
        <v>0</v>
      </c>
      <c r="D1554" s="1"/>
      <c r="E1554" s="1">
        <f t="shared" si="114"/>
        <v>0</v>
      </c>
      <c r="F1554" s="1">
        <f t="shared" si="115"/>
        <v>0</v>
      </c>
      <c r="H1554" t="b">
        <f t="shared" si="117"/>
        <v>1</v>
      </c>
      <c r="I1554" t="str">
        <f t="shared" si="118"/>
        <v>04</v>
      </c>
    </row>
    <row r="1555" spans="1:9">
      <c r="A1555" t="str">
        <f t="shared" si="116"/>
        <v>1.2.1.1.5.05.00 - Dívida Ativa não Tributaria</v>
      </c>
      <c r="B1555" s="3" t="s">
        <v>2280</v>
      </c>
      <c r="C1555" s="4">
        <v>0</v>
      </c>
      <c r="D1555" s="1"/>
      <c r="E1555" s="1">
        <f t="shared" si="114"/>
        <v>0</v>
      </c>
      <c r="F1555" s="1">
        <f t="shared" si="115"/>
        <v>0</v>
      </c>
      <c r="H1555" t="b">
        <f t="shared" si="117"/>
        <v>1</v>
      </c>
      <c r="I1555" t="str">
        <f t="shared" si="118"/>
        <v>05</v>
      </c>
    </row>
    <row r="1556" spans="1:9">
      <c r="A1556" t="str">
        <f t="shared" si="116"/>
        <v>1.2.1.1.5.99.00 - (-) Ajuste de Perdas de Créditos a Longo Prazo</v>
      </c>
      <c r="B1556" s="5" t="s">
        <v>2281</v>
      </c>
      <c r="C1556" s="6">
        <v>805600531.17999995</v>
      </c>
      <c r="D1556" s="1"/>
      <c r="E1556" s="1">
        <f t="shared" si="114"/>
        <v>0</v>
      </c>
      <c r="F1556" s="1">
        <f t="shared" si="115"/>
        <v>0</v>
      </c>
      <c r="H1556" t="b">
        <f t="shared" si="117"/>
        <v>1</v>
      </c>
      <c r="I1556" t="str">
        <f t="shared" si="118"/>
        <v>99</v>
      </c>
    </row>
    <row r="1557" spans="1:9">
      <c r="A1557" t="str">
        <f t="shared" si="116"/>
        <v>1.2.1.2.0.00.00 - Demais Créditos e Valores a Longo Prazo</v>
      </c>
      <c r="B1557" s="3" t="s">
        <v>2282</v>
      </c>
      <c r="C1557" s="4">
        <v>48893279766.559998</v>
      </c>
      <c r="D1557" s="1"/>
      <c r="E1557" s="1">
        <f>E1558</f>
        <v>0</v>
      </c>
      <c r="F1557" s="1">
        <f>F1558</f>
        <v>48893279766.559998</v>
      </c>
      <c r="H1557" t="b">
        <f t="shared" si="117"/>
        <v>1</v>
      </c>
      <c r="I1557" t="str">
        <f t="shared" si="118"/>
        <v>00</v>
      </c>
    </row>
    <row r="1558" spans="1:9" ht="25.5">
      <c r="A1558" t="str">
        <f t="shared" si="116"/>
        <v>1.2.1.2.1.00.00 - Demais Créditos e Valores a Longo Prazo - 
 Consolidação</v>
      </c>
      <c r="B1558" s="5" t="s">
        <v>2283</v>
      </c>
      <c r="C1558" s="6">
        <v>48893279766.559998</v>
      </c>
      <c r="D1558" s="1"/>
      <c r="E1558" s="1">
        <f t="shared" ref="E1558:E1566" si="119">SUMIF(A1558:B1558,"*intra*",C1558:D1558)+SUMIF(A1558:B1558,"*inter*",C1558:D1558)</f>
        <v>0</v>
      </c>
      <c r="F1558" s="1">
        <f t="shared" ref="F1558:F1566" si="120">SUMIF(A1558:B1558,"*consolidação*",C1558:D1558)</f>
        <v>48893279766.559998</v>
      </c>
      <c r="G1558" s="14"/>
      <c r="H1558" t="b">
        <f t="shared" si="117"/>
        <v>1</v>
      </c>
      <c r="I1558" t="str">
        <f t="shared" si="118"/>
        <v>00</v>
      </c>
    </row>
    <row r="1559" spans="1:9">
      <c r="A1559" t="str">
        <f t="shared" si="116"/>
        <v>1.2.1.2.1.01.00 - Adiantamentos Concedidos a Pessoal e a Terceiros</v>
      </c>
      <c r="B1559" s="3" t="s">
        <v>2284</v>
      </c>
      <c r="C1559" s="4">
        <v>13739747190.84</v>
      </c>
      <c r="D1559" s="1"/>
      <c r="E1559" s="1">
        <f t="shared" si="119"/>
        <v>0</v>
      </c>
      <c r="F1559" s="1">
        <f t="shared" si="120"/>
        <v>0</v>
      </c>
      <c r="H1559" t="b">
        <f t="shared" si="117"/>
        <v>1</v>
      </c>
      <c r="I1559" t="str">
        <f t="shared" si="118"/>
        <v>01</v>
      </c>
    </row>
    <row r="1560" spans="1:9">
      <c r="A1560" t="str">
        <f t="shared" si="116"/>
        <v>1.2.1.2.1.02.00 - Tributos a Recuperar/Compensar</v>
      </c>
      <c r="B1560" s="5" t="s">
        <v>2285</v>
      </c>
      <c r="C1560" s="6">
        <v>1329556.29</v>
      </c>
      <c r="D1560" s="1"/>
      <c r="E1560" s="1">
        <f t="shared" si="119"/>
        <v>0</v>
      </c>
      <c r="F1560" s="1">
        <f t="shared" si="120"/>
        <v>0</v>
      </c>
      <c r="H1560" t="b">
        <f t="shared" si="117"/>
        <v>1</v>
      </c>
      <c r="I1560" t="str">
        <f t="shared" si="118"/>
        <v>02</v>
      </c>
    </row>
    <row r="1561" spans="1:9" ht="25.5">
      <c r="A1561" t="str">
        <f t="shared" si="116"/>
        <v>1.2.1.2.1.03.00 - Créditos a Receber por Descentralização da 
 Prestação de Serviços Públicos</v>
      </c>
      <c r="B1561" s="3" t="s">
        <v>2286</v>
      </c>
      <c r="C1561" s="4">
        <v>162998.39999999999</v>
      </c>
      <c r="D1561" s="1"/>
      <c r="E1561" s="1">
        <f t="shared" si="119"/>
        <v>0</v>
      </c>
      <c r="F1561" s="1">
        <f t="shared" si="120"/>
        <v>0</v>
      </c>
      <c r="H1561" t="b">
        <f t="shared" si="117"/>
        <v>1</v>
      </c>
      <c r="I1561" t="str">
        <f t="shared" si="118"/>
        <v>03</v>
      </c>
    </row>
    <row r="1562" spans="1:9" ht="25.5">
      <c r="A1562" t="str">
        <f t="shared" si="116"/>
        <v>1.2.1.2.1.04.00 - Créditos por Danos ao Patrimônio Provenientes de 
 Créditos Administrativos</v>
      </c>
      <c r="B1562" s="5" t="s">
        <v>2287</v>
      </c>
      <c r="C1562" s="6">
        <v>383763.39</v>
      </c>
      <c r="D1562" s="1"/>
      <c r="E1562" s="1">
        <f t="shared" si="119"/>
        <v>0</v>
      </c>
      <c r="F1562" s="1">
        <f t="shared" si="120"/>
        <v>0</v>
      </c>
      <c r="H1562" t="b">
        <f t="shared" si="117"/>
        <v>1</v>
      </c>
      <c r="I1562" t="str">
        <f t="shared" si="118"/>
        <v>04</v>
      </c>
    </row>
    <row r="1563" spans="1:9" ht="25.5">
      <c r="A1563" t="str">
        <f t="shared" si="116"/>
        <v>1.2.1.2.1.05.00 - Créditos por Danos ao Patrimônio Apurados em 
 Tomada de Contas Especial</v>
      </c>
      <c r="B1563" s="3" t="s">
        <v>2288</v>
      </c>
      <c r="C1563" s="4">
        <v>501054364.04000002</v>
      </c>
      <c r="D1563" s="1"/>
      <c r="E1563" s="1">
        <f t="shared" si="119"/>
        <v>0</v>
      </c>
      <c r="F1563" s="1">
        <f t="shared" si="120"/>
        <v>0</v>
      </c>
      <c r="H1563" t="b">
        <f t="shared" si="117"/>
        <v>1</v>
      </c>
      <c r="I1563" t="str">
        <f t="shared" si="118"/>
        <v>05</v>
      </c>
    </row>
    <row r="1564" spans="1:9">
      <c r="A1564" t="str">
        <f t="shared" si="116"/>
        <v>1.2.1.2.1.06.00 - Depósitos Restituíveis e Valores Vinculados</v>
      </c>
      <c r="B1564" s="5" t="s">
        <v>2289</v>
      </c>
      <c r="C1564" s="6">
        <v>1461874800.3199999</v>
      </c>
      <c r="D1564" s="1"/>
      <c r="E1564" s="1">
        <f t="shared" si="119"/>
        <v>0</v>
      </c>
      <c r="F1564" s="1">
        <f t="shared" si="120"/>
        <v>0</v>
      </c>
      <c r="H1564" t="b">
        <f t="shared" si="117"/>
        <v>1</v>
      </c>
      <c r="I1564" t="str">
        <f t="shared" si="118"/>
        <v>06</v>
      </c>
    </row>
    <row r="1565" spans="1:9">
      <c r="A1565" t="str">
        <f t="shared" si="116"/>
        <v>1.2.1.2.1.98.00 - Outros Créditos a Receber e Valores a Longo Prazo</v>
      </c>
      <c r="B1565" s="3" t="s">
        <v>2290</v>
      </c>
      <c r="C1565" s="4">
        <v>37310681323.370003</v>
      </c>
      <c r="D1565" s="1"/>
      <c r="E1565" s="1">
        <f t="shared" si="119"/>
        <v>0</v>
      </c>
      <c r="F1565" s="1">
        <f t="shared" si="120"/>
        <v>0</v>
      </c>
      <c r="H1565" t="b">
        <f t="shared" si="117"/>
        <v>1</v>
      </c>
      <c r="I1565" t="str">
        <f t="shared" si="118"/>
        <v>98</v>
      </c>
    </row>
    <row r="1566" spans="1:9" ht="25.5">
      <c r="A1566" t="str">
        <f t="shared" si="116"/>
        <v>1.2.1.2.1.99.00 - (-) Ajuste de Perdas de Demais Créditos e Valores 
 a Longo Prazo</v>
      </c>
      <c r="B1566" s="5" t="s">
        <v>2291</v>
      </c>
      <c r="C1566" s="6">
        <v>4121954230.0900002</v>
      </c>
      <c r="D1566" s="1"/>
      <c r="E1566" s="1">
        <f t="shared" si="119"/>
        <v>0</v>
      </c>
      <c r="F1566" s="1">
        <f t="shared" si="120"/>
        <v>0</v>
      </c>
      <c r="H1566" t="b">
        <f t="shared" si="117"/>
        <v>1</v>
      </c>
      <c r="I1566" t="str">
        <f t="shared" si="118"/>
        <v>99</v>
      </c>
    </row>
    <row r="1567" spans="1:9" ht="25.5">
      <c r="A1567" t="str">
        <f t="shared" si="116"/>
        <v>1.2.1.3.0.00.00 - Investimentos e Aplicações Temporárias a Longo 
 Prazo</v>
      </c>
      <c r="B1567" s="3" t="s">
        <v>2292</v>
      </c>
      <c r="C1567" s="4">
        <v>8612722589.1599998</v>
      </c>
      <c r="D1567" s="1"/>
      <c r="E1567" s="1">
        <f>E1568</f>
        <v>0</v>
      </c>
      <c r="F1567" s="1">
        <f>F1568</f>
        <v>8612722589.1599998</v>
      </c>
      <c r="H1567" t="b">
        <f t="shared" si="117"/>
        <v>1</v>
      </c>
      <c r="I1567" t="str">
        <f t="shared" si="118"/>
        <v>00</v>
      </c>
    </row>
    <row r="1568" spans="1:9" ht="25.5">
      <c r="A1568" t="str">
        <f t="shared" si="116"/>
        <v>1.2.1.3.1.00.00 - Investimentos e Aplicações Temporárias a Longo 
 Prazo - Consolidação</v>
      </c>
      <c r="B1568" s="5" t="s">
        <v>2293</v>
      </c>
      <c r="C1568" s="6">
        <v>8612722589.1599998</v>
      </c>
      <c r="D1568" s="1"/>
      <c r="E1568" s="1">
        <f>SUMIF(A1568:B1568,"*intra*",C1568:D1568)+SUMIF(A1568:B1568,"*inter*",C1568:D1568)</f>
        <v>0</v>
      </c>
      <c r="F1568" s="1">
        <f>SUMIF(A1568:B1568,"*consolidação*",C1568:D1568)</f>
        <v>8612722589.1599998</v>
      </c>
      <c r="G1568" s="14"/>
      <c r="H1568" t="b">
        <f t="shared" si="117"/>
        <v>1</v>
      </c>
      <c r="I1568" t="str">
        <f t="shared" si="118"/>
        <v>00</v>
      </c>
    </row>
    <row r="1569" spans="1:9">
      <c r="A1569" t="str">
        <f t="shared" si="116"/>
        <v>1.2.1.3.1.01.00 - Títulos e Valores Mobiliários</v>
      </c>
      <c r="B1569" s="3" t="s">
        <v>2294</v>
      </c>
      <c r="C1569" s="4">
        <v>8612746313.6000004</v>
      </c>
      <c r="D1569" s="1"/>
      <c r="E1569" s="1">
        <f>SUMIF(A1569:B1569,"*intra*",C1569:D1569)+SUMIF(A1569:B1569,"*inter*",C1569:D1569)</f>
        <v>0</v>
      </c>
      <c r="F1569" s="1">
        <f>SUMIF(A1569:B1569,"*consolidação*",C1569:D1569)</f>
        <v>0</v>
      </c>
      <c r="H1569" t="b">
        <f t="shared" si="117"/>
        <v>1</v>
      </c>
      <c r="I1569" t="str">
        <f t="shared" si="118"/>
        <v>01</v>
      </c>
    </row>
    <row r="1570" spans="1:9">
      <c r="A1570" t="str">
        <f t="shared" si="116"/>
        <v>1.2.1.3.1.02.00 - Aplicação Temporária em Metais Preciosos</v>
      </c>
      <c r="B1570" s="5" t="s">
        <v>2295</v>
      </c>
      <c r="C1570" s="6"/>
      <c r="D1570" s="1"/>
      <c r="E1570" s="1">
        <f>SUMIF(A1570:B1570,"*intra*",C1570:D1570)+SUMIF(A1570:B1570,"*inter*",C1570:D1570)</f>
        <v>0</v>
      </c>
      <c r="F1570" s="1">
        <f>SUMIF(A1570:B1570,"*consolidação*",C1570:D1570)</f>
        <v>0</v>
      </c>
      <c r="H1570" t="b">
        <f t="shared" si="117"/>
        <v>1</v>
      </c>
      <c r="I1570" t="str">
        <f t="shared" si="118"/>
        <v>02</v>
      </c>
    </row>
    <row r="1571" spans="1:9">
      <c r="A1571" t="str">
        <f t="shared" si="116"/>
        <v>1.2.1.3.1.03.00 - Aplicações em Segmento de Imóveis</v>
      </c>
      <c r="B1571" s="3" t="s">
        <v>2296</v>
      </c>
      <c r="C1571" s="4"/>
      <c r="D1571" s="1"/>
      <c r="E1571" s="1">
        <f>SUMIF(A1571:B1571,"*intra*",C1571:D1571)+SUMIF(A1571:B1571,"*inter*",C1571:D1571)</f>
        <v>0</v>
      </c>
      <c r="F1571" s="1">
        <f>SUMIF(A1571:B1571,"*consolidação*",C1571:D1571)</f>
        <v>0</v>
      </c>
      <c r="H1571" t="b">
        <f t="shared" si="117"/>
        <v>1</v>
      </c>
      <c r="I1571" t="str">
        <f t="shared" si="118"/>
        <v>03</v>
      </c>
    </row>
    <row r="1572" spans="1:9" ht="25.5">
      <c r="A1572" t="str">
        <f t="shared" si="116"/>
        <v>1.2.1.3.1.99.00 - (-) Ajuste de Perdas de Investimentos e 
 Aplicações Temporárias a Longo Prazo</v>
      </c>
      <c r="B1572" s="5" t="s">
        <v>2298</v>
      </c>
      <c r="C1572" s="6">
        <v>23724.44</v>
      </c>
      <c r="D1572" s="1"/>
      <c r="E1572" s="1">
        <f>SUMIF(A1572:B1572,"*intra*",C1572:D1572)+SUMIF(A1572:B1572,"*inter*",C1572:D1572)</f>
        <v>0</v>
      </c>
      <c r="F1572" s="1">
        <f>SUMIF(A1572:B1572,"*consolidação*",C1572:D1572)</f>
        <v>0</v>
      </c>
      <c r="H1572" t="b">
        <f t="shared" si="117"/>
        <v>1</v>
      </c>
      <c r="I1572" t="str">
        <f t="shared" si="118"/>
        <v>99</v>
      </c>
    </row>
    <row r="1573" spans="1:9">
      <c r="A1573" t="str">
        <f t="shared" si="116"/>
        <v>1.2.1.4.0.00.00 - Estoques</v>
      </c>
      <c r="B1573" s="3" t="s">
        <v>2299</v>
      </c>
      <c r="C1573" s="4">
        <v>0</v>
      </c>
      <c r="D1573" s="1"/>
      <c r="E1573" s="1">
        <f>E1574</f>
        <v>0</v>
      </c>
      <c r="F1573" s="1">
        <f>F1574</f>
        <v>0</v>
      </c>
      <c r="H1573" t="b">
        <f t="shared" si="117"/>
        <v>1</v>
      </c>
      <c r="I1573" t="str">
        <f t="shared" si="118"/>
        <v>00</v>
      </c>
    </row>
    <row r="1574" spans="1:9">
      <c r="A1574" t="str">
        <f t="shared" si="116"/>
        <v>1.2.1.4.1.00.00 - Estoques - Consolidação</v>
      </c>
      <c r="B1574" s="5" t="s">
        <v>2300</v>
      </c>
      <c r="C1574" s="6">
        <v>0</v>
      </c>
      <c r="D1574" s="1"/>
      <c r="E1574" s="1">
        <f t="shared" ref="E1574:E1583" si="121">SUMIF(A1574:B1574,"*intra*",C1574:D1574)+SUMIF(A1574:B1574,"*inter*",C1574:D1574)</f>
        <v>0</v>
      </c>
      <c r="F1574" s="1">
        <f t="shared" ref="F1574:F1583" si="122">SUMIF(A1574:B1574,"*consolidação*",C1574:D1574)</f>
        <v>0</v>
      </c>
      <c r="G1574" s="14"/>
      <c r="H1574" t="b">
        <f t="shared" si="117"/>
        <v>1</v>
      </c>
      <c r="I1574" t="str">
        <f t="shared" si="118"/>
        <v>00</v>
      </c>
    </row>
    <row r="1575" spans="1:9">
      <c r="A1575" t="str">
        <f t="shared" si="116"/>
        <v>1.2.1.4.1.01.00 - Mercadorias para Revenda</v>
      </c>
      <c r="B1575" s="3" t="s">
        <v>2301</v>
      </c>
      <c r="C1575" s="4"/>
      <c r="D1575" s="1"/>
      <c r="E1575" s="1">
        <f t="shared" si="121"/>
        <v>0</v>
      </c>
      <c r="F1575" s="1">
        <f t="shared" si="122"/>
        <v>0</v>
      </c>
      <c r="H1575" t="b">
        <f t="shared" si="117"/>
        <v>1</v>
      </c>
      <c r="I1575" t="str">
        <f t="shared" si="118"/>
        <v>01</v>
      </c>
    </row>
    <row r="1576" spans="1:9">
      <c r="A1576" t="str">
        <f t="shared" si="116"/>
        <v>1.2.1.4.1.02.00 - Produtos e Serviços Acabados</v>
      </c>
      <c r="B1576" s="5" t="s">
        <v>2302</v>
      </c>
      <c r="C1576" s="6"/>
      <c r="D1576" s="1"/>
      <c r="E1576" s="1">
        <f t="shared" si="121"/>
        <v>0</v>
      </c>
      <c r="F1576" s="1">
        <f t="shared" si="122"/>
        <v>0</v>
      </c>
      <c r="H1576" t="b">
        <f t="shared" si="117"/>
        <v>1</v>
      </c>
      <c r="I1576" t="str">
        <f t="shared" si="118"/>
        <v>02</v>
      </c>
    </row>
    <row r="1577" spans="1:9">
      <c r="A1577" t="str">
        <f t="shared" si="116"/>
        <v>1.2.1.4.1.03.00 - Produtos e Serviços em Elaboração</v>
      </c>
      <c r="B1577" s="3" t="s">
        <v>2303</v>
      </c>
      <c r="C1577" s="4"/>
      <c r="D1577" s="1"/>
      <c r="E1577" s="1">
        <f t="shared" si="121"/>
        <v>0</v>
      </c>
      <c r="F1577" s="1">
        <f t="shared" si="122"/>
        <v>0</v>
      </c>
      <c r="H1577" t="b">
        <f t="shared" si="117"/>
        <v>1</v>
      </c>
      <c r="I1577" t="str">
        <f t="shared" si="118"/>
        <v>03</v>
      </c>
    </row>
    <row r="1578" spans="1:9">
      <c r="A1578" t="str">
        <f t="shared" si="116"/>
        <v>1.2.1.4.1.04.00 - Matérias-Primas</v>
      </c>
      <c r="B1578" s="5" t="s">
        <v>2304</v>
      </c>
      <c r="C1578" s="6"/>
      <c r="D1578" s="1"/>
      <c r="E1578" s="1">
        <f t="shared" si="121"/>
        <v>0</v>
      </c>
      <c r="F1578" s="1">
        <f t="shared" si="122"/>
        <v>0</v>
      </c>
      <c r="H1578" t="b">
        <f t="shared" si="117"/>
        <v>1</v>
      </c>
      <c r="I1578" t="str">
        <f t="shared" si="118"/>
        <v>04</v>
      </c>
    </row>
    <row r="1579" spans="1:9">
      <c r="A1579" t="str">
        <f t="shared" si="116"/>
        <v>1.2.1.4.1.05.00 - Materiais em Trânsito</v>
      </c>
      <c r="B1579" s="3" t="s">
        <v>2305</v>
      </c>
      <c r="C1579" s="4"/>
      <c r="D1579" s="1"/>
      <c r="E1579" s="1">
        <f t="shared" si="121"/>
        <v>0</v>
      </c>
      <c r="F1579" s="1">
        <f t="shared" si="122"/>
        <v>0</v>
      </c>
      <c r="H1579" t="b">
        <f t="shared" si="117"/>
        <v>1</v>
      </c>
      <c r="I1579" t="str">
        <f t="shared" si="118"/>
        <v>05</v>
      </c>
    </row>
    <row r="1580" spans="1:9">
      <c r="A1580" t="str">
        <f t="shared" si="116"/>
        <v>1.2.1.4.1.06.00 - Almoxarifado</v>
      </c>
      <c r="B1580" s="5" t="s">
        <v>2306</v>
      </c>
      <c r="C1580" s="6"/>
      <c r="D1580" s="1"/>
      <c r="E1580" s="1">
        <f t="shared" si="121"/>
        <v>0</v>
      </c>
      <c r="F1580" s="1">
        <f t="shared" si="122"/>
        <v>0</v>
      </c>
      <c r="H1580" t="b">
        <f t="shared" si="117"/>
        <v>1</v>
      </c>
      <c r="I1580" t="str">
        <f t="shared" si="118"/>
        <v>06</v>
      </c>
    </row>
    <row r="1581" spans="1:9">
      <c r="A1581" t="str">
        <f t="shared" si="116"/>
        <v>1.2.1.4.1.07.00 - Adiantamentos a Fornecedores</v>
      </c>
      <c r="B1581" s="3" t="s">
        <v>2307</v>
      </c>
      <c r="C1581" s="4"/>
      <c r="D1581" s="1"/>
      <c r="E1581" s="1">
        <f t="shared" si="121"/>
        <v>0</v>
      </c>
      <c r="F1581" s="1">
        <f t="shared" si="122"/>
        <v>0</v>
      </c>
      <c r="H1581" t="b">
        <f t="shared" si="117"/>
        <v>1</v>
      </c>
      <c r="I1581" t="str">
        <f t="shared" si="118"/>
        <v>07</v>
      </c>
    </row>
    <row r="1582" spans="1:9">
      <c r="A1582" t="str">
        <f t="shared" si="116"/>
        <v>1.2.1.4.1.98.00 - Outros Estoques</v>
      </c>
      <c r="B1582" s="5" t="s">
        <v>2308</v>
      </c>
      <c r="C1582" s="6"/>
      <c r="D1582" s="1"/>
      <c r="E1582" s="1">
        <f t="shared" si="121"/>
        <v>0</v>
      </c>
      <c r="F1582" s="1">
        <f t="shared" si="122"/>
        <v>0</v>
      </c>
      <c r="H1582" t="b">
        <f t="shared" si="117"/>
        <v>1</v>
      </c>
      <c r="I1582" t="str">
        <f t="shared" si="118"/>
        <v>98</v>
      </c>
    </row>
    <row r="1583" spans="1:9">
      <c r="A1583" t="str">
        <f t="shared" si="116"/>
        <v>1.2.1.4.1.99.00 - (-) Ajuste de Perdas de Estoques</v>
      </c>
      <c r="B1583" s="3" t="s">
        <v>2309</v>
      </c>
      <c r="C1583" s="4"/>
      <c r="D1583" s="1"/>
      <c r="E1583" s="1">
        <f t="shared" si="121"/>
        <v>0</v>
      </c>
      <c r="F1583" s="1">
        <f t="shared" si="122"/>
        <v>0</v>
      </c>
      <c r="H1583" t="b">
        <f t="shared" si="117"/>
        <v>1</v>
      </c>
      <c r="I1583" t="str">
        <f t="shared" si="118"/>
        <v>99</v>
      </c>
    </row>
    <row r="1584" spans="1:9" ht="25.5">
      <c r="A1584" t="str">
        <f t="shared" si="116"/>
        <v>1.2.1.9.0.00.00 - Variações Patrimoniais Diminutivas Pagas 
 Antecipadamente</v>
      </c>
      <c r="B1584" s="5" t="s">
        <v>2310</v>
      </c>
      <c r="C1584" s="6">
        <v>424.67</v>
      </c>
      <c r="D1584" s="1"/>
      <c r="E1584" s="1">
        <f>E1585</f>
        <v>0</v>
      </c>
      <c r="F1584" s="1">
        <f>F1585</f>
        <v>424.67</v>
      </c>
      <c r="H1584" t="b">
        <f t="shared" si="117"/>
        <v>1</v>
      </c>
      <c r="I1584" t="str">
        <f t="shared" si="118"/>
        <v>00</v>
      </c>
    </row>
    <row r="1585" spans="1:9" ht="25.5">
      <c r="A1585" t="str">
        <f t="shared" si="116"/>
        <v>1.2.1.9.1.00.00 - Variações Patrimoniais Diminutivas Pagas 
 Antecipadamente - Consolidação</v>
      </c>
      <c r="B1585" s="3" t="s">
        <v>2311</v>
      </c>
      <c r="C1585" s="4">
        <v>424.67</v>
      </c>
      <c r="D1585" s="1"/>
      <c r="E1585" s="1">
        <f t="shared" ref="E1585:E1593" si="123">SUMIF(A1585:B1585,"*intra*",C1585:D1585)+SUMIF(A1585:B1585,"*inter*",C1585:D1585)</f>
        <v>0</v>
      </c>
      <c r="F1585" s="1">
        <f t="shared" ref="F1585:F1593" si="124">SUMIF(A1585:B1585,"*consolidação*",C1585:D1585)</f>
        <v>424.67</v>
      </c>
      <c r="G1585" s="14"/>
      <c r="H1585" t="b">
        <f t="shared" si="117"/>
        <v>1</v>
      </c>
      <c r="I1585" t="str">
        <f t="shared" si="118"/>
        <v>00</v>
      </c>
    </row>
    <row r="1586" spans="1:9">
      <c r="A1586" t="str">
        <f t="shared" si="116"/>
        <v>1.2.1.9.1.01.00 - Prêmios de Seguros a Apropriar</v>
      </c>
      <c r="B1586" s="5" t="s">
        <v>2312</v>
      </c>
      <c r="C1586" s="6"/>
      <c r="D1586" s="1"/>
      <c r="E1586" s="1">
        <f t="shared" si="123"/>
        <v>0</v>
      </c>
      <c r="F1586" s="1">
        <f t="shared" si="124"/>
        <v>0</v>
      </c>
      <c r="H1586" t="b">
        <f t="shared" si="117"/>
        <v>1</v>
      </c>
      <c r="I1586" t="str">
        <f t="shared" si="118"/>
        <v>01</v>
      </c>
    </row>
    <row r="1587" spans="1:9">
      <c r="A1587" t="str">
        <f t="shared" si="116"/>
        <v>1.2.1.9.1.02.00 - VPD Financeiras a Apropriar</v>
      </c>
      <c r="B1587" s="3" t="s">
        <v>2313</v>
      </c>
      <c r="C1587" s="4"/>
      <c r="D1587" s="1"/>
      <c r="E1587" s="1">
        <f t="shared" si="123"/>
        <v>0</v>
      </c>
      <c r="F1587" s="1">
        <f t="shared" si="124"/>
        <v>0</v>
      </c>
      <c r="H1587" t="b">
        <f t="shared" si="117"/>
        <v>1</v>
      </c>
      <c r="I1587" t="str">
        <f t="shared" si="118"/>
        <v>02</v>
      </c>
    </row>
    <row r="1588" spans="1:9">
      <c r="A1588" t="str">
        <f t="shared" si="116"/>
        <v>1.2.1.9.1.03.00 - Assinaturas e Anuidades a Apropriar</v>
      </c>
      <c r="B1588" s="5" t="s">
        <v>2314</v>
      </c>
      <c r="C1588" s="6">
        <v>424.67</v>
      </c>
      <c r="D1588" s="1"/>
      <c r="E1588" s="1">
        <f t="shared" si="123"/>
        <v>0</v>
      </c>
      <c r="F1588" s="1">
        <f t="shared" si="124"/>
        <v>0</v>
      </c>
      <c r="H1588" t="b">
        <f t="shared" si="117"/>
        <v>1</v>
      </c>
      <c r="I1588" t="str">
        <f t="shared" si="118"/>
        <v>03</v>
      </c>
    </row>
    <row r="1589" spans="1:9">
      <c r="A1589" t="str">
        <f t="shared" si="116"/>
        <v>1.2.1.9.1.04.00 - Alugueis Pagos a Apropriar</v>
      </c>
      <c r="B1589" s="3" t="s">
        <v>2315</v>
      </c>
      <c r="C1589" s="4"/>
      <c r="D1589" s="1"/>
      <c r="E1589" s="1">
        <f t="shared" si="123"/>
        <v>0</v>
      </c>
      <c r="F1589" s="1">
        <f t="shared" si="124"/>
        <v>0</v>
      </c>
      <c r="H1589" t="b">
        <f t="shared" si="117"/>
        <v>1</v>
      </c>
      <c r="I1589" t="str">
        <f t="shared" si="118"/>
        <v>04</v>
      </c>
    </row>
    <row r="1590" spans="1:9">
      <c r="A1590" t="str">
        <f t="shared" si="116"/>
        <v>1.2.1.9.1.05.00 - Tributos Pagos a Apropriar</v>
      </c>
      <c r="B1590" s="5" t="s">
        <v>2316</v>
      </c>
      <c r="C1590" s="6"/>
      <c r="D1590" s="1"/>
      <c r="E1590" s="1">
        <f t="shared" si="123"/>
        <v>0</v>
      </c>
      <c r="F1590" s="1">
        <f t="shared" si="124"/>
        <v>0</v>
      </c>
      <c r="H1590" t="b">
        <f t="shared" si="117"/>
        <v>1</v>
      </c>
      <c r="I1590" t="str">
        <f t="shared" si="118"/>
        <v>05</v>
      </c>
    </row>
    <row r="1591" spans="1:9">
      <c r="A1591" t="str">
        <f t="shared" si="116"/>
        <v>1.2.1.9.1.06.00 - Contribuições Confederativas a Apropriar</v>
      </c>
      <c r="B1591" s="3" t="s">
        <v>2317</v>
      </c>
      <c r="C1591" s="4"/>
      <c r="D1591" s="1"/>
      <c r="E1591" s="1">
        <f t="shared" si="123"/>
        <v>0</v>
      </c>
      <c r="F1591" s="1">
        <f t="shared" si="124"/>
        <v>0</v>
      </c>
      <c r="H1591" t="b">
        <f t="shared" si="117"/>
        <v>1</v>
      </c>
      <c r="I1591" t="str">
        <f t="shared" si="118"/>
        <v>06</v>
      </c>
    </row>
    <row r="1592" spans="1:9">
      <c r="A1592" t="str">
        <f t="shared" si="116"/>
        <v>1.2.1.9.1.07.00 - Benefícios a Apropriar</v>
      </c>
      <c r="B1592" s="5" t="s">
        <v>2318</v>
      </c>
      <c r="C1592" s="6"/>
      <c r="D1592" s="1"/>
      <c r="E1592" s="1">
        <f t="shared" si="123"/>
        <v>0</v>
      </c>
      <c r="F1592" s="1">
        <f t="shared" si="124"/>
        <v>0</v>
      </c>
      <c r="H1592" t="b">
        <f t="shared" si="117"/>
        <v>1</v>
      </c>
      <c r="I1592" t="str">
        <f t="shared" si="118"/>
        <v>07</v>
      </c>
    </row>
    <row r="1593" spans="1:9">
      <c r="A1593" t="str">
        <f t="shared" si="116"/>
        <v>1.2.1.9.1.99.00 - Demais VPD a Apropriar</v>
      </c>
      <c r="B1593" s="3" t="s">
        <v>2319</v>
      </c>
      <c r="C1593" s="4"/>
      <c r="D1593" s="1"/>
      <c r="E1593" s="1">
        <f t="shared" si="123"/>
        <v>0</v>
      </c>
      <c r="F1593" s="1">
        <f t="shared" si="124"/>
        <v>0</v>
      </c>
      <c r="H1593" t="b">
        <f t="shared" si="117"/>
        <v>1</v>
      </c>
      <c r="I1593" t="str">
        <f t="shared" si="118"/>
        <v>99</v>
      </c>
    </row>
    <row r="1594" spans="1:9">
      <c r="A1594" t="str">
        <f t="shared" si="116"/>
        <v>1.2.2.0.0.00.00 - Investimentos</v>
      </c>
      <c r="B1594" s="5" t="s">
        <v>2320</v>
      </c>
      <c r="C1594" s="6">
        <v>309993473480.31</v>
      </c>
      <c r="D1594" s="1"/>
      <c r="E1594" s="1">
        <f>E1595+E1611+E1613+E1615-E1617-E1620</f>
        <v>8211369368.6900005</v>
      </c>
      <c r="F1594" s="1">
        <f>F1595+F1611+F1613+F1615-F1617-F1620</f>
        <v>301782104111.62006</v>
      </c>
      <c r="H1594" t="b">
        <f t="shared" si="117"/>
        <v>1</v>
      </c>
      <c r="I1594" t="str">
        <f t="shared" si="118"/>
        <v>00</v>
      </c>
    </row>
    <row r="1595" spans="1:9">
      <c r="A1595" t="str">
        <f t="shared" si="116"/>
        <v>1.2.2.1.0.00.00 - Participações Permanentes</v>
      </c>
      <c r="B1595" s="3" t="s">
        <v>2321</v>
      </c>
      <c r="C1595" s="4">
        <v>306744051241.56</v>
      </c>
      <c r="D1595" s="1"/>
      <c r="E1595" s="1">
        <f>E1596+E1599+E1602+E1605+E1608</f>
        <v>8211369368.6900005</v>
      </c>
      <c r="F1595" s="1">
        <f>F1596+F1599+F1602+F1605+F1608</f>
        <v>298532681872.87</v>
      </c>
      <c r="H1595" t="b">
        <f t="shared" si="117"/>
        <v>1</v>
      </c>
      <c r="I1595" t="str">
        <f t="shared" si="118"/>
        <v>00</v>
      </c>
    </row>
    <row r="1596" spans="1:9">
      <c r="A1596" t="str">
        <f t="shared" si="116"/>
        <v>1.2.2.1.1.00.00 - Participações Permanentes - Consolidação</v>
      </c>
      <c r="B1596" s="5" t="s">
        <v>2322</v>
      </c>
      <c r="C1596" s="6">
        <v>298532681872.87</v>
      </c>
      <c r="D1596" s="1"/>
      <c r="E1596" s="1">
        <f t="shared" ref="E1596:E1610" si="125">SUMIF(A1596:B1596,"*intra*",C1596:D1596)+SUMIF(A1596:B1596,"*inter*",C1596:D1596)</f>
        <v>0</v>
      </c>
      <c r="F1596" s="1">
        <f t="shared" ref="F1596:F1610" si="126">SUMIF(A1596:B1596,"*consolidação*",C1596:D1596)</f>
        <v>298532681872.87</v>
      </c>
      <c r="G1596" s="14"/>
      <c r="H1596" t="b">
        <f t="shared" si="117"/>
        <v>1</v>
      </c>
      <c r="I1596" t="str">
        <f t="shared" si="118"/>
        <v>00</v>
      </c>
    </row>
    <row r="1597" spans="1:9" ht="25.5">
      <c r="A1597" t="str">
        <f t="shared" si="116"/>
        <v>1.2.2.1.1.01.00 - Participações Avaliadas pelo Método de 
 Equivalência Patrimonial</v>
      </c>
      <c r="B1597" s="3" t="s">
        <v>2323</v>
      </c>
      <c r="C1597" s="4">
        <v>289343452699.53003</v>
      </c>
      <c r="D1597" s="1"/>
      <c r="E1597" s="1">
        <f t="shared" si="125"/>
        <v>0</v>
      </c>
      <c r="F1597" s="1">
        <f t="shared" si="126"/>
        <v>0</v>
      </c>
      <c r="H1597" t="b">
        <f t="shared" si="117"/>
        <v>1</v>
      </c>
      <c r="I1597" t="str">
        <f t="shared" si="118"/>
        <v>01</v>
      </c>
    </row>
    <row r="1598" spans="1:9">
      <c r="A1598" t="str">
        <f t="shared" si="116"/>
        <v>1.2.2.1.1.02.00 - Participações Avaliadas pelo Método de Custo</v>
      </c>
      <c r="B1598" s="5" t="s">
        <v>2324</v>
      </c>
      <c r="C1598" s="6">
        <v>9189229173.3400002</v>
      </c>
      <c r="D1598" s="1"/>
      <c r="E1598" s="1">
        <f t="shared" si="125"/>
        <v>0</v>
      </c>
      <c r="F1598" s="1">
        <f t="shared" si="126"/>
        <v>0</v>
      </c>
      <c r="H1598" t="b">
        <f t="shared" si="117"/>
        <v>1</v>
      </c>
      <c r="I1598" t="str">
        <f t="shared" si="118"/>
        <v>02</v>
      </c>
    </row>
    <row r="1599" spans="1:9">
      <c r="A1599" t="str">
        <f t="shared" si="116"/>
        <v>1.2.2.1.2.00.00 - Participações Permanentes - Intra OFSS</v>
      </c>
      <c r="B1599" s="3" t="s">
        <v>2325</v>
      </c>
      <c r="C1599" s="4">
        <v>8210594170.3400002</v>
      </c>
      <c r="D1599" s="1"/>
      <c r="E1599" s="1">
        <f t="shared" si="125"/>
        <v>8210594170.3400002</v>
      </c>
      <c r="F1599" s="1">
        <f t="shared" si="126"/>
        <v>0</v>
      </c>
      <c r="G1599" s="14"/>
      <c r="H1599" t="b">
        <f t="shared" si="117"/>
        <v>1</v>
      </c>
      <c r="I1599" t="str">
        <f t="shared" si="118"/>
        <v>00</v>
      </c>
    </row>
    <row r="1600" spans="1:9" ht="25.5">
      <c r="A1600" t="str">
        <f t="shared" si="116"/>
        <v>1.2.2.1.2.01.00 - Participações Avaliadas pelo Método de 
 Equivalência Patrimonial</v>
      </c>
      <c r="B1600" s="5" t="s">
        <v>2326</v>
      </c>
      <c r="C1600" s="6">
        <v>8210594170.3400002</v>
      </c>
      <c r="D1600" s="1"/>
      <c r="E1600" s="1">
        <f t="shared" si="125"/>
        <v>0</v>
      </c>
      <c r="F1600" s="1">
        <f t="shared" si="126"/>
        <v>0</v>
      </c>
      <c r="H1600" t="b">
        <f t="shared" si="117"/>
        <v>1</v>
      </c>
      <c r="I1600" t="str">
        <f t="shared" si="118"/>
        <v>01</v>
      </c>
    </row>
    <row r="1601" spans="1:9">
      <c r="A1601" t="str">
        <f t="shared" si="116"/>
        <v>1.2.2.1.2.02.00 - Participações Avaliadas pelo Método de Custo</v>
      </c>
      <c r="B1601" s="3" t="s">
        <v>2327</v>
      </c>
      <c r="C1601" s="4"/>
      <c r="D1601" s="1"/>
      <c r="E1601" s="1">
        <f t="shared" si="125"/>
        <v>0</v>
      </c>
      <c r="F1601" s="1">
        <f t="shared" si="126"/>
        <v>0</v>
      </c>
      <c r="H1601" t="b">
        <f t="shared" si="117"/>
        <v>1</v>
      </c>
      <c r="I1601" t="str">
        <f t="shared" si="118"/>
        <v>02</v>
      </c>
    </row>
    <row r="1602" spans="1:9">
      <c r="A1602" t="str">
        <f t="shared" si="116"/>
        <v>1.2.2.1.3.00.00 - Participações Permanentes - Inter OFSS - União</v>
      </c>
      <c r="B1602" s="5" t="s">
        <v>2328</v>
      </c>
      <c r="C1602" s="6">
        <v>0</v>
      </c>
      <c r="D1602" s="1"/>
      <c r="E1602" s="1">
        <f t="shared" si="125"/>
        <v>0</v>
      </c>
      <c r="F1602" s="1">
        <f t="shared" si="126"/>
        <v>0</v>
      </c>
      <c r="G1602" s="14"/>
      <c r="H1602" t="b">
        <f t="shared" si="117"/>
        <v>1</v>
      </c>
      <c r="I1602" t="str">
        <f t="shared" si="118"/>
        <v>00</v>
      </c>
    </row>
    <row r="1603" spans="1:9" ht="25.5">
      <c r="A1603" t="str">
        <f t="shared" si="116"/>
        <v>1.2.2.1.3.01.00 - Participações Avaliadas pelo Método de 
 Equivalência Patrimonial</v>
      </c>
      <c r="B1603" s="3" t="s">
        <v>2329</v>
      </c>
      <c r="C1603" s="4"/>
      <c r="D1603" s="1"/>
      <c r="E1603" s="1">
        <f t="shared" si="125"/>
        <v>0</v>
      </c>
      <c r="F1603" s="1">
        <f t="shared" si="126"/>
        <v>0</v>
      </c>
      <c r="H1603" t="b">
        <f t="shared" si="117"/>
        <v>1</v>
      </c>
      <c r="I1603" t="str">
        <f t="shared" si="118"/>
        <v>01</v>
      </c>
    </row>
    <row r="1604" spans="1:9">
      <c r="A1604" t="str">
        <f t="shared" ref="A1604:A1667" si="127">TRIM(B1604)</f>
        <v>1.2.2.1.3.02.00 - Participações Avaliadas pelo Método de Custo</v>
      </c>
      <c r="B1604" s="5" t="s">
        <v>2330</v>
      </c>
      <c r="C1604" s="6"/>
      <c r="D1604" s="1"/>
      <c r="E1604" s="1">
        <f t="shared" si="125"/>
        <v>0</v>
      </c>
      <c r="F1604" s="1">
        <f t="shared" si="126"/>
        <v>0</v>
      </c>
      <c r="H1604" t="b">
        <f t="shared" ref="H1604:H1667" si="128">IF(I1604="00",C1604=E1604+F1604,TRUE)</f>
        <v>1</v>
      </c>
      <c r="I1604" t="str">
        <f t="shared" ref="I1604:I1667" si="129">MID(A1604,11,2)</f>
        <v>02</v>
      </c>
    </row>
    <row r="1605" spans="1:9">
      <c r="A1605" t="str">
        <f t="shared" si="127"/>
        <v>1.2.2.1.4.00.00 - Participações Permanentes - Inter OFSS - Estado</v>
      </c>
      <c r="B1605" s="3" t="s">
        <v>2331</v>
      </c>
      <c r="C1605" s="4">
        <v>775198.35</v>
      </c>
      <c r="D1605" s="1"/>
      <c r="E1605" s="1">
        <f t="shared" si="125"/>
        <v>775198.35</v>
      </c>
      <c r="F1605" s="1">
        <f t="shared" si="126"/>
        <v>0</v>
      </c>
      <c r="G1605" s="14"/>
      <c r="H1605" t="b">
        <f t="shared" si="128"/>
        <v>1</v>
      </c>
      <c r="I1605" t="str">
        <f t="shared" si="129"/>
        <v>00</v>
      </c>
    </row>
    <row r="1606" spans="1:9" ht="25.5">
      <c r="A1606" t="str">
        <f t="shared" si="127"/>
        <v>1.2.2.1.4.01.00 - Participações Avaliadas pelo Método de 
 Equivalência Patrimonial</v>
      </c>
      <c r="B1606" s="5" t="s">
        <v>2332</v>
      </c>
      <c r="C1606" s="6">
        <v>775198.35</v>
      </c>
      <c r="D1606" s="1"/>
      <c r="E1606" s="1">
        <f t="shared" si="125"/>
        <v>0</v>
      </c>
      <c r="F1606" s="1">
        <f t="shared" si="126"/>
        <v>0</v>
      </c>
      <c r="H1606" t="b">
        <f t="shared" si="128"/>
        <v>1</v>
      </c>
      <c r="I1606" t="str">
        <f t="shared" si="129"/>
        <v>01</v>
      </c>
    </row>
    <row r="1607" spans="1:9">
      <c r="A1607" t="str">
        <f t="shared" si="127"/>
        <v>1.2.2.1.4.02.00 - Participações Avaliadas pelo Método de Custo</v>
      </c>
      <c r="B1607" s="3" t="s">
        <v>2333</v>
      </c>
      <c r="C1607" s="4"/>
      <c r="D1607" s="1"/>
      <c r="E1607" s="1">
        <f t="shared" si="125"/>
        <v>0</v>
      </c>
      <c r="F1607" s="1">
        <f t="shared" si="126"/>
        <v>0</v>
      </c>
      <c r="H1607" t="b">
        <f t="shared" si="128"/>
        <v>1</v>
      </c>
      <c r="I1607" t="str">
        <f t="shared" si="129"/>
        <v>02</v>
      </c>
    </row>
    <row r="1608" spans="1:9">
      <c r="A1608" t="str">
        <f t="shared" si="127"/>
        <v>1.2.2.1.5.00.00 - Participações Permanentes - Inter OFSS - Município</v>
      </c>
      <c r="B1608" s="5" t="s">
        <v>2334</v>
      </c>
      <c r="C1608" s="6">
        <v>0</v>
      </c>
      <c r="D1608" s="1"/>
      <c r="E1608" s="1">
        <f t="shared" si="125"/>
        <v>0</v>
      </c>
      <c r="F1608" s="1">
        <f t="shared" si="126"/>
        <v>0</v>
      </c>
      <c r="G1608" s="14"/>
      <c r="H1608" t="b">
        <f t="shared" si="128"/>
        <v>1</v>
      </c>
      <c r="I1608" t="str">
        <f t="shared" si="129"/>
        <v>00</v>
      </c>
    </row>
    <row r="1609" spans="1:9" ht="25.5">
      <c r="A1609" t="str">
        <f t="shared" si="127"/>
        <v>1.2.2.1.5.01.00 - Participações Avaliadas pelo Método de 
 Equivalência Patrimonial</v>
      </c>
      <c r="B1609" s="3" t="s">
        <v>2335</v>
      </c>
      <c r="C1609" s="4"/>
      <c r="D1609" s="1"/>
      <c r="E1609" s="1">
        <f t="shared" si="125"/>
        <v>0</v>
      </c>
      <c r="F1609" s="1">
        <f t="shared" si="126"/>
        <v>0</v>
      </c>
      <c r="H1609" t="b">
        <f t="shared" si="128"/>
        <v>1</v>
      </c>
      <c r="I1609" t="str">
        <f t="shared" si="129"/>
        <v>01</v>
      </c>
    </row>
    <row r="1610" spans="1:9">
      <c r="A1610" t="str">
        <f t="shared" si="127"/>
        <v>1.2.2.1.5.02.00 - Participações Avaliadas pelo Método de Custo</v>
      </c>
      <c r="B1610" s="5" t="s">
        <v>2336</v>
      </c>
      <c r="C1610" s="6"/>
      <c r="D1610" s="1"/>
      <c r="E1610" s="1">
        <f t="shared" si="125"/>
        <v>0</v>
      </c>
      <c r="F1610" s="1">
        <f t="shared" si="126"/>
        <v>0</v>
      </c>
      <c r="H1610" t="b">
        <f t="shared" si="128"/>
        <v>1</v>
      </c>
      <c r="I1610" t="str">
        <f t="shared" si="129"/>
        <v>02</v>
      </c>
    </row>
    <row r="1611" spans="1:9">
      <c r="A1611" t="str">
        <f t="shared" si="127"/>
        <v>1.2.2.2.0.00.00 - Propriedades para Investimento</v>
      </c>
      <c r="B1611" s="3" t="s">
        <v>2337</v>
      </c>
      <c r="C1611" s="4">
        <v>144536875.59</v>
      </c>
      <c r="D1611" s="1"/>
      <c r="E1611" s="1">
        <f>E1612</f>
        <v>0</v>
      </c>
      <c r="F1611" s="1">
        <f>F1612</f>
        <v>144536875.59</v>
      </c>
      <c r="H1611" t="b">
        <f t="shared" si="128"/>
        <v>1</v>
      </c>
      <c r="I1611" t="str">
        <f t="shared" si="129"/>
        <v>00</v>
      </c>
    </row>
    <row r="1612" spans="1:9">
      <c r="A1612" t="str">
        <f t="shared" si="127"/>
        <v>1.2.2.2.1.00.00 - Propriedades para Investimento - Consolidação</v>
      </c>
      <c r="B1612" s="5" t="s">
        <v>2338</v>
      </c>
      <c r="C1612" s="6">
        <v>144536875.59</v>
      </c>
      <c r="D1612" s="1"/>
      <c r="E1612" s="1">
        <f>SUMIF(A1612:B1612,"*intra*",C1612:D1612)+SUMIF(A1612:B1612,"*inter*",C1612:D1612)</f>
        <v>0</v>
      </c>
      <c r="F1612" s="1">
        <f>SUMIF(A1612:B1612,"*consolidação*",C1612:D1612)</f>
        <v>144536875.59</v>
      </c>
      <c r="H1612" t="b">
        <f t="shared" si="128"/>
        <v>1</v>
      </c>
      <c r="I1612" t="str">
        <f t="shared" si="129"/>
        <v>00</v>
      </c>
    </row>
    <row r="1613" spans="1:9">
      <c r="A1613" t="str">
        <f t="shared" si="127"/>
        <v>1.2.2.3.0.00.00 - Investimentos do RPPS de Longo Prazo</v>
      </c>
      <c r="B1613" s="3" t="s">
        <v>2339</v>
      </c>
      <c r="C1613" s="4">
        <v>0</v>
      </c>
      <c r="D1613" s="1"/>
      <c r="E1613" s="1">
        <f>E1614</f>
        <v>0</v>
      </c>
      <c r="F1613" s="1">
        <f>F1614</f>
        <v>0</v>
      </c>
      <c r="H1613" t="b">
        <f t="shared" si="128"/>
        <v>1</v>
      </c>
      <c r="I1613" t="str">
        <f t="shared" si="129"/>
        <v>00</v>
      </c>
    </row>
    <row r="1614" spans="1:9" ht="25.5">
      <c r="A1614" t="str">
        <f t="shared" si="127"/>
        <v>1.2.2.3.1.00.00 - Investimentos do RPPS de Longo Prazo - 
 Consolidação</v>
      </c>
      <c r="B1614" s="5" t="s">
        <v>2340</v>
      </c>
      <c r="C1614" s="6"/>
      <c r="D1614" s="1"/>
      <c r="E1614" s="1">
        <f>SUMIF(A1614:B1614,"*intra*",C1614:D1614)+SUMIF(A1614:B1614,"*inter*",C1614:D1614)</f>
        <v>0</v>
      </c>
      <c r="F1614" s="1">
        <f>SUMIF(A1614:B1614,"*consolidação*",C1614:D1614)</f>
        <v>0</v>
      </c>
      <c r="H1614" t="b">
        <f t="shared" si="128"/>
        <v>1</v>
      </c>
      <c r="I1614" t="str">
        <f t="shared" si="129"/>
        <v>00</v>
      </c>
    </row>
    <row r="1615" spans="1:9">
      <c r="A1615" t="str">
        <f t="shared" si="127"/>
        <v>1.2.2.7.0.00.00 - Demais Investimentos Permanentes</v>
      </c>
      <c r="B1615" s="3" t="s">
        <v>2341</v>
      </c>
      <c r="C1615" s="4">
        <v>3115167637.5700002</v>
      </c>
      <c r="D1615" s="1"/>
      <c r="E1615" s="1">
        <f>E1616</f>
        <v>0</v>
      </c>
      <c r="F1615" s="1">
        <f>F1616</f>
        <v>3115167637.5700002</v>
      </c>
      <c r="H1615" t="b">
        <f t="shared" si="128"/>
        <v>1</v>
      </c>
      <c r="I1615" t="str">
        <f t="shared" si="129"/>
        <v>00</v>
      </c>
    </row>
    <row r="1616" spans="1:9">
      <c r="A1616" t="str">
        <f t="shared" si="127"/>
        <v>1.2.2.7.1.00.00 - Demais Investimentos Permanentes - Consolidação</v>
      </c>
      <c r="B1616" s="5" t="s">
        <v>2342</v>
      </c>
      <c r="C1616" s="6">
        <v>3115167637.5700002</v>
      </c>
      <c r="D1616" s="1"/>
      <c r="E1616" s="1">
        <f>SUMIF(A1616:B1616,"*intra*",C1616:D1616)+SUMIF(A1616:B1616,"*inter*",C1616:D1616)</f>
        <v>0</v>
      </c>
      <c r="F1616" s="1">
        <f>SUMIF(A1616:B1616,"*consolidação*",C1616:D1616)</f>
        <v>3115167637.5700002</v>
      </c>
      <c r="H1616" t="b">
        <f t="shared" si="128"/>
        <v>1</v>
      </c>
      <c r="I1616" t="str">
        <f t="shared" si="129"/>
        <v>00</v>
      </c>
    </row>
    <row r="1617" spans="1:9">
      <c r="A1617" t="str">
        <f t="shared" si="127"/>
        <v>1.2.2.8.0.00.00 - (-) Depreciação Acumulada de Investimentos</v>
      </c>
      <c r="B1617" s="3" t="s">
        <v>2343</v>
      </c>
      <c r="C1617" s="4">
        <v>245537.17</v>
      </c>
      <c r="D1617" s="1"/>
      <c r="E1617" s="1">
        <f>E1618</f>
        <v>0</v>
      </c>
      <c r="F1617" s="1">
        <f>F1618</f>
        <v>245537.17</v>
      </c>
      <c r="H1617" t="b">
        <f t="shared" si="128"/>
        <v>1</v>
      </c>
      <c r="I1617" t="str">
        <f t="shared" si="129"/>
        <v>00</v>
      </c>
    </row>
    <row r="1618" spans="1:9" ht="25.5">
      <c r="A1618" t="str">
        <f t="shared" si="127"/>
        <v>1.2.2.8.1.00.00 - (-) Depreciação Acumulada de Investimentos - 
 Consolidação</v>
      </c>
      <c r="B1618" s="5" t="s">
        <v>2344</v>
      </c>
      <c r="C1618" s="6">
        <v>245537.17</v>
      </c>
      <c r="D1618" s="1"/>
      <c r="E1618" s="1">
        <f>E1619</f>
        <v>0</v>
      </c>
      <c r="F1618" s="1">
        <f>F1619</f>
        <v>245537.17</v>
      </c>
      <c r="H1618" t="b">
        <f t="shared" si="128"/>
        <v>1</v>
      </c>
      <c r="I1618" t="str">
        <f t="shared" si="129"/>
        <v>00</v>
      </c>
    </row>
    <row r="1619" spans="1:9" ht="25.5">
      <c r="A1619" t="str">
        <f t="shared" si="127"/>
        <v>1.2.2.8.1.01.00 - (-) Depreciação Acumulada de Investimentos - 
 Consolidação - Propriedades para Investimento</v>
      </c>
      <c r="B1619" s="3" t="s">
        <v>2345</v>
      </c>
      <c r="C1619" s="4">
        <v>245537.17</v>
      </c>
      <c r="D1619" s="1"/>
      <c r="E1619" s="1">
        <f>SUMIF(A1619:B1619,"*intra*",C1619:D1619)+SUMIF(A1619:B1619,"*inter*",C1619:D1619)</f>
        <v>0</v>
      </c>
      <c r="F1619" s="1">
        <f>SUMIF(A1619:B1619,"*consolidação*",C1619:D1619)</f>
        <v>245537.17</v>
      </c>
      <c r="H1619" t="b">
        <f t="shared" si="128"/>
        <v>1</v>
      </c>
      <c r="I1619" t="str">
        <f t="shared" si="129"/>
        <v>01</v>
      </c>
    </row>
    <row r="1620" spans="1:9">
      <c r="A1620" t="str">
        <f t="shared" si="127"/>
        <v>1.2.2.9.0.00.00 - (-) Redução ao Valor Recuperável de Investimentos</v>
      </c>
      <c r="B1620" s="5" t="s">
        <v>2346</v>
      </c>
      <c r="C1620" s="6">
        <v>10036737.24</v>
      </c>
      <c r="D1620" s="1"/>
      <c r="E1620" s="1">
        <f>E1621+E1626+E1629+E1632+E1635</f>
        <v>0</v>
      </c>
      <c r="F1620" s="1">
        <f>F1621+F1626+F1629+F1632+F1635</f>
        <v>10036737.24</v>
      </c>
      <c r="H1620" t="b">
        <f t="shared" si="128"/>
        <v>1</v>
      </c>
      <c r="I1620" t="str">
        <f t="shared" si="129"/>
        <v>00</v>
      </c>
    </row>
    <row r="1621" spans="1:9" ht="25.5">
      <c r="A1621" t="str">
        <f t="shared" si="127"/>
        <v>1.2.2.9.1.00.00 - (-) Redução ao Valor Recuperável de Investimentos 
 - Consolidação</v>
      </c>
      <c r="B1621" s="3" t="s">
        <v>2347</v>
      </c>
      <c r="C1621" s="4">
        <v>10036737.24</v>
      </c>
      <c r="D1621" s="1"/>
      <c r="E1621" s="1">
        <f t="shared" ref="E1621:E1637" si="130">SUMIF(A1621:B1621,"*intra*",C1621:D1621)+SUMIF(A1621:B1621,"*inter*",C1621:D1621)</f>
        <v>0</v>
      </c>
      <c r="F1621" s="1">
        <f t="shared" ref="F1621:F1637" si="131">SUMIF(A1621:B1621,"*consolidação*",C1621:D1621)</f>
        <v>10036737.24</v>
      </c>
      <c r="G1621" s="14"/>
      <c r="H1621" t="b">
        <f t="shared" si="128"/>
        <v>1</v>
      </c>
      <c r="I1621" t="str">
        <f t="shared" si="129"/>
        <v>00</v>
      </c>
    </row>
    <row r="1622" spans="1:9" ht="25.5">
      <c r="A1622" t="str">
        <f t="shared" si="127"/>
        <v>1.2.2.9.1.01.00 - (-) Redução ao Valor Recuperável de Investimentos 
 - Participações Permanentes</v>
      </c>
      <c r="B1622" s="5" t="s">
        <v>2348</v>
      </c>
      <c r="C1622" s="6">
        <v>10036737.24</v>
      </c>
      <c r="D1622" s="1"/>
      <c r="E1622" s="1">
        <f t="shared" si="130"/>
        <v>0</v>
      </c>
      <c r="F1622" s="1">
        <f t="shared" si="131"/>
        <v>0</v>
      </c>
      <c r="H1622" t="b">
        <f t="shared" si="128"/>
        <v>1</v>
      </c>
      <c r="I1622" t="str">
        <f t="shared" si="129"/>
        <v>01</v>
      </c>
    </row>
    <row r="1623" spans="1:9" ht="25.5">
      <c r="A1623" t="str">
        <f t="shared" si="127"/>
        <v>1.2.2.9.1.02.00 - (-) Redução ao Valor Recuperável de Propriedades 
 para Investimento</v>
      </c>
      <c r="B1623" s="3" t="s">
        <v>2349</v>
      </c>
      <c r="C1623" s="4">
        <v>0</v>
      </c>
      <c r="D1623" s="1"/>
      <c r="E1623" s="1">
        <f t="shared" si="130"/>
        <v>0</v>
      </c>
      <c r="F1623" s="1">
        <f t="shared" si="131"/>
        <v>0</v>
      </c>
      <c r="H1623" t="b">
        <f t="shared" si="128"/>
        <v>1</v>
      </c>
      <c r="I1623" t="str">
        <f t="shared" si="129"/>
        <v>02</v>
      </c>
    </row>
    <row r="1624" spans="1:9" ht="25.5">
      <c r="A1624" t="str">
        <f t="shared" si="127"/>
        <v>1.2.2.9.1.03.00 - (-) Redução ao Valor Recuperável de Investimentos 
 do RPPS</v>
      </c>
      <c r="B1624" s="5" t="s">
        <v>2350</v>
      </c>
      <c r="C1624" s="6">
        <v>0</v>
      </c>
      <c r="D1624" s="1"/>
      <c r="E1624" s="1">
        <f t="shared" si="130"/>
        <v>0</v>
      </c>
      <c r="F1624" s="1">
        <f t="shared" si="131"/>
        <v>0</v>
      </c>
      <c r="H1624" t="b">
        <f t="shared" si="128"/>
        <v>1</v>
      </c>
      <c r="I1624" t="str">
        <f t="shared" si="129"/>
        <v>03</v>
      </c>
    </row>
    <row r="1625" spans="1:9" ht="25.5">
      <c r="A1625" t="str">
        <f t="shared" si="127"/>
        <v>1.2.2.9.1.04.00 - (-) Redução ao Valor Recuperável de Investimentos 
 - Demais Investimentos Permanentes</v>
      </c>
      <c r="B1625" s="3" t="s">
        <v>2351</v>
      </c>
      <c r="C1625" s="4">
        <v>0</v>
      </c>
      <c r="D1625" s="1"/>
      <c r="E1625" s="1">
        <f t="shared" si="130"/>
        <v>0</v>
      </c>
      <c r="F1625" s="1">
        <f t="shared" si="131"/>
        <v>0</v>
      </c>
      <c r="H1625" t="b">
        <f t="shared" si="128"/>
        <v>1</v>
      </c>
      <c r="I1625" t="str">
        <f t="shared" si="129"/>
        <v>04</v>
      </c>
    </row>
    <row r="1626" spans="1:9" ht="25.5">
      <c r="A1626" t="str">
        <f t="shared" si="127"/>
        <v>1.2.2.9.2.00.00 - (-) Redução ao Valor Recuperável de Investimentos 
 - Intra OFSS</v>
      </c>
      <c r="B1626" s="5" t="s">
        <v>2352</v>
      </c>
      <c r="C1626" s="6">
        <v>0</v>
      </c>
      <c r="D1626" s="1"/>
      <c r="E1626" s="1">
        <f t="shared" si="130"/>
        <v>0</v>
      </c>
      <c r="F1626" s="1">
        <f t="shared" si="131"/>
        <v>0</v>
      </c>
      <c r="G1626" s="14"/>
      <c r="H1626" t="b">
        <f t="shared" si="128"/>
        <v>1</v>
      </c>
      <c r="I1626" t="str">
        <f t="shared" si="129"/>
        <v>00</v>
      </c>
    </row>
    <row r="1627" spans="1:9" ht="25.5">
      <c r="A1627" t="str">
        <f t="shared" si="127"/>
        <v>1.2.2.9.2.01.00 - (-) Redução ao Valor Recuperável de Investimentos 
 - Participações Permanentes</v>
      </c>
      <c r="B1627" s="3" t="s">
        <v>2353</v>
      </c>
      <c r="C1627" s="4"/>
      <c r="D1627" s="1"/>
      <c r="E1627" s="1">
        <f t="shared" si="130"/>
        <v>0</v>
      </c>
      <c r="F1627" s="1">
        <f t="shared" si="131"/>
        <v>0</v>
      </c>
      <c r="H1627" t="b">
        <f t="shared" si="128"/>
        <v>1</v>
      </c>
      <c r="I1627" t="str">
        <f t="shared" si="129"/>
        <v>01</v>
      </c>
    </row>
    <row r="1628" spans="1:9" ht="25.5">
      <c r="A1628" t="str">
        <f t="shared" si="127"/>
        <v>1.2.2.9.2.04.00 - (-) Redução ao Valor Recuperável de Investimentos 
 - Demais Investimentos Permanentes</v>
      </c>
      <c r="B1628" s="5" t="s">
        <v>2354</v>
      </c>
      <c r="C1628" s="6"/>
      <c r="D1628" s="1"/>
      <c r="E1628" s="1">
        <f t="shared" si="130"/>
        <v>0</v>
      </c>
      <c r="F1628" s="1">
        <f t="shared" si="131"/>
        <v>0</v>
      </c>
      <c r="H1628" t="b">
        <f t="shared" si="128"/>
        <v>1</v>
      </c>
      <c r="I1628" t="str">
        <f t="shared" si="129"/>
        <v>04</v>
      </c>
    </row>
    <row r="1629" spans="1:9" ht="25.5">
      <c r="A1629" t="str">
        <f t="shared" si="127"/>
        <v>1.2.2.9.3.00.00 - (-) Redução ao Valor Recuperável de Investimentos 
 - Inter OFSS - União</v>
      </c>
      <c r="B1629" s="3" t="s">
        <v>2355</v>
      </c>
      <c r="C1629" s="4">
        <v>0</v>
      </c>
      <c r="D1629" s="1"/>
      <c r="E1629" s="1">
        <f t="shared" si="130"/>
        <v>0</v>
      </c>
      <c r="F1629" s="1">
        <f t="shared" si="131"/>
        <v>0</v>
      </c>
      <c r="G1629" s="14"/>
      <c r="H1629" t="b">
        <f t="shared" si="128"/>
        <v>1</v>
      </c>
      <c r="I1629" t="str">
        <f t="shared" si="129"/>
        <v>00</v>
      </c>
    </row>
    <row r="1630" spans="1:9" ht="25.5">
      <c r="A1630" t="str">
        <f t="shared" si="127"/>
        <v>1.2.2.9.3.01.00 - (-) Redução ao Valor Recuperável de Investimentos 
 - Participações Permanentes</v>
      </c>
      <c r="B1630" s="5" t="s">
        <v>2356</v>
      </c>
      <c r="C1630" s="6"/>
      <c r="D1630" s="1"/>
      <c r="E1630" s="1">
        <f t="shared" si="130"/>
        <v>0</v>
      </c>
      <c r="F1630" s="1">
        <f t="shared" si="131"/>
        <v>0</v>
      </c>
      <c r="H1630" t="b">
        <f t="shared" si="128"/>
        <v>1</v>
      </c>
      <c r="I1630" t="str">
        <f t="shared" si="129"/>
        <v>01</v>
      </c>
    </row>
    <row r="1631" spans="1:9" ht="25.5">
      <c r="A1631" t="str">
        <f t="shared" si="127"/>
        <v>1.2.2.9.3.04.00 - (-) Redução ao Valor Recuperável de Investimentos 
 - Demais Investimentos Permanentes</v>
      </c>
      <c r="B1631" s="3" t="s">
        <v>2357</v>
      </c>
      <c r="C1631" s="4"/>
      <c r="D1631" s="1"/>
      <c r="E1631" s="1">
        <f t="shared" si="130"/>
        <v>0</v>
      </c>
      <c r="F1631" s="1">
        <f t="shared" si="131"/>
        <v>0</v>
      </c>
      <c r="H1631" t="b">
        <f t="shared" si="128"/>
        <v>1</v>
      </c>
      <c r="I1631" t="str">
        <f t="shared" si="129"/>
        <v>04</v>
      </c>
    </row>
    <row r="1632" spans="1:9" ht="25.5">
      <c r="A1632" t="str">
        <f t="shared" si="127"/>
        <v>1.2.2.9.4.00.00 - (-) Redução ao Valor Recuperável de Investimentos 
 - Inter OFSS - Estado</v>
      </c>
      <c r="B1632" s="5" t="s">
        <v>2358</v>
      </c>
      <c r="C1632" s="6">
        <v>0</v>
      </c>
      <c r="D1632" s="1"/>
      <c r="E1632" s="1">
        <f t="shared" si="130"/>
        <v>0</v>
      </c>
      <c r="F1632" s="1">
        <f t="shared" si="131"/>
        <v>0</v>
      </c>
      <c r="G1632" s="14"/>
      <c r="H1632" t="b">
        <f t="shared" si="128"/>
        <v>1</v>
      </c>
      <c r="I1632" t="str">
        <f t="shared" si="129"/>
        <v>00</v>
      </c>
    </row>
    <row r="1633" spans="1:9" ht="25.5">
      <c r="A1633" t="str">
        <f t="shared" si="127"/>
        <v>1.2.2.9.4.01.00 - (-) Redução ao Valor Recuperável de Investimentos 
 - Participações Permanentes</v>
      </c>
      <c r="B1633" s="3" t="s">
        <v>2359</v>
      </c>
      <c r="C1633" s="4"/>
      <c r="D1633" s="1"/>
      <c r="E1633" s="1">
        <f t="shared" si="130"/>
        <v>0</v>
      </c>
      <c r="F1633" s="1">
        <f t="shared" si="131"/>
        <v>0</v>
      </c>
      <c r="H1633" t="b">
        <f t="shared" si="128"/>
        <v>1</v>
      </c>
      <c r="I1633" t="str">
        <f t="shared" si="129"/>
        <v>01</v>
      </c>
    </row>
    <row r="1634" spans="1:9" ht="25.5">
      <c r="A1634" t="str">
        <f t="shared" si="127"/>
        <v>1.2.2.9.4.04.00 - (-) Redução ao Valor Recuperável de Investimentos 
 - Demais Investimentos Permanentes</v>
      </c>
      <c r="B1634" s="5" t="s">
        <v>2360</v>
      </c>
      <c r="C1634" s="6"/>
      <c r="D1634" s="1"/>
      <c r="E1634" s="1">
        <f t="shared" si="130"/>
        <v>0</v>
      </c>
      <c r="F1634" s="1">
        <f t="shared" si="131"/>
        <v>0</v>
      </c>
      <c r="H1634" t="b">
        <f t="shared" si="128"/>
        <v>1</v>
      </c>
      <c r="I1634" t="str">
        <f t="shared" si="129"/>
        <v>04</v>
      </c>
    </row>
    <row r="1635" spans="1:9" ht="25.5">
      <c r="A1635" t="str">
        <f t="shared" si="127"/>
        <v>1.2.2.9.5.00.00 - (-) Redução ao Valor Recuperável de Investimentos 
 - Inter OFSS - Município</v>
      </c>
      <c r="B1635" s="3" t="s">
        <v>2361</v>
      </c>
      <c r="C1635" s="4">
        <v>0</v>
      </c>
      <c r="D1635" s="1"/>
      <c r="E1635" s="1">
        <f t="shared" si="130"/>
        <v>0</v>
      </c>
      <c r="F1635" s="1">
        <f t="shared" si="131"/>
        <v>0</v>
      </c>
      <c r="G1635" s="14"/>
      <c r="H1635" t="b">
        <f t="shared" si="128"/>
        <v>1</v>
      </c>
      <c r="I1635" t="str">
        <f t="shared" si="129"/>
        <v>00</v>
      </c>
    </row>
    <row r="1636" spans="1:9" ht="25.5">
      <c r="A1636" t="str">
        <f t="shared" si="127"/>
        <v>1.2.2.9.5.01.00 - (-) Redução ao Valor Recuperável de Investimentos 
 - Participações Permanentes</v>
      </c>
      <c r="B1636" s="5" t="s">
        <v>2362</v>
      </c>
      <c r="C1636" s="6"/>
      <c r="D1636" s="1"/>
      <c r="E1636" s="1">
        <f t="shared" si="130"/>
        <v>0</v>
      </c>
      <c r="F1636" s="1">
        <f t="shared" si="131"/>
        <v>0</v>
      </c>
      <c r="H1636" t="b">
        <f t="shared" si="128"/>
        <v>1</v>
      </c>
      <c r="I1636" t="str">
        <f t="shared" si="129"/>
        <v>01</v>
      </c>
    </row>
    <row r="1637" spans="1:9" ht="25.5">
      <c r="A1637" t="str">
        <f t="shared" si="127"/>
        <v>1.2.2.9.5.04.00 - (-) Redução ao Valor Recuperável de Investimentos 
 - Demais Investimentos Permanentes</v>
      </c>
      <c r="B1637" s="3" t="s">
        <v>2363</v>
      </c>
      <c r="C1637" s="4"/>
      <c r="D1637" s="1"/>
      <c r="E1637" s="1">
        <f t="shared" si="130"/>
        <v>0</v>
      </c>
      <c r="F1637" s="1">
        <f t="shared" si="131"/>
        <v>0</v>
      </c>
      <c r="H1637" t="b">
        <f t="shared" si="128"/>
        <v>1</v>
      </c>
      <c r="I1637" t="str">
        <f t="shared" si="129"/>
        <v>04</v>
      </c>
    </row>
    <row r="1638" spans="1:9">
      <c r="A1638" t="str">
        <f t="shared" si="127"/>
        <v>1.2.3.0.0.00.00 - Imobilizado</v>
      </c>
      <c r="B1638" s="5" t="s">
        <v>2364</v>
      </c>
      <c r="C1638" s="6">
        <v>927492968918.71997</v>
      </c>
      <c r="D1638" s="1"/>
      <c r="E1638" s="1">
        <f>E1639+E1641-E1643-E1651</f>
        <v>0</v>
      </c>
      <c r="F1638" s="1">
        <f>F1639+F1641-F1643-F1651</f>
        <v>927492968918.71997</v>
      </c>
      <c r="H1638" t="b">
        <f t="shared" si="128"/>
        <v>1</v>
      </c>
      <c r="I1638" t="str">
        <f t="shared" si="129"/>
        <v>00</v>
      </c>
    </row>
    <row r="1639" spans="1:9">
      <c r="A1639" t="str">
        <f t="shared" si="127"/>
        <v>1.2.3.1.0.00.00 - Bens Moveis</v>
      </c>
      <c r="B1639" s="3" t="s">
        <v>2365</v>
      </c>
      <c r="C1639" s="4">
        <v>103161948882.8</v>
      </c>
      <c r="D1639" s="1"/>
      <c r="E1639" s="1">
        <f>E1640</f>
        <v>0</v>
      </c>
      <c r="F1639" s="1">
        <f>F1640</f>
        <v>103161948882.8</v>
      </c>
      <c r="H1639" t="b">
        <f t="shared" si="128"/>
        <v>1</v>
      </c>
      <c r="I1639" t="str">
        <f t="shared" si="129"/>
        <v>00</v>
      </c>
    </row>
    <row r="1640" spans="1:9">
      <c r="A1640" t="str">
        <f t="shared" si="127"/>
        <v>1.2.3.1.1.00.00 - Bens Móveis - Consolidação</v>
      </c>
      <c r="B1640" s="5" t="s">
        <v>2366</v>
      </c>
      <c r="C1640" s="6">
        <v>103161948882.8</v>
      </c>
      <c r="D1640" s="1"/>
      <c r="E1640" s="1">
        <f>SUMIF(A1640:B1640,"*intra*",C1640:D1640)+SUMIF(A1640:B1640,"*inter*",C1640:D1640)</f>
        <v>0</v>
      </c>
      <c r="F1640" s="1">
        <f>SUMIF(A1640:B1640,"*consolidação*",C1640:D1640)</f>
        <v>103161948882.8</v>
      </c>
      <c r="H1640" t="b">
        <f t="shared" si="128"/>
        <v>1</v>
      </c>
      <c r="I1640" t="str">
        <f t="shared" si="129"/>
        <v>00</v>
      </c>
    </row>
    <row r="1641" spans="1:9">
      <c r="A1641" t="str">
        <f t="shared" si="127"/>
        <v>1.2.3.2.0.00.00 - Bens Imóveis</v>
      </c>
      <c r="B1641" s="3" t="s">
        <v>2367</v>
      </c>
      <c r="C1641" s="4">
        <v>841814115101.83997</v>
      </c>
      <c r="D1641" s="1"/>
      <c r="E1641" s="1">
        <f>E1642</f>
        <v>0</v>
      </c>
      <c r="F1641" s="1">
        <f>F1642</f>
        <v>841814115101.83997</v>
      </c>
      <c r="H1641" t="b">
        <f t="shared" si="128"/>
        <v>1</v>
      </c>
      <c r="I1641" t="str">
        <f t="shared" si="129"/>
        <v>00</v>
      </c>
    </row>
    <row r="1642" spans="1:9">
      <c r="A1642" t="str">
        <f t="shared" si="127"/>
        <v>1.2.3.2.1.00.00 - Bens Imóveis - Consolidação</v>
      </c>
      <c r="B1642" s="5" t="s">
        <v>2368</v>
      </c>
      <c r="C1642" s="6">
        <v>841814115101.83997</v>
      </c>
      <c r="D1642" s="1"/>
      <c r="E1642" s="1">
        <f>SUMIF(A1642:B1642,"*intra*",C1642:D1642)+SUMIF(A1642:B1642,"*inter*",C1642:D1642)</f>
        <v>0</v>
      </c>
      <c r="F1642" s="1">
        <f>SUMIF(A1642:B1642,"*consolidação*",C1642:D1642)</f>
        <v>841814115101.83997</v>
      </c>
      <c r="H1642" t="b">
        <f t="shared" si="128"/>
        <v>1</v>
      </c>
      <c r="I1642" t="str">
        <f t="shared" si="129"/>
        <v>00</v>
      </c>
    </row>
    <row r="1643" spans="1:9">
      <c r="A1643" t="str">
        <f t="shared" si="127"/>
        <v>1.2.3.8.0.00.00 - (-) Depreciação, Exaustão e Amortização Acumuladas</v>
      </c>
      <c r="B1643" s="3" t="s">
        <v>2369</v>
      </c>
      <c r="C1643" s="4">
        <v>17275559933.419998</v>
      </c>
      <c r="D1643" s="1"/>
      <c r="E1643" s="1">
        <f>E1644</f>
        <v>0</v>
      </c>
      <c r="F1643" s="1">
        <f>F1644</f>
        <v>17275559933.419998</v>
      </c>
      <c r="H1643" t="b">
        <f t="shared" si="128"/>
        <v>1</v>
      </c>
      <c r="I1643" t="str">
        <f t="shared" si="129"/>
        <v>00</v>
      </c>
    </row>
    <row r="1644" spans="1:9" ht="25.5">
      <c r="A1644" t="str">
        <f t="shared" si="127"/>
        <v>1.2.3.8.1.00.00 - (-) Depreciação, Exaustão e Amortização Acumuladas 
 - Consolidação</v>
      </c>
      <c r="B1644" s="5" t="s">
        <v>2370</v>
      </c>
      <c r="C1644" s="6">
        <v>17275559933.419998</v>
      </c>
      <c r="D1644" s="1"/>
      <c r="E1644" s="1">
        <f t="shared" ref="E1644:E1650" si="132">SUMIF(A1644:B1644,"*intra*",C1644:D1644)+SUMIF(A1644:B1644,"*inter*",C1644:D1644)</f>
        <v>0</v>
      </c>
      <c r="F1644" s="1">
        <f t="shared" ref="F1644:F1650" si="133">SUMIF(A1644:B1644,"*consolidação*",C1644:D1644)</f>
        <v>17275559933.419998</v>
      </c>
      <c r="G1644" s="14"/>
      <c r="H1644" t="b">
        <f t="shared" si="128"/>
        <v>1</v>
      </c>
      <c r="I1644" t="str">
        <f t="shared" si="129"/>
        <v>00</v>
      </c>
    </row>
    <row r="1645" spans="1:9">
      <c r="A1645" t="str">
        <f t="shared" si="127"/>
        <v>1.2.3.8.1.01.00 - (-) Depreciação Acumulada - Bens Móveis</v>
      </c>
      <c r="B1645" s="3" t="s">
        <v>2371</v>
      </c>
      <c r="C1645" s="4">
        <v>14554765417.26</v>
      </c>
      <c r="D1645" s="1"/>
      <c r="E1645" s="1">
        <f t="shared" si="132"/>
        <v>0</v>
      </c>
      <c r="F1645" s="1">
        <f t="shared" si="133"/>
        <v>0</v>
      </c>
      <c r="H1645" t="b">
        <f t="shared" si="128"/>
        <v>1</v>
      </c>
      <c r="I1645" t="str">
        <f t="shared" si="129"/>
        <v>01</v>
      </c>
    </row>
    <row r="1646" spans="1:9">
      <c r="A1646" t="str">
        <f t="shared" si="127"/>
        <v>1.2.3.8.1.02.00 - (-) Depreciação Acumulada - Bens Imóveis</v>
      </c>
      <c r="B1646" s="5" t="s">
        <v>2372</v>
      </c>
      <c r="C1646" s="6">
        <v>2671728699.7600002</v>
      </c>
      <c r="D1646" s="1"/>
      <c r="E1646" s="1">
        <f t="shared" si="132"/>
        <v>0</v>
      </c>
      <c r="F1646" s="1">
        <f t="shared" si="133"/>
        <v>0</v>
      </c>
      <c r="H1646" t="b">
        <f t="shared" si="128"/>
        <v>1</v>
      </c>
      <c r="I1646" t="str">
        <f t="shared" si="129"/>
        <v>02</v>
      </c>
    </row>
    <row r="1647" spans="1:9">
      <c r="A1647" t="str">
        <f t="shared" si="127"/>
        <v>1.2.3.8.1.03.00 - (-) Exaustão Acumulada - Bens Móveis</v>
      </c>
      <c r="B1647" s="3" t="s">
        <v>2373</v>
      </c>
      <c r="C1647" s="4">
        <v>0</v>
      </c>
      <c r="D1647" s="1"/>
      <c r="E1647" s="1">
        <f t="shared" si="132"/>
        <v>0</v>
      </c>
      <c r="F1647" s="1">
        <f t="shared" si="133"/>
        <v>0</v>
      </c>
      <c r="H1647" t="b">
        <f t="shared" si="128"/>
        <v>1</v>
      </c>
      <c r="I1647" t="str">
        <f t="shared" si="129"/>
        <v>03</v>
      </c>
    </row>
    <row r="1648" spans="1:9">
      <c r="A1648" t="str">
        <f t="shared" si="127"/>
        <v>1.2.3.8.1.04.00 - (-) Exaustão Acumulada - Bens Imóveis</v>
      </c>
      <c r="B1648" s="5" t="s">
        <v>2374</v>
      </c>
      <c r="C1648" s="6">
        <v>0</v>
      </c>
      <c r="D1648" s="1"/>
      <c r="E1648" s="1">
        <f t="shared" si="132"/>
        <v>0</v>
      </c>
      <c r="F1648" s="1">
        <f t="shared" si="133"/>
        <v>0</v>
      </c>
      <c r="H1648" t="b">
        <f t="shared" si="128"/>
        <v>1</v>
      </c>
      <c r="I1648" t="str">
        <f t="shared" si="129"/>
        <v>04</v>
      </c>
    </row>
    <row r="1649" spans="1:9">
      <c r="A1649" t="str">
        <f t="shared" si="127"/>
        <v>1.2.3.8.1.05.00 - (-) Amortização Acumulada - Bens Móveis</v>
      </c>
      <c r="B1649" s="3" t="s">
        <v>2375</v>
      </c>
      <c r="C1649" s="4">
        <v>300388.84999999998</v>
      </c>
      <c r="D1649" s="1"/>
      <c r="E1649" s="1">
        <f t="shared" si="132"/>
        <v>0</v>
      </c>
      <c r="F1649" s="1">
        <f t="shared" si="133"/>
        <v>0</v>
      </c>
      <c r="H1649" t="b">
        <f t="shared" si="128"/>
        <v>1</v>
      </c>
      <c r="I1649" t="str">
        <f t="shared" si="129"/>
        <v>05</v>
      </c>
    </row>
    <row r="1650" spans="1:9">
      <c r="A1650" t="str">
        <f t="shared" si="127"/>
        <v>1.2.3.8.1.06.00 - (-) Amortização Acumulada - Bens Imóveis</v>
      </c>
      <c r="B1650" s="5" t="s">
        <v>2376</v>
      </c>
      <c r="C1650" s="6">
        <v>48765427.549999997</v>
      </c>
      <c r="D1650" s="1"/>
      <c r="E1650" s="1">
        <f t="shared" si="132"/>
        <v>0</v>
      </c>
      <c r="F1650" s="1">
        <f t="shared" si="133"/>
        <v>0</v>
      </c>
      <c r="H1650" t="b">
        <f t="shared" si="128"/>
        <v>1</v>
      </c>
      <c r="I1650" t="str">
        <f t="shared" si="129"/>
        <v>06</v>
      </c>
    </row>
    <row r="1651" spans="1:9">
      <c r="A1651" t="str">
        <f t="shared" si="127"/>
        <v>1.2.3.9.0.00.00 - (-) Redução ao Valor Recuperável de Imobilizado</v>
      </c>
      <c r="B1651" s="3" t="s">
        <v>2377</v>
      </c>
      <c r="C1651" s="4">
        <v>207535132.5</v>
      </c>
      <c r="D1651" s="1"/>
      <c r="E1651" s="1">
        <f>E1652</f>
        <v>0</v>
      </c>
      <c r="F1651" s="1">
        <f>F1652</f>
        <v>207535132.5</v>
      </c>
      <c r="H1651" t="b">
        <f t="shared" si="128"/>
        <v>1</v>
      </c>
      <c r="I1651" t="str">
        <f t="shared" si="129"/>
        <v>00</v>
      </c>
    </row>
    <row r="1652" spans="1:9" ht="25.5">
      <c r="A1652" t="str">
        <f t="shared" si="127"/>
        <v>1.2.3.9.1.00.00 - (-) Redução ao Valor Recuperável de Imobilizado - 
 Consolidação</v>
      </c>
      <c r="B1652" s="5" t="s">
        <v>2378</v>
      </c>
      <c r="C1652" s="6">
        <v>207535132.5</v>
      </c>
      <c r="D1652" s="1"/>
      <c r="E1652" s="1">
        <f>SUMIF(A1652:B1652,"*intra*",C1652:D1652)+SUMIF(A1652:B1652,"*inter*",C1652:D1652)</f>
        <v>0</v>
      </c>
      <c r="F1652" s="1">
        <f>SUMIF(A1652:B1652,"*consolidação*",C1652:D1652)</f>
        <v>207535132.5</v>
      </c>
      <c r="G1652" s="13"/>
      <c r="H1652" t="b">
        <f t="shared" si="128"/>
        <v>1</v>
      </c>
      <c r="I1652" t="str">
        <f t="shared" si="129"/>
        <v>00</v>
      </c>
    </row>
    <row r="1653" spans="1:9" ht="25.5">
      <c r="A1653" t="str">
        <f t="shared" si="127"/>
        <v>1.2.3.9.1.01.00 - (-) Redução ao Valor Recuperável de Imobilizado - 
 Bens Moveis</v>
      </c>
      <c r="B1653" s="3" t="s">
        <v>2379</v>
      </c>
      <c r="C1653" s="4">
        <v>207535132.5</v>
      </c>
      <c r="D1653" s="1"/>
      <c r="E1653" s="1">
        <f>SUMIF(A1653:B1653,"*intra*",C1653:D1653)+SUMIF(A1653:B1653,"*inter*",C1653:D1653)</f>
        <v>0</v>
      </c>
      <c r="F1653" s="1">
        <f>SUMIF(A1653:B1653,"*consolidação*",C1653:D1653)</f>
        <v>0</v>
      </c>
      <c r="H1653" t="b">
        <f t="shared" si="128"/>
        <v>1</v>
      </c>
      <c r="I1653" t="str">
        <f t="shared" si="129"/>
        <v>01</v>
      </c>
    </row>
    <row r="1654" spans="1:9" ht="25.5">
      <c r="A1654" t="str">
        <f t="shared" si="127"/>
        <v>1.2.3.9.1.02.00 - (-) Redução ao Valor Recuperável de Imobilizado - 
 Bens Imóveis</v>
      </c>
      <c r="B1654" s="5" t="s">
        <v>2380</v>
      </c>
      <c r="C1654" s="6">
        <v>0</v>
      </c>
      <c r="D1654" s="1"/>
      <c r="E1654" s="1">
        <f>SUMIF(A1654:B1654,"*intra*",C1654:D1654)+SUMIF(A1654:B1654,"*inter*",C1654:D1654)</f>
        <v>0</v>
      </c>
      <c r="F1654" s="1">
        <f>SUMIF(A1654:B1654,"*consolidação*",C1654:D1654)</f>
        <v>0</v>
      </c>
      <c r="H1654" t="b">
        <f t="shared" si="128"/>
        <v>1</v>
      </c>
      <c r="I1654" t="str">
        <f t="shared" si="129"/>
        <v>02</v>
      </c>
    </row>
    <row r="1655" spans="1:9">
      <c r="A1655" t="str">
        <f t="shared" si="127"/>
        <v>1.2.4.0.0.00.00 - Intangível</v>
      </c>
      <c r="B1655" s="3" t="s">
        <v>2381</v>
      </c>
      <c r="C1655" s="4">
        <v>3926273828.4699998</v>
      </c>
      <c r="D1655" s="1"/>
      <c r="E1655" s="1">
        <f>E1656+E1658+E1660-E1662-E1667</f>
        <v>0</v>
      </c>
      <c r="F1655" s="1">
        <f>F1656+F1658+F1660-F1662-F1667</f>
        <v>3926273828.4699998</v>
      </c>
      <c r="H1655" t="b">
        <f t="shared" si="128"/>
        <v>1</v>
      </c>
      <c r="I1655" t="str">
        <f t="shared" si="129"/>
        <v>00</v>
      </c>
    </row>
    <row r="1656" spans="1:9">
      <c r="A1656" t="str">
        <f t="shared" si="127"/>
        <v>1.2.4.1.0.00.00 - Softwares</v>
      </c>
      <c r="B1656" s="5" t="s">
        <v>2382</v>
      </c>
      <c r="C1656" s="6">
        <v>3419240091.8600001</v>
      </c>
      <c r="D1656" s="1"/>
      <c r="E1656" s="1">
        <f>E1657</f>
        <v>0</v>
      </c>
      <c r="F1656" s="1">
        <f>F1657</f>
        <v>3419240091.8600001</v>
      </c>
      <c r="H1656" t="b">
        <f t="shared" si="128"/>
        <v>1</v>
      </c>
      <c r="I1656" t="str">
        <f t="shared" si="129"/>
        <v>00</v>
      </c>
    </row>
    <row r="1657" spans="1:9">
      <c r="A1657" t="str">
        <f t="shared" si="127"/>
        <v>1.2.4.1.1.00.00 - Softwares - Consolidação</v>
      </c>
      <c r="B1657" s="3" t="s">
        <v>2383</v>
      </c>
      <c r="C1657" s="4">
        <v>3419240091.8600001</v>
      </c>
      <c r="D1657" s="1"/>
      <c r="E1657" s="1">
        <f>SUMIF(A1657:B1657,"*intra*",C1657:D1657)+SUMIF(A1657:B1657,"*inter*",C1657:D1657)</f>
        <v>0</v>
      </c>
      <c r="F1657" s="1">
        <f>SUMIF(A1657:B1657,"*consolidação*",C1657:D1657)</f>
        <v>3419240091.8600001</v>
      </c>
      <c r="H1657" t="b">
        <f t="shared" si="128"/>
        <v>1</v>
      </c>
      <c r="I1657" t="str">
        <f t="shared" si="129"/>
        <v>00</v>
      </c>
    </row>
    <row r="1658" spans="1:9">
      <c r="A1658" t="str">
        <f t="shared" si="127"/>
        <v>1.2.4.2.0.00.00 - Marcas, Direitos e Patentes Industriais</v>
      </c>
      <c r="B1658" s="5" t="s">
        <v>2384</v>
      </c>
      <c r="C1658" s="6">
        <v>912288460.03999996</v>
      </c>
      <c r="D1658" s="1"/>
      <c r="E1658" s="1">
        <f>E1659</f>
        <v>0</v>
      </c>
      <c r="F1658" s="1">
        <f>F1659</f>
        <v>912288460.03999996</v>
      </c>
      <c r="H1658" t="b">
        <f t="shared" si="128"/>
        <v>1</v>
      </c>
      <c r="I1658" t="str">
        <f t="shared" si="129"/>
        <v>00</v>
      </c>
    </row>
    <row r="1659" spans="1:9" ht="25.5">
      <c r="A1659" t="str">
        <f t="shared" si="127"/>
        <v>1.2.4.2.1.00.00 - Marcas, Direitos e Patentes Industriais - 
 Consolidação</v>
      </c>
      <c r="B1659" s="3" t="s">
        <v>2385</v>
      </c>
      <c r="C1659" s="4">
        <v>912288460.03999996</v>
      </c>
      <c r="D1659" s="1"/>
      <c r="E1659" s="1">
        <f>SUMIF(A1659:B1659,"*intra*",C1659:D1659)+SUMIF(A1659:B1659,"*inter*",C1659:D1659)</f>
        <v>0</v>
      </c>
      <c r="F1659" s="1">
        <f>SUMIF(A1659:B1659,"*consolidação*",C1659:D1659)</f>
        <v>912288460.03999996</v>
      </c>
      <c r="H1659" t="b">
        <f t="shared" si="128"/>
        <v>1</v>
      </c>
      <c r="I1659" t="str">
        <f t="shared" si="129"/>
        <v>00</v>
      </c>
    </row>
    <row r="1660" spans="1:9">
      <c r="A1660" t="str">
        <f t="shared" si="127"/>
        <v>1.2.4.3.0.00.00 - Direito de Uso de Imóveis</v>
      </c>
      <c r="B1660" s="5" t="s">
        <v>2386</v>
      </c>
      <c r="C1660" s="6">
        <v>5791863.9699999997</v>
      </c>
      <c r="D1660" s="1"/>
      <c r="E1660" s="1">
        <f>E1661</f>
        <v>0</v>
      </c>
      <c r="F1660" s="1">
        <f>F1661</f>
        <v>5791863.9699999997</v>
      </c>
      <c r="H1660" t="b">
        <f t="shared" si="128"/>
        <v>1</v>
      </c>
      <c r="I1660" t="str">
        <f t="shared" si="129"/>
        <v>00</v>
      </c>
    </row>
    <row r="1661" spans="1:9">
      <c r="A1661" t="str">
        <f t="shared" si="127"/>
        <v>1.2.4.3.1.00.00 - Direito de Uso de Imóveis - Consolidação</v>
      </c>
      <c r="B1661" s="3" t="s">
        <v>2387</v>
      </c>
      <c r="C1661" s="4">
        <v>5791863.9699999997</v>
      </c>
      <c r="D1661" s="1"/>
      <c r="E1661" s="1">
        <f>SUMIF(A1661:B1661,"*intra*",C1661:D1661)+SUMIF(A1661:B1661,"*inter*",C1661:D1661)</f>
        <v>0</v>
      </c>
      <c r="F1661" s="1">
        <f>SUMIF(A1661:B1661,"*consolidação*",C1661:D1661)</f>
        <v>5791863.9699999997</v>
      </c>
      <c r="H1661" t="b">
        <f t="shared" si="128"/>
        <v>1</v>
      </c>
      <c r="I1661" t="str">
        <f t="shared" si="129"/>
        <v>00</v>
      </c>
    </row>
    <row r="1662" spans="1:9">
      <c r="A1662" t="str">
        <f t="shared" si="127"/>
        <v>1.2.4.8.0.00.00 - (-) Amortização Acumulada</v>
      </c>
      <c r="B1662" s="5" t="s">
        <v>2388</v>
      </c>
      <c r="C1662" s="6">
        <v>410008412.75999999</v>
      </c>
      <c r="D1662" s="1"/>
      <c r="E1662" s="1">
        <f>E1663</f>
        <v>0</v>
      </c>
      <c r="F1662" s="1">
        <f>F1663</f>
        <v>410008412.75999999</v>
      </c>
      <c r="H1662" t="b">
        <f t="shared" si="128"/>
        <v>1</v>
      </c>
      <c r="I1662" t="str">
        <f t="shared" si="129"/>
        <v>00</v>
      </c>
    </row>
    <row r="1663" spans="1:9">
      <c r="A1663" t="str">
        <f t="shared" si="127"/>
        <v>1.2.4.8.1.00.00 - (-) Amortização Acumulada - Consolidação</v>
      </c>
      <c r="B1663" s="3" t="s">
        <v>2389</v>
      </c>
      <c r="C1663" s="4">
        <v>410008412.75999999</v>
      </c>
      <c r="D1663" s="1"/>
      <c r="E1663" s="1">
        <f>SUMIF(A1663:B1663,"*intra*",C1663:D1663)+SUMIF(A1663:B1663,"*inter*",C1663:D1663)</f>
        <v>0</v>
      </c>
      <c r="F1663" s="1">
        <f>SUMIF(A1663:B1663,"*consolidação*",C1663:D1663)</f>
        <v>410008412.75999999</v>
      </c>
      <c r="G1663" s="14"/>
      <c r="H1663" t="b">
        <f t="shared" si="128"/>
        <v>1</v>
      </c>
      <c r="I1663" t="str">
        <f t="shared" si="129"/>
        <v>00</v>
      </c>
    </row>
    <row r="1664" spans="1:9">
      <c r="A1664" t="str">
        <f t="shared" si="127"/>
        <v>1.2.4.8.1.01.00 - (-) Amortização Acumulada - Softwares</v>
      </c>
      <c r="B1664" s="5" t="s">
        <v>2390</v>
      </c>
      <c r="C1664" s="6">
        <v>355738190.72000003</v>
      </c>
      <c r="D1664" s="1"/>
      <c r="E1664" s="1">
        <f>SUMIF(A1664:B1664,"*intra*",C1664:D1664)+SUMIF(A1664:B1664,"*inter*",C1664:D1664)</f>
        <v>0</v>
      </c>
      <c r="F1664" s="1">
        <f>SUMIF(A1664:B1664,"*consolidação*",C1664:D1664)</f>
        <v>0</v>
      </c>
      <c r="H1664" t="b">
        <f t="shared" si="128"/>
        <v>1</v>
      </c>
      <c r="I1664" t="str">
        <f t="shared" si="129"/>
        <v>01</v>
      </c>
    </row>
    <row r="1665" spans="1:10" ht="25.5">
      <c r="A1665" t="str">
        <f t="shared" si="127"/>
        <v>1.2.4.8.1.02.00 - (-) Amortização Acumulada - Marcas, Direitos e 
 Patentes</v>
      </c>
      <c r="B1665" s="3" t="s">
        <v>2391</v>
      </c>
      <c r="C1665" s="4">
        <v>54270222.039999999</v>
      </c>
      <c r="D1665" s="1"/>
      <c r="E1665" s="1">
        <f>SUMIF(A1665:B1665,"*intra*",C1665:D1665)+SUMIF(A1665:B1665,"*inter*",C1665:D1665)</f>
        <v>0</v>
      </c>
      <c r="F1665" s="1">
        <f>SUMIF(A1665:B1665,"*consolidação*",C1665:D1665)</f>
        <v>0</v>
      </c>
      <c r="H1665" t="b">
        <f t="shared" si="128"/>
        <v>1</v>
      </c>
      <c r="I1665" t="str">
        <f t="shared" si="129"/>
        <v>02</v>
      </c>
    </row>
    <row r="1666" spans="1:10" ht="25.5">
      <c r="A1666" t="str">
        <f t="shared" si="127"/>
        <v>1.2.4.8.1.03.00 - (-) Amortização Acumulada - Direito de Uso de 
 Imóveis</v>
      </c>
      <c r="B1666" s="5" t="s">
        <v>2392</v>
      </c>
      <c r="C1666" s="6">
        <v>0</v>
      </c>
      <c r="D1666" s="1"/>
      <c r="E1666" s="1">
        <f>SUMIF(A1666:B1666,"*intra*",C1666:D1666)+SUMIF(A1666:B1666,"*inter*",C1666:D1666)</f>
        <v>0</v>
      </c>
      <c r="F1666" s="1">
        <f>SUMIF(A1666:B1666,"*consolidação*",C1666:D1666)</f>
        <v>0</v>
      </c>
      <c r="H1666" t="b">
        <f t="shared" si="128"/>
        <v>1</v>
      </c>
      <c r="I1666" t="str">
        <f t="shared" si="129"/>
        <v>03</v>
      </c>
    </row>
    <row r="1667" spans="1:10">
      <c r="A1667" t="str">
        <f t="shared" si="127"/>
        <v>1.2.4.9.0.00.00 - (-) Redução ao Valor Recuperável de Intangível</v>
      </c>
      <c r="B1667" s="3" t="s">
        <v>2393</v>
      </c>
      <c r="C1667" s="4">
        <v>1038174.64</v>
      </c>
      <c r="D1667" s="1"/>
      <c r="E1667" s="1">
        <f>E1668</f>
        <v>0</v>
      </c>
      <c r="F1667" s="1">
        <f>F1668</f>
        <v>1038174.64</v>
      </c>
      <c r="H1667" t="b">
        <f t="shared" si="128"/>
        <v>1</v>
      </c>
      <c r="I1667" t="str">
        <f t="shared" si="129"/>
        <v>00</v>
      </c>
    </row>
    <row r="1668" spans="1:10" ht="25.5">
      <c r="A1668" t="str">
        <f t="shared" ref="A1668:A1731" si="134">TRIM(B1668)</f>
        <v>1.2.4.9.1.00.00 - (-) Redução ao Valor Recuperável de Intangível - 
 Consolidação</v>
      </c>
      <c r="B1668" s="5" t="s">
        <v>2394</v>
      </c>
      <c r="C1668" s="6">
        <v>1038174.64</v>
      </c>
      <c r="D1668" s="1"/>
      <c r="E1668" s="1">
        <f>SUMIF(A1668:B1668,"*intra*",C1668:D1668)+SUMIF(A1668:B1668,"*inter*",C1668:D1668)</f>
        <v>0</v>
      </c>
      <c r="F1668" s="1">
        <f>SUMIF(A1668:B1668,"*consolidação*",C1668:D1668)</f>
        <v>1038174.64</v>
      </c>
      <c r="G1668" s="14"/>
      <c r="H1668" t="b">
        <f t="shared" ref="H1668:H1731" si="135">IF(I1668="00",C1668=E1668+F1668,TRUE)</f>
        <v>1</v>
      </c>
      <c r="I1668" t="str">
        <f t="shared" ref="I1668:I1731" si="136">MID(A1668,11,2)</f>
        <v>00</v>
      </c>
    </row>
    <row r="1669" spans="1:10" ht="25.5">
      <c r="A1669" t="str">
        <f t="shared" si="134"/>
        <v>1.2.4.9.1.01.00 - (-) Redução ao Valor Recuperável de Intangível - 
 Softwares</v>
      </c>
      <c r="B1669" s="3" t="s">
        <v>2395</v>
      </c>
      <c r="C1669" s="4">
        <v>1037264.64</v>
      </c>
      <c r="D1669" s="1"/>
      <c r="E1669" s="1">
        <f>SUMIF(A1669:B1669,"*intra*",C1669:D1669)+SUMIF(A1669:B1669,"*inter*",C1669:D1669)</f>
        <v>0</v>
      </c>
      <c r="F1669" s="1">
        <f>SUMIF(A1669:B1669,"*consolidação*",C1669:D1669)</f>
        <v>0</v>
      </c>
      <c r="H1669" t="b">
        <f t="shared" si="135"/>
        <v>1</v>
      </c>
      <c r="I1669" t="str">
        <f t="shared" si="136"/>
        <v>01</v>
      </c>
    </row>
    <row r="1670" spans="1:10" ht="25.5">
      <c r="A1670" t="str">
        <f t="shared" si="134"/>
        <v>1.2.4.9.1.02.00 - (-) Redução ao Valor Recuperável de Intangível - 
 Marcas, Direitos e Patentes</v>
      </c>
      <c r="B1670" s="5" t="s">
        <v>2396</v>
      </c>
      <c r="C1670" s="6">
        <v>910</v>
      </c>
      <c r="D1670" s="1"/>
      <c r="E1670" s="1">
        <f>SUMIF(A1670:B1670,"*intra*",C1670:D1670)+SUMIF(A1670:B1670,"*inter*",C1670:D1670)</f>
        <v>0</v>
      </c>
      <c r="F1670" s="1">
        <f>SUMIF(A1670:B1670,"*consolidação*",C1670:D1670)</f>
        <v>0</v>
      </c>
      <c r="H1670" t="b">
        <f t="shared" si="135"/>
        <v>1</v>
      </c>
      <c r="I1670" t="str">
        <f t="shared" si="136"/>
        <v>02</v>
      </c>
    </row>
    <row r="1671" spans="1:10" ht="25.5">
      <c r="A1671" t="str">
        <f t="shared" si="134"/>
        <v>1.2.4.9.1.03.00 - (-) Redução ao Valor Recuperável de Intangível - 
 Direito de Uso</v>
      </c>
      <c r="B1671" s="3" t="s">
        <v>2397</v>
      </c>
      <c r="C1671" s="4">
        <v>0</v>
      </c>
      <c r="D1671" s="1"/>
      <c r="E1671" s="1">
        <f>SUMIF(A1671:B1671,"*intra*",C1671:D1671)+SUMIF(A1671:B1671,"*inter*",C1671:D1671)</f>
        <v>0</v>
      </c>
      <c r="F1671" s="1">
        <f>SUMIF(A1671:B1671,"*consolidação*",C1671:D1671)</f>
        <v>0</v>
      </c>
      <c r="H1671" t="b">
        <f t="shared" si="135"/>
        <v>1</v>
      </c>
      <c r="I1671" t="str">
        <f t="shared" si="136"/>
        <v>03</v>
      </c>
    </row>
    <row r="1672" spans="1:10">
      <c r="A1672" t="str">
        <f t="shared" si="134"/>
        <v>1.2.5.0.0.00.00 - Diferido</v>
      </c>
      <c r="B1672" s="19" t="s">
        <v>2398</v>
      </c>
      <c r="C1672" s="52">
        <v>5931391.0199999996</v>
      </c>
      <c r="D1672" s="13"/>
      <c r="E1672" s="13">
        <f>E1675+E1673+E1677</f>
        <v>0</v>
      </c>
      <c r="F1672" s="13">
        <f>C1674+C1676-C1678</f>
        <v>5931391.0200000107</v>
      </c>
      <c r="G1672" s="13"/>
      <c r="H1672" s="14" t="b">
        <f t="shared" si="135"/>
        <v>0</v>
      </c>
      <c r="I1672" s="14" t="str">
        <f t="shared" si="136"/>
        <v>00</v>
      </c>
      <c r="J1672" s="1">
        <f>F1672-C1672</f>
        <v>1.1175870895385742E-8</v>
      </c>
    </row>
    <row r="1673" spans="1:10">
      <c r="A1673" t="str">
        <f t="shared" si="134"/>
        <v>1.2.5.1.0.00.00 - Gastos de Implantação e Pré-Operacionais</v>
      </c>
      <c r="B1673" s="3" t="s">
        <v>2399</v>
      </c>
      <c r="C1673" s="4">
        <v>255028533.21000001</v>
      </c>
      <c r="D1673" s="1"/>
      <c r="E1673" s="1">
        <f>E1674</f>
        <v>0</v>
      </c>
      <c r="F1673" s="1">
        <f>F1674</f>
        <v>255028533.21000001</v>
      </c>
      <c r="H1673" t="b">
        <f t="shared" si="135"/>
        <v>1</v>
      </c>
      <c r="I1673" t="str">
        <f t="shared" si="136"/>
        <v>00</v>
      </c>
    </row>
    <row r="1674" spans="1:10" ht="25.5">
      <c r="A1674" t="str">
        <f t="shared" si="134"/>
        <v>1.2.5.1.1.00.00 - Gastos de Implantação e Pré-Operacionais - 
 Consolidação</v>
      </c>
      <c r="B1674" s="5" t="s">
        <v>2400</v>
      </c>
      <c r="C1674" s="6">
        <v>255028533.21000001</v>
      </c>
      <c r="D1674" s="1"/>
      <c r="E1674" s="1">
        <f>SUMIF(A1674:B1674,"*intra*",C1674:D1674)+SUMIF(A1674:B1674,"*inter*",C1674:D1674)</f>
        <v>0</v>
      </c>
      <c r="F1674" s="1">
        <f>SUMIF(A1674:B1674,"*consolidação*",C1674:D1674)</f>
        <v>255028533.21000001</v>
      </c>
      <c r="H1674" t="b">
        <f t="shared" si="135"/>
        <v>1</v>
      </c>
      <c r="I1674" t="str">
        <f t="shared" si="136"/>
        <v>00</v>
      </c>
    </row>
    <row r="1675" spans="1:10">
      <c r="A1675" t="str">
        <f t="shared" si="134"/>
        <v>1.2.5.2.0.00.00 - Gastos de Reorganização</v>
      </c>
      <c r="B1675" s="3" t="s">
        <v>2401</v>
      </c>
      <c r="C1675" s="4">
        <v>0</v>
      </c>
      <c r="D1675" s="1"/>
      <c r="E1675" s="1">
        <f>E1676</f>
        <v>0</v>
      </c>
      <c r="F1675" s="1">
        <f>F1676</f>
        <v>0</v>
      </c>
      <c r="H1675" t="b">
        <f t="shared" si="135"/>
        <v>1</v>
      </c>
      <c r="I1675" t="str">
        <f t="shared" si="136"/>
        <v>00</v>
      </c>
    </row>
    <row r="1676" spans="1:10">
      <c r="A1676" t="str">
        <f t="shared" si="134"/>
        <v>1.2.5.2.1.00.00 - Gastos de Reorganização - Consolidação</v>
      </c>
      <c r="B1676" s="5" t="s">
        <v>2402</v>
      </c>
      <c r="C1676" s="6"/>
      <c r="D1676" s="1"/>
      <c r="E1676" s="1">
        <f>SUMIF(A1676:B1676,"*intra*",C1676:D1676)+SUMIF(A1676:B1676,"*inter*",C1676:D1676)</f>
        <v>0</v>
      </c>
      <c r="F1676" s="1">
        <f>SUMIF(A1676:B1676,"*consolidação*",C1676:D1676)</f>
        <v>0</v>
      </c>
      <c r="H1676" t="b">
        <f t="shared" si="135"/>
        <v>1</v>
      </c>
      <c r="I1676" t="str">
        <f t="shared" si="136"/>
        <v>00</v>
      </c>
    </row>
    <row r="1677" spans="1:10">
      <c r="A1677" t="str">
        <f t="shared" si="134"/>
        <v>1.2.5.9.0.00.00 - (-) Amortização Acumulada</v>
      </c>
      <c r="B1677" s="3" t="s">
        <v>2403</v>
      </c>
      <c r="C1677" s="4">
        <v>249097142.19</v>
      </c>
      <c r="D1677" s="1"/>
      <c r="E1677" s="1">
        <f>E1678</f>
        <v>0</v>
      </c>
      <c r="F1677" s="1">
        <f>F1678</f>
        <v>249097142.19</v>
      </c>
      <c r="H1677" t="b">
        <f t="shared" si="135"/>
        <v>1</v>
      </c>
      <c r="I1677" t="str">
        <f t="shared" si="136"/>
        <v>00</v>
      </c>
    </row>
    <row r="1678" spans="1:10">
      <c r="A1678" t="str">
        <f t="shared" si="134"/>
        <v>1.2.5.9.1.00.00 - (-) Amortização Acumulada - Consolidação</v>
      </c>
      <c r="B1678" s="5" t="s">
        <v>2404</v>
      </c>
      <c r="C1678" s="6">
        <v>249097142.19</v>
      </c>
      <c r="D1678" s="1"/>
      <c r="E1678" s="1">
        <f>SUMIF(A1678:B1678,"*intra*",C1678:D1678)+SUMIF(A1678:B1678,"*inter*",C1678:D1678)</f>
        <v>0</v>
      </c>
      <c r="F1678" s="1">
        <f>SUMIF(A1678:B1678,"*consolidação*",C1678:D1678)</f>
        <v>249097142.19</v>
      </c>
      <c r="G1678" s="14"/>
      <c r="H1678" t="b">
        <f t="shared" si="135"/>
        <v>1</v>
      </c>
      <c r="I1678" t="str">
        <f t="shared" si="136"/>
        <v>00</v>
      </c>
    </row>
    <row r="1679" spans="1:10" ht="25.5">
      <c r="A1679" t="str">
        <f t="shared" si="134"/>
        <v>1.2.5.9.1.01.00 - (-) Amortização Acumulada - Gastos de Implantação 
 e Pré-Operacionais</v>
      </c>
      <c r="B1679" s="3" t="s">
        <v>2405</v>
      </c>
      <c r="C1679" s="4">
        <v>249097142.19</v>
      </c>
      <c r="D1679" s="1"/>
      <c r="E1679" s="1">
        <f>SUMIF(A1679:B1679,"*intra*",C1679:D1679)+SUMIF(A1679:B1679,"*inter*",C1679:D1679)</f>
        <v>0</v>
      </c>
      <c r="F1679" s="1">
        <f>SUMIF(A1679:B1679,"*consolidação*",C1679:D1679)</f>
        <v>0</v>
      </c>
      <c r="H1679" t="b">
        <f t="shared" si="135"/>
        <v>1</v>
      </c>
      <c r="I1679" t="str">
        <f t="shared" si="136"/>
        <v>01</v>
      </c>
    </row>
    <row r="1680" spans="1:10" ht="25.5">
      <c r="A1680" t="str">
        <f t="shared" si="134"/>
        <v>1.2.5.9.1.02.00 - (-) Amortização Acumulada - Gastos de 
 Reorganização</v>
      </c>
      <c r="B1680" s="5" t="s">
        <v>2406</v>
      </c>
      <c r="C1680" s="6"/>
      <c r="D1680" s="1"/>
      <c r="E1680" s="1">
        <f>SUMIF(A1680:B1680,"*intra*",C1680:D1680)+SUMIF(A1680:B1680,"*inter*",C1680:D1680)</f>
        <v>0</v>
      </c>
      <c r="F1680" s="1">
        <f>SUMIF(A1680:B1680,"*consolidação*",C1680:D1680)</f>
        <v>0</v>
      </c>
      <c r="H1680" t="b">
        <f t="shared" si="135"/>
        <v>1</v>
      </c>
      <c r="I1680" t="str">
        <f t="shared" si="136"/>
        <v>02</v>
      </c>
    </row>
    <row r="1681" spans="1:9">
      <c r="A1681" t="str">
        <f t="shared" si="134"/>
        <v>Passivo e Patrimônio Líquido</v>
      </c>
      <c r="B1681" s="3" t="s">
        <v>299</v>
      </c>
      <c r="C1681" s="31"/>
      <c r="D1681" s="1"/>
      <c r="E1681" s="1">
        <f>SUMIF(A1681:B1681,"*intra*",C1681:D1681)+SUMIF(A1681:B1681,"*inter*",C1681:D1681)</f>
        <v>0</v>
      </c>
      <c r="F1681" s="1">
        <f>SUMIF(A1681:B1681,"*consolidação*",C1681:D1681)</f>
        <v>0</v>
      </c>
      <c r="H1681" t="b">
        <f t="shared" si="135"/>
        <v>1</v>
      </c>
      <c r="I1681" t="str">
        <f t="shared" si="136"/>
        <v>Pa</v>
      </c>
    </row>
    <row r="1682" spans="1:9">
      <c r="A1682" t="str">
        <f t="shared" si="134"/>
        <v>Passivo e Patrimônio Líquido</v>
      </c>
      <c r="B1682" s="5" t="s">
        <v>2407</v>
      </c>
      <c r="C1682" s="42"/>
      <c r="D1682" s="1"/>
      <c r="E1682" s="1">
        <f>SUMIF(A1682:B1682,"*intra*",C1682:D1682)+SUMIF(A1682:B1682,"*inter*",C1682:D1682)</f>
        <v>0</v>
      </c>
      <c r="F1682" s="1">
        <f>SUMIF(A1682:B1682,"*consolidação*",C1682:D1682)</f>
        <v>0</v>
      </c>
      <c r="H1682" t="b">
        <f t="shared" si="135"/>
        <v>1</v>
      </c>
      <c r="I1682" t="str">
        <f t="shared" si="136"/>
        <v>Pa</v>
      </c>
    </row>
    <row r="1683" spans="1:9">
      <c r="A1683" t="str">
        <f t="shared" si="134"/>
        <v>2.0.0.0.0.00.00 - Passivo e Patrimônio Liquido</v>
      </c>
      <c r="B1683" s="3" t="s">
        <v>2408</v>
      </c>
      <c r="C1683" s="4">
        <v>4793590993829.4502</v>
      </c>
      <c r="D1683" s="1"/>
      <c r="E1683" s="1">
        <f>E1684+E1787+E1892</f>
        <v>69932022031.399994</v>
      </c>
      <c r="F1683" s="1">
        <f>F1684+F1787+F1892</f>
        <v>4160672629022.8994</v>
      </c>
      <c r="H1683" t="b">
        <f t="shared" si="135"/>
        <v>0</v>
      </c>
      <c r="I1683" t="str">
        <f t="shared" si="136"/>
        <v>00</v>
      </c>
    </row>
    <row r="1684" spans="1:9">
      <c r="A1684" t="str">
        <f t="shared" si="134"/>
        <v>2.1.0.0.0.00.00 - Passivo Circulante</v>
      </c>
      <c r="B1684" s="5" t="s">
        <v>2409</v>
      </c>
      <c r="C1684" s="6">
        <v>1113557624084.1699</v>
      </c>
      <c r="D1684" s="1"/>
      <c r="E1684" s="1">
        <f>E1685+E1702+E1732+E1737+E1750+E1754+E1769</f>
        <v>54859648039.720001</v>
      </c>
      <c r="F1684" s="1">
        <f>F1685+F1702+F1732+F1737+F1750+F1754+F1769</f>
        <v>1058697976044.45</v>
      </c>
      <c r="H1684" t="b">
        <f t="shared" si="135"/>
        <v>1</v>
      </c>
      <c r="I1684" t="str">
        <f t="shared" si="136"/>
        <v>00</v>
      </c>
    </row>
    <row r="1685" spans="1:9" ht="25.5">
      <c r="A1685" t="str">
        <f t="shared" si="134"/>
        <v>2.1.1.0.0.00.00 - Obrigações Trabalhistas, Previdenciárias e 
 Assistenciais a Pagar a Curto Prazo</v>
      </c>
      <c r="B1685" s="3" t="s">
        <v>2410</v>
      </c>
      <c r="C1685" s="4">
        <v>38128997297.57</v>
      </c>
      <c r="D1685" s="1"/>
      <c r="E1685" s="1">
        <f>E1686+E1688+E1694+E1696</f>
        <v>67602699.280000001</v>
      </c>
      <c r="F1685" s="1">
        <f>F1686+F1688+F1694+F1696</f>
        <v>38061394598.290001</v>
      </c>
      <c r="H1685" t="b">
        <f t="shared" si="135"/>
        <v>1</v>
      </c>
      <c r="I1685" t="str">
        <f t="shared" si="136"/>
        <v>00</v>
      </c>
    </row>
    <row r="1686" spans="1:9">
      <c r="A1686" t="str">
        <f t="shared" si="134"/>
        <v>2.1.1.1.0.00.00 - Pessoal a Pagar</v>
      </c>
      <c r="B1686" s="5" t="s">
        <v>2411</v>
      </c>
      <c r="C1686" s="6">
        <v>10936230921.780001</v>
      </c>
      <c r="D1686" s="1"/>
      <c r="E1686" s="1">
        <f>E1687</f>
        <v>0</v>
      </c>
      <c r="F1686" s="1">
        <f>F1687</f>
        <v>10936230921.780001</v>
      </c>
      <c r="H1686" t="b">
        <f t="shared" si="135"/>
        <v>1</v>
      </c>
      <c r="I1686" t="str">
        <f t="shared" si="136"/>
        <v>00</v>
      </c>
    </row>
    <row r="1687" spans="1:9">
      <c r="A1687" t="str">
        <f t="shared" si="134"/>
        <v>2.1.1.1.1.00.00 - Pessoal a Pagar - Consolidação</v>
      </c>
      <c r="B1687" s="3" t="s">
        <v>2412</v>
      </c>
      <c r="C1687" s="4">
        <v>10936230921.780001</v>
      </c>
      <c r="D1687" s="1"/>
      <c r="E1687" s="1">
        <f>SUMIF(A1687:B1687,"*intra*",C1687:D1687)+SUMIF(A1687:B1687,"*inter*",C1687:D1687)</f>
        <v>0</v>
      </c>
      <c r="F1687" s="1">
        <f>SUMIF(A1687:B1687,"*consolidação*",C1687:D1687)</f>
        <v>10936230921.780001</v>
      </c>
      <c r="H1687" t="b">
        <f t="shared" si="135"/>
        <v>1</v>
      </c>
      <c r="I1687" t="str">
        <f t="shared" si="136"/>
        <v>00</v>
      </c>
    </row>
    <row r="1688" spans="1:9">
      <c r="A1688" t="str">
        <f t="shared" si="134"/>
        <v>2.1.1.2.0.00.00 - Benefícios Previdenciários a Pagar</v>
      </c>
      <c r="B1688" s="5" t="s">
        <v>2413</v>
      </c>
      <c r="C1688" s="6">
        <v>21519567425.040001</v>
      </c>
      <c r="D1688" s="1"/>
      <c r="E1688" s="1">
        <f>E1689+E1690+E1691+E1692+E1693</f>
        <v>44063.92</v>
      </c>
      <c r="F1688" s="1">
        <f>F1689+F1690+F1691+F1692+F1693</f>
        <v>21519523361.119999</v>
      </c>
      <c r="H1688" t="b">
        <f t="shared" si="135"/>
        <v>1</v>
      </c>
      <c r="I1688" t="str">
        <f t="shared" si="136"/>
        <v>00</v>
      </c>
    </row>
    <row r="1689" spans="1:9">
      <c r="A1689" t="str">
        <f t="shared" si="134"/>
        <v>2.1.1.2.1.00.00 - Benefícios Previdenciários a Pagar - Consolidação</v>
      </c>
      <c r="B1689" s="3" t="s">
        <v>2414</v>
      </c>
      <c r="C1689" s="4">
        <v>21519523361.119999</v>
      </c>
      <c r="D1689" s="1"/>
      <c r="E1689" s="1">
        <f>SUMIF(A1689:B1689,"*intra*",C1689:D1689)+SUMIF(A1689:B1689,"*inter*",C1689:D1689)</f>
        <v>0</v>
      </c>
      <c r="F1689" s="1">
        <f>SUMIF(A1689:B1689,"*consolidação*",C1689:D1689)</f>
        <v>21519523361.119999</v>
      </c>
      <c r="H1689" t="b">
        <f t="shared" si="135"/>
        <v>1</v>
      </c>
      <c r="I1689" t="str">
        <f t="shared" si="136"/>
        <v>00</v>
      </c>
    </row>
    <row r="1690" spans="1:9">
      <c r="A1690" t="str">
        <f t="shared" si="134"/>
        <v>2.1.1.2.2.00.00 - Benefícios Previdenciários a Pagar - Intra OFSS</v>
      </c>
      <c r="B1690" s="5" t="s">
        <v>2415</v>
      </c>
      <c r="C1690" s="6">
        <v>0</v>
      </c>
      <c r="D1690" s="1"/>
      <c r="E1690" s="1">
        <f>SUMIF(A1690:B1690,"*intra*",C1690:D1690)+SUMIF(A1690:B1690,"*inter*",C1690:D1690)</f>
        <v>0</v>
      </c>
      <c r="F1690" s="1">
        <f>SUMIF(A1690:B1690,"*consolidação*",C1690:D1690)</f>
        <v>0</v>
      </c>
      <c r="H1690" t="b">
        <f t="shared" si="135"/>
        <v>1</v>
      </c>
      <c r="I1690" t="str">
        <f t="shared" si="136"/>
        <v>00</v>
      </c>
    </row>
    <row r="1691" spans="1:9" ht="25.5">
      <c r="A1691" t="str">
        <f t="shared" si="134"/>
        <v>2.1.1.2.3.00.00 - Benefícios Previdenciários a Pagar - Inter OFSS - 
 União</v>
      </c>
      <c r="B1691" s="3" t="s">
        <v>2416</v>
      </c>
      <c r="C1691" s="4">
        <v>0</v>
      </c>
      <c r="D1691" s="1"/>
      <c r="E1691" s="1">
        <f>SUMIF(A1691:B1691,"*intra*",C1691:D1691)+SUMIF(A1691:B1691,"*inter*",C1691:D1691)</f>
        <v>0</v>
      </c>
      <c r="F1691" s="1">
        <f>SUMIF(A1691:B1691,"*consolidação*",C1691:D1691)</f>
        <v>0</v>
      </c>
      <c r="H1691" t="b">
        <f t="shared" si="135"/>
        <v>1</v>
      </c>
      <c r="I1691" t="str">
        <f t="shared" si="136"/>
        <v>00</v>
      </c>
    </row>
    <row r="1692" spans="1:9" ht="25.5">
      <c r="A1692" t="str">
        <f t="shared" si="134"/>
        <v>2.1.1.2.4.00.00 - Benefícios Previdenciários a Pagar - Inter OFSS - 
 Estado</v>
      </c>
      <c r="B1692" s="5" t="s">
        <v>2417</v>
      </c>
      <c r="C1692" s="6">
        <v>44063.92</v>
      </c>
      <c r="D1692" s="1"/>
      <c r="E1692" s="1">
        <f>SUMIF(A1692:B1692,"*intra*",C1692:D1692)+SUMIF(A1692:B1692,"*inter*",C1692:D1692)</f>
        <v>44063.92</v>
      </c>
      <c r="F1692" s="1">
        <f>SUMIF(A1692:B1692,"*consolidação*",C1692:D1692)</f>
        <v>0</v>
      </c>
      <c r="H1692" t="b">
        <f t="shared" si="135"/>
        <v>1</v>
      </c>
      <c r="I1692" t="str">
        <f t="shared" si="136"/>
        <v>00</v>
      </c>
    </row>
    <row r="1693" spans="1:9" ht="25.5">
      <c r="A1693" t="str">
        <f t="shared" si="134"/>
        <v>2.1.1.2.5.00.00 - Benefícios Previdenciários a Pagar - Inter OFSS - 
 Município</v>
      </c>
      <c r="B1693" s="3" t="s">
        <v>2418</v>
      </c>
      <c r="C1693" s="4">
        <v>0</v>
      </c>
      <c r="D1693" s="1"/>
      <c r="E1693" s="1">
        <f>SUMIF(A1693:B1693,"*intra*",C1693:D1693)+SUMIF(A1693:B1693,"*inter*",C1693:D1693)</f>
        <v>0</v>
      </c>
      <c r="F1693" s="1">
        <f>SUMIF(A1693:B1693,"*consolidação*",C1693:D1693)</f>
        <v>0</v>
      </c>
      <c r="H1693" t="b">
        <f t="shared" si="135"/>
        <v>1</v>
      </c>
      <c r="I1693" t="str">
        <f t="shared" si="136"/>
        <v>00</v>
      </c>
    </row>
    <row r="1694" spans="1:9">
      <c r="A1694" t="str">
        <f t="shared" si="134"/>
        <v>2.1.1.3.0.00.00 - Benefícios Assistenciais a Pagar</v>
      </c>
      <c r="B1694" s="5" t="s">
        <v>2419</v>
      </c>
      <c r="C1694" s="6">
        <v>883784640.87</v>
      </c>
      <c r="D1694" s="1"/>
      <c r="E1694" s="1">
        <f>E1695</f>
        <v>0</v>
      </c>
      <c r="F1694" s="1">
        <f>F1695</f>
        <v>883784640.87</v>
      </c>
      <c r="H1694" t="b">
        <f t="shared" si="135"/>
        <v>1</v>
      </c>
      <c r="I1694" t="str">
        <f t="shared" si="136"/>
        <v>00</v>
      </c>
    </row>
    <row r="1695" spans="1:9">
      <c r="A1695" t="str">
        <f t="shared" si="134"/>
        <v>2.1.1.3.1.00.00 - Benefícios Assistenciais a Pagar - Consolidação</v>
      </c>
      <c r="B1695" s="3" t="s">
        <v>2420</v>
      </c>
      <c r="C1695" s="4">
        <v>883784640.87</v>
      </c>
      <c r="D1695" s="1"/>
      <c r="E1695" s="1">
        <f>SUMIF(A1695:B1695,"*intra*",C1695:D1695)+SUMIF(A1695:B1695,"*inter*",C1695:D1695)</f>
        <v>0</v>
      </c>
      <c r="F1695" s="1">
        <f>SUMIF(A1695:B1695,"*consolidação*",C1695:D1695)</f>
        <v>883784640.87</v>
      </c>
      <c r="H1695" t="b">
        <f t="shared" si="135"/>
        <v>1</v>
      </c>
      <c r="I1695" t="str">
        <f t="shared" si="136"/>
        <v>00</v>
      </c>
    </row>
    <row r="1696" spans="1:9">
      <c r="A1696" t="str">
        <f t="shared" si="134"/>
        <v>2.1.1.4.0.00.00 - Encargos Sociais a Pagar</v>
      </c>
      <c r="B1696" s="5" t="s">
        <v>2421</v>
      </c>
      <c r="C1696" s="6">
        <v>4789414309.8800001</v>
      </c>
      <c r="D1696" s="1"/>
      <c r="E1696" s="1">
        <f>E1697+E1698+E1699+E1700+E1701</f>
        <v>67558635.359999999</v>
      </c>
      <c r="F1696" s="1">
        <f>F1697+F1698+F1699+F1700+F1701</f>
        <v>4721855674.5200005</v>
      </c>
      <c r="H1696" t="b">
        <f t="shared" si="135"/>
        <v>1</v>
      </c>
      <c r="I1696" t="str">
        <f t="shared" si="136"/>
        <v>00</v>
      </c>
    </row>
    <row r="1697" spans="1:9">
      <c r="A1697" t="str">
        <f t="shared" si="134"/>
        <v>2.1.1.4.1.00.00 - Encargos Sociais a Pagar-Consolidação</v>
      </c>
      <c r="B1697" s="3" t="s">
        <v>2422</v>
      </c>
      <c r="C1697" s="4">
        <v>4721855674.5200005</v>
      </c>
      <c r="D1697" s="1"/>
      <c r="E1697" s="1">
        <f>SUMIF(A1697:B1697,"*intra*",C1697:D1697)+SUMIF(A1697:B1697,"*inter*",C1697:D1697)</f>
        <v>0</v>
      </c>
      <c r="F1697" s="1">
        <f>SUMIF(A1697:B1697,"*consolidação*",C1697:D1697)</f>
        <v>4721855674.5200005</v>
      </c>
      <c r="H1697" t="b">
        <f t="shared" si="135"/>
        <v>1</v>
      </c>
      <c r="I1697" t="str">
        <f t="shared" si="136"/>
        <v>00</v>
      </c>
    </row>
    <row r="1698" spans="1:9">
      <c r="A1698" t="str">
        <f t="shared" si="134"/>
        <v>2.1.1.4.2.00.00 - Encargos Sociais a Pagar - Intra OFSS</v>
      </c>
      <c r="B1698" s="5" t="s">
        <v>2423</v>
      </c>
      <c r="C1698" s="6">
        <v>67552391.420000002</v>
      </c>
      <c r="D1698" s="1"/>
      <c r="E1698" s="1">
        <f>SUMIF(A1698:B1698,"*intra*",C1698:D1698)+SUMIF(A1698:B1698,"*inter*",C1698:D1698)</f>
        <v>67552391.420000002</v>
      </c>
      <c r="F1698" s="1">
        <f>SUMIF(A1698:B1698,"*consolidação*",C1698:D1698)</f>
        <v>0</v>
      </c>
      <c r="H1698" t="b">
        <f t="shared" si="135"/>
        <v>1</v>
      </c>
      <c r="I1698" t="str">
        <f t="shared" si="136"/>
        <v>00</v>
      </c>
    </row>
    <row r="1699" spans="1:9">
      <c r="A1699" t="str">
        <f t="shared" si="134"/>
        <v>2.1.1.4.3.00.00 - Encargos Sociais a Pagar - Inter OFSS - União</v>
      </c>
      <c r="B1699" s="3" t="s">
        <v>2424</v>
      </c>
      <c r="C1699" s="4"/>
      <c r="D1699" s="1"/>
      <c r="E1699" s="1">
        <f>SUMIF(A1699:B1699,"*intra*",C1699:D1699)+SUMIF(A1699:B1699,"*inter*",C1699:D1699)</f>
        <v>0</v>
      </c>
      <c r="F1699" s="1">
        <f>SUMIF(A1699:B1699,"*consolidação*",C1699:D1699)</f>
        <v>0</v>
      </c>
      <c r="H1699" t="b">
        <f t="shared" si="135"/>
        <v>1</v>
      </c>
      <c r="I1699" t="str">
        <f t="shared" si="136"/>
        <v>00</v>
      </c>
    </row>
    <row r="1700" spans="1:9">
      <c r="A1700" t="str">
        <f t="shared" si="134"/>
        <v>2.1.1.4.4.00.00 - Encargos Sociais a Pagar - Inter OFSS - Estado</v>
      </c>
      <c r="B1700" s="5" t="s">
        <v>2425</v>
      </c>
      <c r="C1700" s="6">
        <v>6223.64</v>
      </c>
      <c r="D1700" s="1"/>
      <c r="E1700" s="1">
        <f>SUMIF(A1700:B1700,"*intra*",C1700:D1700)+SUMIF(A1700:B1700,"*inter*",C1700:D1700)</f>
        <v>6223.64</v>
      </c>
      <c r="F1700" s="1">
        <f>SUMIF(A1700:B1700,"*consolidação*",C1700:D1700)</f>
        <v>0</v>
      </c>
      <c r="H1700" t="b">
        <f t="shared" si="135"/>
        <v>1</v>
      </c>
      <c r="I1700" t="str">
        <f t="shared" si="136"/>
        <v>00</v>
      </c>
    </row>
    <row r="1701" spans="1:9">
      <c r="A1701" t="str">
        <f t="shared" si="134"/>
        <v>2.1.1.4.5.00.00 - Encargos Sociais a Pagar - Inter OFSS - Município</v>
      </c>
      <c r="B1701" s="3" t="s">
        <v>2426</v>
      </c>
      <c r="C1701" s="4">
        <v>20.3</v>
      </c>
      <c r="D1701" s="1"/>
      <c r="E1701" s="1">
        <f>SUMIF(A1701:B1701,"*intra*",C1701:D1701)+SUMIF(A1701:B1701,"*inter*",C1701:D1701)</f>
        <v>20.3</v>
      </c>
      <c r="F1701" s="1">
        <f>SUMIF(A1701:B1701,"*consolidação*",C1701:D1701)</f>
        <v>0</v>
      </c>
      <c r="H1701" t="b">
        <f t="shared" si="135"/>
        <v>1</v>
      </c>
      <c r="I1701" t="str">
        <f t="shared" si="136"/>
        <v>00</v>
      </c>
    </row>
    <row r="1702" spans="1:9">
      <c r="A1702" t="str">
        <f t="shared" si="134"/>
        <v>2.1.2.0.0.00.00 - Empréstimos e Financiamentos a Curto Prazo</v>
      </c>
      <c r="B1702" s="5" t="s">
        <v>2427</v>
      </c>
      <c r="C1702" s="6">
        <v>657381279975.05005</v>
      </c>
      <c r="D1702" s="1"/>
      <c r="E1702" s="1">
        <f>E1703+E1709+E1711+E1716+E1718+E1723-E1725-E1730</f>
        <v>1395829305.25</v>
      </c>
      <c r="F1702" s="1">
        <f>F1703+F1709+F1711+F1716+F1718+F1723-F1725-F1730</f>
        <v>655985450669.79993</v>
      </c>
      <c r="H1702" t="b">
        <f t="shared" si="135"/>
        <v>1</v>
      </c>
      <c r="I1702" t="str">
        <f t="shared" si="136"/>
        <v>00</v>
      </c>
    </row>
    <row r="1703" spans="1:9">
      <c r="A1703" t="str">
        <f t="shared" si="134"/>
        <v>2.1.2.1.0.00.00 - Empréstimos a Curto Prazo - Interno</v>
      </c>
      <c r="B1703" s="3" t="s">
        <v>2428</v>
      </c>
      <c r="C1703" s="4">
        <v>643670158833.96997</v>
      </c>
      <c r="D1703" s="1"/>
      <c r="E1703" s="1">
        <f>E1704+E1706+E1707+E1708+E1705</f>
        <v>1395829305.25</v>
      </c>
      <c r="F1703" s="1">
        <f>F1704+F1706+F1707+F1708+F1705</f>
        <v>642274329528.71997</v>
      </c>
      <c r="H1703" t="b">
        <f t="shared" si="135"/>
        <v>1</v>
      </c>
      <c r="I1703" t="str">
        <f t="shared" si="136"/>
        <v>00</v>
      </c>
    </row>
    <row r="1704" spans="1:9" ht="25.5">
      <c r="A1704" t="str">
        <f t="shared" si="134"/>
        <v>2.1.2.1.1.00.00 - Empréstimos a Curto Prazo – Interno - 
 Consolidação</v>
      </c>
      <c r="B1704" s="5" t="s">
        <v>2429</v>
      </c>
      <c r="C1704" s="6">
        <v>642274329528.71997</v>
      </c>
      <c r="D1704" s="1"/>
      <c r="E1704" s="1"/>
      <c r="F1704" s="1">
        <f>SUMIF(A1704:B1704,"*consolidação*",C1704:D1704)</f>
        <v>642274329528.71997</v>
      </c>
      <c r="H1704" t="b">
        <f t="shared" si="135"/>
        <v>1</v>
      </c>
      <c r="I1704" t="str">
        <f t="shared" si="136"/>
        <v>00</v>
      </c>
    </row>
    <row r="1705" spans="1:9">
      <c r="A1705" t="str">
        <f t="shared" si="134"/>
        <v>2.1.2.1.2.00.00 - Empréstimos a Curto Prazo – Interno - Intra OFSS</v>
      </c>
      <c r="B1705" s="3" t="s">
        <v>2430</v>
      </c>
      <c r="C1705" s="4">
        <v>1395829305.25</v>
      </c>
      <c r="D1705" s="1"/>
      <c r="E1705" s="1">
        <f>SUMIF(A1705:B1705,"*intra*",C1705:D1705)</f>
        <v>1395829305.25</v>
      </c>
      <c r="F1705" s="1">
        <f>SUMIF(A1705:B1705,"*consolidação*",C1705:D1705)</f>
        <v>0</v>
      </c>
      <c r="H1705" t="b">
        <f t="shared" si="135"/>
        <v>1</v>
      </c>
      <c r="I1705" t="str">
        <f t="shared" si="136"/>
        <v>00</v>
      </c>
    </row>
    <row r="1706" spans="1:9" ht="25.5">
      <c r="A1706" t="str">
        <f t="shared" si="134"/>
        <v>2.1.2.1.3.00.00 - Empréstimos a Curto Prazo – Interno - Inter OFSS 
 - União</v>
      </c>
      <c r="B1706" s="5" t="s">
        <v>2431</v>
      </c>
      <c r="C1706" s="6">
        <v>0</v>
      </c>
      <c r="D1706" s="1"/>
      <c r="E1706" s="1">
        <f>SUMIF(A1706:B1706,"*intra*",C1706:D1706)+SUMIF(A1706:B1706,"*inter*",C1706:D1706)</f>
        <v>0</v>
      </c>
      <c r="F1706" s="1">
        <f>SUMIF(A1706:B1706,"*consolidação*",C1706:D1706)</f>
        <v>0</v>
      </c>
      <c r="H1706" t="b">
        <f t="shared" si="135"/>
        <v>1</v>
      </c>
      <c r="I1706" t="str">
        <f t="shared" si="136"/>
        <v>00</v>
      </c>
    </row>
    <row r="1707" spans="1:9" ht="25.5">
      <c r="A1707" t="str">
        <f t="shared" si="134"/>
        <v>2.1.2.1.4.00.00 - Empréstimos a Curto Prazo - Interno - Inter OFSS 
 - Estado</v>
      </c>
      <c r="B1707" s="3" t="s">
        <v>2432</v>
      </c>
      <c r="C1707" s="4">
        <v>0</v>
      </c>
      <c r="D1707" s="1"/>
      <c r="E1707" s="1">
        <f>SUMIF(A1707:B1707,"*intra*",C1707:D1707)+SUMIF(A1707:B1707,"*inter*",C1707:D1707)</f>
        <v>0</v>
      </c>
      <c r="F1707" s="1">
        <f>SUMIF(A1707:B1707,"*consolidação*",C1707:D1707)</f>
        <v>0</v>
      </c>
      <c r="H1707" t="b">
        <f t="shared" si="135"/>
        <v>1</v>
      </c>
      <c r="I1707" t="str">
        <f t="shared" si="136"/>
        <v>00</v>
      </c>
    </row>
    <row r="1708" spans="1:9" ht="25.5">
      <c r="A1708" t="str">
        <f t="shared" si="134"/>
        <v>2.1.2.1.5.00.00 - Empréstimos a Curto Prazo - Interno - Inter OFSS 
 - Município</v>
      </c>
      <c r="B1708" s="5" t="s">
        <v>2433</v>
      </c>
      <c r="C1708" s="6">
        <v>0</v>
      </c>
      <c r="D1708" s="1"/>
      <c r="E1708" s="1">
        <f>SUMIF(A1708:B1708,"*intra*",C1708:D1708)+SUMIF(A1708:B1708,"*inter*",C1708:D1708)</f>
        <v>0</v>
      </c>
      <c r="F1708" s="1">
        <f>SUMIF(A1708:B1708,"*consolidação*",C1708:D1708)</f>
        <v>0</v>
      </c>
      <c r="H1708" t="b">
        <f t="shared" si="135"/>
        <v>1</v>
      </c>
      <c r="I1708" t="str">
        <f t="shared" si="136"/>
        <v>00</v>
      </c>
    </row>
    <row r="1709" spans="1:9">
      <c r="A1709" t="str">
        <f t="shared" si="134"/>
        <v>2.1.2.2.0.00.00 - Empréstimos a Curto Prazo - Externo</v>
      </c>
      <c r="B1709" s="3" t="s">
        <v>2434</v>
      </c>
      <c r="C1709" s="4">
        <v>11702336094.469999</v>
      </c>
      <c r="D1709" s="1"/>
      <c r="E1709" s="1">
        <f>E1710</f>
        <v>0</v>
      </c>
      <c r="F1709" s="1">
        <f>F1710</f>
        <v>11702336094.469999</v>
      </c>
      <c r="H1709" t="b">
        <f t="shared" si="135"/>
        <v>1</v>
      </c>
      <c r="I1709" t="str">
        <f t="shared" si="136"/>
        <v>00</v>
      </c>
    </row>
    <row r="1710" spans="1:9">
      <c r="A1710" t="str">
        <f t="shared" si="134"/>
        <v>2.1.2.2.1.00.00 - Empréstimos a Curto Prazo - Externo Consolidação</v>
      </c>
      <c r="B1710" s="5" t="s">
        <v>2435</v>
      </c>
      <c r="C1710" s="6">
        <v>11702336094.469999</v>
      </c>
      <c r="D1710" s="1"/>
      <c r="E1710" s="1">
        <f>SUMIF(A1710:B1710,"*intra*",C1710:D1710)+SUMIF(A1710:B1710,"*inter*",C1710:D1710)</f>
        <v>0</v>
      </c>
      <c r="F1710" s="1">
        <f>SUMIF(A1710:B1710,"*consolidação*",C1710:D1710)</f>
        <v>11702336094.469999</v>
      </c>
      <c r="H1710" t="b">
        <f t="shared" si="135"/>
        <v>1</v>
      </c>
      <c r="I1710" t="str">
        <f t="shared" si="136"/>
        <v>00</v>
      </c>
    </row>
    <row r="1711" spans="1:9">
      <c r="A1711" t="str">
        <f t="shared" si="134"/>
        <v>2.1.2.3.0.00.00 - Financiamentos a Curto Prazo - Interno</v>
      </c>
      <c r="B1711" s="3" t="s">
        <v>2436</v>
      </c>
      <c r="C1711" s="4">
        <v>980574482.76999998</v>
      </c>
      <c r="D1711" s="1"/>
      <c r="E1711" s="1">
        <f>E1712+E1713+E1714+E1715</f>
        <v>0</v>
      </c>
      <c r="F1711" s="1">
        <f>F1712+F1713+F1714+F1715</f>
        <v>980574482.76999998</v>
      </c>
      <c r="H1711" t="b">
        <f t="shared" si="135"/>
        <v>1</v>
      </c>
      <c r="I1711" t="str">
        <f t="shared" si="136"/>
        <v>00</v>
      </c>
    </row>
    <row r="1712" spans="1:9" ht="25.5">
      <c r="A1712" t="str">
        <f t="shared" si="134"/>
        <v>2.1.2.3.1.00.00 - Financiamentos a Curto Prazo- Interno - 
 Consolidação</v>
      </c>
      <c r="B1712" s="5" t="s">
        <v>2437</v>
      </c>
      <c r="C1712" s="6">
        <v>980574482.76999998</v>
      </c>
      <c r="D1712" s="1"/>
      <c r="E1712" s="1"/>
      <c r="F1712" s="1">
        <f>SUMIF(A1712:B1712,"*consolidação*",C1712:D1712)</f>
        <v>980574482.76999998</v>
      </c>
      <c r="H1712" t="b">
        <f t="shared" si="135"/>
        <v>1</v>
      </c>
      <c r="I1712" t="str">
        <f t="shared" si="136"/>
        <v>00</v>
      </c>
    </row>
    <row r="1713" spans="1:9" ht="25.5">
      <c r="A1713" t="str">
        <f t="shared" si="134"/>
        <v>2.1.2.3.3.00.00 - Financiamentos a Curto Prazo - Interno - Inter 
 OFSS - União</v>
      </c>
      <c r="B1713" s="3" t="s">
        <v>2438</v>
      </c>
      <c r="C1713" s="4">
        <v>0</v>
      </c>
      <c r="D1713" s="1"/>
      <c r="E1713" s="1">
        <f>SUMIF(A1713:B1713,"*intra*",C1713:D1713)+SUMIF(A1713:B1713,"*inter*",C1713:D1713)</f>
        <v>0</v>
      </c>
      <c r="F1713" s="1">
        <f>SUMIF(A1713:B1713,"*consolidação*",C1713:D1713)</f>
        <v>0</v>
      </c>
      <c r="H1713" t="b">
        <f t="shared" si="135"/>
        <v>1</v>
      </c>
      <c r="I1713" t="str">
        <f t="shared" si="136"/>
        <v>00</v>
      </c>
    </row>
    <row r="1714" spans="1:9" ht="25.5">
      <c r="A1714" t="str">
        <f t="shared" si="134"/>
        <v>2.1.2.3.4.00.00 - Financiamentos a Curto Prazo - Interno - Inter 
 OFSS - Estado</v>
      </c>
      <c r="B1714" s="5" t="s">
        <v>2439</v>
      </c>
      <c r="C1714" s="6">
        <v>0</v>
      </c>
      <c r="D1714" s="1"/>
      <c r="E1714" s="1">
        <f>SUMIF(A1714:B1714,"*intra*",C1714:D1714)+SUMIF(A1714:B1714,"*inter*",C1714:D1714)</f>
        <v>0</v>
      </c>
      <c r="F1714" s="1">
        <f>SUMIF(A1714:B1714,"*consolidação*",C1714:D1714)</f>
        <v>0</v>
      </c>
      <c r="H1714" t="b">
        <f t="shared" si="135"/>
        <v>1</v>
      </c>
      <c r="I1714" t="str">
        <f t="shared" si="136"/>
        <v>00</v>
      </c>
    </row>
    <row r="1715" spans="1:9" ht="25.5">
      <c r="A1715" t="str">
        <f t="shared" si="134"/>
        <v>2.1.2.3.5.00.00 - Financiamentos a Curto Prazo - Interno - Inter 
 OFSS - Município</v>
      </c>
      <c r="B1715" s="3" t="s">
        <v>2440</v>
      </c>
      <c r="C1715" s="4">
        <v>0</v>
      </c>
      <c r="D1715" s="1"/>
      <c r="E1715" s="1">
        <f>SUMIF(A1715:B1715,"*intra*",C1715:D1715)+SUMIF(A1715:B1715,"*inter*",C1715:D1715)</f>
        <v>0</v>
      </c>
      <c r="F1715" s="1">
        <f>SUMIF(A1715:B1715,"*consolidação*",C1715:D1715)</f>
        <v>0</v>
      </c>
      <c r="H1715" t="b">
        <f t="shared" si="135"/>
        <v>1</v>
      </c>
      <c r="I1715" t="str">
        <f t="shared" si="136"/>
        <v>00</v>
      </c>
    </row>
    <row r="1716" spans="1:9">
      <c r="A1716" t="str">
        <f t="shared" si="134"/>
        <v>2.1.2.4.0.00.00 - Financiamento a Curto Prazo - Externo</v>
      </c>
      <c r="B1716" s="5" t="s">
        <v>2441</v>
      </c>
      <c r="C1716" s="6">
        <v>1028210563.84</v>
      </c>
      <c r="D1716" s="1"/>
      <c r="E1716" s="1">
        <f>E1717</f>
        <v>0</v>
      </c>
      <c r="F1716" s="1">
        <f>F1717</f>
        <v>1028210563.84</v>
      </c>
      <c r="H1716" t="b">
        <f t="shared" si="135"/>
        <v>1</v>
      </c>
      <c r="I1716" t="str">
        <f t="shared" si="136"/>
        <v>00</v>
      </c>
    </row>
    <row r="1717" spans="1:9" ht="25.5">
      <c r="A1717" t="str">
        <f t="shared" si="134"/>
        <v>2.1.2.4.1.00.00 - Financiamento a Curto Prazo - Externo - 
 Consolidação</v>
      </c>
      <c r="B1717" s="3" t="s">
        <v>2442</v>
      </c>
      <c r="C1717" s="4">
        <v>1028210563.84</v>
      </c>
      <c r="D1717" s="1"/>
      <c r="E1717" s="1">
        <f>SUMIF(A1717:B1717,"*intra*",C1717:D1717)+SUMIF(A1717:B1717,"*inter*",C1717:D1717)</f>
        <v>0</v>
      </c>
      <c r="F1717" s="1">
        <f>SUMIF(A1717:B1717,"*consolidação*",C1717:D1717)</f>
        <v>1028210563.84</v>
      </c>
      <c r="H1717" t="b">
        <f t="shared" si="135"/>
        <v>1</v>
      </c>
      <c r="I1717" t="str">
        <f t="shared" si="136"/>
        <v>00</v>
      </c>
    </row>
    <row r="1718" spans="1:9" ht="25.5">
      <c r="A1718" t="str">
        <f t="shared" si="134"/>
        <v>2.1.2.5.0.00.00 - Juros e Encargos a Pagar de Empréstimos e 
 Financiamentos a Curto Prazo - Interno</v>
      </c>
      <c r="B1718" s="5" t="s">
        <v>2443</v>
      </c>
      <c r="C1718" s="6">
        <v>0</v>
      </c>
      <c r="D1718" s="1"/>
      <c r="E1718" s="1">
        <f>E1719+E1720+E1721+E1722</f>
        <v>0</v>
      </c>
      <c r="F1718" s="1">
        <f>F1719+F1720+F1721+F1722</f>
        <v>0</v>
      </c>
      <c r="H1718" t="b">
        <f t="shared" si="135"/>
        <v>1</v>
      </c>
      <c r="I1718" t="str">
        <f t="shared" si="136"/>
        <v>00</v>
      </c>
    </row>
    <row r="1719" spans="1:9" ht="25.5">
      <c r="A1719" t="str">
        <f t="shared" si="134"/>
        <v>2.1.2.5.1.00.00 - Juros e Encargos a Pagar de Empréstimos e 
 Financiamentos a Curto Prazo - Interno - Consolidação</v>
      </c>
      <c r="B1719" s="3" t="s">
        <v>2444</v>
      </c>
      <c r="C1719" s="4">
        <v>0</v>
      </c>
      <c r="D1719" s="1"/>
      <c r="E1719" s="1"/>
      <c r="F1719" s="1">
        <f>SUMIF(A1719:B1719,"*consolidação*",C1719:D1719)</f>
        <v>0</v>
      </c>
      <c r="H1719" t="b">
        <f t="shared" si="135"/>
        <v>1</v>
      </c>
      <c r="I1719" t="str">
        <f t="shared" si="136"/>
        <v>00</v>
      </c>
    </row>
    <row r="1720" spans="1:9" ht="25.5">
      <c r="A1720" t="str">
        <f t="shared" si="134"/>
        <v>2.1.2.5.3.00.00 - Juros e Encargos a Pagar de Empréstimos e 
 Financiamentos a Curto Prazo - Interno - Inter OFSS - União</v>
      </c>
      <c r="B1720" s="5" t="s">
        <v>2445</v>
      </c>
      <c r="C1720" s="6">
        <v>0</v>
      </c>
      <c r="D1720" s="1"/>
      <c r="E1720" s="1">
        <f>SUMIF(A1720:B1720,"*intra*",C1720:D1720)+SUMIF(A1720:B1720,"*inter*",C1720:D1720)</f>
        <v>0</v>
      </c>
      <c r="F1720" s="1">
        <f>SUMIF(A1720:B1720,"*consolidação*",C1720:D1720)</f>
        <v>0</v>
      </c>
      <c r="H1720" t="b">
        <f t="shared" si="135"/>
        <v>1</v>
      </c>
      <c r="I1720" t="str">
        <f t="shared" si="136"/>
        <v>00</v>
      </c>
    </row>
    <row r="1721" spans="1:9" ht="25.5">
      <c r="A1721" t="str">
        <f t="shared" si="134"/>
        <v>2.1.2.5.4.00.00 - Juros e Encargos a Pagar de Empréstimos e 
 Financiamentos a Curto Prazo - Interno - Inter OFSS - Estado</v>
      </c>
      <c r="B1721" s="3" t="s">
        <v>2446</v>
      </c>
      <c r="C1721" s="4">
        <v>0</v>
      </c>
      <c r="D1721" s="1"/>
      <c r="E1721" s="1">
        <f>SUMIF(A1721:B1721,"*intra*",C1721:D1721)+SUMIF(A1721:B1721,"*inter*",C1721:D1721)</f>
        <v>0</v>
      </c>
      <c r="F1721" s="1">
        <f>SUMIF(A1721:B1721,"*consolidação*",C1721:D1721)</f>
        <v>0</v>
      </c>
      <c r="H1721" t="b">
        <f t="shared" si="135"/>
        <v>1</v>
      </c>
      <c r="I1721" t="str">
        <f t="shared" si="136"/>
        <v>00</v>
      </c>
    </row>
    <row r="1722" spans="1:9" ht="25.5">
      <c r="A1722" t="str">
        <f t="shared" si="134"/>
        <v>2.1.2.5.5.00.00 - Juros e Encargos a Pagar de Empréstimos e 
 Financiamentos a Curto Prazo - Interno - Inter OFSS - Município</v>
      </c>
      <c r="B1722" s="5" t="s">
        <v>2447</v>
      </c>
      <c r="C1722" s="6">
        <v>0</v>
      </c>
      <c r="D1722" s="1"/>
      <c r="E1722" s="1">
        <f>SUMIF(A1722:B1722,"*intra*",C1722:D1722)+SUMIF(A1722:B1722,"*inter*",C1722:D1722)</f>
        <v>0</v>
      </c>
      <c r="F1722" s="1">
        <f>SUMIF(A1722:B1722,"*consolidação*",C1722:D1722)</f>
        <v>0</v>
      </c>
      <c r="H1722" t="b">
        <f t="shared" si="135"/>
        <v>1</v>
      </c>
      <c r="I1722" t="str">
        <f t="shared" si="136"/>
        <v>00</v>
      </c>
    </row>
    <row r="1723" spans="1:9" ht="25.5">
      <c r="A1723" t="str">
        <f t="shared" si="134"/>
        <v>2.1.2.6.0.00.00 - Juros e Encargos a Pagar de Empréstimos e 
 Financiamentos a Curto Prazo - Externo</v>
      </c>
      <c r="B1723" s="3" t="s">
        <v>2448</v>
      </c>
      <c r="C1723" s="4">
        <v>0</v>
      </c>
      <c r="D1723" s="1"/>
      <c r="E1723" s="1">
        <f>E1724</f>
        <v>0</v>
      </c>
      <c r="F1723" s="1">
        <f>F1724</f>
        <v>0</v>
      </c>
      <c r="H1723" t="b">
        <f t="shared" si="135"/>
        <v>1</v>
      </c>
      <c r="I1723" t="str">
        <f t="shared" si="136"/>
        <v>00</v>
      </c>
    </row>
    <row r="1724" spans="1:9" ht="25.5">
      <c r="A1724" t="str">
        <f t="shared" si="134"/>
        <v>2.1.2.6.1.00.00 - Juros e Encargos a Pagar de Empréstimos e 
 Financiamentos a Curto Prazo - Externo - Consolidação</v>
      </c>
      <c r="B1724" s="5" t="s">
        <v>2449</v>
      </c>
      <c r="C1724" s="6">
        <v>0</v>
      </c>
      <c r="D1724" s="1"/>
      <c r="E1724" s="1">
        <f>SUMIF(A1724:B1724,"*intra*",C1724:D1724)+SUMIF(A1724:B1724,"*inter*",C1724:D1724)</f>
        <v>0</v>
      </c>
      <c r="F1724" s="1">
        <f>SUMIF(A1724:B1724,"*consolidação*",C1724:D1724)</f>
        <v>0</v>
      </c>
      <c r="H1724" t="b">
        <f t="shared" si="135"/>
        <v>1</v>
      </c>
      <c r="I1724" t="str">
        <f t="shared" si="136"/>
        <v>00</v>
      </c>
    </row>
    <row r="1725" spans="1:9">
      <c r="A1725" t="str">
        <f t="shared" si="134"/>
        <v>2.1.2.8.0.00.00 - (-) Encargos Financeiros a Apropriar - Interno</v>
      </c>
      <c r="B1725" s="3" t="s">
        <v>2450</v>
      </c>
      <c r="C1725" s="4">
        <v>0</v>
      </c>
      <c r="D1725" s="1"/>
      <c r="E1725" s="1">
        <f>E1726+E1727+E1728+E1729</f>
        <v>0</v>
      </c>
      <c r="F1725" s="1">
        <f>F1726+F1727+F1728+F1729</f>
        <v>0</v>
      </c>
      <c r="H1725" t="b">
        <f t="shared" si="135"/>
        <v>1</v>
      </c>
      <c r="I1725" t="str">
        <f t="shared" si="136"/>
        <v>00</v>
      </c>
    </row>
    <row r="1726" spans="1:9" ht="25.5">
      <c r="A1726" t="str">
        <f t="shared" si="134"/>
        <v>2.1.2.8.1.00.00 - (-) Encargos Financeiros a Apropriar - Interno - 
 Consolidação</v>
      </c>
      <c r="B1726" s="5" t="s">
        <v>2451</v>
      </c>
      <c r="C1726" s="6">
        <v>0</v>
      </c>
      <c r="D1726" s="1"/>
      <c r="E1726" s="1"/>
      <c r="F1726" s="1">
        <f>SUMIF(A1726:B1726,"*consolidação*",C1726:D1726)</f>
        <v>0</v>
      </c>
      <c r="H1726" t="b">
        <f t="shared" si="135"/>
        <v>1</v>
      </c>
      <c r="I1726" t="str">
        <f t="shared" si="136"/>
        <v>00</v>
      </c>
    </row>
    <row r="1727" spans="1:9" ht="25.5">
      <c r="A1727" t="str">
        <f t="shared" si="134"/>
        <v>2.1.2.8.3.00.00 - (-) Encargos Financeiros a Apropriar - Interno - 
 Inter OFSS - União</v>
      </c>
      <c r="B1727" s="3" t="s">
        <v>2452</v>
      </c>
      <c r="C1727" s="4">
        <v>0</v>
      </c>
      <c r="D1727" s="1"/>
      <c r="E1727" s="1">
        <f>SUMIF(A1727:B1727,"*intra*",C1727:D1727)+SUMIF(A1727:B1727,"*inter*",C1727:D1727)</f>
        <v>0</v>
      </c>
      <c r="F1727" s="1">
        <f>SUMIF(A1727:B1727,"*consolidação*",C1727:D1727)</f>
        <v>0</v>
      </c>
      <c r="H1727" t="b">
        <f t="shared" si="135"/>
        <v>1</v>
      </c>
      <c r="I1727" t="str">
        <f t="shared" si="136"/>
        <v>00</v>
      </c>
    </row>
    <row r="1728" spans="1:9" ht="25.5">
      <c r="A1728" t="str">
        <f t="shared" si="134"/>
        <v>2.1.2.8.4.00.00 - (-) Encargos Financeiros a Apropriar - Interno - 
 Inter OFSS - Estado</v>
      </c>
      <c r="B1728" s="5" t="s">
        <v>2453</v>
      </c>
      <c r="C1728" s="6">
        <v>0</v>
      </c>
      <c r="D1728" s="1"/>
      <c r="E1728" s="1">
        <f>SUMIF(A1728:B1728,"*intra*",C1728:D1728)+SUMIF(A1728:B1728,"*inter*",C1728:D1728)</f>
        <v>0</v>
      </c>
      <c r="F1728" s="1">
        <f>SUMIF(A1728:B1728,"*consolidação*",C1728:D1728)</f>
        <v>0</v>
      </c>
      <c r="H1728" t="b">
        <f t="shared" si="135"/>
        <v>1</v>
      </c>
      <c r="I1728" t="str">
        <f t="shared" si="136"/>
        <v>00</v>
      </c>
    </row>
    <row r="1729" spans="1:9" ht="25.5">
      <c r="A1729" t="str">
        <f t="shared" si="134"/>
        <v>2.1.2.8.5.00.00 - (-) Encargos Financeiros a Apropriar - Interno - 
 Inter OFSS - Município</v>
      </c>
      <c r="B1729" s="3" t="s">
        <v>2454</v>
      </c>
      <c r="C1729" s="4">
        <v>0</v>
      </c>
      <c r="D1729" s="1"/>
      <c r="E1729" s="1">
        <f>SUMIF(A1729:B1729,"*intra*",C1729:D1729)+SUMIF(A1729:B1729,"*inter*",C1729:D1729)</f>
        <v>0</v>
      </c>
      <c r="F1729" s="1">
        <f>SUMIF(A1729:B1729,"*consolidação*",C1729:D1729)</f>
        <v>0</v>
      </c>
      <c r="H1729" t="b">
        <f t="shared" si="135"/>
        <v>1</v>
      </c>
      <c r="I1729" t="str">
        <f t="shared" si="136"/>
        <v>00</v>
      </c>
    </row>
    <row r="1730" spans="1:9">
      <c r="A1730" t="str">
        <f t="shared" si="134"/>
        <v>2.1.2.9.0.00.00 - (-) Encargos Financeiros a Apropriar - Externo</v>
      </c>
      <c r="B1730" s="5" t="s">
        <v>2455</v>
      </c>
      <c r="C1730" s="6">
        <v>0</v>
      </c>
      <c r="D1730" s="1"/>
      <c r="E1730" s="1">
        <f>E1731</f>
        <v>0</v>
      </c>
      <c r="F1730" s="1">
        <f>F1731</f>
        <v>0</v>
      </c>
      <c r="H1730" t="b">
        <f t="shared" si="135"/>
        <v>1</v>
      </c>
      <c r="I1730" t="str">
        <f t="shared" si="136"/>
        <v>00</v>
      </c>
    </row>
    <row r="1731" spans="1:9" ht="25.5">
      <c r="A1731" t="str">
        <f t="shared" si="134"/>
        <v>2.1.2.9.1.00.00 - (-) Encargos Financeiros a Apropriar- 
 Consolidação</v>
      </c>
      <c r="B1731" s="3" t="s">
        <v>2456</v>
      </c>
      <c r="C1731" s="4">
        <v>0</v>
      </c>
      <c r="D1731" s="1"/>
      <c r="E1731" s="1">
        <f>SUMIF(A1731:B1731,"*intra*",C1731:D1731)+SUMIF(A1731:B1731,"*inter*",C1731:D1731)</f>
        <v>0</v>
      </c>
      <c r="F1731" s="1">
        <f>SUMIF(A1731:B1731,"*consolidação*",C1731:D1731)</f>
        <v>0</v>
      </c>
      <c r="H1731" t="b">
        <f t="shared" si="135"/>
        <v>1</v>
      </c>
      <c r="I1731" t="str">
        <f t="shared" si="136"/>
        <v>00</v>
      </c>
    </row>
    <row r="1732" spans="1:9">
      <c r="A1732" t="str">
        <f t="shared" ref="A1732:A1795" si="137">TRIM(B1732)</f>
        <v>2.1.3.0.0.00.00 - Fornecedores e Contas a Pagar a Curto Prazo</v>
      </c>
      <c r="B1732" s="5" t="s">
        <v>2457</v>
      </c>
      <c r="C1732" s="6">
        <v>3407532776.7399998</v>
      </c>
      <c r="D1732" s="1"/>
      <c r="E1732" s="1">
        <f>E1733+E1735</f>
        <v>0</v>
      </c>
      <c r="F1732" s="1">
        <f>F1733+F1735</f>
        <v>3407532776.7400002</v>
      </c>
      <c r="H1732" t="b">
        <f t="shared" ref="H1732:H1795" si="138">IF(I1732="00",C1732=E1732+F1732,TRUE)</f>
        <v>1</v>
      </c>
      <c r="I1732" t="str">
        <f t="shared" ref="I1732:I1795" si="139">MID(A1732,11,2)</f>
        <v>00</v>
      </c>
    </row>
    <row r="1733" spans="1:9" ht="25.5">
      <c r="A1733" t="str">
        <f t="shared" si="137"/>
        <v>2.1.3.1.0.00.00 - Fornecedores e Contas a Pagar Nacionais a Curto 
 Prazo</v>
      </c>
      <c r="B1733" s="3" t="s">
        <v>2458</v>
      </c>
      <c r="C1733" s="4">
        <v>3129723942.5300002</v>
      </c>
      <c r="D1733" s="1"/>
      <c r="E1733" s="1">
        <f>E1734</f>
        <v>0</v>
      </c>
      <c r="F1733" s="1">
        <f>F1734</f>
        <v>3129723942.5300002</v>
      </c>
      <c r="H1733" t="b">
        <f t="shared" si="138"/>
        <v>1</v>
      </c>
      <c r="I1733" t="str">
        <f t="shared" si="139"/>
        <v>00</v>
      </c>
    </row>
    <row r="1734" spans="1:9" ht="25.5">
      <c r="A1734" t="str">
        <f t="shared" si="137"/>
        <v>2.1.3.1.1.00.00 - Fornecedores e Contas a Pagar Nacionais a Curto 
 Prazo - Consolidação</v>
      </c>
      <c r="B1734" s="5" t="s">
        <v>2459</v>
      </c>
      <c r="C1734" s="6">
        <v>3129723942.5300002</v>
      </c>
      <c r="D1734" s="1"/>
      <c r="E1734" s="1">
        <f>SUMIF(A1734:B1734,"*intra*",C1734:D1734)+SUMIF(A1734:B1734,"*inter*",C1734:D1734)</f>
        <v>0</v>
      </c>
      <c r="F1734" s="1">
        <f>SUMIF(A1734:B1734,"*consolidação*",C1734:D1734)</f>
        <v>3129723942.5300002</v>
      </c>
      <c r="H1734" t="b">
        <f t="shared" si="138"/>
        <v>1</v>
      </c>
      <c r="I1734" t="str">
        <f t="shared" si="139"/>
        <v>00</v>
      </c>
    </row>
    <row r="1735" spans="1:9" ht="25.5">
      <c r="A1735" t="str">
        <f t="shared" si="137"/>
        <v>2.1.3.2.0.00.00 - Fornecedores e Contas a Pagar Estrangeiros a Curto 
 Prazo</v>
      </c>
      <c r="B1735" s="3" t="s">
        <v>2460</v>
      </c>
      <c r="C1735" s="4">
        <v>277808834.20999998</v>
      </c>
      <c r="D1735" s="1"/>
      <c r="E1735" s="1">
        <f>E1736</f>
        <v>0</v>
      </c>
      <c r="F1735" s="1">
        <f>F1736</f>
        <v>277808834.20999998</v>
      </c>
      <c r="H1735" t="b">
        <f t="shared" si="138"/>
        <v>1</v>
      </c>
      <c r="I1735" t="str">
        <f t="shared" si="139"/>
        <v>00</v>
      </c>
    </row>
    <row r="1736" spans="1:9" ht="25.5">
      <c r="A1736" t="str">
        <f t="shared" si="137"/>
        <v>2.1.3.2.1.00.00 - Fornecedores e Contas a Pagar Estrangeiros a Curto 
 Prazo - Consolidação</v>
      </c>
      <c r="B1736" s="5" t="s">
        <v>2461</v>
      </c>
      <c r="C1736" s="6">
        <v>277808834.20999998</v>
      </c>
      <c r="D1736" s="1"/>
      <c r="E1736" s="1">
        <f>SUMIF(A1736:B1736,"*intra*",C1736:D1736)+SUMIF(A1736:B1736,"*inter*",C1736:D1736)</f>
        <v>0</v>
      </c>
      <c r="F1736" s="1">
        <f>SUMIF(A1736:B1736,"*consolidação*",C1736:D1736)</f>
        <v>277808834.20999998</v>
      </c>
      <c r="H1736" t="b">
        <f t="shared" si="138"/>
        <v>1</v>
      </c>
      <c r="I1736" t="str">
        <f t="shared" si="139"/>
        <v>00</v>
      </c>
    </row>
    <row r="1737" spans="1:9">
      <c r="A1737" t="str">
        <f t="shared" si="137"/>
        <v>2.1.4.0.0.00.00 - Obrigações Fiscais a Curto Prazo</v>
      </c>
      <c r="B1737" s="3" t="s">
        <v>2462</v>
      </c>
      <c r="C1737" s="4">
        <v>204489247.47</v>
      </c>
      <c r="D1737" s="1"/>
      <c r="E1737" s="1">
        <f>E1738+E1742+E1746</f>
        <v>21587066.339999996</v>
      </c>
      <c r="F1737" s="1">
        <f>F1738+F1742+F1746</f>
        <v>182902181.13</v>
      </c>
      <c r="H1737" t="b">
        <f t="shared" si="138"/>
        <v>1</v>
      </c>
      <c r="I1737" t="str">
        <f t="shared" si="139"/>
        <v>00</v>
      </c>
    </row>
    <row r="1738" spans="1:9">
      <c r="A1738" t="str">
        <f t="shared" si="137"/>
        <v>2.1.4.1.0.00.00 - Obrigações Fiscais a Curto Prazo com a União</v>
      </c>
      <c r="B1738" s="5" t="s">
        <v>2463</v>
      </c>
      <c r="C1738" s="6">
        <v>179943770.41999999</v>
      </c>
      <c r="D1738" s="1"/>
      <c r="E1738" s="1">
        <f>E1739+E1740+E1741</f>
        <v>21024811.969999999</v>
      </c>
      <c r="F1738" s="1">
        <f>F1739+F1740+F1741</f>
        <v>158918958.44999999</v>
      </c>
      <c r="H1738" t="b">
        <f t="shared" si="138"/>
        <v>1</v>
      </c>
      <c r="I1738" t="str">
        <f t="shared" si="139"/>
        <v>00</v>
      </c>
    </row>
    <row r="1739" spans="1:9" ht="25.5">
      <c r="A1739" t="str">
        <f t="shared" si="137"/>
        <v>2.1.4.1.1.00.00 - Obrigações Fiscais a Curto Prazo com a União - 
 Consolidação</v>
      </c>
      <c r="B1739" s="3" t="s">
        <v>2464</v>
      </c>
      <c r="C1739" s="4">
        <v>158918958.44999999</v>
      </c>
      <c r="D1739" s="1"/>
      <c r="E1739" s="1">
        <f>SUMIF(A1739:B1739,"*intra*",C1739:D1739)+SUMIF(A1739:B1739,"*inter*",C1739:D1739)</f>
        <v>0</v>
      </c>
      <c r="F1739" s="1">
        <f>SUMIF(A1739:B1739,"*consolidação*",C1739:D1739)</f>
        <v>158918958.44999999</v>
      </c>
      <c r="H1739" t="b">
        <f t="shared" si="138"/>
        <v>1</v>
      </c>
      <c r="I1739" t="str">
        <f t="shared" si="139"/>
        <v>00</v>
      </c>
    </row>
    <row r="1740" spans="1:9" ht="25.5">
      <c r="A1740" t="str">
        <f t="shared" si="137"/>
        <v>2.1.4.1.2.00.00 - Obrigações Fiscais a Curto Prazo com a União - 
 Intra OFSS</v>
      </c>
      <c r="B1740" s="5" t="s">
        <v>2465</v>
      </c>
      <c r="C1740" s="6">
        <v>21024811.969999999</v>
      </c>
      <c r="D1740" s="1"/>
      <c r="E1740" s="1">
        <f>SUMIF(A1740:B1740,"*intra*",C1740:D1740)+SUMIF(A1740:B1740,"*inter*",C1740:D1740)</f>
        <v>21024811.969999999</v>
      </c>
      <c r="F1740" s="1">
        <f>SUMIF(A1740:B1740,"*consolidação*",C1740:D1740)</f>
        <v>0</v>
      </c>
      <c r="H1740" t="b">
        <f t="shared" si="138"/>
        <v>1</v>
      </c>
      <c r="I1740" t="str">
        <f t="shared" si="139"/>
        <v>00</v>
      </c>
    </row>
    <row r="1741" spans="1:9" ht="25.5">
      <c r="A1741" t="str">
        <f t="shared" si="137"/>
        <v>2.1.4.1.3.00.00 - Obrigações Fiscais a Curto Prazo com a União - 
 Inter OFSS - União</v>
      </c>
      <c r="B1741" s="3" t="s">
        <v>2466</v>
      </c>
      <c r="C1741" s="4">
        <v>0</v>
      </c>
      <c r="D1741" s="1"/>
      <c r="E1741" s="1">
        <f>SUMIF(A1741:B1741,"*intra*",C1741:D1741)+SUMIF(A1741:B1741,"*inter*",C1741:D1741)</f>
        <v>0</v>
      </c>
      <c r="F1741" s="1">
        <f>SUMIF(A1741:B1741,"*consolidação*",C1741:D1741)</f>
        <v>0</v>
      </c>
      <c r="H1741" t="b">
        <f t="shared" si="138"/>
        <v>1</v>
      </c>
      <c r="I1741" t="str">
        <f t="shared" si="139"/>
        <v>00</v>
      </c>
    </row>
    <row r="1742" spans="1:9">
      <c r="A1742" t="str">
        <f t="shared" si="137"/>
        <v>2.1.4.2.0.00.00 - Obrigações Fiscais a Curto Prazo com os Estados</v>
      </c>
      <c r="B1742" s="5" t="s">
        <v>2467</v>
      </c>
      <c r="C1742" s="6">
        <v>619085.88</v>
      </c>
      <c r="D1742" s="1"/>
      <c r="E1742" s="1">
        <f>E1743+E1744+E1745</f>
        <v>543878.63</v>
      </c>
      <c r="F1742" s="1">
        <f>F1743+F1744+F1745</f>
        <v>75207.25</v>
      </c>
      <c r="H1742" t="b">
        <f t="shared" si="138"/>
        <v>1</v>
      </c>
      <c r="I1742" t="str">
        <f t="shared" si="139"/>
        <v>00</v>
      </c>
    </row>
    <row r="1743" spans="1:9" ht="25.5">
      <c r="A1743" t="str">
        <f t="shared" si="137"/>
        <v>2.1.4.2.1.00.00 - Obrigações Fiscais a Curto Prazo com os Estados - 
 Consolidação</v>
      </c>
      <c r="B1743" s="3" t="s">
        <v>2468</v>
      </c>
      <c r="C1743" s="4">
        <v>75207.25</v>
      </c>
      <c r="D1743" s="1"/>
      <c r="E1743" s="1">
        <f>SUMIF(A1743:B1743,"*intra*",C1743:D1743)+SUMIF(A1743:B1743,"*inter*",C1743:D1743)</f>
        <v>0</v>
      </c>
      <c r="F1743" s="1">
        <f>SUMIF(A1743:B1743,"*consolidação*",C1743:D1743)</f>
        <v>75207.25</v>
      </c>
      <c r="H1743" t="b">
        <f t="shared" si="138"/>
        <v>1</v>
      </c>
      <c r="I1743" t="str">
        <f t="shared" si="139"/>
        <v>00</v>
      </c>
    </row>
    <row r="1744" spans="1:9" ht="25.5">
      <c r="A1744" t="str">
        <f t="shared" si="137"/>
        <v>2.1.4.2.2.00.00 - Obrigações Fiscais a Curto Prazo com os Estados - 
 Intra OFSS</v>
      </c>
      <c r="B1744" s="5" t="s">
        <v>2469</v>
      </c>
      <c r="C1744" s="6"/>
      <c r="D1744" s="1"/>
      <c r="E1744" s="1">
        <f>SUMIF(A1744:B1744,"*intra*",C1744:D1744)+SUMIF(A1744:B1744,"*inter*",C1744:D1744)</f>
        <v>0</v>
      </c>
      <c r="F1744" s="1">
        <f>SUMIF(A1744:B1744,"*consolidação*",C1744:D1744)</f>
        <v>0</v>
      </c>
      <c r="H1744" t="b">
        <f t="shared" si="138"/>
        <v>1</v>
      </c>
      <c r="I1744" t="str">
        <f t="shared" si="139"/>
        <v>00</v>
      </c>
    </row>
    <row r="1745" spans="1:9" ht="25.5">
      <c r="A1745" t="str">
        <f t="shared" si="137"/>
        <v>2.1.4.2.4.00.00 - Obrigações Fiscais a Curto Prazo com os Estados - 
 Inter OFSS - Estado</v>
      </c>
      <c r="B1745" s="3" t="s">
        <v>2470</v>
      </c>
      <c r="C1745" s="4">
        <v>543878.63</v>
      </c>
      <c r="D1745" s="1"/>
      <c r="E1745" s="1">
        <f>SUMIF(A1745:B1745,"*intra*",C1745:D1745)+SUMIF(A1745:B1745,"*inter*",C1745:D1745)</f>
        <v>543878.63</v>
      </c>
      <c r="F1745" s="1">
        <f>SUMIF(A1745:B1745,"*consolidação*",C1745:D1745)</f>
        <v>0</v>
      </c>
      <c r="H1745" t="b">
        <f t="shared" si="138"/>
        <v>1</v>
      </c>
      <c r="I1745" t="str">
        <f t="shared" si="139"/>
        <v>00</v>
      </c>
    </row>
    <row r="1746" spans="1:9">
      <c r="A1746" t="str">
        <f t="shared" si="137"/>
        <v>2.1.4.3.0.00.00 - Obrigações Fiscais a Curto Prazo com os Municípios</v>
      </c>
      <c r="B1746" s="5" t="s">
        <v>2471</v>
      </c>
      <c r="C1746" s="6">
        <v>23926391.170000002</v>
      </c>
      <c r="D1746" s="1"/>
      <c r="E1746" s="1">
        <f>E1747+E1748+E1749</f>
        <v>18375.740000000002</v>
      </c>
      <c r="F1746" s="1">
        <f>F1747+F1748+F1749</f>
        <v>23908015.43</v>
      </c>
      <c r="H1746" t="b">
        <f t="shared" si="138"/>
        <v>1</v>
      </c>
      <c r="I1746" t="str">
        <f t="shared" si="139"/>
        <v>00</v>
      </c>
    </row>
    <row r="1747" spans="1:9" ht="25.5">
      <c r="A1747" t="str">
        <f t="shared" si="137"/>
        <v>2.1.4.3.1.00.00 - Obrigações Fiscais a Curto Prazo com os Municípios 
 - Consolidação</v>
      </c>
      <c r="B1747" s="3" t="s">
        <v>2472</v>
      </c>
      <c r="C1747" s="4">
        <v>23908015.43</v>
      </c>
      <c r="D1747" s="1"/>
      <c r="E1747" s="1">
        <f>SUMIF(A1747:B1747,"*intra*",C1747:D1747)+SUMIF(A1747:B1747,"*inter*",C1747:D1747)</f>
        <v>0</v>
      </c>
      <c r="F1747" s="1">
        <f>SUMIF(A1747:B1747,"*consolidação*",C1747:D1747)</f>
        <v>23908015.43</v>
      </c>
      <c r="H1747" t="b">
        <f t="shared" si="138"/>
        <v>1</v>
      </c>
      <c r="I1747" t="str">
        <f t="shared" si="139"/>
        <v>00</v>
      </c>
    </row>
    <row r="1748" spans="1:9" ht="25.5">
      <c r="A1748" t="str">
        <f t="shared" si="137"/>
        <v>2.1.4.3.2.00.00 - Obrigações Fiscais a Curto Prazo com os Municípios 
 - Intra OFSS</v>
      </c>
      <c r="B1748" s="5" t="s">
        <v>2473</v>
      </c>
      <c r="C1748" s="6"/>
      <c r="D1748" s="1"/>
      <c r="E1748" s="1">
        <f>SUMIF(A1748:B1748,"*intra*",C1748:D1748)+SUMIF(A1748:B1748,"*inter*",C1748:D1748)</f>
        <v>0</v>
      </c>
      <c r="F1748" s="1">
        <f>SUMIF(A1748:B1748,"*consolidação*",C1748:D1748)</f>
        <v>0</v>
      </c>
      <c r="H1748" t="b">
        <f t="shared" si="138"/>
        <v>1</v>
      </c>
      <c r="I1748" t="str">
        <f t="shared" si="139"/>
        <v>00</v>
      </c>
    </row>
    <row r="1749" spans="1:9" ht="25.5">
      <c r="A1749" t="str">
        <f t="shared" si="137"/>
        <v>2.1.4.3.5.00.00 - Obrigações Fiscais a Curto Prazo com os Municípios 
 - Inter OFSS - Município</v>
      </c>
      <c r="B1749" s="3" t="s">
        <v>2474</v>
      </c>
      <c r="C1749" s="4">
        <v>18375.740000000002</v>
      </c>
      <c r="D1749" s="1"/>
      <c r="E1749" s="1">
        <f>SUMIF(A1749:B1749,"*intra*",C1749:D1749)+SUMIF(A1749:B1749,"*inter*",C1749:D1749)</f>
        <v>18375.740000000002</v>
      </c>
      <c r="F1749" s="1">
        <f>SUMIF(A1749:B1749,"*consolidação*",C1749:D1749)</f>
        <v>0</v>
      </c>
      <c r="H1749" t="b">
        <f t="shared" si="138"/>
        <v>1</v>
      </c>
      <c r="I1749" t="str">
        <f t="shared" si="139"/>
        <v>00</v>
      </c>
    </row>
    <row r="1750" spans="1:9">
      <c r="A1750" t="str">
        <f t="shared" si="137"/>
        <v>2.1.5.0.0.00.00 - Obrigações de Repartição a Outros Entes</v>
      </c>
      <c r="B1750" s="5" t="s">
        <v>2475</v>
      </c>
      <c r="C1750" s="6">
        <v>874573536.96000004</v>
      </c>
      <c r="D1750" s="1"/>
      <c r="E1750" s="1">
        <f>E1751+E1752+E1753</f>
        <v>874573536.96000004</v>
      </c>
      <c r="F1750" s="1">
        <f>F1751+F1752+F1753</f>
        <v>0</v>
      </c>
      <c r="H1750" t="b">
        <f t="shared" si="138"/>
        <v>1</v>
      </c>
      <c r="I1750" t="str">
        <f t="shared" si="139"/>
        <v>00</v>
      </c>
    </row>
    <row r="1751" spans="1:9" ht="25.5">
      <c r="A1751" t="str">
        <f t="shared" si="137"/>
        <v>2.1.5.0.3.00.00 - Obrigações de Repartição a Outros Entes - Inter 
 OFSS - União</v>
      </c>
      <c r="B1751" s="3" t="s">
        <v>2476</v>
      </c>
      <c r="C1751" s="4"/>
      <c r="D1751" s="1"/>
      <c r="E1751" s="1">
        <f>SUMIF(A1751:B1751,"*intra*",C1751:D1751)+SUMIF(A1751:B1751,"*inter*",C1751:D1751)</f>
        <v>0</v>
      </c>
      <c r="F1751" s="1">
        <f>SUMIF(A1751:B1751,"*consolidação*",C1751:D1751)</f>
        <v>0</v>
      </c>
      <c r="H1751" t="b">
        <f t="shared" si="138"/>
        <v>1</v>
      </c>
      <c r="I1751" t="str">
        <f t="shared" si="139"/>
        <v>00</v>
      </c>
    </row>
    <row r="1752" spans="1:9" ht="25.5">
      <c r="A1752" t="str">
        <f t="shared" si="137"/>
        <v>2.1.5.0.4.00.00 - Obrigações de Repartição a Outros Entes - Inter 
 OFSS - Estado</v>
      </c>
      <c r="B1752" s="5" t="s">
        <v>2477</v>
      </c>
      <c r="C1752" s="6">
        <v>89772409.489999995</v>
      </c>
      <c r="D1752" s="1"/>
      <c r="E1752" s="1">
        <f>SUMIF(A1752:B1752,"*intra*",C1752:D1752)+SUMIF(A1752:B1752,"*inter*",C1752:D1752)</f>
        <v>89772409.489999995</v>
      </c>
      <c r="F1752" s="1">
        <f>SUMIF(A1752:B1752,"*consolidação*",C1752:D1752)</f>
        <v>0</v>
      </c>
      <c r="H1752" t="b">
        <f t="shared" si="138"/>
        <v>1</v>
      </c>
      <c r="I1752" t="str">
        <f t="shared" si="139"/>
        <v>00</v>
      </c>
    </row>
    <row r="1753" spans="1:9" ht="25.5">
      <c r="A1753" t="str">
        <f t="shared" si="137"/>
        <v>2.1.5.0.5.00.00 - Obrigações de Repartição a Outros Entes - Inter 
 OFSS - Município</v>
      </c>
      <c r="B1753" s="3" t="s">
        <v>2478</v>
      </c>
      <c r="C1753" s="4">
        <v>784801127.47000003</v>
      </c>
      <c r="D1753" s="1"/>
      <c r="E1753" s="1">
        <f>SUMIF(A1753:B1753,"*intra*",C1753:D1753)+SUMIF(A1753:B1753,"*inter*",C1753:D1753)</f>
        <v>784801127.47000003</v>
      </c>
      <c r="F1753" s="1">
        <f>SUMIF(A1753:B1753,"*consolidação*",C1753:D1753)</f>
        <v>0</v>
      </c>
      <c r="H1753" t="b">
        <f t="shared" si="138"/>
        <v>1</v>
      </c>
      <c r="I1753" t="str">
        <f t="shared" si="139"/>
        <v>00</v>
      </c>
    </row>
    <row r="1754" spans="1:9">
      <c r="A1754" t="str">
        <f t="shared" si="137"/>
        <v>2.1.7.0.0.00.00 - Provisões a Curto Prazo</v>
      </c>
      <c r="B1754" s="5" t="s">
        <v>2479</v>
      </c>
      <c r="C1754" s="6">
        <v>41115287844.389999</v>
      </c>
      <c r="D1754" s="1"/>
      <c r="E1754" s="1">
        <f>E1755+E1757+E1759+E1761+E1765+E1767</f>
        <v>4735288285.8199997</v>
      </c>
      <c r="F1754" s="1">
        <f>F1755+F1757+F1759+F1761+F1765+F1767</f>
        <v>36379999558.570007</v>
      </c>
      <c r="H1754" t="b">
        <f t="shared" si="138"/>
        <v>1</v>
      </c>
      <c r="I1754" t="str">
        <f t="shared" si="139"/>
        <v>00</v>
      </c>
    </row>
    <row r="1755" spans="1:9">
      <c r="A1755" t="str">
        <f t="shared" si="137"/>
        <v>2.1.7.1.0.00.00 - Provisão para Riscos Trabalhistas a Curto Prazo</v>
      </c>
      <c r="B1755" s="3" t="s">
        <v>2480</v>
      </c>
      <c r="C1755" s="4">
        <v>1996663044.24</v>
      </c>
      <c r="D1755" s="1"/>
      <c r="E1755" s="1">
        <f>E1756</f>
        <v>0</v>
      </c>
      <c r="F1755" s="1">
        <f>F1756</f>
        <v>1996663044.24</v>
      </c>
      <c r="H1755" t="b">
        <f t="shared" si="138"/>
        <v>1</v>
      </c>
      <c r="I1755" t="str">
        <f t="shared" si="139"/>
        <v>00</v>
      </c>
    </row>
    <row r="1756" spans="1:9" ht="25.5">
      <c r="A1756" t="str">
        <f t="shared" si="137"/>
        <v>2.1.7.1.1.00.00 - Provisão para Riscos Trabalhistas a Curto Prazo - 
 Consolidação</v>
      </c>
      <c r="B1756" s="5" t="s">
        <v>2481</v>
      </c>
      <c r="C1756" s="6">
        <v>1996663044.24</v>
      </c>
      <c r="D1756" s="1"/>
      <c r="E1756" s="1">
        <f>SUMIF(A1756:B1756,"*intra*",C1756:D1756)+SUMIF(A1756:B1756,"*inter*",C1756:D1756)</f>
        <v>0</v>
      </c>
      <c r="F1756" s="1">
        <f>SUMIF(A1756:B1756,"*consolidação*",C1756:D1756)</f>
        <v>1996663044.24</v>
      </c>
      <c r="H1756" t="b">
        <f t="shared" si="138"/>
        <v>1</v>
      </c>
      <c r="I1756" t="str">
        <f t="shared" si="139"/>
        <v>00</v>
      </c>
    </row>
    <row r="1757" spans="1:9">
      <c r="A1757" t="str">
        <f t="shared" si="137"/>
        <v>2.1.7.3.0.00.00 - Provisões para Riscos Fiscais a Curto Prazo</v>
      </c>
      <c r="B1757" s="3" t="s">
        <v>2482</v>
      </c>
      <c r="C1757" s="4">
        <v>19744951397.080002</v>
      </c>
      <c r="D1757" s="1"/>
      <c r="E1757" s="1">
        <f>E1758</f>
        <v>0</v>
      </c>
      <c r="F1757" s="1">
        <f>F1758</f>
        <v>19744951397.080002</v>
      </c>
      <c r="H1757" t="b">
        <f t="shared" si="138"/>
        <v>1</v>
      </c>
      <c r="I1757" t="str">
        <f t="shared" si="139"/>
        <v>00</v>
      </c>
    </row>
    <row r="1758" spans="1:9" ht="25.5">
      <c r="A1758" t="str">
        <f t="shared" si="137"/>
        <v>2.1.7.3.1.00.00 - Provisões para Riscos Fiscais a Curto Prazo - 
 Consolidação</v>
      </c>
      <c r="B1758" s="5" t="s">
        <v>2483</v>
      </c>
      <c r="C1758" s="6">
        <v>19744951397.080002</v>
      </c>
      <c r="D1758" s="1"/>
      <c r="E1758" s="1">
        <f>SUMIF(A1758:B1758,"*intra*",C1758:D1758)+SUMIF(A1758:B1758,"*inter*",C1758:D1758)</f>
        <v>0</v>
      </c>
      <c r="F1758" s="1">
        <f>SUMIF(A1758:B1758,"*consolidação*",C1758:D1758)</f>
        <v>19744951397.080002</v>
      </c>
      <c r="H1758" t="b">
        <f t="shared" si="138"/>
        <v>1</v>
      </c>
      <c r="I1758" t="str">
        <f t="shared" si="139"/>
        <v>00</v>
      </c>
    </row>
    <row r="1759" spans="1:9">
      <c r="A1759" t="str">
        <f t="shared" si="137"/>
        <v>2.1.7.4.0.00.00 - Provisão para Riscos Cíveis a Curto Prazo</v>
      </c>
      <c r="B1759" s="3" t="s">
        <v>2484</v>
      </c>
      <c r="C1759" s="4">
        <v>772031888.45000005</v>
      </c>
      <c r="D1759" s="1"/>
      <c r="E1759" s="1">
        <f>E1760</f>
        <v>0</v>
      </c>
      <c r="F1759" s="1">
        <f>F1760</f>
        <v>772031888.45000005</v>
      </c>
      <c r="H1759" t="b">
        <f t="shared" si="138"/>
        <v>1</v>
      </c>
      <c r="I1759" t="str">
        <f t="shared" si="139"/>
        <v>00</v>
      </c>
    </row>
    <row r="1760" spans="1:9" ht="25.5">
      <c r="A1760" t="str">
        <f t="shared" si="137"/>
        <v>2.1.7.4.1.00.00 - Provisão para Riscos Cíveis a Curto Prazo - 
 Consolidação</v>
      </c>
      <c r="B1760" s="5" t="s">
        <v>2485</v>
      </c>
      <c r="C1760" s="6">
        <v>772031888.45000005</v>
      </c>
      <c r="D1760" s="1"/>
      <c r="E1760" s="1">
        <f>SUMIF(A1760:B1760,"*intra*",C1760:D1760)+SUMIF(A1760:B1760,"*inter*",C1760:D1760)</f>
        <v>0</v>
      </c>
      <c r="F1760" s="1">
        <f>SUMIF(A1760:B1760,"*consolidação*",C1760:D1760)</f>
        <v>772031888.45000005</v>
      </c>
      <c r="H1760" t="b">
        <f t="shared" si="138"/>
        <v>1</v>
      </c>
      <c r="I1760" t="str">
        <f t="shared" si="139"/>
        <v>00</v>
      </c>
    </row>
    <row r="1761" spans="1:9">
      <c r="A1761" t="str">
        <f t="shared" si="137"/>
        <v>2.1.7.5.0.00.00 - Provisão para Repartição de Créditos a Curto Prazo</v>
      </c>
      <c r="B1761" s="3" t="s">
        <v>2486</v>
      </c>
      <c r="C1761" s="4">
        <v>4735288285.8199997</v>
      </c>
      <c r="D1761" s="1"/>
      <c r="E1761" s="1">
        <f>E1764+E1763+E1762</f>
        <v>4735288285.8199997</v>
      </c>
      <c r="F1761" s="1">
        <f>F1764+F1763+F1762</f>
        <v>0</v>
      </c>
      <c r="H1761" t="b">
        <f t="shared" si="138"/>
        <v>1</v>
      </c>
      <c r="I1761" t="str">
        <f t="shared" si="139"/>
        <v>00</v>
      </c>
    </row>
    <row r="1762" spans="1:9" ht="25.5">
      <c r="A1762" t="str">
        <f t="shared" si="137"/>
        <v>2.1.7.5.3.00.00 - Provisão para Repartição de Créditos a Curto Prazo 
 - Inter OFSS - União</v>
      </c>
      <c r="B1762" s="5" t="s">
        <v>2488</v>
      </c>
      <c r="C1762" s="6">
        <v>257504001.61000001</v>
      </c>
      <c r="D1762" s="1"/>
      <c r="E1762" s="1">
        <f>SUMIF(A1762:B1762,"*intra*",C1762:D1762)+SUMIF(A1762:B1762,"*inter*",C1762:D1762)</f>
        <v>257504001.61000001</v>
      </c>
      <c r="F1762" s="1">
        <f>SUMIF(A1762:B1762,"*consolidação*",C1762:D1762)</f>
        <v>0</v>
      </c>
      <c r="H1762" t="b">
        <f t="shared" si="138"/>
        <v>1</v>
      </c>
      <c r="I1762" t="str">
        <f t="shared" si="139"/>
        <v>00</v>
      </c>
    </row>
    <row r="1763" spans="1:9" ht="25.5">
      <c r="A1763" t="str">
        <f t="shared" si="137"/>
        <v>2.1.7.5.4.00.00 - Provisão para Repartição de Créditos a Curto Prazo 
 - Inter OFSS - Estado</v>
      </c>
      <c r="B1763" s="3" t="s">
        <v>2489</v>
      </c>
      <c r="C1763" s="4">
        <v>2081111902.24</v>
      </c>
      <c r="D1763" s="1"/>
      <c r="E1763" s="1">
        <f>SUMIF(A1763:B1763,"*intra*",C1763:D1763)+SUMIF(A1763:B1763,"*inter*",C1763:D1763)</f>
        <v>2081111902.24</v>
      </c>
      <c r="F1763" s="1">
        <f>SUMIF(A1763:B1763,"*consolidação*",C1763:D1763)</f>
        <v>0</v>
      </c>
      <c r="H1763" t="b">
        <f t="shared" si="138"/>
        <v>1</v>
      </c>
      <c r="I1763" t="str">
        <f t="shared" si="139"/>
        <v>00</v>
      </c>
    </row>
    <row r="1764" spans="1:9" ht="25.5">
      <c r="A1764" t="str">
        <f t="shared" si="137"/>
        <v>2.1.7.5.5.00.00 - Provisão para Repartição de Créditos a Curto Prazo 
 - Inter OFSS - Município</v>
      </c>
      <c r="B1764" s="5" t="s">
        <v>2490</v>
      </c>
      <c r="C1764" s="6">
        <v>2396672381.9699998</v>
      </c>
      <c r="D1764" s="1"/>
      <c r="E1764" s="1">
        <f>SUMIF(A1764:B1764,"*intra*",C1764:D1764)+SUMIF(A1764:B1764,"*inter*",C1764:D1764)</f>
        <v>2396672381.9699998</v>
      </c>
      <c r="F1764" s="1">
        <f>SUMIF(A1764:B1764,"*consolidação*",C1764:D1764)</f>
        <v>0</v>
      </c>
      <c r="H1764" t="b">
        <f t="shared" si="138"/>
        <v>1</v>
      </c>
      <c r="I1764" t="str">
        <f t="shared" si="139"/>
        <v>00</v>
      </c>
    </row>
    <row r="1765" spans="1:9" ht="25.5">
      <c r="A1765" t="str">
        <f t="shared" si="137"/>
        <v>2.1.7.6.0.00.00 - Provisão para Riscos Decorrentes de Contratos de 
 PPP a Curto Prazo</v>
      </c>
      <c r="B1765" s="3" t="s">
        <v>2491</v>
      </c>
      <c r="C1765" s="4">
        <v>0</v>
      </c>
      <c r="D1765" s="1"/>
      <c r="E1765" s="1">
        <f>E1766</f>
        <v>0</v>
      </c>
      <c r="F1765" s="1">
        <f>F1766</f>
        <v>0</v>
      </c>
      <c r="H1765" t="b">
        <f t="shared" si="138"/>
        <v>1</v>
      </c>
      <c r="I1765" t="str">
        <f t="shared" si="139"/>
        <v>00</v>
      </c>
    </row>
    <row r="1766" spans="1:9" ht="25.5">
      <c r="A1766" t="str">
        <f t="shared" si="137"/>
        <v>2.1.7.6.1.00.00 - Provisão para Riscos Decorrentes de Contratos de 
 PPP a Curto Prazo - Consolidação</v>
      </c>
      <c r="B1766" s="5" t="s">
        <v>2492</v>
      </c>
      <c r="C1766" s="6">
        <v>0</v>
      </c>
      <c r="D1766" s="1"/>
      <c r="E1766" s="1">
        <f>SUMIF(A1766:B1766,"*intra*",C1766:D1766)+SUMIF(A1766:B1766,"*inter*",C1766:D1766)</f>
        <v>0</v>
      </c>
      <c r="F1766" s="1">
        <f>SUMIF(A1766:B1766,"*consolidação*",C1766:D1766)</f>
        <v>0</v>
      </c>
      <c r="H1766" t="b">
        <f t="shared" si="138"/>
        <v>1</v>
      </c>
      <c r="I1766" t="str">
        <f t="shared" si="139"/>
        <v>00</v>
      </c>
    </row>
    <row r="1767" spans="1:9">
      <c r="A1767" t="str">
        <f t="shared" si="137"/>
        <v>2.1.7.9.0.00.00 - Outras Provisões a Curto Prazo</v>
      </c>
      <c r="B1767" s="3" t="s">
        <v>2494</v>
      </c>
      <c r="C1767" s="4">
        <v>13866353228.799999</v>
      </c>
      <c r="D1767" s="1"/>
      <c r="E1767" s="1">
        <f>E1768</f>
        <v>0</v>
      </c>
      <c r="F1767" s="1">
        <f>F1768</f>
        <v>13866353228.799999</v>
      </c>
      <c r="H1767" t="b">
        <f t="shared" si="138"/>
        <v>1</v>
      </c>
      <c r="I1767" t="str">
        <f t="shared" si="139"/>
        <v>00</v>
      </c>
    </row>
    <row r="1768" spans="1:9">
      <c r="A1768" t="str">
        <f t="shared" si="137"/>
        <v>2.1.7.9.1.00.00 - Outras Provisões a Curto Prazo - Consolidação</v>
      </c>
      <c r="B1768" s="5" t="s">
        <v>2495</v>
      </c>
      <c r="C1768" s="6">
        <v>13866353228.799999</v>
      </c>
      <c r="D1768" s="1"/>
      <c r="E1768" s="1">
        <f>SUMIF(A1768:B1768,"*intra*",C1768:D1768)+SUMIF(A1768:B1768,"*inter*",C1768:D1768)</f>
        <v>0</v>
      </c>
      <c r="F1768" s="1">
        <f>SUMIF(A1768:B1768,"*consolidação*",C1768:D1768)</f>
        <v>13866353228.799999</v>
      </c>
      <c r="H1768" t="b">
        <f t="shared" si="138"/>
        <v>1</v>
      </c>
      <c r="I1768" t="str">
        <f t="shared" si="139"/>
        <v>00</v>
      </c>
    </row>
    <row r="1769" spans="1:9">
      <c r="A1769" t="str">
        <f t="shared" si="137"/>
        <v>2.1.8.0.0.00.00 - Demais Obrigações a Curto Prazo</v>
      </c>
      <c r="B1769" s="3" t="s">
        <v>2496</v>
      </c>
      <c r="C1769" s="4">
        <v>372445463405.98999</v>
      </c>
      <c r="D1769" s="1"/>
      <c r="E1769" s="1">
        <f>E1770+E1772+E1774+E1776+E1778+E1780+E1782+E1784</f>
        <v>47764767146.07</v>
      </c>
      <c r="F1769" s="1">
        <f>F1770+F1772+F1774+F1776+F1778+F1780+F1782+F1784</f>
        <v>324680696259.91998</v>
      </c>
      <c r="H1769" t="b">
        <f t="shared" si="138"/>
        <v>1</v>
      </c>
      <c r="I1769" t="str">
        <f t="shared" si="139"/>
        <v>00</v>
      </c>
    </row>
    <row r="1770" spans="1:9">
      <c r="A1770" t="str">
        <f t="shared" si="137"/>
        <v>2.1.8.1.0.00.00 - Adiantamentos de Clientes</v>
      </c>
      <c r="B1770" s="5" t="s">
        <v>2497</v>
      </c>
      <c r="C1770" s="6">
        <v>263731324.16</v>
      </c>
      <c r="D1770" s="1"/>
      <c r="E1770" s="1">
        <f>E1771</f>
        <v>0</v>
      </c>
      <c r="F1770" s="1">
        <f>F1771</f>
        <v>263731324.16</v>
      </c>
      <c r="H1770" t="b">
        <f t="shared" si="138"/>
        <v>1</v>
      </c>
      <c r="I1770" t="str">
        <f t="shared" si="139"/>
        <v>00</v>
      </c>
    </row>
    <row r="1771" spans="1:9">
      <c r="A1771" t="str">
        <f t="shared" si="137"/>
        <v>2.1.8.1.1.00.00 - Adiantamentos de Clientes - Consolidação</v>
      </c>
      <c r="B1771" s="3" t="s">
        <v>2498</v>
      </c>
      <c r="C1771" s="4">
        <v>263731324.16</v>
      </c>
      <c r="D1771" s="1"/>
      <c r="E1771" s="1">
        <f>SUMIF(A1771:B1771,"*intra*",C1771:D1771)+SUMIF(A1771:B1771,"*inter*",C1771:D1771)</f>
        <v>0</v>
      </c>
      <c r="F1771" s="1">
        <f>SUMIF(A1771:B1771,"*consolidação*",C1771:D1771)</f>
        <v>263731324.16</v>
      </c>
      <c r="H1771" t="b">
        <f t="shared" si="138"/>
        <v>1</v>
      </c>
      <c r="I1771" t="str">
        <f t="shared" si="139"/>
        <v>00</v>
      </c>
    </row>
    <row r="1772" spans="1:9">
      <c r="A1772" t="str">
        <f t="shared" si="137"/>
        <v>2.1.8.2.0.00.00 - Obrigações por Danos a Terceiros</v>
      </c>
      <c r="B1772" s="5" t="s">
        <v>2499</v>
      </c>
      <c r="C1772" s="6">
        <v>0</v>
      </c>
      <c r="D1772" s="1"/>
      <c r="E1772" s="1">
        <f>E1773</f>
        <v>0</v>
      </c>
      <c r="F1772" s="1">
        <f>F1773</f>
        <v>0</v>
      </c>
      <c r="H1772" t="b">
        <f t="shared" si="138"/>
        <v>1</v>
      </c>
      <c r="I1772" t="str">
        <f t="shared" si="139"/>
        <v>00</v>
      </c>
    </row>
    <row r="1773" spans="1:9">
      <c r="A1773" t="str">
        <f t="shared" si="137"/>
        <v>2.1.8.2.1.00.00 - Obrigações por Danos a Terceiros - Consolidação</v>
      </c>
      <c r="B1773" s="3" t="s">
        <v>2500</v>
      </c>
      <c r="C1773" s="4">
        <v>0</v>
      </c>
      <c r="D1773" s="1"/>
      <c r="E1773" s="1">
        <f>SUMIF(A1773:B1773,"*intra*",C1773:D1773)+SUMIF(A1773:B1773,"*inter*",C1773:D1773)</f>
        <v>0</v>
      </c>
      <c r="F1773" s="1">
        <f>SUMIF(A1773:B1773,"*consolidação*",C1773:D1773)</f>
        <v>0</v>
      </c>
      <c r="H1773" t="b">
        <f t="shared" si="138"/>
        <v>1</v>
      </c>
      <c r="I1773" t="str">
        <f t="shared" si="139"/>
        <v>00</v>
      </c>
    </row>
    <row r="1774" spans="1:9">
      <c r="A1774" t="str">
        <f t="shared" si="137"/>
        <v>2.1.8.3.0.00.00 - Arrendamento Operacional a Pagar</v>
      </c>
      <c r="B1774" s="5" t="s">
        <v>2501</v>
      </c>
      <c r="C1774" s="6">
        <v>0</v>
      </c>
      <c r="D1774" s="1"/>
      <c r="E1774" s="1">
        <f>E1775</f>
        <v>0</v>
      </c>
      <c r="F1774" s="1">
        <f>F1775</f>
        <v>0</v>
      </c>
      <c r="H1774" t="b">
        <f t="shared" si="138"/>
        <v>1</v>
      </c>
      <c r="I1774" t="str">
        <f t="shared" si="139"/>
        <v>00</v>
      </c>
    </row>
    <row r="1775" spans="1:9">
      <c r="A1775" t="str">
        <f t="shared" si="137"/>
        <v>2.1.8.3.1.00.00 - Arrendamento Operacional a Pagar - Consolidação</v>
      </c>
      <c r="B1775" s="3" t="s">
        <v>2502</v>
      </c>
      <c r="C1775" s="4">
        <v>0</v>
      </c>
      <c r="D1775" s="1"/>
      <c r="E1775" s="1">
        <f>SUMIF(A1775:B1775,"*intra*",C1775:D1775)+SUMIF(A1775:B1775,"*inter*",C1775:D1775)</f>
        <v>0</v>
      </c>
      <c r="F1775" s="1">
        <f>SUMIF(A1775:B1775,"*consolidação*",C1775:D1775)</f>
        <v>0</v>
      </c>
      <c r="H1775" t="b">
        <f t="shared" si="138"/>
        <v>1</v>
      </c>
      <c r="I1775" t="str">
        <f t="shared" si="139"/>
        <v>00</v>
      </c>
    </row>
    <row r="1776" spans="1:9">
      <c r="A1776" t="str">
        <f t="shared" si="137"/>
        <v>2.1.8.4.0.00.00 - Debêntures e Outros Títulos de Dívida a Curto Prazo</v>
      </c>
      <c r="B1776" s="5" t="s">
        <v>2503</v>
      </c>
      <c r="C1776" s="6">
        <v>0</v>
      </c>
      <c r="D1776" s="1"/>
      <c r="E1776" s="1">
        <f>E1777</f>
        <v>0</v>
      </c>
      <c r="F1776" s="1">
        <f>F1777</f>
        <v>0</v>
      </c>
      <c r="H1776" t="b">
        <f t="shared" si="138"/>
        <v>1</v>
      </c>
      <c r="I1776" t="str">
        <f t="shared" si="139"/>
        <v>00</v>
      </c>
    </row>
    <row r="1777" spans="1:9" ht="25.5">
      <c r="A1777" t="str">
        <f t="shared" si="137"/>
        <v>2.1.8.4.1.00.00 - Debêntures e Outros Títulos de Dívida a Curto 
 Prazo - Consolidação</v>
      </c>
      <c r="B1777" s="3" t="s">
        <v>2504</v>
      </c>
      <c r="C1777" s="4">
        <v>0</v>
      </c>
      <c r="D1777" s="1"/>
      <c r="E1777" s="1">
        <f>SUMIF(A1777:B1777,"*intra*",C1777:D1777)+SUMIF(A1777:B1777,"*inter*",C1777:D1777)</f>
        <v>0</v>
      </c>
      <c r="F1777" s="1">
        <f>SUMIF(A1777:B1777,"*consolidação*",C1777:D1777)</f>
        <v>0</v>
      </c>
      <c r="H1777" t="b">
        <f t="shared" si="138"/>
        <v>1</v>
      </c>
      <c r="I1777" t="str">
        <f t="shared" si="139"/>
        <v>00</v>
      </c>
    </row>
    <row r="1778" spans="1:9">
      <c r="A1778" t="str">
        <f t="shared" si="137"/>
        <v>2.1.8.5.0.00.00 - Dividendos e Juros sobre Capital Próprio a Pagar</v>
      </c>
      <c r="B1778" s="5" t="s">
        <v>2505</v>
      </c>
      <c r="C1778" s="6">
        <v>62814516.079999998</v>
      </c>
      <c r="D1778" s="1"/>
      <c r="E1778" s="1">
        <f>E1779</f>
        <v>0</v>
      </c>
      <c r="F1778" s="1">
        <f>F1779</f>
        <v>62814516.079999998</v>
      </c>
      <c r="H1778" t="b">
        <f t="shared" si="138"/>
        <v>1</v>
      </c>
      <c r="I1778" t="str">
        <f t="shared" si="139"/>
        <v>00</v>
      </c>
    </row>
    <row r="1779" spans="1:9" ht="25.5">
      <c r="A1779" t="str">
        <f t="shared" si="137"/>
        <v>2.1.8.5.1.00.00 - Dividendos e Juros sobre Capital Próprio a Pagar - 
 Consolidação</v>
      </c>
      <c r="B1779" s="3" t="s">
        <v>2506</v>
      </c>
      <c r="C1779" s="4">
        <v>62814516.079999998</v>
      </c>
      <c r="D1779" s="1"/>
      <c r="E1779" s="1">
        <f>SUMIF(A1779:B1779,"*intra*",C1779:D1779)+SUMIF(A1779:B1779,"*inter*",C1779:D1779)</f>
        <v>0</v>
      </c>
      <c r="F1779" s="1">
        <f>SUMIF(A1779:B1779,"*consolidação*",C1779:D1779)</f>
        <v>62814516.079999998</v>
      </c>
      <c r="H1779" t="b">
        <f t="shared" si="138"/>
        <v>1</v>
      </c>
      <c r="I1779" t="str">
        <f t="shared" si="139"/>
        <v>00</v>
      </c>
    </row>
    <row r="1780" spans="1:9" ht="25.5">
      <c r="A1780" t="str">
        <f t="shared" si="137"/>
        <v>2.1.8.7.0.00.00 - Depósitos de Instituições Autorizadas a Operar pelo 
 BACEN</v>
      </c>
      <c r="B1780" s="5" t="s">
        <v>2509</v>
      </c>
      <c r="C1780" s="6">
        <v>0</v>
      </c>
      <c r="D1780" s="1"/>
      <c r="E1780" s="1">
        <f>E1781</f>
        <v>0</v>
      </c>
      <c r="F1780" s="1">
        <f>F1781</f>
        <v>0</v>
      </c>
      <c r="H1780" t="b">
        <f t="shared" si="138"/>
        <v>1</v>
      </c>
      <c r="I1780" t="str">
        <f t="shared" si="139"/>
        <v>00</v>
      </c>
    </row>
    <row r="1781" spans="1:9" ht="25.5">
      <c r="A1781" t="str">
        <f t="shared" si="137"/>
        <v>2.1.8.7.1.00.00 - Depósitos de Instituições Autorizadas a Operar 
 pelo BACEN - Consolidação</v>
      </c>
      <c r="B1781" s="3" t="s">
        <v>2510</v>
      </c>
      <c r="C1781" s="4"/>
      <c r="D1781" s="1"/>
      <c r="E1781" s="1">
        <f>SUMIF(A1781:B1781,"*intra*",C1781:D1781)+SUMIF(A1781:B1781,"*inter*",C1781:D1781)</f>
        <v>0</v>
      </c>
      <c r="F1781" s="1">
        <f>SUMIF(A1781:B1781,"*consolidação*",C1781:D1781)</f>
        <v>0</v>
      </c>
      <c r="H1781" t="b">
        <f t="shared" si="138"/>
        <v>1</v>
      </c>
      <c r="I1781" t="str">
        <f t="shared" si="139"/>
        <v>00</v>
      </c>
    </row>
    <row r="1782" spans="1:9">
      <c r="A1782" t="str">
        <f t="shared" si="137"/>
        <v>2.1.8.8.0.00.00 - Valores Restituíveis</v>
      </c>
      <c r="B1782" s="5" t="s">
        <v>2511</v>
      </c>
      <c r="C1782" s="6">
        <v>7761494269.0699997</v>
      </c>
      <c r="D1782" s="1"/>
      <c r="E1782" s="1">
        <f>E1783</f>
        <v>0</v>
      </c>
      <c r="F1782" s="1">
        <f>F1783</f>
        <v>7761494269.0699997</v>
      </c>
      <c r="H1782" t="b">
        <f t="shared" si="138"/>
        <v>1</v>
      </c>
      <c r="I1782" t="str">
        <f t="shared" si="139"/>
        <v>00</v>
      </c>
    </row>
    <row r="1783" spans="1:9">
      <c r="A1783" t="str">
        <f t="shared" si="137"/>
        <v>2.1.8.8.1.00.00 - Valores Restituíveis - Consolidação</v>
      </c>
      <c r="B1783" s="3" t="s">
        <v>2512</v>
      </c>
      <c r="C1783" s="4">
        <v>7761494269.0699997</v>
      </c>
      <c r="D1783" s="1"/>
      <c r="E1783" s="1">
        <f>SUMIF(A1783:B1783,"*intra*",C1783:D1783)+SUMIF(A1783:B1783,"*inter*",C1783:D1783)</f>
        <v>0</v>
      </c>
      <c r="F1783" s="1">
        <f>SUMIF(A1783:B1783,"*consolidação*",C1783:D1783)</f>
        <v>7761494269.0699997</v>
      </c>
      <c r="H1783" t="b">
        <f t="shared" si="138"/>
        <v>1</v>
      </c>
      <c r="I1783" t="str">
        <f t="shared" si="139"/>
        <v>00</v>
      </c>
    </row>
    <row r="1784" spans="1:9">
      <c r="A1784" t="str">
        <f t="shared" si="137"/>
        <v>2.1.8.9.0.00.00 - Outras Obrigações a Curto Prazo</v>
      </c>
      <c r="B1784" s="5" t="s">
        <v>2513</v>
      </c>
      <c r="C1784" s="6">
        <v>364357423296.67999</v>
      </c>
      <c r="D1784" s="1"/>
      <c r="E1784" s="1">
        <f>E1785+E1786</f>
        <v>47764767146.07</v>
      </c>
      <c r="F1784" s="1">
        <f>F1785+F1786</f>
        <v>316592656150.60999</v>
      </c>
      <c r="H1784" t="b">
        <f t="shared" si="138"/>
        <v>1</v>
      </c>
      <c r="I1784" t="str">
        <f t="shared" si="139"/>
        <v>00</v>
      </c>
    </row>
    <row r="1785" spans="1:9">
      <c r="A1785" t="str">
        <f t="shared" si="137"/>
        <v>2.1.8.9.1.00.00 - Outras Obrigações a Curto Prazo - Consolidação</v>
      </c>
      <c r="B1785" s="3" t="s">
        <v>2514</v>
      </c>
      <c r="C1785" s="4">
        <v>316592656150.60999</v>
      </c>
      <c r="D1785" s="1"/>
      <c r="E1785" s="1">
        <f>SUMIF(A1785:B1785,"*intra*",C1785:D1785)+SUMIF(A1785:B1785,"*inter*",C1785:D1785)</f>
        <v>0</v>
      </c>
      <c r="F1785" s="1">
        <f>SUMIF(A1785:B1785,"*consolidação*",C1785:D1785)</f>
        <v>316592656150.60999</v>
      </c>
      <c r="H1785" t="b">
        <f t="shared" si="138"/>
        <v>1</v>
      </c>
      <c r="I1785" t="str">
        <f t="shared" si="139"/>
        <v>00</v>
      </c>
    </row>
    <row r="1786" spans="1:9">
      <c r="A1786" t="str">
        <f t="shared" si="137"/>
        <v>2.1.8.9.2.00.00 - Outras Obrigações a Curto Prazo - Intra OFSS</v>
      </c>
      <c r="B1786" s="5" t="s">
        <v>2515</v>
      </c>
      <c r="C1786" s="6">
        <v>47764767146.07</v>
      </c>
      <c r="D1786" s="1"/>
      <c r="E1786" s="1">
        <f>SUMIF(A1786:B1786,"*intra*",C1786:D1786)+SUMIF(A1786:B1786,"*inter*",C1786:D1786)</f>
        <v>47764767146.07</v>
      </c>
      <c r="F1786" s="1">
        <f>SUMIF(A1786:B1786,"*consolidação*",C1786:D1786)</f>
        <v>0</v>
      </c>
      <c r="H1786" t="b">
        <f t="shared" si="138"/>
        <v>1</v>
      </c>
      <c r="I1786" t="str">
        <f t="shared" si="139"/>
        <v>00</v>
      </c>
    </row>
    <row r="1787" spans="1:9">
      <c r="A1787" t="str">
        <f t="shared" si="137"/>
        <v>2.2.0.0.0.00.00 - Passivo não-Circulante</v>
      </c>
      <c r="B1787" s="3" t="s">
        <v>2516</v>
      </c>
      <c r="C1787" s="4">
        <v>5693310194300.7305</v>
      </c>
      <c r="D1787" s="1"/>
      <c r="E1787" s="1">
        <f>E1788+E1801+E1831+E1836+E1849+E1874+E1887</f>
        <v>64985104409.789993</v>
      </c>
      <c r="F1787" s="1">
        <f>F1788+F1801+F1831+F1836+F1849+F1874+F1887</f>
        <v>5628325089890.9395</v>
      </c>
      <c r="H1787" t="b">
        <f t="shared" si="138"/>
        <v>1</v>
      </c>
      <c r="I1787" t="str">
        <f t="shared" si="139"/>
        <v>00</v>
      </c>
    </row>
    <row r="1788" spans="1:9" ht="25.5">
      <c r="A1788" t="str">
        <f t="shared" si="137"/>
        <v>2.2.1.0.0.00.00 - Obrigações Trabalhistas, Previdenciárias e 
 Assistenciais a Pagar a Longo Prazo</v>
      </c>
      <c r="B1788" s="5" t="s">
        <v>2517</v>
      </c>
      <c r="C1788" s="6">
        <v>1534566815.5599999</v>
      </c>
      <c r="D1788" s="1"/>
      <c r="E1788" s="1">
        <f>E1789+E1791+E1793+E1795</f>
        <v>47244057.93</v>
      </c>
      <c r="F1788" s="1">
        <f>F1789+F1791+F1793+F1795</f>
        <v>1487322757.6300001</v>
      </c>
      <c r="H1788" t="b">
        <f t="shared" si="138"/>
        <v>1</v>
      </c>
      <c r="I1788" t="str">
        <f t="shared" si="139"/>
        <v>00</v>
      </c>
    </row>
    <row r="1789" spans="1:9">
      <c r="A1789" t="str">
        <f t="shared" si="137"/>
        <v>2.2.1.1.0.00.00 - Pessoal a Pagar</v>
      </c>
      <c r="B1789" s="3" t="s">
        <v>2518</v>
      </c>
      <c r="C1789" s="4">
        <v>942890654.13</v>
      </c>
      <c r="D1789" s="1"/>
      <c r="E1789" s="1">
        <f>E1790</f>
        <v>0</v>
      </c>
      <c r="F1789" s="1">
        <f>F1790</f>
        <v>942890654.13</v>
      </c>
      <c r="H1789" t="b">
        <f t="shared" si="138"/>
        <v>1</v>
      </c>
      <c r="I1789" t="str">
        <f t="shared" si="139"/>
        <v>00</v>
      </c>
    </row>
    <row r="1790" spans="1:9">
      <c r="A1790" t="str">
        <f t="shared" si="137"/>
        <v>2.2.1.1.1.00.00 - Pessoal a Pagar - Consolidação</v>
      </c>
      <c r="B1790" s="5" t="s">
        <v>2519</v>
      </c>
      <c r="C1790" s="6">
        <v>942890654.13</v>
      </c>
      <c r="D1790" s="1"/>
      <c r="E1790" s="1">
        <f>SUMIF(A1790:B1790,"*intra*",C1790:D1790)+SUMIF(A1790:B1790,"*inter*",C1790:D1790)</f>
        <v>0</v>
      </c>
      <c r="F1790" s="1">
        <f>SUMIF(A1790:B1790,"*consolidação*",C1790:D1790)</f>
        <v>942890654.13</v>
      </c>
      <c r="H1790" t="b">
        <f t="shared" si="138"/>
        <v>1</v>
      </c>
      <c r="I1790" t="str">
        <f t="shared" si="139"/>
        <v>00</v>
      </c>
    </row>
    <row r="1791" spans="1:9">
      <c r="A1791" t="str">
        <f t="shared" si="137"/>
        <v>2.2.1.2.0.00.00 - Benefícios Previdenciários a Pagar</v>
      </c>
      <c r="B1791" s="3" t="s">
        <v>2520</v>
      </c>
      <c r="C1791" s="4">
        <v>147028491.61000001</v>
      </c>
      <c r="D1791" s="1"/>
      <c r="E1791" s="1">
        <f>E1792</f>
        <v>0</v>
      </c>
      <c r="F1791" s="1">
        <f>F1792</f>
        <v>147028491.61000001</v>
      </c>
      <c r="H1791" t="b">
        <f t="shared" si="138"/>
        <v>1</v>
      </c>
      <c r="I1791" t="str">
        <f t="shared" si="139"/>
        <v>00</v>
      </c>
    </row>
    <row r="1792" spans="1:9">
      <c r="A1792" t="str">
        <f t="shared" si="137"/>
        <v>2.2.1.2.1.00.00 - Benefícios Previdenciários a Pagar - Consolidação</v>
      </c>
      <c r="B1792" s="5" t="s">
        <v>2521</v>
      </c>
      <c r="C1792" s="6">
        <v>147028491.61000001</v>
      </c>
      <c r="D1792" s="1"/>
      <c r="E1792" s="1">
        <f>SUMIF(A1792:B1792,"*intra*",C1792:D1792)+SUMIF(A1792:B1792,"*inter*",C1792:D1792)</f>
        <v>0</v>
      </c>
      <c r="F1792" s="1">
        <f>SUMIF(A1792:B1792,"*consolidação*",C1792:D1792)</f>
        <v>147028491.61000001</v>
      </c>
      <c r="H1792" t="b">
        <f t="shared" si="138"/>
        <v>1</v>
      </c>
      <c r="I1792" t="str">
        <f t="shared" si="139"/>
        <v>00</v>
      </c>
    </row>
    <row r="1793" spans="1:9">
      <c r="A1793" t="str">
        <f t="shared" si="137"/>
        <v>2.2.1.3.0.00.00 - Benefícios Assistenciais a Pagar</v>
      </c>
      <c r="B1793" s="3" t="s">
        <v>2522</v>
      </c>
      <c r="C1793" s="4">
        <v>0</v>
      </c>
      <c r="D1793" s="1"/>
      <c r="E1793" s="1">
        <f>E1794</f>
        <v>0</v>
      </c>
      <c r="F1793" s="1">
        <f>F1794</f>
        <v>0</v>
      </c>
      <c r="H1793" t="b">
        <f t="shared" si="138"/>
        <v>1</v>
      </c>
      <c r="I1793" t="str">
        <f t="shared" si="139"/>
        <v>00</v>
      </c>
    </row>
    <row r="1794" spans="1:9">
      <c r="A1794" t="str">
        <f t="shared" si="137"/>
        <v>2.2.1.3.1.00.00 - Benefícios Assistenciais a Pagar - Consolidação</v>
      </c>
      <c r="B1794" s="5" t="s">
        <v>2523</v>
      </c>
      <c r="C1794" s="6"/>
      <c r="D1794" s="1"/>
      <c r="E1794" s="1">
        <f>SUMIF(A1794:B1794,"*intra*",C1794:D1794)+SUMIF(A1794:B1794,"*inter*",C1794:D1794)</f>
        <v>0</v>
      </c>
      <c r="F1794" s="1">
        <f>SUMIF(A1794:B1794,"*consolidação*",C1794:D1794)</f>
        <v>0</v>
      </c>
      <c r="H1794" t="b">
        <f t="shared" si="138"/>
        <v>1</v>
      </c>
      <c r="I1794" t="str">
        <f t="shared" si="139"/>
        <v>00</v>
      </c>
    </row>
    <row r="1795" spans="1:9">
      <c r="A1795" t="str">
        <f t="shared" si="137"/>
        <v>2.2.1.4.0.00.00 - Encargos Sociais a Pagar</v>
      </c>
      <c r="B1795" s="3" t="s">
        <v>2524</v>
      </c>
      <c r="C1795" s="4">
        <v>444647669.81999999</v>
      </c>
      <c r="D1795" s="1"/>
      <c r="E1795" s="1">
        <f>E1796+E1797+E1798+E1799+E1800</f>
        <v>47244057.93</v>
      </c>
      <c r="F1795" s="1">
        <f>F1796+F1797+F1798+F1799+F1800</f>
        <v>397403611.88999999</v>
      </c>
      <c r="H1795" t="b">
        <f t="shared" si="138"/>
        <v>1</v>
      </c>
      <c r="I1795" t="str">
        <f t="shared" si="139"/>
        <v>00</v>
      </c>
    </row>
    <row r="1796" spans="1:9">
      <c r="A1796" t="str">
        <f t="shared" ref="A1796:A1859" si="140">TRIM(B1796)</f>
        <v>2.2.1.4.1.00.00 - Encargos Sociais a Pagar - Consolidação</v>
      </c>
      <c r="B1796" s="5" t="s">
        <v>2525</v>
      </c>
      <c r="C1796" s="6">
        <v>397403611.88999999</v>
      </c>
      <c r="D1796" s="1"/>
      <c r="E1796" s="1">
        <f>SUMIF(A1796:B1796,"*intra*",C1796:D1796)+SUMIF(A1796:B1796,"*inter*",C1796:D1796)</f>
        <v>0</v>
      </c>
      <c r="F1796" s="1">
        <f>SUMIF(A1796:B1796,"*consolidação*",C1796:D1796)</f>
        <v>397403611.88999999</v>
      </c>
      <c r="H1796" t="b">
        <f t="shared" ref="H1796:H1859" si="141">IF(I1796="00",C1796=E1796+F1796,TRUE)</f>
        <v>1</v>
      </c>
      <c r="I1796" t="str">
        <f t="shared" ref="I1796:I1859" si="142">MID(A1796,11,2)</f>
        <v>00</v>
      </c>
    </row>
    <row r="1797" spans="1:9">
      <c r="A1797" t="str">
        <f t="shared" si="140"/>
        <v>2.2.1.4.2.00.00 - Encargos Sociais a Pagar - Intra OFSS</v>
      </c>
      <c r="B1797" s="3" t="s">
        <v>2526</v>
      </c>
      <c r="C1797" s="4">
        <v>47244057.93</v>
      </c>
      <c r="D1797" s="1"/>
      <c r="E1797" s="1">
        <f>SUMIF(A1797:B1797,"*intra*",C1797:D1797)+SUMIF(A1797:B1797,"*inter*",C1797:D1797)</f>
        <v>47244057.93</v>
      </c>
      <c r="F1797" s="1">
        <f>SUMIF(A1797:B1797,"*consolidação*",C1797:D1797)</f>
        <v>0</v>
      </c>
      <c r="H1797" t="b">
        <f t="shared" si="141"/>
        <v>1</v>
      </c>
      <c r="I1797" t="str">
        <f t="shared" si="142"/>
        <v>00</v>
      </c>
    </row>
    <row r="1798" spans="1:9">
      <c r="A1798" t="str">
        <f t="shared" si="140"/>
        <v>2.2.1.4.3.00.00 - Encargos Sociais a Pagar - Inter OFSS - União</v>
      </c>
      <c r="B1798" s="5" t="s">
        <v>2527</v>
      </c>
      <c r="C1798" s="6"/>
      <c r="D1798" s="1"/>
      <c r="E1798" s="1">
        <f>SUMIF(A1798:B1798,"*intra*",C1798:D1798)+SUMIF(A1798:B1798,"*inter*",C1798:D1798)</f>
        <v>0</v>
      </c>
      <c r="F1798" s="1">
        <f>SUMIF(A1798:B1798,"*consolidação*",C1798:D1798)</f>
        <v>0</v>
      </c>
      <c r="H1798" t="b">
        <f t="shared" si="141"/>
        <v>1</v>
      </c>
      <c r="I1798" t="str">
        <f t="shared" si="142"/>
        <v>00</v>
      </c>
    </row>
    <row r="1799" spans="1:9">
      <c r="A1799" t="str">
        <f t="shared" si="140"/>
        <v>2.2.1.4.4.00.00 - Encargos Sociais a Pagar - Inter OFSS - Estado</v>
      </c>
      <c r="B1799" s="3" t="s">
        <v>2528</v>
      </c>
      <c r="C1799" s="4"/>
      <c r="D1799" s="1"/>
      <c r="E1799" s="1">
        <f>SUMIF(A1799:B1799,"*intra*",C1799:D1799)+SUMIF(A1799:B1799,"*inter*",C1799:D1799)</f>
        <v>0</v>
      </c>
      <c r="F1799" s="1">
        <f>SUMIF(A1799:B1799,"*consolidação*",C1799:D1799)</f>
        <v>0</v>
      </c>
      <c r="H1799" t="b">
        <f t="shared" si="141"/>
        <v>1</v>
      </c>
      <c r="I1799" t="str">
        <f t="shared" si="142"/>
        <v>00</v>
      </c>
    </row>
    <row r="1800" spans="1:9">
      <c r="A1800" t="str">
        <f t="shared" si="140"/>
        <v>2.2.1.4.5.00.00 - Encargos Sociais a Pagar - Inter OFSS - Município</v>
      </c>
      <c r="B1800" s="5" t="s">
        <v>2529</v>
      </c>
      <c r="C1800" s="6"/>
      <c r="D1800" s="1"/>
      <c r="E1800" s="1">
        <f>SUMIF(A1800:B1800,"*intra*",C1800:D1800)+SUMIF(A1800:B1800,"*inter*",C1800:D1800)</f>
        <v>0</v>
      </c>
      <c r="F1800" s="1">
        <f>SUMIF(A1800:B1800,"*consolidação*",C1800:D1800)</f>
        <v>0</v>
      </c>
      <c r="H1800" t="b">
        <f t="shared" si="141"/>
        <v>1</v>
      </c>
      <c r="I1800" t="str">
        <f t="shared" si="142"/>
        <v>00</v>
      </c>
    </row>
    <row r="1801" spans="1:9">
      <c r="A1801" t="str">
        <f t="shared" si="140"/>
        <v>2.2.2.0.0.00.00 - Empréstimos e Financiamentos a Longo Prazo</v>
      </c>
      <c r="B1801" s="3" t="s">
        <v>2530</v>
      </c>
      <c r="C1801" s="4">
        <v>4053128417424.8799</v>
      </c>
      <c r="D1801" s="1"/>
      <c r="E1801" s="1">
        <f>E1802+E1808+E1810+E1815+E1817+E1822-E1824-E1829</f>
        <v>44793364511.019997</v>
      </c>
      <c r="F1801" s="1">
        <f>F1802+F1808+F1810+F1815+F1817+F1822-F1824-F1829</f>
        <v>4008335052913.8599</v>
      </c>
      <c r="H1801" t="b">
        <f t="shared" si="141"/>
        <v>1</v>
      </c>
      <c r="I1801" t="str">
        <f t="shared" si="142"/>
        <v>00</v>
      </c>
    </row>
    <row r="1802" spans="1:9">
      <c r="A1802" t="str">
        <f t="shared" si="140"/>
        <v>2.2.2.1.0.00.00 - Empréstimos a Longo Prazo - Interno</v>
      </c>
      <c r="B1802" s="5" t="s">
        <v>2531</v>
      </c>
      <c r="C1802" s="6">
        <v>3935306275247.4399</v>
      </c>
      <c r="D1802" s="1"/>
      <c r="E1802" s="1">
        <f>E1803+E1805+E1806+E1807+E1804</f>
        <v>44793364511.019997</v>
      </c>
      <c r="F1802" s="1">
        <f>F1803+F1805+F1806+F1807+F1804</f>
        <v>3890512910736.4199</v>
      </c>
      <c r="H1802" t="b">
        <f t="shared" si="141"/>
        <v>1</v>
      </c>
      <c r="I1802" t="str">
        <f t="shared" si="142"/>
        <v>00</v>
      </c>
    </row>
    <row r="1803" spans="1:9">
      <c r="A1803" t="str">
        <f t="shared" si="140"/>
        <v>2.2.2.1.1.00.00 - Empréstimos a Longo Prazo - Interno - Consolidação</v>
      </c>
      <c r="B1803" s="3" t="s">
        <v>2532</v>
      </c>
      <c r="C1803" s="4">
        <v>3890512910736.4199</v>
      </c>
      <c r="D1803" s="1"/>
      <c r="E1803" s="1"/>
      <c r="F1803" s="1">
        <f>SUMIF(A1803:B1803,"*consolidação*",C1803:D1803)</f>
        <v>3890512910736.4199</v>
      </c>
      <c r="H1803" t="b">
        <f t="shared" si="141"/>
        <v>1</v>
      </c>
      <c r="I1803" t="str">
        <f t="shared" si="142"/>
        <v>00</v>
      </c>
    </row>
    <row r="1804" spans="1:9">
      <c r="A1804" t="str">
        <f t="shared" si="140"/>
        <v>2.2.2.1.2.00.00 - Empréstimos a Longo Prazo – Interno - Intra OFSS</v>
      </c>
      <c r="B1804" s="5" t="s">
        <v>2533</v>
      </c>
      <c r="C1804" s="6">
        <v>44793364511.019997</v>
      </c>
      <c r="D1804" s="1"/>
      <c r="E1804" s="1">
        <f>SUMIF(A1804:B1804,"*intra*",C1804:D1804)</f>
        <v>44793364511.019997</v>
      </c>
      <c r="F1804" s="1">
        <f>SUMIF(A1804:B1804,"*consolidação*",C1804:D1804)</f>
        <v>0</v>
      </c>
      <c r="H1804" t="b">
        <f t="shared" si="141"/>
        <v>1</v>
      </c>
      <c r="I1804" t="str">
        <f t="shared" si="142"/>
        <v>00</v>
      </c>
    </row>
    <row r="1805" spans="1:9" ht="25.5">
      <c r="A1805" t="str">
        <f t="shared" si="140"/>
        <v>2.2.2.1.3.00.00 - Empréstimos a Longo Prazo - Interno - Inter OFSS - 
 União</v>
      </c>
      <c r="B1805" s="3" t="s">
        <v>2534</v>
      </c>
      <c r="C1805" s="4"/>
      <c r="D1805" s="1"/>
      <c r="E1805" s="1">
        <f>SUMIF(A1805:B1805,"*intra*",C1805:D1805)+SUMIF(A1805:B1805,"*inter*",C1805:D1805)</f>
        <v>0</v>
      </c>
      <c r="F1805" s="1">
        <f>SUMIF(A1805:B1805,"*consolidação*",C1805:D1805)</f>
        <v>0</v>
      </c>
      <c r="H1805" t="b">
        <f t="shared" si="141"/>
        <v>1</v>
      </c>
      <c r="I1805" t="str">
        <f t="shared" si="142"/>
        <v>00</v>
      </c>
    </row>
    <row r="1806" spans="1:9" ht="25.5">
      <c r="A1806" t="str">
        <f t="shared" si="140"/>
        <v>2.2.2.1.4.00.00 - Empréstimos a Longo Prazo - Interno - Inter OFSS - 
 Estado</v>
      </c>
      <c r="B1806" s="5" t="s">
        <v>2535</v>
      </c>
      <c r="C1806" s="6"/>
      <c r="D1806" s="1"/>
      <c r="E1806" s="1">
        <f>SUMIF(A1806:B1806,"*intra*",C1806:D1806)+SUMIF(A1806:B1806,"*inter*",C1806:D1806)</f>
        <v>0</v>
      </c>
      <c r="F1806" s="1">
        <f>SUMIF(A1806:B1806,"*consolidação*",C1806:D1806)</f>
        <v>0</v>
      </c>
      <c r="H1806" t="b">
        <f t="shared" si="141"/>
        <v>1</v>
      </c>
      <c r="I1806" t="str">
        <f t="shared" si="142"/>
        <v>00</v>
      </c>
    </row>
    <row r="1807" spans="1:9" ht="25.5">
      <c r="A1807" t="str">
        <f t="shared" si="140"/>
        <v>2.2.2.1.5.00.00 - Empréstimos a Longo Prazo - Interno - Inter OFSS - 
 Município</v>
      </c>
      <c r="B1807" s="3" t="s">
        <v>2536</v>
      </c>
      <c r="C1807" s="4"/>
      <c r="D1807" s="1"/>
      <c r="E1807" s="1">
        <f>SUMIF(A1807:B1807,"*intra*",C1807:D1807)+SUMIF(A1807:B1807,"*inter*",C1807:D1807)</f>
        <v>0</v>
      </c>
      <c r="F1807" s="1">
        <f>SUMIF(A1807:B1807,"*consolidação*",C1807:D1807)</f>
        <v>0</v>
      </c>
      <c r="H1807" t="b">
        <f t="shared" si="141"/>
        <v>1</v>
      </c>
      <c r="I1807" t="str">
        <f t="shared" si="142"/>
        <v>00</v>
      </c>
    </row>
    <row r="1808" spans="1:9">
      <c r="A1808" t="str">
        <f t="shared" si="140"/>
        <v>2.2.2.2.0.00.00 - Empréstimos a Longo Prazo - Externo</v>
      </c>
      <c r="B1808" s="5" t="s">
        <v>2537</v>
      </c>
      <c r="C1808" s="6">
        <v>110498162906.50999</v>
      </c>
      <c r="D1808" s="1"/>
      <c r="E1808" s="1">
        <f>E1809</f>
        <v>0</v>
      </c>
      <c r="F1808" s="1">
        <f>F1809</f>
        <v>110498162906.50999</v>
      </c>
      <c r="H1808" t="b">
        <f t="shared" si="141"/>
        <v>1</v>
      </c>
      <c r="I1808" t="str">
        <f t="shared" si="142"/>
        <v>00</v>
      </c>
    </row>
    <row r="1809" spans="1:9">
      <c r="A1809" t="str">
        <f t="shared" si="140"/>
        <v>2.2.2.2.1.00.00 - Empréstimos a Longo Prazo - Externo Consolidação</v>
      </c>
      <c r="B1809" s="3" t="s">
        <v>2538</v>
      </c>
      <c r="C1809" s="4">
        <v>110498162906.50999</v>
      </c>
      <c r="D1809" s="1"/>
      <c r="E1809" s="1">
        <f>SUMIF(A1809:B1809,"*intra*",C1809:D1809)+SUMIF(A1809:B1809,"*inter*",C1809:D1809)</f>
        <v>0</v>
      </c>
      <c r="F1809" s="1">
        <f>SUMIF(A1809:B1809,"*consolidação*",C1809:D1809)</f>
        <v>110498162906.50999</v>
      </c>
      <c r="H1809" t="b">
        <f t="shared" si="141"/>
        <v>1</v>
      </c>
      <c r="I1809" t="str">
        <f t="shared" si="142"/>
        <v>00</v>
      </c>
    </row>
    <row r="1810" spans="1:9">
      <c r="A1810" t="str">
        <f t="shared" si="140"/>
        <v>2.2.2.3.0.00.00 - Financiamentos a Longo Prazo - Interno</v>
      </c>
      <c r="B1810" s="5" t="s">
        <v>2539</v>
      </c>
      <c r="C1810" s="6">
        <v>1547864163.8699999</v>
      </c>
      <c r="D1810" s="1"/>
      <c r="E1810" s="1">
        <f>E1811+E1812+E1813+E1814</f>
        <v>0</v>
      </c>
      <c r="F1810" s="1">
        <f>F1811+F1812+F1813+F1814</f>
        <v>1547864163.8699999</v>
      </c>
      <c r="H1810" t="b">
        <f t="shared" si="141"/>
        <v>1</v>
      </c>
      <c r="I1810" t="str">
        <f t="shared" si="142"/>
        <v>00</v>
      </c>
    </row>
    <row r="1811" spans="1:9" ht="25.5">
      <c r="A1811" t="str">
        <f t="shared" si="140"/>
        <v>2.2.2.3.1.00.00 - Financiamentos a Longo Prazo - Interno - 
 Consolidação</v>
      </c>
      <c r="B1811" s="3" t="s">
        <v>2540</v>
      </c>
      <c r="C1811" s="4">
        <v>1547864163.8699999</v>
      </c>
      <c r="D1811" s="1"/>
      <c r="E1811" s="1"/>
      <c r="F1811" s="1">
        <f>SUMIF(A1811:B1811,"*consolidação*",C1811:D1811)</f>
        <v>1547864163.8699999</v>
      </c>
      <c r="H1811" t="b">
        <f t="shared" si="141"/>
        <v>1</v>
      </c>
      <c r="I1811" t="str">
        <f t="shared" si="142"/>
        <v>00</v>
      </c>
    </row>
    <row r="1812" spans="1:9" ht="25.5">
      <c r="A1812" t="str">
        <f t="shared" si="140"/>
        <v>2.2.2.3.3.00.00 - Financiamentos a Longo Prazo - Interno - Inter 
 OFSS - União</v>
      </c>
      <c r="B1812" s="5" t="s">
        <v>2541</v>
      </c>
      <c r="C1812" s="6"/>
      <c r="D1812" s="1"/>
      <c r="E1812" s="1">
        <f>SUMIF(A1812:B1812,"*intra*",C1812:D1812)+SUMIF(A1812:B1812,"*inter*",C1812:D1812)</f>
        <v>0</v>
      </c>
      <c r="F1812" s="1">
        <f>SUMIF(A1812:B1812,"*consolidação*",C1812:D1812)</f>
        <v>0</v>
      </c>
      <c r="H1812" t="b">
        <f t="shared" si="141"/>
        <v>1</v>
      </c>
      <c r="I1812" t="str">
        <f t="shared" si="142"/>
        <v>00</v>
      </c>
    </row>
    <row r="1813" spans="1:9" ht="25.5">
      <c r="A1813" t="str">
        <f t="shared" si="140"/>
        <v>2.2.2.3.4.00.00 - Financiamentos a Longo Prazo - Interno - Inter 
 OFSS - Estado</v>
      </c>
      <c r="B1813" s="3" t="s">
        <v>2542</v>
      </c>
      <c r="C1813" s="4"/>
      <c r="D1813" s="1"/>
      <c r="E1813" s="1">
        <f>SUMIF(A1813:B1813,"*intra*",C1813:D1813)+SUMIF(A1813:B1813,"*inter*",C1813:D1813)</f>
        <v>0</v>
      </c>
      <c r="F1813" s="1">
        <f>SUMIF(A1813:B1813,"*consolidação*",C1813:D1813)</f>
        <v>0</v>
      </c>
      <c r="H1813" t="b">
        <f t="shared" si="141"/>
        <v>1</v>
      </c>
      <c r="I1813" t="str">
        <f t="shared" si="142"/>
        <v>00</v>
      </c>
    </row>
    <row r="1814" spans="1:9" ht="25.5">
      <c r="A1814" t="str">
        <f t="shared" si="140"/>
        <v>2.2.2.3.5.00.00 - Financiamentos a Longo Prazo - Interno - Inter 
 OFSS - Município</v>
      </c>
      <c r="B1814" s="5" t="s">
        <v>2543</v>
      </c>
      <c r="C1814" s="6"/>
      <c r="D1814" s="1"/>
      <c r="E1814" s="1">
        <f>SUMIF(A1814:B1814,"*intra*",C1814:D1814)+SUMIF(A1814:B1814,"*inter*",C1814:D1814)</f>
        <v>0</v>
      </c>
      <c r="F1814" s="1">
        <f>SUMIF(A1814:B1814,"*consolidação*",C1814:D1814)</f>
        <v>0</v>
      </c>
      <c r="H1814" t="b">
        <f t="shared" si="141"/>
        <v>1</v>
      </c>
      <c r="I1814" t="str">
        <f t="shared" si="142"/>
        <v>00</v>
      </c>
    </row>
    <row r="1815" spans="1:9">
      <c r="A1815" t="str">
        <f t="shared" si="140"/>
        <v>2.2.2.4.0.00.00 - Financiamento a Longo Prazo - Externo</v>
      </c>
      <c r="B1815" s="3" t="s">
        <v>2544</v>
      </c>
      <c r="C1815" s="4">
        <v>5776115107.0600004</v>
      </c>
      <c r="D1815" s="1"/>
      <c r="E1815" s="1">
        <f>E1816</f>
        <v>0</v>
      </c>
      <c r="F1815" s="1">
        <f>F1816</f>
        <v>5776115107.0600004</v>
      </c>
      <c r="H1815" t="b">
        <f t="shared" si="141"/>
        <v>1</v>
      </c>
      <c r="I1815" t="str">
        <f t="shared" si="142"/>
        <v>00</v>
      </c>
    </row>
    <row r="1816" spans="1:9" ht="25.5">
      <c r="A1816" t="str">
        <f t="shared" si="140"/>
        <v>2.2.2.4.1.00.00 - Financiamento a Longo Prazo - Externo - 
 Consolidação</v>
      </c>
      <c r="B1816" s="5" t="s">
        <v>2545</v>
      </c>
      <c r="C1816" s="6">
        <v>5776115107.0600004</v>
      </c>
      <c r="D1816" s="1"/>
      <c r="E1816" s="1">
        <f>SUMIF(A1816:B1816,"*intra*",C1816:D1816)+SUMIF(A1816:B1816,"*inter*",C1816:D1816)</f>
        <v>0</v>
      </c>
      <c r="F1816" s="1">
        <f>SUMIF(A1816:B1816,"*consolidação*",C1816:D1816)</f>
        <v>5776115107.0600004</v>
      </c>
      <c r="H1816" t="b">
        <f t="shared" si="141"/>
        <v>1</v>
      </c>
      <c r="I1816" t="str">
        <f t="shared" si="142"/>
        <v>00</v>
      </c>
    </row>
    <row r="1817" spans="1:9" ht="25.5">
      <c r="A1817" t="str">
        <f t="shared" si="140"/>
        <v>2.2.2.5.0.00.00 - Juros e Encargos a Pagar de Empréstimos e 
 Financiamentos a Longo Prazo - Interno</v>
      </c>
      <c r="B1817" s="3" t="s">
        <v>2546</v>
      </c>
      <c r="C1817" s="4">
        <v>0</v>
      </c>
      <c r="D1817" s="1"/>
      <c r="E1817" s="1">
        <f>E1818+E1819+E1820+E1821</f>
        <v>0</v>
      </c>
      <c r="F1817" s="1">
        <f>F1818+F1819+F1820+F1821</f>
        <v>0</v>
      </c>
      <c r="H1817" t="b">
        <f t="shared" si="141"/>
        <v>1</v>
      </c>
      <c r="I1817" t="str">
        <f t="shared" si="142"/>
        <v>00</v>
      </c>
    </row>
    <row r="1818" spans="1:9" ht="25.5">
      <c r="A1818" t="str">
        <f t="shared" si="140"/>
        <v>2.2.2.5.1.00.00 - Juros e Encargos a Pagar de Empréstimos e 
 Financiamentos a Longo Prazo - Interno - Consolidação</v>
      </c>
      <c r="B1818" s="5" t="s">
        <v>2547</v>
      </c>
      <c r="C1818" s="6"/>
      <c r="D1818" s="1"/>
      <c r="E1818" s="1"/>
      <c r="F1818" s="1">
        <f>SUMIF(A1818:B1818,"*consolidação*",C1818:D1818)</f>
        <v>0</v>
      </c>
      <c r="H1818" t="b">
        <f t="shared" si="141"/>
        <v>1</v>
      </c>
      <c r="I1818" t="str">
        <f t="shared" si="142"/>
        <v>00</v>
      </c>
    </row>
    <row r="1819" spans="1:9" ht="25.5">
      <c r="A1819" t="str">
        <f t="shared" si="140"/>
        <v>2.2.2.5.3.00.00 - Juros e Encargos a Pagar de Empréstimos e 
 Financiamentos a Longo Prazo - Interno - Inter OFSS - União</v>
      </c>
      <c r="B1819" s="3" t="s">
        <v>2548</v>
      </c>
      <c r="C1819" s="4"/>
      <c r="D1819" s="1"/>
      <c r="E1819" s="1">
        <f>SUMIF(A1819:B1819,"*intra*",C1819:D1819)+SUMIF(A1819:B1819,"*inter*",C1819:D1819)</f>
        <v>0</v>
      </c>
      <c r="F1819" s="1">
        <f>SUMIF(A1819:B1819,"*consolidação*",C1819:D1819)</f>
        <v>0</v>
      </c>
      <c r="H1819" t="b">
        <f t="shared" si="141"/>
        <v>1</v>
      </c>
      <c r="I1819" t="str">
        <f t="shared" si="142"/>
        <v>00</v>
      </c>
    </row>
    <row r="1820" spans="1:9" ht="25.5">
      <c r="A1820" t="str">
        <f t="shared" si="140"/>
        <v>2.2.2.5.4.00.00 - Juros e Encargos a Pagar de Empréstimos e 
 Financiamentos a Longo Prazo - Interno - Inter OFSS - Estado</v>
      </c>
      <c r="B1820" s="5" t="s">
        <v>2549</v>
      </c>
      <c r="C1820" s="6"/>
      <c r="D1820" s="1"/>
      <c r="E1820" s="1">
        <f>SUMIF(A1820:B1820,"*intra*",C1820:D1820)+SUMIF(A1820:B1820,"*inter*",C1820:D1820)</f>
        <v>0</v>
      </c>
      <c r="F1820" s="1">
        <f>SUMIF(A1820:B1820,"*consolidação*",C1820:D1820)</f>
        <v>0</v>
      </c>
      <c r="H1820" t="b">
        <f t="shared" si="141"/>
        <v>1</v>
      </c>
      <c r="I1820" t="str">
        <f t="shared" si="142"/>
        <v>00</v>
      </c>
    </row>
    <row r="1821" spans="1:9" ht="25.5">
      <c r="A1821" t="str">
        <f t="shared" si="140"/>
        <v>2.2.2.5.5.00.00 - Juros e Encargos a Pagar de Empréstimos e 
 Financiamentos a Longo Prazo - Interno - Inter OFSS - Município</v>
      </c>
      <c r="B1821" s="3" t="s">
        <v>2550</v>
      </c>
      <c r="C1821" s="4"/>
      <c r="D1821" s="1"/>
      <c r="E1821" s="1">
        <f>SUMIF(A1821:B1821,"*intra*",C1821:D1821)+SUMIF(A1821:B1821,"*inter*",C1821:D1821)</f>
        <v>0</v>
      </c>
      <c r="F1821" s="1">
        <f>SUMIF(A1821:B1821,"*consolidação*",C1821:D1821)</f>
        <v>0</v>
      </c>
      <c r="H1821" t="b">
        <f t="shared" si="141"/>
        <v>1</v>
      </c>
      <c r="I1821" t="str">
        <f t="shared" si="142"/>
        <v>00</v>
      </c>
    </row>
    <row r="1822" spans="1:9" ht="25.5">
      <c r="A1822" t="str">
        <f t="shared" si="140"/>
        <v>2.2.2.6.0.00.00 - Juros e Encargos a Pagar de Empréstimos e 
 Financiamentos a Longo Prazo - Externo</v>
      </c>
      <c r="B1822" s="5" t="s">
        <v>2551</v>
      </c>
      <c r="C1822" s="6">
        <v>0</v>
      </c>
      <c r="D1822" s="1"/>
      <c r="E1822" s="1">
        <f>E1823</f>
        <v>0</v>
      </c>
      <c r="F1822" s="1">
        <f>F1823</f>
        <v>0</v>
      </c>
      <c r="H1822" t="b">
        <f t="shared" si="141"/>
        <v>1</v>
      </c>
      <c r="I1822" t="str">
        <f t="shared" si="142"/>
        <v>00</v>
      </c>
    </row>
    <row r="1823" spans="1:9" ht="25.5">
      <c r="A1823" t="str">
        <f t="shared" si="140"/>
        <v>2.2.2.6.1.00.00 - Juros e Encargos a Pagar de Empréstimos e 
 Financiamentos a Longo Prazo - Externo - Consolidação</v>
      </c>
      <c r="B1823" s="3" t="s">
        <v>2552</v>
      </c>
      <c r="C1823" s="4"/>
      <c r="D1823" s="1"/>
      <c r="E1823" s="1">
        <f>SUMIF(A1823:B1823,"*intra*",C1823:D1823)+SUMIF(A1823:B1823,"*inter*",C1823:D1823)</f>
        <v>0</v>
      </c>
      <c r="F1823" s="1">
        <f>SUMIF(A1823:B1823,"*consolidação*",C1823:D1823)</f>
        <v>0</v>
      </c>
      <c r="H1823" t="b">
        <f t="shared" si="141"/>
        <v>1</v>
      </c>
      <c r="I1823" t="str">
        <f t="shared" si="142"/>
        <v>00</v>
      </c>
    </row>
    <row r="1824" spans="1:9">
      <c r="A1824" t="str">
        <f t="shared" si="140"/>
        <v>2.2.2.8.0.00.00 - (-) Encargos Financeiros a Apropriar - Interno</v>
      </c>
      <c r="B1824" s="5" t="s">
        <v>2553</v>
      </c>
      <c r="C1824" s="6">
        <v>0</v>
      </c>
      <c r="D1824" s="1"/>
      <c r="E1824" s="1">
        <f>E1825+E1826+E1827+E1828</f>
        <v>0</v>
      </c>
      <c r="F1824" s="1">
        <f>F1825+F1826+F1827+F1828</f>
        <v>0</v>
      </c>
      <c r="H1824" t="b">
        <f t="shared" si="141"/>
        <v>1</v>
      </c>
      <c r="I1824" t="str">
        <f t="shared" si="142"/>
        <v>00</v>
      </c>
    </row>
    <row r="1825" spans="1:9" ht="25.5">
      <c r="A1825" t="str">
        <f t="shared" si="140"/>
        <v>2.2.2.8.1.00.00 - (-) Encargos Financeiros a Apropriar - Interno - 
 Consolidação</v>
      </c>
      <c r="B1825" s="3" t="s">
        <v>2554</v>
      </c>
      <c r="C1825" s="4"/>
      <c r="D1825" s="1"/>
      <c r="E1825" s="1"/>
      <c r="F1825" s="1">
        <f>SUMIF(A1825:B1825,"*consolidação*",C1825:D1825)</f>
        <v>0</v>
      </c>
      <c r="H1825" t="b">
        <f t="shared" si="141"/>
        <v>1</v>
      </c>
      <c r="I1825" t="str">
        <f t="shared" si="142"/>
        <v>00</v>
      </c>
    </row>
    <row r="1826" spans="1:9" ht="25.5">
      <c r="A1826" t="str">
        <f t="shared" si="140"/>
        <v>2.2.2.8.3.00.00 - (-) Encargos Financeiros a Apropriar - Interno - 
 Inter OFSS - União</v>
      </c>
      <c r="B1826" s="5" t="s">
        <v>2555</v>
      </c>
      <c r="C1826" s="6"/>
      <c r="D1826" s="1"/>
      <c r="E1826" s="1">
        <f>SUMIF(A1826:B1826,"*intra*",C1826:D1826)+SUMIF(A1826:B1826,"*inter*",C1826:D1826)</f>
        <v>0</v>
      </c>
      <c r="F1826" s="1">
        <f>SUMIF(A1826:B1826,"*consolidação*",C1826:D1826)</f>
        <v>0</v>
      </c>
      <c r="H1826" t="b">
        <f t="shared" si="141"/>
        <v>1</v>
      </c>
      <c r="I1826" t="str">
        <f t="shared" si="142"/>
        <v>00</v>
      </c>
    </row>
    <row r="1827" spans="1:9" ht="25.5">
      <c r="A1827" t="str">
        <f t="shared" si="140"/>
        <v>2.2.2.8.4.00.00 - (-) Encargos Financeiros a Apropriar - Interno - 
 Inter OFSS - Estado</v>
      </c>
      <c r="B1827" s="3" t="s">
        <v>2556</v>
      </c>
      <c r="C1827" s="4"/>
      <c r="D1827" s="1"/>
      <c r="E1827" s="1">
        <f>SUMIF(A1827:B1827,"*intra*",C1827:D1827)+SUMIF(A1827:B1827,"*inter*",C1827:D1827)</f>
        <v>0</v>
      </c>
      <c r="F1827" s="1">
        <f>SUMIF(A1827:B1827,"*consolidação*",C1827:D1827)</f>
        <v>0</v>
      </c>
      <c r="H1827" t="b">
        <f t="shared" si="141"/>
        <v>1</v>
      </c>
      <c r="I1827" t="str">
        <f t="shared" si="142"/>
        <v>00</v>
      </c>
    </row>
    <row r="1828" spans="1:9" ht="25.5">
      <c r="A1828" t="str">
        <f t="shared" si="140"/>
        <v>2.2.2.8.5.00.00 - (-) Encargos Financeiros a Apropriar - Interno - 
 Inter OFSS - Município</v>
      </c>
      <c r="B1828" s="5" t="s">
        <v>2557</v>
      </c>
      <c r="C1828" s="6"/>
      <c r="D1828" s="1"/>
      <c r="E1828" s="1">
        <f>SUMIF(A1828:B1828,"*intra*",C1828:D1828)+SUMIF(A1828:B1828,"*inter*",C1828:D1828)</f>
        <v>0</v>
      </c>
      <c r="F1828" s="1">
        <f>SUMIF(A1828:B1828,"*consolidação*",C1828:D1828)</f>
        <v>0</v>
      </c>
      <c r="H1828" t="b">
        <f t="shared" si="141"/>
        <v>1</v>
      </c>
      <c r="I1828" t="str">
        <f t="shared" si="142"/>
        <v>00</v>
      </c>
    </row>
    <row r="1829" spans="1:9">
      <c r="A1829" t="str">
        <f t="shared" si="140"/>
        <v>2.2.2.9.0.00.00 - (-) Encargos Financeiros a Apropriar - Externo</v>
      </c>
      <c r="B1829" s="3" t="s">
        <v>2558</v>
      </c>
      <c r="C1829" s="4">
        <v>0</v>
      </c>
      <c r="D1829" s="1"/>
      <c r="E1829" s="1">
        <f>E1830</f>
        <v>0</v>
      </c>
      <c r="F1829" s="1">
        <f>F1830</f>
        <v>0</v>
      </c>
      <c r="H1829" t="b">
        <f t="shared" si="141"/>
        <v>1</v>
      </c>
      <c r="I1829" t="str">
        <f t="shared" si="142"/>
        <v>00</v>
      </c>
    </row>
    <row r="1830" spans="1:9" ht="25.5">
      <c r="A1830" t="str">
        <f t="shared" si="140"/>
        <v>2.2.2.9.1.00.00 - (-) Encargos Financeiros a Apropriar - Externo - 
 Consolidação</v>
      </c>
      <c r="B1830" s="5" t="s">
        <v>2559</v>
      </c>
      <c r="C1830" s="6"/>
      <c r="D1830" s="1"/>
      <c r="E1830" s="1">
        <f>SUMIF(A1830:B1830,"*intra*",C1830:D1830)+SUMIF(A1830:B1830,"*inter*",C1830:D1830)</f>
        <v>0</v>
      </c>
      <c r="F1830" s="1">
        <f>SUMIF(A1830:B1830,"*consolidação*",C1830:D1830)</f>
        <v>0</v>
      </c>
      <c r="H1830" t="b">
        <f t="shared" si="141"/>
        <v>1</v>
      </c>
      <c r="I1830" t="str">
        <f t="shared" si="142"/>
        <v>00</v>
      </c>
    </row>
    <row r="1831" spans="1:9">
      <c r="A1831" t="str">
        <f t="shared" si="140"/>
        <v>2.2.3.0.0.00.00 - Fornecedores a Longo Prazo</v>
      </c>
      <c r="B1831" s="3" t="s">
        <v>2560</v>
      </c>
      <c r="C1831" s="4">
        <v>100435423.39</v>
      </c>
      <c r="D1831" s="1"/>
      <c r="E1831" s="1">
        <f>E1832+E1834</f>
        <v>0</v>
      </c>
      <c r="F1831" s="1">
        <f>F1832+F1834</f>
        <v>100435423.39</v>
      </c>
      <c r="H1831" t="b">
        <f t="shared" si="141"/>
        <v>1</v>
      </c>
      <c r="I1831" t="str">
        <f t="shared" si="142"/>
        <v>00</v>
      </c>
    </row>
    <row r="1832" spans="1:9">
      <c r="A1832" t="str">
        <f t="shared" si="140"/>
        <v>2.2.3.1.0.00.00 - Fornecedores Nacionais a Longo Prazo</v>
      </c>
      <c r="B1832" s="5" t="s">
        <v>2561</v>
      </c>
      <c r="C1832" s="6">
        <v>100435423.39</v>
      </c>
      <c r="D1832" s="1"/>
      <c r="E1832" s="1">
        <f>E1833</f>
        <v>0</v>
      </c>
      <c r="F1832" s="1">
        <f>F1833</f>
        <v>100435423.39</v>
      </c>
      <c r="H1832" t="b">
        <f t="shared" si="141"/>
        <v>1</v>
      </c>
      <c r="I1832" t="str">
        <f t="shared" si="142"/>
        <v>00</v>
      </c>
    </row>
    <row r="1833" spans="1:9" ht="25.5">
      <c r="A1833" t="str">
        <f t="shared" si="140"/>
        <v>2.2.3.1.1.00.00 - Fornecedores Nacionais a Longo Prazo - 
 Consolidação</v>
      </c>
      <c r="B1833" s="3" t="s">
        <v>2562</v>
      </c>
      <c r="C1833" s="4">
        <v>100435423.39</v>
      </c>
      <c r="D1833" s="1"/>
      <c r="E1833" s="1">
        <f>SUMIF(A1833:B1833,"*intra*",C1833:D1833)+SUMIF(A1833:B1833,"*inter*",C1833:D1833)</f>
        <v>0</v>
      </c>
      <c r="F1833" s="1">
        <f>SUMIF(A1833:B1833,"*consolidação*",C1833:D1833)</f>
        <v>100435423.39</v>
      </c>
      <c r="H1833" t="b">
        <f t="shared" si="141"/>
        <v>1</v>
      </c>
      <c r="I1833" t="str">
        <f t="shared" si="142"/>
        <v>00</v>
      </c>
    </row>
    <row r="1834" spans="1:9">
      <c r="A1834" t="str">
        <f t="shared" si="140"/>
        <v>2.2.3.2.0.00.00 - Fornecedores Estrangeiros a Longo Prazo</v>
      </c>
      <c r="B1834" s="5" t="s">
        <v>2563</v>
      </c>
      <c r="C1834" s="6">
        <v>0</v>
      </c>
      <c r="D1834" s="1"/>
      <c r="E1834" s="1">
        <f>E1835</f>
        <v>0</v>
      </c>
      <c r="F1834" s="1">
        <f>F1835</f>
        <v>0</v>
      </c>
      <c r="H1834" t="b">
        <f t="shared" si="141"/>
        <v>1</v>
      </c>
      <c r="I1834" t="str">
        <f t="shared" si="142"/>
        <v>00</v>
      </c>
    </row>
    <row r="1835" spans="1:9" ht="25.5">
      <c r="A1835" t="str">
        <f t="shared" si="140"/>
        <v>2.2.3.2.1.00.00 - Fornecedores Estrangeiros a Longo Prazo - 
 Consolidação</v>
      </c>
      <c r="B1835" s="3" t="s">
        <v>2564</v>
      </c>
      <c r="C1835" s="4"/>
      <c r="D1835" s="1"/>
      <c r="E1835" s="1">
        <f>SUMIF(A1835:B1835,"*intra*",C1835:D1835)+SUMIF(A1835:B1835,"*inter*",C1835:D1835)</f>
        <v>0</v>
      </c>
      <c r="F1835" s="1">
        <f>SUMIF(A1835:B1835,"*consolidação*",C1835:D1835)</f>
        <v>0</v>
      </c>
      <c r="H1835" t="b">
        <f t="shared" si="141"/>
        <v>1</v>
      </c>
      <c r="I1835" t="str">
        <f t="shared" si="142"/>
        <v>00</v>
      </c>
    </row>
    <row r="1836" spans="1:9">
      <c r="A1836" t="str">
        <f t="shared" si="140"/>
        <v>2.2.4.0.0.00.00 - Obrigações Fiscais a Longo Prazo</v>
      </c>
      <c r="B1836" s="5" t="s">
        <v>2565</v>
      </c>
      <c r="C1836" s="6">
        <v>68007096.870000005</v>
      </c>
      <c r="D1836" s="1"/>
      <c r="E1836" s="1">
        <f>E1837+E1841+E1845</f>
        <v>0</v>
      </c>
      <c r="F1836" s="1">
        <f>F1837+F1841+F1845</f>
        <v>68007096.870000005</v>
      </c>
      <c r="H1836" t="b">
        <f t="shared" si="141"/>
        <v>1</v>
      </c>
      <c r="I1836" t="str">
        <f t="shared" si="142"/>
        <v>00</v>
      </c>
    </row>
    <row r="1837" spans="1:9">
      <c r="A1837" t="str">
        <f t="shared" si="140"/>
        <v>2.2.4.1.0.00.00 - Obrigações Fiscais a Longo Prazo com a União</v>
      </c>
      <c r="B1837" s="3" t="s">
        <v>2566</v>
      </c>
      <c r="C1837" s="4">
        <v>37913486.509999998</v>
      </c>
      <c r="D1837" s="1"/>
      <c r="E1837" s="1">
        <f>E1838+E1839+E1840</f>
        <v>0</v>
      </c>
      <c r="F1837" s="1">
        <f>F1838+F1839+F1840</f>
        <v>37913486.509999998</v>
      </c>
      <c r="H1837" t="b">
        <f t="shared" si="141"/>
        <v>1</v>
      </c>
      <c r="I1837" t="str">
        <f t="shared" si="142"/>
        <v>00</v>
      </c>
    </row>
    <row r="1838" spans="1:9" ht="25.5">
      <c r="A1838" t="str">
        <f t="shared" si="140"/>
        <v>2.2.4.1.1.00.00 - Obrigações Fiscais a Longo Prazo com a União - 
 Consolidação</v>
      </c>
      <c r="B1838" s="5" t="s">
        <v>2567</v>
      </c>
      <c r="C1838" s="6">
        <v>37913486.509999998</v>
      </c>
      <c r="D1838" s="1"/>
      <c r="E1838" s="1">
        <f>SUMIF(A1838:B1838,"*intra*",C1838:D1838)+SUMIF(A1838:B1838,"*inter*",C1838:D1838)</f>
        <v>0</v>
      </c>
      <c r="F1838" s="1">
        <f>SUMIF(A1838:B1838,"*consolidação*",C1838:D1838)</f>
        <v>37913486.509999998</v>
      </c>
      <c r="H1838" t="b">
        <f t="shared" si="141"/>
        <v>1</v>
      </c>
      <c r="I1838" t="str">
        <f t="shared" si="142"/>
        <v>00</v>
      </c>
    </row>
    <row r="1839" spans="1:9" ht="25.5">
      <c r="A1839" t="str">
        <f t="shared" si="140"/>
        <v>2.2.4.1.2.00.00 - Obrigações Fiscais a Longo Prazo com a União - 
 Intra OFSS</v>
      </c>
      <c r="B1839" s="3" t="s">
        <v>2568</v>
      </c>
      <c r="C1839" s="4"/>
      <c r="D1839" s="1"/>
      <c r="E1839" s="1">
        <f>SUMIF(A1839:B1839,"*intra*",C1839:D1839)+SUMIF(A1839:B1839,"*inter*",C1839:D1839)</f>
        <v>0</v>
      </c>
      <c r="F1839" s="1">
        <f>SUMIF(A1839:B1839,"*consolidação*",C1839:D1839)</f>
        <v>0</v>
      </c>
      <c r="H1839" t="b">
        <f t="shared" si="141"/>
        <v>1</v>
      </c>
      <c r="I1839" t="str">
        <f t="shared" si="142"/>
        <v>00</v>
      </c>
    </row>
    <row r="1840" spans="1:9" ht="25.5">
      <c r="A1840" t="str">
        <f t="shared" si="140"/>
        <v>2.2.4.1.3.00.00 - Obrigações Fiscais a Longo Prazo com a União - 
 Inter OFSS - União</v>
      </c>
      <c r="B1840" s="5" t="s">
        <v>2569</v>
      </c>
      <c r="C1840" s="6"/>
      <c r="D1840" s="1"/>
      <c r="E1840" s="1">
        <f>SUMIF(A1840:B1840,"*intra*",C1840:D1840)+SUMIF(A1840:B1840,"*inter*",C1840:D1840)</f>
        <v>0</v>
      </c>
      <c r="F1840" s="1">
        <f>SUMIF(A1840:B1840,"*consolidação*",C1840:D1840)</f>
        <v>0</v>
      </c>
      <c r="H1840" t="b">
        <f t="shared" si="141"/>
        <v>1</v>
      </c>
      <c r="I1840" t="str">
        <f t="shared" si="142"/>
        <v>00</v>
      </c>
    </row>
    <row r="1841" spans="1:9">
      <c r="A1841" t="str">
        <f t="shared" si="140"/>
        <v>2.2.4.2.0.00.00 - Obrigações Fiscais a Longo Prazo com os Estados</v>
      </c>
      <c r="B1841" s="3" t="s">
        <v>2570</v>
      </c>
      <c r="C1841" s="4">
        <v>30093610.359999999</v>
      </c>
      <c r="D1841" s="1"/>
      <c r="E1841" s="1">
        <f>E1842+E1843+E1844</f>
        <v>0</v>
      </c>
      <c r="F1841" s="1">
        <f>F1842+F1843+F1844</f>
        <v>30093610.359999999</v>
      </c>
      <c r="H1841" t="b">
        <f t="shared" si="141"/>
        <v>1</v>
      </c>
      <c r="I1841" t="str">
        <f t="shared" si="142"/>
        <v>00</v>
      </c>
    </row>
    <row r="1842" spans="1:9" ht="25.5">
      <c r="A1842" t="str">
        <f t="shared" si="140"/>
        <v>2.2.4.2.1.00.00 - Obrigações Fiscais a Longo Prazo com os Estados - 
 Consolidação</v>
      </c>
      <c r="B1842" s="5" t="s">
        <v>2571</v>
      </c>
      <c r="C1842" s="6">
        <v>30093610.359999999</v>
      </c>
      <c r="D1842" s="1"/>
      <c r="E1842" s="1">
        <f>SUMIF(A1842:B1842,"*intra*",C1842:D1842)+SUMIF(A1842:B1842,"*inter*",C1842:D1842)</f>
        <v>0</v>
      </c>
      <c r="F1842" s="1">
        <f>SUMIF(A1842:B1842,"*consolidação*",C1842:D1842)</f>
        <v>30093610.359999999</v>
      </c>
      <c r="H1842" t="b">
        <f t="shared" si="141"/>
        <v>1</v>
      </c>
      <c r="I1842" t="str">
        <f t="shared" si="142"/>
        <v>00</v>
      </c>
    </row>
    <row r="1843" spans="1:9" ht="25.5">
      <c r="A1843" t="str">
        <f t="shared" si="140"/>
        <v>2.2.4.2.2.00.00 - Obrigações Fiscais a Longo Prazo com os Estados - 
 Intra OFSS</v>
      </c>
      <c r="B1843" s="3" t="s">
        <v>2572</v>
      </c>
      <c r="C1843" s="4"/>
      <c r="D1843" s="1"/>
      <c r="E1843" s="1">
        <f>SUMIF(A1843:B1843,"*intra*",C1843:D1843)+SUMIF(A1843:B1843,"*inter*",C1843:D1843)</f>
        <v>0</v>
      </c>
      <c r="F1843" s="1">
        <f>SUMIF(A1843:B1843,"*consolidação*",C1843:D1843)</f>
        <v>0</v>
      </c>
      <c r="H1843" t="b">
        <f t="shared" si="141"/>
        <v>1</v>
      </c>
      <c r="I1843" t="str">
        <f t="shared" si="142"/>
        <v>00</v>
      </c>
    </row>
    <row r="1844" spans="1:9" ht="25.5">
      <c r="A1844" t="str">
        <f t="shared" si="140"/>
        <v>2.2.4.2.4.00.00 - Obrigações Fiscais a Longo Prazo com os Estados - 
 Inter OFSS - Estado</v>
      </c>
      <c r="B1844" s="5" t="s">
        <v>2573</v>
      </c>
      <c r="C1844" s="6"/>
      <c r="D1844" s="1"/>
      <c r="E1844" s="1">
        <f>SUMIF(A1844:B1844,"*intra*",C1844:D1844)+SUMIF(A1844:B1844,"*inter*",C1844:D1844)</f>
        <v>0</v>
      </c>
      <c r="F1844" s="1">
        <f>SUMIF(A1844:B1844,"*consolidação*",C1844:D1844)</f>
        <v>0</v>
      </c>
      <c r="H1844" t="b">
        <f t="shared" si="141"/>
        <v>1</v>
      </c>
      <c r="I1844" t="str">
        <f t="shared" si="142"/>
        <v>00</v>
      </c>
    </row>
    <row r="1845" spans="1:9">
      <c r="A1845" t="str">
        <f t="shared" si="140"/>
        <v>2.2.4.3.0.00.00 - Obrigações Fiscais a Longo Prazo com os Municípios</v>
      </c>
      <c r="B1845" s="3" t="s">
        <v>2574</v>
      </c>
      <c r="C1845" s="4">
        <v>0</v>
      </c>
      <c r="D1845" s="1"/>
      <c r="E1845" s="1">
        <f>E1846+E1847+E1848</f>
        <v>0</v>
      </c>
      <c r="F1845" s="1">
        <f>F1846+F1847+F1848</f>
        <v>0</v>
      </c>
      <c r="H1845" t="b">
        <f t="shared" si="141"/>
        <v>1</v>
      </c>
      <c r="I1845" t="str">
        <f t="shared" si="142"/>
        <v>00</v>
      </c>
    </row>
    <row r="1846" spans="1:9" ht="25.5">
      <c r="A1846" t="str">
        <f t="shared" si="140"/>
        <v>2.2.4.3.1.00.00 - Obrigações Fiscais a Longo Prazo com os Municípios 
 - Consolidação</v>
      </c>
      <c r="B1846" s="5" t="s">
        <v>2575</v>
      </c>
      <c r="C1846" s="6"/>
      <c r="D1846" s="1"/>
      <c r="E1846" s="1">
        <f>SUMIF(A1846:B1846,"*intra*",C1846:D1846)+SUMIF(A1846:B1846,"*inter*",C1846:D1846)</f>
        <v>0</v>
      </c>
      <c r="F1846" s="1">
        <f>SUMIF(A1846:B1846,"*consolidação*",C1846:D1846)</f>
        <v>0</v>
      </c>
      <c r="H1846" t="b">
        <f t="shared" si="141"/>
        <v>1</v>
      </c>
      <c r="I1846" t="str">
        <f t="shared" si="142"/>
        <v>00</v>
      </c>
    </row>
    <row r="1847" spans="1:9" ht="25.5">
      <c r="A1847" t="str">
        <f t="shared" si="140"/>
        <v>2.2.4.3.2.00.00 - Obrigações Fiscais a Longo Prazo com os Municípios 
 - Intra OFSS</v>
      </c>
      <c r="B1847" s="3" t="s">
        <v>2576</v>
      </c>
      <c r="C1847" s="4"/>
      <c r="D1847" s="1"/>
      <c r="E1847" s="1">
        <f>SUMIF(A1847:B1847,"*intra*",C1847:D1847)+SUMIF(A1847:B1847,"*inter*",C1847:D1847)</f>
        <v>0</v>
      </c>
      <c r="F1847" s="1">
        <f>SUMIF(A1847:B1847,"*consolidação*",C1847:D1847)</f>
        <v>0</v>
      </c>
      <c r="H1847" t="b">
        <f t="shared" si="141"/>
        <v>1</v>
      </c>
      <c r="I1847" t="str">
        <f t="shared" si="142"/>
        <v>00</v>
      </c>
    </row>
    <row r="1848" spans="1:9" ht="25.5">
      <c r="A1848" t="str">
        <f t="shared" si="140"/>
        <v>2.2.4.3.5.00.00 - Obrigações Fiscais a Longo Prazo com os Municípios 
 - Inter OFSS - Município</v>
      </c>
      <c r="B1848" s="5" t="s">
        <v>2577</v>
      </c>
      <c r="C1848" s="6"/>
      <c r="D1848" s="1"/>
      <c r="E1848" s="1">
        <f>SUMIF(A1848:B1848,"*intra*",C1848:D1848)+SUMIF(A1848:B1848,"*inter*",C1848:D1848)</f>
        <v>0</v>
      </c>
      <c r="F1848" s="1">
        <f>SUMIF(A1848:B1848,"*consolidação*",C1848:D1848)</f>
        <v>0</v>
      </c>
      <c r="H1848" t="b">
        <f t="shared" si="141"/>
        <v>1</v>
      </c>
      <c r="I1848" t="str">
        <f t="shared" si="142"/>
        <v>00</v>
      </c>
    </row>
    <row r="1849" spans="1:9">
      <c r="A1849" t="str">
        <f t="shared" si="140"/>
        <v>2.2.7.0.0.00.00 - Provisões a Longo Prazo</v>
      </c>
      <c r="B1849" s="3" t="s">
        <v>2578</v>
      </c>
      <c r="C1849" s="4">
        <v>1556152697094.1201</v>
      </c>
      <c r="D1849" s="1"/>
      <c r="E1849" s="1">
        <f>E1850+E1852+E1861+E1863+E1865+E1870+E1872</f>
        <v>20144495840.84</v>
      </c>
      <c r="F1849" s="1">
        <f>F1850+F1852+F1861+F1863+F1865+F1870+F1872</f>
        <v>1536008201253.2798</v>
      </c>
      <c r="H1849" t="b">
        <f t="shared" si="141"/>
        <v>1</v>
      </c>
      <c r="I1849" t="str">
        <f t="shared" si="142"/>
        <v>00</v>
      </c>
    </row>
    <row r="1850" spans="1:9">
      <c r="A1850" t="str">
        <f t="shared" si="140"/>
        <v>2.2.7.1.0.00.00 - Provisão para Riscos Trabalhistas a Longo Prazo</v>
      </c>
      <c r="B1850" s="5" t="s">
        <v>2579</v>
      </c>
      <c r="C1850" s="6">
        <v>878596268.44000006</v>
      </c>
      <c r="D1850" s="1"/>
      <c r="E1850" s="1">
        <f>E1851</f>
        <v>0</v>
      </c>
      <c r="F1850" s="1">
        <f>F1851</f>
        <v>878596268.44000006</v>
      </c>
      <c r="H1850" t="b">
        <f t="shared" si="141"/>
        <v>1</v>
      </c>
      <c r="I1850" t="str">
        <f t="shared" si="142"/>
        <v>00</v>
      </c>
    </row>
    <row r="1851" spans="1:9" ht="25.5">
      <c r="A1851" t="str">
        <f t="shared" si="140"/>
        <v>2.2.7.1.1.00.00 - Provisão para Riscos Trabalhistas a Longo Prazo - 
 Consolidação</v>
      </c>
      <c r="B1851" s="3" t="s">
        <v>2580</v>
      </c>
      <c r="C1851" s="4">
        <v>878596268.44000006</v>
      </c>
      <c r="D1851" s="1"/>
      <c r="E1851" s="1">
        <f>SUMIF(A1851:B1851,"*intra*",C1851:D1851)+SUMIF(A1851:B1851,"*inter*",C1851:D1851)</f>
        <v>0</v>
      </c>
      <c r="F1851" s="1">
        <f>SUMIF(A1851:B1851,"*consolidação*",C1851:D1851)</f>
        <v>878596268.44000006</v>
      </c>
      <c r="H1851" t="b">
        <f t="shared" si="141"/>
        <v>1</v>
      </c>
      <c r="I1851" t="str">
        <f t="shared" si="142"/>
        <v>00</v>
      </c>
    </row>
    <row r="1852" spans="1:9">
      <c r="A1852" t="str">
        <f t="shared" si="140"/>
        <v>2.2.7.2.0.00.00 - Provisões Matemáticas Previdenciárias a Longo Prazo</v>
      </c>
      <c r="B1852" s="5" t="s">
        <v>2581</v>
      </c>
      <c r="C1852" s="6">
        <v>1364502684701.0701</v>
      </c>
      <c r="D1852" s="1"/>
      <c r="E1852" s="1">
        <f>E1853</f>
        <v>0</v>
      </c>
      <c r="F1852" s="1">
        <f>F1853</f>
        <v>1364502684701.0701</v>
      </c>
      <c r="H1852" t="b">
        <f t="shared" si="141"/>
        <v>1</v>
      </c>
      <c r="I1852" t="str">
        <f t="shared" si="142"/>
        <v>00</v>
      </c>
    </row>
    <row r="1853" spans="1:9" ht="25.5">
      <c r="A1853" t="str">
        <f t="shared" si="140"/>
        <v>2.2.7.2.1.00.00 - Provisões Matemáticas Previdenciárias a Longo 
 Prazo - Consolidação</v>
      </c>
      <c r="B1853" s="3" t="s">
        <v>2582</v>
      </c>
      <c r="C1853" s="4">
        <v>1364502684701.0701</v>
      </c>
      <c r="D1853" s="1"/>
      <c r="E1853" s="1">
        <f t="shared" ref="E1853:E1860" si="143">SUMIF(A1853:B1853,"*intra*",C1853:D1853)+SUMIF(A1853:B1853,"*inter*",C1853:D1853)</f>
        <v>0</v>
      </c>
      <c r="F1853" s="1">
        <f t="shared" ref="F1853:F1860" si="144">SUMIF(A1853:B1853,"*consolidação*",C1853:D1853)</f>
        <v>1364502684701.0701</v>
      </c>
      <c r="G1853" s="14"/>
      <c r="H1853" t="b">
        <f t="shared" si="141"/>
        <v>1</v>
      </c>
      <c r="I1853" t="str">
        <f t="shared" si="142"/>
        <v>00</v>
      </c>
    </row>
    <row r="1854" spans="1:9" ht="25.5">
      <c r="A1854" t="str">
        <f t="shared" si="140"/>
        <v>2.2.7.2.1.01.00 - Plano Financeiro - Provisões de Benefícios 
 Concedidos</v>
      </c>
      <c r="B1854" s="5" t="s">
        <v>2583</v>
      </c>
      <c r="C1854" s="6"/>
      <c r="D1854" s="1"/>
      <c r="E1854" s="1">
        <f t="shared" si="143"/>
        <v>0</v>
      </c>
      <c r="F1854" s="1">
        <f t="shared" si="144"/>
        <v>0</v>
      </c>
      <c r="H1854" t="b">
        <f t="shared" si="141"/>
        <v>1</v>
      </c>
      <c r="I1854" t="str">
        <f t="shared" si="142"/>
        <v>01</v>
      </c>
    </row>
    <row r="1855" spans="1:9" ht="25.5">
      <c r="A1855" t="str">
        <f t="shared" si="140"/>
        <v>2.2.7.2.1.02.00 - Plano Financeiro - Provisões de Benefícios a 
 Conceder</v>
      </c>
      <c r="B1855" s="3" t="s">
        <v>2584</v>
      </c>
      <c r="C1855" s="4"/>
      <c r="D1855" s="1"/>
      <c r="E1855" s="1">
        <f t="shared" si="143"/>
        <v>0</v>
      </c>
      <c r="F1855" s="1">
        <f t="shared" si="144"/>
        <v>0</v>
      </c>
      <c r="H1855" t="b">
        <f t="shared" si="141"/>
        <v>1</v>
      </c>
      <c r="I1855" t="str">
        <f t="shared" si="142"/>
        <v>02</v>
      </c>
    </row>
    <row r="1856" spans="1:9" ht="25.5">
      <c r="A1856" t="str">
        <f t="shared" si="140"/>
        <v>2.2.7.2.1.03.00 - Plano Previdenciário - Provisões de Benefícios 
 Concedidos</v>
      </c>
      <c r="B1856" s="5" t="s">
        <v>2585</v>
      </c>
      <c r="C1856" s="6">
        <v>606108494286.09998</v>
      </c>
      <c r="D1856" s="1"/>
      <c r="E1856" s="1">
        <f t="shared" si="143"/>
        <v>0</v>
      </c>
      <c r="F1856" s="1">
        <f t="shared" si="144"/>
        <v>0</v>
      </c>
      <c r="H1856" t="b">
        <f t="shared" si="141"/>
        <v>1</v>
      </c>
      <c r="I1856" t="str">
        <f t="shared" si="142"/>
        <v>03</v>
      </c>
    </row>
    <row r="1857" spans="1:9" ht="25.5">
      <c r="A1857" t="str">
        <f t="shared" si="140"/>
        <v>2.2.7.2.1.04.00 - Plano Previdenciário - Provisões de Benefícios a 
 Conceder</v>
      </c>
      <c r="B1857" s="3" t="s">
        <v>2586</v>
      </c>
      <c r="C1857" s="4">
        <v>758394190414.96997</v>
      </c>
      <c r="D1857" s="1"/>
      <c r="E1857" s="1">
        <f t="shared" si="143"/>
        <v>0</v>
      </c>
      <c r="F1857" s="1">
        <f t="shared" si="144"/>
        <v>0</v>
      </c>
      <c r="H1857" t="b">
        <f t="shared" si="141"/>
        <v>1</v>
      </c>
      <c r="I1857" t="str">
        <f t="shared" si="142"/>
        <v>04</v>
      </c>
    </row>
    <row r="1858" spans="1:9">
      <c r="A1858" t="str">
        <f t="shared" si="140"/>
        <v>2.2.7.2.1.05.00 - Plano Previdenciário - Plano de Amortização</v>
      </c>
      <c r="B1858" s="5" t="s">
        <v>2587</v>
      </c>
      <c r="C1858" s="6"/>
      <c r="D1858" s="1"/>
      <c r="E1858" s="1">
        <f t="shared" si="143"/>
        <v>0</v>
      </c>
      <c r="F1858" s="1">
        <f t="shared" si="144"/>
        <v>0</v>
      </c>
      <c r="H1858" t="b">
        <f t="shared" si="141"/>
        <v>1</v>
      </c>
      <c r="I1858" t="str">
        <f t="shared" si="142"/>
        <v>05</v>
      </c>
    </row>
    <row r="1859" spans="1:9" ht="25.5">
      <c r="A1859" t="str">
        <f t="shared" si="140"/>
        <v>2.2.7.2.1.06.00 - Provisões Atuariais para Ajustes do Plano 
 Financeiro</v>
      </c>
      <c r="B1859" s="3" t="s">
        <v>2588</v>
      </c>
      <c r="C1859" s="4"/>
      <c r="D1859" s="1"/>
      <c r="E1859" s="1">
        <f t="shared" si="143"/>
        <v>0</v>
      </c>
      <c r="F1859" s="1">
        <f t="shared" si="144"/>
        <v>0</v>
      </c>
      <c r="H1859" t="b">
        <f t="shared" si="141"/>
        <v>1</v>
      </c>
      <c r="I1859" t="str">
        <f t="shared" si="142"/>
        <v>06</v>
      </c>
    </row>
    <row r="1860" spans="1:9" ht="25.5">
      <c r="A1860" t="str">
        <f t="shared" ref="A1860:A1923" si="145">TRIM(B1860)</f>
        <v>2.2.7.2.1.07.00 - Provisões Atuariais para Ajustes do Plano 
 Previdenciário</v>
      </c>
      <c r="B1860" s="5" t="s">
        <v>2589</v>
      </c>
      <c r="C1860" s="6"/>
      <c r="D1860" s="1"/>
      <c r="E1860" s="1">
        <f t="shared" si="143"/>
        <v>0</v>
      </c>
      <c r="F1860" s="1">
        <f t="shared" si="144"/>
        <v>0</v>
      </c>
      <c r="H1860" t="b">
        <f t="shared" ref="H1860:H1923" si="146">IF(I1860="00",C1860=E1860+F1860,TRUE)</f>
        <v>1</v>
      </c>
      <c r="I1860" t="str">
        <f t="shared" ref="I1860:I1923" si="147">MID(A1860,11,2)</f>
        <v>07</v>
      </c>
    </row>
    <row r="1861" spans="1:9">
      <c r="A1861" t="str">
        <f t="shared" si="145"/>
        <v>2.2.7.3.0.00.00 - Provisão para Riscos Fiscais a Longo Prazo</v>
      </c>
      <c r="B1861" s="3" t="s">
        <v>2590</v>
      </c>
      <c r="C1861" s="4">
        <v>29865251773.900002</v>
      </c>
      <c r="D1861" s="1"/>
      <c r="E1861" s="1">
        <f>E1862</f>
        <v>0</v>
      </c>
      <c r="F1861" s="1">
        <f>F1862</f>
        <v>29865251773.900002</v>
      </c>
      <c r="H1861" t="b">
        <f t="shared" si="146"/>
        <v>1</v>
      </c>
      <c r="I1861" t="str">
        <f t="shared" si="147"/>
        <v>00</v>
      </c>
    </row>
    <row r="1862" spans="1:9" ht="25.5">
      <c r="A1862" t="str">
        <f t="shared" si="145"/>
        <v>2.2.7.3.1.00.00 - Provisão para Riscos Fiscais a Longo Prazo - 
 Consolidação</v>
      </c>
      <c r="B1862" s="5" t="s">
        <v>2591</v>
      </c>
      <c r="C1862" s="6">
        <v>29865251773.900002</v>
      </c>
      <c r="D1862" s="1"/>
      <c r="E1862" s="1">
        <f>SUMIF(A1862:B1862,"*intra*",C1862:D1862)+SUMIF(A1862:B1862,"*inter*",C1862:D1862)</f>
        <v>0</v>
      </c>
      <c r="F1862" s="1">
        <f>SUMIF(A1862:B1862,"*consolidação*",C1862:D1862)</f>
        <v>29865251773.900002</v>
      </c>
      <c r="H1862" t="b">
        <f t="shared" si="146"/>
        <v>1</v>
      </c>
      <c r="I1862" t="str">
        <f t="shared" si="147"/>
        <v>00</v>
      </c>
    </row>
    <row r="1863" spans="1:9">
      <c r="A1863" t="str">
        <f t="shared" si="145"/>
        <v>2.2.7.4.0.00.00 - Provisão para Riscos Cíveis a Longo Prazo</v>
      </c>
      <c r="B1863" s="3" t="s">
        <v>2592</v>
      </c>
      <c r="C1863" s="4">
        <v>4965362010.8999996</v>
      </c>
      <c r="D1863" s="1"/>
      <c r="E1863" s="1">
        <f>E1864</f>
        <v>0</v>
      </c>
      <c r="F1863" s="1">
        <f>F1864</f>
        <v>4965362010.8999996</v>
      </c>
      <c r="H1863" t="b">
        <f t="shared" si="146"/>
        <v>1</v>
      </c>
      <c r="I1863" t="str">
        <f t="shared" si="147"/>
        <v>00</v>
      </c>
    </row>
    <row r="1864" spans="1:9" ht="25.5">
      <c r="A1864" t="str">
        <f t="shared" si="145"/>
        <v>2.2.7.4.1.00.00 - Provisão para Riscos Cíveis a Longo Prazo - 
 Consolidação</v>
      </c>
      <c r="B1864" s="5" t="s">
        <v>2593</v>
      </c>
      <c r="C1864" s="6">
        <v>4965362010.8999996</v>
      </c>
      <c r="D1864" s="1"/>
      <c r="E1864" s="1">
        <f>SUMIF(A1864:B1864,"*intra*",C1864:D1864)+SUMIF(A1864:B1864,"*inter*",C1864:D1864)</f>
        <v>0</v>
      </c>
      <c r="F1864" s="1">
        <f>SUMIF(A1864:B1864,"*consolidação*",C1864:D1864)</f>
        <v>4965362010.8999996</v>
      </c>
      <c r="H1864" t="b">
        <f t="shared" si="146"/>
        <v>1</v>
      </c>
      <c r="I1864" t="str">
        <f t="shared" si="147"/>
        <v>00</v>
      </c>
    </row>
    <row r="1865" spans="1:9">
      <c r="A1865" t="str">
        <f t="shared" si="145"/>
        <v>2.2.7.5.0.00.00 - Provisão para Repartição de Créditos a Longo Prazo</v>
      </c>
      <c r="B1865" s="3" t="s">
        <v>2594</v>
      </c>
      <c r="C1865" s="4">
        <v>20995480024.82</v>
      </c>
      <c r="D1865" s="1"/>
      <c r="E1865" s="1">
        <f>E1867+E1868+E1869+E1866</f>
        <v>20144495840.84</v>
      </c>
      <c r="F1865" s="1">
        <f>F1867+F1868+F1869+F1866</f>
        <v>850984183.98000002</v>
      </c>
      <c r="H1865" t="b">
        <f t="shared" si="146"/>
        <v>1</v>
      </c>
      <c r="I1865" t="str">
        <f t="shared" si="147"/>
        <v>00</v>
      </c>
    </row>
    <row r="1866" spans="1:9" ht="25.5">
      <c r="A1866" t="str">
        <f t="shared" si="145"/>
        <v>2.2.7.5.1.00.00 - Provisão para Repartição de Créditos a Longo Prazo 
 - Consolidação</v>
      </c>
      <c r="B1866" s="5" t="s">
        <v>4848</v>
      </c>
      <c r="C1866" s="6">
        <v>850984183.98000002</v>
      </c>
      <c r="D1866" s="1"/>
      <c r="E1866" s="1">
        <f>SUMIF(A1866:B1866,"*intra*",C1866:D1866)+SUMIF(A1866:B1866,"*inter*",C1866:D1866)</f>
        <v>0</v>
      </c>
      <c r="F1866" s="1">
        <f>SUMIF(A1866:B1866,"*consolidação*",C1866:D1866)</f>
        <v>850984183.98000002</v>
      </c>
      <c r="H1866" t="b">
        <f t="shared" si="146"/>
        <v>1</v>
      </c>
      <c r="I1866" t="str">
        <f t="shared" si="147"/>
        <v>00</v>
      </c>
    </row>
    <row r="1867" spans="1:9" ht="25.5">
      <c r="A1867" t="str">
        <f t="shared" si="145"/>
        <v>2.2.7.5.3.00.00 - Provisão para Repartição de Créditos a Longo Prazo 
 - Inter OFSS - União</v>
      </c>
      <c r="B1867" s="3" t="s">
        <v>2595</v>
      </c>
      <c r="C1867" s="4"/>
      <c r="D1867" s="1"/>
      <c r="E1867" s="1">
        <f>SUMIF(A1867:B1867,"*intra*",C1867:D1867)+SUMIF(A1867:B1867,"*inter*",C1867:D1867)</f>
        <v>0</v>
      </c>
      <c r="F1867" s="1">
        <f>SUMIF(A1867:B1867,"*consolidação*",C1867:D1867)</f>
        <v>0</v>
      </c>
      <c r="H1867" t="b">
        <f t="shared" si="146"/>
        <v>1</v>
      </c>
      <c r="I1867" t="str">
        <f t="shared" si="147"/>
        <v>00</v>
      </c>
    </row>
    <row r="1868" spans="1:9" ht="25.5">
      <c r="A1868" t="str">
        <f t="shared" si="145"/>
        <v>2.2.7.5.4.00.00 - Provisão para Repartição de Créditos a Longo Prazo 
 - Inter OFSS - Estado</v>
      </c>
      <c r="B1868" s="5" t="s">
        <v>2596</v>
      </c>
      <c r="C1868" s="6">
        <v>9360583103.1900005</v>
      </c>
      <c r="D1868" s="1"/>
      <c r="E1868" s="1">
        <f>SUMIF(A1868:B1868,"*intra*",C1868:D1868)+SUMIF(A1868:B1868,"*inter*",C1868:D1868)</f>
        <v>9360583103.1900005</v>
      </c>
      <c r="F1868" s="1">
        <f>SUMIF(A1868:B1868,"*consolidação*",C1868:D1868)</f>
        <v>0</v>
      </c>
      <c r="H1868" t="b">
        <f t="shared" si="146"/>
        <v>1</v>
      </c>
      <c r="I1868" t="str">
        <f t="shared" si="147"/>
        <v>00</v>
      </c>
    </row>
    <row r="1869" spans="1:9" ht="25.5">
      <c r="A1869" t="str">
        <f t="shared" si="145"/>
        <v>2.2.7.5.5.00.00 - Provisão para Repartição de Créditos a Longo Prazo 
 - Inter OFSS - Município</v>
      </c>
      <c r="B1869" s="3" t="s">
        <v>2597</v>
      </c>
      <c r="C1869" s="4">
        <v>10783912737.65</v>
      </c>
      <c r="D1869" s="1"/>
      <c r="E1869" s="1">
        <f>SUMIF(A1869:B1869,"*intra*",C1869:D1869)+SUMIF(A1869:B1869,"*inter*",C1869:D1869)</f>
        <v>10783912737.65</v>
      </c>
      <c r="F1869" s="1">
        <f>SUMIF(A1869:B1869,"*consolidação*",C1869:D1869)</f>
        <v>0</v>
      </c>
      <c r="H1869" t="b">
        <f t="shared" si="146"/>
        <v>1</v>
      </c>
      <c r="I1869" t="str">
        <f t="shared" si="147"/>
        <v>00</v>
      </c>
    </row>
    <row r="1870" spans="1:9" ht="25.5">
      <c r="A1870" t="str">
        <f t="shared" si="145"/>
        <v>2.2.7.6.0.00.00 - Provisão para Riscos Decorrentes de Contratos de 
 PPP a Longo Prazo</v>
      </c>
      <c r="B1870" s="5" t="s">
        <v>2598</v>
      </c>
      <c r="C1870" s="6">
        <v>0</v>
      </c>
      <c r="D1870" s="1"/>
      <c r="E1870" s="1">
        <f>E1871</f>
        <v>0</v>
      </c>
      <c r="F1870" s="1">
        <f>F1871</f>
        <v>0</v>
      </c>
      <c r="H1870" t="b">
        <f t="shared" si="146"/>
        <v>1</v>
      </c>
      <c r="I1870" t="str">
        <f t="shared" si="147"/>
        <v>00</v>
      </c>
    </row>
    <row r="1871" spans="1:9" ht="25.5">
      <c r="A1871" t="str">
        <f t="shared" si="145"/>
        <v>2.2.7.6.1.00.00 - Provisão para Riscos Decorrentes de Contratos de 
 PPP a Longo Prazo - Consolidação OFSS</v>
      </c>
      <c r="B1871" s="3" t="s">
        <v>2599</v>
      </c>
      <c r="C1871" s="4"/>
      <c r="D1871" s="1"/>
      <c r="E1871" s="1">
        <f>SUMIF(A1871:B1871,"*intra*",C1871:D1871)+SUMIF(A1871:B1871,"*inter*",C1871:D1871)</f>
        <v>0</v>
      </c>
      <c r="F1871" s="1">
        <f>SUMIF(A1871:B1871,"*consolidação*",C1871:D1871)</f>
        <v>0</v>
      </c>
      <c r="H1871" t="b">
        <f t="shared" si="146"/>
        <v>1</v>
      </c>
      <c r="I1871" t="str">
        <f t="shared" si="147"/>
        <v>00</v>
      </c>
    </row>
    <row r="1872" spans="1:9">
      <c r="A1872" t="str">
        <f t="shared" si="145"/>
        <v>2.2.7.9.0.00.00 - Outras Provisões a Longo Prazo</v>
      </c>
      <c r="B1872" s="5" t="s">
        <v>2601</v>
      </c>
      <c r="C1872" s="6">
        <v>134945322314.99001</v>
      </c>
      <c r="D1872" s="1"/>
      <c r="E1872" s="1">
        <f>E1873</f>
        <v>0</v>
      </c>
      <c r="F1872" s="1">
        <f>F1873</f>
        <v>134945322314.99001</v>
      </c>
      <c r="H1872" t="b">
        <f t="shared" si="146"/>
        <v>1</v>
      </c>
      <c r="I1872" t="str">
        <f t="shared" si="147"/>
        <v>00</v>
      </c>
    </row>
    <row r="1873" spans="1:9">
      <c r="A1873" t="str">
        <f t="shared" si="145"/>
        <v>2.2.7.9.1.00.00 - Outras Provisões a Longo Prazo - Consolidação</v>
      </c>
      <c r="B1873" s="3" t="s">
        <v>2602</v>
      </c>
      <c r="C1873" s="4">
        <v>134945322314.99001</v>
      </c>
      <c r="D1873" s="1"/>
      <c r="E1873" s="1">
        <f>SUMIF(A1873:B1873,"*intra*",C1873:D1873)+SUMIF(A1873:B1873,"*inter*",C1873:D1873)</f>
        <v>0</v>
      </c>
      <c r="F1873" s="1">
        <f>SUMIF(A1873:B1873,"*consolidação*",C1873:D1873)</f>
        <v>134945322314.99001</v>
      </c>
      <c r="H1873" t="b">
        <f t="shared" si="146"/>
        <v>1</v>
      </c>
      <c r="I1873" t="str">
        <f t="shared" si="147"/>
        <v>00</v>
      </c>
    </row>
    <row r="1874" spans="1:9">
      <c r="A1874" t="str">
        <f t="shared" si="145"/>
        <v>2.2.8.0.0.00.00 - Demais Obrigações a Longo Prazo</v>
      </c>
      <c r="B1874" s="5" t="s">
        <v>2603</v>
      </c>
      <c r="C1874" s="6">
        <v>81989452520.320007</v>
      </c>
      <c r="D1874" s="1"/>
      <c r="E1874" s="1">
        <f>E1875+E1877+E1879+E1881+E1883+E1885</f>
        <v>0</v>
      </c>
      <c r="F1874" s="1">
        <f>F1875+F1877+F1879+F1881+F1883+F1885</f>
        <v>81989452520.319992</v>
      </c>
      <c r="H1874" t="b">
        <f t="shared" si="146"/>
        <v>1</v>
      </c>
      <c r="I1874" t="str">
        <f t="shared" si="147"/>
        <v>00</v>
      </c>
    </row>
    <row r="1875" spans="1:9">
      <c r="A1875" t="str">
        <f t="shared" si="145"/>
        <v>2.2.8.1.0.00.00 - Adiantamentos de Clientes a Longo Prazo</v>
      </c>
      <c r="B1875" s="3" t="s">
        <v>2604</v>
      </c>
      <c r="C1875" s="4">
        <v>0</v>
      </c>
      <c r="D1875" s="1"/>
      <c r="E1875" s="1">
        <f>E1876</f>
        <v>0</v>
      </c>
      <c r="F1875" s="1">
        <f>F1876</f>
        <v>0</v>
      </c>
      <c r="H1875" t="b">
        <f t="shared" si="146"/>
        <v>1</v>
      </c>
      <c r="I1875" t="str">
        <f t="shared" si="147"/>
        <v>00</v>
      </c>
    </row>
    <row r="1876" spans="1:9" ht="25.5">
      <c r="A1876" t="str">
        <f t="shared" si="145"/>
        <v>2.2.8.1.1.00.00 - Adiantamentos de Clientes a Longo Prazo - 
 Consolidação</v>
      </c>
      <c r="B1876" s="5" t="s">
        <v>2605</v>
      </c>
      <c r="C1876" s="6"/>
      <c r="D1876" s="1"/>
      <c r="E1876" s="1">
        <f>SUMIF(A1876:B1876,"*intra*",C1876:D1876)+SUMIF(A1876:B1876,"*inter*",C1876:D1876)</f>
        <v>0</v>
      </c>
      <c r="F1876" s="1">
        <f>SUMIF(A1876:B1876,"*consolidação*",C1876:D1876)</f>
        <v>0</v>
      </c>
      <c r="H1876" t="b">
        <f t="shared" si="146"/>
        <v>1</v>
      </c>
      <c r="I1876" t="str">
        <f t="shared" si="147"/>
        <v>00</v>
      </c>
    </row>
    <row r="1877" spans="1:9">
      <c r="A1877" t="str">
        <f t="shared" si="145"/>
        <v>2.2.8.2.0.00.00 - Obrigações por Danos a Terceiros a Longo Prazo</v>
      </c>
      <c r="B1877" s="3" t="s">
        <v>2606</v>
      </c>
      <c r="C1877" s="4">
        <v>0</v>
      </c>
      <c r="D1877" s="1"/>
      <c r="E1877" s="1">
        <f>E1878</f>
        <v>0</v>
      </c>
      <c r="F1877" s="1">
        <f>F1878</f>
        <v>0</v>
      </c>
      <c r="H1877" t="b">
        <f t="shared" si="146"/>
        <v>1</v>
      </c>
      <c r="I1877" t="str">
        <f t="shared" si="147"/>
        <v>00</v>
      </c>
    </row>
    <row r="1878" spans="1:9" ht="25.5">
      <c r="A1878" t="str">
        <f t="shared" si="145"/>
        <v>2.2.8.2.1.00.00 - Obrigações por Danos a Terceiros a Longo Prazo - 
 Consolidação</v>
      </c>
      <c r="B1878" s="5" t="s">
        <v>2607</v>
      </c>
      <c r="C1878" s="6"/>
      <c r="D1878" s="1"/>
      <c r="E1878" s="1">
        <f>SUMIF(A1878:B1878,"*intra*",C1878:D1878)+SUMIF(A1878:B1878,"*inter*",C1878:D1878)</f>
        <v>0</v>
      </c>
      <c r="F1878" s="1">
        <f>SUMIF(A1878:B1878,"*consolidação*",C1878:D1878)</f>
        <v>0</v>
      </c>
      <c r="H1878" t="b">
        <f t="shared" si="146"/>
        <v>1</v>
      </c>
      <c r="I1878" t="str">
        <f t="shared" si="147"/>
        <v>00</v>
      </c>
    </row>
    <row r="1879" spans="1:9">
      <c r="A1879" t="str">
        <f t="shared" si="145"/>
        <v>2.2.8.3.0.00.00 - Debêntures e Outros Títulos de Dívida a Longo Prazo</v>
      </c>
      <c r="B1879" s="3" t="s">
        <v>2608</v>
      </c>
      <c r="C1879" s="4">
        <v>0</v>
      </c>
      <c r="D1879" s="1"/>
      <c r="E1879" s="1">
        <f>E1880</f>
        <v>0</v>
      </c>
      <c r="F1879" s="1">
        <f>F1880</f>
        <v>0</v>
      </c>
      <c r="H1879" t="b">
        <f t="shared" si="146"/>
        <v>1</v>
      </c>
      <c r="I1879" t="str">
        <f t="shared" si="147"/>
        <v>00</v>
      </c>
    </row>
    <row r="1880" spans="1:9" ht="25.5">
      <c r="A1880" t="str">
        <f t="shared" si="145"/>
        <v>2.2.8.3.1.00.00 - Debêntures e Outros Títulos de Dívida a Longo 
 Prazo - Consolidação</v>
      </c>
      <c r="B1880" s="5" t="s">
        <v>2609</v>
      </c>
      <c r="C1880" s="6"/>
      <c r="D1880" s="1"/>
      <c r="E1880" s="1">
        <f>SUMIF(A1880:B1880,"*intra*",C1880:D1880)+SUMIF(A1880:B1880,"*inter*",C1880:D1880)</f>
        <v>0</v>
      </c>
      <c r="F1880" s="1">
        <f>SUMIF(A1880:B1880,"*consolidação*",C1880:D1880)</f>
        <v>0</v>
      </c>
      <c r="H1880" t="b">
        <f t="shared" si="146"/>
        <v>1</v>
      </c>
      <c r="I1880" t="str">
        <f t="shared" si="147"/>
        <v>00</v>
      </c>
    </row>
    <row r="1881" spans="1:9">
      <c r="A1881" t="str">
        <f t="shared" si="145"/>
        <v>2.2.8.4.0.00.00 - Adiantamento para Futuro Aumento de Capital</v>
      </c>
      <c r="B1881" s="3" t="s">
        <v>2610</v>
      </c>
      <c r="C1881" s="4">
        <v>19769847934.259998</v>
      </c>
      <c r="D1881" s="1"/>
      <c r="E1881" s="1">
        <f>E1882</f>
        <v>0</v>
      </c>
      <c r="F1881" s="1">
        <f>F1882</f>
        <v>19769847934.259998</v>
      </c>
      <c r="H1881" t="b">
        <f t="shared" si="146"/>
        <v>1</v>
      </c>
      <c r="I1881" t="str">
        <f t="shared" si="147"/>
        <v>00</v>
      </c>
    </row>
    <row r="1882" spans="1:9" ht="25.5">
      <c r="A1882" t="str">
        <f t="shared" si="145"/>
        <v>2.2.8.4.1.00.00 - Adiantamento para Futuro Aumento de Capital - 
 Consolidação</v>
      </c>
      <c r="B1882" s="5" t="s">
        <v>2611</v>
      </c>
      <c r="C1882" s="6">
        <v>19769847934.259998</v>
      </c>
      <c r="D1882" s="1"/>
      <c r="E1882" s="1">
        <f>SUMIF(A1882:B1882,"*intra*",C1882:D1882)+SUMIF(A1882:B1882,"*inter*",C1882:D1882)</f>
        <v>0</v>
      </c>
      <c r="F1882" s="1">
        <f>SUMIF(A1882:B1882,"*consolidação*",C1882:D1882)</f>
        <v>19769847934.259998</v>
      </c>
      <c r="H1882" t="b">
        <f t="shared" si="146"/>
        <v>1</v>
      </c>
      <c r="I1882" t="str">
        <f t="shared" si="147"/>
        <v>00</v>
      </c>
    </row>
    <row r="1883" spans="1:9">
      <c r="A1883" t="str">
        <f t="shared" si="145"/>
        <v>2.2.8.8.0.00.00 - Valores Restituíveis</v>
      </c>
      <c r="B1883" s="3" t="s">
        <v>2613</v>
      </c>
      <c r="C1883" s="4">
        <v>42465683746.860001</v>
      </c>
      <c r="D1883" s="1"/>
      <c r="E1883" s="1">
        <f>E1884</f>
        <v>0</v>
      </c>
      <c r="F1883" s="1">
        <f>F1884</f>
        <v>42465683746.860001</v>
      </c>
      <c r="H1883" t="b">
        <f t="shared" si="146"/>
        <v>1</v>
      </c>
      <c r="I1883" t="str">
        <f t="shared" si="147"/>
        <v>00</v>
      </c>
    </row>
    <row r="1884" spans="1:9">
      <c r="A1884" t="str">
        <f t="shared" si="145"/>
        <v>2.2.8.8.1.00.00 - Valores Restituíveis - Consolidação</v>
      </c>
      <c r="B1884" s="5" t="s">
        <v>2614</v>
      </c>
      <c r="C1884" s="6">
        <v>42465683746.860001</v>
      </c>
      <c r="D1884" s="1"/>
      <c r="E1884" s="1">
        <f>SUMIF(A1884:B1884,"*intra*",C1884:D1884)+SUMIF(A1884:B1884,"*inter*",C1884:D1884)</f>
        <v>0</v>
      </c>
      <c r="F1884" s="1">
        <f>SUMIF(A1884:B1884,"*consolidação*",C1884:D1884)</f>
        <v>42465683746.860001</v>
      </c>
      <c r="H1884" t="b">
        <f t="shared" si="146"/>
        <v>1</v>
      </c>
      <c r="I1884" t="str">
        <f t="shared" si="147"/>
        <v>00</v>
      </c>
    </row>
    <row r="1885" spans="1:9">
      <c r="A1885" t="str">
        <f t="shared" si="145"/>
        <v>2.2.8.9.0.00.00 - Outras Obrigações a Longo Prazo</v>
      </c>
      <c r="B1885" s="3" t="s">
        <v>2615</v>
      </c>
      <c r="C1885" s="4">
        <v>19753920839.200001</v>
      </c>
      <c r="D1885" s="1"/>
      <c r="E1885" s="1">
        <f>E1886</f>
        <v>0</v>
      </c>
      <c r="F1885" s="1">
        <f>F1886</f>
        <v>19753920839.200001</v>
      </c>
      <c r="H1885" t="b">
        <f t="shared" si="146"/>
        <v>1</v>
      </c>
      <c r="I1885" t="str">
        <f t="shared" si="147"/>
        <v>00</v>
      </c>
    </row>
    <row r="1886" spans="1:9">
      <c r="A1886" t="str">
        <f t="shared" si="145"/>
        <v>2.2.8.9.1.00.00 - Outras Obrigações a Longo Prazo - Consolidação</v>
      </c>
      <c r="B1886" s="5" t="s">
        <v>2616</v>
      </c>
      <c r="C1886" s="6">
        <v>19753920839.200001</v>
      </c>
      <c r="D1886" s="1"/>
      <c r="E1886" s="1">
        <f>SUMIF(A1886:B1886,"*intra*",C1886:D1886)+SUMIF(A1886:B1886,"*inter*",C1886:D1886)</f>
        <v>0</v>
      </c>
      <c r="F1886" s="1">
        <f>SUMIF(A1886:B1886,"*consolidação*",C1886:D1886)</f>
        <v>19753920839.200001</v>
      </c>
      <c r="H1886" t="b">
        <f t="shared" si="146"/>
        <v>1</v>
      </c>
      <c r="I1886" t="str">
        <f t="shared" si="147"/>
        <v>00</v>
      </c>
    </row>
    <row r="1887" spans="1:9">
      <c r="A1887" t="str">
        <f t="shared" si="145"/>
        <v>2.2.9.0.0.00.00 - Resultado Diferido</v>
      </c>
      <c r="B1887" s="3" t="s">
        <v>2617</v>
      </c>
      <c r="C1887" s="4">
        <v>336617925.58999997</v>
      </c>
      <c r="D1887" s="1"/>
      <c r="E1887" s="1">
        <f>E1888-E1890</f>
        <v>0</v>
      </c>
      <c r="F1887" s="1">
        <f>F1888-F1890</f>
        <v>336617925.58999997</v>
      </c>
      <c r="H1887" t="b">
        <f t="shared" si="146"/>
        <v>1</v>
      </c>
      <c r="I1887" t="str">
        <f t="shared" si="147"/>
        <v>00</v>
      </c>
    </row>
    <row r="1888" spans="1:9">
      <c r="A1888" t="str">
        <f t="shared" si="145"/>
        <v>2.2.9.1.0.00.00 - Variação Patrimonial Aumentativa (VPA) Diferida</v>
      </c>
      <c r="B1888" s="5" t="s">
        <v>2618</v>
      </c>
      <c r="C1888" s="6">
        <v>370896491.89999998</v>
      </c>
      <c r="D1888" s="1"/>
      <c r="E1888" s="1">
        <f>E1889</f>
        <v>0</v>
      </c>
      <c r="F1888" s="1">
        <f>F1889</f>
        <v>370896491.89999998</v>
      </c>
      <c r="H1888" t="b">
        <f t="shared" si="146"/>
        <v>1</v>
      </c>
      <c r="I1888" t="str">
        <f t="shared" si="147"/>
        <v>00</v>
      </c>
    </row>
    <row r="1889" spans="1:9" ht="25.5">
      <c r="A1889" t="str">
        <f t="shared" si="145"/>
        <v>2.2.9.1.1.00.00 - Variação Patrimonial Aumentativa Diferida - 
 Consolidação</v>
      </c>
      <c r="B1889" s="3" t="s">
        <v>2619</v>
      </c>
      <c r="C1889" s="4">
        <v>370896491.89999998</v>
      </c>
      <c r="D1889" s="1"/>
      <c r="E1889" s="1">
        <f>SUMIF(A1889:B1889,"*intra*",C1889:D1889)+SUMIF(A1889:B1889,"*inter*",C1889:D1889)</f>
        <v>0</v>
      </c>
      <c r="F1889" s="1">
        <f>SUMIF(A1889:B1889,"*consolidação*",C1889:D1889)</f>
        <v>370896491.89999998</v>
      </c>
      <c r="H1889" t="b">
        <f t="shared" si="146"/>
        <v>1</v>
      </c>
      <c r="I1889" t="str">
        <f t="shared" si="147"/>
        <v>00</v>
      </c>
    </row>
    <row r="1890" spans="1:9">
      <c r="A1890" t="str">
        <f t="shared" si="145"/>
        <v>2.2.9.2.0.00.00 - (-) Custo Diferido</v>
      </c>
      <c r="B1890" s="5" t="s">
        <v>2620</v>
      </c>
      <c r="C1890" s="6">
        <v>34278566.310000002</v>
      </c>
      <c r="D1890" s="1"/>
      <c r="E1890" s="1">
        <f>E1891</f>
        <v>0</v>
      </c>
      <c r="F1890" s="1">
        <f>F1891</f>
        <v>34278566.310000002</v>
      </c>
      <c r="H1890" t="b">
        <f t="shared" si="146"/>
        <v>1</v>
      </c>
      <c r="I1890" t="str">
        <f t="shared" si="147"/>
        <v>00</v>
      </c>
    </row>
    <row r="1891" spans="1:9">
      <c r="A1891" t="str">
        <f t="shared" si="145"/>
        <v>2.2.9.2.1.00.00 - (-) Custo Diferido - Consolidação</v>
      </c>
      <c r="B1891" s="3" t="s">
        <v>2621</v>
      </c>
      <c r="C1891" s="4">
        <v>34278566.310000002</v>
      </c>
      <c r="D1891" s="1"/>
      <c r="E1891" s="1">
        <f>SUMIF(A1891:B1891,"*intra*",C1891:D1891)+SUMIF(A1891:B1891,"*inter*",C1891:D1891)</f>
        <v>0</v>
      </c>
      <c r="F1891" s="1">
        <f>SUMIF(A1891:B1891,"*consolidação*",C1891:D1891)</f>
        <v>34278566.310000002</v>
      </c>
      <c r="H1891" t="b">
        <f t="shared" si="146"/>
        <v>1</v>
      </c>
      <c r="I1891" t="str">
        <f t="shared" si="147"/>
        <v>00</v>
      </c>
    </row>
    <row r="1892" spans="1:9">
      <c r="A1892" t="str">
        <f t="shared" si="145"/>
        <v>2.3.0.0.0.00.00 - Patrimônio Liquido</v>
      </c>
      <c r="B1892" s="5" t="s">
        <v>2622</v>
      </c>
      <c r="C1892" s="6">
        <v>-2013276824555.45</v>
      </c>
      <c r="D1892" s="1"/>
      <c r="E1892" s="1">
        <f>E1893+E1902+E1908+E1939+E1944+E1999+E2012-E2075</f>
        <v>-49912730418.110001</v>
      </c>
      <c r="F1892" s="1">
        <f>F1893+F1902+F1908+F1939+F1944+F1999+F2012-F2075</f>
        <v>-2526350436912.4902</v>
      </c>
      <c r="H1892" t="b">
        <f t="shared" si="146"/>
        <v>0</v>
      </c>
      <c r="I1892" t="str">
        <f t="shared" si="147"/>
        <v>00</v>
      </c>
    </row>
    <row r="1893" spans="1:9">
      <c r="A1893" t="str">
        <f t="shared" si="145"/>
        <v>2.3.1.0.0.00.00 - Patrimônio Social e Capital Social</v>
      </c>
      <c r="B1893" s="3" t="s">
        <v>2623</v>
      </c>
      <c r="C1893" s="4">
        <v>20966269713.57</v>
      </c>
      <c r="D1893" s="1"/>
      <c r="E1893" s="1">
        <f>E1894+E1896</f>
        <v>10729428587.68</v>
      </c>
      <c r="F1893" s="1">
        <f>F1894+F1896</f>
        <v>10236841125.889999</v>
      </c>
      <c r="H1893" t="b">
        <f t="shared" si="146"/>
        <v>1</v>
      </c>
      <c r="I1893" t="str">
        <f t="shared" si="147"/>
        <v>00</v>
      </c>
    </row>
    <row r="1894" spans="1:9">
      <c r="A1894" t="str">
        <f t="shared" si="145"/>
        <v>2.3.1.1.0.00.00 - Patrimônio Social</v>
      </c>
      <c r="B1894" s="5" t="s">
        <v>2624</v>
      </c>
      <c r="C1894" s="6">
        <v>3594623211.02</v>
      </c>
      <c r="D1894" s="1"/>
      <c r="E1894" s="1">
        <f>E1895</f>
        <v>0</v>
      </c>
      <c r="F1894" s="1">
        <f>F1895</f>
        <v>3594623211.02</v>
      </c>
      <c r="H1894" t="b">
        <f t="shared" si="146"/>
        <v>1</v>
      </c>
      <c r="I1894" t="str">
        <f t="shared" si="147"/>
        <v>00</v>
      </c>
    </row>
    <row r="1895" spans="1:9">
      <c r="A1895" t="str">
        <f t="shared" si="145"/>
        <v>2.3.1.1.1.00.00 - Patrimônio Social - Consolidação</v>
      </c>
      <c r="B1895" s="3" t="s">
        <v>2625</v>
      </c>
      <c r="C1895" s="4">
        <v>3594623211.02</v>
      </c>
      <c r="D1895" s="1"/>
      <c r="E1895" s="1">
        <f>SUMIF(A1895:B1895,"*intra*",C1895:D1895)+SUMIF(A1895:B1895,"*inter*",C1895:D1895)</f>
        <v>0</v>
      </c>
      <c r="F1895" s="1">
        <f>SUMIF(A1895:B1895,"*consolidação*",C1895:D1895)</f>
        <v>3594623211.02</v>
      </c>
      <c r="H1895" t="b">
        <f t="shared" si="146"/>
        <v>1</v>
      </c>
      <c r="I1895" t="str">
        <f t="shared" si="147"/>
        <v>00</v>
      </c>
    </row>
    <row r="1896" spans="1:9">
      <c r="A1896" t="str">
        <f t="shared" si="145"/>
        <v>2.3.1.2.0.00.00 - Capital Social Realizado</v>
      </c>
      <c r="B1896" s="5" t="s">
        <v>2626</v>
      </c>
      <c r="C1896" s="6">
        <v>17371646502.549999</v>
      </c>
      <c r="D1896" s="1"/>
      <c r="E1896" s="1">
        <f>E1897+E1898+E1899+E1900+E1901</f>
        <v>10729428587.68</v>
      </c>
      <c r="F1896" s="1">
        <f>F1897+F1898+F1899+F1900+F1901</f>
        <v>6642217914.8699999</v>
      </c>
      <c r="H1896" t="b">
        <f t="shared" si="146"/>
        <v>1</v>
      </c>
      <c r="I1896" t="str">
        <f t="shared" si="147"/>
        <v>00</v>
      </c>
    </row>
    <row r="1897" spans="1:9">
      <c r="A1897" t="str">
        <f t="shared" si="145"/>
        <v>2.3.1.2.1.00.00 - Capital Social Realizado - Consolidação</v>
      </c>
      <c r="B1897" s="3" t="s">
        <v>2627</v>
      </c>
      <c r="C1897" s="4">
        <v>6642217914.8699999</v>
      </c>
      <c r="D1897" s="1"/>
      <c r="E1897" s="1">
        <f>SUMIF(A1897:B1897,"*intra*",C1897:D1897)+SUMIF(A1897:B1897,"*inter*",C1897:D1897)</f>
        <v>0</v>
      </c>
      <c r="F1897" s="1">
        <f>SUMIF(A1897:B1897,"*consolidação*",C1897:D1897)</f>
        <v>6642217914.8699999</v>
      </c>
      <c r="H1897" t="b">
        <f t="shared" si="146"/>
        <v>1</v>
      </c>
      <c r="I1897" t="str">
        <f t="shared" si="147"/>
        <v>00</v>
      </c>
    </row>
    <row r="1898" spans="1:9">
      <c r="A1898" t="str">
        <f t="shared" si="145"/>
        <v>2.3.1.2.2.00.00 - Capital Social Realizado - Intra OFSS</v>
      </c>
      <c r="B1898" s="5" t="s">
        <v>2628</v>
      </c>
      <c r="C1898" s="6">
        <v>10729428587.68</v>
      </c>
      <c r="D1898" s="1"/>
      <c r="E1898" s="1">
        <f>SUMIF(A1898:B1898,"*intra*",C1898:D1898)+SUMIF(A1898:B1898,"*inter*",C1898:D1898)</f>
        <v>10729428587.68</v>
      </c>
      <c r="F1898" s="1">
        <f>SUMIF(A1898:B1898,"*consolidação*",C1898:D1898)</f>
        <v>0</v>
      </c>
      <c r="H1898" t="b">
        <f t="shared" si="146"/>
        <v>1</v>
      </c>
      <c r="I1898" t="str">
        <f t="shared" si="147"/>
        <v>00</v>
      </c>
    </row>
    <row r="1899" spans="1:9">
      <c r="A1899" t="str">
        <f t="shared" si="145"/>
        <v>2.3.1.2.3.00.00 - Capital Social Realizado - Inter OFSS - União</v>
      </c>
      <c r="B1899" s="3" t="s">
        <v>2629</v>
      </c>
      <c r="C1899" s="4">
        <v>0</v>
      </c>
      <c r="D1899" s="1"/>
      <c r="E1899" s="1">
        <f>SUMIF(A1899:B1899,"*intra*",C1899:D1899)+SUMIF(A1899:B1899,"*inter*",C1899:D1899)</f>
        <v>0</v>
      </c>
      <c r="F1899" s="1">
        <f>SUMIF(A1899:B1899,"*consolidação*",C1899:D1899)</f>
        <v>0</v>
      </c>
      <c r="H1899" t="b">
        <f t="shared" si="146"/>
        <v>1</v>
      </c>
      <c r="I1899" t="str">
        <f t="shared" si="147"/>
        <v>00</v>
      </c>
    </row>
    <row r="1900" spans="1:9">
      <c r="A1900" t="str">
        <f t="shared" si="145"/>
        <v>2.3.1.2.4.00.00 - Capital Social Realizado - Inter OFSS - Estado</v>
      </c>
      <c r="B1900" s="5" t="s">
        <v>2630</v>
      </c>
      <c r="C1900" s="6">
        <v>0</v>
      </c>
      <c r="D1900" s="1"/>
      <c r="E1900" s="1">
        <f>SUMIF(A1900:B1900,"*intra*",C1900:D1900)+SUMIF(A1900:B1900,"*inter*",C1900:D1900)</f>
        <v>0</v>
      </c>
      <c r="F1900" s="1">
        <f>SUMIF(A1900:B1900,"*consolidação*",C1900:D1900)</f>
        <v>0</v>
      </c>
      <c r="H1900" t="b">
        <f t="shared" si="146"/>
        <v>1</v>
      </c>
      <c r="I1900" t="str">
        <f t="shared" si="147"/>
        <v>00</v>
      </c>
    </row>
    <row r="1901" spans="1:9">
      <c r="A1901" t="str">
        <f t="shared" si="145"/>
        <v>2.3.1.2.5.00.00 - Capital Social Realizado - Inter OFSS - Município</v>
      </c>
      <c r="B1901" s="3" t="s">
        <v>2631</v>
      </c>
      <c r="C1901" s="4">
        <v>0</v>
      </c>
      <c r="D1901" s="1"/>
      <c r="E1901" s="1">
        <f>SUMIF(A1901:B1901,"*intra*",C1901:D1901)+SUMIF(A1901:B1901,"*inter*",C1901:D1901)</f>
        <v>0</v>
      </c>
      <c r="F1901" s="1">
        <f>SUMIF(A1901:B1901,"*consolidação*",C1901:D1901)</f>
        <v>0</v>
      </c>
      <c r="H1901" t="b">
        <f t="shared" si="146"/>
        <v>1</v>
      </c>
      <c r="I1901" t="str">
        <f t="shared" si="147"/>
        <v>00</v>
      </c>
    </row>
    <row r="1902" spans="1:9">
      <c r="A1902" t="str">
        <f t="shared" si="145"/>
        <v>2.3.2.0.0.00.00 - Adiantamento para Futuro Aumento de Capital</v>
      </c>
      <c r="B1902" s="5" t="s">
        <v>2632</v>
      </c>
      <c r="C1902" s="6">
        <v>0</v>
      </c>
      <c r="D1902" s="1"/>
      <c r="E1902" s="1">
        <f>E1903+E1904+E1905+E1906+E1907</f>
        <v>0</v>
      </c>
      <c r="F1902" s="1">
        <f>F1903+F1904+F1905+F1906+F1907</f>
        <v>0</v>
      </c>
      <c r="H1902" t="b">
        <f t="shared" si="146"/>
        <v>1</v>
      </c>
      <c r="I1902" t="str">
        <f t="shared" si="147"/>
        <v>00</v>
      </c>
    </row>
    <row r="1903" spans="1:9" ht="25.5">
      <c r="A1903" t="str">
        <f t="shared" si="145"/>
        <v>2.3.2.0.1.00.00 - Adiantamento para Futuro Aumento de Capital - 
 Consolidação</v>
      </c>
      <c r="B1903" s="3" t="s">
        <v>2633</v>
      </c>
      <c r="C1903" s="4">
        <v>0</v>
      </c>
      <c r="D1903" s="1"/>
      <c r="E1903" s="1">
        <f>SUMIF(A1903:B1903,"*intra*",C1903:D1903)+SUMIF(A1903:B1903,"*inter*",C1903:D1903)</f>
        <v>0</v>
      </c>
      <c r="F1903" s="1">
        <f>SUMIF(A1903:B1903,"*consolidação*",C1903:D1903)</f>
        <v>0</v>
      </c>
      <c r="H1903" t="b">
        <f t="shared" si="146"/>
        <v>1</v>
      </c>
      <c r="I1903" t="str">
        <f t="shared" si="147"/>
        <v>00</v>
      </c>
    </row>
    <row r="1904" spans="1:9" ht="25.5">
      <c r="A1904" t="str">
        <f t="shared" si="145"/>
        <v>2.3.2.0.2.00.00 - Adiantamento para Futuro Aumento de Capital - Intra 
 OFSS</v>
      </c>
      <c r="B1904" s="5" t="s">
        <v>2634</v>
      </c>
      <c r="C1904" s="6">
        <v>0</v>
      </c>
      <c r="D1904" s="1"/>
      <c r="E1904" s="1">
        <f>SUMIF(A1904:B1904,"*intra*",C1904:D1904)+SUMIF(A1904:B1904,"*inter*",C1904:D1904)</f>
        <v>0</v>
      </c>
      <c r="F1904" s="1">
        <f>SUMIF(A1904:B1904,"*consolidação*",C1904:D1904)</f>
        <v>0</v>
      </c>
      <c r="H1904" t="b">
        <f t="shared" si="146"/>
        <v>1</v>
      </c>
      <c r="I1904" t="str">
        <f t="shared" si="147"/>
        <v>00</v>
      </c>
    </row>
    <row r="1905" spans="1:9" ht="25.5">
      <c r="A1905" t="str">
        <f t="shared" si="145"/>
        <v>2.3.2.0.3.00.00 - Adiantamento para Futuro Aumento de Capital - Inter 
 OFSS - União</v>
      </c>
      <c r="B1905" s="3" t="s">
        <v>2635</v>
      </c>
      <c r="C1905" s="4">
        <v>0</v>
      </c>
      <c r="D1905" s="1"/>
      <c r="E1905" s="1">
        <f>SUMIF(A1905:B1905,"*intra*",C1905:D1905)+SUMIF(A1905:B1905,"*inter*",C1905:D1905)</f>
        <v>0</v>
      </c>
      <c r="F1905" s="1">
        <f>SUMIF(A1905:B1905,"*consolidação*",C1905:D1905)</f>
        <v>0</v>
      </c>
      <c r="H1905" t="b">
        <f t="shared" si="146"/>
        <v>1</v>
      </c>
      <c r="I1905" t="str">
        <f t="shared" si="147"/>
        <v>00</v>
      </c>
    </row>
    <row r="1906" spans="1:9" ht="25.5">
      <c r="A1906" t="str">
        <f t="shared" si="145"/>
        <v>2.3.2.0.4.00.00 - Adiantamento para Futuro Aumento de Capital - Inter 
 OFSS - Estado</v>
      </c>
      <c r="B1906" s="5" t="s">
        <v>2636</v>
      </c>
      <c r="C1906" s="6">
        <v>0</v>
      </c>
      <c r="D1906" s="1"/>
      <c r="E1906" s="1">
        <f>SUMIF(A1906:B1906,"*intra*",C1906:D1906)+SUMIF(A1906:B1906,"*inter*",C1906:D1906)</f>
        <v>0</v>
      </c>
      <c r="F1906" s="1">
        <f>SUMIF(A1906:B1906,"*consolidação*",C1906:D1906)</f>
        <v>0</v>
      </c>
      <c r="H1906" t="b">
        <f t="shared" si="146"/>
        <v>1</v>
      </c>
      <c r="I1906" t="str">
        <f t="shared" si="147"/>
        <v>00</v>
      </c>
    </row>
    <row r="1907" spans="1:9" ht="25.5">
      <c r="A1907" t="str">
        <f t="shared" si="145"/>
        <v>2.3.2.0.5.00.00 - Adiantamento para Futuro Aumento de Capital - Inter 
 OFSS - Município</v>
      </c>
      <c r="B1907" s="3" t="s">
        <v>2637</v>
      </c>
      <c r="C1907" s="4">
        <v>0</v>
      </c>
      <c r="D1907" s="1"/>
      <c r="E1907" s="1">
        <f>SUMIF(A1907:B1907,"*intra*",C1907:D1907)+SUMIF(A1907:B1907,"*inter*",C1907:D1907)</f>
        <v>0</v>
      </c>
      <c r="F1907" s="1">
        <f>SUMIF(A1907:B1907,"*consolidação*",C1907:D1907)</f>
        <v>0</v>
      </c>
      <c r="H1907" t="b">
        <f t="shared" si="146"/>
        <v>1</v>
      </c>
      <c r="I1907" t="str">
        <f t="shared" si="147"/>
        <v>00</v>
      </c>
    </row>
    <row r="1908" spans="1:9">
      <c r="A1908" t="str">
        <f t="shared" si="145"/>
        <v>2.3.3.0.0.00.00 - Reservas de Capital</v>
      </c>
      <c r="B1908" s="5" t="s">
        <v>2638</v>
      </c>
      <c r="C1908" s="6">
        <v>290668983.38</v>
      </c>
      <c r="D1908" s="1"/>
      <c r="E1908" s="1">
        <f>E1909+E1915+E1921+E1927+E1933</f>
        <v>0</v>
      </c>
      <c r="F1908" s="1">
        <f>F1909+F1915+F1921+F1927+F1933</f>
        <v>290668983.38</v>
      </c>
      <c r="H1908" t="b">
        <f t="shared" si="146"/>
        <v>1</v>
      </c>
      <c r="I1908" t="str">
        <f t="shared" si="147"/>
        <v>00</v>
      </c>
    </row>
    <row r="1909" spans="1:9">
      <c r="A1909" t="str">
        <f t="shared" si="145"/>
        <v>2.3.3.1.0.00.00 - Ágio na Emissão de Ações</v>
      </c>
      <c r="B1909" s="3" t="s">
        <v>2639</v>
      </c>
      <c r="C1909" s="4">
        <v>0</v>
      </c>
      <c r="D1909" s="1"/>
      <c r="E1909" s="1">
        <f>E1910+E1911+E1912+E1913+E1914</f>
        <v>0</v>
      </c>
      <c r="F1909" s="1">
        <f>F1910+F1911+F1912+F1913+F1914</f>
        <v>0</v>
      </c>
      <c r="H1909" t="b">
        <f t="shared" si="146"/>
        <v>1</v>
      </c>
      <c r="I1909" t="str">
        <f t="shared" si="147"/>
        <v>00</v>
      </c>
    </row>
    <row r="1910" spans="1:9">
      <c r="A1910" t="str">
        <f t="shared" si="145"/>
        <v>2.3.3.1.1.00.00 - Ágio na Emissão de Ações - Consolidação</v>
      </c>
      <c r="B1910" s="5" t="s">
        <v>2640</v>
      </c>
      <c r="C1910" s="6">
        <v>0</v>
      </c>
      <c r="D1910" s="1"/>
      <c r="E1910" s="1">
        <f>SUMIF(A1910:B1910,"*intra*",C1910:D1910)+SUMIF(A1910:B1910,"*inter*",C1910:D1910)</f>
        <v>0</v>
      </c>
      <c r="F1910" s="1">
        <f>SUMIF(A1910:B1910,"*consolidação*",C1910:D1910)</f>
        <v>0</v>
      </c>
      <c r="H1910" t="b">
        <f t="shared" si="146"/>
        <v>1</v>
      </c>
      <c r="I1910" t="str">
        <f t="shared" si="147"/>
        <v>00</v>
      </c>
    </row>
    <row r="1911" spans="1:9">
      <c r="A1911" t="str">
        <f t="shared" si="145"/>
        <v>2.3.3.1.2.00.00 - Ágio na Emissão de Ações - Intra OFSS</v>
      </c>
      <c r="B1911" s="3" t="s">
        <v>2641</v>
      </c>
      <c r="C1911" s="4">
        <v>0</v>
      </c>
      <c r="D1911" s="1"/>
      <c r="E1911" s="1">
        <f>SUMIF(A1911:B1911,"*intra*",C1911:D1911)+SUMIF(A1911:B1911,"*inter*",C1911:D1911)</f>
        <v>0</v>
      </c>
      <c r="F1911" s="1">
        <f>SUMIF(A1911:B1911,"*consolidação*",C1911:D1911)</f>
        <v>0</v>
      </c>
      <c r="H1911" t="b">
        <f t="shared" si="146"/>
        <v>1</v>
      </c>
      <c r="I1911" t="str">
        <f t="shared" si="147"/>
        <v>00</v>
      </c>
    </row>
    <row r="1912" spans="1:9">
      <c r="A1912" t="str">
        <f t="shared" si="145"/>
        <v>2.3.3.1.3.00.00 - Ágio na Emissão de Ações - Inter OFSS - União</v>
      </c>
      <c r="B1912" s="5" t="s">
        <v>2642</v>
      </c>
      <c r="C1912" s="6">
        <v>0</v>
      </c>
      <c r="D1912" s="1"/>
      <c r="E1912" s="1">
        <f>SUMIF(A1912:B1912,"*intra*",C1912:D1912)+SUMIF(A1912:B1912,"*inter*",C1912:D1912)</f>
        <v>0</v>
      </c>
      <c r="F1912" s="1">
        <f>SUMIF(A1912:B1912,"*consolidação*",C1912:D1912)</f>
        <v>0</v>
      </c>
      <c r="H1912" t="b">
        <f t="shared" si="146"/>
        <v>1</v>
      </c>
      <c r="I1912" t="str">
        <f t="shared" si="147"/>
        <v>00</v>
      </c>
    </row>
    <row r="1913" spans="1:9">
      <c r="A1913" t="str">
        <f t="shared" si="145"/>
        <v>2.3.3.1.4.00.00 - Ágio na Emissão de Ações - Inter OFSS - Estado</v>
      </c>
      <c r="B1913" s="3" t="s">
        <v>2643</v>
      </c>
      <c r="C1913" s="4">
        <v>0</v>
      </c>
      <c r="D1913" s="1"/>
      <c r="E1913" s="1">
        <f>SUMIF(A1913:B1913,"*intra*",C1913:D1913)+SUMIF(A1913:B1913,"*inter*",C1913:D1913)</f>
        <v>0</v>
      </c>
      <c r="F1913" s="1">
        <f>SUMIF(A1913:B1913,"*consolidação*",C1913:D1913)</f>
        <v>0</v>
      </c>
      <c r="H1913" t="b">
        <f t="shared" si="146"/>
        <v>1</v>
      </c>
      <c r="I1913" t="str">
        <f t="shared" si="147"/>
        <v>00</v>
      </c>
    </row>
    <row r="1914" spans="1:9">
      <c r="A1914" t="str">
        <f t="shared" si="145"/>
        <v>2.3.3.1.5.00.00 - Ágio na Emissão de Ações - Inter OFSS - Município</v>
      </c>
      <c r="B1914" s="5" t="s">
        <v>2644</v>
      </c>
      <c r="C1914" s="6">
        <v>0</v>
      </c>
      <c r="D1914" s="1"/>
      <c r="E1914" s="1">
        <f>SUMIF(A1914:B1914,"*intra*",C1914:D1914)+SUMIF(A1914:B1914,"*inter*",C1914:D1914)</f>
        <v>0</v>
      </c>
      <c r="F1914" s="1">
        <f>SUMIF(A1914:B1914,"*consolidação*",C1914:D1914)</f>
        <v>0</v>
      </c>
      <c r="H1914" t="b">
        <f t="shared" si="146"/>
        <v>1</v>
      </c>
      <c r="I1914" t="str">
        <f t="shared" si="147"/>
        <v>00</v>
      </c>
    </row>
    <row r="1915" spans="1:9">
      <c r="A1915" t="str">
        <f t="shared" si="145"/>
        <v>2.3.3.2.0.00.00 - Alienação de Partes Beneficiarias</v>
      </c>
      <c r="B1915" s="3" t="s">
        <v>2645</v>
      </c>
      <c r="C1915" s="4">
        <v>0</v>
      </c>
      <c r="D1915" s="1"/>
      <c r="E1915" s="1">
        <f>E1916+E1917+E1918+E1919+E1920</f>
        <v>0</v>
      </c>
      <c r="F1915" s="1">
        <f>F1916+F1917+F1918+F1919+F1920</f>
        <v>0</v>
      </c>
      <c r="H1915" t="b">
        <f t="shared" si="146"/>
        <v>1</v>
      </c>
      <c r="I1915" t="str">
        <f t="shared" si="147"/>
        <v>00</v>
      </c>
    </row>
    <row r="1916" spans="1:9">
      <c r="A1916" t="str">
        <f t="shared" si="145"/>
        <v>2.3.3.2.1.00.00 - Alienação de Partes Beneficiarias - Consolidação</v>
      </c>
      <c r="B1916" s="5" t="s">
        <v>2646</v>
      </c>
      <c r="C1916" s="6">
        <v>0</v>
      </c>
      <c r="D1916" s="1"/>
      <c r="E1916" s="1">
        <f>SUMIF(A1916:B1916,"*intra*",C1916:D1916)+SUMIF(A1916:B1916,"*inter*",C1916:D1916)</f>
        <v>0</v>
      </c>
      <c r="F1916" s="1">
        <f>SUMIF(A1916:B1916,"*consolidação*",C1916:D1916)</f>
        <v>0</v>
      </c>
      <c r="H1916" t="b">
        <f t="shared" si="146"/>
        <v>1</v>
      </c>
      <c r="I1916" t="str">
        <f t="shared" si="147"/>
        <v>00</v>
      </c>
    </row>
    <row r="1917" spans="1:9">
      <c r="A1917" t="str">
        <f t="shared" si="145"/>
        <v>2.3.3.2.2.00.00 - Alienação de Partes Beneficiarias - Intra OFSS</v>
      </c>
      <c r="B1917" s="3" t="s">
        <v>2647</v>
      </c>
      <c r="C1917" s="4">
        <v>0</v>
      </c>
      <c r="D1917" s="1"/>
      <c r="E1917" s="1">
        <f>SUMIF(A1917:B1917,"*intra*",C1917:D1917)+SUMIF(A1917:B1917,"*inter*",C1917:D1917)</f>
        <v>0</v>
      </c>
      <c r="F1917" s="1">
        <f>SUMIF(A1917:B1917,"*consolidação*",C1917:D1917)</f>
        <v>0</v>
      </c>
      <c r="H1917" t="b">
        <f t="shared" si="146"/>
        <v>1</v>
      </c>
      <c r="I1917" t="str">
        <f t="shared" si="147"/>
        <v>00</v>
      </c>
    </row>
    <row r="1918" spans="1:9" ht="25.5">
      <c r="A1918" t="str">
        <f t="shared" si="145"/>
        <v>2.3.3.2.3.00.00 - Alienação de Partes Beneficiarias - Inter OFSS - 
 União</v>
      </c>
      <c r="B1918" s="5" t="s">
        <v>2648</v>
      </c>
      <c r="C1918" s="6">
        <v>0</v>
      </c>
      <c r="D1918" s="1"/>
      <c r="E1918" s="1">
        <f>SUMIF(A1918:B1918,"*intra*",C1918:D1918)+SUMIF(A1918:B1918,"*inter*",C1918:D1918)</f>
        <v>0</v>
      </c>
      <c r="F1918" s="1">
        <f>SUMIF(A1918:B1918,"*consolidação*",C1918:D1918)</f>
        <v>0</v>
      </c>
      <c r="H1918" t="b">
        <f t="shared" si="146"/>
        <v>1</v>
      </c>
      <c r="I1918" t="str">
        <f t="shared" si="147"/>
        <v>00</v>
      </c>
    </row>
    <row r="1919" spans="1:9" ht="25.5">
      <c r="A1919" t="str">
        <f t="shared" si="145"/>
        <v>2.3.3.2.4.00.00 - Alienação de Partes Beneficiarias - Inter OFSS - 
 Estado</v>
      </c>
      <c r="B1919" s="3" t="s">
        <v>2649</v>
      </c>
      <c r="C1919" s="4">
        <v>0</v>
      </c>
      <c r="D1919" s="1"/>
      <c r="E1919" s="1">
        <f>SUMIF(A1919:B1919,"*intra*",C1919:D1919)+SUMIF(A1919:B1919,"*inter*",C1919:D1919)</f>
        <v>0</v>
      </c>
      <c r="F1919" s="1">
        <f>SUMIF(A1919:B1919,"*consolidação*",C1919:D1919)</f>
        <v>0</v>
      </c>
      <c r="H1919" t="b">
        <f t="shared" si="146"/>
        <v>1</v>
      </c>
      <c r="I1919" t="str">
        <f t="shared" si="147"/>
        <v>00</v>
      </c>
    </row>
    <row r="1920" spans="1:9" ht="25.5">
      <c r="A1920" t="str">
        <f t="shared" si="145"/>
        <v>2.3.3.2.5.00.00 - Alienação de Partes Beneficiarias - Inter OFSS - 
 Município</v>
      </c>
      <c r="B1920" s="5" t="s">
        <v>2650</v>
      </c>
      <c r="C1920" s="6">
        <v>0</v>
      </c>
      <c r="D1920" s="1"/>
      <c r="E1920" s="1">
        <f>SUMIF(A1920:B1920,"*intra*",C1920:D1920)+SUMIF(A1920:B1920,"*inter*",C1920:D1920)</f>
        <v>0</v>
      </c>
      <c r="F1920" s="1">
        <f>SUMIF(A1920:B1920,"*consolidação*",C1920:D1920)</f>
        <v>0</v>
      </c>
      <c r="H1920" t="b">
        <f t="shared" si="146"/>
        <v>1</v>
      </c>
      <c r="I1920" t="str">
        <f t="shared" si="147"/>
        <v>00</v>
      </c>
    </row>
    <row r="1921" spans="1:9">
      <c r="A1921" t="str">
        <f t="shared" si="145"/>
        <v>2.3.3.3.0.00.00 - Alienação de Bônus de Subscrição</v>
      </c>
      <c r="B1921" s="3" t="s">
        <v>2651</v>
      </c>
      <c r="C1921" s="4">
        <v>0</v>
      </c>
      <c r="D1921" s="1"/>
      <c r="E1921" s="1">
        <f>E1922+E1923+E1924+E1925+E1926</f>
        <v>0</v>
      </c>
      <c r="F1921" s="1">
        <f>F1922+F1923+F1924+F1925+F1926</f>
        <v>0</v>
      </c>
      <c r="H1921" t="b">
        <f t="shared" si="146"/>
        <v>1</v>
      </c>
      <c r="I1921" t="str">
        <f t="shared" si="147"/>
        <v>00</v>
      </c>
    </row>
    <row r="1922" spans="1:9">
      <c r="A1922" t="str">
        <f t="shared" si="145"/>
        <v>2.3.3.3.1.00.00 - Alienação de Bônus de Subscrição - Consolidação</v>
      </c>
      <c r="B1922" s="5" t="s">
        <v>2652</v>
      </c>
      <c r="C1922" s="6">
        <v>0</v>
      </c>
      <c r="D1922" s="1"/>
      <c r="E1922" s="1">
        <f>SUMIF(A1922:B1922,"*intra*",C1922:D1922)+SUMIF(A1922:B1922,"*inter*",C1922:D1922)</f>
        <v>0</v>
      </c>
      <c r="F1922" s="1">
        <f>SUMIF(A1922:B1922,"*consolidação*",C1922:D1922)</f>
        <v>0</v>
      </c>
      <c r="H1922" t="b">
        <f t="shared" si="146"/>
        <v>1</v>
      </c>
      <c r="I1922" t="str">
        <f t="shared" si="147"/>
        <v>00</v>
      </c>
    </row>
    <row r="1923" spans="1:9">
      <c r="A1923" t="str">
        <f t="shared" si="145"/>
        <v>2.3.3.3.2.00.00 - Alienação de Bônus de Subscrição - Intra OFSS</v>
      </c>
      <c r="B1923" s="3" t="s">
        <v>2653</v>
      </c>
      <c r="C1923" s="4">
        <v>0</v>
      </c>
      <c r="D1923" s="1"/>
      <c r="E1923" s="1">
        <f>SUMIF(A1923:B1923,"*intra*",C1923:D1923)+SUMIF(A1923:B1923,"*inter*",C1923:D1923)</f>
        <v>0</v>
      </c>
      <c r="F1923" s="1">
        <f>SUMIF(A1923:B1923,"*consolidação*",C1923:D1923)</f>
        <v>0</v>
      </c>
      <c r="H1923" t="b">
        <f t="shared" si="146"/>
        <v>1</v>
      </c>
      <c r="I1923" t="str">
        <f t="shared" si="147"/>
        <v>00</v>
      </c>
    </row>
    <row r="1924" spans="1:9" ht="25.5">
      <c r="A1924" t="str">
        <f t="shared" ref="A1924:A1987" si="148">TRIM(B1924)</f>
        <v>2.3.3.3.3.00.00 - Alienação de Bônus de Subscrição - Inter OFSS - 
 União</v>
      </c>
      <c r="B1924" s="5" t="s">
        <v>2654</v>
      </c>
      <c r="C1924" s="6">
        <v>0</v>
      </c>
      <c r="D1924" s="1"/>
      <c r="E1924" s="1">
        <f>SUMIF(A1924:B1924,"*intra*",C1924:D1924)+SUMIF(A1924:B1924,"*inter*",C1924:D1924)</f>
        <v>0</v>
      </c>
      <c r="F1924" s="1">
        <f>SUMIF(A1924:B1924,"*consolidação*",C1924:D1924)</f>
        <v>0</v>
      </c>
      <c r="H1924" t="b">
        <f t="shared" ref="H1924:H1987" si="149">IF(I1924="00",C1924=E1924+F1924,TRUE)</f>
        <v>1</v>
      </c>
      <c r="I1924" t="str">
        <f t="shared" ref="I1924:I1987" si="150">MID(A1924,11,2)</f>
        <v>00</v>
      </c>
    </row>
    <row r="1925" spans="1:9" ht="25.5">
      <c r="A1925" t="str">
        <f t="shared" si="148"/>
        <v>2.3.3.3.4.00.00 - Alienação de Bônus de Subscrição - Inter OFSS - 
 Estado</v>
      </c>
      <c r="B1925" s="3" t="s">
        <v>2655</v>
      </c>
      <c r="C1925" s="4">
        <v>0</v>
      </c>
      <c r="D1925" s="1"/>
      <c r="E1925" s="1">
        <f>SUMIF(A1925:B1925,"*intra*",C1925:D1925)+SUMIF(A1925:B1925,"*inter*",C1925:D1925)</f>
        <v>0</v>
      </c>
      <c r="F1925" s="1">
        <f>SUMIF(A1925:B1925,"*consolidação*",C1925:D1925)</f>
        <v>0</v>
      </c>
      <c r="H1925" t="b">
        <f t="shared" si="149"/>
        <v>1</v>
      </c>
      <c r="I1925" t="str">
        <f t="shared" si="150"/>
        <v>00</v>
      </c>
    </row>
    <row r="1926" spans="1:9" ht="25.5">
      <c r="A1926" t="str">
        <f t="shared" si="148"/>
        <v>2.3.3.3.5.00.00 - Alienação de Bônus de Subscrição - Inter OFSS - 
 Município</v>
      </c>
      <c r="B1926" s="5" t="s">
        <v>2656</v>
      </c>
      <c r="C1926" s="6">
        <v>0</v>
      </c>
      <c r="D1926" s="1"/>
      <c r="E1926" s="1">
        <f>SUMIF(A1926:B1926,"*intra*",C1926:D1926)+SUMIF(A1926:B1926,"*inter*",C1926:D1926)</f>
        <v>0</v>
      </c>
      <c r="F1926" s="1">
        <f>SUMIF(A1926:B1926,"*consolidação*",C1926:D1926)</f>
        <v>0</v>
      </c>
      <c r="H1926" t="b">
        <f t="shared" si="149"/>
        <v>1</v>
      </c>
      <c r="I1926" t="str">
        <f t="shared" si="150"/>
        <v>00</v>
      </c>
    </row>
    <row r="1927" spans="1:9">
      <c r="A1927" t="str">
        <f t="shared" si="148"/>
        <v>2.3.3.4.0.00.00 - Correção Monetária do Capital Realizado</v>
      </c>
      <c r="B1927" s="3" t="s">
        <v>2657</v>
      </c>
      <c r="C1927" s="4">
        <v>0</v>
      </c>
      <c r="D1927" s="1"/>
      <c r="E1927" s="1">
        <f>E1928+E1929+E1930+E1931+E1932</f>
        <v>0</v>
      </c>
      <c r="F1927" s="1">
        <f>F1928+F1929+F1930+F1931+F1932</f>
        <v>0</v>
      </c>
      <c r="H1927" t="b">
        <f t="shared" si="149"/>
        <v>1</v>
      </c>
      <c r="I1927" t="str">
        <f t="shared" si="150"/>
        <v>00</v>
      </c>
    </row>
    <row r="1928" spans="1:9" ht="25.5">
      <c r="A1928" t="str">
        <f t="shared" si="148"/>
        <v>2.3.3.4.1.00.00 - Correção Monetária do Capital Realizado - 
 Consolidação</v>
      </c>
      <c r="B1928" s="5" t="s">
        <v>2658</v>
      </c>
      <c r="C1928" s="6">
        <v>0</v>
      </c>
      <c r="D1928" s="1"/>
      <c r="E1928" s="1">
        <f>SUMIF(A1928:B1928,"*intra*",C1928:D1928)+SUMIF(A1928:B1928,"*inter*",C1928:D1928)</f>
        <v>0</v>
      </c>
      <c r="F1928" s="1">
        <f>SUMIF(A1928:B1928,"*consolidação*",C1928:D1928)</f>
        <v>0</v>
      </c>
      <c r="H1928" t="b">
        <f t="shared" si="149"/>
        <v>1</v>
      </c>
      <c r="I1928" t="str">
        <f t="shared" si="150"/>
        <v>00</v>
      </c>
    </row>
    <row r="1929" spans="1:9" ht="25.5">
      <c r="A1929" t="str">
        <f t="shared" si="148"/>
        <v>2.3.3.4.2.00.00 - Correção Monetária do Capital Realizado - Intra 
 OFSS</v>
      </c>
      <c r="B1929" s="3" t="s">
        <v>2659</v>
      </c>
      <c r="C1929" s="4">
        <v>0</v>
      </c>
      <c r="D1929" s="1"/>
      <c r="E1929" s="1">
        <f>SUMIF(A1929:B1929,"*intra*",C1929:D1929)+SUMIF(A1929:B1929,"*inter*",C1929:D1929)</f>
        <v>0</v>
      </c>
      <c r="F1929" s="1">
        <f>SUMIF(A1929:B1929,"*consolidação*",C1929:D1929)</f>
        <v>0</v>
      </c>
      <c r="H1929" t="b">
        <f t="shared" si="149"/>
        <v>1</v>
      </c>
      <c r="I1929" t="str">
        <f t="shared" si="150"/>
        <v>00</v>
      </c>
    </row>
    <row r="1930" spans="1:9" ht="25.5">
      <c r="A1930" t="str">
        <f t="shared" si="148"/>
        <v>2.3.3.4.3.00.00 - Correção Monetária do Capital Realizado - Inter 
 OFSS - União</v>
      </c>
      <c r="B1930" s="5" t="s">
        <v>2660</v>
      </c>
      <c r="C1930" s="6">
        <v>0</v>
      </c>
      <c r="D1930" s="1"/>
      <c r="E1930" s="1">
        <f>SUMIF(A1930:B1930,"*intra*",C1930:D1930)+SUMIF(A1930:B1930,"*inter*",C1930:D1930)</f>
        <v>0</v>
      </c>
      <c r="F1930" s="1">
        <f>SUMIF(A1930:B1930,"*consolidação*",C1930:D1930)</f>
        <v>0</v>
      </c>
      <c r="H1930" t="b">
        <f t="shared" si="149"/>
        <v>1</v>
      </c>
      <c r="I1930" t="str">
        <f t="shared" si="150"/>
        <v>00</v>
      </c>
    </row>
    <row r="1931" spans="1:9" ht="25.5">
      <c r="A1931" t="str">
        <f t="shared" si="148"/>
        <v>2.3.3.4.4.00.00 - Correção Monetária do Capital Realizado - Inter 
 OFSS - Estado</v>
      </c>
      <c r="B1931" s="3" t="s">
        <v>2661</v>
      </c>
      <c r="C1931" s="4">
        <v>0</v>
      </c>
      <c r="D1931" s="1"/>
      <c r="E1931" s="1">
        <f>SUMIF(A1931:B1931,"*intra*",C1931:D1931)+SUMIF(A1931:B1931,"*inter*",C1931:D1931)</f>
        <v>0</v>
      </c>
      <c r="F1931" s="1">
        <f>SUMIF(A1931:B1931,"*consolidação*",C1931:D1931)</f>
        <v>0</v>
      </c>
      <c r="H1931" t="b">
        <f t="shared" si="149"/>
        <v>1</v>
      </c>
      <c r="I1931" t="str">
        <f t="shared" si="150"/>
        <v>00</v>
      </c>
    </row>
    <row r="1932" spans="1:9" ht="25.5">
      <c r="A1932" t="str">
        <f t="shared" si="148"/>
        <v>2.3.3.4.5.00.00 - Correção Monetária do Capital Realizado - Inter 
 OFSS - Município</v>
      </c>
      <c r="B1932" s="5" t="s">
        <v>2662</v>
      </c>
      <c r="C1932" s="6">
        <v>0</v>
      </c>
      <c r="D1932" s="1"/>
      <c r="E1932" s="1">
        <f>SUMIF(A1932:B1932,"*intra*",C1932:D1932)+SUMIF(A1932:B1932,"*inter*",C1932:D1932)</f>
        <v>0</v>
      </c>
      <c r="F1932" s="1">
        <f>SUMIF(A1932:B1932,"*consolidação*",C1932:D1932)</f>
        <v>0</v>
      </c>
      <c r="H1932" t="b">
        <f t="shared" si="149"/>
        <v>1</v>
      </c>
      <c r="I1932" t="str">
        <f t="shared" si="150"/>
        <v>00</v>
      </c>
    </row>
    <row r="1933" spans="1:9">
      <c r="A1933" t="str">
        <f t="shared" si="148"/>
        <v>2.3.3.9.0.00.00 - Outras Reservas de Capital</v>
      </c>
      <c r="B1933" s="3" t="s">
        <v>2663</v>
      </c>
      <c r="C1933" s="4">
        <v>290668983.38</v>
      </c>
      <c r="D1933" s="1"/>
      <c r="E1933" s="1">
        <f>E1934+E1935+E1936+E1937+E1938</f>
        <v>0</v>
      </c>
      <c r="F1933" s="1">
        <f>F1934+F1935+F1936+F1937+F1938</f>
        <v>290668983.38</v>
      </c>
      <c r="H1933" t="b">
        <f t="shared" si="149"/>
        <v>1</v>
      </c>
      <c r="I1933" t="str">
        <f t="shared" si="150"/>
        <v>00</v>
      </c>
    </row>
    <row r="1934" spans="1:9">
      <c r="A1934" t="str">
        <f t="shared" si="148"/>
        <v>2.3.3.9.1.00.00 - Outras Reservas de Capital - Consolidação</v>
      </c>
      <c r="B1934" s="5" t="s">
        <v>2664</v>
      </c>
      <c r="C1934" s="6">
        <v>290668983.38</v>
      </c>
      <c r="D1934" s="1"/>
      <c r="E1934" s="1">
        <f>SUMIF(A1934:B1934,"*intra*",C1934:D1934)+SUMIF(A1934:B1934,"*inter*",C1934:D1934)</f>
        <v>0</v>
      </c>
      <c r="F1934" s="1">
        <f>SUMIF(A1934:B1934,"*consolidação*",C1934:D1934)</f>
        <v>290668983.38</v>
      </c>
      <c r="H1934" t="b">
        <f t="shared" si="149"/>
        <v>1</v>
      </c>
      <c r="I1934" t="str">
        <f t="shared" si="150"/>
        <v>00</v>
      </c>
    </row>
    <row r="1935" spans="1:9">
      <c r="A1935" t="str">
        <f t="shared" si="148"/>
        <v>2.3.3.9.2.00.00 - Outras Reservas de Capital - Intra OFSS</v>
      </c>
      <c r="B1935" s="3" t="s">
        <v>2665</v>
      </c>
      <c r="C1935" s="4">
        <v>0</v>
      </c>
      <c r="D1935" s="1"/>
      <c r="E1935" s="1">
        <f>SUMIF(A1935:B1935,"*intra*",C1935:D1935)+SUMIF(A1935:B1935,"*inter*",C1935:D1935)</f>
        <v>0</v>
      </c>
      <c r="F1935" s="1">
        <f>SUMIF(A1935:B1935,"*consolidação*",C1935:D1935)</f>
        <v>0</v>
      </c>
      <c r="H1935" t="b">
        <f t="shared" si="149"/>
        <v>1</v>
      </c>
      <c r="I1935" t="str">
        <f t="shared" si="150"/>
        <v>00</v>
      </c>
    </row>
    <row r="1936" spans="1:9">
      <c r="A1936" t="str">
        <f t="shared" si="148"/>
        <v>2.3.3.9.3.00.00 - Outras Reservas de Capital - Inter OFSS - União</v>
      </c>
      <c r="B1936" s="5" t="s">
        <v>2666</v>
      </c>
      <c r="C1936" s="6">
        <v>0</v>
      </c>
      <c r="D1936" s="1"/>
      <c r="E1936" s="1">
        <f>SUMIF(A1936:B1936,"*intra*",C1936:D1936)+SUMIF(A1936:B1936,"*inter*",C1936:D1936)</f>
        <v>0</v>
      </c>
      <c r="F1936" s="1">
        <f>SUMIF(A1936:B1936,"*consolidação*",C1936:D1936)</f>
        <v>0</v>
      </c>
      <c r="H1936" t="b">
        <f t="shared" si="149"/>
        <v>1</v>
      </c>
      <c r="I1936" t="str">
        <f t="shared" si="150"/>
        <v>00</v>
      </c>
    </row>
    <row r="1937" spans="1:9">
      <c r="A1937" t="str">
        <f t="shared" si="148"/>
        <v>2.3.3.9.4.00.00 - Outras Reservas de Capital - Inter OFSS - Estado</v>
      </c>
      <c r="B1937" s="3" t="s">
        <v>2667</v>
      </c>
      <c r="C1937" s="4">
        <v>0</v>
      </c>
      <c r="D1937" s="1"/>
      <c r="E1937" s="1">
        <f>SUMIF(A1937:B1937,"*intra*",C1937:D1937)+SUMIF(A1937:B1937,"*inter*",C1937:D1937)</f>
        <v>0</v>
      </c>
      <c r="F1937" s="1">
        <f>SUMIF(A1937:B1937,"*consolidação*",C1937:D1937)</f>
        <v>0</v>
      </c>
      <c r="H1937" t="b">
        <f t="shared" si="149"/>
        <v>1</v>
      </c>
      <c r="I1937" t="str">
        <f t="shared" si="150"/>
        <v>00</v>
      </c>
    </row>
    <row r="1938" spans="1:9" ht="25.5">
      <c r="A1938" t="str">
        <f t="shared" si="148"/>
        <v>2.3.3.9.5.00.00 - Outras Reservas de Capital - Inter OFSS - 
 Município</v>
      </c>
      <c r="B1938" s="5" t="s">
        <v>2668</v>
      </c>
      <c r="C1938" s="6">
        <v>0</v>
      </c>
      <c r="D1938" s="1"/>
      <c r="E1938" s="1">
        <f>SUMIF(A1938:B1938,"*intra*",C1938:D1938)+SUMIF(A1938:B1938,"*inter*",C1938:D1938)</f>
        <v>0</v>
      </c>
      <c r="F1938" s="1">
        <f>SUMIF(A1938:B1938,"*consolidação*",C1938:D1938)</f>
        <v>0</v>
      </c>
      <c r="H1938" t="b">
        <f t="shared" si="149"/>
        <v>1</v>
      </c>
      <c r="I1938" t="str">
        <f t="shared" si="150"/>
        <v>00</v>
      </c>
    </row>
    <row r="1939" spans="1:9">
      <c r="A1939" t="str">
        <f t="shared" si="148"/>
        <v>2.3.4.0.0.00.00 - Ajustes de Avaliação Patrimonial</v>
      </c>
      <c r="B1939" s="3" t="s">
        <v>2669</v>
      </c>
      <c r="C1939" s="4">
        <v>344519806.80000001</v>
      </c>
      <c r="D1939" s="1"/>
      <c r="E1939" s="1">
        <f>E1940+E1942</f>
        <v>0</v>
      </c>
      <c r="F1939" s="1">
        <f>F1940+F1942</f>
        <v>344519806.80000001</v>
      </c>
      <c r="H1939" t="b">
        <f t="shared" si="149"/>
        <v>1</v>
      </c>
      <c r="I1939" t="str">
        <f t="shared" si="150"/>
        <v>00</v>
      </c>
    </row>
    <row r="1940" spans="1:9">
      <c r="A1940" t="str">
        <f t="shared" si="148"/>
        <v>2.3.4.1.0.00.00 - Ajustes de Avaliação Patrimonial de Ativos</v>
      </c>
      <c r="B1940" s="5" t="s">
        <v>2670</v>
      </c>
      <c r="C1940" s="6">
        <v>344519806.80000001</v>
      </c>
      <c r="D1940" s="1"/>
      <c r="E1940" s="1">
        <f>E1941</f>
        <v>0</v>
      </c>
      <c r="F1940" s="1">
        <f>F1941</f>
        <v>344519806.80000001</v>
      </c>
      <c r="H1940" t="b">
        <f t="shared" si="149"/>
        <v>1</v>
      </c>
      <c r="I1940" t="str">
        <f t="shared" si="150"/>
        <v>00</v>
      </c>
    </row>
    <row r="1941" spans="1:9" ht="25.5">
      <c r="A1941" t="str">
        <f t="shared" si="148"/>
        <v>2.3.4.1.1.00.00 - Ajustes de Avaliação Patrimonial de Ativos - 
 Consolidação</v>
      </c>
      <c r="B1941" s="3" t="s">
        <v>2671</v>
      </c>
      <c r="C1941" s="4">
        <v>344519806.80000001</v>
      </c>
      <c r="D1941" s="1"/>
      <c r="E1941" s="1">
        <f>SUMIF(A1941:B1941,"*intra*",C1941:D1941)+SUMIF(A1941:B1941,"*inter*",C1941:D1941)</f>
        <v>0</v>
      </c>
      <c r="F1941" s="1">
        <f>SUMIF(A1941:B1941,"*consolidação*",C1941:D1941)</f>
        <v>344519806.80000001</v>
      </c>
      <c r="H1941" t="b">
        <f t="shared" si="149"/>
        <v>1</v>
      </c>
      <c r="I1941" t="str">
        <f t="shared" si="150"/>
        <v>00</v>
      </c>
    </row>
    <row r="1942" spans="1:9">
      <c r="A1942" t="str">
        <f t="shared" si="148"/>
        <v>2.3.4.2.0.00.00 - Ajustes de Avaliação Patrimonial de Passivos</v>
      </c>
      <c r="B1942" s="5" t="s">
        <v>2672</v>
      </c>
      <c r="C1942" s="6">
        <v>0</v>
      </c>
      <c r="D1942" s="1"/>
      <c r="E1942" s="1">
        <f>E1943</f>
        <v>0</v>
      </c>
      <c r="F1942" s="1">
        <f>F1943</f>
        <v>0</v>
      </c>
      <c r="H1942" t="b">
        <f t="shared" si="149"/>
        <v>1</v>
      </c>
      <c r="I1942" t="str">
        <f t="shared" si="150"/>
        <v>00</v>
      </c>
    </row>
    <row r="1943" spans="1:9" ht="25.5">
      <c r="A1943" t="str">
        <f t="shared" si="148"/>
        <v>2.3.4.2.1.00.00 - Ajustes de Avaliação Patrimonial de Passivos - 
 Consolidação</v>
      </c>
      <c r="B1943" s="3" t="s">
        <v>2673</v>
      </c>
      <c r="C1943" s="4"/>
      <c r="D1943" s="1"/>
      <c r="E1943" s="1">
        <f>SUMIF(A1943:B1943,"*intra*",C1943:D1943)+SUMIF(A1943:B1943,"*inter*",C1943:D1943)</f>
        <v>0</v>
      </c>
      <c r="F1943" s="1">
        <f>SUMIF(A1943:B1943,"*consolidação*",C1943:D1943)</f>
        <v>0</v>
      </c>
      <c r="H1943" t="b">
        <f t="shared" si="149"/>
        <v>1</v>
      </c>
      <c r="I1943" t="str">
        <f t="shared" si="150"/>
        <v>00</v>
      </c>
    </row>
    <row r="1944" spans="1:9">
      <c r="A1944" t="str">
        <f t="shared" si="148"/>
        <v>2.3.5.0.0.00.00 - Reservas de Lucros</v>
      </c>
      <c r="B1944" s="5" t="s">
        <v>2674</v>
      </c>
      <c r="C1944" s="6">
        <v>162666376.24000001</v>
      </c>
      <c r="D1944" s="1"/>
      <c r="E1944" s="1">
        <f>E1945+E1951+E1957+E1963+E1969+E1975+E1981+E1993+E1987</f>
        <v>66643983.36999999</v>
      </c>
      <c r="F1944" s="1">
        <f>F1945+F1951+F1957+F1963+F1969+F1975+F1981+F1993+F1987</f>
        <v>96022392.86999999</v>
      </c>
      <c r="H1944" t="b">
        <f t="shared" si="149"/>
        <v>1</v>
      </c>
      <c r="I1944" t="str">
        <f t="shared" si="150"/>
        <v>00</v>
      </c>
    </row>
    <row r="1945" spans="1:9">
      <c r="A1945" t="str">
        <f t="shared" si="148"/>
        <v>2.3.5.1.0.00.00 - Reserva Legal</v>
      </c>
      <c r="B1945" s="3" t="s">
        <v>2675</v>
      </c>
      <c r="C1945" s="4">
        <v>38049627.68</v>
      </c>
      <c r="D1945" s="1"/>
      <c r="E1945" s="1">
        <f>E1946+E1947+E1948+E1949+E1950</f>
        <v>18295943.27</v>
      </c>
      <c r="F1945" s="1">
        <f>F1946+F1947+F1948+F1949+F1950</f>
        <v>19753684.41</v>
      </c>
      <c r="H1945" t="b">
        <f t="shared" si="149"/>
        <v>1</v>
      </c>
      <c r="I1945" t="str">
        <f t="shared" si="150"/>
        <v>00</v>
      </c>
    </row>
    <row r="1946" spans="1:9">
      <c r="A1946" t="str">
        <f t="shared" si="148"/>
        <v>2.3.5.1.1.00.00 - Reserva Legal - Consolidação</v>
      </c>
      <c r="B1946" s="5" t="s">
        <v>2676</v>
      </c>
      <c r="C1946" s="6">
        <v>19753684.41</v>
      </c>
      <c r="D1946" s="1"/>
      <c r="E1946" s="1">
        <f>SUMIF(A1946:B1946,"*intra*",C1946:D1946)+SUMIF(A1946:B1946,"*inter*",C1946:D1946)</f>
        <v>0</v>
      </c>
      <c r="F1946" s="1">
        <f>SUMIF(A1946:B1946,"*consolidação*",C1946:D1946)</f>
        <v>19753684.41</v>
      </c>
      <c r="H1946" t="b">
        <f t="shared" si="149"/>
        <v>1</v>
      </c>
      <c r="I1946" t="str">
        <f t="shared" si="150"/>
        <v>00</v>
      </c>
    </row>
    <row r="1947" spans="1:9">
      <c r="A1947" t="str">
        <f t="shared" si="148"/>
        <v>2.3.5.1.2.00.00 - Reserva Legal - Intra OFSS</v>
      </c>
      <c r="B1947" s="3" t="s">
        <v>2677</v>
      </c>
      <c r="C1947" s="4">
        <v>18295943.27</v>
      </c>
      <c r="D1947" s="1"/>
      <c r="E1947" s="1">
        <f>SUMIF(A1947:B1947,"*intra*",C1947:D1947)+SUMIF(A1947:B1947,"*inter*",C1947:D1947)</f>
        <v>18295943.27</v>
      </c>
      <c r="F1947" s="1">
        <f>SUMIF(A1947:B1947,"*consolidação*",C1947:D1947)</f>
        <v>0</v>
      </c>
      <c r="H1947" t="b">
        <f t="shared" si="149"/>
        <v>1</v>
      </c>
      <c r="I1947" t="str">
        <f t="shared" si="150"/>
        <v>00</v>
      </c>
    </row>
    <row r="1948" spans="1:9">
      <c r="A1948" t="str">
        <f t="shared" si="148"/>
        <v>2.3.5.1.3.00.00 - Reserva Legal - Inter OFSS - União</v>
      </c>
      <c r="B1948" s="5" t="s">
        <v>2678</v>
      </c>
      <c r="C1948" s="6">
        <v>0</v>
      </c>
      <c r="D1948" s="1"/>
      <c r="E1948" s="1">
        <f>SUMIF(A1948:B1948,"*intra*",C1948:D1948)+SUMIF(A1948:B1948,"*inter*",C1948:D1948)</f>
        <v>0</v>
      </c>
      <c r="F1948" s="1">
        <f>SUMIF(A1948:B1948,"*consolidação*",C1948:D1948)</f>
        <v>0</v>
      </c>
      <c r="H1948" t="b">
        <f t="shared" si="149"/>
        <v>1</v>
      </c>
      <c r="I1948" t="str">
        <f t="shared" si="150"/>
        <v>00</v>
      </c>
    </row>
    <row r="1949" spans="1:9">
      <c r="A1949" t="str">
        <f t="shared" si="148"/>
        <v>2.3.5.1.4.00.00 - Reserva Legal - Inter OFSS - Estado</v>
      </c>
      <c r="B1949" s="3" t="s">
        <v>2679</v>
      </c>
      <c r="C1949" s="4">
        <v>0</v>
      </c>
      <c r="D1949" s="1"/>
      <c r="E1949" s="1">
        <f>SUMIF(A1949:B1949,"*intra*",C1949:D1949)+SUMIF(A1949:B1949,"*inter*",C1949:D1949)</f>
        <v>0</v>
      </c>
      <c r="F1949" s="1">
        <f>SUMIF(A1949:B1949,"*consolidação*",C1949:D1949)</f>
        <v>0</v>
      </c>
      <c r="H1949" t="b">
        <f t="shared" si="149"/>
        <v>1</v>
      </c>
      <c r="I1949" t="str">
        <f t="shared" si="150"/>
        <v>00</v>
      </c>
    </row>
    <row r="1950" spans="1:9">
      <c r="A1950" t="str">
        <f t="shared" si="148"/>
        <v>2.3.5.1.5.00.00 - Reserva Legal - Inter OFSS - Município</v>
      </c>
      <c r="B1950" s="5" t="s">
        <v>2680</v>
      </c>
      <c r="C1950" s="6">
        <v>0</v>
      </c>
      <c r="D1950" s="1"/>
      <c r="E1950" s="1">
        <f>SUMIF(A1950:B1950,"*intra*",C1950:D1950)+SUMIF(A1950:B1950,"*inter*",C1950:D1950)</f>
        <v>0</v>
      </c>
      <c r="F1950" s="1">
        <f>SUMIF(A1950:B1950,"*consolidação*",C1950:D1950)</f>
        <v>0</v>
      </c>
      <c r="H1950" t="b">
        <f t="shared" si="149"/>
        <v>1</v>
      </c>
      <c r="I1950" t="str">
        <f t="shared" si="150"/>
        <v>00</v>
      </c>
    </row>
    <row r="1951" spans="1:9">
      <c r="A1951" t="str">
        <f t="shared" si="148"/>
        <v>2.3.5.2.0.00.00 - Reservas Estatutárias</v>
      </c>
      <c r="B1951" s="3" t="s">
        <v>2681</v>
      </c>
      <c r="C1951" s="4">
        <v>0</v>
      </c>
      <c r="D1951" s="1"/>
      <c r="E1951" s="1">
        <f>E1952+E1953+E1954+E1955+E1956</f>
        <v>0</v>
      </c>
      <c r="F1951" s="1">
        <f>F1952+F1953+F1954+F1955+F1956</f>
        <v>0</v>
      </c>
      <c r="H1951" t="b">
        <f t="shared" si="149"/>
        <v>1</v>
      </c>
      <c r="I1951" t="str">
        <f t="shared" si="150"/>
        <v>00</v>
      </c>
    </row>
    <row r="1952" spans="1:9">
      <c r="A1952" t="str">
        <f t="shared" si="148"/>
        <v>2.3.5.2.1.00.00 - Reservas Estatutárias - Consolidação</v>
      </c>
      <c r="B1952" s="5" t="s">
        <v>2682</v>
      </c>
      <c r="C1952" s="6">
        <v>0</v>
      </c>
      <c r="D1952" s="1"/>
      <c r="E1952" s="1">
        <f>SUMIF(A1952:B1952,"*intra*",C1952:D1952)+SUMIF(A1952:B1952,"*inter*",C1952:D1952)</f>
        <v>0</v>
      </c>
      <c r="F1952" s="1">
        <f>SUMIF(A1952:B1952,"*consolidação*",C1952:D1952)</f>
        <v>0</v>
      </c>
      <c r="H1952" t="b">
        <f t="shared" si="149"/>
        <v>1</v>
      </c>
      <c r="I1952" t="str">
        <f t="shared" si="150"/>
        <v>00</v>
      </c>
    </row>
    <row r="1953" spans="1:9">
      <c r="A1953" t="str">
        <f t="shared" si="148"/>
        <v>2.3.5.2.2.00.00 - Reservas Estatutárias - Intra OFSS</v>
      </c>
      <c r="B1953" s="3" t="s">
        <v>2683</v>
      </c>
      <c r="C1953" s="4">
        <v>0</v>
      </c>
      <c r="D1953" s="1"/>
      <c r="E1953" s="1">
        <f>SUMIF(A1953:B1953,"*intra*",C1953:D1953)+SUMIF(A1953:B1953,"*inter*",C1953:D1953)</f>
        <v>0</v>
      </c>
      <c r="F1953" s="1">
        <f>SUMIF(A1953:B1953,"*consolidação*",C1953:D1953)</f>
        <v>0</v>
      </c>
      <c r="H1953" t="b">
        <f t="shared" si="149"/>
        <v>1</v>
      </c>
      <c r="I1953" t="str">
        <f t="shared" si="150"/>
        <v>00</v>
      </c>
    </row>
    <row r="1954" spans="1:9">
      <c r="A1954" t="str">
        <f t="shared" si="148"/>
        <v>2.3.5.2.3.00.00 - Reservas Estatutárias - Inter OFSS - União</v>
      </c>
      <c r="B1954" s="5" t="s">
        <v>2684</v>
      </c>
      <c r="C1954" s="6">
        <v>0</v>
      </c>
      <c r="D1954" s="1"/>
      <c r="E1954" s="1">
        <f>SUMIF(A1954:B1954,"*intra*",C1954:D1954)+SUMIF(A1954:B1954,"*inter*",C1954:D1954)</f>
        <v>0</v>
      </c>
      <c r="F1954" s="1">
        <f>SUMIF(A1954:B1954,"*consolidação*",C1954:D1954)</f>
        <v>0</v>
      </c>
      <c r="H1954" t="b">
        <f t="shared" si="149"/>
        <v>1</v>
      </c>
      <c r="I1954" t="str">
        <f t="shared" si="150"/>
        <v>00</v>
      </c>
    </row>
    <row r="1955" spans="1:9">
      <c r="A1955" t="str">
        <f t="shared" si="148"/>
        <v>2.3.5.2.4.00.00 - Reservas Estatutárias - Inter OFSS - Estado</v>
      </c>
      <c r="B1955" s="3" t="s">
        <v>2685</v>
      </c>
      <c r="C1955" s="4">
        <v>0</v>
      </c>
      <c r="D1955" s="1"/>
      <c r="E1955" s="1">
        <f>SUMIF(A1955:B1955,"*intra*",C1955:D1955)+SUMIF(A1955:B1955,"*inter*",C1955:D1955)</f>
        <v>0</v>
      </c>
      <c r="F1955" s="1">
        <f>SUMIF(A1955:B1955,"*consolidação*",C1955:D1955)</f>
        <v>0</v>
      </c>
      <c r="H1955" t="b">
        <f t="shared" si="149"/>
        <v>1</v>
      </c>
      <c r="I1955" t="str">
        <f t="shared" si="150"/>
        <v>00</v>
      </c>
    </row>
    <row r="1956" spans="1:9">
      <c r="A1956" t="str">
        <f t="shared" si="148"/>
        <v>2.3.5.2.5.00.00 - Reservas Estatutárias - Inter OFSS - Município</v>
      </c>
      <c r="B1956" s="5" t="s">
        <v>2686</v>
      </c>
      <c r="C1956" s="6">
        <v>0</v>
      </c>
      <c r="D1956" s="1"/>
      <c r="E1956" s="1">
        <f>SUMIF(A1956:B1956,"*intra*",C1956:D1956)+SUMIF(A1956:B1956,"*inter*",C1956:D1956)</f>
        <v>0</v>
      </c>
      <c r="F1956" s="1">
        <f>SUMIF(A1956:B1956,"*consolidação*",C1956:D1956)</f>
        <v>0</v>
      </c>
      <c r="H1956" t="b">
        <f t="shared" si="149"/>
        <v>1</v>
      </c>
      <c r="I1956" t="str">
        <f t="shared" si="150"/>
        <v>00</v>
      </c>
    </row>
    <row r="1957" spans="1:9">
      <c r="A1957" t="str">
        <f t="shared" si="148"/>
        <v>2.3.5.3.0.00.00 - Reserva para Contingencias</v>
      </c>
      <c r="B1957" s="3" t="s">
        <v>2687</v>
      </c>
      <c r="C1957" s="4">
        <v>0</v>
      </c>
      <c r="D1957" s="1"/>
      <c r="E1957" s="1">
        <f>E1958+E1959+E1960+E1961+E1962</f>
        <v>0</v>
      </c>
      <c r="F1957" s="1">
        <f>F1958+F1959+F1960+F1961+F1962</f>
        <v>0</v>
      </c>
      <c r="H1957" t="b">
        <f t="shared" si="149"/>
        <v>1</v>
      </c>
      <c r="I1957" t="str">
        <f t="shared" si="150"/>
        <v>00</v>
      </c>
    </row>
    <row r="1958" spans="1:9">
      <c r="A1958" t="str">
        <f t="shared" si="148"/>
        <v>2.3.5.3.1.00.00 - Reserva para Contingencias - Consolidação</v>
      </c>
      <c r="B1958" s="5" t="s">
        <v>2688</v>
      </c>
      <c r="C1958" s="6">
        <v>0</v>
      </c>
      <c r="D1958" s="1"/>
      <c r="E1958" s="1">
        <f>SUMIF(A1958:B1958,"*intra*",C1958:D1958)+SUMIF(A1958:B1958,"*inter*",C1958:D1958)</f>
        <v>0</v>
      </c>
      <c r="F1958" s="1">
        <f>SUMIF(A1958:B1958,"*consolidação*",C1958:D1958)</f>
        <v>0</v>
      </c>
      <c r="H1958" t="b">
        <f t="shared" si="149"/>
        <v>1</v>
      </c>
      <c r="I1958" t="str">
        <f t="shared" si="150"/>
        <v>00</v>
      </c>
    </row>
    <row r="1959" spans="1:9">
      <c r="A1959" t="str">
        <f t="shared" si="148"/>
        <v>2.3.5.3.2.00.00 - Reserva para Contingencias - Intra OFSS</v>
      </c>
      <c r="B1959" s="3" t="s">
        <v>2689</v>
      </c>
      <c r="C1959" s="4">
        <v>0</v>
      </c>
      <c r="D1959" s="1"/>
      <c r="E1959" s="1">
        <f>SUMIF(A1959:B1959,"*intra*",C1959:D1959)+SUMIF(A1959:B1959,"*inter*",C1959:D1959)</f>
        <v>0</v>
      </c>
      <c r="F1959" s="1">
        <f>SUMIF(A1959:B1959,"*consolidação*",C1959:D1959)</f>
        <v>0</v>
      </c>
      <c r="H1959" t="b">
        <f t="shared" si="149"/>
        <v>1</v>
      </c>
      <c r="I1959" t="str">
        <f t="shared" si="150"/>
        <v>00</v>
      </c>
    </row>
    <row r="1960" spans="1:9">
      <c r="A1960" t="str">
        <f t="shared" si="148"/>
        <v>2.3.5.3.3.00.00 - Reserva para Contingencias - Inter OFSS - União</v>
      </c>
      <c r="B1960" s="5" t="s">
        <v>2690</v>
      </c>
      <c r="C1960" s="6">
        <v>0</v>
      </c>
      <c r="D1960" s="1"/>
      <c r="E1960" s="1">
        <f>SUMIF(A1960:B1960,"*intra*",C1960:D1960)+SUMIF(A1960:B1960,"*inter*",C1960:D1960)</f>
        <v>0</v>
      </c>
      <c r="F1960" s="1">
        <f>SUMIF(A1960:B1960,"*consolidação*",C1960:D1960)</f>
        <v>0</v>
      </c>
      <c r="H1960" t="b">
        <f t="shared" si="149"/>
        <v>1</v>
      </c>
      <c r="I1960" t="str">
        <f t="shared" si="150"/>
        <v>00</v>
      </c>
    </row>
    <row r="1961" spans="1:9">
      <c r="A1961" t="str">
        <f t="shared" si="148"/>
        <v>2.3.5.3.4.00.00 - Reserva para Contingencias - Inter OFSS - Estado</v>
      </c>
      <c r="B1961" s="3" t="s">
        <v>2691</v>
      </c>
      <c r="C1961" s="4">
        <v>0</v>
      </c>
      <c r="D1961" s="1"/>
      <c r="E1961" s="1">
        <f>SUMIF(A1961:B1961,"*intra*",C1961:D1961)+SUMIF(A1961:B1961,"*inter*",C1961:D1961)</f>
        <v>0</v>
      </c>
      <c r="F1961" s="1">
        <f>SUMIF(A1961:B1961,"*consolidação*",C1961:D1961)</f>
        <v>0</v>
      </c>
      <c r="H1961" t="b">
        <f t="shared" si="149"/>
        <v>1</v>
      </c>
      <c r="I1961" t="str">
        <f t="shared" si="150"/>
        <v>00</v>
      </c>
    </row>
    <row r="1962" spans="1:9" ht="25.5">
      <c r="A1962" t="str">
        <f t="shared" si="148"/>
        <v>2.3.5.3.5.00.00 - Reserva para Contingencias - Inter OFSS - 
 Município</v>
      </c>
      <c r="B1962" s="5" t="s">
        <v>2692</v>
      </c>
      <c r="C1962" s="6">
        <v>0</v>
      </c>
      <c r="D1962" s="1"/>
      <c r="E1962" s="1">
        <f>SUMIF(A1962:B1962,"*intra*",C1962:D1962)+SUMIF(A1962:B1962,"*inter*",C1962:D1962)</f>
        <v>0</v>
      </c>
      <c r="F1962" s="1">
        <f>SUMIF(A1962:B1962,"*consolidação*",C1962:D1962)</f>
        <v>0</v>
      </c>
      <c r="H1962" t="b">
        <f t="shared" si="149"/>
        <v>1</v>
      </c>
      <c r="I1962" t="str">
        <f t="shared" si="150"/>
        <v>00</v>
      </c>
    </row>
    <row r="1963" spans="1:9">
      <c r="A1963" t="str">
        <f t="shared" si="148"/>
        <v>2.3.5.4.0.00.00 - Reserva de Incentivos Fiscais</v>
      </c>
      <c r="B1963" s="3" t="s">
        <v>2693</v>
      </c>
      <c r="C1963" s="4">
        <v>44769411.469999999</v>
      </c>
      <c r="D1963" s="1"/>
      <c r="E1963" s="1">
        <f>E1964+E1965+E1966+E1967+E1968</f>
        <v>44769411.469999999</v>
      </c>
      <c r="F1963" s="1">
        <f>F1964+F1965+F1966+F1967+F1968</f>
        <v>0</v>
      </c>
      <c r="H1963" t="b">
        <f t="shared" si="149"/>
        <v>1</v>
      </c>
      <c r="I1963" t="str">
        <f t="shared" si="150"/>
        <v>00</v>
      </c>
    </row>
    <row r="1964" spans="1:9">
      <c r="A1964" t="str">
        <f t="shared" si="148"/>
        <v>2.3.5.4.1.00.00 - Reserva de Incentivos Fiscais - Consolidação</v>
      </c>
      <c r="B1964" s="5" t="s">
        <v>2694</v>
      </c>
      <c r="C1964" s="6">
        <v>0</v>
      </c>
      <c r="D1964" s="1"/>
      <c r="E1964" s="1">
        <f>SUMIF(A1964:B1964,"*intra*",C1964:D1964)+SUMIF(A1964:B1964,"*inter*",C1964:D1964)</f>
        <v>0</v>
      </c>
      <c r="F1964" s="1">
        <f>SUMIF(A1964:B1964,"*consolidação*",C1964:D1964)</f>
        <v>0</v>
      </c>
      <c r="H1964" t="b">
        <f t="shared" si="149"/>
        <v>1</v>
      </c>
      <c r="I1964" t="str">
        <f t="shared" si="150"/>
        <v>00</v>
      </c>
    </row>
    <row r="1965" spans="1:9">
      <c r="A1965" t="str">
        <f t="shared" si="148"/>
        <v>2.3.5.4.2.00.00 - Reserva de Incentivos Fiscais - Intra OFSS</v>
      </c>
      <c r="B1965" s="3" t="s">
        <v>2695</v>
      </c>
      <c r="C1965" s="4">
        <v>44769411.469999999</v>
      </c>
      <c r="D1965" s="1"/>
      <c r="E1965" s="1">
        <f>SUMIF(A1965:B1965,"*intra*",C1965:D1965)+SUMIF(A1965:B1965,"*inter*",C1965:D1965)</f>
        <v>44769411.469999999</v>
      </c>
      <c r="F1965" s="1">
        <f>SUMIF(A1965:B1965,"*consolidação*",C1965:D1965)</f>
        <v>0</v>
      </c>
      <c r="H1965" t="b">
        <f t="shared" si="149"/>
        <v>1</v>
      </c>
      <c r="I1965" t="str">
        <f t="shared" si="150"/>
        <v>00</v>
      </c>
    </row>
    <row r="1966" spans="1:9">
      <c r="A1966" t="str">
        <f t="shared" si="148"/>
        <v>2.3.5.4.3.00.00 - Reserva de Incentivos Fiscais - Inter OFSS - União</v>
      </c>
      <c r="B1966" s="5" t="s">
        <v>2696</v>
      </c>
      <c r="C1966" s="6">
        <v>0</v>
      </c>
      <c r="D1966" s="1"/>
      <c r="E1966" s="1">
        <f>SUMIF(A1966:B1966,"*intra*",C1966:D1966)+SUMIF(A1966:B1966,"*inter*",C1966:D1966)</f>
        <v>0</v>
      </c>
      <c r="F1966" s="1">
        <f>SUMIF(A1966:B1966,"*consolidação*",C1966:D1966)</f>
        <v>0</v>
      </c>
      <c r="H1966" t="b">
        <f t="shared" si="149"/>
        <v>1</v>
      </c>
      <c r="I1966" t="str">
        <f t="shared" si="150"/>
        <v>00</v>
      </c>
    </row>
    <row r="1967" spans="1:9" ht="25.5">
      <c r="A1967" t="str">
        <f t="shared" si="148"/>
        <v>2.3.5.4.4.00.00 - Reserva de Incentivos Fiscais - Inter OFSS - 
 Estado</v>
      </c>
      <c r="B1967" s="3" t="s">
        <v>2697</v>
      </c>
      <c r="C1967" s="4">
        <v>0</v>
      </c>
      <c r="D1967" s="1"/>
      <c r="E1967" s="1">
        <f>SUMIF(A1967:B1967,"*intra*",C1967:D1967)+SUMIF(A1967:B1967,"*inter*",C1967:D1967)</f>
        <v>0</v>
      </c>
      <c r="F1967" s="1">
        <f>SUMIF(A1967:B1967,"*consolidação*",C1967:D1967)</f>
        <v>0</v>
      </c>
      <c r="H1967" t="b">
        <f t="shared" si="149"/>
        <v>1</v>
      </c>
      <c r="I1967" t="str">
        <f t="shared" si="150"/>
        <v>00</v>
      </c>
    </row>
    <row r="1968" spans="1:9" ht="25.5">
      <c r="A1968" t="str">
        <f t="shared" si="148"/>
        <v>2.3.5.4.5.00.00 - Reserva de Incentivos Fiscais - Inter OFSS - 
 Município</v>
      </c>
      <c r="B1968" s="5" t="s">
        <v>2698</v>
      </c>
      <c r="C1968" s="6">
        <v>0</v>
      </c>
      <c r="D1968" s="1"/>
      <c r="E1968" s="1">
        <f>SUMIF(A1968:B1968,"*intra*",C1968:D1968)+SUMIF(A1968:B1968,"*inter*",C1968:D1968)</f>
        <v>0</v>
      </c>
      <c r="F1968" s="1">
        <f>SUMIF(A1968:B1968,"*consolidação*",C1968:D1968)</f>
        <v>0</v>
      </c>
      <c r="H1968" t="b">
        <f t="shared" si="149"/>
        <v>1</v>
      </c>
      <c r="I1968" t="str">
        <f t="shared" si="150"/>
        <v>00</v>
      </c>
    </row>
    <row r="1969" spans="1:9">
      <c r="A1969" t="str">
        <f t="shared" si="148"/>
        <v>2.3.5.5.0.00.00 - Reservas de Lucros para Expansão</v>
      </c>
      <c r="B1969" s="3" t="s">
        <v>2699</v>
      </c>
      <c r="C1969" s="4">
        <v>78528264.870000005</v>
      </c>
      <c r="D1969" s="1"/>
      <c r="E1969" s="1">
        <f>E1970+E1971+E1972+E1973+E1974</f>
        <v>2259556.41</v>
      </c>
      <c r="F1969" s="1">
        <f>F1970+F1971+F1972+F1973+F1974</f>
        <v>76268708.459999993</v>
      </c>
      <c r="H1969" t="b">
        <f t="shared" si="149"/>
        <v>1</v>
      </c>
      <c r="I1969" t="str">
        <f t="shared" si="150"/>
        <v>00</v>
      </c>
    </row>
    <row r="1970" spans="1:9">
      <c r="A1970" t="str">
        <f t="shared" si="148"/>
        <v>2.3.5.5.1.00.00 - Reservas de Lucros para Expansão - Consolidação</v>
      </c>
      <c r="B1970" s="5" t="s">
        <v>2700</v>
      </c>
      <c r="C1970" s="6">
        <v>76268708.459999993</v>
      </c>
      <c r="D1970" s="1"/>
      <c r="E1970" s="1">
        <f>SUMIF(A1970:B1970,"*intra*",C1970:D1970)+SUMIF(A1970:B1970,"*inter*",C1970:D1970)</f>
        <v>0</v>
      </c>
      <c r="F1970" s="1">
        <f>SUMIF(A1970:B1970,"*consolidação*",C1970:D1970)</f>
        <v>76268708.459999993</v>
      </c>
      <c r="H1970" t="b">
        <f t="shared" si="149"/>
        <v>1</v>
      </c>
      <c r="I1970" t="str">
        <f t="shared" si="150"/>
        <v>00</v>
      </c>
    </row>
    <row r="1971" spans="1:9">
      <c r="A1971" t="str">
        <f t="shared" si="148"/>
        <v>2.3.5.5.2.00.00 - Reservas de Lucros para Expansão - Intra OFSS</v>
      </c>
      <c r="B1971" s="3" t="s">
        <v>2701</v>
      </c>
      <c r="C1971" s="4">
        <v>2259556.41</v>
      </c>
      <c r="D1971" s="1"/>
      <c r="E1971" s="1">
        <f>SUMIF(A1971:B1971,"*intra*",C1971:D1971)+SUMIF(A1971:B1971,"*inter*",C1971:D1971)</f>
        <v>2259556.41</v>
      </c>
      <c r="F1971" s="1">
        <f>SUMIF(A1971:B1971,"*consolidação*",C1971:D1971)</f>
        <v>0</v>
      </c>
      <c r="H1971" t="b">
        <f t="shared" si="149"/>
        <v>1</v>
      </c>
      <c r="I1971" t="str">
        <f t="shared" si="150"/>
        <v>00</v>
      </c>
    </row>
    <row r="1972" spans="1:9" ht="25.5">
      <c r="A1972" t="str">
        <f t="shared" si="148"/>
        <v>2.3.5.5.3.00.00 - Reservas de Lucros para Expansão - Inter OFSS - 
 União</v>
      </c>
      <c r="B1972" s="5" t="s">
        <v>2702</v>
      </c>
      <c r="C1972" s="6">
        <v>0</v>
      </c>
      <c r="D1972" s="1"/>
      <c r="E1972" s="1">
        <f>SUMIF(A1972:B1972,"*intra*",C1972:D1972)+SUMIF(A1972:B1972,"*inter*",C1972:D1972)</f>
        <v>0</v>
      </c>
      <c r="F1972" s="1">
        <f>SUMIF(A1972:B1972,"*consolidação*",C1972:D1972)</f>
        <v>0</v>
      </c>
      <c r="H1972" t="b">
        <f t="shared" si="149"/>
        <v>1</v>
      </c>
      <c r="I1972" t="str">
        <f t="shared" si="150"/>
        <v>00</v>
      </c>
    </row>
    <row r="1973" spans="1:9" ht="25.5">
      <c r="A1973" t="str">
        <f t="shared" si="148"/>
        <v>2.3.5.5.4.00.00 - Reservas de Lucros para Expansão - Inter OFSS 
 –Estado</v>
      </c>
      <c r="B1973" s="3" t="s">
        <v>2703</v>
      </c>
      <c r="C1973" s="4">
        <v>0</v>
      </c>
      <c r="D1973" s="1"/>
      <c r="E1973" s="1">
        <f>SUMIF(A1973:B1973,"*intra*",C1973:D1973)+SUMIF(A1973:B1973,"*inter*",C1973:D1973)</f>
        <v>0</v>
      </c>
      <c r="F1973" s="1">
        <f>SUMIF(A1973:B1973,"*consolidação*",C1973:D1973)</f>
        <v>0</v>
      </c>
      <c r="H1973" t="b">
        <f t="shared" si="149"/>
        <v>1</v>
      </c>
      <c r="I1973" t="str">
        <f t="shared" si="150"/>
        <v>00</v>
      </c>
    </row>
    <row r="1974" spans="1:9" ht="25.5">
      <c r="A1974" t="str">
        <f t="shared" si="148"/>
        <v>2.3.5.5.5.00.00 - Reservas de Lucros para Expansão - Inter OFSS - 
 Município</v>
      </c>
      <c r="B1974" s="5" t="s">
        <v>2704</v>
      </c>
      <c r="C1974" s="6">
        <v>0</v>
      </c>
      <c r="D1974" s="1"/>
      <c r="E1974" s="1">
        <f>SUMIF(A1974:B1974,"*intra*",C1974:D1974)+SUMIF(A1974:B1974,"*inter*",C1974:D1974)</f>
        <v>0</v>
      </c>
      <c r="F1974" s="1">
        <f>SUMIF(A1974:B1974,"*consolidação*",C1974:D1974)</f>
        <v>0</v>
      </c>
      <c r="H1974" t="b">
        <f t="shared" si="149"/>
        <v>1</v>
      </c>
      <c r="I1974" t="str">
        <f t="shared" si="150"/>
        <v>00</v>
      </c>
    </row>
    <row r="1975" spans="1:9">
      <c r="A1975" t="str">
        <f t="shared" si="148"/>
        <v>2.3.5.6.0.00.00 - Reserva de Lucros a Realizar</v>
      </c>
      <c r="B1975" s="3" t="s">
        <v>2705</v>
      </c>
      <c r="C1975" s="4">
        <v>1319072.22</v>
      </c>
      <c r="D1975" s="1"/>
      <c r="E1975" s="1">
        <f>E1976+E1977+E1978+E1979+E1980</f>
        <v>1319072.22</v>
      </c>
      <c r="F1975" s="1">
        <f>F1976+F1977+F1978+F1979+F1980</f>
        <v>0</v>
      </c>
      <c r="H1975" t="b">
        <f t="shared" si="149"/>
        <v>1</v>
      </c>
      <c r="I1975" t="str">
        <f t="shared" si="150"/>
        <v>00</v>
      </c>
    </row>
    <row r="1976" spans="1:9">
      <c r="A1976" t="str">
        <f t="shared" si="148"/>
        <v>2.3.5.6.1.00.00 - Reserva de Lucros a Realizar- Consolidação</v>
      </c>
      <c r="B1976" s="5" t="s">
        <v>2706</v>
      </c>
      <c r="C1976" s="6">
        <v>0</v>
      </c>
      <c r="D1976" s="1"/>
      <c r="E1976" s="1">
        <f>SUMIF(A1976:B1976,"*intra*",C1976:D1976)+SUMIF(A1976:B1976,"*inter*",C1976:D1976)</f>
        <v>0</v>
      </c>
      <c r="F1976" s="1">
        <f>SUMIF(A1976:B1976,"*consolidação*",C1976:D1976)</f>
        <v>0</v>
      </c>
      <c r="H1976" t="b">
        <f t="shared" si="149"/>
        <v>1</v>
      </c>
      <c r="I1976" t="str">
        <f t="shared" si="150"/>
        <v>00</v>
      </c>
    </row>
    <row r="1977" spans="1:9">
      <c r="A1977" t="str">
        <f t="shared" si="148"/>
        <v>2.3.5.6.2.00.00 - Reserva de Lucros a Realizar- Intra OFSS</v>
      </c>
      <c r="B1977" s="3" t="s">
        <v>2707</v>
      </c>
      <c r="C1977" s="4">
        <v>1319072.22</v>
      </c>
      <c r="D1977" s="1"/>
      <c r="E1977" s="1">
        <f>SUMIF(A1977:B1977,"*intra*",C1977:D1977)+SUMIF(A1977:B1977,"*inter*",C1977:D1977)</f>
        <v>1319072.22</v>
      </c>
      <c r="F1977" s="1">
        <f>SUMIF(A1977:B1977,"*consolidação*",C1977:D1977)</f>
        <v>0</v>
      </c>
      <c r="H1977" t="b">
        <f t="shared" si="149"/>
        <v>1</v>
      </c>
      <c r="I1977" t="str">
        <f t="shared" si="150"/>
        <v>00</v>
      </c>
    </row>
    <row r="1978" spans="1:9">
      <c r="A1978" t="str">
        <f t="shared" si="148"/>
        <v>2.3.5.6.3.00.00 - Reserva de Lucros a Realizar- Inter OFSS - União</v>
      </c>
      <c r="B1978" s="5" t="s">
        <v>2708</v>
      </c>
      <c r="C1978" s="6">
        <v>0</v>
      </c>
      <c r="D1978" s="1"/>
      <c r="E1978" s="1">
        <f>SUMIF(A1978:B1978,"*intra*",C1978:D1978)+SUMIF(A1978:B1978,"*inter*",C1978:D1978)</f>
        <v>0</v>
      </c>
      <c r="F1978" s="1">
        <f>SUMIF(A1978:B1978,"*consolidação*",C1978:D1978)</f>
        <v>0</v>
      </c>
      <c r="H1978" t="b">
        <f t="shared" si="149"/>
        <v>1</v>
      </c>
      <c r="I1978" t="str">
        <f t="shared" si="150"/>
        <v>00</v>
      </c>
    </row>
    <row r="1979" spans="1:9">
      <c r="A1979" t="str">
        <f t="shared" si="148"/>
        <v>2.3.5.6.4.00.00 - Reserva de Lucros a Realizar- Inter OFSS - Estado</v>
      </c>
      <c r="B1979" s="3" t="s">
        <v>2709</v>
      </c>
      <c r="C1979" s="4">
        <v>0</v>
      </c>
      <c r="D1979" s="1"/>
      <c r="E1979" s="1">
        <f>SUMIF(A1979:B1979,"*intra*",C1979:D1979)+SUMIF(A1979:B1979,"*inter*",C1979:D1979)</f>
        <v>0</v>
      </c>
      <c r="F1979" s="1">
        <f>SUMIF(A1979:B1979,"*consolidação*",C1979:D1979)</f>
        <v>0</v>
      </c>
      <c r="H1979" t="b">
        <f t="shared" si="149"/>
        <v>1</v>
      </c>
      <c r="I1979" t="str">
        <f t="shared" si="150"/>
        <v>00</v>
      </c>
    </row>
    <row r="1980" spans="1:9" ht="25.5">
      <c r="A1980" t="str">
        <f t="shared" si="148"/>
        <v>2.3.5.6.5.00.00 - Reserva de Lucros a Realizar- Inter OFSS - 
 Município</v>
      </c>
      <c r="B1980" s="5" t="s">
        <v>2710</v>
      </c>
      <c r="C1980" s="6">
        <v>0</v>
      </c>
      <c r="D1980" s="1"/>
      <c r="E1980" s="1">
        <f>SUMIF(A1980:B1980,"*intra*",C1980:D1980)+SUMIF(A1980:B1980,"*inter*",C1980:D1980)</f>
        <v>0</v>
      </c>
      <c r="F1980" s="1">
        <f>SUMIF(A1980:B1980,"*consolidação*",C1980:D1980)</f>
        <v>0</v>
      </c>
      <c r="H1980" t="b">
        <f t="shared" si="149"/>
        <v>1</v>
      </c>
      <c r="I1980" t="str">
        <f t="shared" si="150"/>
        <v>00</v>
      </c>
    </row>
    <row r="1981" spans="1:9" ht="25.5">
      <c r="A1981" t="str">
        <f t="shared" si="148"/>
        <v>2.3.5.7.0.00.00 - Reserva de Retenção de Premio na Emissão de 
 Debêntures</v>
      </c>
      <c r="B1981" s="3" t="s">
        <v>2711</v>
      </c>
      <c r="C1981" s="4">
        <v>0</v>
      </c>
      <c r="D1981" s="1"/>
      <c r="E1981" s="1">
        <f>E1982+E1983+E1984+E1985+E1986</f>
        <v>0</v>
      </c>
      <c r="F1981" s="1">
        <f>F1982+F1983+F1984+F1985+F1986</f>
        <v>0</v>
      </c>
      <c r="H1981" t="b">
        <f t="shared" si="149"/>
        <v>1</v>
      </c>
      <c r="I1981" t="str">
        <f t="shared" si="150"/>
        <v>00</v>
      </c>
    </row>
    <row r="1982" spans="1:9" ht="25.5">
      <c r="A1982" t="str">
        <f t="shared" si="148"/>
        <v>2.3.5.7.1.00.00 - Reserva de Retenção de Premio na Emissão de 
 Debêntures - Consolidação</v>
      </c>
      <c r="B1982" s="5" t="s">
        <v>2712</v>
      </c>
      <c r="C1982" s="6"/>
      <c r="D1982" s="1"/>
      <c r="E1982" s="1">
        <f>SUMIF(A1982:B1982,"*intra*",C1982:D1982)+SUMIF(A1982:B1982,"*inter*",C1982:D1982)</f>
        <v>0</v>
      </c>
      <c r="F1982" s="1">
        <f>SUMIF(A1982:B1982,"*consolidação*",C1982:D1982)</f>
        <v>0</v>
      </c>
      <c r="H1982" t="b">
        <f t="shared" si="149"/>
        <v>1</v>
      </c>
      <c r="I1982" t="str">
        <f t="shared" si="150"/>
        <v>00</v>
      </c>
    </row>
    <row r="1983" spans="1:9" ht="25.5">
      <c r="A1983" t="str">
        <f t="shared" si="148"/>
        <v>2.3.5.7.2.00.00 - Reserva de Retenção de Premio na Emissão de 
 Debêntures - Intra OFSS</v>
      </c>
      <c r="B1983" s="3" t="s">
        <v>2713</v>
      </c>
      <c r="C1983" s="4"/>
      <c r="D1983" s="1"/>
      <c r="E1983" s="1">
        <f>SUMIF(A1983:B1983,"*intra*",C1983:D1983)+SUMIF(A1983:B1983,"*inter*",C1983:D1983)</f>
        <v>0</v>
      </c>
      <c r="F1983" s="1">
        <f>SUMIF(A1983:B1983,"*consolidação*",C1983:D1983)</f>
        <v>0</v>
      </c>
      <c r="H1983" t="b">
        <f t="shared" si="149"/>
        <v>1</v>
      </c>
      <c r="I1983" t="str">
        <f t="shared" si="150"/>
        <v>00</v>
      </c>
    </row>
    <row r="1984" spans="1:9" ht="25.5">
      <c r="A1984" t="str">
        <f t="shared" si="148"/>
        <v>2.3.5.7.3.00.00 - Reserva de Retenção de Premio na Emissão de 
 Debêntures - Inter OFSS - União</v>
      </c>
      <c r="B1984" s="5" t="s">
        <v>2714</v>
      </c>
      <c r="C1984" s="6"/>
      <c r="D1984" s="1"/>
      <c r="E1984" s="1">
        <f>SUMIF(A1984:B1984,"*intra*",C1984:D1984)+SUMIF(A1984:B1984,"*inter*",C1984:D1984)</f>
        <v>0</v>
      </c>
      <c r="F1984" s="1">
        <f>SUMIF(A1984:B1984,"*consolidação*",C1984:D1984)</f>
        <v>0</v>
      </c>
      <c r="H1984" t="b">
        <f t="shared" si="149"/>
        <v>1</v>
      </c>
      <c r="I1984" t="str">
        <f t="shared" si="150"/>
        <v>00</v>
      </c>
    </row>
    <row r="1985" spans="1:9" ht="25.5">
      <c r="A1985" t="str">
        <f t="shared" si="148"/>
        <v>2.3.5.7.4.00.00 - Reserva de Retenção de Premio na Emissão de 
 Debêntures - Inter OFSS - Estado</v>
      </c>
      <c r="B1985" s="3" t="s">
        <v>2715</v>
      </c>
      <c r="C1985" s="4"/>
      <c r="D1985" s="1"/>
      <c r="E1985" s="1">
        <f>SUMIF(A1985:B1985,"*intra*",C1985:D1985)+SUMIF(A1985:B1985,"*inter*",C1985:D1985)</f>
        <v>0</v>
      </c>
      <c r="F1985" s="1">
        <f>SUMIF(A1985:B1985,"*consolidação*",C1985:D1985)</f>
        <v>0</v>
      </c>
      <c r="H1985" t="b">
        <f t="shared" si="149"/>
        <v>1</v>
      </c>
      <c r="I1985" t="str">
        <f t="shared" si="150"/>
        <v>00</v>
      </c>
    </row>
    <row r="1986" spans="1:9" ht="25.5">
      <c r="A1986" t="str">
        <f t="shared" si="148"/>
        <v>2.3.5.7.5.00.00 - Reserva de Retenção de Premio na Emissão de 
 Debêntures - Inter OFSS - Município</v>
      </c>
      <c r="B1986" s="5" t="s">
        <v>2716</v>
      </c>
      <c r="C1986" s="6"/>
      <c r="D1986" s="1"/>
      <c r="E1986" s="1">
        <f>SUMIF(A1986:B1986,"*intra*",C1986:D1986)+SUMIF(A1986:B1986,"*inter*",C1986:D1986)</f>
        <v>0</v>
      </c>
      <c r="F1986" s="1">
        <f>SUMIF(A1986:B1986,"*consolidação*",C1986:D1986)</f>
        <v>0</v>
      </c>
      <c r="H1986" t="b">
        <f t="shared" si="149"/>
        <v>1</v>
      </c>
      <c r="I1986" t="str">
        <f t="shared" si="150"/>
        <v>00</v>
      </c>
    </row>
    <row r="1987" spans="1:9">
      <c r="A1987" t="str">
        <f t="shared" si="148"/>
        <v>2.3.5.8.0.00.00 - Reserva Especial para Dividendo Obrigatório Não Distribuído</v>
      </c>
      <c r="B1987" s="3" t="s">
        <v>2717</v>
      </c>
      <c r="C1987" s="4">
        <v>0</v>
      </c>
      <c r="D1987" s="1"/>
      <c r="E1987" s="1">
        <f>E1988+E1989+E1991+E1990+E1992</f>
        <v>0</v>
      </c>
      <c r="F1987" s="1">
        <f>F1988+F1989+F1991+F1990+F1992</f>
        <v>0</v>
      </c>
      <c r="H1987" t="b">
        <f t="shared" si="149"/>
        <v>1</v>
      </c>
      <c r="I1987" t="str">
        <f t="shared" si="150"/>
        <v>00</v>
      </c>
    </row>
    <row r="1988" spans="1:9" ht="25.5">
      <c r="A1988" t="str">
        <f t="shared" ref="A1988:A2051" si="151">TRIM(B1988)</f>
        <v>2.3.5.8.1.00.00 - Reserva Especial para Dividendo Obrigatório Não 
 Distribuído - Consolidação</v>
      </c>
      <c r="B1988" s="5" t="s">
        <v>2718</v>
      </c>
      <c r="C1988" s="6"/>
      <c r="D1988" s="1"/>
      <c r="E1988" s="1">
        <f>SUMIF(A1988:B1988,"*intra*",C1988:D1988)+SUMIF(A1988:B1988,"*inter*",C1988:D1988)</f>
        <v>0</v>
      </c>
      <c r="F1988" s="1">
        <f>SUMIF(A1988:B1988,"*consolidação*",C1988:D1988)</f>
        <v>0</v>
      </c>
      <c r="H1988" t="b">
        <f t="shared" ref="H1988:H2051" si="152">IF(I1988="00",C1988=E1988+F1988,TRUE)</f>
        <v>1</v>
      </c>
      <c r="I1988" t="str">
        <f t="shared" ref="I1988:I2051" si="153">MID(A1988,11,2)</f>
        <v>00</v>
      </c>
    </row>
    <row r="1989" spans="1:9" ht="25.5">
      <c r="A1989" t="str">
        <f t="shared" si="151"/>
        <v>2.3.5.8.2.00.00 - Reserva Especial para Dividendo Obrigatório Não 
 Distribuído - Intra OFSS</v>
      </c>
      <c r="B1989" s="3" t="s">
        <v>2719</v>
      </c>
      <c r="C1989" s="4"/>
      <c r="D1989" s="1"/>
      <c r="E1989" s="1">
        <f>SUMIF(A1989:B1989,"*intra*",C1989:D1989)+SUMIF(A1989:B1989,"*inter*",C1989:D1989)</f>
        <v>0</v>
      </c>
      <c r="F1989" s="1">
        <f>SUMIF(A1989:B1989,"*consolidação*",C1989:D1989)</f>
        <v>0</v>
      </c>
      <c r="H1989" t="b">
        <f t="shared" si="152"/>
        <v>1</v>
      </c>
      <c r="I1989" t="str">
        <f t="shared" si="153"/>
        <v>00</v>
      </c>
    </row>
    <row r="1990" spans="1:9" ht="25.5">
      <c r="A1990" t="str">
        <f t="shared" si="151"/>
        <v>2.3.5.8.3.00.00 - Reserva Especial para Dividendo Obrigatório Não 
 Distribuído - Inter OFSS - União</v>
      </c>
      <c r="B1990" s="5" t="s">
        <v>2720</v>
      </c>
      <c r="C1990" s="6"/>
      <c r="D1990" s="1"/>
      <c r="E1990" s="1">
        <f>SUMIF(A1990:B1990,"*intra*",C1990:D1990)+SUMIF(A1990:B1990,"*inter*",C1990:D1990)</f>
        <v>0</v>
      </c>
      <c r="F1990" s="1">
        <f>SUMIF(A1990:B1990,"*consolidação*",C1990:D1990)</f>
        <v>0</v>
      </c>
      <c r="H1990" t="b">
        <f t="shared" si="152"/>
        <v>1</v>
      </c>
      <c r="I1990" t="str">
        <f t="shared" si="153"/>
        <v>00</v>
      </c>
    </row>
    <row r="1991" spans="1:9" ht="25.5">
      <c r="A1991" t="str">
        <f t="shared" si="151"/>
        <v>2.3.5.8.4.00.00 - Reserva Especial para Dividendo Obrigatório Não 
 Distribuído - Inter OFSS - Estado</v>
      </c>
      <c r="B1991" s="3" t="s">
        <v>2721</v>
      </c>
      <c r="C1991" s="4"/>
      <c r="D1991" s="1"/>
      <c r="E1991" s="1">
        <f>SUMIF(A1991:B1991,"*intra*",C1991:D1991)+SUMIF(A1991:B1991,"*inter*",C1991:D1991)</f>
        <v>0</v>
      </c>
      <c r="F1991" s="1">
        <f>SUMIF(A1991:B1991,"*consolidação*",C1991:D1991)</f>
        <v>0</v>
      </c>
      <c r="H1991" t="b">
        <f t="shared" si="152"/>
        <v>1</v>
      </c>
      <c r="I1991" t="str">
        <f t="shared" si="153"/>
        <v>00</v>
      </c>
    </row>
    <row r="1992" spans="1:9" ht="25.5">
      <c r="A1992" t="str">
        <f t="shared" si="151"/>
        <v>2.3.5.8.5.00.00 - Reserva Especial para Dividendo Obrigatório Não 
 Distribuído - Inter OFSS - Município</v>
      </c>
      <c r="B1992" s="5" t="s">
        <v>2722</v>
      </c>
      <c r="C1992" s="6"/>
      <c r="D1992" s="1"/>
      <c r="E1992" s="1">
        <f>SUMIF(A1992:B1992,"*intra*",C1992:D1992)+SUMIF(A1992:B1992,"*inter*",C1992:D1992)</f>
        <v>0</v>
      </c>
      <c r="F1992" s="1">
        <f>SUMIF(A1992:B1992,"*consolidação*",C1992:D1992)</f>
        <v>0</v>
      </c>
      <c r="H1992" t="b">
        <f t="shared" si="152"/>
        <v>1</v>
      </c>
      <c r="I1992" t="str">
        <f t="shared" si="153"/>
        <v>00</v>
      </c>
    </row>
    <row r="1993" spans="1:9">
      <c r="A1993" t="str">
        <f t="shared" si="151"/>
        <v>2.3.5.9.0.00.00 - Outras Reservas de Lucro</v>
      </c>
      <c r="B1993" s="3" t="s">
        <v>2723</v>
      </c>
      <c r="C1993" s="4">
        <v>0</v>
      </c>
      <c r="D1993" s="1"/>
      <c r="E1993" s="1">
        <f>E1994+E1995+E1996+E1997+E1998</f>
        <v>0</v>
      </c>
      <c r="F1993" s="1">
        <f>F1994+F1995+F1996+F1997+F1998</f>
        <v>0</v>
      </c>
      <c r="H1993" t="b">
        <f t="shared" si="152"/>
        <v>1</v>
      </c>
      <c r="I1993" t="str">
        <f t="shared" si="153"/>
        <v>00</v>
      </c>
    </row>
    <row r="1994" spans="1:9">
      <c r="A1994" t="str">
        <f t="shared" si="151"/>
        <v>2.3.5.9.1.00.00 - Outras Reservas de Lucro - Consolidação</v>
      </c>
      <c r="B1994" s="5" t="s">
        <v>2724</v>
      </c>
      <c r="C1994" s="6"/>
      <c r="D1994" s="1"/>
      <c r="E1994" s="1">
        <f>SUMIF(A1994:B1994,"*intra*",C1994:D1994)+SUMIF(A1994:B1994,"*inter*",C1994:D1994)</f>
        <v>0</v>
      </c>
      <c r="F1994" s="1">
        <f>SUMIF(A1994:B1994,"*consolidação*",C1994:D1994)</f>
        <v>0</v>
      </c>
      <c r="H1994" t="b">
        <f t="shared" si="152"/>
        <v>1</v>
      </c>
      <c r="I1994" t="str">
        <f t="shared" si="153"/>
        <v>00</v>
      </c>
    </row>
    <row r="1995" spans="1:9">
      <c r="A1995" t="str">
        <f t="shared" si="151"/>
        <v>2.3.5.9.2.00.00 - Outras Reservas de Lucro - Intra OFSS</v>
      </c>
      <c r="B1995" s="3" t="s">
        <v>2725</v>
      </c>
      <c r="C1995" s="4"/>
      <c r="D1995" s="1"/>
      <c r="E1995" s="1">
        <f>SUMIF(A1995:B1995,"*intra*",C1995:D1995)+SUMIF(A1995:B1995,"*inter*",C1995:D1995)</f>
        <v>0</v>
      </c>
      <c r="F1995" s="1">
        <f>SUMIF(A1995:B1995,"*consolidação*",C1995:D1995)</f>
        <v>0</v>
      </c>
      <c r="H1995" t="b">
        <f t="shared" si="152"/>
        <v>1</v>
      </c>
      <c r="I1995" t="str">
        <f t="shared" si="153"/>
        <v>00</v>
      </c>
    </row>
    <row r="1996" spans="1:9">
      <c r="A1996" t="str">
        <f t="shared" si="151"/>
        <v>2.3.5.9.3.00.00 - Outras Reservas de Lucro - Inter OFSS - União</v>
      </c>
      <c r="B1996" s="5" t="s">
        <v>2726</v>
      </c>
      <c r="C1996" s="6"/>
      <c r="D1996" s="1"/>
      <c r="E1996" s="1">
        <f>SUMIF(A1996:B1996,"*intra*",C1996:D1996)+SUMIF(A1996:B1996,"*inter*",C1996:D1996)</f>
        <v>0</v>
      </c>
      <c r="F1996" s="1">
        <f>SUMIF(A1996:B1996,"*consolidação*",C1996:D1996)</f>
        <v>0</v>
      </c>
      <c r="H1996" t="b">
        <f t="shared" si="152"/>
        <v>1</v>
      </c>
      <c r="I1996" t="str">
        <f t="shared" si="153"/>
        <v>00</v>
      </c>
    </row>
    <row r="1997" spans="1:9">
      <c r="A1997" t="str">
        <f t="shared" si="151"/>
        <v>2.3.5.9.4.00.00 - Outras Reservas de Lucro - Inter OFSS - Estado</v>
      </c>
      <c r="B1997" s="3" t="s">
        <v>2727</v>
      </c>
      <c r="C1997" s="4"/>
      <c r="D1997" s="1"/>
      <c r="E1997" s="1">
        <f>SUMIF(A1997:B1997,"*intra*",C1997:D1997)+SUMIF(A1997:B1997,"*inter*",C1997:D1997)</f>
        <v>0</v>
      </c>
      <c r="F1997" s="1">
        <f>SUMIF(A1997:B1997,"*consolidação*",C1997:D1997)</f>
        <v>0</v>
      </c>
      <c r="H1997" t="b">
        <f t="shared" si="152"/>
        <v>1</v>
      </c>
      <c r="I1997" t="str">
        <f t="shared" si="153"/>
        <v>00</v>
      </c>
    </row>
    <row r="1998" spans="1:9">
      <c r="A1998" t="str">
        <f t="shared" si="151"/>
        <v>2.3.5.9.5.00.00 - Outras Reservas de Lucro - Inter OFSS - Município</v>
      </c>
      <c r="B1998" s="5" t="s">
        <v>2728</v>
      </c>
      <c r="C1998" s="6"/>
      <c r="D1998" s="1"/>
      <c r="E1998" s="1">
        <f>SUMIF(A1998:B1998,"*intra*",C1998:D1998)+SUMIF(A1998:B1998,"*inter*",C1998:D1998)</f>
        <v>0</v>
      </c>
      <c r="F1998" s="1">
        <f>SUMIF(A1998:B1998,"*consolidação*",C1998:D1998)</f>
        <v>0</v>
      </c>
      <c r="H1998" t="b">
        <f t="shared" si="152"/>
        <v>1</v>
      </c>
      <c r="I1998" t="str">
        <f t="shared" si="153"/>
        <v>00</v>
      </c>
    </row>
    <row r="1999" spans="1:9">
      <c r="A1999" t="str">
        <f t="shared" si="151"/>
        <v>2.3.6.0.0.00.00 - Demais Reservas</v>
      </c>
      <c r="B1999" s="3" t="s">
        <v>2729</v>
      </c>
      <c r="C1999" s="4">
        <v>7363170186.5900002</v>
      </c>
      <c r="D1999" s="1"/>
      <c r="E1999" s="1">
        <f>E2000+E2006</f>
        <v>6413926.5199999996</v>
      </c>
      <c r="F1999" s="1">
        <f>F2000+F2006</f>
        <v>7356756260.0700006</v>
      </c>
      <c r="H1999" t="b">
        <f t="shared" si="152"/>
        <v>1</v>
      </c>
      <c r="I1999" t="str">
        <f t="shared" si="153"/>
        <v>00</v>
      </c>
    </row>
    <row r="2000" spans="1:9">
      <c r="A2000" t="str">
        <f t="shared" si="151"/>
        <v>2.3.6.1.0.00.00 - Reserva de Reavaliação</v>
      </c>
      <c r="B2000" s="5" t="s">
        <v>2730</v>
      </c>
      <c r="C2000" s="6">
        <v>7347520670.4899998</v>
      </c>
      <c r="D2000" s="1"/>
      <c r="E2000" s="1">
        <f>E2001+E2002+E2003+E2004+E2005</f>
        <v>6413926.5199999996</v>
      </c>
      <c r="F2000" s="1">
        <f>F2001+F2002+F2003+F2004+F2005</f>
        <v>7341106743.9700003</v>
      </c>
      <c r="H2000" t="b">
        <f t="shared" si="152"/>
        <v>1</v>
      </c>
      <c r="I2000" t="str">
        <f t="shared" si="153"/>
        <v>00</v>
      </c>
    </row>
    <row r="2001" spans="1:9">
      <c r="A2001" t="str">
        <f t="shared" si="151"/>
        <v>2.3.6.1.1.00.00 - Reserva de Reavaliação - Consolidação</v>
      </c>
      <c r="B2001" s="3" t="s">
        <v>2731</v>
      </c>
      <c r="C2001" s="4">
        <v>7341106743.9700003</v>
      </c>
      <c r="D2001" s="1"/>
      <c r="E2001" s="1">
        <f>SUMIF(A2001:B2001,"*intra*",C2001:D2001)+SUMIF(A2001:B2001,"*inter*",C2001:D2001)</f>
        <v>0</v>
      </c>
      <c r="F2001" s="1">
        <f>SUMIF(A2001:B2001,"*consolidação*",C2001:D2001)</f>
        <v>7341106743.9700003</v>
      </c>
      <c r="H2001" t="b">
        <f t="shared" si="152"/>
        <v>1</v>
      </c>
      <c r="I2001" t="str">
        <f t="shared" si="153"/>
        <v>00</v>
      </c>
    </row>
    <row r="2002" spans="1:9">
      <c r="A2002" t="str">
        <f t="shared" si="151"/>
        <v>2.3.6.1.2.00.00 - Reserva de Reavaliação - Intra OFSS</v>
      </c>
      <c r="B2002" s="5" t="s">
        <v>2732</v>
      </c>
      <c r="C2002" s="6">
        <v>6413926.5199999996</v>
      </c>
      <c r="D2002" s="1"/>
      <c r="E2002" s="1">
        <f>SUMIF(A2002:B2002,"*intra*",C2002:D2002)+SUMIF(A2002:B2002,"*inter*",C2002:D2002)</f>
        <v>6413926.5199999996</v>
      </c>
      <c r="F2002" s="1">
        <f>SUMIF(A2002:B2002,"*consolidação*",C2002:D2002)</f>
        <v>0</v>
      </c>
      <c r="H2002" t="b">
        <f t="shared" si="152"/>
        <v>1</v>
      </c>
      <c r="I2002" t="str">
        <f t="shared" si="153"/>
        <v>00</v>
      </c>
    </row>
    <row r="2003" spans="1:9">
      <c r="A2003" t="str">
        <f t="shared" si="151"/>
        <v>2.3.6.1.3.00.00 - Reserva de Reavaliação - Inter OFSS - União</v>
      </c>
      <c r="B2003" s="3" t="s">
        <v>2733</v>
      </c>
      <c r="C2003" s="4"/>
      <c r="D2003" s="1"/>
      <c r="E2003" s="1">
        <f>SUMIF(A2003:B2003,"*intra*",C2003:D2003)+SUMIF(A2003:B2003,"*inter*",C2003:D2003)</f>
        <v>0</v>
      </c>
      <c r="F2003" s="1">
        <f>SUMIF(A2003:B2003,"*consolidação*",C2003:D2003)</f>
        <v>0</v>
      </c>
      <c r="H2003" t="b">
        <f t="shared" si="152"/>
        <v>1</v>
      </c>
      <c r="I2003" t="str">
        <f t="shared" si="153"/>
        <v>00</v>
      </c>
    </row>
    <row r="2004" spans="1:9">
      <c r="A2004" t="str">
        <f t="shared" si="151"/>
        <v>2.3.6.1.4.00.00 - Reserva de Reavaliação - Inter OFSS - Estado</v>
      </c>
      <c r="B2004" s="5" t="s">
        <v>2734</v>
      </c>
      <c r="C2004" s="6"/>
      <c r="D2004" s="1"/>
      <c r="E2004" s="1">
        <f>SUMIF(A2004:B2004,"*intra*",C2004:D2004)+SUMIF(A2004:B2004,"*inter*",C2004:D2004)</f>
        <v>0</v>
      </c>
      <c r="F2004" s="1">
        <f>SUMIF(A2004:B2004,"*consolidação*",C2004:D2004)</f>
        <v>0</v>
      </c>
      <c r="H2004" t="b">
        <f t="shared" si="152"/>
        <v>1</v>
      </c>
      <c r="I2004" t="str">
        <f t="shared" si="153"/>
        <v>00</v>
      </c>
    </row>
    <row r="2005" spans="1:9">
      <c r="A2005" t="str">
        <f t="shared" si="151"/>
        <v>2.3.6.1.5.00.00 - Reserva de Reavaliação - Inter OFSS - Município</v>
      </c>
      <c r="B2005" s="3" t="s">
        <v>2735</v>
      </c>
      <c r="C2005" s="4"/>
      <c r="D2005" s="1"/>
      <c r="E2005" s="1">
        <f>SUMIF(A2005:B2005,"*intra*",C2005:D2005)+SUMIF(A2005:B2005,"*inter*",C2005:D2005)</f>
        <v>0</v>
      </c>
      <c r="F2005" s="1">
        <f>SUMIF(A2005:B2005,"*consolidação*",C2005:D2005)</f>
        <v>0</v>
      </c>
      <c r="H2005" t="b">
        <f t="shared" si="152"/>
        <v>1</v>
      </c>
      <c r="I2005" t="str">
        <f t="shared" si="153"/>
        <v>00</v>
      </c>
    </row>
    <row r="2006" spans="1:9">
      <c r="A2006" t="str">
        <f t="shared" si="151"/>
        <v>2.3.6.9.0.00.00 - Outras Reservas</v>
      </c>
      <c r="B2006" s="5" t="s">
        <v>2736</v>
      </c>
      <c r="C2006" s="6">
        <v>15649516.1</v>
      </c>
      <c r="D2006" s="1"/>
      <c r="E2006" s="1">
        <f>E2007+E2008+E2009+E2010+E2011</f>
        <v>0</v>
      </c>
      <c r="F2006" s="1">
        <f>F2007+F2008+F2009+F2010+F2011</f>
        <v>15649516.1</v>
      </c>
      <c r="H2006" t="b">
        <f t="shared" si="152"/>
        <v>1</v>
      </c>
      <c r="I2006" t="str">
        <f t="shared" si="153"/>
        <v>00</v>
      </c>
    </row>
    <row r="2007" spans="1:9">
      <c r="A2007" t="str">
        <f t="shared" si="151"/>
        <v>2.3.6.9.1.00.00 - Outras Reservas - Consolidação</v>
      </c>
      <c r="B2007" s="3" t="s">
        <v>2737</v>
      </c>
      <c r="C2007" s="4">
        <v>15649516.1</v>
      </c>
      <c r="D2007" s="1"/>
      <c r="E2007" s="1">
        <f>SUMIF(A2007:B2007,"*intra*",C2007:D2007)+SUMIF(A2007:B2007,"*inter*",C2007:D2007)</f>
        <v>0</v>
      </c>
      <c r="F2007" s="1">
        <f>SUMIF(A2007:B2007,"*consolidação*",C2007:D2007)</f>
        <v>15649516.1</v>
      </c>
      <c r="H2007" t="b">
        <f t="shared" si="152"/>
        <v>1</v>
      </c>
      <c r="I2007" t="str">
        <f t="shared" si="153"/>
        <v>00</v>
      </c>
    </row>
    <row r="2008" spans="1:9">
      <c r="A2008" t="str">
        <f t="shared" si="151"/>
        <v>2.3.6.9.2.00.00 - Outras Reservas - Intra OFSS</v>
      </c>
      <c r="B2008" s="5" t="s">
        <v>2738</v>
      </c>
      <c r="C2008" s="6"/>
      <c r="D2008" s="1"/>
      <c r="E2008" s="1">
        <f>SUMIF(A2008:B2008,"*intra*",C2008:D2008)+SUMIF(A2008:B2008,"*inter*",C2008:D2008)</f>
        <v>0</v>
      </c>
      <c r="F2008" s="1">
        <f>SUMIF(A2008:B2008,"*consolidação*",C2008:D2008)</f>
        <v>0</v>
      </c>
      <c r="H2008" t="b">
        <f t="shared" si="152"/>
        <v>1</v>
      </c>
      <c r="I2008" t="str">
        <f t="shared" si="153"/>
        <v>00</v>
      </c>
    </row>
    <row r="2009" spans="1:9">
      <c r="A2009" t="str">
        <f t="shared" si="151"/>
        <v>2.3.6.9.3.00.00 - Outras Reservas - Inter OFSS - União</v>
      </c>
      <c r="B2009" s="3" t="s">
        <v>2739</v>
      </c>
      <c r="C2009" s="4"/>
      <c r="D2009" s="1"/>
      <c r="E2009" s="1">
        <f>SUMIF(A2009:B2009,"*intra*",C2009:D2009)+SUMIF(A2009:B2009,"*inter*",C2009:D2009)</f>
        <v>0</v>
      </c>
      <c r="F2009" s="1">
        <f>SUMIF(A2009:B2009,"*consolidação*",C2009:D2009)</f>
        <v>0</v>
      </c>
      <c r="H2009" t="b">
        <f t="shared" si="152"/>
        <v>1</v>
      </c>
      <c r="I2009" t="str">
        <f t="shared" si="153"/>
        <v>00</v>
      </c>
    </row>
    <row r="2010" spans="1:9">
      <c r="A2010" t="str">
        <f t="shared" si="151"/>
        <v>2.3.6.9.4.00.00 - Outras Reservas - Inter OFSS - Estado</v>
      </c>
      <c r="B2010" s="5" t="s">
        <v>2740</v>
      </c>
      <c r="C2010" s="6"/>
      <c r="D2010" s="1"/>
      <c r="E2010" s="1">
        <f>SUMIF(A2010:B2010,"*intra*",C2010:D2010)+SUMIF(A2010:B2010,"*inter*",C2010:D2010)</f>
        <v>0</v>
      </c>
      <c r="F2010" s="1">
        <f>SUMIF(A2010:B2010,"*consolidação*",C2010:D2010)</f>
        <v>0</v>
      </c>
      <c r="H2010" t="b">
        <f t="shared" si="152"/>
        <v>1</v>
      </c>
      <c r="I2010" t="str">
        <f t="shared" si="153"/>
        <v>00</v>
      </c>
    </row>
    <row r="2011" spans="1:9">
      <c r="A2011" t="str">
        <f t="shared" si="151"/>
        <v>2.3.6.9.5.00.00 - Outras Reservas - Inter OFSS - Município</v>
      </c>
      <c r="B2011" s="3" t="s">
        <v>2741</v>
      </c>
      <c r="C2011" s="4"/>
      <c r="D2011" s="1"/>
      <c r="E2011" s="1">
        <f>SUMIF(A2011:B2011,"*intra*",C2011:D2011)+SUMIF(A2011:B2011,"*inter*",C2011:D2011)</f>
        <v>0</v>
      </c>
      <c r="F2011" s="1">
        <f>SUMIF(A2011:B2011,"*consolidação*",C2011:D2011)</f>
        <v>0</v>
      </c>
      <c r="H2011" t="b">
        <f t="shared" si="152"/>
        <v>1</v>
      </c>
      <c r="I2011" t="str">
        <f t="shared" si="153"/>
        <v>00</v>
      </c>
    </row>
    <row r="2012" spans="1:9">
      <c r="A2012" t="str">
        <f t="shared" si="151"/>
        <v>2.3.7.0.0.00.00 - Resultados Acumulados</v>
      </c>
      <c r="B2012" s="5" t="s">
        <v>2742</v>
      </c>
      <c r="C2012" s="6">
        <v>-2041627235060.8401</v>
      </c>
      <c r="D2012" s="1"/>
      <c r="E2012" s="1">
        <f>E2013+E2039</f>
        <v>-60715216915.68</v>
      </c>
      <c r="F2012" s="80">
        <v>-2543898360920.3101</v>
      </c>
      <c r="H2012" t="b">
        <f t="shared" si="152"/>
        <v>0</v>
      </c>
      <c r="I2012" t="str">
        <f t="shared" si="153"/>
        <v>00</v>
      </c>
    </row>
    <row r="2013" spans="1:9">
      <c r="A2013" t="str">
        <f t="shared" si="151"/>
        <v>2.3.7.1.0.00.00 - Superávits ou Déficits Acumulados</v>
      </c>
      <c r="B2013" s="3" t="s">
        <v>2743</v>
      </c>
      <c r="C2013" s="4">
        <v>-2023633408883.3401</v>
      </c>
      <c r="D2013" s="1"/>
      <c r="E2013" s="1">
        <f>E2014+E2019+E2024+E2029+E2034</f>
        <v>-60369944203.559998</v>
      </c>
      <c r="F2013" s="1">
        <f>F2014+F2019+F2024+F2029+F2034</f>
        <v>-1963263464679.78</v>
      </c>
      <c r="H2013" t="b">
        <f t="shared" si="152"/>
        <v>1</v>
      </c>
      <c r="I2013" t="str">
        <f t="shared" si="153"/>
        <v>00</v>
      </c>
    </row>
    <row r="2014" spans="1:9">
      <c r="A2014" t="str">
        <f t="shared" si="151"/>
        <v>2.3.7.1.1.00.00 - Superávits ou Déficits Acumulados - Consolidação</v>
      </c>
      <c r="B2014" s="5" t="s">
        <v>2744</v>
      </c>
      <c r="C2014" s="6">
        <v>-1963263464679.78</v>
      </c>
      <c r="D2014" s="1"/>
      <c r="E2014" s="1">
        <f t="shared" ref="E2014:E2038" si="154">SUMIF(A2014:B2014,"*intra*",C2014:D2014)+SUMIF(A2014:B2014,"*inter*",C2014:D2014)</f>
        <v>0</v>
      </c>
      <c r="F2014" s="1">
        <f t="shared" ref="F2014:F2038" si="155">SUMIF(A2014:B2014,"*consolidação*",C2014:D2014)</f>
        <v>-1963263464679.78</v>
      </c>
      <c r="G2014" s="14"/>
      <c r="H2014" t="b">
        <f t="shared" si="152"/>
        <v>1</v>
      </c>
      <c r="I2014" t="str">
        <f t="shared" si="153"/>
        <v>00</v>
      </c>
    </row>
    <row r="2015" spans="1:9">
      <c r="A2015" t="str">
        <f t="shared" si="151"/>
        <v>2.3.7.1.1.01.00 - Superávits ou Déficits do Exercício</v>
      </c>
      <c r="B2015" s="3" t="s">
        <v>2745</v>
      </c>
      <c r="C2015" s="4">
        <v>-545655723877.78003</v>
      </c>
      <c r="D2015" s="1"/>
      <c r="E2015" s="1">
        <f t="shared" si="154"/>
        <v>0</v>
      </c>
      <c r="F2015" s="1">
        <f t="shared" si="155"/>
        <v>0</v>
      </c>
      <c r="H2015" t="b">
        <f t="shared" si="152"/>
        <v>1</v>
      </c>
      <c r="I2015" t="str">
        <f t="shared" si="153"/>
        <v>01</v>
      </c>
    </row>
    <row r="2016" spans="1:9">
      <c r="A2016" t="str">
        <f t="shared" si="151"/>
        <v>2.3.7.1.1.02.00 - Superávits ou Déficits de Exercícios Anteriores</v>
      </c>
      <c r="B2016" s="5" t="s">
        <v>2746</v>
      </c>
      <c r="C2016" s="6">
        <v>-1368489660116.97</v>
      </c>
      <c r="D2016" s="1"/>
      <c r="E2016" s="1">
        <f t="shared" si="154"/>
        <v>0</v>
      </c>
      <c r="F2016" s="1">
        <f t="shared" si="155"/>
        <v>0</v>
      </c>
      <c r="H2016" t="b">
        <f t="shared" si="152"/>
        <v>1</v>
      </c>
      <c r="I2016" t="str">
        <f t="shared" si="153"/>
        <v>02</v>
      </c>
    </row>
    <row r="2017" spans="1:9">
      <c r="A2017" t="str">
        <f t="shared" si="151"/>
        <v>2.3.7.1.1.03.00 - Ajustes de Exercícios Anteriores</v>
      </c>
      <c r="B2017" s="3" t="s">
        <v>2747</v>
      </c>
      <c r="C2017" s="4">
        <v>-49118080685.029999</v>
      </c>
      <c r="D2017" s="1"/>
      <c r="E2017" s="1">
        <f t="shared" si="154"/>
        <v>0</v>
      </c>
      <c r="F2017" s="1">
        <f t="shared" si="155"/>
        <v>0</v>
      </c>
      <c r="H2017" t="b">
        <f t="shared" si="152"/>
        <v>1</v>
      </c>
      <c r="I2017" t="str">
        <f t="shared" si="153"/>
        <v>03</v>
      </c>
    </row>
    <row r="2018" spans="1:9" ht="25.5">
      <c r="A2018" t="str">
        <f t="shared" si="151"/>
        <v>2.3.7.1.1.04.00 - Superávits ou Déficits Resultantes de Extinção, 
 Fusão e Cisão</v>
      </c>
      <c r="B2018" s="5" t="s">
        <v>2748</v>
      </c>
      <c r="C2018" s="6">
        <v>0</v>
      </c>
      <c r="D2018" s="1"/>
      <c r="E2018" s="1">
        <f t="shared" si="154"/>
        <v>0</v>
      </c>
      <c r="F2018" s="1">
        <f t="shared" si="155"/>
        <v>0</v>
      </c>
      <c r="H2018" t="b">
        <f t="shared" si="152"/>
        <v>1</v>
      </c>
      <c r="I2018" t="str">
        <f t="shared" si="153"/>
        <v>04</v>
      </c>
    </row>
    <row r="2019" spans="1:9">
      <c r="A2019" t="str">
        <f t="shared" si="151"/>
        <v>2.3.7.1.2.00.00 - Superávits ou Déficits Acumulados - Intra OFSS</v>
      </c>
      <c r="B2019" s="3" t="s">
        <v>2749</v>
      </c>
      <c r="C2019" s="4">
        <v>-408189.52</v>
      </c>
      <c r="D2019" s="1"/>
      <c r="E2019" s="1">
        <f t="shared" si="154"/>
        <v>-408189.52</v>
      </c>
      <c r="F2019" s="1">
        <f t="shared" si="155"/>
        <v>0</v>
      </c>
      <c r="G2019" s="14"/>
      <c r="H2019" t="b">
        <f t="shared" si="152"/>
        <v>1</v>
      </c>
      <c r="I2019" t="str">
        <f t="shared" si="153"/>
        <v>00</v>
      </c>
    </row>
    <row r="2020" spans="1:9">
      <c r="A2020" t="str">
        <f t="shared" si="151"/>
        <v>2.3.7.1.2.01.00 - Superávits ou Déficits do Exercício</v>
      </c>
      <c r="B2020" s="5" t="s">
        <v>2750</v>
      </c>
      <c r="C2020" s="6">
        <v>0</v>
      </c>
      <c r="D2020" s="1"/>
      <c r="E2020" s="1">
        <f t="shared" si="154"/>
        <v>0</v>
      </c>
      <c r="F2020" s="1">
        <f t="shared" si="155"/>
        <v>0</v>
      </c>
      <c r="H2020" t="b">
        <f t="shared" si="152"/>
        <v>1</v>
      </c>
      <c r="I2020" t="str">
        <f t="shared" si="153"/>
        <v>01</v>
      </c>
    </row>
    <row r="2021" spans="1:9">
      <c r="A2021" t="str">
        <f t="shared" si="151"/>
        <v>2.3.7.1.2.02.00 - Superávits ou Déficits de Exercícios Anteriores</v>
      </c>
      <c r="B2021" s="3" t="s">
        <v>2751</v>
      </c>
      <c r="C2021" s="4">
        <v>0</v>
      </c>
      <c r="D2021" s="1"/>
      <c r="E2021" s="1">
        <f t="shared" si="154"/>
        <v>0</v>
      </c>
      <c r="F2021" s="1">
        <f t="shared" si="155"/>
        <v>0</v>
      </c>
      <c r="H2021" t="b">
        <f t="shared" si="152"/>
        <v>1</v>
      </c>
      <c r="I2021" t="str">
        <f t="shared" si="153"/>
        <v>02</v>
      </c>
    </row>
    <row r="2022" spans="1:9">
      <c r="A2022" t="str">
        <f t="shared" si="151"/>
        <v>2.3.7.1.2.03.00 - Ajustes de Exercícios Anteriores</v>
      </c>
      <c r="B2022" s="5" t="s">
        <v>2752</v>
      </c>
      <c r="C2022" s="6">
        <v>-408189.52</v>
      </c>
      <c r="D2022" s="1"/>
      <c r="E2022" s="1">
        <f t="shared" si="154"/>
        <v>0</v>
      </c>
      <c r="F2022" s="1">
        <f t="shared" si="155"/>
        <v>0</v>
      </c>
      <c r="H2022" t="b">
        <f t="shared" si="152"/>
        <v>1</v>
      </c>
      <c r="I2022" t="str">
        <f t="shared" si="153"/>
        <v>03</v>
      </c>
    </row>
    <row r="2023" spans="1:9" ht="25.5">
      <c r="A2023" t="str">
        <f t="shared" si="151"/>
        <v>2.3.7.1.2.04.00 - Superávits ou Déficits Resultantes de Extinção, 
 Fusão e Cisão</v>
      </c>
      <c r="B2023" s="3" t="s">
        <v>2753</v>
      </c>
      <c r="C2023" s="4">
        <v>0</v>
      </c>
      <c r="D2023" s="1"/>
      <c r="E2023" s="1">
        <f t="shared" si="154"/>
        <v>0</v>
      </c>
      <c r="F2023" s="1">
        <f t="shared" si="155"/>
        <v>0</v>
      </c>
      <c r="H2023" t="b">
        <f t="shared" si="152"/>
        <v>1</v>
      </c>
      <c r="I2023" t="str">
        <f t="shared" si="153"/>
        <v>04</v>
      </c>
    </row>
    <row r="2024" spans="1:9" ht="25.5">
      <c r="A2024" t="str">
        <f t="shared" si="151"/>
        <v>2.3.7.1.3.00.00 - Superávits ou Déficits Acumulados - Inter OFSS - 
 União</v>
      </c>
      <c r="B2024" s="5" t="s">
        <v>2754</v>
      </c>
      <c r="C2024" s="6">
        <v>0</v>
      </c>
      <c r="D2024" s="1"/>
      <c r="E2024" s="1">
        <f t="shared" si="154"/>
        <v>0</v>
      </c>
      <c r="F2024" s="1">
        <f t="shared" si="155"/>
        <v>0</v>
      </c>
      <c r="G2024" s="14"/>
      <c r="H2024" t="b">
        <f t="shared" si="152"/>
        <v>1</v>
      </c>
      <c r="I2024" t="str">
        <f t="shared" si="153"/>
        <v>00</v>
      </c>
    </row>
    <row r="2025" spans="1:9">
      <c r="A2025" t="str">
        <f t="shared" si="151"/>
        <v>2.3.7.1.3.01.00 - Superávits ou Déficits do Exercício</v>
      </c>
      <c r="B2025" s="3" t="s">
        <v>2755</v>
      </c>
      <c r="C2025" s="4"/>
      <c r="D2025" s="1"/>
      <c r="E2025" s="1">
        <f t="shared" si="154"/>
        <v>0</v>
      </c>
      <c r="F2025" s="1">
        <f t="shared" si="155"/>
        <v>0</v>
      </c>
      <c r="H2025" t="b">
        <f t="shared" si="152"/>
        <v>1</v>
      </c>
      <c r="I2025" t="str">
        <f t="shared" si="153"/>
        <v>01</v>
      </c>
    </row>
    <row r="2026" spans="1:9">
      <c r="A2026" t="str">
        <f t="shared" si="151"/>
        <v>2.3.7.1.3.02.00 - Superávits ou Déficits de Exercícios Anteriores</v>
      </c>
      <c r="B2026" s="5" t="s">
        <v>2756</v>
      </c>
      <c r="C2026" s="6"/>
      <c r="D2026" s="1"/>
      <c r="E2026" s="1">
        <f t="shared" si="154"/>
        <v>0</v>
      </c>
      <c r="F2026" s="1">
        <f t="shared" si="155"/>
        <v>0</v>
      </c>
      <c r="H2026" t="b">
        <f t="shared" si="152"/>
        <v>1</v>
      </c>
      <c r="I2026" t="str">
        <f t="shared" si="153"/>
        <v>02</v>
      </c>
    </row>
    <row r="2027" spans="1:9">
      <c r="A2027" t="str">
        <f t="shared" si="151"/>
        <v>2.3.7.1.3.03.00 - Ajustes de Exercícios Anteriores</v>
      </c>
      <c r="B2027" s="3" t="s">
        <v>2757</v>
      </c>
      <c r="C2027" s="4"/>
      <c r="D2027" s="1"/>
      <c r="E2027" s="1">
        <f t="shared" si="154"/>
        <v>0</v>
      </c>
      <c r="F2027" s="1">
        <f t="shared" si="155"/>
        <v>0</v>
      </c>
      <c r="H2027" t="b">
        <f t="shared" si="152"/>
        <v>1</v>
      </c>
      <c r="I2027" t="str">
        <f t="shared" si="153"/>
        <v>03</v>
      </c>
    </row>
    <row r="2028" spans="1:9" ht="25.5">
      <c r="A2028" t="str">
        <f t="shared" si="151"/>
        <v>2.3.7.1.3.04.00 - Superávits ou Déficits Resultantes de Extinção, 
 Fusão e Cisão</v>
      </c>
      <c r="B2028" s="5" t="s">
        <v>2758</v>
      </c>
      <c r="C2028" s="6"/>
      <c r="D2028" s="1"/>
      <c r="E2028" s="1">
        <f t="shared" si="154"/>
        <v>0</v>
      </c>
      <c r="F2028" s="1">
        <f t="shared" si="155"/>
        <v>0</v>
      </c>
      <c r="H2028" t="b">
        <f t="shared" si="152"/>
        <v>1</v>
      </c>
      <c r="I2028" t="str">
        <f t="shared" si="153"/>
        <v>04</v>
      </c>
    </row>
    <row r="2029" spans="1:9" ht="25.5">
      <c r="A2029" t="str">
        <f t="shared" si="151"/>
        <v>2.3.7.1.4.00.00 - Superávits ou Déficits Acumulados - Inter OFSS - 
 Estado</v>
      </c>
      <c r="B2029" s="3" t="s">
        <v>2759</v>
      </c>
      <c r="C2029" s="4">
        <v>-15264513797.110001</v>
      </c>
      <c r="D2029" s="1"/>
      <c r="E2029" s="1">
        <f t="shared" si="154"/>
        <v>-15264513797.110001</v>
      </c>
      <c r="F2029" s="1">
        <f t="shared" si="155"/>
        <v>0</v>
      </c>
      <c r="G2029" s="14"/>
      <c r="H2029" t="b">
        <f t="shared" si="152"/>
        <v>1</v>
      </c>
      <c r="I2029" t="str">
        <f t="shared" si="153"/>
        <v>00</v>
      </c>
    </row>
    <row r="2030" spans="1:9">
      <c r="A2030" t="str">
        <f t="shared" si="151"/>
        <v>2.3.7.1.4.01.00 - Superávits ou Déficits do Exercício</v>
      </c>
      <c r="B2030" s="5" t="s">
        <v>2760</v>
      </c>
      <c r="C2030" s="6">
        <v>0</v>
      </c>
      <c r="D2030" s="1"/>
      <c r="E2030" s="1">
        <f t="shared" si="154"/>
        <v>0</v>
      </c>
      <c r="F2030" s="1">
        <f t="shared" si="155"/>
        <v>0</v>
      </c>
      <c r="H2030" t="b">
        <f t="shared" si="152"/>
        <v>1</v>
      </c>
      <c r="I2030" t="str">
        <f t="shared" si="153"/>
        <v>01</v>
      </c>
    </row>
    <row r="2031" spans="1:9">
      <c r="A2031" t="str">
        <f t="shared" si="151"/>
        <v>2.3.7.1.4.02.00 - Superávits ou Déficits de Exercícios Anteriores</v>
      </c>
      <c r="B2031" s="3" t="s">
        <v>2761</v>
      </c>
      <c r="C2031" s="4">
        <v>-15264467733.93</v>
      </c>
      <c r="D2031" s="1"/>
      <c r="E2031" s="1">
        <f t="shared" si="154"/>
        <v>0</v>
      </c>
      <c r="F2031" s="1">
        <f t="shared" si="155"/>
        <v>0</v>
      </c>
      <c r="H2031" t="b">
        <f t="shared" si="152"/>
        <v>1</v>
      </c>
      <c r="I2031" t="str">
        <f t="shared" si="153"/>
        <v>02</v>
      </c>
    </row>
    <row r="2032" spans="1:9">
      <c r="A2032" t="str">
        <f t="shared" si="151"/>
        <v>2.3.7.1.4.03.00 - Ajustes de Exercícios Anteriores</v>
      </c>
      <c r="B2032" s="5" t="s">
        <v>2762</v>
      </c>
      <c r="C2032" s="6">
        <v>-46063.18</v>
      </c>
      <c r="D2032" s="1"/>
      <c r="E2032" s="1">
        <f t="shared" si="154"/>
        <v>0</v>
      </c>
      <c r="F2032" s="1">
        <f t="shared" si="155"/>
        <v>0</v>
      </c>
      <c r="H2032" t="b">
        <f t="shared" si="152"/>
        <v>1</v>
      </c>
      <c r="I2032" t="str">
        <f t="shared" si="153"/>
        <v>03</v>
      </c>
    </row>
    <row r="2033" spans="1:9" ht="25.5">
      <c r="A2033" t="str">
        <f t="shared" si="151"/>
        <v>2.3.7.1.4.04.00 - Superávits ou Déficits Resultantes de Extinção, 
 Fusão e Cisão</v>
      </c>
      <c r="B2033" s="3" t="s">
        <v>2763</v>
      </c>
      <c r="C2033" s="4">
        <v>0</v>
      </c>
      <c r="D2033" s="1"/>
      <c r="E2033" s="1">
        <f t="shared" si="154"/>
        <v>0</v>
      </c>
      <c r="F2033" s="1">
        <f t="shared" si="155"/>
        <v>0</v>
      </c>
      <c r="H2033" t="b">
        <f t="shared" si="152"/>
        <v>1</v>
      </c>
      <c r="I2033" t="str">
        <f t="shared" si="153"/>
        <v>04</v>
      </c>
    </row>
    <row r="2034" spans="1:9" ht="25.5">
      <c r="A2034" t="str">
        <f t="shared" si="151"/>
        <v>2.3.7.1.5.00.00 - Superávits ou Déficits Acumulados - Inter OFSS - 
 Município</v>
      </c>
      <c r="B2034" s="5" t="s">
        <v>2764</v>
      </c>
      <c r="C2034" s="6">
        <v>-45105022216.93</v>
      </c>
      <c r="D2034" s="1"/>
      <c r="E2034" s="1">
        <f t="shared" si="154"/>
        <v>-45105022216.93</v>
      </c>
      <c r="F2034" s="1">
        <f t="shared" si="155"/>
        <v>0</v>
      </c>
      <c r="G2034" s="14"/>
      <c r="H2034" t="b">
        <f t="shared" si="152"/>
        <v>1</v>
      </c>
      <c r="I2034" t="str">
        <f t="shared" si="153"/>
        <v>00</v>
      </c>
    </row>
    <row r="2035" spans="1:9">
      <c r="A2035" t="str">
        <f t="shared" si="151"/>
        <v>2.3.7.1.5.01.00 - Superávits ou Déficits do Exercício</v>
      </c>
      <c r="B2035" s="3" t="s">
        <v>2765</v>
      </c>
      <c r="C2035" s="4">
        <v>0</v>
      </c>
      <c r="D2035" s="1"/>
      <c r="E2035" s="1">
        <f t="shared" si="154"/>
        <v>0</v>
      </c>
      <c r="F2035" s="1">
        <f t="shared" si="155"/>
        <v>0</v>
      </c>
      <c r="H2035" t="b">
        <f t="shared" si="152"/>
        <v>1</v>
      </c>
      <c r="I2035" t="str">
        <f t="shared" si="153"/>
        <v>01</v>
      </c>
    </row>
    <row r="2036" spans="1:9">
      <c r="A2036" t="str">
        <f t="shared" si="151"/>
        <v>2.3.7.1.5.02.00 - Superávits ou Déficits de Exercícios Anteriores</v>
      </c>
      <c r="B2036" s="5" t="s">
        <v>2766</v>
      </c>
      <c r="C2036" s="6">
        <v>-45104983853.370003</v>
      </c>
      <c r="D2036" s="1"/>
      <c r="E2036" s="1">
        <f t="shared" si="154"/>
        <v>0</v>
      </c>
      <c r="F2036" s="1">
        <f t="shared" si="155"/>
        <v>0</v>
      </c>
      <c r="H2036" t="b">
        <f t="shared" si="152"/>
        <v>1</v>
      </c>
      <c r="I2036" t="str">
        <f t="shared" si="153"/>
        <v>02</v>
      </c>
    </row>
    <row r="2037" spans="1:9">
      <c r="A2037" t="str">
        <f t="shared" si="151"/>
        <v>2.3.7.1.5.03.00 - Ajustes de Exercícios Anteriores</v>
      </c>
      <c r="B2037" s="3" t="s">
        <v>2767</v>
      </c>
      <c r="C2037" s="4">
        <v>-38363.56</v>
      </c>
      <c r="D2037" s="1"/>
      <c r="E2037" s="1">
        <f t="shared" si="154"/>
        <v>0</v>
      </c>
      <c r="F2037" s="1">
        <f t="shared" si="155"/>
        <v>0</v>
      </c>
      <c r="H2037" t="b">
        <f t="shared" si="152"/>
        <v>1</v>
      </c>
      <c r="I2037" t="str">
        <f t="shared" si="153"/>
        <v>03</v>
      </c>
    </row>
    <row r="2038" spans="1:9" ht="25.5">
      <c r="A2038" t="str">
        <f t="shared" si="151"/>
        <v>2.3.7.1.5.04.00 - Superávits ou Déficits Resultantes de Extinção, 
 Fusão e Cisão</v>
      </c>
      <c r="B2038" s="5" t="s">
        <v>2768</v>
      </c>
      <c r="C2038" s="6">
        <v>0</v>
      </c>
      <c r="D2038" s="1"/>
      <c r="E2038" s="1">
        <f t="shared" si="154"/>
        <v>0</v>
      </c>
      <c r="F2038" s="1">
        <f t="shared" si="155"/>
        <v>0</v>
      </c>
      <c r="H2038" t="b">
        <f t="shared" si="152"/>
        <v>1</v>
      </c>
      <c r="I2038" t="str">
        <f t="shared" si="153"/>
        <v>04</v>
      </c>
    </row>
    <row r="2039" spans="1:9">
      <c r="A2039" t="str">
        <f t="shared" si="151"/>
        <v>2.3.7.2.0.00.00 - Lucros e Prejuízos Acumulados</v>
      </c>
      <c r="B2039" s="3" t="s">
        <v>2769</v>
      </c>
      <c r="C2039" s="4">
        <v>-17993826177.5</v>
      </c>
      <c r="D2039" s="1"/>
      <c r="E2039" s="1">
        <f>E2040+E2047+E2054+E2061+E2068</f>
        <v>-345272712.12</v>
      </c>
      <c r="F2039" s="1">
        <f>F2040+F2047+F2054+F2061+F2068</f>
        <v>-17648553465.380001</v>
      </c>
      <c r="H2039" t="b">
        <f t="shared" si="152"/>
        <v>1</v>
      </c>
      <c r="I2039" t="str">
        <f t="shared" si="153"/>
        <v>00</v>
      </c>
    </row>
    <row r="2040" spans="1:9">
      <c r="A2040" t="str">
        <f t="shared" si="151"/>
        <v>2.3.7.2.1.00.00 - Lucros e Prejuízos Acumulados - Consolidação</v>
      </c>
      <c r="B2040" s="5" t="s">
        <v>2770</v>
      </c>
      <c r="C2040" s="6">
        <v>-17648553465.380001</v>
      </c>
      <c r="D2040" s="1"/>
      <c r="E2040" s="1">
        <f t="shared" ref="E2040:E2074" si="156">SUMIF(A2040:B2040,"*intra*",C2040:D2040)+SUMIF(A2040:B2040,"*inter*",C2040:D2040)</f>
        <v>0</v>
      </c>
      <c r="F2040" s="1">
        <f t="shared" ref="F2040:F2074" si="157">SUMIF(A2040:B2040,"*consolidação*",C2040:D2040)</f>
        <v>-17648553465.380001</v>
      </c>
      <c r="G2040" s="14"/>
      <c r="H2040" t="b">
        <f t="shared" si="152"/>
        <v>1</v>
      </c>
      <c r="I2040" t="str">
        <f t="shared" si="153"/>
        <v>00</v>
      </c>
    </row>
    <row r="2041" spans="1:9">
      <c r="A2041" t="str">
        <f t="shared" si="151"/>
        <v>2.3.7.2.1.01.00 - Lucros e Prejuízos do Exercício</v>
      </c>
      <c r="B2041" s="3" t="s">
        <v>2771</v>
      </c>
      <c r="C2041" s="4">
        <v>-2977385197.3200002</v>
      </c>
      <c r="D2041" s="1"/>
      <c r="E2041" s="1">
        <f t="shared" si="156"/>
        <v>0</v>
      </c>
      <c r="F2041" s="1">
        <f t="shared" si="157"/>
        <v>0</v>
      </c>
      <c r="H2041" t="b">
        <f t="shared" si="152"/>
        <v>1</v>
      </c>
      <c r="I2041" t="str">
        <f t="shared" si="153"/>
        <v>01</v>
      </c>
    </row>
    <row r="2042" spans="1:9" ht="25.5">
      <c r="A2042" t="str">
        <f t="shared" si="151"/>
        <v>2.3.7.2.1.02.00 - Lucros e Prejuízos Acumulados de Exercícios 
 Anteriores</v>
      </c>
      <c r="B2042" s="5" t="s">
        <v>2772</v>
      </c>
      <c r="C2042" s="6">
        <v>-14681044117.02</v>
      </c>
      <c r="D2042" s="1"/>
      <c r="E2042" s="1">
        <f t="shared" si="156"/>
        <v>0</v>
      </c>
      <c r="F2042" s="1">
        <f t="shared" si="157"/>
        <v>0</v>
      </c>
      <c r="H2042" t="b">
        <f t="shared" si="152"/>
        <v>1</v>
      </c>
      <c r="I2042" t="str">
        <f t="shared" si="153"/>
        <v>02</v>
      </c>
    </row>
    <row r="2043" spans="1:9">
      <c r="A2043" t="str">
        <f t="shared" si="151"/>
        <v>2.3.7.2.1.03.00 - Ajustes de Exercícios Anteriores</v>
      </c>
      <c r="B2043" s="3" t="s">
        <v>2773</v>
      </c>
      <c r="C2043" s="4">
        <v>9875848.9600000009</v>
      </c>
      <c r="D2043" s="1"/>
      <c r="E2043" s="1">
        <f t="shared" si="156"/>
        <v>0</v>
      </c>
      <c r="F2043" s="1">
        <f t="shared" si="157"/>
        <v>0</v>
      </c>
      <c r="H2043" t="b">
        <f t="shared" si="152"/>
        <v>1</v>
      </c>
      <c r="I2043" t="str">
        <f t="shared" si="153"/>
        <v>03</v>
      </c>
    </row>
    <row r="2044" spans="1:9">
      <c r="A2044" t="str">
        <f t="shared" si="151"/>
        <v>2.3.7.2.1.04.00 - Lucros a Destinar do Exercício</v>
      </c>
      <c r="B2044" s="5" t="s">
        <v>2774</v>
      </c>
      <c r="C2044" s="6">
        <v>0</v>
      </c>
      <c r="D2044" s="1"/>
      <c r="E2044" s="1">
        <f t="shared" si="156"/>
        <v>0</v>
      </c>
      <c r="F2044" s="1">
        <f t="shared" si="157"/>
        <v>0</v>
      </c>
      <c r="H2044" t="b">
        <f t="shared" si="152"/>
        <v>1</v>
      </c>
      <c r="I2044" t="str">
        <f t="shared" si="153"/>
        <v>04</v>
      </c>
    </row>
    <row r="2045" spans="1:9">
      <c r="A2045" t="str">
        <f t="shared" si="151"/>
        <v>2.3.7.2.1.05.00 - Lucros a Destinar de Exercícios Anteriores</v>
      </c>
      <c r="B2045" s="3" t="s">
        <v>2775</v>
      </c>
      <c r="C2045" s="4">
        <v>0</v>
      </c>
      <c r="D2045" s="1"/>
      <c r="E2045" s="1">
        <f t="shared" si="156"/>
        <v>0</v>
      </c>
      <c r="F2045" s="1">
        <f t="shared" si="157"/>
        <v>0</v>
      </c>
      <c r="H2045" t="b">
        <f t="shared" si="152"/>
        <v>1</v>
      </c>
      <c r="I2045" t="str">
        <f t="shared" si="153"/>
        <v>05</v>
      </c>
    </row>
    <row r="2046" spans="1:9">
      <c r="A2046" t="str">
        <f t="shared" si="151"/>
        <v>2.3.7.2.1.06.00 - Resultados Apurados por Extinção, Fusão e Cisão</v>
      </c>
      <c r="B2046" s="5" t="s">
        <v>2776</v>
      </c>
      <c r="C2046" s="6">
        <v>0</v>
      </c>
      <c r="D2046" s="1"/>
      <c r="E2046" s="1">
        <f t="shared" si="156"/>
        <v>0</v>
      </c>
      <c r="F2046" s="1">
        <f t="shared" si="157"/>
        <v>0</v>
      </c>
      <c r="H2046" t="b">
        <f t="shared" si="152"/>
        <v>1</v>
      </c>
      <c r="I2046" t="str">
        <f t="shared" si="153"/>
        <v>06</v>
      </c>
    </row>
    <row r="2047" spans="1:9">
      <c r="A2047" t="str">
        <f t="shared" si="151"/>
        <v>2.3.7.2.2.00.00 - Lucros e Prejuízos Acumulados - Intra OFSS</v>
      </c>
      <c r="B2047" s="3" t="s">
        <v>2777</v>
      </c>
      <c r="C2047" s="4">
        <v>-345272712.12</v>
      </c>
      <c r="D2047" s="1"/>
      <c r="E2047" s="1">
        <f t="shared" si="156"/>
        <v>-345272712.12</v>
      </c>
      <c r="F2047" s="1">
        <f t="shared" si="157"/>
        <v>0</v>
      </c>
      <c r="G2047" s="14"/>
      <c r="H2047" t="b">
        <f t="shared" si="152"/>
        <v>1</v>
      </c>
      <c r="I2047" t="str">
        <f t="shared" si="153"/>
        <v>00</v>
      </c>
    </row>
    <row r="2048" spans="1:9">
      <c r="A2048" t="str">
        <f t="shared" si="151"/>
        <v>2.3.7.2.2.01.00 - Lucros e Prejuízos do Exercício</v>
      </c>
      <c r="B2048" s="5" t="s">
        <v>2778</v>
      </c>
      <c r="C2048" s="6">
        <v>0</v>
      </c>
      <c r="D2048" s="1"/>
      <c r="E2048" s="1">
        <f t="shared" si="156"/>
        <v>0</v>
      </c>
      <c r="F2048" s="1">
        <f t="shared" si="157"/>
        <v>0</v>
      </c>
      <c r="H2048" t="b">
        <f t="shared" si="152"/>
        <v>1</v>
      </c>
      <c r="I2048" t="str">
        <f t="shared" si="153"/>
        <v>01</v>
      </c>
    </row>
    <row r="2049" spans="1:9" ht="25.5">
      <c r="A2049" t="str">
        <f t="shared" si="151"/>
        <v>2.3.7.2.2.02.00 - Lucros e Prejuízos Acumulados de Exercícios 
 Anteriores</v>
      </c>
      <c r="B2049" s="3" t="s">
        <v>2779</v>
      </c>
      <c r="C2049" s="4">
        <v>-331096755.38</v>
      </c>
      <c r="D2049" s="1"/>
      <c r="E2049" s="1">
        <f t="shared" si="156"/>
        <v>0</v>
      </c>
      <c r="F2049" s="1">
        <f t="shared" si="157"/>
        <v>0</v>
      </c>
      <c r="H2049" t="b">
        <f t="shared" si="152"/>
        <v>1</v>
      </c>
      <c r="I2049" t="str">
        <f t="shared" si="153"/>
        <v>02</v>
      </c>
    </row>
    <row r="2050" spans="1:9">
      <c r="A2050" t="str">
        <f t="shared" si="151"/>
        <v>2.3.7.2.2.03.00 - Ajustes de Exercícios Anteriores</v>
      </c>
      <c r="B2050" s="5" t="s">
        <v>2780</v>
      </c>
      <c r="C2050" s="6">
        <v>-14175956.74</v>
      </c>
      <c r="D2050" s="1"/>
      <c r="E2050" s="1">
        <f t="shared" si="156"/>
        <v>0</v>
      </c>
      <c r="F2050" s="1">
        <f t="shared" si="157"/>
        <v>0</v>
      </c>
      <c r="H2050" t="b">
        <f t="shared" si="152"/>
        <v>1</v>
      </c>
      <c r="I2050" t="str">
        <f t="shared" si="153"/>
        <v>03</v>
      </c>
    </row>
    <row r="2051" spans="1:9">
      <c r="A2051" t="str">
        <f t="shared" si="151"/>
        <v>2.3.7.2.2.04.00 - Lucros a Destinar do Exercício</v>
      </c>
      <c r="B2051" s="3" t="s">
        <v>2781</v>
      </c>
      <c r="C2051" s="4">
        <v>0</v>
      </c>
      <c r="D2051" s="1"/>
      <c r="E2051" s="1">
        <f t="shared" si="156"/>
        <v>0</v>
      </c>
      <c r="F2051" s="1">
        <f t="shared" si="157"/>
        <v>0</v>
      </c>
      <c r="H2051" t="b">
        <f t="shared" si="152"/>
        <v>1</v>
      </c>
      <c r="I2051" t="str">
        <f t="shared" si="153"/>
        <v>04</v>
      </c>
    </row>
    <row r="2052" spans="1:9">
      <c r="A2052" t="str">
        <f t="shared" ref="A2052:A2106" si="158">TRIM(B2052)</f>
        <v>2.3.7.2.2.05.00 - Lucros a Destinar de Exercícios Anteriores</v>
      </c>
      <c r="B2052" s="5" t="s">
        <v>2782</v>
      </c>
      <c r="C2052" s="6">
        <v>0</v>
      </c>
      <c r="D2052" s="1"/>
      <c r="E2052" s="1">
        <f t="shared" si="156"/>
        <v>0</v>
      </c>
      <c r="F2052" s="1">
        <f t="shared" si="157"/>
        <v>0</v>
      </c>
      <c r="H2052" t="b">
        <f t="shared" ref="H2052:H2087" si="159">IF(I2052="00",C2052=E2052+F2052,TRUE)</f>
        <v>1</v>
      </c>
      <c r="I2052" t="str">
        <f t="shared" ref="I2052:I2087" si="160">MID(A2052,11,2)</f>
        <v>05</v>
      </c>
    </row>
    <row r="2053" spans="1:9">
      <c r="A2053" t="str">
        <f t="shared" si="158"/>
        <v>2.3.7.2.2.06.00 - Resultados Apurados por Extinção, Fusão e Cisão</v>
      </c>
      <c r="B2053" s="3" t="s">
        <v>2783</v>
      </c>
      <c r="C2053" s="4">
        <v>0</v>
      </c>
      <c r="D2053" s="1"/>
      <c r="E2053" s="1">
        <f t="shared" si="156"/>
        <v>0</v>
      </c>
      <c r="F2053" s="1">
        <f t="shared" si="157"/>
        <v>0</v>
      </c>
      <c r="H2053" t="b">
        <f t="shared" si="159"/>
        <v>1</v>
      </c>
      <c r="I2053" t="str">
        <f t="shared" si="160"/>
        <v>06</v>
      </c>
    </row>
    <row r="2054" spans="1:9">
      <c r="A2054" t="str">
        <f t="shared" si="158"/>
        <v>2.3.7.2.3.00.00 - Lucros e Prejuízos Acumulados - Inter OFSS - União</v>
      </c>
      <c r="B2054" s="5" t="s">
        <v>2784</v>
      </c>
      <c r="C2054" s="6">
        <v>0</v>
      </c>
      <c r="D2054" s="1"/>
      <c r="E2054" s="1">
        <f t="shared" si="156"/>
        <v>0</v>
      </c>
      <c r="F2054" s="1">
        <f t="shared" si="157"/>
        <v>0</v>
      </c>
      <c r="G2054" s="14"/>
      <c r="H2054" t="b">
        <f t="shared" si="159"/>
        <v>1</v>
      </c>
      <c r="I2054" t="str">
        <f t="shared" si="160"/>
        <v>00</v>
      </c>
    </row>
    <row r="2055" spans="1:9">
      <c r="A2055" t="str">
        <f t="shared" si="158"/>
        <v>2.3.7.2.3.01.00 - Lucros e Prejuízos do Exercício</v>
      </c>
      <c r="B2055" s="3" t="s">
        <v>2785</v>
      </c>
      <c r="C2055" s="4"/>
      <c r="D2055" s="1"/>
      <c r="E2055" s="1">
        <f t="shared" si="156"/>
        <v>0</v>
      </c>
      <c r="F2055" s="1">
        <f t="shared" si="157"/>
        <v>0</v>
      </c>
      <c r="H2055" t="b">
        <f t="shared" si="159"/>
        <v>1</v>
      </c>
      <c r="I2055" t="str">
        <f t="shared" si="160"/>
        <v>01</v>
      </c>
    </row>
    <row r="2056" spans="1:9" ht="25.5">
      <c r="A2056" t="str">
        <f t="shared" si="158"/>
        <v>2.3.7.2.3.02.00 - Lucros e Prejuízos Acumulados de Exercícios 
 Anteriores</v>
      </c>
      <c r="B2056" s="5" t="s">
        <v>2786</v>
      </c>
      <c r="C2056" s="6"/>
      <c r="D2056" s="1"/>
      <c r="E2056" s="1">
        <f t="shared" si="156"/>
        <v>0</v>
      </c>
      <c r="F2056" s="1">
        <f t="shared" si="157"/>
        <v>0</v>
      </c>
      <c r="H2056" t="b">
        <f t="shared" si="159"/>
        <v>1</v>
      </c>
      <c r="I2056" t="str">
        <f t="shared" si="160"/>
        <v>02</v>
      </c>
    </row>
    <row r="2057" spans="1:9">
      <c r="A2057" t="str">
        <f t="shared" si="158"/>
        <v>2.3.7.2.3.03.00 - Ajustes de Exercícios Anteriores</v>
      </c>
      <c r="B2057" s="3" t="s">
        <v>2787</v>
      </c>
      <c r="C2057" s="4"/>
      <c r="D2057" s="1"/>
      <c r="E2057" s="1">
        <f t="shared" si="156"/>
        <v>0</v>
      </c>
      <c r="F2057" s="1">
        <f t="shared" si="157"/>
        <v>0</v>
      </c>
      <c r="H2057" t="b">
        <f t="shared" si="159"/>
        <v>1</v>
      </c>
      <c r="I2057" t="str">
        <f t="shared" si="160"/>
        <v>03</v>
      </c>
    </row>
    <row r="2058" spans="1:9">
      <c r="A2058" t="str">
        <f t="shared" si="158"/>
        <v>2.3.7.2.3.04.00 - Lucros a Destinar do Exercício</v>
      </c>
      <c r="B2058" s="5" t="s">
        <v>2788</v>
      </c>
      <c r="C2058" s="6"/>
      <c r="D2058" s="1"/>
      <c r="E2058" s="1">
        <f t="shared" si="156"/>
        <v>0</v>
      </c>
      <c r="F2058" s="1">
        <f t="shared" si="157"/>
        <v>0</v>
      </c>
      <c r="H2058" t="b">
        <f t="shared" si="159"/>
        <v>1</v>
      </c>
      <c r="I2058" t="str">
        <f t="shared" si="160"/>
        <v>04</v>
      </c>
    </row>
    <row r="2059" spans="1:9">
      <c r="A2059" t="str">
        <f t="shared" si="158"/>
        <v>2.3.7.2.3.05.00 - Lucros a Destinar de Exercícios Anteriores</v>
      </c>
      <c r="B2059" s="3" t="s">
        <v>2789</v>
      </c>
      <c r="C2059" s="4"/>
      <c r="D2059" s="1"/>
      <c r="E2059" s="1">
        <f t="shared" si="156"/>
        <v>0</v>
      </c>
      <c r="F2059" s="1">
        <f t="shared" si="157"/>
        <v>0</v>
      </c>
      <c r="H2059" t="b">
        <f t="shared" si="159"/>
        <v>1</v>
      </c>
      <c r="I2059" t="str">
        <f t="shared" si="160"/>
        <v>05</v>
      </c>
    </row>
    <row r="2060" spans="1:9">
      <c r="A2060" t="str">
        <f t="shared" si="158"/>
        <v>2.3.7.2.3.06.00 - Resultados Apurados por Extinção, Fusão e Cisão</v>
      </c>
      <c r="B2060" s="5" t="s">
        <v>2790</v>
      </c>
      <c r="C2060" s="6"/>
      <c r="D2060" s="1"/>
      <c r="E2060" s="1">
        <f t="shared" si="156"/>
        <v>0</v>
      </c>
      <c r="F2060" s="1">
        <f t="shared" si="157"/>
        <v>0</v>
      </c>
      <c r="H2060" t="b">
        <f t="shared" si="159"/>
        <v>1</v>
      </c>
      <c r="I2060" t="str">
        <f t="shared" si="160"/>
        <v>06</v>
      </c>
    </row>
    <row r="2061" spans="1:9" ht="25.5">
      <c r="A2061" t="str">
        <f t="shared" si="158"/>
        <v>2.3.7.2.4.00.00 - Lucros e Prejuízos Acumulados - Inter OFSS - 
 Estado</v>
      </c>
      <c r="B2061" s="3" t="s">
        <v>2791</v>
      </c>
      <c r="C2061" s="4">
        <v>0</v>
      </c>
      <c r="D2061" s="1"/>
      <c r="E2061" s="1">
        <f t="shared" si="156"/>
        <v>0</v>
      </c>
      <c r="F2061" s="1">
        <f t="shared" si="157"/>
        <v>0</v>
      </c>
      <c r="G2061" s="14"/>
      <c r="H2061" t="b">
        <f t="shared" si="159"/>
        <v>1</v>
      </c>
      <c r="I2061" t="str">
        <f t="shared" si="160"/>
        <v>00</v>
      </c>
    </row>
    <row r="2062" spans="1:9">
      <c r="A2062" t="str">
        <f t="shared" si="158"/>
        <v>2.3.7.2.4.01.00 - Lucros e Prejuízos do Exercício</v>
      </c>
      <c r="B2062" s="5" t="s">
        <v>2792</v>
      </c>
      <c r="C2062" s="6"/>
      <c r="D2062" s="1"/>
      <c r="E2062" s="1">
        <f t="shared" si="156"/>
        <v>0</v>
      </c>
      <c r="F2062" s="1">
        <f t="shared" si="157"/>
        <v>0</v>
      </c>
      <c r="H2062" t="b">
        <f t="shared" si="159"/>
        <v>1</v>
      </c>
      <c r="I2062" t="str">
        <f t="shared" si="160"/>
        <v>01</v>
      </c>
    </row>
    <row r="2063" spans="1:9" ht="25.5">
      <c r="A2063" t="str">
        <f t="shared" si="158"/>
        <v>2.3.7.2.4.02.00 - Lucros e Prejuízos Acumulados de Exercícios 
 Anteriores</v>
      </c>
      <c r="B2063" s="3" t="s">
        <v>2793</v>
      </c>
      <c r="C2063" s="4"/>
      <c r="D2063" s="1"/>
      <c r="E2063" s="1">
        <f t="shared" si="156"/>
        <v>0</v>
      </c>
      <c r="F2063" s="1">
        <f t="shared" si="157"/>
        <v>0</v>
      </c>
      <c r="H2063" t="b">
        <f t="shared" si="159"/>
        <v>1</v>
      </c>
      <c r="I2063" t="str">
        <f t="shared" si="160"/>
        <v>02</v>
      </c>
    </row>
    <row r="2064" spans="1:9">
      <c r="A2064" t="str">
        <f t="shared" si="158"/>
        <v>2.3.7.2.4.03.00 - Ajustes de Exercícios Anteriores</v>
      </c>
      <c r="B2064" s="5" t="s">
        <v>2794</v>
      </c>
      <c r="C2064" s="6"/>
      <c r="D2064" s="1"/>
      <c r="E2064" s="1">
        <f t="shared" si="156"/>
        <v>0</v>
      </c>
      <c r="F2064" s="1">
        <f t="shared" si="157"/>
        <v>0</v>
      </c>
      <c r="H2064" t="b">
        <f t="shared" si="159"/>
        <v>1</v>
      </c>
      <c r="I2064" t="str">
        <f t="shared" si="160"/>
        <v>03</v>
      </c>
    </row>
    <row r="2065" spans="1:9">
      <c r="A2065" t="str">
        <f t="shared" si="158"/>
        <v>2.3.7.2.4.04.00 - Lucros a Destinar do Exercício</v>
      </c>
      <c r="B2065" s="3" t="s">
        <v>2795</v>
      </c>
      <c r="C2065" s="4"/>
      <c r="D2065" s="1"/>
      <c r="E2065" s="1">
        <f t="shared" si="156"/>
        <v>0</v>
      </c>
      <c r="F2065" s="1">
        <f t="shared" si="157"/>
        <v>0</v>
      </c>
      <c r="H2065" t="b">
        <f t="shared" si="159"/>
        <v>1</v>
      </c>
      <c r="I2065" t="str">
        <f t="shared" si="160"/>
        <v>04</v>
      </c>
    </row>
    <row r="2066" spans="1:9">
      <c r="A2066" t="str">
        <f t="shared" si="158"/>
        <v>2.3.7.2.4.05.00 - Lucros a Destinar de Exercícios Anteriores</v>
      </c>
      <c r="B2066" s="5" t="s">
        <v>2796</v>
      </c>
      <c r="C2066" s="6"/>
      <c r="D2066" s="1"/>
      <c r="E2066" s="1">
        <f t="shared" si="156"/>
        <v>0</v>
      </c>
      <c r="F2066" s="1">
        <f t="shared" si="157"/>
        <v>0</v>
      </c>
      <c r="H2066" t="b">
        <f t="shared" si="159"/>
        <v>1</v>
      </c>
      <c r="I2066" t="str">
        <f t="shared" si="160"/>
        <v>05</v>
      </c>
    </row>
    <row r="2067" spans="1:9">
      <c r="A2067" t="str">
        <f t="shared" si="158"/>
        <v>2.3.7.2.4.06.00 - Resultados Apurados por Extinção, Fusão e Cisão</v>
      </c>
      <c r="B2067" s="3" t="s">
        <v>2797</v>
      </c>
      <c r="C2067" s="4"/>
      <c r="D2067" s="1"/>
      <c r="E2067" s="1">
        <f t="shared" si="156"/>
        <v>0</v>
      </c>
      <c r="F2067" s="1">
        <f t="shared" si="157"/>
        <v>0</v>
      </c>
      <c r="H2067" t="b">
        <f t="shared" si="159"/>
        <v>1</v>
      </c>
      <c r="I2067" t="str">
        <f t="shared" si="160"/>
        <v>06</v>
      </c>
    </row>
    <row r="2068" spans="1:9" ht="25.5">
      <c r="A2068" t="str">
        <f t="shared" si="158"/>
        <v>2.3.7.2.5.00.00 - Lucros e Prejuízos Acumulados - Inter OFSS - 
 Município</v>
      </c>
      <c r="B2068" s="5" t="s">
        <v>2798</v>
      </c>
      <c r="C2068" s="6">
        <v>0</v>
      </c>
      <c r="D2068" s="1"/>
      <c r="E2068" s="1">
        <f t="shared" si="156"/>
        <v>0</v>
      </c>
      <c r="F2068" s="1">
        <f t="shared" si="157"/>
        <v>0</v>
      </c>
      <c r="G2068" s="14"/>
      <c r="H2068" t="b">
        <f t="shared" si="159"/>
        <v>1</v>
      </c>
      <c r="I2068" t="str">
        <f t="shared" si="160"/>
        <v>00</v>
      </c>
    </row>
    <row r="2069" spans="1:9">
      <c r="A2069" t="str">
        <f t="shared" si="158"/>
        <v>2.3.7.2.5.01.00 - Lucros e Prejuízos do Exercício</v>
      </c>
      <c r="B2069" s="3" t="s">
        <v>2799</v>
      </c>
      <c r="C2069" s="4"/>
      <c r="D2069" s="1"/>
      <c r="E2069" s="1">
        <f t="shared" si="156"/>
        <v>0</v>
      </c>
      <c r="F2069" s="1">
        <f t="shared" si="157"/>
        <v>0</v>
      </c>
      <c r="H2069" t="b">
        <f t="shared" si="159"/>
        <v>1</v>
      </c>
      <c r="I2069" t="str">
        <f t="shared" si="160"/>
        <v>01</v>
      </c>
    </row>
    <row r="2070" spans="1:9" ht="25.5">
      <c r="A2070" t="str">
        <f t="shared" si="158"/>
        <v>2.3.7.2.5.02.00 - Lucros e Prejuízos Acumulados de Exercícios 
 Anteriores</v>
      </c>
      <c r="B2070" s="5" t="s">
        <v>2800</v>
      </c>
      <c r="C2070" s="6"/>
      <c r="D2070" s="1"/>
      <c r="E2070" s="1">
        <f t="shared" si="156"/>
        <v>0</v>
      </c>
      <c r="F2070" s="1">
        <f t="shared" si="157"/>
        <v>0</v>
      </c>
      <c r="H2070" t="b">
        <f t="shared" si="159"/>
        <v>1</v>
      </c>
      <c r="I2070" t="str">
        <f t="shared" si="160"/>
        <v>02</v>
      </c>
    </row>
    <row r="2071" spans="1:9">
      <c r="A2071" t="str">
        <f t="shared" si="158"/>
        <v>2.3.7.2.5.03.00 - Ajustes de Exercícios Anteriores</v>
      </c>
      <c r="B2071" s="3" t="s">
        <v>2801</v>
      </c>
      <c r="C2071" s="4"/>
      <c r="D2071" s="1"/>
      <c r="E2071" s="1">
        <f t="shared" si="156"/>
        <v>0</v>
      </c>
      <c r="F2071" s="1">
        <f t="shared" si="157"/>
        <v>0</v>
      </c>
      <c r="H2071" t="b">
        <f t="shared" si="159"/>
        <v>1</v>
      </c>
      <c r="I2071" t="str">
        <f t="shared" si="160"/>
        <v>03</v>
      </c>
    </row>
    <row r="2072" spans="1:9">
      <c r="A2072" t="str">
        <f t="shared" si="158"/>
        <v>2.3.7.2.5.04.00 - Lucros a Destinar do Exercício</v>
      </c>
      <c r="B2072" s="5" t="s">
        <v>2802</v>
      </c>
      <c r="C2072" s="6"/>
      <c r="D2072" s="1"/>
      <c r="E2072" s="1">
        <f t="shared" si="156"/>
        <v>0</v>
      </c>
      <c r="F2072" s="1">
        <f t="shared" si="157"/>
        <v>0</v>
      </c>
      <c r="H2072" t="b">
        <f t="shared" si="159"/>
        <v>1</v>
      </c>
      <c r="I2072" t="str">
        <f t="shared" si="160"/>
        <v>04</v>
      </c>
    </row>
    <row r="2073" spans="1:9">
      <c r="A2073" t="str">
        <f t="shared" si="158"/>
        <v>2.3.7.2.5.05.00 - Lucros a Destinar de Exercícios Anteriores</v>
      </c>
      <c r="B2073" s="3" t="s">
        <v>2803</v>
      </c>
      <c r="C2073" s="4"/>
      <c r="D2073" s="1"/>
      <c r="E2073" s="1">
        <f t="shared" si="156"/>
        <v>0</v>
      </c>
      <c r="F2073" s="1">
        <f t="shared" si="157"/>
        <v>0</v>
      </c>
      <c r="H2073" t="b">
        <f t="shared" si="159"/>
        <v>1</v>
      </c>
      <c r="I2073" t="str">
        <f t="shared" si="160"/>
        <v>05</v>
      </c>
    </row>
    <row r="2074" spans="1:9">
      <c r="A2074" t="str">
        <f t="shared" si="158"/>
        <v>2.3.7.2.5.06.00 - Resultados Apurados por Extinção, Fusão e Cisão</v>
      </c>
      <c r="B2074" s="5" t="s">
        <v>2804</v>
      </c>
      <c r="C2074" s="6"/>
      <c r="D2074" s="1"/>
      <c r="E2074" s="1">
        <f t="shared" si="156"/>
        <v>0</v>
      </c>
      <c r="F2074" s="1">
        <f t="shared" si="157"/>
        <v>0</v>
      </c>
      <c r="H2074" t="b">
        <f t="shared" si="159"/>
        <v>1</v>
      </c>
      <c r="I2074" t="str">
        <f t="shared" si="160"/>
        <v>06</v>
      </c>
    </row>
    <row r="2075" spans="1:9">
      <c r="A2075" t="str">
        <f t="shared" si="158"/>
        <v>2.3.9.0.0.00.00 - (-) Ações/Cotas em Tesouraria</v>
      </c>
      <c r="B2075" s="3" t="s">
        <v>2805</v>
      </c>
      <c r="C2075" s="4">
        <v>776884561.19000006</v>
      </c>
      <c r="D2075" s="1"/>
      <c r="E2075" s="1">
        <f>E2076+E2082</f>
        <v>0</v>
      </c>
      <c r="F2075" s="1">
        <f>F2076+F2082</f>
        <v>776884561.19000006</v>
      </c>
      <c r="H2075" t="b">
        <f t="shared" si="159"/>
        <v>1</v>
      </c>
      <c r="I2075" t="str">
        <f t="shared" si="160"/>
        <v>00</v>
      </c>
    </row>
    <row r="2076" spans="1:9">
      <c r="A2076" t="str">
        <f t="shared" si="158"/>
        <v>2.3.9.1.0.00.00 - (-) Ações em Tesouraria</v>
      </c>
      <c r="B2076" s="5" t="s">
        <v>2806</v>
      </c>
      <c r="C2076" s="6">
        <v>0</v>
      </c>
      <c r="D2076" s="1"/>
      <c r="E2076" s="1">
        <f>E2077+E2078+E2079+E2080+E2081</f>
        <v>0</v>
      </c>
      <c r="F2076" s="1">
        <f>F2077+F2078+F2079+F2080+F2081</f>
        <v>0</v>
      </c>
      <c r="H2076" t="b">
        <f t="shared" si="159"/>
        <v>1</v>
      </c>
      <c r="I2076" t="str">
        <f t="shared" si="160"/>
        <v>00</v>
      </c>
    </row>
    <row r="2077" spans="1:9">
      <c r="A2077" t="str">
        <f t="shared" si="158"/>
        <v>2.3.9.1.1.00.00 - (-) Ações em Tesouraria - Consolidação</v>
      </c>
      <c r="B2077" s="3" t="s">
        <v>2807</v>
      </c>
      <c r="C2077" s="4"/>
      <c r="D2077" s="1"/>
      <c r="E2077" s="1">
        <f>SUMIF(A2077:B2077,"*intra*",C2077:D2077)+SUMIF(A2077:B2077,"*inter*",C2077:D2077)</f>
        <v>0</v>
      </c>
      <c r="F2077" s="1">
        <f>SUMIF(A2077:B2077,"*consolidação*",C2077:D2077)</f>
        <v>0</v>
      </c>
      <c r="H2077" t="b">
        <f t="shared" si="159"/>
        <v>1</v>
      </c>
      <c r="I2077" t="str">
        <f t="shared" si="160"/>
        <v>00</v>
      </c>
    </row>
    <row r="2078" spans="1:9">
      <c r="A2078" t="str">
        <f t="shared" si="158"/>
        <v>2.3.9.1.2.00.00 - (-) Ações em Tesouraria - Intra OFSS</v>
      </c>
      <c r="B2078" s="5" t="s">
        <v>2808</v>
      </c>
      <c r="C2078" s="6"/>
      <c r="D2078" s="1"/>
      <c r="E2078" s="1">
        <f>SUMIF(A2078:B2078,"*intra*",C2078:D2078)+SUMIF(A2078:B2078,"*inter*",C2078:D2078)</f>
        <v>0</v>
      </c>
      <c r="F2078" s="1">
        <f>SUMIF(A2078:B2078,"*consolidação*",C2078:D2078)</f>
        <v>0</v>
      </c>
      <c r="H2078" t="b">
        <f t="shared" si="159"/>
        <v>1</v>
      </c>
      <c r="I2078" t="str">
        <f t="shared" si="160"/>
        <v>00</v>
      </c>
    </row>
    <row r="2079" spans="1:9">
      <c r="A2079" t="str">
        <f t="shared" si="158"/>
        <v>2.3.9.1.3.00.00 - (-) Ações em Tesouraria - Inter OFSS - União</v>
      </c>
      <c r="B2079" s="3" t="s">
        <v>2809</v>
      </c>
      <c r="C2079" s="4"/>
      <c r="D2079" s="1"/>
      <c r="E2079" s="1">
        <f>SUMIF(A2079:B2079,"*intra*",C2079:D2079)+SUMIF(A2079:B2079,"*inter*",C2079:D2079)</f>
        <v>0</v>
      </c>
      <c r="F2079" s="1">
        <f>SUMIF(A2079:B2079,"*consolidação*",C2079:D2079)</f>
        <v>0</v>
      </c>
      <c r="H2079" t="b">
        <f t="shared" si="159"/>
        <v>1</v>
      </c>
      <c r="I2079" t="str">
        <f t="shared" si="160"/>
        <v>00</v>
      </c>
    </row>
    <row r="2080" spans="1:9">
      <c r="A2080" t="str">
        <f t="shared" si="158"/>
        <v>2.3.9.1.4.00.00 - (-) Ações em Tesouraria - Inter OFSS - Estado</v>
      </c>
      <c r="B2080" s="5" t="s">
        <v>2810</v>
      </c>
      <c r="C2080" s="6"/>
      <c r="D2080" s="1"/>
      <c r="E2080" s="1">
        <f>SUMIF(A2080:B2080,"*intra*",C2080:D2080)+SUMIF(A2080:B2080,"*inter*",C2080:D2080)</f>
        <v>0</v>
      </c>
      <c r="F2080" s="1">
        <f>SUMIF(A2080:B2080,"*consolidação*",C2080:D2080)</f>
        <v>0</v>
      </c>
      <c r="H2080" t="b">
        <f t="shared" si="159"/>
        <v>1</v>
      </c>
      <c r="I2080" t="str">
        <f t="shared" si="160"/>
        <v>00</v>
      </c>
    </row>
    <row r="2081" spans="1:9">
      <c r="A2081" t="str">
        <f t="shared" si="158"/>
        <v>2.3.9.1.5.00.00 - (-) Ações em Tesouraria - Inter OFSS - Município</v>
      </c>
      <c r="B2081" s="3" t="s">
        <v>2811</v>
      </c>
      <c r="C2081" s="4"/>
      <c r="D2081" s="1"/>
      <c r="E2081" s="1">
        <f>SUMIF(A2081:B2081,"*intra*",C2081:D2081)+SUMIF(A2081:B2081,"*inter*",C2081:D2081)</f>
        <v>0</v>
      </c>
      <c r="F2081" s="1">
        <f>SUMIF(A2081:B2081,"*consolidação*",C2081:D2081)</f>
        <v>0</v>
      </c>
      <c r="H2081" t="b">
        <f t="shared" si="159"/>
        <v>1</v>
      </c>
      <c r="I2081" t="str">
        <f t="shared" si="160"/>
        <v>00</v>
      </c>
    </row>
    <row r="2082" spans="1:9">
      <c r="A2082" t="str">
        <f t="shared" si="158"/>
        <v>2.3.9.2.0.00.00 - (-) Cotas em Tesouraria</v>
      </c>
      <c r="B2082" s="5" t="s">
        <v>2812</v>
      </c>
      <c r="C2082" s="6">
        <v>776884561.19000006</v>
      </c>
      <c r="D2082" s="1"/>
      <c r="E2082" s="1">
        <f>E2083+E2084+E2085+E2086+E2087</f>
        <v>0</v>
      </c>
      <c r="F2082" s="1">
        <f>F2083+F2084+F2085+F2086+F2087</f>
        <v>776884561.19000006</v>
      </c>
      <c r="H2082" t="b">
        <f t="shared" si="159"/>
        <v>1</v>
      </c>
      <c r="I2082" t="str">
        <f t="shared" si="160"/>
        <v>00</v>
      </c>
    </row>
    <row r="2083" spans="1:9">
      <c r="A2083" t="str">
        <f t="shared" si="158"/>
        <v>2.3.9.2.1.00.00 - (-) Cotas em Tesouraria - Consolidação</v>
      </c>
      <c r="B2083" s="3" t="s">
        <v>2813</v>
      </c>
      <c r="C2083" s="4">
        <v>776884561.19000006</v>
      </c>
      <c r="D2083" s="1"/>
      <c r="E2083" s="1">
        <f>SUMIF(A2083:B2083,"*intra*",C2083:D2083)+SUMIF(A2083:B2083,"*inter*",C2083:D2083)</f>
        <v>0</v>
      </c>
      <c r="F2083" s="1">
        <f>SUMIF(A2083:B2083,"*consolidação*",C2083:D2083)</f>
        <v>776884561.19000006</v>
      </c>
      <c r="H2083" t="b">
        <f t="shared" si="159"/>
        <v>1</v>
      </c>
      <c r="I2083" t="str">
        <f t="shared" si="160"/>
        <v>00</v>
      </c>
    </row>
    <row r="2084" spans="1:9">
      <c r="A2084" t="str">
        <f t="shared" si="158"/>
        <v>2.3.9.2.2.00.00 - (-) Cotas em Tesouraria - Intra OFSS</v>
      </c>
      <c r="B2084" s="5" t="s">
        <v>2814</v>
      </c>
      <c r="C2084" s="6"/>
      <c r="D2084" s="1"/>
      <c r="E2084" s="1">
        <f>SUMIF(A2084:B2084,"*intra*",C2084:D2084)+SUMIF(A2084:B2084,"*inter*",C2084:D2084)</f>
        <v>0</v>
      </c>
      <c r="F2084" s="1">
        <f>SUMIF(A2084:B2084,"*consolidação*",C2084:D2084)</f>
        <v>0</v>
      </c>
      <c r="H2084" t="b">
        <f t="shared" si="159"/>
        <v>1</v>
      </c>
      <c r="I2084" t="str">
        <f t="shared" si="160"/>
        <v>00</v>
      </c>
    </row>
    <row r="2085" spans="1:9">
      <c r="A2085" t="str">
        <f t="shared" si="158"/>
        <v>2.3.9.2.3.00.00 - (-) Cotas em Tesouraria - Inter OFSS - União</v>
      </c>
      <c r="B2085" s="3" t="s">
        <v>2815</v>
      </c>
      <c r="C2085" s="4"/>
      <c r="D2085" s="1"/>
      <c r="E2085" s="1">
        <f>SUMIF(A2085:B2085,"*intra*",C2085:D2085)+SUMIF(A2085:B2085,"*inter*",C2085:D2085)</f>
        <v>0</v>
      </c>
      <c r="F2085" s="1">
        <f>SUMIF(A2085:B2085,"*consolidação*",C2085:D2085)</f>
        <v>0</v>
      </c>
      <c r="H2085" t="b">
        <f t="shared" si="159"/>
        <v>1</v>
      </c>
      <c r="I2085" t="str">
        <f t="shared" si="160"/>
        <v>00</v>
      </c>
    </row>
    <row r="2086" spans="1:9">
      <c r="A2086" t="str">
        <f t="shared" si="158"/>
        <v>2.3.9.2.4.00.00 - (-) Cotas em Tesouraria - Inter OFSS - Estado</v>
      </c>
      <c r="B2086" s="5" t="s">
        <v>2816</v>
      </c>
      <c r="C2086" s="6"/>
      <c r="D2086" s="1"/>
      <c r="E2086" s="1">
        <f>SUMIF(A2086:B2086,"*intra*",C2086:D2086)+SUMIF(A2086:B2086,"*inter*",C2086:D2086)</f>
        <v>0</v>
      </c>
      <c r="F2086" s="1">
        <f>SUMIF(A2086:B2086,"*consolidação*",C2086:D2086)</f>
        <v>0</v>
      </c>
      <c r="H2086" t="b">
        <f t="shared" si="159"/>
        <v>1</v>
      </c>
      <c r="I2086" t="str">
        <f t="shared" si="160"/>
        <v>00</v>
      </c>
    </row>
    <row r="2087" spans="1:9">
      <c r="A2087" t="str">
        <f t="shared" si="158"/>
        <v>2.3.9.2.5.00.00 - (-) Cotas em Tesouraria - Inter OFSS - Município</v>
      </c>
      <c r="B2087" s="3" t="s">
        <v>2817</v>
      </c>
      <c r="C2087" s="4"/>
      <c r="D2087" s="1"/>
      <c r="E2087" s="1">
        <f>SUMIF(A2087:B2087,"*intra*",C2087:D2087)+SUMIF(A2087:B2087,"*inter*",C2087:D2087)</f>
        <v>0</v>
      </c>
      <c r="F2087" s="1">
        <f>SUMIF(A2087:B2087,"*consolidação*",C2087:D2087)</f>
        <v>0</v>
      </c>
      <c r="H2087" t="b">
        <f t="shared" si="159"/>
        <v>1</v>
      </c>
      <c r="I2087" t="str">
        <f t="shared" si="160"/>
        <v>00</v>
      </c>
    </row>
    <row r="2088" spans="1:9">
      <c r="A2088" t="str">
        <f t="shared" si="158"/>
        <v>Apuração do Saldo Patrimonial</v>
      </c>
      <c r="B2088" s="5" t="s">
        <v>696</v>
      </c>
      <c r="C2088" s="42"/>
      <c r="D2088" s="1"/>
      <c r="E2088" s="1"/>
      <c r="F2088" s="1"/>
    </row>
    <row r="2089" spans="1:9">
      <c r="A2089" t="str">
        <f t="shared" si="158"/>
        <v>Apuração do Saldo Patrimonial</v>
      </c>
      <c r="B2089" s="3" t="s">
        <v>2818</v>
      </c>
      <c r="C2089" s="31"/>
      <c r="D2089" s="1"/>
      <c r="E2089" s="1"/>
      <c r="F2089" s="1"/>
    </row>
    <row r="2090" spans="1:9">
      <c r="A2090" t="str">
        <f t="shared" si="158"/>
        <v>Ativo Financeiro</v>
      </c>
      <c r="B2090" s="5" t="s">
        <v>2819</v>
      </c>
      <c r="C2090" s="6">
        <v>1483914139285.72</v>
      </c>
      <c r="D2090" s="1"/>
      <c r="E2090" s="1"/>
      <c r="F2090" s="1"/>
    </row>
    <row r="2091" spans="1:9">
      <c r="A2091" t="str">
        <f t="shared" si="158"/>
        <v>Ativo Permanente</v>
      </c>
      <c r="B2091" s="3" t="s">
        <v>2820</v>
      </c>
      <c r="C2091" s="4">
        <v>3309676854543.73</v>
      </c>
      <c r="D2091" s="1"/>
      <c r="E2091" s="1"/>
      <c r="F2091" s="1"/>
    </row>
    <row r="2092" spans="1:9">
      <c r="A2092" t="str">
        <f t="shared" si="158"/>
        <v>Passivo Financeiro</v>
      </c>
      <c r="B2092" s="5" t="s">
        <v>2821</v>
      </c>
      <c r="C2092" s="6">
        <v>1113557624084.1699</v>
      </c>
      <c r="D2092" s="1"/>
      <c r="E2092" s="1"/>
      <c r="F2092" s="1"/>
    </row>
    <row r="2093" spans="1:9">
      <c r="A2093" t="str">
        <f t="shared" si="158"/>
        <v>Passivo Permanente</v>
      </c>
      <c r="B2093" s="3" t="s">
        <v>2826</v>
      </c>
      <c r="C2093" s="4">
        <v>3680033369745.2798</v>
      </c>
      <c r="D2093" s="1"/>
      <c r="E2093" s="1"/>
      <c r="F2093" s="1"/>
    </row>
    <row r="2094" spans="1:9">
      <c r="A2094" t="str">
        <f t="shared" si="158"/>
        <v>Saldo Patrimonial</v>
      </c>
      <c r="B2094" s="5" t="s">
        <v>2827</v>
      </c>
      <c r="C2094" s="6">
        <v>0</v>
      </c>
      <c r="D2094" s="1"/>
      <c r="E2094" s="1"/>
      <c r="F2094" s="1"/>
    </row>
    <row r="2095" spans="1:9">
      <c r="A2095" t="str">
        <f t="shared" si="158"/>
        <v>Contas de Compensação</v>
      </c>
      <c r="B2095" s="3" t="s">
        <v>2828</v>
      </c>
      <c r="C2095" s="31"/>
      <c r="D2095" s="1"/>
      <c r="E2095" s="1"/>
      <c r="F2095" s="1"/>
    </row>
    <row r="2096" spans="1:9">
      <c r="A2096" t="str">
        <f t="shared" si="158"/>
        <v>Contas de Compensação</v>
      </c>
      <c r="B2096" s="5" t="s">
        <v>2829</v>
      </c>
      <c r="C2096" s="42"/>
      <c r="D2096" s="1"/>
      <c r="E2096" s="1"/>
      <c r="F2096" s="1"/>
    </row>
    <row r="2097" spans="1:9">
      <c r="A2097" t="str">
        <f t="shared" si="158"/>
        <v>8.1.1.0.0.00.00 - Execução dos Atos Potenciais Ativos</v>
      </c>
      <c r="B2097" s="3" t="s">
        <v>4849</v>
      </c>
      <c r="C2097" s="4">
        <v>634265634731.71997</v>
      </c>
      <c r="D2097" s="1"/>
      <c r="E2097" s="1"/>
      <c r="F2097" s="1"/>
    </row>
    <row r="2098" spans="1:9">
      <c r="A2098" t="str">
        <f t="shared" si="158"/>
        <v>8.1.1.1.0.00.00 - Execução de Garantias e Contragarantias Recebidas</v>
      </c>
      <c r="B2098" s="5" t="s">
        <v>4850</v>
      </c>
      <c r="C2098" s="6">
        <v>297948359030.58002</v>
      </c>
      <c r="D2098" s="1"/>
      <c r="E2098" s="1"/>
      <c r="F2098" s="1"/>
    </row>
    <row r="2099" spans="1:9" ht="25.5">
      <c r="A2099" t="str">
        <f t="shared" si="158"/>
        <v>8.1.1.2.0.00.00 - Execução de Direitos Conveniados e Outros 
 Instrumentos Congêneres</v>
      </c>
      <c r="B2099" s="3" t="s">
        <v>4851</v>
      </c>
      <c r="C2099" s="4">
        <v>172077755814.57001</v>
      </c>
      <c r="D2099" s="1"/>
      <c r="E2099" s="1"/>
      <c r="F2099" s="1"/>
    </row>
    <row r="2100" spans="1:9">
      <c r="A2100" t="str">
        <f t="shared" si="158"/>
        <v>8.1.1.3.0.00.00 - Execução de Direitos Contratuais</v>
      </c>
      <c r="B2100" s="5" t="s">
        <v>4852</v>
      </c>
      <c r="C2100" s="6">
        <v>164239519886.57001</v>
      </c>
      <c r="D2100" s="1"/>
      <c r="E2100" s="1"/>
      <c r="F2100" s="1"/>
    </row>
    <row r="2101" spans="1:9">
      <c r="A2101" t="str">
        <f t="shared" si="158"/>
        <v>8.1.1.9.0.00.00 - Execução de Outros Atos Potenciais Ativos</v>
      </c>
      <c r="B2101" s="3" t="s">
        <v>4853</v>
      </c>
      <c r="C2101" s="4">
        <v>0</v>
      </c>
      <c r="D2101" s="1"/>
      <c r="E2101" s="1"/>
      <c r="F2101" s="1"/>
    </row>
    <row r="2102" spans="1:9">
      <c r="A2102" t="str">
        <f t="shared" si="158"/>
        <v>8.1.2.0.0.00.00 - Execução dos Atos Potenciais Passivos</v>
      </c>
      <c r="B2102" s="5" t="s">
        <v>4854</v>
      </c>
      <c r="C2102" s="6">
        <v>1008193319298.5699</v>
      </c>
      <c r="D2102" s="1"/>
      <c r="E2102" s="1"/>
      <c r="F2102" s="1"/>
    </row>
    <row r="2103" spans="1:9">
      <c r="A2103" t="str">
        <f t="shared" si="158"/>
        <v>8.1.2.1.0.00.00 - Execução de Garantias e Contragarantias Concedidas</v>
      </c>
      <c r="B2103" s="3" t="s">
        <v>4855</v>
      </c>
      <c r="C2103" s="4">
        <v>287202714834.12</v>
      </c>
      <c r="D2103" s="1"/>
      <c r="E2103" s="1"/>
      <c r="F2103" s="1"/>
    </row>
    <row r="2104" spans="1:9" ht="25.5">
      <c r="A2104" t="str">
        <f t="shared" si="158"/>
        <v>8.1.2.2.0.00.00 - Execução de Obrigações Conveniadas e Outros 
 Instrumentos Congêneres</v>
      </c>
      <c r="B2104" s="5" t="s">
        <v>4856</v>
      </c>
      <c r="C2104" s="6">
        <v>394075686443.29999</v>
      </c>
      <c r="D2104" s="1"/>
      <c r="E2104" s="1"/>
      <c r="F2104" s="1"/>
    </row>
    <row r="2105" spans="1:9">
      <c r="A2105" t="str">
        <f t="shared" si="158"/>
        <v>8.1.2.3.0.00.00 - Execução de Obrigações Contratuais</v>
      </c>
      <c r="B2105" s="3" t="s">
        <v>4857</v>
      </c>
      <c r="C2105" s="4">
        <v>284302078264.87</v>
      </c>
      <c r="D2105" s="1"/>
      <c r="E2105" s="1"/>
      <c r="F2105" s="1"/>
    </row>
    <row r="2106" spans="1:9">
      <c r="A2106" t="str">
        <f t="shared" si="158"/>
        <v>8.1.2.9.0.00.00 - Execução de Outros Atos Potenciais Passivos</v>
      </c>
      <c r="B2106" s="5" t="s">
        <v>4858</v>
      </c>
      <c r="C2106" s="6">
        <v>42612839756.279999</v>
      </c>
      <c r="D2106" s="1"/>
      <c r="E2106" s="1"/>
      <c r="F2106" s="1"/>
    </row>
    <row r="2110" spans="1:9">
      <c r="B2110" s="87" t="s">
        <v>706</v>
      </c>
      <c r="C2110" s="87"/>
    </row>
    <row r="2111" spans="1:9">
      <c r="A2111" s="2"/>
      <c r="B2111" s="2" t="s">
        <v>31</v>
      </c>
      <c r="C2111" s="2" t="s">
        <v>30</v>
      </c>
      <c r="E2111" s="2" t="s">
        <v>32</v>
      </c>
      <c r="F2111" s="2" t="s">
        <v>33</v>
      </c>
      <c r="H2111" s="2" t="s">
        <v>34</v>
      </c>
    </row>
    <row r="2112" spans="1:9">
      <c r="A2112" t="str">
        <f>TRIM(B2112)</f>
        <v>3.0.0.0.0.00.00 - Variação Patrimonial Diminutiva</v>
      </c>
      <c r="B2112" s="3" t="s">
        <v>2838</v>
      </c>
      <c r="C2112" s="4">
        <v>841198627630.29004</v>
      </c>
      <c r="E2112" s="1">
        <f>E2113+E2293+E2341+E2429+E2206+E2158+E2389+E2228+E2410</f>
        <v>146429977988.17001</v>
      </c>
      <c r="F2112" s="1">
        <f>F2113+F2293+F2341+F2429+F2206+F2158+F2389+F2228+F2410</f>
        <v>694768649642.12012</v>
      </c>
      <c r="H2112" t="b">
        <f>IF(I2112="00",C2112=E2112+F2112,TRUE)</f>
        <v>1</v>
      </c>
      <c r="I2112" t="str">
        <f t="shared" ref="I2112:I2175" si="161">MID(A2112,11,2)</f>
        <v>00</v>
      </c>
    </row>
    <row r="2113" spans="1:9">
      <c r="A2113" t="str">
        <f t="shared" ref="A2113:A2176" si="162">TRIM(B2113)</f>
        <v>3.1.0.0.0.00.00 - Pessoal e Encargos</v>
      </c>
      <c r="B2113" s="5" t="s">
        <v>2839</v>
      </c>
      <c r="C2113" s="6">
        <v>220643583824.78</v>
      </c>
      <c r="E2113" s="1">
        <f>E2114+E2144+E2121+E2151</f>
        <v>23056734375.630001</v>
      </c>
      <c r="F2113" s="1">
        <f>F2114+F2144+F2121+F2151</f>
        <v>197586849449.14999</v>
      </c>
      <c r="H2113" t="b">
        <f t="shared" ref="H2113:H2176" si="163">IF(I2113="00",C2113=E2113+F2113,TRUE)</f>
        <v>1</v>
      </c>
      <c r="I2113" t="str">
        <f t="shared" si="161"/>
        <v>00</v>
      </c>
    </row>
    <row r="2114" spans="1:9">
      <c r="A2114" t="str">
        <f t="shared" si="162"/>
        <v>3.1.1.0.0.00.00 - Remuneração a Pessoal</v>
      </c>
      <c r="B2114" s="3" t="s">
        <v>2840</v>
      </c>
      <c r="C2114" s="4">
        <v>179056624830.5</v>
      </c>
      <c r="E2114" s="1">
        <f>E2115+E2117+E2119</f>
        <v>0</v>
      </c>
      <c r="F2114" s="1">
        <f>F2115+F2117+F2119</f>
        <v>179056624830.5</v>
      </c>
      <c r="H2114" t="b">
        <f t="shared" si="163"/>
        <v>1</v>
      </c>
      <c r="I2114" t="str">
        <f t="shared" si="161"/>
        <v>00</v>
      </c>
    </row>
    <row r="2115" spans="1:9" ht="25.5">
      <c r="A2115" t="str">
        <f t="shared" si="162"/>
        <v>3.1.1.1.0.00.00 - Remuneração a Pessoal Ativo Civil – Abrangidos pelo 
 RPPS</v>
      </c>
      <c r="B2115" s="5" t="s">
        <v>2841</v>
      </c>
      <c r="C2115" s="6">
        <v>112427685010.08</v>
      </c>
      <c r="E2115" s="1">
        <f>E2116</f>
        <v>0</v>
      </c>
      <c r="F2115" s="1">
        <f>F2116</f>
        <v>112427685010.08</v>
      </c>
      <c r="H2115" t="b">
        <f t="shared" si="163"/>
        <v>1</v>
      </c>
      <c r="I2115" t="str">
        <f t="shared" si="161"/>
        <v>00</v>
      </c>
    </row>
    <row r="2116" spans="1:9" ht="25.5">
      <c r="A2116" t="str">
        <f t="shared" si="162"/>
        <v>3.1.1.1.1.00.00 - Remuneração a Pessoal Ativo Civil – Abrangidos 
 pelo RPPS - Consolidação</v>
      </c>
      <c r="B2116" s="3" t="s">
        <v>2842</v>
      </c>
      <c r="C2116" s="4">
        <v>112427685010.08</v>
      </c>
      <c r="E2116" s="1">
        <f t="shared" ref="E2116:E2176" si="164">SUMIF(A2116:B2116,"*intra*",C2116:D2116)+SUMIF(A2116:B2116,"*inter*",C2116:D2116)</f>
        <v>0</v>
      </c>
      <c r="F2116" s="1">
        <f t="shared" ref="F2116:F2176" si="165">SUMIF(A2116:B2116,"*consolidação*",C2116:D2116)</f>
        <v>112427685010.08</v>
      </c>
      <c r="H2116" t="b">
        <f t="shared" si="163"/>
        <v>1</v>
      </c>
      <c r="I2116" t="str">
        <f t="shared" si="161"/>
        <v>00</v>
      </c>
    </row>
    <row r="2117" spans="1:9" ht="25.5">
      <c r="A2117" t="str">
        <f t="shared" si="162"/>
        <v>3.1.1.2.0.00.00 - Remuneração a Pessoal Ativo Civil - Abrangidos pelo 
 RGPS</v>
      </c>
      <c r="B2117" s="5" t="s">
        <v>2843</v>
      </c>
      <c r="C2117" s="6">
        <v>66267081575.019997</v>
      </c>
      <c r="E2117" s="1">
        <f>E2118</f>
        <v>0</v>
      </c>
      <c r="F2117" s="1">
        <f>F2118</f>
        <v>66267081575.019997</v>
      </c>
      <c r="H2117" t="b">
        <f t="shared" si="163"/>
        <v>1</v>
      </c>
      <c r="I2117" t="str">
        <f t="shared" si="161"/>
        <v>00</v>
      </c>
    </row>
    <row r="2118" spans="1:9" ht="25.5">
      <c r="A2118" t="str">
        <f t="shared" si="162"/>
        <v>3.1.1.2.1.00.00 - Remuneração a Pessoal Ativo Civil - Abrangidos 
 pelo RGPS - Consolidação</v>
      </c>
      <c r="B2118" s="3" t="s">
        <v>2844</v>
      </c>
      <c r="C2118" s="4">
        <v>66267081575.019997</v>
      </c>
      <c r="E2118" s="1">
        <f t="shared" si="164"/>
        <v>0</v>
      </c>
      <c r="F2118" s="1">
        <f t="shared" si="165"/>
        <v>66267081575.019997</v>
      </c>
      <c r="H2118" t="b">
        <f t="shared" si="163"/>
        <v>1</v>
      </c>
      <c r="I2118" t="str">
        <f t="shared" si="161"/>
        <v>00</v>
      </c>
    </row>
    <row r="2119" spans="1:9" ht="25.5">
      <c r="A2119" t="str">
        <f t="shared" si="162"/>
        <v>3.1.1.3.0.00.00 - Remuneração a Pessoal Ativo Militar - Abrangidos 
 pelo RPPS</v>
      </c>
      <c r="B2119" s="5" t="s">
        <v>2845</v>
      </c>
      <c r="C2119" s="6">
        <v>361858245.39999998</v>
      </c>
      <c r="E2119" s="1">
        <f>E2120</f>
        <v>0</v>
      </c>
      <c r="F2119" s="1">
        <f>F2120</f>
        <v>361858245.39999998</v>
      </c>
      <c r="H2119" t="b">
        <f t="shared" si="163"/>
        <v>1</v>
      </c>
      <c r="I2119" t="str">
        <f t="shared" si="161"/>
        <v>00</v>
      </c>
    </row>
    <row r="2120" spans="1:9" ht="25.5">
      <c r="A2120" t="str">
        <f t="shared" si="162"/>
        <v>3.1.1.3.1.00.00 - Remuneração a Pessoal Ativo Militar - Abrangidos 
 pelo RPPS - Consolidação</v>
      </c>
      <c r="B2120" s="3" t="s">
        <v>2846</v>
      </c>
      <c r="C2120" s="4">
        <v>361858245.39999998</v>
      </c>
      <c r="E2120" s="1">
        <f t="shared" si="164"/>
        <v>0</v>
      </c>
      <c r="F2120" s="1">
        <f t="shared" si="165"/>
        <v>361858245.39999998</v>
      </c>
      <c r="H2120" t="b">
        <f t="shared" si="163"/>
        <v>1</v>
      </c>
      <c r="I2120" t="str">
        <f t="shared" si="161"/>
        <v>00</v>
      </c>
    </row>
    <row r="2121" spans="1:9">
      <c r="A2121" t="str">
        <f t="shared" si="162"/>
        <v>3.1.2.0.0.00.00 - Encargos Patronais</v>
      </c>
      <c r="B2121" s="5" t="s">
        <v>2847</v>
      </c>
      <c r="C2121" s="6">
        <v>32743471513.02</v>
      </c>
      <c r="E2121">
        <f>E2122+E2138+E2134+E2136+E2128+E2132</f>
        <v>23056734375.630001</v>
      </c>
      <c r="F2121">
        <f>F2122+F2138+F2134+F2136+F2128+F2132</f>
        <v>9686737137.3899994</v>
      </c>
      <c r="H2121" t="b">
        <f t="shared" si="163"/>
        <v>1</v>
      </c>
      <c r="I2121" t="str">
        <f t="shared" si="161"/>
        <v>00</v>
      </c>
    </row>
    <row r="2122" spans="1:9">
      <c r="A2122" t="str">
        <f t="shared" si="162"/>
        <v>3.1.2.1.0.00.00 - Encargos Patronais - RPPS</v>
      </c>
      <c r="B2122" s="3" t="s">
        <v>2848</v>
      </c>
      <c r="C2122" s="4">
        <v>17989462562.68</v>
      </c>
      <c r="E2122" s="1">
        <f>E2124+E2123+E2126+E2125+E2127</f>
        <v>15318907962.690001</v>
      </c>
      <c r="F2122" s="1">
        <f>F2124+F2123+F2126+F2125+F2127</f>
        <v>2670554599.9899998</v>
      </c>
      <c r="H2122" t="b">
        <f t="shared" si="163"/>
        <v>1</v>
      </c>
      <c r="I2122" t="str">
        <f t="shared" si="161"/>
        <v>00</v>
      </c>
    </row>
    <row r="2123" spans="1:9">
      <c r="A2123" t="str">
        <f t="shared" si="162"/>
        <v>3.1.2.1.1.00.00 - Encargos Patronais - RPPS - Consolidação</v>
      </c>
      <c r="B2123" s="5" t="s">
        <v>2849</v>
      </c>
      <c r="C2123" s="6">
        <v>2670554599.9899998</v>
      </c>
      <c r="E2123" s="1">
        <f t="shared" si="164"/>
        <v>0</v>
      </c>
      <c r="F2123" s="1">
        <f t="shared" si="165"/>
        <v>2670554599.9899998</v>
      </c>
      <c r="H2123" t="b">
        <f t="shared" si="163"/>
        <v>1</v>
      </c>
      <c r="I2123" t="str">
        <f t="shared" si="161"/>
        <v>00</v>
      </c>
    </row>
    <row r="2124" spans="1:9">
      <c r="A2124" t="str">
        <f t="shared" si="162"/>
        <v>3.1.2.1.2.00.00 - Encargos Patronais - RPPS - Intra OFSS</v>
      </c>
      <c r="B2124" s="3" t="s">
        <v>2850</v>
      </c>
      <c r="C2124" s="4">
        <v>14891312478.860001</v>
      </c>
      <c r="E2124" s="1">
        <f t="shared" si="164"/>
        <v>14891312478.860001</v>
      </c>
      <c r="F2124" s="1">
        <f t="shared" si="165"/>
        <v>0</v>
      </c>
      <c r="H2124" t="b">
        <f t="shared" si="163"/>
        <v>1</v>
      </c>
      <c r="I2124" t="str">
        <f t="shared" si="161"/>
        <v>00</v>
      </c>
    </row>
    <row r="2125" spans="1:9">
      <c r="A2125" t="str">
        <f t="shared" si="162"/>
        <v>3.1.2.1.3.00.00 - Encargos Patronais - RPPS - Inter OFSS - União</v>
      </c>
      <c r="B2125" s="5" t="s">
        <v>2851</v>
      </c>
      <c r="C2125" s="6">
        <v>222333767.12</v>
      </c>
      <c r="E2125" s="1">
        <f t="shared" si="164"/>
        <v>222333767.12</v>
      </c>
      <c r="F2125" s="1">
        <f t="shared" si="165"/>
        <v>0</v>
      </c>
      <c r="H2125" t="b">
        <f t="shared" si="163"/>
        <v>1</v>
      </c>
      <c r="I2125" t="str">
        <f t="shared" si="161"/>
        <v>00</v>
      </c>
    </row>
    <row r="2126" spans="1:9">
      <c r="A2126" t="str">
        <f t="shared" si="162"/>
        <v>3.1.2.1.4.00.00 - Encargos Patronais - RPPS - Inter OFSS - Estado</v>
      </c>
      <c r="B2126" s="3" t="s">
        <v>2852</v>
      </c>
      <c r="C2126" s="4">
        <v>4629358.71</v>
      </c>
      <c r="E2126" s="1">
        <f t="shared" si="164"/>
        <v>4629358.71</v>
      </c>
      <c r="F2126" s="1">
        <f t="shared" si="165"/>
        <v>0</v>
      </c>
      <c r="H2126" t="b">
        <f t="shared" si="163"/>
        <v>1</v>
      </c>
      <c r="I2126" t="str">
        <f t="shared" si="161"/>
        <v>00</v>
      </c>
    </row>
    <row r="2127" spans="1:9">
      <c r="A2127" t="str">
        <f t="shared" si="162"/>
        <v>3.1.2.1.5.00.00 - Encargos Patronais - RPPS - Inter OFSS - Município</v>
      </c>
      <c r="B2127" s="5" t="s">
        <v>2853</v>
      </c>
      <c r="C2127" s="6">
        <v>200632358</v>
      </c>
      <c r="E2127" s="1">
        <f t="shared" si="164"/>
        <v>200632358</v>
      </c>
      <c r="F2127" s="1">
        <f t="shared" si="165"/>
        <v>0</v>
      </c>
      <c r="H2127" t="b">
        <f t="shared" si="163"/>
        <v>1</v>
      </c>
      <c r="I2127" t="str">
        <f t="shared" si="161"/>
        <v>00</v>
      </c>
    </row>
    <row r="2128" spans="1:9">
      <c r="A2128" t="str">
        <f t="shared" si="162"/>
        <v>3.1.2.2.0.00.00 - Encargos Patronais - RGPS</v>
      </c>
      <c r="B2128" s="3" t="s">
        <v>2854</v>
      </c>
      <c r="C2128" s="4">
        <v>12461406375.030001</v>
      </c>
      <c r="E2128" s="1">
        <f>E2129+E2130+E2131</f>
        <v>7452424162.1999998</v>
      </c>
      <c r="F2128" s="1">
        <f>F2129+F2130+F2131</f>
        <v>5008982212.8299999</v>
      </c>
      <c r="H2128" t="b">
        <f t="shared" si="163"/>
        <v>1</v>
      </c>
      <c r="I2128" t="str">
        <f t="shared" si="161"/>
        <v>00</v>
      </c>
    </row>
    <row r="2129" spans="1:9">
      <c r="A2129" t="str">
        <f t="shared" si="162"/>
        <v>3.1.2.2.1.00.00 - Encargos Patronais - RGPS - Consolidação</v>
      </c>
      <c r="B2129" s="5" t="s">
        <v>2855</v>
      </c>
      <c r="C2129" s="6">
        <v>5008982212.8299999</v>
      </c>
      <c r="E2129" s="1">
        <f t="shared" si="164"/>
        <v>0</v>
      </c>
      <c r="F2129" s="1">
        <f t="shared" si="165"/>
        <v>5008982212.8299999</v>
      </c>
      <c r="H2129" t="b">
        <f t="shared" si="163"/>
        <v>1</v>
      </c>
      <c r="I2129" t="str">
        <f t="shared" si="161"/>
        <v>00</v>
      </c>
    </row>
    <row r="2130" spans="1:9">
      <c r="A2130" t="str">
        <f t="shared" si="162"/>
        <v>3.1.2.2.2.00.00 - Encargos Patronais - RGPS - Intra OFSS</v>
      </c>
      <c r="B2130" s="3" t="s">
        <v>2856</v>
      </c>
      <c r="C2130" s="4">
        <v>238109901.69</v>
      </c>
      <c r="E2130" s="1">
        <f t="shared" si="164"/>
        <v>238109901.69</v>
      </c>
      <c r="F2130" s="1">
        <f t="shared" si="165"/>
        <v>0</v>
      </c>
      <c r="H2130" t="b">
        <f t="shared" si="163"/>
        <v>1</v>
      </c>
      <c r="I2130" t="str">
        <f t="shared" si="161"/>
        <v>00</v>
      </c>
    </row>
    <row r="2131" spans="1:9">
      <c r="A2131" t="str">
        <f t="shared" si="162"/>
        <v>3.1.2.2.3.00.00 - Encargos Patronais - RGPS - Inter OFSS - União</v>
      </c>
      <c r="B2131" s="5" t="s">
        <v>2857</v>
      </c>
      <c r="C2131" s="6">
        <v>7214314260.5100002</v>
      </c>
      <c r="E2131" s="1">
        <f t="shared" si="164"/>
        <v>7214314260.5100002</v>
      </c>
      <c r="F2131" s="1">
        <f t="shared" si="165"/>
        <v>0</v>
      </c>
      <c r="H2131" t="b">
        <f t="shared" si="163"/>
        <v>1</v>
      </c>
      <c r="I2131" t="str">
        <f t="shared" si="161"/>
        <v>00</v>
      </c>
    </row>
    <row r="2132" spans="1:9">
      <c r="A2132" t="str">
        <f t="shared" si="162"/>
        <v>3.1.2.3.0.00.00 - Encargos Patronais - FGTS</v>
      </c>
      <c r="B2132" s="3" t="s">
        <v>2858</v>
      </c>
      <c r="C2132" s="4">
        <v>1012234004.8099999</v>
      </c>
      <c r="E2132" s="1">
        <f>E2133</f>
        <v>0</v>
      </c>
      <c r="F2132" s="1">
        <f>F2133</f>
        <v>1012234004.8099999</v>
      </c>
      <c r="H2132" t="b">
        <f t="shared" si="163"/>
        <v>1</v>
      </c>
      <c r="I2132" t="str">
        <f t="shared" si="161"/>
        <v>00</v>
      </c>
    </row>
    <row r="2133" spans="1:9">
      <c r="A2133" t="str">
        <f t="shared" si="162"/>
        <v>3.1.2.3.1.00.00 - Encargos Patronais - FGTS - Consolidação</v>
      </c>
      <c r="B2133" s="5" t="s">
        <v>2859</v>
      </c>
      <c r="C2133" s="6">
        <v>1012234004.8099999</v>
      </c>
      <c r="E2133" s="1">
        <f t="shared" si="164"/>
        <v>0</v>
      </c>
      <c r="F2133" s="1">
        <f t="shared" si="165"/>
        <v>1012234004.8099999</v>
      </c>
      <c r="H2133" t="b">
        <f t="shared" si="163"/>
        <v>1</v>
      </c>
      <c r="I2133" t="str">
        <f t="shared" si="161"/>
        <v>00</v>
      </c>
    </row>
    <row r="2134" spans="1:9">
      <c r="A2134" t="str">
        <f t="shared" si="162"/>
        <v>3.1.2.4.0.00.00 - Contribuições Sociais Gerais</v>
      </c>
      <c r="B2134" s="3" t="s">
        <v>2860</v>
      </c>
      <c r="C2134" s="4">
        <v>462916140.13999999</v>
      </c>
      <c r="E2134" s="1">
        <f>E2135</f>
        <v>0</v>
      </c>
      <c r="F2134" s="1">
        <f>F2135</f>
        <v>462916140.13999999</v>
      </c>
      <c r="H2134" t="b">
        <f t="shared" si="163"/>
        <v>1</v>
      </c>
      <c r="I2134" t="str">
        <f t="shared" si="161"/>
        <v>00</v>
      </c>
    </row>
    <row r="2135" spans="1:9">
      <c r="A2135" t="str">
        <f t="shared" si="162"/>
        <v>3.1.2.4.1.00.00 - Contribuições Sociais Gerais - Consolidação</v>
      </c>
      <c r="B2135" s="5" t="s">
        <v>2861</v>
      </c>
      <c r="C2135" s="6">
        <v>462916140.13999999</v>
      </c>
      <c r="E2135" s="1">
        <f t="shared" si="164"/>
        <v>0</v>
      </c>
      <c r="F2135" s="1">
        <f t="shared" si="165"/>
        <v>462916140.13999999</v>
      </c>
      <c r="H2135" t="b">
        <f t="shared" si="163"/>
        <v>1</v>
      </c>
      <c r="I2135" t="str">
        <f t="shared" si="161"/>
        <v>00</v>
      </c>
    </row>
    <row r="2136" spans="1:9">
      <c r="A2136" t="str">
        <f t="shared" si="162"/>
        <v>3.1.2.5.0.00.00 - Contribuições a Entidades Fechadas de Previdência</v>
      </c>
      <c r="B2136" s="3" t="s">
        <v>2862</v>
      </c>
      <c r="C2136" s="4">
        <v>21524763.82</v>
      </c>
      <c r="E2136" s="1">
        <f>E2137</f>
        <v>0</v>
      </c>
      <c r="F2136" s="1">
        <f>F2137</f>
        <v>21524763.82</v>
      </c>
      <c r="H2136" t="b">
        <f t="shared" si="163"/>
        <v>1</v>
      </c>
      <c r="I2136" t="str">
        <f t="shared" si="161"/>
        <v>00</v>
      </c>
    </row>
    <row r="2137" spans="1:9" ht="25.5">
      <c r="A2137" t="str">
        <f t="shared" si="162"/>
        <v>3.1.2.5.1.00.00 - Contribuições a Entidades Fechadas de Previdência 
 - Consolidação</v>
      </c>
      <c r="B2137" s="5" t="s">
        <v>2863</v>
      </c>
      <c r="C2137" s="6">
        <v>21524763.82</v>
      </c>
      <c r="E2137" s="1">
        <f t="shared" si="164"/>
        <v>0</v>
      </c>
      <c r="F2137" s="1">
        <f t="shared" si="165"/>
        <v>21524763.82</v>
      </c>
      <c r="H2137" t="b">
        <f t="shared" si="163"/>
        <v>1</v>
      </c>
      <c r="I2137" t="str">
        <f t="shared" si="161"/>
        <v>00</v>
      </c>
    </row>
    <row r="2138" spans="1:9">
      <c r="A2138" t="str">
        <f t="shared" si="162"/>
        <v>3.1.2.9.0.00.00 - Outros Encargos Patronais</v>
      </c>
      <c r="B2138" s="3" t="s">
        <v>2864</v>
      </c>
      <c r="C2138" s="4">
        <v>795927666.53999996</v>
      </c>
      <c r="E2138" s="1">
        <f>E2139+E2142+E2141+E2143+E2140</f>
        <v>285402250.74000001</v>
      </c>
      <c r="F2138" s="1">
        <f>F2139+F2142+F2141+F2143+F2140</f>
        <v>510525415.80000001</v>
      </c>
      <c r="H2138" t="b">
        <f t="shared" si="163"/>
        <v>1</v>
      </c>
      <c r="I2138" t="str">
        <f t="shared" si="161"/>
        <v>00</v>
      </c>
    </row>
    <row r="2139" spans="1:9">
      <c r="A2139" t="str">
        <f t="shared" si="162"/>
        <v>3.1.2.9.1.00.00 - Outros Encargos Patronais - Consolidação</v>
      </c>
      <c r="B2139" s="5" t="s">
        <v>2865</v>
      </c>
      <c r="C2139" s="6">
        <v>510525415.80000001</v>
      </c>
      <c r="E2139" s="1">
        <f t="shared" si="164"/>
        <v>0</v>
      </c>
      <c r="F2139" s="1">
        <f t="shared" si="165"/>
        <v>510525415.80000001</v>
      </c>
      <c r="H2139" t="b">
        <f t="shared" si="163"/>
        <v>1</v>
      </c>
      <c r="I2139" t="str">
        <f t="shared" si="161"/>
        <v>00</v>
      </c>
    </row>
    <row r="2140" spans="1:9">
      <c r="A2140" t="str">
        <f t="shared" si="162"/>
        <v>3.1.2.9.2.00.00 - Outros Encargos Patronais - Intra OFSS</v>
      </c>
      <c r="B2140" s="3" t="s">
        <v>2866</v>
      </c>
      <c r="C2140" s="4">
        <v>195693322.77000001</v>
      </c>
      <c r="E2140" s="1">
        <f t="shared" si="164"/>
        <v>195693322.77000001</v>
      </c>
      <c r="F2140" s="1">
        <f t="shared" si="165"/>
        <v>0</v>
      </c>
      <c r="H2140" t="b">
        <f t="shared" si="163"/>
        <v>1</v>
      </c>
      <c r="I2140" t="str">
        <f t="shared" si="161"/>
        <v>00</v>
      </c>
    </row>
    <row r="2141" spans="1:9">
      <c r="A2141" t="str">
        <f t="shared" si="162"/>
        <v>3.1.2.9.3.00.00 - Outros Encargos Patronais - Inter OFSS - União</v>
      </c>
      <c r="B2141" s="5" t="s">
        <v>2867</v>
      </c>
      <c r="C2141" s="6">
        <v>35402928.229999997</v>
      </c>
      <c r="E2141" s="1">
        <f t="shared" si="164"/>
        <v>35402928.229999997</v>
      </c>
      <c r="F2141" s="1">
        <f t="shared" si="165"/>
        <v>0</v>
      </c>
      <c r="H2141" t="b">
        <f t="shared" si="163"/>
        <v>1</v>
      </c>
      <c r="I2141" t="str">
        <f t="shared" si="161"/>
        <v>00</v>
      </c>
    </row>
    <row r="2142" spans="1:9">
      <c r="A2142" t="str">
        <f t="shared" si="162"/>
        <v>3.1.2.9.4.00.00 - Outros Encargos Patronais - Inter OFSS - Estado</v>
      </c>
      <c r="B2142" s="3" t="s">
        <v>2868</v>
      </c>
      <c r="C2142" s="4">
        <v>8474611.6099999994</v>
      </c>
      <c r="E2142" s="1">
        <f t="shared" si="164"/>
        <v>8474611.6099999994</v>
      </c>
      <c r="F2142" s="1">
        <f t="shared" si="165"/>
        <v>0</v>
      </c>
      <c r="H2142" t="b">
        <f t="shared" si="163"/>
        <v>1</v>
      </c>
      <c r="I2142" t="str">
        <f t="shared" si="161"/>
        <v>00</v>
      </c>
    </row>
    <row r="2143" spans="1:9">
      <c r="A2143" t="str">
        <f t="shared" si="162"/>
        <v>3.1.2.9.5.00.00 - Outros Encargos Patronais - Inter OFSS - Município</v>
      </c>
      <c r="B2143" s="5" t="s">
        <v>2869</v>
      </c>
      <c r="C2143" s="6">
        <v>45831388.130000003</v>
      </c>
      <c r="E2143" s="1">
        <f t="shared" si="164"/>
        <v>45831388.130000003</v>
      </c>
      <c r="F2143" s="1">
        <f t="shared" si="165"/>
        <v>0</v>
      </c>
      <c r="H2143" t="b">
        <f t="shared" si="163"/>
        <v>1</v>
      </c>
      <c r="I2143" t="str">
        <f t="shared" si="161"/>
        <v>00</v>
      </c>
    </row>
    <row r="2144" spans="1:9">
      <c r="A2144" t="str">
        <f t="shared" si="162"/>
        <v>3.1.3.0.0.00.00 - Benefícios a Pessoal</v>
      </c>
      <c r="B2144" s="3" t="s">
        <v>2870</v>
      </c>
      <c r="C2144" s="4">
        <v>4702038250.6800003</v>
      </c>
      <c r="E2144">
        <f>E2149+E2145+E2147</f>
        <v>0</v>
      </c>
      <c r="F2144">
        <f>F2149+F2145+F2147</f>
        <v>4702038250.6800003</v>
      </c>
      <c r="H2144" t="b">
        <f t="shared" si="163"/>
        <v>1</v>
      </c>
      <c r="I2144" t="str">
        <f t="shared" si="161"/>
        <v>00</v>
      </c>
    </row>
    <row r="2145" spans="1:9">
      <c r="A2145" t="str">
        <f t="shared" si="162"/>
        <v>3.1.3.1.0.00.00 - Benefícios a Pessoal - RPPS</v>
      </c>
      <c r="B2145" s="5" t="s">
        <v>2871</v>
      </c>
      <c r="C2145" s="6">
        <v>3364597540.0100002</v>
      </c>
      <c r="E2145" s="1">
        <f>E2146</f>
        <v>0</v>
      </c>
      <c r="F2145" s="1">
        <f>F2146</f>
        <v>3364597540.0100002</v>
      </c>
      <c r="H2145" t="b">
        <f t="shared" si="163"/>
        <v>1</v>
      </c>
      <c r="I2145" t="str">
        <f t="shared" si="161"/>
        <v>00</v>
      </c>
    </row>
    <row r="2146" spans="1:9">
      <c r="A2146" t="str">
        <f t="shared" si="162"/>
        <v>3.1.3.1.1.00.00 - Benefícios a Pessoal - RPPS - Consolidação</v>
      </c>
      <c r="B2146" s="3" t="s">
        <v>2872</v>
      </c>
      <c r="C2146" s="4">
        <v>3364597540.0100002</v>
      </c>
      <c r="E2146" s="1">
        <f t="shared" si="164"/>
        <v>0</v>
      </c>
      <c r="F2146" s="1">
        <f t="shared" si="165"/>
        <v>3364597540.0100002</v>
      </c>
      <c r="H2146" t="b">
        <f t="shared" si="163"/>
        <v>1</v>
      </c>
      <c r="I2146" t="str">
        <f t="shared" si="161"/>
        <v>00</v>
      </c>
    </row>
    <row r="2147" spans="1:9">
      <c r="A2147" t="str">
        <f t="shared" si="162"/>
        <v>3.1.3.2.0.00.00 - Benefícios a Pessoal - RGPS</v>
      </c>
      <c r="B2147" s="5" t="s">
        <v>2873</v>
      </c>
      <c r="C2147" s="6">
        <v>1318086261.96</v>
      </c>
      <c r="E2147" s="1">
        <f>E2148</f>
        <v>0</v>
      </c>
      <c r="F2147" s="1">
        <f>F2148</f>
        <v>1318086261.96</v>
      </c>
      <c r="H2147" t="b">
        <f t="shared" si="163"/>
        <v>1</v>
      </c>
      <c r="I2147" t="str">
        <f t="shared" si="161"/>
        <v>00</v>
      </c>
    </row>
    <row r="2148" spans="1:9">
      <c r="A2148" t="str">
        <f t="shared" si="162"/>
        <v>3.1.3.2.1.00.00 - Benefícios a Pessoal - RGPS - Consolidação</v>
      </c>
      <c r="B2148" s="3" t="s">
        <v>2874</v>
      </c>
      <c r="C2148" s="4">
        <v>1318086261.96</v>
      </c>
      <c r="E2148" s="1">
        <f t="shared" si="164"/>
        <v>0</v>
      </c>
      <c r="F2148" s="1">
        <f t="shared" si="165"/>
        <v>1318086261.96</v>
      </c>
      <c r="H2148" t="b">
        <f t="shared" si="163"/>
        <v>1</v>
      </c>
      <c r="I2148" t="str">
        <f t="shared" si="161"/>
        <v>00</v>
      </c>
    </row>
    <row r="2149" spans="1:9">
      <c r="A2149" t="str">
        <f t="shared" si="162"/>
        <v>3.1.3.3.0.00.00 - Benefícios a Pessoal - Militar</v>
      </c>
      <c r="B2149" s="5" t="s">
        <v>2875</v>
      </c>
      <c r="C2149" s="6">
        <v>19354448.710000001</v>
      </c>
      <c r="E2149" s="1">
        <f>E2150</f>
        <v>0</v>
      </c>
      <c r="F2149" s="1">
        <f>F2150</f>
        <v>19354448.710000001</v>
      </c>
      <c r="H2149" t="b">
        <f t="shared" si="163"/>
        <v>1</v>
      </c>
      <c r="I2149" t="str">
        <f t="shared" si="161"/>
        <v>00</v>
      </c>
    </row>
    <row r="2150" spans="1:9">
      <c r="A2150" t="str">
        <f t="shared" si="162"/>
        <v>3.1.3.3.1.00.00 - Benefícios a Pessoal - Militar - Consolidação</v>
      </c>
      <c r="B2150" s="3" t="s">
        <v>2876</v>
      </c>
      <c r="C2150" s="4">
        <v>19354448.710000001</v>
      </c>
      <c r="E2150" s="1">
        <f t="shared" si="164"/>
        <v>0</v>
      </c>
      <c r="F2150" s="1">
        <f t="shared" si="165"/>
        <v>19354448.710000001</v>
      </c>
      <c r="H2150" t="b">
        <f t="shared" si="163"/>
        <v>1</v>
      </c>
      <c r="I2150" t="str">
        <f t="shared" si="161"/>
        <v>00</v>
      </c>
    </row>
    <row r="2151" spans="1:9" ht="25.5">
      <c r="A2151" t="str">
        <f t="shared" si="162"/>
        <v>3.1.9.0.0.00.00 - Outras Variações Patrimoniais Diminutivas - Pessoal 
 e Encargos</v>
      </c>
      <c r="B2151" s="5" t="s">
        <v>2877</v>
      </c>
      <c r="C2151" s="6">
        <v>4141449230.5799999</v>
      </c>
      <c r="E2151">
        <f>E2154+E2152+E2156</f>
        <v>0</v>
      </c>
      <c r="F2151">
        <f>F2154+F2152+F2156</f>
        <v>4141449230.5799999</v>
      </c>
      <c r="H2151" t="b">
        <f t="shared" si="163"/>
        <v>1</v>
      </c>
      <c r="I2151" t="str">
        <f t="shared" si="161"/>
        <v>00</v>
      </c>
    </row>
    <row r="2152" spans="1:9">
      <c r="A2152" t="str">
        <f t="shared" si="162"/>
        <v>3.1.9.1.0.00.00 - Indenizações e Restituições Trabalhistas</v>
      </c>
      <c r="B2152" s="3" t="s">
        <v>2878</v>
      </c>
      <c r="C2152" s="4">
        <v>1532889743.4200001</v>
      </c>
      <c r="E2152" s="1">
        <f>E2153</f>
        <v>0</v>
      </c>
      <c r="F2152" s="1">
        <f>F2153</f>
        <v>1532889743.4200001</v>
      </c>
      <c r="H2152" t="b">
        <f t="shared" si="163"/>
        <v>1</v>
      </c>
      <c r="I2152" t="str">
        <f t="shared" si="161"/>
        <v>00</v>
      </c>
    </row>
    <row r="2153" spans="1:9" ht="25.5">
      <c r="A2153" t="str">
        <f t="shared" si="162"/>
        <v>3.1.9.1.1.00.00 - Indenizações e Restituições Trabalhistas - 
 Consolidação</v>
      </c>
      <c r="B2153" s="5" t="s">
        <v>2879</v>
      </c>
      <c r="C2153" s="6">
        <v>1532889743.4200001</v>
      </c>
      <c r="E2153" s="1">
        <f t="shared" si="164"/>
        <v>0</v>
      </c>
      <c r="F2153" s="1">
        <f t="shared" si="165"/>
        <v>1532889743.4200001</v>
      </c>
      <c r="H2153" t="b">
        <f t="shared" si="163"/>
        <v>1</v>
      </c>
      <c r="I2153" t="str">
        <f t="shared" si="161"/>
        <v>00</v>
      </c>
    </row>
    <row r="2154" spans="1:9">
      <c r="A2154" t="str">
        <f t="shared" si="162"/>
        <v>3.1.9.2.0.00.00 - Pessoal Requisitado de Outros Órgãos</v>
      </c>
      <c r="B2154" s="3" t="s">
        <v>2880</v>
      </c>
      <c r="C2154" s="4">
        <v>180812326.99000001</v>
      </c>
      <c r="E2154" s="1">
        <f>E2155</f>
        <v>0</v>
      </c>
      <c r="F2154" s="1">
        <f>F2155</f>
        <v>180812326.99000001</v>
      </c>
      <c r="H2154" t="b">
        <f t="shared" si="163"/>
        <v>1</v>
      </c>
      <c r="I2154" t="str">
        <f t="shared" si="161"/>
        <v>00</v>
      </c>
    </row>
    <row r="2155" spans="1:9" ht="25.5">
      <c r="A2155" t="str">
        <f t="shared" si="162"/>
        <v>3.1.9.2.1.00.00 - Pessoal Requisitado de Outros Órgãos - 
 Consolidação</v>
      </c>
      <c r="B2155" s="5" t="s">
        <v>2881</v>
      </c>
      <c r="C2155" s="6">
        <v>180812326.99000001</v>
      </c>
      <c r="E2155" s="1">
        <f t="shared" si="164"/>
        <v>0</v>
      </c>
      <c r="F2155" s="1">
        <f t="shared" si="165"/>
        <v>180812326.99000001</v>
      </c>
      <c r="H2155" t="b">
        <f t="shared" si="163"/>
        <v>1</v>
      </c>
      <c r="I2155" t="str">
        <f t="shared" si="161"/>
        <v>00</v>
      </c>
    </row>
    <row r="2156" spans="1:9">
      <c r="A2156" t="str">
        <f t="shared" si="162"/>
        <v>3.1.9.9.0.00.00 - Outras VPD de Pessoal e Encargos</v>
      </c>
      <c r="B2156" s="3" t="s">
        <v>2882</v>
      </c>
      <c r="C2156" s="4">
        <v>2427747160.1700001</v>
      </c>
      <c r="E2156" s="1">
        <f>E2157</f>
        <v>0</v>
      </c>
      <c r="F2156" s="1">
        <f>F2157</f>
        <v>2427747160.1700001</v>
      </c>
      <c r="H2156" t="b">
        <f t="shared" si="163"/>
        <v>1</v>
      </c>
      <c r="I2156" t="str">
        <f t="shared" si="161"/>
        <v>00</v>
      </c>
    </row>
    <row r="2157" spans="1:9">
      <c r="A2157" t="str">
        <f t="shared" si="162"/>
        <v>3.1.9.9.1.00.00 - Outras VPD de Pessoal e Encargos - Consolidação</v>
      </c>
      <c r="B2157" s="5" t="s">
        <v>2883</v>
      </c>
      <c r="C2157" s="6">
        <v>2427747160.1700001</v>
      </c>
      <c r="E2157" s="1">
        <f t="shared" si="164"/>
        <v>0</v>
      </c>
      <c r="F2157" s="1">
        <f t="shared" si="165"/>
        <v>2427747160.1700001</v>
      </c>
      <c r="H2157" t="b">
        <f t="shared" si="163"/>
        <v>1</v>
      </c>
      <c r="I2157" t="str">
        <f t="shared" si="161"/>
        <v>00</v>
      </c>
    </row>
    <row r="2158" spans="1:9">
      <c r="A2158" t="str">
        <f t="shared" si="162"/>
        <v>3.2.0.0.0.00.00 - Benefícios Previdenciários e Assistenciais</v>
      </c>
      <c r="B2158" s="3" t="s">
        <v>2884</v>
      </c>
      <c r="C2158" s="4">
        <v>35318634235.540001</v>
      </c>
      <c r="E2158">
        <f>E2184+E2197+E2177+E2159+E2168+E2195</f>
        <v>0</v>
      </c>
      <c r="F2158">
        <f>F2184+F2197+F2177+F2159+F2168+F2195</f>
        <v>35318634235.540001</v>
      </c>
      <c r="H2158" t="b">
        <f t="shared" si="163"/>
        <v>1</v>
      </c>
      <c r="I2158" t="str">
        <f t="shared" si="161"/>
        <v>00</v>
      </c>
    </row>
    <row r="2159" spans="1:9">
      <c r="A2159" t="str">
        <f t="shared" si="162"/>
        <v>3.2.1.0.0.00.00 - Aposentadorias e Reformas</v>
      </c>
      <c r="B2159" s="5" t="s">
        <v>2885</v>
      </c>
      <c r="C2159" s="6">
        <v>27771586761.18</v>
      </c>
      <c r="E2159">
        <f>E2164+E2162+E2160+E2166</f>
        <v>0</v>
      </c>
      <c r="F2159">
        <f>F2164+F2162+F2160+F2166</f>
        <v>27771586761.18</v>
      </c>
      <c r="H2159" t="b">
        <f t="shared" si="163"/>
        <v>1</v>
      </c>
      <c r="I2159" t="str">
        <f t="shared" si="161"/>
        <v>00</v>
      </c>
    </row>
    <row r="2160" spans="1:9">
      <c r="A2160" t="str">
        <f t="shared" si="162"/>
        <v>3.2.1.1.0.00.00 - Aposentadorias - RPPS</v>
      </c>
      <c r="B2160" s="3" t="s">
        <v>2886</v>
      </c>
      <c r="C2160" s="4">
        <v>25918263571.57</v>
      </c>
      <c r="E2160" s="1">
        <f>E2161</f>
        <v>0</v>
      </c>
      <c r="F2160" s="1">
        <f>F2161</f>
        <v>25918263571.57</v>
      </c>
      <c r="H2160" t="b">
        <f t="shared" si="163"/>
        <v>1</v>
      </c>
      <c r="I2160" t="str">
        <f t="shared" si="161"/>
        <v>00</v>
      </c>
    </row>
    <row r="2161" spans="1:9">
      <c r="A2161" t="str">
        <f t="shared" si="162"/>
        <v>3.2.1.1.1.00.00 - Aposentadorias - RPPS - Consolidação</v>
      </c>
      <c r="B2161" s="5" t="s">
        <v>2887</v>
      </c>
      <c r="C2161" s="6">
        <v>25918263571.57</v>
      </c>
      <c r="E2161" s="1">
        <f t="shared" si="164"/>
        <v>0</v>
      </c>
      <c r="F2161" s="1">
        <f t="shared" si="165"/>
        <v>25918263571.57</v>
      </c>
      <c r="H2161" t="b">
        <f t="shared" si="163"/>
        <v>1</v>
      </c>
      <c r="I2161" t="str">
        <f t="shared" si="161"/>
        <v>00</v>
      </c>
    </row>
    <row r="2162" spans="1:9">
      <c r="A2162" t="str">
        <f t="shared" si="162"/>
        <v>3.2.1.2.0.00.00 - Aposentadorias - RGPS</v>
      </c>
      <c r="B2162" s="3" t="s">
        <v>2888</v>
      </c>
      <c r="C2162" s="4">
        <v>290431753.31999999</v>
      </c>
      <c r="E2162" s="1">
        <f>E2163</f>
        <v>0</v>
      </c>
      <c r="F2162" s="1">
        <f>F2163</f>
        <v>290431753.31999999</v>
      </c>
      <c r="H2162" t="b">
        <f t="shared" si="163"/>
        <v>1</v>
      </c>
      <c r="I2162" t="str">
        <f t="shared" si="161"/>
        <v>00</v>
      </c>
    </row>
    <row r="2163" spans="1:9">
      <c r="A2163" t="str">
        <f t="shared" si="162"/>
        <v>3.2.1.2.1.00.00 - Aposentadorias - RGPS - Consolidação</v>
      </c>
      <c r="B2163" s="5" t="s">
        <v>2889</v>
      </c>
      <c r="C2163" s="6">
        <v>290431753.31999999</v>
      </c>
      <c r="E2163" s="1">
        <f t="shared" si="164"/>
        <v>0</v>
      </c>
      <c r="F2163" s="1">
        <f t="shared" si="165"/>
        <v>290431753.31999999</v>
      </c>
      <c r="H2163" t="b">
        <f t="shared" si="163"/>
        <v>1</v>
      </c>
      <c r="I2163" t="str">
        <f t="shared" si="161"/>
        <v>00</v>
      </c>
    </row>
    <row r="2164" spans="1:9">
      <c r="A2164" t="str">
        <f t="shared" si="162"/>
        <v>3.2.1.3.0.00.00 - Reserva Remunerada e Reformas - Militar</v>
      </c>
      <c r="B2164" s="3" t="s">
        <v>2890</v>
      </c>
      <c r="C2164" s="4">
        <v>10340480.460000001</v>
      </c>
      <c r="E2164" s="1">
        <f>E2165</f>
        <v>0</v>
      </c>
      <c r="F2164" s="1">
        <f>F2165</f>
        <v>10340480.460000001</v>
      </c>
      <c r="H2164" t="b">
        <f t="shared" si="163"/>
        <v>1</v>
      </c>
      <c r="I2164" t="str">
        <f t="shared" si="161"/>
        <v>00</v>
      </c>
    </row>
    <row r="2165" spans="1:9" ht="25.5">
      <c r="A2165" t="str">
        <f t="shared" si="162"/>
        <v>3.2.1.3.1.00.00 - Reserva Remunerada e Reformas - Militar - 
 Consolidação</v>
      </c>
      <c r="B2165" s="5" t="s">
        <v>2891</v>
      </c>
      <c r="C2165" s="6">
        <v>10340480.460000001</v>
      </c>
      <c r="E2165" s="1">
        <f t="shared" si="164"/>
        <v>0</v>
      </c>
      <c r="F2165" s="1">
        <f t="shared" si="165"/>
        <v>10340480.460000001</v>
      </c>
      <c r="H2165" t="b">
        <f t="shared" si="163"/>
        <v>1</v>
      </c>
      <c r="I2165" t="str">
        <f t="shared" si="161"/>
        <v>00</v>
      </c>
    </row>
    <row r="2166" spans="1:9">
      <c r="A2166" t="str">
        <f t="shared" si="162"/>
        <v>3.2.1.9.0.00.00 - Outras Aposentadorias</v>
      </c>
      <c r="B2166" s="3" t="s">
        <v>2894</v>
      </c>
      <c r="C2166" s="4">
        <v>1552550955.8299999</v>
      </c>
      <c r="E2166" s="1">
        <f>E2167</f>
        <v>0</v>
      </c>
      <c r="F2166" s="1">
        <f>F2167</f>
        <v>1552550955.8299999</v>
      </c>
      <c r="H2166" t="b">
        <f t="shared" si="163"/>
        <v>1</v>
      </c>
      <c r="I2166" t="str">
        <f t="shared" si="161"/>
        <v>00</v>
      </c>
    </row>
    <row r="2167" spans="1:9">
      <c r="A2167" t="str">
        <f t="shared" si="162"/>
        <v>3.2.1.9.1.00.00 - Outras Aposentadorias - Consolidação</v>
      </c>
      <c r="B2167" s="5" t="s">
        <v>2895</v>
      </c>
      <c r="C2167" s="6">
        <v>1552550955.8299999</v>
      </c>
      <c r="E2167" s="1">
        <f t="shared" si="164"/>
        <v>0</v>
      </c>
      <c r="F2167" s="1">
        <f t="shared" si="165"/>
        <v>1552550955.8299999</v>
      </c>
      <c r="H2167" t="b">
        <f t="shared" si="163"/>
        <v>1</v>
      </c>
      <c r="I2167" t="str">
        <f t="shared" si="161"/>
        <v>00</v>
      </c>
    </row>
    <row r="2168" spans="1:9">
      <c r="A2168" t="str">
        <f t="shared" si="162"/>
        <v>3.2.2.0.0.00.00 - Pensões</v>
      </c>
      <c r="B2168" s="3" t="s">
        <v>2896</v>
      </c>
      <c r="C2168" s="4">
        <v>4638395347.9399996</v>
      </c>
      <c r="E2168">
        <f>E2173+E2169+E2171+E2175</f>
        <v>0</v>
      </c>
      <c r="F2168">
        <f>F2173+F2169+F2171+F2175</f>
        <v>4638395347.9399996</v>
      </c>
      <c r="H2168" t="b">
        <f t="shared" si="163"/>
        <v>1</v>
      </c>
      <c r="I2168" t="str">
        <f t="shared" si="161"/>
        <v>00</v>
      </c>
    </row>
    <row r="2169" spans="1:9">
      <c r="A2169" t="str">
        <f t="shared" si="162"/>
        <v>3.2.2.1.0.00.00 - Pensões - RPPS</v>
      </c>
      <c r="B2169" s="5" t="s">
        <v>2897</v>
      </c>
      <c r="C2169" s="6">
        <v>4187281103.9099998</v>
      </c>
      <c r="E2169" s="1">
        <f>E2170</f>
        <v>0</v>
      </c>
      <c r="F2169" s="1">
        <f>F2170</f>
        <v>4187281103.9099998</v>
      </c>
      <c r="H2169" t="b">
        <f t="shared" si="163"/>
        <v>1</v>
      </c>
      <c r="I2169" t="str">
        <f t="shared" si="161"/>
        <v>00</v>
      </c>
    </row>
    <row r="2170" spans="1:9">
      <c r="A2170" t="str">
        <f t="shared" si="162"/>
        <v>3.2.2.1.1.00.00 - Pensões - RPPS - Consolidação</v>
      </c>
      <c r="B2170" s="3" t="s">
        <v>2898</v>
      </c>
      <c r="C2170" s="4">
        <v>4187281103.9099998</v>
      </c>
      <c r="E2170" s="1">
        <f t="shared" si="164"/>
        <v>0</v>
      </c>
      <c r="F2170" s="1">
        <f t="shared" si="165"/>
        <v>4187281103.9099998</v>
      </c>
      <c r="H2170" t="b">
        <f t="shared" si="163"/>
        <v>1</v>
      </c>
      <c r="I2170" t="str">
        <f t="shared" si="161"/>
        <v>00</v>
      </c>
    </row>
    <row r="2171" spans="1:9">
      <c r="A2171" t="str">
        <f t="shared" si="162"/>
        <v>3.2.2.2.0.00.00 - Pensões - RGPS</v>
      </c>
      <c r="B2171" s="5" t="s">
        <v>2899</v>
      </c>
      <c r="C2171" s="6">
        <v>104347474.16</v>
      </c>
      <c r="E2171" s="1">
        <f>E2172</f>
        <v>0</v>
      </c>
      <c r="F2171" s="1">
        <f>F2172</f>
        <v>104347474.16</v>
      </c>
      <c r="H2171" t="b">
        <f t="shared" si="163"/>
        <v>1</v>
      </c>
      <c r="I2171" t="str">
        <f t="shared" si="161"/>
        <v>00</v>
      </c>
    </row>
    <row r="2172" spans="1:9">
      <c r="A2172" t="str">
        <f t="shared" si="162"/>
        <v>3.2.2.2.1.00.00 - Pensões - RGPS - Consolidação</v>
      </c>
      <c r="B2172" s="3" t="s">
        <v>2900</v>
      </c>
      <c r="C2172" s="4">
        <v>104347474.16</v>
      </c>
      <c r="E2172" s="1">
        <f t="shared" si="164"/>
        <v>0</v>
      </c>
      <c r="F2172" s="1">
        <f t="shared" si="165"/>
        <v>104347474.16</v>
      </c>
      <c r="H2172" t="b">
        <f t="shared" si="163"/>
        <v>1</v>
      </c>
      <c r="I2172" t="str">
        <f t="shared" si="161"/>
        <v>00</v>
      </c>
    </row>
    <row r="2173" spans="1:9">
      <c r="A2173" t="str">
        <f t="shared" si="162"/>
        <v>3.2.2.3.0.00.00 - Pensões - Militar</v>
      </c>
      <c r="B2173" s="5" t="s">
        <v>2901</v>
      </c>
      <c r="C2173" s="6">
        <v>527090.13</v>
      </c>
      <c r="E2173" s="1">
        <f>E2174</f>
        <v>0</v>
      </c>
      <c r="F2173" s="1">
        <f>F2174</f>
        <v>527090.13</v>
      </c>
      <c r="H2173" t="b">
        <f t="shared" si="163"/>
        <v>1</v>
      </c>
      <c r="I2173" t="str">
        <f t="shared" si="161"/>
        <v>00</v>
      </c>
    </row>
    <row r="2174" spans="1:9">
      <c r="A2174" t="str">
        <f t="shared" si="162"/>
        <v>3.2.2.3.1.00.00 - Pensões - Militar - Consolidação</v>
      </c>
      <c r="B2174" s="3" t="s">
        <v>2902</v>
      </c>
      <c r="C2174" s="4">
        <v>527090.13</v>
      </c>
      <c r="E2174" s="1">
        <f t="shared" si="164"/>
        <v>0</v>
      </c>
      <c r="F2174" s="1">
        <f t="shared" si="165"/>
        <v>527090.13</v>
      </c>
      <c r="H2174" t="b">
        <f t="shared" si="163"/>
        <v>1</v>
      </c>
      <c r="I2174" t="str">
        <f t="shared" si="161"/>
        <v>00</v>
      </c>
    </row>
    <row r="2175" spans="1:9">
      <c r="A2175" t="str">
        <f t="shared" si="162"/>
        <v>3.2.2.9.0.00.00 - Outras Pensões</v>
      </c>
      <c r="B2175" s="5" t="s">
        <v>2903</v>
      </c>
      <c r="C2175" s="6">
        <v>346239679.74000001</v>
      </c>
      <c r="E2175" s="1">
        <f>E2176</f>
        <v>0</v>
      </c>
      <c r="F2175" s="1">
        <f>F2176</f>
        <v>346239679.74000001</v>
      </c>
      <c r="H2175" t="b">
        <f t="shared" si="163"/>
        <v>1</v>
      </c>
      <c r="I2175" t="str">
        <f t="shared" si="161"/>
        <v>00</v>
      </c>
    </row>
    <row r="2176" spans="1:9">
      <c r="A2176" t="str">
        <f t="shared" si="162"/>
        <v>3.2.2.9.1.00.00 - Outras Pensões - Consolidação</v>
      </c>
      <c r="B2176" s="3" t="s">
        <v>2904</v>
      </c>
      <c r="C2176" s="4">
        <v>346239679.74000001</v>
      </c>
      <c r="E2176" s="1">
        <f t="shared" si="164"/>
        <v>0</v>
      </c>
      <c r="F2176" s="1">
        <f t="shared" si="165"/>
        <v>346239679.74000001</v>
      </c>
      <c r="H2176" t="b">
        <f t="shared" si="163"/>
        <v>1</v>
      </c>
      <c r="I2176" t="str">
        <f t="shared" ref="I2176:I2239" si="166">MID(A2176,11,2)</f>
        <v>00</v>
      </c>
    </row>
    <row r="2177" spans="1:9">
      <c r="A2177" t="str">
        <f t="shared" ref="A2177:A2240" si="167">TRIM(B2177)</f>
        <v>3.2.3.0.0.00.00 - Benefícios de Prestação Continuada</v>
      </c>
      <c r="B2177" s="5" t="s">
        <v>2905</v>
      </c>
      <c r="C2177" s="6">
        <v>180488567.55000001</v>
      </c>
      <c r="E2177">
        <f>E2182+E2180+E2178</f>
        <v>0</v>
      </c>
      <c r="F2177">
        <f>F2182+F2180+F2178</f>
        <v>180488567.54999998</v>
      </c>
      <c r="H2177" t="b">
        <f t="shared" ref="H2177:H2240" si="168">IF(I2177="00",C2177=E2177+F2177,TRUE)</f>
        <v>1</v>
      </c>
      <c r="I2177" t="str">
        <f t="shared" si="166"/>
        <v>00</v>
      </c>
    </row>
    <row r="2178" spans="1:9">
      <c r="A2178" t="str">
        <f t="shared" si="167"/>
        <v>3.2.3.1.0.00.00 - Benefícios de Prestação Continuada ao Idoso</v>
      </c>
      <c r="B2178" s="3" t="s">
        <v>2906</v>
      </c>
      <c r="C2178" s="4">
        <v>4869379.37</v>
      </c>
      <c r="E2178" s="1">
        <f>E2179</f>
        <v>0</v>
      </c>
      <c r="F2178" s="1">
        <f>F2179</f>
        <v>4869379.37</v>
      </c>
      <c r="H2178" t="b">
        <f t="shared" si="168"/>
        <v>1</v>
      </c>
      <c r="I2178" t="str">
        <f t="shared" si="166"/>
        <v>00</v>
      </c>
    </row>
    <row r="2179" spans="1:9" ht="25.5">
      <c r="A2179" t="str">
        <f t="shared" si="167"/>
        <v>3.2.3.1.1.00.00 - Benefícios de Prestação Continuada ao Idoso - 
 Consolidação</v>
      </c>
      <c r="B2179" s="5" t="s">
        <v>2907</v>
      </c>
      <c r="C2179" s="6">
        <v>4869379.37</v>
      </c>
      <c r="E2179" s="1">
        <f t="shared" ref="E2179:E2240" si="169">SUMIF(A2179:B2179,"*intra*",C2179:D2179)+SUMIF(A2179:B2179,"*inter*",C2179:D2179)</f>
        <v>0</v>
      </c>
      <c r="F2179" s="1">
        <f t="shared" ref="F2179:F2240" si="170">SUMIF(A2179:B2179,"*consolidação*",C2179:D2179)</f>
        <v>4869379.37</v>
      </c>
      <c r="H2179" t="b">
        <f t="shared" si="168"/>
        <v>1</v>
      </c>
      <c r="I2179" t="str">
        <f t="shared" si="166"/>
        <v>00</v>
      </c>
    </row>
    <row r="2180" spans="1:9" ht="25.5">
      <c r="A2180" t="str">
        <f t="shared" si="167"/>
        <v>3.2.3.2.0.00.00 - Benefícios de Prestação Continuada ao Portador de 
 Deficiência</v>
      </c>
      <c r="B2180" s="3" t="s">
        <v>2908</v>
      </c>
      <c r="C2180" s="4">
        <v>2116098.5099999998</v>
      </c>
      <c r="E2180" s="1">
        <f>E2181</f>
        <v>0</v>
      </c>
      <c r="F2180" s="1">
        <f>F2181</f>
        <v>2116098.5099999998</v>
      </c>
      <c r="H2180" t="b">
        <f t="shared" si="168"/>
        <v>1</v>
      </c>
      <c r="I2180" t="str">
        <f t="shared" si="166"/>
        <v>00</v>
      </c>
    </row>
    <row r="2181" spans="1:9" ht="25.5">
      <c r="A2181" t="str">
        <f t="shared" si="167"/>
        <v>3.2.3.2.1.00.00 - Benefícios de Prestação Continuada ao Portador de 
 Deficiência - Consolidação</v>
      </c>
      <c r="B2181" s="5" t="s">
        <v>2909</v>
      </c>
      <c r="C2181" s="6">
        <v>2116098.5099999998</v>
      </c>
      <c r="E2181" s="1">
        <f t="shared" si="169"/>
        <v>0</v>
      </c>
      <c r="F2181" s="1">
        <f t="shared" si="170"/>
        <v>2116098.5099999998</v>
      </c>
      <c r="H2181" t="b">
        <f t="shared" si="168"/>
        <v>1</v>
      </c>
      <c r="I2181" t="str">
        <f t="shared" si="166"/>
        <v>00</v>
      </c>
    </row>
    <row r="2182" spans="1:9">
      <c r="A2182" t="str">
        <f t="shared" si="167"/>
        <v>3.2.3.9.0.00.00 - Outros Benefícios de Prestação Continuada</v>
      </c>
      <c r="B2182" s="3" t="s">
        <v>2910</v>
      </c>
      <c r="C2182" s="4">
        <v>173503089.66999999</v>
      </c>
      <c r="E2182" s="1">
        <f>E2183</f>
        <v>0</v>
      </c>
      <c r="F2182" s="1">
        <f>F2183</f>
        <v>173503089.66999999</v>
      </c>
      <c r="H2182" t="b">
        <f t="shared" si="168"/>
        <v>1</v>
      </c>
      <c r="I2182" t="str">
        <f t="shared" si="166"/>
        <v>00</v>
      </c>
    </row>
    <row r="2183" spans="1:9" ht="25.5">
      <c r="A2183" t="str">
        <f t="shared" si="167"/>
        <v>3.2.3.9.1.00.00 - Outros Benefícios de Prestação Continuada - 
 Consolidação</v>
      </c>
      <c r="B2183" s="5" t="s">
        <v>2911</v>
      </c>
      <c r="C2183" s="6">
        <v>173503089.66999999</v>
      </c>
      <c r="E2183" s="1">
        <f t="shared" si="169"/>
        <v>0</v>
      </c>
      <c r="F2183" s="1">
        <f t="shared" si="170"/>
        <v>173503089.66999999</v>
      </c>
      <c r="H2183" t="b">
        <f t="shared" si="168"/>
        <v>1</v>
      </c>
      <c r="I2183" t="str">
        <f t="shared" si="166"/>
        <v>00</v>
      </c>
    </row>
    <row r="2184" spans="1:9">
      <c r="A2184" t="str">
        <f t="shared" si="167"/>
        <v>3.2.4.0.0.00.00 - Benefícios Eventuais</v>
      </c>
      <c r="B2184" s="3" t="s">
        <v>2912</v>
      </c>
      <c r="C2184" s="4">
        <v>524665205.97000003</v>
      </c>
      <c r="E2184">
        <f>E2193+E2191+E2185+E2187+E2189</f>
        <v>0</v>
      </c>
      <c r="F2184">
        <f>F2193+F2191+F2185+F2187+F2189</f>
        <v>524665205.96999997</v>
      </c>
      <c r="H2184" t="b">
        <f t="shared" si="168"/>
        <v>1</v>
      </c>
      <c r="I2184" t="str">
        <f t="shared" si="166"/>
        <v>00</v>
      </c>
    </row>
    <row r="2185" spans="1:9">
      <c r="A2185" t="str">
        <f t="shared" si="167"/>
        <v>3.2.4.1.0.00.00 - Auxílio por Natalidade</v>
      </c>
      <c r="B2185" s="5" t="s">
        <v>2913</v>
      </c>
      <c r="C2185" s="6">
        <v>11468476.800000001</v>
      </c>
      <c r="E2185" s="1">
        <f>E2186</f>
        <v>0</v>
      </c>
      <c r="F2185" s="1">
        <f>F2186</f>
        <v>11468476.800000001</v>
      </c>
      <c r="H2185" t="b">
        <f t="shared" si="168"/>
        <v>1</v>
      </c>
      <c r="I2185" t="str">
        <f t="shared" si="166"/>
        <v>00</v>
      </c>
    </row>
    <row r="2186" spans="1:9">
      <c r="A2186" t="str">
        <f t="shared" si="167"/>
        <v>3.2.4.1.1.00.00 - Auxílio por Natalidade - Consolidação</v>
      </c>
      <c r="B2186" s="3" t="s">
        <v>2914</v>
      </c>
      <c r="C2186" s="4">
        <v>11468476.800000001</v>
      </c>
      <c r="E2186" s="1">
        <f t="shared" si="169"/>
        <v>0</v>
      </c>
      <c r="F2186" s="1">
        <f t="shared" si="170"/>
        <v>11468476.800000001</v>
      </c>
      <c r="H2186" t="b">
        <f t="shared" si="168"/>
        <v>1</v>
      </c>
      <c r="I2186" t="str">
        <f t="shared" si="166"/>
        <v>00</v>
      </c>
    </row>
    <row r="2187" spans="1:9">
      <c r="A2187" t="str">
        <f t="shared" si="167"/>
        <v>3.2.4.2.0.00.00 - Auxílio por Morte</v>
      </c>
      <c r="B2187" s="5" t="s">
        <v>2915</v>
      </c>
      <c r="C2187" s="6">
        <v>13731131.58</v>
      </c>
      <c r="E2187" s="1">
        <f>E2188</f>
        <v>0</v>
      </c>
      <c r="F2187" s="1">
        <f>F2188</f>
        <v>13731131.58</v>
      </c>
      <c r="H2187" t="b">
        <f t="shared" si="168"/>
        <v>1</v>
      </c>
      <c r="I2187" t="str">
        <f t="shared" si="166"/>
        <v>00</v>
      </c>
    </row>
    <row r="2188" spans="1:9">
      <c r="A2188" t="str">
        <f t="shared" si="167"/>
        <v>3.2.4.2.1.00.00 - Auxílio por Morte - Consolidação</v>
      </c>
      <c r="B2188" s="3" t="s">
        <v>2916</v>
      </c>
      <c r="C2188" s="4">
        <v>13731131.58</v>
      </c>
      <c r="E2188" s="1">
        <f t="shared" si="169"/>
        <v>0</v>
      </c>
      <c r="F2188" s="1">
        <f t="shared" si="170"/>
        <v>13731131.58</v>
      </c>
      <c r="H2188" t="b">
        <f t="shared" si="168"/>
        <v>1</v>
      </c>
      <c r="I2188" t="str">
        <f t="shared" si="166"/>
        <v>00</v>
      </c>
    </row>
    <row r="2189" spans="1:9" ht="25.5">
      <c r="A2189" t="str">
        <f t="shared" si="167"/>
        <v>3.2.4.3.0.00.00 - Benefícios Eventuais por Situações de 
 Vulnerabilidade Temporária</v>
      </c>
      <c r="B2189" s="5" t="s">
        <v>2917</v>
      </c>
      <c r="C2189" s="6">
        <v>96139696.209999993</v>
      </c>
      <c r="E2189" s="1">
        <f>E2190</f>
        <v>0</v>
      </c>
      <c r="F2189" s="1">
        <f>F2190</f>
        <v>96139696.209999993</v>
      </c>
      <c r="H2189" t="b">
        <f t="shared" si="168"/>
        <v>1</v>
      </c>
      <c r="I2189" t="str">
        <f t="shared" si="166"/>
        <v>00</v>
      </c>
    </row>
    <row r="2190" spans="1:9" ht="25.5">
      <c r="A2190" t="str">
        <f t="shared" si="167"/>
        <v>3.2.4.3.1.00.00 - Benefícios Eventuais por Situações de 
 Vulnerabilidade Temporária - Consolidação</v>
      </c>
      <c r="B2190" s="3" t="s">
        <v>2918</v>
      </c>
      <c r="C2190" s="4">
        <v>96139696.209999993</v>
      </c>
      <c r="E2190" s="1">
        <f t="shared" si="169"/>
        <v>0</v>
      </c>
      <c r="F2190" s="1">
        <f t="shared" si="170"/>
        <v>96139696.209999993</v>
      </c>
      <c r="H2190" t="b">
        <f t="shared" si="168"/>
        <v>1</v>
      </c>
      <c r="I2190" t="str">
        <f t="shared" si="166"/>
        <v>00</v>
      </c>
    </row>
    <row r="2191" spans="1:9">
      <c r="A2191" t="str">
        <f t="shared" si="167"/>
        <v>3.2.4.4.0.00.00 - Benefícios Eventuais em Caso de Calamidade Pública</v>
      </c>
      <c r="B2191" s="5" t="s">
        <v>2919</v>
      </c>
      <c r="C2191" s="6">
        <v>4027217.14</v>
      </c>
      <c r="E2191" s="1">
        <f>E2192</f>
        <v>0</v>
      </c>
      <c r="F2191" s="1">
        <f>F2192</f>
        <v>4027217.14</v>
      </c>
      <c r="H2191" t="b">
        <f t="shared" si="168"/>
        <v>1</v>
      </c>
      <c r="I2191" t="str">
        <f t="shared" si="166"/>
        <v>00</v>
      </c>
    </row>
    <row r="2192" spans="1:9" ht="25.5">
      <c r="A2192" t="str">
        <f t="shared" si="167"/>
        <v>3.2.4.4.1.00.00 - Benefícios Eventuais em Caso de Calamidade Pública 
 - Consolidação</v>
      </c>
      <c r="B2192" s="3" t="s">
        <v>2920</v>
      </c>
      <c r="C2192" s="4">
        <v>4027217.14</v>
      </c>
      <c r="E2192" s="1">
        <f t="shared" si="169"/>
        <v>0</v>
      </c>
      <c r="F2192" s="1">
        <f t="shared" si="170"/>
        <v>4027217.14</v>
      </c>
      <c r="H2192" t="b">
        <f t="shared" si="168"/>
        <v>1</v>
      </c>
      <c r="I2192" t="str">
        <f t="shared" si="166"/>
        <v>00</v>
      </c>
    </row>
    <row r="2193" spans="1:9">
      <c r="A2193" t="str">
        <f t="shared" si="167"/>
        <v>3.2.4.9.0.00.00 - Outros Benefícios Eventuais</v>
      </c>
      <c r="B2193" s="5" t="s">
        <v>2921</v>
      </c>
      <c r="C2193" s="6">
        <v>399298684.24000001</v>
      </c>
      <c r="E2193" s="1">
        <f>E2194</f>
        <v>0</v>
      </c>
      <c r="F2193" s="1">
        <f>F2194</f>
        <v>399298684.24000001</v>
      </c>
      <c r="H2193" t="b">
        <f t="shared" si="168"/>
        <v>1</v>
      </c>
      <c r="I2193" t="str">
        <f t="shared" si="166"/>
        <v>00</v>
      </c>
    </row>
    <row r="2194" spans="1:9">
      <c r="A2194" t="str">
        <f t="shared" si="167"/>
        <v>3.2.4.9.1.00.00 - Outros Benefícios Eventuais - Consolidação</v>
      </c>
      <c r="B2194" s="3" t="s">
        <v>2922</v>
      </c>
      <c r="C2194" s="4">
        <v>399298684.24000001</v>
      </c>
      <c r="E2194" s="1">
        <f t="shared" si="169"/>
        <v>0</v>
      </c>
      <c r="F2194" s="1">
        <f t="shared" si="170"/>
        <v>399298684.24000001</v>
      </c>
      <c r="H2194" t="b">
        <f t="shared" si="168"/>
        <v>1</v>
      </c>
      <c r="I2194" t="str">
        <f t="shared" si="166"/>
        <v>00</v>
      </c>
    </row>
    <row r="2195" spans="1:9">
      <c r="A2195" t="str">
        <f t="shared" si="167"/>
        <v>3.2.5.0.0.00.00 - Políticas Públicas de Transferência de Renda</v>
      </c>
      <c r="B2195" s="5" t="s">
        <v>2923</v>
      </c>
      <c r="C2195" s="6">
        <v>430920772.27999997</v>
      </c>
      <c r="E2195" s="1">
        <f>E2196</f>
        <v>0</v>
      </c>
      <c r="F2195" s="1">
        <f>F2196</f>
        <v>430920772.27999997</v>
      </c>
      <c r="H2195" t="b">
        <f t="shared" si="168"/>
        <v>1</v>
      </c>
      <c r="I2195" t="str">
        <f t="shared" si="166"/>
        <v>00</v>
      </c>
    </row>
    <row r="2196" spans="1:9" ht="25.5">
      <c r="A2196" t="str">
        <f t="shared" si="167"/>
        <v>3.2.5.0.1.00.00 - Políticas Públicas de Transferência de Renda - 
 Consolidação</v>
      </c>
      <c r="B2196" s="3" t="s">
        <v>2924</v>
      </c>
      <c r="C2196" s="4">
        <v>430920772.27999997</v>
      </c>
      <c r="E2196" s="1">
        <f t="shared" si="169"/>
        <v>0</v>
      </c>
      <c r="F2196" s="1">
        <f t="shared" si="170"/>
        <v>430920772.27999997</v>
      </c>
      <c r="H2196" t="b">
        <f t="shared" si="168"/>
        <v>1</v>
      </c>
      <c r="I2196" t="str">
        <f t="shared" si="166"/>
        <v>00</v>
      </c>
    </row>
    <row r="2197" spans="1:9">
      <c r="A2197" t="str">
        <f t="shared" si="167"/>
        <v>3.2.9.0.0.00.00 - Outros Benefícios Previdenciários e Assistenciais</v>
      </c>
      <c r="B2197" s="5" t="s">
        <v>2925</v>
      </c>
      <c r="C2197" s="6">
        <v>1772577580.6199999</v>
      </c>
      <c r="E2197">
        <f>E2204+E2200+E2198+E2202</f>
        <v>0</v>
      </c>
      <c r="F2197">
        <f>F2204+F2200+F2198+F2202</f>
        <v>1772577580.6200001</v>
      </c>
      <c r="H2197" t="b">
        <f t="shared" si="168"/>
        <v>1</v>
      </c>
      <c r="I2197" t="str">
        <f t="shared" si="166"/>
        <v>00</v>
      </c>
    </row>
    <row r="2198" spans="1:9">
      <c r="A2198" t="str">
        <f t="shared" si="167"/>
        <v>3.2.9.1.0.00.00 - Outros Benefícios Previdenciários - RPPS</v>
      </c>
      <c r="B2198" s="3" t="s">
        <v>2926</v>
      </c>
      <c r="C2198" s="4">
        <v>708065730.69000006</v>
      </c>
      <c r="E2198" s="1">
        <f>E2199</f>
        <v>0</v>
      </c>
      <c r="F2198" s="1">
        <f>F2199</f>
        <v>708065730.69000006</v>
      </c>
      <c r="H2198" t="b">
        <f t="shared" si="168"/>
        <v>1</v>
      </c>
      <c r="I2198" t="str">
        <f t="shared" si="166"/>
        <v>00</v>
      </c>
    </row>
    <row r="2199" spans="1:9" ht="25.5">
      <c r="A2199" t="str">
        <f t="shared" si="167"/>
        <v>3.2.9.1.1.00.00 - Outros Benefícios Previdenciários - RPPS - 
 Consolidação</v>
      </c>
      <c r="B2199" s="5" t="s">
        <v>2927</v>
      </c>
      <c r="C2199" s="6">
        <v>708065730.69000006</v>
      </c>
      <c r="E2199" s="1">
        <f t="shared" si="169"/>
        <v>0</v>
      </c>
      <c r="F2199" s="1">
        <f t="shared" si="170"/>
        <v>708065730.69000006</v>
      </c>
      <c r="H2199" t="b">
        <f t="shared" si="168"/>
        <v>1</v>
      </c>
      <c r="I2199" t="str">
        <f t="shared" si="166"/>
        <v>00</v>
      </c>
    </row>
    <row r="2200" spans="1:9">
      <c r="A2200" t="str">
        <f t="shared" si="167"/>
        <v>3.2.9.2.0.00.00 - Outros Benefícios Previdenciários - RGPS</v>
      </c>
      <c r="B2200" s="3" t="s">
        <v>2928</v>
      </c>
      <c r="C2200" s="4">
        <v>38457562.960000001</v>
      </c>
      <c r="E2200" s="1">
        <f>E2201</f>
        <v>0</v>
      </c>
      <c r="F2200" s="1">
        <f>F2201</f>
        <v>38457562.960000001</v>
      </c>
      <c r="H2200" t="b">
        <f t="shared" si="168"/>
        <v>1</v>
      </c>
      <c r="I2200" t="str">
        <f t="shared" si="166"/>
        <v>00</v>
      </c>
    </row>
    <row r="2201" spans="1:9" ht="25.5">
      <c r="A2201" t="str">
        <f t="shared" si="167"/>
        <v>3.2.9.2.1.00.00 - Outros Benefícios Previdenciários - RGPS - 
 Consolidação</v>
      </c>
      <c r="B2201" s="5" t="s">
        <v>2929</v>
      </c>
      <c r="C2201" s="6">
        <v>38457562.960000001</v>
      </c>
      <c r="E2201" s="1">
        <f t="shared" si="169"/>
        <v>0</v>
      </c>
      <c r="F2201" s="1">
        <f t="shared" si="170"/>
        <v>38457562.960000001</v>
      </c>
      <c r="H2201" t="b">
        <f t="shared" si="168"/>
        <v>1</v>
      </c>
      <c r="I2201" t="str">
        <f t="shared" si="166"/>
        <v>00</v>
      </c>
    </row>
    <row r="2202" spans="1:9">
      <c r="A2202" t="str">
        <f t="shared" si="167"/>
        <v>3.2.9.3.0.00.00 - Outros Benefícios Previdenciários - Militar</v>
      </c>
      <c r="B2202" s="3" t="s">
        <v>2930</v>
      </c>
      <c r="C2202" s="4">
        <v>157088.17000000001</v>
      </c>
      <c r="E2202" s="1">
        <f>E2203</f>
        <v>0</v>
      </c>
      <c r="F2202" s="1">
        <f>F2203</f>
        <v>157088.17000000001</v>
      </c>
      <c r="H2202" t="b">
        <f t="shared" si="168"/>
        <v>1</v>
      </c>
      <c r="I2202" t="str">
        <f t="shared" si="166"/>
        <v>00</v>
      </c>
    </row>
    <row r="2203" spans="1:9" ht="25.5">
      <c r="A2203" t="str">
        <f t="shared" si="167"/>
        <v>3.2.9.3.1.00.00 - Outros Benefícios Previdenciários - Militar - 
 Consolidação</v>
      </c>
      <c r="B2203" s="5" t="s">
        <v>2931</v>
      </c>
      <c r="C2203" s="6">
        <v>157088.17000000001</v>
      </c>
      <c r="E2203" s="1">
        <f t="shared" si="169"/>
        <v>0</v>
      </c>
      <c r="F2203" s="1">
        <f t="shared" si="170"/>
        <v>157088.17000000001</v>
      </c>
      <c r="H2203" t="b">
        <f t="shared" si="168"/>
        <v>1</v>
      </c>
      <c r="I2203" t="str">
        <f t="shared" si="166"/>
        <v>00</v>
      </c>
    </row>
    <row r="2204" spans="1:9">
      <c r="A2204" t="str">
        <f t="shared" si="167"/>
        <v>3.2.9.9.0.00.00 - Outros Benefícios Previdenciários e Assistenciais</v>
      </c>
      <c r="B2204" s="3" t="s">
        <v>2932</v>
      </c>
      <c r="C2204" s="4">
        <v>1025897198.8</v>
      </c>
      <c r="E2204" s="1">
        <f>E2205</f>
        <v>0</v>
      </c>
      <c r="F2204" s="1">
        <f>F2205</f>
        <v>1025897198.8</v>
      </c>
      <c r="H2204" t="b">
        <f t="shared" si="168"/>
        <v>1</v>
      </c>
      <c r="I2204" t="str">
        <f t="shared" si="166"/>
        <v>00</v>
      </c>
    </row>
    <row r="2205" spans="1:9" ht="25.5">
      <c r="A2205" t="str">
        <f t="shared" si="167"/>
        <v>3.2.9.9.1.00.00 - Outros Benefícios Previdenciários e Assistenciais 
 - Consolidação</v>
      </c>
      <c r="B2205" s="5" t="s">
        <v>2933</v>
      </c>
      <c r="C2205" s="6">
        <v>1025897198.8</v>
      </c>
      <c r="E2205" s="1">
        <f t="shared" si="169"/>
        <v>0</v>
      </c>
      <c r="F2205" s="1">
        <f t="shared" si="170"/>
        <v>1025897198.8</v>
      </c>
      <c r="H2205" t="b">
        <f t="shared" si="168"/>
        <v>1</v>
      </c>
      <c r="I2205" t="str">
        <f t="shared" si="166"/>
        <v>00</v>
      </c>
    </row>
    <row r="2206" spans="1:9">
      <c r="A2206" t="str">
        <f t="shared" si="167"/>
        <v>3.3.0.0.0.00.00 - Uso de Bens, Serviços e Consumo de Capital Fixo</v>
      </c>
      <c r="B2206" s="3" t="s">
        <v>2934</v>
      </c>
      <c r="C2206" s="4">
        <v>156656752524.95999</v>
      </c>
      <c r="E2206">
        <f>E2221+E2212+E2207</f>
        <v>0</v>
      </c>
      <c r="F2206">
        <f>F2221+F2212+F2207</f>
        <v>156656752524.96002</v>
      </c>
      <c r="H2206" t="b">
        <f t="shared" si="168"/>
        <v>1</v>
      </c>
      <c r="I2206" t="str">
        <f t="shared" si="166"/>
        <v>00</v>
      </c>
    </row>
    <row r="2207" spans="1:9">
      <c r="A2207" t="str">
        <f t="shared" si="167"/>
        <v>3.3.1.0.0.00.00 - Uso de Material de Consumo</v>
      </c>
      <c r="B2207" s="5" t="s">
        <v>2935</v>
      </c>
      <c r="C2207" s="6">
        <v>30185232584.779999</v>
      </c>
      <c r="E2207">
        <f>E2210+E2208</f>
        <v>0</v>
      </c>
      <c r="F2207">
        <f>F2210+F2208</f>
        <v>30185232584.779999</v>
      </c>
      <c r="H2207" t="b">
        <f t="shared" si="168"/>
        <v>1</v>
      </c>
      <c r="I2207" t="str">
        <f t="shared" si="166"/>
        <v>00</v>
      </c>
    </row>
    <row r="2208" spans="1:9">
      <c r="A2208" t="str">
        <f t="shared" si="167"/>
        <v>3.3.1.1.0.00.00 - Consumo de Material</v>
      </c>
      <c r="B2208" s="3" t="s">
        <v>2936</v>
      </c>
      <c r="C2208" s="4">
        <v>27701027243.48</v>
      </c>
      <c r="E2208" s="1">
        <f>E2209</f>
        <v>0</v>
      </c>
      <c r="F2208" s="1">
        <f>F2209</f>
        <v>27701027243.48</v>
      </c>
      <c r="H2208" t="b">
        <f t="shared" si="168"/>
        <v>1</v>
      </c>
      <c r="I2208" t="str">
        <f t="shared" si="166"/>
        <v>00</v>
      </c>
    </row>
    <row r="2209" spans="1:10">
      <c r="A2209" t="str">
        <f t="shared" si="167"/>
        <v>3.3.1.1.1.00.00 - Consumo de Material - Consolidação</v>
      </c>
      <c r="B2209" s="5" t="s">
        <v>2937</v>
      </c>
      <c r="C2209" s="6">
        <v>27701027243.48</v>
      </c>
      <c r="E2209" s="1">
        <f t="shared" si="169"/>
        <v>0</v>
      </c>
      <c r="F2209" s="1">
        <f t="shared" si="170"/>
        <v>27701027243.48</v>
      </c>
      <c r="H2209" t="b">
        <f t="shared" si="168"/>
        <v>1</v>
      </c>
      <c r="I2209" t="str">
        <f t="shared" si="166"/>
        <v>00</v>
      </c>
    </row>
    <row r="2210" spans="1:10">
      <c r="A2210" t="str">
        <f t="shared" si="167"/>
        <v>3.3.1.2.0.00.00 - Distribuição de Material Gratuito</v>
      </c>
      <c r="B2210" s="3" t="s">
        <v>2938</v>
      </c>
      <c r="C2210" s="4">
        <v>2484205341.3000002</v>
      </c>
      <c r="E2210" s="1">
        <f>E2211</f>
        <v>0</v>
      </c>
      <c r="F2210" s="1">
        <f>F2211</f>
        <v>2484205341.3000002</v>
      </c>
      <c r="H2210" t="b">
        <f t="shared" si="168"/>
        <v>1</v>
      </c>
      <c r="I2210" t="str">
        <f t="shared" si="166"/>
        <v>00</v>
      </c>
    </row>
    <row r="2211" spans="1:10">
      <c r="A2211" t="str">
        <f t="shared" si="167"/>
        <v>3.3.1.2.1.00.00 - Distribuição de Material Gratuito - Consolidação</v>
      </c>
      <c r="B2211" s="5" t="s">
        <v>2939</v>
      </c>
      <c r="C2211" s="6">
        <v>2484205341.3000002</v>
      </c>
      <c r="E2211" s="1">
        <f t="shared" si="169"/>
        <v>0</v>
      </c>
      <c r="F2211" s="1">
        <f t="shared" si="170"/>
        <v>2484205341.3000002</v>
      </c>
      <c r="H2211" t="b">
        <f t="shared" si="168"/>
        <v>1</v>
      </c>
      <c r="I2211" t="str">
        <f t="shared" si="166"/>
        <v>00</v>
      </c>
    </row>
    <row r="2212" spans="1:10">
      <c r="A2212" t="str">
        <f t="shared" si="167"/>
        <v>3.3.2.0.0.00.00 - Serviços</v>
      </c>
      <c r="B2212" s="3" t="s">
        <v>2940</v>
      </c>
      <c r="C2212" s="4">
        <v>124357370824.59</v>
      </c>
      <c r="E2212">
        <f>E2219+E2217+E2213+E2215</f>
        <v>0</v>
      </c>
      <c r="F2212">
        <f>F2219+F2217+F2213+F2215</f>
        <v>124357370824.59001</v>
      </c>
      <c r="H2212" t="b">
        <f t="shared" si="168"/>
        <v>1</v>
      </c>
      <c r="I2212" t="str">
        <f t="shared" si="166"/>
        <v>00</v>
      </c>
    </row>
    <row r="2213" spans="1:10">
      <c r="A2213" t="str">
        <f t="shared" si="167"/>
        <v>3.3.2.1.0.00.00 - Diárias</v>
      </c>
      <c r="B2213" s="5" t="s">
        <v>2941</v>
      </c>
      <c r="C2213" s="6">
        <v>1756835485.96</v>
      </c>
      <c r="E2213" s="1">
        <f>E2214</f>
        <v>0</v>
      </c>
      <c r="F2213" s="1">
        <f>F2214</f>
        <v>1756835485.96</v>
      </c>
      <c r="H2213" t="b">
        <f t="shared" si="168"/>
        <v>1</v>
      </c>
      <c r="I2213" t="str">
        <f t="shared" si="166"/>
        <v>00</v>
      </c>
    </row>
    <row r="2214" spans="1:10">
      <c r="A2214" t="str">
        <f t="shared" si="167"/>
        <v>3.3.2.1.1.00.00 - Diárias - Consolidação</v>
      </c>
      <c r="B2214" s="3" t="s">
        <v>2942</v>
      </c>
      <c r="C2214" s="4">
        <v>1756835485.96</v>
      </c>
      <c r="E2214" s="1">
        <f t="shared" si="169"/>
        <v>0</v>
      </c>
      <c r="F2214" s="1">
        <f t="shared" si="170"/>
        <v>1756835485.96</v>
      </c>
      <c r="H2214" t="b">
        <f t="shared" si="168"/>
        <v>1</v>
      </c>
      <c r="I2214" t="str">
        <f t="shared" si="166"/>
        <v>00</v>
      </c>
    </row>
    <row r="2215" spans="1:10">
      <c r="A2215" t="str">
        <f t="shared" si="167"/>
        <v>3.3.2.2.0.00.00 - Serviços Terceiros - PF</v>
      </c>
      <c r="B2215" s="5" t="s">
        <v>2943</v>
      </c>
      <c r="C2215" s="6">
        <v>8910330260.8299999</v>
      </c>
      <c r="E2215" s="1">
        <f>E2216</f>
        <v>0</v>
      </c>
      <c r="F2215" s="1">
        <f>F2216</f>
        <v>8910330260.8299999</v>
      </c>
      <c r="H2215" t="b">
        <f t="shared" si="168"/>
        <v>1</v>
      </c>
      <c r="I2215" t="str">
        <f t="shared" si="166"/>
        <v>00</v>
      </c>
    </row>
    <row r="2216" spans="1:10">
      <c r="A2216" t="str">
        <f t="shared" si="167"/>
        <v>3.3.2.2.1.00.00 - Serviços Terceiros - PF - Consolidação</v>
      </c>
      <c r="B2216" s="3" t="s">
        <v>2944</v>
      </c>
      <c r="C2216" s="4">
        <v>8910330260.8299999</v>
      </c>
      <c r="E2216" s="1">
        <f t="shared" si="169"/>
        <v>0</v>
      </c>
      <c r="F2216" s="1">
        <f t="shared" si="170"/>
        <v>8910330260.8299999</v>
      </c>
      <c r="H2216" t="b">
        <f t="shared" si="168"/>
        <v>1</v>
      </c>
      <c r="I2216" t="str">
        <f t="shared" si="166"/>
        <v>00</v>
      </c>
    </row>
    <row r="2217" spans="1:10">
      <c r="A2217" t="str">
        <f t="shared" si="167"/>
        <v>3.3.2.3.0.00.00 - Serviços Terceiros - PJ</v>
      </c>
      <c r="B2217" s="5" t="s">
        <v>2945</v>
      </c>
      <c r="C2217" s="6">
        <v>110671329798.94</v>
      </c>
      <c r="E2217" s="1">
        <f>E2218</f>
        <v>0</v>
      </c>
      <c r="F2217" s="1">
        <f>F2218</f>
        <v>110671329798.94</v>
      </c>
      <c r="H2217" t="b">
        <f t="shared" si="168"/>
        <v>1</v>
      </c>
      <c r="I2217" t="str">
        <f t="shared" si="166"/>
        <v>00</v>
      </c>
    </row>
    <row r="2218" spans="1:10">
      <c r="A2218" t="str">
        <f t="shared" si="167"/>
        <v>3.3.2.3.1.00.00 - Serviços Terceiros - PJ - Consolidação</v>
      </c>
      <c r="B2218" s="3" t="s">
        <v>2946</v>
      </c>
      <c r="C2218" s="4">
        <v>110671329798.94</v>
      </c>
      <c r="E2218" s="1">
        <f t="shared" si="169"/>
        <v>0</v>
      </c>
      <c r="F2218" s="1">
        <f t="shared" si="170"/>
        <v>110671329798.94</v>
      </c>
      <c r="H2218" t="b">
        <f t="shared" si="168"/>
        <v>1</v>
      </c>
      <c r="I2218" t="str">
        <f t="shared" si="166"/>
        <v>00</v>
      </c>
    </row>
    <row r="2219" spans="1:10" ht="25.5">
      <c r="A2219" t="str">
        <f t="shared" si="167"/>
        <v>3.3.2.4.0.00.00 - Contrato de Terceirização por Substituição de mão 
 de Obra – Art. 18 § 1, LC 101/00</v>
      </c>
      <c r="B2219" s="5" t="s">
        <v>2947</v>
      </c>
      <c r="C2219" s="6">
        <v>3018875278.8600001</v>
      </c>
      <c r="E2219" s="1">
        <f>E2220</f>
        <v>0</v>
      </c>
      <c r="F2219" s="1">
        <f>F2220</f>
        <v>3018875278.8600001</v>
      </c>
      <c r="H2219" t="b">
        <f t="shared" si="168"/>
        <v>1</v>
      </c>
      <c r="I2219" t="str">
        <f t="shared" si="166"/>
        <v>00</v>
      </c>
    </row>
    <row r="2220" spans="1:10" ht="25.5">
      <c r="A2220" t="str">
        <f t="shared" si="167"/>
        <v>3.3.2.4.1.00.00 - Contrato de Terceirização por Substituição de mão 
 de Obra - Art. 18 § 1, LC 101/00 - Consolidação</v>
      </c>
      <c r="B2220" s="3" t="s">
        <v>2948</v>
      </c>
      <c r="C2220" s="4">
        <v>3018875278.8600001</v>
      </c>
      <c r="E2220" s="1">
        <f t="shared" si="169"/>
        <v>0</v>
      </c>
      <c r="F2220" s="1">
        <f t="shared" si="170"/>
        <v>3018875278.8600001</v>
      </c>
      <c r="H2220" t="b">
        <f t="shared" si="168"/>
        <v>1</v>
      </c>
      <c r="I2220" t="str">
        <f t="shared" si="166"/>
        <v>00</v>
      </c>
    </row>
    <row r="2221" spans="1:10">
      <c r="A2221" t="str">
        <f t="shared" si="167"/>
        <v>3.3.3.0.0.00.00 - Depreciação, Amortização e Exaustão</v>
      </c>
      <c r="B2221" s="5" t="s">
        <v>2949</v>
      </c>
      <c r="C2221" s="6">
        <v>2114149115.5899999</v>
      </c>
      <c r="E2221">
        <f>E2224+E2226+E2222</f>
        <v>0</v>
      </c>
      <c r="F2221">
        <f>F2224+F2226+F2222</f>
        <v>2114149115.5900002</v>
      </c>
      <c r="H2221" t="b">
        <f t="shared" si="168"/>
        <v>1</v>
      </c>
      <c r="I2221" t="str">
        <f t="shared" si="166"/>
        <v>00</v>
      </c>
      <c r="J2221" t="s">
        <v>815</v>
      </c>
    </row>
    <row r="2222" spans="1:10">
      <c r="A2222" t="str">
        <f t="shared" si="167"/>
        <v>3.3.3.1.0.00.00 - Depreciação</v>
      </c>
      <c r="B2222" s="3" t="s">
        <v>2950</v>
      </c>
      <c r="C2222" s="4">
        <v>1978197729.1600001</v>
      </c>
      <c r="E2222" s="1">
        <f>E2223</f>
        <v>0</v>
      </c>
      <c r="F2222" s="1">
        <f>F2223</f>
        <v>1978197729.1600001</v>
      </c>
      <c r="H2222" t="b">
        <f t="shared" si="168"/>
        <v>1</v>
      </c>
      <c r="I2222" t="str">
        <f t="shared" si="166"/>
        <v>00</v>
      </c>
    </row>
    <row r="2223" spans="1:10">
      <c r="A2223" t="str">
        <f t="shared" si="167"/>
        <v>3.3.3.1.1.00.00 - Depreciação - Consolidação</v>
      </c>
      <c r="B2223" s="5" t="s">
        <v>2951</v>
      </c>
      <c r="C2223" s="6">
        <v>1978197729.1600001</v>
      </c>
      <c r="E2223" s="1">
        <f t="shared" si="169"/>
        <v>0</v>
      </c>
      <c r="F2223" s="1">
        <f t="shared" si="170"/>
        <v>1978197729.1600001</v>
      </c>
      <c r="H2223" t="b">
        <f t="shared" si="168"/>
        <v>1</v>
      </c>
      <c r="I2223" t="str">
        <f t="shared" si="166"/>
        <v>00</v>
      </c>
    </row>
    <row r="2224" spans="1:10">
      <c r="A2224" t="str">
        <f t="shared" si="167"/>
        <v>3.3.3.2.0.00.00 - Amortização</v>
      </c>
      <c r="B2224" s="3" t="s">
        <v>2952</v>
      </c>
      <c r="C2224" s="4">
        <v>129786544.65000001</v>
      </c>
      <c r="E2224" s="1">
        <f>E2225</f>
        <v>0</v>
      </c>
      <c r="F2224" s="1">
        <f>F2225</f>
        <v>129786544.65000001</v>
      </c>
      <c r="H2224" t="b">
        <f t="shared" si="168"/>
        <v>1</v>
      </c>
      <c r="I2224" t="str">
        <f t="shared" si="166"/>
        <v>00</v>
      </c>
    </row>
    <row r="2225" spans="1:9">
      <c r="A2225" t="str">
        <f t="shared" si="167"/>
        <v>3.3.3.2.1.00.00 - Amortização - Consolidação</v>
      </c>
      <c r="B2225" s="5" t="s">
        <v>2953</v>
      </c>
      <c r="C2225" s="6">
        <v>129786544.65000001</v>
      </c>
      <c r="E2225" s="1">
        <f t="shared" si="169"/>
        <v>0</v>
      </c>
      <c r="F2225" s="1">
        <f t="shared" si="170"/>
        <v>129786544.65000001</v>
      </c>
      <c r="H2225" t="b">
        <f t="shared" si="168"/>
        <v>1</v>
      </c>
      <c r="I2225" t="str">
        <f t="shared" si="166"/>
        <v>00</v>
      </c>
    </row>
    <row r="2226" spans="1:9">
      <c r="A2226" t="str">
        <f t="shared" si="167"/>
        <v>3.3.3.3.0.00.00 - Exaustão</v>
      </c>
      <c r="B2226" s="3" t="s">
        <v>2954</v>
      </c>
      <c r="C2226" s="4">
        <v>6164841.7800000003</v>
      </c>
      <c r="E2226" s="1">
        <f>E2227</f>
        <v>0</v>
      </c>
      <c r="F2226" s="1">
        <f>F2227</f>
        <v>6164841.7800000003</v>
      </c>
      <c r="H2226" t="b">
        <f t="shared" si="168"/>
        <v>1</v>
      </c>
      <c r="I2226" t="str">
        <f t="shared" si="166"/>
        <v>00</v>
      </c>
    </row>
    <row r="2227" spans="1:9">
      <c r="A2227" t="str">
        <f t="shared" si="167"/>
        <v>3.3.3.3.1.00.00 - Exaustão - Consolidação</v>
      </c>
      <c r="B2227" s="5" t="s">
        <v>2955</v>
      </c>
      <c r="C2227" s="6">
        <v>6164841.7800000003</v>
      </c>
      <c r="E2227" s="1">
        <f t="shared" si="169"/>
        <v>0</v>
      </c>
      <c r="F2227" s="1">
        <f t="shared" si="170"/>
        <v>6164841.7800000003</v>
      </c>
      <c r="H2227" t="b">
        <f t="shared" si="168"/>
        <v>1</v>
      </c>
      <c r="I2227" t="str">
        <f t="shared" si="166"/>
        <v>00</v>
      </c>
    </row>
    <row r="2228" spans="1:9">
      <c r="A2228" t="str">
        <f t="shared" si="167"/>
        <v>3.4.0.0.0.00.00 - Variações Patrimoniais Diminutivas Financeiras</v>
      </c>
      <c r="B2228" s="3" t="s">
        <v>2956</v>
      </c>
      <c r="C2228" s="4">
        <v>21815662620.880001</v>
      </c>
      <c r="E2228" s="1">
        <f>E2286+E2279+E2262+E2229+E2248+E2281</f>
        <v>7821931840.7900009</v>
      </c>
      <c r="F2228" s="1">
        <f>F2286+F2279+F2262+F2229+F2248+F2281</f>
        <v>13993730780.09</v>
      </c>
      <c r="H2228" t="b">
        <f t="shared" si="168"/>
        <v>1</v>
      </c>
      <c r="I2228" t="str">
        <f t="shared" si="166"/>
        <v>00</v>
      </c>
    </row>
    <row r="2229" spans="1:9" ht="25.5">
      <c r="A2229" t="str">
        <f t="shared" si="167"/>
        <v>3.4.1.0.0.00.00 - Juros e Encargos de Empréstimos e Financiamentos 
 Obtidos</v>
      </c>
      <c r="B2229" s="5" t="s">
        <v>2957</v>
      </c>
      <c r="C2229" s="6">
        <v>6273778982.9499998</v>
      </c>
      <c r="E2229" s="1">
        <f>E2246+E2235+E2239+E2241+E2230+E2237</f>
        <v>3354904251.1100001</v>
      </c>
      <c r="F2229" s="1">
        <f>F2246+F2235+F2239+F2241+F2230+F2237</f>
        <v>2918874731.8399997</v>
      </c>
      <c r="H2229" t="b">
        <f t="shared" si="168"/>
        <v>1</v>
      </c>
      <c r="I2229" t="str">
        <f t="shared" si="166"/>
        <v>00</v>
      </c>
    </row>
    <row r="2230" spans="1:9">
      <c r="A2230" t="str">
        <f t="shared" si="167"/>
        <v>3.4.1.1.0.00.00 - Juros e Encargos da Dívida Contratual Interna</v>
      </c>
      <c r="B2230" s="3" t="s">
        <v>2958</v>
      </c>
      <c r="C2230" s="4">
        <v>5768071122.0699997</v>
      </c>
      <c r="E2230" s="1">
        <f>E2233+E2234+E2232+E2231</f>
        <v>3325826873.4400001</v>
      </c>
      <c r="F2230" s="1">
        <f>F2233+F2234+F2232+F2231</f>
        <v>2442244248.6300001</v>
      </c>
      <c r="H2230" t="b">
        <f t="shared" si="168"/>
        <v>1</v>
      </c>
      <c r="I2230" t="str">
        <f t="shared" si="166"/>
        <v>00</v>
      </c>
    </row>
    <row r="2231" spans="1:9" ht="25.5">
      <c r="A2231" t="str">
        <f t="shared" si="167"/>
        <v>3.4.1.1.1.00.00 - Juros e Encargos da Dívida Contratual Interna - 
 Consolidação</v>
      </c>
      <c r="B2231" s="5" t="s">
        <v>2959</v>
      </c>
      <c r="C2231" s="6">
        <v>2442244248.6300001</v>
      </c>
      <c r="E2231" s="1"/>
      <c r="F2231" s="1">
        <f t="shared" si="170"/>
        <v>2442244248.6300001</v>
      </c>
      <c r="H2231" t="b">
        <f t="shared" si="168"/>
        <v>1</v>
      </c>
      <c r="I2231" t="str">
        <f t="shared" si="166"/>
        <v>00</v>
      </c>
    </row>
    <row r="2232" spans="1:9" ht="25.5">
      <c r="A2232" t="str">
        <f t="shared" si="167"/>
        <v>3.4.1.1.3.00.00 - Juros e Encargos da Dívida Contratual Interna - 
 Inter OFSS - União</v>
      </c>
      <c r="B2232" s="3" t="s">
        <v>2960</v>
      </c>
      <c r="C2232" s="4">
        <v>2517702191.04</v>
      </c>
      <c r="E2232" s="1">
        <f t="shared" si="169"/>
        <v>2517702191.04</v>
      </c>
      <c r="F2232" s="1">
        <f t="shared" si="170"/>
        <v>0</v>
      </c>
      <c r="H2232" t="b">
        <f t="shared" si="168"/>
        <v>1</v>
      </c>
      <c r="I2232" t="str">
        <f t="shared" si="166"/>
        <v>00</v>
      </c>
    </row>
    <row r="2233" spans="1:9" ht="25.5">
      <c r="A2233" t="str">
        <f t="shared" si="167"/>
        <v>3.4.1.1.4.00.00 - Juros e Encargos da Dívida Contratual Interna - 
 Inter OFSS - Estado</v>
      </c>
      <c r="B2233" s="5" t="s">
        <v>2961</v>
      </c>
      <c r="C2233" s="6">
        <v>54134904.57</v>
      </c>
      <c r="E2233" s="1">
        <f t="shared" si="169"/>
        <v>54134904.57</v>
      </c>
      <c r="F2233" s="1">
        <f t="shared" si="170"/>
        <v>0</v>
      </c>
      <c r="H2233" t="b">
        <f t="shared" si="168"/>
        <v>1</v>
      </c>
      <c r="I2233" t="str">
        <f t="shared" si="166"/>
        <v>00</v>
      </c>
    </row>
    <row r="2234" spans="1:9" ht="25.5">
      <c r="A2234" t="str">
        <f t="shared" si="167"/>
        <v>3.4.1.1.5.00.00 - Juros e Encargos da Dívida Contratual Interna - 
 Inter OFSS - Município</v>
      </c>
      <c r="B2234" s="3" t="s">
        <v>2962</v>
      </c>
      <c r="C2234" s="4">
        <v>753989777.83000004</v>
      </c>
      <c r="E2234" s="1">
        <f t="shared" si="169"/>
        <v>753989777.83000004</v>
      </c>
      <c r="F2234" s="1">
        <f t="shared" si="170"/>
        <v>0</v>
      </c>
      <c r="H2234" t="b">
        <f t="shared" si="168"/>
        <v>1</v>
      </c>
      <c r="I2234" t="str">
        <f t="shared" si="166"/>
        <v>00</v>
      </c>
    </row>
    <row r="2235" spans="1:9">
      <c r="A2235" t="str">
        <f t="shared" si="167"/>
        <v>3.4.1.2.0.00.00 - Juros e Encargos da Dívida Contratual Externa</v>
      </c>
      <c r="B2235" s="5" t="s">
        <v>2963</v>
      </c>
      <c r="C2235" s="6">
        <v>283768698.67000002</v>
      </c>
      <c r="E2235" s="1">
        <f>E2236</f>
        <v>0</v>
      </c>
      <c r="F2235" s="1">
        <f>F2236</f>
        <v>283768698.67000002</v>
      </c>
      <c r="H2235" t="b">
        <f t="shared" si="168"/>
        <v>1</v>
      </c>
      <c r="I2235" t="str">
        <f t="shared" si="166"/>
        <v>00</v>
      </c>
    </row>
    <row r="2236" spans="1:9" ht="25.5">
      <c r="A2236" t="str">
        <f t="shared" si="167"/>
        <v>3.4.1.2.1.00.00 - Juros e Encargos da Dívida Contratual Externa - 
 Consolidação</v>
      </c>
      <c r="B2236" s="3" t="s">
        <v>2964</v>
      </c>
      <c r="C2236" s="4">
        <v>283768698.67000002</v>
      </c>
      <c r="E2236" s="1">
        <f t="shared" si="169"/>
        <v>0</v>
      </c>
      <c r="F2236" s="1">
        <f t="shared" si="170"/>
        <v>283768698.67000002</v>
      </c>
      <c r="H2236" t="b">
        <f t="shared" si="168"/>
        <v>1</v>
      </c>
      <c r="I2236" t="str">
        <f t="shared" si="166"/>
        <v>00</v>
      </c>
    </row>
    <row r="2237" spans="1:9">
      <c r="A2237" t="str">
        <f t="shared" si="167"/>
        <v>3.4.1.3.0.00.00 - Juros e Encargos da Dívida Mobiliária</v>
      </c>
      <c r="B2237" s="5" t="s">
        <v>2965</v>
      </c>
      <c r="C2237" s="6">
        <v>91619817.969999999</v>
      </c>
      <c r="E2237" s="1">
        <f>E2238</f>
        <v>0</v>
      </c>
      <c r="F2237" s="1">
        <f>F2238</f>
        <v>91619817.969999999</v>
      </c>
      <c r="H2237" t="b">
        <f t="shared" si="168"/>
        <v>1</v>
      </c>
      <c r="I2237" t="str">
        <f t="shared" si="166"/>
        <v>00</v>
      </c>
    </row>
    <row r="2238" spans="1:9" ht="25.5">
      <c r="A2238" t="str">
        <f t="shared" si="167"/>
        <v>3.4.1.3.1.00.00 - Juros e Encargos da Dívida Mobiliária - 
 Consolidação</v>
      </c>
      <c r="B2238" s="3" t="s">
        <v>2966</v>
      </c>
      <c r="C2238" s="4">
        <v>91619817.969999999</v>
      </c>
      <c r="E2238" s="1">
        <f t="shared" si="169"/>
        <v>0</v>
      </c>
      <c r="F2238" s="1">
        <f t="shared" si="170"/>
        <v>91619817.969999999</v>
      </c>
      <c r="H2238" t="b">
        <f t="shared" si="168"/>
        <v>1</v>
      </c>
      <c r="I2238" t="str">
        <f t="shared" si="166"/>
        <v>00</v>
      </c>
    </row>
    <row r="2239" spans="1:9" ht="25.5">
      <c r="A2239" t="str">
        <f t="shared" si="167"/>
        <v>3.4.1.4.0.00.00 - Juros e Encargos de Empréstimos por Antecipação de 
 Receita Orçamentária</v>
      </c>
      <c r="B2239" s="5" t="s">
        <v>2967</v>
      </c>
      <c r="C2239" s="6">
        <v>2673415.83</v>
      </c>
      <c r="E2239" s="1">
        <f>E2240</f>
        <v>0</v>
      </c>
      <c r="F2239" s="1">
        <f>F2240</f>
        <v>2673415.83</v>
      </c>
      <c r="H2239" t="b">
        <f t="shared" si="168"/>
        <v>1</v>
      </c>
      <c r="I2239" t="str">
        <f t="shared" si="166"/>
        <v>00</v>
      </c>
    </row>
    <row r="2240" spans="1:9" ht="38.25">
      <c r="A2240" t="str">
        <f t="shared" si="167"/>
        <v>3.4.1.4.1.00.00 - Juros e Encargos de Empréstimos por Antecipação de 
 Receita Orçamentária - Consolidação</v>
      </c>
      <c r="B2240" s="3" t="s">
        <v>2968</v>
      </c>
      <c r="C2240" s="4">
        <v>2673415.83</v>
      </c>
      <c r="E2240" s="1">
        <f t="shared" si="169"/>
        <v>0</v>
      </c>
      <c r="F2240" s="1">
        <f t="shared" si="170"/>
        <v>2673415.83</v>
      </c>
      <c r="H2240" t="b">
        <f t="shared" si="168"/>
        <v>1</v>
      </c>
      <c r="I2240" t="str">
        <f t="shared" ref="I2240:I2303" si="171">MID(A2240,11,2)</f>
        <v>00</v>
      </c>
    </row>
    <row r="2241" spans="1:9" ht="25.5">
      <c r="A2241" t="str">
        <f t="shared" ref="A2241:A2304" si="172">TRIM(B2241)</f>
        <v>3.4.1.8.0.00.00 - Outros Juros e Encargos de Empréstimos e 
 Financiamentos Internos</v>
      </c>
      <c r="B2241" s="5" t="s">
        <v>2969</v>
      </c>
      <c r="C2241" s="6">
        <v>116493699.88</v>
      </c>
      <c r="E2241" s="1">
        <f>E2242+E2243+E2245+E2244</f>
        <v>29077377.669999998</v>
      </c>
      <c r="F2241" s="1">
        <f>F2242+F2243+F2245+F2244</f>
        <v>87416322.209999993</v>
      </c>
      <c r="H2241" t="b">
        <f t="shared" ref="H2241:H2304" si="173">IF(I2241="00",C2241=E2241+F2241,TRUE)</f>
        <v>1</v>
      </c>
      <c r="I2241" t="str">
        <f t="shared" si="171"/>
        <v>00</v>
      </c>
    </row>
    <row r="2242" spans="1:9" ht="25.5">
      <c r="A2242" t="str">
        <f t="shared" si="172"/>
        <v>3.4.1.8.1.00.00 - Outros Juros e Encargos de Empréstimos e 
 Financiamentos Internos - Consolidação</v>
      </c>
      <c r="B2242" s="3" t="s">
        <v>2970</v>
      </c>
      <c r="C2242" s="4">
        <v>87416322.209999993</v>
      </c>
      <c r="E2242" s="1"/>
      <c r="F2242" s="1">
        <f t="shared" ref="F2242:F2302" si="174">SUMIF(A2242:B2242,"*consolidação*",C2242:D2242)</f>
        <v>87416322.209999993</v>
      </c>
      <c r="H2242" t="b">
        <f t="shared" si="173"/>
        <v>1</v>
      </c>
      <c r="I2242" t="str">
        <f t="shared" si="171"/>
        <v>00</v>
      </c>
    </row>
    <row r="2243" spans="1:9" ht="25.5">
      <c r="A2243" t="str">
        <f t="shared" si="172"/>
        <v>3.4.1.8.3.00.00 - Outros Juros e Encargos de Empréstimos e 
 Financiamentos Internos - Inter OFSS - União</v>
      </c>
      <c r="B2243" s="5" t="s">
        <v>2971</v>
      </c>
      <c r="C2243" s="6">
        <v>7995182.9699999997</v>
      </c>
      <c r="E2243" s="1">
        <f t="shared" ref="E2243:E2302" si="175">SUMIF(A2243:B2243,"*intra*",C2243:D2243)+SUMIF(A2243:B2243,"*inter*",C2243:D2243)</f>
        <v>7995182.9699999997</v>
      </c>
      <c r="F2243" s="1">
        <f t="shared" si="174"/>
        <v>0</v>
      </c>
      <c r="H2243" t="b">
        <f t="shared" si="173"/>
        <v>1</v>
      </c>
      <c r="I2243" t="str">
        <f t="shared" si="171"/>
        <v>00</v>
      </c>
    </row>
    <row r="2244" spans="1:9" ht="25.5">
      <c r="A2244" t="str">
        <f t="shared" si="172"/>
        <v>3.4.1.8.4.00.00 - Outros Juros e Encargos de Empréstimos e 
 Financiamentos Internos - Inter OFSS - Estado</v>
      </c>
      <c r="B2244" s="3" t="s">
        <v>2972</v>
      </c>
      <c r="C2244" s="4">
        <v>328213.03999999998</v>
      </c>
      <c r="E2244" s="1">
        <f t="shared" si="175"/>
        <v>328213.03999999998</v>
      </c>
      <c r="F2244" s="1">
        <f t="shared" si="174"/>
        <v>0</v>
      </c>
      <c r="H2244" t="b">
        <f t="shared" si="173"/>
        <v>1</v>
      </c>
      <c r="I2244" t="str">
        <f t="shared" si="171"/>
        <v>00</v>
      </c>
    </row>
    <row r="2245" spans="1:9" ht="25.5">
      <c r="A2245" t="str">
        <f t="shared" si="172"/>
        <v>3.4.1.8.5.00.00 - Outros Juros e Encargos de Empréstimos e 
 Financiamentos Internos - Inter OFSS - Município</v>
      </c>
      <c r="B2245" s="5" t="s">
        <v>2973</v>
      </c>
      <c r="C2245" s="6">
        <v>20753981.66</v>
      </c>
      <c r="E2245" s="1">
        <f t="shared" si="175"/>
        <v>20753981.66</v>
      </c>
      <c r="F2245" s="1">
        <f t="shared" si="174"/>
        <v>0</v>
      </c>
      <c r="H2245" t="b">
        <f t="shared" si="173"/>
        <v>1</v>
      </c>
      <c r="I2245" t="str">
        <f t="shared" si="171"/>
        <v>00</v>
      </c>
    </row>
    <row r="2246" spans="1:9" ht="25.5">
      <c r="A2246" t="str">
        <f t="shared" si="172"/>
        <v>3.4.1.9.0.00.00 - Outros Juros e Encargos de Empréstimos e 
 Financiamentos Externos</v>
      </c>
      <c r="B2246" s="3" t="s">
        <v>2974</v>
      </c>
      <c r="C2246" s="4">
        <v>11152228.529999999</v>
      </c>
      <c r="E2246" s="1">
        <f>E2247</f>
        <v>0</v>
      </c>
      <c r="F2246" s="1">
        <f>F2247</f>
        <v>11152228.529999999</v>
      </c>
      <c r="H2246" t="b">
        <f t="shared" si="173"/>
        <v>1</v>
      </c>
      <c r="I2246" t="str">
        <f t="shared" si="171"/>
        <v>00</v>
      </c>
    </row>
    <row r="2247" spans="1:9" ht="25.5">
      <c r="A2247" t="str">
        <f t="shared" si="172"/>
        <v>3.4.1.9.1.00.00 - Outros Juros e Encargos de Empréstimos e 
 Financiamentos Externos - Consolidação</v>
      </c>
      <c r="B2247" s="5" t="s">
        <v>2975</v>
      </c>
      <c r="C2247" s="6">
        <v>11152228.529999999</v>
      </c>
      <c r="E2247" s="1">
        <f t="shared" si="175"/>
        <v>0</v>
      </c>
      <c r="F2247" s="1">
        <f t="shared" si="174"/>
        <v>11152228.529999999</v>
      </c>
      <c r="H2247" t="b">
        <f t="shared" si="173"/>
        <v>1</v>
      </c>
      <c r="I2247" t="str">
        <f t="shared" si="171"/>
        <v>00</v>
      </c>
    </row>
    <row r="2248" spans="1:9">
      <c r="A2248" t="str">
        <f t="shared" si="172"/>
        <v>3.4.2.0.0.00.00 - Juros e Encargos de Mora</v>
      </c>
      <c r="B2248" s="3" t="s">
        <v>2976</v>
      </c>
      <c r="C2248" s="4">
        <v>575246007.12</v>
      </c>
      <c r="E2248" s="1">
        <f>E2260+E2254+E2258+E2249+E2256</f>
        <v>12497209.35</v>
      </c>
      <c r="F2248" s="1">
        <f>F2260+F2254+F2258+F2249+F2256</f>
        <v>562748797.76999998</v>
      </c>
      <c r="H2248" t="b">
        <f t="shared" si="173"/>
        <v>1</v>
      </c>
      <c r="I2248" t="str">
        <f t="shared" si="171"/>
        <v>00</v>
      </c>
    </row>
    <row r="2249" spans="1:9" ht="25.5">
      <c r="A2249" t="str">
        <f t="shared" si="172"/>
        <v>3.4.2.1.0.00.00 - Juros e Encargos de Mora de Empréstimos e 
 Financiamentos Internos Obtidos</v>
      </c>
      <c r="B2249" s="5" t="s">
        <v>2977</v>
      </c>
      <c r="C2249" s="6">
        <v>79747148.650000006</v>
      </c>
      <c r="E2249" s="1">
        <f>E2251+E2252+E2250+E2253</f>
        <v>12497209.35</v>
      </c>
      <c r="F2249" s="1">
        <f>F2251+F2252+F2250+F2253</f>
        <v>67249939.299999997</v>
      </c>
      <c r="H2249" t="b">
        <f t="shared" si="173"/>
        <v>1</v>
      </c>
      <c r="I2249" t="str">
        <f t="shared" si="171"/>
        <v>00</v>
      </c>
    </row>
    <row r="2250" spans="1:9" ht="25.5">
      <c r="A2250" t="str">
        <f t="shared" si="172"/>
        <v>3.4.2.1.1.00.00 - Juros e Encargos de Mora de Empréstimos e 
 Financiamentos Internos Obtidos - Consolidação</v>
      </c>
      <c r="B2250" s="3" t="s">
        <v>2978</v>
      </c>
      <c r="C2250" s="4">
        <v>67249939.299999997</v>
      </c>
      <c r="E2250" s="1"/>
      <c r="F2250" s="1">
        <f t="shared" si="174"/>
        <v>67249939.299999997</v>
      </c>
      <c r="H2250" t="b">
        <f t="shared" si="173"/>
        <v>1</v>
      </c>
      <c r="I2250" t="str">
        <f t="shared" si="171"/>
        <v>00</v>
      </c>
    </row>
    <row r="2251" spans="1:9" ht="25.5">
      <c r="A2251" t="str">
        <f t="shared" si="172"/>
        <v>3.4.2.1.3.00.00 - Juros e Encargos de Mora de Empréstimos e 
 Financiamentos Internos Obtidos - Inter OFSS - União</v>
      </c>
      <c r="B2251" s="5" t="s">
        <v>2979</v>
      </c>
      <c r="C2251" s="6">
        <v>1202134.6299999999</v>
      </c>
      <c r="E2251" s="1">
        <f t="shared" si="175"/>
        <v>1202134.6299999999</v>
      </c>
      <c r="F2251" s="1">
        <f t="shared" si="174"/>
        <v>0</v>
      </c>
      <c r="H2251" t="b">
        <f t="shared" si="173"/>
        <v>1</v>
      </c>
      <c r="I2251" t="str">
        <f t="shared" si="171"/>
        <v>00</v>
      </c>
    </row>
    <row r="2252" spans="1:9" ht="25.5">
      <c r="A2252" t="str">
        <f t="shared" si="172"/>
        <v>3.4.2.1.4.00.00 - Juros e Encargos de Mora de Empréstimos e 
 Financiamentos Internos Obtidos - Inter OFSS - Estado</v>
      </c>
      <c r="B2252" s="3" t="s">
        <v>2980</v>
      </c>
      <c r="C2252" s="4">
        <v>267749.62</v>
      </c>
      <c r="E2252" s="1">
        <f t="shared" si="175"/>
        <v>267749.62</v>
      </c>
      <c r="F2252" s="1">
        <f t="shared" si="174"/>
        <v>0</v>
      </c>
      <c r="H2252" t="b">
        <f t="shared" si="173"/>
        <v>1</v>
      </c>
      <c r="I2252" t="str">
        <f t="shared" si="171"/>
        <v>00</v>
      </c>
    </row>
    <row r="2253" spans="1:9" ht="25.5">
      <c r="A2253" t="str">
        <f t="shared" si="172"/>
        <v>3.4.2.1.5.00.00 - Juros e Encargos de Mora de Empréstimos e 
 Financiamentos Internos Obtidos - Inter OFSS - Município</v>
      </c>
      <c r="B2253" s="5" t="s">
        <v>2981</v>
      </c>
      <c r="C2253" s="6">
        <v>11027325.1</v>
      </c>
      <c r="E2253" s="1">
        <f t="shared" si="175"/>
        <v>11027325.1</v>
      </c>
      <c r="F2253" s="1">
        <f t="shared" si="174"/>
        <v>0</v>
      </c>
      <c r="H2253" t="b">
        <f t="shared" si="173"/>
        <v>1</v>
      </c>
      <c r="I2253" t="str">
        <f t="shared" si="171"/>
        <v>00</v>
      </c>
    </row>
    <row r="2254" spans="1:9" ht="25.5">
      <c r="A2254" t="str">
        <f t="shared" si="172"/>
        <v>3.4.2.2.0.00.00 - Juros e Encargos de Mora de Empréstimos e 
 Financiamentos Externos Obtidos</v>
      </c>
      <c r="B2254" s="3" t="s">
        <v>2982</v>
      </c>
      <c r="C2254" s="4">
        <v>8764371.3200000003</v>
      </c>
      <c r="E2254" s="1">
        <f>E2255</f>
        <v>0</v>
      </c>
      <c r="F2254" s="1">
        <f>F2255</f>
        <v>8764371.3200000003</v>
      </c>
      <c r="H2254" t="b">
        <f t="shared" si="173"/>
        <v>1</v>
      </c>
      <c r="I2254" t="str">
        <f t="shared" si="171"/>
        <v>00</v>
      </c>
    </row>
    <row r="2255" spans="1:9" ht="25.5">
      <c r="A2255" t="str">
        <f t="shared" si="172"/>
        <v>3.4.2.2.1.00.00 - Juros e Encargos de Mora de Empréstimos e 
 Financiamentos Externos Obtidos - Consolidação</v>
      </c>
      <c r="B2255" s="5" t="s">
        <v>2983</v>
      </c>
      <c r="C2255" s="6">
        <v>8764371.3200000003</v>
      </c>
      <c r="E2255" s="1">
        <f t="shared" si="175"/>
        <v>0</v>
      </c>
      <c r="F2255" s="1">
        <f t="shared" si="174"/>
        <v>8764371.3200000003</v>
      </c>
      <c r="H2255" t="b">
        <f t="shared" si="173"/>
        <v>1</v>
      </c>
      <c r="I2255" t="str">
        <f t="shared" si="171"/>
        <v>00</v>
      </c>
    </row>
    <row r="2256" spans="1:9" ht="25.5">
      <c r="A2256" t="str">
        <f t="shared" si="172"/>
        <v>3.4.2.3.0.00.00 - Juros e Encargos de Mora de Aquisição de Bens e 
 Serviços</v>
      </c>
      <c r="B2256" s="3" t="s">
        <v>2984</v>
      </c>
      <c r="C2256" s="4">
        <v>175592321.91999999</v>
      </c>
      <c r="E2256" s="1">
        <f>E2257</f>
        <v>0</v>
      </c>
      <c r="F2256" s="1">
        <f>F2257</f>
        <v>175592321.91999999</v>
      </c>
      <c r="H2256" t="b">
        <f t="shared" si="173"/>
        <v>1</v>
      </c>
      <c r="I2256" t="str">
        <f t="shared" si="171"/>
        <v>00</v>
      </c>
    </row>
    <row r="2257" spans="1:9" ht="25.5">
      <c r="A2257" t="str">
        <f t="shared" si="172"/>
        <v>3.4.2.3.1.00.00 - Juros e Encargos de Mora de Aquisição de Bens e 
 Serviços - Consolidação</v>
      </c>
      <c r="B2257" s="5" t="s">
        <v>2985</v>
      </c>
      <c r="C2257" s="6">
        <v>175592321.91999999</v>
      </c>
      <c r="E2257" s="1">
        <f t="shared" si="175"/>
        <v>0</v>
      </c>
      <c r="F2257" s="1">
        <f t="shared" si="174"/>
        <v>175592321.91999999</v>
      </c>
      <c r="H2257" t="b">
        <f t="shared" si="173"/>
        <v>1</v>
      </c>
      <c r="I2257" t="str">
        <f t="shared" si="171"/>
        <v>00</v>
      </c>
    </row>
    <row r="2258" spans="1:9">
      <c r="A2258" t="str">
        <f t="shared" si="172"/>
        <v>3.4.2.4.0.00.00 - Juros e Encargos de Mora de Obrigações Tributárias</v>
      </c>
      <c r="B2258" s="3" t="s">
        <v>2986</v>
      </c>
      <c r="C2258" s="4">
        <v>52611989.43</v>
      </c>
      <c r="E2258" s="1">
        <f>E2259</f>
        <v>0</v>
      </c>
      <c r="F2258" s="1">
        <f>F2259</f>
        <v>52611989.43</v>
      </c>
      <c r="H2258" t="b">
        <f t="shared" si="173"/>
        <v>1</v>
      </c>
      <c r="I2258" t="str">
        <f t="shared" si="171"/>
        <v>00</v>
      </c>
    </row>
    <row r="2259" spans="1:9" ht="25.5">
      <c r="A2259" t="str">
        <f t="shared" si="172"/>
        <v>3.4.2.4.1.00.00 - Juros e Encargos de Mora de Obrigações Tributárias 
 - Consolidação</v>
      </c>
      <c r="B2259" s="5" t="s">
        <v>2987</v>
      </c>
      <c r="C2259" s="6">
        <v>52611989.43</v>
      </c>
      <c r="E2259" s="1">
        <f t="shared" si="175"/>
        <v>0</v>
      </c>
      <c r="F2259" s="1">
        <f t="shared" si="174"/>
        <v>52611989.43</v>
      </c>
      <c r="H2259" t="b">
        <f t="shared" si="173"/>
        <v>1</v>
      </c>
      <c r="I2259" t="str">
        <f t="shared" si="171"/>
        <v>00</v>
      </c>
    </row>
    <row r="2260" spans="1:9">
      <c r="A2260" t="str">
        <f t="shared" si="172"/>
        <v>3.4.2.9.0.00.00 - Outros Juros e Encargos de Mora</v>
      </c>
      <c r="B2260" s="3" t="s">
        <v>2988</v>
      </c>
      <c r="C2260" s="4">
        <v>258530175.80000001</v>
      </c>
      <c r="E2260" s="1">
        <f>E2261</f>
        <v>0</v>
      </c>
      <c r="F2260" s="1">
        <f>F2261</f>
        <v>258530175.80000001</v>
      </c>
      <c r="H2260" t="b">
        <f t="shared" si="173"/>
        <v>1</v>
      </c>
      <c r="I2260" t="str">
        <f t="shared" si="171"/>
        <v>00</v>
      </c>
    </row>
    <row r="2261" spans="1:9">
      <c r="A2261" t="str">
        <f t="shared" si="172"/>
        <v>3.4.2.9.1.00.00 - Outros Juros e Encargos de Mora - Consolidação</v>
      </c>
      <c r="B2261" s="5" t="s">
        <v>2989</v>
      </c>
      <c r="C2261" s="6">
        <v>258530175.80000001</v>
      </c>
      <c r="E2261" s="1">
        <f t="shared" si="175"/>
        <v>0</v>
      </c>
      <c r="F2261" s="1">
        <f t="shared" si="174"/>
        <v>258530175.80000001</v>
      </c>
      <c r="H2261" t="b">
        <f t="shared" si="173"/>
        <v>1</v>
      </c>
      <c r="I2261" t="str">
        <f t="shared" si="171"/>
        <v>00</v>
      </c>
    </row>
    <row r="2262" spans="1:9">
      <c r="A2262" t="str">
        <f t="shared" si="172"/>
        <v>3.4.3.0.0.00.00 - Variações Monetárias e Cambiais</v>
      </c>
      <c r="B2262" s="3" t="s">
        <v>2990</v>
      </c>
      <c r="C2262" s="4">
        <v>10115346804.440001</v>
      </c>
      <c r="E2262" s="1">
        <f>E2274+E2270+E2272+E2268+E2263</f>
        <v>4454530380.3299999</v>
      </c>
      <c r="F2262" s="1">
        <f>F2274+F2270+F2272+F2268+F2263</f>
        <v>5660816424.1099997</v>
      </c>
      <c r="H2262" t="b">
        <f t="shared" si="173"/>
        <v>1</v>
      </c>
      <c r="I2262" t="str">
        <f t="shared" si="171"/>
        <v>00</v>
      </c>
    </row>
    <row r="2263" spans="1:9" ht="25.5">
      <c r="A2263" t="str">
        <f t="shared" si="172"/>
        <v>3.4.3.1.0.00.00 - Variações Monetárias e Cambiais de Dívida 
 Contratual Interna</v>
      </c>
      <c r="B2263" s="5" t="s">
        <v>2991</v>
      </c>
      <c r="C2263" s="6">
        <v>5361585066.1300001</v>
      </c>
      <c r="E2263" s="1">
        <f>E2267+E2266+E2265+E2264</f>
        <v>4196550610.4699998</v>
      </c>
      <c r="F2263" s="1">
        <f>F2267+F2266+F2265+F2264</f>
        <v>1165034455.6600001</v>
      </c>
      <c r="H2263" t="b">
        <f t="shared" si="173"/>
        <v>1</v>
      </c>
      <c r="I2263" t="str">
        <f t="shared" si="171"/>
        <v>00</v>
      </c>
    </row>
    <row r="2264" spans="1:9" ht="25.5">
      <c r="A2264" t="str">
        <f t="shared" si="172"/>
        <v>3.4.3.1.1.00.00 - Variações Monetárias e Cambiais de Dívida 
 Contratual Interna - Consolidação</v>
      </c>
      <c r="B2264" s="3" t="s">
        <v>2992</v>
      </c>
      <c r="C2264" s="4">
        <v>1165034455.6600001</v>
      </c>
      <c r="E2264" s="1"/>
      <c r="F2264" s="1">
        <f t="shared" si="174"/>
        <v>1165034455.6600001</v>
      </c>
      <c r="H2264" t="b">
        <f t="shared" si="173"/>
        <v>1</v>
      </c>
      <c r="I2264" t="str">
        <f t="shared" si="171"/>
        <v>00</v>
      </c>
    </row>
    <row r="2265" spans="1:9" ht="25.5">
      <c r="A2265" t="str">
        <f t="shared" si="172"/>
        <v>3.4.3.1.3.00.00 - Variações Monetárias e Cambiais de Dívida 
 Contratual Interna - Inter OFSS - União</v>
      </c>
      <c r="B2265" s="5" t="s">
        <v>2993</v>
      </c>
      <c r="C2265" s="6">
        <v>4129024368.04</v>
      </c>
      <c r="E2265" s="1">
        <f t="shared" si="175"/>
        <v>4129024368.04</v>
      </c>
      <c r="F2265" s="1">
        <f t="shared" si="174"/>
        <v>0</v>
      </c>
      <c r="H2265" t="b">
        <f t="shared" si="173"/>
        <v>1</v>
      </c>
      <c r="I2265" t="str">
        <f t="shared" si="171"/>
        <v>00</v>
      </c>
    </row>
    <row r="2266" spans="1:9" ht="25.5">
      <c r="A2266" t="str">
        <f t="shared" si="172"/>
        <v>3.4.3.1.4.00.00 - Variações Monetárias e Cambiais de Dívida 
 Contratual Interna - Inter OFSS - Estado</v>
      </c>
      <c r="B2266" s="3" t="s">
        <v>2994</v>
      </c>
      <c r="C2266" s="4">
        <v>12224177.85</v>
      </c>
      <c r="E2266" s="1">
        <f t="shared" si="175"/>
        <v>12224177.85</v>
      </c>
      <c r="F2266" s="1">
        <f t="shared" si="174"/>
        <v>0</v>
      </c>
      <c r="H2266" t="b">
        <f t="shared" si="173"/>
        <v>1</v>
      </c>
      <c r="I2266" t="str">
        <f t="shared" si="171"/>
        <v>00</v>
      </c>
    </row>
    <row r="2267" spans="1:9" ht="25.5">
      <c r="A2267" t="str">
        <f t="shared" si="172"/>
        <v>3.4.3.1.5.00.00 - Variações Monetárias e Cambiais de Dívida 
 Contratual Interna - Inter OFSS - Município</v>
      </c>
      <c r="B2267" s="5" t="s">
        <v>2995</v>
      </c>
      <c r="C2267" s="6">
        <v>55302064.579999998</v>
      </c>
      <c r="E2267" s="1">
        <f t="shared" si="175"/>
        <v>55302064.579999998</v>
      </c>
      <c r="F2267" s="1">
        <f t="shared" si="174"/>
        <v>0</v>
      </c>
      <c r="H2267" t="b">
        <f t="shared" si="173"/>
        <v>1</v>
      </c>
      <c r="I2267" t="str">
        <f t="shared" si="171"/>
        <v>00</v>
      </c>
    </row>
    <row r="2268" spans="1:9" ht="25.5">
      <c r="A2268" t="str">
        <f t="shared" si="172"/>
        <v>3.4.3.2.0.00.00 - Variações Monetárias e Cambiais de Dívida 
 Contratual Externa</v>
      </c>
      <c r="B2268" s="3" t="s">
        <v>2996</v>
      </c>
      <c r="C2268" s="4">
        <v>1326244321.6600001</v>
      </c>
      <c r="E2268" s="1">
        <f>E2269</f>
        <v>0</v>
      </c>
      <c r="F2268" s="1">
        <f>F2269</f>
        <v>1326244321.6600001</v>
      </c>
      <c r="H2268" t="b">
        <f t="shared" si="173"/>
        <v>1</v>
      </c>
      <c r="I2268" t="str">
        <f t="shared" si="171"/>
        <v>00</v>
      </c>
    </row>
    <row r="2269" spans="1:9" ht="25.5">
      <c r="A2269" t="str">
        <f t="shared" si="172"/>
        <v>3.4.3.2.1.00.00 - Variações Monetárias e Cambiais de Dívida 
 Contratual Externa - Consolidação</v>
      </c>
      <c r="B2269" s="5" t="s">
        <v>2997</v>
      </c>
      <c r="C2269" s="6">
        <v>1326244321.6600001</v>
      </c>
      <c r="E2269" s="1">
        <f t="shared" si="175"/>
        <v>0</v>
      </c>
      <c r="F2269" s="1">
        <f t="shared" si="174"/>
        <v>1326244321.6600001</v>
      </c>
      <c r="H2269" t="b">
        <f t="shared" si="173"/>
        <v>1</v>
      </c>
      <c r="I2269" t="str">
        <f t="shared" si="171"/>
        <v>00</v>
      </c>
    </row>
    <row r="2270" spans="1:9" ht="25.5">
      <c r="A2270" t="str">
        <f t="shared" si="172"/>
        <v>3.4.3.3.0.00.00 - Variações Monetárias e Cambiais de Dívida 
 Mobiliária Interna</v>
      </c>
      <c r="B2270" s="3" t="s">
        <v>2998</v>
      </c>
      <c r="C2270" s="4">
        <v>117363041.29000001</v>
      </c>
      <c r="E2270" s="1">
        <f>E2271</f>
        <v>0</v>
      </c>
      <c r="F2270" s="1">
        <f>F2271</f>
        <v>117363041.29000001</v>
      </c>
      <c r="H2270" t="b">
        <f t="shared" si="173"/>
        <v>1</v>
      </c>
      <c r="I2270" t="str">
        <f t="shared" si="171"/>
        <v>00</v>
      </c>
    </row>
    <row r="2271" spans="1:9" ht="25.5">
      <c r="A2271" t="str">
        <f t="shared" si="172"/>
        <v>3.4.3.3.1.00.00 - Variações Monetárias e Cambiais de Dívida 
 Mobiliária Interna - Consolidação</v>
      </c>
      <c r="B2271" s="5" t="s">
        <v>2999</v>
      </c>
      <c r="C2271" s="6">
        <v>117363041.29000001</v>
      </c>
      <c r="E2271" s="1"/>
      <c r="F2271" s="1">
        <f t="shared" si="174"/>
        <v>117363041.29000001</v>
      </c>
      <c r="H2271" t="b">
        <f t="shared" si="173"/>
        <v>1</v>
      </c>
      <c r="I2271" t="str">
        <f t="shared" si="171"/>
        <v>00</v>
      </c>
    </row>
    <row r="2272" spans="1:9" ht="25.5">
      <c r="A2272" t="str">
        <f t="shared" si="172"/>
        <v>3.4.3.4.0.00.00 - Variações Monetárias e Cambiais de Dívida 
 Mobiliária Externa</v>
      </c>
      <c r="B2272" s="3" t="s">
        <v>3000</v>
      </c>
      <c r="C2272" s="4">
        <v>2150048.52</v>
      </c>
      <c r="E2272" s="1">
        <f>E2273</f>
        <v>0</v>
      </c>
      <c r="F2272" s="1">
        <f>F2273</f>
        <v>2150048.52</v>
      </c>
      <c r="H2272" t="b">
        <f t="shared" si="173"/>
        <v>1</v>
      </c>
      <c r="I2272" t="str">
        <f t="shared" si="171"/>
        <v>00</v>
      </c>
    </row>
    <row r="2273" spans="1:9" ht="25.5">
      <c r="A2273" t="str">
        <f t="shared" si="172"/>
        <v>3.4.3.4.1.00.00 - Variações Monetárias e Cambiais de Dívida 
 Mobiliária Externa - Consolidação</v>
      </c>
      <c r="B2273" s="5" t="s">
        <v>3001</v>
      </c>
      <c r="C2273" s="6">
        <v>2150048.52</v>
      </c>
      <c r="E2273" s="1">
        <f t="shared" si="175"/>
        <v>0</v>
      </c>
      <c r="F2273" s="1">
        <f t="shared" si="174"/>
        <v>2150048.52</v>
      </c>
      <c r="H2273" t="b">
        <f t="shared" si="173"/>
        <v>1</v>
      </c>
      <c r="I2273" t="str">
        <f t="shared" si="171"/>
        <v>00</v>
      </c>
    </row>
    <row r="2274" spans="1:9">
      <c r="A2274" t="str">
        <f t="shared" si="172"/>
        <v>3.4.3.9.0.00.00 - Outras Variações Monetárias e Cambiais</v>
      </c>
      <c r="B2274" s="3" t="s">
        <v>3002</v>
      </c>
      <c r="C2274" s="4">
        <v>3308004326.8400002</v>
      </c>
      <c r="E2274" s="1">
        <f>E2278+E2277+E2275+E2276</f>
        <v>257979769.85999998</v>
      </c>
      <c r="F2274" s="1">
        <f>F2278+F2277+F2275+F2276</f>
        <v>3050024556.98</v>
      </c>
      <c r="H2274" t="b">
        <f t="shared" si="173"/>
        <v>1</v>
      </c>
      <c r="I2274" t="str">
        <f t="shared" si="171"/>
        <v>00</v>
      </c>
    </row>
    <row r="2275" spans="1:9" ht="25.5">
      <c r="A2275" t="str">
        <f t="shared" si="172"/>
        <v>3.4.3.9.1.00.00 - Outras Variações Monetárias e Cambiais - 
 Consolidação</v>
      </c>
      <c r="B2275" s="5" t="s">
        <v>3003</v>
      </c>
      <c r="C2275" s="6">
        <v>3050024556.98</v>
      </c>
      <c r="E2275" s="1">
        <f t="shared" si="175"/>
        <v>0</v>
      </c>
      <c r="F2275" s="1">
        <f t="shared" si="174"/>
        <v>3050024556.98</v>
      </c>
      <c r="H2275" t="b">
        <f t="shared" si="173"/>
        <v>1</v>
      </c>
      <c r="I2275" t="str">
        <f t="shared" si="171"/>
        <v>00</v>
      </c>
    </row>
    <row r="2276" spans="1:9" ht="25.5">
      <c r="A2276" t="str">
        <f t="shared" si="172"/>
        <v>3.4.3.9.3.00.00 - Outras Variações Monetárias e Cambiais - Inter 
 OFSS - União</v>
      </c>
      <c r="B2276" s="3" t="s">
        <v>3004</v>
      </c>
      <c r="C2276" s="4">
        <v>112350631.15000001</v>
      </c>
      <c r="E2276" s="1">
        <f t="shared" si="175"/>
        <v>112350631.15000001</v>
      </c>
      <c r="F2276" s="1">
        <f t="shared" si="174"/>
        <v>0</v>
      </c>
      <c r="H2276" t="b">
        <f t="shared" si="173"/>
        <v>1</v>
      </c>
      <c r="I2276" t="str">
        <f t="shared" si="171"/>
        <v>00</v>
      </c>
    </row>
    <row r="2277" spans="1:9" ht="25.5">
      <c r="A2277" t="str">
        <f t="shared" si="172"/>
        <v>3.4.3.9.4.00.00 - Outras Variações Monetárias e Cambiais - Inter 
 OFSS - Estado</v>
      </c>
      <c r="B2277" s="5" t="s">
        <v>3005</v>
      </c>
      <c r="C2277" s="6">
        <v>708227.79</v>
      </c>
      <c r="E2277" s="1">
        <f t="shared" si="175"/>
        <v>708227.79</v>
      </c>
      <c r="F2277" s="1">
        <f t="shared" si="174"/>
        <v>0</v>
      </c>
      <c r="H2277" t="b">
        <f t="shared" si="173"/>
        <v>1</v>
      </c>
      <c r="I2277" t="str">
        <f t="shared" si="171"/>
        <v>00</v>
      </c>
    </row>
    <row r="2278" spans="1:9" ht="25.5">
      <c r="A2278" t="str">
        <f t="shared" si="172"/>
        <v>3.4.3.9.5.00.00 - Outras Variações Monetárias e Cambiais - Inter 
 OFSS - Município</v>
      </c>
      <c r="B2278" s="3" t="s">
        <v>3006</v>
      </c>
      <c r="C2278" s="4">
        <v>144920910.91999999</v>
      </c>
      <c r="E2278" s="1">
        <f t="shared" si="175"/>
        <v>144920910.91999999</v>
      </c>
      <c r="F2278" s="1">
        <f t="shared" si="174"/>
        <v>0</v>
      </c>
      <c r="H2278" t="b">
        <f t="shared" si="173"/>
        <v>1</v>
      </c>
      <c r="I2278" t="str">
        <f t="shared" si="171"/>
        <v>00</v>
      </c>
    </row>
    <row r="2279" spans="1:9">
      <c r="A2279" t="str">
        <f t="shared" si="172"/>
        <v>3.4.4.0.0.00.00 - Descontos Financeiros Concedidos</v>
      </c>
      <c r="B2279" s="5" t="s">
        <v>3007</v>
      </c>
      <c r="C2279" s="6">
        <v>28489548.760000002</v>
      </c>
      <c r="E2279" s="1">
        <f>E2280</f>
        <v>0</v>
      </c>
      <c r="F2279" s="1">
        <f>F2280</f>
        <v>28489548.760000002</v>
      </c>
      <c r="H2279" t="b">
        <f t="shared" si="173"/>
        <v>1</v>
      </c>
      <c r="I2279" t="str">
        <f t="shared" si="171"/>
        <v>00</v>
      </c>
    </row>
    <row r="2280" spans="1:9">
      <c r="A2280" t="str">
        <f t="shared" si="172"/>
        <v>3.4.4.0.1.00.00 - Descontos Financeiros Concedidos - Consolidação</v>
      </c>
      <c r="B2280" s="3" t="s">
        <v>3008</v>
      </c>
      <c r="C2280" s="4">
        <v>28489548.760000002</v>
      </c>
      <c r="E2280" s="1">
        <f t="shared" si="175"/>
        <v>0</v>
      </c>
      <c r="F2280" s="1">
        <f t="shared" si="174"/>
        <v>28489548.760000002</v>
      </c>
      <c r="H2280" t="b">
        <f t="shared" si="173"/>
        <v>1</v>
      </c>
      <c r="I2280" t="str">
        <f t="shared" si="171"/>
        <v>00</v>
      </c>
    </row>
    <row r="2281" spans="1:9">
      <c r="A2281" t="str">
        <f t="shared" si="172"/>
        <v>3.4.8.0.0.00.00 - Aportes ao Banco Central</v>
      </c>
      <c r="B2281" s="5" t="s">
        <v>3009</v>
      </c>
      <c r="C2281" s="6">
        <v>2614.9499999999998</v>
      </c>
      <c r="E2281" s="1">
        <f>E2282+E2284</f>
        <v>0</v>
      </c>
      <c r="F2281" s="1">
        <f>F2282+F2284</f>
        <v>2614.9499999999998</v>
      </c>
      <c r="H2281" t="b">
        <f t="shared" si="173"/>
        <v>1</v>
      </c>
      <c r="I2281" t="str">
        <f t="shared" si="171"/>
        <v>00</v>
      </c>
    </row>
    <row r="2282" spans="1:9">
      <c r="A2282" t="str">
        <f t="shared" si="172"/>
        <v>3.4.8.1.0.00.00 - Resultado Negativo do Banco Central</v>
      </c>
      <c r="B2282" s="3" t="s">
        <v>3010</v>
      </c>
      <c r="C2282" s="4">
        <v>2614.9499999999998</v>
      </c>
      <c r="E2282" s="1">
        <f>E2283</f>
        <v>0</v>
      </c>
      <c r="F2282" s="1">
        <f>F2283</f>
        <v>2614.9499999999998</v>
      </c>
      <c r="H2282" t="b">
        <f t="shared" si="173"/>
        <v>1</v>
      </c>
      <c r="I2282" t="str">
        <f t="shared" si="171"/>
        <v>00</v>
      </c>
    </row>
    <row r="2283" spans="1:9">
      <c r="A2283" t="str">
        <f t="shared" si="172"/>
        <v>3.4.8.1.1.00.00 - Resultado Negativo do Banco Central - Consolidação</v>
      </c>
      <c r="B2283" s="5" t="s">
        <v>3011</v>
      </c>
      <c r="C2283" s="6">
        <v>2614.9499999999998</v>
      </c>
      <c r="E2283" s="1">
        <f t="shared" si="175"/>
        <v>0</v>
      </c>
      <c r="F2283" s="1">
        <f t="shared" si="174"/>
        <v>2614.9499999999998</v>
      </c>
      <c r="H2283" t="b">
        <f t="shared" si="173"/>
        <v>1</v>
      </c>
      <c r="I2283" t="str">
        <f t="shared" si="171"/>
        <v>00</v>
      </c>
    </row>
    <row r="2284" spans="1:9">
      <c r="A2284" t="str">
        <f t="shared" si="172"/>
        <v>3.4.8.2.0.00.00 - Manutenção da Carteira de Títulos</v>
      </c>
      <c r="B2284" s="3" t="s">
        <v>3012</v>
      </c>
      <c r="C2284" s="4"/>
      <c r="E2284" s="1">
        <f>E2285</f>
        <v>0</v>
      </c>
      <c r="F2284" s="1">
        <f>F2285</f>
        <v>0</v>
      </c>
      <c r="H2284" t="b">
        <f t="shared" si="173"/>
        <v>1</v>
      </c>
      <c r="I2284" t="str">
        <f t="shared" si="171"/>
        <v>00</v>
      </c>
    </row>
    <row r="2285" spans="1:9">
      <c r="A2285" t="str">
        <f t="shared" si="172"/>
        <v>3.4.8.2.1.00.00 - Manutenção da Carteira de Títulos - Consolidação</v>
      </c>
      <c r="B2285" s="5" t="s">
        <v>3013</v>
      </c>
      <c r="C2285" s="6"/>
      <c r="E2285" s="1">
        <f t="shared" si="175"/>
        <v>0</v>
      </c>
      <c r="F2285" s="1">
        <f t="shared" si="174"/>
        <v>0</v>
      </c>
      <c r="H2285" t="b">
        <f t="shared" si="173"/>
        <v>1</v>
      </c>
      <c r="I2285" t="str">
        <f t="shared" si="171"/>
        <v>00</v>
      </c>
    </row>
    <row r="2286" spans="1:9" ht="25.5">
      <c r="A2286" t="str">
        <f t="shared" si="172"/>
        <v>3.4.9.0.0.00.00 - Outras Variações Patrimoniais Diminutivas - 
 Financeiras</v>
      </c>
      <c r="B2286" s="3" t="s">
        <v>3014</v>
      </c>
      <c r="C2286" s="4">
        <v>4822798662.6599998</v>
      </c>
      <c r="E2286" s="1">
        <f>E2291+E2289+E2287</f>
        <v>0</v>
      </c>
      <c r="F2286" s="1">
        <f>F2291+F2289+F2287</f>
        <v>4822798662.6599998</v>
      </c>
      <c r="H2286" t="b">
        <f t="shared" si="173"/>
        <v>1</v>
      </c>
      <c r="I2286" t="str">
        <f t="shared" si="171"/>
        <v>00</v>
      </c>
    </row>
    <row r="2287" spans="1:9">
      <c r="A2287" t="str">
        <f t="shared" si="172"/>
        <v>3.4.9.1.0.00.00 - Juros e Encargos em Sentenças Judiciais</v>
      </c>
      <c r="B2287" s="5" t="s">
        <v>3015</v>
      </c>
      <c r="C2287" s="6">
        <v>380715458.36000001</v>
      </c>
      <c r="E2287" s="1">
        <f>E2288</f>
        <v>0</v>
      </c>
      <c r="F2287" s="1">
        <f>F2288</f>
        <v>380715458.36000001</v>
      </c>
      <c r="H2287" t="b">
        <f t="shared" si="173"/>
        <v>1</v>
      </c>
      <c r="I2287" t="str">
        <f t="shared" si="171"/>
        <v>00</v>
      </c>
    </row>
    <row r="2288" spans="1:9" ht="25.5">
      <c r="A2288" t="str">
        <f t="shared" si="172"/>
        <v>3.4.9.1.1.00.00 - Juros e Encargos em Sentenças Judiciais - 
 Consolidação</v>
      </c>
      <c r="B2288" s="3" t="s">
        <v>3016</v>
      </c>
      <c r="C2288" s="4">
        <v>380715458.36000001</v>
      </c>
      <c r="E2288" s="1">
        <f t="shared" si="175"/>
        <v>0</v>
      </c>
      <c r="F2288" s="1">
        <f t="shared" si="174"/>
        <v>380715458.36000001</v>
      </c>
      <c r="H2288" t="b">
        <f t="shared" si="173"/>
        <v>1</v>
      </c>
      <c r="I2288" t="str">
        <f t="shared" si="171"/>
        <v>00</v>
      </c>
    </row>
    <row r="2289" spans="1:10">
      <c r="A2289" t="str">
        <f t="shared" si="172"/>
        <v>3.4.9.2.0.00.00 - Juros e Encargos em Indenizações e Restituições</v>
      </c>
      <c r="B2289" s="5" t="s">
        <v>3017</v>
      </c>
      <c r="C2289" s="6">
        <v>392305070.61000001</v>
      </c>
      <c r="E2289" s="1">
        <f>E2290</f>
        <v>0</v>
      </c>
      <c r="F2289" s="1">
        <f>F2290</f>
        <v>392305070.61000001</v>
      </c>
      <c r="H2289" t="b">
        <f t="shared" si="173"/>
        <v>1</v>
      </c>
      <c r="I2289" t="str">
        <f t="shared" si="171"/>
        <v>00</v>
      </c>
    </row>
    <row r="2290" spans="1:10" ht="25.5">
      <c r="A2290" t="str">
        <f t="shared" si="172"/>
        <v>3.4.9.2.1.00.00 - Juros e Encargos em Indenizações e Restituições - 
 Consolidação</v>
      </c>
      <c r="B2290" s="3" t="s">
        <v>3018</v>
      </c>
      <c r="C2290" s="4">
        <v>392305070.61000001</v>
      </c>
      <c r="E2290" s="1">
        <f t="shared" si="175"/>
        <v>0</v>
      </c>
      <c r="F2290" s="1">
        <f t="shared" si="174"/>
        <v>392305070.61000001</v>
      </c>
      <c r="H2290" t="b">
        <f t="shared" si="173"/>
        <v>1</v>
      </c>
      <c r="I2290" t="str">
        <f t="shared" si="171"/>
        <v>00</v>
      </c>
    </row>
    <row r="2291" spans="1:10" ht="25.5">
      <c r="A2291" t="str">
        <f t="shared" si="172"/>
        <v>3.4.9.9.0.00.00 - Outras Variações Patrimoniais Diminutivas 
 Financeiras</v>
      </c>
      <c r="B2291" s="5" t="s">
        <v>3019</v>
      </c>
      <c r="C2291" s="6">
        <v>4049778133.6900001</v>
      </c>
      <c r="E2291" s="1">
        <f>E2292</f>
        <v>0</v>
      </c>
      <c r="F2291" s="1">
        <f>F2292</f>
        <v>4049778133.6900001</v>
      </c>
      <c r="H2291" t="b">
        <f t="shared" si="173"/>
        <v>1</v>
      </c>
      <c r="I2291" t="str">
        <f t="shared" si="171"/>
        <v>00</v>
      </c>
    </row>
    <row r="2292" spans="1:10" ht="25.5">
      <c r="A2292" t="str">
        <f t="shared" si="172"/>
        <v>3.4.9.9.1.00.00 - Outras Variações Patrimoniais Diminutivas 
 Financeiras - Consolidação</v>
      </c>
      <c r="B2292" s="3" t="s">
        <v>3020</v>
      </c>
      <c r="C2292" s="4">
        <v>4049778133.6900001</v>
      </c>
      <c r="E2292" s="1">
        <f t="shared" si="175"/>
        <v>0</v>
      </c>
      <c r="F2292" s="1">
        <f t="shared" si="174"/>
        <v>4049778133.6900001</v>
      </c>
      <c r="H2292" t="b">
        <f t="shared" si="173"/>
        <v>1</v>
      </c>
      <c r="I2292" t="str">
        <f t="shared" si="171"/>
        <v>00</v>
      </c>
    </row>
    <row r="2293" spans="1:10">
      <c r="A2293" t="str">
        <f t="shared" si="172"/>
        <v>3.5.0.0.0.00.00 - Transferências e Delegações Concedidas</v>
      </c>
      <c r="B2293" s="5" t="s">
        <v>3021</v>
      </c>
      <c r="C2293" s="6">
        <v>134059241292.91</v>
      </c>
      <c r="E2293" s="1">
        <f>E2332+E2326+E2330+E2303+E2328+E2321+E2294+E2339</f>
        <v>112491846534.00999</v>
      </c>
      <c r="F2293" s="1">
        <f>F2332+F2326+F2330+F2303+F2328+F2321+F2294+F2339</f>
        <v>21567394758.900002</v>
      </c>
      <c r="H2293" t="b">
        <f t="shared" si="173"/>
        <v>1</v>
      </c>
      <c r="I2293" t="str">
        <f t="shared" si="171"/>
        <v>00</v>
      </c>
    </row>
    <row r="2294" spans="1:10">
      <c r="A2294" t="str">
        <f t="shared" si="172"/>
        <v>3.5.1.0.0.00.00 - Transferências Intragovernamentais</v>
      </c>
      <c r="B2294" s="3" t="s">
        <v>3022</v>
      </c>
      <c r="C2294" s="4">
        <v>97773669071.020004</v>
      </c>
      <c r="E2294" s="1">
        <f>E2299+E2301+E2297+E2295</f>
        <v>97773669071.019989</v>
      </c>
      <c r="F2294" s="1">
        <f t="shared" si="174"/>
        <v>0</v>
      </c>
      <c r="H2294" t="b">
        <f t="shared" si="173"/>
        <v>1</v>
      </c>
      <c r="I2294" t="str">
        <f t="shared" si="171"/>
        <v>00</v>
      </c>
    </row>
    <row r="2295" spans="1:10" ht="25.5">
      <c r="A2295" t="str">
        <f t="shared" si="172"/>
        <v>3.5.1.1.0.00.00 - Transferências Concedidas para a Execução 
 Orçamentária</v>
      </c>
      <c r="B2295" s="5" t="s">
        <v>3023</v>
      </c>
      <c r="C2295" s="6">
        <v>77784129672.119995</v>
      </c>
      <c r="E2295" s="1">
        <f>E2296</f>
        <v>77784129672.119995</v>
      </c>
      <c r="F2295" s="1">
        <f>F2296</f>
        <v>0</v>
      </c>
      <c r="H2295" t="b">
        <f t="shared" si="173"/>
        <v>1</v>
      </c>
      <c r="I2295" t="str">
        <f t="shared" si="171"/>
        <v>00</v>
      </c>
    </row>
    <row r="2296" spans="1:10" ht="25.5">
      <c r="A2296" t="str">
        <f t="shared" si="172"/>
        <v>3.5.1.1.2.00.00 - Transferências Concedidas para a Execução 
 Orçamentária - Intra OFSS</v>
      </c>
      <c r="B2296" s="3" t="s">
        <v>3024</v>
      </c>
      <c r="C2296" s="4">
        <v>77784129672.119995</v>
      </c>
      <c r="E2296" s="1">
        <f t="shared" si="175"/>
        <v>77784129672.119995</v>
      </c>
      <c r="F2296" s="1">
        <f t="shared" si="174"/>
        <v>0</v>
      </c>
      <c r="H2296" t="b">
        <f t="shared" si="173"/>
        <v>1</v>
      </c>
      <c r="I2296" t="str">
        <f t="shared" si="171"/>
        <v>00</v>
      </c>
    </row>
    <row r="2297" spans="1:10" ht="25.5">
      <c r="A2297" t="str">
        <f t="shared" si="172"/>
        <v>3.5.1.2.0.00.00 - Transferências Concedidas - Independentes de 
 Execução Orçamentária</v>
      </c>
      <c r="B2297" s="5" t="s">
        <v>3025</v>
      </c>
      <c r="C2297" s="6">
        <v>17704155218.18</v>
      </c>
      <c r="E2297" s="1">
        <f>E2298</f>
        <v>17704155218.18</v>
      </c>
      <c r="F2297" s="1">
        <f>F2298</f>
        <v>0</v>
      </c>
      <c r="H2297" t="b">
        <f t="shared" si="173"/>
        <v>1</v>
      </c>
      <c r="I2297" t="str">
        <f t="shared" si="171"/>
        <v>00</v>
      </c>
    </row>
    <row r="2298" spans="1:10" ht="25.5">
      <c r="A2298" t="str">
        <f t="shared" si="172"/>
        <v>3.5.1.2.2.00.00 - Transferências Concedidas - Independentes de 
 Execução Orçamentária - Intra OFSS</v>
      </c>
      <c r="B2298" s="3" t="s">
        <v>3026</v>
      </c>
      <c r="C2298" s="4">
        <v>17704155218.18</v>
      </c>
      <c r="E2298" s="1">
        <f t="shared" si="175"/>
        <v>17704155218.18</v>
      </c>
      <c r="F2298" s="1">
        <f t="shared" si="174"/>
        <v>0</v>
      </c>
      <c r="H2298" t="b">
        <f t="shared" si="173"/>
        <v>1</v>
      </c>
      <c r="I2298" t="str">
        <f t="shared" si="171"/>
        <v>00</v>
      </c>
    </row>
    <row r="2299" spans="1:10" ht="25.5">
      <c r="A2299" t="str">
        <f t="shared" si="172"/>
        <v>3.5.1.3.0.00.00 - Transferências Concedidas para Aportes de Recursos 
 para o RPPS</v>
      </c>
      <c r="B2299" s="5" t="s">
        <v>3027</v>
      </c>
      <c r="C2299" s="6">
        <v>2203088093.79</v>
      </c>
      <c r="E2299" s="1">
        <f>E2300</f>
        <v>2203088093.79</v>
      </c>
      <c r="F2299" s="1">
        <f>F2300</f>
        <v>0</v>
      </c>
      <c r="H2299" t="b">
        <f t="shared" si="173"/>
        <v>1</v>
      </c>
      <c r="I2299" t="str">
        <f t="shared" si="171"/>
        <v>00</v>
      </c>
      <c r="J2299" t="s">
        <v>815</v>
      </c>
    </row>
    <row r="2300" spans="1:10" ht="25.5">
      <c r="A2300" t="str">
        <f t="shared" si="172"/>
        <v>3.5.1.3.2.00.00 - Transferências Concedidas para Aportes de Recursos 
 para o RPPS – Intra OFSS</v>
      </c>
      <c r="B2300" s="3" t="s">
        <v>3028</v>
      </c>
      <c r="C2300" s="4">
        <v>2203088093.79</v>
      </c>
      <c r="E2300" s="1">
        <f t="shared" si="175"/>
        <v>2203088093.79</v>
      </c>
      <c r="F2300" s="1">
        <f t="shared" si="174"/>
        <v>0</v>
      </c>
      <c r="H2300" t="b">
        <f t="shared" si="173"/>
        <v>1</v>
      </c>
      <c r="I2300" t="str">
        <f t="shared" si="171"/>
        <v>00</v>
      </c>
    </row>
    <row r="2301" spans="1:10" ht="25.5">
      <c r="A2301" t="str">
        <f t="shared" si="172"/>
        <v>3.5.1.4.0.00.00 - Transferências Concedidas para Aportes de Recursos 
 para o RGPS</v>
      </c>
      <c r="B2301" s="5" t="s">
        <v>3029</v>
      </c>
      <c r="C2301" s="6">
        <v>82296086.930000007</v>
      </c>
      <c r="E2301" s="1">
        <f>E2302</f>
        <v>82296086.930000007</v>
      </c>
      <c r="F2301" s="1">
        <f>F2302</f>
        <v>0</v>
      </c>
      <c r="H2301" t="b">
        <f t="shared" si="173"/>
        <v>1</v>
      </c>
      <c r="I2301" t="str">
        <f t="shared" si="171"/>
        <v>00</v>
      </c>
    </row>
    <row r="2302" spans="1:10" ht="25.5">
      <c r="A2302" t="str">
        <f t="shared" si="172"/>
        <v>3.5.1.4.2.00.00 - Transferências Concedidas para Aportes de Recursos 
 para o RGPS – Intra OFSS</v>
      </c>
      <c r="B2302" s="3" t="s">
        <v>3030</v>
      </c>
      <c r="C2302" s="4">
        <v>82296086.930000007</v>
      </c>
      <c r="E2302" s="1">
        <f t="shared" si="175"/>
        <v>82296086.930000007</v>
      </c>
      <c r="F2302" s="1">
        <f t="shared" si="174"/>
        <v>0</v>
      </c>
      <c r="H2302" t="b">
        <f t="shared" si="173"/>
        <v>1</v>
      </c>
      <c r="I2302" t="str">
        <f t="shared" si="171"/>
        <v>00</v>
      </c>
    </row>
    <row r="2303" spans="1:10">
      <c r="A2303" t="str">
        <f t="shared" si="172"/>
        <v>3.5.2.0.0.00.00 - Transferências Inter Governamentais</v>
      </c>
      <c r="B2303" s="5" t="s">
        <v>3033</v>
      </c>
      <c r="C2303" s="6">
        <v>18717958381.43</v>
      </c>
      <c r="E2303" s="1">
        <f>E2304+E2311+E2309+E2316</f>
        <v>13941341427.75</v>
      </c>
      <c r="F2303" s="1">
        <f>F2304+F2311+F2309+F2316</f>
        <v>4776616953.6799994</v>
      </c>
      <c r="H2303" t="b">
        <f t="shared" si="173"/>
        <v>1</v>
      </c>
      <c r="I2303" t="str">
        <f t="shared" si="171"/>
        <v>00</v>
      </c>
    </row>
    <row r="2304" spans="1:10">
      <c r="A2304" t="str">
        <f t="shared" si="172"/>
        <v>3.5.2.1.0.00.00 - Distribuição Constitucional ou Legal de Receitas</v>
      </c>
      <c r="B2304" s="3" t="s">
        <v>3034</v>
      </c>
      <c r="C2304" s="4">
        <v>1591644306.6800001</v>
      </c>
      <c r="E2304" s="1">
        <f>E2305+E2306+E2307+E2308</f>
        <v>442240800.97999996</v>
      </c>
      <c r="F2304" s="1">
        <f>F2305+F2306+F2307+F2308</f>
        <v>1149403505.7</v>
      </c>
      <c r="H2304" t="b">
        <f t="shared" si="173"/>
        <v>1</v>
      </c>
      <c r="I2304" t="str">
        <f t="shared" ref="I2304:I2367" si="176">MID(A2304,11,2)</f>
        <v>00</v>
      </c>
    </row>
    <row r="2305" spans="1:9" ht="25.5">
      <c r="A2305" t="str">
        <f t="shared" ref="A2305:A2368" si="177">TRIM(B2305)</f>
        <v>3.5.2.1.1.00.00 - Distribuição Constitucional ou Legal de Receitas - 
 Consolidação</v>
      </c>
      <c r="B2305" s="5" t="s">
        <v>3035</v>
      </c>
      <c r="C2305" s="6">
        <v>1149403505.7</v>
      </c>
      <c r="E2305" s="1">
        <f t="shared" ref="E2305:E2366" si="178">SUMIF(A2305:B2305,"*intra*",C2305:D2305)+SUMIF(A2305:B2305,"*inter*",C2305:D2305)</f>
        <v>0</v>
      </c>
      <c r="F2305" s="1">
        <f t="shared" ref="F2305:F2366" si="179">SUMIF(A2305:B2305,"*consolidação*",C2305:D2305)</f>
        <v>1149403505.7</v>
      </c>
      <c r="H2305" t="b">
        <f t="shared" ref="H2305:H2368" si="180">IF(I2305="00",C2305=E2305+F2305,TRUE)</f>
        <v>1</v>
      </c>
      <c r="I2305" t="str">
        <f t="shared" si="176"/>
        <v>00</v>
      </c>
    </row>
    <row r="2306" spans="1:9" ht="25.5">
      <c r="A2306" t="str">
        <f t="shared" si="177"/>
        <v>3.5.2.1.3.00.00 - Distribuição Constitucional ou Legal de Receitas – 
 Inter OFSS - União</v>
      </c>
      <c r="B2306" s="3" t="s">
        <v>3036</v>
      </c>
      <c r="C2306" s="4">
        <v>124826262.58</v>
      </c>
      <c r="E2306" s="1">
        <f t="shared" si="178"/>
        <v>124826262.58</v>
      </c>
      <c r="F2306" s="1">
        <f t="shared" si="179"/>
        <v>0</v>
      </c>
      <c r="H2306" t="b">
        <f t="shared" si="180"/>
        <v>1</v>
      </c>
      <c r="I2306" t="str">
        <f t="shared" si="176"/>
        <v>00</v>
      </c>
    </row>
    <row r="2307" spans="1:9" ht="25.5">
      <c r="A2307" t="str">
        <f t="shared" si="177"/>
        <v>3.5.2.1.4.00.00 - Distribuição Constitucional ou Legal de Receitas – 
 Inter OFSS - Estado</v>
      </c>
      <c r="B2307" s="5" t="s">
        <v>3037</v>
      </c>
      <c r="C2307" s="6">
        <v>39948718.560000002</v>
      </c>
      <c r="E2307" s="1">
        <f t="shared" si="178"/>
        <v>39948718.560000002</v>
      </c>
      <c r="F2307" s="1">
        <f t="shared" si="179"/>
        <v>0</v>
      </c>
      <c r="H2307" t="b">
        <f t="shared" si="180"/>
        <v>1</v>
      </c>
      <c r="I2307" t="str">
        <f t="shared" si="176"/>
        <v>00</v>
      </c>
    </row>
    <row r="2308" spans="1:9" ht="25.5">
      <c r="A2308" t="str">
        <f t="shared" si="177"/>
        <v>3.5.2.1.5.00.00 - Distribuição Constitucional ou Legal de Receitas – 
 Inter OFSS - Município</v>
      </c>
      <c r="B2308" s="3" t="s">
        <v>3038</v>
      </c>
      <c r="C2308" s="4">
        <v>277465819.83999997</v>
      </c>
      <c r="E2308" s="1">
        <f t="shared" si="178"/>
        <v>277465819.83999997</v>
      </c>
      <c r="F2308" s="1">
        <f t="shared" si="179"/>
        <v>0</v>
      </c>
      <c r="H2308" t="b">
        <f t="shared" si="180"/>
        <v>1</v>
      </c>
      <c r="I2308" t="str">
        <f t="shared" si="176"/>
        <v>00</v>
      </c>
    </row>
    <row r="2309" spans="1:9">
      <c r="A2309" t="str">
        <f t="shared" si="177"/>
        <v>3.5.2.2.0.00.00 - Transferências ao FUNDEB</v>
      </c>
      <c r="B2309" s="5" t="s">
        <v>3039</v>
      </c>
      <c r="C2309" s="6">
        <v>12081473881.25</v>
      </c>
      <c r="E2309" s="1">
        <f>E2310</f>
        <v>12081473881.25</v>
      </c>
      <c r="F2309" s="1">
        <f>F2310</f>
        <v>0</v>
      </c>
      <c r="H2309" t="b">
        <f t="shared" si="180"/>
        <v>1</v>
      </c>
      <c r="I2309" t="str">
        <f t="shared" si="176"/>
        <v>00</v>
      </c>
    </row>
    <row r="2310" spans="1:9">
      <c r="A2310" t="str">
        <f t="shared" si="177"/>
        <v>3.5.2.2.4.00.00 - Transferências ao FUNDEB - Inter OFSS - Estado</v>
      </c>
      <c r="B2310" s="3" t="s">
        <v>3040</v>
      </c>
      <c r="C2310" s="4">
        <v>12081473881.25</v>
      </c>
      <c r="E2310" s="1">
        <f t="shared" si="178"/>
        <v>12081473881.25</v>
      </c>
      <c r="F2310" s="1">
        <f t="shared" si="179"/>
        <v>0</v>
      </c>
      <c r="H2310" t="b">
        <f t="shared" si="180"/>
        <v>1</v>
      </c>
      <c r="I2310" t="str">
        <f t="shared" si="176"/>
        <v>00</v>
      </c>
    </row>
    <row r="2311" spans="1:9">
      <c r="A2311" t="str">
        <f t="shared" si="177"/>
        <v>3.5.2.3.0.00.00 - Transferências Voluntárias</v>
      </c>
      <c r="B2311" s="5" t="s">
        <v>3041</v>
      </c>
      <c r="C2311" s="6">
        <v>3748527639.4699998</v>
      </c>
      <c r="E2311" s="1">
        <f>E2314+E2315+E2312+E2313</f>
        <v>634548339.93000007</v>
      </c>
      <c r="F2311" s="1">
        <f>F2314+F2315+F2312+F2313</f>
        <v>3113979299.54</v>
      </c>
      <c r="H2311" t="b">
        <f t="shared" si="180"/>
        <v>1</v>
      </c>
      <c r="I2311" t="str">
        <f t="shared" si="176"/>
        <v>00</v>
      </c>
    </row>
    <row r="2312" spans="1:9">
      <c r="A2312" t="str">
        <f t="shared" si="177"/>
        <v>3.5.2.3.1.00.00 - Transferências Voluntárias - Consolidação</v>
      </c>
      <c r="B2312" s="3" t="s">
        <v>3042</v>
      </c>
      <c r="C2312" s="4">
        <v>3113979299.54</v>
      </c>
      <c r="E2312" s="1">
        <f t="shared" si="178"/>
        <v>0</v>
      </c>
      <c r="F2312" s="1">
        <f t="shared" si="179"/>
        <v>3113979299.54</v>
      </c>
      <c r="H2312" t="b">
        <f t="shared" si="180"/>
        <v>1</v>
      </c>
      <c r="I2312" t="str">
        <f t="shared" si="176"/>
        <v>00</v>
      </c>
    </row>
    <row r="2313" spans="1:9">
      <c r="A2313" t="str">
        <f t="shared" si="177"/>
        <v>3.5.2.3.3.00.00 - Transferências Voluntárias - Inter OFSS - União</v>
      </c>
      <c r="B2313" s="5" t="s">
        <v>3043</v>
      </c>
      <c r="C2313" s="6">
        <v>275082453.41000003</v>
      </c>
      <c r="E2313" s="1">
        <f t="shared" si="178"/>
        <v>275082453.41000003</v>
      </c>
      <c r="F2313" s="1">
        <f t="shared" si="179"/>
        <v>0</v>
      </c>
      <c r="H2313" t="b">
        <f t="shared" si="180"/>
        <v>1</v>
      </c>
      <c r="I2313" t="str">
        <f t="shared" si="176"/>
        <v>00</v>
      </c>
    </row>
    <row r="2314" spans="1:9">
      <c r="A2314" t="str">
        <f t="shared" si="177"/>
        <v>3.5.2.3.4.00.00 - Transferências Voluntárias - Inter OFSS - Estado</v>
      </c>
      <c r="B2314" s="3" t="s">
        <v>3044</v>
      </c>
      <c r="C2314" s="4">
        <v>240377615.31999999</v>
      </c>
      <c r="E2314" s="1">
        <f t="shared" si="178"/>
        <v>240377615.31999999</v>
      </c>
      <c r="F2314" s="1">
        <f t="shared" si="179"/>
        <v>0</v>
      </c>
      <c r="H2314" t="b">
        <f t="shared" si="180"/>
        <v>1</v>
      </c>
      <c r="I2314" t="str">
        <f t="shared" si="176"/>
        <v>00</v>
      </c>
    </row>
    <row r="2315" spans="1:9" ht="25.5">
      <c r="A2315" t="str">
        <f t="shared" si="177"/>
        <v>3.5.2.3.5.00.00 - Transferências Voluntárias - Inter OFSS - 
 Município</v>
      </c>
      <c r="B2315" s="5" t="s">
        <v>3045</v>
      </c>
      <c r="C2315" s="6">
        <v>119088271.2</v>
      </c>
      <c r="E2315" s="1">
        <f t="shared" si="178"/>
        <v>119088271.2</v>
      </c>
      <c r="F2315" s="1">
        <f t="shared" si="179"/>
        <v>0</v>
      </c>
      <c r="H2315" t="b">
        <f t="shared" si="180"/>
        <v>1</v>
      </c>
      <c r="I2315" t="str">
        <f t="shared" si="176"/>
        <v>00</v>
      </c>
    </row>
    <row r="2316" spans="1:9">
      <c r="A2316" t="str">
        <f t="shared" si="177"/>
        <v>3.5.2.4.0.00.00 - Outras Transferências</v>
      </c>
      <c r="B2316" s="3" t="s">
        <v>3046</v>
      </c>
      <c r="C2316" s="4">
        <v>1296312554.03</v>
      </c>
      <c r="E2316" s="1">
        <f>E2320+E2318+E2319+E2317</f>
        <v>783078405.58999991</v>
      </c>
      <c r="F2316" s="1">
        <f>F2320+F2318+F2319+F2317</f>
        <v>513234148.44</v>
      </c>
      <c r="H2316" t="b">
        <f t="shared" si="180"/>
        <v>1</v>
      </c>
      <c r="I2316" t="str">
        <f t="shared" si="176"/>
        <v>00</v>
      </c>
    </row>
    <row r="2317" spans="1:9">
      <c r="A2317" t="str">
        <f t="shared" si="177"/>
        <v>3.5.2.4.1.00.00 - Outras Transferências - Consolidação</v>
      </c>
      <c r="B2317" s="5" t="s">
        <v>3047</v>
      </c>
      <c r="C2317" s="6">
        <v>513234148.44</v>
      </c>
      <c r="E2317" s="1">
        <f t="shared" si="178"/>
        <v>0</v>
      </c>
      <c r="F2317" s="1">
        <f t="shared" si="179"/>
        <v>513234148.44</v>
      </c>
      <c r="H2317" t="b">
        <f t="shared" si="180"/>
        <v>1</v>
      </c>
      <c r="I2317" t="str">
        <f t="shared" si="176"/>
        <v>00</v>
      </c>
    </row>
    <row r="2318" spans="1:9">
      <c r="A2318" t="str">
        <f t="shared" si="177"/>
        <v>3.5.2.4.3.00.00 - Outras Transferências – Inter OFSS - União</v>
      </c>
      <c r="B2318" s="3" t="s">
        <v>3048</v>
      </c>
      <c r="C2318" s="4">
        <v>164167028.53</v>
      </c>
      <c r="E2318" s="1">
        <f t="shared" si="178"/>
        <v>164167028.53</v>
      </c>
      <c r="F2318" s="1">
        <f t="shared" si="179"/>
        <v>0</v>
      </c>
      <c r="H2318" t="b">
        <f t="shared" si="180"/>
        <v>1</v>
      </c>
      <c r="I2318" t="str">
        <f t="shared" si="176"/>
        <v>00</v>
      </c>
    </row>
    <row r="2319" spans="1:9">
      <c r="A2319" t="str">
        <f t="shared" si="177"/>
        <v>3.5.2.4.4.00.00 - Outras Transferências – Inter OFSS - Estado</v>
      </c>
      <c r="B2319" s="5" t="s">
        <v>3049</v>
      </c>
      <c r="C2319" s="6">
        <v>589071490.13999999</v>
      </c>
      <c r="E2319" s="1">
        <f t="shared" si="178"/>
        <v>589071490.13999999</v>
      </c>
      <c r="F2319" s="1">
        <f t="shared" si="179"/>
        <v>0</v>
      </c>
      <c r="H2319" t="b">
        <f t="shared" si="180"/>
        <v>1</v>
      </c>
      <c r="I2319" t="str">
        <f t="shared" si="176"/>
        <v>00</v>
      </c>
    </row>
    <row r="2320" spans="1:9">
      <c r="A2320" t="str">
        <f t="shared" si="177"/>
        <v>3.5.2.4.5.00.00 - Outras Transferências – Inter OFSS - Município</v>
      </c>
      <c r="B2320" s="3" t="s">
        <v>3050</v>
      </c>
      <c r="C2320" s="4">
        <v>29839886.920000002</v>
      </c>
      <c r="E2320" s="1">
        <f t="shared" si="178"/>
        <v>29839886.920000002</v>
      </c>
      <c r="F2320" s="1">
        <f t="shared" si="179"/>
        <v>0</v>
      </c>
      <c r="H2320" t="b">
        <f t="shared" si="180"/>
        <v>1</v>
      </c>
      <c r="I2320" t="str">
        <f t="shared" si="176"/>
        <v>00</v>
      </c>
    </row>
    <row r="2321" spans="1:9">
      <c r="A2321" t="str">
        <f t="shared" si="177"/>
        <v>3.5.3.0.0.00.00 - Transferências a Instituições Privadas</v>
      </c>
      <c r="B2321" s="5" t="s">
        <v>3051</v>
      </c>
      <c r="C2321" s="6">
        <v>14241033878.18</v>
      </c>
      <c r="E2321" s="1">
        <f>E2324+E2322</f>
        <v>0</v>
      </c>
      <c r="F2321" s="1">
        <f>F2324+F2322</f>
        <v>14241033878.18</v>
      </c>
      <c r="H2321" t="b">
        <f t="shared" si="180"/>
        <v>1</v>
      </c>
      <c r="I2321" t="str">
        <f t="shared" si="176"/>
        <v>00</v>
      </c>
    </row>
    <row r="2322" spans="1:9" ht="25.5">
      <c r="A2322" t="str">
        <f t="shared" si="177"/>
        <v>3.5.3.1.0.00.00 - Transferências a Instituições Privadas sem Fins 
 Lucrativos</v>
      </c>
      <c r="B2322" s="3" t="s">
        <v>3052</v>
      </c>
      <c r="C2322" s="4">
        <v>14070203350.889999</v>
      </c>
      <c r="E2322" s="1">
        <f>E2323</f>
        <v>0</v>
      </c>
      <c r="F2322" s="1">
        <f>F2323</f>
        <v>14070203350.889999</v>
      </c>
      <c r="H2322" t="b">
        <f t="shared" si="180"/>
        <v>1</v>
      </c>
      <c r="I2322" t="str">
        <f t="shared" si="176"/>
        <v>00</v>
      </c>
    </row>
    <row r="2323" spans="1:9" ht="25.5">
      <c r="A2323" t="str">
        <f t="shared" si="177"/>
        <v>3.5.3.1.1.00.00 - Transferências a Instituições Privadas sem Fins 
 Lucrativos - Consolidação</v>
      </c>
      <c r="B2323" s="5" t="s">
        <v>3053</v>
      </c>
      <c r="C2323" s="6">
        <v>14070203350.889999</v>
      </c>
      <c r="E2323" s="1">
        <f t="shared" si="178"/>
        <v>0</v>
      </c>
      <c r="F2323" s="1">
        <f t="shared" si="179"/>
        <v>14070203350.889999</v>
      </c>
      <c r="H2323" t="b">
        <f t="shared" si="180"/>
        <v>1</v>
      </c>
      <c r="I2323" t="str">
        <f t="shared" si="176"/>
        <v>00</v>
      </c>
    </row>
    <row r="2324" spans="1:9" ht="25.5">
      <c r="A2324" t="str">
        <f t="shared" si="177"/>
        <v>3.5.3.2.0.00.00 - Transferências a Instituições Privadas com Fins 
 Lucrativos</v>
      </c>
      <c r="B2324" s="3" t="s">
        <v>3054</v>
      </c>
      <c r="C2324" s="4">
        <v>170830527.28999999</v>
      </c>
      <c r="E2324" s="1">
        <f>E2325</f>
        <v>0</v>
      </c>
      <c r="F2324" s="1">
        <f>F2325</f>
        <v>170830527.28999999</v>
      </c>
      <c r="H2324" t="b">
        <f t="shared" si="180"/>
        <v>1</v>
      </c>
      <c r="I2324" t="str">
        <f t="shared" si="176"/>
        <v>00</v>
      </c>
    </row>
    <row r="2325" spans="1:9" ht="25.5">
      <c r="A2325" t="str">
        <f t="shared" si="177"/>
        <v>3.5.3.2.1.00.00 - Transferências a Instituições Privadas com Fins 
 Lucrativos - Consolidação</v>
      </c>
      <c r="B2325" s="5" t="s">
        <v>3055</v>
      </c>
      <c r="C2325" s="6">
        <v>170830527.28999999</v>
      </c>
      <c r="E2325" s="1">
        <f t="shared" si="178"/>
        <v>0</v>
      </c>
      <c r="F2325" s="1">
        <f t="shared" si="179"/>
        <v>170830527.28999999</v>
      </c>
      <c r="H2325" t="b">
        <f t="shared" si="180"/>
        <v>1</v>
      </c>
      <c r="I2325" t="str">
        <f t="shared" si="176"/>
        <v>00</v>
      </c>
    </row>
    <row r="2326" spans="1:9">
      <c r="A2326" t="str">
        <f t="shared" si="177"/>
        <v>3.5.4.0.0.00.00 - Transferências a Instituições Multigovernamentais</v>
      </c>
      <c r="B2326" s="3" t="s">
        <v>3056</v>
      </c>
      <c r="C2326" s="4">
        <v>210120883.77000001</v>
      </c>
      <c r="E2326" s="1">
        <f>E2327</f>
        <v>0</v>
      </c>
      <c r="F2326" s="1">
        <f>F2327</f>
        <v>210120883.77000001</v>
      </c>
      <c r="H2326" t="b">
        <f t="shared" si="180"/>
        <v>1</v>
      </c>
      <c r="I2326" t="str">
        <f t="shared" si="176"/>
        <v>00</v>
      </c>
    </row>
    <row r="2327" spans="1:9" ht="25.5">
      <c r="A2327" t="str">
        <f t="shared" si="177"/>
        <v>3.5.4.0.1.00.00 - Transferências a Instituições Multigovernamentais - 
 Consolidação</v>
      </c>
      <c r="B2327" s="5" t="s">
        <v>3057</v>
      </c>
      <c r="C2327" s="6">
        <v>210120883.77000001</v>
      </c>
      <c r="E2327" s="1">
        <f t="shared" si="178"/>
        <v>0</v>
      </c>
      <c r="F2327" s="1">
        <f t="shared" si="179"/>
        <v>210120883.77000001</v>
      </c>
      <c r="H2327" t="b">
        <f t="shared" si="180"/>
        <v>1</v>
      </c>
      <c r="I2327" t="str">
        <f t="shared" si="176"/>
        <v>00</v>
      </c>
    </row>
    <row r="2328" spans="1:9">
      <c r="A2328" t="str">
        <f t="shared" si="177"/>
        <v>3.5.5.0.0.00.00 - Transferências a Consórcios Públicos</v>
      </c>
      <c r="B2328" s="3" t="s">
        <v>3058</v>
      </c>
      <c r="C2328" s="4">
        <v>657975149.89999998</v>
      </c>
      <c r="E2328" s="1">
        <f>E2329</f>
        <v>0</v>
      </c>
      <c r="F2328" s="1">
        <f>F2329</f>
        <v>657975149.89999998</v>
      </c>
      <c r="H2328" t="b">
        <f t="shared" si="180"/>
        <v>1</v>
      </c>
      <c r="I2328" t="str">
        <f t="shared" si="176"/>
        <v>00</v>
      </c>
    </row>
    <row r="2329" spans="1:9">
      <c r="A2329" t="str">
        <f t="shared" si="177"/>
        <v>3.5.5.0.1.00.00 - Transferências a Consórcios Públicos - Consolidação</v>
      </c>
      <c r="B2329" s="5" t="s">
        <v>3059</v>
      </c>
      <c r="C2329" s="6">
        <v>657975149.89999998</v>
      </c>
      <c r="E2329" s="1">
        <f t="shared" si="178"/>
        <v>0</v>
      </c>
      <c r="F2329" s="1">
        <f t="shared" si="179"/>
        <v>657975149.89999998</v>
      </c>
      <c r="H2329" t="b">
        <f t="shared" si="180"/>
        <v>1</v>
      </c>
      <c r="I2329" t="str">
        <f t="shared" si="176"/>
        <v>00</v>
      </c>
    </row>
    <row r="2330" spans="1:9">
      <c r="A2330" t="str">
        <f t="shared" si="177"/>
        <v>3.5.6.0.0.00.00 - Transferências ao Exterior</v>
      </c>
      <c r="B2330" s="3" t="s">
        <v>3060</v>
      </c>
      <c r="C2330" s="4">
        <v>2306976.62</v>
      </c>
      <c r="E2330" s="1">
        <f>E2331</f>
        <v>0</v>
      </c>
      <c r="F2330" s="1">
        <f>F2331</f>
        <v>2306976.62</v>
      </c>
      <c r="H2330" t="b">
        <f t="shared" si="180"/>
        <v>1</v>
      </c>
      <c r="I2330" t="str">
        <f t="shared" si="176"/>
        <v>00</v>
      </c>
    </row>
    <row r="2331" spans="1:9">
      <c r="A2331" t="str">
        <f t="shared" si="177"/>
        <v>3.5.6.0.1.00.00 - Transferências ao Exterior - Consolidação</v>
      </c>
      <c r="B2331" s="5" t="s">
        <v>3061</v>
      </c>
      <c r="C2331" s="6">
        <v>2306976.62</v>
      </c>
      <c r="E2331" s="1">
        <f t="shared" si="178"/>
        <v>0</v>
      </c>
      <c r="F2331" s="1">
        <f t="shared" si="179"/>
        <v>2306976.62</v>
      </c>
      <c r="H2331" t="b">
        <f t="shared" si="180"/>
        <v>1</v>
      </c>
      <c r="I2331" t="str">
        <f t="shared" si="176"/>
        <v>00</v>
      </c>
    </row>
    <row r="2332" spans="1:9">
      <c r="A2332" t="str">
        <f t="shared" si="177"/>
        <v>3.5.7.0.0.00.00 - Execução Orçamentária Delegada</v>
      </c>
      <c r="B2332" s="3" t="s">
        <v>3062</v>
      </c>
      <c r="C2332" s="4">
        <v>974421713.15999997</v>
      </c>
      <c r="E2332" s="1">
        <f>E2337+E2333</f>
        <v>776836035.24000001</v>
      </c>
      <c r="F2332" s="1">
        <f>F2337+F2333</f>
        <v>197585677.91999999</v>
      </c>
      <c r="H2332" t="b">
        <f t="shared" si="180"/>
        <v>1</v>
      </c>
      <c r="I2332" t="str">
        <f t="shared" si="176"/>
        <v>00</v>
      </c>
    </row>
    <row r="2333" spans="1:9">
      <c r="A2333" t="str">
        <f t="shared" si="177"/>
        <v>3.5.7.1.0.00.00 - Execução Orçamentária Delegada a Entes</v>
      </c>
      <c r="B2333" s="5" t="s">
        <v>3063</v>
      </c>
      <c r="C2333" s="6">
        <v>776836035.24000001</v>
      </c>
      <c r="E2333" s="1">
        <f>E2335+E2336+E2334</f>
        <v>776836035.24000001</v>
      </c>
      <c r="F2333" s="1">
        <f>F2335+F2336+F2334</f>
        <v>0</v>
      </c>
      <c r="H2333" t="b">
        <f t="shared" si="180"/>
        <v>1</v>
      </c>
      <c r="I2333" t="str">
        <f t="shared" si="176"/>
        <v>00</v>
      </c>
    </row>
    <row r="2334" spans="1:9" ht="25.5">
      <c r="A2334" t="str">
        <f t="shared" si="177"/>
        <v>3.5.7.1.3.00.00 - Execução Orçamentária Delegada a Entes – Inter 
 OFSS - União</v>
      </c>
      <c r="B2334" s="3" t="s">
        <v>3064</v>
      </c>
      <c r="C2334" s="4">
        <v>383924485.67000002</v>
      </c>
      <c r="E2334" s="1">
        <f t="shared" si="178"/>
        <v>383924485.67000002</v>
      </c>
      <c r="F2334" s="1">
        <f t="shared" si="179"/>
        <v>0</v>
      </c>
      <c r="H2334" t="b">
        <f t="shared" si="180"/>
        <v>1</v>
      </c>
      <c r="I2334" t="str">
        <f t="shared" si="176"/>
        <v>00</v>
      </c>
    </row>
    <row r="2335" spans="1:9" ht="25.5">
      <c r="A2335" t="str">
        <f t="shared" si="177"/>
        <v>3.5.7.1.4.00.00 - Execução Orçamentária Delegada a Entes – Inter 
 OFSS - Estado</v>
      </c>
      <c r="B2335" s="5" t="s">
        <v>3065</v>
      </c>
      <c r="C2335" s="6">
        <v>31387419.18</v>
      </c>
      <c r="E2335" s="1">
        <f t="shared" si="178"/>
        <v>31387419.18</v>
      </c>
      <c r="F2335" s="1">
        <f t="shared" si="179"/>
        <v>0</v>
      </c>
      <c r="H2335" t="b">
        <f t="shared" si="180"/>
        <v>1</v>
      </c>
      <c r="I2335" t="str">
        <f t="shared" si="176"/>
        <v>00</v>
      </c>
    </row>
    <row r="2336" spans="1:9" ht="25.5">
      <c r="A2336" t="str">
        <f t="shared" si="177"/>
        <v>3.5.7.1.5.00.00 - Execução Orçamentária Delegada a Entes – Inter 
 OFSS - Município</v>
      </c>
      <c r="B2336" s="3" t="s">
        <v>3066</v>
      </c>
      <c r="C2336" s="4">
        <v>361524130.38999999</v>
      </c>
      <c r="E2336" s="1">
        <f t="shared" si="178"/>
        <v>361524130.38999999</v>
      </c>
      <c r="F2336" s="1">
        <f t="shared" si="179"/>
        <v>0</v>
      </c>
      <c r="H2336" t="b">
        <f t="shared" si="180"/>
        <v>1</v>
      </c>
      <c r="I2336" t="str">
        <f t="shared" si="176"/>
        <v>00</v>
      </c>
    </row>
    <row r="2337" spans="1:9">
      <c r="A2337" t="str">
        <f t="shared" si="177"/>
        <v>3.5.7.2.0.00.00 - Execução Orçamentária Delegada a Consórcios</v>
      </c>
      <c r="B2337" s="5" t="s">
        <v>3067</v>
      </c>
      <c r="C2337" s="6">
        <v>197585677.91999999</v>
      </c>
      <c r="E2337" s="1">
        <f>E2338</f>
        <v>0</v>
      </c>
      <c r="F2337" s="1">
        <f>F2338</f>
        <v>197585677.91999999</v>
      </c>
      <c r="H2337" t="b">
        <f t="shared" si="180"/>
        <v>1</v>
      </c>
      <c r="I2337" t="str">
        <f t="shared" si="176"/>
        <v>00</v>
      </c>
    </row>
    <row r="2338" spans="1:9" ht="25.5">
      <c r="A2338" t="str">
        <f t="shared" si="177"/>
        <v>3.5.7.2.1.00.00 - Execução Orçamentária Delegada a Consórcios - 
 Consolidação</v>
      </c>
      <c r="B2338" s="3" t="s">
        <v>3068</v>
      </c>
      <c r="C2338" s="4">
        <v>197585677.91999999</v>
      </c>
      <c r="E2338" s="1">
        <f t="shared" si="178"/>
        <v>0</v>
      </c>
      <c r="F2338" s="1">
        <f t="shared" si="179"/>
        <v>197585677.91999999</v>
      </c>
      <c r="H2338" t="b">
        <f t="shared" si="180"/>
        <v>1</v>
      </c>
      <c r="I2338" t="str">
        <f t="shared" si="176"/>
        <v>00</v>
      </c>
    </row>
    <row r="2339" spans="1:9">
      <c r="A2339" t="str">
        <f t="shared" si="177"/>
        <v>3.5.9.0.0.00.00 - Outras Transferências e Delegações Concedidas</v>
      </c>
      <c r="B2339" s="5" t="s">
        <v>3069</v>
      </c>
      <c r="C2339" s="6">
        <v>1481755238.8299999</v>
      </c>
      <c r="E2339" s="1">
        <f>E2340</f>
        <v>0</v>
      </c>
      <c r="F2339" s="1">
        <f>F2340</f>
        <v>1481755238.8299999</v>
      </c>
      <c r="H2339" t="b">
        <f t="shared" si="180"/>
        <v>1</v>
      </c>
      <c r="I2339" t="str">
        <f t="shared" si="176"/>
        <v>00</v>
      </c>
    </row>
    <row r="2340" spans="1:9">
      <c r="A2340" t="str">
        <f t="shared" si="177"/>
        <v>3.5.9.0.1.00.00 - Outras Transferências Concedidas - Consolidação</v>
      </c>
      <c r="B2340" s="3" t="s">
        <v>3070</v>
      </c>
      <c r="C2340" s="4">
        <v>1481755238.8299999</v>
      </c>
      <c r="E2340" s="1">
        <f t="shared" si="178"/>
        <v>0</v>
      </c>
      <c r="F2340" s="1">
        <f t="shared" si="179"/>
        <v>1481755238.8299999</v>
      </c>
      <c r="H2340" t="b">
        <f t="shared" si="180"/>
        <v>1</v>
      </c>
      <c r="I2340" t="str">
        <f t="shared" si="176"/>
        <v>00</v>
      </c>
    </row>
    <row r="2341" spans="1:9" ht="25.5">
      <c r="A2341" t="str">
        <f t="shared" si="177"/>
        <v>3.6.0.0.0.00.00 - Desvalorização e Perda de Ativos e Incorporação de 
 Passivos</v>
      </c>
      <c r="B2341" s="5" t="s">
        <v>3071</v>
      </c>
      <c r="C2341" s="6">
        <v>74681371252.029999</v>
      </c>
      <c r="E2341" s="1">
        <f>E2385+E2342+E2387+E2376+E2367</f>
        <v>622759015.61000001</v>
      </c>
      <c r="F2341" s="1">
        <f>F2385+F2342+F2387+F2376+F2367</f>
        <v>74058612236.419998</v>
      </c>
      <c r="H2341" t="b">
        <f t="shared" si="180"/>
        <v>1</v>
      </c>
      <c r="I2341" t="str">
        <f t="shared" si="176"/>
        <v>00</v>
      </c>
    </row>
    <row r="2342" spans="1:9" ht="25.5">
      <c r="A2342" t="str">
        <f t="shared" si="177"/>
        <v>3.6.1.0.0.00.00 - Reavaliação, Redução a Valor Recuperável e Ajuste 
 para Perdas</v>
      </c>
      <c r="B2342" s="3" t="s">
        <v>3072</v>
      </c>
      <c r="C2342" s="4">
        <v>60536371130.260002</v>
      </c>
      <c r="E2342" s="1">
        <f>E2357+E2347+E2359+E2349+E2345+E2343+E2365+E2355</f>
        <v>622759015.61000001</v>
      </c>
      <c r="F2342" s="1">
        <f>F2357+F2347+F2359+F2349+F2345+F2343+F2365+F2355</f>
        <v>59913612114.650002</v>
      </c>
      <c r="H2342" t="b">
        <f t="shared" si="180"/>
        <v>1</v>
      </c>
      <c r="I2342" t="str">
        <f t="shared" si="176"/>
        <v>00</v>
      </c>
    </row>
    <row r="2343" spans="1:9">
      <c r="A2343" t="str">
        <f t="shared" si="177"/>
        <v>3.6.1.1.0.00.00 - Reavaliação de Imobilizado</v>
      </c>
      <c r="B2343" s="5" t="s">
        <v>3073</v>
      </c>
      <c r="C2343" s="6">
        <v>2545064885.8200002</v>
      </c>
      <c r="E2343" s="1">
        <f>E2344</f>
        <v>0</v>
      </c>
      <c r="F2343" s="1">
        <f>F2344</f>
        <v>2545064885.8200002</v>
      </c>
      <c r="H2343" t="b">
        <f t="shared" si="180"/>
        <v>1</v>
      </c>
      <c r="I2343" t="str">
        <f t="shared" si="176"/>
        <v>00</v>
      </c>
    </row>
    <row r="2344" spans="1:9">
      <c r="A2344" t="str">
        <f t="shared" si="177"/>
        <v>3.6.1.1.1.00.00 - Reavaliação de Imobilizado - Consolidação</v>
      </c>
      <c r="B2344" s="3" t="s">
        <v>3074</v>
      </c>
      <c r="C2344" s="4">
        <v>2545064885.8200002</v>
      </c>
      <c r="E2344" s="1">
        <f t="shared" si="178"/>
        <v>0</v>
      </c>
      <c r="F2344" s="1">
        <f t="shared" si="179"/>
        <v>2545064885.8200002</v>
      </c>
      <c r="H2344" t="b">
        <f t="shared" si="180"/>
        <v>1</v>
      </c>
      <c r="I2344" t="str">
        <f t="shared" si="176"/>
        <v>00</v>
      </c>
    </row>
    <row r="2345" spans="1:9">
      <c r="A2345" t="str">
        <f t="shared" si="177"/>
        <v>3.6.1.2.0.00.00 - Reavaliação de Intangíveis</v>
      </c>
      <c r="B2345" s="5" t="s">
        <v>3075</v>
      </c>
      <c r="C2345" s="6">
        <v>5502062.1100000003</v>
      </c>
      <c r="E2345" s="1">
        <f>E2346</f>
        <v>0</v>
      </c>
      <c r="F2345" s="1">
        <f>F2346</f>
        <v>5502062.1100000003</v>
      </c>
      <c r="H2345" t="b">
        <f t="shared" si="180"/>
        <v>1</v>
      </c>
      <c r="I2345" t="str">
        <f t="shared" si="176"/>
        <v>00</v>
      </c>
    </row>
    <row r="2346" spans="1:9">
      <c r="A2346" t="str">
        <f t="shared" si="177"/>
        <v>3.6.1.2.1.00.00 - Reavaliação de Intangíveis - Consolidação</v>
      </c>
      <c r="B2346" s="3" t="s">
        <v>3076</v>
      </c>
      <c r="C2346" s="4">
        <v>5502062.1100000003</v>
      </c>
      <c r="E2346" s="1">
        <f t="shared" si="178"/>
        <v>0</v>
      </c>
      <c r="F2346" s="1">
        <f t="shared" si="179"/>
        <v>5502062.1100000003</v>
      </c>
      <c r="H2346" t="b">
        <f t="shared" si="180"/>
        <v>1</v>
      </c>
      <c r="I2346" t="str">
        <f t="shared" si="176"/>
        <v>00</v>
      </c>
    </row>
    <row r="2347" spans="1:9">
      <c r="A2347" t="str">
        <f t="shared" si="177"/>
        <v>3.6.1.3.0.00.00 - Reavaliação de Outros Ativos</v>
      </c>
      <c r="B2347" s="5" t="s">
        <v>3077</v>
      </c>
      <c r="C2347" s="6">
        <v>191351776.94999999</v>
      </c>
      <c r="E2347" s="1">
        <f>E2348</f>
        <v>0</v>
      </c>
      <c r="F2347" s="1">
        <f>F2348</f>
        <v>191351776.94999999</v>
      </c>
      <c r="H2347" t="b">
        <f t="shared" si="180"/>
        <v>1</v>
      </c>
      <c r="I2347" t="str">
        <f t="shared" si="176"/>
        <v>00</v>
      </c>
    </row>
    <row r="2348" spans="1:9">
      <c r="A2348" t="str">
        <f t="shared" si="177"/>
        <v>3.6.1.3.1.00.00 - Reavaliação de Outros Ativos - Consolidação</v>
      </c>
      <c r="B2348" s="3" t="s">
        <v>3078</v>
      </c>
      <c r="C2348" s="4">
        <v>191351776.94999999</v>
      </c>
      <c r="E2348" s="1">
        <f t="shared" si="178"/>
        <v>0</v>
      </c>
      <c r="F2348" s="1">
        <f t="shared" si="179"/>
        <v>191351776.94999999</v>
      </c>
      <c r="H2348" t="b">
        <f t="shared" si="180"/>
        <v>1</v>
      </c>
      <c r="I2348" t="str">
        <f t="shared" si="176"/>
        <v>00</v>
      </c>
    </row>
    <row r="2349" spans="1:9">
      <c r="A2349" t="str">
        <f t="shared" si="177"/>
        <v>3.6.1.4.0.00.00 - Redução a Valor Recuperável de Investimentos</v>
      </c>
      <c r="B2349" s="5" t="s">
        <v>3079</v>
      </c>
      <c r="C2349" s="6">
        <v>2184595098.4400001</v>
      </c>
      <c r="E2349" s="1">
        <f>E2353+E2351+E2354+E2352+E2350</f>
        <v>145467386.88</v>
      </c>
      <c r="F2349" s="1">
        <f>F2353+F2351+F2354+F2352+F2350</f>
        <v>2039127711.5599999</v>
      </c>
      <c r="H2349" t="b">
        <f t="shared" si="180"/>
        <v>1</v>
      </c>
      <c r="I2349" t="str">
        <f t="shared" si="176"/>
        <v>00</v>
      </c>
    </row>
    <row r="2350" spans="1:9" ht="25.5">
      <c r="A2350" t="str">
        <f t="shared" si="177"/>
        <v>3.6.1.4.1.00.00 - Redução a Valor Recuperável de Investimentos - 
 Consolidação</v>
      </c>
      <c r="B2350" s="3" t="s">
        <v>3080</v>
      </c>
      <c r="C2350" s="4">
        <v>2039127711.5599999</v>
      </c>
      <c r="E2350" s="1">
        <f t="shared" si="178"/>
        <v>0</v>
      </c>
      <c r="F2350" s="1">
        <f t="shared" si="179"/>
        <v>2039127711.5599999</v>
      </c>
      <c r="H2350" t="b">
        <f t="shared" si="180"/>
        <v>1</v>
      </c>
      <c r="I2350" t="str">
        <f t="shared" si="176"/>
        <v>00</v>
      </c>
    </row>
    <row r="2351" spans="1:9" ht="25.5">
      <c r="A2351" t="str">
        <f t="shared" si="177"/>
        <v>3.6.1.4.2.00.00 - Redução a Valor Recuperável de Investimentos - 
 Intra OFSS</v>
      </c>
      <c r="B2351" s="5" t="s">
        <v>3081</v>
      </c>
      <c r="C2351" s="6">
        <v>137041639.44</v>
      </c>
      <c r="E2351" s="1">
        <f t="shared" si="178"/>
        <v>137041639.44</v>
      </c>
      <c r="F2351" s="1">
        <f t="shared" si="179"/>
        <v>0</v>
      </c>
      <c r="H2351" t="b">
        <f t="shared" si="180"/>
        <v>1</v>
      </c>
      <c r="I2351" t="str">
        <f t="shared" si="176"/>
        <v>00</v>
      </c>
    </row>
    <row r="2352" spans="1:9" ht="25.5">
      <c r="A2352" t="str">
        <f t="shared" si="177"/>
        <v>3.6.1.4.3.00.00 - Redução a Valor Recuperável de Investimentos - 
 Inter OFSS - União</v>
      </c>
      <c r="B2352" s="3" t="s">
        <v>3082</v>
      </c>
      <c r="C2352" s="4">
        <v>2287871.0499999998</v>
      </c>
      <c r="E2352" s="1">
        <f t="shared" si="178"/>
        <v>2287871.0499999998</v>
      </c>
      <c r="F2352" s="1">
        <f t="shared" si="179"/>
        <v>0</v>
      </c>
      <c r="H2352" t="b">
        <f t="shared" si="180"/>
        <v>1</v>
      </c>
      <c r="I2352" t="str">
        <f t="shared" si="176"/>
        <v>00</v>
      </c>
    </row>
    <row r="2353" spans="1:9" ht="25.5">
      <c r="A2353" t="str">
        <f t="shared" si="177"/>
        <v>3.6.1.4.4.00.00 - Redução a Valor Recuperável de Investimentos - 
 Inter OFSS - Estado</v>
      </c>
      <c r="B2353" s="5" t="s">
        <v>3083</v>
      </c>
      <c r="C2353" s="6"/>
      <c r="E2353" s="1">
        <f t="shared" si="178"/>
        <v>0</v>
      </c>
      <c r="F2353" s="1">
        <f t="shared" si="179"/>
        <v>0</v>
      </c>
      <c r="H2353" t="b">
        <f t="shared" si="180"/>
        <v>1</v>
      </c>
      <c r="I2353" t="str">
        <f t="shared" si="176"/>
        <v>00</v>
      </c>
    </row>
    <row r="2354" spans="1:9" ht="25.5">
      <c r="A2354" t="str">
        <f t="shared" si="177"/>
        <v>3.6.1.4.5.00.00 - Redução a Valor Recuperável de Investimentos - 
 Inter OFSS - Município</v>
      </c>
      <c r="B2354" s="3" t="s">
        <v>3084</v>
      </c>
      <c r="C2354" s="4">
        <v>6137876.3899999997</v>
      </c>
      <c r="E2354" s="1">
        <f t="shared" si="178"/>
        <v>6137876.3899999997</v>
      </c>
      <c r="F2354" s="1">
        <f t="shared" si="179"/>
        <v>0</v>
      </c>
      <c r="H2354" t="b">
        <f t="shared" si="180"/>
        <v>1</v>
      </c>
      <c r="I2354" t="str">
        <f t="shared" si="176"/>
        <v>00</v>
      </c>
    </row>
    <row r="2355" spans="1:9">
      <c r="A2355" t="str">
        <f t="shared" si="177"/>
        <v>3.6.1.5.0.00.00 - Redução a Valor Recuperável de Imobilizado</v>
      </c>
      <c r="B2355" s="5" t="s">
        <v>3085</v>
      </c>
      <c r="C2355" s="6">
        <v>227334464.87</v>
      </c>
      <c r="E2355" s="1">
        <f>E2356</f>
        <v>0</v>
      </c>
      <c r="F2355" s="1">
        <f>F2356</f>
        <v>227334464.87</v>
      </c>
      <c r="H2355" t="b">
        <f t="shared" si="180"/>
        <v>1</v>
      </c>
      <c r="I2355" t="str">
        <f t="shared" si="176"/>
        <v>00</v>
      </c>
    </row>
    <row r="2356" spans="1:9" ht="25.5">
      <c r="A2356" t="str">
        <f t="shared" si="177"/>
        <v>3.6.1.5.1.00.00 - Redução a Valor Recuperável de Imobilizado - 
 Consolidação</v>
      </c>
      <c r="B2356" s="3" t="s">
        <v>3086</v>
      </c>
      <c r="C2356" s="4">
        <v>227334464.87</v>
      </c>
      <c r="E2356" s="1">
        <f t="shared" si="178"/>
        <v>0</v>
      </c>
      <c r="F2356" s="1">
        <f t="shared" si="179"/>
        <v>227334464.87</v>
      </c>
      <c r="H2356" t="b">
        <f t="shared" si="180"/>
        <v>1</v>
      </c>
      <c r="I2356" t="str">
        <f t="shared" si="176"/>
        <v>00</v>
      </c>
    </row>
    <row r="2357" spans="1:9">
      <c r="A2357" t="str">
        <f t="shared" si="177"/>
        <v>3.6.1.6.0.00.00 - Redução a Valor Recuperável de Intangíveis</v>
      </c>
      <c r="B2357" s="5" t="s">
        <v>3087</v>
      </c>
      <c r="C2357" s="6">
        <v>333859.40000000002</v>
      </c>
      <c r="E2357" s="1">
        <f>E2358</f>
        <v>0</v>
      </c>
      <c r="F2357" s="1">
        <f>F2358</f>
        <v>333859.40000000002</v>
      </c>
      <c r="H2357" t="b">
        <f t="shared" si="180"/>
        <v>1</v>
      </c>
      <c r="I2357" t="str">
        <f t="shared" si="176"/>
        <v>00</v>
      </c>
    </row>
    <row r="2358" spans="1:9" ht="25.5">
      <c r="A2358" t="str">
        <f t="shared" si="177"/>
        <v>3.6.1.6.1.00.00 - Redução a Valor Recuperável de Intangíveis - 
 Consolidação</v>
      </c>
      <c r="B2358" s="3" t="s">
        <v>3088</v>
      </c>
      <c r="C2358" s="4">
        <v>333859.40000000002</v>
      </c>
      <c r="E2358" s="1">
        <f t="shared" si="178"/>
        <v>0</v>
      </c>
      <c r="F2358" s="1">
        <f t="shared" si="179"/>
        <v>333859.40000000002</v>
      </c>
      <c r="H2358" t="b">
        <f t="shared" si="180"/>
        <v>1</v>
      </c>
      <c r="I2358" t="str">
        <f t="shared" si="176"/>
        <v>00</v>
      </c>
    </row>
    <row r="2359" spans="1:9" ht="25.5">
      <c r="A2359" t="str">
        <f t="shared" si="177"/>
        <v>3.6.1.7.0.00.00 - Variação Patrimonial Diminutiva com Ajuste de 
 Perdas de Créditos e de Investimentos e Aplicações Temporários</v>
      </c>
      <c r="B2359" s="5" t="s">
        <v>3089</v>
      </c>
      <c r="C2359" s="6">
        <v>55343167190.519997</v>
      </c>
      <c r="E2359" s="1">
        <f>E2361+E2363+E2360+E2364+E2362</f>
        <v>477291628.73000002</v>
      </c>
      <c r="F2359" s="1">
        <f>F2361+F2363+F2360+F2364+F2362</f>
        <v>54865875561.790001</v>
      </c>
      <c r="H2359" t="b">
        <f t="shared" si="180"/>
        <v>1</v>
      </c>
      <c r="I2359" t="str">
        <f t="shared" si="176"/>
        <v>00</v>
      </c>
    </row>
    <row r="2360" spans="1:9" ht="38.25">
      <c r="A2360" t="str">
        <f t="shared" si="177"/>
        <v>3.6.1.7.1.00.00 - Variação Patrimonial Diminutiva com Ajuste de 
 Perdas de Créditos e de Investimentos e Aplicações Temporários - 
 Consolidação</v>
      </c>
      <c r="B2360" s="3" t="s">
        <v>3090</v>
      </c>
      <c r="C2360" s="4">
        <v>54865875561.790001</v>
      </c>
      <c r="E2360" s="1">
        <f t="shared" si="178"/>
        <v>0</v>
      </c>
      <c r="F2360" s="1">
        <f t="shared" si="179"/>
        <v>54865875561.790001</v>
      </c>
      <c r="H2360" t="b">
        <f t="shared" si="180"/>
        <v>1</v>
      </c>
      <c r="I2360" t="str">
        <f t="shared" si="176"/>
        <v>00</v>
      </c>
    </row>
    <row r="2361" spans="1:9" ht="38.25">
      <c r="A2361" t="str">
        <f t="shared" si="177"/>
        <v>3.6.1.7.2.00.00 - Variação Patrimonial Diminutiva com Ajuste de 
 Perdas de Créditos e de Investimentos e Aplicações Temporários- 
 Intra OFSS</v>
      </c>
      <c r="B2361" s="5" t="s">
        <v>3091</v>
      </c>
      <c r="C2361" s="6">
        <v>77308223.25</v>
      </c>
      <c r="E2361" s="1">
        <f t="shared" si="178"/>
        <v>77308223.25</v>
      </c>
      <c r="F2361" s="1">
        <f t="shared" si="179"/>
        <v>0</v>
      </c>
      <c r="H2361" t="b">
        <f t="shared" si="180"/>
        <v>1</v>
      </c>
      <c r="I2361" t="str">
        <f t="shared" si="176"/>
        <v>00</v>
      </c>
    </row>
    <row r="2362" spans="1:9" ht="38.25">
      <c r="A2362" t="str">
        <f t="shared" si="177"/>
        <v>3.6.1.7.3.00.00 - Variação Patrimonial Diminutiva com Ajuste de 
 Perdas de Créditos e de Investimentos e Aplicações Temporários- 
 Inter OFSS - União</v>
      </c>
      <c r="B2362" s="3" t="s">
        <v>3092</v>
      </c>
      <c r="C2362" s="4">
        <v>125538533.37</v>
      </c>
      <c r="E2362" s="1">
        <f t="shared" si="178"/>
        <v>125538533.37</v>
      </c>
      <c r="F2362" s="1">
        <f t="shared" si="179"/>
        <v>0</v>
      </c>
      <c r="H2362" t="b">
        <f t="shared" si="180"/>
        <v>1</v>
      </c>
      <c r="I2362" t="str">
        <f t="shared" si="176"/>
        <v>00</v>
      </c>
    </row>
    <row r="2363" spans="1:9" ht="38.25">
      <c r="A2363" t="str">
        <f t="shared" si="177"/>
        <v>3.6.1.7.4.00.00 - Variação Patrimonial Diminutiva com Ajuste de 
 Perdas de Créditos e de Investimentos e Aplicações Temporários- 
 Inter OFSS - Estado</v>
      </c>
      <c r="B2363" s="5" t="s">
        <v>3093</v>
      </c>
      <c r="C2363" s="6">
        <v>11910608.41</v>
      </c>
      <c r="E2363" s="1">
        <f t="shared" si="178"/>
        <v>11910608.41</v>
      </c>
      <c r="F2363" s="1">
        <f t="shared" si="179"/>
        <v>0</v>
      </c>
      <c r="H2363" t="b">
        <f t="shared" si="180"/>
        <v>1</v>
      </c>
      <c r="I2363" t="str">
        <f t="shared" si="176"/>
        <v>00</v>
      </c>
    </row>
    <row r="2364" spans="1:9" ht="38.25">
      <c r="A2364" t="str">
        <f t="shared" si="177"/>
        <v>3.6.1.7.5.00.00 - Variação Patrimonial Diminutiva com Ajuste de 
 Perdas de Créditos e de Investimentos e Aplicações Temporários- 
 Inter OFSS - Município</v>
      </c>
      <c r="B2364" s="3" t="s">
        <v>3094</v>
      </c>
      <c r="C2364" s="4">
        <v>262534263.69999999</v>
      </c>
      <c r="E2364" s="1">
        <f t="shared" si="178"/>
        <v>262534263.69999999</v>
      </c>
      <c r="F2364" s="1">
        <f t="shared" si="179"/>
        <v>0</v>
      </c>
      <c r="H2364" t="b">
        <f t="shared" si="180"/>
        <v>1</v>
      </c>
      <c r="I2364" t="str">
        <f t="shared" si="176"/>
        <v>00</v>
      </c>
    </row>
    <row r="2365" spans="1:9" ht="25.5">
      <c r="A2365" t="str">
        <f t="shared" si="177"/>
        <v>3.6.1.8.0.00.00 - Variação Patrimonial Diminutiva com Ajuste de 
 Perdas de Estoques</v>
      </c>
      <c r="B2365" s="5" t="s">
        <v>3095</v>
      </c>
      <c r="C2365" s="6">
        <v>39021792.149999999</v>
      </c>
      <c r="E2365" s="1">
        <f>E2366</f>
        <v>0</v>
      </c>
      <c r="F2365" s="1">
        <f>F2366</f>
        <v>39021792.149999999</v>
      </c>
      <c r="H2365" t="b">
        <f t="shared" si="180"/>
        <v>1</v>
      </c>
      <c r="I2365" t="str">
        <f t="shared" si="176"/>
        <v>00</v>
      </c>
    </row>
    <row r="2366" spans="1:9" ht="25.5">
      <c r="A2366" t="str">
        <f t="shared" si="177"/>
        <v>3.6.1.8.1.00.00 - Variação Patrimonial Diminutiva com Ajuste de 
 Perdas de Estoques - Consolidação</v>
      </c>
      <c r="B2366" s="3" t="s">
        <v>3096</v>
      </c>
      <c r="C2366" s="4">
        <v>39021792.149999999</v>
      </c>
      <c r="E2366" s="1">
        <f t="shared" si="178"/>
        <v>0</v>
      </c>
      <c r="F2366" s="1">
        <f t="shared" si="179"/>
        <v>39021792.149999999</v>
      </c>
      <c r="H2366" t="b">
        <f t="shared" si="180"/>
        <v>1</v>
      </c>
      <c r="I2366" t="str">
        <f t="shared" si="176"/>
        <v>00</v>
      </c>
    </row>
    <row r="2367" spans="1:9">
      <c r="A2367" t="str">
        <f t="shared" si="177"/>
        <v>3.6.2.0.0.00.00 - Perdas com Alienação</v>
      </c>
      <c r="B2367" s="5" t="s">
        <v>3097</v>
      </c>
      <c r="C2367" s="6">
        <v>1434243713.28</v>
      </c>
      <c r="E2367" s="1">
        <f>E2368+E2370+E2372+E2374</f>
        <v>0</v>
      </c>
      <c r="F2367" s="1">
        <f>F2368+F2370+F2372+F2374</f>
        <v>1434243713.2800002</v>
      </c>
      <c r="H2367" t="b">
        <f t="shared" si="180"/>
        <v>1</v>
      </c>
      <c r="I2367" t="str">
        <f t="shared" si="176"/>
        <v>00</v>
      </c>
    </row>
    <row r="2368" spans="1:9">
      <c r="A2368" t="str">
        <f t="shared" si="177"/>
        <v>3.6.2.1.0.00.00 - Perdas com Alienação de Investimentos</v>
      </c>
      <c r="B2368" s="3" t="s">
        <v>3098</v>
      </c>
      <c r="C2368" s="4">
        <v>13921316.460000001</v>
      </c>
      <c r="E2368" s="1">
        <f>E2369</f>
        <v>0</v>
      </c>
      <c r="F2368" s="1">
        <f>F2369</f>
        <v>13921316.460000001</v>
      </c>
      <c r="H2368" t="b">
        <f t="shared" si="180"/>
        <v>1</v>
      </c>
      <c r="I2368" t="str">
        <f t="shared" ref="I2368:I2431" si="181">MID(A2368,11,2)</f>
        <v>00</v>
      </c>
    </row>
    <row r="2369" spans="1:9" ht="25.5">
      <c r="A2369" t="str">
        <f t="shared" ref="A2369:A2432" si="182">TRIM(B2369)</f>
        <v>3.6.2.1.1.00.00 - Perdas com Alienação de Investimentos - 
 Consolidação</v>
      </c>
      <c r="B2369" s="5" t="s">
        <v>3099</v>
      </c>
      <c r="C2369" s="6">
        <v>13921316.460000001</v>
      </c>
      <c r="E2369" s="1">
        <f t="shared" ref="E2369:E2432" si="183">SUMIF(A2369:B2369,"*intra*",C2369:D2369)+SUMIF(A2369:B2369,"*inter*",C2369:D2369)</f>
        <v>0</v>
      </c>
      <c r="F2369" s="1">
        <f t="shared" ref="F2369:F2432" si="184">SUMIF(A2369:B2369,"*consolidação*",C2369:D2369)</f>
        <v>13921316.460000001</v>
      </c>
      <c r="H2369" t="b">
        <f t="shared" ref="H2369:H2432" si="185">IF(I2369="00",C2369=E2369+F2369,TRUE)</f>
        <v>1</v>
      </c>
      <c r="I2369" t="str">
        <f t="shared" si="181"/>
        <v>00</v>
      </c>
    </row>
    <row r="2370" spans="1:9">
      <c r="A2370" t="str">
        <f t="shared" si="182"/>
        <v>3.6.2.2.0.00.00 - Perdas com Alienação de Imobilizado</v>
      </c>
      <c r="B2370" s="3" t="s">
        <v>3100</v>
      </c>
      <c r="C2370" s="4">
        <v>611042004.59000003</v>
      </c>
      <c r="E2370" s="1">
        <f>E2371</f>
        <v>0</v>
      </c>
      <c r="F2370" s="1">
        <f>F2371</f>
        <v>611042004.59000003</v>
      </c>
      <c r="H2370" t="b">
        <f t="shared" si="185"/>
        <v>1</v>
      </c>
      <c r="I2370" t="str">
        <f t="shared" si="181"/>
        <v>00</v>
      </c>
    </row>
    <row r="2371" spans="1:9">
      <c r="A2371" t="str">
        <f t="shared" si="182"/>
        <v>3.6.2.2.1.00.00 - Perdas com Alienação de Imobilizado - Consolidação</v>
      </c>
      <c r="B2371" s="5" t="s">
        <v>3101</v>
      </c>
      <c r="C2371" s="6">
        <v>611042004.59000003</v>
      </c>
      <c r="E2371" s="1">
        <f t="shared" si="183"/>
        <v>0</v>
      </c>
      <c r="F2371" s="1">
        <f t="shared" si="184"/>
        <v>611042004.59000003</v>
      </c>
      <c r="H2371" t="b">
        <f t="shared" si="185"/>
        <v>1</v>
      </c>
      <c r="I2371" t="str">
        <f t="shared" si="181"/>
        <v>00</v>
      </c>
    </row>
    <row r="2372" spans="1:9">
      <c r="A2372" t="str">
        <f t="shared" si="182"/>
        <v>3.6.2.3.0.00.00 - Perdas com Alienação de Intangíveis</v>
      </c>
      <c r="B2372" s="3" t="s">
        <v>3102</v>
      </c>
      <c r="C2372" s="4">
        <v>470729.77</v>
      </c>
      <c r="E2372" s="1">
        <f>E2373</f>
        <v>0</v>
      </c>
      <c r="F2372" s="1">
        <f>F2373</f>
        <v>470729.77</v>
      </c>
      <c r="H2372" t="b">
        <f t="shared" si="185"/>
        <v>1</v>
      </c>
      <c r="I2372" t="str">
        <f t="shared" si="181"/>
        <v>00</v>
      </c>
    </row>
    <row r="2373" spans="1:9">
      <c r="A2373" t="str">
        <f t="shared" si="182"/>
        <v>3.6.2.3.1.00.00 - Perdas com Alienação de Intangíveis - Consolidação</v>
      </c>
      <c r="B2373" s="5" t="s">
        <v>3103</v>
      </c>
      <c r="C2373" s="6">
        <v>470729.77</v>
      </c>
      <c r="E2373" s="1">
        <f t="shared" si="183"/>
        <v>0</v>
      </c>
      <c r="F2373" s="1">
        <f t="shared" si="184"/>
        <v>470729.77</v>
      </c>
      <c r="H2373" t="b">
        <f t="shared" si="185"/>
        <v>1</v>
      </c>
      <c r="I2373" t="str">
        <f t="shared" si="181"/>
        <v>00</v>
      </c>
    </row>
    <row r="2374" spans="1:9">
      <c r="A2374" t="str">
        <f t="shared" si="182"/>
        <v>3.6.2.9.0.00.00 - Perdas com Alienação de Demais Ativos</v>
      </c>
      <c r="B2374" s="3" t="s">
        <v>3104</v>
      </c>
      <c r="C2374" s="4">
        <v>808809662.46000004</v>
      </c>
      <c r="E2374" s="1">
        <f>E2375</f>
        <v>0</v>
      </c>
      <c r="F2374" s="1">
        <f>F2375</f>
        <v>808809662.46000004</v>
      </c>
      <c r="H2374" t="b">
        <f t="shared" si="185"/>
        <v>1</v>
      </c>
      <c r="I2374" t="str">
        <f t="shared" si="181"/>
        <v>00</v>
      </c>
    </row>
    <row r="2375" spans="1:9" ht="25.5">
      <c r="A2375" t="str">
        <f t="shared" si="182"/>
        <v>3.6.2.9.1.00.00 - Perdas com Alienação de Demais Ativos - 
 Consolidação</v>
      </c>
      <c r="B2375" s="5" t="s">
        <v>3105</v>
      </c>
      <c r="C2375" s="6">
        <v>808809662.46000004</v>
      </c>
      <c r="E2375" s="1">
        <f t="shared" si="183"/>
        <v>0</v>
      </c>
      <c r="F2375" s="1">
        <f t="shared" si="184"/>
        <v>808809662.46000004</v>
      </c>
      <c r="H2375" t="b">
        <f t="shared" si="185"/>
        <v>1</v>
      </c>
      <c r="I2375" t="str">
        <f t="shared" si="181"/>
        <v>00</v>
      </c>
    </row>
    <row r="2376" spans="1:9">
      <c r="A2376" t="str">
        <f t="shared" si="182"/>
        <v>3.6.3.0.0.00.00 - Perdas Involuntárias</v>
      </c>
      <c r="B2376" s="3" t="s">
        <v>3106</v>
      </c>
      <c r="C2376" s="4">
        <v>1479734895.7</v>
      </c>
      <c r="E2376" s="1">
        <f>E2377+E2383+E2381+E2379</f>
        <v>0</v>
      </c>
      <c r="F2376" s="1">
        <f>F2377+F2383+F2381+F2379</f>
        <v>1479734895.6999998</v>
      </c>
      <c r="H2376" t="b">
        <f t="shared" si="185"/>
        <v>1</v>
      </c>
      <c r="I2376" t="str">
        <f t="shared" si="181"/>
        <v>00</v>
      </c>
    </row>
    <row r="2377" spans="1:9">
      <c r="A2377" t="str">
        <f t="shared" si="182"/>
        <v>3.6.3.1.0.00.00 - Perdas Involuntárias com Imobilizado</v>
      </c>
      <c r="B2377" s="5" t="s">
        <v>3107</v>
      </c>
      <c r="C2377" s="6">
        <v>540466101.83000004</v>
      </c>
      <c r="E2377" s="1">
        <f>E2378</f>
        <v>0</v>
      </c>
      <c r="F2377" s="1">
        <f>F2378</f>
        <v>540466101.83000004</v>
      </c>
      <c r="H2377" t="b">
        <f t="shared" si="185"/>
        <v>1</v>
      </c>
      <c r="I2377" t="str">
        <f t="shared" si="181"/>
        <v>00</v>
      </c>
    </row>
    <row r="2378" spans="1:9" ht="25.5">
      <c r="A2378" t="str">
        <f t="shared" si="182"/>
        <v>3.6.3.1.1.00.00 - Perdas Involuntárias com Imobilizado - 
 Consolidação</v>
      </c>
      <c r="B2378" s="3" t="s">
        <v>3108</v>
      </c>
      <c r="C2378" s="4">
        <v>540466101.83000004</v>
      </c>
      <c r="E2378" s="1">
        <f t="shared" si="183"/>
        <v>0</v>
      </c>
      <c r="F2378" s="1">
        <f t="shared" si="184"/>
        <v>540466101.83000004</v>
      </c>
      <c r="H2378" t="b">
        <f t="shared" si="185"/>
        <v>1</v>
      </c>
      <c r="I2378" t="str">
        <f t="shared" si="181"/>
        <v>00</v>
      </c>
    </row>
    <row r="2379" spans="1:9">
      <c r="A2379" t="str">
        <f t="shared" si="182"/>
        <v>3.6.3.2.0.00.00 - Perdas Involuntárias com Intangíveis</v>
      </c>
      <c r="B2379" s="5" t="s">
        <v>3109</v>
      </c>
      <c r="C2379" s="6">
        <v>263773.5</v>
      </c>
      <c r="E2379" s="1">
        <f>E2380</f>
        <v>0</v>
      </c>
      <c r="F2379" s="1">
        <f>F2380</f>
        <v>263773.5</v>
      </c>
      <c r="H2379" t="b">
        <f t="shared" si="185"/>
        <v>1</v>
      </c>
      <c r="I2379" t="str">
        <f t="shared" si="181"/>
        <v>00</v>
      </c>
    </row>
    <row r="2380" spans="1:9" ht="25.5">
      <c r="A2380" t="str">
        <f t="shared" si="182"/>
        <v>3.6.3.2.1.00.00 - Perdas Involuntárias com Intangíveis - 
 Consolidação</v>
      </c>
      <c r="B2380" s="3" t="s">
        <v>3110</v>
      </c>
      <c r="C2380" s="4">
        <v>263773.5</v>
      </c>
      <c r="E2380" s="1">
        <f t="shared" si="183"/>
        <v>0</v>
      </c>
      <c r="F2380" s="1">
        <f t="shared" si="184"/>
        <v>263773.5</v>
      </c>
      <c r="H2380" t="b">
        <f t="shared" si="185"/>
        <v>1</v>
      </c>
      <c r="I2380" t="str">
        <f t="shared" si="181"/>
        <v>00</v>
      </c>
    </row>
    <row r="2381" spans="1:9">
      <c r="A2381" t="str">
        <f t="shared" si="182"/>
        <v>3.6.3.3.0.00.00 - Perdas Involuntárias com Estoques</v>
      </c>
      <c r="B2381" s="5" t="s">
        <v>3111</v>
      </c>
      <c r="C2381" s="6">
        <v>127025905.59999999</v>
      </c>
      <c r="E2381" s="1">
        <f>E2382</f>
        <v>0</v>
      </c>
      <c r="F2381" s="1">
        <f>F2382</f>
        <v>127025905.59999999</v>
      </c>
      <c r="H2381" t="b">
        <f t="shared" si="185"/>
        <v>1</v>
      </c>
      <c r="I2381" t="str">
        <f t="shared" si="181"/>
        <v>00</v>
      </c>
    </row>
    <row r="2382" spans="1:9">
      <c r="A2382" t="str">
        <f t="shared" si="182"/>
        <v>3.6.3.3.1.00.00 - Perdas Involuntárias com Estoques - Consolidação</v>
      </c>
      <c r="B2382" s="3" t="s">
        <v>3112</v>
      </c>
      <c r="C2382" s="4">
        <v>127025905.59999999</v>
      </c>
      <c r="E2382" s="1">
        <f t="shared" si="183"/>
        <v>0</v>
      </c>
      <c r="F2382" s="1">
        <f t="shared" si="184"/>
        <v>127025905.59999999</v>
      </c>
      <c r="H2382" t="b">
        <f t="shared" si="185"/>
        <v>1</v>
      </c>
      <c r="I2382" t="str">
        <f t="shared" si="181"/>
        <v>00</v>
      </c>
    </row>
    <row r="2383" spans="1:9">
      <c r="A2383" t="str">
        <f t="shared" si="182"/>
        <v>3.6.3.9.0.00.00 - Outras Perdas Involuntárias</v>
      </c>
      <c r="B2383" s="5" t="s">
        <v>3113</v>
      </c>
      <c r="C2383" s="6">
        <v>811979114.76999998</v>
      </c>
      <c r="E2383" s="1">
        <f>E2384</f>
        <v>0</v>
      </c>
      <c r="F2383" s="1">
        <f>F2384</f>
        <v>811979114.76999998</v>
      </c>
      <c r="H2383" t="b">
        <f t="shared" si="185"/>
        <v>1</v>
      </c>
      <c r="I2383" t="str">
        <f t="shared" si="181"/>
        <v>00</v>
      </c>
    </row>
    <row r="2384" spans="1:9">
      <c r="A2384" t="str">
        <f t="shared" si="182"/>
        <v>3.6.3.9.1.00.00 - Outras Perdas Involuntárias - Consolidação</v>
      </c>
      <c r="B2384" s="3" t="s">
        <v>3114</v>
      </c>
      <c r="C2384" s="4">
        <v>811979114.76999998</v>
      </c>
      <c r="E2384" s="1">
        <f t="shared" si="183"/>
        <v>0</v>
      </c>
      <c r="F2384" s="1">
        <f t="shared" si="184"/>
        <v>811979114.76999998</v>
      </c>
      <c r="H2384" t="b">
        <f t="shared" si="185"/>
        <v>1</v>
      </c>
      <c r="I2384" t="str">
        <f t="shared" si="181"/>
        <v>00</v>
      </c>
    </row>
    <row r="2385" spans="1:10">
      <c r="A2385" t="str">
        <f t="shared" si="182"/>
        <v>3.6.4.0.0.00.00 - Incorporação de Passivos</v>
      </c>
      <c r="B2385" s="5" t="s">
        <v>3115</v>
      </c>
      <c r="C2385" s="6">
        <v>5816286051.9399996</v>
      </c>
      <c r="E2385" s="1">
        <f>E2386</f>
        <v>0</v>
      </c>
      <c r="F2385" s="1">
        <f>F2386</f>
        <v>5816286051.9399996</v>
      </c>
      <c r="H2385" t="b">
        <f t="shared" si="185"/>
        <v>1</v>
      </c>
      <c r="I2385" t="str">
        <f t="shared" si="181"/>
        <v>00</v>
      </c>
    </row>
    <row r="2386" spans="1:10">
      <c r="A2386" t="str">
        <f t="shared" si="182"/>
        <v>3.6.4.0.1.00.00 - Incorporação de Passivos - Consolidação</v>
      </c>
      <c r="B2386" s="3" t="s">
        <v>3116</v>
      </c>
      <c r="C2386" s="4">
        <v>5816286051.9399996</v>
      </c>
      <c r="E2386" s="1">
        <f t="shared" si="183"/>
        <v>0</v>
      </c>
      <c r="F2386" s="1">
        <f t="shared" si="184"/>
        <v>5816286051.9399996</v>
      </c>
      <c r="H2386" t="b">
        <f t="shared" si="185"/>
        <v>1</v>
      </c>
      <c r="I2386" t="str">
        <f t="shared" si="181"/>
        <v>00</v>
      </c>
    </row>
    <row r="2387" spans="1:10">
      <c r="A2387" t="str">
        <f t="shared" si="182"/>
        <v>3.6.5.0.0.00.00 - Desincorporação de Ativos</v>
      </c>
      <c r="B2387" s="5" t="s">
        <v>3117</v>
      </c>
      <c r="C2387" s="6">
        <v>5414735460.8500004</v>
      </c>
      <c r="E2387" s="1">
        <f>E2388</f>
        <v>0</v>
      </c>
      <c r="F2387" s="1">
        <f>F2388</f>
        <v>5414735460.8500004</v>
      </c>
      <c r="H2387" t="b">
        <f t="shared" si="185"/>
        <v>1</v>
      </c>
      <c r="I2387" t="str">
        <f t="shared" si="181"/>
        <v>00</v>
      </c>
    </row>
    <row r="2388" spans="1:10">
      <c r="A2388" t="str">
        <f t="shared" si="182"/>
        <v>3.6.5.0.1.00.00 - Desincorporação de Ativos - Consolidação</v>
      </c>
      <c r="B2388" s="3" t="s">
        <v>3118</v>
      </c>
      <c r="C2388" s="4">
        <v>5414735460.8500004</v>
      </c>
      <c r="E2388" s="1">
        <f t="shared" si="183"/>
        <v>0</v>
      </c>
      <c r="F2388" s="1">
        <f t="shared" si="184"/>
        <v>5414735460.8500004</v>
      </c>
      <c r="H2388" t="b">
        <f t="shared" si="185"/>
        <v>1</v>
      </c>
      <c r="I2388" t="str">
        <f t="shared" si="181"/>
        <v>00</v>
      </c>
    </row>
    <row r="2389" spans="1:10">
      <c r="A2389" t="str">
        <f t="shared" si="182"/>
        <v>3.7.0.0.0.00.00 - Tributárias</v>
      </c>
      <c r="B2389" s="5" t="s">
        <v>3119</v>
      </c>
      <c r="C2389" s="6">
        <v>4904081951.5299997</v>
      </c>
      <c r="E2389">
        <f>E2397+E2390</f>
        <v>1769170943.2199998</v>
      </c>
      <c r="F2389">
        <f>F2397+F2390</f>
        <v>3134911008.3099999</v>
      </c>
      <c r="H2389" t="b">
        <f t="shared" si="185"/>
        <v>1</v>
      </c>
      <c r="I2389" t="str">
        <f t="shared" si="181"/>
        <v>00</v>
      </c>
      <c r="J2389" t="s">
        <v>984</v>
      </c>
    </row>
    <row r="2390" spans="1:10">
      <c r="A2390" t="str">
        <f t="shared" si="182"/>
        <v>3.7.1.0.0.00.00 - Impostos, Taxas e Contribuições de Melhoria</v>
      </c>
      <c r="B2390" s="3" t="s">
        <v>3120</v>
      </c>
      <c r="C2390" s="4">
        <v>848224209.05999994</v>
      </c>
      <c r="E2390" s="1">
        <f>E2395+E2393+E2391</f>
        <v>0</v>
      </c>
      <c r="F2390" s="1">
        <f>F2395+F2393+F2391</f>
        <v>848224209.06000006</v>
      </c>
      <c r="H2390" t="b">
        <f t="shared" si="185"/>
        <v>1</v>
      </c>
      <c r="I2390" t="str">
        <f t="shared" si="181"/>
        <v>00</v>
      </c>
    </row>
    <row r="2391" spans="1:10">
      <c r="A2391" t="str">
        <f t="shared" si="182"/>
        <v>3.7.1.1.0.00.00 - Impostos</v>
      </c>
      <c r="B2391" s="5" t="s">
        <v>3121</v>
      </c>
      <c r="C2391" s="6">
        <v>776116872.86000001</v>
      </c>
      <c r="E2391" s="1">
        <f>E2392</f>
        <v>0</v>
      </c>
      <c r="F2391" s="1">
        <f>F2392</f>
        <v>776116872.86000001</v>
      </c>
      <c r="H2391" t="b">
        <f t="shared" si="185"/>
        <v>1</v>
      </c>
      <c r="I2391" t="str">
        <f t="shared" si="181"/>
        <v>00</v>
      </c>
    </row>
    <row r="2392" spans="1:10">
      <c r="A2392" t="str">
        <f t="shared" si="182"/>
        <v>3.7.1.1.1.00.00 - Impostos- Consolidação</v>
      </c>
      <c r="B2392" s="3" t="s">
        <v>3122</v>
      </c>
      <c r="C2392" s="4">
        <v>776116872.86000001</v>
      </c>
      <c r="E2392" s="1">
        <f t="shared" si="183"/>
        <v>0</v>
      </c>
      <c r="F2392" s="1">
        <f t="shared" si="184"/>
        <v>776116872.86000001</v>
      </c>
      <c r="H2392" t="b">
        <f t="shared" si="185"/>
        <v>1</v>
      </c>
      <c r="I2392" t="str">
        <f t="shared" si="181"/>
        <v>00</v>
      </c>
    </row>
    <row r="2393" spans="1:10">
      <c r="A2393" t="str">
        <f t="shared" si="182"/>
        <v>3.7.1.2.0.00.00 - Taxas</v>
      </c>
      <c r="B2393" s="5" t="s">
        <v>3123</v>
      </c>
      <c r="C2393" s="6">
        <v>39245910.130000003</v>
      </c>
      <c r="E2393" s="1">
        <f>E2394</f>
        <v>0</v>
      </c>
      <c r="F2393" s="1">
        <f>F2394</f>
        <v>39245910.130000003</v>
      </c>
      <c r="H2393" t="b">
        <f t="shared" si="185"/>
        <v>1</v>
      </c>
      <c r="I2393" t="str">
        <f t="shared" si="181"/>
        <v>00</v>
      </c>
    </row>
    <row r="2394" spans="1:10">
      <c r="A2394" t="str">
        <f t="shared" si="182"/>
        <v>3.7.1.2.1.00.00 - Taxas - Consolidação</v>
      </c>
      <c r="B2394" s="3" t="s">
        <v>3124</v>
      </c>
      <c r="C2394" s="4">
        <v>39245910.130000003</v>
      </c>
      <c r="E2394" s="1">
        <f t="shared" si="183"/>
        <v>0</v>
      </c>
      <c r="F2394" s="1">
        <f t="shared" si="184"/>
        <v>39245910.130000003</v>
      </c>
      <c r="H2394" t="b">
        <f t="shared" si="185"/>
        <v>1</v>
      </c>
      <c r="I2394" t="str">
        <f t="shared" si="181"/>
        <v>00</v>
      </c>
    </row>
    <row r="2395" spans="1:10">
      <c r="A2395" t="str">
        <f t="shared" si="182"/>
        <v>3.7.1.3.0.00.00 - Contribuições de Melhoria</v>
      </c>
      <c r="B2395" s="5" t="s">
        <v>3125</v>
      </c>
      <c r="C2395" s="6">
        <v>32861426.07</v>
      </c>
      <c r="E2395" s="1">
        <f>E2396</f>
        <v>0</v>
      </c>
      <c r="F2395" s="1">
        <f>F2396</f>
        <v>32861426.07</v>
      </c>
      <c r="H2395" t="b">
        <f t="shared" si="185"/>
        <v>1</v>
      </c>
      <c r="I2395" t="str">
        <f t="shared" si="181"/>
        <v>00</v>
      </c>
    </row>
    <row r="2396" spans="1:10">
      <c r="A2396" t="str">
        <f t="shared" si="182"/>
        <v>3.7.1.3.1.00.00 - Contribuições de Melhoria - Consolidação</v>
      </c>
      <c r="B2396" s="3" t="s">
        <v>3126</v>
      </c>
      <c r="C2396" s="4">
        <v>32861426.07</v>
      </c>
      <c r="E2396" s="1">
        <f t="shared" si="183"/>
        <v>0</v>
      </c>
      <c r="F2396" s="1">
        <f t="shared" si="184"/>
        <v>32861426.07</v>
      </c>
      <c r="H2396" t="b">
        <f t="shared" si="185"/>
        <v>1</v>
      </c>
      <c r="I2396" t="str">
        <f t="shared" si="181"/>
        <v>00</v>
      </c>
    </row>
    <row r="2397" spans="1:10">
      <c r="A2397" t="str">
        <f t="shared" si="182"/>
        <v>3.7.2.0.0.00.00 - Contribuições</v>
      </c>
      <c r="B2397" s="5" t="s">
        <v>3127</v>
      </c>
      <c r="C2397" s="6">
        <v>4055857742.4699998</v>
      </c>
      <c r="E2397" s="1">
        <f>E2406+E2398+E2408+E2404</f>
        <v>1769170943.2199998</v>
      </c>
      <c r="F2397" s="1">
        <f>F2406+F2398+F2408+F2404</f>
        <v>2286686799.25</v>
      </c>
      <c r="H2397" t="b">
        <f t="shared" si="185"/>
        <v>1</v>
      </c>
      <c r="I2397" t="str">
        <f t="shared" si="181"/>
        <v>00</v>
      </c>
    </row>
    <row r="2398" spans="1:10">
      <c r="A2398" t="str">
        <f t="shared" si="182"/>
        <v>3.7.2.1.0.00.00 - Contribuições Sociais</v>
      </c>
      <c r="B2398" s="3" t="s">
        <v>3128</v>
      </c>
      <c r="C2398" s="4">
        <v>3544293357.0900002</v>
      </c>
      <c r="E2398" s="1">
        <f>E2403+E2399+E2400+E2401+E2402</f>
        <v>1769170943.2199998</v>
      </c>
      <c r="F2398" s="1">
        <f>F2403+F2399+F2400+F2401+F2402</f>
        <v>1775122413.8699999</v>
      </c>
      <c r="H2398" t="b">
        <f t="shared" si="185"/>
        <v>1</v>
      </c>
      <c r="I2398" t="str">
        <f t="shared" si="181"/>
        <v>00</v>
      </c>
    </row>
    <row r="2399" spans="1:10">
      <c r="A2399" t="str">
        <f t="shared" si="182"/>
        <v>3.7.2.1.1.00.00 - Contribuições Sociais - Consolidação</v>
      </c>
      <c r="B2399" s="5" t="s">
        <v>3129</v>
      </c>
      <c r="C2399" s="6">
        <v>1775122413.8699999</v>
      </c>
      <c r="E2399" s="1">
        <f t="shared" si="183"/>
        <v>0</v>
      </c>
      <c r="F2399" s="1">
        <f t="shared" si="184"/>
        <v>1775122413.8699999</v>
      </c>
      <c r="H2399" t="b">
        <f t="shared" si="185"/>
        <v>1</v>
      </c>
      <c r="I2399" t="str">
        <f t="shared" si="181"/>
        <v>00</v>
      </c>
    </row>
    <row r="2400" spans="1:10">
      <c r="A2400" t="str">
        <f t="shared" si="182"/>
        <v>3.7.2.1.2.00.00 - Contribuições Sociais - Intra OFSS</v>
      </c>
      <c r="B2400" s="3" t="s">
        <v>3130</v>
      </c>
      <c r="C2400" s="4">
        <v>67372865.510000005</v>
      </c>
      <c r="E2400" s="1">
        <f t="shared" si="183"/>
        <v>67372865.510000005</v>
      </c>
      <c r="F2400" s="1">
        <f t="shared" si="184"/>
        <v>0</v>
      </c>
      <c r="H2400" t="b">
        <f t="shared" si="185"/>
        <v>1</v>
      </c>
      <c r="I2400" t="str">
        <f t="shared" si="181"/>
        <v>00</v>
      </c>
    </row>
    <row r="2401" spans="1:9">
      <c r="A2401" t="str">
        <f t="shared" si="182"/>
        <v>3.7.2.1.3.00.00 - Contribuições Sociais - Inter OFSS - União</v>
      </c>
      <c r="B2401" s="5" t="s">
        <v>3131</v>
      </c>
      <c r="C2401" s="6">
        <v>1685800640.29</v>
      </c>
      <c r="E2401" s="1">
        <f t="shared" si="183"/>
        <v>1685800640.29</v>
      </c>
      <c r="F2401" s="1">
        <f t="shared" si="184"/>
        <v>0</v>
      </c>
      <c r="H2401" t="b">
        <f t="shared" si="185"/>
        <v>1</v>
      </c>
      <c r="I2401" t="str">
        <f t="shared" si="181"/>
        <v>00</v>
      </c>
    </row>
    <row r="2402" spans="1:9">
      <c r="A2402" t="str">
        <f t="shared" si="182"/>
        <v>3.7.2.1.4.00.00 - Contribuições Sociais - Inter OFSS - Estado</v>
      </c>
      <c r="B2402" s="3" t="s">
        <v>3132</v>
      </c>
      <c r="C2402" s="4">
        <v>509028.34</v>
      </c>
      <c r="E2402" s="1">
        <f t="shared" si="183"/>
        <v>509028.34</v>
      </c>
      <c r="F2402" s="1">
        <f t="shared" si="184"/>
        <v>0</v>
      </c>
      <c r="H2402" t="b">
        <f t="shared" si="185"/>
        <v>1</v>
      </c>
      <c r="I2402" t="str">
        <f t="shared" si="181"/>
        <v>00</v>
      </c>
    </row>
    <row r="2403" spans="1:9">
      <c r="A2403" t="str">
        <f t="shared" si="182"/>
        <v>3.7.2.1.5.00.00 - Contribuições Sociais - Inter OFSS - Município</v>
      </c>
      <c r="B2403" s="5" t="s">
        <v>3133</v>
      </c>
      <c r="C2403" s="6">
        <v>15488409.08</v>
      </c>
      <c r="E2403" s="1">
        <f t="shared" si="183"/>
        <v>15488409.08</v>
      </c>
      <c r="F2403" s="1">
        <f t="shared" si="184"/>
        <v>0</v>
      </c>
      <c r="H2403" t="b">
        <f t="shared" si="185"/>
        <v>1</v>
      </c>
      <c r="I2403" t="str">
        <f t="shared" si="181"/>
        <v>00</v>
      </c>
    </row>
    <row r="2404" spans="1:9">
      <c r="A2404" t="str">
        <f t="shared" si="182"/>
        <v>3.7.2.2.0.00.00 - Contribuições de Intervenção no Domínio Econômico</v>
      </c>
      <c r="B2404" s="3" t="s">
        <v>3134</v>
      </c>
      <c r="C2404" s="4">
        <v>14203326.77</v>
      </c>
      <c r="E2404" s="1">
        <f>E2405</f>
        <v>0</v>
      </c>
      <c r="F2404" s="1">
        <f>F2405</f>
        <v>14203326.77</v>
      </c>
      <c r="H2404" t="b">
        <f t="shared" si="185"/>
        <v>1</v>
      </c>
      <c r="I2404" t="str">
        <f t="shared" si="181"/>
        <v>00</v>
      </c>
    </row>
    <row r="2405" spans="1:9" ht="25.5">
      <c r="A2405" t="str">
        <f t="shared" si="182"/>
        <v>3.7.2.2.1.00.00 - Contribuições de Intervenção no Domínio Econômico 
 - Consolidação</v>
      </c>
      <c r="B2405" s="5" t="s">
        <v>3135</v>
      </c>
      <c r="C2405" s="6">
        <v>14203326.77</v>
      </c>
      <c r="E2405" s="1"/>
      <c r="F2405" s="1">
        <f t="shared" si="184"/>
        <v>14203326.77</v>
      </c>
      <c r="H2405" t="b">
        <f t="shared" si="185"/>
        <v>1</v>
      </c>
      <c r="I2405" t="str">
        <f t="shared" si="181"/>
        <v>00</v>
      </c>
    </row>
    <row r="2406" spans="1:9" ht="25.5">
      <c r="A2406" t="str">
        <f t="shared" si="182"/>
        <v>3.7.2.3.0.00.00 - Contribuição para o Custeio do Serviço de 
 Iluminação Pública - Cosip</v>
      </c>
      <c r="B2406" s="3" t="s">
        <v>3136</v>
      </c>
      <c r="C2406" s="4">
        <v>47418154.710000001</v>
      </c>
      <c r="E2406" s="1">
        <f>E2407</f>
        <v>0</v>
      </c>
      <c r="F2406" s="1">
        <f>F2407</f>
        <v>47418154.710000001</v>
      </c>
      <c r="H2406" t="b">
        <f t="shared" si="185"/>
        <v>1</v>
      </c>
      <c r="I2406" t="str">
        <f t="shared" si="181"/>
        <v>00</v>
      </c>
    </row>
    <row r="2407" spans="1:9" ht="25.5">
      <c r="A2407" t="str">
        <f t="shared" si="182"/>
        <v>3.7.2.3.1.00.00 - Contribuição para o Custeio do Serviço de 
 Iluminação Pública - Cosip - Consolidação</v>
      </c>
      <c r="B2407" s="5" t="s">
        <v>3137</v>
      </c>
      <c r="C2407" s="6">
        <v>47418154.710000001</v>
      </c>
      <c r="E2407" s="1">
        <f t="shared" si="183"/>
        <v>0</v>
      </c>
      <c r="F2407" s="1">
        <f t="shared" si="184"/>
        <v>47418154.710000001</v>
      </c>
      <c r="H2407" t="b">
        <f t="shared" si="185"/>
        <v>1</v>
      </c>
      <c r="I2407" t="str">
        <f t="shared" si="181"/>
        <v>00</v>
      </c>
    </row>
    <row r="2408" spans="1:9">
      <c r="A2408" t="str">
        <f t="shared" si="182"/>
        <v>3.7.2.9.0.00.00 - Outras Contribuições</v>
      </c>
      <c r="B2408" s="3" t="s">
        <v>3138</v>
      </c>
      <c r="C2408" s="4">
        <v>449942903.89999998</v>
      </c>
      <c r="E2408" s="1">
        <f>E2409</f>
        <v>0</v>
      </c>
      <c r="F2408" s="1">
        <f>F2409</f>
        <v>449942903.89999998</v>
      </c>
      <c r="H2408" t="b">
        <f t="shared" si="185"/>
        <v>1</v>
      </c>
      <c r="I2408" t="str">
        <f t="shared" si="181"/>
        <v>00</v>
      </c>
    </row>
    <row r="2409" spans="1:9">
      <c r="A2409" t="str">
        <f t="shared" si="182"/>
        <v>3.7.2.9.1.00.00 - Outras Contribuições - Consolidação</v>
      </c>
      <c r="B2409" s="5" t="s">
        <v>3139</v>
      </c>
      <c r="C2409" s="6">
        <v>449942903.89999998</v>
      </c>
      <c r="E2409" s="1">
        <f t="shared" si="183"/>
        <v>0</v>
      </c>
      <c r="F2409" s="1">
        <f t="shared" si="184"/>
        <v>449942903.89999998</v>
      </c>
      <c r="H2409" t="b">
        <f t="shared" si="185"/>
        <v>1</v>
      </c>
      <c r="I2409" t="str">
        <f t="shared" si="181"/>
        <v>00</v>
      </c>
    </row>
    <row r="2410" spans="1:9" ht="25.5">
      <c r="A2410" t="str">
        <f t="shared" si="182"/>
        <v>3.8.0.0.0.00.00 - Custo das Mercadorias Vendidas, dos Produtos Vendidos 
 e dos Serviços Prestados</v>
      </c>
      <c r="B2410" s="3" t="s">
        <v>3140</v>
      </c>
      <c r="C2410" s="4">
        <v>1818699608</v>
      </c>
      <c r="E2410" s="1">
        <f>E2411+E2417+E2423</f>
        <v>21493800.880000003</v>
      </c>
      <c r="F2410" s="1">
        <f>F2411+F2417+F2423</f>
        <v>1797205807.1200001</v>
      </c>
      <c r="H2410" t="b">
        <f t="shared" si="185"/>
        <v>1</v>
      </c>
      <c r="I2410" t="str">
        <f t="shared" si="181"/>
        <v>00</v>
      </c>
    </row>
    <row r="2411" spans="1:9">
      <c r="A2411" t="str">
        <f t="shared" si="182"/>
        <v>3.8.1.0.0.00.00 - Custo de Mercadorias Vendidas</v>
      </c>
      <c r="B2411" s="5" t="s">
        <v>3141</v>
      </c>
      <c r="C2411" s="6">
        <v>43025007.659999996</v>
      </c>
      <c r="E2411" s="1">
        <f>E2416+E2415+E2413+E2412+E2414</f>
        <v>2650</v>
      </c>
      <c r="F2411" s="1">
        <f>F2416+F2415+F2413+F2412+F2414</f>
        <v>43022357.659999996</v>
      </c>
      <c r="H2411" t="b">
        <f t="shared" si="185"/>
        <v>1</v>
      </c>
      <c r="I2411" t="str">
        <f t="shared" si="181"/>
        <v>00</v>
      </c>
    </row>
    <row r="2412" spans="1:9">
      <c r="A2412" t="str">
        <f t="shared" si="182"/>
        <v>3.8.1.0.1.00.00 - Custo de Mercadorias Vendidas - Consolidação</v>
      </c>
      <c r="B2412" s="3" t="s">
        <v>3142</v>
      </c>
      <c r="C2412" s="4">
        <v>43022357.659999996</v>
      </c>
      <c r="E2412" s="1">
        <f t="shared" si="183"/>
        <v>0</v>
      </c>
      <c r="F2412" s="1">
        <f t="shared" si="184"/>
        <v>43022357.659999996</v>
      </c>
      <c r="H2412" t="b">
        <f t="shared" si="185"/>
        <v>1</v>
      </c>
      <c r="I2412" t="str">
        <f t="shared" si="181"/>
        <v>00</v>
      </c>
    </row>
    <row r="2413" spans="1:9">
      <c r="A2413" t="str">
        <f t="shared" si="182"/>
        <v>3.8.1.0.2.00.00 - Custo de Mercadorias Vendidas - Intra OFSS</v>
      </c>
      <c r="B2413" s="5" t="s">
        <v>3143</v>
      </c>
      <c r="C2413" s="6">
        <v>2650</v>
      </c>
      <c r="E2413" s="1">
        <f t="shared" si="183"/>
        <v>2650</v>
      </c>
      <c r="F2413" s="1">
        <f t="shared" si="184"/>
        <v>0</v>
      </c>
      <c r="H2413" t="b">
        <f t="shared" si="185"/>
        <v>1</v>
      </c>
      <c r="I2413" t="str">
        <f t="shared" si="181"/>
        <v>00</v>
      </c>
    </row>
    <row r="2414" spans="1:9">
      <c r="A2414" t="str">
        <f t="shared" si="182"/>
        <v>3.8.1.0.3.00.00 - Custo de Mercadorias Vendidas - Inter OFSS - União</v>
      </c>
      <c r="B2414" s="3" t="s">
        <v>3144</v>
      </c>
      <c r="C2414" s="4"/>
      <c r="E2414" s="1">
        <f t="shared" si="183"/>
        <v>0</v>
      </c>
      <c r="F2414" s="1">
        <f t="shared" si="184"/>
        <v>0</v>
      </c>
      <c r="H2414" t="b">
        <f t="shared" si="185"/>
        <v>1</v>
      </c>
      <c r="I2414" t="str">
        <f t="shared" si="181"/>
        <v>00</v>
      </c>
    </row>
    <row r="2415" spans="1:9">
      <c r="A2415" t="str">
        <f t="shared" si="182"/>
        <v>3.8.1.0.4.00.00 - Custo de Mercadorias Vendidas - Inter OFSS - Estado</v>
      </c>
      <c r="B2415" s="5" t="s">
        <v>3145</v>
      </c>
      <c r="C2415" s="6"/>
      <c r="E2415" s="1">
        <f t="shared" si="183"/>
        <v>0</v>
      </c>
      <c r="F2415" s="1">
        <f t="shared" si="184"/>
        <v>0</v>
      </c>
      <c r="H2415" t="b">
        <f t="shared" si="185"/>
        <v>1</v>
      </c>
      <c r="I2415" t="str">
        <f t="shared" si="181"/>
        <v>00</v>
      </c>
    </row>
    <row r="2416" spans="1:9" ht="25.5">
      <c r="A2416" t="str">
        <f t="shared" si="182"/>
        <v>3.8.1.0.5.00.00 - Custo de Mercadorias Vendidas - Inter OFSS - 
 Município</v>
      </c>
      <c r="B2416" s="3" t="s">
        <v>3146</v>
      </c>
      <c r="C2416" s="4"/>
      <c r="E2416" s="1">
        <f t="shared" si="183"/>
        <v>0</v>
      </c>
      <c r="F2416" s="1">
        <f t="shared" si="184"/>
        <v>0</v>
      </c>
      <c r="H2416" t="b">
        <f t="shared" si="185"/>
        <v>1</v>
      </c>
      <c r="I2416" t="str">
        <f t="shared" si="181"/>
        <v>00</v>
      </c>
    </row>
    <row r="2417" spans="1:9">
      <c r="A2417" t="str">
        <f t="shared" si="182"/>
        <v>3.8.2.0.0.00.00 - Custos dos Produtos Vendidos</v>
      </c>
      <c r="B2417" s="5" t="s">
        <v>3147</v>
      </c>
      <c r="C2417" s="6">
        <v>22478927.710000001</v>
      </c>
      <c r="E2417" s="1">
        <f>E2420+E2422+E2421+E2418+E2419</f>
        <v>132426.92000000001</v>
      </c>
      <c r="F2417" s="1">
        <f>F2420+F2422+F2421+F2418+F2419</f>
        <v>22346500.789999999</v>
      </c>
      <c r="H2417" t="b">
        <f t="shared" si="185"/>
        <v>1</v>
      </c>
      <c r="I2417" t="str">
        <f t="shared" si="181"/>
        <v>00</v>
      </c>
    </row>
    <row r="2418" spans="1:9">
      <c r="A2418" t="str">
        <f t="shared" si="182"/>
        <v>3.8.2.0.1.00.00 - Custos dos Produtos Vendidos - Consolidação</v>
      </c>
      <c r="B2418" s="3" t="s">
        <v>3148</v>
      </c>
      <c r="C2418" s="4">
        <v>22346500.789999999</v>
      </c>
      <c r="E2418" s="1">
        <f t="shared" si="183"/>
        <v>0</v>
      </c>
      <c r="F2418" s="1">
        <f t="shared" si="184"/>
        <v>22346500.789999999</v>
      </c>
      <c r="H2418" t="b">
        <f t="shared" si="185"/>
        <v>1</v>
      </c>
      <c r="I2418" t="str">
        <f t="shared" si="181"/>
        <v>00</v>
      </c>
    </row>
    <row r="2419" spans="1:9">
      <c r="A2419" t="str">
        <f t="shared" si="182"/>
        <v>3.8.2.0.2.00.00 - Custos dos Produtos Vendidos - Intra OFSS</v>
      </c>
      <c r="B2419" s="5" t="s">
        <v>3149</v>
      </c>
      <c r="C2419" s="6"/>
      <c r="E2419" s="1">
        <f t="shared" si="183"/>
        <v>0</v>
      </c>
      <c r="F2419" s="1">
        <f t="shared" si="184"/>
        <v>0</v>
      </c>
      <c r="H2419" t="b">
        <f t="shared" si="185"/>
        <v>1</v>
      </c>
      <c r="I2419" t="str">
        <f t="shared" si="181"/>
        <v>00</v>
      </c>
    </row>
    <row r="2420" spans="1:9">
      <c r="A2420" t="str">
        <f t="shared" si="182"/>
        <v>3.8.2.0.3.00.00 - Custos dos Produtos Vendidos - Inter OFSS - União</v>
      </c>
      <c r="B2420" s="3" t="s">
        <v>3150</v>
      </c>
      <c r="C2420" s="4"/>
      <c r="E2420" s="1">
        <f t="shared" si="183"/>
        <v>0</v>
      </c>
      <c r="F2420" s="1">
        <f t="shared" si="184"/>
        <v>0</v>
      </c>
      <c r="H2420" t="b">
        <f t="shared" si="185"/>
        <v>1</v>
      </c>
      <c r="I2420" t="str">
        <f t="shared" si="181"/>
        <v>00</v>
      </c>
    </row>
    <row r="2421" spans="1:9">
      <c r="A2421" t="str">
        <f t="shared" si="182"/>
        <v>3.8.2.0.4.00.00 - Custos dos Produtos Vendidos - Inter OFSS - Estado</v>
      </c>
      <c r="B2421" s="5" t="s">
        <v>3151</v>
      </c>
      <c r="C2421" s="6"/>
      <c r="E2421" s="1">
        <f t="shared" si="183"/>
        <v>0</v>
      </c>
      <c r="F2421" s="1">
        <f t="shared" si="184"/>
        <v>0</v>
      </c>
      <c r="H2421" t="b">
        <f t="shared" si="185"/>
        <v>1</v>
      </c>
      <c r="I2421" t="str">
        <f t="shared" si="181"/>
        <v>00</v>
      </c>
    </row>
    <row r="2422" spans="1:9">
      <c r="A2422" t="str">
        <f t="shared" si="182"/>
        <v>3.8.2.0.5.00.00 - Custos dos Produtos Vendidos - Inter Município</v>
      </c>
      <c r="B2422" s="19" t="s">
        <v>3152</v>
      </c>
      <c r="C2422" s="4">
        <v>132426.92000000001</v>
      </c>
      <c r="E2422" s="1">
        <f t="shared" si="183"/>
        <v>132426.92000000001</v>
      </c>
      <c r="F2422" s="1">
        <f t="shared" si="184"/>
        <v>0</v>
      </c>
      <c r="H2422" t="b">
        <f t="shared" si="185"/>
        <v>1</v>
      </c>
      <c r="I2422" t="str">
        <f t="shared" si="181"/>
        <v>00</v>
      </c>
    </row>
    <row r="2423" spans="1:9">
      <c r="A2423" t="str">
        <f t="shared" si="182"/>
        <v>3.8.3.0.0.00.00 - Custo dos Serviços Prestados</v>
      </c>
      <c r="B2423" s="5" t="s">
        <v>3153</v>
      </c>
      <c r="C2423" s="6">
        <v>1753195672.6300001</v>
      </c>
      <c r="E2423" s="1">
        <f>E2424+E2427+E2428+E2426+E2425</f>
        <v>21358723.960000001</v>
      </c>
      <c r="F2423" s="1">
        <f>F2424+F2427+F2428+F2426+F2425</f>
        <v>1731836948.6700001</v>
      </c>
      <c r="H2423" t="b">
        <f t="shared" si="185"/>
        <v>1</v>
      </c>
      <c r="I2423" t="str">
        <f t="shared" si="181"/>
        <v>00</v>
      </c>
    </row>
    <row r="2424" spans="1:9">
      <c r="A2424" t="str">
        <f t="shared" si="182"/>
        <v>3.8.3.0.1.00.00 - Custo dos Serviços Prestados - Consolidação</v>
      </c>
      <c r="B2424" s="3" t="s">
        <v>3154</v>
      </c>
      <c r="C2424" s="4">
        <v>1731836948.6700001</v>
      </c>
      <c r="E2424" s="1">
        <f t="shared" si="183"/>
        <v>0</v>
      </c>
      <c r="F2424" s="1">
        <f t="shared" si="184"/>
        <v>1731836948.6700001</v>
      </c>
      <c r="H2424" t="b">
        <f t="shared" si="185"/>
        <v>1</v>
      </c>
      <c r="I2424" t="str">
        <f t="shared" si="181"/>
        <v>00</v>
      </c>
    </row>
    <row r="2425" spans="1:9">
      <c r="A2425" t="str">
        <f t="shared" si="182"/>
        <v>3.8.3.0.2.00.00 - Custo dos Serviços Prestados - Intra OFSS</v>
      </c>
      <c r="B2425" s="5" t="s">
        <v>3155</v>
      </c>
      <c r="C2425" s="6">
        <v>530361.62</v>
      </c>
      <c r="E2425" s="1">
        <f t="shared" si="183"/>
        <v>530361.62</v>
      </c>
      <c r="F2425" s="1">
        <f t="shared" si="184"/>
        <v>0</v>
      </c>
      <c r="H2425" t="b">
        <f t="shared" si="185"/>
        <v>1</v>
      </c>
      <c r="I2425" t="str">
        <f t="shared" si="181"/>
        <v>00</v>
      </c>
    </row>
    <row r="2426" spans="1:9">
      <c r="A2426" t="str">
        <f t="shared" si="182"/>
        <v>3.8.3.0.3.00.00 - Custo dos Serviços Prestados - Inter OFSS - União</v>
      </c>
      <c r="B2426" s="3" t="s">
        <v>3156</v>
      </c>
      <c r="C2426" s="4">
        <v>7726920.6900000004</v>
      </c>
      <c r="E2426" s="1">
        <f t="shared" si="183"/>
        <v>7726920.6900000004</v>
      </c>
      <c r="F2426" s="1">
        <f t="shared" si="184"/>
        <v>0</v>
      </c>
      <c r="H2426" t="b">
        <f t="shared" si="185"/>
        <v>1</v>
      </c>
      <c r="I2426" t="str">
        <f t="shared" si="181"/>
        <v>00</v>
      </c>
    </row>
    <row r="2427" spans="1:9">
      <c r="A2427" t="str">
        <f t="shared" si="182"/>
        <v>3.8.3.0.4.00.00 - Custo dos Serviços Prestados - Inter OFSS - Estado</v>
      </c>
      <c r="B2427" s="5" t="s">
        <v>3157</v>
      </c>
      <c r="C2427" s="6">
        <v>2236.4499999999998</v>
      </c>
      <c r="E2427" s="1">
        <f t="shared" si="183"/>
        <v>2236.4499999999998</v>
      </c>
      <c r="F2427" s="1">
        <f t="shared" si="184"/>
        <v>0</v>
      </c>
      <c r="H2427" t="b">
        <f t="shared" si="185"/>
        <v>1</v>
      </c>
      <c r="I2427" t="str">
        <f t="shared" si="181"/>
        <v>00</v>
      </c>
    </row>
    <row r="2428" spans="1:9" ht="25.5">
      <c r="A2428" t="str">
        <f t="shared" si="182"/>
        <v>3.8.3.0.5.00.00 - Custo dos Serviços Prestados - Inter OFSS - 
 Município</v>
      </c>
      <c r="B2428" s="3" t="s">
        <v>3158</v>
      </c>
      <c r="C2428" s="4">
        <v>13099205.199999999</v>
      </c>
      <c r="E2428" s="1">
        <f t="shared" si="183"/>
        <v>13099205.199999999</v>
      </c>
      <c r="F2428" s="1">
        <f t="shared" si="184"/>
        <v>0</v>
      </c>
      <c r="H2428" t="b">
        <f t="shared" si="185"/>
        <v>1</v>
      </c>
      <c r="I2428" t="str">
        <f t="shared" si="181"/>
        <v>00</v>
      </c>
    </row>
    <row r="2429" spans="1:9">
      <c r="A2429" t="str">
        <f t="shared" si="182"/>
        <v>3.9.0.0.0.00.00 - Outras Variações Patrimoniais Diminutivas</v>
      </c>
      <c r="B2429" s="5" t="s">
        <v>3159</v>
      </c>
      <c r="C2429" s="6">
        <v>191300600319.66</v>
      </c>
      <c r="E2429" s="1">
        <f>E2461+E2474+E2485+E2443+E2472+E2502+E2430+E2450</f>
        <v>646041478.03000009</v>
      </c>
      <c r="F2429" s="1">
        <f>F2461+F2474+F2485+F2443+F2472+F2502+F2430+F2450</f>
        <v>190654558841.63</v>
      </c>
      <c r="H2429" t="b">
        <f t="shared" si="185"/>
        <v>1</v>
      </c>
      <c r="I2429" t="str">
        <f t="shared" si="181"/>
        <v>00</v>
      </c>
    </row>
    <row r="2430" spans="1:9">
      <c r="A2430" t="str">
        <f t="shared" si="182"/>
        <v>3.9.1.0.0.00.00 - Premiações</v>
      </c>
      <c r="B2430" s="3" t="s">
        <v>3160</v>
      </c>
      <c r="C2430" s="4">
        <v>120352258.73</v>
      </c>
      <c r="E2430" s="1">
        <f>E2437+E2435+E2431+E2433+E2439+E2441</f>
        <v>0</v>
      </c>
      <c r="F2430" s="1">
        <f>F2437+F2435+F2431+F2433+F2439+F2441</f>
        <v>120352258.72999999</v>
      </c>
      <c r="H2430" t="b">
        <f t="shared" si="185"/>
        <v>1</v>
      </c>
      <c r="I2430" t="str">
        <f t="shared" si="181"/>
        <v>00</v>
      </c>
    </row>
    <row r="2431" spans="1:9">
      <c r="A2431" t="str">
        <f t="shared" si="182"/>
        <v>3.9.1.1.0.00.00 - Premiações Culturais</v>
      </c>
      <c r="B2431" s="5" t="s">
        <v>3161</v>
      </c>
      <c r="C2431" s="6">
        <v>51608522.770000003</v>
      </c>
      <c r="E2431" s="1">
        <f>E2432</f>
        <v>0</v>
      </c>
      <c r="F2431" s="1">
        <f>F2432</f>
        <v>51608522.770000003</v>
      </c>
      <c r="H2431" t="b">
        <f t="shared" si="185"/>
        <v>1</v>
      </c>
      <c r="I2431" t="str">
        <f t="shared" si="181"/>
        <v>00</v>
      </c>
    </row>
    <row r="2432" spans="1:9">
      <c r="A2432" t="str">
        <f t="shared" si="182"/>
        <v>3.9.1.1.1.00.00 - Premiações Culturais - Consolidação</v>
      </c>
      <c r="B2432" s="3" t="s">
        <v>3162</v>
      </c>
      <c r="C2432" s="4">
        <v>51608522.770000003</v>
      </c>
      <c r="E2432" s="1">
        <f t="shared" si="183"/>
        <v>0</v>
      </c>
      <c r="F2432" s="1">
        <f t="shared" si="184"/>
        <v>51608522.770000003</v>
      </c>
      <c r="H2432" t="b">
        <f t="shared" si="185"/>
        <v>1</v>
      </c>
      <c r="I2432" t="str">
        <f t="shared" ref="I2432:I2495" si="186">MID(A2432,11,2)</f>
        <v>00</v>
      </c>
    </row>
    <row r="2433" spans="1:9">
      <c r="A2433" t="str">
        <f t="shared" ref="A2433:A2496" si="187">TRIM(B2433)</f>
        <v>3.9.1.2.0.00.00 - Premiações Artísticas</v>
      </c>
      <c r="B2433" s="5" t="s">
        <v>3163</v>
      </c>
      <c r="C2433" s="6">
        <v>3725004.97</v>
      </c>
      <c r="E2433" s="1">
        <f>E2434</f>
        <v>0</v>
      </c>
      <c r="F2433" s="1">
        <f>F2434</f>
        <v>3725004.97</v>
      </c>
      <c r="H2433" t="b">
        <f t="shared" ref="H2433:H2496" si="188">IF(I2433="00",C2433=E2433+F2433,TRUE)</f>
        <v>1</v>
      </c>
      <c r="I2433" t="str">
        <f t="shared" si="186"/>
        <v>00</v>
      </c>
    </row>
    <row r="2434" spans="1:9">
      <c r="A2434" t="str">
        <f t="shared" si="187"/>
        <v>3.9.1.2.1.00.00 - Premiações Artísticas - Consolidação</v>
      </c>
      <c r="B2434" s="3" t="s">
        <v>3164</v>
      </c>
      <c r="C2434" s="4">
        <v>3725004.97</v>
      </c>
      <c r="E2434" s="1">
        <f t="shared" ref="E2434:E2497" si="189">SUMIF(A2434:B2434,"*intra*",C2434:D2434)+SUMIF(A2434:B2434,"*inter*",C2434:D2434)</f>
        <v>0</v>
      </c>
      <c r="F2434" s="1">
        <f t="shared" ref="F2434:F2497" si="190">SUMIF(A2434:B2434,"*consolidação*",C2434:D2434)</f>
        <v>3725004.97</v>
      </c>
      <c r="H2434" t="b">
        <f t="shared" si="188"/>
        <v>1</v>
      </c>
      <c r="I2434" t="str">
        <f t="shared" si="186"/>
        <v>00</v>
      </c>
    </row>
    <row r="2435" spans="1:9">
      <c r="A2435" t="str">
        <f t="shared" si="187"/>
        <v>3.9.1.3.0.00.00 - Premiações Cientificas</v>
      </c>
      <c r="B2435" s="5" t="s">
        <v>3165</v>
      </c>
      <c r="C2435" s="6">
        <v>277185.96000000002</v>
      </c>
      <c r="E2435" s="1">
        <f>E2436</f>
        <v>0</v>
      </c>
      <c r="F2435" s="1">
        <f>F2436</f>
        <v>277185.96000000002</v>
      </c>
      <c r="H2435" t="b">
        <f t="shared" si="188"/>
        <v>1</v>
      </c>
      <c r="I2435" t="str">
        <f t="shared" si="186"/>
        <v>00</v>
      </c>
    </row>
    <row r="2436" spans="1:9">
      <c r="A2436" t="str">
        <f t="shared" si="187"/>
        <v>3.9.1.3.1.00.00 - Premiações Cientificas - Consolidação</v>
      </c>
      <c r="B2436" s="3" t="s">
        <v>3166</v>
      </c>
      <c r="C2436" s="4">
        <v>277185.96000000002</v>
      </c>
      <c r="E2436" s="1">
        <f t="shared" si="189"/>
        <v>0</v>
      </c>
      <c r="F2436" s="1">
        <f t="shared" si="190"/>
        <v>277185.96000000002</v>
      </c>
      <c r="H2436" t="b">
        <f t="shared" si="188"/>
        <v>1</v>
      </c>
      <c r="I2436" t="str">
        <f t="shared" si="186"/>
        <v>00</v>
      </c>
    </row>
    <row r="2437" spans="1:9">
      <c r="A2437" t="str">
        <f t="shared" si="187"/>
        <v>3.9.1.4.0.00.00 - Premiações Desportivas</v>
      </c>
      <c r="B2437" s="5" t="s">
        <v>3167</v>
      </c>
      <c r="C2437" s="6">
        <v>10046889.119999999</v>
      </c>
      <c r="E2437" s="1">
        <f>E2438</f>
        <v>0</v>
      </c>
      <c r="F2437" s="1">
        <f>F2438</f>
        <v>10046889.119999999</v>
      </c>
      <c r="H2437" t="b">
        <f t="shared" si="188"/>
        <v>1</v>
      </c>
      <c r="I2437" t="str">
        <f t="shared" si="186"/>
        <v>00</v>
      </c>
    </row>
    <row r="2438" spans="1:9">
      <c r="A2438" t="str">
        <f t="shared" si="187"/>
        <v>3.9.1.4.1.00.00 - Premiações Desportivas - Consolidação</v>
      </c>
      <c r="B2438" s="3" t="s">
        <v>3168</v>
      </c>
      <c r="C2438" s="4">
        <v>10046889.119999999</v>
      </c>
      <c r="E2438" s="1">
        <f t="shared" si="189"/>
        <v>0</v>
      </c>
      <c r="F2438" s="1">
        <f t="shared" si="190"/>
        <v>10046889.119999999</v>
      </c>
      <c r="H2438" t="b">
        <f t="shared" si="188"/>
        <v>1</v>
      </c>
      <c r="I2438" t="str">
        <f t="shared" si="186"/>
        <v>00</v>
      </c>
    </row>
    <row r="2439" spans="1:9">
      <c r="A2439" t="str">
        <f t="shared" si="187"/>
        <v>3.9.1.5.0.00.00 - Ordens Honorificas</v>
      </c>
      <c r="B2439" s="5" t="s">
        <v>3169</v>
      </c>
      <c r="C2439" s="6">
        <v>387543.3</v>
      </c>
      <c r="E2439" s="1">
        <f>E2440</f>
        <v>0</v>
      </c>
      <c r="F2439" s="1">
        <f>F2440</f>
        <v>387543.3</v>
      </c>
      <c r="H2439" t="b">
        <f t="shared" si="188"/>
        <v>1</v>
      </c>
      <c r="I2439" t="str">
        <f t="shared" si="186"/>
        <v>00</v>
      </c>
    </row>
    <row r="2440" spans="1:9">
      <c r="A2440" t="str">
        <f t="shared" si="187"/>
        <v>3.9.1.5.1.00.00 - Ordens Honorificas - Consolidação</v>
      </c>
      <c r="B2440" s="3" t="s">
        <v>3170</v>
      </c>
      <c r="C2440" s="4">
        <v>387543.3</v>
      </c>
      <c r="E2440" s="1">
        <f t="shared" si="189"/>
        <v>0</v>
      </c>
      <c r="F2440" s="1">
        <f t="shared" si="190"/>
        <v>387543.3</v>
      </c>
      <c r="H2440" t="b">
        <f t="shared" si="188"/>
        <v>1</v>
      </c>
      <c r="I2440" t="str">
        <f t="shared" si="186"/>
        <v>00</v>
      </c>
    </row>
    <row r="2441" spans="1:9">
      <c r="A2441" t="str">
        <f t="shared" si="187"/>
        <v>3.9.1.9.0.00.00 - Outras Premiações</v>
      </c>
      <c r="B2441" s="5" t="s">
        <v>3171</v>
      </c>
      <c r="C2441" s="6">
        <v>54307112.609999999</v>
      </c>
      <c r="E2441" s="1">
        <f>E2442</f>
        <v>0</v>
      </c>
      <c r="F2441" s="1">
        <f>F2442</f>
        <v>54307112.609999999</v>
      </c>
      <c r="H2441" t="b">
        <f t="shared" si="188"/>
        <v>1</v>
      </c>
      <c r="I2441" t="str">
        <f t="shared" si="186"/>
        <v>00</v>
      </c>
    </row>
    <row r="2442" spans="1:9">
      <c r="A2442" t="str">
        <f t="shared" si="187"/>
        <v>3.9.1.9.1.00.00 - Outras Premiações - Consolidação</v>
      </c>
      <c r="B2442" s="3" t="s">
        <v>3172</v>
      </c>
      <c r="C2442" s="4">
        <v>54307112.609999999</v>
      </c>
      <c r="E2442" s="1">
        <f t="shared" si="189"/>
        <v>0</v>
      </c>
      <c r="F2442" s="1">
        <f t="shared" si="190"/>
        <v>54307112.609999999</v>
      </c>
      <c r="H2442" t="b">
        <f t="shared" si="188"/>
        <v>1</v>
      </c>
      <c r="I2442" t="str">
        <f t="shared" si="186"/>
        <v>00</v>
      </c>
    </row>
    <row r="2443" spans="1:9">
      <c r="A2443" t="str">
        <f t="shared" si="187"/>
        <v>3.9.2.0.0.00.00 - Resultado Negativo de Participações</v>
      </c>
      <c r="B2443" s="5" t="s">
        <v>3173</v>
      </c>
      <c r="C2443" s="6">
        <v>743740695.26999998</v>
      </c>
      <c r="E2443" s="1">
        <f>E2444</f>
        <v>33812225.890000001</v>
      </c>
      <c r="F2443" s="1">
        <f>F2444</f>
        <v>709928469.38</v>
      </c>
      <c r="H2443" t="b">
        <f t="shared" si="188"/>
        <v>1</v>
      </c>
      <c r="I2443" t="str">
        <f t="shared" si="186"/>
        <v>00</v>
      </c>
    </row>
    <row r="2444" spans="1:9">
      <c r="A2444" t="str">
        <f t="shared" si="187"/>
        <v>3.9.2.1.0.00.00 - Resultado Negativo de Equivalência Patrimonial</v>
      </c>
      <c r="B2444" s="3" t="s">
        <v>3174</v>
      </c>
      <c r="C2444" s="4">
        <v>743740695.26999998</v>
      </c>
      <c r="E2444" s="1">
        <f>E2445+E2446+E2449+E2447+E2448</f>
        <v>33812225.890000001</v>
      </c>
      <c r="F2444" s="1">
        <f>F2445+F2446+F2449+F2447+F2448</f>
        <v>709928469.38</v>
      </c>
      <c r="H2444" t="b">
        <f t="shared" si="188"/>
        <v>1</v>
      </c>
      <c r="I2444" t="str">
        <f t="shared" si="186"/>
        <v>00</v>
      </c>
    </row>
    <row r="2445" spans="1:9" ht="25.5">
      <c r="A2445" t="str">
        <f t="shared" si="187"/>
        <v>3.9.2.1.1.00.00 - Resultado Negativo de Equivalência Patrimonial - 
 Consolidação</v>
      </c>
      <c r="B2445" s="5" t="s">
        <v>3175</v>
      </c>
      <c r="C2445" s="6">
        <v>709928469.38</v>
      </c>
      <c r="E2445" s="1">
        <f t="shared" si="189"/>
        <v>0</v>
      </c>
      <c r="F2445" s="1">
        <f t="shared" si="190"/>
        <v>709928469.38</v>
      </c>
      <c r="H2445" t="b">
        <f t="shared" si="188"/>
        <v>1</v>
      </c>
      <c r="I2445" t="str">
        <f t="shared" si="186"/>
        <v>00</v>
      </c>
    </row>
    <row r="2446" spans="1:9" ht="25.5">
      <c r="A2446" t="str">
        <f t="shared" si="187"/>
        <v>3.9.2.1.2.00.00 - Resultado Negativo de Equivalência Patrimonial - 
 Intra OFSS</v>
      </c>
      <c r="B2446" s="3" t="s">
        <v>3176</v>
      </c>
      <c r="C2446" s="4">
        <v>32261667.77</v>
      </c>
      <c r="E2446" s="1">
        <f t="shared" si="189"/>
        <v>32261667.77</v>
      </c>
      <c r="F2446" s="1">
        <f t="shared" si="190"/>
        <v>0</v>
      </c>
      <c r="H2446" t="b">
        <f t="shared" si="188"/>
        <v>1</v>
      </c>
      <c r="I2446" t="str">
        <f t="shared" si="186"/>
        <v>00</v>
      </c>
    </row>
    <row r="2447" spans="1:9" ht="25.5">
      <c r="A2447" t="str">
        <f t="shared" si="187"/>
        <v>3.9.2.1.3.00.00 - Resultado Negativo de Equivalência Patrimonial - 
 Inter OFSS - União</v>
      </c>
      <c r="B2447" s="5" t="s">
        <v>3177</v>
      </c>
      <c r="C2447" s="6"/>
      <c r="E2447" s="1">
        <f t="shared" si="189"/>
        <v>0</v>
      </c>
      <c r="F2447" s="1">
        <f t="shared" si="190"/>
        <v>0</v>
      </c>
      <c r="H2447" t="b">
        <f t="shared" si="188"/>
        <v>1</v>
      </c>
      <c r="I2447" t="str">
        <f t="shared" si="186"/>
        <v>00</v>
      </c>
    </row>
    <row r="2448" spans="1:9" ht="25.5">
      <c r="A2448" t="str">
        <f t="shared" si="187"/>
        <v>3.9.2.1.4.00.00 - Resultado Negativo de Equivalência Patrimonial - 
 Inter OFSS - Estado</v>
      </c>
      <c r="B2448" s="3" t="s">
        <v>3178</v>
      </c>
      <c r="C2448" s="4"/>
      <c r="E2448" s="1">
        <f t="shared" si="189"/>
        <v>0</v>
      </c>
      <c r="F2448" s="1">
        <f t="shared" si="190"/>
        <v>0</v>
      </c>
      <c r="H2448" t="b">
        <f t="shared" si="188"/>
        <v>1</v>
      </c>
      <c r="I2448" t="str">
        <f t="shared" si="186"/>
        <v>00</v>
      </c>
    </row>
    <row r="2449" spans="1:9" ht="25.5">
      <c r="A2449" t="str">
        <f t="shared" si="187"/>
        <v>3.9.2.1.5.00.00 - Resultado Negativo de Equivalência Patrimonial - 
 Inter OFSS - Município</v>
      </c>
      <c r="B2449" s="5" t="s">
        <v>3179</v>
      </c>
      <c r="C2449" s="6">
        <v>1550558.12</v>
      </c>
      <c r="E2449" s="1">
        <f t="shared" si="189"/>
        <v>1550558.12</v>
      </c>
      <c r="F2449" s="1">
        <f t="shared" si="190"/>
        <v>0</v>
      </c>
      <c r="H2449" t="b">
        <f t="shared" si="188"/>
        <v>1</v>
      </c>
      <c r="I2449" t="str">
        <f t="shared" si="186"/>
        <v>00</v>
      </c>
    </row>
    <row r="2450" spans="1:9">
      <c r="A2450" t="str">
        <f t="shared" si="187"/>
        <v>3.9.3.0.0.00.00 - Operações da Autoridade Monetária</v>
      </c>
      <c r="B2450" s="3" t="s">
        <v>3180</v>
      </c>
      <c r="C2450" s="4">
        <v>195598010.43000001</v>
      </c>
      <c r="E2450" s="1">
        <f>E2451+E2457+E2455+E2453+E2459</f>
        <v>0</v>
      </c>
      <c r="F2450" s="1">
        <f>F2451+F2457+F2455+F2453+F2459</f>
        <v>195598010.43000001</v>
      </c>
      <c r="H2450" t="b">
        <f t="shared" si="188"/>
        <v>1</v>
      </c>
      <c r="I2450" t="str">
        <f t="shared" si="186"/>
        <v>00</v>
      </c>
    </row>
    <row r="2451" spans="1:9">
      <c r="A2451" t="str">
        <f t="shared" si="187"/>
        <v>3.9.3.1.0.00.00 - Juros</v>
      </c>
      <c r="B2451" s="5" t="s">
        <v>3181</v>
      </c>
      <c r="C2451" s="6">
        <v>1675611.3</v>
      </c>
      <c r="E2451" s="1">
        <f>E2452</f>
        <v>0</v>
      </c>
      <c r="F2451" s="1">
        <f>F2452</f>
        <v>1675611.3</v>
      </c>
      <c r="H2451" t="b">
        <f t="shared" si="188"/>
        <v>1</v>
      </c>
      <c r="I2451" t="str">
        <f t="shared" si="186"/>
        <v>00</v>
      </c>
    </row>
    <row r="2452" spans="1:9">
      <c r="A2452" t="str">
        <f t="shared" si="187"/>
        <v>3.9.3.1.1.00.00 - Juros - Consolidação</v>
      </c>
      <c r="B2452" s="3" t="s">
        <v>3182</v>
      </c>
      <c r="C2452" s="4">
        <v>1675611.3</v>
      </c>
      <c r="E2452" s="1">
        <f t="shared" si="189"/>
        <v>0</v>
      </c>
      <c r="F2452" s="1">
        <f t="shared" si="190"/>
        <v>1675611.3</v>
      </c>
      <c r="H2452" t="b">
        <f t="shared" si="188"/>
        <v>1</v>
      </c>
      <c r="I2452" t="str">
        <f t="shared" si="186"/>
        <v>00</v>
      </c>
    </row>
    <row r="2453" spans="1:9">
      <c r="A2453" t="str">
        <f t="shared" si="187"/>
        <v>3.9.3.2.0.00.00 - Posição de Negociação</v>
      </c>
      <c r="B2453" s="5" t="s">
        <v>3183</v>
      </c>
      <c r="C2453" s="6">
        <v>4257585.12</v>
      </c>
      <c r="E2453" s="1">
        <f>E2454</f>
        <v>0</v>
      </c>
      <c r="F2453" s="1">
        <f>F2454</f>
        <v>4257585.12</v>
      </c>
      <c r="H2453" t="b">
        <f t="shared" si="188"/>
        <v>1</v>
      </c>
      <c r="I2453" t="str">
        <f t="shared" si="186"/>
        <v>00</v>
      </c>
    </row>
    <row r="2454" spans="1:9">
      <c r="A2454" t="str">
        <f t="shared" si="187"/>
        <v>3.9.3.2.1.00.00 - Posição de Negociação - Consolidação</v>
      </c>
      <c r="B2454" s="3" t="s">
        <v>3184</v>
      </c>
      <c r="C2454" s="4">
        <v>4257585.12</v>
      </c>
      <c r="E2454" s="1">
        <f t="shared" si="189"/>
        <v>0</v>
      </c>
      <c r="F2454" s="1">
        <f t="shared" si="190"/>
        <v>4257585.12</v>
      </c>
      <c r="H2454" t="b">
        <f t="shared" si="188"/>
        <v>1</v>
      </c>
      <c r="I2454" t="str">
        <f t="shared" si="186"/>
        <v>00</v>
      </c>
    </row>
    <row r="2455" spans="1:9">
      <c r="A2455" t="str">
        <f t="shared" si="187"/>
        <v>3.9.3.3.0.00.00 - Posição de Investimentos</v>
      </c>
      <c r="B2455" s="5" t="s">
        <v>3185</v>
      </c>
      <c r="C2455" s="6">
        <v>2083584.67</v>
      </c>
      <c r="E2455" s="1">
        <f>E2456</f>
        <v>0</v>
      </c>
      <c r="F2455" s="1">
        <f>F2456</f>
        <v>2083584.67</v>
      </c>
      <c r="H2455" t="b">
        <f t="shared" si="188"/>
        <v>1</v>
      </c>
      <c r="I2455" t="str">
        <f t="shared" si="186"/>
        <v>00</v>
      </c>
    </row>
    <row r="2456" spans="1:9">
      <c r="A2456" t="str">
        <f t="shared" si="187"/>
        <v>3.9.3.3.1.00.00 - Posição de Investimentos - Consolidação</v>
      </c>
      <c r="B2456" s="3" t="s">
        <v>3186</v>
      </c>
      <c r="C2456" s="4">
        <v>2083584.67</v>
      </c>
      <c r="E2456" s="1">
        <f t="shared" si="189"/>
        <v>0</v>
      </c>
      <c r="F2456" s="1">
        <f t="shared" si="190"/>
        <v>2083584.67</v>
      </c>
      <c r="H2456" t="b">
        <f t="shared" si="188"/>
        <v>1</v>
      </c>
      <c r="I2456" t="str">
        <f t="shared" si="186"/>
        <v>00</v>
      </c>
    </row>
    <row r="2457" spans="1:9">
      <c r="A2457" t="str">
        <f t="shared" si="187"/>
        <v>3.9.3.4.0.00.00 - Correção Cambial</v>
      </c>
      <c r="B2457" s="5" t="s">
        <v>3187</v>
      </c>
      <c r="C2457" s="6">
        <v>14957257.460000001</v>
      </c>
      <c r="E2457" s="1">
        <f>E2458</f>
        <v>0</v>
      </c>
      <c r="F2457" s="1">
        <f>F2458</f>
        <v>14957257.460000001</v>
      </c>
      <c r="H2457" t="b">
        <f t="shared" si="188"/>
        <v>1</v>
      </c>
      <c r="I2457" t="str">
        <f t="shared" si="186"/>
        <v>00</v>
      </c>
    </row>
    <row r="2458" spans="1:9">
      <c r="A2458" t="str">
        <f t="shared" si="187"/>
        <v>3.9.3.4.1.00.00 - Correção Cambial - Consolidação</v>
      </c>
      <c r="B2458" s="3" t="s">
        <v>3188</v>
      </c>
      <c r="C2458" s="4">
        <v>14957257.460000001</v>
      </c>
      <c r="E2458" s="1">
        <f t="shared" si="189"/>
        <v>0</v>
      </c>
      <c r="F2458" s="1">
        <f t="shared" si="190"/>
        <v>14957257.460000001</v>
      </c>
      <c r="H2458" t="b">
        <f t="shared" si="188"/>
        <v>1</v>
      </c>
      <c r="I2458" t="str">
        <f t="shared" si="186"/>
        <v>00</v>
      </c>
    </row>
    <row r="2459" spans="1:9">
      <c r="A2459" t="str">
        <f t="shared" si="187"/>
        <v>3.9.3.9.0.00.00 - Outras VPD de Operações da Autoridade Monetária</v>
      </c>
      <c r="B2459" s="5" t="s">
        <v>3189</v>
      </c>
      <c r="C2459" s="6">
        <v>172623971.88</v>
      </c>
      <c r="E2459" s="1">
        <f>E2460</f>
        <v>0</v>
      </c>
      <c r="F2459" s="1">
        <f>F2460</f>
        <v>172623971.88</v>
      </c>
      <c r="H2459" t="b">
        <f t="shared" si="188"/>
        <v>1</v>
      </c>
      <c r="I2459" t="str">
        <f t="shared" si="186"/>
        <v>00</v>
      </c>
    </row>
    <row r="2460" spans="1:9" ht="25.5">
      <c r="A2460" t="str">
        <f t="shared" si="187"/>
        <v>3.9.3.9.1.00.00 - Outras VPD de Operações da Autoridade Monetária - 
 Consolidação</v>
      </c>
      <c r="B2460" s="3" t="s">
        <v>3190</v>
      </c>
      <c r="C2460" s="4">
        <v>172623971.88</v>
      </c>
      <c r="E2460" s="1">
        <f t="shared" si="189"/>
        <v>0</v>
      </c>
      <c r="F2460" s="1">
        <f t="shared" si="190"/>
        <v>172623971.88</v>
      </c>
      <c r="H2460" t="b">
        <f t="shared" si="188"/>
        <v>1</v>
      </c>
      <c r="I2460" t="str">
        <f t="shared" si="186"/>
        <v>00</v>
      </c>
    </row>
    <row r="2461" spans="1:9">
      <c r="A2461" t="str">
        <f t="shared" si="187"/>
        <v>3.9.4.0.0.00.00 - Incentivos</v>
      </c>
      <c r="B2461" s="5" t="s">
        <v>3191</v>
      </c>
      <c r="C2461" s="6">
        <v>490403608.93000001</v>
      </c>
      <c r="E2461" s="1">
        <f>E2468+E2470+E2462+E2464+E2466</f>
        <v>0</v>
      </c>
      <c r="F2461" s="1">
        <f>F2468+F2470+F2462+F2464+F2466</f>
        <v>490403608.93000007</v>
      </c>
      <c r="H2461" t="b">
        <f t="shared" si="188"/>
        <v>1</v>
      </c>
      <c r="I2461" t="str">
        <f t="shared" si="186"/>
        <v>00</v>
      </c>
    </row>
    <row r="2462" spans="1:9">
      <c r="A2462" t="str">
        <f t="shared" si="187"/>
        <v>3.9.4.1.0.00.00 - Incentivos a Educação</v>
      </c>
      <c r="B2462" s="3" t="s">
        <v>3192</v>
      </c>
      <c r="C2462" s="4">
        <v>185476329.65000001</v>
      </c>
      <c r="E2462" s="1">
        <f>E2463</f>
        <v>0</v>
      </c>
      <c r="F2462" s="1">
        <f>F2463</f>
        <v>185476329.65000001</v>
      </c>
      <c r="H2462" t="b">
        <f t="shared" si="188"/>
        <v>1</v>
      </c>
      <c r="I2462" t="str">
        <f t="shared" si="186"/>
        <v>00</v>
      </c>
    </row>
    <row r="2463" spans="1:9">
      <c r="A2463" t="str">
        <f t="shared" si="187"/>
        <v>3.9.4.1.1.00.00 - Incentivos a Educação - Consolidação</v>
      </c>
      <c r="B2463" s="5" t="s">
        <v>3193</v>
      </c>
      <c r="C2463" s="6">
        <v>185476329.65000001</v>
      </c>
      <c r="E2463" s="1">
        <f t="shared" si="189"/>
        <v>0</v>
      </c>
      <c r="F2463" s="1">
        <f t="shared" si="190"/>
        <v>185476329.65000001</v>
      </c>
      <c r="H2463" t="b">
        <f t="shared" si="188"/>
        <v>1</v>
      </c>
      <c r="I2463" t="str">
        <f t="shared" si="186"/>
        <v>00</v>
      </c>
    </row>
    <row r="2464" spans="1:9">
      <c r="A2464" t="str">
        <f t="shared" si="187"/>
        <v>3.9.4.2.0.00.00 - Incentivos a Ciência</v>
      </c>
      <c r="B2464" s="3" t="s">
        <v>3194</v>
      </c>
      <c r="C2464" s="4">
        <v>8035957.2300000004</v>
      </c>
      <c r="E2464" s="1">
        <f>E2465</f>
        <v>0</v>
      </c>
      <c r="F2464" s="1">
        <f>F2465</f>
        <v>8035957.2300000004</v>
      </c>
      <c r="H2464" t="b">
        <f t="shared" si="188"/>
        <v>1</v>
      </c>
      <c r="I2464" t="str">
        <f t="shared" si="186"/>
        <v>00</v>
      </c>
    </row>
    <row r="2465" spans="1:9">
      <c r="A2465" t="str">
        <f t="shared" si="187"/>
        <v>3.9.4.2.1.00.00 - Incentivos a Ciência - Consolidação</v>
      </c>
      <c r="B2465" s="5" t="s">
        <v>3195</v>
      </c>
      <c r="C2465" s="6">
        <v>8035957.2300000004</v>
      </c>
      <c r="E2465" s="1">
        <f t="shared" si="189"/>
        <v>0</v>
      </c>
      <c r="F2465" s="1">
        <f t="shared" si="190"/>
        <v>8035957.2300000004</v>
      </c>
      <c r="H2465" t="b">
        <f t="shared" si="188"/>
        <v>1</v>
      </c>
      <c r="I2465" t="str">
        <f t="shared" si="186"/>
        <v>00</v>
      </c>
    </row>
    <row r="2466" spans="1:9">
      <c r="A2466" t="str">
        <f t="shared" si="187"/>
        <v>3.9.4.3.0.00.00 - Incentivos a Cultura</v>
      </c>
      <c r="B2466" s="3" t="s">
        <v>3196</v>
      </c>
      <c r="C2466" s="4">
        <v>37552677.219999999</v>
      </c>
      <c r="E2466" s="1">
        <f>E2467</f>
        <v>0</v>
      </c>
      <c r="F2466" s="1">
        <f>F2467</f>
        <v>37552677.219999999</v>
      </c>
      <c r="H2466" t="b">
        <f t="shared" si="188"/>
        <v>1</v>
      </c>
      <c r="I2466" t="str">
        <f t="shared" si="186"/>
        <v>00</v>
      </c>
    </row>
    <row r="2467" spans="1:9">
      <c r="A2467" t="str">
        <f t="shared" si="187"/>
        <v>3.9.4.3.1.00.00 - Incentivos a Cultura - Consolidação</v>
      </c>
      <c r="B2467" s="5" t="s">
        <v>3197</v>
      </c>
      <c r="C2467" s="6">
        <v>37552677.219999999</v>
      </c>
      <c r="E2467" s="1">
        <f t="shared" si="189"/>
        <v>0</v>
      </c>
      <c r="F2467" s="1">
        <f t="shared" si="190"/>
        <v>37552677.219999999</v>
      </c>
      <c r="H2467" t="b">
        <f t="shared" si="188"/>
        <v>1</v>
      </c>
      <c r="I2467" t="str">
        <f t="shared" si="186"/>
        <v>00</v>
      </c>
    </row>
    <row r="2468" spans="1:9">
      <c r="A2468" t="str">
        <f t="shared" si="187"/>
        <v>3.9.4.4.0.00.00 - Incentivos ao Esporte</v>
      </c>
      <c r="B2468" s="3" t="s">
        <v>3198</v>
      </c>
      <c r="C2468" s="4">
        <v>11053343.02</v>
      </c>
      <c r="E2468" s="1">
        <f>E2469</f>
        <v>0</v>
      </c>
      <c r="F2468" s="1">
        <f>F2469</f>
        <v>11053343.02</v>
      </c>
      <c r="H2468" t="b">
        <f t="shared" si="188"/>
        <v>1</v>
      </c>
      <c r="I2468" t="str">
        <f t="shared" si="186"/>
        <v>00</v>
      </c>
    </row>
    <row r="2469" spans="1:9">
      <c r="A2469" t="str">
        <f t="shared" si="187"/>
        <v>3.9.4.4.1.00.00 - Incentivos ao Esporte - Consolidação</v>
      </c>
      <c r="B2469" s="5" t="s">
        <v>3199</v>
      </c>
      <c r="C2469" s="6">
        <v>11053343.02</v>
      </c>
      <c r="E2469" s="1">
        <f t="shared" si="189"/>
        <v>0</v>
      </c>
      <c r="F2469" s="1">
        <f t="shared" si="190"/>
        <v>11053343.02</v>
      </c>
      <c r="H2469" t="b">
        <f t="shared" si="188"/>
        <v>1</v>
      </c>
      <c r="I2469" t="str">
        <f t="shared" si="186"/>
        <v>00</v>
      </c>
    </row>
    <row r="2470" spans="1:9">
      <c r="A2470" t="str">
        <f t="shared" si="187"/>
        <v>3.9.4.9.0.00.00 - Outros Incentivos</v>
      </c>
      <c r="B2470" s="3" t="s">
        <v>3200</v>
      </c>
      <c r="C2470" s="4">
        <v>248285301.81</v>
      </c>
      <c r="E2470" s="1">
        <f>E2471</f>
        <v>0</v>
      </c>
      <c r="F2470" s="1">
        <f>F2471</f>
        <v>248285301.81</v>
      </c>
      <c r="H2470" t="b">
        <f t="shared" si="188"/>
        <v>1</v>
      </c>
      <c r="I2470" t="str">
        <f t="shared" si="186"/>
        <v>00</v>
      </c>
    </row>
    <row r="2471" spans="1:9">
      <c r="A2471" t="str">
        <f t="shared" si="187"/>
        <v>3.9.4.9.1.00.00 - Outros Incentivos - Consolidação</v>
      </c>
      <c r="B2471" s="5" t="s">
        <v>3201</v>
      </c>
      <c r="C2471" s="6">
        <v>248285301.81</v>
      </c>
      <c r="E2471" s="1">
        <f t="shared" si="189"/>
        <v>0</v>
      </c>
      <c r="F2471" s="1">
        <f t="shared" si="190"/>
        <v>248285301.81</v>
      </c>
      <c r="H2471" t="b">
        <f t="shared" si="188"/>
        <v>1</v>
      </c>
      <c r="I2471" t="str">
        <f t="shared" si="186"/>
        <v>00</v>
      </c>
    </row>
    <row r="2472" spans="1:9">
      <c r="A2472" t="str">
        <f t="shared" si="187"/>
        <v>3.9.5.0.0.00.00 - Subvenções Econômicas</v>
      </c>
      <c r="B2472" s="3" t="s">
        <v>3202</v>
      </c>
      <c r="C2472" s="4">
        <v>307054864.63</v>
      </c>
      <c r="E2472" s="1">
        <f>E2473</f>
        <v>0</v>
      </c>
      <c r="F2472" s="1">
        <f>F2473</f>
        <v>307054864.63</v>
      </c>
      <c r="H2472" t="b">
        <f t="shared" si="188"/>
        <v>1</v>
      </c>
      <c r="I2472" t="str">
        <f t="shared" si="186"/>
        <v>00</v>
      </c>
    </row>
    <row r="2473" spans="1:9">
      <c r="A2473" t="str">
        <f t="shared" si="187"/>
        <v>3.9.5.0.1.00.00 - Subvenções Econômicas - Consolidação</v>
      </c>
      <c r="B2473" s="5" t="s">
        <v>3203</v>
      </c>
      <c r="C2473" s="6">
        <v>307054864.63</v>
      </c>
      <c r="E2473" s="1">
        <f t="shared" si="189"/>
        <v>0</v>
      </c>
      <c r="F2473" s="1">
        <f t="shared" si="190"/>
        <v>307054864.63</v>
      </c>
      <c r="H2473" t="b">
        <f t="shared" si="188"/>
        <v>1</v>
      </c>
      <c r="I2473" t="str">
        <f t="shared" si="186"/>
        <v>00</v>
      </c>
    </row>
    <row r="2474" spans="1:9">
      <c r="A2474" t="str">
        <f t="shared" si="187"/>
        <v>3.9.6.0.0.00.00 - Participações e Contribuições</v>
      </c>
      <c r="B2474" s="3" t="s">
        <v>3204</v>
      </c>
      <c r="C2474" s="4">
        <v>4026529.63</v>
      </c>
      <c r="E2474" s="1">
        <f>E2475+E2477+E2479+E2481+E2483</f>
        <v>0</v>
      </c>
      <c r="F2474" s="1">
        <f>F2475+F2477+F2479+F2481+F2483</f>
        <v>4026529.63</v>
      </c>
      <c r="H2474" t="b">
        <f t="shared" si="188"/>
        <v>1</v>
      </c>
      <c r="I2474" t="str">
        <f t="shared" si="186"/>
        <v>00</v>
      </c>
    </row>
    <row r="2475" spans="1:9">
      <c r="A2475" t="str">
        <f t="shared" si="187"/>
        <v>3.9.6.1.0.00.00 - Participações de Debêntures</v>
      </c>
      <c r="B2475" s="5" t="s">
        <v>3205</v>
      </c>
      <c r="C2475" s="6">
        <v>1769421.28</v>
      </c>
      <c r="E2475" s="1">
        <f>E2476</f>
        <v>0</v>
      </c>
      <c r="F2475" s="1">
        <f>F2476</f>
        <v>1769421.28</v>
      </c>
      <c r="H2475" t="b">
        <f t="shared" si="188"/>
        <v>1</v>
      </c>
      <c r="I2475" t="str">
        <f t="shared" si="186"/>
        <v>00</v>
      </c>
    </row>
    <row r="2476" spans="1:9">
      <c r="A2476" t="str">
        <f t="shared" si="187"/>
        <v>3.9.6.1.1.00.00 - Participações de Debêntures - Consolidação</v>
      </c>
      <c r="B2476" s="3" t="s">
        <v>3206</v>
      </c>
      <c r="C2476" s="4">
        <v>1769421.28</v>
      </c>
      <c r="E2476" s="1">
        <f t="shared" si="189"/>
        <v>0</v>
      </c>
      <c r="F2476" s="1">
        <f t="shared" si="190"/>
        <v>1769421.28</v>
      </c>
      <c r="H2476" t="b">
        <f t="shared" si="188"/>
        <v>1</v>
      </c>
      <c r="I2476" t="str">
        <f t="shared" si="186"/>
        <v>00</v>
      </c>
    </row>
    <row r="2477" spans="1:9">
      <c r="A2477" t="str">
        <f t="shared" si="187"/>
        <v>3.9.6.2.0.00.00 - Participações de Empregados</v>
      </c>
      <c r="B2477" s="5" t="s">
        <v>3207</v>
      </c>
      <c r="C2477" s="6">
        <v>715846.55</v>
      </c>
      <c r="E2477" s="1">
        <f>E2478</f>
        <v>0</v>
      </c>
      <c r="F2477" s="1">
        <f>F2478</f>
        <v>715846.55</v>
      </c>
      <c r="H2477" t="b">
        <f t="shared" si="188"/>
        <v>1</v>
      </c>
      <c r="I2477" t="str">
        <f t="shared" si="186"/>
        <v>00</v>
      </c>
    </row>
    <row r="2478" spans="1:9">
      <c r="A2478" t="str">
        <f t="shared" si="187"/>
        <v>3.9.6.2.1.00.00 - Participações de Empregados - Consolidação</v>
      </c>
      <c r="B2478" s="3" t="s">
        <v>3208</v>
      </c>
      <c r="C2478" s="4">
        <v>715846.55</v>
      </c>
      <c r="E2478" s="1">
        <f t="shared" si="189"/>
        <v>0</v>
      </c>
      <c r="F2478" s="1">
        <f t="shared" si="190"/>
        <v>715846.55</v>
      </c>
      <c r="H2478" t="b">
        <f t="shared" si="188"/>
        <v>1</v>
      </c>
      <c r="I2478" t="str">
        <f t="shared" si="186"/>
        <v>00</v>
      </c>
    </row>
    <row r="2479" spans="1:9">
      <c r="A2479" t="str">
        <f t="shared" si="187"/>
        <v>3.9.6.3.0.00.00 - Participações de Administradores</v>
      </c>
      <c r="B2479" s="5" t="s">
        <v>3209</v>
      </c>
      <c r="C2479" s="6">
        <v>234782.05</v>
      </c>
      <c r="E2479" s="1">
        <f>E2480</f>
        <v>0</v>
      </c>
      <c r="F2479" s="1">
        <f>F2480</f>
        <v>234782.05</v>
      </c>
      <c r="H2479" t="b">
        <f t="shared" si="188"/>
        <v>1</v>
      </c>
      <c r="I2479" t="str">
        <f t="shared" si="186"/>
        <v>00</v>
      </c>
    </row>
    <row r="2480" spans="1:9">
      <c r="A2480" t="str">
        <f t="shared" si="187"/>
        <v>3.9.6.3.1.00.00 - Participações de Administradores - Consolidação</v>
      </c>
      <c r="B2480" s="3" t="s">
        <v>3210</v>
      </c>
      <c r="C2480" s="4">
        <v>234782.05</v>
      </c>
      <c r="E2480" s="1">
        <f t="shared" si="189"/>
        <v>0</v>
      </c>
      <c r="F2480" s="1">
        <f t="shared" si="190"/>
        <v>234782.05</v>
      </c>
      <c r="H2480" t="b">
        <f t="shared" si="188"/>
        <v>1</v>
      </c>
      <c r="I2480" t="str">
        <f t="shared" si="186"/>
        <v>00</v>
      </c>
    </row>
    <row r="2481" spans="1:9">
      <c r="A2481" t="str">
        <f t="shared" si="187"/>
        <v>3.9.6.4.0.00.00 - Participações de Partes Beneficiarias</v>
      </c>
      <c r="B2481" s="5" t="s">
        <v>3211</v>
      </c>
      <c r="C2481" s="6">
        <v>3035</v>
      </c>
      <c r="E2481" s="1">
        <f>E2482</f>
        <v>0</v>
      </c>
      <c r="F2481" s="1">
        <f>F2482</f>
        <v>3035</v>
      </c>
      <c r="H2481" t="b">
        <f t="shared" si="188"/>
        <v>1</v>
      </c>
      <c r="I2481" t="str">
        <f t="shared" si="186"/>
        <v>00</v>
      </c>
    </row>
    <row r="2482" spans="1:9" ht="25.5">
      <c r="A2482" t="str">
        <f t="shared" si="187"/>
        <v>3.9.6.4.1.00.00 - Participações de Partes Beneficiarias - 
 Consolidação</v>
      </c>
      <c r="B2482" s="3" t="s">
        <v>3212</v>
      </c>
      <c r="C2482" s="4">
        <v>3035</v>
      </c>
      <c r="E2482" s="1">
        <f t="shared" si="189"/>
        <v>0</v>
      </c>
      <c r="F2482" s="1">
        <f t="shared" si="190"/>
        <v>3035</v>
      </c>
      <c r="H2482" t="b">
        <f t="shared" si="188"/>
        <v>1</v>
      </c>
      <c r="I2482" t="str">
        <f t="shared" si="186"/>
        <v>00</v>
      </c>
    </row>
    <row r="2483" spans="1:9" ht="25.5">
      <c r="A2483" t="str">
        <f t="shared" si="187"/>
        <v>3.9.6.5.0.00.00 - Participações de Instituições ou Fundos de 
 Assistência ou Previdência de Empregados</v>
      </c>
      <c r="B2483" s="5" t="s">
        <v>3213</v>
      </c>
      <c r="C2483" s="6">
        <v>1303444.75</v>
      </c>
      <c r="E2483" s="1">
        <f>E2484</f>
        <v>0</v>
      </c>
      <c r="F2483" s="1">
        <f>F2484</f>
        <v>1303444.75</v>
      </c>
      <c r="H2483" t="b">
        <f t="shared" si="188"/>
        <v>1</v>
      </c>
      <c r="I2483" t="str">
        <f t="shared" si="186"/>
        <v>00</v>
      </c>
    </row>
    <row r="2484" spans="1:9" ht="25.5">
      <c r="A2484" t="str">
        <f t="shared" si="187"/>
        <v>3.9.6.5.1.00.00 - Participações de Instituições ou Fundos de 
 Assistência ou Previdência de Empregados - Consolidação</v>
      </c>
      <c r="B2484" s="3" t="s">
        <v>3214</v>
      </c>
      <c r="C2484" s="4">
        <v>1303444.75</v>
      </c>
      <c r="E2484" s="1">
        <f t="shared" si="189"/>
        <v>0</v>
      </c>
      <c r="F2484" s="1">
        <f t="shared" si="190"/>
        <v>1303444.75</v>
      </c>
      <c r="H2484" t="b">
        <f t="shared" si="188"/>
        <v>1</v>
      </c>
      <c r="I2484" t="str">
        <f t="shared" si="186"/>
        <v>00</v>
      </c>
    </row>
    <row r="2485" spans="1:9">
      <c r="A2485" t="str">
        <f t="shared" si="187"/>
        <v>3.9.7.0.0.00.00 - VPD de Constituição de Provisões</v>
      </c>
      <c r="B2485" s="5" t="s">
        <v>3215</v>
      </c>
      <c r="C2485" s="6">
        <v>104463187380.71001</v>
      </c>
      <c r="E2485" s="1">
        <f>E2500+E2494+E2490+E2492+E2488+E2498+E2486</f>
        <v>24025011.379999999</v>
      </c>
      <c r="F2485" s="1">
        <f>F2500+F2494+F2490+F2492+F2488+F2498+F2486</f>
        <v>104439162369.33</v>
      </c>
      <c r="H2485" t="b">
        <f t="shared" si="188"/>
        <v>1</v>
      </c>
      <c r="I2485" t="str">
        <f t="shared" si="186"/>
        <v>00</v>
      </c>
    </row>
    <row r="2486" spans="1:9">
      <c r="A2486" t="str">
        <f t="shared" si="187"/>
        <v>3.9.7.1.0.00.00 - VPD de Provisão para Riscos Trabalhistas</v>
      </c>
      <c r="B2486" s="3" t="s">
        <v>3216</v>
      </c>
      <c r="C2486" s="4">
        <v>1501907379.6600001</v>
      </c>
      <c r="E2486" s="1">
        <f>E2487</f>
        <v>0</v>
      </c>
      <c r="F2486" s="1">
        <f>F2487</f>
        <v>1501907379.6600001</v>
      </c>
      <c r="H2486" t="b">
        <f t="shared" si="188"/>
        <v>1</v>
      </c>
      <c r="I2486" t="str">
        <f t="shared" si="186"/>
        <v>00</v>
      </c>
    </row>
    <row r="2487" spans="1:9" ht="25.5">
      <c r="A2487" t="str">
        <f t="shared" si="187"/>
        <v>3.9.7.1.1.00.00 - VPD de Provisão para Riscos Trabalhistas - 
 Consolidação</v>
      </c>
      <c r="B2487" s="5" t="s">
        <v>3217</v>
      </c>
      <c r="C2487" s="6">
        <v>1501907379.6600001</v>
      </c>
      <c r="E2487" s="1">
        <f t="shared" si="189"/>
        <v>0</v>
      </c>
      <c r="F2487" s="1">
        <f t="shared" si="190"/>
        <v>1501907379.6600001</v>
      </c>
      <c r="H2487" t="b">
        <f t="shared" si="188"/>
        <v>1</v>
      </c>
      <c r="I2487" t="str">
        <f t="shared" si="186"/>
        <v>00</v>
      </c>
    </row>
    <row r="2488" spans="1:9" ht="25.5">
      <c r="A2488" t="str">
        <f t="shared" si="187"/>
        <v>3.9.7.2.0.00.00 - VPD de Provisões Matemáticas Previdenciárias a 
 Longo Prazo</v>
      </c>
      <c r="B2488" s="3" t="s">
        <v>3218</v>
      </c>
      <c r="C2488" s="4">
        <v>98715198614.259995</v>
      </c>
      <c r="E2488" s="1">
        <f>E2489</f>
        <v>0</v>
      </c>
      <c r="F2488" s="1">
        <f>F2489</f>
        <v>98715198614.259995</v>
      </c>
      <c r="H2488" t="b">
        <f t="shared" si="188"/>
        <v>1</v>
      </c>
      <c r="I2488" t="str">
        <f t="shared" si="186"/>
        <v>00</v>
      </c>
    </row>
    <row r="2489" spans="1:9" ht="25.5">
      <c r="A2489" t="str">
        <f t="shared" si="187"/>
        <v>3.9.7.2.1.00.00 - VPD de Provisões Matemáticas Previdenciárias a 
 Longo Prazo - Consolidação</v>
      </c>
      <c r="B2489" s="5" t="s">
        <v>3219</v>
      </c>
      <c r="C2489" s="6">
        <v>98715198614.259995</v>
      </c>
      <c r="E2489" s="1">
        <f t="shared" si="189"/>
        <v>0</v>
      </c>
      <c r="F2489" s="1">
        <f t="shared" si="190"/>
        <v>98715198614.259995</v>
      </c>
      <c r="H2489" t="b">
        <f t="shared" si="188"/>
        <v>1</v>
      </c>
      <c r="I2489" t="str">
        <f t="shared" si="186"/>
        <v>00</v>
      </c>
    </row>
    <row r="2490" spans="1:9">
      <c r="A2490" t="str">
        <f t="shared" si="187"/>
        <v>3.9.7.3.0.00.00 - VPD de Provisões para Riscos Fiscais</v>
      </c>
      <c r="B2490" s="3" t="s">
        <v>3220</v>
      </c>
      <c r="C2490" s="4">
        <v>62582250.729999997</v>
      </c>
      <c r="E2490" s="1">
        <f>E2491</f>
        <v>0</v>
      </c>
      <c r="F2490" s="1">
        <f>F2491</f>
        <v>62582250.729999997</v>
      </c>
      <c r="H2490" t="b">
        <f t="shared" si="188"/>
        <v>1</v>
      </c>
      <c r="I2490" t="str">
        <f t="shared" si="186"/>
        <v>00</v>
      </c>
    </row>
    <row r="2491" spans="1:9" ht="25.5">
      <c r="A2491" t="str">
        <f t="shared" si="187"/>
        <v>3.9.7.3.1.00.00 - VPD de Provisões para Riscos Fiscais – 
 Consolidação</v>
      </c>
      <c r="B2491" s="5" t="s">
        <v>3221</v>
      </c>
      <c r="C2491" s="6">
        <v>62582250.729999997</v>
      </c>
      <c r="E2491" s="1">
        <f t="shared" si="189"/>
        <v>0</v>
      </c>
      <c r="F2491" s="1">
        <f t="shared" si="190"/>
        <v>62582250.729999997</v>
      </c>
      <c r="H2491" t="b">
        <f t="shared" si="188"/>
        <v>1</v>
      </c>
      <c r="I2491" t="str">
        <f t="shared" si="186"/>
        <v>00</v>
      </c>
    </row>
    <row r="2492" spans="1:9">
      <c r="A2492" t="str">
        <f t="shared" si="187"/>
        <v>3.9.7.4.0.00.00 - VPD de Provisão para Riscos Cíveis</v>
      </c>
      <c r="B2492" s="3" t="s">
        <v>3222</v>
      </c>
      <c r="C2492" s="4">
        <v>156628202.40000001</v>
      </c>
      <c r="E2492" s="1">
        <f>E2493</f>
        <v>0</v>
      </c>
      <c r="F2492" s="1">
        <f>F2493</f>
        <v>156628202.40000001</v>
      </c>
      <c r="H2492" t="b">
        <f t="shared" si="188"/>
        <v>1</v>
      </c>
      <c r="I2492" t="str">
        <f t="shared" si="186"/>
        <v>00</v>
      </c>
    </row>
    <row r="2493" spans="1:9">
      <c r="A2493" t="str">
        <f t="shared" si="187"/>
        <v>3.9.7.4.1.00.00 - VPD de Provisão para Riscos Cíveis – Consolidação</v>
      </c>
      <c r="B2493" s="5" t="s">
        <v>3223</v>
      </c>
      <c r="C2493" s="6">
        <v>156628202.40000001</v>
      </c>
      <c r="E2493" s="1">
        <f t="shared" si="189"/>
        <v>0</v>
      </c>
      <c r="F2493" s="1">
        <f t="shared" si="190"/>
        <v>156628202.40000001</v>
      </c>
      <c r="H2493" t="b">
        <f t="shared" si="188"/>
        <v>1</v>
      </c>
      <c r="I2493" t="str">
        <f t="shared" si="186"/>
        <v>00</v>
      </c>
    </row>
    <row r="2494" spans="1:9">
      <c r="A2494" t="str">
        <f t="shared" si="187"/>
        <v>3.9.7.5.0.00.00 - VPD de Provisão para Repartição de Créditos</v>
      </c>
      <c r="B2494" s="3" t="s">
        <v>3224</v>
      </c>
      <c r="C2494" s="4">
        <v>24025011.379999999</v>
      </c>
      <c r="E2494" s="1">
        <f>E2497+E2495+E2496</f>
        <v>24025011.379999999</v>
      </c>
      <c r="F2494" s="1">
        <f>F2497+F2495+F2496</f>
        <v>0</v>
      </c>
      <c r="H2494" t="b">
        <f t="shared" si="188"/>
        <v>1</v>
      </c>
      <c r="I2494" t="str">
        <f t="shared" si="186"/>
        <v>00</v>
      </c>
    </row>
    <row r="2495" spans="1:9" ht="25.5">
      <c r="A2495" t="str">
        <f t="shared" si="187"/>
        <v>3.9.7.5.3.00.00 - VPD de Provisão para Repartição de Créditos - 
 Inter OFSS União</v>
      </c>
      <c r="B2495" s="5" t="s">
        <v>3225</v>
      </c>
      <c r="C2495" s="6">
        <v>19243881</v>
      </c>
      <c r="E2495" s="1">
        <f t="shared" si="189"/>
        <v>19243881</v>
      </c>
      <c r="F2495" s="1">
        <f t="shared" si="190"/>
        <v>0</v>
      </c>
      <c r="H2495" t="b">
        <f t="shared" si="188"/>
        <v>1</v>
      </c>
      <c r="I2495" t="str">
        <f t="shared" si="186"/>
        <v>00</v>
      </c>
    </row>
    <row r="2496" spans="1:9" ht="25.5">
      <c r="A2496" t="str">
        <f t="shared" si="187"/>
        <v>3.9.7.5.4.00.00 - VPD de Provisão para Repartição de Créditos - 
 Inter OFSS Estados</v>
      </c>
      <c r="B2496" s="3" t="s">
        <v>3226</v>
      </c>
      <c r="C2496" s="4">
        <v>1268462.18</v>
      </c>
      <c r="E2496" s="1">
        <f t="shared" si="189"/>
        <v>1268462.18</v>
      </c>
      <c r="F2496" s="1">
        <f t="shared" si="190"/>
        <v>0</v>
      </c>
      <c r="H2496" t="b">
        <f t="shared" si="188"/>
        <v>1</v>
      </c>
      <c r="I2496" t="str">
        <f t="shared" ref="I2496:I2559" si="191">MID(A2496,11,2)</f>
        <v>00</v>
      </c>
    </row>
    <row r="2497" spans="1:9" ht="25.5">
      <c r="A2497" t="str">
        <f t="shared" ref="A2497:A2560" si="192">TRIM(B2497)</f>
        <v>3.9.7.5.5.00.00 - VPD de Provisão para Repartição de Créditos - 
 Inter OFSS - Município</v>
      </c>
      <c r="B2497" s="5" t="s">
        <v>3227</v>
      </c>
      <c r="C2497" s="6">
        <v>3512668.2</v>
      </c>
      <c r="E2497" s="1">
        <f t="shared" si="189"/>
        <v>3512668.2</v>
      </c>
      <c r="F2497" s="1">
        <f t="shared" si="190"/>
        <v>0</v>
      </c>
      <c r="H2497" t="b">
        <f t="shared" ref="H2497:H2560" si="193">IF(I2497="00",C2497=E2497+F2497,TRUE)</f>
        <v>1</v>
      </c>
      <c r="I2497" t="str">
        <f t="shared" si="191"/>
        <v>00</v>
      </c>
    </row>
    <row r="2498" spans="1:9" ht="25.5">
      <c r="A2498" t="str">
        <f t="shared" si="192"/>
        <v>3.9.7.6.0.00.00 - VPD de Provisão para Riscos Decorrentes de 
 Contratos de PPP</v>
      </c>
      <c r="B2498" s="3" t="s">
        <v>3228</v>
      </c>
      <c r="C2498" s="4">
        <v>141865.44</v>
      </c>
      <c r="E2498" s="1">
        <f>E2499</f>
        <v>0</v>
      </c>
      <c r="F2498" s="1">
        <f>F2499</f>
        <v>141865.44</v>
      </c>
      <c r="H2498" t="b">
        <f t="shared" si="193"/>
        <v>1</v>
      </c>
      <c r="I2498" t="str">
        <f t="shared" si="191"/>
        <v>00</v>
      </c>
    </row>
    <row r="2499" spans="1:9" ht="25.5">
      <c r="A2499" t="str">
        <f t="shared" si="192"/>
        <v>3.9.7.6.1.00.00 - VPD de Provisão para Riscos Decorrentes de 
 Contratos de PPP - Consolidação</v>
      </c>
      <c r="B2499" s="5" t="s">
        <v>3229</v>
      </c>
      <c r="C2499" s="6">
        <v>141865.44</v>
      </c>
      <c r="E2499" s="1">
        <f t="shared" ref="E2499:E2559" si="194">SUMIF(A2499:B2499,"*intra*",C2499:D2499)+SUMIF(A2499:B2499,"*inter*",C2499:D2499)</f>
        <v>0</v>
      </c>
      <c r="F2499" s="1">
        <f t="shared" ref="F2499:F2559" si="195">SUMIF(A2499:B2499,"*consolidação*",C2499:D2499)</f>
        <v>141865.44</v>
      </c>
      <c r="H2499" t="b">
        <f t="shared" si="193"/>
        <v>1</v>
      </c>
      <c r="I2499" t="str">
        <f t="shared" si="191"/>
        <v>00</v>
      </c>
    </row>
    <row r="2500" spans="1:9">
      <c r="A2500" t="str">
        <f t="shared" si="192"/>
        <v>3.9.7.9.0.00.00 - VPD de Outras Provisões</v>
      </c>
      <c r="B2500" s="3" t="s">
        <v>3230</v>
      </c>
      <c r="C2500" s="4">
        <v>4002704056.8400002</v>
      </c>
      <c r="E2500" s="1">
        <f>E2501</f>
        <v>0</v>
      </c>
      <c r="F2500" s="1">
        <f>F2501</f>
        <v>4002704056.8400002</v>
      </c>
      <c r="H2500" t="b">
        <f t="shared" si="193"/>
        <v>1</v>
      </c>
      <c r="I2500" t="str">
        <f t="shared" si="191"/>
        <v>00</v>
      </c>
    </row>
    <row r="2501" spans="1:9">
      <c r="A2501" t="str">
        <f t="shared" si="192"/>
        <v>3.9.7.9.1.00.00 - VPD de Outras Provisões - Consolidação</v>
      </c>
      <c r="B2501" s="5" t="s">
        <v>3231</v>
      </c>
      <c r="C2501" s="6">
        <v>4002704056.8400002</v>
      </c>
      <c r="E2501" s="1">
        <f t="shared" si="194"/>
        <v>0</v>
      </c>
      <c r="F2501" s="1">
        <f t="shared" si="195"/>
        <v>4002704056.8400002</v>
      </c>
      <c r="H2501" t="b">
        <f t="shared" si="193"/>
        <v>1</v>
      </c>
      <c r="I2501" t="str">
        <f t="shared" si="191"/>
        <v>00</v>
      </c>
    </row>
    <row r="2502" spans="1:9">
      <c r="A2502" t="str">
        <f t="shared" si="192"/>
        <v>3.9.9.0.0.00.00 - Diversas Variações Patrimoniais Diminutivas</v>
      </c>
      <c r="B2502" s="3" t="s">
        <v>3232</v>
      </c>
      <c r="C2502" s="4">
        <v>84976236971.330002</v>
      </c>
      <c r="E2502" s="1">
        <f>E2512+E2508+E2527+E2514+E2503+E2522+E2520+E2524</f>
        <v>588204240.76000011</v>
      </c>
      <c r="F2502" s="1">
        <f>F2512+F2508+F2527+F2514+F2503+F2522+F2520+F2524</f>
        <v>84388032730.569992</v>
      </c>
      <c r="H2502" t="b">
        <f t="shared" si="193"/>
        <v>1</v>
      </c>
      <c r="I2502" t="str">
        <f t="shared" si="191"/>
        <v>00</v>
      </c>
    </row>
    <row r="2503" spans="1:9">
      <c r="A2503" t="str">
        <f t="shared" si="192"/>
        <v>3.9.9.1.0.00.00 - Compensação Financeira entre RGPS/RPPS</v>
      </c>
      <c r="B2503" s="5" t="s">
        <v>3233</v>
      </c>
      <c r="C2503" s="6">
        <v>505209856.13999999</v>
      </c>
      <c r="E2503" s="1">
        <f>E2505+E2504+E2506+E2507</f>
        <v>505209856.1400001</v>
      </c>
      <c r="F2503" s="1">
        <f>F2505+F2504+F2506+F2507</f>
        <v>0</v>
      </c>
      <c r="H2503" t="b">
        <f t="shared" si="193"/>
        <v>1</v>
      </c>
      <c r="I2503" t="str">
        <f t="shared" si="191"/>
        <v>00</v>
      </c>
    </row>
    <row r="2504" spans="1:9" ht="25.5">
      <c r="A2504" t="str">
        <f t="shared" si="192"/>
        <v>3.9.9.1.2.00.00 - Compensação Financeira entre RGPS/RPPS - Intra 
 OFSS</v>
      </c>
      <c r="B2504" s="3" t="s">
        <v>3234</v>
      </c>
      <c r="C2504" s="4">
        <v>364622286.29000002</v>
      </c>
      <c r="E2504" s="1">
        <f t="shared" si="194"/>
        <v>364622286.29000002</v>
      </c>
      <c r="F2504" s="1">
        <f t="shared" si="195"/>
        <v>0</v>
      </c>
      <c r="H2504" t="b">
        <f t="shared" si="193"/>
        <v>1</v>
      </c>
      <c r="I2504" t="str">
        <f t="shared" si="191"/>
        <v>00</v>
      </c>
    </row>
    <row r="2505" spans="1:9" ht="25.5">
      <c r="A2505" t="str">
        <f t="shared" si="192"/>
        <v>3.9.9.1.3.00.00 - Compensação Financeira entre RGPS/RPPS - Inter 
 OFSS - União</v>
      </c>
      <c r="B2505" s="5" t="s">
        <v>3235</v>
      </c>
      <c r="C2505" s="6">
        <v>65646419.280000001</v>
      </c>
      <c r="E2505" s="1">
        <f t="shared" si="194"/>
        <v>65646419.280000001</v>
      </c>
      <c r="F2505" s="1">
        <f t="shared" si="195"/>
        <v>0</v>
      </c>
      <c r="H2505" t="b">
        <f t="shared" si="193"/>
        <v>1</v>
      </c>
      <c r="I2505" t="str">
        <f t="shared" si="191"/>
        <v>00</v>
      </c>
    </row>
    <row r="2506" spans="1:9" ht="25.5">
      <c r="A2506" t="str">
        <f t="shared" si="192"/>
        <v>3.9.9.1.4.00.00 - Compensação Financeira entre RGPS/RPPS - Inter 
 OFSS - Estado</v>
      </c>
      <c r="B2506" s="3" t="s">
        <v>3236</v>
      </c>
      <c r="C2506" s="4">
        <v>25520388.91</v>
      </c>
      <c r="E2506" s="1">
        <f t="shared" si="194"/>
        <v>25520388.91</v>
      </c>
      <c r="F2506" s="1">
        <f t="shared" si="195"/>
        <v>0</v>
      </c>
      <c r="H2506" t="b">
        <f t="shared" si="193"/>
        <v>1</v>
      </c>
      <c r="I2506" t="str">
        <f t="shared" si="191"/>
        <v>00</v>
      </c>
    </row>
    <row r="2507" spans="1:9" ht="25.5">
      <c r="A2507" t="str">
        <f t="shared" si="192"/>
        <v>3.9.9.1.5.00.00 - Compensação Financeira entre RGPS/RPPS - Inter 
 OFSS - Município</v>
      </c>
      <c r="B2507" s="5" t="s">
        <v>3237</v>
      </c>
      <c r="C2507" s="6">
        <v>49420761.659999996</v>
      </c>
      <c r="E2507" s="1">
        <f t="shared" si="194"/>
        <v>49420761.659999996</v>
      </c>
      <c r="F2507" s="1">
        <f t="shared" si="195"/>
        <v>0</v>
      </c>
      <c r="H2507" t="b">
        <f t="shared" si="193"/>
        <v>1</v>
      </c>
      <c r="I2507" t="str">
        <f t="shared" si="191"/>
        <v>00</v>
      </c>
    </row>
    <row r="2508" spans="1:9">
      <c r="A2508" t="str">
        <f t="shared" si="192"/>
        <v>3.9.9.2.0.00.00 - Compensação Financeira entre Regimes Próprios</v>
      </c>
      <c r="B2508" s="3" t="s">
        <v>3238</v>
      </c>
      <c r="C2508" s="4">
        <v>70194652.25</v>
      </c>
      <c r="E2508" s="1">
        <f>E2510+E2509+E2511</f>
        <v>70194652.25</v>
      </c>
      <c r="F2508" s="1">
        <f>F2510+F2509+F2511</f>
        <v>0</v>
      </c>
      <c r="H2508" t="b">
        <f t="shared" si="193"/>
        <v>1</v>
      </c>
      <c r="I2508" t="str">
        <f t="shared" si="191"/>
        <v>00</v>
      </c>
    </row>
    <row r="2509" spans="1:9" ht="25.5">
      <c r="A2509" t="str">
        <f t="shared" si="192"/>
        <v>3.9.9.2.3.00.00 - Compensação Financeira entre Regimes Próprios - 
 Inter OFSS - União</v>
      </c>
      <c r="B2509" s="5" t="s">
        <v>3239</v>
      </c>
      <c r="C2509" s="6">
        <v>492622.77</v>
      </c>
      <c r="E2509" s="1">
        <f t="shared" si="194"/>
        <v>492622.77</v>
      </c>
      <c r="F2509" s="1">
        <f t="shared" si="195"/>
        <v>0</v>
      </c>
      <c r="H2509" t="b">
        <f t="shared" si="193"/>
        <v>1</v>
      </c>
      <c r="I2509" t="str">
        <f t="shared" si="191"/>
        <v>00</v>
      </c>
    </row>
    <row r="2510" spans="1:9" ht="25.5">
      <c r="A2510" t="str">
        <f t="shared" si="192"/>
        <v>3.9.9.2.4.00.00 - Compensação Financeira entre Regimes Próprios - 
 Inter OFSS - Estado</v>
      </c>
      <c r="B2510" s="3" t="s">
        <v>3240</v>
      </c>
      <c r="C2510" s="4">
        <v>442980.89</v>
      </c>
      <c r="E2510" s="1">
        <f t="shared" si="194"/>
        <v>442980.89</v>
      </c>
      <c r="F2510" s="1">
        <f t="shared" si="195"/>
        <v>0</v>
      </c>
      <c r="H2510" t="b">
        <f t="shared" si="193"/>
        <v>1</v>
      </c>
      <c r="I2510" t="str">
        <f t="shared" si="191"/>
        <v>00</v>
      </c>
    </row>
    <row r="2511" spans="1:9" ht="25.5">
      <c r="A2511" t="str">
        <f t="shared" si="192"/>
        <v>3.9.9.2.5.00.00 - Compensação Financeira entre Regimes Próprios - 
 Inter OFSS - Município</v>
      </c>
      <c r="B2511" s="5" t="s">
        <v>3241</v>
      </c>
      <c r="C2511" s="6">
        <v>69259048.590000004</v>
      </c>
      <c r="E2511" s="1">
        <f t="shared" si="194"/>
        <v>69259048.590000004</v>
      </c>
      <c r="F2511" s="1">
        <f t="shared" si="195"/>
        <v>0</v>
      </c>
      <c r="H2511" t="b">
        <f t="shared" si="193"/>
        <v>1</v>
      </c>
      <c r="I2511" t="str">
        <f t="shared" si="191"/>
        <v>00</v>
      </c>
    </row>
    <row r="2512" spans="1:9">
      <c r="A2512" t="str">
        <f t="shared" si="192"/>
        <v>3.9.9.3.0.00.00 - Variação Patrimonial Diminutiva com Bonificações</v>
      </c>
      <c r="B2512" s="3" t="s">
        <v>3242</v>
      </c>
      <c r="C2512" s="4">
        <v>22435494.399999999</v>
      </c>
      <c r="E2512" s="1">
        <f>E2513</f>
        <v>0</v>
      </c>
      <c r="F2512" s="1">
        <f>F2513</f>
        <v>22435494.399999999</v>
      </c>
      <c r="H2512" t="b">
        <f t="shared" si="193"/>
        <v>1</v>
      </c>
      <c r="I2512" t="str">
        <f t="shared" si="191"/>
        <v>00</v>
      </c>
    </row>
    <row r="2513" spans="1:9" ht="25.5">
      <c r="A2513" t="str">
        <f t="shared" si="192"/>
        <v>3.9.9.3.1.00.00 - Variação Patrimonial Diminutiva com Bonificações - 
 Consolidação</v>
      </c>
      <c r="B2513" s="5" t="s">
        <v>3243</v>
      </c>
      <c r="C2513" s="6">
        <v>22435494.399999999</v>
      </c>
      <c r="E2513" s="1">
        <f t="shared" si="194"/>
        <v>0</v>
      </c>
      <c r="F2513" s="1">
        <f t="shared" si="195"/>
        <v>22435494.399999999</v>
      </c>
      <c r="H2513" t="b">
        <f t="shared" si="193"/>
        <v>1</v>
      </c>
      <c r="I2513" t="str">
        <f t="shared" si="191"/>
        <v>00</v>
      </c>
    </row>
    <row r="2514" spans="1:9">
      <c r="A2514" t="str">
        <f t="shared" si="192"/>
        <v>3.9.9.4.0.00.00 - Amortização de Ágio em Investimentos</v>
      </c>
      <c r="B2514" s="3" t="s">
        <v>3244</v>
      </c>
      <c r="C2514" s="4">
        <v>192764890.80000001</v>
      </c>
      <c r="E2514" s="1">
        <f>E2517+E2519+E2516+E2515+E2518</f>
        <v>12036584.790000001</v>
      </c>
      <c r="F2514" s="1">
        <f>F2517+F2519+F2516+F2515+F2518</f>
        <v>180728306.00999999</v>
      </c>
      <c r="H2514" t="b">
        <f t="shared" si="193"/>
        <v>1</v>
      </c>
      <c r="I2514" t="str">
        <f t="shared" si="191"/>
        <v>00</v>
      </c>
    </row>
    <row r="2515" spans="1:9" ht="25.5">
      <c r="A2515" t="str">
        <f t="shared" si="192"/>
        <v>3.9.9.4.1.00.00 - Amortização de Ágio em Investimentos - 
 Consolidação</v>
      </c>
      <c r="B2515" s="5" t="s">
        <v>3245</v>
      </c>
      <c r="C2515" s="6">
        <v>180728306.00999999</v>
      </c>
      <c r="E2515" s="1">
        <f t="shared" si="194"/>
        <v>0</v>
      </c>
      <c r="F2515" s="1">
        <f t="shared" si="195"/>
        <v>180728306.00999999</v>
      </c>
      <c r="H2515" t="b">
        <f t="shared" si="193"/>
        <v>1</v>
      </c>
      <c r="I2515" t="str">
        <f t="shared" si="191"/>
        <v>00</v>
      </c>
    </row>
    <row r="2516" spans="1:9">
      <c r="A2516" t="str">
        <f t="shared" si="192"/>
        <v>3.9.9.4.2.00.00 - Amortização de Ágio em Investimentos - Intra OFSS</v>
      </c>
      <c r="B2516" s="3" t="s">
        <v>3246</v>
      </c>
      <c r="C2516" s="4">
        <v>2015027.47</v>
      </c>
      <c r="E2516" s="1">
        <f t="shared" si="194"/>
        <v>2015027.47</v>
      </c>
      <c r="F2516" s="1">
        <f t="shared" si="195"/>
        <v>0</v>
      </c>
      <c r="H2516" t="b">
        <f t="shared" si="193"/>
        <v>1</v>
      </c>
      <c r="I2516" t="str">
        <f t="shared" si="191"/>
        <v>00</v>
      </c>
    </row>
    <row r="2517" spans="1:9" ht="25.5">
      <c r="A2517" t="str">
        <f t="shared" si="192"/>
        <v>3.9.9.4.3.00.00 - Amortização de Ágio em Investimentos - Inter OFSS 
 - União</v>
      </c>
      <c r="B2517" s="5" t="s">
        <v>3247</v>
      </c>
      <c r="C2517" s="6">
        <v>7151.58</v>
      </c>
      <c r="E2517" s="1">
        <f t="shared" si="194"/>
        <v>7151.58</v>
      </c>
      <c r="F2517" s="1">
        <f t="shared" si="195"/>
        <v>0</v>
      </c>
      <c r="H2517" t="b">
        <f t="shared" si="193"/>
        <v>1</v>
      </c>
      <c r="I2517" t="str">
        <f t="shared" si="191"/>
        <v>00</v>
      </c>
    </row>
    <row r="2518" spans="1:9" ht="25.5">
      <c r="A2518" t="str">
        <f t="shared" si="192"/>
        <v>3.9.9.4.4.00.00 - Amortização de Ágio em Investimentos - Inter OFSS 
 - Estado</v>
      </c>
      <c r="B2518" s="3" t="s">
        <v>3248</v>
      </c>
      <c r="C2518" s="4"/>
      <c r="E2518" s="1">
        <f t="shared" si="194"/>
        <v>0</v>
      </c>
      <c r="F2518" s="1">
        <f t="shared" si="195"/>
        <v>0</v>
      </c>
      <c r="H2518" t="b">
        <f t="shared" si="193"/>
        <v>1</v>
      </c>
      <c r="I2518" t="str">
        <f t="shared" si="191"/>
        <v>00</v>
      </c>
    </row>
    <row r="2519" spans="1:9" ht="25.5">
      <c r="A2519" t="str">
        <f t="shared" si="192"/>
        <v>3.9.9.4.5.00.00 - Amortização de Ágio em Investimentos - Inter OFSS 
 - Município</v>
      </c>
      <c r="B2519" s="5" t="s">
        <v>3249</v>
      </c>
      <c r="C2519" s="6">
        <v>10014405.74</v>
      </c>
      <c r="E2519" s="1">
        <f t="shared" si="194"/>
        <v>10014405.74</v>
      </c>
      <c r="F2519" s="1">
        <f t="shared" si="195"/>
        <v>0</v>
      </c>
      <c r="H2519" t="b">
        <f t="shared" si="193"/>
        <v>1</v>
      </c>
      <c r="I2519" t="str">
        <f t="shared" si="191"/>
        <v>00</v>
      </c>
    </row>
    <row r="2520" spans="1:9">
      <c r="A2520" t="str">
        <f t="shared" si="192"/>
        <v>3.9.9.5.0.00.00 - Multas Administrativas</v>
      </c>
      <c r="B2520" s="3" t="s">
        <v>3250</v>
      </c>
      <c r="C2520" s="4">
        <v>82504229.519999996</v>
      </c>
      <c r="E2520" s="1">
        <f>E2521</f>
        <v>0</v>
      </c>
      <c r="F2520" s="1">
        <f>F2521</f>
        <v>82504229.519999996</v>
      </c>
      <c r="H2520" t="b">
        <f t="shared" si="193"/>
        <v>1</v>
      </c>
      <c r="I2520" t="str">
        <f t="shared" si="191"/>
        <v>00</v>
      </c>
    </row>
    <row r="2521" spans="1:9">
      <c r="A2521" t="str">
        <f t="shared" si="192"/>
        <v>3.9.9.5.1.00.00 - Multas Administrativas - Consolidação</v>
      </c>
      <c r="B2521" s="5" t="s">
        <v>3251</v>
      </c>
      <c r="C2521" s="6">
        <v>82504229.519999996</v>
      </c>
      <c r="E2521" s="1">
        <f t="shared" si="194"/>
        <v>0</v>
      </c>
      <c r="F2521" s="1">
        <f t="shared" si="195"/>
        <v>82504229.519999996</v>
      </c>
      <c r="H2521" t="b">
        <f t="shared" si="193"/>
        <v>1</v>
      </c>
      <c r="I2521" t="str">
        <f t="shared" si="191"/>
        <v>00</v>
      </c>
    </row>
    <row r="2522" spans="1:9">
      <c r="A2522" t="str">
        <f t="shared" si="192"/>
        <v>3.9.9.6.0.00.00 - Indenizações e Restituições</v>
      </c>
      <c r="B2522" s="3" t="s">
        <v>3252</v>
      </c>
      <c r="C2522" s="4">
        <v>1105187173.76</v>
      </c>
      <c r="E2522" s="1">
        <f>E2523</f>
        <v>0</v>
      </c>
      <c r="F2522" s="1">
        <f>F2523</f>
        <v>1105187173.76</v>
      </c>
      <c r="H2522" t="b">
        <f t="shared" si="193"/>
        <v>1</v>
      </c>
      <c r="I2522" t="str">
        <f t="shared" si="191"/>
        <v>00</v>
      </c>
    </row>
    <row r="2523" spans="1:9">
      <c r="A2523" t="str">
        <f t="shared" si="192"/>
        <v>3.9.9.6.1.00.00 - Indenizações e Restituições - Consolidação</v>
      </c>
      <c r="B2523" s="5" t="s">
        <v>3253</v>
      </c>
      <c r="C2523" s="6">
        <v>1105187173.76</v>
      </c>
      <c r="E2523" s="1">
        <f t="shared" si="194"/>
        <v>0</v>
      </c>
      <c r="F2523" s="1">
        <f t="shared" si="195"/>
        <v>1105187173.76</v>
      </c>
      <c r="H2523" t="b">
        <f t="shared" si="193"/>
        <v>1</v>
      </c>
      <c r="I2523" t="str">
        <f t="shared" si="191"/>
        <v>00</v>
      </c>
    </row>
    <row r="2524" spans="1:9">
      <c r="A2524" t="str">
        <f t="shared" si="192"/>
        <v>3.9.9.7.0.00.00 - Compensações ao RGPS</v>
      </c>
      <c r="B2524" s="3" t="s">
        <v>3254</v>
      </c>
      <c r="C2524" s="4">
        <v>30073977.149999999</v>
      </c>
      <c r="E2524" s="1">
        <f>E2525+E2526</f>
        <v>763147.58</v>
      </c>
      <c r="F2524" s="1">
        <f>F2525+F2526</f>
        <v>29310829.57</v>
      </c>
      <c r="H2524" t="b">
        <f t="shared" si="193"/>
        <v>1</v>
      </c>
      <c r="I2524" t="str">
        <f t="shared" si="191"/>
        <v>00</v>
      </c>
    </row>
    <row r="2525" spans="1:9">
      <c r="A2525" t="str">
        <f t="shared" si="192"/>
        <v>3.9.9.7.1.00.00 - Compensações ao RGPS - Consolidação</v>
      </c>
      <c r="B2525" s="5" t="s">
        <v>3255</v>
      </c>
      <c r="C2525" s="6">
        <v>29310829.57</v>
      </c>
      <c r="E2525" s="1">
        <f t="shared" si="194"/>
        <v>0</v>
      </c>
      <c r="F2525" s="1">
        <f t="shared" si="195"/>
        <v>29310829.57</v>
      </c>
      <c r="H2525" t="b">
        <f t="shared" si="193"/>
        <v>1</v>
      </c>
      <c r="I2525" t="str">
        <f t="shared" si="191"/>
        <v>00</v>
      </c>
    </row>
    <row r="2526" spans="1:9">
      <c r="A2526" t="str">
        <f t="shared" si="192"/>
        <v>3.9.9.7.3.00.00 - Compensações ao RGPS - Inter OFSS - União</v>
      </c>
      <c r="B2526" s="3" t="s">
        <v>3256</v>
      </c>
      <c r="C2526" s="4">
        <v>763147.58</v>
      </c>
      <c r="E2526" s="1">
        <f t="shared" si="194"/>
        <v>763147.58</v>
      </c>
      <c r="F2526" s="1">
        <f t="shared" si="195"/>
        <v>0</v>
      </c>
      <c r="H2526" t="b">
        <f t="shared" si="193"/>
        <v>1</v>
      </c>
      <c r="I2526" t="str">
        <f t="shared" si="191"/>
        <v>00</v>
      </c>
    </row>
    <row r="2527" spans="1:9" ht="25.5">
      <c r="A2527" t="str">
        <f t="shared" si="192"/>
        <v>3.9.9.9.0.00.00 - Variações Patrimoniais Diminutivas Decorrentes de 
 Fatos Geradores Diversos</v>
      </c>
      <c r="B2527" s="5" t="s">
        <v>3257</v>
      </c>
      <c r="C2527" s="6">
        <v>82967866697.309998</v>
      </c>
      <c r="E2527" s="1">
        <f>E2528</f>
        <v>0</v>
      </c>
      <c r="F2527" s="1">
        <f>F2528</f>
        <v>82967866697.309998</v>
      </c>
      <c r="H2527" t="b">
        <f t="shared" si="193"/>
        <v>1</v>
      </c>
      <c r="I2527" t="str">
        <f t="shared" si="191"/>
        <v>00</v>
      </c>
    </row>
    <row r="2528" spans="1:9" ht="25.5">
      <c r="A2528" t="str">
        <f t="shared" si="192"/>
        <v>3.9.9.9.1.00.00 - Variações Patrimoniais Diminutivas Decorrentes de 
 Fatos Geradores Diversos - Consolidação</v>
      </c>
      <c r="B2528" s="3" t="s">
        <v>3258</v>
      </c>
      <c r="C2528" s="4">
        <v>82967866697.309998</v>
      </c>
      <c r="E2528" s="1">
        <f t="shared" si="194"/>
        <v>0</v>
      </c>
      <c r="F2528" s="1">
        <f t="shared" si="195"/>
        <v>82967866697.309998</v>
      </c>
      <c r="H2528" t="b">
        <f t="shared" si="193"/>
        <v>1</v>
      </c>
      <c r="I2528" t="str">
        <f t="shared" si="191"/>
        <v>00</v>
      </c>
    </row>
    <row r="2529" spans="1:9">
      <c r="A2529" t="str">
        <f t="shared" si="192"/>
        <v>Variação Patrimonial Aumentativa</v>
      </c>
      <c r="B2529" s="5" t="s">
        <v>1118</v>
      </c>
      <c r="C2529" s="42"/>
      <c r="E2529" s="1">
        <f t="shared" si="194"/>
        <v>0</v>
      </c>
      <c r="F2529" s="1">
        <f t="shared" si="195"/>
        <v>0</v>
      </c>
      <c r="H2529" t="b">
        <f t="shared" si="193"/>
        <v>1</v>
      </c>
      <c r="I2529" t="str">
        <f t="shared" si="191"/>
        <v>at</v>
      </c>
    </row>
    <row r="2530" spans="1:9">
      <c r="A2530" t="str">
        <f t="shared" si="192"/>
        <v>Variação Patrimonial Aumentativa</v>
      </c>
      <c r="B2530" s="3" t="s">
        <v>3259</v>
      </c>
      <c r="C2530" s="31"/>
      <c r="E2530" s="1">
        <f t="shared" si="194"/>
        <v>0</v>
      </c>
      <c r="F2530" s="1">
        <f t="shared" si="195"/>
        <v>0</v>
      </c>
      <c r="H2530" t="b">
        <f t="shared" si="193"/>
        <v>1</v>
      </c>
      <c r="I2530" t="str">
        <f t="shared" si="191"/>
        <v>at</v>
      </c>
    </row>
    <row r="2531" spans="1:9">
      <c r="A2531" t="str">
        <f t="shared" si="192"/>
        <v>4.0.0.0.0.00.00 - Variação Patrimonial Aumentativa</v>
      </c>
      <c r="B2531" s="5" t="s">
        <v>3260</v>
      </c>
      <c r="C2531" s="6">
        <v>895727793714.56006</v>
      </c>
      <c r="E2531" s="1">
        <f>E2560+E2532+E2724+E2596+E2674+E2612+E2765</f>
        <v>360666586608.97003</v>
      </c>
      <c r="F2531">
        <f>F2560+F2532+F2724+F2596+F2674+F2612+F2765</f>
        <v>535061207105.58997</v>
      </c>
      <c r="H2531" t="b">
        <f t="shared" si="193"/>
        <v>1</v>
      </c>
      <c r="I2531" t="str">
        <f t="shared" si="191"/>
        <v>00</v>
      </c>
    </row>
    <row r="2532" spans="1:9">
      <c r="A2532" t="str">
        <f t="shared" si="192"/>
        <v>4.1.0.0.0.00.00 - Impostos, Taxas e Contribuições de Melhoria</v>
      </c>
      <c r="B2532" s="3" t="s">
        <v>3261</v>
      </c>
      <c r="C2532" s="4">
        <v>130772818150.2</v>
      </c>
      <c r="E2532">
        <f>E2544+E2533+E2549</f>
        <v>0</v>
      </c>
      <c r="F2532">
        <f>F2544+F2533+F2549</f>
        <v>130772818150.20001</v>
      </c>
      <c r="H2532" t="b">
        <f t="shared" si="193"/>
        <v>1</v>
      </c>
      <c r="I2532" t="str">
        <f t="shared" si="191"/>
        <v>00</v>
      </c>
    </row>
    <row r="2533" spans="1:9">
      <c r="A2533" t="str">
        <f t="shared" si="192"/>
        <v>4.1.1.0.0.00.00 - Impostos</v>
      </c>
      <c r="B2533" s="5" t="s">
        <v>3262</v>
      </c>
      <c r="C2533" s="6">
        <v>119649297304.60001</v>
      </c>
      <c r="E2533" s="1">
        <f>E2540+E2536+E2538+E2542+E2534</f>
        <v>0</v>
      </c>
      <c r="F2533" s="1">
        <f>F2540+F2536+F2538+F2542+F2534</f>
        <v>119649297304.60001</v>
      </c>
      <c r="H2533" t="b">
        <f t="shared" si="193"/>
        <v>1</v>
      </c>
      <c r="I2533" t="str">
        <f t="shared" si="191"/>
        <v>00</v>
      </c>
    </row>
    <row r="2534" spans="1:9">
      <c r="A2534" t="str">
        <f t="shared" si="192"/>
        <v>4.1.1.1.0.00.00 - Impostos sobre Comercio Exterior</v>
      </c>
      <c r="B2534" s="3" t="s">
        <v>3263</v>
      </c>
      <c r="C2534" s="4">
        <v>1008354035.9</v>
      </c>
      <c r="E2534" s="1">
        <f>E2535</f>
        <v>0</v>
      </c>
      <c r="F2534" s="1">
        <f>F2535</f>
        <v>1008354035.9</v>
      </c>
      <c r="H2534" t="b">
        <f t="shared" si="193"/>
        <v>1</v>
      </c>
      <c r="I2534" t="str">
        <f t="shared" si="191"/>
        <v>00</v>
      </c>
    </row>
    <row r="2535" spans="1:9">
      <c r="A2535" t="str">
        <f t="shared" si="192"/>
        <v>4.1.1.1.1.00.00 - Impostos sobre Comercio Exterior - Consolidação</v>
      </c>
      <c r="B2535" s="5" t="s">
        <v>3264</v>
      </c>
      <c r="C2535" s="6">
        <v>1008354035.9</v>
      </c>
      <c r="E2535" s="1">
        <f t="shared" si="194"/>
        <v>0</v>
      </c>
      <c r="F2535" s="1">
        <f t="shared" si="195"/>
        <v>1008354035.9</v>
      </c>
      <c r="H2535" t="b">
        <f t="shared" si="193"/>
        <v>1</v>
      </c>
      <c r="I2535" t="str">
        <f t="shared" si="191"/>
        <v>00</v>
      </c>
    </row>
    <row r="2536" spans="1:9">
      <c r="A2536" t="str">
        <f t="shared" si="192"/>
        <v>4.1.1.2.0.00.00 - Impostos sobre Patrimônio e a Renda</v>
      </c>
      <c r="B2536" s="3" t="s">
        <v>3265</v>
      </c>
      <c r="C2536" s="4">
        <v>62208928853.040001</v>
      </c>
      <c r="E2536" s="1">
        <f>E2537</f>
        <v>0</v>
      </c>
      <c r="F2536" s="1">
        <f>F2537</f>
        <v>62208928853.040001</v>
      </c>
      <c r="H2536" t="b">
        <f t="shared" si="193"/>
        <v>1</v>
      </c>
      <c r="I2536" t="str">
        <f t="shared" si="191"/>
        <v>00</v>
      </c>
    </row>
    <row r="2537" spans="1:9">
      <c r="A2537" t="str">
        <f t="shared" si="192"/>
        <v>4.1.1.2.1.00.00 - Impostos sobre Patrimônio e a Renda - Consolidação</v>
      </c>
      <c r="B2537" s="5" t="s">
        <v>3266</v>
      </c>
      <c r="C2537" s="6">
        <v>62208928853.040001</v>
      </c>
      <c r="E2537" s="1">
        <f t="shared" si="194"/>
        <v>0</v>
      </c>
      <c r="F2537" s="1">
        <f t="shared" si="195"/>
        <v>62208928853.040001</v>
      </c>
      <c r="H2537" t="b">
        <f t="shared" si="193"/>
        <v>1</v>
      </c>
      <c r="I2537" t="str">
        <f t="shared" si="191"/>
        <v>00</v>
      </c>
    </row>
    <row r="2538" spans="1:9">
      <c r="A2538" t="str">
        <f t="shared" si="192"/>
        <v>4.1.1.3.0.00.00 - Impostos sobre a Produção e a Circulação</v>
      </c>
      <c r="B2538" s="3" t="s">
        <v>3267</v>
      </c>
      <c r="C2538" s="4">
        <v>49154580340.300003</v>
      </c>
      <c r="E2538" s="1">
        <f>E2539</f>
        <v>0</v>
      </c>
      <c r="F2538" s="1">
        <f>F2539</f>
        <v>49154580340.300003</v>
      </c>
      <c r="H2538" t="b">
        <f t="shared" si="193"/>
        <v>1</v>
      </c>
      <c r="I2538" t="str">
        <f t="shared" si="191"/>
        <v>00</v>
      </c>
    </row>
    <row r="2539" spans="1:9" ht="25.5">
      <c r="A2539" t="str">
        <f t="shared" si="192"/>
        <v>4.1.1.3.1.00.00 - Impostos sobre a Produção e a Circulação - 
 Consolidação</v>
      </c>
      <c r="B2539" s="5" t="s">
        <v>3268</v>
      </c>
      <c r="C2539" s="6">
        <v>49154580340.300003</v>
      </c>
      <c r="E2539" s="1">
        <f t="shared" si="194"/>
        <v>0</v>
      </c>
      <c r="F2539" s="1">
        <f t="shared" si="195"/>
        <v>49154580340.300003</v>
      </c>
      <c r="H2539" t="b">
        <f t="shared" si="193"/>
        <v>1</v>
      </c>
      <c r="I2539" t="str">
        <f t="shared" si="191"/>
        <v>00</v>
      </c>
    </row>
    <row r="2540" spans="1:9">
      <c r="A2540" t="str">
        <f t="shared" si="192"/>
        <v>4.1.1.4.0.00.00 - Impostos Extraordinários</v>
      </c>
      <c r="B2540" s="3" t="s">
        <v>3269</v>
      </c>
      <c r="C2540" s="4">
        <v>16394342.18</v>
      </c>
      <c r="E2540" s="1">
        <f>E2541</f>
        <v>0</v>
      </c>
      <c r="F2540" s="1">
        <f>F2541</f>
        <v>16394342.18</v>
      </c>
      <c r="H2540" t="b">
        <f t="shared" si="193"/>
        <v>1</v>
      </c>
      <c r="I2540" t="str">
        <f t="shared" si="191"/>
        <v>00</v>
      </c>
    </row>
    <row r="2541" spans="1:9">
      <c r="A2541" t="str">
        <f t="shared" si="192"/>
        <v>4.1.1.4.1.00.00 - Impostos Extraordinários - Consolidação</v>
      </c>
      <c r="B2541" s="5" t="s">
        <v>3270</v>
      </c>
      <c r="C2541" s="6">
        <v>16394342.18</v>
      </c>
      <c r="E2541" s="1">
        <f t="shared" si="194"/>
        <v>0</v>
      </c>
      <c r="F2541" s="1">
        <f t="shared" si="195"/>
        <v>16394342.18</v>
      </c>
      <c r="H2541" t="b">
        <f t="shared" si="193"/>
        <v>1</v>
      </c>
      <c r="I2541" t="str">
        <f t="shared" si="191"/>
        <v>00</v>
      </c>
    </row>
    <row r="2542" spans="1:9">
      <c r="A2542" t="str">
        <f t="shared" si="192"/>
        <v>4.1.1.9.0.00.00 - Outros Impostos</v>
      </c>
      <c r="B2542" s="3" t="s">
        <v>3271</v>
      </c>
      <c r="C2542" s="4">
        <v>7261039733.1800003</v>
      </c>
      <c r="E2542" s="1">
        <f>E2543</f>
        <v>0</v>
      </c>
      <c r="F2542" s="1">
        <f>F2543</f>
        <v>7261039733.1800003</v>
      </c>
      <c r="H2542" t="b">
        <f t="shared" si="193"/>
        <v>1</v>
      </c>
      <c r="I2542" t="str">
        <f t="shared" si="191"/>
        <v>00</v>
      </c>
    </row>
    <row r="2543" spans="1:9">
      <c r="A2543" t="str">
        <f t="shared" si="192"/>
        <v>4.1.1.9.1.00.00 - Outros Impostos - Consolidação</v>
      </c>
      <c r="B2543" s="5" t="s">
        <v>3272</v>
      </c>
      <c r="C2543" s="6">
        <v>7261039733.1800003</v>
      </c>
      <c r="E2543" s="1">
        <f t="shared" si="194"/>
        <v>0</v>
      </c>
      <c r="F2543" s="1">
        <f t="shared" si="195"/>
        <v>7261039733.1800003</v>
      </c>
      <c r="H2543" t="b">
        <f t="shared" si="193"/>
        <v>1</v>
      </c>
      <c r="I2543" t="str">
        <f t="shared" si="191"/>
        <v>00</v>
      </c>
    </row>
    <row r="2544" spans="1:9">
      <c r="A2544" t="str">
        <f t="shared" si="192"/>
        <v>4.1.2.0.0.00.00 - Taxas</v>
      </c>
      <c r="B2544" s="3" t="s">
        <v>3273</v>
      </c>
      <c r="C2544" s="4">
        <v>10379357793.49</v>
      </c>
      <c r="E2544" s="1">
        <f>E2547+E2545</f>
        <v>0</v>
      </c>
      <c r="F2544" s="1">
        <f>F2547+F2545</f>
        <v>10379357793.49</v>
      </c>
      <c r="H2544" t="b">
        <f t="shared" si="193"/>
        <v>1</v>
      </c>
      <c r="I2544" t="str">
        <f t="shared" si="191"/>
        <v>00</v>
      </c>
    </row>
    <row r="2545" spans="1:9">
      <c r="A2545" t="str">
        <f t="shared" si="192"/>
        <v>4.1.2.1.0.00.00 - Taxas pelo Exercício do Poder de Policia</v>
      </c>
      <c r="B2545" s="5" t="s">
        <v>3274</v>
      </c>
      <c r="C2545" s="6">
        <v>4181624927.0999999</v>
      </c>
      <c r="E2545" s="1">
        <f>E2546</f>
        <v>0</v>
      </c>
      <c r="F2545" s="1">
        <f>F2546</f>
        <v>4181624927.0999999</v>
      </c>
      <c r="H2545" t="b">
        <f t="shared" si="193"/>
        <v>1</v>
      </c>
      <c r="I2545" t="str">
        <f t="shared" si="191"/>
        <v>00</v>
      </c>
    </row>
    <row r="2546" spans="1:9" ht="25.5">
      <c r="A2546" t="str">
        <f t="shared" si="192"/>
        <v>4.1.2.1.1.00.00 - Taxas pelo Exercício do Poder de Polícia - 
 Consolidação</v>
      </c>
      <c r="B2546" s="3" t="s">
        <v>3275</v>
      </c>
      <c r="C2546" s="4">
        <v>4181624927.0999999</v>
      </c>
      <c r="E2546" s="1">
        <f t="shared" si="194"/>
        <v>0</v>
      </c>
      <c r="F2546" s="1">
        <f t="shared" si="195"/>
        <v>4181624927.0999999</v>
      </c>
      <c r="H2546" t="b">
        <f t="shared" si="193"/>
        <v>1</v>
      </c>
      <c r="I2546" t="str">
        <f t="shared" si="191"/>
        <v>00</v>
      </c>
    </row>
    <row r="2547" spans="1:9">
      <c r="A2547" t="str">
        <f t="shared" si="192"/>
        <v>4.1.2.2.0.00.00 - Taxas Pela Prestação de Serviços</v>
      </c>
      <c r="B2547" s="5" t="s">
        <v>3276</v>
      </c>
      <c r="C2547" s="6">
        <v>6197732866.3900003</v>
      </c>
      <c r="E2547" s="1">
        <f>E2548</f>
        <v>0</v>
      </c>
      <c r="F2547" s="1">
        <f>F2548</f>
        <v>6197732866.3900003</v>
      </c>
      <c r="H2547" t="b">
        <f t="shared" si="193"/>
        <v>1</v>
      </c>
      <c r="I2547" t="str">
        <f t="shared" si="191"/>
        <v>00</v>
      </c>
    </row>
    <row r="2548" spans="1:9">
      <c r="A2548" t="str">
        <f t="shared" si="192"/>
        <v>4.1.2.2.1.00.00 - Taxas Pela Prestação de Serviços - Consolidação</v>
      </c>
      <c r="B2548" s="3" t="s">
        <v>3277</v>
      </c>
      <c r="C2548" s="4">
        <v>6197732866.3900003</v>
      </c>
      <c r="E2548" s="1">
        <f t="shared" si="194"/>
        <v>0</v>
      </c>
      <c r="F2548" s="1">
        <f t="shared" si="195"/>
        <v>6197732866.3900003</v>
      </c>
      <c r="H2548" t="b">
        <f t="shared" si="193"/>
        <v>1</v>
      </c>
      <c r="I2548" t="str">
        <f t="shared" si="191"/>
        <v>00</v>
      </c>
    </row>
    <row r="2549" spans="1:9">
      <c r="A2549" t="str">
        <f t="shared" si="192"/>
        <v>4.1.3.0.0.00.00 - Contribuições de Melhoria</v>
      </c>
      <c r="B2549" s="5" t="s">
        <v>3278</v>
      </c>
      <c r="C2549" s="6">
        <v>744163052.11000001</v>
      </c>
      <c r="E2549" s="1">
        <f>E2554+E2552+E2556+E2558+E2550</f>
        <v>0</v>
      </c>
      <c r="F2549" s="1">
        <f>F2554+F2552+F2556+F2558+F2550</f>
        <v>744163052.11000001</v>
      </c>
      <c r="H2549" t="b">
        <f t="shared" si="193"/>
        <v>1</v>
      </c>
      <c r="I2549" t="str">
        <f t="shared" si="191"/>
        <v>00</v>
      </c>
    </row>
    <row r="2550" spans="1:9" ht="25.5">
      <c r="A2550" t="str">
        <f t="shared" si="192"/>
        <v>4.1.3.1.0.00.00 - Contribuição de Melhoria Pela Expansão da Rede de 
 Água Potável e Esgoto Sanitário</v>
      </c>
      <c r="B2550" s="3" t="s">
        <v>3279</v>
      </c>
      <c r="C2550" s="4">
        <v>34030517.210000001</v>
      </c>
      <c r="E2550" s="1">
        <f>E2551</f>
        <v>0</v>
      </c>
      <c r="F2550" s="1">
        <f>F2551</f>
        <v>34030517.210000001</v>
      </c>
      <c r="H2550" t="b">
        <f t="shared" si="193"/>
        <v>1</v>
      </c>
      <c r="I2550" t="str">
        <f t="shared" si="191"/>
        <v>00</v>
      </c>
    </row>
    <row r="2551" spans="1:9" ht="25.5">
      <c r="A2551" t="str">
        <f t="shared" si="192"/>
        <v>4.1.3.1.1.00.00 - Contribuição de Melhoria Pela Expansão da Rede de 
 Água Potável e Esgoto Sanitário - Consolidação</v>
      </c>
      <c r="B2551" s="5" t="s">
        <v>3280</v>
      </c>
      <c r="C2551" s="6">
        <v>34030517.210000001</v>
      </c>
      <c r="E2551" s="1">
        <f t="shared" si="194"/>
        <v>0</v>
      </c>
      <c r="F2551" s="1">
        <f t="shared" si="195"/>
        <v>34030517.210000001</v>
      </c>
      <c r="H2551" t="b">
        <f t="shared" si="193"/>
        <v>1</v>
      </c>
      <c r="I2551" t="str">
        <f t="shared" si="191"/>
        <v>00</v>
      </c>
    </row>
    <row r="2552" spans="1:9" ht="25.5">
      <c r="A2552" t="str">
        <f t="shared" si="192"/>
        <v>4.1.3.2.0.00.00 - Contribuição de Melhoria Pela Expansão da Rede de 
 Iluminação Pública na Cidade</v>
      </c>
      <c r="B2552" s="3" t="s">
        <v>3281</v>
      </c>
      <c r="C2552" s="4">
        <v>373218079.25</v>
      </c>
      <c r="E2552" s="1">
        <f>E2553</f>
        <v>0</v>
      </c>
      <c r="F2552" s="1">
        <f>F2553</f>
        <v>373218079.25</v>
      </c>
      <c r="H2552" t="b">
        <f t="shared" si="193"/>
        <v>1</v>
      </c>
      <c r="I2552" t="str">
        <f t="shared" si="191"/>
        <v>00</v>
      </c>
    </row>
    <row r="2553" spans="1:9" ht="25.5">
      <c r="A2553" t="str">
        <f t="shared" si="192"/>
        <v>4.1.3.2.1.00.00 - Contribuição de Melhoria Pela Expansão da Rede de 
 Iluminação Pública na Cidade - Consolidação</v>
      </c>
      <c r="B2553" s="5" t="s">
        <v>3282</v>
      </c>
      <c r="C2553" s="6">
        <v>373218079.25</v>
      </c>
      <c r="E2553" s="1">
        <f t="shared" si="194"/>
        <v>0</v>
      </c>
      <c r="F2553" s="1">
        <f t="shared" si="195"/>
        <v>373218079.25</v>
      </c>
      <c r="H2553" t="b">
        <f t="shared" si="193"/>
        <v>1</v>
      </c>
      <c r="I2553" t="str">
        <f t="shared" si="191"/>
        <v>00</v>
      </c>
    </row>
    <row r="2554" spans="1:9" ht="25.5">
      <c r="A2554" t="str">
        <f t="shared" si="192"/>
        <v>4.1.3.3.0.00.00 - Contribuição de Melhoria Pela Expansão de Rede de 
 Iluminação Pública Rural</v>
      </c>
      <c r="B2554" s="3" t="s">
        <v>3283</v>
      </c>
      <c r="C2554" s="4">
        <v>683219.53</v>
      </c>
      <c r="E2554" s="1">
        <f>E2555</f>
        <v>0</v>
      </c>
      <c r="F2554" s="1">
        <f>F2555</f>
        <v>683219.53</v>
      </c>
      <c r="H2554" t="b">
        <f t="shared" si="193"/>
        <v>1</v>
      </c>
      <c r="I2554" t="str">
        <f t="shared" si="191"/>
        <v>00</v>
      </c>
    </row>
    <row r="2555" spans="1:9" ht="25.5">
      <c r="A2555" t="str">
        <f t="shared" si="192"/>
        <v>4.1.3.3.1.00.00 - Contribuição de Melhoria Pela Expansão de Rede de 
 Iluminação Pública Rural - Consolidação</v>
      </c>
      <c r="B2555" s="5" t="s">
        <v>3284</v>
      </c>
      <c r="C2555" s="6">
        <v>683219.53</v>
      </c>
      <c r="E2555" s="1">
        <f t="shared" si="194"/>
        <v>0</v>
      </c>
      <c r="F2555" s="1">
        <f t="shared" si="195"/>
        <v>683219.53</v>
      </c>
      <c r="H2555" t="b">
        <f t="shared" si="193"/>
        <v>1</v>
      </c>
      <c r="I2555" t="str">
        <f t="shared" si="191"/>
        <v>00</v>
      </c>
    </row>
    <row r="2556" spans="1:9" ht="25.5">
      <c r="A2556" t="str">
        <f t="shared" si="192"/>
        <v>4.1.3.4.0.00.00 - Contribuição de Melhoria Pela Pavimentação e Obras 
 Complementares</v>
      </c>
      <c r="B2556" s="3" t="s">
        <v>3285</v>
      </c>
      <c r="C2556" s="4">
        <v>91563369.180000007</v>
      </c>
      <c r="E2556" s="1">
        <f>E2557</f>
        <v>0</v>
      </c>
      <c r="F2556" s="1">
        <f>F2557</f>
        <v>91563369.180000007</v>
      </c>
      <c r="H2556" t="b">
        <f t="shared" si="193"/>
        <v>1</v>
      </c>
      <c r="I2556" t="str">
        <f t="shared" si="191"/>
        <v>00</v>
      </c>
    </row>
    <row r="2557" spans="1:9" ht="25.5">
      <c r="A2557" t="str">
        <f t="shared" si="192"/>
        <v>4.1.3.4.1.00.00 - Contribuição de Melhoria Pela Pavimentação e Obras 
 Complementares - Consolidação</v>
      </c>
      <c r="B2557" s="5" t="s">
        <v>3286</v>
      </c>
      <c r="C2557" s="6">
        <v>91563369.180000007</v>
      </c>
      <c r="E2557" s="1">
        <f t="shared" si="194"/>
        <v>0</v>
      </c>
      <c r="F2557" s="1">
        <f t="shared" si="195"/>
        <v>91563369.180000007</v>
      </c>
      <c r="H2557" t="b">
        <f t="shared" si="193"/>
        <v>1</v>
      </c>
      <c r="I2557" t="str">
        <f t="shared" si="191"/>
        <v>00</v>
      </c>
    </row>
    <row r="2558" spans="1:9">
      <c r="A2558" t="str">
        <f t="shared" si="192"/>
        <v>4.1.3.9.0.00.00 - Outras Contribuições de Melhoria</v>
      </c>
      <c r="B2558" s="3" t="s">
        <v>3287</v>
      </c>
      <c r="C2558" s="4">
        <v>244667866.94</v>
      </c>
      <c r="E2558" s="1">
        <f>E2559</f>
        <v>0</v>
      </c>
      <c r="F2558" s="1">
        <f>F2559</f>
        <v>244667866.94</v>
      </c>
      <c r="H2558" t="b">
        <f t="shared" si="193"/>
        <v>1</v>
      </c>
      <c r="I2558" t="str">
        <f t="shared" si="191"/>
        <v>00</v>
      </c>
    </row>
    <row r="2559" spans="1:9">
      <c r="A2559" t="str">
        <f t="shared" si="192"/>
        <v>4.1.3.9.1.00.00 - Outras Contribuições de Melhoria - Consolidação</v>
      </c>
      <c r="B2559" s="5" t="s">
        <v>3288</v>
      </c>
      <c r="C2559" s="6">
        <v>244667866.94</v>
      </c>
      <c r="E2559" s="1">
        <f t="shared" si="194"/>
        <v>0</v>
      </c>
      <c r="F2559" s="1">
        <f t="shared" si="195"/>
        <v>244667866.94</v>
      </c>
      <c r="H2559" t="b">
        <f t="shared" si="193"/>
        <v>1</v>
      </c>
      <c r="I2559" t="str">
        <f t="shared" si="191"/>
        <v>00</v>
      </c>
    </row>
    <row r="2560" spans="1:9">
      <c r="A2560" t="str">
        <f t="shared" si="192"/>
        <v>4.2.0.0.0.00.00 - Contribuições</v>
      </c>
      <c r="B2560" s="3" t="s">
        <v>3289</v>
      </c>
      <c r="C2560" s="4">
        <v>34823957930.379997</v>
      </c>
      <c r="E2560" s="1">
        <f>E2592+E2590+E2594+E2561</f>
        <v>14067813950.209999</v>
      </c>
      <c r="F2560" s="1">
        <f>F2592+F2590+F2594+F2561</f>
        <v>20756143980.169998</v>
      </c>
      <c r="H2560" t="b">
        <f t="shared" si="193"/>
        <v>1</v>
      </c>
      <c r="I2560" t="str">
        <f t="shared" ref="I2560:I2623" si="196">MID(A2560,11,2)</f>
        <v>00</v>
      </c>
    </row>
    <row r="2561" spans="1:10">
      <c r="A2561" t="str">
        <f t="shared" ref="A2561:A2624" si="197">TRIM(B2561)</f>
        <v>4.2.1.0.0.00.00 - Contribuições Sociais</v>
      </c>
      <c r="B2561" s="5" t="s">
        <v>3290</v>
      </c>
      <c r="C2561" s="6">
        <v>28827257110</v>
      </c>
      <c r="E2561" s="1">
        <f>E2582+E2580+E2588+E2574+E2586+E2584+E2562</f>
        <v>14067813950.209999</v>
      </c>
      <c r="F2561" s="1">
        <f>F2582+F2580+F2588+F2574+F2586+F2584+F2562</f>
        <v>14759443159.789999</v>
      </c>
      <c r="H2561" t="b">
        <f t="shared" ref="H2561:H2624" si="198">IF(I2561="00",C2561=E2561+F2561,TRUE)</f>
        <v>1</v>
      </c>
      <c r="I2561" t="str">
        <f t="shared" si="196"/>
        <v>00</v>
      </c>
    </row>
    <row r="2562" spans="1:10">
      <c r="A2562" t="str">
        <f t="shared" si="197"/>
        <v>4.2.1.1.0.00.00 - Contribuições Sociais - RPPS</v>
      </c>
      <c r="B2562" s="3" t="s">
        <v>3291</v>
      </c>
      <c r="C2562" s="4">
        <v>26927561346.139999</v>
      </c>
      <c r="E2562" s="1">
        <f>E2572+E2573+E2571+E2563+E2570</f>
        <v>13881729642.32</v>
      </c>
      <c r="F2562" s="1">
        <f>F2572+F2573+F2571+F2563+F2570</f>
        <v>13045831703.82</v>
      </c>
      <c r="H2562" t="b">
        <f t="shared" si="198"/>
        <v>1</v>
      </c>
      <c r="I2562" t="str">
        <f t="shared" si="196"/>
        <v>00</v>
      </c>
    </row>
    <row r="2563" spans="1:10">
      <c r="A2563" t="str">
        <f t="shared" si="197"/>
        <v>4.2.1.1.1.00.00 - Contribuições Sociais - RPPS - Consolidação</v>
      </c>
      <c r="B2563" s="5" t="s">
        <v>3292</v>
      </c>
      <c r="C2563" s="6">
        <v>13045831703.82</v>
      </c>
      <c r="E2563" s="1">
        <f t="shared" ref="E2563:E2625" si="199">SUMIF(A2563:B2563,"*intra*",C2563:D2563)+SUMIF(A2563:B2563,"*inter*",C2563:D2563)</f>
        <v>0</v>
      </c>
      <c r="F2563" s="13">
        <f t="shared" ref="F2563:F2625" si="200">SUMIF(A2563:B2563,"*consolidação*",C2563:D2563)</f>
        <v>13045831703.82</v>
      </c>
      <c r="H2563" t="b">
        <f t="shared" si="198"/>
        <v>1</v>
      </c>
      <c r="I2563" t="str">
        <f t="shared" si="196"/>
        <v>00</v>
      </c>
      <c r="J2563" t="s">
        <v>1159</v>
      </c>
    </row>
    <row r="2564" spans="1:10">
      <c r="A2564" t="str">
        <f t="shared" si="197"/>
        <v>4.2.1.1.1.01.00 - Contribuições Patronais ao RPPS</v>
      </c>
      <c r="B2564" s="3" t="s">
        <v>3293</v>
      </c>
      <c r="C2564" s="4">
        <v>3768067790.5900002</v>
      </c>
      <c r="E2564" s="13">
        <f t="shared" si="199"/>
        <v>0</v>
      </c>
      <c r="F2564" s="13">
        <f t="shared" si="200"/>
        <v>0</v>
      </c>
      <c r="G2564" s="14"/>
      <c r="H2564" t="b">
        <f t="shared" si="198"/>
        <v>1</v>
      </c>
      <c r="I2564" s="14" t="str">
        <f t="shared" si="196"/>
        <v>01</v>
      </c>
    </row>
    <row r="2565" spans="1:10">
      <c r="A2565" t="str">
        <f t="shared" si="197"/>
        <v>4.2.1.1.1.02.00 - Contribuição do Segurado ao RPPS</v>
      </c>
      <c r="B2565" s="5" t="s">
        <v>3294</v>
      </c>
      <c r="C2565" s="6">
        <v>8110711478.8500004</v>
      </c>
      <c r="E2565" s="13">
        <f t="shared" si="199"/>
        <v>0</v>
      </c>
      <c r="F2565" s="13">
        <f t="shared" si="200"/>
        <v>0</v>
      </c>
      <c r="G2565" s="14"/>
      <c r="H2565" t="b">
        <f t="shared" si="198"/>
        <v>1</v>
      </c>
      <c r="I2565" s="14" t="str">
        <f t="shared" si="196"/>
        <v>02</v>
      </c>
    </row>
    <row r="2566" spans="1:10" ht="25.5">
      <c r="A2566" t="str">
        <f t="shared" si="197"/>
        <v>4.2.1.1.1.03.00 - Contribuição Previdenciária para Amortização do 
 Déficit Atuarial</v>
      </c>
      <c r="B2566" s="3" t="s">
        <v>3295</v>
      </c>
      <c r="C2566" s="4">
        <v>468742478.72000003</v>
      </c>
      <c r="E2566" s="13">
        <f t="shared" si="199"/>
        <v>0</v>
      </c>
      <c r="F2566" s="13">
        <f t="shared" si="200"/>
        <v>0</v>
      </c>
      <c r="G2566" s="14"/>
      <c r="H2566" t="b">
        <f t="shared" si="198"/>
        <v>1</v>
      </c>
      <c r="I2566" s="14" t="str">
        <f t="shared" si="196"/>
        <v>03</v>
      </c>
    </row>
    <row r="2567" spans="1:10">
      <c r="A2567" t="str">
        <f t="shared" si="197"/>
        <v>4.2.1.1.1.04.00 - Contribuições para Custeio das Pensões Militares</v>
      </c>
      <c r="B2567" s="5" t="s">
        <v>3296</v>
      </c>
      <c r="C2567" s="6">
        <v>18893922.34</v>
      </c>
      <c r="E2567" s="13">
        <f t="shared" si="199"/>
        <v>0</v>
      </c>
      <c r="F2567" s="13">
        <f t="shared" si="200"/>
        <v>0</v>
      </c>
      <c r="G2567" s="14"/>
      <c r="H2567" t="b">
        <f t="shared" si="198"/>
        <v>1</v>
      </c>
      <c r="I2567" s="14" t="str">
        <f t="shared" si="196"/>
        <v>04</v>
      </c>
    </row>
    <row r="2568" spans="1:10">
      <c r="A2568" t="str">
        <f t="shared" si="197"/>
        <v>4.2.1.1.1.97.00 - (-) Deduções</v>
      </c>
      <c r="B2568" s="3" t="s">
        <v>3297</v>
      </c>
      <c r="C2568" s="4">
        <v>68135836.510000005</v>
      </c>
      <c r="E2568" s="13">
        <f t="shared" si="199"/>
        <v>0</v>
      </c>
      <c r="F2568" s="13">
        <f t="shared" si="200"/>
        <v>0</v>
      </c>
      <c r="G2568" s="14"/>
      <c r="H2568" t="b">
        <f t="shared" si="198"/>
        <v>1</v>
      </c>
      <c r="I2568" s="14" t="str">
        <f t="shared" si="196"/>
        <v>97</v>
      </c>
    </row>
    <row r="2569" spans="1:10">
      <c r="A2569" t="str">
        <f t="shared" si="197"/>
        <v>4.2.1.1.1.99.00 - Outras Contribuições Sociais - RPPS</v>
      </c>
      <c r="B2569" s="5" t="s">
        <v>3298</v>
      </c>
      <c r="C2569" s="6">
        <v>747551869.83000004</v>
      </c>
      <c r="E2569" s="13">
        <f t="shared" si="199"/>
        <v>0</v>
      </c>
      <c r="F2569" s="13">
        <f t="shared" si="200"/>
        <v>0</v>
      </c>
      <c r="G2569" s="14"/>
      <c r="H2569" t="b">
        <f t="shared" si="198"/>
        <v>1</v>
      </c>
      <c r="I2569" s="14" t="str">
        <f t="shared" si="196"/>
        <v>99</v>
      </c>
    </row>
    <row r="2570" spans="1:10">
      <c r="A2570" t="str">
        <f t="shared" si="197"/>
        <v>4.2.1.1.2.00.00 - Contribuições Sociais - RPPS - Intra OFSS</v>
      </c>
      <c r="B2570" s="3" t="s">
        <v>3299</v>
      </c>
      <c r="C2570" s="4">
        <v>13628259295.32</v>
      </c>
      <c r="E2570" s="1">
        <f t="shared" si="199"/>
        <v>13628259295.32</v>
      </c>
      <c r="F2570" s="1">
        <f t="shared" si="200"/>
        <v>0</v>
      </c>
      <c r="H2570" t="b">
        <f t="shared" si="198"/>
        <v>1</v>
      </c>
      <c r="I2570" t="str">
        <f t="shared" si="196"/>
        <v>00</v>
      </c>
    </row>
    <row r="2571" spans="1:10">
      <c r="A2571" t="str">
        <f t="shared" si="197"/>
        <v>4.2.1.1.3.00.00 - Contribuições Sociais - RPPS - Inter OFSS – União</v>
      </c>
      <c r="B2571" s="5" t="s">
        <v>3300</v>
      </c>
      <c r="C2571" s="6">
        <v>47672085.030000001</v>
      </c>
      <c r="E2571" s="1">
        <f t="shared" si="199"/>
        <v>47672085.030000001</v>
      </c>
      <c r="F2571" s="1">
        <f t="shared" si="200"/>
        <v>0</v>
      </c>
      <c r="H2571" t="b">
        <f t="shared" si="198"/>
        <v>1</v>
      </c>
      <c r="I2571" t="str">
        <f t="shared" si="196"/>
        <v>00</v>
      </c>
    </row>
    <row r="2572" spans="1:10">
      <c r="A2572" t="str">
        <f t="shared" si="197"/>
        <v>4.2.1.1.4.00.00 - Contribuições Sociais - RPPS - Inter OFSS - Estado</v>
      </c>
      <c r="B2572" s="3" t="s">
        <v>3301</v>
      </c>
      <c r="C2572" s="4">
        <v>3433693.03</v>
      </c>
      <c r="E2572" s="1">
        <f t="shared" si="199"/>
        <v>3433693.03</v>
      </c>
      <c r="F2572" s="1">
        <f t="shared" si="200"/>
        <v>0</v>
      </c>
      <c r="H2572" t="b">
        <f t="shared" si="198"/>
        <v>1</v>
      </c>
      <c r="I2572" t="str">
        <f t="shared" si="196"/>
        <v>00</v>
      </c>
    </row>
    <row r="2573" spans="1:10" ht="25.5">
      <c r="A2573" t="str">
        <f t="shared" si="197"/>
        <v>4.2.1.1.5.00.00 - Contribuições Sociais - RPPS - Inter OFSS - 
 Município</v>
      </c>
      <c r="B2573" s="5" t="s">
        <v>3302</v>
      </c>
      <c r="C2573" s="6">
        <v>202364568.94</v>
      </c>
      <c r="E2573" s="1">
        <f t="shared" si="199"/>
        <v>202364568.94</v>
      </c>
      <c r="F2573" s="1">
        <f t="shared" si="200"/>
        <v>0</v>
      </c>
      <c r="H2573" t="b">
        <f t="shared" si="198"/>
        <v>1</v>
      </c>
      <c r="I2573" t="str">
        <f t="shared" si="196"/>
        <v>00</v>
      </c>
    </row>
    <row r="2574" spans="1:10">
      <c r="A2574" t="str">
        <f t="shared" si="197"/>
        <v>4.2.1.2.0.00.00 - Contribuições Sociais - RGPS</v>
      </c>
      <c r="B2574" s="3" t="s">
        <v>3303</v>
      </c>
      <c r="C2574" s="4">
        <v>236721284.58000001</v>
      </c>
      <c r="E2574" s="1">
        <f>E2577+E2578+E2575+E2576+E2579</f>
        <v>186084307.88999999</v>
      </c>
      <c r="F2574" s="1">
        <f>F2577+F2578+F2575+F2576+F2579</f>
        <v>50636976.689999998</v>
      </c>
      <c r="H2574" t="b">
        <f t="shared" si="198"/>
        <v>1</v>
      </c>
      <c r="I2574" t="str">
        <f t="shared" si="196"/>
        <v>00</v>
      </c>
    </row>
    <row r="2575" spans="1:10">
      <c r="A2575" t="str">
        <f t="shared" si="197"/>
        <v>4.2.1.2.1.00.00 - Contribuições Sociais - RGPS - Consolidação</v>
      </c>
      <c r="B2575" s="5" t="s">
        <v>3304</v>
      </c>
      <c r="C2575" s="6">
        <v>50636976.689999998</v>
      </c>
      <c r="E2575" s="1">
        <f t="shared" si="199"/>
        <v>0</v>
      </c>
      <c r="F2575" s="1">
        <f t="shared" si="200"/>
        <v>50636976.689999998</v>
      </c>
      <c r="H2575" t="b">
        <f t="shared" si="198"/>
        <v>1</v>
      </c>
      <c r="I2575" t="str">
        <f t="shared" si="196"/>
        <v>00</v>
      </c>
    </row>
    <row r="2576" spans="1:10">
      <c r="A2576" t="str">
        <f t="shared" si="197"/>
        <v>4.2.1.2.2.00.00 - Contribuições Sociais - RGPS - Intra OFSS</v>
      </c>
      <c r="B2576" s="3" t="s">
        <v>3305</v>
      </c>
      <c r="C2576" s="4">
        <v>22569204.239999998</v>
      </c>
      <c r="E2576" s="1">
        <f t="shared" si="199"/>
        <v>22569204.239999998</v>
      </c>
      <c r="F2576" s="1">
        <f t="shared" si="200"/>
        <v>0</v>
      </c>
      <c r="H2576" t="b">
        <f t="shared" si="198"/>
        <v>1</v>
      </c>
      <c r="I2576" t="str">
        <f t="shared" si="196"/>
        <v>00</v>
      </c>
    </row>
    <row r="2577" spans="1:9">
      <c r="A2577" t="str">
        <f t="shared" si="197"/>
        <v>4.2.1.2.3.00.00 - Contribuições Sociais - RGPS - Inter OFSS - União</v>
      </c>
      <c r="B2577" s="5" t="s">
        <v>3306</v>
      </c>
      <c r="C2577" s="6">
        <v>38527105.149999999</v>
      </c>
      <c r="E2577" s="1">
        <f t="shared" si="199"/>
        <v>38527105.149999999</v>
      </c>
      <c r="F2577" s="1">
        <f t="shared" si="200"/>
        <v>0</v>
      </c>
      <c r="H2577" t="b">
        <f t="shared" si="198"/>
        <v>1</v>
      </c>
      <c r="I2577" t="str">
        <f t="shared" si="196"/>
        <v>00</v>
      </c>
    </row>
    <row r="2578" spans="1:9">
      <c r="A2578" t="str">
        <f t="shared" si="197"/>
        <v>4.2.1.2.4.00.00 - Contribuições Sociais - RGPS - Inter OFSS - Estado</v>
      </c>
      <c r="B2578" s="3" t="s">
        <v>3307</v>
      </c>
      <c r="C2578" s="4">
        <v>2630</v>
      </c>
      <c r="E2578" s="1">
        <f t="shared" si="199"/>
        <v>2630</v>
      </c>
      <c r="F2578" s="1">
        <f t="shared" si="200"/>
        <v>0</v>
      </c>
      <c r="H2578" t="b">
        <f t="shared" si="198"/>
        <v>1</v>
      </c>
      <c r="I2578" t="str">
        <f t="shared" si="196"/>
        <v>00</v>
      </c>
    </row>
    <row r="2579" spans="1:9" ht="25.5">
      <c r="A2579" t="str">
        <f t="shared" si="197"/>
        <v>4.2.1.2.5.00.00 - Contribuições Sociais - RGPS - Inter OFSS - 
 Município</v>
      </c>
      <c r="B2579" s="5" t="s">
        <v>3308</v>
      </c>
      <c r="C2579" s="6">
        <v>124985368.5</v>
      </c>
      <c r="E2579" s="1">
        <f t="shared" si="199"/>
        <v>124985368.5</v>
      </c>
      <c r="F2579" s="1">
        <f t="shared" si="200"/>
        <v>0</v>
      </c>
      <c r="H2579" t="b">
        <f t="shared" si="198"/>
        <v>1</v>
      </c>
      <c r="I2579" t="str">
        <f t="shared" si="196"/>
        <v>00</v>
      </c>
    </row>
    <row r="2580" spans="1:9">
      <c r="A2580" t="str">
        <f t="shared" si="197"/>
        <v>4.2.1.3.0.00.00 - Contribuição sobre a Receita ou o Faturamento</v>
      </c>
      <c r="B2580" s="3" t="s">
        <v>3309</v>
      </c>
      <c r="C2580" s="4">
        <v>31350742.760000002</v>
      </c>
      <c r="E2580" s="1">
        <f>E2581</f>
        <v>0</v>
      </c>
      <c r="F2580" s="1">
        <f>F2581</f>
        <v>31350742.760000002</v>
      </c>
      <c r="H2580" t="b">
        <f t="shared" si="198"/>
        <v>1</v>
      </c>
      <c r="I2580" t="str">
        <f t="shared" si="196"/>
        <v>00</v>
      </c>
    </row>
    <row r="2581" spans="1:9" ht="25.5">
      <c r="A2581" t="str">
        <f t="shared" si="197"/>
        <v>4.2.1.3.1.00.00 - Contribuição sobre a Receita ou o Faturamento - 
 Consolidação</v>
      </c>
      <c r="B2581" s="5" t="s">
        <v>3310</v>
      </c>
      <c r="C2581" s="6">
        <v>31350742.760000002</v>
      </c>
      <c r="E2581" s="1">
        <f t="shared" si="199"/>
        <v>0</v>
      </c>
      <c r="F2581" s="1">
        <f t="shared" si="200"/>
        <v>31350742.760000002</v>
      </c>
      <c r="H2581" t="b">
        <f t="shared" si="198"/>
        <v>1</v>
      </c>
      <c r="I2581" t="str">
        <f t="shared" si="196"/>
        <v>00</v>
      </c>
    </row>
    <row r="2582" spans="1:9">
      <c r="A2582" t="str">
        <f t="shared" si="197"/>
        <v>4.2.1.4.0.00.00 - Contribuição sobre o Lucro</v>
      </c>
      <c r="B2582" s="3" t="s">
        <v>3311</v>
      </c>
      <c r="C2582" s="4"/>
      <c r="E2582" s="1">
        <f>E2583</f>
        <v>0</v>
      </c>
      <c r="F2582" s="1">
        <f>F2583</f>
        <v>0</v>
      </c>
      <c r="H2582" t="b">
        <f t="shared" si="198"/>
        <v>1</v>
      </c>
      <c r="I2582" t="str">
        <f t="shared" si="196"/>
        <v>00</v>
      </c>
    </row>
    <row r="2583" spans="1:9">
      <c r="A2583" t="str">
        <f t="shared" si="197"/>
        <v>4.2.1.4.1.00.00 - Contribuição sobre o Lucro - Consolidação</v>
      </c>
      <c r="B2583" s="5" t="s">
        <v>3312</v>
      </c>
      <c r="C2583" s="6"/>
      <c r="E2583" s="1">
        <f t="shared" si="199"/>
        <v>0</v>
      </c>
      <c r="F2583" s="1">
        <f t="shared" si="200"/>
        <v>0</v>
      </c>
      <c r="H2583" t="b">
        <f t="shared" si="198"/>
        <v>1</v>
      </c>
      <c r="I2583" t="str">
        <f t="shared" si="196"/>
        <v>00</v>
      </c>
    </row>
    <row r="2584" spans="1:9" ht="25.5">
      <c r="A2584" t="str">
        <f t="shared" si="197"/>
        <v>4.2.1.5.0.00.00 - Contribuição sobre Receita de Concurso de 
 Prognostico</v>
      </c>
      <c r="B2584" s="3" t="s">
        <v>3313</v>
      </c>
      <c r="C2584" s="4"/>
      <c r="E2584" s="1">
        <f>E2585</f>
        <v>0</v>
      </c>
      <c r="F2584" s="1">
        <f>F2585</f>
        <v>0</v>
      </c>
      <c r="H2584" t="b">
        <f t="shared" si="198"/>
        <v>1</v>
      </c>
      <c r="I2584" t="str">
        <f t="shared" si="196"/>
        <v>00</v>
      </c>
    </row>
    <row r="2585" spans="1:9" ht="25.5">
      <c r="A2585" t="str">
        <f t="shared" si="197"/>
        <v>4.2.1.5.1.00.00 - Contribuição sobre Receita de Concurso de 
 Prognostico - Consolidação</v>
      </c>
      <c r="B2585" s="5" t="s">
        <v>3314</v>
      </c>
      <c r="C2585" s="6"/>
      <c r="E2585" s="1">
        <f t="shared" si="199"/>
        <v>0</v>
      </c>
      <c r="F2585" s="1">
        <f t="shared" si="200"/>
        <v>0</v>
      </c>
      <c r="H2585" t="b">
        <f t="shared" si="198"/>
        <v>1</v>
      </c>
      <c r="I2585" t="str">
        <f t="shared" si="196"/>
        <v>00</v>
      </c>
    </row>
    <row r="2586" spans="1:9" ht="25.5">
      <c r="A2586" t="str">
        <f t="shared" si="197"/>
        <v>4.2.1.6.0.00.00 - Contribuição do Importador de Bens ou Serviços do 
 Exterior</v>
      </c>
      <c r="B2586" s="3" t="s">
        <v>3315</v>
      </c>
      <c r="C2586" s="4">
        <v>512005.37</v>
      </c>
      <c r="E2586" s="1">
        <f>E2587</f>
        <v>0</v>
      </c>
      <c r="F2586" s="1">
        <f>F2587</f>
        <v>512005.37</v>
      </c>
      <c r="H2586" t="b">
        <f t="shared" si="198"/>
        <v>1</v>
      </c>
      <c r="I2586" t="str">
        <f t="shared" si="196"/>
        <v>00</v>
      </c>
    </row>
    <row r="2587" spans="1:9" ht="25.5">
      <c r="A2587" t="str">
        <f t="shared" si="197"/>
        <v>4.2.1.6.1.00.00 - Contribuição do Importador de Bens ou Serviços do 
 Exterior - Consolidação</v>
      </c>
      <c r="B2587" s="5" t="s">
        <v>3316</v>
      </c>
      <c r="C2587" s="6">
        <v>512005.37</v>
      </c>
      <c r="E2587" s="1">
        <f t="shared" si="199"/>
        <v>0</v>
      </c>
      <c r="F2587" s="1">
        <f t="shared" si="200"/>
        <v>512005.37</v>
      </c>
      <c r="H2587" t="b">
        <f t="shared" si="198"/>
        <v>1</v>
      </c>
      <c r="I2587" t="str">
        <f t="shared" si="196"/>
        <v>00</v>
      </c>
    </row>
    <row r="2588" spans="1:9">
      <c r="A2588" t="str">
        <f t="shared" si="197"/>
        <v>4.2.1.9.0.00.00 - Outras Contribuições Sociais</v>
      </c>
      <c r="B2588" s="3" t="s">
        <v>3319</v>
      </c>
      <c r="C2588" s="4">
        <v>1631111731.1500001</v>
      </c>
      <c r="E2588" s="1">
        <f>E2589</f>
        <v>0</v>
      </c>
      <c r="F2588" s="1">
        <f>F2589</f>
        <v>1631111731.1500001</v>
      </c>
      <c r="H2588" t="b">
        <f t="shared" si="198"/>
        <v>1</v>
      </c>
      <c r="I2588" t="str">
        <f t="shared" si="196"/>
        <v>00</v>
      </c>
    </row>
    <row r="2589" spans="1:9">
      <c r="A2589" t="str">
        <f t="shared" si="197"/>
        <v>4.2.1.9.1.00.00 - Outras Contribuições Sociais - Consolidação</v>
      </c>
      <c r="B2589" s="5" t="s">
        <v>3320</v>
      </c>
      <c r="C2589" s="6">
        <v>1631111731.1500001</v>
      </c>
      <c r="E2589" s="1">
        <f t="shared" si="199"/>
        <v>0</v>
      </c>
      <c r="F2589" s="1">
        <f t="shared" si="200"/>
        <v>1631111731.1500001</v>
      </c>
      <c r="H2589" t="b">
        <f t="shared" si="198"/>
        <v>1</v>
      </c>
      <c r="I2589" t="str">
        <f t="shared" si="196"/>
        <v>00</v>
      </c>
    </row>
    <row r="2590" spans="1:9">
      <c r="A2590" t="str">
        <f t="shared" si="197"/>
        <v>4.2.2.0.0.00.00 - Contribuições de Intervenção no Domínio Econômico</v>
      </c>
      <c r="B2590" s="3" t="s">
        <v>3321</v>
      </c>
      <c r="C2590" s="4">
        <v>327009618.45999998</v>
      </c>
      <c r="E2590" s="1">
        <f>E2591</f>
        <v>0</v>
      </c>
      <c r="F2590" s="1">
        <f>F2591</f>
        <v>327009618.45999998</v>
      </c>
      <c r="H2590" t="b">
        <f t="shared" si="198"/>
        <v>1</v>
      </c>
      <c r="I2590" t="str">
        <f t="shared" si="196"/>
        <v>00</v>
      </c>
    </row>
    <row r="2591" spans="1:9" ht="25.5">
      <c r="A2591" t="str">
        <f t="shared" si="197"/>
        <v>4.2.2.0.1.00.00 - Contribuições de Intervenção no Domínio Econômico - 
 Consolidação</v>
      </c>
      <c r="B2591" s="5" t="s">
        <v>3322</v>
      </c>
      <c r="C2591" s="6">
        <v>327009618.45999998</v>
      </c>
      <c r="E2591" s="1"/>
      <c r="F2591" s="1">
        <f t="shared" si="200"/>
        <v>327009618.45999998</v>
      </c>
      <c r="H2591" t="b">
        <f t="shared" si="198"/>
        <v>1</v>
      </c>
      <c r="I2591" t="str">
        <f t="shared" si="196"/>
        <v>00</v>
      </c>
    </row>
    <row r="2592" spans="1:9">
      <c r="A2592" t="str">
        <f t="shared" si="197"/>
        <v>4.2.3.0.0.00.00 - Contribuição de Iluminação Pública</v>
      </c>
      <c r="B2592" s="3" t="s">
        <v>3323</v>
      </c>
      <c r="C2592" s="4">
        <v>5662221697.6899996</v>
      </c>
      <c r="E2592" s="1">
        <f>E2593</f>
        <v>0</v>
      </c>
      <c r="F2592" s="1">
        <f>F2593</f>
        <v>5662221697.6899996</v>
      </c>
      <c r="H2592" t="b">
        <f t="shared" si="198"/>
        <v>1</v>
      </c>
      <c r="I2592" t="str">
        <f t="shared" si="196"/>
        <v>00</v>
      </c>
    </row>
    <row r="2593" spans="1:9">
      <c r="A2593" t="str">
        <f t="shared" si="197"/>
        <v>4.2.3.0.1.00.00 - Contribuição de Iluminação Pública - Consolidação</v>
      </c>
      <c r="B2593" s="5" t="s">
        <v>3324</v>
      </c>
      <c r="C2593" s="6">
        <v>5662221697.6899996</v>
      </c>
      <c r="E2593" s="1">
        <f t="shared" si="199"/>
        <v>0</v>
      </c>
      <c r="F2593" s="1">
        <f t="shared" si="200"/>
        <v>5662221697.6899996</v>
      </c>
      <c r="H2593" t="b">
        <f t="shared" si="198"/>
        <v>1</v>
      </c>
      <c r="I2593" t="str">
        <f t="shared" si="196"/>
        <v>00</v>
      </c>
    </row>
    <row r="2594" spans="1:9" ht="25.5">
      <c r="A2594" t="str">
        <f t="shared" si="197"/>
        <v>4.2.4.0.0.00.00 - Contribuições de Interesse das Categorias 
 Profissionais</v>
      </c>
      <c r="B2594" s="3" t="s">
        <v>3325</v>
      </c>
      <c r="C2594" s="4">
        <v>7469504.2300000004</v>
      </c>
      <c r="E2594" s="1">
        <f>E2595</f>
        <v>0</v>
      </c>
      <c r="F2594" s="1">
        <f>F2595</f>
        <v>7469504.2300000004</v>
      </c>
      <c r="H2594" t="b">
        <f t="shared" si="198"/>
        <v>1</v>
      </c>
      <c r="I2594" t="str">
        <f t="shared" si="196"/>
        <v>00</v>
      </c>
    </row>
    <row r="2595" spans="1:9" ht="25.5">
      <c r="A2595" t="str">
        <f t="shared" si="197"/>
        <v>4.2.4.0.1.00.00 - Contribuições de Interesse das Categorias 
 Profissionais - Consolidação</v>
      </c>
      <c r="B2595" s="5" t="s">
        <v>3326</v>
      </c>
      <c r="C2595" s="6">
        <v>7469504.2300000004</v>
      </c>
      <c r="E2595" s="1"/>
      <c r="F2595" s="1">
        <f t="shared" si="200"/>
        <v>7469504.2300000004</v>
      </c>
      <c r="H2595" t="b">
        <f t="shared" si="198"/>
        <v>1</v>
      </c>
      <c r="I2595" t="str">
        <f t="shared" si="196"/>
        <v>00</v>
      </c>
    </row>
    <row r="2596" spans="1:9">
      <c r="A2596" t="str">
        <f t="shared" si="197"/>
        <v>4.3.0.0.0.00.00 - Exploração e Venda de Bens, Serviços e Direitos</v>
      </c>
      <c r="B2596" s="3" t="s">
        <v>3327</v>
      </c>
      <c r="C2596" s="4">
        <v>12773050995.129999</v>
      </c>
      <c r="E2596">
        <f>E2602+E2597+E2607</f>
        <v>0</v>
      </c>
      <c r="F2596">
        <f>F2602+F2597+F2607</f>
        <v>12773050995.130001</v>
      </c>
      <c r="H2596" t="b">
        <f t="shared" si="198"/>
        <v>1</v>
      </c>
      <c r="I2596" t="str">
        <f t="shared" si="196"/>
        <v>00</v>
      </c>
    </row>
    <row r="2597" spans="1:9">
      <c r="A2597" t="str">
        <f t="shared" si="197"/>
        <v>4.3.1.0.0.00.00 - Venda de Mercadorias</v>
      </c>
      <c r="B2597" s="5" t="s">
        <v>3328</v>
      </c>
      <c r="C2597" s="6">
        <v>329364615.43000001</v>
      </c>
      <c r="E2597">
        <f>-E2600+E2598</f>
        <v>0</v>
      </c>
      <c r="F2597">
        <f>-F2600+F2598</f>
        <v>329364615.43000001</v>
      </c>
      <c r="H2597" t="b">
        <f t="shared" si="198"/>
        <v>1</v>
      </c>
      <c r="I2597" t="str">
        <f t="shared" si="196"/>
        <v>00</v>
      </c>
    </row>
    <row r="2598" spans="1:9">
      <c r="A2598" t="str">
        <f t="shared" si="197"/>
        <v>4.3.1.1.0.00.00 - Venda Bruta de Mercadorias</v>
      </c>
      <c r="B2598" s="3" t="s">
        <v>3329</v>
      </c>
      <c r="C2598" s="4">
        <v>334280138.86000001</v>
      </c>
      <c r="E2598" s="1">
        <f>E2599</f>
        <v>0</v>
      </c>
      <c r="F2598" s="1">
        <f>F2599</f>
        <v>334280138.86000001</v>
      </c>
      <c r="H2598" t="b">
        <f t="shared" si="198"/>
        <v>1</v>
      </c>
      <c r="I2598" t="str">
        <f t="shared" si="196"/>
        <v>00</v>
      </c>
    </row>
    <row r="2599" spans="1:9">
      <c r="A2599" t="str">
        <f t="shared" si="197"/>
        <v>4.3.1.1.1.00.00 - Venda Bruta de Mercadorias - Consolidação</v>
      </c>
      <c r="B2599" s="5" t="s">
        <v>3330</v>
      </c>
      <c r="C2599" s="6">
        <v>334280138.86000001</v>
      </c>
      <c r="E2599" s="1">
        <f t="shared" si="199"/>
        <v>0</v>
      </c>
      <c r="F2599" s="1">
        <f t="shared" si="200"/>
        <v>334280138.86000001</v>
      </c>
      <c r="H2599" t="b">
        <f t="shared" si="198"/>
        <v>1</v>
      </c>
      <c r="I2599" t="str">
        <f t="shared" si="196"/>
        <v>00</v>
      </c>
    </row>
    <row r="2600" spans="1:9">
      <c r="A2600" t="str">
        <f t="shared" si="197"/>
        <v>4.3.1.9.0.00.00 - (-) Deduções da Venda Bruta de Mercadorias</v>
      </c>
      <c r="B2600" s="3" t="s">
        <v>3331</v>
      </c>
      <c r="C2600" s="4">
        <v>4915523.43</v>
      </c>
      <c r="E2600" s="1">
        <f>E2601</f>
        <v>0</v>
      </c>
      <c r="F2600" s="1">
        <f>F2601</f>
        <v>4915523.43</v>
      </c>
      <c r="H2600" t="b">
        <f t="shared" si="198"/>
        <v>1</v>
      </c>
      <c r="I2600" t="str">
        <f t="shared" si="196"/>
        <v>00</v>
      </c>
    </row>
    <row r="2601" spans="1:9" ht="25.5">
      <c r="A2601" t="str">
        <f t="shared" si="197"/>
        <v>4.3.1.9.1.00.00 - (-) Deduções da Venda Bruta de Mercadorias - 
 Consolidação</v>
      </c>
      <c r="B2601" s="5" t="s">
        <v>3332</v>
      </c>
      <c r="C2601" s="6">
        <v>4915523.43</v>
      </c>
      <c r="E2601" s="1">
        <f t="shared" si="199"/>
        <v>0</v>
      </c>
      <c r="F2601" s="1">
        <f t="shared" si="200"/>
        <v>4915523.43</v>
      </c>
      <c r="H2601" t="b">
        <f t="shared" si="198"/>
        <v>1</v>
      </c>
      <c r="I2601" t="str">
        <f t="shared" si="196"/>
        <v>00</v>
      </c>
    </row>
    <row r="2602" spans="1:9">
      <c r="A2602" t="str">
        <f t="shared" si="197"/>
        <v>4.3.2.0.0.00.00 - Venda de Produtos</v>
      </c>
      <c r="B2602" s="3" t="s">
        <v>3333</v>
      </c>
      <c r="C2602" s="4">
        <v>47615656.219999999</v>
      </c>
      <c r="E2602">
        <f>-E2605+E2603</f>
        <v>0</v>
      </c>
      <c r="F2602">
        <f>-F2605+F2603</f>
        <v>47615656.220000006</v>
      </c>
      <c r="H2602" t="b">
        <f t="shared" si="198"/>
        <v>1</v>
      </c>
      <c r="I2602" t="str">
        <f t="shared" si="196"/>
        <v>00</v>
      </c>
    </row>
    <row r="2603" spans="1:9">
      <c r="A2603" t="str">
        <f t="shared" si="197"/>
        <v>4.3.2.1.0.00.00 - Venda Bruta de Produtos</v>
      </c>
      <c r="B2603" s="5" t="s">
        <v>3334</v>
      </c>
      <c r="C2603" s="6">
        <v>47810043.270000003</v>
      </c>
      <c r="E2603" s="1">
        <f>E2604</f>
        <v>0</v>
      </c>
      <c r="F2603" s="1">
        <f>F2604</f>
        <v>47810043.270000003</v>
      </c>
      <c r="H2603" t="b">
        <f t="shared" si="198"/>
        <v>1</v>
      </c>
      <c r="I2603" t="str">
        <f t="shared" si="196"/>
        <v>00</v>
      </c>
    </row>
    <row r="2604" spans="1:9">
      <c r="A2604" t="str">
        <f t="shared" si="197"/>
        <v>4.3.2.1.1.00.00 - Venda Bruta de Produtos - Consolidação</v>
      </c>
      <c r="B2604" s="3" t="s">
        <v>3335</v>
      </c>
      <c r="C2604" s="4">
        <v>47810043.270000003</v>
      </c>
      <c r="E2604" s="1">
        <f t="shared" si="199"/>
        <v>0</v>
      </c>
      <c r="F2604" s="1">
        <f t="shared" si="200"/>
        <v>47810043.270000003</v>
      </c>
      <c r="H2604" t="b">
        <f t="shared" si="198"/>
        <v>1</v>
      </c>
      <c r="I2604" t="str">
        <f t="shared" si="196"/>
        <v>00</v>
      </c>
    </row>
    <row r="2605" spans="1:9">
      <c r="A2605" t="str">
        <f t="shared" si="197"/>
        <v>4.3.2.9.0.00.00 - (-) Deduções de Venda Bruta de Produtos</v>
      </c>
      <c r="B2605" s="5" t="s">
        <v>3336</v>
      </c>
      <c r="C2605" s="6">
        <v>194387.05</v>
      </c>
      <c r="E2605" s="1">
        <f>E2606</f>
        <v>0</v>
      </c>
      <c r="F2605" s="1">
        <f>F2606</f>
        <v>194387.05</v>
      </c>
      <c r="H2605" t="b">
        <f t="shared" si="198"/>
        <v>1</v>
      </c>
      <c r="I2605" t="str">
        <f t="shared" si="196"/>
        <v>00</v>
      </c>
    </row>
    <row r="2606" spans="1:9" ht="25.5">
      <c r="A2606" t="str">
        <f t="shared" si="197"/>
        <v>4.3.2.9.1.00.00 - (-) Deduções da Venda Bruta de Produtos - 
 Consolidação</v>
      </c>
      <c r="B2606" s="3" t="s">
        <v>3337</v>
      </c>
      <c r="C2606" s="4">
        <v>194387.05</v>
      </c>
      <c r="E2606" s="1">
        <f t="shared" si="199"/>
        <v>0</v>
      </c>
      <c r="F2606" s="1">
        <f t="shared" si="200"/>
        <v>194387.05</v>
      </c>
      <c r="H2606" t="b">
        <f t="shared" si="198"/>
        <v>1</v>
      </c>
      <c r="I2606" t="str">
        <f t="shared" si="196"/>
        <v>00</v>
      </c>
    </row>
    <row r="2607" spans="1:9" ht="25.5">
      <c r="A2607" t="str">
        <f t="shared" si="197"/>
        <v>4.3.3.0.0.00.00 - Exploração de Bens e Direitos e Prestação de 
 Serviços</v>
      </c>
      <c r="B2607" s="5" t="s">
        <v>3338</v>
      </c>
      <c r="C2607" s="6">
        <v>12396070723.48</v>
      </c>
      <c r="E2607">
        <f>-E2610+E2608</f>
        <v>0</v>
      </c>
      <c r="F2607">
        <f>-F2610+F2608</f>
        <v>12396070723.480001</v>
      </c>
      <c r="H2607" t="b">
        <f t="shared" si="198"/>
        <v>1</v>
      </c>
      <c r="I2607" t="str">
        <f t="shared" si="196"/>
        <v>00</v>
      </c>
    </row>
    <row r="2608" spans="1:9" ht="25.5">
      <c r="A2608" t="str">
        <f t="shared" si="197"/>
        <v>4.3.3.1.0.00.00 - Valor Bruto de Exploração de Bens e Direitos e 
 Prestação de Serviços</v>
      </c>
      <c r="B2608" s="3" t="s">
        <v>3339</v>
      </c>
      <c r="C2608" s="4">
        <v>12512337483.360001</v>
      </c>
      <c r="E2608" s="1">
        <f>E2609</f>
        <v>0</v>
      </c>
      <c r="F2608" s="1">
        <f>F2609</f>
        <v>12512337483.360001</v>
      </c>
      <c r="H2608" t="b">
        <f t="shared" si="198"/>
        <v>1</v>
      </c>
      <c r="I2608" t="str">
        <f t="shared" si="196"/>
        <v>00</v>
      </c>
    </row>
    <row r="2609" spans="1:9" ht="25.5">
      <c r="A2609" t="str">
        <f t="shared" si="197"/>
        <v>4.3.3.1.1.00.00 - Valor Bruto de Exploração de Bens, Direitos e 
 Prestação de Serviços - Consolidação</v>
      </c>
      <c r="B2609" s="5" t="s">
        <v>3340</v>
      </c>
      <c r="C2609" s="6">
        <v>12512337483.360001</v>
      </c>
      <c r="E2609" s="1">
        <f t="shared" si="199"/>
        <v>0</v>
      </c>
      <c r="F2609" s="1">
        <f t="shared" si="200"/>
        <v>12512337483.360001</v>
      </c>
      <c r="H2609" t="b">
        <f t="shared" si="198"/>
        <v>1</v>
      </c>
      <c r="I2609" t="str">
        <f t="shared" si="196"/>
        <v>00</v>
      </c>
    </row>
    <row r="2610" spans="1:9" ht="25.5">
      <c r="A2610" t="str">
        <f t="shared" si="197"/>
        <v>4.3.3.9.0.00.00 - (-) Deduções do Valor Bruto de Exploração de Bens, 
 Direitos e Prestação de Serviços</v>
      </c>
      <c r="B2610" s="3" t="s">
        <v>3341</v>
      </c>
      <c r="C2610" s="4">
        <v>116266759.88</v>
      </c>
      <c r="E2610" s="1">
        <f>E2611</f>
        <v>0</v>
      </c>
      <c r="F2610" s="1">
        <f>F2611</f>
        <v>116266759.88</v>
      </c>
      <c r="H2610" t="b">
        <f t="shared" si="198"/>
        <v>1</v>
      </c>
      <c r="I2610" t="str">
        <f t="shared" si="196"/>
        <v>00</v>
      </c>
    </row>
    <row r="2611" spans="1:9" ht="25.5">
      <c r="A2611" t="str">
        <f t="shared" si="197"/>
        <v>4.3.3.9.1.00.00 - (-) Deduções do Valor Bruto de Exploração de Bens, 
 Direitos e Prestação de Serviços - Consolidação</v>
      </c>
      <c r="B2611" s="5" t="s">
        <v>3342</v>
      </c>
      <c r="C2611" s="6">
        <v>116266759.88</v>
      </c>
      <c r="E2611" s="1">
        <f t="shared" si="199"/>
        <v>0</v>
      </c>
      <c r="F2611" s="1">
        <f t="shared" si="200"/>
        <v>116266759.88</v>
      </c>
      <c r="H2611" t="b">
        <f t="shared" si="198"/>
        <v>1</v>
      </c>
      <c r="I2611" t="str">
        <f t="shared" si="196"/>
        <v>00</v>
      </c>
    </row>
    <row r="2612" spans="1:9">
      <c r="A2612" t="str">
        <f t="shared" si="197"/>
        <v>4.4.0.0.0.00.00 - Variações Patrimoniais Aumentativas Financeiras</v>
      </c>
      <c r="B2612" s="3" t="s">
        <v>3343</v>
      </c>
      <c r="C2612" s="4">
        <v>50235964335.669998</v>
      </c>
      <c r="E2612" s="1">
        <f>E2628+E2662+E2613+E2642+E2672+E2664+E2669</f>
        <v>950082774.81000018</v>
      </c>
      <c r="F2612" s="1">
        <f>F2628+F2662+F2613+F2642+F2672+F2664+F2669</f>
        <v>49285881560.860001</v>
      </c>
      <c r="H2612" t="b">
        <f t="shared" si="198"/>
        <v>1</v>
      </c>
      <c r="I2612" t="str">
        <f t="shared" si="196"/>
        <v>00</v>
      </c>
    </row>
    <row r="2613" spans="1:9" ht="25.5">
      <c r="A2613" t="str">
        <f t="shared" si="197"/>
        <v>4.4.1.0.0.00.00 - Juros e Encargos de Empréstimos e Financiamentos 
 Concedidos</v>
      </c>
      <c r="B2613" s="5" t="s">
        <v>3344</v>
      </c>
      <c r="C2613" s="6">
        <v>393770132.01999998</v>
      </c>
      <c r="E2613" s="1">
        <f>E2614+E2621+E2626+E2619</f>
        <v>10188953.02</v>
      </c>
      <c r="F2613" s="1">
        <f>F2614+F2621+F2626+F2619</f>
        <v>383581179</v>
      </c>
      <c r="H2613" t="b">
        <f t="shared" si="198"/>
        <v>1</v>
      </c>
      <c r="I2613" t="str">
        <f t="shared" si="196"/>
        <v>00</v>
      </c>
    </row>
    <row r="2614" spans="1:9">
      <c r="A2614" t="str">
        <f t="shared" si="197"/>
        <v>4.4.1.1.0.00.00 - Juros e Encargos de Empréstimos Internos Concedidos</v>
      </c>
      <c r="B2614" s="3" t="s">
        <v>3345</v>
      </c>
      <c r="C2614" s="4">
        <v>173350270.40000001</v>
      </c>
      <c r="E2614" s="1">
        <f>E2618+E2617+E2615+E2616</f>
        <v>7943268.6200000001</v>
      </c>
      <c r="F2614" s="1">
        <f>F2618+F2617+F2615+F2616</f>
        <v>165407001.78</v>
      </c>
      <c r="H2614" t="b">
        <f t="shared" si="198"/>
        <v>1</v>
      </c>
      <c r="I2614" t="str">
        <f t="shared" si="196"/>
        <v>00</v>
      </c>
    </row>
    <row r="2615" spans="1:9" ht="25.5">
      <c r="A2615" t="str">
        <f t="shared" si="197"/>
        <v>4.4.1.1.1.00.00 - Juros e Encargos de Empréstimos Internos 
 Concedidos - Consolidação</v>
      </c>
      <c r="B2615" s="5" t="s">
        <v>3346</v>
      </c>
      <c r="C2615" s="6">
        <v>165407001.78</v>
      </c>
      <c r="E2615" s="1"/>
      <c r="F2615" s="1">
        <f t="shared" si="200"/>
        <v>165407001.78</v>
      </c>
      <c r="H2615" t="b">
        <f t="shared" si="198"/>
        <v>1</v>
      </c>
      <c r="I2615" t="str">
        <f t="shared" si="196"/>
        <v>00</v>
      </c>
    </row>
    <row r="2616" spans="1:9" ht="25.5">
      <c r="A2616" t="str">
        <f t="shared" si="197"/>
        <v>4.4.1.1.3.00.00 - Juros e Encargos de Empréstimos Internos 
 Concedidos - Inter OFSS - União</v>
      </c>
      <c r="B2616" s="3" t="s">
        <v>3347</v>
      </c>
      <c r="C2616" s="4">
        <v>6446303.3399999999</v>
      </c>
      <c r="E2616" s="1">
        <f t="shared" si="199"/>
        <v>6446303.3399999999</v>
      </c>
      <c r="F2616" s="1">
        <f t="shared" si="200"/>
        <v>0</v>
      </c>
      <c r="H2616" t="b">
        <f t="shared" si="198"/>
        <v>1</v>
      </c>
      <c r="I2616" t="str">
        <f t="shared" si="196"/>
        <v>00</v>
      </c>
    </row>
    <row r="2617" spans="1:9" ht="25.5">
      <c r="A2617" t="str">
        <f t="shared" si="197"/>
        <v>4.4.1.1.4.00.00 - Juros e Encargos de Empréstimos Internos 
 Concedidos- Inter OFSS - Estado</v>
      </c>
      <c r="B2617" s="5" t="s">
        <v>3348</v>
      </c>
      <c r="C2617" s="6"/>
      <c r="E2617" s="1">
        <f t="shared" si="199"/>
        <v>0</v>
      </c>
      <c r="F2617" s="1">
        <f t="shared" si="200"/>
        <v>0</v>
      </c>
      <c r="H2617" t="b">
        <f t="shared" si="198"/>
        <v>1</v>
      </c>
      <c r="I2617" t="str">
        <f t="shared" si="196"/>
        <v>00</v>
      </c>
    </row>
    <row r="2618" spans="1:9" ht="25.5">
      <c r="A2618" t="str">
        <f t="shared" si="197"/>
        <v>4.4.1.1.5.00.00 - Juros e Encargos de Empréstimos Internos 
 Concedidos - Inter OFSS - Município</v>
      </c>
      <c r="B2618" s="3" t="s">
        <v>3349</v>
      </c>
      <c r="C2618" s="4">
        <v>1496965.28</v>
      </c>
      <c r="E2618" s="1">
        <f t="shared" si="199"/>
        <v>1496965.28</v>
      </c>
      <c r="F2618" s="1">
        <f t="shared" si="200"/>
        <v>0</v>
      </c>
      <c r="H2618" t="b">
        <f t="shared" si="198"/>
        <v>1</v>
      </c>
      <c r="I2618" t="str">
        <f t="shared" si="196"/>
        <v>00</v>
      </c>
    </row>
    <row r="2619" spans="1:9" ht="25.5">
      <c r="A2619" t="str">
        <f t="shared" si="197"/>
        <v>4.4.1.2.0.00.00 - Juros e Encargos de Empréstimos Externos Concedidos</v>
      </c>
      <c r="B2619" s="5" t="s">
        <v>3350</v>
      </c>
      <c r="C2619" s="6">
        <v>1750357.01</v>
      </c>
      <c r="E2619" s="1">
        <f>E2620</f>
        <v>0</v>
      </c>
      <c r="F2619" s="1">
        <f>F2620</f>
        <v>1750357.01</v>
      </c>
      <c r="H2619" t="b">
        <f t="shared" si="198"/>
        <v>1</v>
      </c>
      <c r="I2619" t="str">
        <f t="shared" si="196"/>
        <v>00</v>
      </c>
    </row>
    <row r="2620" spans="1:9" ht="25.5">
      <c r="A2620" t="str">
        <f t="shared" si="197"/>
        <v>4.4.1.2.1.00.00 - Juros e Encargos de Empréstimos Externos 
 Concedidos - Consolidação</v>
      </c>
      <c r="B2620" s="3" t="s">
        <v>3351</v>
      </c>
      <c r="C2620" s="4">
        <v>1750357.01</v>
      </c>
      <c r="E2620" s="1">
        <f t="shared" si="199"/>
        <v>0</v>
      </c>
      <c r="F2620" s="1">
        <f t="shared" si="200"/>
        <v>1750357.01</v>
      </c>
      <c r="H2620" t="b">
        <f t="shared" si="198"/>
        <v>1</v>
      </c>
      <c r="I2620" t="str">
        <f t="shared" si="196"/>
        <v>00</v>
      </c>
    </row>
    <row r="2621" spans="1:9" ht="25.5">
      <c r="A2621" t="str">
        <f t="shared" si="197"/>
        <v>4.4.1.3.0.00.00 - Juros e Encargos de Financiamentos Internos 
 Concedidos</v>
      </c>
      <c r="B2621" s="5" t="s">
        <v>3352</v>
      </c>
      <c r="C2621" s="6">
        <v>218649156.75</v>
      </c>
      <c r="E2621" s="1">
        <f>E2625+E2624+E2623+E2622</f>
        <v>2245684.4</v>
      </c>
      <c r="F2621" s="1">
        <f>F2625+F2624+F2623+F2622</f>
        <v>216403472.34999999</v>
      </c>
      <c r="H2621" t="b">
        <f t="shared" si="198"/>
        <v>1</v>
      </c>
      <c r="I2621" t="str">
        <f t="shared" si="196"/>
        <v>00</v>
      </c>
    </row>
    <row r="2622" spans="1:9" ht="25.5">
      <c r="A2622" t="str">
        <f t="shared" si="197"/>
        <v>4.4.1.3.1.00.00 - Juros e Encargos de Financiamentos Internos 
 Concedidos - Consolidação</v>
      </c>
      <c r="B2622" s="3" t="s">
        <v>3353</v>
      </c>
      <c r="C2622" s="4">
        <v>216403472.34999999</v>
      </c>
      <c r="E2622" s="1"/>
      <c r="F2622" s="1">
        <f t="shared" si="200"/>
        <v>216403472.34999999</v>
      </c>
      <c r="H2622" t="b">
        <f t="shared" si="198"/>
        <v>1</v>
      </c>
      <c r="I2622" t="str">
        <f t="shared" si="196"/>
        <v>00</v>
      </c>
    </row>
    <row r="2623" spans="1:9" ht="25.5">
      <c r="A2623" t="str">
        <f t="shared" si="197"/>
        <v>4.4.1.3.3.00.00 - Juros e Encargos de Financiamentos Internos 
 Concedidos - Inter OFSS - União</v>
      </c>
      <c r="B2623" s="5" t="s">
        <v>3354</v>
      </c>
      <c r="C2623" s="6"/>
      <c r="E2623" s="1">
        <f t="shared" si="199"/>
        <v>0</v>
      </c>
      <c r="F2623" s="1">
        <f t="shared" si="200"/>
        <v>0</v>
      </c>
      <c r="H2623" t="b">
        <f t="shared" si="198"/>
        <v>1</v>
      </c>
      <c r="I2623" t="str">
        <f t="shared" si="196"/>
        <v>00</v>
      </c>
    </row>
    <row r="2624" spans="1:9" ht="25.5">
      <c r="A2624" t="str">
        <f t="shared" si="197"/>
        <v>4.4.1.3.4.00.00 - Juros e Encargos de Financiamentos Internos 
 Concedidos - Inter OFSS - Estado</v>
      </c>
      <c r="B2624" s="3" t="s">
        <v>3355</v>
      </c>
      <c r="C2624" s="4"/>
      <c r="E2624" s="1">
        <f t="shared" si="199"/>
        <v>0</v>
      </c>
      <c r="F2624" s="1">
        <f t="shared" si="200"/>
        <v>0</v>
      </c>
      <c r="H2624" t="b">
        <f t="shared" si="198"/>
        <v>1</v>
      </c>
      <c r="I2624" t="str">
        <f t="shared" ref="I2624:I2687" si="201">MID(A2624,11,2)</f>
        <v>00</v>
      </c>
    </row>
    <row r="2625" spans="1:9" ht="25.5">
      <c r="A2625" t="str">
        <f t="shared" ref="A2625:A2688" si="202">TRIM(B2625)</f>
        <v>4.4.1.3.5.00.00 - Juros e Encargos de Financiamentos Internos 
 Concedidos - Inter OFSS - Município</v>
      </c>
      <c r="B2625" s="5" t="s">
        <v>3356</v>
      </c>
      <c r="C2625" s="6">
        <v>2245684.4</v>
      </c>
      <c r="E2625" s="1">
        <f t="shared" si="199"/>
        <v>2245684.4</v>
      </c>
      <c r="F2625" s="1">
        <f t="shared" si="200"/>
        <v>0</v>
      </c>
      <c r="H2625" t="b">
        <f t="shared" ref="H2625:H2688" si="203">IF(I2625="00",C2625=E2625+F2625,TRUE)</f>
        <v>1</v>
      </c>
      <c r="I2625" t="str">
        <f t="shared" si="201"/>
        <v>00</v>
      </c>
    </row>
    <row r="2626" spans="1:9" ht="25.5">
      <c r="A2626" t="str">
        <f t="shared" si="202"/>
        <v>4.4.1.4.0.00.00 - Juros e Encargos de Financiamentos Externos 
 Concedidos</v>
      </c>
      <c r="B2626" s="3" t="s">
        <v>3357</v>
      </c>
      <c r="C2626" s="4">
        <v>20347.86</v>
      </c>
      <c r="E2626" s="1">
        <f>E2627</f>
        <v>0</v>
      </c>
      <c r="F2626" s="1">
        <f>F2627</f>
        <v>20347.86</v>
      </c>
      <c r="H2626" t="b">
        <f t="shared" si="203"/>
        <v>1</v>
      </c>
      <c r="I2626" t="str">
        <f t="shared" si="201"/>
        <v>00</v>
      </c>
    </row>
    <row r="2627" spans="1:9" ht="25.5">
      <c r="A2627" t="str">
        <f t="shared" si="202"/>
        <v>4.4.1.4.1.00.00 - Juros e Encargos de Financiamentos Externos 
 Concedidos - Consolidação</v>
      </c>
      <c r="B2627" s="5" t="s">
        <v>3358</v>
      </c>
      <c r="C2627" s="6">
        <v>20347.86</v>
      </c>
      <c r="E2627" s="1">
        <f t="shared" ref="E2627:E2688" si="204">SUMIF(A2627:B2627,"*intra*",C2627:D2627)+SUMIF(A2627:B2627,"*inter*",C2627:D2627)</f>
        <v>0</v>
      </c>
      <c r="F2627" s="1">
        <f t="shared" ref="F2627:F2688" si="205">SUMIF(A2627:B2627,"*consolidação*",C2627:D2627)</f>
        <v>20347.86</v>
      </c>
      <c r="H2627" t="b">
        <f t="shared" si="203"/>
        <v>1</v>
      </c>
      <c r="I2627" t="str">
        <f t="shared" si="201"/>
        <v>00</v>
      </c>
    </row>
    <row r="2628" spans="1:9">
      <c r="A2628" t="str">
        <f t="shared" si="202"/>
        <v>4.4.2.0.0.00.00 - Juros e Encargos de Mora</v>
      </c>
      <c r="B2628" s="3" t="s">
        <v>3359</v>
      </c>
      <c r="C2628" s="4">
        <v>13275351041.6</v>
      </c>
      <c r="E2628" s="1">
        <f>E2640+E2634+E2638+E2636+E2629</f>
        <v>5401420.6700000009</v>
      </c>
      <c r="F2628" s="1">
        <f>F2640+F2634+F2638+F2636+F2629</f>
        <v>13269949620.93</v>
      </c>
      <c r="H2628" t="b">
        <f t="shared" si="203"/>
        <v>1</v>
      </c>
      <c r="I2628" t="str">
        <f t="shared" si="201"/>
        <v>00</v>
      </c>
    </row>
    <row r="2629" spans="1:9" ht="25.5">
      <c r="A2629" t="str">
        <f t="shared" si="202"/>
        <v>4.4.2.1.0.00.00 - Juros e Encargos de Mora sobre Empréstimos e 
 Financiamentos Internos Concedidos</v>
      </c>
      <c r="B2629" s="5" t="s">
        <v>3360</v>
      </c>
      <c r="C2629" s="6">
        <v>310341133.69999999</v>
      </c>
      <c r="E2629" s="1">
        <f>E2632+E2633+E2630+E2631</f>
        <v>5401420.6700000009</v>
      </c>
      <c r="F2629" s="1">
        <f>F2632+F2633+F2630+F2631</f>
        <v>304939713.02999997</v>
      </c>
      <c r="H2629" t="b">
        <f t="shared" si="203"/>
        <v>1</v>
      </c>
      <c r="I2629" t="str">
        <f t="shared" si="201"/>
        <v>00</v>
      </c>
    </row>
    <row r="2630" spans="1:9" ht="25.5">
      <c r="A2630" t="str">
        <f t="shared" si="202"/>
        <v>4.4.2.1.1.00.00 - Juros e Encargos de Mora sobre Empréstimos e 
 Financiamentos Internos Concedidos - Consolidação</v>
      </c>
      <c r="B2630" s="3" t="s">
        <v>3361</v>
      </c>
      <c r="C2630" s="4">
        <v>304939713.02999997</v>
      </c>
      <c r="E2630" s="1"/>
      <c r="F2630" s="1">
        <f t="shared" si="205"/>
        <v>304939713.02999997</v>
      </c>
      <c r="H2630" t="b">
        <f t="shared" si="203"/>
        <v>1</v>
      </c>
      <c r="I2630" t="str">
        <f t="shared" si="201"/>
        <v>00</v>
      </c>
    </row>
    <row r="2631" spans="1:9" ht="25.5">
      <c r="A2631" t="str">
        <f t="shared" si="202"/>
        <v>4.4.2.1.3.00.00 - Juros e Encargos de Mora sobre Empréstimos e 
 Financiamentos Internos Concedidos - Inter OFSS - União</v>
      </c>
      <c r="B2631" s="5" t="s">
        <v>3362</v>
      </c>
      <c r="C2631" s="6">
        <v>1003417.24</v>
      </c>
      <c r="E2631" s="1">
        <f t="shared" si="204"/>
        <v>1003417.24</v>
      </c>
      <c r="F2631" s="1">
        <f t="shared" si="205"/>
        <v>0</v>
      </c>
      <c r="H2631" t="b">
        <f t="shared" si="203"/>
        <v>1</v>
      </c>
      <c r="I2631" t="str">
        <f t="shared" si="201"/>
        <v>00</v>
      </c>
    </row>
    <row r="2632" spans="1:9" ht="25.5">
      <c r="A2632" t="str">
        <f t="shared" si="202"/>
        <v>4.4.2.1.4.00.00 - Juros e Encargos de Mora sobre Empréstimos e 
 Financiamentos Internos Concedidos - Inter OFSS - Estado</v>
      </c>
      <c r="B2632" s="3" t="s">
        <v>3363</v>
      </c>
      <c r="C2632" s="4">
        <v>58269.98</v>
      </c>
      <c r="E2632" s="1">
        <f t="shared" si="204"/>
        <v>58269.98</v>
      </c>
      <c r="F2632" s="1">
        <f t="shared" si="205"/>
        <v>0</v>
      </c>
      <c r="H2632" t="b">
        <f t="shared" si="203"/>
        <v>1</v>
      </c>
      <c r="I2632" t="str">
        <f t="shared" si="201"/>
        <v>00</v>
      </c>
    </row>
    <row r="2633" spans="1:9" ht="25.5">
      <c r="A2633" t="str">
        <f t="shared" si="202"/>
        <v>4.4.2.1.5.00.00 - Juros e Encargos de Mora sobre Empréstimos e 
 Financiamentos Internos Concedidos - Inter OFSS - Município</v>
      </c>
      <c r="B2633" s="5" t="s">
        <v>3364</v>
      </c>
      <c r="C2633" s="6">
        <v>4339733.45</v>
      </c>
      <c r="E2633" s="1">
        <f t="shared" si="204"/>
        <v>4339733.45</v>
      </c>
      <c r="F2633" s="1">
        <f t="shared" si="205"/>
        <v>0</v>
      </c>
      <c r="H2633" t="b">
        <f t="shared" si="203"/>
        <v>1</v>
      </c>
      <c r="I2633" t="str">
        <f t="shared" si="201"/>
        <v>00</v>
      </c>
    </row>
    <row r="2634" spans="1:9" ht="25.5">
      <c r="A2634" t="str">
        <f t="shared" si="202"/>
        <v>4.4.2.2.0.00.00 - Juros e Encargos de Mora sobre Empréstimos e 
 Financiamentos Externos Concedidos</v>
      </c>
      <c r="B2634" s="3" t="s">
        <v>3365</v>
      </c>
      <c r="C2634" s="4">
        <v>79661.69</v>
      </c>
      <c r="E2634" s="1">
        <f>E2635</f>
        <v>0</v>
      </c>
      <c r="F2634" s="1">
        <f>F2635</f>
        <v>79661.69</v>
      </c>
      <c r="H2634" t="b">
        <f t="shared" si="203"/>
        <v>1</v>
      </c>
      <c r="I2634" t="str">
        <f t="shared" si="201"/>
        <v>00</v>
      </c>
    </row>
    <row r="2635" spans="1:9" ht="25.5">
      <c r="A2635" t="str">
        <f t="shared" si="202"/>
        <v>4.4.2.2.1.00.00 - Juros e Encargos de Mora sobre Empréstimos e 
 Financiamentos Externos Concedidos - Consolidação</v>
      </c>
      <c r="B2635" s="5" t="s">
        <v>3366</v>
      </c>
      <c r="C2635" s="6">
        <v>79661.69</v>
      </c>
      <c r="E2635" s="1">
        <f t="shared" si="204"/>
        <v>0</v>
      </c>
      <c r="F2635" s="1">
        <f t="shared" si="205"/>
        <v>79661.69</v>
      </c>
      <c r="H2635" t="b">
        <f t="shared" si="203"/>
        <v>1</v>
      </c>
      <c r="I2635" t="str">
        <f t="shared" si="201"/>
        <v>00</v>
      </c>
    </row>
    <row r="2636" spans="1:9" ht="25.5">
      <c r="A2636" t="str">
        <f t="shared" si="202"/>
        <v>4.4.2.3.0.00.00 - Juros e Encargos de Mora sobre Fornecimentos de 
 Bens e Serviços</v>
      </c>
      <c r="B2636" s="3" t="s">
        <v>3367</v>
      </c>
      <c r="C2636" s="4">
        <v>142134255.22</v>
      </c>
      <c r="E2636" s="1">
        <f>E2637</f>
        <v>0</v>
      </c>
      <c r="F2636" s="1">
        <f>F2637</f>
        <v>142134255.22</v>
      </c>
      <c r="H2636" t="b">
        <f t="shared" si="203"/>
        <v>1</v>
      </c>
      <c r="I2636" t="str">
        <f t="shared" si="201"/>
        <v>00</v>
      </c>
    </row>
    <row r="2637" spans="1:9" ht="25.5">
      <c r="A2637" t="str">
        <f t="shared" si="202"/>
        <v>4.4.2.3.1.00.00 - Juros e Encargos de Mora sobre Fornecimentos de 
 Bens e Serviços - Consolidação</v>
      </c>
      <c r="B2637" s="5" t="s">
        <v>3368</v>
      </c>
      <c r="C2637" s="6">
        <v>142134255.22</v>
      </c>
      <c r="E2637" s="1">
        <f t="shared" si="204"/>
        <v>0</v>
      </c>
      <c r="F2637" s="1">
        <f t="shared" si="205"/>
        <v>142134255.22</v>
      </c>
      <c r="H2637" t="b">
        <f t="shared" si="203"/>
        <v>1</v>
      </c>
      <c r="I2637" t="str">
        <f t="shared" si="201"/>
        <v>00</v>
      </c>
    </row>
    <row r="2638" spans="1:9">
      <c r="A2638" t="str">
        <f t="shared" si="202"/>
        <v>4.4.2.4.0.00.00 - Juros e Encargos de Mora sobre Créditos Tributários</v>
      </c>
      <c r="B2638" s="3" t="s">
        <v>3369</v>
      </c>
      <c r="C2638" s="4">
        <v>11280243761.32</v>
      </c>
      <c r="E2638" s="1">
        <f>E2639</f>
        <v>0</v>
      </c>
      <c r="F2638" s="1">
        <f>F2639</f>
        <v>11280243761.32</v>
      </c>
      <c r="H2638" t="b">
        <f t="shared" si="203"/>
        <v>1</v>
      </c>
      <c r="I2638" t="str">
        <f t="shared" si="201"/>
        <v>00</v>
      </c>
    </row>
    <row r="2639" spans="1:9" ht="25.5">
      <c r="A2639" t="str">
        <f t="shared" si="202"/>
        <v>4.4.2.4.1.00.00 - Juros e Encargos de Mora sobre Créditos 
 Tributários - Consolidação</v>
      </c>
      <c r="B2639" s="5" t="s">
        <v>3370</v>
      </c>
      <c r="C2639" s="6">
        <v>11280243761.32</v>
      </c>
      <c r="E2639" s="1">
        <f t="shared" si="204"/>
        <v>0</v>
      </c>
      <c r="F2639" s="1">
        <f t="shared" si="205"/>
        <v>11280243761.32</v>
      </c>
      <c r="H2639" t="b">
        <f t="shared" si="203"/>
        <v>1</v>
      </c>
      <c r="I2639" t="str">
        <f t="shared" si="201"/>
        <v>00</v>
      </c>
    </row>
    <row r="2640" spans="1:9">
      <c r="A2640" t="str">
        <f t="shared" si="202"/>
        <v>4.4.2.9.0.00.00 - Outros Juros e Encargos de Mora</v>
      </c>
      <c r="B2640" s="3" t="s">
        <v>3371</v>
      </c>
      <c r="C2640" s="4">
        <v>1542552229.6700001</v>
      </c>
      <c r="E2640" s="1">
        <f>E2641</f>
        <v>0</v>
      </c>
      <c r="F2640" s="1">
        <f>F2641</f>
        <v>1542552229.6700001</v>
      </c>
      <c r="H2640" t="b">
        <f t="shared" si="203"/>
        <v>1</v>
      </c>
      <c r="I2640" t="str">
        <f t="shared" si="201"/>
        <v>00</v>
      </c>
    </row>
    <row r="2641" spans="1:9">
      <c r="A2641" t="str">
        <f t="shared" si="202"/>
        <v>4.4.2.9.1.00.00 - Outros Juros e Encargos de Mora - Consolidação</v>
      </c>
      <c r="B2641" s="5" t="s">
        <v>3372</v>
      </c>
      <c r="C2641" s="6">
        <v>1542552229.6700001</v>
      </c>
      <c r="E2641" s="1">
        <f t="shared" si="204"/>
        <v>0</v>
      </c>
      <c r="F2641" s="1">
        <f t="shared" si="205"/>
        <v>1542552229.6700001</v>
      </c>
      <c r="H2641" t="b">
        <f t="shared" si="203"/>
        <v>1</v>
      </c>
      <c r="I2641" t="str">
        <f t="shared" si="201"/>
        <v>00</v>
      </c>
    </row>
    <row r="2642" spans="1:9">
      <c r="A2642" t="str">
        <f t="shared" si="202"/>
        <v>4.4.3.0.0.00.00 - Variações Monetárias e Cambiais</v>
      </c>
      <c r="B2642" s="3" t="s">
        <v>3373</v>
      </c>
      <c r="C2642" s="4">
        <v>16229451118.65</v>
      </c>
      <c r="E2642" s="1">
        <f>E2648+E2657+E2643+E2655+E2650</f>
        <v>934492401.12000012</v>
      </c>
      <c r="F2642" s="1">
        <f>F2648+F2657+F2643+F2655+F2650</f>
        <v>15294958717.530001</v>
      </c>
      <c r="H2642" t="b">
        <f t="shared" si="203"/>
        <v>1</v>
      </c>
      <c r="I2642" t="str">
        <f t="shared" si="201"/>
        <v>00</v>
      </c>
    </row>
    <row r="2643" spans="1:9" ht="25.5">
      <c r="A2643" t="str">
        <f t="shared" si="202"/>
        <v>4.4.3.1.0.00.00 - Variações Monetárias e Cambiais de Empréstimos 
 Internos Concedidos</v>
      </c>
      <c r="B2643" s="5" t="s">
        <v>3374</v>
      </c>
      <c r="C2643" s="6">
        <v>546170474.21000004</v>
      </c>
      <c r="E2643" s="1">
        <f>E2644+E2646+E2647+E2645</f>
        <v>242454304.93000001</v>
      </c>
      <c r="F2643" s="1">
        <f>F2644+F2646+F2647+F2645</f>
        <v>303716169.27999997</v>
      </c>
      <c r="H2643" t="b">
        <f t="shared" si="203"/>
        <v>1</v>
      </c>
      <c r="I2643" t="str">
        <f t="shared" si="201"/>
        <v>00</v>
      </c>
    </row>
    <row r="2644" spans="1:9" ht="25.5">
      <c r="A2644" t="str">
        <f t="shared" si="202"/>
        <v>4.4.3.1.1.00.00 - Variações Monetárias e Cambiais de Empréstimos 
 Internos Concedidos - Consolidação</v>
      </c>
      <c r="B2644" s="3" t="s">
        <v>3375</v>
      </c>
      <c r="C2644" s="4">
        <v>303716169.27999997</v>
      </c>
      <c r="E2644" s="1"/>
      <c r="F2644" s="1">
        <f t="shared" si="205"/>
        <v>303716169.27999997</v>
      </c>
      <c r="H2644" t="b">
        <f t="shared" si="203"/>
        <v>1</v>
      </c>
      <c r="I2644" t="str">
        <f t="shared" si="201"/>
        <v>00</v>
      </c>
    </row>
    <row r="2645" spans="1:9" ht="25.5">
      <c r="A2645" t="str">
        <f t="shared" si="202"/>
        <v>4.4.3.1.3.00.00 - Variações Monetárias e Cambiais de Empréstimos 
 Internos Concedidos - Inter OFSS - União</v>
      </c>
      <c r="B2645" s="5" t="s">
        <v>3376</v>
      </c>
      <c r="C2645" s="6">
        <v>231975475.71000001</v>
      </c>
      <c r="E2645" s="1">
        <f t="shared" si="204"/>
        <v>231975475.71000001</v>
      </c>
      <c r="F2645" s="1">
        <f t="shared" si="205"/>
        <v>0</v>
      </c>
      <c r="H2645" t="b">
        <f t="shared" si="203"/>
        <v>1</v>
      </c>
      <c r="I2645" t="str">
        <f t="shared" si="201"/>
        <v>00</v>
      </c>
    </row>
    <row r="2646" spans="1:9" ht="25.5">
      <c r="A2646" t="str">
        <f t="shared" si="202"/>
        <v>4.4.3.1.4.00.00 - Variações Monetárias e Cambiais de Empréstimos 
 Internos Concedidos - Inter OFSS - Estado</v>
      </c>
      <c r="B2646" s="3" t="s">
        <v>3377</v>
      </c>
      <c r="C2646" s="4">
        <v>6709018.7000000002</v>
      </c>
      <c r="E2646" s="1">
        <f t="shared" si="204"/>
        <v>6709018.7000000002</v>
      </c>
      <c r="F2646" s="1">
        <f t="shared" si="205"/>
        <v>0</v>
      </c>
      <c r="H2646" t="b">
        <f t="shared" si="203"/>
        <v>1</v>
      </c>
      <c r="I2646" t="str">
        <f t="shared" si="201"/>
        <v>00</v>
      </c>
    </row>
    <row r="2647" spans="1:9" ht="25.5">
      <c r="A2647" t="str">
        <f t="shared" si="202"/>
        <v>4.4.3.1.5.00.00 - Variações Monetárias e Cambiais de Empréstimos 
 Internos Concedidos - Inter OFSS - Município</v>
      </c>
      <c r="B2647" s="5" t="s">
        <v>3378</v>
      </c>
      <c r="C2647" s="6">
        <v>3769810.52</v>
      </c>
      <c r="E2647" s="1">
        <f t="shared" si="204"/>
        <v>3769810.52</v>
      </c>
      <c r="F2647" s="1">
        <f t="shared" si="205"/>
        <v>0</v>
      </c>
      <c r="H2647" t="b">
        <f t="shared" si="203"/>
        <v>1</v>
      </c>
      <c r="I2647" t="str">
        <f t="shared" si="201"/>
        <v>00</v>
      </c>
    </row>
    <row r="2648" spans="1:9" ht="25.5">
      <c r="A2648" t="str">
        <f t="shared" si="202"/>
        <v>4.4.3.2.0.00.00 - Variações Monetárias e Cambiais de Empréstimos 
 Externos Concedidos</v>
      </c>
      <c r="B2648" s="3" t="s">
        <v>3379</v>
      </c>
      <c r="C2648" s="4">
        <v>486683654.54000002</v>
      </c>
      <c r="E2648" s="1">
        <f>E2649</f>
        <v>0</v>
      </c>
      <c r="F2648" s="1">
        <f>F2649</f>
        <v>486683654.54000002</v>
      </c>
      <c r="H2648" t="b">
        <f t="shared" si="203"/>
        <v>1</v>
      </c>
      <c r="I2648" t="str">
        <f t="shared" si="201"/>
        <v>00</v>
      </c>
    </row>
    <row r="2649" spans="1:9" ht="25.5">
      <c r="A2649" t="str">
        <f t="shared" si="202"/>
        <v>4.4.3.2.1.00.00 - Variações Monetárias e Cambiais de Empréstimos 
 Externos Concedidos - Consolidação</v>
      </c>
      <c r="B2649" s="5" t="s">
        <v>3380</v>
      </c>
      <c r="C2649" s="6">
        <v>486683654.54000002</v>
      </c>
      <c r="E2649" s="1">
        <f t="shared" si="204"/>
        <v>0</v>
      </c>
      <c r="F2649" s="1">
        <f t="shared" si="205"/>
        <v>486683654.54000002</v>
      </c>
      <c r="H2649" t="b">
        <f t="shared" si="203"/>
        <v>1</v>
      </c>
      <c r="I2649" t="str">
        <f t="shared" si="201"/>
        <v>00</v>
      </c>
    </row>
    <row r="2650" spans="1:9" ht="25.5">
      <c r="A2650" t="str">
        <f t="shared" si="202"/>
        <v>4.4.3.3.0.00.00 - Variações Monetárias e Cambiais de Financiamentos 
 Internos Concedidos</v>
      </c>
      <c r="B2650" s="3" t="s">
        <v>3381</v>
      </c>
      <c r="C2650" s="4">
        <v>76209624.370000005</v>
      </c>
      <c r="E2650" s="1">
        <f>E2654+E2651+E2652+E2653</f>
        <v>903822.74</v>
      </c>
      <c r="F2650" s="1">
        <f>F2654+F2651+F2652+F2653</f>
        <v>75305801.629999995</v>
      </c>
      <c r="H2650" t="b">
        <f t="shared" si="203"/>
        <v>1</v>
      </c>
      <c r="I2650" t="str">
        <f t="shared" si="201"/>
        <v>00</v>
      </c>
    </row>
    <row r="2651" spans="1:9" ht="25.5">
      <c r="A2651" t="str">
        <f t="shared" si="202"/>
        <v>4.4.3.3.1.00.00 - Variações Monetárias e Cambiais de Financiamentos 
 Internos Concedidos - Consolidação</v>
      </c>
      <c r="B2651" s="5" t="s">
        <v>3382</v>
      </c>
      <c r="C2651" s="6">
        <v>75305801.629999995</v>
      </c>
      <c r="E2651" s="1"/>
      <c r="F2651" s="1">
        <f t="shared" si="205"/>
        <v>75305801.629999995</v>
      </c>
      <c r="H2651" t="b">
        <f t="shared" si="203"/>
        <v>1</v>
      </c>
      <c r="I2651" t="str">
        <f t="shared" si="201"/>
        <v>00</v>
      </c>
    </row>
    <row r="2652" spans="1:9" ht="25.5">
      <c r="A2652" t="str">
        <f t="shared" si="202"/>
        <v>4.4.3.3.3.00.00 - Variações Monetárias e Cambiais de Financiamentos 
 Internos Concedidos - Inter OFSS - União</v>
      </c>
      <c r="B2652" s="3" t="s">
        <v>3383</v>
      </c>
      <c r="C2652" s="4">
        <v>810369.34</v>
      </c>
      <c r="E2652" s="1">
        <f t="shared" si="204"/>
        <v>810369.34</v>
      </c>
      <c r="F2652" s="1">
        <f t="shared" si="205"/>
        <v>0</v>
      </c>
      <c r="H2652" t="b">
        <f t="shared" si="203"/>
        <v>1</v>
      </c>
      <c r="I2652" t="str">
        <f t="shared" si="201"/>
        <v>00</v>
      </c>
    </row>
    <row r="2653" spans="1:9" ht="25.5">
      <c r="A2653" t="str">
        <f t="shared" si="202"/>
        <v>4.4.3.3.4.00.00 - Variações Monetárias e Cambiais de Financiamentos 
 Internos Concedidos - Inter OFSS - Estado</v>
      </c>
      <c r="B2653" s="5" t="s">
        <v>3384</v>
      </c>
      <c r="C2653" s="6"/>
      <c r="E2653" s="1">
        <f t="shared" si="204"/>
        <v>0</v>
      </c>
      <c r="F2653" s="1">
        <f t="shared" si="205"/>
        <v>0</v>
      </c>
      <c r="H2653" t="b">
        <f t="shared" si="203"/>
        <v>1</v>
      </c>
      <c r="I2653" t="str">
        <f t="shared" si="201"/>
        <v>00</v>
      </c>
    </row>
    <row r="2654" spans="1:9" ht="25.5">
      <c r="A2654" t="str">
        <f t="shared" si="202"/>
        <v>4.4.3.3.5.00.00 - Variações Monetárias e Cambiais de Financiamentos 
 Internos Concedidos - Inter OFSS - Município</v>
      </c>
      <c r="B2654" s="3" t="s">
        <v>3385</v>
      </c>
      <c r="C2654" s="4">
        <v>93453.4</v>
      </c>
      <c r="E2654" s="1">
        <f t="shared" si="204"/>
        <v>93453.4</v>
      </c>
      <c r="F2654" s="1">
        <f t="shared" si="205"/>
        <v>0</v>
      </c>
      <c r="H2654" t="b">
        <f t="shared" si="203"/>
        <v>1</v>
      </c>
      <c r="I2654" t="str">
        <f t="shared" si="201"/>
        <v>00</v>
      </c>
    </row>
    <row r="2655" spans="1:9" ht="25.5">
      <c r="A2655" t="str">
        <f t="shared" si="202"/>
        <v>4.4.3.4.0.00.00 - Variações Monetárias e Cambiais de Financiamentos 
 Externos Concedidos</v>
      </c>
      <c r="B2655" s="5" t="s">
        <v>3386</v>
      </c>
      <c r="C2655" s="6">
        <v>1458293.65</v>
      </c>
      <c r="E2655" s="1">
        <f>E2656</f>
        <v>0</v>
      </c>
      <c r="F2655" s="1">
        <f>F2656</f>
        <v>1458293.65</v>
      </c>
      <c r="H2655" t="b">
        <f t="shared" si="203"/>
        <v>1</v>
      </c>
      <c r="I2655" t="str">
        <f t="shared" si="201"/>
        <v>00</v>
      </c>
    </row>
    <row r="2656" spans="1:9" ht="25.5">
      <c r="A2656" t="str">
        <f t="shared" si="202"/>
        <v>4.4.3.4.1.00.00 - Variações Monetárias e Cambiais de Financiamentos 
 Externos Concedidos - Consolidação</v>
      </c>
      <c r="B2656" s="3" t="s">
        <v>3387</v>
      </c>
      <c r="C2656" s="4">
        <v>1458293.65</v>
      </c>
      <c r="E2656" s="1">
        <f t="shared" si="204"/>
        <v>0</v>
      </c>
      <c r="F2656" s="1">
        <f t="shared" si="205"/>
        <v>1458293.65</v>
      </c>
      <c r="H2656" t="b">
        <f t="shared" si="203"/>
        <v>1</v>
      </c>
      <c r="I2656" t="str">
        <f t="shared" si="201"/>
        <v>00</v>
      </c>
    </row>
    <row r="2657" spans="1:9">
      <c r="A2657" t="str">
        <f t="shared" si="202"/>
        <v>4.4.3.9.0.00.00 - Outras Variações Monetárias e Cambiais</v>
      </c>
      <c r="B2657" s="5" t="s">
        <v>3388</v>
      </c>
      <c r="C2657" s="6">
        <v>15118929071.879999</v>
      </c>
      <c r="E2657" s="1">
        <f>E2661+E2660+E2658+E2659</f>
        <v>691134273.45000005</v>
      </c>
      <c r="F2657" s="1">
        <f>F2661+F2660+F2658+F2659</f>
        <v>14427794798.43</v>
      </c>
      <c r="H2657" t="b">
        <f t="shared" si="203"/>
        <v>1</v>
      </c>
      <c r="I2657" t="str">
        <f t="shared" si="201"/>
        <v>00</v>
      </c>
    </row>
    <row r="2658" spans="1:9" ht="25.5">
      <c r="A2658" t="str">
        <f t="shared" si="202"/>
        <v>4.4.3.9.1.00.00 - Outras Variações Monetárias e Cambiais - 
 Consolidação</v>
      </c>
      <c r="B2658" s="3" t="s">
        <v>3389</v>
      </c>
      <c r="C2658" s="4">
        <v>14427794798.43</v>
      </c>
      <c r="E2658" s="1">
        <f t="shared" si="204"/>
        <v>0</v>
      </c>
      <c r="F2658" s="1">
        <f t="shared" si="205"/>
        <v>14427794798.43</v>
      </c>
      <c r="H2658" t="b">
        <f t="shared" si="203"/>
        <v>1</v>
      </c>
      <c r="I2658" t="str">
        <f t="shared" si="201"/>
        <v>00</v>
      </c>
    </row>
    <row r="2659" spans="1:9" ht="25.5">
      <c r="A2659" t="str">
        <f t="shared" si="202"/>
        <v>4.4.3.9.3.00.00 - Outras Variações Monetárias e Cambiais - Inter 
 OFSS - União</v>
      </c>
      <c r="B2659" s="5" t="s">
        <v>3390</v>
      </c>
      <c r="C2659" s="6">
        <v>530106660.49000001</v>
      </c>
      <c r="E2659" s="1">
        <f t="shared" si="204"/>
        <v>530106660.49000001</v>
      </c>
      <c r="F2659" s="1">
        <f t="shared" si="205"/>
        <v>0</v>
      </c>
      <c r="H2659" t="b">
        <f t="shared" si="203"/>
        <v>1</v>
      </c>
      <c r="I2659" t="str">
        <f t="shared" si="201"/>
        <v>00</v>
      </c>
    </row>
    <row r="2660" spans="1:9" ht="25.5">
      <c r="A2660" t="str">
        <f t="shared" si="202"/>
        <v>4.4.3.9.4.00.00 - Outras Variações Monetárias e Cambiais - Inter 
 OFSS - Estado</v>
      </c>
      <c r="B2660" s="3" t="s">
        <v>3391</v>
      </c>
      <c r="C2660" s="4">
        <v>3979637.45</v>
      </c>
      <c r="E2660" s="1">
        <f t="shared" si="204"/>
        <v>3979637.45</v>
      </c>
      <c r="F2660" s="1">
        <f t="shared" si="205"/>
        <v>0</v>
      </c>
      <c r="H2660" t="b">
        <f t="shared" si="203"/>
        <v>1</v>
      </c>
      <c r="I2660" t="str">
        <f t="shared" si="201"/>
        <v>00</v>
      </c>
    </row>
    <row r="2661" spans="1:9" ht="25.5">
      <c r="A2661" t="str">
        <f t="shared" si="202"/>
        <v>4.4.3.9.5.00.00 - Outras Variações Monetárias e Cambiais - Inter 
 OFSS - Município</v>
      </c>
      <c r="B2661" s="5" t="s">
        <v>3392</v>
      </c>
      <c r="C2661" s="6">
        <v>157047975.50999999</v>
      </c>
      <c r="E2661" s="1">
        <f t="shared" si="204"/>
        <v>157047975.50999999</v>
      </c>
      <c r="F2661" s="1">
        <f t="shared" si="205"/>
        <v>0</v>
      </c>
      <c r="H2661" t="b">
        <f t="shared" si="203"/>
        <v>1</v>
      </c>
      <c r="I2661" t="str">
        <f t="shared" si="201"/>
        <v>00</v>
      </c>
    </row>
    <row r="2662" spans="1:9">
      <c r="A2662" t="str">
        <f t="shared" si="202"/>
        <v>4.4.4.0.0.00.00 - Descontos Financeiros Obtidos</v>
      </c>
      <c r="B2662" s="3" t="s">
        <v>3393</v>
      </c>
      <c r="C2662" s="4">
        <v>56690182.229999997</v>
      </c>
      <c r="E2662" s="1">
        <f>E2663</f>
        <v>0</v>
      </c>
      <c r="F2662" s="1">
        <f>F2663</f>
        <v>56690182.229999997</v>
      </c>
      <c r="H2662" t="b">
        <f t="shared" si="203"/>
        <v>1</v>
      </c>
      <c r="I2662" t="str">
        <f t="shared" si="201"/>
        <v>00</v>
      </c>
    </row>
    <row r="2663" spans="1:9">
      <c r="A2663" t="str">
        <f t="shared" si="202"/>
        <v>4.4.4.0.1.00.00 - Descontos Financeiros Obtidos - Consolidação</v>
      </c>
      <c r="B2663" s="5" t="s">
        <v>3394</v>
      </c>
      <c r="C2663" s="6">
        <v>56690182.229999997</v>
      </c>
      <c r="E2663" s="1">
        <f t="shared" si="204"/>
        <v>0</v>
      </c>
      <c r="F2663" s="1">
        <f t="shared" si="205"/>
        <v>56690182.229999997</v>
      </c>
      <c r="H2663" t="b">
        <f t="shared" si="203"/>
        <v>1</v>
      </c>
      <c r="I2663" t="str">
        <f t="shared" si="201"/>
        <v>00</v>
      </c>
    </row>
    <row r="2664" spans="1:9" ht="25.5">
      <c r="A2664" t="str">
        <f t="shared" si="202"/>
        <v>4.4.5.0.0.00.00 - Remuneração de Depósitos Bancários e Aplicações 
 Financeiras</v>
      </c>
      <c r="B2664" s="3" t="s">
        <v>3395</v>
      </c>
      <c r="C2664" s="4">
        <v>16078600412.209999</v>
      </c>
      <c r="E2664" s="1">
        <f>E2667+E2665</f>
        <v>0</v>
      </c>
      <c r="F2664" s="1">
        <f>F2667+F2665</f>
        <v>16078600412.209999</v>
      </c>
      <c r="H2664" t="b">
        <f t="shared" si="203"/>
        <v>1</v>
      </c>
      <c r="I2664" t="str">
        <f t="shared" si="201"/>
        <v>00</v>
      </c>
    </row>
    <row r="2665" spans="1:9">
      <c r="A2665" t="str">
        <f t="shared" si="202"/>
        <v>4.4.5.1.0.00.00 - Remuneração de Depósitos Bancários</v>
      </c>
      <c r="B2665" s="5" t="s">
        <v>3396</v>
      </c>
      <c r="C2665" s="6">
        <v>5877948361.8299999</v>
      </c>
      <c r="E2665" s="1">
        <f>E2666</f>
        <v>0</v>
      </c>
      <c r="F2665" s="1">
        <f>F2666</f>
        <v>5877948361.8299999</v>
      </c>
      <c r="H2665" t="b">
        <f t="shared" si="203"/>
        <v>1</v>
      </c>
      <c r="I2665" t="str">
        <f t="shared" si="201"/>
        <v>00</v>
      </c>
    </row>
    <row r="2666" spans="1:9">
      <c r="A2666" t="str">
        <f t="shared" si="202"/>
        <v>4.4.5.1.1.00.00 - Remuneração de Depósitos Bancários - Consolidação</v>
      </c>
      <c r="B2666" s="3" t="s">
        <v>3397</v>
      </c>
      <c r="C2666" s="4">
        <v>5877948361.8299999</v>
      </c>
      <c r="E2666" s="1">
        <f t="shared" si="204"/>
        <v>0</v>
      </c>
      <c r="F2666" s="1">
        <f t="shared" si="205"/>
        <v>5877948361.8299999</v>
      </c>
      <c r="H2666" t="b">
        <f t="shared" si="203"/>
        <v>1</v>
      </c>
      <c r="I2666" t="str">
        <f t="shared" si="201"/>
        <v>00</v>
      </c>
    </row>
    <row r="2667" spans="1:9">
      <c r="A2667" t="str">
        <f t="shared" si="202"/>
        <v>4.4.5.2.0.00.00 - Remuneração de Aplicações Financeiras</v>
      </c>
      <c r="B2667" s="5" t="s">
        <v>3398</v>
      </c>
      <c r="C2667" s="6">
        <v>10200652050.379999</v>
      </c>
      <c r="E2667" s="1">
        <f>E2668</f>
        <v>0</v>
      </c>
      <c r="F2667" s="1">
        <f>F2668</f>
        <v>10200652050.379999</v>
      </c>
      <c r="H2667" t="b">
        <f t="shared" si="203"/>
        <v>1</v>
      </c>
      <c r="I2667" t="str">
        <f t="shared" si="201"/>
        <v>00</v>
      </c>
    </row>
    <row r="2668" spans="1:9" ht="25.5">
      <c r="A2668" t="str">
        <f t="shared" si="202"/>
        <v>4.4.5.2.1.00.00 - Remuneração de Aplicações Financeiras - 
 Consolidação</v>
      </c>
      <c r="B2668" s="3" t="s">
        <v>3399</v>
      </c>
      <c r="C2668" s="4">
        <v>10200652050.379999</v>
      </c>
      <c r="E2668" s="1">
        <f t="shared" si="204"/>
        <v>0</v>
      </c>
      <c r="F2668" s="1">
        <f t="shared" si="205"/>
        <v>10200652050.379999</v>
      </c>
      <c r="H2668" t="b">
        <f t="shared" si="203"/>
        <v>1</v>
      </c>
      <c r="I2668" t="str">
        <f t="shared" si="201"/>
        <v>00</v>
      </c>
    </row>
    <row r="2669" spans="1:9">
      <c r="A2669" t="str">
        <f t="shared" si="202"/>
        <v>4.4.8.0.0.00.00 - Aportes do Banco Central</v>
      </c>
      <c r="B2669" s="5" t="s">
        <v>3400</v>
      </c>
      <c r="C2669" s="6">
        <v>2032121.78</v>
      </c>
      <c r="E2669" s="1">
        <f t="shared" ref="E2669:F2670" si="206">E2670</f>
        <v>0</v>
      </c>
      <c r="F2669" s="1">
        <f t="shared" si="206"/>
        <v>2032121.78</v>
      </c>
      <c r="H2669" t="b">
        <f t="shared" si="203"/>
        <v>1</v>
      </c>
      <c r="I2669" t="str">
        <f t="shared" si="201"/>
        <v>00</v>
      </c>
    </row>
    <row r="2670" spans="1:9">
      <c r="A2670" t="str">
        <f t="shared" si="202"/>
        <v>4.4.8.1.0.00.00 - Resultado Positivo do Banco Central</v>
      </c>
      <c r="B2670" s="3" t="s">
        <v>3401</v>
      </c>
      <c r="C2670" s="4">
        <v>2032121.78</v>
      </c>
      <c r="E2670" s="1">
        <f t="shared" si="206"/>
        <v>0</v>
      </c>
      <c r="F2670" s="1">
        <f t="shared" si="206"/>
        <v>2032121.78</v>
      </c>
      <c r="H2670" t="b">
        <f t="shared" si="203"/>
        <v>1</v>
      </c>
      <c r="I2670" t="str">
        <f t="shared" si="201"/>
        <v>00</v>
      </c>
    </row>
    <row r="2671" spans="1:9">
      <c r="A2671" t="str">
        <f t="shared" si="202"/>
        <v>4.4.8.1.1.00.00 - Resultado Positivo do Banco Central - Consolidação</v>
      </c>
      <c r="B2671" s="5" t="s">
        <v>3402</v>
      </c>
      <c r="C2671" s="6">
        <v>2032121.78</v>
      </c>
      <c r="E2671" s="1">
        <f t="shared" si="204"/>
        <v>0</v>
      </c>
      <c r="F2671" s="1">
        <f t="shared" si="205"/>
        <v>2032121.78</v>
      </c>
      <c r="H2671" t="b">
        <f t="shared" si="203"/>
        <v>1</v>
      </c>
      <c r="I2671" t="str">
        <f t="shared" si="201"/>
        <v>00</v>
      </c>
    </row>
    <row r="2672" spans="1:9" ht="25.5">
      <c r="A2672" t="str">
        <f t="shared" si="202"/>
        <v>4.4.9.0.0.00.00 - Outras Variações Patrimoniais Aumentativas – 
 Financeiras</v>
      </c>
      <c r="B2672" s="3" t="s">
        <v>3403</v>
      </c>
      <c r="C2672" s="4">
        <v>4200069327.1799998</v>
      </c>
      <c r="E2672" s="1">
        <f>E2673</f>
        <v>0</v>
      </c>
      <c r="F2672" s="1">
        <f>F2673</f>
        <v>4200069327.1799998</v>
      </c>
      <c r="H2672" t="b">
        <f t="shared" si="203"/>
        <v>1</v>
      </c>
      <c r="I2672" t="str">
        <f t="shared" si="201"/>
        <v>00</v>
      </c>
    </row>
    <row r="2673" spans="1:9" ht="25.5">
      <c r="A2673" t="str">
        <f t="shared" si="202"/>
        <v>4.4.9.0.1.00.00 - Outras Variações Patrimoniais Aumentativas – 
 Financeiras - Consolidação</v>
      </c>
      <c r="B2673" s="5" t="s">
        <v>3404</v>
      </c>
      <c r="C2673" s="6">
        <v>4200069327.1799998</v>
      </c>
      <c r="E2673" s="1">
        <f t="shared" si="204"/>
        <v>0</v>
      </c>
      <c r="F2673" s="1">
        <f t="shared" si="205"/>
        <v>4200069327.1799998</v>
      </c>
      <c r="H2673" t="b">
        <f t="shared" si="203"/>
        <v>1</v>
      </c>
      <c r="I2673" t="str">
        <f t="shared" si="201"/>
        <v>00</v>
      </c>
    </row>
    <row r="2674" spans="1:9">
      <c r="A2674" t="str">
        <f t="shared" si="202"/>
        <v>4.5.0.0.0.00.00 - Transferências e Delegações Recebidas</v>
      </c>
      <c r="B2674" s="3" t="s">
        <v>3405</v>
      </c>
      <c r="C2674" s="4">
        <v>406856830611.09003</v>
      </c>
      <c r="E2674" s="1">
        <f>E2713+E2702+E2707+E2720+E2684+E2675+E2711+E2709+E2722</f>
        <v>342479532187.71002</v>
      </c>
      <c r="F2674" s="1">
        <f>F2713+F2702+F2707+F2720+F2684+F2675+F2711+F2709+F2722</f>
        <v>64377298423.380005</v>
      </c>
      <c r="H2674" t="b">
        <f t="shared" si="203"/>
        <v>1</v>
      </c>
      <c r="I2674" t="str">
        <f t="shared" si="201"/>
        <v>00</v>
      </c>
    </row>
    <row r="2675" spans="1:9">
      <c r="A2675" t="str">
        <f t="shared" si="202"/>
        <v>4.5.1.0.0.00.00 - Transferências Intragovernamentais</v>
      </c>
      <c r="B2675" s="5" t="s">
        <v>3406</v>
      </c>
      <c r="C2675" s="6">
        <v>99027628035.970001</v>
      </c>
      <c r="E2675" s="1">
        <f>E2678+E2680+E2682+E2676</f>
        <v>99027628035.970001</v>
      </c>
      <c r="F2675" s="1">
        <f>F2678+F2680+F2682+F2676</f>
        <v>0</v>
      </c>
      <c r="H2675" t="b">
        <f t="shared" si="203"/>
        <v>1</v>
      </c>
      <c r="I2675" t="str">
        <f t="shared" si="201"/>
        <v>00</v>
      </c>
    </row>
    <row r="2676" spans="1:9" ht="25.5">
      <c r="A2676" t="str">
        <f t="shared" si="202"/>
        <v>4.5.1.1.0.00.00 - Transferências Recebidas para a Execução 
 Orçamentária</v>
      </c>
      <c r="B2676" s="3" t="s">
        <v>3407</v>
      </c>
      <c r="C2676" s="4">
        <v>74433825868.929993</v>
      </c>
      <c r="E2676" s="1">
        <f>E2677</f>
        <v>74433825868.929993</v>
      </c>
      <c r="F2676" s="1">
        <f>F2677</f>
        <v>0</v>
      </c>
      <c r="H2676" t="b">
        <f t="shared" si="203"/>
        <v>1</v>
      </c>
      <c r="I2676" t="str">
        <f t="shared" si="201"/>
        <v>00</v>
      </c>
    </row>
    <row r="2677" spans="1:9" ht="25.5">
      <c r="A2677" t="str">
        <f t="shared" si="202"/>
        <v>4.5.1.1.2.00.00 - Transferências Recebidas para a Execução 
 Orçamentária - Intra OFSS</v>
      </c>
      <c r="B2677" s="5" t="s">
        <v>3408</v>
      </c>
      <c r="C2677" s="6">
        <v>74433825868.929993</v>
      </c>
      <c r="E2677" s="1">
        <f t="shared" si="204"/>
        <v>74433825868.929993</v>
      </c>
      <c r="F2677" s="1">
        <f t="shared" si="205"/>
        <v>0</v>
      </c>
      <c r="H2677" t="b">
        <f t="shared" si="203"/>
        <v>1</v>
      </c>
      <c r="I2677" t="str">
        <f t="shared" si="201"/>
        <v>00</v>
      </c>
    </row>
    <row r="2678" spans="1:9" ht="25.5">
      <c r="A2678" t="str">
        <f t="shared" si="202"/>
        <v>4.5.1.2.0.00.00 - Transferências Recebidas Independentes de Execução 
 Orçamentária</v>
      </c>
      <c r="B2678" s="3" t="s">
        <v>3409</v>
      </c>
      <c r="C2678" s="4">
        <v>18752662716.759998</v>
      </c>
      <c r="E2678" s="1">
        <f>E2679</f>
        <v>18752662716.759998</v>
      </c>
      <c r="F2678" s="1">
        <f>F2679</f>
        <v>0</v>
      </c>
      <c r="H2678" t="b">
        <f t="shared" si="203"/>
        <v>1</v>
      </c>
      <c r="I2678" t="str">
        <f t="shared" si="201"/>
        <v>00</v>
      </c>
    </row>
    <row r="2679" spans="1:9" ht="38.25">
      <c r="A2679" t="str">
        <f t="shared" si="202"/>
        <v>4.5.1.2.2.00.00 - Transferências Recebidas Independentes de Execução 
 Orçamentária - Intra OFSS</v>
      </c>
      <c r="B2679" s="5" t="s">
        <v>3410</v>
      </c>
      <c r="C2679" s="6">
        <v>18752662716.759998</v>
      </c>
      <c r="E2679" s="1">
        <f t="shared" si="204"/>
        <v>18752662716.759998</v>
      </c>
      <c r="F2679" s="1">
        <f t="shared" si="205"/>
        <v>0</v>
      </c>
      <c r="H2679" t="b">
        <f t="shared" si="203"/>
        <v>1</v>
      </c>
      <c r="I2679" t="str">
        <f t="shared" si="201"/>
        <v>00</v>
      </c>
    </row>
    <row r="2680" spans="1:9" ht="25.5">
      <c r="A2680" t="str">
        <f t="shared" si="202"/>
        <v>4.5.1.3.0.00.00 - Transferencias Recebidas para Aportes de Recursos 
 para o RPPS</v>
      </c>
      <c r="B2680" s="3" t="s">
        <v>3411</v>
      </c>
      <c r="C2680" s="4">
        <v>5783669678.6700001</v>
      </c>
      <c r="E2680" s="1">
        <f>E2681</f>
        <v>5783669678.6700001</v>
      </c>
      <c r="F2680" s="1">
        <f>F2681</f>
        <v>0</v>
      </c>
      <c r="H2680" t="b">
        <f t="shared" si="203"/>
        <v>1</v>
      </c>
      <c r="I2680" t="str">
        <f t="shared" si="201"/>
        <v>00</v>
      </c>
    </row>
    <row r="2681" spans="1:9" ht="25.5">
      <c r="A2681" t="str">
        <f t="shared" si="202"/>
        <v>4.5.1.3.2.00.00 - Transferencias Recebidas para Aportes de Recursos 
 para o RPPS – Intra OFSS</v>
      </c>
      <c r="B2681" s="5" t="s">
        <v>3412</v>
      </c>
      <c r="C2681" s="6">
        <v>5783669678.6700001</v>
      </c>
      <c r="E2681" s="1">
        <f t="shared" si="204"/>
        <v>5783669678.6700001</v>
      </c>
      <c r="F2681" s="1">
        <f t="shared" si="205"/>
        <v>0</v>
      </c>
      <c r="H2681" t="b">
        <f t="shared" si="203"/>
        <v>1</v>
      </c>
      <c r="I2681" t="str">
        <f t="shared" si="201"/>
        <v>00</v>
      </c>
    </row>
    <row r="2682" spans="1:9" ht="25.5">
      <c r="A2682" t="str">
        <f t="shared" si="202"/>
        <v>4.5.1.4.0.00.00 - Transferências Recebidas para Aportes de Recursos 
 para o RGPS</v>
      </c>
      <c r="B2682" s="3" t="s">
        <v>3413</v>
      </c>
      <c r="C2682" s="4">
        <v>57469771.609999999</v>
      </c>
      <c r="E2682" s="1">
        <f>E2683</f>
        <v>57469771.609999999</v>
      </c>
      <c r="F2682" s="1">
        <f>F2683</f>
        <v>0</v>
      </c>
      <c r="H2682" t="b">
        <f t="shared" si="203"/>
        <v>1</v>
      </c>
      <c r="I2682" t="str">
        <f t="shared" si="201"/>
        <v>00</v>
      </c>
    </row>
    <row r="2683" spans="1:9" ht="25.5">
      <c r="A2683" t="str">
        <f t="shared" si="202"/>
        <v>4.5.1.4.2.00.00 - Transferências Recebidas para Aportes de Recursos 
 para o RGPS – Intra OFSS</v>
      </c>
      <c r="B2683" s="5" t="s">
        <v>3414</v>
      </c>
      <c r="C2683" s="6">
        <v>57469771.609999999</v>
      </c>
      <c r="E2683" s="1">
        <f t="shared" si="204"/>
        <v>57469771.609999999</v>
      </c>
      <c r="F2683" s="1">
        <f t="shared" si="205"/>
        <v>0</v>
      </c>
      <c r="H2683" t="b">
        <f t="shared" si="203"/>
        <v>1</v>
      </c>
      <c r="I2683" t="str">
        <f t="shared" si="201"/>
        <v>00</v>
      </c>
    </row>
    <row r="2684" spans="1:9">
      <c r="A2684" t="str">
        <f t="shared" si="202"/>
        <v>4.5.2.0.0.00.00 - Transferências Inter Governamentais</v>
      </c>
      <c r="B2684" s="3" t="s">
        <v>3417</v>
      </c>
      <c r="C2684" s="4">
        <v>287549011046.64001</v>
      </c>
      <c r="E2684" s="1">
        <f>E2692+E2689+E2697+E2685</f>
        <v>242837856987.79001</v>
      </c>
      <c r="F2684" s="1">
        <f>F2692+F2689+F2697+F2685</f>
        <v>44711154058.849998</v>
      </c>
      <c r="H2684" t="b">
        <f t="shared" si="203"/>
        <v>1</v>
      </c>
      <c r="I2684" t="str">
        <f t="shared" si="201"/>
        <v>00</v>
      </c>
    </row>
    <row r="2685" spans="1:9">
      <c r="A2685" t="str">
        <f t="shared" si="202"/>
        <v>4.5.2.1.0.00.00 - Transferências Constitucionais e Legais de Receitas</v>
      </c>
      <c r="B2685" s="5" t="s">
        <v>3418</v>
      </c>
      <c r="C2685" s="6">
        <v>231612047451.69</v>
      </c>
      <c r="E2685" s="1">
        <f>E2687+E2686+E2688</f>
        <v>191291956756.87</v>
      </c>
      <c r="F2685" s="1">
        <f>F2687+F2686+F2688</f>
        <v>40320090694.82</v>
      </c>
      <c r="H2685" t="b">
        <f t="shared" si="203"/>
        <v>1</v>
      </c>
      <c r="I2685" t="str">
        <f t="shared" si="201"/>
        <v>00</v>
      </c>
    </row>
    <row r="2686" spans="1:9" ht="25.5">
      <c r="A2686" t="str">
        <f t="shared" si="202"/>
        <v>4.5.2.1.1.00.00 - Transferências Constitucionais e Legais de 
 Receitas- Consolidação</v>
      </c>
      <c r="B2686" s="3" t="s">
        <v>3419</v>
      </c>
      <c r="C2686" s="4">
        <v>40320090694.82</v>
      </c>
      <c r="E2686" s="1">
        <f t="shared" si="204"/>
        <v>0</v>
      </c>
      <c r="F2686" s="1">
        <f t="shared" si="205"/>
        <v>40320090694.82</v>
      </c>
      <c r="H2686" t="b">
        <f t="shared" si="203"/>
        <v>1</v>
      </c>
      <c r="I2686" t="str">
        <f t="shared" si="201"/>
        <v>00</v>
      </c>
    </row>
    <row r="2687" spans="1:9" ht="25.5">
      <c r="A2687" t="str">
        <f t="shared" si="202"/>
        <v>4.5.2.1.3.00.00 - Transferências Constitucionais e Legais de 
 Receitas - Inter OFSS – União</v>
      </c>
      <c r="B2687" s="5" t="s">
        <v>3420</v>
      </c>
      <c r="C2687" s="6">
        <v>103054577422.19</v>
      </c>
      <c r="E2687" s="1">
        <f t="shared" si="204"/>
        <v>103054577422.19</v>
      </c>
      <c r="F2687" s="1">
        <f t="shared" si="205"/>
        <v>0</v>
      </c>
      <c r="H2687" t="b">
        <f t="shared" si="203"/>
        <v>1</v>
      </c>
      <c r="I2687" t="str">
        <f t="shared" si="201"/>
        <v>00</v>
      </c>
    </row>
    <row r="2688" spans="1:9" ht="25.5">
      <c r="A2688" t="str">
        <f t="shared" si="202"/>
        <v>4.5.2.1.4.00.00 - Transferências Constitucionais e Legais de 
 Receitas - Inter OFSS - Estado</v>
      </c>
      <c r="B2688" s="3" t="s">
        <v>3421</v>
      </c>
      <c r="C2688" s="4">
        <v>88237379334.679993</v>
      </c>
      <c r="E2688" s="1">
        <f t="shared" si="204"/>
        <v>88237379334.679993</v>
      </c>
      <c r="F2688" s="1">
        <f t="shared" si="205"/>
        <v>0</v>
      </c>
      <c r="H2688" t="b">
        <f t="shared" si="203"/>
        <v>1</v>
      </c>
      <c r="I2688" t="str">
        <f t="shared" ref="I2688:I2751" si="207">MID(A2688,11,2)</f>
        <v>00</v>
      </c>
    </row>
    <row r="2689" spans="1:9">
      <c r="A2689" t="str">
        <f t="shared" ref="A2689:A2752" si="208">TRIM(B2689)</f>
        <v>4.5.2.2.0.00.00 - Transferências do FUNDEB</v>
      </c>
      <c r="B2689" s="5" t="s">
        <v>3422</v>
      </c>
      <c r="C2689" s="6">
        <v>39354944143.800003</v>
      </c>
      <c r="E2689" s="1">
        <f>E2690+E2691</f>
        <v>39354944143.800003</v>
      </c>
      <c r="F2689" s="1">
        <f>F2690+F2691</f>
        <v>0</v>
      </c>
      <c r="H2689" t="b">
        <f t="shared" ref="H2689:H2752" si="209">IF(I2689="00",C2689=E2689+F2689,TRUE)</f>
        <v>1</v>
      </c>
      <c r="I2689" t="str">
        <f t="shared" si="207"/>
        <v>00</v>
      </c>
    </row>
    <row r="2690" spans="1:9">
      <c r="A2690" t="str">
        <f t="shared" si="208"/>
        <v>4.5.2.2.3.00.00 - Transferências do FUNDEB - Inter OFSS - União</v>
      </c>
      <c r="B2690" s="3" t="s">
        <v>3423</v>
      </c>
      <c r="C2690" s="4">
        <v>18137780820.18</v>
      </c>
      <c r="E2690" s="1">
        <f t="shared" ref="E2690:E2751" si="210">SUMIF(A2690:B2690,"*intra*",C2690:D2690)+SUMIF(A2690:B2690,"*inter*",C2690:D2690)</f>
        <v>18137780820.18</v>
      </c>
      <c r="F2690" s="1">
        <f t="shared" ref="F2690:F2751" si="211">SUMIF(A2690:B2690,"*consolidação*",C2690:D2690)</f>
        <v>0</v>
      </c>
      <c r="H2690" t="b">
        <f t="shared" si="209"/>
        <v>1</v>
      </c>
      <c r="I2690" t="str">
        <f t="shared" si="207"/>
        <v>00</v>
      </c>
    </row>
    <row r="2691" spans="1:9">
      <c r="A2691" t="str">
        <f t="shared" si="208"/>
        <v>4.5.2.2.4.00.00 - Transferências do FUNDEB - Inter OFSS - Estado</v>
      </c>
      <c r="B2691" s="5" t="s">
        <v>3424</v>
      </c>
      <c r="C2691" s="6">
        <v>21217163323.619999</v>
      </c>
      <c r="E2691" s="1">
        <f t="shared" si="210"/>
        <v>21217163323.619999</v>
      </c>
      <c r="F2691" s="1">
        <f t="shared" si="211"/>
        <v>0</v>
      </c>
      <c r="H2691" t="b">
        <f t="shared" si="209"/>
        <v>1</v>
      </c>
      <c r="I2691" t="str">
        <f t="shared" si="207"/>
        <v>00</v>
      </c>
    </row>
    <row r="2692" spans="1:9">
      <c r="A2692" t="str">
        <f t="shared" si="208"/>
        <v>4.5.2.3.0.00.00 - Transferências Voluntárias</v>
      </c>
      <c r="B2692" s="3" t="s">
        <v>3425</v>
      </c>
      <c r="C2692" s="4">
        <v>9451550297.5599995</v>
      </c>
      <c r="E2692" s="1">
        <f>E2696+E2693+E2694+E2695</f>
        <v>8888539992.4699993</v>
      </c>
      <c r="F2692" s="1">
        <f>F2696+F2693+F2694+F2695</f>
        <v>563010305.09000003</v>
      </c>
      <c r="H2692" t="b">
        <f t="shared" si="209"/>
        <v>1</v>
      </c>
      <c r="I2692" t="str">
        <f t="shared" si="207"/>
        <v>00</v>
      </c>
    </row>
    <row r="2693" spans="1:9">
      <c r="A2693" t="str">
        <f t="shared" si="208"/>
        <v>4.5.2.3.1.00.00 - Transferências Voluntárias - Consolidação</v>
      </c>
      <c r="B2693" s="5" t="s">
        <v>3426</v>
      </c>
      <c r="C2693" s="6">
        <v>563010305.09000003</v>
      </c>
      <c r="E2693" s="1">
        <f t="shared" si="210"/>
        <v>0</v>
      </c>
      <c r="F2693" s="1">
        <f t="shared" si="211"/>
        <v>563010305.09000003</v>
      </c>
      <c r="H2693" t="b">
        <f t="shared" si="209"/>
        <v>1</v>
      </c>
      <c r="I2693" t="str">
        <f t="shared" si="207"/>
        <v>00</v>
      </c>
    </row>
    <row r="2694" spans="1:9">
      <c r="A2694" t="str">
        <f t="shared" si="208"/>
        <v>4.5.2.3.3.00.00 - Transferências Voluntárias – Inter OFSS - União</v>
      </c>
      <c r="B2694" s="3" t="s">
        <v>3427</v>
      </c>
      <c r="C2694" s="4">
        <v>5736482531.3000002</v>
      </c>
      <c r="E2694" s="1">
        <f t="shared" si="210"/>
        <v>5736482531.3000002</v>
      </c>
      <c r="F2694" s="1">
        <f t="shared" si="211"/>
        <v>0</v>
      </c>
      <c r="H2694" t="b">
        <f t="shared" si="209"/>
        <v>1</v>
      </c>
      <c r="I2694" t="str">
        <f t="shared" si="207"/>
        <v>00</v>
      </c>
    </row>
    <row r="2695" spans="1:9">
      <c r="A2695" t="str">
        <f t="shared" si="208"/>
        <v>4.5.2.3.4.00.00 - Transferências Voluntárias – Inter OFSS - Estado</v>
      </c>
      <c r="B2695" s="5" t="s">
        <v>3428</v>
      </c>
      <c r="C2695" s="6">
        <v>2588925230.9299998</v>
      </c>
      <c r="E2695" s="1">
        <f t="shared" si="210"/>
        <v>2588925230.9299998</v>
      </c>
      <c r="F2695" s="1">
        <f t="shared" si="211"/>
        <v>0</v>
      </c>
      <c r="H2695" t="b">
        <f t="shared" si="209"/>
        <v>1</v>
      </c>
      <c r="I2695" t="str">
        <f t="shared" si="207"/>
        <v>00</v>
      </c>
    </row>
    <row r="2696" spans="1:9" ht="25.5">
      <c r="A2696" t="str">
        <f t="shared" si="208"/>
        <v>4.5.2.3.5.00.00 - Transferências Voluntárias - Inter OFSS - 
 Município</v>
      </c>
      <c r="B2696" s="3" t="s">
        <v>3429</v>
      </c>
      <c r="C2696" s="4">
        <v>563132230.24000001</v>
      </c>
      <c r="E2696" s="1">
        <f t="shared" si="210"/>
        <v>563132230.24000001</v>
      </c>
      <c r="F2696" s="1">
        <f t="shared" si="211"/>
        <v>0</v>
      </c>
      <c r="H2696" t="b">
        <f t="shared" si="209"/>
        <v>1</v>
      </c>
      <c r="I2696" t="str">
        <f t="shared" si="207"/>
        <v>00</v>
      </c>
    </row>
    <row r="2697" spans="1:9">
      <c r="A2697" t="str">
        <f t="shared" si="208"/>
        <v>4.5.2.4.0.00.00 - Outras Transferências</v>
      </c>
      <c r="B2697" s="5" t="s">
        <v>3430</v>
      </c>
      <c r="C2697" s="6">
        <v>7130469153.5900002</v>
      </c>
      <c r="E2697" s="1">
        <f>E2701+E2700+E2698+E2699</f>
        <v>3302416094.6500001</v>
      </c>
      <c r="F2697" s="1">
        <f>F2701+F2700+F2698+F2699</f>
        <v>3828053058.9400001</v>
      </c>
      <c r="H2697" t="b">
        <f t="shared" si="209"/>
        <v>1</v>
      </c>
      <c r="I2697" t="str">
        <f t="shared" si="207"/>
        <v>00</v>
      </c>
    </row>
    <row r="2698" spans="1:9">
      <c r="A2698" t="str">
        <f t="shared" si="208"/>
        <v>4.5.2.4.1.00.00 - Outras Transferências - Consolidação</v>
      </c>
      <c r="B2698" s="3" t="s">
        <v>3431</v>
      </c>
      <c r="C2698" s="4">
        <v>3828053058.9400001</v>
      </c>
      <c r="E2698" s="1">
        <f t="shared" si="210"/>
        <v>0</v>
      </c>
      <c r="F2698" s="1">
        <f t="shared" si="211"/>
        <v>3828053058.9400001</v>
      </c>
      <c r="H2698" t="b">
        <f t="shared" si="209"/>
        <v>1</v>
      </c>
      <c r="I2698" t="str">
        <f t="shared" si="207"/>
        <v>00</v>
      </c>
    </row>
    <row r="2699" spans="1:9">
      <c r="A2699" t="str">
        <f t="shared" si="208"/>
        <v>4.5.2.4.3.00.00 - Outras Transferências – Inter OFSS - União</v>
      </c>
      <c r="B2699" s="5" t="s">
        <v>3432</v>
      </c>
      <c r="C2699" s="6">
        <v>2073589368.1400001</v>
      </c>
      <c r="E2699" s="1">
        <f t="shared" si="210"/>
        <v>2073589368.1400001</v>
      </c>
      <c r="F2699" s="1">
        <f t="shared" si="211"/>
        <v>0</v>
      </c>
      <c r="H2699" t="b">
        <f t="shared" si="209"/>
        <v>1</v>
      </c>
      <c r="I2699" t="str">
        <f t="shared" si="207"/>
        <v>00</v>
      </c>
    </row>
    <row r="2700" spans="1:9">
      <c r="A2700" t="str">
        <f t="shared" si="208"/>
        <v>4.5.2.4.4.00.00 - Outras Transferências – Inter OFSS - Estado</v>
      </c>
      <c r="B2700" s="3" t="s">
        <v>3433</v>
      </c>
      <c r="C2700" s="4">
        <v>1139378897.28</v>
      </c>
      <c r="E2700" s="1">
        <f t="shared" si="210"/>
        <v>1139378897.28</v>
      </c>
      <c r="F2700" s="1">
        <f t="shared" si="211"/>
        <v>0</v>
      </c>
      <c r="H2700" t="b">
        <f t="shared" si="209"/>
        <v>1</v>
      </c>
      <c r="I2700" t="str">
        <f t="shared" si="207"/>
        <v>00</v>
      </c>
    </row>
    <row r="2701" spans="1:9">
      <c r="A2701" t="str">
        <f t="shared" si="208"/>
        <v>4.5.2.4.5.00.00 - Outras Transferências – Inter OFSS - Município</v>
      </c>
      <c r="B2701" s="5" t="s">
        <v>3434</v>
      </c>
      <c r="C2701" s="6">
        <v>89447829.230000004</v>
      </c>
      <c r="E2701" s="1">
        <f t="shared" si="210"/>
        <v>89447829.230000004</v>
      </c>
      <c r="F2701" s="1">
        <f t="shared" si="211"/>
        <v>0</v>
      </c>
      <c r="H2701" t="b">
        <f t="shared" si="209"/>
        <v>1</v>
      </c>
      <c r="I2701" t="str">
        <f t="shared" si="207"/>
        <v>00</v>
      </c>
    </row>
    <row r="2702" spans="1:9">
      <c r="A2702" t="str">
        <f t="shared" si="208"/>
        <v>4.5.3.0.0.00.00 - Transferências das Instituições Privadas</v>
      </c>
      <c r="B2702" s="3" t="s">
        <v>3435</v>
      </c>
      <c r="C2702" s="4">
        <v>466347358.94999999</v>
      </c>
      <c r="E2702" s="1">
        <f>E2703+E2705</f>
        <v>0</v>
      </c>
      <c r="F2702" s="1">
        <f>F2703+F2705</f>
        <v>466347358.94999999</v>
      </c>
      <c r="H2702" t="b">
        <f t="shared" si="209"/>
        <v>1</v>
      </c>
      <c r="I2702" t="str">
        <f t="shared" si="207"/>
        <v>00</v>
      </c>
    </row>
    <row r="2703" spans="1:9" ht="25.5">
      <c r="A2703" t="str">
        <f t="shared" si="208"/>
        <v>4.5.3.1.0.00.00 - Transferências das Instituições Privadas sem Fins 
 Lucrativos</v>
      </c>
      <c r="B2703" s="5" t="s">
        <v>3436</v>
      </c>
      <c r="C2703" s="6">
        <v>237624917.41</v>
      </c>
      <c r="E2703" s="1">
        <f>E2704</f>
        <v>0</v>
      </c>
      <c r="F2703" s="1">
        <f>F2704</f>
        <v>237624917.41</v>
      </c>
      <c r="H2703" t="b">
        <f t="shared" si="209"/>
        <v>1</v>
      </c>
      <c r="I2703" t="str">
        <f t="shared" si="207"/>
        <v>00</v>
      </c>
    </row>
    <row r="2704" spans="1:9" ht="25.5">
      <c r="A2704" t="str">
        <f t="shared" si="208"/>
        <v>4.5.3.1.1.00.00 - Transferências das Instituições Privadas sem Fins 
 Lucrativos - Consolidação</v>
      </c>
      <c r="B2704" s="3" t="s">
        <v>3437</v>
      </c>
      <c r="C2704" s="4">
        <v>237624917.41</v>
      </c>
      <c r="E2704" s="1">
        <f t="shared" si="210"/>
        <v>0</v>
      </c>
      <c r="F2704" s="1">
        <f t="shared" si="211"/>
        <v>237624917.41</v>
      </c>
      <c r="H2704" t="b">
        <f t="shared" si="209"/>
        <v>1</v>
      </c>
      <c r="I2704" t="str">
        <f t="shared" si="207"/>
        <v>00</v>
      </c>
    </row>
    <row r="2705" spans="1:9" ht="25.5">
      <c r="A2705" t="str">
        <f t="shared" si="208"/>
        <v>4.5.3.2.0.00.00 - Transferências das Instituições Privadas com Fins 
 Lucrativos</v>
      </c>
      <c r="B2705" s="5" t="s">
        <v>3438</v>
      </c>
      <c r="C2705" s="6">
        <v>228722441.53999999</v>
      </c>
      <c r="E2705" s="1">
        <f>E2706</f>
        <v>0</v>
      </c>
      <c r="F2705" s="1">
        <f>F2706</f>
        <v>228722441.53999999</v>
      </c>
      <c r="H2705" t="b">
        <f t="shared" si="209"/>
        <v>1</v>
      </c>
      <c r="I2705" t="str">
        <f t="shared" si="207"/>
        <v>00</v>
      </c>
    </row>
    <row r="2706" spans="1:9" ht="25.5">
      <c r="A2706" t="str">
        <f t="shared" si="208"/>
        <v>4.5.3.2.1.00.00 - Transferências das Instituições Privadas com Fins 
 Lucrativos - Consolidação</v>
      </c>
      <c r="B2706" s="3" t="s">
        <v>3439</v>
      </c>
      <c r="C2706" s="4">
        <v>228722441.53999999</v>
      </c>
      <c r="E2706" s="1">
        <f t="shared" si="210"/>
        <v>0</v>
      </c>
      <c r="F2706" s="1">
        <f t="shared" si="211"/>
        <v>228722441.53999999</v>
      </c>
      <c r="H2706" t="b">
        <f t="shared" si="209"/>
        <v>1</v>
      </c>
      <c r="I2706" t="str">
        <f t="shared" si="207"/>
        <v>00</v>
      </c>
    </row>
    <row r="2707" spans="1:9">
      <c r="A2707" t="str">
        <f t="shared" si="208"/>
        <v>4.5.4.0.0.00.00 - Transferências das Instituições Multigovernamentais</v>
      </c>
      <c r="B2707" s="5" t="s">
        <v>3440</v>
      </c>
      <c r="C2707" s="6">
        <v>17485354946.57</v>
      </c>
      <c r="E2707" s="1">
        <f>E2708</f>
        <v>0</v>
      </c>
      <c r="F2707" s="1">
        <f>F2708</f>
        <v>17485354946.57</v>
      </c>
      <c r="H2707" t="b">
        <f t="shared" si="209"/>
        <v>1</v>
      </c>
      <c r="I2707" t="str">
        <f t="shared" si="207"/>
        <v>00</v>
      </c>
    </row>
    <row r="2708" spans="1:9" ht="25.5">
      <c r="A2708" t="str">
        <f t="shared" si="208"/>
        <v>4.5.4.0.1.00.00 - Transferências das Instituições Multigovernamentais 
 - Consolidação</v>
      </c>
      <c r="B2708" s="3" t="s">
        <v>3441</v>
      </c>
      <c r="C2708" s="4">
        <v>17485354946.57</v>
      </c>
      <c r="E2708" s="1">
        <f t="shared" si="210"/>
        <v>0</v>
      </c>
      <c r="F2708" s="1">
        <f t="shared" si="211"/>
        <v>17485354946.57</v>
      </c>
      <c r="H2708" t="b">
        <f t="shared" si="209"/>
        <v>1</v>
      </c>
      <c r="I2708" t="str">
        <f t="shared" si="207"/>
        <v>00</v>
      </c>
    </row>
    <row r="2709" spans="1:9">
      <c r="A2709" t="str">
        <f t="shared" si="208"/>
        <v>4.5.5.0.0.00.00 - Transferências de Consórcios Públicos</v>
      </c>
      <c r="B2709" s="5" t="s">
        <v>3442</v>
      </c>
      <c r="C2709" s="6">
        <v>30979860.690000001</v>
      </c>
      <c r="E2709" s="1">
        <f>E2710</f>
        <v>0</v>
      </c>
      <c r="F2709" s="1">
        <f>F2710</f>
        <v>30979860.690000001</v>
      </c>
      <c r="H2709" t="b">
        <f t="shared" si="209"/>
        <v>1</v>
      </c>
      <c r="I2709" t="str">
        <f t="shared" si="207"/>
        <v>00</v>
      </c>
    </row>
    <row r="2710" spans="1:9" ht="25.5">
      <c r="A2710" t="str">
        <f t="shared" si="208"/>
        <v>4.5.5.0.1.00.00 - Transferências de Consórcios Públicos - 
 Consolidação</v>
      </c>
      <c r="B2710" s="3" t="s">
        <v>3443</v>
      </c>
      <c r="C2710" s="4">
        <v>30979860.690000001</v>
      </c>
      <c r="E2710" s="1">
        <f t="shared" si="210"/>
        <v>0</v>
      </c>
      <c r="F2710" s="1">
        <f t="shared" si="211"/>
        <v>30979860.690000001</v>
      </c>
      <c r="H2710" t="b">
        <f t="shared" si="209"/>
        <v>1</v>
      </c>
      <c r="I2710" t="str">
        <f t="shared" si="207"/>
        <v>00</v>
      </c>
    </row>
    <row r="2711" spans="1:9">
      <c r="A2711" t="str">
        <f t="shared" si="208"/>
        <v>4.5.6.0.0.00.00 - Transferências do Exterior</v>
      </c>
      <c r="B2711" s="5" t="s">
        <v>3444</v>
      </c>
      <c r="C2711" s="6">
        <v>1983484.94</v>
      </c>
      <c r="E2711" s="1">
        <f>E2712</f>
        <v>0</v>
      </c>
      <c r="F2711" s="1">
        <f>F2712</f>
        <v>1983484.94</v>
      </c>
      <c r="H2711" t="b">
        <f t="shared" si="209"/>
        <v>1</v>
      </c>
      <c r="I2711" t="str">
        <f t="shared" si="207"/>
        <v>00</v>
      </c>
    </row>
    <row r="2712" spans="1:9">
      <c r="A2712" t="str">
        <f t="shared" si="208"/>
        <v>4.5.6.0.1.00.00 - Transferências do Exterior - Consolidação</v>
      </c>
      <c r="B2712" s="3" t="s">
        <v>3445</v>
      </c>
      <c r="C2712" s="4">
        <v>1983484.94</v>
      </c>
      <c r="E2712" s="1">
        <f t="shared" si="210"/>
        <v>0</v>
      </c>
      <c r="F2712" s="1">
        <f t="shared" si="211"/>
        <v>1983484.94</v>
      </c>
      <c r="H2712" t="b">
        <f t="shared" si="209"/>
        <v>1</v>
      </c>
      <c r="I2712" t="str">
        <f t="shared" si="207"/>
        <v>00</v>
      </c>
    </row>
    <row r="2713" spans="1:9">
      <c r="A2713" t="str">
        <f t="shared" si="208"/>
        <v>4.5.7.0.0.00.00 - Execução Orçamentária Delegada</v>
      </c>
      <c r="B2713" s="5" t="s">
        <v>3446</v>
      </c>
      <c r="C2713" s="6">
        <v>693014102.5</v>
      </c>
      <c r="E2713" s="1">
        <f>E2718+E2714</f>
        <v>614047163.94999993</v>
      </c>
      <c r="F2713" s="1">
        <f>F2718+F2714</f>
        <v>78966938.549999997</v>
      </c>
      <c r="H2713" t="b">
        <f t="shared" si="209"/>
        <v>1</v>
      </c>
      <c r="I2713" t="str">
        <f t="shared" si="207"/>
        <v>00</v>
      </c>
    </row>
    <row r="2714" spans="1:9">
      <c r="A2714" t="str">
        <f t="shared" si="208"/>
        <v>4.5.7.1.0.00.00 - Execução Orçamentária Delegada de Entes</v>
      </c>
      <c r="B2714" s="3" t="s">
        <v>3447</v>
      </c>
      <c r="C2714" s="4">
        <v>614047163.95000005</v>
      </c>
      <c r="E2714" s="1">
        <f>E2717+E2715+E2716</f>
        <v>614047163.94999993</v>
      </c>
      <c r="F2714" s="1">
        <f>F2717+F2715+F2716</f>
        <v>0</v>
      </c>
      <c r="H2714" t="b">
        <f t="shared" si="209"/>
        <v>1</v>
      </c>
      <c r="I2714" t="str">
        <f t="shared" si="207"/>
        <v>00</v>
      </c>
    </row>
    <row r="2715" spans="1:9" ht="25.5">
      <c r="A2715" t="str">
        <f t="shared" si="208"/>
        <v>4.5.7.1.3.00.00 - Execução Orçamentária Delegada de Entes – Inter 
 OFSS - União</v>
      </c>
      <c r="B2715" s="5" t="s">
        <v>3448</v>
      </c>
      <c r="C2715" s="6">
        <v>377387169.02999997</v>
      </c>
      <c r="E2715" s="1">
        <f t="shared" si="210"/>
        <v>377387169.02999997</v>
      </c>
      <c r="F2715" s="1">
        <f t="shared" si="211"/>
        <v>0</v>
      </c>
      <c r="H2715" t="b">
        <f t="shared" si="209"/>
        <v>1</v>
      </c>
      <c r="I2715" t="str">
        <f t="shared" si="207"/>
        <v>00</v>
      </c>
    </row>
    <row r="2716" spans="1:9" ht="25.5">
      <c r="A2716" t="str">
        <f t="shared" si="208"/>
        <v>4.5.7.1.4.00.00 - Execução Orçamentária Delegada de Entes – Inter 
 OFSS - Estado</v>
      </c>
      <c r="B2716" s="3" t="s">
        <v>3449</v>
      </c>
      <c r="C2716" s="4">
        <v>25840305.27</v>
      </c>
      <c r="E2716" s="1">
        <f t="shared" si="210"/>
        <v>25840305.27</v>
      </c>
      <c r="F2716" s="1">
        <f t="shared" si="211"/>
        <v>0</v>
      </c>
      <c r="H2716" t="b">
        <f t="shared" si="209"/>
        <v>1</v>
      </c>
      <c r="I2716" t="str">
        <f t="shared" si="207"/>
        <v>00</v>
      </c>
    </row>
    <row r="2717" spans="1:9" ht="25.5">
      <c r="A2717" t="str">
        <f t="shared" si="208"/>
        <v>4.5.7.1.5.00.00 - Execução Orçamentária Delegada de Entes – Inter 
 OFSS - Município</v>
      </c>
      <c r="B2717" s="5" t="s">
        <v>3450</v>
      </c>
      <c r="C2717" s="6">
        <v>210819689.65000001</v>
      </c>
      <c r="E2717" s="1">
        <f t="shared" si="210"/>
        <v>210819689.65000001</v>
      </c>
      <c r="F2717" s="1">
        <f t="shared" si="211"/>
        <v>0</v>
      </c>
      <c r="H2717" t="b">
        <f t="shared" si="209"/>
        <v>1</v>
      </c>
      <c r="I2717" t="str">
        <f t="shared" si="207"/>
        <v>00</v>
      </c>
    </row>
    <row r="2718" spans="1:9">
      <c r="A2718" t="str">
        <f t="shared" si="208"/>
        <v>4.5.7.2.0.00.00 - Execução Orçamentária Delegada de Consórcios</v>
      </c>
      <c r="B2718" s="3" t="s">
        <v>3451</v>
      </c>
      <c r="C2718" s="4">
        <v>78966938.549999997</v>
      </c>
      <c r="E2718" s="1">
        <f>E2719</f>
        <v>0</v>
      </c>
      <c r="F2718" s="1">
        <f>F2719</f>
        <v>78966938.549999997</v>
      </c>
      <c r="H2718" t="b">
        <f t="shared" si="209"/>
        <v>1</v>
      </c>
      <c r="I2718" t="str">
        <f t="shared" si="207"/>
        <v>00</v>
      </c>
    </row>
    <row r="2719" spans="1:9" ht="25.5">
      <c r="A2719" t="str">
        <f t="shared" si="208"/>
        <v>4.5.7.2.1.00.00 - Execução Orçamentária Delegada de Consórcios - 
 Consolidação</v>
      </c>
      <c r="B2719" s="5" t="s">
        <v>3452</v>
      </c>
      <c r="C2719" s="6">
        <v>78966938.549999997</v>
      </c>
      <c r="E2719" s="1">
        <f t="shared" si="210"/>
        <v>0</v>
      </c>
      <c r="F2719" s="1">
        <f t="shared" si="211"/>
        <v>78966938.549999997</v>
      </c>
      <c r="H2719" t="b">
        <f t="shared" si="209"/>
        <v>1</v>
      </c>
      <c r="I2719" t="str">
        <f t="shared" si="207"/>
        <v>00</v>
      </c>
    </row>
    <row r="2720" spans="1:9">
      <c r="A2720" t="str">
        <f t="shared" si="208"/>
        <v>4.5.8.0.0.00.00 - Transferências de Pessoas Físicas</v>
      </c>
      <c r="B2720" s="3" t="s">
        <v>3453</v>
      </c>
      <c r="C2720" s="4">
        <v>70858471.790000007</v>
      </c>
      <c r="E2720" s="1">
        <f>E2721</f>
        <v>0</v>
      </c>
      <c r="F2720" s="1">
        <f>F2721</f>
        <v>70858471.790000007</v>
      </c>
      <c r="H2720" t="b">
        <f t="shared" si="209"/>
        <v>1</v>
      </c>
      <c r="I2720" t="str">
        <f t="shared" si="207"/>
        <v>00</v>
      </c>
    </row>
    <row r="2721" spans="1:9">
      <c r="A2721" t="str">
        <f t="shared" si="208"/>
        <v>4.5.8.0.1.00.00 - Transferências de Pessoas Físicas - Consolidação</v>
      </c>
      <c r="B2721" s="5" t="s">
        <v>3454</v>
      </c>
      <c r="C2721" s="6">
        <v>70858471.790000007</v>
      </c>
      <c r="E2721" s="1">
        <f t="shared" si="210"/>
        <v>0</v>
      </c>
      <c r="F2721" s="1">
        <f t="shared" si="211"/>
        <v>70858471.790000007</v>
      </c>
      <c r="H2721" t="b">
        <f t="shared" si="209"/>
        <v>1</v>
      </c>
      <c r="I2721" t="str">
        <f t="shared" si="207"/>
        <v>00</v>
      </c>
    </row>
    <row r="2722" spans="1:9">
      <c r="A2722" t="str">
        <f t="shared" si="208"/>
        <v>4.5.9.0.0.00.00 - Outras Transferências e Delegações Recebidas</v>
      </c>
      <c r="B2722" s="3" t="s">
        <v>3455</v>
      </c>
      <c r="C2722" s="4">
        <v>1531653303.04</v>
      </c>
      <c r="E2722" s="1">
        <f>E2723</f>
        <v>0</v>
      </c>
      <c r="F2722" s="1">
        <f>F2723</f>
        <v>1531653303.04</v>
      </c>
      <c r="H2722" t="b">
        <f t="shared" si="209"/>
        <v>1</v>
      </c>
      <c r="I2722" t="str">
        <f t="shared" si="207"/>
        <v>00</v>
      </c>
    </row>
    <row r="2723" spans="1:9" ht="25.5">
      <c r="A2723" t="str">
        <f t="shared" si="208"/>
        <v>4.5.9.0.1.00.00 - Outras Transferências e Delegações Recebidas - 
 Consolidação</v>
      </c>
      <c r="B2723" s="5" t="s">
        <v>3456</v>
      </c>
      <c r="C2723" s="6">
        <v>1531653303.04</v>
      </c>
      <c r="E2723" s="1">
        <f t="shared" si="210"/>
        <v>0</v>
      </c>
      <c r="F2723" s="1">
        <f t="shared" si="211"/>
        <v>1531653303.04</v>
      </c>
      <c r="H2723" t="b">
        <f t="shared" si="209"/>
        <v>1</v>
      </c>
      <c r="I2723" t="str">
        <f t="shared" si="207"/>
        <v>00</v>
      </c>
    </row>
    <row r="2724" spans="1:9" ht="25.5">
      <c r="A2724" t="str">
        <f t="shared" si="208"/>
        <v>4.6.0.0.0.00.00 - Valorização e Ganhos com Ativos e Desincorporação de 
 Passivos</v>
      </c>
      <c r="B2724" s="3" t="s">
        <v>3457</v>
      </c>
      <c r="C2724" s="4">
        <v>78503157110.580002</v>
      </c>
      <c r="E2724" s="1">
        <f>E2725+E2732+E2741+E2752+E2754</f>
        <v>0</v>
      </c>
      <c r="F2724" s="1">
        <f>F2725+F2732+F2741+F2752+F2754</f>
        <v>78503157110.580002</v>
      </c>
      <c r="H2724" t="b">
        <f t="shared" si="209"/>
        <v>1</v>
      </c>
      <c r="I2724" t="str">
        <f t="shared" si="207"/>
        <v>00</v>
      </c>
    </row>
    <row r="2725" spans="1:9">
      <c r="A2725" t="str">
        <f t="shared" si="208"/>
        <v>4.6.1.0.0.00.00 - Reavaliação de Ativos</v>
      </c>
      <c r="B2725" s="5" t="s">
        <v>3458</v>
      </c>
      <c r="C2725" s="6">
        <v>4909306092.5200005</v>
      </c>
      <c r="E2725" s="1">
        <f>E2730+E2728+E2726</f>
        <v>0</v>
      </c>
      <c r="F2725" s="1">
        <f>F2730+F2728+F2726</f>
        <v>4909306092.5200005</v>
      </c>
      <c r="H2725" t="b">
        <f t="shared" si="209"/>
        <v>1</v>
      </c>
      <c r="I2725" t="str">
        <f t="shared" si="207"/>
        <v>00</v>
      </c>
    </row>
    <row r="2726" spans="1:9">
      <c r="A2726" t="str">
        <f t="shared" si="208"/>
        <v>4.6.1.1.0.00.00 - Reavaliação de Imobilizado</v>
      </c>
      <c r="B2726" s="3" t="s">
        <v>3459</v>
      </c>
      <c r="C2726" s="4">
        <v>2512994564.1300001</v>
      </c>
      <c r="E2726" s="1">
        <f>E2727</f>
        <v>0</v>
      </c>
      <c r="F2726" s="1">
        <f>F2727</f>
        <v>2512994564.1300001</v>
      </c>
      <c r="H2726" t="b">
        <f t="shared" si="209"/>
        <v>1</v>
      </c>
      <c r="I2726" t="str">
        <f t="shared" si="207"/>
        <v>00</v>
      </c>
    </row>
    <row r="2727" spans="1:9">
      <c r="A2727" t="str">
        <f t="shared" si="208"/>
        <v>4.6.1.1.1.00.00 - Reavaliação de Imobilizado - Consolidação</v>
      </c>
      <c r="B2727" s="5" t="s">
        <v>3460</v>
      </c>
      <c r="C2727" s="6">
        <v>2512994564.1300001</v>
      </c>
      <c r="E2727" s="1">
        <f t="shared" si="210"/>
        <v>0</v>
      </c>
      <c r="F2727" s="1">
        <f t="shared" si="211"/>
        <v>2512994564.1300001</v>
      </c>
      <c r="H2727" t="b">
        <f t="shared" si="209"/>
        <v>1</v>
      </c>
      <c r="I2727" t="str">
        <f t="shared" si="207"/>
        <v>00</v>
      </c>
    </row>
    <row r="2728" spans="1:9">
      <c r="A2728" t="str">
        <f t="shared" si="208"/>
        <v>4.6.1.2.0.00.00 - Reavaliação de Intangíveis</v>
      </c>
      <c r="B2728" s="3" t="s">
        <v>3461</v>
      </c>
      <c r="C2728" s="4">
        <v>2336357.65</v>
      </c>
      <c r="E2728" s="1">
        <f>E2729</f>
        <v>0</v>
      </c>
      <c r="F2728" s="1">
        <f>F2729</f>
        <v>2336357.65</v>
      </c>
      <c r="H2728" t="b">
        <f t="shared" si="209"/>
        <v>1</v>
      </c>
      <c r="I2728" t="str">
        <f t="shared" si="207"/>
        <v>00</v>
      </c>
    </row>
    <row r="2729" spans="1:9">
      <c r="A2729" t="str">
        <f t="shared" si="208"/>
        <v>4.6.1.2.1.00.00 - Reavaliação de Intangíveis - Consolidação</v>
      </c>
      <c r="B2729" s="5" t="s">
        <v>3462</v>
      </c>
      <c r="C2729" s="6">
        <v>2336357.65</v>
      </c>
      <c r="E2729" s="1">
        <f t="shared" si="210"/>
        <v>0</v>
      </c>
      <c r="F2729" s="1">
        <f t="shared" si="211"/>
        <v>2336357.65</v>
      </c>
      <c r="H2729" t="b">
        <f t="shared" si="209"/>
        <v>1</v>
      </c>
      <c r="I2729" t="str">
        <f t="shared" si="207"/>
        <v>00</v>
      </c>
    </row>
    <row r="2730" spans="1:9">
      <c r="A2730" t="str">
        <f t="shared" si="208"/>
        <v>4.6.1.9.0.00.00 - Reavaliação de Outros Ativos</v>
      </c>
      <c r="B2730" s="3" t="s">
        <v>3463</v>
      </c>
      <c r="C2730" s="4">
        <v>2393975170.7399998</v>
      </c>
      <c r="E2730" s="1">
        <f>E2731</f>
        <v>0</v>
      </c>
      <c r="F2730" s="1">
        <f>F2731</f>
        <v>2393975170.7399998</v>
      </c>
      <c r="H2730" t="b">
        <f t="shared" si="209"/>
        <v>1</v>
      </c>
      <c r="I2730" t="str">
        <f t="shared" si="207"/>
        <v>00</v>
      </c>
    </row>
    <row r="2731" spans="1:9">
      <c r="A2731" t="str">
        <f t="shared" si="208"/>
        <v>4.6.1.9.1.00.00 - Reavaliação de Outros Ativos - Consolidação</v>
      </c>
      <c r="B2731" s="5" t="s">
        <v>3464</v>
      </c>
      <c r="C2731" s="6">
        <v>2393975170.7399998</v>
      </c>
      <c r="E2731" s="1">
        <f t="shared" si="210"/>
        <v>0</v>
      </c>
      <c r="F2731" s="1">
        <f t="shared" si="211"/>
        <v>2393975170.7399998</v>
      </c>
      <c r="H2731" t="b">
        <f t="shared" si="209"/>
        <v>1</v>
      </c>
      <c r="I2731" t="str">
        <f t="shared" si="207"/>
        <v>00</v>
      </c>
    </row>
    <row r="2732" spans="1:9">
      <c r="A2732" t="str">
        <f t="shared" si="208"/>
        <v>4.6.2.0.0.00.00 - Ganhos com Alienação</v>
      </c>
      <c r="B2732" s="3" t="s">
        <v>3465</v>
      </c>
      <c r="C2732" s="4">
        <v>257359790.62</v>
      </c>
      <c r="E2732" s="1">
        <f>E2735+E2733+E2737+E2739</f>
        <v>0</v>
      </c>
      <c r="F2732" s="1">
        <f>F2735+F2733+F2737+F2739</f>
        <v>257359790.62</v>
      </c>
      <c r="H2732" t="b">
        <f t="shared" si="209"/>
        <v>1</v>
      </c>
      <c r="I2732" t="str">
        <f t="shared" si="207"/>
        <v>00</v>
      </c>
    </row>
    <row r="2733" spans="1:9">
      <c r="A2733" t="str">
        <f t="shared" si="208"/>
        <v>4.6.2.1.0.00.00 - Ganhos com Alienação de Investimentos</v>
      </c>
      <c r="B2733" s="5" t="s">
        <v>3466</v>
      </c>
      <c r="C2733" s="6">
        <v>33814990.18</v>
      </c>
      <c r="E2733" s="1">
        <f>E2734</f>
        <v>0</v>
      </c>
      <c r="F2733" s="1">
        <f>F2734</f>
        <v>33814990.18</v>
      </c>
      <c r="H2733" t="b">
        <f t="shared" si="209"/>
        <v>1</v>
      </c>
      <c r="I2733" t="str">
        <f t="shared" si="207"/>
        <v>00</v>
      </c>
    </row>
    <row r="2734" spans="1:9" ht="25.5">
      <c r="A2734" t="str">
        <f t="shared" si="208"/>
        <v>4.6.2.1.1.00.00 - Ganhos com Alienação de Investimentos - 
 Consolidação</v>
      </c>
      <c r="B2734" s="3" t="s">
        <v>3467</v>
      </c>
      <c r="C2734" s="4">
        <v>33814990.18</v>
      </c>
      <c r="E2734" s="1">
        <f t="shared" si="210"/>
        <v>0</v>
      </c>
      <c r="F2734" s="1">
        <f t="shared" si="211"/>
        <v>33814990.18</v>
      </c>
      <c r="H2734" t="b">
        <f t="shared" si="209"/>
        <v>1</v>
      </c>
      <c r="I2734" t="str">
        <f t="shared" si="207"/>
        <v>00</v>
      </c>
    </row>
    <row r="2735" spans="1:9">
      <c r="A2735" t="str">
        <f t="shared" si="208"/>
        <v>4.6.2.2.0.00.00 - Ganhos com Alienação de Imobilizado</v>
      </c>
      <c r="B2735" s="5" t="s">
        <v>3468</v>
      </c>
      <c r="C2735" s="6">
        <v>209637613.81</v>
      </c>
      <c r="E2735" s="1">
        <f>E2736</f>
        <v>0</v>
      </c>
      <c r="F2735" s="1">
        <f>F2736</f>
        <v>209637613.81</v>
      </c>
      <c r="H2735" t="b">
        <f t="shared" si="209"/>
        <v>1</v>
      </c>
      <c r="I2735" t="str">
        <f t="shared" si="207"/>
        <v>00</v>
      </c>
    </row>
    <row r="2736" spans="1:9">
      <c r="A2736" t="str">
        <f t="shared" si="208"/>
        <v>4.6.2.2.1.00.00 - Ganhos com Alienação de Imobilizado - Consolidação</v>
      </c>
      <c r="B2736" s="3" t="s">
        <v>3469</v>
      </c>
      <c r="C2736" s="4">
        <v>209637613.81</v>
      </c>
      <c r="E2736" s="1">
        <f t="shared" si="210"/>
        <v>0</v>
      </c>
      <c r="F2736" s="1">
        <f t="shared" si="211"/>
        <v>209637613.81</v>
      </c>
      <c r="H2736" t="b">
        <f t="shared" si="209"/>
        <v>1</v>
      </c>
      <c r="I2736" t="str">
        <f t="shared" si="207"/>
        <v>00</v>
      </c>
    </row>
    <row r="2737" spans="1:9">
      <c r="A2737" t="str">
        <f t="shared" si="208"/>
        <v>4.6.2.3.0.00.00 - Ganhos com Alienação de Intangíveis</v>
      </c>
      <c r="B2737" s="5" t="s">
        <v>3470</v>
      </c>
      <c r="C2737" s="6"/>
      <c r="E2737" s="1">
        <f>E2738</f>
        <v>0</v>
      </c>
      <c r="F2737" s="1">
        <f>F2738</f>
        <v>0</v>
      </c>
      <c r="H2737" t="b">
        <f t="shared" si="209"/>
        <v>1</v>
      </c>
      <c r="I2737" t="str">
        <f t="shared" si="207"/>
        <v>00</v>
      </c>
    </row>
    <row r="2738" spans="1:9">
      <c r="A2738" t="str">
        <f t="shared" si="208"/>
        <v>4.6.2.3.1.00.00 - Ganhos com Alienação de Intangíveis - Consolidação</v>
      </c>
      <c r="B2738" s="3" t="s">
        <v>3471</v>
      </c>
      <c r="C2738" s="4"/>
      <c r="E2738" s="1">
        <f t="shared" si="210"/>
        <v>0</v>
      </c>
      <c r="F2738" s="1">
        <f t="shared" si="211"/>
        <v>0</v>
      </c>
      <c r="H2738" t="b">
        <f t="shared" si="209"/>
        <v>1</v>
      </c>
      <c r="I2738" t="str">
        <f t="shared" si="207"/>
        <v>00</v>
      </c>
    </row>
    <row r="2739" spans="1:9">
      <c r="A2739" t="str">
        <f t="shared" si="208"/>
        <v>4.6.2.9.0.00.00 - Ganhos com Alienação de Demais Ativos</v>
      </c>
      <c r="B2739" s="5" t="s">
        <v>3472</v>
      </c>
      <c r="C2739" s="6">
        <v>13907186.630000001</v>
      </c>
      <c r="E2739" s="1">
        <f>E2740</f>
        <v>0</v>
      </c>
      <c r="F2739" s="1">
        <f>F2740</f>
        <v>13907186.630000001</v>
      </c>
      <c r="H2739" t="b">
        <f t="shared" si="209"/>
        <v>1</v>
      </c>
      <c r="I2739" t="str">
        <f t="shared" si="207"/>
        <v>00</v>
      </c>
    </row>
    <row r="2740" spans="1:9" ht="25.5">
      <c r="A2740" t="str">
        <f t="shared" si="208"/>
        <v>4.6.2.9.1.00.00 - Ganhos com Alienação de Demais Ativos - 
 Consolidação</v>
      </c>
      <c r="B2740" s="3" t="s">
        <v>3473</v>
      </c>
      <c r="C2740" s="4">
        <v>13907186.630000001</v>
      </c>
      <c r="E2740" s="1">
        <f t="shared" si="210"/>
        <v>0</v>
      </c>
      <c r="F2740" s="1">
        <f t="shared" si="211"/>
        <v>13907186.630000001</v>
      </c>
      <c r="H2740" t="b">
        <f t="shared" si="209"/>
        <v>1</v>
      </c>
      <c r="I2740" t="str">
        <f t="shared" si="207"/>
        <v>00</v>
      </c>
    </row>
    <row r="2741" spans="1:9">
      <c r="A2741" t="str">
        <f t="shared" si="208"/>
        <v>4.6.3.0.0.00.00 - Ganhos com Incorporação de Ativos</v>
      </c>
      <c r="B2741" s="5" t="s">
        <v>3474</v>
      </c>
      <c r="C2741" s="6">
        <v>16650219450.08</v>
      </c>
      <c r="E2741" s="1">
        <f>E2742+E2746+E2744+E2750+E2748</f>
        <v>0</v>
      </c>
      <c r="F2741" s="1">
        <f>F2742+F2746+F2744+F2750+F2748</f>
        <v>16650219450.08</v>
      </c>
      <c r="H2741" t="b">
        <f t="shared" si="209"/>
        <v>1</v>
      </c>
      <c r="I2741" t="str">
        <f t="shared" si="207"/>
        <v>00</v>
      </c>
    </row>
    <row r="2742" spans="1:9">
      <c r="A2742" t="str">
        <f t="shared" si="208"/>
        <v>4.6.3.1.0.00.00 - Ganhos com Incorporação de Ativos por Descobertas</v>
      </c>
      <c r="B2742" s="3" t="s">
        <v>3475</v>
      </c>
      <c r="C2742" s="4">
        <v>414255355.97000003</v>
      </c>
      <c r="E2742" s="1">
        <f>E2743</f>
        <v>0</v>
      </c>
      <c r="F2742" s="1">
        <f>F2743</f>
        <v>414255355.97000003</v>
      </c>
      <c r="H2742" t="b">
        <f t="shared" si="209"/>
        <v>1</v>
      </c>
      <c r="I2742" t="str">
        <f t="shared" si="207"/>
        <v>00</v>
      </c>
    </row>
    <row r="2743" spans="1:9" ht="25.5">
      <c r="A2743" t="str">
        <f t="shared" si="208"/>
        <v>4.6.3.1.1.00.00 - Ganhos com Incorporação de Ativos por Descobertas 
 - Consolidação</v>
      </c>
      <c r="B2743" s="5" t="s">
        <v>3476</v>
      </c>
      <c r="C2743" s="6">
        <v>414255355.97000003</v>
      </c>
      <c r="E2743" s="1">
        <f t="shared" si="210"/>
        <v>0</v>
      </c>
      <c r="F2743" s="1">
        <f t="shared" si="211"/>
        <v>414255355.97000003</v>
      </c>
      <c r="H2743" t="b">
        <f t="shared" si="209"/>
        <v>1</v>
      </c>
      <c r="I2743" t="str">
        <f t="shared" si="207"/>
        <v>00</v>
      </c>
    </row>
    <row r="2744" spans="1:9">
      <c r="A2744" t="str">
        <f t="shared" si="208"/>
        <v>4.6.3.2.0.00.00 - Ganhos com Incorporação de Ativos por Nascimentos</v>
      </c>
      <c r="B2744" s="3" t="s">
        <v>3477</v>
      </c>
      <c r="C2744" s="4">
        <v>3586092.35</v>
      </c>
      <c r="E2744" s="1">
        <f>E2745</f>
        <v>0</v>
      </c>
      <c r="F2744" s="1">
        <f>F2745</f>
        <v>3586092.35</v>
      </c>
      <c r="H2744" t="b">
        <f t="shared" si="209"/>
        <v>1</v>
      </c>
      <c r="I2744" t="str">
        <f t="shared" si="207"/>
        <v>00</v>
      </c>
    </row>
    <row r="2745" spans="1:9" ht="25.5">
      <c r="A2745" t="str">
        <f t="shared" si="208"/>
        <v>4.6.3.2.1.00.00 - Ganhos com Incorporação de Ativos por Nascimentos 
 - Consolidação</v>
      </c>
      <c r="B2745" s="5" t="s">
        <v>3478</v>
      </c>
      <c r="C2745" s="6">
        <v>3586092.35</v>
      </c>
      <c r="E2745" s="1">
        <f t="shared" si="210"/>
        <v>0</v>
      </c>
      <c r="F2745" s="1">
        <f t="shared" si="211"/>
        <v>3586092.35</v>
      </c>
      <c r="H2745" t="b">
        <f t="shared" si="209"/>
        <v>1</v>
      </c>
      <c r="I2745" t="str">
        <f t="shared" si="207"/>
        <v>00</v>
      </c>
    </row>
    <row r="2746" spans="1:9">
      <c r="A2746" t="str">
        <f t="shared" si="208"/>
        <v>4.6.3.3.0.00.00 - Ganhos com Incorporação de Valores Apreendidos</v>
      </c>
      <c r="B2746" s="3" t="s">
        <v>3479</v>
      </c>
      <c r="C2746" s="4">
        <v>364712305.66000003</v>
      </c>
      <c r="E2746" s="1">
        <f>E2747</f>
        <v>0</v>
      </c>
      <c r="F2746" s="1">
        <f>F2747</f>
        <v>364712305.66000003</v>
      </c>
      <c r="H2746" t="b">
        <f t="shared" si="209"/>
        <v>1</v>
      </c>
      <c r="I2746" t="str">
        <f t="shared" si="207"/>
        <v>00</v>
      </c>
    </row>
    <row r="2747" spans="1:9" ht="25.5">
      <c r="A2747" t="str">
        <f t="shared" si="208"/>
        <v>4.6.3.3.1.00.00 - Ganhos com Incorporação de Ativos Apreendidos - 
 Consolidação</v>
      </c>
      <c r="B2747" s="5" t="s">
        <v>3480</v>
      </c>
      <c r="C2747" s="6">
        <v>364712305.66000003</v>
      </c>
      <c r="E2747" s="1">
        <f t="shared" si="210"/>
        <v>0</v>
      </c>
      <c r="F2747" s="1">
        <f t="shared" si="211"/>
        <v>364712305.66000003</v>
      </c>
      <c r="H2747" t="b">
        <f t="shared" si="209"/>
        <v>1</v>
      </c>
      <c r="I2747" t="str">
        <f t="shared" si="207"/>
        <v>00</v>
      </c>
    </row>
    <row r="2748" spans="1:9">
      <c r="A2748" t="str">
        <f t="shared" si="208"/>
        <v>4.6.3.4.0.00.00 - Ganhos com Incorporação de Ativos Por Produção</v>
      </c>
      <c r="B2748" s="3" t="s">
        <v>3481</v>
      </c>
      <c r="C2748" s="4">
        <v>9309614.3699999992</v>
      </c>
      <c r="E2748" s="1">
        <f>E2749</f>
        <v>0</v>
      </c>
      <c r="F2748" s="1">
        <f>F2749</f>
        <v>9309614.3699999992</v>
      </c>
      <c r="H2748" t="b">
        <f t="shared" si="209"/>
        <v>1</v>
      </c>
      <c r="I2748" t="str">
        <f t="shared" si="207"/>
        <v>00</v>
      </c>
    </row>
    <row r="2749" spans="1:9" ht="25.5">
      <c r="A2749" t="str">
        <f t="shared" si="208"/>
        <v>4.6.3.4.1.00.00 - Ganhos com Incorporação de Ativos Por Produção - 
 Consolidação</v>
      </c>
      <c r="B2749" s="5" t="s">
        <v>3482</v>
      </c>
      <c r="C2749" s="6">
        <v>9309614.3699999992</v>
      </c>
      <c r="E2749" s="1">
        <f t="shared" si="210"/>
        <v>0</v>
      </c>
      <c r="F2749" s="1">
        <f t="shared" si="211"/>
        <v>9309614.3699999992</v>
      </c>
      <c r="H2749" t="b">
        <f t="shared" si="209"/>
        <v>1</v>
      </c>
      <c r="I2749" t="str">
        <f t="shared" si="207"/>
        <v>00</v>
      </c>
    </row>
    <row r="2750" spans="1:9">
      <c r="A2750" t="str">
        <f t="shared" si="208"/>
        <v>4.6.3.9.0.00.00 - Outros Ganhos com Incorporação de Ativos</v>
      </c>
      <c r="B2750" s="3" t="s">
        <v>3483</v>
      </c>
      <c r="C2750" s="4">
        <v>15858356081.73</v>
      </c>
      <c r="E2750" s="1">
        <f>E2751</f>
        <v>0</v>
      </c>
      <c r="F2750" s="1">
        <f>F2751</f>
        <v>15858356081.73</v>
      </c>
      <c r="H2750" t="b">
        <f t="shared" si="209"/>
        <v>1</v>
      </c>
      <c r="I2750" t="str">
        <f t="shared" si="207"/>
        <v>00</v>
      </c>
    </row>
    <row r="2751" spans="1:9" ht="25.5">
      <c r="A2751" t="str">
        <f t="shared" si="208"/>
        <v>4.6.3.9.1.00.00 - Outros Ganhos com Incorporação de Ativos - 
 Consolidação</v>
      </c>
      <c r="B2751" s="5" t="s">
        <v>3484</v>
      </c>
      <c r="C2751" s="6">
        <v>15858356081.73</v>
      </c>
      <c r="E2751" s="1">
        <f t="shared" si="210"/>
        <v>0</v>
      </c>
      <c r="F2751" s="1">
        <f t="shared" si="211"/>
        <v>15858356081.73</v>
      </c>
      <c r="H2751" t="b">
        <f t="shared" si="209"/>
        <v>1</v>
      </c>
      <c r="I2751" t="str">
        <f t="shared" si="207"/>
        <v>00</v>
      </c>
    </row>
    <row r="2752" spans="1:9">
      <c r="A2752" t="str">
        <f t="shared" si="208"/>
        <v>4.6.4.0.0.00.00 - Ganhos com Desincorporação de Passivos</v>
      </c>
      <c r="B2752" s="3" t="s">
        <v>3485</v>
      </c>
      <c r="C2752" s="4">
        <v>56348729376.360001</v>
      </c>
      <c r="E2752" s="1">
        <f>E2753</f>
        <v>0</v>
      </c>
      <c r="F2752" s="1">
        <f>F2753</f>
        <v>56348729376.360001</v>
      </c>
      <c r="H2752" t="b">
        <f t="shared" si="209"/>
        <v>1</v>
      </c>
      <c r="I2752" t="str">
        <f t="shared" ref="I2752:I2815" si="212">MID(A2752,11,2)</f>
        <v>00</v>
      </c>
    </row>
    <row r="2753" spans="1:9" ht="25.5">
      <c r="A2753" t="str">
        <f t="shared" ref="A2753:A2816" si="213">TRIM(B2753)</f>
        <v>4.6.4.0.1.00.00 - Ganhos com Desincorporação de Passivos - 
 Consolidação</v>
      </c>
      <c r="B2753" s="5" t="s">
        <v>3486</v>
      </c>
      <c r="C2753" s="6">
        <v>56348729376.360001</v>
      </c>
      <c r="E2753" s="1">
        <f t="shared" ref="E2753:E2816" si="214">SUMIF(A2753:B2753,"*intra*",C2753:D2753)+SUMIF(A2753:B2753,"*inter*",C2753:D2753)</f>
        <v>0</v>
      </c>
      <c r="F2753" s="1">
        <f t="shared" ref="F2753:F2816" si="215">SUMIF(A2753:B2753,"*consolidação*",C2753:D2753)</f>
        <v>56348729376.360001</v>
      </c>
      <c r="H2753" t="b">
        <f t="shared" ref="H2753:H2816" si="216">IF(I2753="00",C2753=E2753+F2753,TRUE)</f>
        <v>1</v>
      </c>
      <c r="I2753" t="str">
        <f t="shared" si="212"/>
        <v>00</v>
      </c>
    </row>
    <row r="2754" spans="1:9">
      <c r="A2754" t="str">
        <f t="shared" si="213"/>
        <v>4.6.5.0.0.00.00 - Reversão de Redução a Valor Recuperável</v>
      </c>
      <c r="B2754" s="3" t="s">
        <v>3487</v>
      </c>
      <c r="C2754" s="4">
        <v>337542401</v>
      </c>
      <c r="E2754" s="1">
        <f>E2763+E2761+E2755</f>
        <v>0</v>
      </c>
      <c r="F2754" s="1">
        <f>F2763+F2761+F2755</f>
        <v>337542401</v>
      </c>
      <c r="H2754" t="b">
        <f t="shared" si="216"/>
        <v>1</v>
      </c>
      <c r="I2754" t="str">
        <f t="shared" si="212"/>
        <v>00</v>
      </c>
    </row>
    <row r="2755" spans="1:9" ht="25.5">
      <c r="A2755" t="str">
        <f t="shared" si="213"/>
        <v>4.6.5.1.0.00.00 - Reversão de Redução a Valor Recuperável de 
 Investimentos</v>
      </c>
      <c r="B2755" s="5" t="s">
        <v>3488</v>
      </c>
      <c r="C2755" s="6">
        <v>167396738.37</v>
      </c>
      <c r="E2755" s="1">
        <f>E2757+E2759+E2756+E2758+E2760</f>
        <v>0</v>
      </c>
      <c r="F2755" s="1">
        <f>F2757+F2759+F2756+F2758+F2760</f>
        <v>167396738.37</v>
      </c>
      <c r="H2755" t="b">
        <f t="shared" si="216"/>
        <v>1</v>
      </c>
      <c r="I2755" t="str">
        <f t="shared" si="212"/>
        <v>00</v>
      </c>
    </row>
    <row r="2756" spans="1:9" ht="25.5">
      <c r="A2756" t="str">
        <f t="shared" si="213"/>
        <v>4.6.5.1.1.00.00 - Reversão de Redução a Valor Recuperável de 
 Investimentos - Consolidação</v>
      </c>
      <c r="B2756" s="3" t="s">
        <v>3489</v>
      </c>
      <c r="C2756" s="4">
        <v>167396738.37</v>
      </c>
      <c r="E2756" s="1">
        <f t="shared" si="214"/>
        <v>0</v>
      </c>
      <c r="F2756" s="1">
        <f t="shared" si="215"/>
        <v>167396738.37</v>
      </c>
      <c r="H2756" t="b">
        <f t="shared" si="216"/>
        <v>1</v>
      </c>
      <c r="I2756" t="str">
        <f t="shared" si="212"/>
        <v>00</v>
      </c>
    </row>
    <row r="2757" spans="1:9" ht="25.5">
      <c r="A2757" t="str">
        <f t="shared" si="213"/>
        <v>4.6.5.1.2.00.00 - Reversão de Redução a Valor Recuperável de 
 Investimentos - Intra OFSS</v>
      </c>
      <c r="B2757" s="5" t="s">
        <v>3490</v>
      </c>
      <c r="C2757" s="6"/>
      <c r="E2757" s="1">
        <f t="shared" si="214"/>
        <v>0</v>
      </c>
      <c r="F2757" s="1">
        <f t="shared" si="215"/>
        <v>0</v>
      </c>
      <c r="H2757" t="b">
        <f t="shared" si="216"/>
        <v>1</v>
      </c>
      <c r="I2757" t="str">
        <f t="shared" si="212"/>
        <v>00</v>
      </c>
    </row>
    <row r="2758" spans="1:9" ht="25.5">
      <c r="A2758" t="str">
        <f t="shared" si="213"/>
        <v>4.6.5.1.3.00.00 - Reversão de Redução a Valor Recuperável de 
 Investimentos - Inter OFSS - União</v>
      </c>
      <c r="B2758" s="3" t="s">
        <v>3491</v>
      </c>
      <c r="C2758" s="4"/>
      <c r="E2758" s="1">
        <f t="shared" si="214"/>
        <v>0</v>
      </c>
      <c r="F2758" s="1">
        <f t="shared" si="215"/>
        <v>0</v>
      </c>
      <c r="H2758" t="b">
        <f t="shared" si="216"/>
        <v>1</v>
      </c>
      <c r="I2758" t="str">
        <f t="shared" si="212"/>
        <v>00</v>
      </c>
    </row>
    <row r="2759" spans="1:9" ht="25.5">
      <c r="A2759" t="str">
        <f t="shared" si="213"/>
        <v>4.6.5.1.4.00.00 - Reversão de Redução a Valor Recuperável de 
 Investimentos - Inter OFSS - Estado</v>
      </c>
      <c r="B2759" s="5" t="s">
        <v>3492</v>
      </c>
      <c r="C2759" s="6"/>
      <c r="E2759" s="1">
        <f t="shared" si="214"/>
        <v>0</v>
      </c>
      <c r="F2759" s="1">
        <f t="shared" si="215"/>
        <v>0</v>
      </c>
      <c r="H2759" t="b">
        <f t="shared" si="216"/>
        <v>1</v>
      </c>
      <c r="I2759" t="str">
        <f t="shared" si="212"/>
        <v>00</v>
      </c>
    </row>
    <row r="2760" spans="1:9" ht="25.5">
      <c r="A2760" t="str">
        <f t="shared" si="213"/>
        <v>4.6.5.1.5.00.00 - Reversão de Redução a Valor Recuperável de 
 Investimentos - Inter OFSS - Município</v>
      </c>
      <c r="B2760" s="3" t="s">
        <v>3493</v>
      </c>
      <c r="C2760" s="4"/>
      <c r="E2760" s="1">
        <f t="shared" si="214"/>
        <v>0</v>
      </c>
      <c r="F2760" s="1">
        <f t="shared" si="215"/>
        <v>0</v>
      </c>
      <c r="H2760" t="b">
        <f t="shared" si="216"/>
        <v>1</v>
      </c>
      <c r="I2760" t="str">
        <f t="shared" si="212"/>
        <v>00</v>
      </c>
    </row>
    <row r="2761" spans="1:9" ht="25.5">
      <c r="A2761" t="str">
        <f t="shared" si="213"/>
        <v>4.6.5.2.0.00.00 - Reversão de Redução a Valor Recuperável de 
 Imobilizado</v>
      </c>
      <c r="B2761" s="5" t="s">
        <v>3494</v>
      </c>
      <c r="C2761" s="6">
        <v>170079507.61000001</v>
      </c>
      <c r="E2761" s="1">
        <f>E2762</f>
        <v>0</v>
      </c>
      <c r="F2761" s="1">
        <f>F2762</f>
        <v>170079507.61000001</v>
      </c>
      <c r="H2761" t="b">
        <f t="shared" si="216"/>
        <v>1</v>
      </c>
      <c r="I2761" t="str">
        <f t="shared" si="212"/>
        <v>00</v>
      </c>
    </row>
    <row r="2762" spans="1:9" ht="25.5">
      <c r="A2762" t="str">
        <f t="shared" si="213"/>
        <v>4.6.5.2.1.00.00 - Reversão de Redução a Valor Recuperável de 
 Imobilizado - Consolidação</v>
      </c>
      <c r="B2762" s="3" t="s">
        <v>3495</v>
      </c>
      <c r="C2762" s="4">
        <v>170079507.61000001</v>
      </c>
      <c r="E2762" s="1">
        <f t="shared" si="214"/>
        <v>0</v>
      </c>
      <c r="F2762" s="1">
        <f t="shared" si="215"/>
        <v>170079507.61000001</v>
      </c>
      <c r="H2762" t="b">
        <f t="shared" si="216"/>
        <v>1</v>
      </c>
      <c r="I2762" t="str">
        <f t="shared" si="212"/>
        <v>00</v>
      </c>
    </row>
    <row r="2763" spans="1:9" ht="25.5">
      <c r="A2763" t="str">
        <f t="shared" si="213"/>
        <v>4.6.5.3.0.00.00 - Reversão de Redução a Valor Recuperável de 
 Intangíveis</v>
      </c>
      <c r="B2763" s="5" t="s">
        <v>3496</v>
      </c>
      <c r="C2763" s="6">
        <v>66155.02</v>
      </c>
      <c r="E2763" s="1">
        <f>E2764</f>
        <v>0</v>
      </c>
      <c r="F2763" s="1">
        <f>F2764</f>
        <v>66155.02</v>
      </c>
      <c r="H2763" t="b">
        <f t="shared" si="216"/>
        <v>1</v>
      </c>
      <c r="I2763" t="str">
        <f t="shared" si="212"/>
        <v>00</v>
      </c>
    </row>
    <row r="2764" spans="1:9" ht="25.5">
      <c r="A2764" t="str">
        <f t="shared" si="213"/>
        <v>4.6.5.3.1.00.00 - Reversão de Redução a Valor Recuperável de 
 Intangíveis - Consolidação</v>
      </c>
      <c r="B2764" s="3" t="s">
        <v>3497</v>
      </c>
      <c r="C2764" s="4">
        <v>66155.02</v>
      </c>
      <c r="E2764" s="1">
        <f t="shared" si="214"/>
        <v>0</v>
      </c>
      <c r="F2764" s="1">
        <f t="shared" si="215"/>
        <v>66155.02</v>
      </c>
      <c r="H2764" t="b">
        <f t="shared" si="216"/>
        <v>1</v>
      </c>
      <c r="I2764" t="str">
        <f t="shared" si="212"/>
        <v>00</v>
      </c>
    </row>
    <row r="2765" spans="1:9">
      <c r="A2765" t="str">
        <f t="shared" si="213"/>
        <v>4.9.0.0.0.00.00 - Outras Variações Patrimoniais Aumentativas</v>
      </c>
      <c r="B2765" s="5" t="s">
        <v>3498</v>
      </c>
      <c r="C2765" s="6">
        <v>181762014581.51001</v>
      </c>
      <c r="E2765" s="1">
        <f>E2766+E2788+E2800+E2768+E2777</f>
        <v>3169157696.2399998</v>
      </c>
      <c r="F2765" s="1">
        <f>F2766+F2788+F2800+F2768+F2777</f>
        <v>178592856885.26999</v>
      </c>
      <c r="H2765" t="b">
        <f t="shared" si="216"/>
        <v>1</v>
      </c>
      <c r="I2765" t="str">
        <f t="shared" si="212"/>
        <v>00</v>
      </c>
    </row>
    <row r="2766" spans="1:9">
      <c r="A2766" t="str">
        <f t="shared" si="213"/>
        <v>4.9.1.0.0.00.00 - Variação Patrimonial Aumentativa a Classificar</v>
      </c>
      <c r="B2766" s="3" t="s">
        <v>3499</v>
      </c>
      <c r="C2766" s="4">
        <v>2274442263.5100002</v>
      </c>
      <c r="E2766" s="1">
        <f>E2767</f>
        <v>0</v>
      </c>
      <c r="F2766" s="1">
        <f>F2767</f>
        <v>2274442263.5100002</v>
      </c>
      <c r="H2766" t="b">
        <f t="shared" si="216"/>
        <v>1</v>
      </c>
      <c r="I2766" t="str">
        <f t="shared" si="212"/>
        <v>00</v>
      </c>
    </row>
    <row r="2767" spans="1:9" ht="25.5">
      <c r="A2767" t="str">
        <f t="shared" si="213"/>
        <v>4.9.1.0.1.00.00 - Variação Patrimonial Aumentativa a Classificar - 
 Consolidação</v>
      </c>
      <c r="B2767" s="5" t="s">
        <v>3500</v>
      </c>
      <c r="C2767" s="6">
        <v>2274442263.5100002</v>
      </c>
      <c r="E2767" s="1">
        <f t="shared" si="214"/>
        <v>0</v>
      </c>
      <c r="F2767" s="1">
        <f t="shared" si="215"/>
        <v>2274442263.5100002</v>
      </c>
      <c r="H2767" t="b">
        <f t="shared" si="216"/>
        <v>1</v>
      </c>
      <c r="I2767" t="str">
        <f t="shared" si="212"/>
        <v>00</v>
      </c>
    </row>
    <row r="2768" spans="1:9">
      <c r="A2768" t="str">
        <f t="shared" si="213"/>
        <v>4.9.2.0.0.00.00 - Resultado Positivo de Participações</v>
      </c>
      <c r="B2768" s="3" t="s">
        <v>3501</v>
      </c>
      <c r="C2768" s="4">
        <v>352440934.16000003</v>
      </c>
      <c r="E2768" s="1">
        <f>E2775+E2769</f>
        <v>2292274.4200000004</v>
      </c>
      <c r="F2768" s="1">
        <f>F2775+F2769</f>
        <v>350148659.74000001</v>
      </c>
      <c r="H2768" t="b">
        <f t="shared" si="216"/>
        <v>1</v>
      </c>
      <c r="I2768" t="str">
        <f t="shared" si="212"/>
        <v>00</v>
      </c>
    </row>
    <row r="2769" spans="1:9">
      <c r="A2769" t="str">
        <f t="shared" si="213"/>
        <v>4.9.2.1.0.00.00 - Resultado Positivo de Equivalência Patrimonial</v>
      </c>
      <c r="B2769" s="5" t="s">
        <v>3502</v>
      </c>
      <c r="C2769" s="6">
        <v>290037304.01999998</v>
      </c>
      <c r="E2769" s="1">
        <f>E2774+E2770+E2771+E2772+E2773</f>
        <v>2292274.4200000004</v>
      </c>
      <c r="F2769" s="1">
        <f>F2774+F2770+F2771+F2772+F2773</f>
        <v>287745029.60000002</v>
      </c>
      <c r="H2769" t="b">
        <f t="shared" si="216"/>
        <v>1</v>
      </c>
      <c r="I2769" t="str">
        <f t="shared" si="212"/>
        <v>00</v>
      </c>
    </row>
    <row r="2770" spans="1:9" ht="25.5">
      <c r="A2770" t="str">
        <f t="shared" si="213"/>
        <v>4.9.2.1.1.00.00 - Resultado Positivo de Equivalência Patrimonial - 
 Consolidação</v>
      </c>
      <c r="B2770" s="3" t="s">
        <v>3503</v>
      </c>
      <c r="C2770" s="4">
        <v>287745029.60000002</v>
      </c>
      <c r="E2770" s="1">
        <f t="shared" si="214"/>
        <v>0</v>
      </c>
      <c r="F2770" s="1">
        <f t="shared" si="215"/>
        <v>287745029.60000002</v>
      </c>
      <c r="H2770" t="b">
        <f t="shared" si="216"/>
        <v>1</v>
      </c>
      <c r="I2770" t="str">
        <f t="shared" si="212"/>
        <v>00</v>
      </c>
    </row>
    <row r="2771" spans="1:9" ht="25.5">
      <c r="A2771" t="str">
        <f t="shared" si="213"/>
        <v>4.9.2.1.2.00.00 - Resultado Positivo de Equivalência Patrimonial - 
 Intra OFSS</v>
      </c>
      <c r="B2771" s="5" t="s">
        <v>3504</v>
      </c>
      <c r="C2771" s="6">
        <v>192.68</v>
      </c>
      <c r="E2771" s="1">
        <f t="shared" si="214"/>
        <v>192.68</v>
      </c>
      <c r="F2771" s="1">
        <f t="shared" si="215"/>
        <v>0</v>
      </c>
      <c r="H2771" t="b">
        <f t="shared" si="216"/>
        <v>1</v>
      </c>
      <c r="I2771" t="str">
        <f t="shared" si="212"/>
        <v>00</v>
      </c>
    </row>
    <row r="2772" spans="1:9" ht="25.5">
      <c r="A2772" t="str">
        <f t="shared" si="213"/>
        <v>4.9.2.1.3.00.00 - Resultado Positivo de Equivalência Patrimonial - 
 Inter OFSS - União</v>
      </c>
      <c r="B2772" s="3" t="s">
        <v>3505</v>
      </c>
      <c r="C2772" s="4">
        <v>51387.47</v>
      </c>
      <c r="E2772" s="1">
        <f t="shared" si="214"/>
        <v>51387.47</v>
      </c>
      <c r="F2772" s="1">
        <f t="shared" si="215"/>
        <v>0</v>
      </c>
      <c r="H2772" t="b">
        <f t="shared" si="216"/>
        <v>1</v>
      </c>
      <c r="I2772" t="str">
        <f t="shared" si="212"/>
        <v>00</v>
      </c>
    </row>
    <row r="2773" spans="1:9" ht="25.5">
      <c r="A2773" t="str">
        <f t="shared" si="213"/>
        <v>4.9.2.1.4.00.00 - Resultado Positivo de Equivalência Patrimonial - 
 Inter OFSS - Estado</v>
      </c>
      <c r="B2773" s="5" t="s">
        <v>3506</v>
      </c>
      <c r="C2773" s="6">
        <v>123256.59</v>
      </c>
      <c r="E2773" s="1">
        <f t="shared" si="214"/>
        <v>123256.59</v>
      </c>
      <c r="F2773" s="1">
        <f t="shared" si="215"/>
        <v>0</v>
      </c>
      <c r="H2773" t="b">
        <f t="shared" si="216"/>
        <v>1</v>
      </c>
      <c r="I2773" t="str">
        <f t="shared" si="212"/>
        <v>00</v>
      </c>
    </row>
    <row r="2774" spans="1:9" ht="25.5">
      <c r="A2774" t="str">
        <f t="shared" si="213"/>
        <v>4.9.2.1.5.00.00 - Resultado Positivo de Equivalência Patrimonial - 
 Inter OFSS - Município</v>
      </c>
      <c r="B2774" s="3" t="s">
        <v>3507</v>
      </c>
      <c r="C2774" s="4">
        <v>2117437.6800000002</v>
      </c>
      <c r="E2774" s="1">
        <f t="shared" si="214"/>
        <v>2117437.6800000002</v>
      </c>
      <c r="F2774" s="1">
        <f t="shared" si="215"/>
        <v>0</v>
      </c>
      <c r="H2774" t="b">
        <f t="shared" si="216"/>
        <v>1</v>
      </c>
      <c r="I2774" t="str">
        <f t="shared" si="212"/>
        <v>00</v>
      </c>
    </row>
    <row r="2775" spans="1:9">
      <c r="A2775" t="str">
        <f t="shared" si="213"/>
        <v>4.9.2.2.0.00.00 - Dividendos e Rendimentos de Outros Investimentos</v>
      </c>
      <c r="B2775" s="5" t="s">
        <v>3508</v>
      </c>
      <c r="C2775" s="6">
        <v>62403630.140000001</v>
      </c>
      <c r="E2775" s="1">
        <f>E2776</f>
        <v>0</v>
      </c>
      <c r="F2775" s="1">
        <f>F2776</f>
        <v>62403630.140000001</v>
      </c>
      <c r="H2775" t="b">
        <f t="shared" si="216"/>
        <v>1</v>
      </c>
      <c r="I2775" t="str">
        <f t="shared" si="212"/>
        <v>00</v>
      </c>
    </row>
    <row r="2776" spans="1:9" ht="25.5">
      <c r="A2776" t="str">
        <f t="shared" si="213"/>
        <v>4.9.2.2.1.00.00 - Dividendos e Rendimentos de Outros Investimentos - 
 Consolidação</v>
      </c>
      <c r="B2776" s="3" t="s">
        <v>3509</v>
      </c>
      <c r="C2776" s="4">
        <v>62403630.140000001</v>
      </c>
      <c r="E2776" s="1">
        <f t="shared" si="214"/>
        <v>0</v>
      </c>
      <c r="F2776" s="1">
        <f t="shared" si="215"/>
        <v>62403630.140000001</v>
      </c>
      <c r="H2776" t="b">
        <f t="shared" si="216"/>
        <v>1</v>
      </c>
      <c r="I2776" t="str">
        <f t="shared" si="212"/>
        <v>00</v>
      </c>
    </row>
    <row r="2777" spans="1:9">
      <c r="A2777" t="str">
        <f t="shared" si="213"/>
        <v>4.9.3.0.0.00.00 - Operações da Autoridade Monetária</v>
      </c>
      <c r="B2777" s="5" t="s">
        <v>3510</v>
      </c>
      <c r="C2777" s="6">
        <v>463680389.69</v>
      </c>
      <c r="E2777" s="1">
        <f>E2778+E2780+E2782+E2784+E2786</f>
        <v>0</v>
      </c>
      <c r="F2777" s="1">
        <f>F2778+F2780+F2782+F2784+F2786</f>
        <v>463680389.69</v>
      </c>
      <c r="H2777" t="b">
        <f t="shared" si="216"/>
        <v>1</v>
      </c>
      <c r="I2777" t="str">
        <f t="shared" si="212"/>
        <v>00</v>
      </c>
    </row>
    <row r="2778" spans="1:9">
      <c r="A2778" t="str">
        <f t="shared" si="213"/>
        <v>4.9.3.1.0.00.00 - Juros</v>
      </c>
      <c r="B2778" s="3" t="s">
        <v>3511</v>
      </c>
      <c r="C2778" s="4">
        <v>495151.34</v>
      </c>
      <c r="E2778" s="1">
        <f>E2779</f>
        <v>0</v>
      </c>
      <c r="F2778" s="1">
        <f>F2779</f>
        <v>495151.34</v>
      </c>
      <c r="H2778" t="b">
        <f t="shared" si="216"/>
        <v>1</v>
      </c>
      <c r="I2778" t="str">
        <f t="shared" si="212"/>
        <v>00</v>
      </c>
    </row>
    <row r="2779" spans="1:9">
      <c r="A2779" t="str">
        <f t="shared" si="213"/>
        <v>4.9.3.1.1.00.00 - Juros - Consolidação</v>
      </c>
      <c r="B2779" s="5" t="s">
        <v>3512</v>
      </c>
      <c r="C2779" s="6">
        <v>495151.34</v>
      </c>
      <c r="E2779" s="1">
        <f t="shared" si="214"/>
        <v>0</v>
      </c>
      <c r="F2779" s="1">
        <f t="shared" si="215"/>
        <v>495151.34</v>
      </c>
      <c r="H2779" t="b">
        <f t="shared" si="216"/>
        <v>1</v>
      </c>
      <c r="I2779" t="str">
        <f t="shared" si="212"/>
        <v>00</v>
      </c>
    </row>
    <row r="2780" spans="1:9">
      <c r="A2780" t="str">
        <f t="shared" si="213"/>
        <v>4.9.3.2.0.00.00 - Posição de Negociação</v>
      </c>
      <c r="B2780" s="3" t="s">
        <v>3513</v>
      </c>
      <c r="C2780" s="4">
        <v>318129.77</v>
      </c>
      <c r="E2780" s="1">
        <f>E2781</f>
        <v>0</v>
      </c>
      <c r="F2780" s="1">
        <f>F2781</f>
        <v>318129.77</v>
      </c>
      <c r="H2780" t="b">
        <f t="shared" si="216"/>
        <v>1</v>
      </c>
      <c r="I2780" t="str">
        <f t="shared" si="212"/>
        <v>00</v>
      </c>
    </row>
    <row r="2781" spans="1:9">
      <c r="A2781" t="str">
        <f t="shared" si="213"/>
        <v>4.9.3.2.1.00.00 - Posição de Negociação - Consolidação</v>
      </c>
      <c r="B2781" s="5" t="s">
        <v>3514</v>
      </c>
      <c r="C2781" s="6">
        <v>318129.77</v>
      </c>
      <c r="E2781" s="1">
        <f t="shared" si="214"/>
        <v>0</v>
      </c>
      <c r="F2781" s="1">
        <f t="shared" si="215"/>
        <v>318129.77</v>
      </c>
      <c r="H2781" t="b">
        <f t="shared" si="216"/>
        <v>1</v>
      </c>
      <c r="I2781" t="str">
        <f t="shared" si="212"/>
        <v>00</v>
      </c>
    </row>
    <row r="2782" spans="1:9">
      <c r="A2782" t="str">
        <f t="shared" si="213"/>
        <v>4.9.3.3.0.00.00 - Posição de Investimentos</v>
      </c>
      <c r="B2782" s="3" t="s">
        <v>3515</v>
      </c>
      <c r="C2782" s="4">
        <v>4889407.91</v>
      </c>
      <c r="E2782" s="1">
        <f>E2783</f>
        <v>0</v>
      </c>
      <c r="F2782" s="1">
        <f>F2783</f>
        <v>4889407.91</v>
      </c>
      <c r="H2782" t="b">
        <f t="shared" si="216"/>
        <v>1</v>
      </c>
      <c r="I2782" t="str">
        <f t="shared" si="212"/>
        <v>00</v>
      </c>
    </row>
    <row r="2783" spans="1:9">
      <c r="A2783" t="str">
        <f t="shared" si="213"/>
        <v>4.9.3.3.1.00.00 - Posição de Investimentos - Consolidação</v>
      </c>
      <c r="B2783" s="5" t="s">
        <v>3516</v>
      </c>
      <c r="C2783" s="6">
        <v>4889407.91</v>
      </c>
      <c r="E2783" s="1">
        <f t="shared" si="214"/>
        <v>0</v>
      </c>
      <c r="F2783" s="1">
        <f t="shared" si="215"/>
        <v>4889407.91</v>
      </c>
      <c r="H2783" t="b">
        <f t="shared" si="216"/>
        <v>1</v>
      </c>
      <c r="I2783" t="str">
        <f t="shared" si="212"/>
        <v>00</v>
      </c>
    </row>
    <row r="2784" spans="1:9">
      <c r="A2784" t="str">
        <f t="shared" si="213"/>
        <v>4.9.3.4.0.00.00 - Correção Cambial</v>
      </c>
      <c r="B2784" s="3" t="s">
        <v>3517</v>
      </c>
      <c r="C2784" s="4"/>
      <c r="E2784" s="1">
        <f>E2785</f>
        <v>0</v>
      </c>
      <c r="F2784" s="1">
        <f>F2785</f>
        <v>0</v>
      </c>
      <c r="H2784" t="b">
        <f t="shared" si="216"/>
        <v>1</v>
      </c>
      <c r="I2784" t="str">
        <f t="shared" si="212"/>
        <v>00</v>
      </c>
    </row>
    <row r="2785" spans="1:9">
      <c r="A2785" t="str">
        <f t="shared" si="213"/>
        <v>4.9.3.4.1.00.00 - Correção Cambial - Consolidação</v>
      </c>
      <c r="B2785" s="5" t="s">
        <v>3518</v>
      </c>
      <c r="C2785" s="6"/>
      <c r="E2785" s="1">
        <f t="shared" si="214"/>
        <v>0</v>
      </c>
      <c r="F2785" s="1">
        <f t="shared" si="215"/>
        <v>0</v>
      </c>
      <c r="H2785" t="b">
        <f t="shared" si="216"/>
        <v>1</v>
      </c>
      <c r="I2785" t="str">
        <f t="shared" si="212"/>
        <v>00</v>
      </c>
    </row>
    <row r="2786" spans="1:9">
      <c r="A2786" t="str">
        <f t="shared" si="213"/>
        <v>4.9.3.9.0.00.00 - Outras VPD de Operações da Autoridade Monetária</v>
      </c>
      <c r="B2786" s="3" t="s">
        <v>3519</v>
      </c>
      <c r="C2786" s="4">
        <v>457977700.67000002</v>
      </c>
      <c r="E2786" s="1">
        <f>E2787</f>
        <v>0</v>
      </c>
      <c r="F2786" s="1">
        <f>F2787</f>
        <v>457977700.67000002</v>
      </c>
      <c r="H2786" t="b">
        <f t="shared" si="216"/>
        <v>1</v>
      </c>
      <c r="I2786" t="str">
        <f t="shared" si="212"/>
        <v>00</v>
      </c>
    </row>
    <row r="2787" spans="1:9" ht="25.5">
      <c r="A2787" t="str">
        <f t="shared" si="213"/>
        <v>4.9.3.9.1.00.00 - Outras VPD de Operações da Autoridade Monetária - 
 Consolidação</v>
      </c>
      <c r="B2787" s="5" t="s">
        <v>3520</v>
      </c>
      <c r="C2787" s="6">
        <v>457977700.67000002</v>
      </c>
      <c r="E2787" s="1">
        <f t="shared" si="214"/>
        <v>0</v>
      </c>
      <c r="F2787" s="1">
        <f t="shared" si="215"/>
        <v>457977700.67000002</v>
      </c>
      <c r="H2787" t="b">
        <f t="shared" si="216"/>
        <v>1</v>
      </c>
      <c r="I2787" t="str">
        <f t="shared" si="212"/>
        <v>00</v>
      </c>
    </row>
    <row r="2788" spans="1:9">
      <c r="A2788" t="str">
        <f t="shared" si="213"/>
        <v>4.9.7.0.0.00.00 - Reversão de Provisões e Ajustes de Perdas</v>
      </c>
      <c r="B2788" s="3" t="s">
        <v>3521</v>
      </c>
      <c r="C2788" s="4">
        <v>100012711160.17999</v>
      </c>
      <c r="E2788" s="1">
        <f>E2794+E2789</f>
        <v>1712700730.0099998</v>
      </c>
      <c r="F2788" s="1">
        <f>F2794+F2789</f>
        <v>98300010430.169998</v>
      </c>
      <c r="H2788" t="b">
        <f t="shared" si="216"/>
        <v>1</v>
      </c>
      <c r="I2788" t="str">
        <f t="shared" si="212"/>
        <v>00</v>
      </c>
    </row>
    <row r="2789" spans="1:9">
      <c r="A2789" t="str">
        <f t="shared" si="213"/>
        <v>4.9.7.1.0.00.00 - Reversão de Provisões</v>
      </c>
      <c r="B2789" s="5" t="s">
        <v>3522</v>
      </c>
      <c r="C2789" s="6">
        <v>91002193642.369995</v>
      </c>
      <c r="E2789" s="1">
        <f>E2793+E2791+E2790+E2792</f>
        <v>821802119.6099999</v>
      </c>
      <c r="F2789" s="1">
        <f>F2793+F2791+F2790+F2792</f>
        <v>90180391522.759995</v>
      </c>
      <c r="H2789" t="b">
        <f t="shared" si="216"/>
        <v>1</v>
      </c>
      <c r="I2789" t="str">
        <f t="shared" si="212"/>
        <v>00</v>
      </c>
    </row>
    <row r="2790" spans="1:9">
      <c r="A2790" t="str">
        <f t="shared" si="213"/>
        <v>4.9.7.1.1.00.00 - Reversão de Provisões – Consolidação</v>
      </c>
      <c r="B2790" s="3" t="s">
        <v>3523</v>
      </c>
      <c r="C2790" s="4">
        <v>90180391522.759995</v>
      </c>
      <c r="E2790" s="1">
        <f t="shared" si="214"/>
        <v>0</v>
      </c>
      <c r="F2790" s="1">
        <f t="shared" si="215"/>
        <v>90180391522.759995</v>
      </c>
      <c r="H2790" t="b">
        <f t="shared" si="216"/>
        <v>1</v>
      </c>
      <c r="I2790" t="str">
        <f t="shared" si="212"/>
        <v>00</v>
      </c>
    </row>
    <row r="2791" spans="1:9">
      <c r="A2791" t="str">
        <f t="shared" si="213"/>
        <v>4.9.7.1.3.00.00 - Reversão de Provisões – Inter OFSS - União</v>
      </c>
      <c r="B2791" s="5" t="s">
        <v>3524</v>
      </c>
      <c r="C2791" s="6">
        <v>7875501.6799999997</v>
      </c>
      <c r="E2791" s="1">
        <f t="shared" si="214"/>
        <v>7875501.6799999997</v>
      </c>
      <c r="F2791" s="1">
        <f t="shared" si="215"/>
        <v>0</v>
      </c>
      <c r="H2791" t="b">
        <f t="shared" si="216"/>
        <v>1</v>
      </c>
      <c r="I2791" t="str">
        <f t="shared" si="212"/>
        <v>00</v>
      </c>
    </row>
    <row r="2792" spans="1:9">
      <c r="A2792" t="str">
        <f t="shared" si="213"/>
        <v>4.9.7.1.4.00.00 - Reversão de Provisões – Inter OFSS - Estados</v>
      </c>
      <c r="B2792" s="3" t="s">
        <v>3525</v>
      </c>
      <c r="C2792" s="4">
        <v>0.4</v>
      </c>
      <c r="E2792" s="1">
        <f t="shared" si="214"/>
        <v>0.4</v>
      </c>
      <c r="F2792" s="1">
        <f t="shared" si="215"/>
        <v>0</v>
      </c>
      <c r="H2792" t="b">
        <f t="shared" si="216"/>
        <v>1</v>
      </c>
      <c r="I2792" t="str">
        <f t="shared" si="212"/>
        <v>00</v>
      </c>
    </row>
    <row r="2793" spans="1:9">
      <c r="A2793" t="str">
        <f t="shared" si="213"/>
        <v>4.9.7.1.5.00.00 - Reversão de Provisões – Inter OFSS - Municípios</v>
      </c>
      <c r="B2793" s="5" t="s">
        <v>3526</v>
      </c>
      <c r="C2793" s="6">
        <v>813926617.52999997</v>
      </c>
      <c r="E2793" s="1">
        <f t="shared" si="214"/>
        <v>813926617.52999997</v>
      </c>
      <c r="F2793" s="1">
        <f t="shared" si="215"/>
        <v>0</v>
      </c>
      <c r="H2793" t="b">
        <f t="shared" si="216"/>
        <v>1</v>
      </c>
      <c r="I2793" t="str">
        <f t="shared" si="212"/>
        <v>00</v>
      </c>
    </row>
    <row r="2794" spans="1:9">
      <c r="A2794" t="str">
        <f t="shared" si="213"/>
        <v>4.9.7.2.0.00.00 - Reversão de Ajustes de Perdas</v>
      </c>
      <c r="B2794" s="3" t="s">
        <v>3527</v>
      </c>
      <c r="C2794" s="4">
        <v>9010517517.8099995</v>
      </c>
      <c r="E2794" s="1">
        <f>E2795+E2798+E2796+E2799+E2797</f>
        <v>890898610.39999998</v>
      </c>
      <c r="F2794" s="1">
        <f>F2795+F2798+F2796+F2799+F2797</f>
        <v>8119618907.4099998</v>
      </c>
      <c r="H2794" t="b">
        <f t="shared" si="216"/>
        <v>1</v>
      </c>
      <c r="I2794" t="str">
        <f t="shared" si="212"/>
        <v>00</v>
      </c>
    </row>
    <row r="2795" spans="1:9">
      <c r="A2795" t="str">
        <f t="shared" si="213"/>
        <v>4.9.7.2.1.00.00 - Reversão de Ajustes de Perdas – Consolidação</v>
      </c>
      <c r="B2795" s="5" t="s">
        <v>3528</v>
      </c>
      <c r="C2795" s="6">
        <v>8119618907.4099998</v>
      </c>
      <c r="E2795" s="1">
        <f t="shared" si="214"/>
        <v>0</v>
      </c>
      <c r="F2795" s="1">
        <f t="shared" si="215"/>
        <v>8119618907.4099998</v>
      </c>
      <c r="H2795" t="b">
        <f t="shared" si="216"/>
        <v>1</v>
      </c>
      <c r="I2795" t="str">
        <f t="shared" si="212"/>
        <v>00</v>
      </c>
    </row>
    <row r="2796" spans="1:9">
      <c r="A2796" t="str">
        <f t="shared" si="213"/>
        <v>4.9.7.2.2.00.00 - Reversão de Ajustes de Perdas - Intra OFSS</v>
      </c>
      <c r="B2796" s="3" t="s">
        <v>3529</v>
      </c>
      <c r="C2796" s="4">
        <v>96698328.140000001</v>
      </c>
      <c r="E2796" s="1">
        <f t="shared" si="214"/>
        <v>96698328.140000001</v>
      </c>
      <c r="F2796" s="1">
        <f t="shared" si="215"/>
        <v>0</v>
      </c>
      <c r="H2796" t="b">
        <f t="shared" si="216"/>
        <v>1</v>
      </c>
      <c r="I2796" t="str">
        <f t="shared" si="212"/>
        <v>00</v>
      </c>
    </row>
    <row r="2797" spans="1:9">
      <c r="A2797" t="str">
        <f t="shared" si="213"/>
        <v>4.9.7.2.3.00.00 - Reversão de Ajustes de Perdas –Inter OFSS – União</v>
      </c>
      <c r="B2797" s="5" t="s">
        <v>3530</v>
      </c>
      <c r="C2797" s="6">
        <v>22310.59</v>
      </c>
      <c r="E2797" s="1">
        <f t="shared" si="214"/>
        <v>22310.59</v>
      </c>
      <c r="F2797" s="1">
        <f t="shared" si="215"/>
        <v>0</v>
      </c>
      <c r="H2797" t="b">
        <f t="shared" si="216"/>
        <v>1</v>
      </c>
      <c r="I2797" t="str">
        <f t="shared" si="212"/>
        <v>00</v>
      </c>
    </row>
    <row r="2798" spans="1:9">
      <c r="A2798" t="str">
        <f t="shared" si="213"/>
        <v>4.9.7.2.4.00.00 - Reversão de Ajustes de Perdas –Inter OFSS – Estado</v>
      </c>
      <c r="B2798" s="3" t="s">
        <v>3531</v>
      </c>
      <c r="C2798" s="4"/>
      <c r="E2798" s="1">
        <f t="shared" si="214"/>
        <v>0</v>
      </c>
      <c r="F2798" s="1">
        <f t="shared" si="215"/>
        <v>0</v>
      </c>
      <c r="H2798" t="b">
        <f t="shared" si="216"/>
        <v>1</v>
      </c>
      <c r="I2798" t="str">
        <f t="shared" si="212"/>
        <v>00</v>
      </c>
    </row>
    <row r="2799" spans="1:9" ht="25.5">
      <c r="A2799" t="str">
        <f t="shared" si="213"/>
        <v>4.9.7.2.5.00.00 - Reversão de Ajustes de Perdas –Inter OFSS - 
 Município</v>
      </c>
      <c r="B2799" s="5" t="s">
        <v>3532</v>
      </c>
      <c r="C2799" s="6">
        <v>794177971.66999996</v>
      </c>
      <c r="E2799" s="1">
        <f t="shared" si="214"/>
        <v>794177971.66999996</v>
      </c>
      <c r="F2799" s="1">
        <f t="shared" si="215"/>
        <v>0</v>
      </c>
      <c r="H2799" t="b">
        <f t="shared" si="216"/>
        <v>1</v>
      </c>
      <c r="I2799" t="str">
        <f t="shared" si="212"/>
        <v>00</v>
      </c>
    </row>
    <row r="2800" spans="1:9">
      <c r="A2800" t="str">
        <f t="shared" si="213"/>
        <v>4.9.9.0.0.00.00 - Diversas Variações Patrimoniais Aumentativas</v>
      </c>
      <c r="B2800" s="3" t="s">
        <v>3533</v>
      </c>
      <c r="C2800" s="4">
        <v>78658739833.970001</v>
      </c>
      <c r="E2800" s="1">
        <f>E2818+E2822+E2806+E2812+E2810+E2801+E2820</f>
        <v>1454164691.8099999</v>
      </c>
      <c r="F2800" s="1">
        <f>F2818+F2822+F2806+F2812+F2810+F2801+F2820</f>
        <v>77204575142.160004</v>
      </c>
      <c r="H2800" t="b">
        <f t="shared" si="216"/>
        <v>1</v>
      </c>
      <c r="I2800" t="str">
        <f t="shared" si="212"/>
        <v>00</v>
      </c>
    </row>
    <row r="2801" spans="1:9">
      <c r="A2801" t="str">
        <f t="shared" si="213"/>
        <v>4.9.9.1.0.00.00 - Compensação Financeira entre RGPS/RPPS</v>
      </c>
      <c r="B2801" s="5" t="s">
        <v>3534</v>
      </c>
      <c r="C2801" s="6">
        <v>1409166378.9400001</v>
      </c>
      <c r="E2801" s="1">
        <f>E2802+E2803+E2804+E2805</f>
        <v>1409166378.9400001</v>
      </c>
      <c r="F2801" s="1">
        <f>F2802+F2803+F2804+F2805</f>
        <v>0</v>
      </c>
      <c r="H2801" t="b">
        <f t="shared" si="216"/>
        <v>1</v>
      </c>
      <c r="I2801" t="str">
        <f t="shared" si="212"/>
        <v>00</v>
      </c>
    </row>
    <row r="2802" spans="1:9" ht="25.5">
      <c r="A2802" t="str">
        <f t="shared" si="213"/>
        <v>4.9.9.1.2.00.00 - Compensação Financeira entre RGPS/RPPS - Intra 
 OFSS</v>
      </c>
      <c r="B2802" s="3" t="s">
        <v>3535</v>
      </c>
      <c r="C2802" s="4">
        <v>540126810.67999995</v>
      </c>
      <c r="E2802" s="1">
        <f t="shared" si="214"/>
        <v>540126810.67999995</v>
      </c>
      <c r="F2802" s="1">
        <f t="shared" si="215"/>
        <v>0</v>
      </c>
      <c r="H2802" t="b">
        <f t="shared" si="216"/>
        <v>1</v>
      </c>
      <c r="I2802" t="str">
        <f t="shared" si="212"/>
        <v>00</v>
      </c>
    </row>
    <row r="2803" spans="1:9" ht="25.5">
      <c r="A2803" t="str">
        <f t="shared" si="213"/>
        <v>4.9.9.1.3.00.00 - Compensação Financeira entre RGPS/RPPS - Inter 
 OFSS - União</v>
      </c>
      <c r="B2803" s="5" t="s">
        <v>3536</v>
      </c>
      <c r="C2803" s="6">
        <v>677797343.40999997</v>
      </c>
      <c r="E2803" s="1">
        <f t="shared" si="214"/>
        <v>677797343.40999997</v>
      </c>
      <c r="F2803" s="1">
        <f t="shared" si="215"/>
        <v>0</v>
      </c>
      <c r="H2803" t="b">
        <f t="shared" si="216"/>
        <v>1</v>
      </c>
      <c r="I2803" t="str">
        <f t="shared" si="212"/>
        <v>00</v>
      </c>
    </row>
    <row r="2804" spans="1:9" ht="25.5">
      <c r="A2804" t="str">
        <f t="shared" si="213"/>
        <v>4.9.9.1.4.00.00 - Compensação Financeira entre RGPS/RPPS - Inter 
 OFSS - Estado</v>
      </c>
      <c r="B2804" s="3" t="s">
        <v>3537</v>
      </c>
      <c r="C2804" s="4">
        <v>922611.64</v>
      </c>
      <c r="E2804" s="1">
        <f t="shared" si="214"/>
        <v>922611.64</v>
      </c>
      <c r="F2804" s="1">
        <f t="shared" si="215"/>
        <v>0</v>
      </c>
      <c r="H2804" t="b">
        <f t="shared" si="216"/>
        <v>1</v>
      </c>
      <c r="I2804" t="str">
        <f t="shared" si="212"/>
        <v>00</v>
      </c>
    </row>
    <row r="2805" spans="1:9" ht="25.5">
      <c r="A2805" t="str">
        <f t="shared" si="213"/>
        <v>4.9.9.1.5.00.00 - Compensação Financeira entre RGPS/RPPS - Inter 
 OFSS - Município</v>
      </c>
      <c r="B2805" s="5" t="s">
        <v>3538</v>
      </c>
      <c r="C2805" s="6">
        <v>190319613.21000001</v>
      </c>
      <c r="E2805" s="1">
        <f t="shared" si="214"/>
        <v>190319613.21000001</v>
      </c>
      <c r="F2805" s="1">
        <f t="shared" si="215"/>
        <v>0</v>
      </c>
      <c r="H2805" t="b">
        <f t="shared" si="216"/>
        <v>1</v>
      </c>
      <c r="I2805" t="str">
        <f t="shared" si="212"/>
        <v>00</v>
      </c>
    </row>
    <row r="2806" spans="1:9">
      <c r="A2806" t="str">
        <f t="shared" si="213"/>
        <v>4.9.9.2.0.00.00 - Compensação Financeira entre Regimes Próprios</v>
      </c>
      <c r="B2806" s="3" t="s">
        <v>3539</v>
      </c>
      <c r="C2806" s="4">
        <v>16097174.119999999</v>
      </c>
      <c r="E2806" s="1">
        <f>E2809+E2807+E2808</f>
        <v>16097174.120000001</v>
      </c>
      <c r="F2806" s="1">
        <f>F2809+F2807+F2808</f>
        <v>0</v>
      </c>
      <c r="H2806" t="b">
        <f t="shared" si="216"/>
        <v>1</v>
      </c>
      <c r="I2806" t="str">
        <f t="shared" si="212"/>
        <v>00</v>
      </c>
    </row>
    <row r="2807" spans="1:9" ht="25.5">
      <c r="A2807" t="str">
        <f t="shared" si="213"/>
        <v>4.9.9.2.3.00.00 - Compensação Financeira entre Regimes Próprios - 
 Inter OFSS - União</v>
      </c>
      <c r="B2807" s="5" t="s">
        <v>3540</v>
      </c>
      <c r="C2807" s="6">
        <v>1275509.73</v>
      </c>
      <c r="E2807" s="1">
        <f t="shared" si="214"/>
        <v>1275509.73</v>
      </c>
      <c r="F2807" s="1">
        <f t="shared" si="215"/>
        <v>0</v>
      </c>
      <c r="H2807" t="b">
        <f t="shared" si="216"/>
        <v>1</v>
      </c>
      <c r="I2807" t="str">
        <f t="shared" si="212"/>
        <v>00</v>
      </c>
    </row>
    <row r="2808" spans="1:9" ht="25.5">
      <c r="A2808" t="str">
        <f t="shared" si="213"/>
        <v>4.9.9.2.4.00.00 - Compensação Financeira entre Regimes Próprios - 
 Inter OFSS - Estado</v>
      </c>
      <c r="B2808" s="3" t="s">
        <v>3541</v>
      </c>
      <c r="C2808" s="4"/>
      <c r="E2808" s="1">
        <f t="shared" si="214"/>
        <v>0</v>
      </c>
      <c r="F2808" s="1">
        <f t="shared" si="215"/>
        <v>0</v>
      </c>
      <c r="H2808" t="b">
        <f t="shared" si="216"/>
        <v>1</v>
      </c>
      <c r="I2808" t="str">
        <f t="shared" si="212"/>
        <v>00</v>
      </c>
    </row>
    <row r="2809" spans="1:9" ht="25.5">
      <c r="A2809" t="str">
        <f t="shared" si="213"/>
        <v>4.9.9.2.5.00.00 - Compensação Financeira entre Regimes Próprios - 
 Inter OFSS - Município</v>
      </c>
      <c r="B2809" s="5" t="s">
        <v>3542</v>
      </c>
      <c r="C2809" s="6">
        <v>14821664.390000001</v>
      </c>
      <c r="E2809" s="1">
        <f t="shared" si="214"/>
        <v>14821664.390000001</v>
      </c>
      <c r="F2809" s="1">
        <f t="shared" si="215"/>
        <v>0</v>
      </c>
      <c r="H2809" t="b">
        <f t="shared" si="216"/>
        <v>1</v>
      </c>
      <c r="I2809" t="str">
        <f t="shared" si="212"/>
        <v>00</v>
      </c>
    </row>
    <row r="2810" spans="1:9">
      <c r="A2810" t="str">
        <f t="shared" si="213"/>
        <v>4.9.9.3.0.00.00 - Variação Patrimonial Aumentativa com Bonificações</v>
      </c>
      <c r="B2810" s="3" t="s">
        <v>3543</v>
      </c>
      <c r="C2810" s="4">
        <v>23756205.350000001</v>
      </c>
      <c r="E2810" s="1">
        <f>E2811</f>
        <v>0</v>
      </c>
      <c r="F2810" s="1">
        <f>F2811</f>
        <v>23756205.350000001</v>
      </c>
      <c r="H2810" t="b">
        <f t="shared" si="216"/>
        <v>1</v>
      </c>
      <c r="I2810" t="str">
        <f t="shared" si="212"/>
        <v>00</v>
      </c>
    </row>
    <row r="2811" spans="1:9" ht="25.5">
      <c r="A2811" t="str">
        <f t="shared" si="213"/>
        <v>4.9.9.3.1.00.00 - Variação Patrimonial Aumentativa com Bonificações 
 - Consolidação</v>
      </c>
      <c r="B2811" s="5" t="s">
        <v>3544</v>
      </c>
      <c r="C2811" s="6">
        <v>23756205.350000001</v>
      </c>
      <c r="E2811" s="1">
        <f t="shared" si="214"/>
        <v>0</v>
      </c>
      <c r="F2811" s="1">
        <f t="shared" si="215"/>
        <v>23756205.350000001</v>
      </c>
      <c r="H2811" t="b">
        <f t="shared" si="216"/>
        <v>1</v>
      </c>
      <c r="I2811" t="str">
        <f t="shared" si="212"/>
        <v>00</v>
      </c>
    </row>
    <row r="2812" spans="1:9">
      <c r="A2812" t="str">
        <f t="shared" si="213"/>
        <v>4.9.9.4.0.00.00 - Amortização de Deságio em Investimentos</v>
      </c>
      <c r="B2812" s="3" t="s">
        <v>3545</v>
      </c>
      <c r="C2812" s="4">
        <v>274853935.47000003</v>
      </c>
      <c r="E2812" s="1">
        <f>E2815+E2816+E2814+E2817+E2813</f>
        <v>28901138.75</v>
      </c>
      <c r="F2812" s="1">
        <f>F2815+F2816+F2814+F2817+F2813</f>
        <v>245952796.72</v>
      </c>
      <c r="H2812" t="b">
        <f t="shared" si="216"/>
        <v>1</v>
      </c>
      <c r="I2812" t="str">
        <f t="shared" si="212"/>
        <v>00</v>
      </c>
    </row>
    <row r="2813" spans="1:9" ht="25.5">
      <c r="A2813" t="str">
        <f t="shared" si="213"/>
        <v>4.9.9.4.1.00.00 - Amortização de Deságio em Investimentos - 
 Consolidação</v>
      </c>
      <c r="B2813" s="5" t="s">
        <v>3546</v>
      </c>
      <c r="C2813" s="6">
        <v>245952796.72</v>
      </c>
      <c r="E2813" s="1">
        <f t="shared" si="214"/>
        <v>0</v>
      </c>
      <c r="F2813" s="1">
        <f t="shared" si="215"/>
        <v>245952796.72</v>
      </c>
      <c r="H2813" t="b">
        <f t="shared" si="216"/>
        <v>1</v>
      </c>
      <c r="I2813" t="str">
        <f t="shared" si="212"/>
        <v>00</v>
      </c>
    </row>
    <row r="2814" spans="1:9" ht="25.5">
      <c r="A2814" t="str">
        <f t="shared" si="213"/>
        <v>4.9.9.4.2.00.00 - Amortização de Deságio em Investimentos - Intra 
 OFSS</v>
      </c>
      <c r="B2814" s="3" t="s">
        <v>3547</v>
      </c>
      <c r="C2814" s="4"/>
      <c r="E2814" s="1">
        <f t="shared" si="214"/>
        <v>0</v>
      </c>
      <c r="F2814" s="1">
        <f t="shared" si="215"/>
        <v>0</v>
      </c>
      <c r="H2814" t="b">
        <f t="shared" si="216"/>
        <v>1</v>
      </c>
      <c r="I2814" t="str">
        <f t="shared" si="212"/>
        <v>00</v>
      </c>
    </row>
    <row r="2815" spans="1:9" ht="25.5">
      <c r="A2815" t="str">
        <f t="shared" si="213"/>
        <v>4.9.9.4.3.00.00 - Amortização de Deságio em Investimentos - Inter 
 OFSS - União</v>
      </c>
      <c r="B2815" s="5" t="s">
        <v>3548</v>
      </c>
      <c r="C2815" s="6"/>
      <c r="E2815" s="1">
        <f t="shared" si="214"/>
        <v>0</v>
      </c>
      <c r="F2815" s="1">
        <f t="shared" si="215"/>
        <v>0</v>
      </c>
      <c r="H2815" t="b">
        <f t="shared" si="216"/>
        <v>1</v>
      </c>
      <c r="I2815" t="str">
        <f t="shared" si="212"/>
        <v>00</v>
      </c>
    </row>
    <row r="2816" spans="1:9" ht="25.5">
      <c r="A2816" t="str">
        <f t="shared" si="213"/>
        <v>4.9.9.4.4.00.00 - Amortização de Deságio em Investimentos - Inter 
 OFSS - Estado</v>
      </c>
      <c r="B2816" s="3" t="s">
        <v>3549</v>
      </c>
      <c r="C2816" s="4">
        <v>28229353.300000001</v>
      </c>
      <c r="E2816" s="1">
        <f t="shared" si="214"/>
        <v>28229353.300000001</v>
      </c>
      <c r="F2816" s="1">
        <f t="shared" si="215"/>
        <v>0</v>
      </c>
      <c r="H2816" t="b">
        <f t="shared" si="216"/>
        <v>1</v>
      </c>
      <c r="I2816" t="str">
        <f t="shared" ref="I2816:I2823" si="217">MID(A2816,11,2)</f>
        <v>00</v>
      </c>
    </row>
    <row r="2817" spans="1:9" ht="25.5">
      <c r="A2817" t="str">
        <f t="shared" ref="A2817:A2826" si="218">TRIM(B2817)</f>
        <v>4.9.9.4.5.00.00 - Amortização de Deságio em Investimentos - Inter 
 OFSS - Município</v>
      </c>
      <c r="B2817" s="5" t="s">
        <v>3550</v>
      </c>
      <c r="C2817" s="6">
        <v>671785.45</v>
      </c>
      <c r="E2817" s="1">
        <f t="shared" ref="E2817:E2825" si="219">SUMIF(A2817:B2817,"*intra*",C2817:D2817)+SUMIF(A2817:B2817,"*inter*",C2817:D2817)</f>
        <v>671785.45</v>
      </c>
      <c r="F2817" s="1">
        <f t="shared" ref="F2817:F2825" si="220">SUMIF(A2817:B2817,"*consolidação*",C2817:D2817)</f>
        <v>0</v>
      </c>
      <c r="H2817" t="b">
        <f t="shared" ref="H2817:H2823" si="221">IF(I2817="00",C2817=E2817+F2817,TRUE)</f>
        <v>1</v>
      </c>
      <c r="I2817" t="str">
        <f t="shared" si="217"/>
        <v>00</v>
      </c>
    </row>
    <row r="2818" spans="1:9">
      <c r="A2818" t="str">
        <f t="shared" si="218"/>
        <v>4.9.9.5.0.00.00 - Multas Administrativas</v>
      </c>
      <c r="B2818" s="3" t="s">
        <v>3551</v>
      </c>
      <c r="C2818" s="4">
        <v>3909037698.3099999</v>
      </c>
      <c r="E2818" s="1">
        <f>E2819</f>
        <v>0</v>
      </c>
      <c r="F2818" s="1">
        <f>F2819</f>
        <v>3909037698.3099999</v>
      </c>
      <c r="H2818" t="b">
        <f t="shared" si="221"/>
        <v>1</v>
      </c>
      <c r="I2818" t="str">
        <f t="shared" si="217"/>
        <v>00</v>
      </c>
    </row>
    <row r="2819" spans="1:9">
      <c r="A2819" t="str">
        <f t="shared" si="218"/>
        <v>4.9.9.5.1.00.00 - Multas Administrativas - Consolidação</v>
      </c>
      <c r="B2819" s="5" t="s">
        <v>3552</v>
      </c>
      <c r="C2819" s="6">
        <v>3909037698.3099999</v>
      </c>
      <c r="E2819" s="1">
        <f t="shared" si="219"/>
        <v>0</v>
      </c>
      <c r="F2819" s="1">
        <f t="shared" si="220"/>
        <v>3909037698.3099999</v>
      </c>
      <c r="H2819" t="b">
        <f t="shared" si="221"/>
        <v>1</v>
      </c>
      <c r="I2819" t="str">
        <f t="shared" si="217"/>
        <v>00</v>
      </c>
    </row>
    <row r="2820" spans="1:9">
      <c r="A2820" t="str">
        <f t="shared" si="218"/>
        <v>4.9.9.6.0.00.00 - Indenizações</v>
      </c>
      <c r="B2820" s="3" t="s">
        <v>3553</v>
      </c>
      <c r="C2820" s="4">
        <v>2309200891.6700001</v>
      </c>
      <c r="E2820" s="1">
        <f>E2821</f>
        <v>0</v>
      </c>
      <c r="F2820" s="1">
        <f>F2821</f>
        <v>2309200891.6700001</v>
      </c>
      <c r="H2820" t="b">
        <f t="shared" si="221"/>
        <v>1</v>
      </c>
      <c r="I2820" t="str">
        <f t="shared" si="217"/>
        <v>00</v>
      </c>
    </row>
    <row r="2821" spans="1:9">
      <c r="A2821" t="str">
        <f t="shared" si="218"/>
        <v>4.9.9.6.1.00.00 - Indenizações - Consolidação</v>
      </c>
      <c r="B2821" s="5" t="s">
        <v>3554</v>
      </c>
      <c r="C2821" s="6">
        <v>2309200891.6700001</v>
      </c>
      <c r="E2821" s="1">
        <f t="shared" si="219"/>
        <v>0</v>
      </c>
      <c r="F2821" s="1">
        <f t="shared" si="220"/>
        <v>2309200891.6700001</v>
      </c>
      <c r="H2821" t="b">
        <f t="shared" si="221"/>
        <v>1</v>
      </c>
      <c r="I2821" t="str">
        <f t="shared" si="217"/>
        <v>00</v>
      </c>
    </row>
    <row r="2822" spans="1:9" ht="25.5">
      <c r="A2822" t="str">
        <f t="shared" si="218"/>
        <v>4.9.9.9.0.00.00 - Variações Patrimoniais Aumentativas Decorrentes de 
 Fatos Geradores Diversos</v>
      </c>
      <c r="B2822" s="3" t="s">
        <v>3555</v>
      </c>
      <c r="C2822" s="4">
        <v>70716627550.110001</v>
      </c>
      <c r="E2822" s="1">
        <f>E2823</f>
        <v>0</v>
      </c>
      <c r="F2822" s="1">
        <f>F2823</f>
        <v>70716627550.110001</v>
      </c>
      <c r="H2822" t="b">
        <f t="shared" si="221"/>
        <v>1</v>
      </c>
      <c r="I2822" t="str">
        <f t="shared" si="217"/>
        <v>00</v>
      </c>
    </row>
    <row r="2823" spans="1:9" ht="25.5">
      <c r="A2823" t="str">
        <f t="shared" si="218"/>
        <v>4.9.9.9.1.00.00 - Variações Patrimoniais Aumentativas Decorrentes de 
 Fatos Geradores Diversos - Consolidação</v>
      </c>
      <c r="B2823" s="5" t="s">
        <v>3556</v>
      </c>
      <c r="C2823" s="6">
        <v>70716627550.110001</v>
      </c>
      <c r="E2823" s="1">
        <f t="shared" si="219"/>
        <v>0</v>
      </c>
      <c r="F2823" s="1">
        <f t="shared" si="220"/>
        <v>70716627550.110001</v>
      </c>
      <c r="H2823" t="b">
        <f t="shared" si="221"/>
        <v>1</v>
      </c>
      <c r="I2823" t="str">
        <f t="shared" si="217"/>
        <v>00</v>
      </c>
    </row>
    <row r="2824" spans="1:9">
      <c r="B2824" s="3" t="s">
        <v>1385</v>
      </c>
      <c r="C2824" s="31"/>
      <c r="E2824" s="1">
        <f t="shared" si="219"/>
        <v>0</v>
      </c>
      <c r="F2824" s="1">
        <f t="shared" si="220"/>
        <v>0</v>
      </c>
      <c r="H2824" t="s">
        <v>3557</v>
      </c>
    </row>
    <row r="2825" spans="1:9">
      <c r="B2825" s="5" t="s">
        <v>3558</v>
      </c>
      <c r="C2825" s="42"/>
      <c r="E2825" s="1">
        <f t="shared" si="219"/>
        <v>0</v>
      </c>
      <c r="F2825" s="1">
        <f t="shared" si="220"/>
        <v>0</v>
      </c>
      <c r="H2825" t="s">
        <v>3557</v>
      </c>
    </row>
    <row r="2826" spans="1:9">
      <c r="A2826" t="str">
        <f t="shared" si="218"/>
        <v>Resultado Patrimonial do Período</v>
      </c>
      <c r="B2826" s="53" t="s">
        <v>1386</v>
      </c>
      <c r="C2826" s="54">
        <v>54529166084.269997</v>
      </c>
      <c r="D2826" s="55"/>
      <c r="E2826" s="56">
        <f>E2531-E2112</f>
        <v>214236608620.80002</v>
      </c>
      <c r="F2826" s="56">
        <f>F2531-F2112</f>
        <v>-159707442536.53015</v>
      </c>
      <c r="G2826" s="55"/>
      <c r="H2826" s="55" t="b">
        <f>C2826=E2826+F2826</f>
        <v>0</v>
      </c>
      <c r="I2826" s="57">
        <f>E2826+F2826-C2826</f>
        <v>-1.2969970703125E-4</v>
      </c>
    </row>
    <row r="2828" spans="1:9">
      <c r="C2828" s="1"/>
      <c r="D2828" s="1"/>
      <c r="E2828" s="1"/>
      <c r="F2828" s="1"/>
    </row>
    <row r="2829" spans="1:9">
      <c r="C2829" s="1"/>
    </row>
    <row r="2830" spans="1:9">
      <c r="C2830" s="1"/>
      <c r="E2830" s="1"/>
      <c r="F2830" s="1"/>
    </row>
    <row r="2831" spans="1:9">
      <c r="B2831" s="87" t="s">
        <v>1396</v>
      </c>
      <c r="C2831" s="87"/>
      <c r="E2831" s="1"/>
      <c r="F2831" s="1"/>
    </row>
    <row r="2832" spans="1:9">
      <c r="A2832" s="2"/>
      <c r="B2832" s="2" t="s">
        <v>31</v>
      </c>
      <c r="C2832" s="2" t="s">
        <v>704</v>
      </c>
      <c r="E2832" s="2" t="s">
        <v>32</v>
      </c>
      <c r="F2832" s="2" t="s">
        <v>33</v>
      </c>
      <c r="H2832" s="2" t="s">
        <v>34</v>
      </c>
    </row>
    <row r="2833" spans="1:9">
      <c r="A2833" t="str">
        <f>TRIM(B2833)</f>
        <v>3.0.0.0.0.00.00 - Variação Patrimonial Diminutiva</v>
      </c>
      <c r="B2833" s="3" t="s">
        <v>2838</v>
      </c>
      <c r="C2833" s="4">
        <v>2033565433572.79</v>
      </c>
      <c r="E2833" s="1">
        <f>E2834+E3014+E3062+E3150+E2927+E2879+E3110+E2949+E3131</f>
        <v>885249141856.77014</v>
      </c>
      <c r="F2833" s="1">
        <f>F2834+F3014+F3062+F3150+F2927+F2879+F3110+F2949+F3131</f>
        <v>1148316291716.02</v>
      </c>
      <c r="H2833" t="b">
        <f>IF(I2833="00",C2833=E2833+F2833,TRUE)</f>
        <v>1</v>
      </c>
      <c r="I2833" t="str">
        <f t="shared" ref="I2833:I2896" si="222">MID(A2833,11,2)</f>
        <v>00</v>
      </c>
    </row>
    <row r="2834" spans="1:9">
      <c r="A2834" t="str">
        <f t="shared" ref="A2834:A2897" si="223">TRIM(B2834)</f>
        <v>3.1.0.0.0.00.00 - Pessoal e Encargos</v>
      </c>
      <c r="B2834" s="5" t="s">
        <v>2839</v>
      </c>
      <c r="C2834" s="6">
        <v>314038823320.44</v>
      </c>
      <c r="E2834" s="1">
        <f>E2835+E2865+E2842+E2872</f>
        <v>61787326731.330002</v>
      </c>
      <c r="F2834" s="1">
        <f>F2835+F2865+F2842+F2872</f>
        <v>252251496589.10999</v>
      </c>
      <c r="H2834" t="b">
        <f t="shared" ref="H2834:H2897" si="224">IF(I2834="00",C2834=E2834+F2834,TRUE)</f>
        <v>1</v>
      </c>
      <c r="I2834" t="str">
        <f t="shared" si="222"/>
        <v>00</v>
      </c>
    </row>
    <row r="2835" spans="1:9">
      <c r="A2835" t="str">
        <f t="shared" si="223"/>
        <v>3.1.1.0.0.00.00 - Remuneração a Pessoal</v>
      </c>
      <c r="B2835" s="3" t="s">
        <v>2840</v>
      </c>
      <c r="C2835" s="4">
        <v>225776379921.84</v>
      </c>
      <c r="E2835" s="1">
        <f>E2836+E2838+E2840</f>
        <v>0</v>
      </c>
      <c r="F2835" s="1">
        <f>F2836+F2838+F2840</f>
        <v>225776379921.84</v>
      </c>
      <c r="H2835" t="b">
        <f t="shared" si="224"/>
        <v>1</v>
      </c>
      <c r="I2835" t="str">
        <f t="shared" si="222"/>
        <v>00</v>
      </c>
    </row>
    <row r="2836" spans="1:9" ht="25.5">
      <c r="A2836" t="str">
        <f t="shared" si="223"/>
        <v>3.1.1.1.0.00.00 - Remuneração a Pessoal Ativo Civil – Abrangidos pelo 
 RPPS</v>
      </c>
      <c r="B2836" s="5" t="s">
        <v>2841</v>
      </c>
      <c r="C2836" s="6">
        <v>176151699849.54001</v>
      </c>
      <c r="E2836" s="1">
        <f>E2837</f>
        <v>0</v>
      </c>
      <c r="F2836" s="1">
        <f>F2837</f>
        <v>176151699849.54001</v>
      </c>
      <c r="H2836" t="b">
        <f t="shared" si="224"/>
        <v>1</v>
      </c>
      <c r="I2836" t="str">
        <f t="shared" si="222"/>
        <v>00</v>
      </c>
    </row>
    <row r="2837" spans="1:9" ht="25.5">
      <c r="A2837" t="str">
        <f t="shared" si="223"/>
        <v>3.1.1.1.1.00.00 - Remuneração a Pessoal Ativo Civil – Abrangidos 
 pelo RPPS - Consolidação</v>
      </c>
      <c r="B2837" s="3" t="s">
        <v>2842</v>
      </c>
      <c r="C2837" s="4">
        <v>176151699849.54001</v>
      </c>
      <c r="E2837" s="1">
        <f t="shared" ref="E2837" si="225">SUMIF(A2837:B2837,"*intra*",C2837:D2837)+SUMIF(A2837:B2837,"*inter*",C2837:D2837)</f>
        <v>0</v>
      </c>
      <c r="F2837" s="1">
        <f t="shared" ref="F2837" si="226">SUMIF(A2837:B2837,"*consolidação*",C2837:D2837)</f>
        <v>176151699849.54001</v>
      </c>
      <c r="H2837" t="b">
        <f t="shared" si="224"/>
        <v>1</v>
      </c>
      <c r="I2837" t="str">
        <f t="shared" si="222"/>
        <v>00</v>
      </c>
    </row>
    <row r="2838" spans="1:9" ht="25.5">
      <c r="A2838" t="str">
        <f t="shared" si="223"/>
        <v>3.1.1.2.0.00.00 - Remuneração a Pessoal Ativo Civil - Abrangidos pelo 
 RGPS</v>
      </c>
      <c r="B2838" s="5" t="s">
        <v>2843</v>
      </c>
      <c r="C2838" s="6">
        <v>19401752878.25</v>
      </c>
      <c r="E2838" s="1">
        <f>E2839</f>
        <v>0</v>
      </c>
      <c r="F2838" s="1">
        <f>F2839</f>
        <v>19401752878.25</v>
      </c>
      <c r="H2838" t="b">
        <f t="shared" si="224"/>
        <v>1</v>
      </c>
      <c r="I2838" t="str">
        <f t="shared" si="222"/>
        <v>00</v>
      </c>
    </row>
    <row r="2839" spans="1:9" ht="25.5">
      <c r="A2839" t="str">
        <f t="shared" si="223"/>
        <v>3.1.1.2.1.00.00 - Remuneração a Pessoal Ativo Civil - Abrangidos 
 pelo RGPS - Consolidação</v>
      </c>
      <c r="B2839" s="3" t="s">
        <v>2844</v>
      </c>
      <c r="C2839" s="4">
        <v>19401752878.25</v>
      </c>
      <c r="E2839" s="1">
        <f t="shared" ref="E2839" si="227">SUMIF(A2839:B2839,"*intra*",C2839:D2839)+SUMIF(A2839:B2839,"*inter*",C2839:D2839)</f>
        <v>0</v>
      </c>
      <c r="F2839" s="1">
        <f t="shared" ref="F2839" si="228">SUMIF(A2839:B2839,"*consolidação*",C2839:D2839)</f>
        <v>19401752878.25</v>
      </c>
      <c r="H2839" t="b">
        <f t="shared" si="224"/>
        <v>1</v>
      </c>
      <c r="I2839" t="str">
        <f t="shared" si="222"/>
        <v>00</v>
      </c>
    </row>
    <row r="2840" spans="1:9" ht="25.5">
      <c r="A2840" t="str">
        <f t="shared" si="223"/>
        <v>3.1.1.3.0.00.00 - Remuneração a Pessoal Ativo Militar - Abrangidos 
 pelo RPPS</v>
      </c>
      <c r="B2840" s="5" t="s">
        <v>2845</v>
      </c>
      <c r="C2840" s="6">
        <v>30222927194.049999</v>
      </c>
      <c r="E2840" s="1">
        <f>E2841</f>
        <v>0</v>
      </c>
      <c r="F2840" s="1">
        <f>F2841</f>
        <v>30222927194.049999</v>
      </c>
      <c r="H2840" t="b">
        <f t="shared" si="224"/>
        <v>1</v>
      </c>
      <c r="I2840" t="str">
        <f t="shared" si="222"/>
        <v>00</v>
      </c>
    </row>
    <row r="2841" spans="1:9" ht="25.5">
      <c r="A2841" t="str">
        <f t="shared" si="223"/>
        <v>3.1.1.3.1.00.00 - Remuneração a Pessoal Ativo Militar - Abrangidos 
 pelo RPPS - Consolidação</v>
      </c>
      <c r="B2841" s="3" t="s">
        <v>2846</v>
      </c>
      <c r="C2841" s="4">
        <v>30222927194.049999</v>
      </c>
      <c r="E2841" s="1">
        <f t="shared" ref="E2841" si="229">SUMIF(A2841:B2841,"*intra*",C2841:D2841)+SUMIF(A2841:B2841,"*inter*",C2841:D2841)</f>
        <v>0</v>
      </c>
      <c r="F2841" s="1">
        <f t="shared" ref="F2841" si="230">SUMIF(A2841:B2841,"*consolidação*",C2841:D2841)</f>
        <v>30222927194.049999</v>
      </c>
      <c r="H2841" t="b">
        <f t="shared" si="224"/>
        <v>1</v>
      </c>
      <c r="I2841" t="str">
        <f t="shared" si="222"/>
        <v>00</v>
      </c>
    </row>
    <row r="2842" spans="1:9">
      <c r="A2842" t="str">
        <f t="shared" si="223"/>
        <v>3.1.2.0.0.00.00 - Encargos Patronais</v>
      </c>
      <c r="B2842" s="5" t="s">
        <v>2847</v>
      </c>
      <c r="C2842" s="6">
        <v>69381118090.979996</v>
      </c>
      <c r="E2842">
        <f>E2843+E2859+E2855+E2857+E2849+E2853</f>
        <v>61787326731.330002</v>
      </c>
      <c r="F2842">
        <f>F2843+F2859+F2855+F2857+F2849+F2853</f>
        <v>7593791359.6499996</v>
      </c>
      <c r="H2842" t="b">
        <f t="shared" si="224"/>
        <v>1</v>
      </c>
      <c r="I2842" t="str">
        <f t="shared" si="222"/>
        <v>00</v>
      </c>
    </row>
    <row r="2843" spans="1:9">
      <c r="A2843" t="str">
        <f t="shared" si="223"/>
        <v>3.1.2.1.0.00.00 - Encargos Patronais - RPPS</v>
      </c>
      <c r="B2843" s="3" t="s">
        <v>2848</v>
      </c>
      <c r="C2843" s="4">
        <v>59323796463.949997</v>
      </c>
      <c r="E2843" s="1">
        <f>E2845+E2844+E2847+E2846+E2848</f>
        <v>57735214946.269997</v>
      </c>
      <c r="F2843" s="1">
        <f>F2845+F2844+F2847+F2846+F2848</f>
        <v>1588581517.6800001</v>
      </c>
      <c r="H2843" t="b">
        <f t="shared" si="224"/>
        <v>1</v>
      </c>
      <c r="I2843" t="str">
        <f t="shared" si="222"/>
        <v>00</v>
      </c>
    </row>
    <row r="2844" spans="1:9">
      <c r="A2844" t="str">
        <f t="shared" si="223"/>
        <v>3.1.2.1.1.00.00 - Encargos Patronais - RPPS - Consolidação</v>
      </c>
      <c r="B2844" s="5" t="s">
        <v>2849</v>
      </c>
      <c r="C2844" s="6">
        <v>1588581517.6800001</v>
      </c>
      <c r="E2844" s="1">
        <f t="shared" ref="E2844:E2848" si="231">SUMIF(A2844:B2844,"*intra*",C2844:D2844)+SUMIF(A2844:B2844,"*inter*",C2844:D2844)</f>
        <v>0</v>
      </c>
      <c r="F2844" s="1">
        <f t="shared" ref="F2844:F2848" si="232">SUMIF(A2844:B2844,"*consolidação*",C2844:D2844)</f>
        <v>1588581517.6800001</v>
      </c>
      <c r="H2844" t="b">
        <f t="shared" si="224"/>
        <v>1</v>
      </c>
      <c r="I2844" t="str">
        <f t="shared" si="222"/>
        <v>00</v>
      </c>
    </row>
    <row r="2845" spans="1:9">
      <c r="A2845" t="str">
        <f t="shared" si="223"/>
        <v>3.1.2.1.2.00.00 - Encargos Patronais - RPPS - Intra OFSS</v>
      </c>
      <c r="B2845" s="3" t="s">
        <v>2850</v>
      </c>
      <c r="C2845" s="4">
        <v>57538705579.019997</v>
      </c>
      <c r="E2845" s="1">
        <f t="shared" si="231"/>
        <v>57538705579.019997</v>
      </c>
      <c r="F2845" s="1">
        <f t="shared" si="232"/>
        <v>0</v>
      </c>
      <c r="H2845" t="b">
        <f t="shared" si="224"/>
        <v>1</v>
      </c>
      <c r="I2845" t="str">
        <f t="shared" si="222"/>
        <v>00</v>
      </c>
    </row>
    <row r="2846" spans="1:9">
      <c r="A2846" t="str">
        <f t="shared" si="223"/>
        <v>3.1.2.1.3.00.00 - Encargos Patronais - RPPS - Inter OFSS - União</v>
      </c>
      <c r="B2846" s="5" t="s">
        <v>2851</v>
      </c>
      <c r="C2846" s="6">
        <v>192397627.36000001</v>
      </c>
      <c r="E2846" s="1">
        <f t="shared" si="231"/>
        <v>192397627.36000001</v>
      </c>
      <c r="F2846" s="1">
        <f t="shared" si="232"/>
        <v>0</v>
      </c>
      <c r="H2846" t="b">
        <f t="shared" si="224"/>
        <v>1</v>
      </c>
      <c r="I2846" t="str">
        <f t="shared" si="222"/>
        <v>00</v>
      </c>
    </row>
    <row r="2847" spans="1:9">
      <c r="A2847" t="str">
        <f t="shared" si="223"/>
        <v>3.1.2.1.4.00.00 - Encargos Patronais - RPPS - Inter OFSS - Estado</v>
      </c>
      <c r="B2847" s="3" t="s">
        <v>2852</v>
      </c>
      <c r="C2847" s="4">
        <v>1411736.65</v>
      </c>
      <c r="E2847" s="1">
        <f t="shared" si="231"/>
        <v>1411736.65</v>
      </c>
      <c r="F2847" s="1">
        <f t="shared" si="232"/>
        <v>0</v>
      </c>
      <c r="H2847" t="b">
        <f t="shared" si="224"/>
        <v>1</v>
      </c>
      <c r="I2847" t="str">
        <f t="shared" si="222"/>
        <v>00</v>
      </c>
    </row>
    <row r="2848" spans="1:9">
      <c r="A2848" t="str">
        <f t="shared" si="223"/>
        <v>3.1.2.1.5.00.00 - Encargos Patronais - RPPS - Inter OFSS - Município</v>
      </c>
      <c r="B2848" s="5" t="s">
        <v>2853</v>
      </c>
      <c r="C2848" s="6">
        <v>2700003.24</v>
      </c>
      <c r="E2848" s="1">
        <f t="shared" si="231"/>
        <v>2700003.24</v>
      </c>
      <c r="F2848" s="1">
        <f t="shared" si="232"/>
        <v>0</v>
      </c>
      <c r="H2848" t="b">
        <f t="shared" si="224"/>
        <v>1</v>
      </c>
      <c r="I2848" t="str">
        <f t="shared" si="222"/>
        <v>00</v>
      </c>
    </row>
    <row r="2849" spans="1:9">
      <c r="A2849" t="str">
        <f t="shared" si="223"/>
        <v>3.1.2.2.0.00.00 - Encargos Patronais - RGPS</v>
      </c>
      <c r="B2849" s="3" t="s">
        <v>2854</v>
      </c>
      <c r="C2849" s="4">
        <v>5828914073.8299999</v>
      </c>
      <c r="E2849" s="1">
        <f>E2850+E2851+E2852</f>
        <v>3409226266.4400001</v>
      </c>
      <c r="F2849" s="1">
        <f>F2850+F2851+F2852</f>
        <v>2419687807.3899999</v>
      </c>
      <c r="H2849" t="b">
        <f t="shared" si="224"/>
        <v>1</v>
      </c>
      <c r="I2849" t="str">
        <f t="shared" si="222"/>
        <v>00</v>
      </c>
    </row>
    <row r="2850" spans="1:9">
      <c r="A2850" t="str">
        <f t="shared" si="223"/>
        <v>3.1.2.2.1.00.00 - Encargos Patronais - RGPS - Consolidação</v>
      </c>
      <c r="B2850" s="5" t="s">
        <v>2855</v>
      </c>
      <c r="C2850" s="6">
        <v>2419687807.3899999</v>
      </c>
      <c r="E2850" s="1">
        <f t="shared" ref="E2850:E2852" si="233">SUMIF(A2850:B2850,"*intra*",C2850:D2850)+SUMIF(A2850:B2850,"*inter*",C2850:D2850)</f>
        <v>0</v>
      </c>
      <c r="F2850" s="1">
        <f t="shared" ref="F2850:F2852" si="234">SUMIF(A2850:B2850,"*consolidação*",C2850:D2850)</f>
        <v>2419687807.3899999</v>
      </c>
      <c r="H2850" t="b">
        <f t="shared" si="224"/>
        <v>1</v>
      </c>
      <c r="I2850" t="str">
        <f t="shared" si="222"/>
        <v>00</v>
      </c>
    </row>
    <row r="2851" spans="1:9">
      <c r="A2851" t="str">
        <f t="shared" si="223"/>
        <v>3.1.2.2.2.00.00 - Encargos Patronais - RGPS - Intra OFSS</v>
      </c>
      <c r="B2851" s="3" t="s">
        <v>2856</v>
      </c>
      <c r="C2851" s="4">
        <v>122806112.77</v>
      </c>
      <c r="E2851" s="1">
        <f t="shared" si="233"/>
        <v>122806112.77</v>
      </c>
      <c r="F2851" s="1">
        <f t="shared" si="234"/>
        <v>0</v>
      </c>
      <c r="H2851" t="b">
        <f t="shared" si="224"/>
        <v>1</v>
      </c>
      <c r="I2851" t="str">
        <f t="shared" si="222"/>
        <v>00</v>
      </c>
    </row>
    <row r="2852" spans="1:9">
      <c r="A2852" t="str">
        <f t="shared" si="223"/>
        <v>3.1.2.2.3.00.00 - Encargos Patronais - RGPS - Inter OFSS - União</v>
      </c>
      <c r="B2852" s="5" t="s">
        <v>2857</v>
      </c>
      <c r="C2852" s="6">
        <v>3286420153.6700001</v>
      </c>
      <c r="E2852" s="1">
        <f t="shared" si="233"/>
        <v>3286420153.6700001</v>
      </c>
      <c r="F2852" s="1">
        <f t="shared" si="234"/>
        <v>0</v>
      </c>
      <c r="H2852" t="b">
        <f t="shared" si="224"/>
        <v>1</v>
      </c>
      <c r="I2852" t="str">
        <f t="shared" si="222"/>
        <v>00</v>
      </c>
    </row>
    <row r="2853" spans="1:9">
      <c r="A2853" t="str">
        <f t="shared" si="223"/>
        <v>3.1.2.3.0.00.00 - Encargos Patronais - FGTS</v>
      </c>
      <c r="B2853" s="3" t="s">
        <v>2858</v>
      </c>
      <c r="C2853" s="4">
        <v>919714095.92999995</v>
      </c>
      <c r="E2853" s="1">
        <f>E2854</f>
        <v>0</v>
      </c>
      <c r="F2853" s="1">
        <f>F2854</f>
        <v>919714095.92999995</v>
      </c>
      <c r="H2853" t="b">
        <f t="shared" si="224"/>
        <v>1</v>
      </c>
      <c r="I2853" t="str">
        <f t="shared" si="222"/>
        <v>00</v>
      </c>
    </row>
    <row r="2854" spans="1:9">
      <c r="A2854" t="str">
        <f t="shared" si="223"/>
        <v>3.1.2.3.1.00.00 - Encargos Patronais - FGTS - Consolidação</v>
      </c>
      <c r="B2854" s="5" t="s">
        <v>2859</v>
      </c>
      <c r="C2854" s="6">
        <v>919714095.92999995</v>
      </c>
      <c r="E2854" s="1">
        <f t="shared" ref="E2854" si="235">SUMIF(A2854:B2854,"*intra*",C2854:D2854)+SUMIF(A2854:B2854,"*inter*",C2854:D2854)</f>
        <v>0</v>
      </c>
      <c r="F2854" s="1">
        <f t="shared" ref="F2854" si="236">SUMIF(A2854:B2854,"*consolidação*",C2854:D2854)</f>
        <v>919714095.92999995</v>
      </c>
      <c r="H2854" t="b">
        <f t="shared" si="224"/>
        <v>1</v>
      </c>
      <c r="I2854" t="str">
        <f t="shared" si="222"/>
        <v>00</v>
      </c>
    </row>
    <row r="2855" spans="1:9">
      <c r="A2855" t="str">
        <f t="shared" si="223"/>
        <v>3.1.2.4.0.00.00 - Contribuições Sociais Gerais</v>
      </c>
      <c r="B2855" s="3" t="s">
        <v>2860</v>
      </c>
      <c r="C2855" s="4">
        <v>22513794.34</v>
      </c>
      <c r="E2855" s="1">
        <f>E2856</f>
        <v>0</v>
      </c>
      <c r="F2855" s="1">
        <f>F2856</f>
        <v>22513794.34</v>
      </c>
      <c r="H2855" t="b">
        <f t="shared" si="224"/>
        <v>1</v>
      </c>
      <c r="I2855" t="str">
        <f t="shared" si="222"/>
        <v>00</v>
      </c>
    </row>
    <row r="2856" spans="1:9">
      <c r="A2856" t="str">
        <f t="shared" si="223"/>
        <v>3.1.2.4.1.00.00 - Contribuições Sociais Gerais - Consolidação</v>
      </c>
      <c r="B2856" s="5" t="s">
        <v>2861</v>
      </c>
      <c r="C2856" s="6">
        <v>22513794.34</v>
      </c>
      <c r="E2856" s="1">
        <f t="shared" ref="E2856" si="237">SUMIF(A2856:B2856,"*intra*",C2856:D2856)+SUMIF(A2856:B2856,"*inter*",C2856:D2856)</f>
        <v>0</v>
      </c>
      <c r="F2856" s="1">
        <f t="shared" ref="F2856" si="238">SUMIF(A2856:B2856,"*consolidação*",C2856:D2856)</f>
        <v>22513794.34</v>
      </c>
      <c r="H2856" t="b">
        <f t="shared" si="224"/>
        <v>1</v>
      </c>
      <c r="I2856" t="str">
        <f t="shared" si="222"/>
        <v>00</v>
      </c>
    </row>
    <row r="2857" spans="1:9">
      <c r="A2857" t="str">
        <f t="shared" si="223"/>
        <v>3.1.2.5.0.00.00 - Contribuições a Entidades Fechadas de Previdência</v>
      </c>
      <c r="B2857" s="3" t="s">
        <v>2862</v>
      </c>
      <c r="C2857" s="4">
        <v>74918234.659999996</v>
      </c>
      <c r="E2857" s="1">
        <f>E2858</f>
        <v>0</v>
      </c>
      <c r="F2857" s="1">
        <f>F2858</f>
        <v>74918234.659999996</v>
      </c>
      <c r="H2857" t="b">
        <f t="shared" si="224"/>
        <v>1</v>
      </c>
      <c r="I2857" t="str">
        <f t="shared" si="222"/>
        <v>00</v>
      </c>
    </row>
    <row r="2858" spans="1:9" ht="25.5">
      <c r="A2858" t="str">
        <f t="shared" si="223"/>
        <v>3.1.2.5.1.00.00 - Contribuições a Entidades Fechadas de Previdência 
 - Consolidação</v>
      </c>
      <c r="B2858" s="5" t="s">
        <v>2863</v>
      </c>
      <c r="C2858" s="6">
        <v>74918234.659999996</v>
      </c>
      <c r="E2858" s="1">
        <f t="shared" ref="E2858" si="239">SUMIF(A2858:B2858,"*intra*",C2858:D2858)+SUMIF(A2858:B2858,"*inter*",C2858:D2858)</f>
        <v>0</v>
      </c>
      <c r="F2858" s="1">
        <f t="shared" ref="F2858" si="240">SUMIF(A2858:B2858,"*consolidação*",C2858:D2858)</f>
        <v>74918234.659999996</v>
      </c>
      <c r="H2858" t="b">
        <f t="shared" si="224"/>
        <v>1</v>
      </c>
      <c r="I2858" t="str">
        <f t="shared" si="222"/>
        <v>00</v>
      </c>
    </row>
    <row r="2859" spans="1:9">
      <c r="A2859" t="str">
        <f t="shared" si="223"/>
        <v>3.1.2.9.0.00.00 - Outros Encargos Patronais</v>
      </c>
      <c r="B2859" s="3" t="s">
        <v>2864</v>
      </c>
      <c r="C2859" s="4">
        <v>3211261428.27</v>
      </c>
      <c r="E2859" s="1">
        <f>E2860+E2863+E2862+E2864+E2861</f>
        <v>642885518.62</v>
      </c>
      <c r="F2859" s="1">
        <f>F2860+F2863+F2862+F2864+F2861</f>
        <v>2568375909.6500001</v>
      </c>
      <c r="H2859" t="b">
        <f t="shared" si="224"/>
        <v>1</v>
      </c>
      <c r="I2859" t="str">
        <f t="shared" si="222"/>
        <v>00</v>
      </c>
    </row>
    <row r="2860" spans="1:9">
      <c r="A2860" t="str">
        <f t="shared" si="223"/>
        <v>3.1.2.9.1.00.00 - Outros Encargos Patronais - Consolidação</v>
      </c>
      <c r="B2860" s="5" t="s">
        <v>2865</v>
      </c>
      <c r="C2860" s="6">
        <v>2568375909.6500001</v>
      </c>
      <c r="E2860" s="1">
        <f t="shared" ref="E2860:E2864" si="241">SUMIF(A2860:B2860,"*intra*",C2860:D2860)+SUMIF(A2860:B2860,"*inter*",C2860:D2860)</f>
        <v>0</v>
      </c>
      <c r="F2860" s="1">
        <f t="shared" ref="F2860:F2864" si="242">SUMIF(A2860:B2860,"*consolidação*",C2860:D2860)</f>
        <v>2568375909.6500001</v>
      </c>
      <c r="H2860" t="b">
        <f t="shared" si="224"/>
        <v>1</v>
      </c>
      <c r="I2860" t="str">
        <f t="shared" si="222"/>
        <v>00</v>
      </c>
    </row>
    <row r="2861" spans="1:9">
      <c r="A2861" t="str">
        <f t="shared" si="223"/>
        <v>3.1.2.9.2.00.00 - Outros Encargos Patronais - Intra OFSS</v>
      </c>
      <c r="B2861" s="3" t="s">
        <v>2866</v>
      </c>
      <c r="C2861" s="4">
        <v>608496492.14999998</v>
      </c>
      <c r="E2861" s="1">
        <f t="shared" si="241"/>
        <v>608496492.14999998</v>
      </c>
      <c r="F2861" s="1">
        <f t="shared" si="242"/>
        <v>0</v>
      </c>
      <c r="H2861" t="b">
        <f t="shared" si="224"/>
        <v>1</v>
      </c>
      <c r="I2861" t="str">
        <f t="shared" si="222"/>
        <v>00</v>
      </c>
    </row>
    <row r="2862" spans="1:9">
      <c r="A2862" t="str">
        <f t="shared" si="223"/>
        <v>3.1.2.9.3.00.00 - Outros Encargos Patronais - Inter OFSS - União</v>
      </c>
      <c r="B2862" s="5" t="s">
        <v>2867</v>
      </c>
      <c r="C2862" s="6">
        <v>34122096.960000001</v>
      </c>
      <c r="E2862" s="1">
        <f t="shared" si="241"/>
        <v>34122096.960000001</v>
      </c>
      <c r="F2862" s="1">
        <f t="shared" si="242"/>
        <v>0</v>
      </c>
      <c r="H2862" t="b">
        <f t="shared" si="224"/>
        <v>1</v>
      </c>
      <c r="I2862" t="str">
        <f t="shared" si="222"/>
        <v>00</v>
      </c>
    </row>
    <row r="2863" spans="1:9">
      <c r="A2863" t="str">
        <f t="shared" si="223"/>
        <v>3.1.2.9.4.00.00 - Outros Encargos Patronais - Inter OFSS - Estado</v>
      </c>
      <c r="B2863" s="3" t="s">
        <v>2868</v>
      </c>
      <c r="C2863" s="4">
        <v>202361.39</v>
      </c>
      <c r="E2863" s="1">
        <f t="shared" si="241"/>
        <v>202361.39</v>
      </c>
      <c r="F2863" s="1">
        <f t="shared" si="242"/>
        <v>0</v>
      </c>
      <c r="H2863" t="b">
        <f t="shared" si="224"/>
        <v>1</v>
      </c>
      <c r="I2863" t="str">
        <f t="shared" si="222"/>
        <v>00</v>
      </c>
    </row>
    <row r="2864" spans="1:9">
      <c r="A2864" t="str">
        <f t="shared" si="223"/>
        <v>3.1.2.9.5.00.00 - Outros Encargos Patronais - Inter OFSS - Município</v>
      </c>
      <c r="B2864" s="5" t="s">
        <v>2869</v>
      </c>
      <c r="C2864" s="6">
        <v>64568.12</v>
      </c>
      <c r="E2864" s="1">
        <f t="shared" si="241"/>
        <v>64568.12</v>
      </c>
      <c r="F2864" s="1">
        <f t="shared" si="242"/>
        <v>0</v>
      </c>
      <c r="H2864" t="b">
        <f t="shared" si="224"/>
        <v>1</v>
      </c>
      <c r="I2864" t="str">
        <f t="shared" si="222"/>
        <v>00</v>
      </c>
    </row>
    <row r="2865" spans="1:9">
      <c r="A2865" t="str">
        <f t="shared" si="223"/>
        <v>3.1.3.0.0.00.00 - Benefícios a Pessoal</v>
      </c>
      <c r="B2865" s="3" t="s">
        <v>2870</v>
      </c>
      <c r="C2865" s="4">
        <v>8305993271.1099997</v>
      </c>
      <c r="E2865">
        <f>E2870+E2866+E2868</f>
        <v>0</v>
      </c>
      <c r="F2865">
        <f>F2870+F2866+F2868</f>
        <v>8305993271.1099997</v>
      </c>
      <c r="H2865" t="b">
        <f t="shared" si="224"/>
        <v>1</v>
      </c>
      <c r="I2865" t="str">
        <f t="shared" si="222"/>
        <v>00</v>
      </c>
    </row>
    <row r="2866" spans="1:9">
      <c r="A2866" t="str">
        <f t="shared" si="223"/>
        <v>3.1.3.1.0.00.00 - Benefícios a Pessoal - RPPS</v>
      </c>
      <c r="B2866" s="5" t="s">
        <v>2871</v>
      </c>
      <c r="C2866" s="6">
        <v>5896638243.4799995</v>
      </c>
      <c r="E2866" s="1">
        <f>E2867</f>
        <v>0</v>
      </c>
      <c r="F2866" s="1">
        <f>F2867</f>
        <v>5896638243.4799995</v>
      </c>
      <c r="H2866" t="b">
        <f t="shared" si="224"/>
        <v>1</v>
      </c>
      <c r="I2866" t="str">
        <f t="shared" si="222"/>
        <v>00</v>
      </c>
    </row>
    <row r="2867" spans="1:9">
      <c r="A2867" t="str">
        <f t="shared" si="223"/>
        <v>3.1.3.1.1.00.00 - Benefícios a Pessoal - RPPS - Consolidação</v>
      </c>
      <c r="B2867" s="3" t="s">
        <v>2872</v>
      </c>
      <c r="C2867" s="4">
        <v>5896638243.4799995</v>
      </c>
      <c r="E2867" s="1">
        <f t="shared" ref="E2867" si="243">SUMIF(A2867:B2867,"*intra*",C2867:D2867)+SUMIF(A2867:B2867,"*inter*",C2867:D2867)</f>
        <v>0</v>
      </c>
      <c r="F2867" s="1">
        <f t="shared" ref="F2867" si="244">SUMIF(A2867:B2867,"*consolidação*",C2867:D2867)</f>
        <v>5896638243.4799995</v>
      </c>
      <c r="H2867" t="b">
        <f t="shared" si="224"/>
        <v>1</v>
      </c>
      <c r="I2867" t="str">
        <f t="shared" si="222"/>
        <v>00</v>
      </c>
    </row>
    <row r="2868" spans="1:9">
      <c r="A2868" t="str">
        <f t="shared" si="223"/>
        <v>3.1.3.2.0.00.00 - Benefícios a Pessoal - RGPS</v>
      </c>
      <c r="B2868" s="5" t="s">
        <v>2873</v>
      </c>
      <c r="C2868" s="6">
        <v>1195368801.1800001</v>
      </c>
      <c r="E2868" s="1">
        <f>E2869</f>
        <v>0</v>
      </c>
      <c r="F2868" s="1">
        <f>F2869</f>
        <v>1195368801.1800001</v>
      </c>
      <c r="H2868" t="b">
        <f t="shared" si="224"/>
        <v>1</v>
      </c>
      <c r="I2868" t="str">
        <f t="shared" si="222"/>
        <v>00</v>
      </c>
    </row>
    <row r="2869" spans="1:9">
      <c r="A2869" t="str">
        <f t="shared" si="223"/>
        <v>3.1.3.2.1.00.00 - Benefícios a Pessoal - RGPS - Consolidação</v>
      </c>
      <c r="B2869" s="3" t="s">
        <v>2874</v>
      </c>
      <c r="C2869" s="4">
        <v>1195368801.1800001</v>
      </c>
      <c r="E2869" s="1">
        <f t="shared" ref="E2869" si="245">SUMIF(A2869:B2869,"*intra*",C2869:D2869)+SUMIF(A2869:B2869,"*inter*",C2869:D2869)</f>
        <v>0</v>
      </c>
      <c r="F2869" s="1">
        <f t="shared" ref="F2869" si="246">SUMIF(A2869:B2869,"*consolidação*",C2869:D2869)</f>
        <v>1195368801.1800001</v>
      </c>
      <c r="H2869" t="b">
        <f t="shared" si="224"/>
        <v>1</v>
      </c>
      <c r="I2869" t="str">
        <f t="shared" si="222"/>
        <v>00</v>
      </c>
    </row>
    <row r="2870" spans="1:9">
      <c r="A2870" t="str">
        <f t="shared" si="223"/>
        <v>3.1.3.3.0.00.00 - Benefícios a Pessoal - Militar</v>
      </c>
      <c r="B2870" s="5" t="s">
        <v>2875</v>
      </c>
      <c r="C2870" s="6">
        <v>1213986226.45</v>
      </c>
      <c r="E2870" s="1">
        <f>E2871</f>
        <v>0</v>
      </c>
      <c r="F2870" s="1">
        <f>F2871</f>
        <v>1213986226.45</v>
      </c>
      <c r="H2870" t="b">
        <f t="shared" si="224"/>
        <v>1</v>
      </c>
      <c r="I2870" t="str">
        <f t="shared" si="222"/>
        <v>00</v>
      </c>
    </row>
    <row r="2871" spans="1:9">
      <c r="A2871" t="str">
        <f t="shared" si="223"/>
        <v>3.1.3.3.1.00.00 - Benefícios a Pessoal - Militar - Consolidação</v>
      </c>
      <c r="B2871" s="3" t="s">
        <v>2876</v>
      </c>
      <c r="C2871" s="4">
        <v>1213986226.45</v>
      </c>
      <c r="E2871" s="1">
        <f t="shared" ref="E2871" si="247">SUMIF(A2871:B2871,"*intra*",C2871:D2871)+SUMIF(A2871:B2871,"*inter*",C2871:D2871)</f>
        <v>0</v>
      </c>
      <c r="F2871" s="1">
        <f t="shared" ref="F2871" si="248">SUMIF(A2871:B2871,"*consolidação*",C2871:D2871)</f>
        <v>1213986226.45</v>
      </c>
      <c r="H2871" t="b">
        <f t="shared" si="224"/>
        <v>1</v>
      </c>
      <c r="I2871" t="str">
        <f t="shared" si="222"/>
        <v>00</v>
      </c>
    </row>
    <row r="2872" spans="1:9" ht="25.5">
      <c r="A2872" t="str">
        <f t="shared" si="223"/>
        <v>3.1.9.0.0.00.00 - Outras Variações Patrimoniais Diminutivas - Pessoal 
 e Encargos</v>
      </c>
      <c r="B2872" s="5" t="s">
        <v>2877</v>
      </c>
      <c r="C2872" s="6">
        <v>10575332036.51</v>
      </c>
      <c r="E2872">
        <f>E2875+E2873+E2877</f>
        <v>0</v>
      </c>
      <c r="F2872">
        <f>F2875+F2873+F2877</f>
        <v>10575332036.51</v>
      </c>
      <c r="H2872" t="b">
        <f t="shared" si="224"/>
        <v>1</v>
      </c>
      <c r="I2872" t="str">
        <f t="shared" si="222"/>
        <v>00</v>
      </c>
    </row>
    <row r="2873" spans="1:9">
      <c r="A2873" t="str">
        <f t="shared" si="223"/>
        <v>3.1.9.1.0.00.00 - Indenizações e Restituições Trabalhistas</v>
      </c>
      <c r="B2873" s="3" t="s">
        <v>2878</v>
      </c>
      <c r="C2873" s="4">
        <v>2148325324.1700001</v>
      </c>
      <c r="E2873" s="1">
        <f>E2874</f>
        <v>0</v>
      </c>
      <c r="F2873" s="1">
        <f>F2874</f>
        <v>2148325324.1700001</v>
      </c>
      <c r="H2873" t="b">
        <f t="shared" si="224"/>
        <v>1</v>
      </c>
      <c r="I2873" t="str">
        <f t="shared" si="222"/>
        <v>00</v>
      </c>
    </row>
    <row r="2874" spans="1:9" ht="25.5">
      <c r="A2874" t="str">
        <f t="shared" si="223"/>
        <v>3.1.9.1.1.00.00 - Indenizações e Restituições Trabalhistas - 
 Consolidação</v>
      </c>
      <c r="B2874" s="5" t="s">
        <v>2879</v>
      </c>
      <c r="C2874" s="6">
        <v>2148325324.1700001</v>
      </c>
      <c r="E2874" s="1">
        <f t="shared" ref="E2874" si="249">SUMIF(A2874:B2874,"*intra*",C2874:D2874)+SUMIF(A2874:B2874,"*inter*",C2874:D2874)</f>
        <v>0</v>
      </c>
      <c r="F2874" s="1">
        <f t="shared" ref="F2874" si="250">SUMIF(A2874:B2874,"*consolidação*",C2874:D2874)</f>
        <v>2148325324.1700001</v>
      </c>
      <c r="H2874" t="b">
        <f t="shared" si="224"/>
        <v>1</v>
      </c>
      <c r="I2874" t="str">
        <f t="shared" si="222"/>
        <v>00</v>
      </c>
    </row>
    <row r="2875" spans="1:9">
      <c r="A2875" t="str">
        <f t="shared" si="223"/>
        <v>3.1.9.2.0.00.00 - Pessoal Requisitado de Outros Órgãos</v>
      </c>
      <c r="B2875" s="3" t="s">
        <v>2880</v>
      </c>
      <c r="C2875" s="4">
        <v>501490253.43000001</v>
      </c>
      <c r="E2875" s="1">
        <f>E2876</f>
        <v>0</v>
      </c>
      <c r="F2875" s="1">
        <f>F2876</f>
        <v>501490253.43000001</v>
      </c>
      <c r="H2875" t="b">
        <f t="shared" si="224"/>
        <v>1</v>
      </c>
      <c r="I2875" t="str">
        <f t="shared" si="222"/>
        <v>00</v>
      </c>
    </row>
    <row r="2876" spans="1:9" ht="25.5">
      <c r="A2876" t="str">
        <f t="shared" si="223"/>
        <v>3.1.9.2.1.00.00 - Pessoal Requisitado de Outros Órgãos - 
 Consolidação</v>
      </c>
      <c r="B2876" s="5" t="s">
        <v>2881</v>
      </c>
      <c r="C2876" s="6">
        <v>501490253.43000001</v>
      </c>
      <c r="E2876" s="1">
        <f t="shared" ref="E2876" si="251">SUMIF(A2876:B2876,"*intra*",C2876:D2876)+SUMIF(A2876:B2876,"*inter*",C2876:D2876)</f>
        <v>0</v>
      </c>
      <c r="F2876" s="1">
        <f t="shared" ref="F2876" si="252">SUMIF(A2876:B2876,"*consolidação*",C2876:D2876)</f>
        <v>501490253.43000001</v>
      </c>
      <c r="H2876" t="b">
        <f t="shared" si="224"/>
        <v>1</v>
      </c>
      <c r="I2876" t="str">
        <f t="shared" si="222"/>
        <v>00</v>
      </c>
    </row>
    <row r="2877" spans="1:9">
      <c r="A2877" t="str">
        <f t="shared" si="223"/>
        <v>3.1.9.9.0.00.00 - Outras VPD de Pessoal e Encargos</v>
      </c>
      <c r="B2877" s="3" t="s">
        <v>2882</v>
      </c>
      <c r="C2877" s="4">
        <v>7925516458.9099998</v>
      </c>
      <c r="E2877" s="1">
        <f>E2878</f>
        <v>0</v>
      </c>
      <c r="F2877" s="1">
        <f>F2878</f>
        <v>7925516458.9099998</v>
      </c>
      <c r="H2877" t="b">
        <f t="shared" si="224"/>
        <v>1</v>
      </c>
      <c r="I2877" t="str">
        <f t="shared" si="222"/>
        <v>00</v>
      </c>
    </row>
    <row r="2878" spans="1:9">
      <c r="A2878" t="str">
        <f t="shared" si="223"/>
        <v>3.1.9.9.1.00.00 - Outras VPD de Pessoal e Encargos - Consolidação</v>
      </c>
      <c r="B2878" s="5" t="s">
        <v>2883</v>
      </c>
      <c r="C2878" s="6">
        <v>7925516458.9099998</v>
      </c>
      <c r="E2878" s="1">
        <f t="shared" ref="E2878" si="253">SUMIF(A2878:B2878,"*intra*",C2878:D2878)+SUMIF(A2878:B2878,"*inter*",C2878:D2878)</f>
        <v>0</v>
      </c>
      <c r="F2878" s="1">
        <f t="shared" ref="F2878" si="254">SUMIF(A2878:B2878,"*consolidação*",C2878:D2878)</f>
        <v>7925516458.9099998</v>
      </c>
      <c r="H2878" t="b">
        <f t="shared" si="224"/>
        <v>1</v>
      </c>
      <c r="I2878" t="str">
        <f t="shared" si="222"/>
        <v>00</v>
      </c>
    </row>
    <row r="2879" spans="1:9">
      <c r="A2879" t="str">
        <f t="shared" si="223"/>
        <v>3.2.0.0.0.00.00 - Benefícios Previdenciários e Assistenciais</v>
      </c>
      <c r="B2879" s="3" t="s">
        <v>2884</v>
      </c>
      <c r="C2879" s="4">
        <v>145781900365.53</v>
      </c>
      <c r="E2879">
        <f>E2905+E2918+E2898+E2880+E2889+E2916</f>
        <v>0</v>
      </c>
      <c r="F2879">
        <f>F2905+F2918+F2898+F2880+F2889+F2916</f>
        <v>145781900365.53</v>
      </c>
      <c r="H2879" t="b">
        <f t="shared" si="224"/>
        <v>1</v>
      </c>
      <c r="I2879" t="str">
        <f t="shared" si="222"/>
        <v>00</v>
      </c>
    </row>
    <row r="2880" spans="1:9">
      <c r="A2880" t="str">
        <f t="shared" si="223"/>
        <v>3.2.1.0.0.00.00 - Aposentadorias e Reformas</v>
      </c>
      <c r="B2880" s="5" t="s">
        <v>2885</v>
      </c>
      <c r="C2880" s="6">
        <v>113997197401.08</v>
      </c>
      <c r="E2880">
        <f>E2885+E2883+E2881+E2887</f>
        <v>0</v>
      </c>
      <c r="F2880">
        <f>F2885+F2883+F2881+F2887</f>
        <v>113997197401.08</v>
      </c>
      <c r="H2880" t="b">
        <f t="shared" si="224"/>
        <v>1</v>
      </c>
      <c r="I2880" t="str">
        <f t="shared" si="222"/>
        <v>00</v>
      </c>
    </row>
    <row r="2881" spans="1:9">
      <c r="A2881" t="str">
        <f t="shared" si="223"/>
        <v>3.2.1.1.0.00.00 - Aposentadorias - RPPS</v>
      </c>
      <c r="B2881" s="3" t="s">
        <v>2886</v>
      </c>
      <c r="C2881" s="4">
        <v>93429917260.639999</v>
      </c>
      <c r="E2881" s="1">
        <f>E2882</f>
        <v>0</v>
      </c>
      <c r="F2881" s="1">
        <f>F2882</f>
        <v>93429917260.639999</v>
      </c>
      <c r="H2881" t="b">
        <f t="shared" si="224"/>
        <v>1</v>
      </c>
      <c r="I2881" t="str">
        <f t="shared" si="222"/>
        <v>00</v>
      </c>
    </row>
    <row r="2882" spans="1:9">
      <c r="A2882" t="str">
        <f t="shared" si="223"/>
        <v>3.2.1.1.1.00.00 - Aposentadorias - RPPS - Consolidação</v>
      </c>
      <c r="B2882" s="5" t="s">
        <v>2887</v>
      </c>
      <c r="C2882" s="6">
        <v>93429917260.639999</v>
      </c>
      <c r="E2882" s="1">
        <f t="shared" ref="E2882" si="255">SUMIF(A2882:B2882,"*intra*",C2882:D2882)+SUMIF(A2882:B2882,"*inter*",C2882:D2882)</f>
        <v>0</v>
      </c>
      <c r="F2882" s="1">
        <f t="shared" ref="F2882" si="256">SUMIF(A2882:B2882,"*consolidação*",C2882:D2882)</f>
        <v>93429917260.639999</v>
      </c>
      <c r="H2882" t="b">
        <f t="shared" si="224"/>
        <v>1</v>
      </c>
      <c r="I2882" t="str">
        <f t="shared" si="222"/>
        <v>00</v>
      </c>
    </row>
    <row r="2883" spans="1:9">
      <c r="A2883" t="str">
        <f t="shared" si="223"/>
        <v>3.2.1.2.0.00.00 - Aposentadorias - RGPS</v>
      </c>
      <c r="B2883" s="3" t="s">
        <v>2888</v>
      </c>
      <c r="C2883" s="4">
        <v>123013703.47</v>
      </c>
      <c r="E2883" s="1">
        <f>E2884</f>
        <v>0</v>
      </c>
      <c r="F2883" s="1">
        <f>F2884</f>
        <v>123013703.47</v>
      </c>
      <c r="H2883" t="b">
        <f t="shared" si="224"/>
        <v>1</v>
      </c>
      <c r="I2883" t="str">
        <f t="shared" si="222"/>
        <v>00</v>
      </c>
    </row>
    <row r="2884" spans="1:9">
      <c r="A2884" t="str">
        <f t="shared" si="223"/>
        <v>3.2.1.2.1.00.00 - Aposentadorias - RGPS - Consolidação</v>
      </c>
      <c r="B2884" s="5" t="s">
        <v>2889</v>
      </c>
      <c r="C2884" s="6">
        <v>123013703.47</v>
      </c>
      <c r="E2884" s="1">
        <f t="shared" ref="E2884" si="257">SUMIF(A2884:B2884,"*intra*",C2884:D2884)+SUMIF(A2884:B2884,"*inter*",C2884:D2884)</f>
        <v>0</v>
      </c>
      <c r="F2884" s="1">
        <f t="shared" ref="F2884" si="258">SUMIF(A2884:B2884,"*consolidação*",C2884:D2884)</f>
        <v>123013703.47</v>
      </c>
      <c r="H2884" t="b">
        <f t="shared" si="224"/>
        <v>1</v>
      </c>
      <c r="I2884" t="str">
        <f t="shared" si="222"/>
        <v>00</v>
      </c>
    </row>
    <row r="2885" spans="1:9">
      <c r="A2885" t="str">
        <f t="shared" si="223"/>
        <v>3.2.1.3.0.00.00 - Reserva Remunerada e Reformas - Militar</v>
      </c>
      <c r="B2885" s="3" t="s">
        <v>2890</v>
      </c>
      <c r="C2885" s="4">
        <v>20393861013.27</v>
      </c>
      <c r="E2885" s="1">
        <f>E2886</f>
        <v>0</v>
      </c>
      <c r="F2885" s="1">
        <f>F2886</f>
        <v>20393861013.27</v>
      </c>
      <c r="H2885" t="b">
        <f t="shared" si="224"/>
        <v>1</v>
      </c>
      <c r="I2885" t="str">
        <f t="shared" si="222"/>
        <v>00</v>
      </c>
    </row>
    <row r="2886" spans="1:9" ht="25.5">
      <c r="A2886" t="str">
        <f t="shared" si="223"/>
        <v>3.2.1.3.1.00.00 - Reserva Remunerada e Reformas - Militar - 
 Consolidação</v>
      </c>
      <c r="B2886" s="5" t="s">
        <v>2891</v>
      </c>
      <c r="C2886" s="6">
        <v>20393861013.27</v>
      </c>
      <c r="E2886" s="1">
        <f t="shared" ref="E2886" si="259">SUMIF(A2886:B2886,"*intra*",C2886:D2886)+SUMIF(A2886:B2886,"*inter*",C2886:D2886)</f>
        <v>0</v>
      </c>
      <c r="F2886" s="1">
        <f t="shared" ref="F2886" si="260">SUMIF(A2886:B2886,"*consolidação*",C2886:D2886)</f>
        <v>20393861013.27</v>
      </c>
      <c r="H2886" t="b">
        <f t="shared" si="224"/>
        <v>1</v>
      </c>
      <c r="I2886" t="str">
        <f t="shared" si="222"/>
        <v>00</v>
      </c>
    </row>
    <row r="2887" spans="1:9">
      <c r="A2887" t="str">
        <f t="shared" si="223"/>
        <v>3.2.1.9.0.00.00 - Outras Aposentadorias</v>
      </c>
      <c r="B2887" s="3" t="s">
        <v>2894</v>
      </c>
      <c r="C2887" s="4">
        <v>50405423.700000003</v>
      </c>
      <c r="E2887" s="1">
        <f>E2888</f>
        <v>0</v>
      </c>
      <c r="F2887" s="1">
        <f>F2888</f>
        <v>50405423.700000003</v>
      </c>
      <c r="H2887" t="b">
        <f t="shared" si="224"/>
        <v>1</v>
      </c>
      <c r="I2887" t="str">
        <f t="shared" si="222"/>
        <v>00</v>
      </c>
    </row>
    <row r="2888" spans="1:9">
      <c r="A2888" t="str">
        <f t="shared" si="223"/>
        <v>3.2.1.9.1.00.00 - Outras Aposentadorias - Consolidação</v>
      </c>
      <c r="B2888" s="5" t="s">
        <v>2895</v>
      </c>
      <c r="C2888" s="6">
        <v>50405423.700000003</v>
      </c>
      <c r="E2888" s="1">
        <f t="shared" ref="E2888" si="261">SUMIF(A2888:B2888,"*intra*",C2888:D2888)+SUMIF(A2888:B2888,"*inter*",C2888:D2888)</f>
        <v>0</v>
      </c>
      <c r="F2888" s="1">
        <f t="shared" ref="F2888" si="262">SUMIF(A2888:B2888,"*consolidação*",C2888:D2888)</f>
        <v>50405423.700000003</v>
      </c>
      <c r="H2888" t="b">
        <f t="shared" si="224"/>
        <v>1</v>
      </c>
      <c r="I2888" t="str">
        <f t="shared" si="222"/>
        <v>00</v>
      </c>
    </row>
    <row r="2889" spans="1:9">
      <c r="A2889" t="str">
        <f t="shared" si="223"/>
        <v>3.2.2.0.0.00.00 - Pensões</v>
      </c>
      <c r="B2889" s="3" t="s">
        <v>2896</v>
      </c>
      <c r="C2889" s="4">
        <v>29170446385.720001</v>
      </c>
      <c r="E2889">
        <f>E2894+E2890+E2892+E2896</f>
        <v>0</v>
      </c>
      <c r="F2889">
        <f>F2894+F2890+F2892+F2896</f>
        <v>29170446385.720001</v>
      </c>
      <c r="H2889" t="b">
        <f t="shared" si="224"/>
        <v>1</v>
      </c>
      <c r="I2889" t="str">
        <f t="shared" si="222"/>
        <v>00</v>
      </c>
    </row>
    <row r="2890" spans="1:9">
      <c r="A2890" t="str">
        <f t="shared" si="223"/>
        <v>3.2.2.1.0.00.00 - Pensões - RPPS</v>
      </c>
      <c r="B2890" s="5" t="s">
        <v>2897</v>
      </c>
      <c r="C2890" s="6">
        <v>20856856473.889999</v>
      </c>
      <c r="E2890" s="1">
        <f>E2891</f>
        <v>0</v>
      </c>
      <c r="F2890" s="1">
        <f>F2891</f>
        <v>20856856473.889999</v>
      </c>
      <c r="H2890" t="b">
        <f t="shared" si="224"/>
        <v>1</v>
      </c>
      <c r="I2890" t="str">
        <f t="shared" si="222"/>
        <v>00</v>
      </c>
    </row>
    <row r="2891" spans="1:9">
      <c r="A2891" t="str">
        <f t="shared" si="223"/>
        <v>3.2.2.1.1.00.00 - Pensões - RPPS - Consolidação</v>
      </c>
      <c r="B2891" s="3" t="s">
        <v>2898</v>
      </c>
      <c r="C2891" s="4">
        <v>20856856473.889999</v>
      </c>
      <c r="E2891" s="1">
        <f t="shared" ref="E2891" si="263">SUMIF(A2891:B2891,"*intra*",C2891:D2891)+SUMIF(A2891:B2891,"*inter*",C2891:D2891)</f>
        <v>0</v>
      </c>
      <c r="F2891" s="1">
        <f t="shared" ref="F2891" si="264">SUMIF(A2891:B2891,"*consolidação*",C2891:D2891)</f>
        <v>20856856473.889999</v>
      </c>
      <c r="H2891" t="b">
        <f t="shared" si="224"/>
        <v>1</v>
      </c>
      <c r="I2891" t="str">
        <f t="shared" si="222"/>
        <v>00</v>
      </c>
    </row>
    <row r="2892" spans="1:9">
      <c r="A2892" t="str">
        <f t="shared" si="223"/>
        <v>3.2.2.2.0.00.00 - Pensões - RGPS</v>
      </c>
      <c r="B2892" s="5" t="s">
        <v>2899</v>
      </c>
      <c r="C2892" s="6">
        <v>1633729.4</v>
      </c>
      <c r="E2892" s="1">
        <f>E2893</f>
        <v>0</v>
      </c>
      <c r="F2892" s="1">
        <f>F2893</f>
        <v>1633729.4</v>
      </c>
      <c r="H2892" t="b">
        <f t="shared" si="224"/>
        <v>1</v>
      </c>
      <c r="I2892" t="str">
        <f t="shared" si="222"/>
        <v>00</v>
      </c>
    </row>
    <row r="2893" spans="1:9">
      <c r="A2893" t="str">
        <f t="shared" si="223"/>
        <v>3.2.2.2.1.00.00 - Pensões - RGPS - Consolidação</v>
      </c>
      <c r="B2893" s="3" t="s">
        <v>2900</v>
      </c>
      <c r="C2893" s="4">
        <v>1633729.4</v>
      </c>
      <c r="E2893" s="1">
        <f t="shared" ref="E2893" si="265">SUMIF(A2893:B2893,"*intra*",C2893:D2893)+SUMIF(A2893:B2893,"*inter*",C2893:D2893)</f>
        <v>0</v>
      </c>
      <c r="F2893" s="1">
        <f t="shared" ref="F2893" si="266">SUMIF(A2893:B2893,"*consolidação*",C2893:D2893)</f>
        <v>1633729.4</v>
      </c>
      <c r="H2893" t="b">
        <f t="shared" si="224"/>
        <v>1</v>
      </c>
      <c r="I2893" t="str">
        <f t="shared" si="222"/>
        <v>00</v>
      </c>
    </row>
    <row r="2894" spans="1:9">
      <c r="A2894" t="str">
        <f t="shared" si="223"/>
        <v>3.2.2.3.0.00.00 - Pensões - Militar</v>
      </c>
      <c r="B2894" s="5" t="s">
        <v>2901</v>
      </c>
      <c r="C2894" s="6">
        <v>5866642150.0200005</v>
      </c>
      <c r="E2894" s="1">
        <f>E2895</f>
        <v>0</v>
      </c>
      <c r="F2894" s="1">
        <f>F2895</f>
        <v>5866642150.0200005</v>
      </c>
      <c r="H2894" t="b">
        <f t="shared" si="224"/>
        <v>1</v>
      </c>
      <c r="I2894" t="str">
        <f t="shared" si="222"/>
        <v>00</v>
      </c>
    </row>
    <row r="2895" spans="1:9">
      <c r="A2895" t="str">
        <f t="shared" si="223"/>
        <v>3.2.2.3.1.00.00 - Pensões - Militar - Consolidação</v>
      </c>
      <c r="B2895" s="3" t="s">
        <v>2902</v>
      </c>
      <c r="C2895" s="4">
        <v>5866642150.0200005</v>
      </c>
      <c r="E2895" s="1">
        <f t="shared" ref="E2895" si="267">SUMIF(A2895:B2895,"*intra*",C2895:D2895)+SUMIF(A2895:B2895,"*inter*",C2895:D2895)</f>
        <v>0</v>
      </c>
      <c r="F2895" s="1">
        <f t="shared" ref="F2895" si="268">SUMIF(A2895:B2895,"*consolidação*",C2895:D2895)</f>
        <v>5866642150.0200005</v>
      </c>
      <c r="H2895" t="b">
        <f t="shared" si="224"/>
        <v>1</v>
      </c>
      <c r="I2895" t="str">
        <f t="shared" si="222"/>
        <v>00</v>
      </c>
    </row>
    <row r="2896" spans="1:9">
      <c r="A2896" t="str">
        <f t="shared" si="223"/>
        <v>3.2.2.9.0.00.00 - Outras Pensões</v>
      </c>
      <c r="B2896" s="5" t="s">
        <v>2903</v>
      </c>
      <c r="C2896" s="6">
        <v>2445314032.4099998</v>
      </c>
      <c r="E2896" s="1">
        <f>E2897</f>
        <v>0</v>
      </c>
      <c r="F2896" s="1">
        <f>F2897</f>
        <v>2445314032.4099998</v>
      </c>
      <c r="H2896" t="b">
        <f t="shared" si="224"/>
        <v>1</v>
      </c>
      <c r="I2896" t="str">
        <f t="shared" si="222"/>
        <v>00</v>
      </c>
    </row>
    <row r="2897" spans="1:9">
      <c r="A2897" t="str">
        <f t="shared" si="223"/>
        <v>3.2.2.9.1.00.00 - Outras Pensões - Consolidação</v>
      </c>
      <c r="B2897" s="3" t="s">
        <v>2904</v>
      </c>
      <c r="C2897" s="4">
        <v>2445314032.4099998</v>
      </c>
      <c r="E2897" s="1">
        <f t="shared" ref="E2897" si="269">SUMIF(A2897:B2897,"*intra*",C2897:D2897)+SUMIF(A2897:B2897,"*inter*",C2897:D2897)</f>
        <v>0</v>
      </c>
      <c r="F2897" s="1">
        <f t="shared" ref="F2897" si="270">SUMIF(A2897:B2897,"*consolidação*",C2897:D2897)</f>
        <v>2445314032.4099998</v>
      </c>
      <c r="H2897" t="b">
        <f t="shared" si="224"/>
        <v>1</v>
      </c>
      <c r="I2897" t="str">
        <f t="shared" ref="I2897:I2960" si="271">MID(A2897,11,2)</f>
        <v>00</v>
      </c>
    </row>
    <row r="2898" spans="1:9">
      <c r="A2898" t="str">
        <f t="shared" ref="A2898:A2961" si="272">TRIM(B2898)</f>
        <v>3.2.3.0.0.00.00 - Benefícios de Prestação Continuada</v>
      </c>
      <c r="B2898" s="5" t="s">
        <v>2905</v>
      </c>
      <c r="C2898" s="6">
        <v>387131621.01999998</v>
      </c>
      <c r="E2898">
        <f>E2903+E2901+E2899</f>
        <v>0</v>
      </c>
      <c r="F2898">
        <f>F2903+F2901+F2899</f>
        <v>387131621.01999998</v>
      </c>
      <c r="H2898" t="b">
        <f t="shared" ref="H2898:H2961" si="273">IF(I2898="00",C2898=E2898+F2898,TRUE)</f>
        <v>1</v>
      </c>
      <c r="I2898" t="str">
        <f t="shared" si="271"/>
        <v>00</v>
      </c>
    </row>
    <row r="2899" spans="1:9">
      <c r="A2899" t="str">
        <f t="shared" si="272"/>
        <v>3.2.3.1.0.00.00 - Benefícios de Prestação Continuada ao Idoso</v>
      </c>
      <c r="B2899" s="3" t="s">
        <v>2906</v>
      </c>
      <c r="C2899" s="4"/>
      <c r="E2899" s="1">
        <f>E2900</f>
        <v>0</v>
      </c>
      <c r="F2899" s="1">
        <f>F2900</f>
        <v>0</v>
      </c>
      <c r="H2899" t="b">
        <f t="shared" si="273"/>
        <v>1</v>
      </c>
      <c r="I2899" t="str">
        <f t="shared" si="271"/>
        <v>00</v>
      </c>
    </row>
    <row r="2900" spans="1:9" ht="25.5">
      <c r="A2900" t="str">
        <f t="shared" si="272"/>
        <v>3.2.3.1.1.00.00 - Benefícios de Prestação Continuada ao Idoso - 
 Consolidação</v>
      </c>
      <c r="B2900" s="5" t="s">
        <v>2907</v>
      </c>
      <c r="C2900" s="6"/>
      <c r="E2900" s="1">
        <f t="shared" ref="E2900" si="274">SUMIF(A2900:B2900,"*intra*",C2900:D2900)+SUMIF(A2900:B2900,"*inter*",C2900:D2900)</f>
        <v>0</v>
      </c>
      <c r="F2900" s="1">
        <f t="shared" ref="F2900" si="275">SUMIF(A2900:B2900,"*consolidação*",C2900:D2900)</f>
        <v>0</v>
      </c>
      <c r="H2900" t="b">
        <f t="shared" si="273"/>
        <v>1</v>
      </c>
      <c r="I2900" t="str">
        <f t="shared" si="271"/>
        <v>00</v>
      </c>
    </row>
    <row r="2901" spans="1:9" ht="25.5">
      <c r="A2901" t="str">
        <f t="shared" si="272"/>
        <v>3.2.3.2.0.00.00 - Benefícios de Prestação Continuada ao Portador de 
 Deficiência</v>
      </c>
      <c r="B2901" s="3" t="s">
        <v>2908</v>
      </c>
      <c r="C2901" s="4"/>
      <c r="E2901" s="1">
        <f>E2902</f>
        <v>0</v>
      </c>
      <c r="F2901" s="1">
        <f>F2902</f>
        <v>0</v>
      </c>
      <c r="H2901" t="b">
        <f t="shared" si="273"/>
        <v>1</v>
      </c>
      <c r="I2901" t="str">
        <f t="shared" si="271"/>
        <v>00</v>
      </c>
    </row>
    <row r="2902" spans="1:9" ht="25.5">
      <c r="A2902" t="str">
        <f t="shared" si="272"/>
        <v>3.2.3.2.1.00.00 - Benefícios de Prestação Continuada ao Portador de 
 Deficiência - Consolidação</v>
      </c>
      <c r="B2902" s="5" t="s">
        <v>2909</v>
      </c>
      <c r="C2902" s="6"/>
      <c r="E2902" s="1">
        <f t="shared" ref="E2902" si="276">SUMIF(A2902:B2902,"*intra*",C2902:D2902)+SUMIF(A2902:B2902,"*inter*",C2902:D2902)</f>
        <v>0</v>
      </c>
      <c r="F2902" s="1">
        <f t="shared" ref="F2902" si="277">SUMIF(A2902:B2902,"*consolidação*",C2902:D2902)</f>
        <v>0</v>
      </c>
      <c r="H2902" t="b">
        <f t="shared" si="273"/>
        <v>1</v>
      </c>
      <c r="I2902" t="str">
        <f t="shared" si="271"/>
        <v>00</v>
      </c>
    </row>
    <row r="2903" spans="1:9">
      <c r="A2903" t="str">
        <f t="shared" si="272"/>
        <v>3.2.3.9.0.00.00 - Outros Benefícios de Prestação Continuada</v>
      </c>
      <c r="B2903" s="3" t="s">
        <v>2910</v>
      </c>
      <c r="C2903" s="4">
        <v>387131621.01999998</v>
      </c>
      <c r="E2903" s="1">
        <f>E2904</f>
        <v>0</v>
      </c>
      <c r="F2903" s="1">
        <f>F2904</f>
        <v>387131621.01999998</v>
      </c>
      <c r="H2903" t="b">
        <f t="shared" si="273"/>
        <v>1</v>
      </c>
      <c r="I2903" t="str">
        <f t="shared" si="271"/>
        <v>00</v>
      </c>
    </row>
    <row r="2904" spans="1:9" ht="25.5">
      <c r="A2904" t="str">
        <f t="shared" si="272"/>
        <v>3.2.3.9.1.00.00 - Outros Benefícios de Prestação Continuada - 
 Consolidação</v>
      </c>
      <c r="B2904" s="5" t="s">
        <v>2911</v>
      </c>
      <c r="C2904" s="6">
        <v>387131621.01999998</v>
      </c>
      <c r="E2904" s="1">
        <f t="shared" ref="E2904" si="278">SUMIF(A2904:B2904,"*intra*",C2904:D2904)+SUMIF(A2904:B2904,"*inter*",C2904:D2904)</f>
        <v>0</v>
      </c>
      <c r="F2904" s="1">
        <f t="shared" ref="F2904" si="279">SUMIF(A2904:B2904,"*consolidação*",C2904:D2904)</f>
        <v>387131621.01999998</v>
      </c>
      <c r="H2904" t="b">
        <f t="shared" si="273"/>
        <v>1</v>
      </c>
      <c r="I2904" t="str">
        <f t="shared" si="271"/>
        <v>00</v>
      </c>
    </row>
    <row r="2905" spans="1:9">
      <c r="A2905" t="str">
        <f t="shared" si="272"/>
        <v>3.2.4.0.0.00.00 - Benefícios Eventuais</v>
      </c>
      <c r="B2905" s="3" t="s">
        <v>2912</v>
      </c>
      <c r="C2905" s="4">
        <v>84962764.140000001</v>
      </c>
      <c r="E2905">
        <f>E2914+E2912+E2906+E2908+E2910</f>
        <v>0</v>
      </c>
      <c r="F2905">
        <f>F2914+F2912+F2906+F2908+F2910</f>
        <v>84962764.140000001</v>
      </c>
      <c r="H2905" t="b">
        <f t="shared" si="273"/>
        <v>1</v>
      </c>
      <c r="I2905" t="str">
        <f t="shared" si="271"/>
        <v>00</v>
      </c>
    </row>
    <row r="2906" spans="1:9">
      <c r="A2906" t="str">
        <f t="shared" si="272"/>
        <v>3.2.4.1.0.00.00 - Auxílio por Natalidade</v>
      </c>
      <c r="B2906" s="5" t="s">
        <v>2913</v>
      </c>
      <c r="C2906" s="6">
        <v>6676827.2999999998</v>
      </c>
      <c r="E2906" s="1">
        <f>E2907</f>
        <v>0</v>
      </c>
      <c r="F2906" s="1">
        <f>F2907</f>
        <v>6676827.2999999998</v>
      </c>
      <c r="H2906" t="b">
        <f t="shared" si="273"/>
        <v>1</v>
      </c>
      <c r="I2906" t="str">
        <f t="shared" si="271"/>
        <v>00</v>
      </c>
    </row>
    <row r="2907" spans="1:9">
      <c r="A2907" t="str">
        <f t="shared" si="272"/>
        <v>3.2.4.1.1.00.00 - Auxílio por Natalidade - Consolidação</v>
      </c>
      <c r="B2907" s="3" t="s">
        <v>2914</v>
      </c>
      <c r="C2907" s="4">
        <v>6676827.2999999998</v>
      </c>
      <c r="E2907" s="1">
        <f t="shared" ref="E2907" si="280">SUMIF(A2907:B2907,"*intra*",C2907:D2907)+SUMIF(A2907:B2907,"*inter*",C2907:D2907)</f>
        <v>0</v>
      </c>
      <c r="F2907" s="1">
        <f t="shared" ref="F2907" si="281">SUMIF(A2907:B2907,"*consolidação*",C2907:D2907)</f>
        <v>6676827.2999999998</v>
      </c>
      <c r="H2907" t="b">
        <f t="shared" si="273"/>
        <v>1</v>
      </c>
      <c r="I2907" t="str">
        <f t="shared" si="271"/>
        <v>00</v>
      </c>
    </row>
    <row r="2908" spans="1:9">
      <c r="A2908" t="str">
        <f t="shared" si="272"/>
        <v>3.2.4.2.0.00.00 - Auxílio por Morte</v>
      </c>
      <c r="B2908" s="5" t="s">
        <v>2915</v>
      </c>
      <c r="C2908" s="6">
        <v>3291003.49</v>
      </c>
      <c r="E2908" s="1">
        <f>E2909</f>
        <v>0</v>
      </c>
      <c r="F2908" s="1">
        <f>F2909</f>
        <v>3291003.49</v>
      </c>
      <c r="H2908" t="b">
        <f t="shared" si="273"/>
        <v>1</v>
      </c>
      <c r="I2908" t="str">
        <f t="shared" si="271"/>
        <v>00</v>
      </c>
    </row>
    <row r="2909" spans="1:9">
      <c r="A2909" t="str">
        <f t="shared" si="272"/>
        <v>3.2.4.2.1.00.00 - Auxílio por Morte - Consolidação</v>
      </c>
      <c r="B2909" s="3" t="s">
        <v>2916</v>
      </c>
      <c r="C2909" s="4">
        <v>3291003.49</v>
      </c>
      <c r="E2909" s="1">
        <f t="shared" ref="E2909" si="282">SUMIF(A2909:B2909,"*intra*",C2909:D2909)+SUMIF(A2909:B2909,"*inter*",C2909:D2909)</f>
        <v>0</v>
      </c>
      <c r="F2909" s="1">
        <f t="shared" ref="F2909" si="283">SUMIF(A2909:B2909,"*consolidação*",C2909:D2909)</f>
        <v>3291003.49</v>
      </c>
      <c r="H2909" t="b">
        <f t="shared" si="273"/>
        <v>1</v>
      </c>
      <c r="I2909" t="str">
        <f t="shared" si="271"/>
        <v>00</v>
      </c>
    </row>
    <row r="2910" spans="1:9" ht="25.5">
      <c r="A2910" t="str">
        <f t="shared" si="272"/>
        <v>3.2.4.3.0.00.00 - Benefícios Eventuais por Situações de 
 Vulnerabilidade Temporária</v>
      </c>
      <c r="B2910" s="5" t="s">
        <v>2917</v>
      </c>
      <c r="C2910" s="6">
        <v>9198846.25</v>
      </c>
      <c r="E2910" s="1">
        <f>E2911</f>
        <v>0</v>
      </c>
      <c r="F2910" s="1">
        <f>F2911</f>
        <v>9198846.25</v>
      </c>
      <c r="H2910" t="b">
        <f t="shared" si="273"/>
        <v>1</v>
      </c>
      <c r="I2910" t="str">
        <f t="shared" si="271"/>
        <v>00</v>
      </c>
    </row>
    <row r="2911" spans="1:9" ht="25.5">
      <c r="A2911" t="str">
        <f t="shared" si="272"/>
        <v>3.2.4.3.1.00.00 - Benefícios Eventuais por Situações de 
 Vulnerabilidade Temporária - Consolidação</v>
      </c>
      <c r="B2911" s="3" t="s">
        <v>2918</v>
      </c>
      <c r="C2911" s="4">
        <v>9198846.25</v>
      </c>
      <c r="E2911" s="1">
        <f t="shared" ref="E2911" si="284">SUMIF(A2911:B2911,"*intra*",C2911:D2911)+SUMIF(A2911:B2911,"*inter*",C2911:D2911)</f>
        <v>0</v>
      </c>
      <c r="F2911" s="1">
        <f t="shared" ref="F2911" si="285">SUMIF(A2911:B2911,"*consolidação*",C2911:D2911)</f>
        <v>9198846.25</v>
      </c>
      <c r="H2911" t="b">
        <f t="shared" si="273"/>
        <v>1</v>
      </c>
      <c r="I2911" t="str">
        <f t="shared" si="271"/>
        <v>00</v>
      </c>
    </row>
    <row r="2912" spans="1:9">
      <c r="A2912" t="str">
        <f t="shared" si="272"/>
        <v>3.2.4.4.0.00.00 - Benefícios Eventuais em Caso de Calamidade Pública</v>
      </c>
      <c r="B2912" s="5" t="s">
        <v>2919</v>
      </c>
      <c r="C2912" s="6"/>
      <c r="E2912" s="1">
        <f>E2913</f>
        <v>0</v>
      </c>
      <c r="F2912" s="1">
        <f>F2913</f>
        <v>0</v>
      </c>
      <c r="H2912" t="b">
        <f t="shared" si="273"/>
        <v>1</v>
      </c>
      <c r="I2912" t="str">
        <f t="shared" si="271"/>
        <v>00</v>
      </c>
    </row>
    <row r="2913" spans="1:9" ht="25.5">
      <c r="A2913" t="str">
        <f t="shared" si="272"/>
        <v>3.2.4.4.1.00.00 - Benefícios Eventuais em Caso de Calamidade Pública 
 - Consolidação</v>
      </c>
      <c r="B2913" s="3" t="s">
        <v>2920</v>
      </c>
      <c r="C2913" s="4"/>
      <c r="E2913" s="1">
        <f t="shared" ref="E2913" si="286">SUMIF(A2913:B2913,"*intra*",C2913:D2913)+SUMIF(A2913:B2913,"*inter*",C2913:D2913)</f>
        <v>0</v>
      </c>
      <c r="F2913" s="1">
        <f t="shared" ref="F2913" si="287">SUMIF(A2913:B2913,"*consolidação*",C2913:D2913)</f>
        <v>0</v>
      </c>
      <c r="H2913" t="b">
        <f t="shared" si="273"/>
        <v>1</v>
      </c>
      <c r="I2913" t="str">
        <f t="shared" si="271"/>
        <v>00</v>
      </c>
    </row>
    <row r="2914" spans="1:9">
      <c r="A2914" t="str">
        <f t="shared" si="272"/>
        <v>3.2.4.9.0.00.00 - Outros Benefícios Eventuais</v>
      </c>
      <c r="B2914" s="5" t="s">
        <v>2921</v>
      </c>
      <c r="C2914" s="6">
        <v>65796087.100000001</v>
      </c>
      <c r="E2914" s="1">
        <f>E2915</f>
        <v>0</v>
      </c>
      <c r="F2914" s="1">
        <f>F2915</f>
        <v>65796087.100000001</v>
      </c>
      <c r="H2914" t="b">
        <f t="shared" si="273"/>
        <v>1</v>
      </c>
      <c r="I2914" t="str">
        <f t="shared" si="271"/>
        <v>00</v>
      </c>
    </row>
    <row r="2915" spans="1:9">
      <c r="A2915" t="str">
        <f t="shared" si="272"/>
        <v>3.2.4.9.1.00.00 - Outros Benefícios Eventuais - Consolidação</v>
      </c>
      <c r="B2915" s="3" t="s">
        <v>2922</v>
      </c>
      <c r="C2915" s="4">
        <v>65796087.100000001</v>
      </c>
      <c r="E2915" s="1">
        <f t="shared" ref="E2915" si="288">SUMIF(A2915:B2915,"*intra*",C2915:D2915)+SUMIF(A2915:B2915,"*inter*",C2915:D2915)</f>
        <v>0</v>
      </c>
      <c r="F2915" s="1">
        <f t="shared" ref="F2915" si="289">SUMIF(A2915:B2915,"*consolidação*",C2915:D2915)</f>
        <v>65796087.100000001</v>
      </c>
      <c r="H2915" t="b">
        <f t="shared" si="273"/>
        <v>1</v>
      </c>
      <c r="I2915" t="str">
        <f t="shared" si="271"/>
        <v>00</v>
      </c>
    </row>
    <row r="2916" spans="1:9">
      <c r="A2916" t="str">
        <f t="shared" si="272"/>
        <v>3.2.5.0.0.00.00 - Políticas Públicas de Transferência de Renda</v>
      </c>
      <c r="B2916" s="5" t="s">
        <v>2923</v>
      </c>
      <c r="C2916" s="6">
        <v>859491749.78999996</v>
      </c>
      <c r="E2916" s="1">
        <f>E2917</f>
        <v>0</v>
      </c>
      <c r="F2916" s="1">
        <f>F2917</f>
        <v>859491749.78999996</v>
      </c>
      <c r="H2916" t="b">
        <f t="shared" si="273"/>
        <v>1</v>
      </c>
      <c r="I2916" t="str">
        <f t="shared" si="271"/>
        <v>00</v>
      </c>
    </row>
    <row r="2917" spans="1:9" ht="25.5">
      <c r="A2917" t="str">
        <f t="shared" si="272"/>
        <v>3.2.5.0.1.00.00 - Políticas Públicas de Transferência de Renda - 
 Consolidação</v>
      </c>
      <c r="B2917" s="3" t="s">
        <v>2924</v>
      </c>
      <c r="C2917" s="4">
        <v>859491749.78999996</v>
      </c>
      <c r="E2917" s="1">
        <f t="shared" ref="E2917" si="290">SUMIF(A2917:B2917,"*intra*",C2917:D2917)+SUMIF(A2917:B2917,"*inter*",C2917:D2917)</f>
        <v>0</v>
      </c>
      <c r="F2917" s="1">
        <f t="shared" ref="F2917" si="291">SUMIF(A2917:B2917,"*consolidação*",C2917:D2917)</f>
        <v>859491749.78999996</v>
      </c>
      <c r="H2917" t="b">
        <f t="shared" si="273"/>
        <v>1</v>
      </c>
      <c r="I2917" t="str">
        <f t="shared" si="271"/>
        <v>00</v>
      </c>
    </row>
    <row r="2918" spans="1:9">
      <c r="A2918" t="str">
        <f t="shared" si="272"/>
        <v>3.2.9.0.0.00.00 - Outros Benefícios Previdenciários e Assistenciais</v>
      </c>
      <c r="B2918" s="5" t="s">
        <v>2925</v>
      </c>
      <c r="C2918" s="6">
        <v>1282670443.78</v>
      </c>
      <c r="E2918">
        <f>E2925+E2921+E2919+E2923</f>
        <v>0</v>
      </c>
      <c r="F2918">
        <f>F2925+F2921+F2919+F2923</f>
        <v>1282670443.78</v>
      </c>
      <c r="H2918" t="b">
        <f t="shared" si="273"/>
        <v>1</v>
      </c>
      <c r="I2918" t="str">
        <f t="shared" si="271"/>
        <v>00</v>
      </c>
    </row>
    <row r="2919" spans="1:9">
      <c r="A2919" t="str">
        <f t="shared" si="272"/>
        <v>3.2.9.1.0.00.00 - Outros Benefícios Previdenciários - RPPS</v>
      </c>
      <c r="B2919" s="3" t="s">
        <v>2926</v>
      </c>
      <c r="C2919" s="4">
        <v>542479704.97000003</v>
      </c>
      <c r="E2919" s="1">
        <f>E2920</f>
        <v>0</v>
      </c>
      <c r="F2919" s="1">
        <f>F2920</f>
        <v>542479704.97000003</v>
      </c>
      <c r="H2919" t="b">
        <f t="shared" si="273"/>
        <v>1</v>
      </c>
      <c r="I2919" t="str">
        <f t="shared" si="271"/>
        <v>00</v>
      </c>
    </row>
    <row r="2920" spans="1:9" ht="25.5">
      <c r="A2920" t="str">
        <f t="shared" si="272"/>
        <v>3.2.9.1.1.00.00 - Outros Benefícios Previdenciários - RPPS - 
 Consolidação</v>
      </c>
      <c r="B2920" s="5" t="s">
        <v>2927</v>
      </c>
      <c r="C2920" s="6">
        <v>542479704.97000003</v>
      </c>
      <c r="E2920" s="1">
        <f t="shared" ref="E2920" si="292">SUMIF(A2920:B2920,"*intra*",C2920:D2920)+SUMIF(A2920:B2920,"*inter*",C2920:D2920)</f>
        <v>0</v>
      </c>
      <c r="F2920" s="1">
        <f t="shared" ref="F2920" si="293">SUMIF(A2920:B2920,"*consolidação*",C2920:D2920)</f>
        <v>542479704.97000003</v>
      </c>
      <c r="H2920" t="b">
        <f t="shared" si="273"/>
        <v>1</v>
      </c>
      <c r="I2920" t="str">
        <f t="shared" si="271"/>
        <v>00</v>
      </c>
    </row>
    <row r="2921" spans="1:9">
      <c r="A2921" t="str">
        <f t="shared" si="272"/>
        <v>3.2.9.2.0.00.00 - Outros Benefícios Previdenciários - RGPS</v>
      </c>
      <c r="B2921" s="3" t="s">
        <v>2928</v>
      </c>
      <c r="C2921" s="4">
        <v>13272123.800000001</v>
      </c>
      <c r="E2921" s="1">
        <f>E2922</f>
        <v>0</v>
      </c>
      <c r="F2921" s="1">
        <f>F2922</f>
        <v>13272123.800000001</v>
      </c>
      <c r="H2921" t="b">
        <f t="shared" si="273"/>
        <v>1</v>
      </c>
      <c r="I2921" t="str">
        <f t="shared" si="271"/>
        <v>00</v>
      </c>
    </row>
    <row r="2922" spans="1:9" ht="25.5">
      <c r="A2922" t="str">
        <f t="shared" si="272"/>
        <v>3.2.9.2.1.00.00 - Outros Benefícios Previdenciários - RGPS - 
 Consolidação</v>
      </c>
      <c r="B2922" s="5" t="s">
        <v>2929</v>
      </c>
      <c r="C2922" s="6">
        <v>13272123.800000001</v>
      </c>
      <c r="E2922" s="1">
        <f t="shared" ref="E2922" si="294">SUMIF(A2922:B2922,"*intra*",C2922:D2922)+SUMIF(A2922:B2922,"*inter*",C2922:D2922)</f>
        <v>0</v>
      </c>
      <c r="F2922" s="1">
        <f t="shared" ref="F2922" si="295">SUMIF(A2922:B2922,"*consolidação*",C2922:D2922)</f>
        <v>13272123.800000001</v>
      </c>
      <c r="H2922" t="b">
        <f t="shared" si="273"/>
        <v>1</v>
      </c>
      <c r="I2922" t="str">
        <f t="shared" si="271"/>
        <v>00</v>
      </c>
    </row>
    <row r="2923" spans="1:9">
      <c r="A2923" t="str">
        <f t="shared" si="272"/>
        <v>3.2.9.3.0.00.00 - Outros Benefícios Previdenciários - Militar</v>
      </c>
      <c r="B2923" s="3" t="s">
        <v>2930</v>
      </c>
      <c r="C2923" s="4">
        <v>16652285.68</v>
      </c>
      <c r="E2923" s="1">
        <f>E2924</f>
        <v>0</v>
      </c>
      <c r="F2923" s="1">
        <f>F2924</f>
        <v>16652285.68</v>
      </c>
      <c r="H2923" t="b">
        <f t="shared" si="273"/>
        <v>1</v>
      </c>
      <c r="I2923" t="str">
        <f t="shared" si="271"/>
        <v>00</v>
      </c>
    </row>
    <row r="2924" spans="1:9" ht="25.5">
      <c r="A2924" t="str">
        <f t="shared" si="272"/>
        <v>3.2.9.3.1.00.00 - Outros Benefícios Previdenciários - Militar - 
 Consolidação</v>
      </c>
      <c r="B2924" s="5" t="s">
        <v>2931</v>
      </c>
      <c r="C2924" s="6">
        <v>16652285.68</v>
      </c>
      <c r="E2924" s="1">
        <f t="shared" ref="E2924" si="296">SUMIF(A2924:B2924,"*intra*",C2924:D2924)+SUMIF(A2924:B2924,"*inter*",C2924:D2924)</f>
        <v>0</v>
      </c>
      <c r="F2924" s="1">
        <f t="shared" ref="F2924" si="297">SUMIF(A2924:B2924,"*consolidação*",C2924:D2924)</f>
        <v>16652285.68</v>
      </c>
      <c r="H2924" t="b">
        <f t="shared" si="273"/>
        <v>1</v>
      </c>
      <c r="I2924" t="str">
        <f t="shared" si="271"/>
        <v>00</v>
      </c>
    </row>
    <row r="2925" spans="1:9">
      <c r="A2925" t="str">
        <f t="shared" si="272"/>
        <v>3.2.9.9.0.00.00 - Outros Benefícios Previdenciários e Assistenciais</v>
      </c>
      <c r="B2925" s="3" t="s">
        <v>2932</v>
      </c>
      <c r="C2925" s="4">
        <v>710266329.33000004</v>
      </c>
      <c r="E2925" s="1">
        <f>E2926</f>
        <v>0</v>
      </c>
      <c r="F2925" s="1">
        <f>F2926</f>
        <v>710266329.33000004</v>
      </c>
      <c r="H2925" t="b">
        <f t="shared" si="273"/>
        <v>1</v>
      </c>
      <c r="I2925" t="str">
        <f t="shared" si="271"/>
        <v>00</v>
      </c>
    </row>
    <row r="2926" spans="1:9" ht="25.5">
      <c r="A2926" t="str">
        <f t="shared" si="272"/>
        <v>3.2.9.9.1.00.00 - Outros Benefícios Previdenciários e Assistenciais 
 - Consolidação</v>
      </c>
      <c r="B2926" s="5" t="s">
        <v>2933</v>
      </c>
      <c r="C2926" s="6">
        <v>710266329.33000004</v>
      </c>
      <c r="E2926" s="1">
        <f t="shared" ref="E2926" si="298">SUMIF(A2926:B2926,"*intra*",C2926:D2926)+SUMIF(A2926:B2926,"*inter*",C2926:D2926)</f>
        <v>0</v>
      </c>
      <c r="F2926" s="1">
        <f t="shared" ref="F2926" si="299">SUMIF(A2926:B2926,"*consolidação*",C2926:D2926)</f>
        <v>710266329.33000004</v>
      </c>
      <c r="H2926" t="b">
        <f t="shared" si="273"/>
        <v>1</v>
      </c>
      <c r="I2926" t="str">
        <f t="shared" si="271"/>
        <v>00</v>
      </c>
    </row>
    <row r="2927" spans="1:9">
      <c r="A2927" t="str">
        <f t="shared" si="272"/>
        <v>3.3.0.0.0.00.00 - Uso de Bens, Serviços e Consumo de Capital Fixo</v>
      </c>
      <c r="B2927" s="3" t="s">
        <v>2934</v>
      </c>
      <c r="C2927" s="4">
        <v>116097721911.75999</v>
      </c>
      <c r="E2927">
        <f>E2942+E2933+E2928</f>
        <v>0</v>
      </c>
      <c r="F2927">
        <f>F2942+F2933+F2928</f>
        <v>116097721911.76001</v>
      </c>
      <c r="H2927" t="b">
        <f t="shared" si="273"/>
        <v>1</v>
      </c>
      <c r="I2927" t="str">
        <f t="shared" si="271"/>
        <v>00</v>
      </c>
    </row>
    <row r="2928" spans="1:9">
      <c r="A2928" t="str">
        <f t="shared" si="272"/>
        <v>3.3.1.0.0.00.00 - Uso de Material de Consumo</v>
      </c>
      <c r="B2928" s="5" t="s">
        <v>2935</v>
      </c>
      <c r="C2928" s="6">
        <v>22140633923.209999</v>
      </c>
      <c r="E2928">
        <f>E2931+E2929</f>
        <v>0</v>
      </c>
      <c r="F2928">
        <f>F2931+F2929</f>
        <v>22140633923.209999</v>
      </c>
      <c r="H2928" t="b">
        <f t="shared" si="273"/>
        <v>1</v>
      </c>
      <c r="I2928" t="str">
        <f t="shared" si="271"/>
        <v>00</v>
      </c>
    </row>
    <row r="2929" spans="1:9">
      <c r="A2929" t="str">
        <f t="shared" si="272"/>
        <v>3.3.1.1.0.00.00 - Consumo de Material</v>
      </c>
      <c r="B2929" s="3" t="s">
        <v>2936</v>
      </c>
      <c r="C2929" s="4">
        <v>20318093613.880001</v>
      </c>
      <c r="E2929" s="1">
        <f>E2930</f>
        <v>0</v>
      </c>
      <c r="F2929" s="1">
        <f>F2930</f>
        <v>20318093613.880001</v>
      </c>
      <c r="H2929" t="b">
        <f t="shared" si="273"/>
        <v>1</v>
      </c>
      <c r="I2929" t="str">
        <f t="shared" si="271"/>
        <v>00</v>
      </c>
    </row>
    <row r="2930" spans="1:9">
      <c r="A2930" t="str">
        <f t="shared" si="272"/>
        <v>3.3.1.1.1.00.00 - Consumo de Material - Consolidação</v>
      </c>
      <c r="B2930" s="5" t="s">
        <v>2937</v>
      </c>
      <c r="C2930" s="6">
        <v>20318093613.880001</v>
      </c>
      <c r="E2930" s="1">
        <f t="shared" ref="E2930" si="300">SUMIF(A2930:B2930,"*intra*",C2930:D2930)+SUMIF(A2930:B2930,"*inter*",C2930:D2930)</f>
        <v>0</v>
      </c>
      <c r="F2930" s="1">
        <f t="shared" ref="F2930" si="301">SUMIF(A2930:B2930,"*consolidação*",C2930:D2930)</f>
        <v>20318093613.880001</v>
      </c>
      <c r="H2930" t="b">
        <f t="shared" si="273"/>
        <v>1</v>
      </c>
      <c r="I2930" t="str">
        <f t="shared" si="271"/>
        <v>00</v>
      </c>
    </row>
    <row r="2931" spans="1:9">
      <c r="A2931" t="str">
        <f t="shared" si="272"/>
        <v>3.3.1.2.0.00.00 - Distribuição de Material Gratuito</v>
      </c>
      <c r="B2931" s="3" t="s">
        <v>2938</v>
      </c>
      <c r="C2931" s="4">
        <v>1822540309.3299999</v>
      </c>
      <c r="E2931" s="1">
        <f>E2932</f>
        <v>0</v>
      </c>
      <c r="F2931" s="1">
        <f>F2932</f>
        <v>1822540309.3299999</v>
      </c>
      <c r="H2931" t="b">
        <f t="shared" si="273"/>
        <v>1</v>
      </c>
      <c r="I2931" t="str">
        <f t="shared" si="271"/>
        <v>00</v>
      </c>
    </row>
    <row r="2932" spans="1:9">
      <c r="A2932" t="str">
        <f t="shared" si="272"/>
        <v>3.3.1.2.1.00.00 - Distribuição de Material Gratuito - Consolidação</v>
      </c>
      <c r="B2932" s="5" t="s">
        <v>2939</v>
      </c>
      <c r="C2932" s="6">
        <v>1822540309.3299999</v>
      </c>
      <c r="E2932" s="1">
        <f t="shared" ref="E2932" si="302">SUMIF(A2932:B2932,"*intra*",C2932:D2932)+SUMIF(A2932:B2932,"*inter*",C2932:D2932)</f>
        <v>0</v>
      </c>
      <c r="F2932" s="1">
        <f t="shared" ref="F2932" si="303">SUMIF(A2932:B2932,"*consolidação*",C2932:D2932)</f>
        <v>1822540309.3299999</v>
      </c>
      <c r="H2932" t="b">
        <f t="shared" si="273"/>
        <v>1</v>
      </c>
      <c r="I2932" t="str">
        <f t="shared" si="271"/>
        <v>00</v>
      </c>
    </row>
    <row r="2933" spans="1:9">
      <c r="A2933" t="str">
        <f t="shared" si="272"/>
        <v>3.3.2.0.0.00.00 - Serviços</v>
      </c>
      <c r="B2933" s="3" t="s">
        <v>2940</v>
      </c>
      <c r="C2933" s="4">
        <v>91798029534.080002</v>
      </c>
      <c r="E2933">
        <f>E2940+E2938+E2934+E2936</f>
        <v>0</v>
      </c>
      <c r="F2933">
        <f>F2940+F2938+F2934+F2936</f>
        <v>91798029534.080017</v>
      </c>
      <c r="H2933" t="b">
        <f t="shared" si="273"/>
        <v>1</v>
      </c>
      <c r="I2933" t="str">
        <f t="shared" si="271"/>
        <v>00</v>
      </c>
    </row>
    <row r="2934" spans="1:9">
      <c r="A2934" t="str">
        <f t="shared" si="272"/>
        <v>3.3.2.1.0.00.00 - Diárias</v>
      </c>
      <c r="B2934" s="5" t="s">
        <v>2941</v>
      </c>
      <c r="C2934" s="6">
        <v>1442650852.8299999</v>
      </c>
      <c r="E2934" s="1">
        <f>E2935</f>
        <v>0</v>
      </c>
      <c r="F2934" s="1">
        <f>F2935</f>
        <v>1442650852.8299999</v>
      </c>
      <c r="H2934" t="b">
        <f t="shared" si="273"/>
        <v>1</v>
      </c>
      <c r="I2934" t="str">
        <f t="shared" si="271"/>
        <v>00</v>
      </c>
    </row>
    <row r="2935" spans="1:9">
      <c r="A2935" t="str">
        <f t="shared" si="272"/>
        <v>3.3.2.1.1.00.00 - Diárias - Consolidação</v>
      </c>
      <c r="B2935" s="3" t="s">
        <v>2942</v>
      </c>
      <c r="C2935" s="4">
        <v>1442650852.8299999</v>
      </c>
      <c r="E2935" s="1">
        <f t="shared" ref="E2935" si="304">SUMIF(A2935:B2935,"*intra*",C2935:D2935)+SUMIF(A2935:B2935,"*inter*",C2935:D2935)</f>
        <v>0</v>
      </c>
      <c r="F2935" s="1">
        <f t="shared" ref="F2935" si="305">SUMIF(A2935:B2935,"*consolidação*",C2935:D2935)</f>
        <v>1442650852.8299999</v>
      </c>
      <c r="H2935" t="b">
        <f t="shared" si="273"/>
        <v>1</v>
      </c>
      <c r="I2935" t="str">
        <f t="shared" si="271"/>
        <v>00</v>
      </c>
    </row>
    <row r="2936" spans="1:9">
      <c r="A2936" t="str">
        <f t="shared" si="272"/>
        <v>3.3.2.2.0.00.00 - Serviços Terceiros - PF</v>
      </c>
      <c r="B2936" s="5" t="s">
        <v>2943</v>
      </c>
      <c r="C2936" s="6">
        <v>4388675269.6899996</v>
      </c>
      <c r="E2936" s="1">
        <f>E2937</f>
        <v>0</v>
      </c>
      <c r="F2936" s="1">
        <f>F2937</f>
        <v>4388675269.6899996</v>
      </c>
      <c r="H2936" t="b">
        <f t="shared" si="273"/>
        <v>1</v>
      </c>
      <c r="I2936" t="str">
        <f t="shared" si="271"/>
        <v>00</v>
      </c>
    </row>
    <row r="2937" spans="1:9">
      <c r="A2937" t="str">
        <f t="shared" si="272"/>
        <v>3.3.2.2.1.00.00 - Serviços Terceiros - PF - Consolidação</v>
      </c>
      <c r="B2937" s="3" t="s">
        <v>2944</v>
      </c>
      <c r="C2937" s="4">
        <v>4388675269.6899996</v>
      </c>
      <c r="E2937" s="1">
        <f t="shared" ref="E2937" si="306">SUMIF(A2937:B2937,"*intra*",C2937:D2937)+SUMIF(A2937:B2937,"*inter*",C2937:D2937)</f>
        <v>0</v>
      </c>
      <c r="F2937" s="1">
        <f t="shared" ref="F2937" si="307">SUMIF(A2937:B2937,"*consolidação*",C2937:D2937)</f>
        <v>4388675269.6899996</v>
      </c>
      <c r="H2937" t="b">
        <f t="shared" si="273"/>
        <v>1</v>
      </c>
      <c r="I2937" t="str">
        <f t="shared" si="271"/>
        <v>00</v>
      </c>
    </row>
    <row r="2938" spans="1:9">
      <c r="A2938" t="str">
        <f t="shared" si="272"/>
        <v>3.3.2.3.0.00.00 - Serviços Terceiros - PJ</v>
      </c>
      <c r="B2938" s="5" t="s">
        <v>2945</v>
      </c>
      <c r="C2938" s="6">
        <v>80677455257.210007</v>
      </c>
      <c r="E2938" s="1">
        <f>E2939</f>
        <v>0</v>
      </c>
      <c r="F2938" s="1">
        <f>F2939</f>
        <v>80677455257.210007</v>
      </c>
      <c r="H2938" t="b">
        <f t="shared" si="273"/>
        <v>1</v>
      </c>
      <c r="I2938" t="str">
        <f t="shared" si="271"/>
        <v>00</v>
      </c>
    </row>
    <row r="2939" spans="1:9">
      <c r="A2939" t="str">
        <f t="shared" si="272"/>
        <v>3.3.2.3.1.00.00 - Serviços Terceiros - PJ - Consolidação</v>
      </c>
      <c r="B2939" s="3" t="s">
        <v>2946</v>
      </c>
      <c r="C2939" s="4">
        <v>80677455257.210007</v>
      </c>
      <c r="E2939" s="1">
        <f t="shared" ref="E2939" si="308">SUMIF(A2939:B2939,"*intra*",C2939:D2939)+SUMIF(A2939:B2939,"*inter*",C2939:D2939)</f>
        <v>0</v>
      </c>
      <c r="F2939" s="1">
        <f t="shared" ref="F2939" si="309">SUMIF(A2939:B2939,"*consolidação*",C2939:D2939)</f>
        <v>80677455257.210007</v>
      </c>
      <c r="H2939" t="b">
        <f t="shared" si="273"/>
        <v>1</v>
      </c>
      <c r="I2939" t="str">
        <f t="shared" si="271"/>
        <v>00</v>
      </c>
    </row>
    <row r="2940" spans="1:9" ht="25.5">
      <c r="A2940" t="str">
        <f t="shared" si="272"/>
        <v>3.3.2.4.0.00.00 - Contrato de Terceirização por Substituição de mão 
 de Obra – Art. 18 § 1, LC 101/00</v>
      </c>
      <c r="B2940" s="5" t="s">
        <v>2947</v>
      </c>
      <c r="C2940" s="6">
        <v>5289248154.3500004</v>
      </c>
      <c r="E2940" s="1">
        <f>E2941</f>
        <v>0</v>
      </c>
      <c r="F2940" s="1">
        <f>F2941</f>
        <v>5289248154.3500004</v>
      </c>
      <c r="H2940" t="b">
        <f t="shared" si="273"/>
        <v>1</v>
      </c>
      <c r="I2940" t="str">
        <f t="shared" si="271"/>
        <v>00</v>
      </c>
    </row>
    <row r="2941" spans="1:9" ht="25.5">
      <c r="A2941" t="str">
        <f t="shared" si="272"/>
        <v>3.3.2.4.1.00.00 - Contrato de Terceirização por Substituição de mão 
 de Obra - Art. 18 § 1, LC 101/00 - Consolidação</v>
      </c>
      <c r="B2941" s="3" t="s">
        <v>2948</v>
      </c>
      <c r="C2941" s="4">
        <v>5289248154.3500004</v>
      </c>
      <c r="E2941" s="1">
        <f t="shared" ref="E2941" si="310">SUMIF(A2941:B2941,"*intra*",C2941:D2941)+SUMIF(A2941:B2941,"*inter*",C2941:D2941)</f>
        <v>0</v>
      </c>
      <c r="F2941" s="1">
        <f t="shared" ref="F2941" si="311">SUMIF(A2941:B2941,"*consolidação*",C2941:D2941)</f>
        <v>5289248154.3500004</v>
      </c>
      <c r="H2941" t="b">
        <f t="shared" si="273"/>
        <v>1</v>
      </c>
      <c r="I2941" t="str">
        <f t="shared" si="271"/>
        <v>00</v>
      </c>
    </row>
    <row r="2942" spans="1:9">
      <c r="A2942" t="str">
        <f t="shared" si="272"/>
        <v>3.3.3.0.0.00.00 - Depreciação, Amortização e Exaustão</v>
      </c>
      <c r="B2942" s="5" t="s">
        <v>2949</v>
      </c>
      <c r="C2942" s="6">
        <v>2159058454.4699998</v>
      </c>
      <c r="E2942">
        <f>E2945+E2947+E2943</f>
        <v>0</v>
      </c>
      <c r="F2942">
        <f>F2945+F2947+F2943</f>
        <v>2159058454.4700003</v>
      </c>
      <c r="H2942" t="b">
        <f t="shared" si="273"/>
        <v>1</v>
      </c>
      <c r="I2942" t="str">
        <f t="shared" si="271"/>
        <v>00</v>
      </c>
    </row>
    <row r="2943" spans="1:9">
      <c r="A2943" t="str">
        <f t="shared" si="272"/>
        <v>3.3.3.1.0.00.00 - Depreciação</v>
      </c>
      <c r="B2943" s="3" t="s">
        <v>2950</v>
      </c>
      <c r="C2943" s="4">
        <v>2115531148.21</v>
      </c>
      <c r="E2943" s="1">
        <f>E2944</f>
        <v>0</v>
      </c>
      <c r="F2943" s="1">
        <f>F2944</f>
        <v>2115531148.21</v>
      </c>
      <c r="H2943" t="b">
        <f t="shared" si="273"/>
        <v>1</v>
      </c>
      <c r="I2943" t="str">
        <f t="shared" si="271"/>
        <v>00</v>
      </c>
    </row>
    <row r="2944" spans="1:9">
      <c r="A2944" t="str">
        <f t="shared" si="272"/>
        <v>3.3.3.1.1.00.00 - Depreciação - Consolidação</v>
      </c>
      <c r="B2944" s="5" t="s">
        <v>2951</v>
      </c>
      <c r="C2944" s="6">
        <v>2115531148.21</v>
      </c>
      <c r="E2944" s="1">
        <f t="shared" ref="E2944" si="312">SUMIF(A2944:B2944,"*intra*",C2944:D2944)+SUMIF(A2944:B2944,"*inter*",C2944:D2944)</f>
        <v>0</v>
      </c>
      <c r="F2944" s="1">
        <f t="shared" ref="F2944" si="313">SUMIF(A2944:B2944,"*consolidação*",C2944:D2944)</f>
        <v>2115531148.21</v>
      </c>
      <c r="H2944" t="b">
        <f t="shared" si="273"/>
        <v>1</v>
      </c>
      <c r="I2944" t="str">
        <f t="shared" si="271"/>
        <v>00</v>
      </c>
    </row>
    <row r="2945" spans="1:9">
      <c r="A2945" t="str">
        <f t="shared" si="272"/>
        <v>3.3.3.2.0.00.00 - Amortização</v>
      </c>
      <c r="B2945" s="3" t="s">
        <v>2952</v>
      </c>
      <c r="C2945" s="4">
        <v>43527306.259999998</v>
      </c>
      <c r="E2945" s="1">
        <f>E2946</f>
        <v>0</v>
      </c>
      <c r="F2945" s="1">
        <f>F2946</f>
        <v>43527306.259999998</v>
      </c>
      <c r="H2945" t="b">
        <f t="shared" si="273"/>
        <v>1</v>
      </c>
      <c r="I2945" t="str">
        <f t="shared" si="271"/>
        <v>00</v>
      </c>
    </row>
    <row r="2946" spans="1:9">
      <c r="A2946" t="str">
        <f t="shared" si="272"/>
        <v>3.3.3.2.1.00.00 - Amortização - Consolidação</v>
      </c>
      <c r="B2946" s="5" t="s">
        <v>2953</v>
      </c>
      <c r="C2946" s="6">
        <v>43527306.259999998</v>
      </c>
      <c r="E2946" s="1">
        <f t="shared" ref="E2946" si="314">SUMIF(A2946:B2946,"*intra*",C2946:D2946)+SUMIF(A2946:B2946,"*inter*",C2946:D2946)</f>
        <v>0</v>
      </c>
      <c r="F2946" s="1">
        <f t="shared" ref="F2946" si="315">SUMIF(A2946:B2946,"*consolidação*",C2946:D2946)</f>
        <v>43527306.259999998</v>
      </c>
      <c r="H2946" t="b">
        <f t="shared" si="273"/>
        <v>1</v>
      </c>
      <c r="I2946" t="str">
        <f t="shared" si="271"/>
        <v>00</v>
      </c>
    </row>
    <row r="2947" spans="1:9">
      <c r="A2947" t="str">
        <f t="shared" si="272"/>
        <v>3.3.3.3.0.00.00 - Exaustão</v>
      </c>
      <c r="B2947" s="3" t="s">
        <v>2954</v>
      </c>
      <c r="C2947" s="4"/>
      <c r="E2947" s="1">
        <f>E2948</f>
        <v>0</v>
      </c>
      <c r="F2947" s="1">
        <f>F2948</f>
        <v>0</v>
      </c>
      <c r="H2947" t="b">
        <f t="shared" si="273"/>
        <v>1</v>
      </c>
      <c r="I2947" t="str">
        <f t="shared" si="271"/>
        <v>00</v>
      </c>
    </row>
    <row r="2948" spans="1:9">
      <c r="A2948" t="str">
        <f t="shared" si="272"/>
        <v>3.3.3.3.1.00.00 - Exaustão - Consolidação</v>
      </c>
      <c r="B2948" s="5" t="s">
        <v>2955</v>
      </c>
      <c r="C2948" s="6"/>
      <c r="E2948" s="1">
        <f t="shared" ref="E2948" si="316">SUMIF(A2948:B2948,"*intra*",C2948:D2948)+SUMIF(A2948:B2948,"*inter*",C2948:D2948)</f>
        <v>0</v>
      </c>
      <c r="F2948" s="1">
        <f t="shared" ref="F2948" si="317">SUMIF(A2948:B2948,"*consolidação*",C2948:D2948)</f>
        <v>0</v>
      </c>
      <c r="H2948" t="b">
        <f t="shared" si="273"/>
        <v>1</v>
      </c>
      <c r="I2948" t="str">
        <f t="shared" si="271"/>
        <v>00</v>
      </c>
    </row>
    <row r="2949" spans="1:9">
      <c r="A2949" t="str">
        <f t="shared" si="272"/>
        <v>3.4.0.0.0.00.00 - Variações Patrimoniais Diminutivas Financeiras</v>
      </c>
      <c r="B2949" s="3" t="s">
        <v>2956</v>
      </c>
      <c r="C2949" s="4">
        <v>154211300008.69</v>
      </c>
      <c r="E2949" s="1">
        <f>E3007+E3000+E2983+E2950+E2969+E3002</f>
        <v>37653021529.959999</v>
      </c>
      <c r="F2949" s="1">
        <f>F3007+F3000+F2983+F2950+F2969+F3002</f>
        <v>116558278478.73</v>
      </c>
      <c r="H2949" t="b">
        <f t="shared" si="273"/>
        <v>1</v>
      </c>
      <c r="I2949" t="str">
        <f t="shared" si="271"/>
        <v>00</v>
      </c>
    </row>
    <row r="2950" spans="1:9" ht="25.5">
      <c r="A2950" t="str">
        <f t="shared" si="272"/>
        <v>3.4.1.0.0.00.00 - Juros e Encargos de Empréstimos e Financiamentos 
 Obtidos</v>
      </c>
      <c r="B2950" s="5" t="s">
        <v>2957</v>
      </c>
      <c r="C2950" s="6">
        <v>13989580841.059999</v>
      </c>
      <c r="E2950" s="1">
        <f>E2967+E2956+E2960+E2962+E2951+E2958</f>
        <v>2795384240.0599999</v>
      </c>
      <c r="F2950" s="1">
        <f>F2967+F2956+F2960+F2962+F2951+F2958</f>
        <v>11194196601</v>
      </c>
      <c r="H2950" t="b">
        <f t="shared" si="273"/>
        <v>1</v>
      </c>
      <c r="I2950" t="str">
        <f t="shared" si="271"/>
        <v>00</v>
      </c>
    </row>
    <row r="2951" spans="1:9">
      <c r="A2951" t="str">
        <f t="shared" si="272"/>
        <v>3.4.1.1.0.00.00 - Juros e Encargos da Dívida Contratual Interna</v>
      </c>
      <c r="B2951" s="3" t="s">
        <v>2958</v>
      </c>
      <c r="C2951" s="4">
        <v>12130182218.5</v>
      </c>
      <c r="E2951" s="1">
        <f>E2954+E2955+E2953+E2952</f>
        <v>2795384240.0599999</v>
      </c>
      <c r="F2951" s="1">
        <f>F2954+F2955+F2953+F2952</f>
        <v>9334797978.4400005</v>
      </c>
      <c r="H2951" t="b">
        <f t="shared" si="273"/>
        <v>1</v>
      </c>
      <c r="I2951" t="str">
        <f t="shared" si="271"/>
        <v>00</v>
      </c>
    </row>
    <row r="2952" spans="1:9" ht="25.5">
      <c r="A2952" t="str">
        <f t="shared" si="272"/>
        <v>3.4.1.1.1.00.00 - Juros e Encargos da Dívida Contratual Interna - 
 Consolidação</v>
      </c>
      <c r="B2952" s="5" t="s">
        <v>2959</v>
      </c>
      <c r="C2952" s="6">
        <v>9334797978.4400005</v>
      </c>
      <c r="E2952" s="1"/>
      <c r="F2952" s="1">
        <f t="shared" ref="F2952:F2955" si="318">SUMIF(A2952:B2952,"*consolidação*",C2952:D2952)</f>
        <v>9334797978.4400005</v>
      </c>
      <c r="H2952" t="b">
        <f t="shared" si="273"/>
        <v>1</v>
      </c>
      <c r="I2952" t="str">
        <f t="shared" si="271"/>
        <v>00</v>
      </c>
    </row>
    <row r="2953" spans="1:9" ht="25.5">
      <c r="A2953" t="str">
        <f t="shared" si="272"/>
        <v>3.4.1.1.3.00.00 - Juros e Encargos da Dívida Contratual Interna - 
 Inter OFSS - União</v>
      </c>
      <c r="B2953" s="3" t="s">
        <v>2960</v>
      </c>
      <c r="C2953" s="4">
        <v>2795368309.96</v>
      </c>
      <c r="E2953" s="1">
        <f t="shared" ref="E2953:E2955" si="319">SUMIF(A2953:B2953,"*intra*",C2953:D2953)+SUMIF(A2953:B2953,"*inter*",C2953:D2953)</f>
        <v>2795368309.96</v>
      </c>
      <c r="F2953" s="1">
        <f t="shared" si="318"/>
        <v>0</v>
      </c>
      <c r="H2953" t="b">
        <f t="shared" si="273"/>
        <v>1</v>
      </c>
      <c r="I2953" t="str">
        <f t="shared" si="271"/>
        <v>00</v>
      </c>
    </row>
    <row r="2954" spans="1:9" ht="25.5">
      <c r="A2954" t="str">
        <f t="shared" si="272"/>
        <v>3.4.1.1.4.00.00 - Juros e Encargos da Dívida Contratual Interna - 
 Inter OFSS - Estado</v>
      </c>
      <c r="B2954" s="5" t="s">
        <v>2961</v>
      </c>
      <c r="C2954" s="6"/>
      <c r="E2954" s="1">
        <f t="shared" si="319"/>
        <v>0</v>
      </c>
      <c r="F2954" s="1">
        <f t="shared" si="318"/>
        <v>0</v>
      </c>
      <c r="H2954" t="b">
        <f t="shared" si="273"/>
        <v>1</v>
      </c>
      <c r="I2954" t="str">
        <f t="shared" si="271"/>
        <v>00</v>
      </c>
    </row>
    <row r="2955" spans="1:9" ht="25.5">
      <c r="A2955" t="str">
        <f t="shared" si="272"/>
        <v>3.4.1.1.5.00.00 - Juros e Encargos da Dívida Contratual Interna - 
 Inter OFSS - Município</v>
      </c>
      <c r="B2955" s="3" t="s">
        <v>2962</v>
      </c>
      <c r="C2955" s="4">
        <v>15930.1</v>
      </c>
      <c r="E2955" s="1">
        <f t="shared" si="319"/>
        <v>15930.1</v>
      </c>
      <c r="F2955" s="1">
        <f t="shared" si="318"/>
        <v>0</v>
      </c>
      <c r="H2955" t="b">
        <f t="shared" si="273"/>
        <v>1</v>
      </c>
      <c r="I2955" t="str">
        <f t="shared" si="271"/>
        <v>00</v>
      </c>
    </row>
    <row r="2956" spans="1:9">
      <c r="A2956" t="str">
        <f t="shared" si="272"/>
        <v>3.4.1.2.0.00.00 - Juros e Encargos da Dívida Contratual Externa</v>
      </c>
      <c r="B2956" s="5" t="s">
        <v>2963</v>
      </c>
      <c r="C2956" s="6">
        <v>1858675977</v>
      </c>
      <c r="E2956" s="1">
        <f>E2957</f>
        <v>0</v>
      </c>
      <c r="F2956" s="1">
        <f>F2957</f>
        <v>1858675977</v>
      </c>
      <c r="H2956" t="b">
        <f t="shared" si="273"/>
        <v>1</v>
      </c>
      <c r="I2956" t="str">
        <f t="shared" si="271"/>
        <v>00</v>
      </c>
    </row>
    <row r="2957" spans="1:9" ht="25.5">
      <c r="A2957" t="str">
        <f t="shared" si="272"/>
        <v>3.4.1.2.1.00.00 - Juros e Encargos da Dívida Contratual Externa - 
 Consolidação</v>
      </c>
      <c r="B2957" s="3" t="s">
        <v>2964</v>
      </c>
      <c r="C2957" s="4">
        <v>1858675977</v>
      </c>
      <c r="E2957" s="1">
        <f t="shared" ref="E2957" si="320">SUMIF(A2957:B2957,"*intra*",C2957:D2957)+SUMIF(A2957:B2957,"*inter*",C2957:D2957)</f>
        <v>0</v>
      </c>
      <c r="F2957" s="1">
        <f t="shared" ref="F2957" si="321">SUMIF(A2957:B2957,"*consolidação*",C2957:D2957)</f>
        <v>1858675977</v>
      </c>
      <c r="H2957" t="b">
        <f t="shared" si="273"/>
        <v>1</v>
      </c>
      <c r="I2957" t="str">
        <f t="shared" si="271"/>
        <v>00</v>
      </c>
    </row>
    <row r="2958" spans="1:9">
      <c r="A2958" t="str">
        <f t="shared" si="272"/>
        <v>3.4.1.3.0.00.00 - Juros e Encargos da Dívida Mobiliária</v>
      </c>
      <c r="B2958" s="5" t="s">
        <v>2965</v>
      </c>
      <c r="C2958" s="6">
        <v>722645.56</v>
      </c>
      <c r="E2958" s="1">
        <f>E2959</f>
        <v>0</v>
      </c>
      <c r="F2958" s="1">
        <f>F2959</f>
        <v>722645.56</v>
      </c>
      <c r="H2958" t="b">
        <f t="shared" si="273"/>
        <v>1</v>
      </c>
      <c r="I2958" t="str">
        <f t="shared" si="271"/>
        <v>00</v>
      </c>
    </row>
    <row r="2959" spans="1:9" ht="25.5">
      <c r="A2959" t="str">
        <f t="shared" si="272"/>
        <v>3.4.1.3.1.00.00 - Juros e Encargos da Dívida Mobiliária - 
 Consolidação</v>
      </c>
      <c r="B2959" s="3" t="s">
        <v>2966</v>
      </c>
      <c r="C2959" s="4">
        <v>722645.56</v>
      </c>
      <c r="E2959" s="1">
        <f t="shared" ref="E2959" si="322">SUMIF(A2959:B2959,"*intra*",C2959:D2959)+SUMIF(A2959:B2959,"*inter*",C2959:D2959)</f>
        <v>0</v>
      </c>
      <c r="F2959" s="1">
        <f t="shared" ref="F2959" si="323">SUMIF(A2959:B2959,"*consolidação*",C2959:D2959)</f>
        <v>722645.56</v>
      </c>
      <c r="H2959" t="b">
        <f t="shared" si="273"/>
        <v>1</v>
      </c>
      <c r="I2959" t="str">
        <f t="shared" si="271"/>
        <v>00</v>
      </c>
    </row>
    <row r="2960" spans="1:9" ht="25.5">
      <c r="A2960" t="str">
        <f t="shared" si="272"/>
        <v>3.4.1.4.0.00.00 - Juros e Encargos de Empréstimos por Antecipação de 
 Receita Orçamentária</v>
      </c>
      <c r="B2960" s="5" t="s">
        <v>2967</v>
      </c>
      <c r="C2960" s="6"/>
      <c r="E2960" s="1">
        <f>E2961</f>
        <v>0</v>
      </c>
      <c r="F2960" s="1">
        <f>F2961</f>
        <v>0</v>
      </c>
      <c r="H2960" t="b">
        <f t="shared" si="273"/>
        <v>1</v>
      </c>
      <c r="I2960" t="str">
        <f t="shared" si="271"/>
        <v>00</v>
      </c>
    </row>
    <row r="2961" spans="1:9" ht="38.25">
      <c r="A2961" t="str">
        <f t="shared" si="272"/>
        <v>3.4.1.4.1.00.00 - Juros e Encargos de Empréstimos por Antecipação de 
 Receita Orçamentária - Consolidação</v>
      </c>
      <c r="B2961" s="3" t="s">
        <v>2968</v>
      </c>
      <c r="C2961" s="4"/>
      <c r="E2961" s="1">
        <f t="shared" ref="E2961" si="324">SUMIF(A2961:B2961,"*intra*",C2961:D2961)+SUMIF(A2961:B2961,"*inter*",C2961:D2961)</f>
        <v>0</v>
      </c>
      <c r="F2961" s="1">
        <f t="shared" ref="F2961" si="325">SUMIF(A2961:B2961,"*consolidação*",C2961:D2961)</f>
        <v>0</v>
      </c>
      <c r="H2961" t="b">
        <f t="shared" si="273"/>
        <v>1</v>
      </c>
      <c r="I2961" t="str">
        <f t="shared" ref="I2961:I3024" si="326">MID(A2961,11,2)</f>
        <v>00</v>
      </c>
    </row>
    <row r="2962" spans="1:9" ht="25.5">
      <c r="A2962" t="str">
        <f t="shared" ref="A2962:A3025" si="327">TRIM(B2962)</f>
        <v>3.4.1.8.0.00.00 - Outros Juros e Encargos de Empréstimos e 
 Financiamentos Internos</v>
      </c>
      <c r="B2962" s="5" t="s">
        <v>2969</v>
      </c>
      <c r="C2962" s="6"/>
      <c r="E2962" s="1">
        <f>E2963+E2964+E2966+E2965</f>
        <v>0</v>
      </c>
      <c r="F2962" s="1">
        <f>F2963+F2964+F2966+F2965</f>
        <v>0</v>
      </c>
      <c r="H2962" t="b">
        <f t="shared" ref="H2962:H3025" si="328">IF(I2962="00",C2962=E2962+F2962,TRUE)</f>
        <v>1</v>
      </c>
      <c r="I2962" t="str">
        <f t="shared" si="326"/>
        <v>00</v>
      </c>
    </row>
    <row r="2963" spans="1:9" ht="25.5">
      <c r="A2963" t="str">
        <f t="shared" si="327"/>
        <v>3.4.1.8.1.00.00 - Outros Juros e Encargos de Empréstimos e 
 Financiamentos Internos - Consolidação</v>
      </c>
      <c r="B2963" s="3" t="s">
        <v>2970</v>
      </c>
      <c r="C2963" s="4"/>
      <c r="E2963" s="1"/>
      <c r="F2963" s="1">
        <f t="shared" ref="F2963:F2966" si="329">SUMIF(A2963:B2963,"*consolidação*",C2963:D2963)</f>
        <v>0</v>
      </c>
      <c r="H2963" t="b">
        <f t="shared" si="328"/>
        <v>1</v>
      </c>
      <c r="I2963" t="str">
        <f t="shared" si="326"/>
        <v>00</v>
      </c>
    </row>
    <row r="2964" spans="1:9" ht="25.5">
      <c r="A2964" t="str">
        <f t="shared" si="327"/>
        <v>3.4.1.8.3.00.00 - Outros Juros e Encargos de Empréstimos e 
 Financiamentos Internos - Inter OFSS - União</v>
      </c>
      <c r="B2964" s="5" t="s">
        <v>2971</v>
      </c>
      <c r="C2964" s="6"/>
      <c r="E2964" s="1">
        <f t="shared" ref="E2964:E2966" si="330">SUMIF(A2964:B2964,"*intra*",C2964:D2964)+SUMIF(A2964:B2964,"*inter*",C2964:D2964)</f>
        <v>0</v>
      </c>
      <c r="F2964" s="1">
        <f t="shared" si="329"/>
        <v>0</v>
      </c>
      <c r="H2964" t="b">
        <f t="shared" si="328"/>
        <v>1</v>
      </c>
      <c r="I2964" t="str">
        <f t="shared" si="326"/>
        <v>00</v>
      </c>
    </row>
    <row r="2965" spans="1:9" ht="25.5">
      <c r="A2965" t="str">
        <f t="shared" si="327"/>
        <v>3.4.1.8.4.00.00 - Outros Juros e Encargos de Empréstimos e 
 Financiamentos Internos - Inter OFSS - Estado</v>
      </c>
      <c r="B2965" s="3" t="s">
        <v>2972</v>
      </c>
      <c r="C2965" s="4"/>
      <c r="E2965" s="1">
        <f t="shared" si="330"/>
        <v>0</v>
      </c>
      <c r="F2965" s="1">
        <f t="shared" si="329"/>
        <v>0</v>
      </c>
      <c r="H2965" t="b">
        <f t="shared" si="328"/>
        <v>1</v>
      </c>
      <c r="I2965" t="str">
        <f t="shared" si="326"/>
        <v>00</v>
      </c>
    </row>
    <row r="2966" spans="1:9" ht="25.5">
      <c r="A2966" t="str">
        <f t="shared" si="327"/>
        <v>3.4.1.8.5.00.00 - Outros Juros e Encargos de Empréstimos e 
 Financiamentos Internos - Inter OFSS - Município</v>
      </c>
      <c r="B2966" s="5" t="s">
        <v>2973</v>
      </c>
      <c r="C2966" s="6"/>
      <c r="E2966" s="1">
        <f t="shared" si="330"/>
        <v>0</v>
      </c>
      <c r="F2966" s="1">
        <f t="shared" si="329"/>
        <v>0</v>
      </c>
      <c r="H2966" t="b">
        <f t="shared" si="328"/>
        <v>1</v>
      </c>
      <c r="I2966" t="str">
        <f t="shared" si="326"/>
        <v>00</v>
      </c>
    </row>
    <row r="2967" spans="1:9" ht="25.5">
      <c r="A2967" t="str">
        <f t="shared" si="327"/>
        <v>3.4.1.9.0.00.00 - Outros Juros e Encargos de Empréstimos e 
 Financiamentos Externos</v>
      </c>
      <c r="B2967" s="3" t="s">
        <v>2974</v>
      </c>
      <c r="C2967" s="4"/>
      <c r="E2967" s="1">
        <f>E2968</f>
        <v>0</v>
      </c>
      <c r="F2967" s="1">
        <f>F2968</f>
        <v>0</v>
      </c>
      <c r="H2967" t="b">
        <f t="shared" si="328"/>
        <v>1</v>
      </c>
      <c r="I2967" t="str">
        <f t="shared" si="326"/>
        <v>00</v>
      </c>
    </row>
    <row r="2968" spans="1:9" ht="25.5">
      <c r="A2968" t="str">
        <f t="shared" si="327"/>
        <v>3.4.1.9.1.00.00 - Outros Juros e Encargos de Empréstimos e 
 Financiamentos Externos - Consolidação</v>
      </c>
      <c r="B2968" s="5" t="s">
        <v>2975</v>
      </c>
      <c r="C2968" s="6"/>
      <c r="E2968" s="1">
        <f t="shared" ref="E2968" si="331">SUMIF(A2968:B2968,"*intra*",C2968:D2968)+SUMIF(A2968:B2968,"*inter*",C2968:D2968)</f>
        <v>0</v>
      </c>
      <c r="F2968" s="1">
        <f t="shared" ref="F2968" si="332">SUMIF(A2968:B2968,"*consolidação*",C2968:D2968)</f>
        <v>0</v>
      </c>
      <c r="H2968" t="b">
        <f t="shared" si="328"/>
        <v>1</v>
      </c>
      <c r="I2968" t="str">
        <f t="shared" si="326"/>
        <v>00</v>
      </c>
    </row>
    <row r="2969" spans="1:9">
      <c r="A2969" t="str">
        <f t="shared" si="327"/>
        <v>3.4.2.0.0.00.00 - Juros e Encargos de Mora</v>
      </c>
      <c r="B2969" s="3" t="s">
        <v>2976</v>
      </c>
      <c r="C2969" s="4">
        <v>244043663.28999999</v>
      </c>
      <c r="E2969" s="1">
        <f>E2981+E2975+E2979+E2970+E2977</f>
        <v>10680144.9</v>
      </c>
      <c r="F2969" s="1">
        <f>F2981+F2975+F2979+F2970+F2977</f>
        <v>233363518.38999999</v>
      </c>
      <c r="H2969" t="b">
        <f t="shared" si="328"/>
        <v>1</v>
      </c>
      <c r="I2969" t="str">
        <f t="shared" si="326"/>
        <v>00</v>
      </c>
    </row>
    <row r="2970" spans="1:9" ht="25.5">
      <c r="A2970" t="str">
        <f t="shared" si="327"/>
        <v>3.4.2.1.0.00.00 - Juros e Encargos de Mora de Empréstimos e 
 Financiamentos Internos Obtidos</v>
      </c>
      <c r="B2970" s="5" t="s">
        <v>2977</v>
      </c>
      <c r="C2970" s="6">
        <v>15178825.289999999</v>
      </c>
      <c r="E2970" s="1">
        <f>E2972+E2973+E2971+E2974</f>
        <v>10680144.9</v>
      </c>
      <c r="F2970" s="1">
        <f>F2972+F2973+F2971+F2974</f>
        <v>4498680.3899999997</v>
      </c>
      <c r="H2970" t="b">
        <f t="shared" si="328"/>
        <v>1</v>
      </c>
      <c r="I2970" t="str">
        <f t="shared" si="326"/>
        <v>00</v>
      </c>
    </row>
    <row r="2971" spans="1:9" ht="25.5">
      <c r="A2971" t="str">
        <f t="shared" si="327"/>
        <v>3.4.2.1.1.00.00 - Juros e Encargos de Mora de Empréstimos e 
 Financiamentos Internos Obtidos - Consolidação</v>
      </c>
      <c r="B2971" s="3" t="s">
        <v>2978</v>
      </c>
      <c r="C2971" s="4">
        <v>4498680.3899999997</v>
      </c>
      <c r="E2971" s="1"/>
      <c r="F2971" s="1">
        <f t="shared" ref="F2971:F2974" si="333">SUMIF(A2971:B2971,"*consolidação*",C2971:D2971)</f>
        <v>4498680.3899999997</v>
      </c>
      <c r="H2971" t="b">
        <f t="shared" si="328"/>
        <v>1</v>
      </c>
      <c r="I2971" t="str">
        <f t="shared" si="326"/>
        <v>00</v>
      </c>
    </row>
    <row r="2972" spans="1:9" ht="25.5">
      <c r="A2972" t="str">
        <f t="shared" si="327"/>
        <v>3.4.2.1.3.00.00 - Juros e Encargos de Mora de Empréstimos e 
 Financiamentos Internos Obtidos - Inter OFSS - União</v>
      </c>
      <c r="B2972" s="5" t="s">
        <v>2979</v>
      </c>
      <c r="C2972" s="6">
        <v>10680144.9</v>
      </c>
      <c r="E2972" s="1">
        <f t="shared" ref="E2972:E2974" si="334">SUMIF(A2972:B2972,"*intra*",C2972:D2972)+SUMIF(A2972:B2972,"*inter*",C2972:D2972)</f>
        <v>10680144.9</v>
      </c>
      <c r="F2972" s="1">
        <f t="shared" si="333"/>
        <v>0</v>
      </c>
      <c r="H2972" t="b">
        <f t="shared" si="328"/>
        <v>1</v>
      </c>
      <c r="I2972" t="str">
        <f t="shared" si="326"/>
        <v>00</v>
      </c>
    </row>
    <row r="2973" spans="1:9" ht="25.5">
      <c r="A2973" t="str">
        <f t="shared" si="327"/>
        <v>3.4.2.1.4.00.00 - Juros e Encargos de Mora de Empréstimos e 
 Financiamentos Internos Obtidos - Inter OFSS - Estado</v>
      </c>
      <c r="B2973" s="3" t="s">
        <v>2980</v>
      </c>
      <c r="C2973" s="4"/>
      <c r="E2973" s="1">
        <f t="shared" si="334"/>
        <v>0</v>
      </c>
      <c r="F2973" s="1">
        <f t="shared" si="333"/>
        <v>0</v>
      </c>
      <c r="H2973" t="b">
        <f t="shared" si="328"/>
        <v>1</v>
      </c>
      <c r="I2973" t="str">
        <f t="shared" si="326"/>
        <v>00</v>
      </c>
    </row>
    <row r="2974" spans="1:9" ht="25.5">
      <c r="A2974" t="str">
        <f t="shared" si="327"/>
        <v>3.4.2.1.5.00.00 - Juros e Encargos de Mora de Empréstimos e 
 Financiamentos Internos Obtidos - Inter OFSS - Município</v>
      </c>
      <c r="B2974" s="5" t="s">
        <v>2981</v>
      </c>
      <c r="C2974" s="6"/>
      <c r="E2974" s="1">
        <f t="shared" si="334"/>
        <v>0</v>
      </c>
      <c r="F2974" s="1">
        <f t="shared" si="333"/>
        <v>0</v>
      </c>
      <c r="H2974" t="b">
        <f t="shared" si="328"/>
        <v>1</v>
      </c>
      <c r="I2974" t="str">
        <f t="shared" si="326"/>
        <v>00</v>
      </c>
    </row>
    <row r="2975" spans="1:9" ht="25.5">
      <c r="A2975" t="str">
        <f t="shared" si="327"/>
        <v>3.4.2.2.0.00.00 - Juros e Encargos de Mora de Empréstimos e 
 Financiamentos Externos Obtidos</v>
      </c>
      <c r="B2975" s="3" t="s">
        <v>2982</v>
      </c>
      <c r="C2975" s="4">
        <v>122.59</v>
      </c>
      <c r="E2975" s="1">
        <f>E2976</f>
        <v>0</v>
      </c>
      <c r="F2975" s="1">
        <f>F2976</f>
        <v>122.59</v>
      </c>
      <c r="H2975" t="b">
        <f t="shared" si="328"/>
        <v>1</v>
      </c>
      <c r="I2975" t="str">
        <f t="shared" si="326"/>
        <v>00</v>
      </c>
    </row>
    <row r="2976" spans="1:9" ht="25.5">
      <c r="A2976" t="str">
        <f t="shared" si="327"/>
        <v>3.4.2.2.1.00.00 - Juros e Encargos de Mora de Empréstimos e 
 Financiamentos Externos Obtidos - Consolidação</v>
      </c>
      <c r="B2976" s="5" t="s">
        <v>2983</v>
      </c>
      <c r="C2976" s="6">
        <v>122.59</v>
      </c>
      <c r="E2976" s="1">
        <f t="shared" ref="E2976" si="335">SUMIF(A2976:B2976,"*intra*",C2976:D2976)+SUMIF(A2976:B2976,"*inter*",C2976:D2976)</f>
        <v>0</v>
      </c>
      <c r="F2976" s="1">
        <f t="shared" ref="F2976" si="336">SUMIF(A2976:B2976,"*consolidação*",C2976:D2976)</f>
        <v>122.59</v>
      </c>
      <c r="H2976" t="b">
        <f t="shared" si="328"/>
        <v>1</v>
      </c>
      <c r="I2976" t="str">
        <f t="shared" si="326"/>
        <v>00</v>
      </c>
    </row>
    <row r="2977" spans="1:9" ht="25.5">
      <c r="A2977" t="str">
        <f t="shared" si="327"/>
        <v>3.4.2.3.0.00.00 - Juros e Encargos de Mora de Aquisição de Bens e 
 Serviços</v>
      </c>
      <c r="B2977" s="3" t="s">
        <v>2984</v>
      </c>
      <c r="C2977" s="4">
        <v>118042475.83</v>
      </c>
      <c r="E2977" s="1">
        <f>E2978</f>
        <v>0</v>
      </c>
      <c r="F2977" s="1">
        <f>F2978</f>
        <v>118042475.83</v>
      </c>
      <c r="H2977" t="b">
        <f t="shared" si="328"/>
        <v>1</v>
      </c>
      <c r="I2977" t="str">
        <f t="shared" si="326"/>
        <v>00</v>
      </c>
    </row>
    <row r="2978" spans="1:9" ht="25.5">
      <c r="A2978" t="str">
        <f t="shared" si="327"/>
        <v>3.4.2.3.1.00.00 - Juros e Encargos de Mora de Aquisição de Bens e 
 Serviços - Consolidação</v>
      </c>
      <c r="B2978" s="5" t="s">
        <v>2985</v>
      </c>
      <c r="C2978" s="6">
        <v>118042475.83</v>
      </c>
      <c r="E2978" s="1">
        <f t="shared" ref="E2978" si="337">SUMIF(A2978:B2978,"*intra*",C2978:D2978)+SUMIF(A2978:B2978,"*inter*",C2978:D2978)</f>
        <v>0</v>
      </c>
      <c r="F2978" s="1">
        <f t="shared" ref="F2978" si="338">SUMIF(A2978:B2978,"*consolidação*",C2978:D2978)</f>
        <v>118042475.83</v>
      </c>
      <c r="H2978" t="b">
        <f t="shared" si="328"/>
        <v>1</v>
      </c>
      <c r="I2978" t="str">
        <f t="shared" si="326"/>
        <v>00</v>
      </c>
    </row>
    <row r="2979" spans="1:9">
      <c r="A2979" t="str">
        <f t="shared" si="327"/>
        <v>3.4.2.4.0.00.00 - Juros e Encargos de Mora de Obrigações Tributárias</v>
      </c>
      <c r="B2979" s="3" t="s">
        <v>2986</v>
      </c>
      <c r="C2979" s="4">
        <v>35987972.420000002</v>
      </c>
      <c r="E2979" s="1">
        <f>E2980</f>
        <v>0</v>
      </c>
      <c r="F2979" s="1">
        <f>F2980</f>
        <v>35987972.420000002</v>
      </c>
      <c r="H2979" t="b">
        <f t="shared" si="328"/>
        <v>1</v>
      </c>
      <c r="I2979" t="str">
        <f t="shared" si="326"/>
        <v>00</v>
      </c>
    </row>
    <row r="2980" spans="1:9" ht="25.5">
      <c r="A2980" t="str">
        <f t="shared" si="327"/>
        <v>3.4.2.4.1.00.00 - Juros e Encargos de Mora de Obrigações Tributárias 
 - Consolidação</v>
      </c>
      <c r="B2980" s="5" t="s">
        <v>2987</v>
      </c>
      <c r="C2980" s="6">
        <v>35987972.420000002</v>
      </c>
      <c r="E2980" s="1">
        <f t="shared" ref="E2980" si="339">SUMIF(A2980:B2980,"*intra*",C2980:D2980)+SUMIF(A2980:B2980,"*inter*",C2980:D2980)</f>
        <v>0</v>
      </c>
      <c r="F2980" s="1">
        <f t="shared" ref="F2980" si="340">SUMIF(A2980:B2980,"*consolidação*",C2980:D2980)</f>
        <v>35987972.420000002</v>
      </c>
      <c r="H2980" t="b">
        <f t="shared" si="328"/>
        <v>1</v>
      </c>
      <c r="I2980" t="str">
        <f t="shared" si="326"/>
        <v>00</v>
      </c>
    </row>
    <row r="2981" spans="1:9">
      <c r="A2981" t="str">
        <f t="shared" si="327"/>
        <v>3.4.2.9.0.00.00 - Outros Juros e Encargos de Mora</v>
      </c>
      <c r="B2981" s="3" t="s">
        <v>2988</v>
      </c>
      <c r="C2981" s="4">
        <v>74834267.159999996</v>
      </c>
      <c r="E2981" s="1">
        <f>E2982</f>
        <v>0</v>
      </c>
      <c r="F2981" s="1">
        <f>F2982</f>
        <v>74834267.159999996</v>
      </c>
      <c r="H2981" t="b">
        <f t="shared" si="328"/>
        <v>1</v>
      </c>
      <c r="I2981" t="str">
        <f t="shared" si="326"/>
        <v>00</v>
      </c>
    </row>
    <row r="2982" spans="1:9">
      <c r="A2982" t="str">
        <f t="shared" si="327"/>
        <v>3.4.2.9.1.00.00 - Outros Juros e Encargos de Mora - Consolidação</v>
      </c>
      <c r="B2982" s="5" t="s">
        <v>2989</v>
      </c>
      <c r="C2982" s="6">
        <v>74834267.159999996</v>
      </c>
      <c r="E2982" s="1">
        <f t="shared" ref="E2982" si="341">SUMIF(A2982:B2982,"*intra*",C2982:D2982)+SUMIF(A2982:B2982,"*inter*",C2982:D2982)</f>
        <v>0</v>
      </c>
      <c r="F2982" s="1">
        <f t="shared" ref="F2982" si="342">SUMIF(A2982:B2982,"*consolidação*",C2982:D2982)</f>
        <v>74834267.159999996</v>
      </c>
      <c r="H2982" t="b">
        <f t="shared" si="328"/>
        <v>1</v>
      </c>
      <c r="I2982" t="str">
        <f t="shared" si="326"/>
        <v>00</v>
      </c>
    </row>
    <row r="2983" spans="1:9">
      <c r="A2983" t="str">
        <f t="shared" si="327"/>
        <v>3.4.3.0.0.00.00 - Variações Monetárias e Cambiais</v>
      </c>
      <c r="B2983" s="3" t="s">
        <v>2990</v>
      </c>
      <c r="C2983" s="4">
        <v>126050587720.00999</v>
      </c>
      <c r="E2983" s="1">
        <f>E2995+E2991+E2993+E2989+E2984</f>
        <v>34846957145</v>
      </c>
      <c r="F2983" s="1">
        <f>F2995+F2991+F2993+F2989+F2984</f>
        <v>91203630575.009995</v>
      </c>
      <c r="H2983" t="b">
        <f t="shared" si="328"/>
        <v>1</v>
      </c>
      <c r="I2983" t="str">
        <f t="shared" si="326"/>
        <v>00</v>
      </c>
    </row>
    <row r="2984" spans="1:9" ht="25.5">
      <c r="A2984" t="str">
        <f t="shared" si="327"/>
        <v>3.4.3.1.0.00.00 - Variações Monetárias e Cambiais de Dívida 
 Contratual Interna</v>
      </c>
      <c r="B2984" s="5" t="s">
        <v>2991</v>
      </c>
      <c r="C2984" s="6">
        <v>113260762049.73</v>
      </c>
      <c r="E2984" s="1">
        <f>E2988+E2987+E2986+E2985</f>
        <v>34822373398.669998</v>
      </c>
      <c r="F2984" s="1">
        <f>F2988+F2987+F2986+F2985</f>
        <v>78438388651.059998</v>
      </c>
      <c r="H2984" t="b">
        <f t="shared" si="328"/>
        <v>1</v>
      </c>
      <c r="I2984" t="str">
        <f t="shared" si="326"/>
        <v>00</v>
      </c>
    </row>
    <row r="2985" spans="1:9" ht="25.5">
      <c r="A2985" t="str">
        <f t="shared" si="327"/>
        <v>3.4.3.1.1.00.00 - Variações Monetárias e Cambiais de Dívida 
 Contratual Interna - Consolidação</v>
      </c>
      <c r="B2985" s="3" t="s">
        <v>2992</v>
      </c>
      <c r="C2985" s="4">
        <v>78438388651.059998</v>
      </c>
      <c r="E2985" s="1"/>
      <c r="F2985" s="1">
        <f t="shared" ref="F2985:F2988" si="343">SUMIF(A2985:B2985,"*consolidação*",C2985:D2985)</f>
        <v>78438388651.059998</v>
      </c>
      <c r="H2985" t="b">
        <f t="shared" si="328"/>
        <v>1</v>
      </c>
      <c r="I2985" t="str">
        <f t="shared" si="326"/>
        <v>00</v>
      </c>
    </row>
    <row r="2986" spans="1:9" ht="25.5">
      <c r="A2986" t="str">
        <f t="shared" si="327"/>
        <v>3.4.3.1.3.00.00 - Variações Monetárias e Cambiais de Dívida 
 Contratual Interna - Inter OFSS - União</v>
      </c>
      <c r="B2986" s="5" t="s">
        <v>2993</v>
      </c>
      <c r="C2986" s="6">
        <v>34822370477.669998</v>
      </c>
      <c r="E2986" s="1">
        <f t="shared" ref="E2986:E2988" si="344">SUMIF(A2986:B2986,"*intra*",C2986:D2986)+SUMIF(A2986:B2986,"*inter*",C2986:D2986)</f>
        <v>34822370477.669998</v>
      </c>
      <c r="F2986" s="1">
        <f t="shared" si="343"/>
        <v>0</v>
      </c>
      <c r="H2986" t="b">
        <f t="shared" si="328"/>
        <v>1</v>
      </c>
      <c r="I2986" t="str">
        <f t="shared" si="326"/>
        <v>00</v>
      </c>
    </row>
    <row r="2987" spans="1:9" ht="25.5">
      <c r="A2987" t="str">
        <f t="shared" si="327"/>
        <v>3.4.3.1.4.00.00 - Variações Monetárias e Cambiais de Dívida 
 Contratual Interna - Inter OFSS - Estado</v>
      </c>
      <c r="B2987" s="3" t="s">
        <v>2994</v>
      </c>
      <c r="C2987" s="4"/>
      <c r="E2987" s="1">
        <f t="shared" si="344"/>
        <v>0</v>
      </c>
      <c r="F2987" s="1">
        <f t="shared" si="343"/>
        <v>0</v>
      </c>
      <c r="H2987" t="b">
        <f t="shared" si="328"/>
        <v>1</v>
      </c>
      <c r="I2987" t="str">
        <f t="shared" si="326"/>
        <v>00</v>
      </c>
    </row>
    <row r="2988" spans="1:9" ht="25.5">
      <c r="A2988" t="str">
        <f t="shared" si="327"/>
        <v>3.4.3.1.5.00.00 - Variações Monetárias e Cambiais de Dívida 
 Contratual Interna - Inter OFSS - Município</v>
      </c>
      <c r="B2988" s="5" t="s">
        <v>2995</v>
      </c>
      <c r="C2988" s="6">
        <v>2921</v>
      </c>
      <c r="E2988" s="1">
        <f t="shared" si="344"/>
        <v>2921</v>
      </c>
      <c r="F2988" s="1">
        <f t="shared" si="343"/>
        <v>0</v>
      </c>
      <c r="H2988" t="b">
        <f t="shared" si="328"/>
        <v>1</v>
      </c>
      <c r="I2988" t="str">
        <f t="shared" si="326"/>
        <v>00</v>
      </c>
    </row>
    <row r="2989" spans="1:9" ht="25.5">
      <c r="A2989" t="str">
        <f t="shared" si="327"/>
        <v>3.4.3.2.0.00.00 - Variações Monetárias e Cambiais de Dívida 
 Contratual Externa</v>
      </c>
      <c r="B2989" s="3" t="s">
        <v>2996</v>
      </c>
      <c r="C2989" s="4">
        <v>8533757111.3199997</v>
      </c>
      <c r="E2989" s="1">
        <f>E2990</f>
        <v>0</v>
      </c>
      <c r="F2989" s="1">
        <f>F2990</f>
        <v>8533757111.3199997</v>
      </c>
      <c r="H2989" t="b">
        <f t="shared" si="328"/>
        <v>1</v>
      </c>
      <c r="I2989" t="str">
        <f t="shared" si="326"/>
        <v>00</v>
      </c>
    </row>
    <row r="2990" spans="1:9" ht="25.5">
      <c r="A2990" t="str">
        <f t="shared" si="327"/>
        <v>3.4.3.2.1.00.00 - Variações Monetárias e Cambiais de Dívida 
 Contratual Externa - Consolidação</v>
      </c>
      <c r="B2990" s="5" t="s">
        <v>2997</v>
      </c>
      <c r="C2990" s="6">
        <v>8533757111.3199997</v>
      </c>
      <c r="E2990" s="1">
        <f t="shared" ref="E2990" si="345">SUMIF(A2990:B2990,"*intra*",C2990:D2990)+SUMIF(A2990:B2990,"*inter*",C2990:D2990)</f>
        <v>0</v>
      </c>
      <c r="F2990" s="1">
        <f t="shared" ref="F2990" si="346">SUMIF(A2990:B2990,"*consolidação*",C2990:D2990)</f>
        <v>8533757111.3199997</v>
      </c>
      <c r="H2990" t="b">
        <f t="shared" si="328"/>
        <v>1</v>
      </c>
      <c r="I2990" t="str">
        <f t="shared" si="326"/>
        <v>00</v>
      </c>
    </row>
    <row r="2991" spans="1:9" ht="25.5">
      <c r="A2991" t="str">
        <f t="shared" si="327"/>
        <v>3.4.3.3.0.00.00 - Variações Monetárias e Cambiais de Dívida 
 Mobiliária Interna</v>
      </c>
      <c r="B2991" s="3" t="s">
        <v>2998</v>
      </c>
      <c r="C2991" s="4"/>
      <c r="E2991" s="1">
        <f>E2992</f>
        <v>0</v>
      </c>
      <c r="F2991" s="1">
        <f>F2992</f>
        <v>0</v>
      </c>
      <c r="H2991" t="b">
        <f t="shared" si="328"/>
        <v>1</v>
      </c>
      <c r="I2991" t="str">
        <f t="shared" si="326"/>
        <v>00</v>
      </c>
    </row>
    <row r="2992" spans="1:9" ht="25.5">
      <c r="A2992" t="str">
        <f t="shared" si="327"/>
        <v>3.4.3.3.1.00.00 - Variações Monetárias e Cambiais de Dívida 
 Mobiliária Interna - Consolidação</v>
      </c>
      <c r="B2992" s="5" t="s">
        <v>2999</v>
      </c>
      <c r="C2992" s="6"/>
      <c r="E2992" s="1"/>
      <c r="F2992" s="1">
        <f t="shared" ref="F2992" si="347">SUMIF(A2992:B2992,"*consolidação*",C2992:D2992)</f>
        <v>0</v>
      </c>
      <c r="H2992" t="b">
        <f t="shared" si="328"/>
        <v>1</v>
      </c>
      <c r="I2992" t="str">
        <f t="shared" si="326"/>
        <v>00</v>
      </c>
    </row>
    <row r="2993" spans="1:9" ht="25.5">
      <c r="A2993" t="str">
        <f t="shared" si="327"/>
        <v>3.4.3.4.0.00.00 - Variações Monetárias e Cambiais de Dívida 
 Mobiliária Externa</v>
      </c>
      <c r="B2993" s="3" t="s">
        <v>3000</v>
      </c>
      <c r="C2993" s="4">
        <v>7479166.0899999999</v>
      </c>
      <c r="E2993" s="1">
        <f>E2994</f>
        <v>0</v>
      </c>
      <c r="F2993" s="1">
        <f>F2994</f>
        <v>7479166.0899999999</v>
      </c>
      <c r="H2993" t="b">
        <f t="shared" si="328"/>
        <v>1</v>
      </c>
      <c r="I2993" t="str">
        <f t="shared" si="326"/>
        <v>00</v>
      </c>
    </row>
    <row r="2994" spans="1:9" ht="25.5">
      <c r="A2994" t="str">
        <f t="shared" si="327"/>
        <v>3.4.3.4.1.00.00 - Variações Monetárias e Cambiais de Dívida 
 Mobiliária Externa - Consolidação</v>
      </c>
      <c r="B2994" s="5" t="s">
        <v>3001</v>
      </c>
      <c r="C2994" s="6">
        <v>7479166.0899999999</v>
      </c>
      <c r="E2994" s="1">
        <f t="shared" ref="E2994" si="348">SUMIF(A2994:B2994,"*intra*",C2994:D2994)+SUMIF(A2994:B2994,"*inter*",C2994:D2994)</f>
        <v>0</v>
      </c>
      <c r="F2994" s="1">
        <f t="shared" ref="F2994" si="349">SUMIF(A2994:B2994,"*consolidação*",C2994:D2994)</f>
        <v>7479166.0899999999</v>
      </c>
      <c r="H2994" t="b">
        <f t="shared" si="328"/>
        <v>1</v>
      </c>
      <c r="I2994" t="str">
        <f t="shared" si="326"/>
        <v>00</v>
      </c>
    </row>
    <row r="2995" spans="1:9">
      <c r="A2995" t="str">
        <f t="shared" si="327"/>
        <v>3.4.3.9.0.00.00 - Outras Variações Monetárias e Cambiais</v>
      </c>
      <c r="B2995" s="3" t="s">
        <v>3002</v>
      </c>
      <c r="C2995" s="4">
        <v>4248589392.8699999</v>
      </c>
      <c r="E2995" s="1">
        <f>E2999+E2998+E2996+E2997</f>
        <v>24583746.329999998</v>
      </c>
      <c r="F2995" s="1">
        <f>F2999+F2998+F2996+F2997</f>
        <v>4224005646.54</v>
      </c>
      <c r="H2995" t="b">
        <f t="shared" si="328"/>
        <v>1</v>
      </c>
      <c r="I2995" t="str">
        <f t="shared" si="326"/>
        <v>00</v>
      </c>
    </row>
    <row r="2996" spans="1:9" ht="25.5">
      <c r="A2996" t="str">
        <f t="shared" si="327"/>
        <v>3.4.3.9.1.00.00 - Outras Variações Monetárias e Cambiais - 
 Consolidação</v>
      </c>
      <c r="B2996" s="5" t="s">
        <v>3003</v>
      </c>
      <c r="C2996" s="6">
        <v>4224005646.54</v>
      </c>
      <c r="E2996" s="1">
        <f t="shared" ref="E2996:E2999" si="350">SUMIF(A2996:B2996,"*intra*",C2996:D2996)+SUMIF(A2996:B2996,"*inter*",C2996:D2996)</f>
        <v>0</v>
      </c>
      <c r="F2996" s="1">
        <f t="shared" ref="F2996:F2999" si="351">SUMIF(A2996:B2996,"*consolidação*",C2996:D2996)</f>
        <v>4224005646.54</v>
      </c>
      <c r="H2996" t="b">
        <f t="shared" si="328"/>
        <v>1</v>
      </c>
      <c r="I2996" t="str">
        <f t="shared" si="326"/>
        <v>00</v>
      </c>
    </row>
    <row r="2997" spans="1:9" ht="25.5">
      <c r="A2997" t="str">
        <f t="shared" si="327"/>
        <v>3.4.3.9.3.00.00 - Outras Variações Monetárias e Cambiais - Inter 
 OFSS - União</v>
      </c>
      <c r="B2997" s="3" t="s">
        <v>3004</v>
      </c>
      <c r="C2997" s="4">
        <v>24583653.02</v>
      </c>
      <c r="E2997" s="1">
        <f t="shared" si="350"/>
        <v>24583653.02</v>
      </c>
      <c r="F2997" s="1">
        <f t="shared" si="351"/>
        <v>0</v>
      </c>
      <c r="H2997" t="b">
        <f t="shared" si="328"/>
        <v>1</v>
      </c>
      <c r="I2997" t="str">
        <f t="shared" si="326"/>
        <v>00</v>
      </c>
    </row>
    <row r="2998" spans="1:9" ht="25.5">
      <c r="A2998" t="str">
        <f t="shared" si="327"/>
        <v>3.4.3.9.4.00.00 - Outras Variações Monetárias e Cambiais - Inter 
 OFSS - Estado</v>
      </c>
      <c r="B2998" s="5" t="s">
        <v>3005</v>
      </c>
      <c r="C2998" s="6">
        <v>93.31</v>
      </c>
      <c r="E2998" s="1">
        <f t="shared" si="350"/>
        <v>93.31</v>
      </c>
      <c r="F2998" s="1">
        <f t="shared" si="351"/>
        <v>0</v>
      </c>
      <c r="H2998" t="b">
        <f t="shared" si="328"/>
        <v>1</v>
      </c>
      <c r="I2998" t="str">
        <f t="shared" si="326"/>
        <v>00</v>
      </c>
    </row>
    <row r="2999" spans="1:9" ht="25.5">
      <c r="A2999" t="str">
        <f t="shared" si="327"/>
        <v>3.4.3.9.5.00.00 - Outras Variações Monetárias e Cambiais - Inter 
 OFSS - Município</v>
      </c>
      <c r="B2999" s="3" t="s">
        <v>3006</v>
      </c>
      <c r="C2999" s="4"/>
      <c r="E2999" s="1">
        <f t="shared" si="350"/>
        <v>0</v>
      </c>
      <c r="F2999" s="1">
        <f t="shared" si="351"/>
        <v>0</v>
      </c>
      <c r="H2999" t="b">
        <f t="shared" si="328"/>
        <v>1</v>
      </c>
      <c r="I2999" t="str">
        <f t="shared" si="326"/>
        <v>00</v>
      </c>
    </row>
    <row r="3000" spans="1:9">
      <c r="A3000" t="str">
        <f t="shared" si="327"/>
        <v>3.4.4.0.0.00.00 - Descontos Financeiros Concedidos</v>
      </c>
      <c r="B3000" s="5" t="s">
        <v>3007</v>
      </c>
      <c r="C3000" s="6">
        <v>368635238.25999999</v>
      </c>
      <c r="E3000" s="1">
        <f>E3001</f>
        <v>0</v>
      </c>
      <c r="F3000" s="1">
        <f>F3001</f>
        <v>368635238.25999999</v>
      </c>
      <c r="H3000" t="b">
        <f t="shared" si="328"/>
        <v>1</v>
      </c>
      <c r="I3000" t="str">
        <f t="shared" si="326"/>
        <v>00</v>
      </c>
    </row>
    <row r="3001" spans="1:9">
      <c r="A3001" t="str">
        <f t="shared" si="327"/>
        <v>3.4.4.0.1.00.00 - Descontos Financeiros Concedidos - Consolidação</v>
      </c>
      <c r="B3001" s="3" t="s">
        <v>3008</v>
      </c>
      <c r="C3001" s="4">
        <v>368635238.25999999</v>
      </c>
      <c r="E3001" s="1">
        <f t="shared" ref="E3001" si="352">SUMIF(A3001:B3001,"*intra*",C3001:D3001)+SUMIF(A3001:B3001,"*inter*",C3001:D3001)</f>
        <v>0</v>
      </c>
      <c r="F3001" s="1">
        <f t="shared" ref="F3001" si="353">SUMIF(A3001:B3001,"*consolidação*",C3001:D3001)</f>
        <v>368635238.25999999</v>
      </c>
      <c r="H3001" t="b">
        <f t="shared" si="328"/>
        <v>1</v>
      </c>
      <c r="I3001" t="str">
        <f t="shared" si="326"/>
        <v>00</v>
      </c>
    </row>
    <row r="3002" spans="1:9">
      <c r="A3002" t="str">
        <f t="shared" si="327"/>
        <v>3.4.8.0.0.00.00 - Aportes ao Banco Central</v>
      </c>
      <c r="B3002" s="5" t="s">
        <v>3009</v>
      </c>
      <c r="C3002" s="6"/>
      <c r="E3002" s="1">
        <f>E3003+E3005</f>
        <v>0</v>
      </c>
      <c r="F3002" s="1">
        <f>F3003+F3005</f>
        <v>0</v>
      </c>
      <c r="H3002" t="b">
        <f t="shared" si="328"/>
        <v>1</v>
      </c>
      <c r="I3002" t="str">
        <f t="shared" si="326"/>
        <v>00</v>
      </c>
    </row>
    <row r="3003" spans="1:9">
      <c r="A3003" t="str">
        <f t="shared" si="327"/>
        <v>3.4.8.1.0.00.00 - Resultado Negativo do Banco Central</v>
      </c>
      <c r="B3003" s="3" t="s">
        <v>3010</v>
      </c>
      <c r="C3003" s="4"/>
      <c r="E3003" s="1">
        <f>E3004</f>
        <v>0</v>
      </c>
      <c r="F3003" s="1">
        <f>F3004</f>
        <v>0</v>
      </c>
      <c r="H3003" t="b">
        <f t="shared" si="328"/>
        <v>1</v>
      </c>
      <c r="I3003" t="str">
        <f t="shared" si="326"/>
        <v>00</v>
      </c>
    </row>
    <row r="3004" spans="1:9">
      <c r="A3004" t="str">
        <f t="shared" si="327"/>
        <v>3.4.8.1.1.00.00 - Resultado Negativo do Banco Central - Consolidação</v>
      </c>
      <c r="B3004" s="5" t="s">
        <v>3011</v>
      </c>
      <c r="C3004" s="6"/>
      <c r="E3004" s="1">
        <f t="shared" ref="E3004" si="354">SUMIF(A3004:B3004,"*intra*",C3004:D3004)+SUMIF(A3004:B3004,"*inter*",C3004:D3004)</f>
        <v>0</v>
      </c>
      <c r="F3004" s="1">
        <f t="shared" ref="F3004" si="355">SUMIF(A3004:B3004,"*consolidação*",C3004:D3004)</f>
        <v>0</v>
      </c>
      <c r="H3004" t="b">
        <f t="shared" si="328"/>
        <v>1</v>
      </c>
      <c r="I3004" t="str">
        <f t="shared" si="326"/>
        <v>00</v>
      </c>
    </row>
    <row r="3005" spans="1:9">
      <c r="A3005" t="str">
        <f t="shared" si="327"/>
        <v>3.4.8.2.0.00.00 - Manutenção da Carteira de Títulos</v>
      </c>
      <c r="B3005" s="3" t="s">
        <v>3012</v>
      </c>
      <c r="C3005" s="4"/>
      <c r="E3005" s="1">
        <f>E3006</f>
        <v>0</v>
      </c>
      <c r="F3005" s="1">
        <f>F3006</f>
        <v>0</v>
      </c>
      <c r="H3005" t="b">
        <f t="shared" si="328"/>
        <v>1</v>
      </c>
      <c r="I3005" t="str">
        <f t="shared" si="326"/>
        <v>00</v>
      </c>
    </row>
    <row r="3006" spans="1:9">
      <c r="A3006" t="str">
        <f t="shared" si="327"/>
        <v>3.4.8.2.1.00.00 - Manutenção da Carteira de Títulos - Consolidação</v>
      </c>
      <c r="B3006" s="5" t="s">
        <v>3013</v>
      </c>
      <c r="C3006" s="6"/>
      <c r="E3006" s="1">
        <f t="shared" ref="E3006" si="356">SUMIF(A3006:B3006,"*intra*",C3006:D3006)+SUMIF(A3006:B3006,"*inter*",C3006:D3006)</f>
        <v>0</v>
      </c>
      <c r="F3006" s="1">
        <f t="shared" ref="F3006" si="357">SUMIF(A3006:B3006,"*consolidação*",C3006:D3006)</f>
        <v>0</v>
      </c>
      <c r="H3006" t="b">
        <f t="shared" si="328"/>
        <v>1</v>
      </c>
      <c r="I3006" t="str">
        <f t="shared" si="326"/>
        <v>00</v>
      </c>
    </row>
    <row r="3007" spans="1:9" ht="25.5">
      <c r="A3007" t="str">
        <f t="shared" si="327"/>
        <v>3.4.9.0.0.00.00 - Outras Variações Patrimoniais Diminutivas - 
 Financeiras</v>
      </c>
      <c r="B3007" s="3" t="s">
        <v>3014</v>
      </c>
      <c r="C3007" s="4">
        <v>13558452546.07</v>
      </c>
      <c r="E3007" s="1">
        <f>E3012+E3010+E3008</f>
        <v>0</v>
      </c>
      <c r="F3007" s="1">
        <f>F3012+F3010+F3008</f>
        <v>13558452546.070002</v>
      </c>
      <c r="H3007" t="b">
        <f t="shared" si="328"/>
        <v>1</v>
      </c>
      <c r="I3007" t="str">
        <f t="shared" si="326"/>
        <v>00</v>
      </c>
    </row>
    <row r="3008" spans="1:9">
      <c r="A3008" t="str">
        <f t="shared" si="327"/>
        <v>3.4.9.1.0.00.00 - Juros e Encargos em Sentenças Judiciais</v>
      </c>
      <c r="B3008" s="5" t="s">
        <v>3015</v>
      </c>
      <c r="C3008" s="6">
        <v>845488052.86000001</v>
      </c>
      <c r="E3008" s="1">
        <f>E3009</f>
        <v>0</v>
      </c>
      <c r="F3008" s="1">
        <f>F3009</f>
        <v>845488052.86000001</v>
      </c>
      <c r="H3008" t="b">
        <f t="shared" si="328"/>
        <v>1</v>
      </c>
      <c r="I3008" t="str">
        <f t="shared" si="326"/>
        <v>00</v>
      </c>
    </row>
    <row r="3009" spans="1:9" ht="25.5">
      <c r="A3009" t="str">
        <f t="shared" si="327"/>
        <v>3.4.9.1.1.00.00 - Juros e Encargos em Sentenças Judiciais - 
 Consolidação</v>
      </c>
      <c r="B3009" s="3" t="s">
        <v>3016</v>
      </c>
      <c r="C3009" s="4">
        <v>845488052.86000001</v>
      </c>
      <c r="E3009" s="1">
        <f t="shared" ref="E3009" si="358">SUMIF(A3009:B3009,"*intra*",C3009:D3009)+SUMIF(A3009:B3009,"*inter*",C3009:D3009)</f>
        <v>0</v>
      </c>
      <c r="F3009" s="1">
        <f t="shared" ref="F3009" si="359">SUMIF(A3009:B3009,"*consolidação*",C3009:D3009)</f>
        <v>845488052.86000001</v>
      </c>
      <c r="H3009" t="b">
        <f t="shared" si="328"/>
        <v>1</v>
      </c>
      <c r="I3009" t="str">
        <f t="shared" si="326"/>
        <v>00</v>
      </c>
    </row>
    <row r="3010" spans="1:9">
      <c r="A3010" t="str">
        <f t="shared" si="327"/>
        <v>3.4.9.2.0.00.00 - Juros e Encargos em Indenizações e Restituições</v>
      </c>
      <c r="B3010" s="5" t="s">
        <v>3017</v>
      </c>
      <c r="C3010" s="6">
        <v>216748689.18000001</v>
      </c>
      <c r="E3010" s="1">
        <f>E3011</f>
        <v>0</v>
      </c>
      <c r="F3010" s="1">
        <f>F3011</f>
        <v>216748689.18000001</v>
      </c>
      <c r="H3010" t="b">
        <f t="shared" si="328"/>
        <v>1</v>
      </c>
      <c r="I3010" t="str">
        <f t="shared" si="326"/>
        <v>00</v>
      </c>
    </row>
    <row r="3011" spans="1:9" ht="25.5">
      <c r="A3011" t="str">
        <f t="shared" si="327"/>
        <v>3.4.9.2.1.00.00 - Juros e Encargos em Indenizações e Restituições - 
 Consolidação</v>
      </c>
      <c r="B3011" s="3" t="s">
        <v>3018</v>
      </c>
      <c r="C3011" s="4">
        <v>216748689.18000001</v>
      </c>
      <c r="E3011" s="1">
        <f t="shared" ref="E3011" si="360">SUMIF(A3011:B3011,"*intra*",C3011:D3011)+SUMIF(A3011:B3011,"*inter*",C3011:D3011)</f>
        <v>0</v>
      </c>
      <c r="F3011" s="1">
        <f t="shared" ref="F3011" si="361">SUMIF(A3011:B3011,"*consolidação*",C3011:D3011)</f>
        <v>216748689.18000001</v>
      </c>
      <c r="H3011" t="b">
        <f t="shared" si="328"/>
        <v>1</v>
      </c>
      <c r="I3011" t="str">
        <f t="shared" si="326"/>
        <v>00</v>
      </c>
    </row>
    <row r="3012" spans="1:9" ht="25.5">
      <c r="A3012" t="str">
        <f t="shared" si="327"/>
        <v>3.4.9.9.0.00.00 - Outras Variações Patrimoniais Diminutivas 
 Financeiras</v>
      </c>
      <c r="B3012" s="5" t="s">
        <v>3019</v>
      </c>
      <c r="C3012" s="6">
        <v>12496215804.030001</v>
      </c>
      <c r="E3012" s="1">
        <f>E3013</f>
        <v>0</v>
      </c>
      <c r="F3012" s="1">
        <f>F3013</f>
        <v>12496215804.030001</v>
      </c>
      <c r="H3012" t="b">
        <f t="shared" si="328"/>
        <v>1</v>
      </c>
      <c r="I3012" t="str">
        <f t="shared" si="326"/>
        <v>00</v>
      </c>
    </row>
    <row r="3013" spans="1:9" ht="25.5">
      <c r="A3013" t="str">
        <f t="shared" si="327"/>
        <v>3.4.9.9.1.00.00 - Outras Variações Patrimoniais Diminutivas 
 Financeiras - Consolidação</v>
      </c>
      <c r="B3013" s="3" t="s">
        <v>3020</v>
      </c>
      <c r="C3013" s="4">
        <v>12496215804.030001</v>
      </c>
      <c r="E3013" s="1">
        <f t="shared" ref="E3013" si="362">SUMIF(A3013:B3013,"*intra*",C3013:D3013)+SUMIF(A3013:B3013,"*inter*",C3013:D3013)</f>
        <v>0</v>
      </c>
      <c r="F3013" s="1">
        <f t="shared" ref="F3013" si="363">SUMIF(A3013:B3013,"*consolidação*",C3013:D3013)</f>
        <v>12496215804.030001</v>
      </c>
      <c r="H3013" t="b">
        <f t="shared" si="328"/>
        <v>1</v>
      </c>
      <c r="I3013" t="str">
        <f t="shared" si="326"/>
        <v>00</v>
      </c>
    </row>
    <row r="3014" spans="1:9">
      <c r="A3014" t="str">
        <f t="shared" si="327"/>
        <v>3.5.0.0.0.00.00 - Transferências e Delegações Concedidas</v>
      </c>
      <c r="B3014" s="5" t="s">
        <v>3021</v>
      </c>
      <c r="C3014" s="6">
        <v>798459654358.39001</v>
      </c>
      <c r="E3014" s="1">
        <f>E3053+E3047+E3051+E3024+E3049+E3042+E3015+E3060</f>
        <v>781683126808.71008</v>
      </c>
      <c r="F3014" s="1">
        <f>F3053+F3047+F3051+F3024+F3049+F3042+F3015+F3060</f>
        <v>16776527549.68</v>
      </c>
      <c r="H3014" t="b">
        <f t="shared" si="328"/>
        <v>1</v>
      </c>
      <c r="I3014" t="str">
        <f t="shared" si="326"/>
        <v>00</v>
      </c>
    </row>
    <row r="3015" spans="1:9">
      <c r="A3015" t="str">
        <f t="shared" si="327"/>
        <v>3.5.1.0.0.00.00 - Transferências Intragovernamentais</v>
      </c>
      <c r="B3015" s="3" t="s">
        <v>3022</v>
      </c>
      <c r="C3015" s="4">
        <v>586147316518.43005</v>
      </c>
      <c r="E3015" s="1">
        <f>E3020+E3022+E3018+E3016</f>
        <v>586147316518.43005</v>
      </c>
      <c r="F3015" s="1">
        <f t="shared" ref="F3015" si="364">SUMIF(A3015:B3015,"*consolidação*",C3015:D3015)</f>
        <v>0</v>
      </c>
      <c r="H3015" t="b">
        <f t="shared" si="328"/>
        <v>1</v>
      </c>
      <c r="I3015" t="str">
        <f t="shared" si="326"/>
        <v>00</v>
      </c>
    </row>
    <row r="3016" spans="1:9" ht="25.5">
      <c r="A3016" t="str">
        <f t="shared" si="327"/>
        <v>3.5.1.1.0.00.00 - Transferências Concedidas para a Execução 
 Orçamentária</v>
      </c>
      <c r="B3016" s="5" t="s">
        <v>3023</v>
      </c>
      <c r="C3016" s="6">
        <v>318957473489.25</v>
      </c>
      <c r="E3016" s="1">
        <f>E3017</f>
        <v>318957473489.25</v>
      </c>
      <c r="F3016" s="1">
        <f>F3017</f>
        <v>0</v>
      </c>
      <c r="H3016" t="b">
        <f t="shared" si="328"/>
        <v>1</v>
      </c>
      <c r="I3016" t="str">
        <f t="shared" si="326"/>
        <v>00</v>
      </c>
    </row>
    <row r="3017" spans="1:9" ht="25.5">
      <c r="A3017" t="str">
        <f t="shared" si="327"/>
        <v>3.5.1.1.2.00.00 - Transferências Concedidas para a Execução 
 Orçamentária - Intra OFSS</v>
      </c>
      <c r="B3017" s="3" t="s">
        <v>3024</v>
      </c>
      <c r="C3017" s="4">
        <v>318957473489.25</v>
      </c>
      <c r="E3017" s="1">
        <f t="shared" ref="E3017" si="365">SUMIF(A3017:B3017,"*intra*",C3017:D3017)+SUMIF(A3017:B3017,"*inter*",C3017:D3017)</f>
        <v>318957473489.25</v>
      </c>
      <c r="F3017" s="1">
        <f t="shared" ref="F3017" si="366">SUMIF(A3017:B3017,"*consolidação*",C3017:D3017)</f>
        <v>0</v>
      </c>
      <c r="H3017" t="b">
        <f t="shared" si="328"/>
        <v>1</v>
      </c>
      <c r="I3017" t="str">
        <f t="shared" si="326"/>
        <v>00</v>
      </c>
    </row>
    <row r="3018" spans="1:9" ht="25.5">
      <c r="A3018" t="str">
        <f t="shared" si="327"/>
        <v>3.5.1.2.0.00.00 - Transferências Concedidas - Independentes de 
 Execução Orçamentária</v>
      </c>
      <c r="B3018" s="5" t="s">
        <v>3025</v>
      </c>
      <c r="C3018" s="6">
        <v>257415663395.42001</v>
      </c>
      <c r="E3018" s="1">
        <f>E3019</f>
        <v>257415663395.42001</v>
      </c>
      <c r="F3018" s="1">
        <f>F3019</f>
        <v>0</v>
      </c>
      <c r="H3018" t="b">
        <f t="shared" si="328"/>
        <v>1</v>
      </c>
      <c r="I3018" t="str">
        <f t="shared" si="326"/>
        <v>00</v>
      </c>
    </row>
    <row r="3019" spans="1:9" ht="25.5">
      <c r="A3019" t="str">
        <f t="shared" si="327"/>
        <v>3.5.1.2.2.00.00 - Transferências Concedidas - Independentes de 
 Execução Orçamentária - Intra OFSS</v>
      </c>
      <c r="B3019" s="3" t="s">
        <v>3026</v>
      </c>
      <c r="C3019" s="4">
        <v>257415663395.42001</v>
      </c>
      <c r="E3019" s="1">
        <f t="shared" ref="E3019" si="367">SUMIF(A3019:B3019,"*intra*",C3019:D3019)+SUMIF(A3019:B3019,"*inter*",C3019:D3019)</f>
        <v>257415663395.42001</v>
      </c>
      <c r="F3019" s="1">
        <f t="shared" ref="F3019" si="368">SUMIF(A3019:B3019,"*consolidação*",C3019:D3019)</f>
        <v>0</v>
      </c>
      <c r="H3019" t="b">
        <f t="shared" si="328"/>
        <v>1</v>
      </c>
      <c r="I3019" t="str">
        <f t="shared" si="326"/>
        <v>00</v>
      </c>
    </row>
    <row r="3020" spans="1:9" ht="25.5">
      <c r="A3020" t="str">
        <f t="shared" si="327"/>
        <v>3.5.1.3.0.00.00 - Transferências Concedidas para Aportes de Recursos 
 para o RPPS</v>
      </c>
      <c r="B3020" s="5" t="s">
        <v>3027</v>
      </c>
      <c r="C3020" s="6">
        <v>9774179633.7600002</v>
      </c>
      <c r="E3020" s="1">
        <f>E3021</f>
        <v>9774179633.7600002</v>
      </c>
      <c r="F3020" s="1">
        <f>F3021</f>
        <v>0</v>
      </c>
      <c r="H3020" t="b">
        <f t="shared" si="328"/>
        <v>1</v>
      </c>
      <c r="I3020" t="str">
        <f t="shared" si="326"/>
        <v>00</v>
      </c>
    </row>
    <row r="3021" spans="1:9" ht="25.5">
      <c r="A3021" t="str">
        <f t="shared" si="327"/>
        <v>3.5.1.3.2.00.00 - Transferências Concedidas para Aportes de Recursos 
 para o RPPS – Intra OFSS</v>
      </c>
      <c r="B3021" s="3" t="s">
        <v>3028</v>
      </c>
      <c r="C3021" s="4">
        <v>9774179633.7600002</v>
      </c>
      <c r="E3021" s="1">
        <f t="shared" ref="E3021" si="369">SUMIF(A3021:B3021,"*intra*",C3021:D3021)+SUMIF(A3021:B3021,"*inter*",C3021:D3021)</f>
        <v>9774179633.7600002</v>
      </c>
      <c r="F3021" s="1">
        <f t="shared" ref="F3021" si="370">SUMIF(A3021:B3021,"*consolidação*",C3021:D3021)</f>
        <v>0</v>
      </c>
      <c r="H3021" t="b">
        <f t="shared" si="328"/>
        <v>1</v>
      </c>
      <c r="I3021" t="str">
        <f t="shared" si="326"/>
        <v>00</v>
      </c>
    </row>
    <row r="3022" spans="1:9" ht="25.5">
      <c r="A3022" t="str">
        <f t="shared" si="327"/>
        <v>3.5.1.4.0.00.00 - Transferências Concedidas para Aportes de Recursos 
 para o RGPS</v>
      </c>
      <c r="B3022" s="5" t="s">
        <v>3029</v>
      </c>
      <c r="C3022" s="6"/>
      <c r="E3022" s="1">
        <f>E3023</f>
        <v>0</v>
      </c>
      <c r="F3022" s="1">
        <f>F3023</f>
        <v>0</v>
      </c>
      <c r="H3022" t="b">
        <f t="shared" si="328"/>
        <v>1</v>
      </c>
      <c r="I3022" t="str">
        <f t="shared" si="326"/>
        <v>00</v>
      </c>
    </row>
    <row r="3023" spans="1:9" ht="25.5">
      <c r="A3023" t="str">
        <f t="shared" si="327"/>
        <v>3.5.1.4.2.00.00 - Transferências Concedidas para Aportes de Recursos 
 para o RGPS – Intra OFSS</v>
      </c>
      <c r="B3023" s="3" t="s">
        <v>3030</v>
      </c>
      <c r="C3023" s="4"/>
      <c r="E3023" s="1">
        <f t="shared" ref="E3023" si="371">SUMIF(A3023:B3023,"*intra*",C3023:D3023)+SUMIF(A3023:B3023,"*inter*",C3023:D3023)</f>
        <v>0</v>
      </c>
      <c r="F3023" s="1">
        <f t="shared" ref="F3023" si="372">SUMIF(A3023:B3023,"*consolidação*",C3023:D3023)</f>
        <v>0</v>
      </c>
      <c r="H3023" t="b">
        <f t="shared" si="328"/>
        <v>1</v>
      </c>
      <c r="I3023" t="str">
        <f t="shared" si="326"/>
        <v>00</v>
      </c>
    </row>
    <row r="3024" spans="1:9">
      <c r="A3024" t="str">
        <f t="shared" si="327"/>
        <v>3.5.2.0.0.00.00 - Transferências Inter Governamentais</v>
      </c>
      <c r="B3024" s="5" t="s">
        <v>3033</v>
      </c>
      <c r="C3024" s="6">
        <v>195473193503.57001</v>
      </c>
      <c r="E3024" s="1">
        <f>E3025+E3032+E3030+E3037</f>
        <v>195349849778.98999</v>
      </c>
      <c r="F3024" s="1">
        <f>F3025+F3032+F3030+F3037</f>
        <v>123343724.58</v>
      </c>
      <c r="H3024" t="b">
        <f t="shared" si="328"/>
        <v>1</v>
      </c>
      <c r="I3024" t="str">
        <f t="shared" si="326"/>
        <v>00</v>
      </c>
    </row>
    <row r="3025" spans="1:9">
      <c r="A3025" t="str">
        <f t="shared" si="327"/>
        <v>3.5.2.1.0.00.00 - Distribuição Constitucional ou Legal de Receitas</v>
      </c>
      <c r="B3025" s="3" t="s">
        <v>3034</v>
      </c>
      <c r="C3025" s="4">
        <v>121777928106.75999</v>
      </c>
      <c r="E3025" s="1">
        <f>E3026+E3027+E3028+E3029</f>
        <v>121777928106.75999</v>
      </c>
      <c r="F3025" s="1">
        <f>F3026+F3027+F3028+F3029</f>
        <v>0</v>
      </c>
      <c r="H3025" t="b">
        <f t="shared" si="328"/>
        <v>1</v>
      </c>
      <c r="I3025" t="str">
        <f t="shared" ref="I3025:I3088" si="373">MID(A3025,11,2)</f>
        <v>00</v>
      </c>
    </row>
    <row r="3026" spans="1:9" ht="25.5">
      <c r="A3026" t="str">
        <f t="shared" ref="A3026:A3089" si="374">TRIM(B3026)</f>
        <v>3.5.2.1.1.00.00 - Distribuição Constitucional ou Legal de Receitas - 
 Consolidação</v>
      </c>
      <c r="B3026" s="5" t="s">
        <v>3035</v>
      </c>
      <c r="C3026" s="6"/>
      <c r="E3026" s="1">
        <f t="shared" ref="E3026:E3029" si="375">SUMIF(A3026:B3026,"*intra*",C3026:D3026)+SUMIF(A3026:B3026,"*inter*",C3026:D3026)</f>
        <v>0</v>
      </c>
      <c r="F3026" s="1">
        <f t="shared" ref="F3026:F3029" si="376">SUMIF(A3026:B3026,"*consolidação*",C3026:D3026)</f>
        <v>0</v>
      </c>
      <c r="H3026" t="b">
        <f t="shared" ref="H3026:H3089" si="377">IF(I3026="00",C3026=E3026+F3026,TRUE)</f>
        <v>1</v>
      </c>
      <c r="I3026" t="str">
        <f t="shared" si="373"/>
        <v>00</v>
      </c>
    </row>
    <row r="3027" spans="1:9" ht="25.5">
      <c r="A3027" t="str">
        <f t="shared" si="374"/>
        <v>3.5.2.1.3.00.00 - Distribuição Constitucional ou Legal de Receitas – 
 Inter OFSS - União</v>
      </c>
      <c r="B3027" s="3" t="s">
        <v>3036</v>
      </c>
      <c r="C3027" s="4">
        <v>5704663.3399999999</v>
      </c>
      <c r="E3027" s="1">
        <f t="shared" si="375"/>
        <v>5704663.3399999999</v>
      </c>
      <c r="F3027" s="1">
        <f t="shared" si="376"/>
        <v>0</v>
      </c>
      <c r="H3027" t="b">
        <f t="shared" si="377"/>
        <v>1</v>
      </c>
      <c r="I3027" t="str">
        <f t="shared" si="373"/>
        <v>00</v>
      </c>
    </row>
    <row r="3028" spans="1:9" ht="25.5">
      <c r="A3028" t="str">
        <f t="shared" si="374"/>
        <v>3.5.2.1.4.00.00 - Distribuição Constitucional ou Legal de Receitas – 
 Inter OFSS - Estado</v>
      </c>
      <c r="B3028" s="5" t="s">
        <v>3037</v>
      </c>
      <c r="C3028" s="6"/>
      <c r="E3028" s="1">
        <f t="shared" si="375"/>
        <v>0</v>
      </c>
      <c r="F3028" s="1">
        <f t="shared" si="376"/>
        <v>0</v>
      </c>
      <c r="H3028" t="b">
        <f t="shared" si="377"/>
        <v>1</v>
      </c>
      <c r="I3028" t="str">
        <f t="shared" si="373"/>
        <v>00</v>
      </c>
    </row>
    <row r="3029" spans="1:9" ht="25.5">
      <c r="A3029" t="str">
        <f t="shared" si="374"/>
        <v>3.5.2.1.5.00.00 - Distribuição Constitucional ou Legal de Receitas – 
 Inter OFSS - Município</v>
      </c>
      <c r="B3029" s="3" t="s">
        <v>3038</v>
      </c>
      <c r="C3029" s="4">
        <v>121772223443.42</v>
      </c>
      <c r="E3029" s="1">
        <f t="shared" si="375"/>
        <v>121772223443.42</v>
      </c>
      <c r="F3029" s="1">
        <f t="shared" si="376"/>
        <v>0</v>
      </c>
      <c r="H3029" t="b">
        <f t="shared" si="377"/>
        <v>1</v>
      </c>
      <c r="I3029" t="str">
        <f t="shared" si="373"/>
        <v>00</v>
      </c>
    </row>
    <row r="3030" spans="1:9">
      <c r="A3030" t="str">
        <f t="shared" si="374"/>
        <v>3.5.2.2.0.00.00 - Transferências ao FUNDEB</v>
      </c>
      <c r="B3030" s="5" t="s">
        <v>3039</v>
      </c>
      <c r="C3030" s="6">
        <v>57766210446.269997</v>
      </c>
      <c r="E3030" s="1">
        <f>E3031</f>
        <v>57766210446.269997</v>
      </c>
      <c r="F3030" s="1">
        <f>F3031</f>
        <v>0</v>
      </c>
      <c r="H3030" t="b">
        <f t="shared" si="377"/>
        <v>1</v>
      </c>
      <c r="I3030" t="str">
        <f t="shared" si="373"/>
        <v>00</v>
      </c>
    </row>
    <row r="3031" spans="1:9">
      <c r="A3031" t="str">
        <f t="shared" si="374"/>
        <v>3.5.2.2.4.00.00 - Transferências ao FUNDEB - Inter OFSS - Estado</v>
      </c>
      <c r="B3031" s="3" t="s">
        <v>3040</v>
      </c>
      <c r="C3031" s="4">
        <v>57766210446.269997</v>
      </c>
      <c r="E3031" s="1">
        <f t="shared" ref="E3031" si="378">SUMIF(A3031:B3031,"*intra*",C3031:D3031)+SUMIF(A3031:B3031,"*inter*",C3031:D3031)</f>
        <v>57766210446.269997</v>
      </c>
      <c r="F3031" s="1">
        <f t="shared" ref="F3031" si="379">SUMIF(A3031:B3031,"*consolidação*",C3031:D3031)</f>
        <v>0</v>
      </c>
      <c r="H3031" t="b">
        <f t="shared" si="377"/>
        <v>1</v>
      </c>
      <c r="I3031" t="str">
        <f t="shared" si="373"/>
        <v>00</v>
      </c>
    </row>
    <row r="3032" spans="1:9">
      <c r="A3032" t="str">
        <f t="shared" si="374"/>
        <v>3.5.2.3.0.00.00 - Transferências Voluntárias</v>
      </c>
      <c r="B3032" s="5" t="s">
        <v>3041</v>
      </c>
      <c r="C3032" s="6">
        <v>4388835616.75</v>
      </c>
      <c r="E3032" s="1">
        <f>E3035+E3036+E3033+E3034</f>
        <v>4265491892.1700006</v>
      </c>
      <c r="F3032" s="1">
        <f>F3035+F3036+F3033+F3034</f>
        <v>123343724.58</v>
      </c>
      <c r="H3032" t="b">
        <f t="shared" si="377"/>
        <v>1</v>
      </c>
      <c r="I3032" t="str">
        <f t="shared" si="373"/>
        <v>00</v>
      </c>
    </row>
    <row r="3033" spans="1:9">
      <c r="A3033" t="str">
        <f t="shared" si="374"/>
        <v>3.5.2.3.1.00.00 - Transferências Voluntárias - Consolidação</v>
      </c>
      <c r="B3033" s="3" t="s">
        <v>3042</v>
      </c>
      <c r="C3033" s="4">
        <v>123343724.58</v>
      </c>
      <c r="E3033" s="1">
        <f t="shared" ref="E3033:E3036" si="380">SUMIF(A3033:B3033,"*intra*",C3033:D3033)+SUMIF(A3033:B3033,"*inter*",C3033:D3033)</f>
        <v>0</v>
      </c>
      <c r="F3033" s="1">
        <f t="shared" ref="F3033:F3036" si="381">SUMIF(A3033:B3033,"*consolidação*",C3033:D3033)</f>
        <v>123343724.58</v>
      </c>
      <c r="H3033" t="b">
        <f t="shared" si="377"/>
        <v>1</v>
      </c>
      <c r="I3033" t="str">
        <f t="shared" si="373"/>
        <v>00</v>
      </c>
    </row>
    <row r="3034" spans="1:9">
      <c r="A3034" t="str">
        <f t="shared" si="374"/>
        <v>3.5.2.3.3.00.00 - Transferências Voluntárias - Inter OFSS - União</v>
      </c>
      <c r="B3034" s="5" t="s">
        <v>3043</v>
      </c>
      <c r="C3034" s="6">
        <v>199135461.36000001</v>
      </c>
      <c r="E3034" s="1">
        <f t="shared" si="380"/>
        <v>199135461.36000001</v>
      </c>
      <c r="F3034" s="1">
        <f t="shared" si="381"/>
        <v>0</v>
      </c>
      <c r="H3034" t="b">
        <f t="shared" si="377"/>
        <v>1</v>
      </c>
      <c r="I3034" t="str">
        <f t="shared" si="373"/>
        <v>00</v>
      </c>
    </row>
    <row r="3035" spans="1:9">
      <c r="A3035" t="str">
        <f t="shared" si="374"/>
        <v>3.5.2.3.4.00.00 - Transferências Voluntárias - Inter OFSS - Estado</v>
      </c>
      <c r="B3035" s="3" t="s">
        <v>3044</v>
      </c>
      <c r="C3035" s="4">
        <v>4543608.8</v>
      </c>
      <c r="E3035" s="1">
        <f t="shared" si="380"/>
        <v>4543608.8</v>
      </c>
      <c r="F3035" s="1">
        <f t="shared" si="381"/>
        <v>0</v>
      </c>
      <c r="H3035" t="b">
        <f t="shared" si="377"/>
        <v>1</v>
      </c>
      <c r="I3035" t="str">
        <f t="shared" si="373"/>
        <v>00</v>
      </c>
    </row>
    <row r="3036" spans="1:9" ht="25.5">
      <c r="A3036" t="str">
        <f t="shared" si="374"/>
        <v>3.5.2.3.5.00.00 - Transferências Voluntárias - Inter OFSS - 
 Município</v>
      </c>
      <c r="B3036" s="5" t="s">
        <v>3045</v>
      </c>
      <c r="C3036" s="6">
        <v>4061812822.0100002</v>
      </c>
      <c r="E3036" s="1">
        <f t="shared" si="380"/>
        <v>4061812822.0100002</v>
      </c>
      <c r="F3036" s="1">
        <f t="shared" si="381"/>
        <v>0</v>
      </c>
      <c r="H3036" t="b">
        <f t="shared" si="377"/>
        <v>1</v>
      </c>
      <c r="I3036" t="str">
        <f t="shared" si="373"/>
        <v>00</v>
      </c>
    </row>
    <row r="3037" spans="1:9">
      <c r="A3037" t="str">
        <f t="shared" si="374"/>
        <v>3.5.2.4.0.00.00 - Outras Transferências</v>
      </c>
      <c r="B3037" s="3" t="s">
        <v>3046</v>
      </c>
      <c r="C3037" s="4">
        <v>11540219333.790001</v>
      </c>
      <c r="E3037" s="1">
        <f>E3041+E3039+E3040+E3038</f>
        <v>11540219333.790001</v>
      </c>
      <c r="F3037" s="1">
        <f>F3041+F3039+F3040+F3038</f>
        <v>0</v>
      </c>
      <c r="H3037" t="b">
        <f t="shared" si="377"/>
        <v>1</v>
      </c>
      <c r="I3037" t="str">
        <f t="shared" si="373"/>
        <v>00</v>
      </c>
    </row>
    <row r="3038" spans="1:9">
      <c r="A3038" t="str">
        <f t="shared" si="374"/>
        <v>3.5.2.4.1.00.00 - Outras Transferências - Consolidação</v>
      </c>
      <c r="B3038" s="5" t="s">
        <v>3047</v>
      </c>
      <c r="C3038" s="6"/>
      <c r="E3038" s="1">
        <f t="shared" ref="E3038:E3041" si="382">SUMIF(A3038:B3038,"*intra*",C3038:D3038)+SUMIF(A3038:B3038,"*inter*",C3038:D3038)</f>
        <v>0</v>
      </c>
      <c r="F3038" s="1">
        <f t="shared" ref="F3038:F3041" si="383">SUMIF(A3038:B3038,"*consolidação*",C3038:D3038)</f>
        <v>0</v>
      </c>
      <c r="H3038" t="b">
        <f t="shared" si="377"/>
        <v>1</v>
      </c>
      <c r="I3038" t="str">
        <f t="shared" si="373"/>
        <v>00</v>
      </c>
    </row>
    <row r="3039" spans="1:9">
      <c r="A3039" t="str">
        <f t="shared" si="374"/>
        <v>3.5.2.4.3.00.00 - Outras Transferências – Inter OFSS - União</v>
      </c>
      <c r="B3039" s="3" t="s">
        <v>3048</v>
      </c>
      <c r="C3039" s="4">
        <v>5994907200.7200003</v>
      </c>
      <c r="E3039" s="1">
        <f t="shared" si="382"/>
        <v>5994907200.7200003</v>
      </c>
      <c r="F3039" s="1">
        <f t="shared" si="383"/>
        <v>0</v>
      </c>
      <c r="H3039" t="b">
        <f t="shared" si="377"/>
        <v>1</v>
      </c>
      <c r="I3039" t="str">
        <f t="shared" si="373"/>
        <v>00</v>
      </c>
    </row>
    <row r="3040" spans="1:9">
      <c r="A3040" t="str">
        <f t="shared" si="374"/>
        <v>3.5.2.4.4.00.00 - Outras Transferências – Inter OFSS - Estado</v>
      </c>
      <c r="B3040" s="5" t="s">
        <v>3049</v>
      </c>
      <c r="C3040" s="6"/>
      <c r="E3040" s="1">
        <f t="shared" si="382"/>
        <v>0</v>
      </c>
      <c r="F3040" s="1">
        <f t="shared" si="383"/>
        <v>0</v>
      </c>
      <c r="H3040" t="b">
        <f t="shared" si="377"/>
        <v>1</v>
      </c>
      <c r="I3040" t="str">
        <f t="shared" si="373"/>
        <v>00</v>
      </c>
    </row>
    <row r="3041" spans="1:9">
      <c r="A3041" t="str">
        <f t="shared" si="374"/>
        <v>3.5.2.4.5.00.00 - Outras Transferências – Inter OFSS - Município</v>
      </c>
      <c r="B3041" s="3" t="s">
        <v>3050</v>
      </c>
      <c r="C3041" s="4">
        <v>5545312133.0699997</v>
      </c>
      <c r="E3041" s="1">
        <f t="shared" si="382"/>
        <v>5545312133.0699997</v>
      </c>
      <c r="F3041" s="1">
        <f t="shared" si="383"/>
        <v>0</v>
      </c>
      <c r="H3041" t="b">
        <f t="shared" si="377"/>
        <v>1</v>
      </c>
      <c r="I3041" t="str">
        <f t="shared" si="373"/>
        <v>00</v>
      </c>
    </row>
    <row r="3042" spans="1:9">
      <c r="A3042" t="str">
        <f t="shared" si="374"/>
        <v>3.5.3.0.0.00.00 - Transferências a Instituições Privadas</v>
      </c>
      <c r="B3042" s="5" t="s">
        <v>3051</v>
      </c>
      <c r="C3042" s="6">
        <v>14663095829.9</v>
      </c>
      <c r="E3042" s="1">
        <f>E3045+E3043</f>
        <v>0</v>
      </c>
      <c r="F3042" s="1">
        <f>F3045+F3043</f>
        <v>14663095829.9</v>
      </c>
      <c r="H3042" t="b">
        <f t="shared" si="377"/>
        <v>1</v>
      </c>
      <c r="I3042" t="str">
        <f t="shared" si="373"/>
        <v>00</v>
      </c>
    </row>
    <row r="3043" spans="1:9" ht="25.5">
      <c r="A3043" t="str">
        <f t="shared" si="374"/>
        <v>3.5.3.1.0.00.00 - Transferências a Instituições Privadas sem Fins 
 Lucrativos</v>
      </c>
      <c r="B3043" s="3" t="s">
        <v>3052</v>
      </c>
      <c r="C3043" s="4">
        <v>14452302242.440001</v>
      </c>
      <c r="E3043" s="1">
        <f>E3044</f>
        <v>0</v>
      </c>
      <c r="F3043" s="1">
        <f>F3044</f>
        <v>14452302242.440001</v>
      </c>
      <c r="H3043" t="b">
        <f t="shared" si="377"/>
        <v>1</v>
      </c>
      <c r="I3043" t="str">
        <f t="shared" si="373"/>
        <v>00</v>
      </c>
    </row>
    <row r="3044" spans="1:9" ht="25.5">
      <c r="A3044" t="str">
        <f t="shared" si="374"/>
        <v>3.5.3.1.1.00.00 - Transferências a Instituições Privadas sem Fins 
 Lucrativos - Consolidação</v>
      </c>
      <c r="B3044" s="5" t="s">
        <v>3053</v>
      </c>
      <c r="C3044" s="6">
        <v>14452302242.440001</v>
      </c>
      <c r="E3044" s="1">
        <f t="shared" ref="E3044" si="384">SUMIF(A3044:B3044,"*intra*",C3044:D3044)+SUMIF(A3044:B3044,"*inter*",C3044:D3044)</f>
        <v>0</v>
      </c>
      <c r="F3044" s="1">
        <f t="shared" ref="F3044" si="385">SUMIF(A3044:B3044,"*consolidação*",C3044:D3044)</f>
        <v>14452302242.440001</v>
      </c>
      <c r="H3044" t="b">
        <f t="shared" si="377"/>
        <v>1</v>
      </c>
      <c r="I3044" t="str">
        <f t="shared" si="373"/>
        <v>00</v>
      </c>
    </row>
    <row r="3045" spans="1:9" ht="25.5">
      <c r="A3045" t="str">
        <f t="shared" si="374"/>
        <v>3.5.3.2.0.00.00 - Transferências a Instituições Privadas com Fins 
 Lucrativos</v>
      </c>
      <c r="B3045" s="3" t="s">
        <v>3054</v>
      </c>
      <c r="C3045" s="4">
        <v>210793587.46000001</v>
      </c>
      <c r="E3045" s="1">
        <f>E3046</f>
        <v>0</v>
      </c>
      <c r="F3045" s="1">
        <f>F3046</f>
        <v>210793587.46000001</v>
      </c>
      <c r="H3045" t="b">
        <f t="shared" si="377"/>
        <v>1</v>
      </c>
      <c r="I3045" t="str">
        <f t="shared" si="373"/>
        <v>00</v>
      </c>
    </row>
    <row r="3046" spans="1:9" ht="25.5">
      <c r="A3046" t="str">
        <f t="shared" si="374"/>
        <v>3.5.3.2.1.00.00 - Transferências a Instituições Privadas com Fins 
 Lucrativos - Consolidação</v>
      </c>
      <c r="B3046" s="5" t="s">
        <v>3055</v>
      </c>
      <c r="C3046" s="6">
        <v>210793587.46000001</v>
      </c>
      <c r="E3046" s="1">
        <f t="shared" ref="E3046" si="386">SUMIF(A3046:B3046,"*intra*",C3046:D3046)+SUMIF(A3046:B3046,"*inter*",C3046:D3046)</f>
        <v>0</v>
      </c>
      <c r="F3046" s="1">
        <f t="shared" ref="F3046" si="387">SUMIF(A3046:B3046,"*consolidação*",C3046:D3046)</f>
        <v>210793587.46000001</v>
      </c>
      <c r="H3046" t="b">
        <f t="shared" si="377"/>
        <v>1</v>
      </c>
      <c r="I3046" t="str">
        <f t="shared" si="373"/>
        <v>00</v>
      </c>
    </row>
    <row r="3047" spans="1:9">
      <c r="A3047" t="str">
        <f t="shared" si="374"/>
        <v>3.5.4.0.0.00.00 - Transferências a Instituições Multigovernamentais</v>
      </c>
      <c r="B3047" s="3" t="s">
        <v>3056</v>
      </c>
      <c r="C3047" s="4">
        <v>1712034698.0699999</v>
      </c>
      <c r="E3047" s="1">
        <f>E3048</f>
        <v>0</v>
      </c>
      <c r="F3047" s="1">
        <f>F3048</f>
        <v>1712034698.0699999</v>
      </c>
      <c r="H3047" t="b">
        <f t="shared" si="377"/>
        <v>1</v>
      </c>
      <c r="I3047" t="str">
        <f t="shared" si="373"/>
        <v>00</v>
      </c>
    </row>
    <row r="3048" spans="1:9" ht="25.5">
      <c r="A3048" t="str">
        <f t="shared" si="374"/>
        <v>3.5.4.0.1.00.00 - Transferências a Instituições Multigovernamentais - 
 Consolidação</v>
      </c>
      <c r="B3048" s="5" t="s">
        <v>3057</v>
      </c>
      <c r="C3048" s="6">
        <v>1712034698.0699999</v>
      </c>
      <c r="E3048" s="1">
        <f t="shared" ref="E3048" si="388">SUMIF(A3048:B3048,"*intra*",C3048:D3048)+SUMIF(A3048:B3048,"*inter*",C3048:D3048)</f>
        <v>0</v>
      </c>
      <c r="F3048" s="1">
        <f t="shared" ref="F3048" si="389">SUMIF(A3048:B3048,"*consolidação*",C3048:D3048)</f>
        <v>1712034698.0699999</v>
      </c>
      <c r="H3048" t="b">
        <f t="shared" si="377"/>
        <v>1</v>
      </c>
      <c r="I3048" t="str">
        <f t="shared" si="373"/>
        <v>00</v>
      </c>
    </row>
    <row r="3049" spans="1:9">
      <c r="A3049" t="str">
        <f t="shared" si="374"/>
        <v>3.5.5.0.0.00.00 - Transferências a Consórcios Públicos</v>
      </c>
      <c r="B3049" s="3" t="s">
        <v>3058</v>
      </c>
      <c r="C3049" s="4">
        <v>120771734.93000001</v>
      </c>
      <c r="E3049" s="1">
        <f>E3050</f>
        <v>0</v>
      </c>
      <c r="F3049" s="1">
        <f>F3050</f>
        <v>120771734.93000001</v>
      </c>
      <c r="H3049" t="b">
        <f t="shared" si="377"/>
        <v>1</v>
      </c>
      <c r="I3049" t="str">
        <f t="shared" si="373"/>
        <v>00</v>
      </c>
    </row>
    <row r="3050" spans="1:9">
      <c r="A3050" t="str">
        <f t="shared" si="374"/>
        <v>3.5.5.0.1.00.00 - Transferências a Consórcios Públicos - Consolidação</v>
      </c>
      <c r="B3050" s="5" t="s">
        <v>3059</v>
      </c>
      <c r="C3050" s="6">
        <v>120771734.93000001</v>
      </c>
      <c r="E3050" s="1">
        <f t="shared" ref="E3050" si="390">SUMIF(A3050:B3050,"*intra*",C3050:D3050)+SUMIF(A3050:B3050,"*inter*",C3050:D3050)</f>
        <v>0</v>
      </c>
      <c r="F3050" s="1">
        <f t="shared" ref="F3050" si="391">SUMIF(A3050:B3050,"*consolidação*",C3050:D3050)</f>
        <v>120771734.93000001</v>
      </c>
      <c r="H3050" t="b">
        <f t="shared" si="377"/>
        <v>1</v>
      </c>
      <c r="I3050" t="str">
        <f t="shared" si="373"/>
        <v>00</v>
      </c>
    </row>
    <row r="3051" spans="1:9">
      <c r="A3051" t="str">
        <f t="shared" si="374"/>
        <v>3.5.6.0.0.00.00 - Transferências ao Exterior</v>
      </c>
      <c r="B3051" s="3" t="s">
        <v>3060</v>
      </c>
      <c r="C3051" s="4">
        <v>3014264</v>
      </c>
      <c r="E3051" s="1">
        <f>E3052</f>
        <v>0</v>
      </c>
      <c r="F3051" s="1">
        <f>F3052</f>
        <v>3014264</v>
      </c>
      <c r="H3051" t="b">
        <f t="shared" si="377"/>
        <v>1</v>
      </c>
      <c r="I3051" t="str">
        <f t="shared" si="373"/>
        <v>00</v>
      </c>
    </row>
    <row r="3052" spans="1:9">
      <c r="A3052" t="str">
        <f t="shared" si="374"/>
        <v>3.5.6.0.1.00.00 - Transferências ao Exterior - Consolidação</v>
      </c>
      <c r="B3052" s="5" t="s">
        <v>3061</v>
      </c>
      <c r="C3052" s="6">
        <v>3014264</v>
      </c>
      <c r="E3052" s="1">
        <f t="shared" ref="E3052" si="392">SUMIF(A3052:B3052,"*intra*",C3052:D3052)+SUMIF(A3052:B3052,"*inter*",C3052:D3052)</f>
        <v>0</v>
      </c>
      <c r="F3052" s="1">
        <f t="shared" ref="F3052" si="393">SUMIF(A3052:B3052,"*consolidação*",C3052:D3052)</f>
        <v>3014264</v>
      </c>
      <c r="H3052" t="b">
        <f t="shared" si="377"/>
        <v>1</v>
      </c>
      <c r="I3052" t="str">
        <f t="shared" si="373"/>
        <v>00</v>
      </c>
    </row>
    <row r="3053" spans="1:9">
      <c r="A3053" t="str">
        <f t="shared" si="374"/>
        <v>3.5.7.0.0.00.00 - Execução Orçamentária Delegada</v>
      </c>
      <c r="B3053" s="3" t="s">
        <v>3062</v>
      </c>
      <c r="C3053" s="4">
        <v>185965391.28999999</v>
      </c>
      <c r="E3053" s="1">
        <f>E3058+E3054</f>
        <v>185960511.29000002</v>
      </c>
      <c r="F3053" s="1">
        <f>F3058+F3054</f>
        <v>4880</v>
      </c>
      <c r="H3053" t="b">
        <f t="shared" si="377"/>
        <v>1</v>
      </c>
      <c r="I3053" t="str">
        <f t="shared" si="373"/>
        <v>00</v>
      </c>
    </row>
    <row r="3054" spans="1:9">
      <c r="A3054" t="str">
        <f t="shared" si="374"/>
        <v>3.5.7.1.0.00.00 - Execução Orçamentária Delegada a Entes</v>
      </c>
      <c r="B3054" s="5" t="s">
        <v>3063</v>
      </c>
      <c r="C3054" s="6">
        <v>185960511.28999999</v>
      </c>
      <c r="E3054" s="1">
        <f>E3056+E3057+E3055</f>
        <v>185960511.29000002</v>
      </c>
      <c r="F3054" s="1">
        <f>F3056+F3057+F3055</f>
        <v>0</v>
      </c>
      <c r="H3054" t="b">
        <f t="shared" si="377"/>
        <v>1</v>
      </c>
      <c r="I3054" t="str">
        <f t="shared" si="373"/>
        <v>00</v>
      </c>
    </row>
    <row r="3055" spans="1:9" ht="25.5">
      <c r="A3055" t="str">
        <f t="shared" si="374"/>
        <v>3.5.7.1.3.00.00 - Execução Orçamentária Delegada a Entes – Inter 
 OFSS - União</v>
      </c>
      <c r="B3055" s="3" t="s">
        <v>3064</v>
      </c>
      <c r="C3055" s="4">
        <v>15085829.890000001</v>
      </c>
      <c r="E3055" s="1">
        <f t="shared" ref="E3055:E3057" si="394">SUMIF(A3055:B3055,"*intra*",C3055:D3055)+SUMIF(A3055:B3055,"*inter*",C3055:D3055)</f>
        <v>15085829.890000001</v>
      </c>
      <c r="F3055" s="1">
        <f t="shared" ref="F3055:F3057" si="395">SUMIF(A3055:B3055,"*consolidação*",C3055:D3055)</f>
        <v>0</v>
      </c>
      <c r="H3055" t="b">
        <f t="shared" si="377"/>
        <v>1</v>
      </c>
      <c r="I3055" t="str">
        <f t="shared" si="373"/>
        <v>00</v>
      </c>
    </row>
    <row r="3056" spans="1:9" ht="25.5">
      <c r="A3056" t="str">
        <f t="shared" si="374"/>
        <v>3.5.7.1.4.00.00 - Execução Orçamentária Delegada a Entes – Inter 
 OFSS - Estado</v>
      </c>
      <c r="B3056" s="5" t="s">
        <v>3065</v>
      </c>
      <c r="C3056" s="6">
        <v>76538825.890000001</v>
      </c>
      <c r="E3056" s="1">
        <f t="shared" si="394"/>
        <v>76538825.890000001</v>
      </c>
      <c r="F3056" s="1">
        <f t="shared" si="395"/>
        <v>0</v>
      </c>
      <c r="H3056" t="b">
        <f t="shared" si="377"/>
        <v>1</v>
      </c>
      <c r="I3056" t="str">
        <f t="shared" si="373"/>
        <v>00</v>
      </c>
    </row>
    <row r="3057" spans="1:9" ht="25.5">
      <c r="A3057" t="str">
        <f t="shared" si="374"/>
        <v>3.5.7.1.5.00.00 - Execução Orçamentária Delegada a Entes – Inter 
 OFSS - Município</v>
      </c>
      <c r="B3057" s="3" t="s">
        <v>3066</v>
      </c>
      <c r="C3057" s="4">
        <v>94335855.510000005</v>
      </c>
      <c r="E3057" s="1">
        <f t="shared" si="394"/>
        <v>94335855.510000005</v>
      </c>
      <c r="F3057" s="1">
        <f t="shared" si="395"/>
        <v>0</v>
      </c>
      <c r="H3057" t="b">
        <f t="shared" si="377"/>
        <v>1</v>
      </c>
      <c r="I3057" t="str">
        <f t="shared" si="373"/>
        <v>00</v>
      </c>
    </row>
    <row r="3058" spans="1:9">
      <c r="A3058" t="str">
        <f t="shared" si="374"/>
        <v>3.5.7.2.0.00.00 - Execução Orçamentária Delegada a Consórcios</v>
      </c>
      <c r="B3058" s="5" t="s">
        <v>3067</v>
      </c>
      <c r="C3058" s="6">
        <v>4880</v>
      </c>
      <c r="E3058" s="1">
        <f>E3059</f>
        <v>0</v>
      </c>
      <c r="F3058" s="1">
        <f>F3059</f>
        <v>4880</v>
      </c>
      <c r="H3058" t="b">
        <f t="shared" si="377"/>
        <v>1</v>
      </c>
      <c r="I3058" t="str">
        <f t="shared" si="373"/>
        <v>00</v>
      </c>
    </row>
    <row r="3059" spans="1:9" ht="25.5">
      <c r="A3059" t="str">
        <f t="shared" si="374"/>
        <v>3.5.7.2.1.00.00 - Execução Orçamentária Delegada a Consórcios - 
 Consolidação</v>
      </c>
      <c r="B3059" s="3" t="s">
        <v>3068</v>
      </c>
      <c r="C3059" s="4">
        <v>4880</v>
      </c>
      <c r="E3059" s="1">
        <f t="shared" ref="E3059" si="396">SUMIF(A3059:B3059,"*intra*",C3059:D3059)+SUMIF(A3059:B3059,"*inter*",C3059:D3059)</f>
        <v>0</v>
      </c>
      <c r="F3059" s="1">
        <f t="shared" ref="F3059" si="397">SUMIF(A3059:B3059,"*consolidação*",C3059:D3059)</f>
        <v>4880</v>
      </c>
      <c r="H3059" t="b">
        <f t="shared" si="377"/>
        <v>1</v>
      </c>
      <c r="I3059" t="str">
        <f t="shared" si="373"/>
        <v>00</v>
      </c>
    </row>
    <row r="3060" spans="1:9">
      <c r="A3060" t="str">
        <f t="shared" si="374"/>
        <v>3.5.9.0.0.00.00 - Outras Transferências e Delegações Concedidas</v>
      </c>
      <c r="B3060" s="5" t="s">
        <v>3069</v>
      </c>
      <c r="C3060" s="6">
        <v>154262418.19999999</v>
      </c>
      <c r="E3060" s="1">
        <f>E3061</f>
        <v>0</v>
      </c>
      <c r="F3060" s="1">
        <f>F3061</f>
        <v>154262418.19999999</v>
      </c>
      <c r="H3060" t="b">
        <f t="shared" si="377"/>
        <v>1</v>
      </c>
      <c r="I3060" t="str">
        <f t="shared" si="373"/>
        <v>00</v>
      </c>
    </row>
    <row r="3061" spans="1:9">
      <c r="A3061" t="str">
        <f t="shared" si="374"/>
        <v>3.5.9.0.1.00.00 - Outras Transferências Concedidas - Consolidação</v>
      </c>
      <c r="B3061" s="3" t="s">
        <v>3070</v>
      </c>
      <c r="C3061" s="4">
        <v>154262418.19999999</v>
      </c>
      <c r="E3061" s="1">
        <f t="shared" ref="E3061" si="398">SUMIF(A3061:B3061,"*intra*",C3061:D3061)+SUMIF(A3061:B3061,"*inter*",C3061:D3061)</f>
        <v>0</v>
      </c>
      <c r="F3061" s="1">
        <f t="shared" ref="F3061" si="399">SUMIF(A3061:B3061,"*consolidação*",C3061:D3061)</f>
        <v>154262418.19999999</v>
      </c>
      <c r="H3061" t="b">
        <f t="shared" si="377"/>
        <v>1</v>
      </c>
      <c r="I3061" t="str">
        <f t="shared" si="373"/>
        <v>00</v>
      </c>
    </row>
    <row r="3062" spans="1:9" ht="25.5">
      <c r="A3062" t="str">
        <f t="shared" si="374"/>
        <v>3.6.0.0.0.00.00 - Desvalorização e Perda de Ativos e Incorporação de 
 Passivos</v>
      </c>
      <c r="B3062" s="5" t="s">
        <v>3071</v>
      </c>
      <c r="C3062" s="6">
        <v>106744412409.2</v>
      </c>
      <c r="E3062" s="1">
        <f>E3106+E3063+E3108+E3097+E3088</f>
        <v>4704569.66</v>
      </c>
      <c r="F3062" s="1">
        <f>F3106+F3063+F3108+F3097+F3088</f>
        <v>106739707839.54001</v>
      </c>
      <c r="H3062" t="b">
        <f t="shared" si="377"/>
        <v>1</v>
      </c>
      <c r="I3062" t="str">
        <f t="shared" si="373"/>
        <v>00</v>
      </c>
    </row>
    <row r="3063" spans="1:9" ht="25.5">
      <c r="A3063" t="str">
        <f t="shared" si="374"/>
        <v>3.6.1.0.0.00.00 - Reavaliação, Redução a Valor Recuperável e Ajuste 
 para Perdas</v>
      </c>
      <c r="B3063" s="3" t="s">
        <v>3072</v>
      </c>
      <c r="C3063" s="4">
        <v>80164529774.020004</v>
      </c>
      <c r="E3063" s="1">
        <f>E3078+E3068+E3080+E3070+E3066+E3064+E3086+E3076</f>
        <v>4704569.66</v>
      </c>
      <c r="F3063" s="1">
        <f>F3078+F3068+F3080+F3070+F3066+F3064+F3086+F3076</f>
        <v>80159825204.360016</v>
      </c>
      <c r="H3063" t="b">
        <f t="shared" si="377"/>
        <v>1</v>
      </c>
      <c r="I3063" t="str">
        <f t="shared" si="373"/>
        <v>00</v>
      </c>
    </row>
    <row r="3064" spans="1:9">
      <c r="A3064" t="str">
        <f t="shared" si="374"/>
        <v>3.6.1.1.0.00.00 - Reavaliação de Imobilizado</v>
      </c>
      <c r="B3064" s="5" t="s">
        <v>3073</v>
      </c>
      <c r="C3064" s="6">
        <v>1572239649.0599999</v>
      </c>
      <c r="E3064" s="1">
        <f>E3065</f>
        <v>0</v>
      </c>
      <c r="F3064" s="1">
        <f>F3065</f>
        <v>1572239649.0599999</v>
      </c>
      <c r="H3064" t="b">
        <f t="shared" si="377"/>
        <v>1</v>
      </c>
      <c r="I3064" t="str">
        <f t="shared" si="373"/>
        <v>00</v>
      </c>
    </row>
    <row r="3065" spans="1:9">
      <c r="A3065" t="str">
        <f t="shared" si="374"/>
        <v>3.6.1.1.1.00.00 - Reavaliação de Imobilizado - Consolidação</v>
      </c>
      <c r="B3065" s="3" t="s">
        <v>3074</v>
      </c>
      <c r="C3065" s="4">
        <v>1572239649.0599999</v>
      </c>
      <c r="E3065" s="1">
        <f t="shared" ref="E3065" si="400">SUMIF(A3065:B3065,"*intra*",C3065:D3065)+SUMIF(A3065:B3065,"*inter*",C3065:D3065)</f>
        <v>0</v>
      </c>
      <c r="F3065" s="1">
        <f t="shared" ref="F3065" si="401">SUMIF(A3065:B3065,"*consolidação*",C3065:D3065)</f>
        <v>1572239649.0599999</v>
      </c>
      <c r="H3065" t="b">
        <f t="shared" si="377"/>
        <v>1</v>
      </c>
      <c r="I3065" t="str">
        <f t="shared" si="373"/>
        <v>00</v>
      </c>
    </row>
    <row r="3066" spans="1:9">
      <c r="A3066" t="str">
        <f t="shared" si="374"/>
        <v>3.6.1.2.0.00.00 - Reavaliação de Intangíveis</v>
      </c>
      <c r="B3066" s="5" t="s">
        <v>3075</v>
      </c>
      <c r="C3066" s="6"/>
      <c r="E3066" s="1">
        <f>E3067</f>
        <v>0</v>
      </c>
      <c r="F3066" s="1">
        <f>F3067</f>
        <v>0</v>
      </c>
      <c r="H3066" t="b">
        <f t="shared" si="377"/>
        <v>1</v>
      </c>
      <c r="I3066" t="str">
        <f t="shared" si="373"/>
        <v>00</v>
      </c>
    </row>
    <row r="3067" spans="1:9">
      <c r="A3067" t="str">
        <f t="shared" si="374"/>
        <v>3.6.1.2.1.00.00 - Reavaliação de Intangíveis - Consolidação</v>
      </c>
      <c r="B3067" s="3" t="s">
        <v>3076</v>
      </c>
      <c r="C3067" s="4"/>
      <c r="E3067" s="1">
        <f t="shared" ref="E3067" si="402">SUMIF(A3067:B3067,"*intra*",C3067:D3067)+SUMIF(A3067:B3067,"*inter*",C3067:D3067)</f>
        <v>0</v>
      </c>
      <c r="F3067" s="1">
        <f t="shared" ref="F3067" si="403">SUMIF(A3067:B3067,"*consolidação*",C3067:D3067)</f>
        <v>0</v>
      </c>
      <c r="H3067" t="b">
        <f t="shared" si="377"/>
        <v>1</v>
      </c>
      <c r="I3067" t="str">
        <f t="shared" si="373"/>
        <v>00</v>
      </c>
    </row>
    <row r="3068" spans="1:9">
      <c r="A3068" t="str">
        <f t="shared" si="374"/>
        <v>3.6.1.3.0.00.00 - Reavaliação de Outros Ativos</v>
      </c>
      <c r="B3068" s="5" t="s">
        <v>3077</v>
      </c>
      <c r="C3068" s="6">
        <v>3198407.84</v>
      </c>
      <c r="E3068" s="1">
        <f>E3069</f>
        <v>0</v>
      </c>
      <c r="F3068" s="1">
        <f>F3069</f>
        <v>3198407.84</v>
      </c>
      <c r="H3068" t="b">
        <f t="shared" si="377"/>
        <v>1</v>
      </c>
      <c r="I3068" t="str">
        <f t="shared" si="373"/>
        <v>00</v>
      </c>
    </row>
    <row r="3069" spans="1:9">
      <c r="A3069" t="str">
        <f t="shared" si="374"/>
        <v>3.6.1.3.1.00.00 - Reavaliação de Outros Ativos - Consolidação</v>
      </c>
      <c r="B3069" s="3" t="s">
        <v>3078</v>
      </c>
      <c r="C3069" s="4">
        <v>3198407.84</v>
      </c>
      <c r="E3069" s="1">
        <f t="shared" ref="E3069" si="404">SUMIF(A3069:B3069,"*intra*",C3069:D3069)+SUMIF(A3069:B3069,"*inter*",C3069:D3069)</f>
        <v>0</v>
      </c>
      <c r="F3069" s="1">
        <f t="shared" ref="F3069" si="405">SUMIF(A3069:B3069,"*consolidação*",C3069:D3069)</f>
        <v>3198407.84</v>
      </c>
      <c r="H3069" t="b">
        <f t="shared" si="377"/>
        <v>1</v>
      </c>
      <c r="I3069" t="str">
        <f t="shared" si="373"/>
        <v>00</v>
      </c>
    </row>
    <row r="3070" spans="1:9">
      <c r="A3070" t="str">
        <f t="shared" si="374"/>
        <v>3.6.1.4.0.00.00 - Redução a Valor Recuperável de Investimentos</v>
      </c>
      <c r="B3070" s="5" t="s">
        <v>3079</v>
      </c>
      <c r="C3070" s="6">
        <v>208454616.81999999</v>
      </c>
      <c r="E3070" s="1">
        <f>E3074+E3072+E3075+E3073+E3071</f>
        <v>0</v>
      </c>
      <c r="F3070" s="1">
        <f>F3074+F3072+F3075+F3073+F3071</f>
        <v>208454616.81999999</v>
      </c>
      <c r="H3070" t="b">
        <f t="shared" si="377"/>
        <v>1</v>
      </c>
      <c r="I3070" t="str">
        <f t="shared" si="373"/>
        <v>00</v>
      </c>
    </row>
    <row r="3071" spans="1:9" ht="25.5">
      <c r="A3071" t="str">
        <f t="shared" si="374"/>
        <v>3.6.1.4.1.00.00 - Redução a Valor Recuperável de Investimentos - 
 Consolidação</v>
      </c>
      <c r="B3071" s="3" t="s">
        <v>3080</v>
      </c>
      <c r="C3071" s="4">
        <v>208454616.81999999</v>
      </c>
      <c r="E3071" s="1">
        <f t="shared" ref="E3071:E3075" si="406">SUMIF(A3071:B3071,"*intra*",C3071:D3071)+SUMIF(A3071:B3071,"*inter*",C3071:D3071)</f>
        <v>0</v>
      </c>
      <c r="F3071" s="1">
        <f t="shared" ref="F3071:F3075" si="407">SUMIF(A3071:B3071,"*consolidação*",C3071:D3071)</f>
        <v>208454616.81999999</v>
      </c>
      <c r="H3071" t="b">
        <f t="shared" si="377"/>
        <v>1</v>
      </c>
      <c r="I3071" t="str">
        <f t="shared" si="373"/>
        <v>00</v>
      </c>
    </row>
    <row r="3072" spans="1:9" ht="25.5">
      <c r="A3072" t="str">
        <f t="shared" si="374"/>
        <v>3.6.1.4.2.00.00 - Redução a Valor Recuperável de Investimentos - 
 Intra OFSS</v>
      </c>
      <c r="B3072" s="5" t="s">
        <v>3081</v>
      </c>
      <c r="C3072" s="6"/>
      <c r="E3072" s="1">
        <f t="shared" si="406"/>
        <v>0</v>
      </c>
      <c r="F3072" s="1">
        <f t="shared" si="407"/>
        <v>0</v>
      </c>
      <c r="H3072" t="b">
        <f t="shared" si="377"/>
        <v>1</v>
      </c>
      <c r="I3072" t="str">
        <f t="shared" si="373"/>
        <v>00</v>
      </c>
    </row>
    <row r="3073" spans="1:9" ht="25.5">
      <c r="A3073" t="str">
        <f t="shared" si="374"/>
        <v>3.6.1.4.3.00.00 - Redução a Valor Recuperável de Investimentos - 
 Inter OFSS - União</v>
      </c>
      <c r="B3073" s="3" t="s">
        <v>3082</v>
      </c>
      <c r="C3073" s="4"/>
      <c r="E3073" s="1">
        <f t="shared" si="406"/>
        <v>0</v>
      </c>
      <c r="F3073" s="1">
        <f t="shared" si="407"/>
        <v>0</v>
      </c>
      <c r="H3073" t="b">
        <f t="shared" si="377"/>
        <v>1</v>
      </c>
      <c r="I3073" t="str">
        <f t="shared" si="373"/>
        <v>00</v>
      </c>
    </row>
    <row r="3074" spans="1:9" ht="25.5">
      <c r="A3074" t="str">
        <f t="shared" si="374"/>
        <v>3.6.1.4.4.00.00 - Redução a Valor Recuperável de Investimentos - 
 Inter OFSS - Estado</v>
      </c>
      <c r="B3074" s="5" t="s">
        <v>3083</v>
      </c>
      <c r="C3074" s="6"/>
      <c r="E3074" s="1">
        <f t="shared" si="406"/>
        <v>0</v>
      </c>
      <c r="F3074" s="1">
        <f t="shared" si="407"/>
        <v>0</v>
      </c>
      <c r="H3074" t="b">
        <f t="shared" si="377"/>
        <v>1</v>
      </c>
      <c r="I3074" t="str">
        <f t="shared" si="373"/>
        <v>00</v>
      </c>
    </row>
    <row r="3075" spans="1:9" ht="25.5">
      <c r="A3075" t="str">
        <f t="shared" si="374"/>
        <v>3.6.1.4.5.00.00 - Redução a Valor Recuperável de Investimentos - 
 Inter OFSS - Município</v>
      </c>
      <c r="B3075" s="3" t="s">
        <v>3084</v>
      </c>
      <c r="C3075" s="4"/>
      <c r="E3075" s="1">
        <f t="shared" si="406"/>
        <v>0</v>
      </c>
      <c r="F3075" s="1">
        <f t="shared" si="407"/>
        <v>0</v>
      </c>
      <c r="H3075" t="b">
        <f t="shared" si="377"/>
        <v>1</v>
      </c>
      <c r="I3075" t="str">
        <f t="shared" si="373"/>
        <v>00</v>
      </c>
    </row>
    <row r="3076" spans="1:9">
      <c r="A3076" t="str">
        <f t="shared" si="374"/>
        <v>3.6.1.5.0.00.00 - Redução a Valor Recuperável de Imobilizado</v>
      </c>
      <c r="B3076" s="5" t="s">
        <v>3085</v>
      </c>
      <c r="C3076" s="6">
        <v>263859155.96000001</v>
      </c>
      <c r="E3076" s="1">
        <f>E3077</f>
        <v>0</v>
      </c>
      <c r="F3076" s="1">
        <f>F3077</f>
        <v>263859155.96000001</v>
      </c>
      <c r="H3076" t="b">
        <f t="shared" si="377"/>
        <v>1</v>
      </c>
      <c r="I3076" t="str">
        <f t="shared" si="373"/>
        <v>00</v>
      </c>
    </row>
    <row r="3077" spans="1:9" ht="25.5">
      <c r="A3077" t="str">
        <f t="shared" si="374"/>
        <v>3.6.1.5.1.00.00 - Redução a Valor Recuperável de Imobilizado - 
 Consolidação</v>
      </c>
      <c r="B3077" s="3" t="s">
        <v>3086</v>
      </c>
      <c r="C3077" s="4">
        <v>263859155.96000001</v>
      </c>
      <c r="E3077" s="1">
        <f t="shared" ref="E3077" si="408">SUMIF(A3077:B3077,"*intra*",C3077:D3077)+SUMIF(A3077:B3077,"*inter*",C3077:D3077)</f>
        <v>0</v>
      </c>
      <c r="F3077" s="1">
        <f t="shared" ref="F3077" si="409">SUMIF(A3077:B3077,"*consolidação*",C3077:D3077)</f>
        <v>263859155.96000001</v>
      </c>
      <c r="H3077" t="b">
        <f t="shared" si="377"/>
        <v>1</v>
      </c>
      <c r="I3077" t="str">
        <f t="shared" si="373"/>
        <v>00</v>
      </c>
    </row>
    <row r="3078" spans="1:9">
      <c r="A3078" t="str">
        <f t="shared" si="374"/>
        <v>3.6.1.6.0.00.00 - Redução a Valor Recuperável de Intangíveis</v>
      </c>
      <c r="B3078" s="5" t="s">
        <v>3087</v>
      </c>
      <c r="C3078" s="6">
        <v>3567256.15</v>
      </c>
      <c r="E3078" s="1">
        <f>E3079</f>
        <v>0</v>
      </c>
      <c r="F3078" s="1">
        <f>F3079</f>
        <v>3567256.15</v>
      </c>
      <c r="H3078" t="b">
        <f t="shared" si="377"/>
        <v>1</v>
      </c>
      <c r="I3078" t="str">
        <f t="shared" si="373"/>
        <v>00</v>
      </c>
    </row>
    <row r="3079" spans="1:9" ht="25.5">
      <c r="A3079" t="str">
        <f t="shared" si="374"/>
        <v>3.6.1.6.1.00.00 - Redução a Valor Recuperável de Intangíveis - 
 Consolidação</v>
      </c>
      <c r="B3079" s="3" t="s">
        <v>3088</v>
      </c>
      <c r="C3079" s="4">
        <v>3567256.15</v>
      </c>
      <c r="E3079" s="1">
        <f t="shared" ref="E3079" si="410">SUMIF(A3079:B3079,"*intra*",C3079:D3079)+SUMIF(A3079:B3079,"*inter*",C3079:D3079)</f>
        <v>0</v>
      </c>
      <c r="F3079" s="1">
        <f t="shared" ref="F3079" si="411">SUMIF(A3079:B3079,"*consolidação*",C3079:D3079)</f>
        <v>3567256.15</v>
      </c>
      <c r="H3079" t="b">
        <f t="shared" si="377"/>
        <v>1</v>
      </c>
      <c r="I3079" t="str">
        <f t="shared" si="373"/>
        <v>00</v>
      </c>
    </row>
    <row r="3080" spans="1:9" ht="25.5">
      <c r="A3080" t="str">
        <f t="shared" si="374"/>
        <v>3.6.1.7.0.00.00 - Variação Patrimonial Diminutiva com Ajuste de 
 Perdas de Créditos e de Investimentos e Aplicações Temporários</v>
      </c>
      <c r="B3080" s="5" t="s">
        <v>3089</v>
      </c>
      <c r="C3080" s="6">
        <v>78104725209.919998</v>
      </c>
      <c r="E3080" s="1">
        <f>E3082+E3084+E3081+E3085+E3083</f>
        <v>4704569.66</v>
      </c>
      <c r="F3080" s="1">
        <f>F3082+F3084+F3081+F3085+F3083</f>
        <v>78100020640.259995</v>
      </c>
      <c r="H3080" t="b">
        <f t="shared" si="377"/>
        <v>1</v>
      </c>
      <c r="I3080" t="str">
        <f t="shared" si="373"/>
        <v>00</v>
      </c>
    </row>
    <row r="3081" spans="1:9" ht="38.25">
      <c r="A3081" t="str">
        <f t="shared" si="374"/>
        <v>3.6.1.7.1.00.00 - Variação Patrimonial Diminutiva com Ajuste de 
 Perdas de Créditos e de Investimentos e Aplicações Temporários - 
 Consolidação</v>
      </c>
      <c r="B3081" s="3" t="s">
        <v>3090</v>
      </c>
      <c r="C3081" s="4">
        <v>78100020640.259995</v>
      </c>
      <c r="E3081" s="1">
        <f t="shared" ref="E3081:E3085" si="412">SUMIF(A3081:B3081,"*intra*",C3081:D3081)+SUMIF(A3081:B3081,"*inter*",C3081:D3081)</f>
        <v>0</v>
      </c>
      <c r="F3081" s="1">
        <f t="shared" ref="F3081:F3085" si="413">SUMIF(A3081:B3081,"*consolidação*",C3081:D3081)</f>
        <v>78100020640.259995</v>
      </c>
      <c r="H3081" t="b">
        <f t="shared" si="377"/>
        <v>1</v>
      </c>
      <c r="I3081" t="str">
        <f t="shared" si="373"/>
        <v>00</v>
      </c>
    </row>
    <row r="3082" spans="1:9" ht="38.25">
      <c r="A3082" t="str">
        <f t="shared" si="374"/>
        <v>3.6.1.7.2.00.00 - Variação Patrimonial Diminutiva com Ajuste de 
 Perdas de Créditos e de Investimentos e Aplicações Temporários- 
 Intra OFSS</v>
      </c>
      <c r="B3082" s="5" t="s">
        <v>3091</v>
      </c>
      <c r="C3082" s="6">
        <v>1781080.25</v>
      </c>
      <c r="E3082" s="1">
        <f t="shared" si="412"/>
        <v>1781080.25</v>
      </c>
      <c r="F3082" s="1">
        <f t="shared" si="413"/>
        <v>0</v>
      </c>
      <c r="H3082" t="b">
        <f t="shared" si="377"/>
        <v>1</v>
      </c>
      <c r="I3082" t="str">
        <f t="shared" si="373"/>
        <v>00</v>
      </c>
    </row>
    <row r="3083" spans="1:9" ht="38.25">
      <c r="A3083" t="str">
        <f t="shared" si="374"/>
        <v>3.6.1.7.3.00.00 - Variação Patrimonial Diminutiva com Ajuste de 
 Perdas de Créditos e de Investimentos e Aplicações Temporários- 
 Inter OFSS - União</v>
      </c>
      <c r="B3083" s="3" t="s">
        <v>3092</v>
      </c>
      <c r="C3083" s="4"/>
      <c r="E3083" s="1">
        <f t="shared" si="412"/>
        <v>0</v>
      </c>
      <c r="F3083" s="1">
        <f t="shared" si="413"/>
        <v>0</v>
      </c>
      <c r="H3083" t="b">
        <f t="shared" si="377"/>
        <v>1</v>
      </c>
      <c r="I3083" t="str">
        <f t="shared" si="373"/>
        <v>00</v>
      </c>
    </row>
    <row r="3084" spans="1:9" ht="38.25">
      <c r="A3084" t="str">
        <f t="shared" si="374"/>
        <v>3.6.1.7.4.00.00 - Variação Patrimonial Diminutiva com Ajuste de 
 Perdas de Créditos e de Investimentos e Aplicações Temporários- 
 Inter OFSS - Estado</v>
      </c>
      <c r="B3084" s="5" t="s">
        <v>3093</v>
      </c>
      <c r="C3084" s="6"/>
      <c r="E3084" s="1">
        <f t="shared" si="412"/>
        <v>0</v>
      </c>
      <c r="F3084" s="1">
        <f t="shared" si="413"/>
        <v>0</v>
      </c>
      <c r="H3084" t="b">
        <f t="shared" si="377"/>
        <v>1</v>
      </c>
      <c r="I3084" t="str">
        <f t="shared" si="373"/>
        <v>00</v>
      </c>
    </row>
    <row r="3085" spans="1:9" ht="38.25">
      <c r="A3085" t="str">
        <f t="shared" si="374"/>
        <v>3.6.1.7.5.00.00 - Variação Patrimonial Diminutiva com Ajuste de 
 Perdas de Créditos e de Investimentos e Aplicações Temporários- 
 Inter OFSS - Município</v>
      </c>
      <c r="B3085" s="3" t="s">
        <v>3094</v>
      </c>
      <c r="C3085" s="4">
        <v>2923489.41</v>
      </c>
      <c r="E3085" s="1">
        <f t="shared" si="412"/>
        <v>2923489.41</v>
      </c>
      <c r="F3085" s="1">
        <f t="shared" si="413"/>
        <v>0</v>
      </c>
      <c r="H3085" t="b">
        <f t="shared" si="377"/>
        <v>1</v>
      </c>
      <c r="I3085" t="str">
        <f t="shared" si="373"/>
        <v>00</v>
      </c>
    </row>
    <row r="3086" spans="1:9" ht="25.5">
      <c r="A3086" t="str">
        <f t="shared" si="374"/>
        <v>3.6.1.8.0.00.00 - Variação Patrimonial Diminutiva com Ajuste de 
 Perdas de Estoques</v>
      </c>
      <c r="B3086" s="5" t="s">
        <v>3095</v>
      </c>
      <c r="C3086" s="6">
        <v>8485478.2699999996</v>
      </c>
      <c r="E3086" s="1">
        <f>E3087</f>
        <v>0</v>
      </c>
      <c r="F3086" s="1">
        <f>F3087</f>
        <v>8485478.2699999996</v>
      </c>
      <c r="H3086" t="b">
        <f t="shared" si="377"/>
        <v>1</v>
      </c>
      <c r="I3086" t="str">
        <f t="shared" si="373"/>
        <v>00</v>
      </c>
    </row>
    <row r="3087" spans="1:9" ht="25.5">
      <c r="A3087" t="str">
        <f t="shared" si="374"/>
        <v>3.6.1.8.1.00.00 - Variação Patrimonial Diminutiva com Ajuste de 
 Perdas de Estoques - Consolidação</v>
      </c>
      <c r="B3087" s="3" t="s">
        <v>3096</v>
      </c>
      <c r="C3087" s="4">
        <v>8485478.2699999996</v>
      </c>
      <c r="E3087" s="1">
        <f t="shared" ref="E3087" si="414">SUMIF(A3087:B3087,"*intra*",C3087:D3087)+SUMIF(A3087:B3087,"*inter*",C3087:D3087)</f>
        <v>0</v>
      </c>
      <c r="F3087" s="1">
        <f t="shared" ref="F3087" si="415">SUMIF(A3087:B3087,"*consolidação*",C3087:D3087)</f>
        <v>8485478.2699999996</v>
      </c>
      <c r="H3087" t="b">
        <f t="shared" si="377"/>
        <v>1</v>
      </c>
      <c r="I3087" t="str">
        <f t="shared" si="373"/>
        <v>00</v>
      </c>
    </row>
    <row r="3088" spans="1:9">
      <c r="A3088" t="str">
        <f t="shared" si="374"/>
        <v>3.6.2.0.0.00.00 - Perdas com Alienação</v>
      </c>
      <c r="B3088" s="5" t="s">
        <v>3097</v>
      </c>
      <c r="C3088" s="6">
        <v>145933414.28</v>
      </c>
      <c r="E3088" s="1">
        <f>E3089+E3091+E3093+E3095</f>
        <v>0</v>
      </c>
      <c r="F3088" s="1">
        <f>F3089+F3091+F3093+F3095</f>
        <v>145933414.28000003</v>
      </c>
      <c r="H3088" t="b">
        <f t="shared" si="377"/>
        <v>1</v>
      </c>
      <c r="I3088" t="str">
        <f t="shared" si="373"/>
        <v>00</v>
      </c>
    </row>
    <row r="3089" spans="1:9">
      <c r="A3089" t="str">
        <f t="shared" si="374"/>
        <v>3.6.2.1.0.00.00 - Perdas com Alienação de Investimentos</v>
      </c>
      <c r="B3089" s="3" t="s">
        <v>3098</v>
      </c>
      <c r="C3089" s="4">
        <v>5447606.46</v>
      </c>
      <c r="E3089" s="1">
        <f>E3090</f>
        <v>0</v>
      </c>
      <c r="F3089" s="1">
        <f>F3090</f>
        <v>5447606.46</v>
      </c>
      <c r="H3089" t="b">
        <f t="shared" si="377"/>
        <v>1</v>
      </c>
      <c r="I3089" t="str">
        <f t="shared" ref="I3089:I3152" si="416">MID(A3089,11,2)</f>
        <v>00</v>
      </c>
    </row>
    <row r="3090" spans="1:9" ht="25.5">
      <c r="A3090" t="str">
        <f t="shared" ref="A3090:A3153" si="417">TRIM(B3090)</f>
        <v>3.6.2.1.1.00.00 - Perdas com Alienação de Investimentos - 
 Consolidação</v>
      </c>
      <c r="B3090" s="5" t="s">
        <v>3099</v>
      </c>
      <c r="C3090" s="6">
        <v>5447606.46</v>
      </c>
      <c r="E3090" s="1">
        <f t="shared" ref="E3090" si="418">SUMIF(A3090:B3090,"*intra*",C3090:D3090)+SUMIF(A3090:B3090,"*inter*",C3090:D3090)</f>
        <v>0</v>
      </c>
      <c r="F3090" s="1">
        <f t="shared" ref="F3090" si="419">SUMIF(A3090:B3090,"*consolidação*",C3090:D3090)</f>
        <v>5447606.46</v>
      </c>
      <c r="H3090" t="b">
        <f t="shared" ref="H3090:H3153" si="420">IF(I3090="00",C3090=E3090+F3090,TRUE)</f>
        <v>1</v>
      </c>
      <c r="I3090" t="str">
        <f t="shared" si="416"/>
        <v>00</v>
      </c>
    </row>
    <row r="3091" spans="1:9">
      <c r="A3091" t="str">
        <f t="shared" si="417"/>
        <v>3.6.2.2.0.00.00 - Perdas com Alienação de Imobilizado</v>
      </c>
      <c r="B3091" s="3" t="s">
        <v>3100</v>
      </c>
      <c r="C3091" s="4">
        <v>137305550.16</v>
      </c>
      <c r="E3091" s="1">
        <f>E3092</f>
        <v>0</v>
      </c>
      <c r="F3091" s="1">
        <f>F3092</f>
        <v>137305550.16</v>
      </c>
      <c r="H3091" t="b">
        <f t="shared" si="420"/>
        <v>1</v>
      </c>
      <c r="I3091" t="str">
        <f t="shared" si="416"/>
        <v>00</v>
      </c>
    </row>
    <row r="3092" spans="1:9">
      <c r="A3092" t="str">
        <f t="shared" si="417"/>
        <v>3.6.2.2.1.00.00 - Perdas com Alienação de Imobilizado - Consolidação</v>
      </c>
      <c r="B3092" s="5" t="s">
        <v>3101</v>
      </c>
      <c r="C3092" s="6">
        <v>137305550.16</v>
      </c>
      <c r="E3092" s="1">
        <f t="shared" ref="E3092" si="421">SUMIF(A3092:B3092,"*intra*",C3092:D3092)+SUMIF(A3092:B3092,"*inter*",C3092:D3092)</f>
        <v>0</v>
      </c>
      <c r="F3092" s="1">
        <f t="shared" ref="F3092" si="422">SUMIF(A3092:B3092,"*consolidação*",C3092:D3092)</f>
        <v>137305550.16</v>
      </c>
      <c r="H3092" t="b">
        <f t="shared" si="420"/>
        <v>1</v>
      </c>
      <c r="I3092" t="str">
        <f t="shared" si="416"/>
        <v>00</v>
      </c>
    </row>
    <row r="3093" spans="1:9">
      <c r="A3093" t="str">
        <f t="shared" si="417"/>
        <v>3.6.2.3.0.00.00 - Perdas com Alienação de Intangíveis</v>
      </c>
      <c r="B3093" s="3" t="s">
        <v>3102</v>
      </c>
      <c r="C3093" s="4">
        <v>16603.580000000002</v>
      </c>
      <c r="E3093" s="1">
        <f>E3094</f>
        <v>0</v>
      </c>
      <c r="F3093" s="1">
        <f>F3094</f>
        <v>16603.580000000002</v>
      </c>
      <c r="H3093" t="b">
        <f t="shared" si="420"/>
        <v>1</v>
      </c>
      <c r="I3093" t="str">
        <f t="shared" si="416"/>
        <v>00</v>
      </c>
    </row>
    <row r="3094" spans="1:9">
      <c r="A3094" t="str">
        <f t="shared" si="417"/>
        <v>3.6.2.3.1.00.00 - Perdas com Alienação de Intangíveis - Consolidação</v>
      </c>
      <c r="B3094" s="5" t="s">
        <v>3103</v>
      </c>
      <c r="C3094" s="6">
        <v>16603.580000000002</v>
      </c>
      <c r="E3094" s="1">
        <f t="shared" ref="E3094" si="423">SUMIF(A3094:B3094,"*intra*",C3094:D3094)+SUMIF(A3094:B3094,"*inter*",C3094:D3094)</f>
        <v>0</v>
      </c>
      <c r="F3094" s="1">
        <f t="shared" ref="F3094" si="424">SUMIF(A3094:B3094,"*consolidação*",C3094:D3094)</f>
        <v>16603.580000000002</v>
      </c>
      <c r="H3094" t="b">
        <f t="shared" si="420"/>
        <v>1</v>
      </c>
      <c r="I3094" t="str">
        <f t="shared" si="416"/>
        <v>00</v>
      </c>
    </row>
    <row r="3095" spans="1:9">
      <c r="A3095" t="str">
        <f t="shared" si="417"/>
        <v>3.6.2.9.0.00.00 - Perdas com Alienação de Demais Ativos</v>
      </c>
      <c r="B3095" s="3" t="s">
        <v>3104</v>
      </c>
      <c r="C3095" s="4">
        <v>3163654.08</v>
      </c>
      <c r="E3095" s="1">
        <f>E3096</f>
        <v>0</v>
      </c>
      <c r="F3095" s="1">
        <f>F3096</f>
        <v>3163654.08</v>
      </c>
      <c r="H3095" t="b">
        <f t="shared" si="420"/>
        <v>1</v>
      </c>
      <c r="I3095" t="str">
        <f t="shared" si="416"/>
        <v>00</v>
      </c>
    </row>
    <row r="3096" spans="1:9" ht="25.5">
      <c r="A3096" t="str">
        <f t="shared" si="417"/>
        <v>3.6.2.9.1.00.00 - Perdas com Alienação de Demais Ativos - 
 Consolidação</v>
      </c>
      <c r="B3096" s="5" t="s">
        <v>3105</v>
      </c>
      <c r="C3096" s="6">
        <v>3163654.08</v>
      </c>
      <c r="E3096" s="1">
        <f t="shared" ref="E3096" si="425">SUMIF(A3096:B3096,"*intra*",C3096:D3096)+SUMIF(A3096:B3096,"*inter*",C3096:D3096)</f>
        <v>0</v>
      </c>
      <c r="F3096" s="1">
        <f t="shared" ref="F3096" si="426">SUMIF(A3096:B3096,"*consolidação*",C3096:D3096)</f>
        <v>3163654.08</v>
      </c>
      <c r="H3096" t="b">
        <f t="shared" si="420"/>
        <v>1</v>
      </c>
      <c r="I3096" t="str">
        <f t="shared" si="416"/>
        <v>00</v>
      </c>
    </row>
    <row r="3097" spans="1:9">
      <c r="A3097" t="str">
        <f t="shared" si="417"/>
        <v>3.6.3.0.0.00.00 - Perdas Involuntárias</v>
      </c>
      <c r="B3097" s="3" t="s">
        <v>3106</v>
      </c>
      <c r="C3097" s="4">
        <v>3401339300.3299999</v>
      </c>
      <c r="E3097" s="1">
        <f>E3098+E3104+E3102+E3100</f>
        <v>0</v>
      </c>
      <c r="F3097" s="1">
        <f>F3098+F3104+F3102+F3100</f>
        <v>3401339300.3299999</v>
      </c>
      <c r="H3097" t="b">
        <f t="shared" si="420"/>
        <v>1</v>
      </c>
      <c r="I3097" t="str">
        <f t="shared" si="416"/>
        <v>00</v>
      </c>
    </row>
    <row r="3098" spans="1:9">
      <c r="A3098" t="str">
        <f t="shared" si="417"/>
        <v>3.6.3.1.0.00.00 - Perdas Involuntárias com Imobilizado</v>
      </c>
      <c r="B3098" s="5" t="s">
        <v>3107</v>
      </c>
      <c r="C3098" s="6">
        <v>1594618770.28</v>
      </c>
      <c r="E3098" s="1">
        <f>E3099</f>
        <v>0</v>
      </c>
      <c r="F3098" s="1">
        <f>F3099</f>
        <v>1594618770.28</v>
      </c>
      <c r="H3098" t="b">
        <f t="shared" si="420"/>
        <v>1</v>
      </c>
      <c r="I3098" t="str">
        <f t="shared" si="416"/>
        <v>00</v>
      </c>
    </row>
    <row r="3099" spans="1:9" ht="25.5">
      <c r="A3099" t="str">
        <f t="shared" si="417"/>
        <v>3.6.3.1.1.00.00 - Perdas Involuntárias com Imobilizado - 
 Consolidação</v>
      </c>
      <c r="B3099" s="3" t="s">
        <v>3108</v>
      </c>
      <c r="C3099" s="4">
        <v>1594618770.28</v>
      </c>
      <c r="E3099" s="1">
        <f t="shared" ref="E3099" si="427">SUMIF(A3099:B3099,"*intra*",C3099:D3099)+SUMIF(A3099:B3099,"*inter*",C3099:D3099)</f>
        <v>0</v>
      </c>
      <c r="F3099" s="1">
        <f t="shared" ref="F3099" si="428">SUMIF(A3099:B3099,"*consolidação*",C3099:D3099)</f>
        <v>1594618770.28</v>
      </c>
      <c r="H3099" t="b">
        <f t="shared" si="420"/>
        <v>1</v>
      </c>
      <c r="I3099" t="str">
        <f t="shared" si="416"/>
        <v>00</v>
      </c>
    </row>
    <row r="3100" spans="1:9">
      <c r="A3100" t="str">
        <f t="shared" si="417"/>
        <v>3.6.3.2.0.00.00 - Perdas Involuntárias com Intangíveis</v>
      </c>
      <c r="B3100" s="5" t="s">
        <v>3109</v>
      </c>
      <c r="C3100" s="6"/>
      <c r="E3100" s="1">
        <f>E3101</f>
        <v>0</v>
      </c>
      <c r="F3100" s="1">
        <f>F3101</f>
        <v>0</v>
      </c>
      <c r="H3100" t="b">
        <f t="shared" si="420"/>
        <v>1</v>
      </c>
      <c r="I3100" t="str">
        <f t="shared" si="416"/>
        <v>00</v>
      </c>
    </row>
    <row r="3101" spans="1:9" ht="25.5">
      <c r="A3101" t="str">
        <f t="shared" si="417"/>
        <v>3.6.3.2.1.00.00 - Perdas Involuntárias com Intangíveis - 
 Consolidação</v>
      </c>
      <c r="B3101" s="3" t="s">
        <v>3110</v>
      </c>
      <c r="C3101" s="4"/>
      <c r="E3101" s="1">
        <f t="shared" ref="E3101" si="429">SUMIF(A3101:B3101,"*intra*",C3101:D3101)+SUMIF(A3101:B3101,"*inter*",C3101:D3101)</f>
        <v>0</v>
      </c>
      <c r="F3101" s="1">
        <f t="shared" ref="F3101" si="430">SUMIF(A3101:B3101,"*consolidação*",C3101:D3101)</f>
        <v>0</v>
      </c>
      <c r="H3101" t="b">
        <f t="shared" si="420"/>
        <v>1</v>
      </c>
      <c r="I3101" t="str">
        <f t="shared" si="416"/>
        <v>00</v>
      </c>
    </row>
    <row r="3102" spans="1:9">
      <c r="A3102" t="str">
        <f t="shared" si="417"/>
        <v>3.6.3.3.0.00.00 - Perdas Involuntárias com Estoques</v>
      </c>
      <c r="B3102" s="5" t="s">
        <v>3111</v>
      </c>
      <c r="C3102" s="6">
        <v>260706121.33000001</v>
      </c>
      <c r="E3102" s="1">
        <f>E3103</f>
        <v>0</v>
      </c>
      <c r="F3102" s="1">
        <f>F3103</f>
        <v>260706121.33000001</v>
      </c>
      <c r="H3102" t="b">
        <f t="shared" si="420"/>
        <v>1</v>
      </c>
      <c r="I3102" t="str">
        <f t="shared" si="416"/>
        <v>00</v>
      </c>
    </row>
    <row r="3103" spans="1:9">
      <c r="A3103" t="str">
        <f t="shared" si="417"/>
        <v>3.6.3.3.1.00.00 - Perdas Involuntárias com Estoques - Consolidação</v>
      </c>
      <c r="B3103" s="3" t="s">
        <v>3112</v>
      </c>
      <c r="C3103" s="4">
        <v>260706121.33000001</v>
      </c>
      <c r="E3103" s="1">
        <f t="shared" ref="E3103" si="431">SUMIF(A3103:B3103,"*intra*",C3103:D3103)+SUMIF(A3103:B3103,"*inter*",C3103:D3103)</f>
        <v>0</v>
      </c>
      <c r="F3103" s="1">
        <f t="shared" ref="F3103" si="432">SUMIF(A3103:B3103,"*consolidação*",C3103:D3103)</f>
        <v>260706121.33000001</v>
      </c>
      <c r="H3103" t="b">
        <f t="shared" si="420"/>
        <v>1</v>
      </c>
      <c r="I3103" t="str">
        <f t="shared" si="416"/>
        <v>00</v>
      </c>
    </row>
    <row r="3104" spans="1:9">
      <c r="A3104" t="str">
        <f t="shared" si="417"/>
        <v>3.6.3.9.0.00.00 - Outras Perdas Involuntárias</v>
      </c>
      <c r="B3104" s="5" t="s">
        <v>3113</v>
      </c>
      <c r="C3104" s="6">
        <v>1546014408.72</v>
      </c>
      <c r="E3104" s="1">
        <f>E3105</f>
        <v>0</v>
      </c>
      <c r="F3104" s="1">
        <f>F3105</f>
        <v>1546014408.72</v>
      </c>
      <c r="H3104" t="b">
        <f t="shared" si="420"/>
        <v>1</v>
      </c>
      <c r="I3104" t="str">
        <f t="shared" si="416"/>
        <v>00</v>
      </c>
    </row>
    <row r="3105" spans="1:9">
      <c r="A3105" t="str">
        <f t="shared" si="417"/>
        <v>3.6.3.9.1.00.00 - Outras Perdas Involuntárias - Consolidação</v>
      </c>
      <c r="B3105" s="3" t="s">
        <v>3114</v>
      </c>
      <c r="C3105" s="4">
        <v>1546014408.72</v>
      </c>
      <c r="E3105" s="1">
        <f t="shared" ref="E3105" si="433">SUMIF(A3105:B3105,"*intra*",C3105:D3105)+SUMIF(A3105:B3105,"*inter*",C3105:D3105)</f>
        <v>0</v>
      </c>
      <c r="F3105" s="1">
        <f t="shared" ref="F3105" si="434">SUMIF(A3105:B3105,"*consolidação*",C3105:D3105)</f>
        <v>1546014408.72</v>
      </c>
      <c r="H3105" t="b">
        <f t="shared" si="420"/>
        <v>1</v>
      </c>
      <c r="I3105" t="str">
        <f t="shared" si="416"/>
        <v>00</v>
      </c>
    </row>
    <row r="3106" spans="1:9">
      <c r="A3106" t="str">
        <f t="shared" si="417"/>
        <v>3.6.4.0.0.00.00 - Incorporação de Passivos</v>
      </c>
      <c r="B3106" s="5" t="s">
        <v>3115</v>
      </c>
      <c r="C3106" s="6">
        <v>9876535553.6800003</v>
      </c>
      <c r="E3106" s="1">
        <f>E3107</f>
        <v>0</v>
      </c>
      <c r="F3106" s="1">
        <f>F3107</f>
        <v>9876535553.6800003</v>
      </c>
      <c r="H3106" t="b">
        <f t="shared" si="420"/>
        <v>1</v>
      </c>
      <c r="I3106" t="str">
        <f t="shared" si="416"/>
        <v>00</v>
      </c>
    </row>
    <row r="3107" spans="1:9">
      <c r="A3107" t="str">
        <f t="shared" si="417"/>
        <v>3.6.4.0.1.00.00 - Incorporação de Passivos - Consolidação</v>
      </c>
      <c r="B3107" s="3" t="s">
        <v>3116</v>
      </c>
      <c r="C3107" s="4">
        <v>9876535553.6800003</v>
      </c>
      <c r="E3107" s="1">
        <f t="shared" ref="E3107" si="435">SUMIF(A3107:B3107,"*intra*",C3107:D3107)+SUMIF(A3107:B3107,"*inter*",C3107:D3107)</f>
        <v>0</v>
      </c>
      <c r="F3107" s="1">
        <f t="shared" ref="F3107" si="436">SUMIF(A3107:B3107,"*consolidação*",C3107:D3107)</f>
        <v>9876535553.6800003</v>
      </c>
      <c r="H3107" t="b">
        <f t="shared" si="420"/>
        <v>1</v>
      </c>
      <c r="I3107" t="str">
        <f t="shared" si="416"/>
        <v>00</v>
      </c>
    </row>
    <row r="3108" spans="1:9">
      <c r="A3108" t="str">
        <f t="shared" si="417"/>
        <v>3.6.5.0.0.00.00 - Desincorporação de Ativos</v>
      </c>
      <c r="B3108" s="5" t="s">
        <v>3117</v>
      </c>
      <c r="C3108" s="6">
        <v>13156074366.889999</v>
      </c>
      <c r="E3108" s="1">
        <f>E3109</f>
        <v>0</v>
      </c>
      <c r="F3108" s="1">
        <f>F3109</f>
        <v>13156074366.889999</v>
      </c>
      <c r="H3108" t="b">
        <f t="shared" si="420"/>
        <v>1</v>
      </c>
      <c r="I3108" t="str">
        <f t="shared" si="416"/>
        <v>00</v>
      </c>
    </row>
    <row r="3109" spans="1:9">
      <c r="A3109" t="str">
        <f t="shared" si="417"/>
        <v>3.6.5.0.1.00.00 - Desincorporação de Ativos - Consolidação</v>
      </c>
      <c r="B3109" s="3" t="s">
        <v>3118</v>
      </c>
      <c r="C3109" s="4">
        <v>13156074366.889999</v>
      </c>
      <c r="E3109" s="1">
        <f t="shared" ref="E3109" si="437">SUMIF(A3109:B3109,"*intra*",C3109:D3109)+SUMIF(A3109:B3109,"*inter*",C3109:D3109)</f>
        <v>0</v>
      </c>
      <c r="F3109" s="1">
        <f t="shared" ref="F3109" si="438">SUMIF(A3109:B3109,"*consolidação*",C3109:D3109)</f>
        <v>13156074366.889999</v>
      </c>
      <c r="H3109" t="b">
        <f t="shared" si="420"/>
        <v>1</v>
      </c>
      <c r="I3109" t="str">
        <f t="shared" si="416"/>
        <v>00</v>
      </c>
    </row>
    <row r="3110" spans="1:9">
      <c r="A3110" t="str">
        <f t="shared" si="417"/>
        <v>3.7.0.0.0.00.00 - Tributárias</v>
      </c>
      <c r="B3110" s="5" t="s">
        <v>3119</v>
      </c>
      <c r="C3110" s="6">
        <v>6910206709.7799997</v>
      </c>
      <c r="E3110">
        <f>E3118+E3111</f>
        <v>3871931565.4299998</v>
      </c>
      <c r="F3110">
        <f>F3118+F3111</f>
        <v>3038275144.3500004</v>
      </c>
      <c r="H3110" t="b">
        <f t="shared" si="420"/>
        <v>1</v>
      </c>
      <c r="I3110" t="str">
        <f t="shared" si="416"/>
        <v>00</v>
      </c>
    </row>
    <row r="3111" spans="1:9">
      <c r="A3111" t="str">
        <f t="shared" si="417"/>
        <v>3.7.1.0.0.00.00 - Impostos, Taxas e Contribuições de Melhoria</v>
      </c>
      <c r="B3111" s="3" t="s">
        <v>3120</v>
      </c>
      <c r="C3111" s="4">
        <v>819933310.25999999</v>
      </c>
      <c r="E3111" s="1">
        <f>E3116+E3114+E3112</f>
        <v>0</v>
      </c>
      <c r="F3111" s="1">
        <f>F3116+F3114+F3112</f>
        <v>819933310.25999999</v>
      </c>
      <c r="H3111" t="b">
        <f t="shared" si="420"/>
        <v>1</v>
      </c>
      <c r="I3111" t="str">
        <f t="shared" si="416"/>
        <v>00</v>
      </c>
    </row>
    <row r="3112" spans="1:9">
      <c r="A3112" t="str">
        <f t="shared" si="417"/>
        <v>3.7.1.1.0.00.00 - Impostos</v>
      </c>
      <c r="B3112" s="5" t="s">
        <v>3121</v>
      </c>
      <c r="C3112" s="6">
        <v>640908930.80999994</v>
      </c>
      <c r="E3112" s="1">
        <f>E3113</f>
        <v>0</v>
      </c>
      <c r="F3112" s="1">
        <f>F3113</f>
        <v>640908930.80999994</v>
      </c>
      <c r="H3112" t="b">
        <f t="shared" si="420"/>
        <v>1</v>
      </c>
      <c r="I3112" t="str">
        <f t="shared" si="416"/>
        <v>00</v>
      </c>
    </row>
    <row r="3113" spans="1:9">
      <c r="A3113" t="str">
        <f t="shared" si="417"/>
        <v>3.7.1.1.1.00.00 - Impostos- Consolidação</v>
      </c>
      <c r="B3113" s="3" t="s">
        <v>3122</v>
      </c>
      <c r="C3113" s="4">
        <v>640908930.80999994</v>
      </c>
      <c r="E3113" s="1">
        <f t="shared" ref="E3113" si="439">SUMIF(A3113:B3113,"*intra*",C3113:D3113)+SUMIF(A3113:B3113,"*inter*",C3113:D3113)</f>
        <v>0</v>
      </c>
      <c r="F3113" s="1">
        <f t="shared" ref="F3113" si="440">SUMIF(A3113:B3113,"*consolidação*",C3113:D3113)</f>
        <v>640908930.80999994</v>
      </c>
      <c r="H3113" t="b">
        <f t="shared" si="420"/>
        <v>1</v>
      </c>
      <c r="I3113" t="str">
        <f t="shared" si="416"/>
        <v>00</v>
      </c>
    </row>
    <row r="3114" spans="1:9">
      <c r="A3114" t="str">
        <f t="shared" si="417"/>
        <v>3.7.1.2.0.00.00 - Taxas</v>
      </c>
      <c r="B3114" s="5" t="s">
        <v>3123</v>
      </c>
      <c r="C3114" s="6">
        <v>179018652.96000001</v>
      </c>
      <c r="E3114" s="1">
        <f>E3115</f>
        <v>0</v>
      </c>
      <c r="F3114" s="1">
        <f>F3115</f>
        <v>179018652.96000001</v>
      </c>
      <c r="H3114" t="b">
        <f t="shared" si="420"/>
        <v>1</v>
      </c>
      <c r="I3114" t="str">
        <f t="shared" si="416"/>
        <v>00</v>
      </c>
    </row>
    <row r="3115" spans="1:9">
      <c r="A3115" t="str">
        <f t="shared" si="417"/>
        <v>3.7.1.2.1.00.00 - Taxas - Consolidação</v>
      </c>
      <c r="B3115" s="3" t="s">
        <v>3124</v>
      </c>
      <c r="C3115" s="4">
        <v>179018652.96000001</v>
      </c>
      <c r="E3115" s="1">
        <f t="shared" ref="E3115" si="441">SUMIF(A3115:B3115,"*intra*",C3115:D3115)+SUMIF(A3115:B3115,"*inter*",C3115:D3115)</f>
        <v>0</v>
      </c>
      <c r="F3115" s="1">
        <f t="shared" ref="F3115" si="442">SUMIF(A3115:B3115,"*consolidação*",C3115:D3115)</f>
        <v>179018652.96000001</v>
      </c>
      <c r="H3115" t="b">
        <f t="shared" si="420"/>
        <v>1</v>
      </c>
      <c r="I3115" t="str">
        <f t="shared" si="416"/>
        <v>00</v>
      </c>
    </row>
    <row r="3116" spans="1:9">
      <c r="A3116" t="str">
        <f t="shared" si="417"/>
        <v>3.7.1.3.0.00.00 - Contribuições de Melhoria</v>
      </c>
      <c r="B3116" s="5" t="s">
        <v>3125</v>
      </c>
      <c r="C3116" s="6">
        <v>5726.49</v>
      </c>
      <c r="E3116" s="1">
        <f>E3117</f>
        <v>0</v>
      </c>
      <c r="F3116" s="1">
        <f>F3117</f>
        <v>5726.49</v>
      </c>
      <c r="H3116" t="b">
        <f t="shared" si="420"/>
        <v>1</v>
      </c>
      <c r="I3116" t="str">
        <f t="shared" si="416"/>
        <v>00</v>
      </c>
    </row>
    <row r="3117" spans="1:9">
      <c r="A3117" t="str">
        <f t="shared" si="417"/>
        <v>3.7.1.3.1.00.00 - Contribuições de Melhoria - Consolidação</v>
      </c>
      <c r="B3117" s="3" t="s">
        <v>3126</v>
      </c>
      <c r="C3117" s="4">
        <v>5726.49</v>
      </c>
      <c r="E3117" s="1">
        <f t="shared" ref="E3117" si="443">SUMIF(A3117:B3117,"*intra*",C3117:D3117)+SUMIF(A3117:B3117,"*inter*",C3117:D3117)</f>
        <v>0</v>
      </c>
      <c r="F3117" s="1">
        <f t="shared" ref="F3117" si="444">SUMIF(A3117:B3117,"*consolidação*",C3117:D3117)</f>
        <v>5726.49</v>
      </c>
      <c r="H3117" t="b">
        <f t="shared" si="420"/>
        <v>1</v>
      </c>
      <c r="I3117" t="str">
        <f t="shared" si="416"/>
        <v>00</v>
      </c>
    </row>
    <row r="3118" spans="1:9">
      <c r="A3118" t="str">
        <f t="shared" si="417"/>
        <v>3.7.2.0.0.00.00 - Contribuições</v>
      </c>
      <c r="B3118" s="5" t="s">
        <v>3127</v>
      </c>
      <c r="C3118" s="6">
        <v>6090273399.5200005</v>
      </c>
      <c r="E3118" s="1">
        <f>E3127+E3119+E3129+E3125</f>
        <v>3871931565.4299998</v>
      </c>
      <c r="F3118" s="1">
        <f>F3127+F3119+F3129+F3125</f>
        <v>2218341834.0900002</v>
      </c>
      <c r="H3118" t="b">
        <f t="shared" si="420"/>
        <v>1</v>
      </c>
      <c r="I3118" t="str">
        <f t="shared" si="416"/>
        <v>00</v>
      </c>
    </row>
    <row r="3119" spans="1:9">
      <c r="A3119" t="str">
        <f t="shared" si="417"/>
        <v>3.7.2.1.0.00.00 - Contribuições Sociais</v>
      </c>
      <c r="B3119" s="3" t="s">
        <v>3128</v>
      </c>
      <c r="C3119" s="4">
        <v>5989871110.4499998</v>
      </c>
      <c r="E3119" s="1">
        <f>E3124+E3120+E3121+E3122+E3123</f>
        <v>3871931565.4299998</v>
      </c>
      <c r="F3119" s="1">
        <f>F3124+F3120+F3121+F3122+F3123</f>
        <v>2117939545.02</v>
      </c>
      <c r="H3119" t="b">
        <f t="shared" si="420"/>
        <v>1</v>
      </c>
      <c r="I3119" t="str">
        <f t="shared" si="416"/>
        <v>00</v>
      </c>
    </row>
    <row r="3120" spans="1:9">
      <c r="A3120" t="str">
        <f t="shared" si="417"/>
        <v>3.7.2.1.1.00.00 - Contribuições Sociais - Consolidação</v>
      </c>
      <c r="B3120" s="5" t="s">
        <v>3129</v>
      </c>
      <c r="C3120" s="6">
        <v>2117939545.02</v>
      </c>
      <c r="E3120" s="1">
        <f t="shared" ref="E3120:E3124" si="445">SUMIF(A3120:B3120,"*intra*",C3120:D3120)+SUMIF(A3120:B3120,"*inter*",C3120:D3120)</f>
        <v>0</v>
      </c>
      <c r="F3120" s="1">
        <f t="shared" ref="F3120:F3124" si="446">SUMIF(A3120:B3120,"*consolidação*",C3120:D3120)</f>
        <v>2117939545.02</v>
      </c>
      <c r="H3120" t="b">
        <f t="shared" si="420"/>
        <v>1</v>
      </c>
      <c r="I3120" t="str">
        <f t="shared" si="416"/>
        <v>00</v>
      </c>
    </row>
    <row r="3121" spans="1:9">
      <c r="A3121" t="str">
        <f t="shared" si="417"/>
        <v>3.7.2.1.2.00.00 - Contribuições Sociais - Intra OFSS</v>
      </c>
      <c r="B3121" s="3" t="s">
        <v>3130</v>
      </c>
      <c r="C3121" s="4">
        <v>809671653.95000005</v>
      </c>
      <c r="E3121" s="1">
        <f t="shared" si="445"/>
        <v>809671653.95000005</v>
      </c>
      <c r="F3121" s="1">
        <f t="shared" si="446"/>
        <v>0</v>
      </c>
      <c r="H3121" t="b">
        <f t="shared" si="420"/>
        <v>1</v>
      </c>
      <c r="I3121" t="str">
        <f t="shared" si="416"/>
        <v>00</v>
      </c>
    </row>
    <row r="3122" spans="1:9">
      <c r="A3122" t="str">
        <f t="shared" si="417"/>
        <v>3.7.2.1.3.00.00 - Contribuições Sociais - Inter OFSS - União</v>
      </c>
      <c r="B3122" s="5" t="s">
        <v>3131</v>
      </c>
      <c r="C3122" s="6">
        <v>3061343644.5</v>
      </c>
      <c r="E3122" s="1">
        <f t="shared" si="445"/>
        <v>3061343644.5</v>
      </c>
      <c r="F3122" s="1">
        <f t="shared" si="446"/>
        <v>0</v>
      </c>
      <c r="H3122" t="b">
        <f t="shared" si="420"/>
        <v>1</v>
      </c>
      <c r="I3122" t="str">
        <f t="shared" si="416"/>
        <v>00</v>
      </c>
    </row>
    <row r="3123" spans="1:9">
      <c r="A3123" t="str">
        <f t="shared" si="417"/>
        <v>3.7.2.1.4.00.00 - Contribuições Sociais - Inter OFSS - Estado</v>
      </c>
      <c r="B3123" s="3" t="s">
        <v>3132</v>
      </c>
      <c r="C3123" s="4">
        <v>60059.41</v>
      </c>
      <c r="E3123" s="1">
        <f t="shared" si="445"/>
        <v>60059.41</v>
      </c>
      <c r="F3123" s="1">
        <f t="shared" si="446"/>
        <v>0</v>
      </c>
      <c r="H3123" t="b">
        <f t="shared" si="420"/>
        <v>1</v>
      </c>
      <c r="I3123" t="str">
        <f t="shared" si="416"/>
        <v>00</v>
      </c>
    </row>
    <row r="3124" spans="1:9">
      <c r="A3124" t="str">
        <f t="shared" si="417"/>
        <v>3.7.2.1.5.00.00 - Contribuições Sociais - Inter OFSS - Município</v>
      </c>
      <c r="B3124" s="5" t="s">
        <v>3133</v>
      </c>
      <c r="C3124" s="6">
        <v>856207.57</v>
      </c>
      <c r="E3124" s="1">
        <f t="shared" si="445"/>
        <v>856207.57</v>
      </c>
      <c r="F3124" s="1">
        <f t="shared" si="446"/>
        <v>0</v>
      </c>
      <c r="H3124" t="b">
        <f t="shared" si="420"/>
        <v>1</v>
      </c>
      <c r="I3124" t="str">
        <f t="shared" si="416"/>
        <v>00</v>
      </c>
    </row>
    <row r="3125" spans="1:9">
      <c r="A3125" t="str">
        <f t="shared" si="417"/>
        <v>3.7.2.2.0.00.00 - Contribuições de Intervenção no Domínio Econômico</v>
      </c>
      <c r="B3125" s="3" t="s">
        <v>3134</v>
      </c>
      <c r="C3125" s="4">
        <v>6459.34</v>
      </c>
      <c r="E3125" s="1">
        <f>E3126</f>
        <v>0</v>
      </c>
      <c r="F3125" s="1">
        <f>F3126</f>
        <v>6459.34</v>
      </c>
      <c r="H3125" t="b">
        <f t="shared" si="420"/>
        <v>1</v>
      </c>
      <c r="I3125" t="str">
        <f t="shared" si="416"/>
        <v>00</v>
      </c>
    </row>
    <row r="3126" spans="1:9" ht="25.5">
      <c r="A3126" t="str">
        <f t="shared" si="417"/>
        <v>3.7.2.2.1.00.00 - Contribuições de Intervenção no Domínio Econômico 
 - Consolidação</v>
      </c>
      <c r="B3126" s="5" t="s">
        <v>3135</v>
      </c>
      <c r="C3126" s="6">
        <v>6459.34</v>
      </c>
      <c r="E3126" s="1"/>
      <c r="F3126" s="1">
        <f t="shared" ref="F3126" si="447">SUMIF(A3126:B3126,"*consolidação*",C3126:D3126)</f>
        <v>6459.34</v>
      </c>
      <c r="H3126" t="b">
        <f t="shared" si="420"/>
        <v>1</v>
      </c>
      <c r="I3126" t="str">
        <f t="shared" si="416"/>
        <v>00</v>
      </c>
    </row>
    <row r="3127" spans="1:9" ht="25.5">
      <c r="A3127" t="str">
        <f t="shared" si="417"/>
        <v>3.7.2.3.0.00.00 - Contribuição para o Custeio do Serviço de 
 Iluminação Pública - Cosip</v>
      </c>
      <c r="B3127" s="3" t="s">
        <v>3136</v>
      </c>
      <c r="C3127" s="4">
        <v>708.19</v>
      </c>
      <c r="E3127" s="1">
        <f>E3128</f>
        <v>0</v>
      </c>
      <c r="F3127" s="1">
        <f>F3128</f>
        <v>708.19</v>
      </c>
      <c r="H3127" t="b">
        <f t="shared" si="420"/>
        <v>1</v>
      </c>
      <c r="I3127" t="str">
        <f t="shared" si="416"/>
        <v>00</v>
      </c>
    </row>
    <row r="3128" spans="1:9" ht="25.5">
      <c r="A3128" t="str">
        <f t="shared" si="417"/>
        <v>3.7.2.3.1.00.00 - Contribuição para o Custeio do Serviço de 
 Iluminação Pública - Cosip - Consolidação</v>
      </c>
      <c r="B3128" s="5" t="s">
        <v>3137</v>
      </c>
      <c r="C3128" s="6">
        <v>708.19</v>
      </c>
      <c r="E3128" s="1">
        <f t="shared" ref="E3128" si="448">SUMIF(A3128:B3128,"*intra*",C3128:D3128)+SUMIF(A3128:B3128,"*inter*",C3128:D3128)</f>
        <v>0</v>
      </c>
      <c r="F3128" s="1">
        <f t="shared" ref="F3128" si="449">SUMIF(A3128:B3128,"*consolidação*",C3128:D3128)</f>
        <v>708.19</v>
      </c>
      <c r="H3128" t="b">
        <f t="shared" si="420"/>
        <v>1</v>
      </c>
      <c r="I3128" t="str">
        <f t="shared" si="416"/>
        <v>00</v>
      </c>
    </row>
    <row r="3129" spans="1:9">
      <c r="A3129" t="str">
        <f t="shared" si="417"/>
        <v>3.7.2.9.0.00.00 - Outras Contribuições</v>
      </c>
      <c r="B3129" s="3" t="s">
        <v>3138</v>
      </c>
      <c r="C3129" s="4">
        <v>100395121.54000001</v>
      </c>
      <c r="E3129" s="1">
        <f>E3130</f>
        <v>0</v>
      </c>
      <c r="F3129" s="1">
        <f>F3130</f>
        <v>100395121.54000001</v>
      </c>
      <c r="H3129" t="b">
        <f t="shared" si="420"/>
        <v>1</v>
      </c>
      <c r="I3129" t="str">
        <f t="shared" si="416"/>
        <v>00</v>
      </c>
    </row>
    <row r="3130" spans="1:9">
      <c r="A3130" t="str">
        <f t="shared" si="417"/>
        <v>3.7.2.9.1.00.00 - Outras Contribuições - Consolidação</v>
      </c>
      <c r="B3130" s="5" t="s">
        <v>3139</v>
      </c>
      <c r="C3130" s="6">
        <v>100395121.54000001</v>
      </c>
      <c r="E3130" s="1">
        <f t="shared" ref="E3130" si="450">SUMIF(A3130:B3130,"*intra*",C3130:D3130)+SUMIF(A3130:B3130,"*inter*",C3130:D3130)</f>
        <v>0</v>
      </c>
      <c r="F3130" s="1">
        <f t="shared" ref="F3130" si="451">SUMIF(A3130:B3130,"*consolidação*",C3130:D3130)</f>
        <v>100395121.54000001</v>
      </c>
      <c r="H3130" t="b">
        <f t="shared" si="420"/>
        <v>1</v>
      </c>
      <c r="I3130" t="str">
        <f t="shared" si="416"/>
        <v>00</v>
      </c>
    </row>
    <row r="3131" spans="1:9" ht="25.5">
      <c r="A3131" t="str">
        <f t="shared" si="417"/>
        <v>3.8.0.0.0.00.00 - Custo das Mercadorias Vendidas, dos Produtos Vendidos 
 e dos Serviços Prestados</v>
      </c>
      <c r="B3131" s="3" t="s">
        <v>3140</v>
      </c>
      <c r="C3131" s="4">
        <v>29548165.609999999</v>
      </c>
      <c r="E3131" s="1">
        <f>E3132+E3138+E3144</f>
        <v>23150904.120000001</v>
      </c>
      <c r="F3131" s="1">
        <f>F3132+F3138+F3144</f>
        <v>6397261.4900000002</v>
      </c>
      <c r="H3131" t="b">
        <f t="shared" si="420"/>
        <v>1</v>
      </c>
      <c r="I3131" t="str">
        <f t="shared" si="416"/>
        <v>00</v>
      </c>
    </row>
    <row r="3132" spans="1:9">
      <c r="A3132" t="str">
        <f t="shared" si="417"/>
        <v>3.8.1.0.0.00.00 - Custo de Mercadorias Vendidas</v>
      </c>
      <c r="B3132" s="5" t="s">
        <v>3141</v>
      </c>
      <c r="C3132" s="6">
        <v>27014768.91</v>
      </c>
      <c r="E3132" s="1">
        <f>E3137+E3136+E3134+E3133+E3135</f>
        <v>23150904.120000001</v>
      </c>
      <c r="F3132" s="1">
        <f>F3137+F3136+F3134+F3133+F3135</f>
        <v>3863864.79</v>
      </c>
      <c r="H3132" t="b">
        <f t="shared" si="420"/>
        <v>1</v>
      </c>
      <c r="I3132" t="str">
        <f t="shared" si="416"/>
        <v>00</v>
      </c>
    </row>
    <row r="3133" spans="1:9">
      <c r="A3133" t="str">
        <f t="shared" si="417"/>
        <v>3.8.1.0.1.00.00 - Custo de Mercadorias Vendidas - Consolidação</v>
      </c>
      <c r="B3133" s="3" t="s">
        <v>3142</v>
      </c>
      <c r="C3133" s="4">
        <v>3863864.79</v>
      </c>
      <c r="E3133" s="1">
        <f t="shared" ref="E3133:E3137" si="452">SUMIF(A3133:B3133,"*intra*",C3133:D3133)+SUMIF(A3133:B3133,"*inter*",C3133:D3133)</f>
        <v>0</v>
      </c>
      <c r="F3133" s="1">
        <f t="shared" ref="F3133:F3137" si="453">SUMIF(A3133:B3133,"*consolidação*",C3133:D3133)</f>
        <v>3863864.79</v>
      </c>
      <c r="H3133" t="b">
        <f t="shared" si="420"/>
        <v>1</v>
      </c>
      <c r="I3133" t="str">
        <f t="shared" si="416"/>
        <v>00</v>
      </c>
    </row>
    <row r="3134" spans="1:9">
      <c r="A3134" t="str">
        <f t="shared" si="417"/>
        <v>3.8.1.0.2.00.00 - Custo de Mercadorias Vendidas - Intra OFSS</v>
      </c>
      <c r="B3134" s="5" t="s">
        <v>3143</v>
      </c>
      <c r="C3134" s="6"/>
      <c r="E3134" s="1">
        <f t="shared" si="452"/>
        <v>0</v>
      </c>
      <c r="F3134" s="1">
        <f t="shared" si="453"/>
        <v>0</v>
      </c>
      <c r="H3134" t="b">
        <f t="shared" si="420"/>
        <v>1</v>
      </c>
      <c r="I3134" t="str">
        <f t="shared" si="416"/>
        <v>00</v>
      </c>
    </row>
    <row r="3135" spans="1:9">
      <c r="A3135" t="str">
        <f t="shared" si="417"/>
        <v>3.8.1.0.3.00.00 - Custo de Mercadorias Vendidas - Inter OFSS - União</v>
      </c>
      <c r="B3135" s="3" t="s">
        <v>3144</v>
      </c>
      <c r="C3135" s="4"/>
      <c r="E3135" s="1">
        <f t="shared" si="452"/>
        <v>0</v>
      </c>
      <c r="F3135" s="1">
        <f t="shared" si="453"/>
        <v>0</v>
      </c>
      <c r="H3135" t="b">
        <f t="shared" si="420"/>
        <v>1</v>
      </c>
      <c r="I3135" t="str">
        <f t="shared" si="416"/>
        <v>00</v>
      </c>
    </row>
    <row r="3136" spans="1:9">
      <c r="A3136" t="str">
        <f t="shared" si="417"/>
        <v>3.8.1.0.4.00.00 - Custo de Mercadorias Vendidas - Inter OFSS - Estado</v>
      </c>
      <c r="B3136" s="5" t="s">
        <v>3145</v>
      </c>
      <c r="C3136" s="6">
        <v>23150904.120000001</v>
      </c>
      <c r="E3136" s="1">
        <f t="shared" si="452"/>
        <v>23150904.120000001</v>
      </c>
      <c r="F3136" s="1">
        <f t="shared" si="453"/>
        <v>0</v>
      </c>
      <c r="H3136" t="b">
        <f t="shared" si="420"/>
        <v>1</v>
      </c>
      <c r="I3136" t="str">
        <f t="shared" si="416"/>
        <v>00</v>
      </c>
    </row>
    <row r="3137" spans="1:9" ht="25.5">
      <c r="A3137" t="str">
        <f t="shared" si="417"/>
        <v>3.8.1.0.5.00.00 - Custo de Mercadorias Vendidas - Inter OFSS - 
 Município</v>
      </c>
      <c r="B3137" s="3" t="s">
        <v>3146</v>
      </c>
      <c r="C3137" s="4"/>
      <c r="E3137" s="1">
        <f t="shared" si="452"/>
        <v>0</v>
      </c>
      <c r="F3137" s="1">
        <f t="shared" si="453"/>
        <v>0</v>
      </c>
      <c r="H3137" t="b">
        <f t="shared" si="420"/>
        <v>1</v>
      </c>
      <c r="I3137" t="str">
        <f t="shared" si="416"/>
        <v>00</v>
      </c>
    </row>
    <row r="3138" spans="1:9">
      <c r="A3138" t="str">
        <f t="shared" si="417"/>
        <v>3.8.2.0.0.00.00 - Custos dos Produtos Vendidos</v>
      </c>
      <c r="B3138" s="5" t="s">
        <v>3147</v>
      </c>
      <c r="C3138" s="6">
        <v>2533396.7000000002</v>
      </c>
      <c r="E3138" s="1">
        <f>E3141+E3143+E3142+E3139+E3140</f>
        <v>0</v>
      </c>
      <c r="F3138" s="1">
        <f>F3141+F3143+F3142+F3139+F3140</f>
        <v>2533396.7000000002</v>
      </c>
      <c r="H3138" t="b">
        <f t="shared" si="420"/>
        <v>1</v>
      </c>
      <c r="I3138" t="str">
        <f t="shared" si="416"/>
        <v>00</v>
      </c>
    </row>
    <row r="3139" spans="1:9">
      <c r="A3139" t="str">
        <f t="shared" si="417"/>
        <v>3.8.2.0.1.00.00 - Custos dos Produtos Vendidos - Consolidação</v>
      </c>
      <c r="B3139" s="3" t="s">
        <v>3148</v>
      </c>
      <c r="C3139" s="4">
        <v>2533396.7000000002</v>
      </c>
      <c r="E3139" s="1">
        <f t="shared" ref="E3139:E3143" si="454">SUMIF(A3139:B3139,"*intra*",C3139:D3139)+SUMIF(A3139:B3139,"*inter*",C3139:D3139)</f>
        <v>0</v>
      </c>
      <c r="F3139" s="1">
        <f t="shared" ref="F3139:F3143" si="455">SUMIF(A3139:B3139,"*consolidação*",C3139:D3139)</f>
        <v>2533396.7000000002</v>
      </c>
      <c r="H3139" t="b">
        <f t="shared" si="420"/>
        <v>1</v>
      </c>
      <c r="I3139" t="str">
        <f t="shared" si="416"/>
        <v>00</v>
      </c>
    </row>
    <row r="3140" spans="1:9">
      <c r="A3140" t="str">
        <f t="shared" si="417"/>
        <v>3.8.2.0.2.00.00 - Custos dos Produtos Vendidos - Intra OFSS</v>
      </c>
      <c r="B3140" s="5" t="s">
        <v>3149</v>
      </c>
      <c r="C3140" s="6"/>
      <c r="E3140" s="1">
        <f t="shared" si="454"/>
        <v>0</v>
      </c>
      <c r="F3140" s="1">
        <f t="shared" si="455"/>
        <v>0</v>
      </c>
      <c r="H3140" t="b">
        <f t="shared" si="420"/>
        <v>1</v>
      </c>
      <c r="I3140" t="str">
        <f t="shared" si="416"/>
        <v>00</v>
      </c>
    </row>
    <row r="3141" spans="1:9">
      <c r="A3141" t="str">
        <f t="shared" si="417"/>
        <v>3.8.2.0.3.00.00 - Custos dos Produtos Vendidos - Inter OFSS - União</v>
      </c>
      <c r="B3141" s="3" t="s">
        <v>3150</v>
      </c>
      <c r="C3141" s="4"/>
      <c r="E3141" s="1">
        <f t="shared" si="454"/>
        <v>0</v>
      </c>
      <c r="F3141" s="1">
        <f t="shared" si="455"/>
        <v>0</v>
      </c>
      <c r="H3141" t="b">
        <f t="shared" si="420"/>
        <v>1</v>
      </c>
      <c r="I3141" t="str">
        <f t="shared" si="416"/>
        <v>00</v>
      </c>
    </row>
    <row r="3142" spans="1:9">
      <c r="A3142" t="str">
        <f t="shared" si="417"/>
        <v>3.8.2.0.4.00.00 - Custos dos Produtos Vendidos - Inter OFSS - Estado</v>
      </c>
      <c r="B3142" s="5" t="s">
        <v>3151</v>
      </c>
      <c r="C3142" s="6"/>
      <c r="E3142" s="1">
        <f t="shared" si="454"/>
        <v>0</v>
      </c>
      <c r="F3142" s="1">
        <f t="shared" si="455"/>
        <v>0</v>
      </c>
      <c r="H3142" t="b">
        <f t="shared" si="420"/>
        <v>1</v>
      </c>
      <c r="I3142" t="str">
        <f t="shared" si="416"/>
        <v>00</v>
      </c>
    </row>
    <row r="3143" spans="1:9">
      <c r="A3143" t="str">
        <f t="shared" si="417"/>
        <v>3.8.2.0.5.00.00 - Custos dos Produtos Vendidos - Inter Município</v>
      </c>
      <c r="B3143" s="19" t="s">
        <v>3152</v>
      </c>
      <c r="C3143" s="4"/>
      <c r="E3143" s="1">
        <f t="shared" si="454"/>
        <v>0</v>
      </c>
      <c r="F3143" s="1">
        <f t="shared" si="455"/>
        <v>0</v>
      </c>
      <c r="H3143" t="b">
        <f t="shared" si="420"/>
        <v>1</v>
      </c>
      <c r="I3143" t="str">
        <f t="shared" si="416"/>
        <v>00</v>
      </c>
    </row>
    <row r="3144" spans="1:9">
      <c r="A3144" t="str">
        <f t="shared" si="417"/>
        <v>3.8.3.0.0.00.00 - Custo dos Serviços Prestados</v>
      </c>
      <c r="B3144" s="5" t="s">
        <v>3153</v>
      </c>
      <c r="C3144" s="6"/>
      <c r="E3144" s="1">
        <f>E3145+E3148+E3149+E3147+E3146</f>
        <v>0</v>
      </c>
      <c r="F3144" s="1">
        <f>F3145+F3148+F3149+F3147+F3146</f>
        <v>0</v>
      </c>
      <c r="H3144" t="b">
        <f t="shared" si="420"/>
        <v>1</v>
      </c>
      <c r="I3144" t="str">
        <f t="shared" si="416"/>
        <v>00</v>
      </c>
    </row>
    <row r="3145" spans="1:9">
      <c r="A3145" t="str">
        <f t="shared" si="417"/>
        <v>3.8.3.0.1.00.00 - Custo dos Serviços Prestados - Consolidação</v>
      </c>
      <c r="B3145" s="3" t="s">
        <v>3154</v>
      </c>
      <c r="C3145" s="4"/>
      <c r="E3145" s="1">
        <f t="shared" ref="E3145:E3149" si="456">SUMIF(A3145:B3145,"*intra*",C3145:D3145)+SUMIF(A3145:B3145,"*inter*",C3145:D3145)</f>
        <v>0</v>
      </c>
      <c r="F3145" s="1">
        <f t="shared" ref="F3145:F3149" si="457">SUMIF(A3145:B3145,"*consolidação*",C3145:D3145)</f>
        <v>0</v>
      </c>
      <c r="H3145" t="b">
        <f t="shared" si="420"/>
        <v>1</v>
      </c>
      <c r="I3145" t="str">
        <f t="shared" si="416"/>
        <v>00</v>
      </c>
    </row>
    <row r="3146" spans="1:9">
      <c r="A3146" t="str">
        <f t="shared" si="417"/>
        <v>3.8.3.0.2.00.00 - Custo dos Serviços Prestados - Intra OFSS</v>
      </c>
      <c r="B3146" s="5" t="s">
        <v>3155</v>
      </c>
      <c r="C3146" s="6"/>
      <c r="E3146" s="1">
        <f t="shared" si="456"/>
        <v>0</v>
      </c>
      <c r="F3146" s="1">
        <f t="shared" si="457"/>
        <v>0</v>
      </c>
      <c r="H3146" t="b">
        <f t="shared" si="420"/>
        <v>1</v>
      </c>
      <c r="I3146" t="str">
        <f t="shared" si="416"/>
        <v>00</v>
      </c>
    </row>
    <row r="3147" spans="1:9">
      <c r="A3147" t="str">
        <f t="shared" si="417"/>
        <v>3.8.3.0.3.00.00 - Custo dos Serviços Prestados - Inter OFSS - União</v>
      </c>
      <c r="B3147" s="3" t="s">
        <v>3156</v>
      </c>
      <c r="C3147" s="4"/>
      <c r="E3147" s="1">
        <f t="shared" si="456"/>
        <v>0</v>
      </c>
      <c r="F3147" s="1">
        <f t="shared" si="457"/>
        <v>0</v>
      </c>
      <c r="H3147" t="b">
        <f t="shared" si="420"/>
        <v>1</v>
      </c>
      <c r="I3147" t="str">
        <f t="shared" si="416"/>
        <v>00</v>
      </c>
    </row>
    <row r="3148" spans="1:9">
      <c r="A3148" t="str">
        <f t="shared" si="417"/>
        <v>3.8.3.0.4.00.00 - Custo dos Serviços Prestados - Inter OFSS - Estado</v>
      </c>
      <c r="B3148" s="5" t="s">
        <v>3157</v>
      </c>
      <c r="C3148" s="6"/>
      <c r="E3148" s="1">
        <f t="shared" si="456"/>
        <v>0</v>
      </c>
      <c r="F3148" s="1">
        <f t="shared" si="457"/>
        <v>0</v>
      </c>
      <c r="H3148" t="b">
        <f t="shared" si="420"/>
        <v>1</v>
      </c>
      <c r="I3148" t="str">
        <f t="shared" si="416"/>
        <v>00</v>
      </c>
    </row>
    <row r="3149" spans="1:9" ht="25.5">
      <c r="A3149" t="str">
        <f t="shared" si="417"/>
        <v>3.8.3.0.5.00.00 - Custo dos Serviços Prestados - Inter OFSS - 
 Município</v>
      </c>
      <c r="B3149" s="3" t="s">
        <v>3158</v>
      </c>
      <c r="C3149" s="4"/>
      <c r="E3149" s="1">
        <f t="shared" si="456"/>
        <v>0</v>
      </c>
      <c r="F3149" s="1">
        <f t="shared" si="457"/>
        <v>0</v>
      </c>
      <c r="H3149" t="b">
        <f t="shared" si="420"/>
        <v>1</v>
      </c>
      <c r="I3149" t="str">
        <f t="shared" si="416"/>
        <v>00</v>
      </c>
    </row>
    <row r="3150" spans="1:9">
      <c r="A3150" t="str">
        <f t="shared" si="417"/>
        <v>3.9.0.0.0.00.00 - Outras Variações Patrimoniais Diminutivas</v>
      </c>
      <c r="B3150" s="5" t="s">
        <v>3159</v>
      </c>
      <c r="C3150" s="6">
        <v>391291866323.39001</v>
      </c>
      <c r="E3150" s="1">
        <f>E3182+E3195+E3206+E3164+E3193+E3223+E3151+E3171</f>
        <v>225879747.56</v>
      </c>
      <c r="F3150" s="1">
        <f>F3182+F3195+F3206+F3164+F3193+F3223+F3151+F3171</f>
        <v>391065986575.82996</v>
      </c>
      <c r="H3150" t="b">
        <f t="shared" si="420"/>
        <v>1</v>
      </c>
      <c r="I3150" t="str">
        <f t="shared" si="416"/>
        <v>00</v>
      </c>
    </row>
    <row r="3151" spans="1:9">
      <c r="A3151" t="str">
        <f t="shared" si="417"/>
        <v>3.9.1.0.0.00.00 - Premiações</v>
      </c>
      <c r="B3151" s="3" t="s">
        <v>3160</v>
      </c>
      <c r="C3151" s="4">
        <v>203821027.37</v>
      </c>
      <c r="E3151" s="1">
        <f>E3158+E3156+E3152+E3154+E3160+E3162</f>
        <v>0</v>
      </c>
      <c r="F3151" s="1">
        <f>F3158+F3156+F3152+F3154+F3160+F3162</f>
        <v>203821027.37</v>
      </c>
      <c r="H3151" t="b">
        <f t="shared" si="420"/>
        <v>1</v>
      </c>
      <c r="I3151" t="str">
        <f t="shared" si="416"/>
        <v>00</v>
      </c>
    </row>
    <row r="3152" spans="1:9">
      <c r="A3152" t="str">
        <f t="shared" si="417"/>
        <v>3.9.1.1.0.00.00 - Premiações Culturais</v>
      </c>
      <c r="B3152" s="5" t="s">
        <v>3161</v>
      </c>
      <c r="C3152" s="6">
        <v>16210699.619999999</v>
      </c>
      <c r="E3152" s="1">
        <f>E3153</f>
        <v>0</v>
      </c>
      <c r="F3152" s="1">
        <f>F3153</f>
        <v>16210699.619999999</v>
      </c>
      <c r="H3152" t="b">
        <f t="shared" si="420"/>
        <v>1</v>
      </c>
      <c r="I3152" t="str">
        <f t="shared" si="416"/>
        <v>00</v>
      </c>
    </row>
    <row r="3153" spans="1:9">
      <c r="A3153" t="str">
        <f t="shared" si="417"/>
        <v>3.9.1.1.1.00.00 - Premiações Culturais - Consolidação</v>
      </c>
      <c r="B3153" s="3" t="s">
        <v>3162</v>
      </c>
      <c r="C3153" s="4">
        <v>16210699.619999999</v>
      </c>
      <c r="E3153" s="1">
        <f t="shared" ref="E3153" si="458">SUMIF(A3153:B3153,"*intra*",C3153:D3153)+SUMIF(A3153:B3153,"*inter*",C3153:D3153)</f>
        <v>0</v>
      </c>
      <c r="F3153" s="1">
        <f t="shared" ref="F3153" si="459">SUMIF(A3153:B3153,"*consolidação*",C3153:D3153)</f>
        <v>16210699.619999999</v>
      </c>
      <c r="H3153" t="b">
        <f t="shared" si="420"/>
        <v>1</v>
      </c>
      <c r="I3153" t="str">
        <f t="shared" ref="I3153:I3216" si="460">MID(A3153,11,2)</f>
        <v>00</v>
      </c>
    </row>
    <row r="3154" spans="1:9">
      <c r="A3154" t="str">
        <f t="shared" ref="A3154:A3217" si="461">TRIM(B3154)</f>
        <v>3.9.1.2.0.00.00 - Premiações Artísticas</v>
      </c>
      <c r="B3154" s="5" t="s">
        <v>3163</v>
      </c>
      <c r="C3154" s="6">
        <v>1238634.8899999999</v>
      </c>
      <c r="E3154" s="1">
        <f>E3155</f>
        <v>0</v>
      </c>
      <c r="F3154" s="1">
        <f>F3155</f>
        <v>1238634.8899999999</v>
      </c>
      <c r="H3154" t="b">
        <f t="shared" ref="H3154:H3217" si="462">IF(I3154="00",C3154=E3154+F3154,TRUE)</f>
        <v>1</v>
      </c>
      <c r="I3154" t="str">
        <f t="shared" si="460"/>
        <v>00</v>
      </c>
    </row>
    <row r="3155" spans="1:9">
      <c r="A3155" t="str">
        <f t="shared" si="461"/>
        <v>3.9.1.2.1.00.00 - Premiações Artísticas - Consolidação</v>
      </c>
      <c r="B3155" s="3" t="s">
        <v>3164</v>
      </c>
      <c r="C3155" s="4">
        <v>1238634.8899999999</v>
      </c>
      <c r="E3155" s="1">
        <f t="shared" ref="E3155" si="463">SUMIF(A3155:B3155,"*intra*",C3155:D3155)+SUMIF(A3155:B3155,"*inter*",C3155:D3155)</f>
        <v>0</v>
      </c>
      <c r="F3155" s="1">
        <f t="shared" ref="F3155" si="464">SUMIF(A3155:B3155,"*consolidação*",C3155:D3155)</f>
        <v>1238634.8899999999</v>
      </c>
      <c r="H3155" t="b">
        <f t="shared" si="462"/>
        <v>1</v>
      </c>
      <c r="I3155" t="str">
        <f t="shared" si="460"/>
        <v>00</v>
      </c>
    </row>
    <row r="3156" spans="1:9">
      <c r="A3156" t="str">
        <f t="shared" si="461"/>
        <v>3.9.1.3.0.00.00 - Premiações Cientificas</v>
      </c>
      <c r="B3156" s="5" t="s">
        <v>3165</v>
      </c>
      <c r="C3156" s="6">
        <v>1187224.3500000001</v>
      </c>
      <c r="E3156" s="1">
        <f>E3157</f>
        <v>0</v>
      </c>
      <c r="F3156" s="1">
        <f>F3157</f>
        <v>1187224.3500000001</v>
      </c>
      <c r="H3156" t="b">
        <f t="shared" si="462"/>
        <v>1</v>
      </c>
      <c r="I3156" t="str">
        <f t="shared" si="460"/>
        <v>00</v>
      </c>
    </row>
    <row r="3157" spans="1:9">
      <c r="A3157" t="str">
        <f t="shared" si="461"/>
        <v>3.9.1.3.1.00.00 - Premiações Cientificas - Consolidação</v>
      </c>
      <c r="B3157" s="3" t="s">
        <v>3166</v>
      </c>
      <c r="C3157" s="4">
        <v>1187224.3500000001</v>
      </c>
      <c r="E3157" s="1">
        <f t="shared" ref="E3157" si="465">SUMIF(A3157:B3157,"*intra*",C3157:D3157)+SUMIF(A3157:B3157,"*inter*",C3157:D3157)</f>
        <v>0</v>
      </c>
      <c r="F3157" s="1">
        <f t="shared" ref="F3157" si="466">SUMIF(A3157:B3157,"*consolidação*",C3157:D3157)</f>
        <v>1187224.3500000001</v>
      </c>
      <c r="H3157" t="b">
        <f t="shared" si="462"/>
        <v>1</v>
      </c>
      <c r="I3157" t="str">
        <f t="shared" si="460"/>
        <v>00</v>
      </c>
    </row>
    <row r="3158" spans="1:9">
      <c r="A3158" t="str">
        <f t="shared" si="461"/>
        <v>3.9.1.4.0.00.00 - Premiações Desportivas</v>
      </c>
      <c r="B3158" s="5" t="s">
        <v>3167</v>
      </c>
      <c r="C3158" s="6">
        <v>5970597.5599999996</v>
      </c>
      <c r="E3158" s="1">
        <f>E3159</f>
        <v>0</v>
      </c>
      <c r="F3158" s="1">
        <f>F3159</f>
        <v>5970597.5599999996</v>
      </c>
      <c r="H3158" t="b">
        <f t="shared" si="462"/>
        <v>1</v>
      </c>
      <c r="I3158" t="str">
        <f t="shared" si="460"/>
        <v>00</v>
      </c>
    </row>
    <row r="3159" spans="1:9">
      <c r="A3159" t="str">
        <f t="shared" si="461"/>
        <v>3.9.1.4.1.00.00 - Premiações Desportivas - Consolidação</v>
      </c>
      <c r="B3159" s="3" t="s">
        <v>3168</v>
      </c>
      <c r="C3159" s="4">
        <v>5970597.5599999996</v>
      </c>
      <c r="E3159" s="1">
        <f t="shared" ref="E3159" si="467">SUMIF(A3159:B3159,"*intra*",C3159:D3159)+SUMIF(A3159:B3159,"*inter*",C3159:D3159)</f>
        <v>0</v>
      </c>
      <c r="F3159" s="1">
        <f t="shared" ref="F3159" si="468">SUMIF(A3159:B3159,"*consolidação*",C3159:D3159)</f>
        <v>5970597.5599999996</v>
      </c>
      <c r="H3159" t="b">
        <f t="shared" si="462"/>
        <v>1</v>
      </c>
      <c r="I3159" t="str">
        <f t="shared" si="460"/>
        <v>00</v>
      </c>
    </row>
    <row r="3160" spans="1:9">
      <c r="A3160" t="str">
        <f t="shared" si="461"/>
        <v>3.9.1.5.0.00.00 - Ordens Honorificas</v>
      </c>
      <c r="B3160" s="5" t="s">
        <v>3169</v>
      </c>
      <c r="C3160" s="6">
        <v>885144.24</v>
      </c>
      <c r="E3160" s="1">
        <f>E3161</f>
        <v>0</v>
      </c>
      <c r="F3160" s="1">
        <f>F3161</f>
        <v>885144.24</v>
      </c>
      <c r="H3160" t="b">
        <f t="shared" si="462"/>
        <v>1</v>
      </c>
      <c r="I3160" t="str">
        <f t="shared" si="460"/>
        <v>00</v>
      </c>
    </row>
    <row r="3161" spans="1:9">
      <c r="A3161" t="str">
        <f t="shared" si="461"/>
        <v>3.9.1.5.1.00.00 - Ordens Honorificas - Consolidação</v>
      </c>
      <c r="B3161" s="3" t="s">
        <v>3170</v>
      </c>
      <c r="C3161" s="4">
        <v>885144.24</v>
      </c>
      <c r="E3161" s="1">
        <f t="shared" ref="E3161" si="469">SUMIF(A3161:B3161,"*intra*",C3161:D3161)+SUMIF(A3161:B3161,"*inter*",C3161:D3161)</f>
        <v>0</v>
      </c>
      <c r="F3161" s="1">
        <f t="shared" ref="F3161" si="470">SUMIF(A3161:B3161,"*consolidação*",C3161:D3161)</f>
        <v>885144.24</v>
      </c>
      <c r="H3161" t="b">
        <f t="shared" si="462"/>
        <v>1</v>
      </c>
      <c r="I3161" t="str">
        <f t="shared" si="460"/>
        <v>00</v>
      </c>
    </row>
    <row r="3162" spans="1:9">
      <c r="A3162" t="str">
        <f t="shared" si="461"/>
        <v>3.9.1.9.0.00.00 - Outras Premiações</v>
      </c>
      <c r="B3162" s="5" t="s">
        <v>3171</v>
      </c>
      <c r="C3162" s="6">
        <v>178328726.71000001</v>
      </c>
      <c r="E3162" s="1">
        <f>E3163</f>
        <v>0</v>
      </c>
      <c r="F3162" s="1">
        <f>F3163</f>
        <v>178328726.71000001</v>
      </c>
      <c r="H3162" t="b">
        <f t="shared" si="462"/>
        <v>1</v>
      </c>
      <c r="I3162" t="str">
        <f t="shared" si="460"/>
        <v>00</v>
      </c>
    </row>
    <row r="3163" spans="1:9">
      <c r="A3163" t="str">
        <f t="shared" si="461"/>
        <v>3.9.1.9.1.00.00 - Outras Premiações - Consolidação</v>
      </c>
      <c r="B3163" s="3" t="s">
        <v>3172</v>
      </c>
      <c r="C3163" s="4">
        <v>178328726.71000001</v>
      </c>
      <c r="E3163" s="1">
        <f t="shared" ref="E3163" si="471">SUMIF(A3163:B3163,"*intra*",C3163:D3163)+SUMIF(A3163:B3163,"*inter*",C3163:D3163)</f>
        <v>0</v>
      </c>
      <c r="F3163" s="1">
        <f t="shared" ref="F3163" si="472">SUMIF(A3163:B3163,"*consolidação*",C3163:D3163)</f>
        <v>178328726.71000001</v>
      </c>
      <c r="H3163" t="b">
        <f t="shared" si="462"/>
        <v>1</v>
      </c>
      <c r="I3163" t="str">
        <f t="shared" si="460"/>
        <v>00</v>
      </c>
    </row>
    <row r="3164" spans="1:9">
      <c r="A3164" t="str">
        <f t="shared" si="461"/>
        <v>3.9.2.0.0.00.00 - Resultado Negativo de Participações</v>
      </c>
      <c r="B3164" s="5" t="s">
        <v>3173</v>
      </c>
      <c r="C3164" s="6">
        <v>3829921798.9299998</v>
      </c>
      <c r="E3164" s="1">
        <f>E3165</f>
        <v>187939523.55000001</v>
      </c>
      <c r="F3164" s="1">
        <f>F3165</f>
        <v>3641982275.3800001</v>
      </c>
      <c r="H3164" t="b">
        <f t="shared" si="462"/>
        <v>1</v>
      </c>
      <c r="I3164" t="str">
        <f t="shared" si="460"/>
        <v>00</v>
      </c>
    </row>
    <row r="3165" spans="1:9">
      <c r="A3165" t="str">
        <f t="shared" si="461"/>
        <v>3.9.2.1.0.00.00 - Resultado Negativo de Equivalência Patrimonial</v>
      </c>
      <c r="B3165" s="3" t="s">
        <v>3174</v>
      </c>
      <c r="C3165" s="4">
        <v>3829921798.9299998</v>
      </c>
      <c r="E3165" s="1">
        <f>E3166+E3167+E3170+E3168+E3169</f>
        <v>187939523.55000001</v>
      </c>
      <c r="F3165" s="1">
        <f>F3166+F3167+F3170+F3168+F3169</f>
        <v>3641982275.3800001</v>
      </c>
      <c r="H3165" t="b">
        <f t="shared" si="462"/>
        <v>1</v>
      </c>
      <c r="I3165" t="str">
        <f t="shared" si="460"/>
        <v>00</v>
      </c>
    </row>
    <row r="3166" spans="1:9" ht="25.5">
      <c r="A3166" t="str">
        <f t="shared" si="461"/>
        <v>3.9.2.1.1.00.00 - Resultado Negativo de Equivalência Patrimonial - 
 Consolidação</v>
      </c>
      <c r="B3166" s="5" t="s">
        <v>3175</v>
      </c>
      <c r="C3166" s="6">
        <v>3641982275.3800001</v>
      </c>
      <c r="E3166" s="1">
        <f t="shared" ref="E3166:E3170" si="473">SUMIF(A3166:B3166,"*intra*",C3166:D3166)+SUMIF(A3166:B3166,"*inter*",C3166:D3166)</f>
        <v>0</v>
      </c>
      <c r="F3166" s="1">
        <f t="shared" ref="F3166:F3170" si="474">SUMIF(A3166:B3166,"*consolidação*",C3166:D3166)</f>
        <v>3641982275.3800001</v>
      </c>
      <c r="H3166" t="b">
        <f t="shared" si="462"/>
        <v>1</v>
      </c>
      <c r="I3166" t="str">
        <f t="shared" si="460"/>
        <v>00</v>
      </c>
    </row>
    <row r="3167" spans="1:9" ht="25.5">
      <c r="A3167" t="str">
        <f t="shared" si="461"/>
        <v>3.9.2.1.2.00.00 - Resultado Negativo de Equivalência Patrimonial - 
 Intra OFSS</v>
      </c>
      <c r="B3167" s="3" t="s">
        <v>3176</v>
      </c>
      <c r="C3167" s="4">
        <v>187939523.55000001</v>
      </c>
      <c r="E3167" s="1">
        <f t="shared" si="473"/>
        <v>187939523.55000001</v>
      </c>
      <c r="F3167" s="1">
        <f t="shared" si="474"/>
        <v>0</v>
      </c>
      <c r="H3167" t="b">
        <f t="shared" si="462"/>
        <v>1</v>
      </c>
      <c r="I3167" t="str">
        <f t="shared" si="460"/>
        <v>00</v>
      </c>
    </row>
    <row r="3168" spans="1:9" ht="25.5">
      <c r="A3168" t="str">
        <f t="shared" si="461"/>
        <v>3.9.2.1.3.00.00 - Resultado Negativo de Equivalência Patrimonial - 
 Inter OFSS - União</v>
      </c>
      <c r="B3168" s="5" t="s">
        <v>3177</v>
      </c>
      <c r="C3168" s="6"/>
      <c r="E3168" s="1">
        <f t="shared" si="473"/>
        <v>0</v>
      </c>
      <c r="F3168" s="1">
        <f t="shared" si="474"/>
        <v>0</v>
      </c>
      <c r="H3168" t="b">
        <f t="shared" si="462"/>
        <v>1</v>
      </c>
      <c r="I3168" t="str">
        <f t="shared" si="460"/>
        <v>00</v>
      </c>
    </row>
    <row r="3169" spans="1:9" ht="25.5">
      <c r="A3169" t="str">
        <f t="shared" si="461"/>
        <v>3.9.2.1.4.00.00 - Resultado Negativo de Equivalência Patrimonial - 
 Inter OFSS - Estado</v>
      </c>
      <c r="B3169" s="3" t="s">
        <v>3178</v>
      </c>
      <c r="C3169" s="4"/>
      <c r="E3169" s="1">
        <f t="shared" si="473"/>
        <v>0</v>
      </c>
      <c r="F3169" s="1">
        <f t="shared" si="474"/>
        <v>0</v>
      </c>
      <c r="H3169" t="b">
        <f t="shared" si="462"/>
        <v>1</v>
      </c>
      <c r="I3169" t="str">
        <f t="shared" si="460"/>
        <v>00</v>
      </c>
    </row>
    <row r="3170" spans="1:9" ht="25.5">
      <c r="A3170" t="str">
        <f t="shared" si="461"/>
        <v>3.9.2.1.5.00.00 - Resultado Negativo de Equivalência Patrimonial - 
 Inter OFSS - Município</v>
      </c>
      <c r="B3170" s="5" t="s">
        <v>3179</v>
      </c>
      <c r="C3170" s="6"/>
      <c r="E3170" s="1">
        <f t="shared" si="473"/>
        <v>0</v>
      </c>
      <c r="F3170" s="1">
        <f t="shared" si="474"/>
        <v>0</v>
      </c>
      <c r="H3170" t="b">
        <f t="shared" si="462"/>
        <v>1</v>
      </c>
      <c r="I3170" t="str">
        <f t="shared" si="460"/>
        <v>00</v>
      </c>
    </row>
    <row r="3171" spans="1:9">
      <c r="A3171" t="str">
        <f t="shared" si="461"/>
        <v>3.9.3.0.0.00.00 - Operações da Autoridade Monetária</v>
      </c>
      <c r="B3171" s="3" t="s">
        <v>3180</v>
      </c>
      <c r="C3171" s="4"/>
      <c r="E3171" s="1">
        <f>E3172+E3178+E3176+E3174+E3180</f>
        <v>0</v>
      </c>
      <c r="F3171" s="1">
        <f>F3172+F3178+F3176+F3174+F3180</f>
        <v>0</v>
      </c>
      <c r="H3171" t="b">
        <f t="shared" si="462"/>
        <v>1</v>
      </c>
      <c r="I3171" t="str">
        <f t="shared" si="460"/>
        <v>00</v>
      </c>
    </row>
    <row r="3172" spans="1:9">
      <c r="A3172" t="str">
        <f t="shared" si="461"/>
        <v>3.9.3.1.0.00.00 - Juros</v>
      </c>
      <c r="B3172" s="5" t="s">
        <v>3181</v>
      </c>
      <c r="C3172" s="6"/>
      <c r="E3172" s="1">
        <f>E3173</f>
        <v>0</v>
      </c>
      <c r="F3172" s="1">
        <f>F3173</f>
        <v>0</v>
      </c>
      <c r="H3172" t="b">
        <f t="shared" si="462"/>
        <v>1</v>
      </c>
      <c r="I3172" t="str">
        <f t="shared" si="460"/>
        <v>00</v>
      </c>
    </row>
    <row r="3173" spans="1:9">
      <c r="A3173" t="str">
        <f t="shared" si="461"/>
        <v>3.9.3.1.1.00.00 - Juros - Consolidação</v>
      </c>
      <c r="B3173" s="3" t="s">
        <v>3182</v>
      </c>
      <c r="C3173" s="4"/>
      <c r="E3173" s="1">
        <f t="shared" ref="E3173" si="475">SUMIF(A3173:B3173,"*intra*",C3173:D3173)+SUMIF(A3173:B3173,"*inter*",C3173:D3173)</f>
        <v>0</v>
      </c>
      <c r="F3173" s="1">
        <f t="shared" ref="F3173" si="476">SUMIF(A3173:B3173,"*consolidação*",C3173:D3173)</f>
        <v>0</v>
      </c>
      <c r="H3173" t="b">
        <f t="shared" si="462"/>
        <v>1</v>
      </c>
      <c r="I3173" t="str">
        <f t="shared" si="460"/>
        <v>00</v>
      </c>
    </row>
    <row r="3174" spans="1:9">
      <c r="A3174" t="str">
        <f t="shared" si="461"/>
        <v>3.9.3.2.0.00.00 - Posição de Negociação</v>
      </c>
      <c r="B3174" s="5" t="s">
        <v>3183</v>
      </c>
      <c r="C3174" s="6"/>
      <c r="E3174" s="1">
        <f>E3175</f>
        <v>0</v>
      </c>
      <c r="F3174" s="1">
        <f>F3175</f>
        <v>0</v>
      </c>
      <c r="H3174" t="b">
        <f t="shared" si="462"/>
        <v>1</v>
      </c>
      <c r="I3174" t="str">
        <f t="shared" si="460"/>
        <v>00</v>
      </c>
    </row>
    <row r="3175" spans="1:9">
      <c r="A3175" t="str">
        <f t="shared" si="461"/>
        <v>3.9.3.2.1.00.00 - Posição de Negociação - Consolidação</v>
      </c>
      <c r="B3175" s="3" t="s">
        <v>3184</v>
      </c>
      <c r="C3175" s="4"/>
      <c r="E3175" s="1">
        <f t="shared" ref="E3175" si="477">SUMIF(A3175:B3175,"*intra*",C3175:D3175)+SUMIF(A3175:B3175,"*inter*",C3175:D3175)</f>
        <v>0</v>
      </c>
      <c r="F3175" s="1">
        <f t="shared" ref="F3175" si="478">SUMIF(A3175:B3175,"*consolidação*",C3175:D3175)</f>
        <v>0</v>
      </c>
      <c r="H3175" t="b">
        <f t="shared" si="462"/>
        <v>1</v>
      </c>
      <c r="I3175" t="str">
        <f t="shared" si="460"/>
        <v>00</v>
      </c>
    </row>
    <row r="3176" spans="1:9">
      <c r="A3176" t="str">
        <f t="shared" si="461"/>
        <v>3.9.3.3.0.00.00 - Posição de Investimentos</v>
      </c>
      <c r="B3176" s="5" t="s">
        <v>3185</v>
      </c>
      <c r="C3176" s="6"/>
      <c r="E3176" s="1">
        <f>E3177</f>
        <v>0</v>
      </c>
      <c r="F3176" s="1">
        <f>F3177</f>
        <v>0</v>
      </c>
      <c r="H3176" t="b">
        <f t="shared" si="462"/>
        <v>1</v>
      </c>
      <c r="I3176" t="str">
        <f t="shared" si="460"/>
        <v>00</v>
      </c>
    </row>
    <row r="3177" spans="1:9">
      <c r="A3177" t="str">
        <f t="shared" si="461"/>
        <v>3.9.3.3.1.00.00 - Posição de Investimentos - Consolidação</v>
      </c>
      <c r="B3177" s="3" t="s">
        <v>3186</v>
      </c>
      <c r="C3177" s="4"/>
      <c r="E3177" s="1">
        <f t="shared" ref="E3177" si="479">SUMIF(A3177:B3177,"*intra*",C3177:D3177)+SUMIF(A3177:B3177,"*inter*",C3177:D3177)</f>
        <v>0</v>
      </c>
      <c r="F3177" s="1">
        <f t="shared" ref="F3177" si="480">SUMIF(A3177:B3177,"*consolidação*",C3177:D3177)</f>
        <v>0</v>
      </c>
      <c r="H3177" t="b">
        <f t="shared" si="462"/>
        <v>1</v>
      </c>
      <c r="I3177" t="str">
        <f t="shared" si="460"/>
        <v>00</v>
      </c>
    </row>
    <row r="3178" spans="1:9">
      <c r="A3178" t="str">
        <f t="shared" si="461"/>
        <v>3.9.3.4.0.00.00 - Correção Cambial</v>
      </c>
      <c r="B3178" s="5" t="s">
        <v>3187</v>
      </c>
      <c r="C3178" s="6"/>
      <c r="E3178" s="1">
        <f>E3179</f>
        <v>0</v>
      </c>
      <c r="F3178" s="1">
        <f>F3179</f>
        <v>0</v>
      </c>
      <c r="H3178" t="b">
        <f t="shared" si="462"/>
        <v>1</v>
      </c>
      <c r="I3178" t="str">
        <f t="shared" si="460"/>
        <v>00</v>
      </c>
    </row>
    <row r="3179" spans="1:9">
      <c r="A3179" t="str">
        <f t="shared" si="461"/>
        <v>3.9.3.4.1.00.00 - Correção Cambial - Consolidação</v>
      </c>
      <c r="B3179" s="3" t="s">
        <v>3188</v>
      </c>
      <c r="C3179" s="4"/>
      <c r="E3179" s="1">
        <f t="shared" ref="E3179" si="481">SUMIF(A3179:B3179,"*intra*",C3179:D3179)+SUMIF(A3179:B3179,"*inter*",C3179:D3179)</f>
        <v>0</v>
      </c>
      <c r="F3179" s="1">
        <f t="shared" ref="F3179" si="482">SUMIF(A3179:B3179,"*consolidação*",C3179:D3179)</f>
        <v>0</v>
      </c>
      <c r="H3179" t="b">
        <f t="shared" si="462"/>
        <v>1</v>
      </c>
      <c r="I3179" t="str">
        <f t="shared" si="460"/>
        <v>00</v>
      </c>
    </row>
    <row r="3180" spans="1:9">
      <c r="A3180" t="str">
        <f t="shared" si="461"/>
        <v>3.9.3.9.0.00.00 - Outras VPD de Operações da Autoridade Monetária</v>
      </c>
      <c r="B3180" s="5" t="s">
        <v>3189</v>
      </c>
      <c r="C3180" s="6"/>
      <c r="E3180" s="1">
        <f>E3181</f>
        <v>0</v>
      </c>
      <c r="F3180" s="1">
        <f>F3181</f>
        <v>0</v>
      </c>
      <c r="H3180" t="b">
        <f t="shared" si="462"/>
        <v>1</v>
      </c>
      <c r="I3180" t="str">
        <f t="shared" si="460"/>
        <v>00</v>
      </c>
    </row>
    <row r="3181" spans="1:9" ht="25.5">
      <c r="A3181" t="str">
        <f t="shared" si="461"/>
        <v>3.9.3.9.1.00.00 - Outras VPD de Operações da Autoridade Monetária - 
 Consolidação</v>
      </c>
      <c r="B3181" s="3" t="s">
        <v>3190</v>
      </c>
      <c r="C3181" s="4"/>
      <c r="E3181" s="1">
        <f t="shared" ref="E3181" si="483">SUMIF(A3181:B3181,"*intra*",C3181:D3181)+SUMIF(A3181:B3181,"*inter*",C3181:D3181)</f>
        <v>0</v>
      </c>
      <c r="F3181" s="1">
        <f t="shared" ref="F3181" si="484">SUMIF(A3181:B3181,"*consolidação*",C3181:D3181)</f>
        <v>0</v>
      </c>
      <c r="H3181" t="b">
        <f t="shared" si="462"/>
        <v>1</v>
      </c>
      <c r="I3181" t="str">
        <f t="shared" si="460"/>
        <v>00</v>
      </c>
    </row>
    <row r="3182" spans="1:9">
      <c r="A3182" t="str">
        <f t="shared" si="461"/>
        <v>3.9.4.0.0.00.00 - Incentivos</v>
      </c>
      <c r="B3182" s="5" t="s">
        <v>3191</v>
      </c>
      <c r="C3182" s="6">
        <v>2198258080.1700001</v>
      </c>
      <c r="E3182" s="1">
        <f>E3189+E3191+E3183+E3185+E3187</f>
        <v>0</v>
      </c>
      <c r="F3182" s="1">
        <f>F3189+F3191+F3183+F3185+F3187</f>
        <v>2198258080.1700001</v>
      </c>
      <c r="H3182" t="b">
        <f t="shared" si="462"/>
        <v>1</v>
      </c>
      <c r="I3182" t="str">
        <f t="shared" si="460"/>
        <v>00</v>
      </c>
    </row>
    <row r="3183" spans="1:9">
      <c r="A3183" t="str">
        <f t="shared" si="461"/>
        <v>3.9.4.1.0.00.00 - Incentivos a Educação</v>
      </c>
      <c r="B3183" s="3" t="s">
        <v>3192</v>
      </c>
      <c r="C3183" s="4">
        <v>826192572.95000005</v>
      </c>
      <c r="E3183" s="1">
        <f>E3184</f>
        <v>0</v>
      </c>
      <c r="F3183" s="1">
        <f>F3184</f>
        <v>826192572.95000005</v>
      </c>
      <c r="H3183" t="b">
        <f t="shared" si="462"/>
        <v>1</v>
      </c>
      <c r="I3183" t="str">
        <f t="shared" si="460"/>
        <v>00</v>
      </c>
    </row>
    <row r="3184" spans="1:9">
      <c r="A3184" t="str">
        <f t="shared" si="461"/>
        <v>3.9.4.1.1.00.00 - Incentivos a Educação - Consolidação</v>
      </c>
      <c r="B3184" s="5" t="s">
        <v>3193</v>
      </c>
      <c r="C3184" s="6">
        <v>826192572.95000005</v>
      </c>
      <c r="E3184" s="1">
        <f t="shared" ref="E3184" si="485">SUMIF(A3184:B3184,"*intra*",C3184:D3184)+SUMIF(A3184:B3184,"*inter*",C3184:D3184)</f>
        <v>0</v>
      </c>
      <c r="F3184" s="1">
        <f t="shared" ref="F3184" si="486">SUMIF(A3184:B3184,"*consolidação*",C3184:D3184)</f>
        <v>826192572.95000005</v>
      </c>
      <c r="H3184" t="b">
        <f t="shared" si="462"/>
        <v>1</v>
      </c>
      <c r="I3184" t="str">
        <f t="shared" si="460"/>
        <v>00</v>
      </c>
    </row>
    <row r="3185" spans="1:9">
      <c r="A3185" t="str">
        <f t="shared" si="461"/>
        <v>3.9.4.2.0.00.00 - Incentivos a Ciência</v>
      </c>
      <c r="B3185" s="3" t="s">
        <v>3194</v>
      </c>
      <c r="C3185" s="4">
        <v>1244850937.03</v>
      </c>
      <c r="E3185" s="1">
        <f>E3186</f>
        <v>0</v>
      </c>
      <c r="F3185" s="1">
        <f>F3186</f>
        <v>1244850937.03</v>
      </c>
      <c r="H3185" t="b">
        <f t="shared" si="462"/>
        <v>1</v>
      </c>
      <c r="I3185" t="str">
        <f t="shared" si="460"/>
        <v>00</v>
      </c>
    </row>
    <row r="3186" spans="1:9">
      <c r="A3186" t="str">
        <f t="shared" si="461"/>
        <v>3.9.4.2.1.00.00 - Incentivos a Ciência - Consolidação</v>
      </c>
      <c r="B3186" s="5" t="s">
        <v>3195</v>
      </c>
      <c r="C3186" s="6">
        <v>1244850937.03</v>
      </c>
      <c r="E3186" s="1">
        <f t="shared" ref="E3186" si="487">SUMIF(A3186:B3186,"*intra*",C3186:D3186)+SUMIF(A3186:B3186,"*inter*",C3186:D3186)</f>
        <v>0</v>
      </c>
      <c r="F3186" s="1">
        <f t="shared" ref="F3186" si="488">SUMIF(A3186:B3186,"*consolidação*",C3186:D3186)</f>
        <v>1244850937.03</v>
      </c>
      <c r="H3186" t="b">
        <f t="shared" si="462"/>
        <v>1</v>
      </c>
      <c r="I3186" t="str">
        <f t="shared" si="460"/>
        <v>00</v>
      </c>
    </row>
    <row r="3187" spans="1:9">
      <c r="A3187" t="str">
        <f t="shared" si="461"/>
        <v>3.9.4.3.0.00.00 - Incentivos a Cultura</v>
      </c>
      <c r="B3187" s="3" t="s">
        <v>3196</v>
      </c>
      <c r="C3187" s="4"/>
      <c r="E3187" s="1">
        <f>E3188</f>
        <v>0</v>
      </c>
      <c r="F3187" s="1">
        <f>F3188</f>
        <v>0</v>
      </c>
      <c r="H3187" t="b">
        <f t="shared" si="462"/>
        <v>1</v>
      </c>
      <c r="I3187" t="str">
        <f t="shared" si="460"/>
        <v>00</v>
      </c>
    </row>
    <row r="3188" spans="1:9">
      <c r="A3188" t="str">
        <f t="shared" si="461"/>
        <v>3.9.4.3.1.00.00 - Incentivos a Cultura - Consolidação</v>
      </c>
      <c r="B3188" s="5" t="s">
        <v>3197</v>
      </c>
      <c r="C3188" s="6"/>
      <c r="E3188" s="1">
        <f t="shared" ref="E3188" si="489">SUMIF(A3188:B3188,"*intra*",C3188:D3188)+SUMIF(A3188:B3188,"*inter*",C3188:D3188)</f>
        <v>0</v>
      </c>
      <c r="F3188" s="1">
        <f t="shared" ref="F3188" si="490">SUMIF(A3188:B3188,"*consolidação*",C3188:D3188)</f>
        <v>0</v>
      </c>
      <c r="H3188" t="b">
        <f t="shared" si="462"/>
        <v>1</v>
      </c>
      <c r="I3188" t="str">
        <f t="shared" si="460"/>
        <v>00</v>
      </c>
    </row>
    <row r="3189" spans="1:9">
      <c r="A3189" t="str">
        <f t="shared" si="461"/>
        <v>3.9.4.4.0.00.00 - Incentivos ao Esporte</v>
      </c>
      <c r="B3189" s="3" t="s">
        <v>3198</v>
      </c>
      <c r="C3189" s="4">
        <v>3257715.4</v>
      </c>
      <c r="E3189" s="1">
        <f>E3190</f>
        <v>0</v>
      </c>
      <c r="F3189" s="1">
        <f>F3190</f>
        <v>3257715.4</v>
      </c>
      <c r="H3189" t="b">
        <f t="shared" si="462"/>
        <v>1</v>
      </c>
      <c r="I3189" t="str">
        <f t="shared" si="460"/>
        <v>00</v>
      </c>
    </row>
    <row r="3190" spans="1:9">
      <c r="A3190" t="str">
        <f t="shared" si="461"/>
        <v>3.9.4.4.1.00.00 - Incentivos ao Esporte - Consolidação</v>
      </c>
      <c r="B3190" s="5" t="s">
        <v>3199</v>
      </c>
      <c r="C3190" s="6">
        <v>3257715.4</v>
      </c>
      <c r="E3190" s="1">
        <f t="shared" ref="E3190" si="491">SUMIF(A3190:B3190,"*intra*",C3190:D3190)+SUMIF(A3190:B3190,"*inter*",C3190:D3190)</f>
        <v>0</v>
      </c>
      <c r="F3190" s="1">
        <f t="shared" ref="F3190" si="492">SUMIF(A3190:B3190,"*consolidação*",C3190:D3190)</f>
        <v>3257715.4</v>
      </c>
      <c r="H3190" t="b">
        <f t="shared" si="462"/>
        <v>1</v>
      </c>
      <c r="I3190" t="str">
        <f t="shared" si="460"/>
        <v>00</v>
      </c>
    </row>
    <row r="3191" spans="1:9">
      <c r="A3191" t="str">
        <f t="shared" si="461"/>
        <v>3.9.4.9.0.00.00 - Outros Incentivos</v>
      </c>
      <c r="B3191" s="3" t="s">
        <v>3200</v>
      </c>
      <c r="C3191" s="4">
        <v>123956854.79000001</v>
      </c>
      <c r="E3191" s="1">
        <f>E3192</f>
        <v>0</v>
      </c>
      <c r="F3191" s="1">
        <f>F3192</f>
        <v>123956854.79000001</v>
      </c>
      <c r="H3191" t="b">
        <f t="shared" si="462"/>
        <v>1</v>
      </c>
      <c r="I3191" t="str">
        <f t="shared" si="460"/>
        <v>00</v>
      </c>
    </row>
    <row r="3192" spans="1:9">
      <c r="A3192" t="str">
        <f t="shared" si="461"/>
        <v>3.9.4.9.1.00.00 - Outros Incentivos - Consolidação</v>
      </c>
      <c r="B3192" s="5" t="s">
        <v>3201</v>
      </c>
      <c r="C3192" s="6">
        <v>123956854.79000001</v>
      </c>
      <c r="E3192" s="1">
        <f t="shared" ref="E3192" si="493">SUMIF(A3192:B3192,"*intra*",C3192:D3192)+SUMIF(A3192:B3192,"*inter*",C3192:D3192)</f>
        <v>0</v>
      </c>
      <c r="F3192" s="1">
        <f t="shared" ref="F3192" si="494">SUMIF(A3192:B3192,"*consolidação*",C3192:D3192)</f>
        <v>123956854.79000001</v>
      </c>
      <c r="H3192" t="b">
        <f t="shared" si="462"/>
        <v>1</v>
      </c>
      <c r="I3192" t="str">
        <f t="shared" si="460"/>
        <v>00</v>
      </c>
    </row>
    <row r="3193" spans="1:9">
      <c r="A3193" t="str">
        <f t="shared" si="461"/>
        <v>3.9.5.0.0.00.00 - Subvenções Econômicas</v>
      </c>
      <c r="B3193" s="3" t="s">
        <v>3202</v>
      </c>
      <c r="C3193" s="4">
        <v>428355209.17000002</v>
      </c>
      <c r="E3193" s="1">
        <f>E3194</f>
        <v>0</v>
      </c>
      <c r="F3193" s="1">
        <f>F3194</f>
        <v>428355209.17000002</v>
      </c>
      <c r="H3193" t="b">
        <f t="shared" si="462"/>
        <v>1</v>
      </c>
      <c r="I3193" t="str">
        <f t="shared" si="460"/>
        <v>00</v>
      </c>
    </row>
    <row r="3194" spans="1:9">
      <c r="A3194" t="str">
        <f t="shared" si="461"/>
        <v>3.9.5.0.1.00.00 - Subvenções Econômicas - Consolidação</v>
      </c>
      <c r="B3194" s="5" t="s">
        <v>3203</v>
      </c>
      <c r="C3194" s="6">
        <v>428355209.17000002</v>
      </c>
      <c r="E3194" s="1">
        <f t="shared" ref="E3194" si="495">SUMIF(A3194:B3194,"*intra*",C3194:D3194)+SUMIF(A3194:B3194,"*inter*",C3194:D3194)</f>
        <v>0</v>
      </c>
      <c r="F3194" s="1">
        <f t="shared" ref="F3194" si="496">SUMIF(A3194:B3194,"*consolidação*",C3194:D3194)</f>
        <v>428355209.17000002</v>
      </c>
      <c r="H3194" t="b">
        <f t="shared" si="462"/>
        <v>1</v>
      </c>
      <c r="I3194" t="str">
        <f t="shared" si="460"/>
        <v>00</v>
      </c>
    </row>
    <row r="3195" spans="1:9">
      <c r="A3195" t="str">
        <f t="shared" si="461"/>
        <v>3.9.6.0.0.00.00 - Participações e Contribuições</v>
      </c>
      <c r="B3195" s="3" t="s">
        <v>3204</v>
      </c>
      <c r="C3195" s="4"/>
      <c r="E3195" s="1">
        <f>E3196+E3198+E3200+E3202+E3204</f>
        <v>0</v>
      </c>
      <c r="F3195" s="1">
        <f>F3196+F3198+F3200+F3202+F3204</f>
        <v>0</v>
      </c>
      <c r="H3195" t="b">
        <f t="shared" si="462"/>
        <v>1</v>
      </c>
      <c r="I3195" t="str">
        <f t="shared" si="460"/>
        <v>00</v>
      </c>
    </row>
    <row r="3196" spans="1:9">
      <c r="A3196" t="str">
        <f t="shared" si="461"/>
        <v>3.9.6.1.0.00.00 - Participações de Debêntures</v>
      </c>
      <c r="B3196" s="5" t="s">
        <v>3205</v>
      </c>
      <c r="C3196" s="6"/>
      <c r="E3196" s="1">
        <f>E3197</f>
        <v>0</v>
      </c>
      <c r="F3196" s="1">
        <f>F3197</f>
        <v>0</v>
      </c>
      <c r="H3196" t="b">
        <f t="shared" si="462"/>
        <v>1</v>
      </c>
      <c r="I3196" t="str">
        <f t="shared" si="460"/>
        <v>00</v>
      </c>
    </row>
    <row r="3197" spans="1:9">
      <c r="A3197" t="str">
        <f t="shared" si="461"/>
        <v>3.9.6.1.1.00.00 - Participações de Debêntures - Consolidação</v>
      </c>
      <c r="B3197" s="3" t="s">
        <v>3206</v>
      </c>
      <c r="C3197" s="4"/>
      <c r="E3197" s="1">
        <f t="shared" ref="E3197" si="497">SUMIF(A3197:B3197,"*intra*",C3197:D3197)+SUMIF(A3197:B3197,"*inter*",C3197:D3197)</f>
        <v>0</v>
      </c>
      <c r="F3197" s="1">
        <f t="shared" ref="F3197" si="498">SUMIF(A3197:B3197,"*consolidação*",C3197:D3197)</f>
        <v>0</v>
      </c>
      <c r="H3197" t="b">
        <f t="shared" si="462"/>
        <v>1</v>
      </c>
      <c r="I3197" t="str">
        <f t="shared" si="460"/>
        <v>00</v>
      </c>
    </row>
    <row r="3198" spans="1:9">
      <c r="A3198" t="str">
        <f t="shared" si="461"/>
        <v>3.9.6.2.0.00.00 - Participações de Empregados</v>
      </c>
      <c r="B3198" s="5" t="s">
        <v>3207</v>
      </c>
      <c r="C3198" s="6"/>
      <c r="E3198" s="1">
        <f>E3199</f>
        <v>0</v>
      </c>
      <c r="F3198" s="1">
        <f>F3199</f>
        <v>0</v>
      </c>
      <c r="H3198" t="b">
        <f t="shared" si="462"/>
        <v>1</v>
      </c>
      <c r="I3198" t="str">
        <f t="shared" si="460"/>
        <v>00</v>
      </c>
    </row>
    <row r="3199" spans="1:9">
      <c r="A3199" t="str">
        <f t="shared" si="461"/>
        <v>3.9.6.2.1.00.00 - Participações de Empregados - Consolidação</v>
      </c>
      <c r="B3199" s="3" t="s">
        <v>3208</v>
      </c>
      <c r="C3199" s="4"/>
      <c r="E3199" s="1">
        <f t="shared" ref="E3199" si="499">SUMIF(A3199:B3199,"*intra*",C3199:D3199)+SUMIF(A3199:B3199,"*inter*",C3199:D3199)</f>
        <v>0</v>
      </c>
      <c r="F3199" s="1">
        <f t="shared" ref="F3199" si="500">SUMIF(A3199:B3199,"*consolidação*",C3199:D3199)</f>
        <v>0</v>
      </c>
      <c r="H3199" t="b">
        <f t="shared" si="462"/>
        <v>1</v>
      </c>
      <c r="I3199" t="str">
        <f t="shared" si="460"/>
        <v>00</v>
      </c>
    </row>
    <row r="3200" spans="1:9">
      <c r="A3200" t="str">
        <f t="shared" si="461"/>
        <v>3.9.6.3.0.00.00 - Participações de Administradores</v>
      </c>
      <c r="B3200" s="5" t="s">
        <v>3209</v>
      </c>
      <c r="C3200" s="6"/>
      <c r="E3200" s="1">
        <f>E3201</f>
        <v>0</v>
      </c>
      <c r="F3200" s="1">
        <f>F3201</f>
        <v>0</v>
      </c>
      <c r="H3200" t="b">
        <f t="shared" si="462"/>
        <v>1</v>
      </c>
      <c r="I3200" t="str">
        <f t="shared" si="460"/>
        <v>00</v>
      </c>
    </row>
    <row r="3201" spans="1:9">
      <c r="A3201" t="str">
        <f t="shared" si="461"/>
        <v>3.9.6.3.1.00.00 - Participações de Administradores - Consolidação</v>
      </c>
      <c r="B3201" s="3" t="s">
        <v>3210</v>
      </c>
      <c r="C3201" s="4"/>
      <c r="E3201" s="1">
        <f t="shared" ref="E3201" si="501">SUMIF(A3201:B3201,"*intra*",C3201:D3201)+SUMIF(A3201:B3201,"*inter*",C3201:D3201)</f>
        <v>0</v>
      </c>
      <c r="F3201" s="1">
        <f t="shared" ref="F3201" si="502">SUMIF(A3201:B3201,"*consolidação*",C3201:D3201)</f>
        <v>0</v>
      </c>
      <c r="H3201" t="b">
        <f t="shared" si="462"/>
        <v>1</v>
      </c>
      <c r="I3201" t="str">
        <f t="shared" si="460"/>
        <v>00</v>
      </c>
    </row>
    <row r="3202" spans="1:9">
      <c r="A3202" t="str">
        <f t="shared" si="461"/>
        <v>3.9.6.4.0.00.00 - Participações de Partes Beneficiarias</v>
      </c>
      <c r="B3202" s="5" t="s">
        <v>3211</v>
      </c>
      <c r="C3202" s="6"/>
      <c r="E3202" s="1">
        <f>E3203</f>
        <v>0</v>
      </c>
      <c r="F3202" s="1">
        <f>F3203</f>
        <v>0</v>
      </c>
      <c r="H3202" t="b">
        <f t="shared" si="462"/>
        <v>1</v>
      </c>
      <c r="I3202" t="str">
        <f t="shared" si="460"/>
        <v>00</v>
      </c>
    </row>
    <row r="3203" spans="1:9" ht="25.5">
      <c r="A3203" t="str">
        <f t="shared" si="461"/>
        <v>3.9.6.4.1.00.00 - Participações de Partes Beneficiarias - 
 Consolidação</v>
      </c>
      <c r="B3203" s="3" t="s">
        <v>3212</v>
      </c>
      <c r="C3203" s="4"/>
      <c r="E3203" s="1">
        <f t="shared" ref="E3203" si="503">SUMIF(A3203:B3203,"*intra*",C3203:D3203)+SUMIF(A3203:B3203,"*inter*",C3203:D3203)</f>
        <v>0</v>
      </c>
      <c r="F3203" s="1">
        <f t="shared" ref="F3203" si="504">SUMIF(A3203:B3203,"*consolidação*",C3203:D3203)</f>
        <v>0</v>
      </c>
      <c r="H3203" t="b">
        <f t="shared" si="462"/>
        <v>1</v>
      </c>
      <c r="I3203" t="str">
        <f t="shared" si="460"/>
        <v>00</v>
      </c>
    </row>
    <row r="3204" spans="1:9" ht="25.5">
      <c r="A3204" t="str">
        <f t="shared" si="461"/>
        <v>3.9.6.5.0.00.00 - Participações de Instituições ou Fundos de 
 Assistência ou Previdência de Empregados</v>
      </c>
      <c r="B3204" s="5" t="s">
        <v>3213</v>
      </c>
      <c r="C3204" s="6"/>
      <c r="E3204" s="1">
        <f>E3205</f>
        <v>0</v>
      </c>
      <c r="F3204" s="1">
        <f>F3205</f>
        <v>0</v>
      </c>
      <c r="H3204" t="b">
        <f t="shared" si="462"/>
        <v>1</v>
      </c>
      <c r="I3204" t="str">
        <f t="shared" si="460"/>
        <v>00</v>
      </c>
    </row>
    <row r="3205" spans="1:9" ht="25.5">
      <c r="A3205" t="str">
        <f t="shared" si="461"/>
        <v>3.9.6.5.1.00.00 - Participações de Instituições ou Fundos de 
 Assistência ou Previdência de Empregados - Consolidação</v>
      </c>
      <c r="B3205" s="3" t="s">
        <v>3214</v>
      </c>
      <c r="C3205" s="4"/>
      <c r="E3205" s="1">
        <f t="shared" ref="E3205" si="505">SUMIF(A3205:B3205,"*intra*",C3205:D3205)+SUMIF(A3205:B3205,"*inter*",C3205:D3205)</f>
        <v>0</v>
      </c>
      <c r="F3205" s="1">
        <f t="shared" ref="F3205" si="506">SUMIF(A3205:B3205,"*consolidação*",C3205:D3205)</f>
        <v>0</v>
      </c>
      <c r="H3205" t="b">
        <f t="shared" si="462"/>
        <v>1</v>
      </c>
      <c r="I3205" t="str">
        <f t="shared" si="460"/>
        <v>00</v>
      </c>
    </row>
    <row r="3206" spans="1:9">
      <c r="A3206" t="str">
        <f t="shared" si="461"/>
        <v>3.9.7.0.0.00.00 - VPD de Constituição de Provisões</v>
      </c>
      <c r="B3206" s="5" t="s">
        <v>3215</v>
      </c>
      <c r="C3206" s="6">
        <v>147536517398.42999</v>
      </c>
      <c r="E3206" s="1">
        <f>E3221+E3215+E3211+E3213+E3209+E3219+E3207</f>
        <v>0</v>
      </c>
      <c r="F3206" s="1">
        <f>F3221+F3215+F3211+F3213+F3209+F3219+F3207</f>
        <v>147536517398.42999</v>
      </c>
      <c r="H3206" t="b">
        <f t="shared" si="462"/>
        <v>1</v>
      </c>
      <c r="I3206" t="str">
        <f t="shared" si="460"/>
        <v>00</v>
      </c>
    </row>
    <row r="3207" spans="1:9">
      <c r="A3207" t="str">
        <f t="shared" si="461"/>
        <v>3.9.7.1.0.00.00 - VPD de Provisão para Riscos Trabalhistas</v>
      </c>
      <c r="B3207" s="3" t="s">
        <v>3216</v>
      </c>
      <c r="C3207" s="4">
        <v>179047656.33000001</v>
      </c>
      <c r="E3207" s="1">
        <f>E3208</f>
        <v>0</v>
      </c>
      <c r="F3207" s="1">
        <f>F3208</f>
        <v>179047656.33000001</v>
      </c>
      <c r="H3207" t="b">
        <f t="shared" si="462"/>
        <v>1</v>
      </c>
      <c r="I3207" t="str">
        <f t="shared" si="460"/>
        <v>00</v>
      </c>
    </row>
    <row r="3208" spans="1:9" ht="25.5">
      <c r="A3208" t="str">
        <f t="shared" si="461"/>
        <v>3.9.7.1.1.00.00 - VPD de Provisão para Riscos Trabalhistas - 
 Consolidação</v>
      </c>
      <c r="B3208" s="5" t="s">
        <v>3217</v>
      </c>
      <c r="C3208" s="6">
        <v>179047656.33000001</v>
      </c>
      <c r="E3208" s="1">
        <f t="shared" ref="E3208" si="507">SUMIF(A3208:B3208,"*intra*",C3208:D3208)+SUMIF(A3208:B3208,"*inter*",C3208:D3208)</f>
        <v>0</v>
      </c>
      <c r="F3208" s="1">
        <f t="shared" ref="F3208" si="508">SUMIF(A3208:B3208,"*consolidação*",C3208:D3208)</f>
        <v>179047656.33000001</v>
      </c>
      <c r="H3208" t="b">
        <f t="shared" si="462"/>
        <v>1</v>
      </c>
      <c r="I3208" t="str">
        <f t="shared" si="460"/>
        <v>00</v>
      </c>
    </row>
    <row r="3209" spans="1:9" ht="25.5">
      <c r="A3209" t="str">
        <f t="shared" si="461"/>
        <v>3.9.7.2.0.00.00 - VPD de Provisões Matemáticas Previdenciárias a 
 Longo Prazo</v>
      </c>
      <c r="B3209" s="3" t="s">
        <v>3218</v>
      </c>
      <c r="C3209" s="4">
        <v>132356825163.14</v>
      </c>
      <c r="E3209" s="1">
        <f>E3210</f>
        <v>0</v>
      </c>
      <c r="F3209" s="1">
        <f>F3210</f>
        <v>132356825163.14</v>
      </c>
      <c r="H3209" t="b">
        <f t="shared" si="462"/>
        <v>1</v>
      </c>
      <c r="I3209" t="str">
        <f t="shared" si="460"/>
        <v>00</v>
      </c>
    </row>
    <row r="3210" spans="1:9" ht="25.5">
      <c r="A3210" t="str">
        <f t="shared" si="461"/>
        <v>3.9.7.2.1.00.00 - VPD de Provisões Matemáticas Previdenciárias a 
 Longo Prazo - Consolidação</v>
      </c>
      <c r="B3210" s="5" t="s">
        <v>3219</v>
      </c>
      <c r="C3210" s="6">
        <v>132356825163.14</v>
      </c>
      <c r="E3210" s="1">
        <f t="shared" ref="E3210" si="509">SUMIF(A3210:B3210,"*intra*",C3210:D3210)+SUMIF(A3210:B3210,"*inter*",C3210:D3210)</f>
        <v>0</v>
      </c>
      <c r="F3210" s="1">
        <f t="shared" ref="F3210" si="510">SUMIF(A3210:B3210,"*consolidação*",C3210:D3210)</f>
        <v>132356825163.14</v>
      </c>
      <c r="H3210" t="b">
        <f t="shared" si="462"/>
        <v>1</v>
      </c>
      <c r="I3210" t="str">
        <f t="shared" si="460"/>
        <v>00</v>
      </c>
    </row>
    <row r="3211" spans="1:9">
      <c r="A3211" t="str">
        <f t="shared" si="461"/>
        <v>3.9.7.3.0.00.00 - VPD de Provisões para Riscos Fiscais</v>
      </c>
      <c r="B3211" s="3" t="s">
        <v>3220</v>
      </c>
      <c r="C3211" s="4">
        <v>26340354.920000002</v>
      </c>
      <c r="E3211" s="1">
        <f>E3212</f>
        <v>0</v>
      </c>
      <c r="F3211" s="1">
        <f>F3212</f>
        <v>26340354.920000002</v>
      </c>
      <c r="H3211" t="b">
        <f t="shared" si="462"/>
        <v>1</v>
      </c>
      <c r="I3211" t="str">
        <f t="shared" si="460"/>
        <v>00</v>
      </c>
    </row>
    <row r="3212" spans="1:9" ht="25.5">
      <c r="A3212" t="str">
        <f t="shared" si="461"/>
        <v>3.9.7.3.1.00.00 - VPD de Provisões para Riscos Fiscais – 
 Consolidação</v>
      </c>
      <c r="B3212" s="5" t="s">
        <v>3221</v>
      </c>
      <c r="C3212" s="6">
        <v>26340354.920000002</v>
      </c>
      <c r="E3212" s="1">
        <f t="shared" ref="E3212" si="511">SUMIF(A3212:B3212,"*intra*",C3212:D3212)+SUMIF(A3212:B3212,"*inter*",C3212:D3212)</f>
        <v>0</v>
      </c>
      <c r="F3212" s="1">
        <f t="shared" ref="F3212" si="512">SUMIF(A3212:B3212,"*consolidação*",C3212:D3212)</f>
        <v>26340354.920000002</v>
      </c>
      <c r="H3212" t="b">
        <f t="shared" si="462"/>
        <v>1</v>
      </c>
      <c r="I3212" t="str">
        <f t="shared" si="460"/>
        <v>00</v>
      </c>
    </row>
    <row r="3213" spans="1:9">
      <c r="A3213" t="str">
        <f t="shared" si="461"/>
        <v>3.9.7.4.0.00.00 - VPD de Provisão para Riscos Cíveis</v>
      </c>
      <c r="B3213" s="3" t="s">
        <v>3222</v>
      </c>
      <c r="C3213" s="4">
        <v>52112636.619999997</v>
      </c>
      <c r="E3213" s="1">
        <f>E3214</f>
        <v>0</v>
      </c>
      <c r="F3213" s="1">
        <f>F3214</f>
        <v>52112636.619999997</v>
      </c>
      <c r="H3213" t="b">
        <f t="shared" si="462"/>
        <v>1</v>
      </c>
      <c r="I3213" t="str">
        <f t="shared" si="460"/>
        <v>00</v>
      </c>
    </row>
    <row r="3214" spans="1:9">
      <c r="A3214" t="str">
        <f t="shared" si="461"/>
        <v>3.9.7.4.1.00.00 - VPD de Provisão para Riscos Cíveis – Consolidação</v>
      </c>
      <c r="B3214" s="5" t="s">
        <v>3223</v>
      </c>
      <c r="C3214" s="6">
        <v>52112636.619999997</v>
      </c>
      <c r="E3214" s="1">
        <f t="shared" ref="E3214" si="513">SUMIF(A3214:B3214,"*intra*",C3214:D3214)+SUMIF(A3214:B3214,"*inter*",C3214:D3214)</f>
        <v>0</v>
      </c>
      <c r="F3214" s="1">
        <f t="shared" ref="F3214" si="514">SUMIF(A3214:B3214,"*consolidação*",C3214:D3214)</f>
        <v>52112636.619999997</v>
      </c>
      <c r="H3214" t="b">
        <f t="shared" si="462"/>
        <v>1</v>
      </c>
      <c r="I3214" t="str">
        <f t="shared" si="460"/>
        <v>00</v>
      </c>
    </row>
    <row r="3215" spans="1:9">
      <c r="A3215" t="str">
        <f t="shared" si="461"/>
        <v>3.9.7.5.0.00.00 - VPD de Provisão para Repartição de Créditos</v>
      </c>
      <c r="B3215" s="3" t="s">
        <v>3224</v>
      </c>
      <c r="C3215" s="4"/>
      <c r="E3215" s="1">
        <f>E3218+E3216+E3217</f>
        <v>0</v>
      </c>
      <c r="F3215" s="1">
        <f>F3218+F3216+F3217</f>
        <v>0</v>
      </c>
      <c r="H3215" t="b">
        <f t="shared" si="462"/>
        <v>1</v>
      </c>
      <c r="I3215" t="str">
        <f t="shared" si="460"/>
        <v>00</v>
      </c>
    </row>
    <row r="3216" spans="1:9" ht="25.5">
      <c r="A3216" t="str">
        <f t="shared" si="461"/>
        <v>3.9.7.5.3.00.00 - VPD de Provisão para Repartição de Créditos - 
 Inter OFSS União</v>
      </c>
      <c r="B3216" s="5" t="s">
        <v>3225</v>
      </c>
      <c r="C3216" s="6"/>
      <c r="E3216" s="1">
        <f t="shared" ref="E3216:E3218" si="515">SUMIF(A3216:B3216,"*intra*",C3216:D3216)+SUMIF(A3216:B3216,"*inter*",C3216:D3216)</f>
        <v>0</v>
      </c>
      <c r="F3216" s="1">
        <f t="shared" ref="F3216:F3218" si="516">SUMIF(A3216:B3216,"*consolidação*",C3216:D3216)</f>
        <v>0</v>
      </c>
      <c r="H3216" t="b">
        <f t="shared" si="462"/>
        <v>1</v>
      </c>
      <c r="I3216" t="str">
        <f t="shared" si="460"/>
        <v>00</v>
      </c>
    </row>
    <row r="3217" spans="1:9" ht="25.5">
      <c r="A3217" t="str">
        <f t="shared" si="461"/>
        <v>3.9.7.5.4.00.00 - VPD de Provisão para Repartição de Créditos - 
 Inter OFSS Estados</v>
      </c>
      <c r="B3217" s="3" t="s">
        <v>3226</v>
      </c>
      <c r="C3217" s="4"/>
      <c r="E3217" s="1">
        <f t="shared" si="515"/>
        <v>0</v>
      </c>
      <c r="F3217" s="1">
        <f t="shared" si="516"/>
        <v>0</v>
      </c>
      <c r="H3217" t="b">
        <f t="shared" si="462"/>
        <v>1</v>
      </c>
      <c r="I3217" t="str">
        <f t="shared" ref="I3217:I3280" si="517">MID(A3217,11,2)</f>
        <v>00</v>
      </c>
    </row>
    <row r="3218" spans="1:9" ht="25.5">
      <c r="A3218" t="str">
        <f t="shared" ref="A3218:A3281" si="518">TRIM(B3218)</f>
        <v>3.9.7.5.5.00.00 - VPD de Provisão para Repartição de Créditos - 
 Inter OFSS - Município</v>
      </c>
      <c r="B3218" s="5" t="s">
        <v>3227</v>
      </c>
      <c r="C3218" s="6"/>
      <c r="E3218" s="1">
        <f t="shared" si="515"/>
        <v>0</v>
      </c>
      <c r="F3218" s="1">
        <f t="shared" si="516"/>
        <v>0</v>
      </c>
      <c r="H3218" t="b">
        <f t="shared" ref="H3218:H3281" si="519">IF(I3218="00",C3218=E3218+F3218,TRUE)</f>
        <v>1</v>
      </c>
      <c r="I3218" t="str">
        <f t="shared" si="517"/>
        <v>00</v>
      </c>
    </row>
    <row r="3219" spans="1:9" ht="25.5">
      <c r="A3219" t="str">
        <f t="shared" si="518"/>
        <v>3.9.7.6.0.00.00 - VPD de Provisão para Riscos Decorrentes de 
 Contratos de PPP</v>
      </c>
      <c r="B3219" s="3" t="s">
        <v>3228</v>
      </c>
      <c r="C3219" s="4"/>
      <c r="E3219" s="1">
        <f>E3220</f>
        <v>0</v>
      </c>
      <c r="F3219" s="1">
        <f>F3220</f>
        <v>0</v>
      </c>
      <c r="H3219" t="b">
        <f t="shared" si="519"/>
        <v>1</v>
      </c>
      <c r="I3219" t="str">
        <f t="shared" si="517"/>
        <v>00</v>
      </c>
    </row>
    <row r="3220" spans="1:9" ht="25.5">
      <c r="A3220" t="str">
        <f t="shared" si="518"/>
        <v>3.9.7.6.1.00.00 - VPD de Provisão para Riscos Decorrentes de 
 Contratos de PPP - Consolidação</v>
      </c>
      <c r="B3220" s="5" t="s">
        <v>3229</v>
      </c>
      <c r="C3220" s="6"/>
      <c r="E3220" s="1">
        <f t="shared" ref="E3220" si="520">SUMIF(A3220:B3220,"*intra*",C3220:D3220)+SUMIF(A3220:B3220,"*inter*",C3220:D3220)</f>
        <v>0</v>
      </c>
      <c r="F3220" s="1">
        <f t="shared" ref="F3220" si="521">SUMIF(A3220:B3220,"*consolidação*",C3220:D3220)</f>
        <v>0</v>
      </c>
      <c r="H3220" t="b">
        <f t="shared" si="519"/>
        <v>1</v>
      </c>
      <c r="I3220" t="str">
        <f t="shared" si="517"/>
        <v>00</v>
      </c>
    </row>
    <row r="3221" spans="1:9">
      <c r="A3221" t="str">
        <f t="shared" si="518"/>
        <v>3.9.7.9.0.00.00 - VPD de Outras Provisões</v>
      </c>
      <c r="B3221" s="3" t="s">
        <v>3230</v>
      </c>
      <c r="C3221" s="4">
        <v>14922191587.42</v>
      </c>
      <c r="E3221" s="1">
        <f>E3222</f>
        <v>0</v>
      </c>
      <c r="F3221" s="1">
        <f>F3222</f>
        <v>14922191587.42</v>
      </c>
      <c r="H3221" t="b">
        <f t="shared" si="519"/>
        <v>1</v>
      </c>
      <c r="I3221" t="str">
        <f t="shared" si="517"/>
        <v>00</v>
      </c>
    </row>
    <row r="3222" spans="1:9">
      <c r="A3222" t="str">
        <f t="shared" si="518"/>
        <v>3.9.7.9.1.00.00 - VPD de Outras Provisões - Consolidação</v>
      </c>
      <c r="B3222" s="5" t="s">
        <v>3231</v>
      </c>
      <c r="C3222" s="6">
        <v>14922191587.42</v>
      </c>
      <c r="E3222" s="1">
        <f t="shared" ref="E3222" si="522">SUMIF(A3222:B3222,"*intra*",C3222:D3222)+SUMIF(A3222:B3222,"*inter*",C3222:D3222)</f>
        <v>0</v>
      </c>
      <c r="F3222" s="1">
        <f t="shared" ref="F3222" si="523">SUMIF(A3222:B3222,"*consolidação*",C3222:D3222)</f>
        <v>14922191587.42</v>
      </c>
      <c r="H3222" t="b">
        <f t="shared" si="519"/>
        <v>1</v>
      </c>
      <c r="I3222" t="str">
        <f t="shared" si="517"/>
        <v>00</v>
      </c>
    </row>
    <row r="3223" spans="1:9">
      <c r="A3223" t="str">
        <f t="shared" si="518"/>
        <v>3.9.9.0.0.00.00 - Diversas Variações Patrimoniais Diminutivas</v>
      </c>
      <c r="B3223" s="3" t="s">
        <v>3232</v>
      </c>
      <c r="C3223" s="4">
        <v>237094992809.32001</v>
      </c>
      <c r="E3223" s="1">
        <f>E3233+E3229+E3248+E3235+E3224+E3243+E3241+E3245</f>
        <v>37940224.010000005</v>
      </c>
      <c r="F3223" s="1">
        <f>F3233+F3229+F3248+F3235+F3224+F3243+F3241+F3245</f>
        <v>237057052585.30997</v>
      </c>
      <c r="H3223" t="b">
        <f t="shared" si="519"/>
        <v>1</v>
      </c>
      <c r="I3223" t="str">
        <f t="shared" si="517"/>
        <v>00</v>
      </c>
    </row>
    <row r="3224" spans="1:9">
      <c r="A3224" t="str">
        <f t="shared" si="518"/>
        <v>3.9.9.1.0.00.00 - Compensação Financeira entre RGPS/RPPS</v>
      </c>
      <c r="B3224" s="5" t="s">
        <v>3233</v>
      </c>
      <c r="C3224" s="6">
        <v>7169152.4100000001</v>
      </c>
      <c r="E3224" s="1">
        <f>E3226+E3225+E3227+E3228</f>
        <v>7169152.4100000001</v>
      </c>
      <c r="F3224" s="1">
        <f>F3226+F3225+F3227+F3228</f>
        <v>0</v>
      </c>
      <c r="H3224" t="b">
        <f t="shared" si="519"/>
        <v>1</v>
      </c>
      <c r="I3224" t="str">
        <f t="shared" si="517"/>
        <v>00</v>
      </c>
    </row>
    <row r="3225" spans="1:9" ht="25.5">
      <c r="A3225" t="str">
        <f t="shared" si="518"/>
        <v>3.9.9.1.2.00.00 - Compensação Financeira entre RGPS/RPPS - Intra 
 OFSS</v>
      </c>
      <c r="B3225" s="3" t="s">
        <v>3234</v>
      </c>
      <c r="C3225" s="4"/>
      <c r="E3225" s="1">
        <f t="shared" ref="E3225:E3228" si="524">SUMIF(A3225:B3225,"*intra*",C3225:D3225)+SUMIF(A3225:B3225,"*inter*",C3225:D3225)</f>
        <v>0</v>
      </c>
      <c r="F3225" s="1">
        <f t="shared" ref="F3225:F3228" si="525">SUMIF(A3225:B3225,"*consolidação*",C3225:D3225)</f>
        <v>0</v>
      </c>
      <c r="H3225" t="b">
        <f t="shared" si="519"/>
        <v>1</v>
      </c>
      <c r="I3225" t="str">
        <f t="shared" si="517"/>
        <v>00</v>
      </c>
    </row>
    <row r="3226" spans="1:9" ht="25.5">
      <c r="A3226" t="str">
        <f t="shared" si="518"/>
        <v>3.9.9.1.3.00.00 - Compensação Financeira entre RGPS/RPPS - Inter 
 OFSS - União</v>
      </c>
      <c r="B3226" s="5" t="s">
        <v>3235</v>
      </c>
      <c r="C3226" s="6">
        <v>7169152.4100000001</v>
      </c>
      <c r="E3226" s="1">
        <f t="shared" si="524"/>
        <v>7169152.4100000001</v>
      </c>
      <c r="F3226" s="1">
        <f t="shared" si="525"/>
        <v>0</v>
      </c>
      <c r="H3226" t="b">
        <f t="shared" si="519"/>
        <v>1</v>
      </c>
      <c r="I3226" t="str">
        <f t="shared" si="517"/>
        <v>00</v>
      </c>
    </row>
    <row r="3227" spans="1:9" ht="25.5">
      <c r="A3227" t="str">
        <f t="shared" si="518"/>
        <v>3.9.9.1.4.00.00 - Compensação Financeira entre RGPS/RPPS - Inter 
 OFSS - Estado</v>
      </c>
      <c r="B3227" s="3" t="s">
        <v>3236</v>
      </c>
      <c r="C3227" s="4"/>
      <c r="E3227" s="1">
        <f t="shared" si="524"/>
        <v>0</v>
      </c>
      <c r="F3227" s="1">
        <f t="shared" si="525"/>
        <v>0</v>
      </c>
      <c r="H3227" t="b">
        <f t="shared" si="519"/>
        <v>1</v>
      </c>
      <c r="I3227" t="str">
        <f t="shared" si="517"/>
        <v>00</v>
      </c>
    </row>
    <row r="3228" spans="1:9" ht="25.5">
      <c r="A3228" t="str">
        <f t="shared" si="518"/>
        <v>3.9.9.1.5.00.00 - Compensação Financeira entre RGPS/RPPS - Inter 
 OFSS - Município</v>
      </c>
      <c r="B3228" s="5" t="s">
        <v>3237</v>
      </c>
      <c r="C3228" s="6"/>
      <c r="E3228" s="1">
        <f t="shared" si="524"/>
        <v>0</v>
      </c>
      <c r="F3228" s="1">
        <f t="shared" si="525"/>
        <v>0</v>
      </c>
      <c r="H3228" t="b">
        <f t="shared" si="519"/>
        <v>1</v>
      </c>
      <c r="I3228" t="str">
        <f t="shared" si="517"/>
        <v>00</v>
      </c>
    </row>
    <row r="3229" spans="1:9">
      <c r="A3229" t="str">
        <f t="shared" si="518"/>
        <v>3.9.9.2.0.00.00 - Compensação Financeira entre Regimes Próprios</v>
      </c>
      <c r="B3229" s="3" t="s">
        <v>3238</v>
      </c>
      <c r="C3229" s="4">
        <v>29588020.690000001</v>
      </c>
      <c r="E3229" s="1">
        <f>E3231+E3230+E3232</f>
        <v>29588020.690000001</v>
      </c>
      <c r="F3229" s="1">
        <f>F3231+F3230+F3232</f>
        <v>0</v>
      </c>
      <c r="H3229" t="b">
        <f t="shared" si="519"/>
        <v>1</v>
      </c>
      <c r="I3229" t="str">
        <f t="shared" si="517"/>
        <v>00</v>
      </c>
    </row>
    <row r="3230" spans="1:9" ht="25.5">
      <c r="A3230" t="str">
        <f t="shared" si="518"/>
        <v>3.9.9.2.3.00.00 - Compensação Financeira entre Regimes Próprios - 
 Inter OFSS - União</v>
      </c>
      <c r="B3230" s="5" t="s">
        <v>3239</v>
      </c>
      <c r="C3230" s="6">
        <v>29588020.690000001</v>
      </c>
      <c r="E3230" s="1">
        <f t="shared" ref="E3230:E3232" si="526">SUMIF(A3230:B3230,"*intra*",C3230:D3230)+SUMIF(A3230:B3230,"*inter*",C3230:D3230)</f>
        <v>29588020.690000001</v>
      </c>
      <c r="F3230" s="1">
        <f t="shared" ref="F3230:F3232" si="527">SUMIF(A3230:B3230,"*consolidação*",C3230:D3230)</f>
        <v>0</v>
      </c>
      <c r="H3230" t="b">
        <f t="shared" si="519"/>
        <v>1</v>
      </c>
      <c r="I3230" t="str">
        <f t="shared" si="517"/>
        <v>00</v>
      </c>
    </row>
    <row r="3231" spans="1:9" ht="25.5">
      <c r="A3231" t="str">
        <f t="shared" si="518"/>
        <v>3.9.9.2.4.00.00 - Compensação Financeira entre Regimes Próprios - 
 Inter OFSS - Estado</v>
      </c>
      <c r="B3231" s="3" t="s">
        <v>3240</v>
      </c>
      <c r="C3231" s="4"/>
      <c r="E3231" s="1">
        <f t="shared" si="526"/>
        <v>0</v>
      </c>
      <c r="F3231" s="1">
        <f t="shared" si="527"/>
        <v>0</v>
      </c>
      <c r="H3231" t="b">
        <f t="shared" si="519"/>
        <v>1</v>
      </c>
      <c r="I3231" t="str">
        <f t="shared" si="517"/>
        <v>00</v>
      </c>
    </row>
    <row r="3232" spans="1:9" ht="25.5">
      <c r="A3232" t="str">
        <f t="shared" si="518"/>
        <v>3.9.9.2.5.00.00 - Compensação Financeira entre Regimes Próprios - 
 Inter OFSS - Município</v>
      </c>
      <c r="B3232" s="5" t="s">
        <v>3241</v>
      </c>
      <c r="C3232" s="6"/>
      <c r="E3232" s="1">
        <f t="shared" si="526"/>
        <v>0</v>
      </c>
      <c r="F3232" s="1">
        <f t="shared" si="527"/>
        <v>0</v>
      </c>
      <c r="H3232" t="b">
        <f t="shared" si="519"/>
        <v>1</v>
      </c>
      <c r="I3232" t="str">
        <f t="shared" si="517"/>
        <v>00</v>
      </c>
    </row>
    <row r="3233" spans="1:9">
      <c r="A3233" t="str">
        <f t="shared" si="518"/>
        <v>3.9.9.3.0.00.00 - Variação Patrimonial Diminutiva com Bonificações</v>
      </c>
      <c r="B3233" s="3" t="s">
        <v>3242</v>
      </c>
      <c r="C3233" s="4">
        <v>3947658</v>
      </c>
      <c r="E3233" s="1">
        <f>E3234</f>
        <v>0</v>
      </c>
      <c r="F3233" s="1">
        <f>F3234</f>
        <v>3947658</v>
      </c>
      <c r="H3233" t="b">
        <f t="shared" si="519"/>
        <v>1</v>
      </c>
      <c r="I3233" t="str">
        <f t="shared" si="517"/>
        <v>00</v>
      </c>
    </row>
    <row r="3234" spans="1:9" ht="25.5">
      <c r="A3234" t="str">
        <f t="shared" si="518"/>
        <v>3.9.9.3.1.00.00 - Variação Patrimonial Diminutiva com Bonificações - 
 Consolidação</v>
      </c>
      <c r="B3234" s="5" t="s">
        <v>3243</v>
      </c>
      <c r="C3234" s="6">
        <v>3947658</v>
      </c>
      <c r="E3234" s="1">
        <f t="shared" ref="E3234" si="528">SUMIF(A3234:B3234,"*intra*",C3234:D3234)+SUMIF(A3234:B3234,"*inter*",C3234:D3234)</f>
        <v>0</v>
      </c>
      <c r="F3234" s="1">
        <f t="shared" ref="F3234" si="529">SUMIF(A3234:B3234,"*consolidação*",C3234:D3234)</f>
        <v>3947658</v>
      </c>
      <c r="H3234" t="b">
        <f t="shared" si="519"/>
        <v>1</v>
      </c>
      <c r="I3234" t="str">
        <f t="shared" si="517"/>
        <v>00</v>
      </c>
    </row>
    <row r="3235" spans="1:9">
      <c r="A3235" t="str">
        <f t="shared" si="518"/>
        <v>3.9.9.4.0.00.00 - Amortização de Ágio em Investimentos</v>
      </c>
      <c r="B3235" s="3" t="s">
        <v>3244</v>
      </c>
      <c r="C3235" s="4">
        <v>1183050.9099999999</v>
      </c>
      <c r="E3235" s="1">
        <f>E3238+E3240+E3237+E3236+E3239</f>
        <v>1183050.9099999999</v>
      </c>
      <c r="F3235" s="1">
        <f>F3238+F3240+F3237+F3236+F3239</f>
        <v>0</v>
      </c>
      <c r="H3235" t="b">
        <f t="shared" si="519"/>
        <v>1</v>
      </c>
      <c r="I3235" t="str">
        <f t="shared" si="517"/>
        <v>00</v>
      </c>
    </row>
    <row r="3236" spans="1:9" ht="25.5">
      <c r="A3236" t="str">
        <f t="shared" si="518"/>
        <v>3.9.9.4.1.00.00 - Amortização de Ágio em Investimentos - 
 Consolidação</v>
      </c>
      <c r="B3236" s="5" t="s">
        <v>3245</v>
      </c>
      <c r="C3236" s="6"/>
      <c r="E3236" s="1">
        <f t="shared" ref="E3236:E3240" si="530">SUMIF(A3236:B3236,"*intra*",C3236:D3236)+SUMIF(A3236:B3236,"*inter*",C3236:D3236)</f>
        <v>0</v>
      </c>
      <c r="F3236" s="1">
        <f t="shared" ref="F3236:F3240" si="531">SUMIF(A3236:B3236,"*consolidação*",C3236:D3236)</f>
        <v>0</v>
      </c>
      <c r="H3236" t="b">
        <f t="shared" si="519"/>
        <v>1</v>
      </c>
      <c r="I3236" t="str">
        <f t="shared" si="517"/>
        <v>00</v>
      </c>
    </row>
    <row r="3237" spans="1:9">
      <c r="A3237" t="str">
        <f t="shared" si="518"/>
        <v>3.9.9.4.2.00.00 - Amortização de Ágio em Investimentos - Intra OFSS</v>
      </c>
      <c r="B3237" s="3" t="s">
        <v>3246</v>
      </c>
      <c r="C3237" s="4"/>
      <c r="E3237" s="1">
        <f t="shared" si="530"/>
        <v>0</v>
      </c>
      <c r="F3237" s="1">
        <f t="shared" si="531"/>
        <v>0</v>
      </c>
      <c r="H3237" t="b">
        <f t="shared" si="519"/>
        <v>1</v>
      </c>
      <c r="I3237" t="str">
        <f t="shared" si="517"/>
        <v>00</v>
      </c>
    </row>
    <row r="3238" spans="1:9" ht="25.5">
      <c r="A3238" t="str">
        <f t="shared" si="518"/>
        <v>3.9.9.4.3.00.00 - Amortização de Ágio em Investimentos - Inter OFSS 
 - União</v>
      </c>
      <c r="B3238" s="5" t="s">
        <v>3247</v>
      </c>
      <c r="C3238" s="6">
        <v>1183050.9099999999</v>
      </c>
      <c r="E3238" s="1">
        <f t="shared" si="530"/>
        <v>1183050.9099999999</v>
      </c>
      <c r="F3238" s="1">
        <f t="shared" si="531"/>
        <v>0</v>
      </c>
      <c r="H3238" t="b">
        <f t="shared" si="519"/>
        <v>1</v>
      </c>
      <c r="I3238" t="str">
        <f t="shared" si="517"/>
        <v>00</v>
      </c>
    </row>
    <row r="3239" spans="1:9" ht="25.5">
      <c r="A3239" t="str">
        <f t="shared" si="518"/>
        <v>3.9.9.4.4.00.00 - Amortização de Ágio em Investimentos - Inter OFSS 
 - Estado</v>
      </c>
      <c r="B3239" s="3" t="s">
        <v>3248</v>
      </c>
      <c r="C3239" s="4"/>
      <c r="E3239" s="1">
        <f t="shared" si="530"/>
        <v>0</v>
      </c>
      <c r="F3239" s="1">
        <f t="shared" si="531"/>
        <v>0</v>
      </c>
      <c r="H3239" t="b">
        <f t="shared" si="519"/>
        <v>1</v>
      </c>
      <c r="I3239" t="str">
        <f t="shared" si="517"/>
        <v>00</v>
      </c>
    </row>
    <row r="3240" spans="1:9" ht="25.5">
      <c r="A3240" t="str">
        <f t="shared" si="518"/>
        <v>3.9.9.4.5.00.00 - Amortização de Ágio em Investimentos - Inter OFSS 
 - Município</v>
      </c>
      <c r="B3240" s="5" t="s">
        <v>3249</v>
      </c>
      <c r="C3240" s="6"/>
      <c r="E3240" s="1">
        <f t="shared" si="530"/>
        <v>0</v>
      </c>
      <c r="F3240" s="1">
        <f t="shared" si="531"/>
        <v>0</v>
      </c>
      <c r="H3240" t="b">
        <f t="shared" si="519"/>
        <v>1</v>
      </c>
      <c r="I3240" t="str">
        <f t="shared" si="517"/>
        <v>00</v>
      </c>
    </row>
    <row r="3241" spans="1:9">
      <c r="A3241" t="str">
        <f t="shared" si="518"/>
        <v>3.9.9.5.0.00.00 - Multas Administrativas</v>
      </c>
      <c r="B3241" s="3" t="s">
        <v>3250</v>
      </c>
      <c r="C3241" s="4">
        <v>255444.27</v>
      </c>
      <c r="E3241" s="1">
        <f>E3242</f>
        <v>0</v>
      </c>
      <c r="F3241" s="1">
        <f>F3242</f>
        <v>255444.27</v>
      </c>
      <c r="H3241" t="b">
        <f t="shared" si="519"/>
        <v>1</v>
      </c>
      <c r="I3241" t="str">
        <f t="shared" si="517"/>
        <v>00</v>
      </c>
    </row>
    <row r="3242" spans="1:9">
      <c r="A3242" t="str">
        <f t="shared" si="518"/>
        <v>3.9.9.5.1.00.00 - Multas Administrativas - Consolidação</v>
      </c>
      <c r="B3242" s="5" t="s">
        <v>3251</v>
      </c>
      <c r="C3242" s="6">
        <v>255444.27</v>
      </c>
      <c r="E3242" s="1">
        <f t="shared" ref="E3242" si="532">SUMIF(A3242:B3242,"*intra*",C3242:D3242)+SUMIF(A3242:B3242,"*inter*",C3242:D3242)</f>
        <v>0</v>
      </c>
      <c r="F3242" s="1">
        <f t="shared" ref="F3242" si="533">SUMIF(A3242:B3242,"*consolidação*",C3242:D3242)</f>
        <v>255444.27</v>
      </c>
      <c r="H3242" t="b">
        <f t="shared" si="519"/>
        <v>1</v>
      </c>
      <c r="I3242" t="str">
        <f t="shared" si="517"/>
        <v>00</v>
      </c>
    </row>
    <row r="3243" spans="1:9">
      <c r="A3243" t="str">
        <f t="shared" si="518"/>
        <v>3.9.9.6.0.00.00 - Indenizações e Restituições</v>
      </c>
      <c r="B3243" s="3" t="s">
        <v>3252</v>
      </c>
      <c r="C3243" s="4">
        <v>2431585386.27</v>
      </c>
      <c r="E3243" s="1">
        <f>E3244</f>
        <v>0</v>
      </c>
      <c r="F3243" s="1">
        <f>F3244</f>
        <v>2431585386.27</v>
      </c>
      <c r="H3243" t="b">
        <f t="shared" si="519"/>
        <v>1</v>
      </c>
      <c r="I3243" t="str">
        <f t="shared" si="517"/>
        <v>00</v>
      </c>
    </row>
    <row r="3244" spans="1:9">
      <c r="A3244" t="str">
        <f t="shared" si="518"/>
        <v>3.9.9.6.1.00.00 - Indenizações e Restituições - Consolidação</v>
      </c>
      <c r="B3244" s="5" t="s">
        <v>3253</v>
      </c>
      <c r="C3244" s="6">
        <v>2431585386.27</v>
      </c>
      <c r="E3244" s="1">
        <f t="shared" ref="E3244" si="534">SUMIF(A3244:B3244,"*intra*",C3244:D3244)+SUMIF(A3244:B3244,"*inter*",C3244:D3244)</f>
        <v>0</v>
      </c>
      <c r="F3244" s="1">
        <f t="shared" ref="F3244" si="535">SUMIF(A3244:B3244,"*consolidação*",C3244:D3244)</f>
        <v>2431585386.27</v>
      </c>
      <c r="H3244" t="b">
        <f t="shared" si="519"/>
        <v>1</v>
      </c>
      <c r="I3244" t="str">
        <f t="shared" si="517"/>
        <v>00</v>
      </c>
    </row>
    <row r="3245" spans="1:9">
      <c r="A3245" t="str">
        <f t="shared" si="518"/>
        <v>3.9.9.7.0.00.00 - Compensações ao RGPS</v>
      </c>
      <c r="B3245" s="3" t="s">
        <v>3254</v>
      </c>
      <c r="C3245" s="4"/>
      <c r="E3245" s="1">
        <f>E3246+E3247</f>
        <v>0</v>
      </c>
      <c r="F3245" s="1">
        <f>F3246+F3247</f>
        <v>0</v>
      </c>
      <c r="H3245" t="b">
        <f t="shared" si="519"/>
        <v>1</v>
      </c>
      <c r="I3245" t="str">
        <f t="shared" si="517"/>
        <v>00</v>
      </c>
    </row>
    <row r="3246" spans="1:9">
      <c r="A3246" t="str">
        <f t="shared" si="518"/>
        <v>3.9.9.7.1.00.00 - Compensações ao RGPS - Consolidação</v>
      </c>
      <c r="B3246" s="5" t="s">
        <v>3255</v>
      </c>
      <c r="C3246" s="6"/>
      <c r="E3246" s="1">
        <f t="shared" ref="E3246:E3247" si="536">SUMIF(A3246:B3246,"*intra*",C3246:D3246)+SUMIF(A3246:B3246,"*inter*",C3246:D3246)</f>
        <v>0</v>
      </c>
      <c r="F3246" s="1">
        <f t="shared" ref="F3246:F3247" si="537">SUMIF(A3246:B3246,"*consolidação*",C3246:D3246)</f>
        <v>0</v>
      </c>
      <c r="H3246" t="b">
        <f t="shared" si="519"/>
        <v>1</v>
      </c>
      <c r="I3246" t="str">
        <f t="shared" si="517"/>
        <v>00</v>
      </c>
    </row>
    <row r="3247" spans="1:9">
      <c r="A3247" t="str">
        <f t="shared" si="518"/>
        <v>3.9.9.7.3.00.00 - Compensações ao RGPS - Inter OFSS - União</v>
      </c>
      <c r="B3247" s="3" t="s">
        <v>3256</v>
      </c>
      <c r="C3247" s="4"/>
      <c r="E3247" s="1">
        <f t="shared" si="536"/>
        <v>0</v>
      </c>
      <c r="F3247" s="1">
        <f t="shared" si="537"/>
        <v>0</v>
      </c>
      <c r="H3247" t="b">
        <f t="shared" si="519"/>
        <v>1</v>
      </c>
      <c r="I3247" t="str">
        <f t="shared" si="517"/>
        <v>00</v>
      </c>
    </row>
    <row r="3248" spans="1:9" ht="25.5">
      <c r="A3248" t="str">
        <f t="shared" si="518"/>
        <v>3.9.9.9.0.00.00 - Variações Patrimoniais Diminutivas Decorrentes de 
 Fatos Geradores Diversos</v>
      </c>
      <c r="B3248" s="5" t="s">
        <v>3257</v>
      </c>
      <c r="C3248" s="6">
        <v>234621264096.76999</v>
      </c>
      <c r="E3248" s="1">
        <f>E3249</f>
        <v>0</v>
      </c>
      <c r="F3248" s="1">
        <f>F3249</f>
        <v>234621264096.76999</v>
      </c>
      <c r="H3248" t="b">
        <f t="shared" si="519"/>
        <v>1</v>
      </c>
      <c r="I3248" t="str">
        <f t="shared" si="517"/>
        <v>00</v>
      </c>
    </row>
    <row r="3249" spans="1:9" ht="25.5">
      <c r="A3249" t="str">
        <f t="shared" si="518"/>
        <v>3.9.9.9.1.00.00 - Variações Patrimoniais Diminutivas Decorrentes de 
 Fatos Geradores Diversos - Consolidação</v>
      </c>
      <c r="B3249" s="3" t="s">
        <v>3258</v>
      </c>
      <c r="C3249" s="4">
        <v>234621264096.76999</v>
      </c>
      <c r="E3249" s="1">
        <f t="shared" ref="E3249:E3251" si="538">SUMIF(A3249:B3249,"*intra*",C3249:D3249)+SUMIF(A3249:B3249,"*inter*",C3249:D3249)</f>
        <v>0</v>
      </c>
      <c r="F3249" s="1">
        <f t="shared" ref="F3249:F3251" si="539">SUMIF(A3249:B3249,"*consolidação*",C3249:D3249)</f>
        <v>234621264096.76999</v>
      </c>
      <c r="H3249" t="b">
        <f t="shared" si="519"/>
        <v>1</v>
      </c>
      <c r="I3249" t="str">
        <f t="shared" si="517"/>
        <v>00</v>
      </c>
    </row>
    <row r="3250" spans="1:9">
      <c r="A3250" t="str">
        <f t="shared" si="518"/>
        <v>Variação Patrimonial Aumentativa</v>
      </c>
      <c r="B3250" s="5" t="s">
        <v>1118</v>
      </c>
      <c r="C3250" s="42"/>
      <c r="E3250" s="1">
        <f t="shared" si="538"/>
        <v>0</v>
      </c>
      <c r="F3250" s="1">
        <f t="shared" si="539"/>
        <v>0</v>
      </c>
      <c r="H3250" t="b">
        <f t="shared" si="519"/>
        <v>1</v>
      </c>
      <c r="I3250" t="str">
        <f t="shared" si="517"/>
        <v>at</v>
      </c>
    </row>
    <row r="3251" spans="1:9">
      <c r="A3251" t="str">
        <f t="shared" si="518"/>
        <v>Variação Patrimonial Aumentativa</v>
      </c>
      <c r="B3251" s="3" t="s">
        <v>3259</v>
      </c>
      <c r="C3251" s="31"/>
      <c r="E3251" s="1">
        <f t="shared" si="538"/>
        <v>0</v>
      </c>
      <c r="F3251" s="1">
        <f t="shared" si="539"/>
        <v>0</v>
      </c>
      <c r="H3251" t="b">
        <f t="shared" si="519"/>
        <v>1</v>
      </c>
      <c r="I3251" t="str">
        <f t="shared" si="517"/>
        <v>at</v>
      </c>
    </row>
    <row r="3252" spans="1:9">
      <c r="A3252" t="str">
        <f t="shared" si="518"/>
        <v>4.0.0.0.0.00.00 - Variação Patrimonial Aumentativa</v>
      </c>
      <c r="B3252" s="5" t="s">
        <v>3260</v>
      </c>
      <c r="C3252" s="6">
        <v>2098414072744.95</v>
      </c>
      <c r="E3252">
        <f>E3281+E3253+E3445+E3317+E3395+E3333+E3486</f>
        <v>851492911012.44006</v>
      </c>
      <c r="F3252">
        <f>F3281+F3253+F3445+F3317+F3395+F3333+F3486</f>
        <v>1246921161732.51</v>
      </c>
      <c r="H3252" t="b">
        <f t="shared" si="519"/>
        <v>1</v>
      </c>
      <c r="I3252" t="str">
        <f t="shared" si="517"/>
        <v>00</v>
      </c>
    </row>
    <row r="3253" spans="1:9">
      <c r="A3253" t="str">
        <f t="shared" si="518"/>
        <v>4.1.0.0.0.00.00 - Impostos, Taxas e Contribuições de Melhoria</v>
      </c>
      <c r="B3253" s="3" t="s">
        <v>3261</v>
      </c>
      <c r="C3253" s="4">
        <v>582145839856.81995</v>
      </c>
      <c r="E3253">
        <f>E3265+E3254+E3270</f>
        <v>0</v>
      </c>
      <c r="F3253">
        <f>F3265+F3254+F3270</f>
        <v>582145839856.82007</v>
      </c>
      <c r="H3253" t="b">
        <f t="shared" si="519"/>
        <v>1</v>
      </c>
      <c r="I3253" t="str">
        <f t="shared" si="517"/>
        <v>00</v>
      </c>
    </row>
    <row r="3254" spans="1:9">
      <c r="A3254" t="str">
        <f t="shared" si="518"/>
        <v>4.1.1.0.0.00.00 - Impostos</v>
      </c>
      <c r="B3254" s="5" t="s">
        <v>3262</v>
      </c>
      <c r="C3254" s="6">
        <v>559767517460.63</v>
      </c>
      <c r="E3254" s="1">
        <f>E3261+E3257+E3259+E3263+E3255</f>
        <v>0</v>
      </c>
      <c r="F3254" s="1">
        <f>F3261+F3257+F3259+F3263+F3255</f>
        <v>559767517460.63</v>
      </c>
      <c r="H3254" t="b">
        <f t="shared" si="519"/>
        <v>1</v>
      </c>
      <c r="I3254" t="str">
        <f t="shared" si="517"/>
        <v>00</v>
      </c>
    </row>
    <row r="3255" spans="1:9">
      <c r="A3255" t="str">
        <f t="shared" si="518"/>
        <v>4.1.1.1.0.00.00 - Impostos sobre Comercio Exterior</v>
      </c>
      <c r="B3255" s="3" t="s">
        <v>3263</v>
      </c>
      <c r="C3255" s="4"/>
      <c r="E3255" s="1">
        <f>E3256</f>
        <v>0</v>
      </c>
      <c r="F3255" s="1">
        <f>F3256</f>
        <v>0</v>
      </c>
      <c r="H3255" t="b">
        <f t="shared" si="519"/>
        <v>1</v>
      </c>
      <c r="I3255" t="str">
        <f t="shared" si="517"/>
        <v>00</v>
      </c>
    </row>
    <row r="3256" spans="1:9">
      <c r="A3256" t="str">
        <f t="shared" si="518"/>
        <v>4.1.1.1.1.00.00 - Impostos sobre Comercio Exterior - Consolidação</v>
      </c>
      <c r="B3256" s="5" t="s">
        <v>3264</v>
      </c>
      <c r="C3256" s="6"/>
      <c r="E3256" s="1">
        <f t="shared" ref="E3256" si="540">SUMIF(A3256:B3256,"*intra*",C3256:D3256)+SUMIF(A3256:B3256,"*inter*",C3256:D3256)</f>
        <v>0</v>
      </c>
      <c r="F3256" s="1">
        <f t="shared" ref="F3256" si="541">SUMIF(A3256:B3256,"*consolidação*",C3256:D3256)</f>
        <v>0</v>
      </c>
      <c r="H3256" t="b">
        <f t="shared" si="519"/>
        <v>1</v>
      </c>
      <c r="I3256" t="str">
        <f t="shared" si="517"/>
        <v>00</v>
      </c>
    </row>
    <row r="3257" spans="1:9">
      <c r="A3257" t="str">
        <f t="shared" si="518"/>
        <v>4.1.1.2.0.00.00 - Impostos sobre Patrimônio e a Renda</v>
      </c>
      <c r="B3257" s="3" t="s">
        <v>3265</v>
      </c>
      <c r="C3257" s="4">
        <v>88217654844.289993</v>
      </c>
      <c r="E3257" s="1">
        <f>E3258</f>
        <v>0</v>
      </c>
      <c r="F3257" s="1">
        <f>F3258</f>
        <v>88217654844.289993</v>
      </c>
      <c r="H3257" t="b">
        <f t="shared" si="519"/>
        <v>1</v>
      </c>
      <c r="I3257" t="str">
        <f t="shared" si="517"/>
        <v>00</v>
      </c>
    </row>
    <row r="3258" spans="1:9">
      <c r="A3258" t="str">
        <f t="shared" si="518"/>
        <v>4.1.1.2.1.00.00 - Impostos sobre Patrimônio e a Renda - Consolidação</v>
      </c>
      <c r="B3258" s="5" t="s">
        <v>3266</v>
      </c>
      <c r="C3258" s="6">
        <v>88217654844.289993</v>
      </c>
      <c r="E3258" s="1">
        <f t="shared" ref="E3258" si="542">SUMIF(A3258:B3258,"*intra*",C3258:D3258)+SUMIF(A3258:B3258,"*inter*",C3258:D3258)</f>
        <v>0</v>
      </c>
      <c r="F3258" s="1">
        <f t="shared" ref="F3258" si="543">SUMIF(A3258:B3258,"*consolidação*",C3258:D3258)</f>
        <v>88217654844.289993</v>
      </c>
      <c r="H3258" t="b">
        <f t="shared" si="519"/>
        <v>1</v>
      </c>
      <c r="I3258" t="str">
        <f t="shared" si="517"/>
        <v>00</v>
      </c>
    </row>
    <row r="3259" spans="1:9">
      <c r="A3259" t="str">
        <f t="shared" si="518"/>
        <v>4.1.1.3.0.00.00 - Impostos sobre a Produção e a Circulação</v>
      </c>
      <c r="B3259" s="3" t="s">
        <v>3267</v>
      </c>
      <c r="C3259" s="4">
        <v>466622746781.39001</v>
      </c>
      <c r="E3259" s="1">
        <f>E3260</f>
        <v>0</v>
      </c>
      <c r="F3259" s="1">
        <f>F3260</f>
        <v>466622746781.39001</v>
      </c>
      <c r="H3259" t="b">
        <f t="shared" si="519"/>
        <v>1</v>
      </c>
      <c r="I3259" t="str">
        <f t="shared" si="517"/>
        <v>00</v>
      </c>
    </row>
    <row r="3260" spans="1:9" ht="25.5">
      <c r="A3260" t="str">
        <f t="shared" si="518"/>
        <v>4.1.1.3.1.00.00 - Impostos sobre a Produção e a Circulação - 
 Consolidação</v>
      </c>
      <c r="B3260" s="5" t="s">
        <v>3268</v>
      </c>
      <c r="C3260" s="6">
        <v>466622746781.39001</v>
      </c>
      <c r="E3260" s="1">
        <f t="shared" ref="E3260" si="544">SUMIF(A3260:B3260,"*intra*",C3260:D3260)+SUMIF(A3260:B3260,"*inter*",C3260:D3260)</f>
        <v>0</v>
      </c>
      <c r="F3260" s="1">
        <f t="shared" ref="F3260" si="545">SUMIF(A3260:B3260,"*consolidação*",C3260:D3260)</f>
        <v>466622746781.39001</v>
      </c>
      <c r="H3260" t="b">
        <f t="shared" si="519"/>
        <v>1</v>
      </c>
      <c r="I3260" t="str">
        <f t="shared" si="517"/>
        <v>00</v>
      </c>
    </row>
    <row r="3261" spans="1:9">
      <c r="A3261" t="str">
        <f t="shared" si="518"/>
        <v>4.1.1.4.0.00.00 - Impostos Extraordinários</v>
      </c>
      <c r="B3261" s="3" t="s">
        <v>3269</v>
      </c>
      <c r="C3261" s="4">
        <v>3358240.48</v>
      </c>
      <c r="E3261" s="1">
        <f>E3262</f>
        <v>0</v>
      </c>
      <c r="F3261" s="1">
        <f>F3262</f>
        <v>3358240.48</v>
      </c>
      <c r="H3261" t="b">
        <f t="shared" si="519"/>
        <v>1</v>
      </c>
      <c r="I3261" t="str">
        <f t="shared" si="517"/>
        <v>00</v>
      </c>
    </row>
    <row r="3262" spans="1:9">
      <c r="A3262" t="str">
        <f t="shared" si="518"/>
        <v>4.1.1.4.1.00.00 - Impostos Extraordinários - Consolidação</v>
      </c>
      <c r="B3262" s="5" t="s">
        <v>3270</v>
      </c>
      <c r="C3262" s="6">
        <v>3358240.48</v>
      </c>
      <c r="E3262" s="1">
        <f t="shared" ref="E3262" si="546">SUMIF(A3262:B3262,"*intra*",C3262:D3262)+SUMIF(A3262:B3262,"*inter*",C3262:D3262)</f>
        <v>0</v>
      </c>
      <c r="F3262" s="1">
        <f t="shared" ref="F3262" si="547">SUMIF(A3262:B3262,"*consolidação*",C3262:D3262)</f>
        <v>3358240.48</v>
      </c>
      <c r="H3262" t="b">
        <f t="shared" si="519"/>
        <v>1</v>
      </c>
      <c r="I3262" t="str">
        <f t="shared" si="517"/>
        <v>00</v>
      </c>
    </row>
    <row r="3263" spans="1:9">
      <c r="A3263" t="str">
        <f t="shared" si="518"/>
        <v>4.1.1.9.0.00.00 - Outros Impostos</v>
      </c>
      <c r="B3263" s="3" t="s">
        <v>3271</v>
      </c>
      <c r="C3263" s="4">
        <v>4923757594.4700003</v>
      </c>
      <c r="E3263" s="1">
        <f>E3264</f>
        <v>0</v>
      </c>
      <c r="F3263" s="1">
        <f>F3264</f>
        <v>4923757594.4700003</v>
      </c>
      <c r="H3263" t="b">
        <f t="shared" si="519"/>
        <v>1</v>
      </c>
      <c r="I3263" t="str">
        <f t="shared" si="517"/>
        <v>00</v>
      </c>
    </row>
    <row r="3264" spans="1:9">
      <c r="A3264" t="str">
        <f t="shared" si="518"/>
        <v>4.1.1.9.1.00.00 - Outros Impostos - Consolidação</v>
      </c>
      <c r="B3264" s="5" t="s">
        <v>3272</v>
      </c>
      <c r="C3264" s="6">
        <v>4923757594.4700003</v>
      </c>
      <c r="E3264" s="1">
        <f t="shared" ref="E3264" si="548">SUMIF(A3264:B3264,"*intra*",C3264:D3264)+SUMIF(A3264:B3264,"*inter*",C3264:D3264)</f>
        <v>0</v>
      </c>
      <c r="F3264" s="1">
        <f t="shared" ref="F3264" si="549">SUMIF(A3264:B3264,"*consolidação*",C3264:D3264)</f>
        <v>4923757594.4700003</v>
      </c>
      <c r="H3264" t="b">
        <f t="shared" si="519"/>
        <v>1</v>
      </c>
      <c r="I3264" t="str">
        <f t="shared" si="517"/>
        <v>00</v>
      </c>
    </row>
    <row r="3265" spans="1:9">
      <c r="A3265" t="str">
        <f t="shared" si="518"/>
        <v>4.1.2.0.0.00.00 - Taxas</v>
      </c>
      <c r="B3265" s="3" t="s">
        <v>3273</v>
      </c>
      <c r="C3265" s="4">
        <v>22378264313.279999</v>
      </c>
      <c r="E3265" s="1">
        <f>E3268+E3266</f>
        <v>0</v>
      </c>
      <c r="F3265" s="1">
        <f>F3268+F3266</f>
        <v>22378264313.279999</v>
      </c>
      <c r="H3265" t="b">
        <f t="shared" si="519"/>
        <v>1</v>
      </c>
      <c r="I3265" t="str">
        <f t="shared" si="517"/>
        <v>00</v>
      </c>
    </row>
    <row r="3266" spans="1:9">
      <c r="A3266" t="str">
        <f t="shared" si="518"/>
        <v>4.1.2.1.0.00.00 - Taxas pelo Exercício do Poder de Policia</v>
      </c>
      <c r="B3266" s="5" t="s">
        <v>3274</v>
      </c>
      <c r="C3266" s="6">
        <v>6425828915.0699997</v>
      </c>
      <c r="E3266" s="1">
        <f>E3267</f>
        <v>0</v>
      </c>
      <c r="F3266" s="1">
        <f>F3267</f>
        <v>6425828915.0699997</v>
      </c>
      <c r="H3266" t="b">
        <f t="shared" si="519"/>
        <v>1</v>
      </c>
      <c r="I3266" t="str">
        <f t="shared" si="517"/>
        <v>00</v>
      </c>
    </row>
    <row r="3267" spans="1:9" ht="25.5">
      <c r="A3267" t="str">
        <f t="shared" si="518"/>
        <v>4.1.2.1.1.00.00 - Taxas pelo Exercício do Poder de Polícia - 
 Consolidação</v>
      </c>
      <c r="B3267" s="3" t="s">
        <v>3275</v>
      </c>
      <c r="C3267" s="4">
        <v>6425828915.0699997</v>
      </c>
      <c r="E3267" s="1">
        <f t="shared" ref="E3267" si="550">SUMIF(A3267:B3267,"*intra*",C3267:D3267)+SUMIF(A3267:B3267,"*inter*",C3267:D3267)</f>
        <v>0</v>
      </c>
      <c r="F3267" s="1">
        <f t="shared" ref="F3267" si="551">SUMIF(A3267:B3267,"*consolidação*",C3267:D3267)</f>
        <v>6425828915.0699997</v>
      </c>
      <c r="H3267" t="b">
        <f t="shared" si="519"/>
        <v>1</v>
      </c>
      <c r="I3267" t="str">
        <f t="shared" si="517"/>
        <v>00</v>
      </c>
    </row>
    <row r="3268" spans="1:9">
      <c r="A3268" t="str">
        <f t="shared" si="518"/>
        <v>4.1.2.2.0.00.00 - Taxas Pela Prestação de Serviços</v>
      </c>
      <c r="B3268" s="5" t="s">
        <v>3276</v>
      </c>
      <c r="C3268" s="6">
        <v>15952435398.209999</v>
      </c>
      <c r="E3268" s="1">
        <f>E3269</f>
        <v>0</v>
      </c>
      <c r="F3268" s="1">
        <f>F3269</f>
        <v>15952435398.209999</v>
      </c>
      <c r="H3268" t="b">
        <f t="shared" si="519"/>
        <v>1</v>
      </c>
      <c r="I3268" t="str">
        <f t="shared" si="517"/>
        <v>00</v>
      </c>
    </row>
    <row r="3269" spans="1:9">
      <c r="A3269" t="str">
        <f t="shared" si="518"/>
        <v>4.1.2.2.1.00.00 - Taxas Pela Prestação de Serviços - Consolidação</v>
      </c>
      <c r="B3269" s="3" t="s">
        <v>3277</v>
      </c>
      <c r="C3269" s="4">
        <v>15952435398.209999</v>
      </c>
      <c r="E3269" s="1">
        <f t="shared" ref="E3269" si="552">SUMIF(A3269:B3269,"*intra*",C3269:D3269)+SUMIF(A3269:B3269,"*inter*",C3269:D3269)</f>
        <v>0</v>
      </c>
      <c r="F3269" s="1">
        <f t="shared" ref="F3269" si="553">SUMIF(A3269:B3269,"*consolidação*",C3269:D3269)</f>
        <v>15952435398.209999</v>
      </c>
      <c r="H3269" t="b">
        <f t="shared" si="519"/>
        <v>1</v>
      </c>
      <c r="I3269" t="str">
        <f t="shared" si="517"/>
        <v>00</v>
      </c>
    </row>
    <row r="3270" spans="1:9">
      <c r="A3270" t="str">
        <f t="shared" si="518"/>
        <v>4.1.3.0.0.00.00 - Contribuições de Melhoria</v>
      </c>
      <c r="B3270" s="5" t="s">
        <v>3278</v>
      </c>
      <c r="C3270" s="6">
        <v>58082.91</v>
      </c>
      <c r="E3270" s="1">
        <f>E3275+E3273+E3277+E3279+E3271</f>
        <v>0</v>
      </c>
      <c r="F3270" s="1">
        <f>F3275+F3273+F3277+F3279+F3271</f>
        <v>58082.91</v>
      </c>
      <c r="H3270" t="b">
        <f t="shared" si="519"/>
        <v>1</v>
      </c>
      <c r="I3270" t="str">
        <f t="shared" si="517"/>
        <v>00</v>
      </c>
    </row>
    <row r="3271" spans="1:9" ht="25.5">
      <c r="A3271" t="str">
        <f t="shared" si="518"/>
        <v>4.1.3.1.0.00.00 - Contribuição de Melhoria Pela Expansão da Rede de 
 Água Potável e Esgoto Sanitário</v>
      </c>
      <c r="B3271" s="3" t="s">
        <v>3279</v>
      </c>
      <c r="C3271" s="4">
        <v>10000</v>
      </c>
      <c r="E3271" s="1">
        <f>E3272</f>
        <v>0</v>
      </c>
      <c r="F3271" s="1">
        <f>F3272</f>
        <v>10000</v>
      </c>
      <c r="H3271" t="b">
        <f t="shared" si="519"/>
        <v>1</v>
      </c>
      <c r="I3271" t="str">
        <f t="shared" si="517"/>
        <v>00</v>
      </c>
    </row>
    <row r="3272" spans="1:9" ht="25.5">
      <c r="A3272" t="str">
        <f t="shared" si="518"/>
        <v>4.1.3.1.1.00.00 - Contribuição de Melhoria Pela Expansão da Rede de 
 Água Potável e Esgoto Sanitário - Consolidação</v>
      </c>
      <c r="B3272" s="5" t="s">
        <v>3280</v>
      </c>
      <c r="C3272" s="6">
        <v>10000</v>
      </c>
      <c r="E3272" s="1">
        <f t="shared" ref="E3272" si="554">SUMIF(A3272:B3272,"*intra*",C3272:D3272)+SUMIF(A3272:B3272,"*inter*",C3272:D3272)</f>
        <v>0</v>
      </c>
      <c r="F3272" s="1">
        <f t="shared" ref="F3272" si="555">SUMIF(A3272:B3272,"*consolidação*",C3272:D3272)</f>
        <v>10000</v>
      </c>
      <c r="H3272" t="b">
        <f t="shared" si="519"/>
        <v>1</v>
      </c>
      <c r="I3272" t="str">
        <f t="shared" si="517"/>
        <v>00</v>
      </c>
    </row>
    <row r="3273" spans="1:9" ht="25.5">
      <c r="A3273" t="str">
        <f t="shared" si="518"/>
        <v>4.1.3.2.0.00.00 - Contribuição de Melhoria Pela Expansão da Rede de 
 Iluminação Pública na Cidade</v>
      </c>
      <c r="B3273" s="3" t="s">
        <v>3281</v>
      </c>
      <c r="C3273" s="4"/>
      <c r="E3273" s="1">
        <f>E3274</f>
        <v>0</v>
      </c>
      <c r="F3273" s="1">
        <f>F3274</f>
        <v>0</v>
      </c>
      <c r="H3273" t="b">
        <f t="shared" si="519"/>
        <v>1</v>
      </c>
      <c r="I3273" t="str">
        <f t="shared" si="517"/>
        <v>00</v>
      </c>
    </row>
    <row r="3274" spans="1:9" ht="25.5">
      <c r="A3274" t="str">
        <f t="shared" si="518"/>
        <v>4.1.3.2.1.00.00 - Contribuição de Melhoria Pela Expansão da Rede de 
 Iluminação Pública na Cidade - Consolidação</v>
      </c>
      <c r="B3274" s="5" t="s">
        <v>3282</v>
      </c>
      <c r="C3274" s="6"/>
      <c r="E3274" s="1">
        <f t="shared" ref="E3274" si="556">SUMIF(A3274:B3274,"*intra*",C3274:D3274)+SUMIF(A3274:B3274,"*inter*",C3274:D3274)</f>
        <v>0</v>
      </c>
      <c r="F3274" s="1">
        <f t="shared" ref="F3274" si="557">SUMIF(A3274:B3274,"*consolidação*",C3274:D3274)</f>
        <v>0</v>
      </c>
      <c r="H3274" t="b">
        <f t="shared" si="519"/>
        <v>1</v>
      </c>
      <c r="I3274" t="str">
        <f t="shared" si="517"/>
        <v>00</v>
      </c>
    </row>
    <row r="3275" spans="1:9" ht="25.5">
      <c r="A3275" t="str">
        <f t="shared" si="518"/>
        <v>4.1.3.3.0.00.00 - Contribuição de Melhoria Pela Expansão de Rede de 
 Iluminação Pública Rural</v>
      </c>
      <c r="B3275" s="3" t="s">
        <v>3283</v>
      </c>
      <c r="C3275" s="4"/>
      <c r="E3275" s="1">
        <f>E3276</f>
        <v>0</v>
      </c>
      <c r="F3275" s="1">
        <f>F3276</f>
        <v>0</v>
      </c>
      <c r="H3275" t="b">
        <f t="shared" si="519"/>
        <v>1</v>
      </c>
      <c r="I3275" t="str">
        <f t="shared" si="517"/>
        <v>00</v>
      </c>
    </row>
    <row r="3276" spans="1:9" ht="25.5">
      <c r="A3276" t="str">
        <f t="shared" si="518"/>
        <v>4.1.3.3.1.00.00 - Contribuição de Melhoria Pela Expansão de Rede de 
 Iluminação Pública Rural - Consolidação</v>
      </c>
      <c r="B3276" s="5" t="s">
        <v>3284</v>
      </c>
      <c r="C3276" s="6"/>
      <c r="E3276" s="1">
        <f t="shared" ref="E3276" si="558">SUMIF(A3276:B3276,"*intra*",C3276:D3276)+SUMIF(A3276:B3276,"*inter*",C3276:D3276)</f>
        <v>0</v>
      </c>
      <c r="F3276" s="1">
        <f t="shared" ref="F3276" si="559">SUMIF(A3276:B3276,"*consolidação*",C3276:D3276)</f>
        <v>0</v>
      </c>
      <c r="H3276" t="b">
        <f t="shared" si="519"/>
        <v>1</v>
      </c>
      <c r="I3276" t="str">
        <f t="shared" si="517"/>
        <v>00</v>
      </c>
    </row>
    <row r="3277" spans="1:9" ht="25.5">
      <c r="A3277" t="str">
        <f t="shared" si="518"/>
        <v>4.1.3.4.0.00.00 - Contribuição de Melhoria Pela Pavimentação e Obras 
 Complementares</v>
      </c>
      <c r="B3277" s="3" t="s">
        <v>3285</v>
      </c>
      <c r="C3277" s="4"/>
      <c r="E3277" s="1">
        <f>E3278</f>
        <v>0</v>
      </c>
      <c r="F3277" s="1">
        <f>F3278</f>
        <v>0</v>
      </c>
      <c r="H3277" t="b">
        <f t="shared" si="519"/>
        <v>1</v>
      </c>
      <c r="I3277" t="str">
        <f t="shared" si="517"/>
        <v>00</v>
      </c>
    </row>
    <row r="3278" spans="1:9" ht="25.5">
      <c r="A3278" t="str">
        <f t="shared" si="518"/>
        <v>4.1.3.4.1.00.00 - Contribuição de Melhoria Pela Pavimentação e Obras 
 Complementares - Consolidação</v>
      </c>
      <c r="B3278" s="5" t="s">
        <v>3286</v>
      </c>
      <c r="C3278" s="6"/>
      <c r="E3278" s="1">
        <f t="shared" ref="E3278" si="560">SUMIF(A3278:B3278,"*intra*",C3278:D3278)+SUMIF(A3278:B3278,"*inter*",C3278:D3278)</f>
        <v>0</v>
      </c>
      <c r="F3278" s="1">
        <f t="shared" ref="F3278" si="561">SUMIF(A3278:B3278,"*consolidação*",C3278:D3278)</f>
        <v>0</v>
      </c>
      <c r="H3278" t="b">
        <f t="shared" si="519"/>
        <v>1</v>
      </c>
      <c r="I3278" t="str">
        <f t="shared" si="517"/>
        <v>00</v>
      </c>
    </row>
    <row r="3279" spans="1:9">
      <c r="A3279" t="str">
        <f t="shared" si="518"/>
        <v>4.1.3.9.0.00.00 - Outras Contribuições de Melhoria</v>
      </c>
      <c r="B3279" s="3" t="s">
        <v>3287</v>
      </c>
      <c r="C3279" s="4">
        <v>48082.91</v>
      </c>
      <c r="E3279" s="1">
        <f>E3280</f>
        <v>0</v>
      </c>
      <c r="F3279" s="1">
        <f>F3280</f>
        <v>48082.91</v>
      </c>
      <c r="H3279" t="b">
        <f t="shared" si="519"/>
        <v>1</v>
      </c>
      <c r="I3279" t="str">
        <f t="shared" si="517"/>
        <v>00</v>
      </c>
    </row>
    <row r="3280" spans="1:9">
      <c r="A3280" t="str">
        <f t="shared" si="518"/>
        <v>4.1.3.9.1.00.00 - Outras Contribuições de Melhoria - Consolidação</v>
      </c>
      <c r="B3280" s="5" t="s">
        <v>3288</v>
      </c>
      <c r="C3280" s="6">
        <v>48082.91</v>
      </c>
      <c r="E3280" s="1">
        <f t="shared" ref="E3280" si="562">SUMIF(A3280:B3280,"*intra*",C3280:D3280)+SUMIF(A3280:B3280,"*inter*",C3280:D3280)</f>
        <v>0</v>
      </c>
      <c r="F3280" s="1">
        <f t="shared" ref="F3280" si="563">SUMIF(A3280:B3280,"*consolidação*",C3280:D3280)</f>
        <v>48082.91</v>
      </c>
      <c r="H3280" t="b">
        <f t="shared" si="519"/>
        <v>1</v>
      </c>
      <c r="I3280" t="str">
        <f t="shared" si="517"/>
        <v>00</v>
      </c>
    </row>
    <row r="3281" spans="1:9">
      <c r="A3281" t="str">
        <f t="shared" si="518"/>
        <v>4.2.0.0.0.00.00 - Contribuições</v>
      </c>
      <c r="B3281" s="3" t="s">
        <v>3289</v>
      </c>
      <c r="C3281" s="4">
        <v>71176788485.440002</v>
      </c>
      <c r="E3281" s="1">
        <f>E3313+E3311+E3315+E3282</f>
        <v>36944211650.839996</v>
      </c>
      <c r="F3281" s="1">
        <f>F3313+F3311+F3315+F3282</f>
        <v>34232576834.599998</v>
      </c>
      <c r="H3281" t="b">
        <f t="shared" si="519"/>
        <v>1</v>
      </c>
      <c r="I3281" t="str">
        <f t="shared" ref="I3281:I3344" si="564">MID(A3281,11,2)</f>
        <v>00</v>
      </c>
    </row>
    <row r="3282" spans="1:9">
      <c r="A3282" t="str">
        <f t="shared" ref="A3282:A3345" si="565">TRIM(B3282)</f>
        <v>4.2.1.0.0.00.00 - Contribuições Sociais</v>
      </c>
      <c r="B3282" s="5" t="s">
        <v>3290</v>
      </c>
      <c r="C3282" s="6">
        <v>69934112438.160004</v>
      </c>
      <c r="E3282" s="1">
        <f>E3303+E3301+E3309+E3295+E3307+E3305+E3283</f>
        <v>36944211650.839996</v>
      </c>
      <c r="F3282" s="1">
        <f>F3303+F3301+F3309+F3295+F3307+F3305+F3283</f>
        <v>32989900787.32</v>
      </c>
      <c r="H3282" t="b">
        <f t="shared" ref="H3282:H3345" si="566">IF(I3282="00",C3282=E3282+F3282,TRUE)</f>
        <v>1</v>
      </c>
      <c r="I3282" t="str">
        <f t="shared" si="564"/>
        <v>00</v>
      </c>
    </row>
    <row r="3283" spans="1:9">
      <c r="A3283" t="str">
        <f t="shared" si="565"/>
        <v>4.2.1.1.0.00.00 - Contribuições Sociais - RPPS</v>
      </c>
      <c r="B3283" s="3" t="s">
        <v>3291</v>
      </c>
      <c r="C3283" s="4">
        <v>61427233659.519997</v>
      </c>
      <c r="E3283" s="1">
        <f>E3293+E3294+E3292+E3284+E3291</f>
        <v>36944211650.839996</v>
      </c>
      <c r="F3283" s="1">
        <f>F3293+F3294+F3292+F3284+F3291</f>
        <v>24483022008.68</v>
      </c>
      <c r="H3283" t="b">
        <f t="shared" si="566"/>
        <v>1</v>
      </c>
      <c r="I3283" t="str">
        <f t="shared" si="564"/>
        <v>00</v>
      </c>
    </row>
    <row r="3284" spans="1:9">
      <c r="A3284" t="str">
        <f t="shared" si="565"/>
        <v>4.2.1.1.1.00.00 - Contribuições Sociais - RPPS - Consolidação</v>
      </c>
      <c r="B3284" s="5" t="s">
        <v>3292</v>
      </c>
      <c r="C3284" s="6">
        <v>24483022008.68</v>
      </c>
      <c r="E3284" s="1">
        <f t="shared" ref="E3284:E3294" si="567">SUMIF(A3284:B3284,"*intra*",C3284:D3284)+SUMIF(A3284:B3284,"*inter*",C3284:D3284)</f>
        <v>0</v>
      </c>
      <c r="F3284" s="13">
        <f t="shared" ref="F3284:F3294" si="568">SUMIF(A3284:B3284,"*consolidação*",C3284:D3284)</f>
        <v>24483022008.68</v>
      </c>
      <c r="H3284" t="b">
        <f t="shared" si="566"/>
        <v>1</v>
      </c>
      <c r="I3284" t="str">
        <f t="shared" si="564"/>
        <v>00</v>
      </c>
    </row>
    <row r="3285" spans="1:9">
      <c r="A3285" t="str">
        <f t="shared" si="565"/>
        <v>4.2.1.1.1.01.00 - Contribuições Patronais ao RPPS</v>
      </c>
      <c r="B3285" s="3" t="s">
        <v>3293</v>
      </c>
      <c r="C3285" s="4">
        <v>1920064089.4300001</v>
      </c>
      <c r="E3285" s="13">
        <f t="shared" si="567"/>
        <v>0</v>
      </c>
      <c r="F3285" s="13">
        <f t="shared" si="568"/>
        <v>0</v>
      </c>
      <c r="G3285" s="14"/>
      <c r="H3285" t="b">
        <f t="shared" si="566"/>
        <v>1</v>
      </c>
      <c r="I3285" s="14" t="str">
        <f t="shared" si="564"/>
        <v>01</v>
      </c>
    </row>
    <row r="3286" spans="1:9">
      <c r="A3286" t="str">
        <f t="shared" si="565"/>
        <v>4.2.1.1.1.02.00 - Contribuição do Segurado ao RPPS</v>
      </c>
      <c r="B3286" s="5" t="s">
        <v>3294</v>
      </c>
      <c r="C3286" s="6">
        <v>17661965378.549999</v>
      </c>
      <c r="E3286" s="13">
        <f t="shared" si="567"/>
        <v>0</v>
      </c>
      <c r="F3286" s="13">
        <f t="shared" si="568"/>
        <v>0</v>
      </c>
      <c r="G3286" s="14"/>
      <c r="H3286" t="b">
        <f t="shared" si="566"/>
        <v>1</v>
      </c>
      <c r="I3286" s="14" t="str">
        <f t="shared" si="564"/>
        <v>02</v>
      </c>
    </row>
    <row r="3287" spans="1:9" ht="25.5">
      <c r="A3287" t="str">
        <f t="shared" si="565"/>
        <v>4.2.1.1.1.03.00 - Contribuição Previdenciária para Amortização do 
 Déficit Atuarial</v>
      </c>
      <c r="B3287" s="3" t="s">
        <v>3295</v>
      </c>
      <c r="C3287" s="4">
        <v>318354212.30000001</v>
      </c>
      <c r="E3287" s="13">
        <f t="shared" si="567"/>
        <v>0</v>
      </c>
      <c r="F3287" s="13">
        <f t="shared" si="568"/>
        <v>0</v>
      </c>
      <c r="G3287" s="14"/>
      <c r="H3287" t="b">
        <f t="shared" si="566"/>
        <v>1</v>
      </c>
      <c r="I3287" s="14" t="str">
        <f t="shared" si="564"/>
        <v>03</v>
      </c>
    </row>
    <row r="3288" spans="1:9">
      <c r="A3288" t="str">
        <f t="shared" si="565"/>
        <v>4.2.1.1.1.04.00 - Contribuições para Custeio das Pensões Militares</v>
      </c>
      <c r="B3288" s="5" t="s">
        <v>3296</v>
      </c>
      <c r="C3288" s="6">
        <v>1211174732.0599999</v>
      </c>
      <c r="E3288" s="13">
        <f t="shared" si="567"/>
        <v>0</v>
      </c>
      <c r="F3288" s="13">
        <f t="shared" si="568"/>
        <v>0</v>
      </c>
      <c r="G3288" s="14"/>
      <c r="H3288" t="b">
        <f t="shared" si="566"/>
        <v>1</v>
      </c>
      <c r="I3288" s="14" t="str">
        <f t="shared" si="564"/>
        <v>04</v>
      </c>
    </row>
    <row r="3289" spans="1:9">
      <c r="A3289" t="str">
        <f t="shared" si="565"/>
        <v>4.2.1.1.1.97.00 - (-) Deduções</v>
      </c>
      <c r="B3289" s="3" t="s">
        <v>3297</v>
      </c>
      <c r="C3289" s="4">
        <v>60821509.270000003</v>
      </c>
      <c r="E3289" s="13">
        <f t="shared" si="567"/>
        <v>0</v>
      </c>
      <c r="F3289" s="13">
        <f t="shared" si="568"/>
        <v>0</v>
      </c>
      <c r="G3289" s="14"/>
      <c r="H3289" t="b">
        <f t="shared" si="566"/>
        <v>1</v>
      </c>
      <c r="I3289" s="14" t="str">
        <f t="shared" si="564"/>
        <v>97</v>
      </c>
    </row>
    <row r="3290" spans="1:9">
      <c r="A3290" t="str">
        <f t="shared" si="565"/>
        <v>4.2.1.1.1.99.00 - Outras Contribuições Sociais - RPPS</v>
      </c>
      <c r="B3290" s="5" t="s">
        <v>3298</v>
      </c>
      <c r="C3290" s="6">
        <v>3432285105.6100001</v>
      </c>
      <c r="E3290" s="13">
        <f t="shared" si="567"/>
        <v>0</v>
      </c>
      <c r="F3290" s="13">
        <f t="shared" si="568"/>
        <v>0</v>
      </c>
      <c r="G3290" s="14"/>
      <c r="H3290" t="b">
        <f t="shared" si="566"/>
        <v>1</v>
      </c>
      <c r="I3290" s="14" t="str">
        <f t="shared" si="564"/>
        <v>99</v>
      </c>
    </row>
    <row r="3291" spans="1:9">
      <c r="A3291" t="str">
        <f t="shared" si="565"/>
        <v>4.2.1.1.2.00.00 - Contribuições Sociais - RPPS - Intra OFSS</v>
      </c>
      <c r="B3291" s="3" t="s">
        <v>3299</v>
      </c>
      <c r="C3291" s="4">
        <v>35379674280.279999</v>
      </c>
      <c r="E3291" s="1">
        <f t="shared" si="567"/>
        <v>35379674280.279999</v>
      </c>
      <c r="F3291" s="1">
        <f t="shared" si="568"/>
        <v>0</v>
      </c>
      <c r="H3291" t="b">
        <f t="shared" si="566"/>
        <v>1</v>
      </c>
      <c r="I3291" t="str">
        <f t="shared" si="564"/>
        <v>00</v>
      </c>
    </row>
    <row r="3292" spans="1:9">
      <c r="A3292" t="str">
        <f t="shared" si="565"/>
        <v>4.2.1.1.3.00.00 - Contribuições Sociais - RPPS - Inter OFSS – União</v>
      </c>
      <c r="B3292" s="5" t="s">
        <v>3300</v>
      </c>
      <c r="C3292" s="6"/>
      <c r="E3292" s="1">
        <f t="shared" si="567"/>
        <v>0</v>
      </c>
      <c r="F3292" s="1">
        <f t="shared" si="568"/>
        <v>0</v>
      </c>
      <c r="H3292" t="b">
        <f t="shared" si="566"/>
        <v>1</v>
      </c>
      <c r="I3292" t="str">
        <f t="shared" si="564"/>
        <v>00</v>
      </c>
    </row>
    <row r="3293" spans="1:9">
      <c r="A3293" t="str">
        <f t="shared" si="565"/>
        <v>4.2.1.1.4.00.00 - Contribuições Sociais - RPPS - Inter OFSS - Estado</v>
      </c>
      <c r="B3293" s="3" t="s">
        <v>3301</v>
      </c>
      <c r="C3293" s="4">
        <v>1562971986.3</v>
      </c>
      <c r="E3293" s="1">
        <f t="shared" si="567"/>
        <v>1562971986.3</v>
      </c>
      <c r="F3293" s="1">
        <f t="shared" si="568"/>
        <v>0</v>
      </c>
      <c r="H3293" t="b">
        <f t="shared" si="566"/>
        <v>1</v>
      </c>
      <c r="I3293" t="str">
        <f t="shared" si="564"/>
        <v>00</v>
      </c>
    </row>
    <row r="3294" spans="1:9" ht="25.5">
      <c r="A3294" t="str">
        <f t="shared" si="565"/>
        <v>4.2.1.1.5.00.00 - Contribuições Sociais - RPPS - Inter OFSS - 
 Município</v>
      </c>
      <c r="B3294" s="5" t="s">
        <v>3302</v>
      </c>
      <c r="C3294" s="6">
        <v>1565384.26</v>
      </c>
      <c r="E3294" s="1">
        <f t="shared" si="567"/>
        <v>1565384.26</v>
      </c>
      <c r="F3294" s="1">
        <f t="shared" si="568"/>
        <v>0</v>
      </c>
      <c r="H3294" t="b">
        <f t="shared" si="566"/>
        <v>1</v>
      </c>
      <c r="I3294" t="str">
        <f t="shared" si="564"/>
        <v>00</v>
      </c>
    </row>
    <row r="3295" spans="1:9">
      <c r="A3295" t="str">
        <f t="shared" si="565"/>
        <v>4.2.1.2.0.00.00 - Contribuições Sociais - RGPS</v>
      </c>
      <c r="B3295" s="3" t="s">
        <v>3303</v>
      </c>
      <c r="C3295" s="4">
        <v>87910649.109999999</v>
      </c>
      <c r="E3295" s="1">
        <f>E3298+E3299+E3296+E3297+E3300</f>
        <v>0</v>
      </c>
      <c r="F3295" s="1">
        <f>F3298+F3299+F3296+F3297+F3300</f>
        <v>87910649.109999999</v>
      </c>
      <c r="H3295" t="b">
        <f t="shared" si="566"/>
        <v>1</v>
      </c>
      <c r="I3295" t="str">
        <f t="shared" si="564"/>
        <v>00</v>
      </c>
    </row>
    <row r="3296" spans="1:9">
      <c r="A3296" t="str">
        <f t="shared" si="565"/>
        <v>4.2.1.2.1.00.00 - Contribuições Sociais - RGPS - Consolidação</v>
      </c>
      <c r="B3296" s="5" t="s">
        <v>3304</v>
      </c>
      <c r="C3296" s="6">
        <v>87910649.109999999</v>
      </c>
      <c r="E3296" s="1">
        <f t="shared" ref="E3296:E3300" si="569">SUMIF(A3296:B3296,"*intra*",C3296:D3296)+SUMIF(A3296:B3296,"*inter*",C3296:D3296)</f>
        <v>0</v>
      </c>
      <c r="F3296" s="1">
        <f t="shared" ref="F3296:F3300" si="570">SUMIF(A3296:B3296,"*consolidação*",C3296:D3296)</f>
        <v>87910649.109999999</v>
      </c>
      <c r="H3296" t="b">
        <f t="shared" si="566"/>
        <v>1</v>
      </c>
      <c r="I3296" t="str">
        <f t="shared" si="564"/>
        <v>00</v>
      </c>
    </row>
    <row r="3297" spans="1:9">
      <c r="A3297" t="str">
        <f t="shared" si="565"/>
        <v>4.2.1.2.2.00.00 - Contribuições Sociais - RGPS - Intra OFSS</v>
      </c>
      <c r="B3297" s="3" t="s">
        <v>3305</v>
      </c>
      <c r="C3297" s="4"/>
      <c r="E3297" s="1">
        <f t="shared" si="569"/>
        <v>0</v>
      </c>
      <c r="F3297" s="1">
        <f t="shared" si="570"/>
        <v>0</v>
      </c>
      <c r="H3297" t="b">
        <f t="shared" si="566"/>
        <v>1</v>
      </c>
      <c r="I3297" t="str">
        <f t="shared" si="564"/>
        <v>00</v>
      </c>
    </row>
    <row r="3298" spans="1:9">
      <c r="A3298" t="str">
        <f t="shared" si="565"/>
        <v>4.2.1.2.3.00.00 - Contribuições Sociais - RGPS - Inter OFSS - União</v>
      </c>
      <c r="B3298" s="5" t="s">
        <v>3306</v>
      </c>
      <c r="C3298" s="6"/>
      <c r="E3298" s="1">
        <f t="shared" si="569"/>
        <v>0</v>
      </c>
      <c r="F3298" s="1">
        <f t="shared" si="570"/>
        <v>0</v>
      </c>
      <c r="H3298" t="b">
        <f t="shared" si="566"/>
        <v>1</v>
      </c>
      <c r="I3298" t="str">
        <f t="shared" si="564"/>
        <v>00</v>
      </c>
    </row>
    <row r="3299" spans="1:9">
      <c r="A3299" t="str">
        <f t="shared" si="565"/>
        <v>4.2.1.2.4.00.00 - Contribuições Sociais - RGPS - Inter OFSS - Estado</v>
      </c>
      <c r="B3299" s="3" t="s">
        <v>3307</v>
      </c>
      <c r="C3299" s="4"/>
      <c r="E3299" s="1">
        <f t="shared" si="569"/>
        <v>0</v>
      </c>
      <c r="F3299" s="1">
        <f t="shared" si="570"/>
        <v>0</v>
      </c>
      <c r="H3299" t="b">
        <f t="shared" si="566"/>
        <v>1</v>
      </c>
      <c r="I3299" t="str">
        <f t="shared" si="564"/>
        <v>00</v>
      </c>
    </row>
    <row r="3300" spans="1:9" ht="25.5">
      <c r="A3300" t="str">
        <f t="shared" si="565"/>
        <v>4.2.1.2.5.00.00 - Contribuições Sociais - RGPS - Inter OFSS - 
 Município</v>
      </c>
      <c r="B3300" s="5" t="s">
        <v>3308</v>
      </c>
      <c r="C3300" s="6"/>
      <c r="E3300" s="1">
        <f t="shared" si="569"/>
        <v>0</v>
      </c>
      <c r="F3300" s="1">
        <f t="shared" si="570"/>
        <v>0</v>
      </c>
      <c r="H3300" t="b">
        <f t="shared" si="566"/>
        <v>1</v>
      </c>
      <c r="I3300" t="str">
        <f t="shared" si="564"/>
        <v>00</v>
      </c>
    </row>
    <row r="3301" spans="1:9">
      <c r="A3301" t="str">
        <f t="shared" si="565"/>
        <v>4.2.1.3.0.00.00 - Contribuição sobre a Receita ou o Faturamento</v>
      </c>
      <c r="B3301" s="3" t="s">
        <v>3309</v>
      </c>
      <c r="C3301" s="4">
        <v>157857930.59999999</v>
      </c>
      <c r="E3301" s="1">
        <f>E3302</f>
        <v>0</v>
      </c>
      <c r="F3301" s="1">
        <f>F3302</f>
        <v>157857930.59999999</v>
      </c>
      <c r="H3301" t="b">
        <f t="shared" si="566"/>
        <v>1</v>
      </c>
      <c r="I3301" t="str">
        <f t="shared" si="564"/>
        <v>00</v>
      </c>
    </row>
    <row r="3302" spans="1:9" ht="25.5">
      <c r="A3302" t="str">
        <f t="shared" si="565"/>
        <v>4.2.1.3.1.00.00 - Contribuição sobre a Receita ou o Faturamento - 
 Consolidação</v>
      </c>
      <c r="B3302" s="5" t="s">
        <v>3310</v>
      </c>
      <c r="C3302" s="6">
        <v>157857930.59999999</v>
      </c>
      <c r="E3302" s="1">
        <f t="shared" ref="E3302" si="571">SUMIF(A3302:B3302,"*intra*",C3302:D3302)+SUMIF(A3302:B3302,"*inter*",C3302:D3302)</f>
        <v>0</v>
      </c>
      <c r="F3302" s="1">
        <f t="shared" ref="F3302" si="572">SUMIF(A3302:B3302,"*consolidação*",C3302:D3302)</f>
        <v>157857930.59999999</v>
      </c>
      <c r="H3302" t="b">
        <f t="shared" si="566"/>
        <v>1</v>
      </c>
      <c r="I3302" t="str">
        <f t="shared" si="564"/>
        <v>00</v>
      </c>
    </row>
    <row r="3303" spans="1:9">
      <c r="A3303" t="str">
        <f t="shared" si="565"/>
        <v>4.2.1.4.0.00.00 - Contribuição sobre o Lucro</v>
      </c>
      <c r="B3303" s="3" t="s">
        <v>3311</v>
      </c>
      <c r="C3303" s="4">
        <v>1022064707.55</v>
      </c>
      <c r="E3303" s="1">
        <f>E3304</f>
        <v>0</v>
      </c>
      <c r="F3303" s="1">
        <f>F3304</f>
        <v>1022064707.55</v>
      </c>
      <c r="H3303" t="b">
        <f t="shared" si="566"/>
        <v>1</v>
      </c>
      <c r="I3303" t="str">
        <f t="shared" si="564"/>
        <v>00</v>
      </c>
    </row>
    <row r="3304" spans="1:9">
      <c r="A3304" t="str">
        <f t="shared" si="565"/>
        <v>4.2.1.4.1.00.00 - Contribuição sobre o Lucro - Consolidação</v>
      </c>
      <c r="B3304" s="5" t="s">
        <v>3312</v>
      </c>
      <c r="C3304" s="6">
        <v>1022064707.55</v>
      </c>
      <c r="E3304" s="1">
        <f t="shared" ref="E3304" si="573">SUMIF(A3304:B3304,"*intra*",C3304:D3304)+SUMIF(A3304:B3304,"*inter*",C3304:D3304)</f>
        <v>0</v>
      </c>
      <c r="F3304" s="1">
        <f t="shared" ref="F3304" si="574">SUMIF(A3304:B3304,"*consolidação*",C3304:D3304)</f>
        <v>1022064707.55</v>
      </c>
      <c r="H3304" t="b">
        <f t="shared" si="566"/>
        <v>1</v>
      </c>
      <c r="I3304" t="str">
        <f t="shared" si="564"/>
        <v>00</v>
      </c>
    </row>
    <row r="3305" spans="1:9" ht="25.5">
      <c r="A3305" t="str">
        <f t="shared" si="565"/>
        <v>4.2.1.5.0.00.00 - Contribuição sobre Receita de Concurso de 
 Prognostico</v>
      </c>
      <c r="B3305" s="3" t="s">
        <v>3313</v>
      </c>
      <c r="C3305" s="4">
        <v>3695021.8</v>
      </c>
      <c r="E3305" s="1">
        <f>E3306</f>
        <v>0</v>
      </c>
      <c r="F3305" s="1">
        <f>F3306</f>
        <v>3695021.8</v>
      </c>
      <c r="H3305" t="b">
        <f t="shared" si="566"/>
        <v>1</v>
      </c>
      <c r="I3305" t="str">
        <f t="shared" si="564"/>
        <v>00</v>
      </c>
    </row>
    <row r="3306" spans="1:9" ht="25.5">
      <c r="A3306" t="str">
        <f t="shared" si="565"/>
        <v>4.2.1.5.1.00.00 - Contribuição sobre Receita de Concurso de 
 Prognostico - Consolidação</v>
      </c>
      <c r="B3306" s="5" t="s">
        <v>3314</v>
      </c>
      <c r="C3306" s="6">
        <v>3695021.8</v>
      </c>
      <c r="E3306" s="1">
        <f t="shared" ref="E3306" si="575">SUMIF(A3306:B3306,"*intra*",C3306:D3306)+SUMIF(A3306:B3306,"*inter*",C3306:D3306)</f>
        <v>0</v>
      </c>
      <c r="F3306" s="1">
        <f t="shared" ref="F3306" si="576">SUMIF(A3306:B3306,"*consolidação*",C3306:D3306)</f>
        <v>3695021.8</v>
      </c>
      <c r="H3306" t="b">
        <f t="shared" si="566"/>
        <v>1</v>
      </c>
      <c r="I3306" t="str">
        <f t="shared" si="564"/>
        <v>00</v>
      </c>
    </row>
    <row r="3307" spans="1:9" ht="25.5">
      <c r="A3307" t="str">
        <f t="shared" si="565"/>
        <v>4.2.1.6.0.00.00 - Contribuição do Importador de Bens ou Serviços do 
 Exterior</v>
      </c>
      <c r="B3307" s="3" t="s">
        <v>3315</v>
      </c>
      <c r="C3307" s="4"/>
      <c r="E3307" s="1">
        <f>E3308</f>
        <v>0</v>
      </c>
      <c r="F3307" s="1">
        <f>F3308</f>
        <v>0</v>
      </c>
      <c r="H3307" t="b">
        <f t="shared" si="566"/>
        <v>1</v>
      </c>
      <c r="I3307" t="str">
        <f t="shared" si="564"/>
        <v>00</v>
      </c>
    </row>
    <row r="3308" spans="1:9" ht="25.5">
      <c r="A3308" t="str">
        <f t="shared" si="565"/>
        <v>4.2.1.6.1.00.00 - Contribuição do Importador de Bens ou Serviços do 
 Exterior - Consolidação</v>
      </c>
      <c r="B3308" s="5" t="s">
        <v>3316</v>
      </c>
      <c r="C3308" s="6"/>
      <c r="E3308" s="1">
        <f t="shared" ref="E3308" si="577">SUMIF(A3308:B3308,"*intra*",C3308:D3308)+SUMIF(A3308:B3308,"*inter*",C3308:D3308)</f>
        <v>0</v>
      </c>
      <c r="F3308" s="1">
        <f t="shared" ref="F3308" si="578">SUMIF(A3308:B3308,"*consolidação*",C3308:D3308)</f>
        <v>0</v>
      </c>
      <c r="H3308" t="b">
        <f t="shared" si="566"/>
        <v>1</v>
      </c>
      <c r="I3308" t="str">
        <f t="shared" si="564"/>
        <v>00</v>
      </c>
    </row>
    <row r="3309" spans="1:9">
      <c r="A3309" t="str">
        <f t="shared" si="565"/>
        <v>4.2.1.9.0.00.00 - Outras Contribuições Sociais</v>
      </c>
      <c r="B3309" s="3" t="s">
        <v>3319</v>
      </c>
      <c r="C3309" s="4">
        <v>7235350469.5799999</v>
      </c>
      <c r="E3309" s="1">
        <f>E3310</f>
        <v>0</v>
      </c>
      <c r="F3309" s="1">
        <f>F3310</f>
        <v>7235350469.5799999</v>
      </c>
      <c r="H3309" t="b">
        <f t="shared" si="566"/>
        <v>1</v>
      </c>
      <c r="I3309" t="str">
        <f t="shared" si="564"/>
        <v>00</v>
      </c>
    </row>
    <row r="3310" spans="1:9">
      <c r="A3310" t="str">
        <f t="shared" si="565"/>
        <v>4.2.1.9.1.00.00 - Outras Contribuições Sociais - Consolidação</v>
      </c>
      <c r="B3310" s="5" t="s">
        <v>3320</v>
      </c>
      <c r="C3310" s="6">
        <v>7235350469.5799999</v>
      </c>
      <c r="E3310" s="1">
        <f t="shared" ref="E3310" si="579">SUMIF(A3310:B3310,"*intra*",C3310:D3310)+SUMIF(A3310:B3310,"*inter*",C3310:D3310)</f>
        <v>0</v>
      </c>
      <c r="F3310" s="1">
        <f t="shared" ref="F3310" si="580">SUMIF(A3310:B3310,"*consolidação*",C3310:D3310)</f>
        <v>7235350469.5799999</v>
      </c>
      <c r="H3310" t="b">
        <f t="shared" si="566"/>
        <v>1</v>
      </c>
      <c r="I3310" t="str">
        <f t="shared" si="564"/>
        <v>00</v>
      </c>
    </row>
    <row r="3311" spans="1:9">
      <c r="A3311" t="str">
        <f t="shared" si="565"/>
        <v>4.2.2.0.0.00.00 - Contribuições de Intervenção no Domínio Econômico</v>
      </c>
      <c r="B3311" s="3" t="s">
        <v>3321</v>
      </c>
      <c r="C3311" s="4">
        <v>1038648202.33</v>
      </c>
      <c r="E3311" s="1">
        <f>E3312</f>
        <v>0</v>
      </c>
      <c r="F3311" s="1">
        <f>F3312</f>
        <v>1038648202.33</v>
      </c>
      <c r="H3311" t="b">
        <f t="shared" si="566"/>
        <v>1</v>
      </c>
      <c r="I3311" t="str">
        <f t="shared" si="564"/>
        <v>00</v>
      </c>
    </row>
    <row r="3312" spans="1:9" ht="25.5">
      <c r="A3312" t="str">
        <f t="shared" si="565"/>
        <v>4.2.2.0.1.00.00 - Contribuições de Intervenção no Domínio Econômico - 
 Consolidação</v>
      </c>
      <c r="B3312" s="5" t="s">
        <v>3322</v>
      </c>
      <c r="C3312" s="6">
        <v>1038648202.33</v>
      </c>
      <c r="E3312" s="1"/>
      <c r="F3312" s="1">
        <f t="shared" ref="F3312" si="581">SUMIF(A3312:B3312,"*consolidação*",C3312:D3312)</f>
        <v>1038648202.33</v>
      </c>
      <c r="H3312" t="b">
        <f t="shared" si="566"/>
        <v>1</v>
      </c>
      <c r="I3312" t="str">
        <f t="shared" si="564"/>
        <v>00</v>
      </c>
    </row>
    <row r="3313" spans="1:9">
      <c r="A3313" t="str">
        <f t="shared" si="565"/>
        <v>4.2.3.0.0.00.00 - Contribuição de Iluminação Pública</v>
      </c>
      <c r="B3313" s="3" t="s">
        <v>3323</v>
      </c>
      <c r="C3313" s="4">
        <v>204027844.94999999</v>
      </c>
      <c r="E3313" s="1">
        <f>E3314</f>
        <v>0</v>
      </c>
      <c r="F3313" s="1">
        <f>F3314</f>
        <v>204027844.94999999</v>
      </c>
      <c r="H3313" t="b">
        <f t="shared" si="566"/>
        <v>1</v>
      </c>
      <c r="I3313" t="str">
        <f t="shared" si="564"/>
        <v>00</v>
      </c>
    </row>
    <row r="3314" spans="1:9">
      <c r="A3314" t="str">
        <f t="shared" si="565"/>
        <v>4.2.3.0.1.00.00 - Contribuição de Iluminação Pública - Consolidação</v>
      </c>
      <c r="B3314" s="5" t="s">
        <v>3324</v>
      </c>
      <c r="C3314" s="6">
        <v>204027844.94999999</v>
      </c>
      <c r="E3314" s="1">
        <f t="shared" ref="E3314" si="582">SUMIF(A3314:B3314,"*intra*",C3314:D3314)+SUMIF(A3314:B3314,"*inter*",C3314:D3314)</f>
        <v>0</v>
      </c>
      <c r="F3314" s="1">
        <f t="shared" ref="F3314" si="583">SUMIF(A3314:B3314,"*consolidação*",C3314:D3314)</f>
        <v>204027844.94999999</v>
      </c>
      <c r="H3314" t="b">
        <f t="shared" si="566"/>
        <v>1</v>
      </c>
      <c r="I3314" t="str">
        <f t="shared" si="564"/>
        <v>00</v>
      </c>
    </row>
    <row r="3315" spans="1:9" ht="25.5">
      <c r="A3315" t="str">
        <f t="shared" si="565"/>
        <v>4.2.4.0.0.00.00 - Contribuições de Interesse das Categorias 
 Profissionais</v>
      </c>
      <c r="B3315" s="3" t="s">
        <v>3325</v>
      </c>
      <c r="C3315" s="4"/>
      <c r="E3315" s="1">
        <f>E3316</f>
        <v>0</v>
      </c>
      <c r="F3315" s="1">
        <f>F3316</f>
        <v>0</v>
      </c>
      <c r="H3315" t="b">
        <f t="shared" si="566"/>
        <v>1</v>
      </c>
      <c r="I3315" t="str">
        <f t="shared" si="564"/>
        <v>00</v>
      </c>
    </row>
    <row r="3316" spans="1:9" ht="25.5">
      <c r="A3316" t="str">
        <f t="shared" si="565"/>
        <v>4.2.4.0.1.00.00 - Contribuições de Interesse das Categorias 
 Profissionais - Consolidação</v>
      </c>
      <c r="B3316" s="5" t="s">
        <v>3326</v>
      </c>
      <c r="C3316" s="6"/>
      <c r="E3316" s="1"/>
      <c r="F3316" s="1">
        <f t="shared" ref="F3316" si="584">SUMIF(A3316:B3316,"*consolidação*",C3316:D3316)</f>
        <v>0</v>
      </c>
      <c r="H3316" t="b">
        <f t="shared" si="566"/>
        <v>1</v>
      </c>
      <c r="I3316" t="str">
        <f t="shared" si="564"/>
        <v>00</v>
      </c>
    </row>
    <row r="3317" spans="1:9">
      <c r="A3317" t="str">
        <f t="shared" si="565"/>
        <v>4.3.0.0.0.00.00 - Exploração e Venda de Bens, Serviços e Direitos</v>
      </c>
      <c r="B3317" s="3" t="s">
        <v>3327</v>
      </c>
      <c r="C3317" s="4">
        <v>23162937883.459999</v>
      </c>
      <c r="E3317">
        <f>E3323+E3318+E3328</f>
        <v>0</v>
      </c>
      <c r="F3317">
        <f>F3323+F3318+F3328</f>
        <v>23162937883.459999</v>
      </c>
      <c r="H3317" t="b">
        <f t="shared" si="566"/>
        <v>1</v>
      </c>
      <c r="I3317" t="str">
        <f t="shared" si="564"/>
        <v>00</v>
      </c>
    </row>
    <row r="3318" spans="1:9">
      <c r="A3318" t="str">
        <f t="shared" si="565"/>
        <v>4.3.1.0.0.00.00 - Venda de Mercadorias</v>
      </c>
      <c r="B3318" s="5" t="s">
        <v>3328</v>
      </c>
      <c r="C3318" s="6">
        <v>3887810152.4299998</v>
      </c>
      <c r="E3318">
        <f>-E3321+E3319</f>
        <v>0</v>
      </c>
      <c r="F3318">
        <f>-F3321+F3319</f>
        <v>3887810152.4300003</v>
      </c>
      <c r="H3318" t="b">
        <f t="shared" si="566"/>
        <v>1</v>
      </c>
      <c r="I3318" t="str">
        <f t="shared" si="564"/>
        <v>00</v>
      </c>
    </row>
    <row r="3319" spans="1:9">
      <c r="A3319" t="str">
        <f t="shared" si="565"/>
        <v>4.3.1.1.0.00.00 - Venda Bruta de Mercadorias</v>
      </c>
      <c r="B3319" s="3" t="s">
        <v>3329</v>
      </c>
      <c r="C3319" s="4">
        <v>3887957905.8600001</v>
      </c>
      <c r="E3319" s="1">
        <f>E3320</f>
        <v>0</v>
      </c>
      <c r="F3319" s="1">
        <f>F3320</f>
        <v>3887957905.8600001</v>
      </c>
      <c r="H3319" t="b">
        <f t="shared" si="566"/>
        <v>1</v>
      </c>
      <c r="I3319" t="str">
        <f t="shared" si="564"/>
        <v>00</v>
      </c>
    </row>
    <row r="3320" spans="1:9">
      <c r="A3320" t="str">
        <f t="shared" si="565"/>
        <v>4.3.1.1.1.00.00 - Venda Bruta de Mercadorias - Consolidação</v>
      </c>
      <c r="B3320" s="5" t="s">
        <v>3330</v>
      </c>
      <c r="C3320" s="6">
        <v>3887957905.8600001</v>
      </c>
      <c r="E3320" s="1">
        <f t="shared" ref="E3320" si="585">SUMIF(A3320:B3320,"*intra*",C3320:D3320)+SUMIF(A3320:B3320,"*inter*",C3320:D3320)</f>
        <v>0</v>
      </c>
      <c r="F3320" s="1">
        <f t="shared" ref="F3320" si="586">SUMIF(A3320:B3320,"*consolidação*",C3320:D3320)</f>
        <v>3887957905.8600001</v>
      </c>
      <c r="H3320" t="b">
        <f t="shared" si="566"/>
        <v>1</v>
      </c>
      <c r="I3320" t="str">
        <f t="shared" si="564"/>
        <v>00</v>
      </c>
    </row>
    <row r="3321" spans="1:9">
      <c r="A3321" t="str">
        <f t="shared" si="565"/>
        <v>4.3.1.9.0.00.00 - (-) Deduções da Venda Bruta de Mercadorias</v>
      </c>
      <c r="B3321" s="3" t="s">
        <v>3331</v>
      </c>
      <c r="C3321" s="4">
        <v>147753.43</v>
      </c>
      <c r="E3321" s="1">
        <f>E3322</f>
        <v>0</v>
      </c>
      <c r="F3321" s="1">
        <f>F3322</f>
        <v>147753.43</v>
      </c>
      <c r="H3321" t="b">
        <f t="shared" si="566"/>
        <v>1</v>
      </c>
      <c r="I3321" t="str">
        <f t="shared" si="564"/>
        <v>00</v>
      </c>
    </row>
    <row r="3322" spans="1:9" ht="25.5">
      <c r="A3322" t="str">
        <f t="shared" si="565"/>
        <v>4.3.1.9.1.00.00 - (-) Deduções da Venda Bruta de Mercadorias - 
 Consolidação</v>
      </c>
      <c r="B3322" s="5" t="s">
        <v>3332</v>
      </c>
      <c r="C3322" s="6">
        <v>147753.43</v>
      </c>
      <c r="E3322" s="1">
        <f t="shared" ref="E3322" si="587">SUMIF(A3322:B3322,"*intra*",C3322:D3322)+SUMIF(A3322:B3322,"*inter*",C3322:D3322)</f>
        <v>0</v>
      </c>
      <c r="F3322" s="1">
        <f t="shared" ref="F3322" si="588">SUMIF(A3322:B3322,"*consolidação*",C3322:D3322)</f>
        <v>147753.43</v>
      </c>
      <c r="H3322" t="b">
        <f t="shared" si="566"/>
        <v>1</v>
      </c>
      <c r="I3322" t="str">
        <f t="shared" si="564"/>
        <v>00</v>
      </c>
    </row>
    <row r="3323" spans="1:9">
      <c r="A3323" t="str">
        <f t="shared" si="565"/>
        <v>4.3.2.0.0.00.00 - Venda de Produtos</v>
      </c>
      <c r="B3323" s="3" t="s">
        <v>3333</v>
      </c>
      <c r="C3323" s="4">
        <v>612911130.91999996</v>
      </c>
      <c r="E3323">
        <f>-E3326+E3324</f>
        <v>0</v>
      </c>
      <c r="F3323">
        <f>-F3326+F3324</f>
        <v>612911130.91999996</v>
      </c>
      <c r="H3323" t="b">
        <f t="shared" si="566"/>
        <v>1</v>
      </c>
      <c r="I3323" t="str">
        <f t="shared" si="564"/>
        <v>00</v>
      </c>
    </row>
    <row r="3324" spans="1:9">
      <c r="A3324" t="str">
        <f t="shared" si="565"/>
        <v>4.3.2.1.0.00.00 - Venda Bruta de Produtos</v>
      </c>
      <c r="B3324" s="5" t="s">
        <v>3334</v>
      </c>
      <c r="C3324" s="6">
        <v>614847856.77999997</v>
      </c>
      <c r="E3324" s="1">
        <f>E3325</f>
        <v>0</v>
      </c>
      <c r="F3324" s="1">
        <f>F3325</f>
        <v>614847856.77999997</v>
      </c>
      <c r="H3324" t="b">
        <f t="shared" si="566"/>
        <v>1</v>
      </c>
      <c r="I3324" t="str">
        <f t="shared" si="564"/>
        <v>00</v>
      </c>
    </row>
    <row r="3325" spans="1:9">
      <c r="A3325" t="str">
        <f t="shared" si="565"/>
        <v>4.3.2.1.1.00.00 - Venda Bruta de Produtos - Consolidação</v>
      </c>
      <c r="B3325" s="3" t="s">
        <v>3335</v>
      </c>
      <c r="C3325" s="4">
        <v>614847856.77999997</v>
      </c>
      <c r="E3325" s="1">
        <f t="shared" ref="E3325" si="589">SUMIF(A3325:B3325,"*intra*",C3325:D3325)+SUMIF(A3325:B3325,"*inter*",C3325:D3325)</f>
        <v>0</v>
      </c>
      <c r="F3325" s="1">
        <f t="shared" ref="F3325" si="590">SUMIF(A3325:B3325,"*consolidação*",C3325:D3325)</f>
        <v>614847856.77999997</v>
      </c>
      <c r="H3325" t="b">
        <f t="shared" si="566"/>
        <v>1</v>
      </c>
      <c r="I3325" t="str">
        <f t="shared" si="564"/>
        <v>00</v>
      </c>
    </row>
    <row r="3326" spans="1:9">
      <c r="A3326" t="str">
        <f t="shared" si="565"/>
        <v>4.3.2.9.0.00.00 - (-) Deduções de Venda Bruta de Produtos</v>
      </c>
      <c r="B3326" s="5" t="s">
        <v>3336</v>
      </c>
      <c r="C3326" s="6">
        <v>1936725.86</v>
      </c>
      <c r="E3326" s="1">
        <f>E3327</f>
        <v>0</v>
      </c>
      <c r="F3326" s="1">
        <f>F3327</f>
        <v>1936725.86</v>
      </c>
      <c r="H3326" t="b">
        <f t="shared" si="566"/>
        <v>1</v>
      </c>
      <c r="I3326" t="str">
        <f t="shared" si="564"/>
        <v>00</v>
      </c>
    </row>
    <row r="3327" spans="1:9" ht="25.5">
      <c r="A3327" t="str">
        <f t="shared" si="565"/>
        <v>4.3.2.9.1.00.00 - (-) Deduções da Venda Bruta de Produtos - 
 Consolidação</v>
      </c>
      <c r="B3327" s="3" t="s">
        <v>3337</v>
      </c>
      <c r="C3327" s="4">
        <v>1936725.86</v>
      </c>
      <c r="E3327" s="1">
        <f t="shared" ref="E3327" si="591">SUMIF(A3327:B3327,"*intra*",C3327:D3327)+SUMIF(A3327:B3327,"*inter*",C3327:D3327)</f>
        <v>0</v>
      </c>
      <c r="F3327" s="1">
        <f t="shared" ref="F3327" si="592">SUMIF(A3327:B3327,"*consolidação*",C3327:D3327)</f>
        <v>1936725.86</v>
      </c>
      <c r="H3327" t="b">
        <f t="shared" si="566"/>
        <v>1</v>
      </c>
      <c r="I3327" t="str">
        <f t="shared" si="564"/>
        <v>00</v>
      </c>
    </row>
    <row r="3328" spans="1:9" ht="25.5">
      <c r="A3328" t="str">
        <f t="shared" si="565"/>
        <v>4.3.3.0.0.00.00 - Exploração de Bens e Direitos e Prestação de 
 Serviços</v>
      </c>
      <c r="B3328" s="5" t="s">
        <v>3338</v>
      </c>
      <c r="C3328" s="6">
        <v>18662216600.110001</v>
      </c>
      <c r="E3328">
        <f>-E3331+E3329</f>
        <v>0</v>
      </c>
      <c r="F3328">
        <f>-F3331+F3329</f>
        <v>18662216600.109997</v>
      </c>
      <c r="H3328" t="b">
        <f t="shared" si="566"/>
        <v>1</v>
      </c>
      <c r="I3328" t="str">
        <f t="shared" si="564"/>
        <v>00</v>
      </c>
    </row>
    <row r="3329" spans="1:9" ht="25.5">
      <c r="A3329" t="str">
        <f t="shared" si="565"/>
        <v>4.3.3.1.0.00.00 - Valor Bruto de Exploração de Bens e Direitos e 
 Prestação de Serviços</v>
      </c>
      <c r="B3329" s="3" t="s">
        <v>3339</v>
      </c>
      <c r="C3329" s="4">
        <v>18697513761.259998</v>
      </c>
      <c r="E3329" s="1">
        <f>E3330</f>
        <v>0</v>
      </c>
      <c r="F3329" s="1">
        <f>F3330</f>
        <v>18697513761.259998</v>
      </c>
      <c r="H3329" t="b">
        <f t="shared" si="566"/>
        <v>1</v>
      </c>
      <c r="I3329" t="str">
        <f t="shared" si="564"/>
        <v>00</v>
      </c>
    </row>
    <row r="3330" spans="1:9" ht="25.5">
      <c r="A3330" t="str">
        <f t="shared" si="565"/>
        <v>4.3.3.1.1.00.00 - Valor Bruto de Exploração de Bens, Direitos e 
 Prestação de Serviços - Consolidação</v>
      </c>
      <c r="B3330" s="5" t="s">
        <v>3340</v>
      </c>
      <c r="C3330" s="6">
        <v>18697513761.259998</v>
      </c>
      <c r="E3330" s="1">
        <f t="shared" ref="E3330" si="593">SUMIF(A3330:B3330,"*intra*",C3330:D3330)+SUMIF(A3330:B3330,"*inter*",C3330:D3330)</f>
        <v>0</v>
      </c>
      <c r="F3330" s="1">
        <f t="shared" ref="F3330" si="594">SUMIF(A3330:B3330,"*consolidação*",C3330:D3330)</f>
        <v>18697513761.259998</v>
      </c>
      <c r="H3330" t="b">
        <f t="shared" si="566"/>
        <v>1</v>
      </c>
      <c r="I3330" t="str">
        <f t="shared" si="564"/>
        <v>00</v>
      </c>
    </row>
    <row r="3331" spans="1:9" ht="25.5">
      <c r="A3331" t="str">
        <f t="shared" si="565"/>
        <v>4.3.3.9.0.00.00 - (-) Deduções do Valor Bruto de Exploração de Bens, 
 Direitos e Prestação de Serviços</v>
      </c>
      <c r="B3331" s="3" t="s">
        <v>3341</v>
      </c>
      <c r="C3331" s="4">
        <v>35297161.149999999</v>
      </c>
      <c r="E3331" s="1">
        <f>E3332</f>
        <v>0</v>
      </c>
      <c r="F3331" s="1">
        <f>F3332</f>
        <v>35297161.149999999</v>
      </c>
      <c r="H3331" t="b">
        <f t="shared" si="566"/>
        <v>1</v>
      </c>
      <c r="I3331" t="str">
        <f t="shared" si="564"/>
        <v>00</v>
      </c>
    </row>
    <row r="3332" spans="1:9" ht="25.5">
      <c r="A3332" t="str">
        <f t="shared" si="565"/>
        <v>4.3.3.9.1.00.00 - (-) Deduções do Valor Bruto de Exploração de Bens, 
 Direitos e Prestação de Serviços - Consolidação</v>
      </c>
      <c r="B3332" s="5" t="s">
        <v>3342</v>
      </c>
      <c r="C3332" s="6">
        <v>35297161.149999999</v>
      </c>
      <c r="E3332" s="1">
        <f t="shared" ref="E3332" si="595">SUMIF(A3332:B3332,"*intra*",C3332:D3332)+SUMIF(A3332:B3332,"*inter*",C3332:D3332)</f>
        <v>0</v>
      </c>
      <c r="F3332" s="1">
        <f t="shared" ref="F3332" si="596">SUMIF(A3332:B3332,"*consolidação*",C3332:D3332)</f>
        <v>35297161.149999999</v>
      </c>
      <c r="H3332" t="b">
        <f t="shared" si="566"/>
        <v>1</v>
      </c>
      <c r="I3332" t="str">
        <f t="shared" si="564"/>
        <v>00</v>
      </c>
    </row>
    <row r="3333" spans="1:9">
      <c r="A3333" t="str">
        <f t="shared" si="565"/>
        <v>4.4.0.0.0.00.00 - Variações Patrimoniais Aumentativas Financeiras</v>
      </c>
      <c r="B3333" s="3" t="s">
        <v>3343</v>
      </c>
      <c r="C3333" s="4">
        <v>127184037292.42999</v>
      </c>
      <c r="E3333" s="1">
        <f>E3349+E3383+E3334+E3363+E3393+E3385+E3390</f>
        <v>30469326610.25</v>
      </c>
      <c r="F3333" s="1">
        <f>F3349+F3383+F3334+F3363+F3393+F3385+F3390</f>
        <v>96714710682.180008</v>
      </c>
      <c r="H3333" t="b">
        <f t="shared" si="566"/>
        <v>1</v>
      </c>
      <c r="I3333" t="str">
        <f t="shared" si="564"/>
        <v>00</v>
      </c>
    </row>
    <row r="3334" spans="1:9" ht="25.5">
      <c r="A3334" t="str">
        <f t="shared" si="565"/>
        <v>4.4.1.0.0.00.00 - Juros e Encargos de Empréstimos e Financiamentos 
 Concedidos</v>
      </c>
      <c r="B3334" s="5" t="s">
        <v>3344</v>
      </c>
      <c r="C3334" s="6">
        <v>1056803175.67</v>
      </c>
      <c r="E3334" s="1">
        <f>E3335+E3342+E3347+E3340</f>
        <v>0</v>
      </c>
      <c r="F3334" s="1">
        <f>F3335+F3342+F3347+F3340</f>
        <v>1056803175.67</v>
      </c>
      <c r="H3334" t="b">
        <f t="shared" si="566"/>
        <v>1</v>
      </c>
      <c r="I3334" t="str">
        <f t="shared" si="564"/>
        <v>00</v>
      </c>
    </row>
    <row r="3335" spans="1:9">
      <c r="A3335" t="str">
        <f t="shared" si="565"/>
        <v>4.4.1.1.0.00.00 - Juros e Encargos de Empréstimos Internos Concedidos</v>
      </c>
      <c r="B3335" s="3" t="s">
        <v>3345</v>
      </c>
      <c r="C3335" s="4">
        <v>1048719900.5</v>
      </c>
      <c r="E3335" s="1">
        <f>E3339+E3338+E3336+E3337</f>
        <v>0</v>
      </c>
      <c r="F3335" s="1">
        <f>F3339+F3338+F3336+F3337</f>
        <v>1048719900.5</v>
      </c>
      <c r="H3335" t="b">
        <f t="shared" si="566"/>
        <v>1</v>
      </c>
      <c r="I3335" t="str">
        <f t="shared" si="564"/>
        <v>00</v>
      </c>
    </row>
    <row r="3336" spans="1:9" ht="25.5">
      <c r="A3336" t="str">
        <f t="shared" si="565"/>
        <v>4.4.1.1.1.00.00 - Juros e Encargos de Empréstimos Internos 
 Concedidos - Consolidação</v>
      </c>
      <c r="B3336" s="5" t="s">
        <v>3346</v>
      </c>
      <c r="C3336" s="6">
        <v>1048719900.5</v>
      </c>
      <c r="E3336" s="1"/>
      <c r="F3336" s="1">
        <f t="shared" ref="F3336:F3339" si="597">SUMIF(A3336:B3336,"*consolidação*",C3336:D3336)</f>
        <v>1048719900.5</v>
      </c>
      <c r="H3336" t="b">
        <f t="shared" si="566"/>
        <v>1</v>
      </c>
      <c r="I3336" t="str">
        <f t="shared" si="564"/>
        <v>00</v>
      </c>
    </row>
    <row r="3337" spans="1:9" ht="25.5">
      <c r="A3337" t="str">
        <f t="shared" si="565"/>
        <v>4.4.1.1.3.00.00 - Juros e Encargos de Empréstimos Internos 
 Concedidos - Inter OFSS - União</v>
      </c>
      <c r="B3337" s="3" t="s">
        <v>3347</v>
      </c>
      <c r="C3337" s="4"/>
      <c r="E3337" s="1">
        <f t="shared" ref="E3337:E3339" si="598">SUMIF(A3337:B3337,"*intra*",C3337:D3337)+SUMIF(A3337:B3337,"*inter*",C3337:D3337)</f>
        <v>0</v>
      </c>
      <c r="F3337" s="1">
        <f t="shared" si="597"/>
        <v>0</v>
      </c>
      <c r="H3337" t="b">
        <f t="shared" si="566"/>
        <v>1</v>
      </c>
      <c r="I3337" t="str">
        <f t="shared" si="564"/>
        <v>00</v>
      </c>
    </row>
    <row r="3338" spans="1:9" ht="25.5">
      <c r="A3338" t="str">
        <f t="shared" si="565"/>
        <v>4.4.1.1.4.00.00 - Juros e Encargos de Empréstimos Internos 
 Concedidos- Inter OFSS - Estado</v>
      </c>
      <c r="B3338" s="5" t="s">
        <v>3348</v>
      </c>
      <c r="C3338" s="6"/>
      <c r="E3338" s="1">
        <f t="shared" si="598"/>
        <v>0</v>
      </c>
      <c r="F3338" s="1">
        <f t="shared" si="597"/>
        <v>0</v>
      </c>
      <c r="H3338" t="b">
        <f t="shared" si="566"/>
        <v>1</v>
      </c>
      <c r="I3338" t="str">
        <f t="shared" si="564"/>
        <v>00</v>
      </c>
    </row>
    <row r="3339" spans="1:9" ht="25.5">
      <c r="A3339" t="str">
        <f t="shared" si="565"/>
        <v>4.4.1.1.5.00.00 - Juros e Encargos de Empréstimos Internos 
 Concedidos - Inter OFSS - Município</v>
      </c>
      <c r="B3339" s="3" t="s">
        <v>3349</v>
      </c>
      <c r="C3339" s="4"/>
      <c r="E3339" s="1">
        <f t="shared" si="598"/>
        <v>0</v>
      </c>
      <c r="F3339" s="1">
        <f t="shared" si="597"/>
        <v>0</v>
      </c>
      <c r="H3339" t="b">
        <f t="shared" si="566"/>
        <v>1</v>
      </c>
      <c r="I3339" t="str">
        <f t="shared" si="564"/>
        <v>00</v>
      </c>
    </row>
    <row r="3340" spans="1:9" ht="25.5">
      <c r="A3340" t="str">
        <f t="shared" si="565"/>
        <v>4.4.1.2.0.00.00 - Juros e Encargos de Empréstimos Externos Concedidos</v>
      </c>
      <c r="B3340" s="5" t="s">
        <v>3350</v>
      </c>
      <c r="C3340" s="6"/>
      <c r="E3340" s="1">
        <f>E3341</f>
        <v>0</v>
      </c>
      <c r="F3340" s="1">
        <f>F3341</f>
        <v>0</v>
      </c>
      <c r="H3340" t="b">
        <f t="shared" si="566"/>
        <v>1</v>
      </c>
      <c r="I3340" t="str">
        <f t="shared" si="564"/>
        <v>00</v>
      </c>
    </row>
    <row r="3341" spans="1:9" ht="25.5">
      <c r="A3341" t="str">
        <f t="shared" si="565"/>
        <v>4.4.1.2.1.00.00 - Juros e Encargos de Empréstimos Externos 
 Concedidos - Consolidação</v>
      </c>
      <c r="B3341" s="3" t="s">
        <v>3351</v>
      </c>
      <c r="C3341" s="4"/>
      <c r="E3341" s="1">
        <f t="shared" ref="E3341" si="599">SUMIF(A3341:B3341,"*intra*",C3341:D3341)+SUMIF(A3341:B3341,"*inter*",C3341:D3341)</f>
        <v>0</v>
      </c>
      <c r="F3341" s="1">
        <f t="shared" ref="F3341" si="600">SUMIF(A3341:B3341,"*consolidação*",C3341:D3341)</f>
        <v>0</v>
      </c>
      <c r="H3341" t="b">
        <f t="shared" si="566"/>
        <v>1</v>
      </c>
      <c r="I3341" t="str">
        <f t="shared" si="564"/>
        <v>00</v>
      </c>
    </row>
    <row r="3342" spans="1:9" ht="25.5">
      <c r="A3342" t="str">
        <f t="shared" si="565"/>
        <v>4.4.1.3.0.00.00 - Juros e Encargos de Financiamentos Internos 
 Concedidos</v>
      </c>
      <c r="B3342" s="5" t="s">
        <v>3352</v>
      </c>
      <c r="C3342" s="6">
        <v>8083275.1699999999</v>
      </c>
      <c r="E3342" s="1">
        <f>E3346+E3345+E3344+E3343</f>
        <v>0</v>
      </c>
      <c r="F3342" s="1">
        <f>F3346+F3345+F3344+F3343</f>
        <v>8083275.1699999999</v>
      </c>
      <c r="H3342" t="b">
        <f t="shared" si="566"/>
        <v>1</v>
      </c>
      <c r="I3342" t="str">
        <f t="shared" si="564"/>
        <v>00</v>
      </c>
    </row>
    <row r="3343" spans="1:9" ht="25.5">
      <c r="A3343" t="str">
        <f t="shared" si="565"/>
        <v>4.4.1.3.1.00.00 - Juros e Encargos de Financiamentos Internos 
 Concedidos - Consolidação</v>
      </c>
      <c r="B3343" s="3" t="s">
        <v>3353</v>
      </c>
      <c r="C3343" s="4">
        <v>8083275.1699999999</v>
      </c>
      <c r="E3343" s="1"/>
      <c r="F3343" s="1">
        <f t="shared" ref="F3343:F3346" si="601">SUMIF(A3343:B3343,"*consolidação*",C3343:D3343)</f>
        <v>8083275.1699999999</v>
      </c>
      <c r="H3343" t="b">
        <f t="shared" si="566"/>
        <v>1</v>
      </c>
      <c r="I3343" t="str">
        <f t="shared" si="564"/>
        <v>00</v>
      </c>
    </row>
    <row r="3344" spans="1:9" ht="25.5">
      <c r="A3344" t="str">
        <f t="shared" si="565"/>
        <v>4.4.1.3.3.00.00 - Juros e Encargos de Financiamentos Internos 
 Concedidos - Inter OFSS - União</v>
      </c>
      <c r="B3344" s="5" t="s">
        <v>3354</v>
      </c>
      <c r="C3344" s="6"/>
      <c r="E3344" s="1">
        <f t="shared" ref="E3344:E3346" si="602">SUMIF(A3344:B3344,"*intra*",C3344:D3344)+SUMIF(A3344:B3344,"*inter*",C3344:D3344)</f>
        <v>0</v>
      </c>
      <c r="F3344" s="1">
        <f t="shared" si="601"/>
        <v>0</v>
      </c>
      <c r="H3344" t="b">
        <f t="shared" si="566"/>
        <v>1</v>
      </c>
      <c r="I3344" t="str">
        <f t="shared" si="564"/>
        <v>00</v>
      </c>
    </row>
    <row r="3345" spans="1:9" ht="25.5">
      <c r="A3345" t="str">
        <f t="shared" si="565"/>
        <v>4.4.1.3.4.00.00 - Juros e Encargos de Financiamentos Internos 
 Concedidos - Inter OFSS - Estado</v>
      </c>
      <c r="B3345" s="3" t="s">
        <v>3355</v>
      </c>
      <c r="C3345" s="4"/>
      <c r="E3345" s="1">
        <f t="shared" si="602"/>
        <v>0</v>
      </c>
      <c r="F3345" s="1">
        <f t="shared" si="601"/>
        <v>0</v>
      </c>
      <c r="H3345" t="b">
        <f t="shared" si="566"/>
        <v>1</v>
      </c>
      <c r="I3345" t="str">
        <f t="shared" ref="I3345:I3408" si="603">MID(A3345,11,2)</f>
        <v>00</v>
      </c>
    </row>
    <row r="3346" spans="1:9" ht="25.5">
      <c r="A3346" t="str">
        <f t="shared" ref="A3346:A3409" si="604">TRIM(B3346)</f>
        <v>4.4.1.3.5.00.00 - Juros e Encargos de Financiamentos Internos 
 Concedidos - Inter OFSS - Município</v>
      </c>
      <c r="B3346" s="5" t="s">
        <v>3356</v>
      </c>
      <c r="C3346" s="6"/>
      <c r="E3346" s="1">
        <f t="shared" si="602"/>
        <v>0</v>
      </c>
      <c r="F3346" s="1">
        <f t="shared" si="601"/>
        <v>0</v>
      </c>
      <c r="H3346" t="b">
        <f t="shared" ref="H3346:H3409" si="605">IF(I3346="00",C3346=E3346+F3346,TRUE)</f>
        <v>1</v>
      </c>
      <c r="I3346" t="str">
        <f t="shared" si="603"/>
        <v>00</v>
      </c>
    </row>
    <row r="3347" spans="1:9" ht="25.5">
      <c r="A3347" t="str">
        <f t="shared" si="604"/>
        <v>4.4.1.4.0.00.00 - Juros e Encargos de Financiamentos Externos 
 Concedidos</v>
      </c>
      <c r="B3347" s="3" t="s">
        <v>3357</v>
      </c>
      <c r="C3347" s="4"/>
      <c r="E3347" s="1">
        <f>E3348</f>
        <v>0</v>
      </c>
      <c r="F3347" s="1">
        <f>F3348</f>
        <v>0</v>
      </c>
      <c r="H3347" t="b">
        <f t="shared" si="605"/>
        <v>1</v>
      </c>
      <c r="I3347" t="str">
        <f t="shared" si="603"/>
        <v>00</v>
      </c>
    </row>
    <row r="3348" spans="1:9" ht="25.5">
      <c r="A3348" t="str">
        <f t="shared" si="604"/>
        <v>4.4.1.4.1.00.00 - Juros e Encargos de Financiamentos Externos 
 Concedidos - Consolidação</v>
      </c>
      <c r="B3348" s="5" t="s">
        <v>3358</v>
      </c>
      <c r="C3348" s="6"/>
      <c r="E3348" s="1">
        <f t="shared" ref="E3348" si="606">SUMIF(A3348:B3348,"*intra*",C3348:D3348)+SUMIF(A3348:B3348,"*inter*",C3348:D3348)</f>
        <v>0</v>
      </c>
      <c r="F3348" s="1">
        <f t="shared" ref="F3348" si="607">SUMIF(A3348:B3348,"*consolidação*",C3348:D3348)</f>
        <v>0</v>
      </c>
      <c r="H3348" t="b">
        <f t="shared" si="605"/>
        <v>1</v>
      </c>
      <c r="I3348" t="str">
        <f t="shared" si="603"/>
        <v>00</v>
      </c>
    </row>
    <row r="3349" spans="1:9">
      <c r="A3349" t="str">
        <f t="shared" si="604"/>
        <v>4.4.2.0.0.00.00 - Juros e Encargos de Mora</v>
      </c>
      <c r="B3349" s="3" t="s">
        <v>3359</v>
      </c>
      <c r="C3349" s="4">
        <v>11654449797.209999</v>
      </c>
      <c r="E3349" s="1">
        <f>E3361+E3355+E3359+E3357+E3350</f>
        <v>0</v>
      </c>
      <c r="F3349" s="1">
        <f>F3361+F3355+F3359+F3357+F3350</f>
        <v>11654449797.209999</v>
      </c>
      <c r="H3349" t="b">
        <f t="shared" si="605"/>
        <v>1</v>
      </c>
      <c r="I3349" t="str">
        <f t="shared" si="603"/>
        <v>00</v>
      </c>
    </row>
    <row r="3350" spans="1:9" ht="25.5">
      <c r="A3350" t="str">
        <f t="shared" si="604"/>
        <v>4.4.2.1.0.00.00 - Juros e Encargos de Mora sobre Empréstimos e 
 Financiamentos Internos Concedidos</v>
      </c>
      <c r="B3350" s="5" t="s">
        <v>3360</v>
      </c>
      <c r="C3350" s="6">
        <v>4099039.56</v>
      </c>
      <c r="E3350" s="1">
        <f>E3353+E3354+E3351+E3352</f>
        <v>0</v>
      </c>
      <c r="F3350" s="1">
        <f>F3353+F3354+F3351+F3352</f>
        <v>4099039.56</v>
      </c>
      <c r="H3350" t="b">
        <f t="shared" si="605"/>
        <v>1</v>
      </c>
      <c r="I3350" t="str">
        <f t="shared" si="603"/>
        <v>00</v>
      </c>
    </row>
    <row r="3351" spans="1:9" ht="25.5">
      <c r="A3351" t="str">
        <f t="shared" si="604"/>
        <v>4.4.2.1.1.00.00 - Juros e Encargos de Mora sobre Empréstimos e 
 Financiamentos Internos Concedidos - Consolidação</v>
      </c>
      <c r="B3351" s="3" t="s">
        <v>3361</v>
      </c>
      <c r="C3351" s="4">
        <v>4099039.56</v>
      </c>
      <c r="E3351" s="1"/>
      <c r="F3351" s="1">
        <f t="shared" ref="F3351:F3354" si="608">SUMIF(A3351:B3351,"*consolidação*",C3351:D3351)</f>
        <v>4099039.56</v>
      </c>
      <c r="H3351" t="b">
        <f t="shared" si="605"/>
        <v>1</v>
      </c>
      <c r="I3351" t="str">
        <f t="shared" si="603"/>
        <v>00</v>
      </c>
    </row>
    <row r="3352" spans="1:9" ht="25.5">
      <c r="A3352" t="str">
        <f t="shared" si="604"/>
        <v>4.4.2.1.3.00.00 - Juros e Encargos de Mora sobre Empréstimos e 
 Financiamentos Internos Concedidos - Inter OFSS - União</v>
      </c>
      <c r="B3352" s="5" t="s">
        <v>3362</v>
      </c>
      <c r="C3352" s="6"/>
      <c r="E3352" s="1">
        <f t="shared" ref="E3352:E3354" si="609">SUMIF(A3352:B3352,"*intra*",C3352:D3352)+SUMIF(A3352:B3352,"*inter*",C3352:D3352)</f>
        <v>0</v>
      </c>
      <c r="F3352" s="1">
        <f t="shared" si="608"/>
        <v>0</v>
      </c>
      <c r="H3352" t="b">
        <f t="shared" si="605"/>
        <v>1</v>
      </c>
      <c r="I3352" t="str">
        <f t="shared" si="603"/>
        <v>00</v>
      </c>
    </row>
    <row r="3353" spans="1:9" ht="25.5">
      <c r="A3353" t="str">
        <f t="shared" si="604"/>
        <v>4.4.2.1.4.00.00 - Juros e Encargos de Mora sobre Empréstimos e 
 Financiamentos Internos Concedidos - Inter OFSS - Estado</v>
      </c>
      <c r="B3353" s="3" t="s">
        <v>3363</v>
      </c>
      <c r="C3353" s="4"/>
      <c r="E3353" s="1">
        <f t="shared" si="609"/>
        <v>0</v>
      </c>
      <c r="F3353" s="1">
        <f t="shared" si="608"/>
        <v>0</v>
      </c>
      <c r="H3353" t="b">
        <f t="shared" si="605"/>
        <v>1</v>
      </c>
      <c r="I3353" t="str">
        <f t="shared" si="603"/>
        <v>00</v>
      </c>
    </row>
    <row r="3354" spans="1:9" ht="25.5">
      <c r="A3354" t="str">
        <f t="shared" si="604"/>
        <v>4.4.2.1.5.00.00 - Juros e Encargos de Mora sobre Empréstimos e 
 Financiamentos Internos Concedidos - Inter OFSS - Município</v>
      </c>
      <c r="B3354" s="5" t="s">
        <v>3364</v>
      </c>
      <c r="C3354" s="6"/>
      <c r="E3354" s="1">
        <f t="shared" si="609"/>
        <v>0</v>
      </c>
      <c r="F3354" s="1">
        <f t="shared" si="608"/>
        <v>0</v>
      </c>
      <c r="H3354" t="b">
        <f t="shared" si="605"/>
        <v>1</v>
      </c>
      <c r="I3354" t="str">
        <f t="shared" si="603"/>
        <v>00</v>
      </c>
    </row>
    <row r="3355" spans="1:9" ht="25.5">
      <c r="A3355" t="str">
        <f t="shared" si="604"/>
        <v>4.4.2.2.0.00.00 - Juros e Encargos de Mora sobre Empréstimos e 
 Financiamentos Externos Concedidos</v>
      </c>
      <c r="B3355" s="3" t="s">
        <v>3365</v>
      </c>
      <c r="C3355" s="4"/>
      <c r="E3355" s="1">
        <f>E3356</f>
        <v>0</v>
      </c>
      <c r="F3355" s="1">
        <f>F3356</f>
        <v>0</v>
      </c>
      <c r="H3355" t="b">
        <f t="shared" si="605"/>
        <v>1</v>
      </c>
      <c r="I3355" t="str">
        <f t="shared" si="603"/>
        <v>00</v>
      </c>
    </row>
    <row r="3356" spans="1:9" ht="25.5">
      <c r="A3356" t="str">
        <f t="shared" si="604"/>
        <v>4.4.2.2.1.00.00 - Juros e Encargos de Mora sobre Empréstimos e 
 Financiamentos Externos Concedidos - Consolidação</v>
      </c>
      <c r="B3356" s="5" t="s">
        <v>3366</v>
      </c>
      <c r="C3356" s="6"/>
      <c r="E3356" s="1">
        <f t="shared" ref="E3356" si="610">SUMIF(A3356:B3356,"*intra*",C3356:D3356)+SUMIF(A3356:B3356,"*inter*",C3356:D3356)</f>
        <v>0</v>
      </c>
      <c r="F3356" s="1">
        <f t="shared" ref="F3356" si="611">SUMIF(A3356:B3356,"*consolidação*",C3356:D3356)</f>
        <v>0</v>
      </c>
      <c r="H3356" t="b">
        <f t="shared" si="605"/>
        <v>1</v>
      </c>
      <c r="I3356" t="str">
        <f t="shared" si="603"/>
        <v>00</v>
      </c>
    </row>
    <row r="3357" spans="1:9" ht="25.5">
      <c r="A3357" t="str">
        <f t="shared" si="604"/>
        <v>4.4.2.3.0.00.00 - Juros e Encargos de Mora sobre Fornecimentos de 
 Bens e Serviços</v>
      </c>
      <c r="B3357" s="3" t="s">
        <v>3367</v>
      </c>
      <c r="C3357" s="4">
        <v>236039517.90000001</v>
      </c>
      <c r="E3357" s="1">
        <f>E3358</f>
        <v>0</v>
      </c>
      <c r="F3357" s="1">
        <f>F3358</f>
        <v>236039517.90000001</v>
      </c>
      <c r="H3357" t="b">
        <f t="shared" si="605"/>
        <v>1</v>
      </c>
      <c r="I3357" t="str">
        <f t="shared" si="603"/>
        <v>00</v>
      </c>
    </row>
    <row r="3358" spans="1:9" ht="25.5">
      <c r="A3358" t="str">
        <f t="shared" si="604"/>
        <v>4.4.2.3.1.00.00 - Juros e Encargos de Mora sobre Fornecimentos de 
 Bens e Serviços - Consolidação</v>
      </c>
      <c r="B3358" s="5" t="s">
        <v>3368</v>
      </c>
      <c r="C3358" s="6">
        <v>236039517.90000001</v>
      </c>
      <c r="E3358" s="1">
        <f t="shared" ref="E3358" si="612">SUMIF(A3358:B3358,"*intra*",C3358:D3358)+SUMIF(A3358:B3358,"*inter*",C3358:D3358)</f>
        <v>0</v>
      </c>
      <c r="F3358" s="1">
        <f t="shared" ref="F3358" si="613">SUMIF(A3358:B3358,"*consolidação*",C3358:D3358)</f>
        <v>236039517.90000001</v>
      </c>
      <c r="H3358" t="b">
        <f t="shared" si="605"/>
        <v>1</v>
      </c>
      <c r="I3358" t="str">
        <f t="shared" si="603"/>
        <v>00</v>
      </c>
    </row>
    <row r="3359" spans="1:9">
      <c r="A3359" t="str">
        <f t="shared" si="604"/>
        <v>4.4.2.4.0.00.00 - Juros e Encargos de Mora sobre Créditos Tributários</v>
      </c>
      <c r="B3359" s="3" t="s">
        <v>3369</v>
      </c>
      <c r="C3359" s="4">
        <v>9765796428.6200008</v>
      </c>
      <c r="E3359" s="1">
        <f>E3360</f>
        <v>0</v>
      </c>
      <c r="F3359" s="1">
        <f>F3360</f>
        <v>9765796428.6200008</v>
      </c>
      <c r="H3359" t="b">
        <f t="shared" si="605"/>
        <v>1</v>
      </c>
      <c r="I3359" t="str">
        <f t="shared" si="603"/>
        <v>00</v>
      </c>
    </row>
    <row r="3360" spans="1:9" ht="25.5">
      <c r="A3360" t="str">
        <f t="shared" si="604"/>
        <v>4.4.2.4.1.00.00 - Juros e Encargos de Mora sobre Créditos 
 Tributários - Consolidação</v>
      </c>
      <c r="B3360" s="5" t="s">
        <v>3370</v>
      </c>
      <c r="C3360" s="6">
        <v>9765796428.6200008</v>
      </c>
      <c r="E3360" s="1">
        <f t="shared" ref="E3360" si="614">SUMIF(A3360:B3360,"*intra*",C3360:D3360)+SUMIF(A3360:B3360,"*inter*",C3360:D3360)</f>
        <v>0</v>
      </c>
      <c r="F3360" s="1">
        <f t="shared" ref="F3360" si="615">SUMIF(A3360:B3360,"*consolidação*",C3360:D3360)</f>
        <v>9765796428.6200008</v>
      </c>
      <c r="H3360" t="b">
        <f t="shared" si="605"/>
        <v>1</v>
      </c>
      <c r="I3360" t="str">
        <f t="shared" si="603"/>
        <v>00</v>
      </c>
    </row>
    <row r="3361" spans="1:9">
      <c r="A3361" t="str">
        <f t="shared" si="604"/>
        <v>4.4.2.9.0.00.00 - Outros Juros e Encargos de Mora</v>
      </c>
      <c r="B3361" s="3" t="s">
        <v>3371</v>
      </c>
      <c r="C3361" s="4">
        <v>1648514811.1300001</v>
      </c>
      <c r="E3361" s="1">
        <f>E3362</f>
        <v>0</v>
      </c>
      <c r="F3361" s="1">
        <f>F3362</f>
        <v>1648514811.1300001</v>
      </c>
      <c r="H3361" t="b">
        <f t="shared" si="605"/>
        <v>1</v>
      </c>
      <c r="I3361" t="str">
        <f t="shared" si="603"/>
        <v>00</v>
      </c>
    </row>
    <row r="3362" spans="1:9">
      <c r="A3362" t="str">
        <f t="shared" si="604"/>
        <v>4.4.2.9.1.00.00 - Outros Juros e Encargos de Mora - Consolidação</v>
      </c>
      <c r="B3362" s="5" t="s">
        <v>3372</v>
      </c>
      <c r="C3362" s="6">
        <v>1648514811.1300001</v>
      </c>
      <c r="E3362" s="1">
        <f t="shared" ref="E3362" si="616">SUMIF(A3362:B3362,"*intra*",C3362:D3362)+SUMIF(A3362:B3362,"*inter*",C3362:D3362)</f>
        <v>0</v>
      </c>
      <c r="F3362" s="1">
        <f t="shared" ref="F3362" si="617">SUMIF(A3362:B3362,"*consolidação*",C3362:D3362)</f>
        <v>1648514811.1300001</v>
      </c>
      <c r="H3362" t="b">
        <f t="shared" si="605"/>
        <v>1</v>
      </c>
      <c r="I3362" t="str">
        <f t="shared" si="603"/>
        <v>00</v>
      </c>
    </row>
    <row r="3363" spans="1:9">
      <c r="A3363" t="str">
        <f t="shared" si="604"/>
        <v>4.4.3.0.0.00.00 - Variações Monetárias e Cambiais</v>
      </c>
      <c r="B3363" s="3" t="s">
        <v>3373</v>
      </c>
      <c r="C3363" s="4">
        <v>95759184142.020004</v>
      </c>
      <c r="E3363" s="1">
        <f>E3369+E3378+E3364+E3376+E3371</f>
        <v>30469326610.25</v>
      </c>
      <c r="F3363" s="1">
        <f>F3369+F3378+F3364+F3376+F3371</f>
        <v>65289857531.770004</v>
      </c>
      <c r="H3363" t="b">
        <f t="shared" si="605"/>
        <v>1</v>
      </c>
      <c r="I3363" t="str">
        <f t="shared" si="603"/>
        <v>00</v>
      </c>
    </row>
    <row r="3364" spans="1:9" ht="25.5">
      <c r="A3364" t="str">
        <f t="shared" si="604"/>
        <v>4.4.3.1.0.00.00 - Variações Monetárias e Cambiais de Empréstimos 
 Internos Concedidos</v>
      </c>
      <c r="B3364" s="5" t="s">
        <v>3374</v>
      </c>
      <c r="C3364" s="6">
        <v>38034504731.040001</v>
      </c>
      <c r="E3364" s="1">
        <f>E3365+E3367+E3368+E3366</f>
        <v>27199758253.599998</v>
      </c>
      <c r="F3364" s="1">
        <f>F3365+F3367+F3368+F3366</f>
        <v>10834746477.440001</v>
      </c>
      <c r="H3364" t="b">
        <f t="shared" si="605"/>
        <v>1</v>
      </c>
      <c r="I3364" t="str">
        <f t="shared" si="603"/>
        <v>00</v>
      </c>
    </row>
    <row r="3365" spans="1:9" ht="25.5">
      <c r="A3365" t="str">
        <f t="shared" si="604"/>
        <v>4.4.3.1.1.00.00 - Variações Monetárias e Cambiais de Empréstimos 
 Internos Concedidos - Consolidação</v>
      </c>
      <c r="B3365" s="3" t="s">
        <v>3375</v>
      </c>
      <c r="C3365" s="4">
        <v>10834746477.440001</v>
      </c>
      <c r="E3365" s="1"/>
      <c r="F3365" s="1">
        <f t="shared" ref="F3365:F3368" si="618">SUMIF(A3365:B3365,"*consolidação*",C3365:D3365)</f>
        <v>10834746477.440001</v>
      </c>
      <c r="H3365" t="b">
        <f t="shared" si="605"/>
        <v>1</v>
      </c>
      <c r="I3365" t="str">
        <f t="shared" si="603"/>
        <v>00</v>
      </c>
    </row>
    <row r="3366" spans="1:9" ht="25.5">
      <c r="A3366" t="str">
        <f t="shared" si="604"/>
        <v>4.4.3.1.3.00.00 - Variações Monetárias e Cambiais de Empréstimos 
 Internos Concedidos - Inter OFSS - União</v>
      </c>
      <c r="B3366" s="5" t="s">
        <v>3376</v>
      </c>
      <c r="C3366" s="6">
        <v>27199758253.599998</v>
      </c>
      <c r="E3366" s="1">
        <f t="shared" ref="E3366:E3368" si="619">SUMIF(A3366:B3366,"*intra*",C3366:D3366)+SUMIF(A3366:B3366,"*inter*",C3366:D3366)</f>
        <v>27199758253.599998</v>
      </c>
      <c r="F3366" s="1">
        <f t="shared" si="618"/>
        <v>0</v>
      </c>
      <c r="H3366" t="b">
        <f t="shared" si="605"/>
        <v>1</v>
      </c>
      <c r="I3366" t="str">
        <f t="shared" si="603"/>
        <v>00</v>
      </c>
    </row>
    <row r="3367" spans="1:9" ht="25.5">
      <c r="A3367" t="str">
        <f t="shared" si="604"/>
        <v>4.4.3.1.4.00.00 - Variações Monetárias e Cambiais de Empréstimos 
 Internos Concedidos - Inter OFSS - Estado</v>
      </c>
      <c r="B3367" s="3" t="s">
        <v>3377</v>
      </c>
      <c r="C3367" s="4"/>
      <c r="E3367" s="1">
        <f t="shared" si="619"/>
        <v>0</v>
      </c>
      <c r="F3367" s="1">
        <f t="shared" si="618"/>
        <v>0</v>
      </c>
      <c r="H3367" t="b">
        <f t="shared" si="605"/>
        <v>1</v>
      </c>
      <c r="I3367" t="str">
        <f t="shared" si="603"/>
        <v>00</v>
      </c>
    </row>
    <row r="3368" spans="1:9" ht="25.5">
      <c r="A3368" t="str">
        <f t="shared" si="604"/>
        <v>4.4.3.1.5.00.00 - Variações Monetárias e Cambiais de Empréstimos 
 Internos Concedidos - Inter OFSS - Município</v>
      </c>
      <c r="B3368" s="5" t="s">
        <v>3378</v>
      </c>
      <c r="C3368" s="6"/>
      <c r="E3368" s="1">
        <f t="shared" si="619"/>
        <v>0</v>
      </c>
      <c r="F3368" s="1">
        <f t="shared" si="618"/>
        <v>0</v>
      </c>
      <c r="H3368" t="b">
        <f t="shared" si="605"/>
        <v>1</v>
      </c>
      <c r="I3368" t="str">
        <f t="shared" si="603"/>
        <v>00</v>
      </c>
    </row>
    <row r="3369" spans="1:9" ht="25.5">
      <c r="A3369" t="str">
        <f t="shared" si="604"/>
        <v>4.4.3.2.0.00.00 - Variações Monetárias e Cambiais de Empréstimos 
 Externos Concedidos</v>
      </c>
      <c r="B3369" s="3" t="s">
        <v>3379</v>
      </c>
      <c r="C3369" s="4">
        <v>5582346956.0299997</v>
      </c>
      <c r="E3369" s="1">
        <f>E3370</f>
        <v>0</v>
      </c>
      <c r="F3369" s="1">
        <f>F3370</f>
        <v>5582346956.0299997</v>
      </c>
      <c r="H3369" t="b">
        <f t="shared" si="605"/>
        <v>1</v>
      </c>
      <c r="I3369" t="str">
        <f t="shared" si="603"/>
        <v>00</v>
      </c>
    </row>
    <row r="3370" spans="1:9" ht="25.5">
      <c r="A3370" t="str">
        <f t="shared" si="604"/>
        <v>4.4.3.2.1.00.00 - Variações Monetárias e Cambiais de Empréstimos 
 Externos Concedidos - Consolidação</v>
      </c>
      <c r="B3370" s="5" t="s">
        <v>3380</v>
      </c>
      <c r="C3370" s="6">
        <v>5582346956.0299997</v>
      </c>
      <c r="E3370" s="1">
        <f t="shared" ref="E3370" si="620">SUMIF(A3370:B3370,"*intra*",C3370:D3370)+SUMIF(A3370:B3370,"*inter*",C3370:D3370)</f>
        <v>0</v>
      </c>
      <c r="F3370" s="1">
        <f t="shared" ref="F3370" si="621">SUMIF(A3370:B3370,"*consolidação*",C3370:D3370)</f>
        <v>5582346956.0299997</v>
      </c>
      <c r="H3370" t="b">
        <f t="shared" si="605"/>
        <v>1</v>
      </c>
      <c r="I3370" t="str">
        <f t="shared" si="603"/>
        <v>00</v>
      </c>
    </row>
    <row r="3371" spans="1:9" ht="25.5">
      <c r="A3371" t="str">
        <f t="shared" si="604"/>
        <v>4.4.3.3.0.00.00 - Variações Monetárias e Cambiais de Financiamentos 
 Internos Concedidos</v>
      </c>
      <c r="B3371" s="3" t="s">
        <v>3381</v>
      </c>
      <c r="C3371" s="4">
        <v>18646362.73</v>
      </c>
      <c r="E3371" s="1">
        <f>E3375+E3372+E3373+E3374</f>
        <v>0</v>
      </c>
      <c r="F3371" s="1">
        <f>F3375+F3372+F3373+F3374</f>
        <v>18646362.73</v>
      </c>
      <c r="H3371" t="b">
        <f t="shared" si="605"/>
        <v>1</v>
      </c>
      <c r="I3371" t="str">
        <f t="shared" si="603"/>
        <v>00</v>
      </c>
    </row>
    <row r="3372" spans="1:9" ht="25.5">
      <c r="A3372" t="str">
        <f t="shared" si="604"/>
        <v>4.4.3.3.1.00.00 - Variações Monetárias e Cambiais de Financiamentos 
 Internos Concedidos - Consolidação</v>
      </c>
      <c r="B3372" s="5" t="s">
        <v>3382</v>
      </c>
      <c r="C3372" s="6">
        <v>18646362.73</v>
      </c>
      <c r="E3372" s="1"/>
      <c r="F3372" s="1">
        <f t="shared" ref="F3372:F3375" si="622">SUMIF(A3372:B3372,"*consolidação*",C3372:D3372)</f>
        <v>18646362.73</v>
      </c>
      <c r="H3372" t="b">
        <f t="shared" si="605"/>
        <v>1</v>
      </c>
      <c r="I3372" t="str">
        <f t="shared" si="603"/>
        <v>00</v>
      </c>
    </row>
    <row r="3373" spans="1:9" ht="25.5">
      <c r="A3373" t="str">
        <f t="shared" si="604"/>
        <v>4.4.3.3.3.00.00 - Variações Monetárias e Cambiais de Financiamentos 
 Internos Concedidos - Inter OFSS - União</v>
      </c>
      <c r="B3373" s="3" t="s">
        <v>3383</v>
      </c>
      <c r="C3373" s="4"/>
      <c r="E3373" s="1">
        <f t="shared" ref="E3373:E3375" si="623">SUMIF(A3373:B3373,"*intra*",C3373:D3373)+SUMIF(A3373:B3373,"*inter*",C3373:D3373)</f>
        <v>0</v>
      </c>
      <c r="F3373" s="1">
        <f t="shared" si="622"/>
        <v>0</v>
      </c>
      <c r="H3373" t="b">
        <f t="shared" si="605"/>
        <v>1</v>
      </c>
      <c r="I3373" t="str">
        <f t="shared" si="603"/>
        <v>00</v>
      </c>
    </row>
    <row r="3374" spans="1:9" ht="25.5">
      <c r="A3374" t="str">
        <f t="shared" si="604"/>
        <v>4.4.3.3.4.00.00 - Variações Monetárias e Cambiais de Financiamentos 
 Internos Concedidos - Inter OFSS - Estado</v>
      </c>
      <c r="B3374" s="5" t="s">
        <v>3384</v>
      </c>
      <c r="C3374" s="6"/>
      <c r="E3374" s="1">
        <f t="shared" si="623"/>
        <v>0</v>
      </c>
      <c r="F3374" s="1">
        <f t="shared" si="622"/>
        <v>0</v>
      </c>
      <c r="H3374" t="b">
        <f t="shared" si="605"/>
        <v>1</v>
      </c>
      <c r="I3374" t="str">
        <f t="shared" si="603"/>
        <v>00</v>
      </c>
    </row>
    <row r="3375" spans="1:9" ht="25.5">
      <c r="A3375" t="str">
        <f t="shared" si="604"/>
        <v>4.4.3.3.5.00.00 - Variações Monetárias e Cambiais de Financiamentos 
 Internos Concedidos - Inter OFSS - Município</v>
      </c>
      <c r="B3375" s="3" t="s">
        <v>3385</v>
      </c>
      <c r="C3375" s="4"/>
      <c r="E3375" s="1">
        <f t="shared" si="623"/>
        <v>0</v>
      </c>
      <c r="F3375" s="1">
        <f t="shared" si="622"/>
        <v>0</v>
      </c>
      <c r="H3375" t="b">
        <f t="shared" si="605"/>
        <v>1</v>
      </c>
      <c r="I3375" t="str">
        <f t="shared" si="603"/>
        <v>00</v>
      </c>
    </row>
    <row r="3376" spans="1:9" ht="25.5">
      <c r="A3376" t="str">
        <f t="shared" si="604"/>
        <v>4.4.3.4.0.00.00 - Variações Monetárias e Cambiais de Financiamentos 
 Externos Concedidos</v>
      </c>
      <c r="B3376" s="5" t="s">
        <v>3386</v>
      </c>
      <c r="C3376" s="6">
        <v>643436235.08000004</v>
      </c>
      <c r="E3376" s="1">
        <f>E3377</f>
        <v>0</v>
      </c>
      <c r="F3376" s="1">
        <f>F3377</f>
        <v>643436235.08000004</v>
      </c>
      <c r="H3376" t="b">
        <f t="shared" si="605"/>
        <v>1</v>
      </c>
      <c r="I3376" t="str">
        <f t="shared" si="603"/>
        <v>00</v>
      </c>
    </row>
    <row r="3377" spans="1:9" ht="25.5">
      <c r="A3377" t="str">
        <f t="shared" si="604"/>
        <v>4.4.3.4.1.00.00 - Variações Monetárias e Cambiais de Financiamentos 
 Externos Concedidos - Consolidação</v>
      </c>
      <c r="B3377" s="3" t="s">
        <v>3387</v>
      </c>
      <c r="C3377" s="4">
        <v>643436235.08000004</v>
      </c>
      <c r="E3377" s="1">
        <f t="shared" ref="E3377" si="624">SUMIF(A3377:B3377,"*intra*",C3377:D3377)+SUMIF(A3377:B3377,"*inter*",C3377:D3377)</f>
        <v>0</v>
      </c>
      <c r="F3377" s="1">
        <f t="shared" ref="F3377" si="625">SUMIF(A3377:B3377,"*consolidação*",C3377:D3377)</f>
        <v>643436235.08000004</v>
      </c>
      <c r="H3377" t="b">
        <f t="shared" si="605"/>
        <v>1</v>
      </c>
      <c r="I3377" t="str">
        <f t="shared" si="603"/>
        <v>00</v>
      </c>
    </row>
    <row r="3378" spans="1:9">
      <c r="A3378" t="str">
        <f t="shared" si="604"/>
        <v>4.4.3.9.0.00.00 - Outras Variações Monetárias e Cambiais</v>
      </c>
      <c r="B3378" s="5" t="s">
        <v>3388</v>
      </c>
      <c r="C3378" s="6">
        <v>51480249857.139999</v>
      </c>
      <c r="E3378" s="1">
        <f>E3382+E3381+E3379+E3380</f>
        <v>3269568356.6500001</v>
      </c>
      <c r="F3378" s="1">
        <f>F3382+F3381+F3379+F3380</f>
        <v>48210681500.489998</v>
      </c>
      <c r="H3378" t="b">
        <f t="shared" si="605"/>
        <v>1</v>
      </c>
      <c r="I3378" t="str">
        <f t="shared" si="603"/>
        <v>00</v>
      </c>
    </row>
    <row r="3379" spans="1:9" ht="25.5">
      <c r="A3379" t="str">
        <f t="shared" si="604"/>
        <v>4.4.3.9.1.00.00 - Outras Variações Monetárias e Cambiais - 
 Consolidação</v>
      </c>
      <c r="B3379" s="3" t="s">
        <v>3389</v>
      </c>
      <c r="C3379" s="4">
        <v>48210681500.489998</v>
      </c>
      <c r="E3379" s="1">
        <f t="shared" ref="E3379:E3382" si="626">SUMIF(A3379:B3379,"*intra*",C3379:D3379)+SUMIF(A3379:B3379,"*inter*",C3379:D3379)</f>
        <v>0</v>
      </c>
      <c r="F3379" s="1">
        <f t="shared" ref="F3379:F3382" si="627">SUMIF(A3379:B3379,"*consolidação*",C3379:D3379)</f>
        <v>48210681500.489998</v>
      </c>
      <c r="H3379" t="b">
        <f t="shared" si="605"/>
        <v>1</v>
      </c>
      <c r="I3379" t="str">
        <f t="shared" si="603"/>
        <v>00</v>
      </c>
    </row>
    <row r="3380" spans="1:9" ht="25.5">
      <c r="A3380" t="str">
        <f t="shared" si="604"/>
        <v>4.4.3.9.3.00.00 - Outras Variações Monetárias e Cambiais - Inter 
 OFSS - União</v>
      </c>
      <c r="B3380" s="5" t="s">
        <v>3390</v>
      </c>
      <c r="C3380" s="6">
        <v>3269161230.3200002</v>
      </c>
      <c r="E3380" s="1">
        <f t="shared" si="626"/>
        <v>3269161230.3200002</v>
      </c>
      <c r="F3380" s="1">
        <f t="shared" si="627"/>
        <v>0</v>
      </c>
      <c r="H3380" t="b">
        <f t="shared" si="605"/>
        <v>1</v>
      </c>
      <c r="I3380" t="str">
        <f t="shared" si="603"/>
        <v>00</v>
      </c>
    </row>
    <row r="3381" spans="1:9" ht="25.5">
      <c r="A3381" t="str">
        <f t="shared" si="604"/>
        <v>4.4.3.9.4.00.00 - Outras Variações Monetárias e Cambiais - Inter 
 OFSS - Estado</v>
      </c>
      <c r="B3381" s="3" t="s">
        <v>3391</v>
      </c>
      <c r="C3381" s="4"/>
      <c r="E3381" s="1">
        <f t="shared" si="626"/>
        <v>0</v>
      </c>
      <c r="F3381" s="1">
        <f t="shared" si="627"/>
        <v>0</v>
      </c>
      <c r="H3381" t="b">
        <f t="shared" si="605"/>
        <v>1</v>
      </c>
      <c r="I3381" t="str">
        <f t="shared" si="603"/>
        <v>00</v>
      </c>
    </row>
    <row r="3382" spans="1:9" ht="25.5">
      <c r="A3382" t="str">
        <f t="shared" si="604"/>
        <v>4.4.3.9.5.00.00 - Outras Variações Monetárias e Cambiais - Inter 
 OFSS - Município</v>
      </c>
      <c r="B3382" s="5" t="s">
        <v>3392</v>
      </c>
      <c r="C3382" s="6">
        <v>407126.33</v>
      </c>
      <c r="E3382" s="1">
        <f t="shared" si="626"/>
        <v>407126.33</v>
      </c>
      <c r="F3382" s="1">
        <f t="shared" si="627"/>
        <v>0</v>
      </c>
      <c r="H3382" t="b">
        <f t="shared" si="605"/>
        <v>1</v>
      </c>
      <c r="I3382" t="str">
        <f t="shared" si="603"/>
        <v>00</v>
      </c>
    </row>
    <row r="3383" spans="1:9">
      <c r="A3383" t="str">
        <f t="shared" si="604"/>
        <v>4.4.4.0.0.00.00 - Descontos Financeiros Obtidos</v>
      </c>
      <c r="B3383" s="3" t="s">
        <v>3393</v>
      </c>
      <c r="C3383" s="4">
        <v>5887187.2699999996</v>
      </c>
      <c r="E3383" s="1">
        <f>E3384</f>
        <v>0</v>
      </c>
      <c r="F3383" s="1">
        <f>F3384</f>
        <v>5887187.2699999996</v>
      </c>
      <c r="H3383" t="b">
        <f t="shared" si="605"/>
        <v>1</v>
      </c>
      <c r="I3383" t="str">
        <f t="shared" si="603"/>
        <v>00</v>
      </c>
    </row>
    <row r="3384" spans="1:9">
      <c r="A3384" t="str">
        <f t="shared" si="604"/>
        <v>4.4.4.0.1.00.00 - Descontos Financeiros Obtidos - Consolidação</v>
      </c>
      <c r="B3384" s="5" t="s">
        <v>3394</v>
      </c>
      <c r="C3384" s="6">
        <v>5887187.2699999996</v>
      </c>
      <c r="E3384" s="1">
        <f t="shared" ref="E3384" si="628">SUMIF(A3384:B3384,"*intra*",C3384:D3384)+SUMIF(A3384:B3384,"*inter*",C3384:D3384)</f>
        <v>0</v>
      </c>
      <c r="F3384" s="1">
        <f t="shared" ref="F3384" si="629">SUMIF(A3384:B3384,"*consolidação*",C3384:D3384)</f>
        <v>5887187.2699999996</v>
      </c>
      <c r="H3384" t="b">
        <f t="shared" si="605"/>
        <v>1</v>
      </c>
      <c r="I3384" t="str">
        <f t="shared" si="603"/>
        <v>00</v>
      </c>
    </row>
    <row r="3385" spans="1:9" ht="25.5">
      <c r="A3385" t="str">
        <f t="shared" si="604"/>
        <v>4.4.5.0.0.00.00 - Remuneração de Depósitos Bancários e Aplicações 
 Financeiras</v>
      </c>
      <c r="B3385" s="3" t="s">
        <v>3395</v>
      </c>
      <c r="C3385" s="4">
        <v>13582332997.91</v>
      </c>
      <c r="E3385" s="1">
        <f>E3388+E3386</f>
        <v>0</v>
      </c>
      <c r="F3385" s="1">
        <f>F3388+F3386</f>
        <v>13582332997.91</v>
      </c>
      <c r="H3385" t="b">
        <f t="shared" si="605"/>
        <v>1</v>
      </c>
      <c r="I3385" t="str">
        <f t="shared" si="603"/>
        <v>00</v>
      </c>
    </row>
    <row r="3386" spans="1:9">
      <c r="A3386" t="str">
        <f t="shared" si="604"/>
        <v>4.4.5.1.0.00.00 - Remuneração de Depósitos Bancários</v>
      </c>
      <c r="B3386" s="5" t="s">
        <v>3396</v>
      </c>
      <c r="C3386" s="6">
        <v>3762054737.0500002</v>
      </c>
      <c r="E3386" s="1">
        <f>E3387</f>
        <v>0</v>
      </c>
      <c r="F3386" s="1">
        <f>F3387</f>
        <v>3762054737.0500002</v>
      </c>
      <c r="H3386" t="b">
        <f t="shared" si="605"/>
        <v>1</v>
      </c>
      <c r="I3386" t="str">
        <f t="shared" si="603"/>
        <v>00</v>
      </c>
    </row>
    <row r="3387" spans="1:9">
      <c r="A3387" t="str">
        <f t="shared" si="604"/>
        <v>4.4.5.1.1.00.00 - Remuneração de Depósitos Bancários - Consolidação</v>
      </c>
      <c r="B3387" s="3" t="s">
        <v>3397</v>
      </c>
      <c r="C3387" s="4">
        <v>3762054737.0500002</v>
      </c>
      <c r="E3387" s="1">
        <f t="shared" ref="E3387" si="630">SUMIF(A3387:B3387,"*intra*",C3387:D3387)+SUMIF(A3387:B3387,"*inter*",C3387:D3387)</f>
        <v>0</v>
      </c>
      <c r="F3387" s="1">
        <f t="shared" ref="F3387" si="631">SUMIF(A3387:B3387,"*consolidação*",C3387:D3387)</f>
        <v>3762054737.0500002</v>
      </c>
      <c r="H3387" t="b">
        <f t="shared" si="605"/>
        <v>1</v>
      </c>
      <c r="I3387" t="str">
        <f t="shared" si="603"/>
        <v>00</v>
      </c>
    </row>
    <row r="3388" spans="1:9">
      <c r="A3388" t="str">
        <f t="shared" si="604"/>
        <v>4.4.5.2.0.00.00 - Remuneração de Aplicações Financeiras</v>
      </c>
      <c r="B3388" s="5" t="s">
        <v>3398</v>
      </c>
      <c r="C3388" s="6">
        <v>9820278260.8600006</v>
      </c>
      <c r="E3388" s="1">
        <f>E3389</f>
        <v>0</v>
      </c>
      <c r="F3388" s="1">
        <f>F3389</f>
        <v>9820278260.8600006</v>
      </c>
      <c r="H3388" t="b">
        <f t="shared" si="605"/>
        <v>1</v>
      </c>
      <c r="I3388" t="str">
        <f t="shared" si="603"/>
        <v>00</v>
      </c>
    </row>
    <row r="3389" spans="1:9" ht="25.5">
      <c r="A3389" t="str">
        <f t="shared" si="604"/>
        <v>4.4.5.2.1.00.00 - Remuneração de Aplicações Financeiras - 
 Consolidação</v>
      </c>
      <c r="B3389" s="3" t="s">
        <v>3399</v>
      </c>
      <c r="C3389" s="4">
        <v>9820278260.8600006</v>
      </c>
      <c r="E3389" s="1">
        <f t="shared" ref="E3389" si="632">SUMIF(A3389:B3389,"*intra*",C3389:D3389)+SUMIF(A3389:B3389,"*inter*",C3389:D3389)</f>
        <v>0</v>
      </c>
      <c r="F3389" s="1">
        <f t="shared" ref="F3389" si="633">SUMIF(A3389:B3389,"*consolidação*",C3389:D3389)</f>
        <v>9820278260.8600006</v>
      </c>
      <c r="H3389" t="b">
        <f t="shared" si="605"/>
        <v>1</v>
      </c>
      <c r="I3389" t="str">
        <f t="shared" si="603"/>
        <v>00</v>
      </c>
    </row>
    <row r="3390" spans="1:9">
      <c r="A3390" t="str">
        <f t="shared" si="604"/>
        <v>4.4.8.0.0.00.00 - Aportes do Banco Central</v>
      </c>
      <c r="B3390" s="5" t="s">
        <v>3400</v>
      </c>
      <c r="C3390" s="6"/>
      <c r="E3390" s="1">
        <f t="shared" ref="E3390:F3391" si="634">E3391</f>
        <v>0</v>
      </c>
      <c r="F3390" s="1">
        <f t="shared" si="634"/>
        <v>0</v>
      </c>
      <c r="H3390" t="b">
        <f t="shared" si="605"/>
        <v>1</v>
      </c>
      <c r="I3390" t="str">
        <f t="shared" si="603"/>
        <v>00</v>
      </c>
    </row>
    <row r="3391" spans="1:9">
      <c r="A3391" t="str">
        <f t="shared" si="604"/>
        <v>4.4.8.1.0.00.00 - Resultado Positivo do Banco Central</v>
      </c>
      <c r="B3391" s="3" t="s">
        <v>3401</v>
      </c>
      <c r="C3391" s="4"/>
      <c r="E3391" s="1">
        <f t="shared" si="634"/>
        <v>0</v>
      </c>
      <c r="F3391" s="1">
        <f t="shared" si="634"/>
        <v>0</v>
      </c>
      <c r="H3391" t="b">
        <f t="shared" si="605"/>
        <v>1</v>
      </c>
      <c r="I3391" t="str">
        <f t="shared" si="603"/>
        <v>00</v>
      </c>
    </row>
    <row r="3392" spans="1:9">
      <c r="A3392" t="str">
        <f t="shared" si="604"/>
        <v>4.4.8.1.1.00.00 - Resultado Positivo do Banco Central - Consolidação</v>
      </c>
      <c r="B3392" s="5" t="s">
        <v>3402</v>
      </c>
      <c r="C3392" s="6"/>
      <c r="E3392" s="1">
        <f t="shared" ref="E3392" si="635">SUMIF(A3392:B3392,"*intra*",C3392:D3392)+SUMIF(A3392:B3392,"*inter*",C3392:D3392)</f>
        <v>0</v>
      </c>
      <c r="F3392" s="1">
        <f t="shared" ref="F3392" si="636">SUMIF(A3392:B3392,"*consolidação*",C3392:D3392)</f>
        <v>0</v>
      </c>
      <c r="H3392" t="b">
        <f t="shared" si="605"/>
        <v>1</v>
      </c>
      <c r="I3392" t="str">
        <f t="shared" si="603"/>
        <v>00</v>
      </c>
    </row>
    <row r="3393" spans="1:9" ht="25.5">
      <c r="A3393" t="str">
        <f t="shared" si="604"/>
        <v>4.4.9.0.0.00.00 - Outras Variações Patrimoniais Aumentativas – 
 Financeiras</v>
      </c>
      <c r="B3393" s="3" t="s">
        <v>3403</v>
      </c>
      <c r="C3393" s="4">
        <v>5125379992.3500004</v>
      </c>
      <c r="E3393" s="1">
        <f>E3394</f>
        <v>0</v>
      </c>
      <c r="F3393" s="1">
        <f>F3394</f>
        <v>5125379992.3500004</v>
      </c>
      <c r="H3393" t="b">
        <f t="shared" si="605"/>
        <v>1</v>
      </c>
      <c r="I3393" t="str">
        <f t="shared" si="603"/>
        <v>00</v>
      </c>
    </row>
    <row r="3394" spans="1:9" ht="25.5">
      <c r="A3394" t="str">
        <f t="shared" si="604"/>
        <v>4.4.9.0.1.00.00 - Outras Variações Patrimoniais Aumentativas – 
 Financeiras - Consolidação</v>
      </c>
      <c r="B3394" s="5" t="s">
        <v>3404</v>
      </c>
      <c r="C3394" s="6">
        <v>5125379992.3500004</v>
      </c>
      <c r="E3394" s="1">
        <f t="shared" ref="E3394" si="637">SUMIF(A3394:B3394,"*intra*",C3394:D3394)+SUMIF(A3394:B3394,"*inter*",C3394:D3394)</f>
        <v>0</v>
      </c>
      <c r="F3394" s="1">
        <f t="shared" ref="F3394" si="638">SUMIF(A3394:B3394,"*consolidação*",C3394:D3394)</f>
        <v>5125379992.3500004</v>
      </c>
      <c r="H3394" t="b">
        <f t="shared" si="605"/>
        <v>1</v>
      </c>
      <c r="I3394" t="str">
        <f t="shared" si="603"/>
        <v>00</v>
      </c>
    </row>
    <row r="3395" spans="1:9">
      <c r="A3395" t="str">
        <f t="shared" si="604"/>
        <v>4.5.0.0.0.00.00 - Transferências e Delegações Recebidas</v>
      </c>
      <c r="B3395" s="3" t="s">
        <v>3405</v>
      </c>
      <c r="C3395" s="4">
        <v>804135990781.55005</v>
      </c>
      <c r="E3395" s="1">
        <f>E3434+E3423+E3428+E3441+E3405+E3396+E3432+E3430+E3443</f>
        <v>782791388022.54004</v>
      </c>
      <c r="F3395" s="1">
        <f>F3434+F3423+F3428+F3441+F3405+F3396+F3432+F3430+F3443</f>
        <v>21344602759.010002</v>
      </c>
      <c r="H3395" t="b">
        <f t="shared" si="605"/>
        <v>1</v>
      </c>
      <c r="I3395" t="str">
        <f t="shared" si="603"/>
        <v>00</v>
      </c>
    </row>
    <row r="3396" spans="1:9">
      <c r="A3396" t="str">
        <f t="shared" si="604"/>
        <v>4.5.1.0.0.00.00 - Transferências Intragovernamentais</v>
      </c>
      <c r="B3396" s="5" t="s">
        <v>3406</v>
      </c>
      <c r="C3396" s="6">
        <v>617979851827.62</v>
      </c>
      <c r="E3396" s="1">
        <f>E3399+E3401+E3403+E3397</f>
        <v>617979851827.62</v>
      </c>
      <c r="F3396" s="1">
        <f>F3399+F3401+F3403+F3397</f>
        <v>0</v>
      </c>
      <c r="H3396" t="b">
        <f t="shared" si="605"/>
        <v>1</v>
      </c>
      <c r="I3396" t="str">
        <f t="shared" si="603"/>
        <v>00</v>
      </c>
    </row>
    <row r="3397" spans="1:9" ht="25.5">
      <c r="A3397" t="str">
        <f t="shared" si="604"/>
        <v>4.5.1.1.0.00.00 - Transferências Recebidas para a Execução 
 Orçamentária</v>
      </c>
      <c r="B3397" s="3" t="s">
        <v>3407</v>
      </c>
      <c r="C3397" s="4">
        <v>349676926373.52002</v>
      </c>
      <c r="E3397" s="1">
        <f>E3398</f>
        <v>349676926373.52002</v>
      </c>
      <c r="F3397" s="1">
        <f>F3398</f>
        <v>0</v>
      </c>
      <c r="H3397" t="b">
        <f t="shared" si="605"/>
        <v>1</v>
      </c>
      <c r="I3397" t="str">
        <f t="shared" si="603"/>
        <v>00</v>
      </c>
    </row>
    <row r="3398" spans="1:9" ht="25.5">
      <c r="A3398" t="str">
        <f t="shared" si="604"/>
        <v>4.5.1.1.2.00.00 - Transferências Recebidas para a Execução 
 Orçamentária - Intra OFSS</v>
      </c>
      <c r="B3398" s="5" t="s">
        <v>3408</v>
      </c>
      <c r="C3398" s="6">
        <v>349676926373.52002</v>
      </c>
      <c r="E3398" s="1">
        <f t="shared" ref="E3398" si="639">SUMIF(A3398:B3398,"*intra*",C3398:D3398)+SUMIF(A3398:B3398,"*inter*",C3398:D3398)</f>
        <v>349676926373.52002</v>
      </c>
      <c r="F3398" s="1">
        <f t="shared" ref="F3398" si="640">SUMIF(A3398:B3398,"*consolidação*",C3398:D3398)</f>
        <v>0</v>
      </c>
      <c r="H3398" t="b">
        <f t="shared" si="605"/>
        <v>1</v>
      </c>
      <c r="I3398" t="str">
        <f t="shared" si="603"/>
        <v>00</v>
      </c>
    </row>
    <row r="3399" spans="1:9" ht="25.5">
      <c r="A3399" t="str">
        <f t="shared" si="604"/>
        <v>4.5.1.2.0.00.00 - Transferências Recebidas Independentes de Execução 
 Orçamentária</v>
      </c>
      <c r="B3399" s="3" t="s">
        <v>3409</v>
      </c>
      <c r="C3399" s="4">
        <v>227901198353.04999</v>
      </c>
      <c r="E3399" s="1">
        <f>E3400</f>
        <v>227901198353.04999</v>
      </c>
      <c r="F3399" s="1">
        <f>F3400</f>
        <v>0</v>
      </c>
      <c r="H3399" t="b">
        <f t="shared" si="605"/>
        <v>1</v>
      </c>
      <c r="I3399" t="str">
        <f t="shared" si="603"/>
        <v>00</v>
      </c>
    </row>
    <row r="3400" spans="1:9" ht="38.25">
      <c r="A3400" t="str">
        <f t="shared" si="604"/>
        <v>4.5.1.2.2.00.00 - Transferências Recebidas Independentes de Execução 
 Orçamentária - Intra OFSS</v>
      </c>
      <c r="B3400" s="5" t="s">
        <v>3410</v>
      </c>
      <c r="C3400" s="6">
        <v>227901198353.04999</v>
      </c>
      <c r="E3400" s="1">
        <f t="shared" ref="E3400" si="641">SUMIF(A3400:B3400,"*intra*",C3400:D3400)+SUMIF(A3400:B3400,"*inter*",C3400:D3400)</f>
        <v>227901198353.04999</v>
      </c>
      <c r="F3400" s="1">
        <f t="shared" ref="F3400" si="642">SUMIF(A3400:B3400,"*consolidação*",C3400:D3400)</f>
        <v>0</v>
      </c>
      <c r="H3400" t="b">
        <f t="shared" si="605"/>
        <v>1</v>
      </c>
      <c r="I3400" t="str">
        <f t="shared" si="603"/>
        <v>00</v>
      </c>
    </row>
    <row r="3401" spans="1:9" ht="25.5">
      <c r="A3401" t="str">
        <f t="shared" si="604"/>
        <v>4.5.1.3.0.00.00 - Transferencias Recebidas para Aportes de Recursos 
 para o RPPS</v>
      </c>
      <c r="B3401" s="3" t="s">
        <v>3411</v>
      </c>
      <c r="C3401" s="4">
        <v>40401727101.050003</v>
      </c>
      <c r="E3401" s="1">
        <f>E3402</f>
        <v>40401727101.050003</v>
      </c>
      <c r="F3401" s="1">
        <f>F3402</f>
        <v>0</v>
      </c>
      <c r="H3401" t="b">
        <f t="shared" si="605"/>
        <v>1</v>
      </c>
      <c r="I3401" t="str">
        <f t="shared" si="603"/>
        <v>00</v>
      </c>
    </row>
    <row r="3402" spans="1:9" ht="25.5">
      <c r="A3402" t="str">
        <f t="shared" si="604"/>
        <v>4.5.1.3.2.00.00 - Transferencias Recebidas para Aportes de Recursos 
 para o RPPS – Intra OFSS</v>
      </c>
      <c r="B3402" s="5" t="s">
        <v>3412</v>
      </c>
      <c r="C3402" s="6">
        <v>40401727101.050003</v>
      </c>
      <c r="E3402" s="1">
        <f t="shared" ref="E3402" si="643">SUMIF(A3402:B3402,"*intra*",C3402:D3402)+SUMIF(A3402:B3402,"*inter*",C3402:D3402)</f>
        <v>40401727101.050003</v>
      </c>
      <c r="F3402" s="1">
        <f t="shared" ref="F3402" si="644">SUMIF(A3402:B3402,"*consolidação*",C3402:D3402)</f>
        <v>0</v>
      </c>
      <c r="H3402" t="b">
        <f t="shared" si="605"/>
        <v>1</v>
      </c>
      <c r="I3402" t="str">
        <f t="shared" si="603"/>
        <v>00</v>
      </c>
    </row>
    <row r="3403" spans="1:9" ht="25.5">
      <c r="A3403" t="str">
        <f t="shared" si="604"/>
        <v>4.5.1.4.0.00.00 - Transferências Recebidas para Aportes de Recursos 
 para o RGPS</v>
      </c>
      <c r="B3403" s="3" t="s">
        <v>3413</v>
      </c>
      <c r="C3403" s="4"/>
      <c r="E3403" s="1">
        <f>E3404</f>
        <v>0</v>
      </c>
      <c r="F3403" s="1">
        <f>F3404</f>
        <v>0</v>
      </c>
      <c r="H3403" t="b">
        <f t="shared" si="605"/>
        <v>1</v>
      </c>
      <c r="I3403" t="str">
        <f t="shared" si="603"/>
        <v>00</v>
      </c>
    </row>
    <row r="3404" spans="1:9" ht="25.5">
      <c r="A3404" t="str">
        <f t="shared" si="604"/>
        <v>4.5.1.4.2.00.00 - Transferências Recebidas para Aportes de Recursos 
 para o RGPS – Intra OFSS</v>
      </c>
      <c r="B3404" s="5" t="s">
        <v>3414</v>
      </c>
      <c r="C3404" s="6"/>
      <c r="E3404" s="1">
        <f t="shared" ref="E3404" si="645">SUMIF(A3404:B3404,"*intra*",C3404:D3404)+SUMIF(A3404:B3404,"*inter*",C3404:D3404)</f>
        <v>0</v>
      </c>
      <c r="F3404" s="1">
        <f t="shared" ref="F3404" si="646">SUMIF(A3404:B3404,"*consolidação*",C3404:D3404)</f>
        <v>0</v>
      </c>
      <c r="H3404" t="b">
        <f t="shared" si="605"/>
        <v>1</v>
      </c>
      <c r="I3404" t="str">
        <f t="shared" si="603"/>
        <v>00</v>
      </c>
    </row>
    <row r="3405" spans="1:9">
      <c r="A3405" t="str">
        <f t="shared" si="604"/>
        <v>4.5.2.0.0.00.00 - Transferências Inter Governamentais</v>
      </c>
      <c r="B3405" s="3" t="s">
        <v>3417</v>
      </c>
      <c r="C3405" s="4">
        <v>168149885937.34</v>
      </c>
      <c r="E3405" s="1">
        <f>E3413+E3410+E3418+E3406</f>
        <v>164810816196.98001</v>
      </c>
      <c r="F3405" s="1">
        <f>F3413+F3410+F3418+F3406</f>
        <v>3339069740.3599997</v>
      </c>
      <c r="H3405" t="b">
        <f t="shared" si="605"/>
        <v>1</v>
      </c>
      <c r="I3405" t="str">
        <f t="shared" si="603"/>
        <v>00</v>
      </c>
    </row>
    <row r="3406" spans="1:9">
      <c r="A3406" t="str">
        <f t="shared" si="604"/>
        <v>4.5.2.1.0.00.00 - Transferências Constitucionais e Legais de Receitas</v>
      </c>
      <c r="B3406" s="5" t="s">
        <v>3418</v>
      </c>
      <c r="C3406" s="6">
        <v>132592655825.27</v>
      </c>
      <c r="E3406" s="1">
        <f>E3408+E3407+E3409</f>
        <v>129429461232.17001</v>
      </c>
      <c r="F3406" s="1">
        <f>F3408+F3407+F3409</f>
        <v>3163194593.0999999</v>
      </c>
      <c r="H3406" t="b">
        <f t="shared" si="605"/>
        <v>1</v>
      </c>
      <c r="I3406" t="str">
        <f t="shared" si="603"/>
        <v>00</v>
      </c>
    </row>
    <row r="3407" spans="1:9" ht="25.5">
      <c r="A3407" t="str">
        <f t="shared" si="604"/>
        <v>4.5.2.1.1.00.00 - Transferências Constitucionais e Legais de 
 Receitas- Consolidação</v>
      </c>
      <c r="B3407" s="3" t="s">
        <v>3419</v>
      </c>
      <c r="C3407" s="4">
        <v>3163194593.0999999</v>
      </c>
      <c r="E3407" s="1">
        <f t="shared" ref="E3407:E3409" si="647">SUMIF(A3407:B3407,"*intra*",C3407:D3407)+SUMIF(A3407:B3407,"*inter*",C3407:D3407)</f>
        <v>0</v>
      </c>
      <c r="F3407" s="1">
        <f t="shared" ref="F3407:F3409" si="648">SUMIF(A3407:B3407,"*consolidação*",C3407:D3407)</f>
        <v>3163194593.0999999</v>
      </c>
      <c r="H3407" t="b">
        <f t="shared" si="605"/>
        <v>1</v>
      </c>
      <c r="I3407" t="str">
        <f t="shared" si="603"/>
        <v>00</v>
      </c>
    </row>
    <row r="3408" spans="1:9" ht="25.5">
      <c r="A3408" t="str">
        <f t="shared" si="604"/>
        <v>4.5.2.1.3.00.00 - Transferências Constitucionais e Legais de 
 Receitas - Inter OFSS – União</v>
      </c>
      <c r="B3408" s="5" t="s">
        <v>3420</v>
      </c>
      <c r="C3408" s="6">
        <v>129409907203.07001</v>
      </c>
      <c r="E3408" s="1">
        <f t="shared" si="647"/>
        <v>129409907203.07001</v>
      </c>
      <c r="F3408" s="1">
        <f t="shared" si="648"/>
        <v>0</v>
      </c>
      <c r="H3408" t="b">
        <f t="shared" si="605"/>
        <v>1</v>
      </c>
      <c r="I3408" t="str">
        <f t="shared" si="603"/>
        <v>00</v>
      </c>
    </row>
    <row r="3409" spans="1:9" ht="25.5">
      <c r="A3409" t="str">
        <f t="shared" si="604"/>
        <v>4.5.2.1.4.00.00 - Transferências Constitucionais e Legais de 
 Receitas - Inter OFSS - Estado</v>
      </c>
      <c r="B3409" s="3" t="s">
        <v>3421</v>
      </c>
      <c r="C3409" s="4">
        <v>19554029.100000001</v>
      </c>
      <c r="E3409" s="1">
        <f t="shared" si="647"/>
        <v>19554029.100000001</v>
      </c>
      <c r="F3409" s="1">
        <f t="shared" si="648"/>
        <v>0</v>
      </c>
      <c r="H3409" t="b">
        <f t="shared" si="605"/>
        <v>1</v>
      </c>
      <c r="I3409" t="str">
        <f t="shared" ref="I3409:I3472" si="649">MID(A3409,11,2)</f>
        <v>00</v>
      </c>
    </row>
    <row r="3410" spans="1:9">
      <c r="A3410" t="str">
        <f t="shared" ref="A3410:A3473" si="650">TRIM(B3410)</f>
        <v>4.5.2.2.0.00.00 - Transferências do FUNDEB</v>
      </c>
      <c r="B3410" s="5" t="s">
        <v>3422</v>
      </c>
      <c r="C3410" s="6">
        <v>30168804416.09</v>
      </c>
      <c r="E3410" s="1">
        <f>E3411+E3412</f>
        <v>30168804416.09</v>
      </c>
      <c r="F3410" s="1">
        <f>F3411+F3412</f>
        <v>0</v>
      </c>
      <c r="H3410" t="b">
        <f t="shared" ref="H3410:H3473" si="651">IF(I3410="00",C3410=E3410+F3410,TRUE)</f>
        <v>1</v>
      </c>
      <c r="I3410" t="str">
        <f t="shared" si="649"/>
        <v>00</v>
      </c>
    </row>
    <row r="3411" spans="1:9">
      <c r="A3411" t="str">
        <f t="shared" si="650"/>
        <v>4.5.2.2.3.00.00 - Transferências do FUNDEB - Inter OFSS - União</v>
      </c>
      <c r="B3411" s="3" t="s">
        <v>3423</v>
      </c>
      <c r="C3411" s="4">
        <v>6001215058.04</v>
      </c>
      <c r="E3411" s="1">
        <f t="shared" ref="E3411:E3412" si="652">SUMIF(A3411:B3411,"*intra*",C3411:D3411)+SUMIF(A3411:B3411,"*inter*",C3411:D3411)</f>
        <v>6001215058.04</v>
      </c>
      <c r="F3411" s="1">
        <f t="shared" ref="F3411:F3412" si="653">SUMIF(A3411:B3411,"*consolidação*",C3411:D3411)</f>
        <v>0</v>
      </c>
      <c r="H3411" t="b">
        <f t="shared" si="651"/>
        <v>1</v>
      </c>
      <c r="I3411" t="str">
        <f t="shared" si="649"/>
        <v>00</v>
      </c>
    </row>
    <row r="3412" spans="1:9">
      <c r="A3412" t="str">
        <f t="shared" si="650"/>
        <v>4.5.2.2.4.00.00 - Transferências do FUNDEB - Inter OFSS - Estado</v>
      </c>
      <c r="B3412" s="5" t="s">
        <v>3424</v>
      </c>
      <c r="C3412" s="6">
        <v>24167589358.049999</v>
      </c>
      <c r="E3412" s="1">
        <f t="shared" si="652"/>
        <v>24167589358.049999</v>
      </c>
      <c r="F3412" s="1">
        <f t="shared" si="653"/>
        <v>0</v>
      </c>
      <c r="H3412" t="b">
        <f t="shared" si="651"/>
        <v>1</v>
      </c>
      <c r="I3412" t="str">
        <f t="shared" si="649"/>
        <v>00</v>
      </c>
    </row>
    <row r="3413" spans="1:9">
      <c r="A3413" t="str">
        <f t="shared" si="650"/>
        <v>4.5.2.3.0.00.00 - Transferências Voluntárias</v>
      </c>
      <c r="B3413" s="3" t="s">
        <v>3425</v>
      </c>
      <c r="C3413" s="4">
        <v>4592172443.3800001</v>
      </c>
      <c r="E3413" s="1">
        <f>E3417+E3414+E3415+E3416</f>
        <v>4492722047.5599995</v>
      </c>
      <c r="F3413" s="1">
        <f>F3417+F3414+F3415+F3416</f>
        <v>99450395.819999993</v>
      </c>
      <c r="H3413" t="b">
        <f t="shared" si="651"/>
        <v>1</v>
      </c>
      <c r="I3413" t="str">
        <f t="shared" si="649"/>
        <v>00</v>
      </c>
    </row>
    <row r="3414" spans="1:9">
      <c r="A3414" t="str">
        <f t="shared" si="650"/>
        <v>4.5.2.3.1.00.00 - Transferências Voluntárias - Consolidação</v>
      </c>
      <c r="B3414" s="5" t="s">
        <v>3426</v>
      </c>
      <c r="C3414" s="6">
        <v>99450395.819999993</v>
      </c>
      <c r="E3414" s="1">
        <f t="shared" ref="E3414:E3417" si="654">SUMIF(A3414:B3414,"*intra*",C3414:D3414)+SUMIF(A3414:B3414,"*inter*",C3414:D3414)</f>
        <v>0</v>
      </c>
      <c r="F3414" s="1">
        <f t="shared" ref="F3414:F3417" si="655">SUMIF(A3414:B3414,"*consolidação*",C3414:D3414)</f>
        <v>99450395.819999993</v>
      </c>
      <c r="H3414" t="b">
        <f t="shared" si="651"/>
        <v>1</v>
      </c>
      <c r="I3414" t="str">
        <f t="shared" si="649"/>
        <v>00</v>
      </c>
    </row>
    <row r="3415" spans="1:9">
      <c r="A3415" t="str">
        <f t="shared" si="650"/>
        <v>4.5.2.3.3.00.00 - Transferências Voluntárias – Inter OFSS - União</v>
      </c>
      <c r="B3415" s="3" t="s">
        <v>3427</v>
      </c>
      <c r="C3415" s="4">
        <v>3816225958.3299999</v>
      </c>
      <c r="E3415" s="1">
        <f t="shared" si="654"/>
        <v>3816225958.3299999</v>
      </c>
      <c r="F3415" s="1">
        <f t="shared" si="655"/>
        <v>0</v>
      </c>
      <c r="H3415" t="b">
        <f t="shared" si="651"/>
        <v>1</v>
      </c>
      <c r="I3415" t="str">
        <f t="shared" si="649"/>
        <v>00</v>
      </c>
    </row>
    <row r="3416" spans="1:9">
      <c r="A3416" t="str">
        <f t="shared" si="650"/>
        <v>4.5.2.3.4.00.00 - Transferências Voluntárias – Inter OFSS - Estado</v>
      </c>
      <c r="B3416" s="5" t="s">
        <v>3428</v>
      </c>
      <c r="C3416" s="6">
        <v>229145455.81999999</v>
      </c>
      <c r="E3416" s="1">
        <f t="shared" si="654"/>
        <v>229145455.81999999</v>
      </c>
      <c r="F3416" s="1">
        <f t="shared" si="655"/>
        <v>0</v>
      </c>
      <c r="H3416" t="b">
        <f t="shared" si="651"/>
        <v>1</v>
      </c>
      <c r="I3416" t="str">
        <f t="shared" si="649"/>
        <v>00</v>
      </c>
    </row>
    <row r="3417" spans="1:9" ht="25.5">
      <c r="A3417" t="str">
        <f t="shared" si="650"/>
        <v>4.5.2.3.5.00.00 - Transferências Voluntárias - Inter OFSS - 
 Município</v>
      </c>
      <c r="B3417" s="3" t="s">
        <v>3429</v>
      </c>
      <c r="C3417" s="4">
        <v>447350633.41000003</v>
      </c>
      <c r="E3417" s="1">
        <f t="shared" si="654"/>
        <v>447350633.41000003</v>
      </c>
      <c r="F3417" s="1">
        <f t="shared" si="655"/>
        <v>0</v>
      </c>
      <c r="H3417" t="b">
        <f t="shared" si="651"/>
        <v>1</v>
      </c>
      <c r="I3417" t="str">
        <f t="shared" si="649"/>
        <v>00</v>
      </c>
    </row>
    <row r="3418" spans="1:9">
      <c r="A3418" t="str">
        <f t="shared" si="650"/>
        <v>4.5.2.4.0.00.00 - Outras Transferências</v>
      </c>
      <c r="B3418" s="5" t="s">
        <v>3430</v>
      </c>
      <c r="C3418" s="6">
        <v>796253252.60000002</v>
      </c>
      <c r="E3418" s="1">
        <f>E3422+E3421+E3419+E3420</f>
        <v>719828501.15999997</v>
      </c>
      <c r="F3418" s="1">
        <f>F3422+F3421+F3419+F3420</f>
        <v>76424751.439999998</v>
      </c>
      <c r="H3418" t="b">
        <f t="shared" si="651"/>
        <v>1</v>
      </c>
      <c r="I3418" t="str">
        <f t="shared" si="649"/>
        <v>00</v>
      </c>
    </row>
    <row r="3419" spans="1:9">
      <c r="A3419" t="str">
        <f t="shared" si="650"/>
        <v>4.5.2.4.1.00.00 - Outras Transferências - Consolidação</v>
      </c>
      <c r="B3419" s="3" t="s">
        <v>3431</v>
      </c>
      <c r="C3419" s="4">
        <v>76424751.439999998</v>
      </c>
      <c r="E3419" s="1">
        <f t="shared" ref="E3419:E3422" si="656">SUMIF(A3419:B3419,"*intra*",C3419:D3419)+SUMIF(A3419:B3419,"*inter*",C3419:D3419)</f>
        <v>0</v>
      </c>
      <c r="F3419" s="1">
        <f t="shared" ref="F3419:F3422" si="657">SUMIF(A3419:B3419,"*consolidação*",C3419:D3419)</f>
        <v>76424751.439999998</v>
      </c>
      <c r="H3419" t="b">
        <f t="shared" si="651"/>
        <v>1</v>
      </c>
      <c r="I3419" t="str">
        <f t="shared" si="649"/>
        <v>00</v>
      </c>
    </row>
    <row r="3420" spans="1:9">
      <c r="A3420" t="str">
        <f t="shared" si="650"/>
        <v>4.5.2.4.3.00.00 - Outras Transferências – Inter OFSS - União</v>
      </c>
      <c r="B3420" s="5" t="s">
        <v>3432</v>
      </c>
      <c r="C3420" s="6">
        <v>655388115.88999999</v>
      </c>
      <c r="E3420" s="1">
        <f t="shared" si="656"/>
        <v>655388115.88999999</v>
      </c>
      <c r="F3420" s="1">
        <f t="shared" si="657"/>
        <v>0</v>
      </c>
      <c r="H3420" t="b">
        <f t="shared" si="651"/>
        <v>1</v>
      </c>
      <c r="I3420" t="str">
        <f t="shared" si="649"/>
        <v>00</v>
      </c>
    </row>
    <row r="3421" spans="1:9">
      <c r="A3421" t="str">
        <f t="shared" si="650"/>
        <v>4.5.2.4.4.00.00 - Outras Transferências – Inter OFSS - Estado</v>
      </c>
      <c r="B3421" s="3" t="s">
        <v>3433</v>
      </c>
      <c r="C3421" s="4">
        <v>496765.29</v>
      </c>
      <c r="E3421" s="1">
        <f t="shared" si="656"/>
        <v>496765.29</v>
      </c>
      <c r="F3421" s="1">
        <f t="shared" si="657"/>
        <v>0</v>
      </c>
      <c r="H3421" t="b">
        <f t="shared" si="651"/>
        <v>1</v>
      </c>
      <c r="I3421" t="str">
        <f t="shared" si="649"/>
        <v>00</v>
      </c>
    </row>
    <row r="3422" spans="1:9">
      <c r="A3422" t="str">
        <f t="shared" si="650"/>
        <v>4.5.2.4.5.00.00 - Outras Transferências – Inter OFSS - Município</v>
      </c>
      <c r="B3422" s="5" t="s">
        <v>3434</v>
      </c>
      <c r="C3422" s="6">
        <v>63943619.979999997</v>
      </c>
      <c r="E3422" s="1">
        <f t="shared" si="656"/>
        <v>63943619.979999997</v>
      </c>
      <c r="F3422" s="1">
        <f t="shared" si="657"/>
        <v>0</v>
      </c>
      <c r="H3422" t="b">
        <f t="shared" si="651"/>
        <v>1</v>
      </c>
      <c r="I3422" t="str">
        <f t="shared" si="649"/>
        <v>00</v>
      </c>
    </row>
    <row r="3423" spans="1:9">
      <c r="A3423" t="str">
        <f t="shared" si="650"/>
        <v>4.5.3.0.0.00.00 - Transferências das Instituições Privadas</v>
      </c>
      <c r="B3423" s="3" t="s">
        <v>3435</v>
      </c>
      <c r="C3423" s="4">
        <v>3092679337.48</v>
      </c>
      <c r="E3423" s="1">
        <f>E3424+E3426</f>
        <v>0</v>
      </c>
      <c r="F3423" s="1">
        <f>F3424+F3426</f>
        <v>3092679337.48</v>
      </c>
      <c r="H3423" t="b">
        <f t="shared" si="651"/>
        <v>1</v>
      </c>
      <c r="I3423" t="str">
        <f t="shared" si="649"/>
        <v>00</v>
      </c>
    </row>
    <row r="3424" spans="1:9" ht="25.5">
      <c r="A3424" t="str">
        <f t="shared" si="650"/>
        <v>4.5.3.1.0.00.00 - Transferências das Instituições Privadas sem Fins 
 Lucrativos</v>
      </c>
      <c r="B3424" s="5" t="s">
        <v>3436</v>
      </c>
      <c r="C3424" s="6">
        <v>311719748.68000001</v>
      </c>
      <c r="E3424" s="1">
        <f>E3425</f>
        <v>0</v>
      </c>
      <c r="F3424" s="1">
        <f>F3425</f>
        <v>311719748.68000001</v>
      </c>
      <c r="H3424" t="b">
        <f t="shared" si="651"/>
        <v>1</v>
      </c>
      <c r="I3424" t="str">
        <f t="shared" si="649"/>
        <v>00</v>
      </c>
    </row>
    <row r="3425" spans="1:9" ht="25.5">
      <c r="A3425" t="str">
        <f t="shared" si="650"/>
        <v>4.5.3.1.1.00.00 - Transferências das Instituições Privadas sem Fins 
 Lucrativos - Consolidação</v>
      </c>
      <c r="B3425" s="3" t="s">
        <v>3437</v>
      </c>
      <c r="C3425" s="4">
        <v>311719748.68000001</v>
      </c>
      <c r="E3425" s="1">
        <f t="shared" ref="E3425" si="658">SUMIF(A3425:B3425,"*intra*",C3425:D3425)+SUMIF(A3425:B3425,"*inter*",C3425:D3425)</f>
        <v>0</v>
      </c>
      <c r="F3425" s="1">
        <f t="shared" ref="F3425" si="659">SUMIF(A3425:B3425,"*consolidação*",C3425:D3425)</f>
        <v>311719748.68000001</v>
      </c>
      <c r="H3425" t="b">
        <f t="shared" si="651"/>
        <v>1</v>
      </c>
      <c r="I3425" t="str">
        <f t="shared" si="649"/>
        <v>00</v>
      </c>
    </row>
    <row r="3426" spans="1:9" ht="25.5">
      <c r="A3426" t="str">
        <f t="shared" si="650"/>
        <v>4.5.3.2.0.00.00 - Transferências das Instituições Privadas com Fins 
 Lucrativos</v>
      </c>
      <c r="B3426" s="5" t="s">
        <v>3438</v>
      </c>
      <c r="C3426" s="6">
        <v>2780959588.8000002</v>
      </c>
      <c r="E3426" s="1">
        <f>E3427</f>
        <v>0</v>
      </c>
      <c r="F3426" s="1">
        <f>F3427</f>
        <v>2780959588.8000002</v>
      </c>
      <c r="H3426" t="b">
        <f t="shared" si="651"/>
        <v>1</v>
      </c>
      <c r="I3426" t="str">
        <f t="shared" si="649"/>
        <v>00</v>
      </c>
    </row>
    <row r="3427" spans="1:9" ht="25.5">
      <c r="A3427" t="str">
        <f t="shared" si="650"/>
        <v>4.5.3.2.1.00.00 - Transferências das Instituições Privadas com Fins 
 Lucrativos - Consolidação</v>
      </c>
      <c r="B3427" s="3" t="s">
        <v>3439</v>
      </c>
      <c r="C3427" s="4">
        <v>2780959588.8000002</v>
      </c>
      <c r="E3427" s="1">
        <f t="shared" ref="E3427" si="660">SUMIF(A3427:B3427,"*intra*",C3427:D3427)+SUMIF(A3427:B3427,"*inter*",C3427:D3427)</f>
        <v>0</v>
      </c>
      <c r="F3427" s="1">
        <f t="shared" ref="F3427" si="661">SUMIF(A3427:B3427,"*consolidação*",C3427:D3427)</f>
        <v>2780959588.8000002</v>
      </c>
      <c r="H3427" t="b">
        <f t="shared" si="651"/>
        <v>1</v>
      </c>
      <c r="I3427" t="str">
        <f t="shared" si="649"/>
        <v>00</v>
      </c>
    </row>
    <row r="3428" spans="1:9">
      <c r="A3428" t="str">
        <f t="shared" si="650"/>
        <v>4.5.4.0.0.00.00 - Transferências das Instituições Multigovernamentais</v>
      </c>
      <c r="B3428" s="5" t="s">
        <v>3440</v>
      </c>
      <c r="C3428" s="6">
        <v>13803124361.190001</v>
      </c>
      <c r="E3428" s="1">
        <f>E3429</f>
        <v>0</v>
      </c>
      <c r="F3428" s="1">
        <f>F3429</f>
        <v>13803124361.190001</v>
      </c>
      <c r="H3428" t="b">
        <f t="shared" si="651"/>
        <v>1</v>
      </c>
      <c r="I3428" t="str">
        <f t="shared" si="649"/>
        <v>00</v>
      </c>
    </row>
    <row r="3429" spans="1:9" ht="25.5">
      <c r="A3429" t="str">
        <f t="shared" si="650"/>
        <v>4.5.4.0.1.00.00 - Transferências das Instituições Multigovernamentais 
 - Consolidação</v>
      </c>
      <c r="B3429" s="3" t="s">
        <v>3441</v>
      </c>
      <c r="C3429" s="4">
        <v>13803124361.190001</v>
      </c>
      <c r="E3429" s="1">
        <f t="shared" ref="E3429" si="662">SUMIF(A3429:B3429,"*intra*",C3429:D3429)+SUMIF(A3429:B3429,"*inter*",C3429:D3429)</f>
        <v>0</v>
      </c>
      <c r="F3429" s="1">
        <f t="shared" ref="F3429" si="663">SUMIF(A3429:B3429,"*consolidação*",C3429:D3429)</f>
        <v>13803124361.190001</v>
      </c>
      <c r="H3429" t="b">
        <f t="shared" si="651"/>
        <v>1</v>
      </c>
      <c r="I3429" t="str">
        <f t="shared" si="649"/>
        <v>00</v>
      </c>
    </row>
    <row r="3430" spans="1:9">
      <c r="A3430" t="str">
        <f t="shared" si="650"/>
        <v>4.5.5.0.0.00.00 - Transferências de Consórcios Públicos</v>
      </c>
      <c r="B3430" s="5" t="s">
        <v>3442</v>
      </c>
      <c r="C3430" s="6"/>
      <c r="E3430" s="1">
        <f>E3431</f>
        <v>0</v>
      </c>
      <c r="F3430" s="1">
        <f>F3431</f>
        <v>0</v>
      </c>
      <c r="H3430" t="b">
        <f t="shared" si="651"/>
        <v>1</v>
      </c>
      <c r="I3430" t="str">
        <f t="shared" si="649"/>
        <v>00</v>
      </c>
    </row>
    <row r="3431" spans="1:9" ht="25.5">
      <c r="A3431" t="str">
        <f t="shared" si="650"/>
        <v>4.5.5.0.1.00.00 - Transferências de Consórcios Públicos - 
 Consolidação</v>
      </c>
      <c r="B3431" s="3" t="s">
        <v>3443</v>
      </c>
      <c r="C3431" s="4"/>
      <c r="E3431" s="1">
        <f t="shared" ref="E3431" si="664">SUMIF(A3431:B3431,"*intra*",C3431:D3431)+SUMIF(A3431:B3431,"*inter*",C3431:D3431)</f>
        <v>0</v>
      </c>
      <c r="F3431" s="1">
        <f t="shared" ref="F3431" si="665">SUMIF(A3431:B3431,"*consolidação*",C3431:D3431)</f>
        <v>0</v>
      </c>
      <c r="H3431" t="b">
        <f t="shared" si="651"/>
        <v>1</v>
      </c>
      <c r="I3431" t="str">
        <f t="shared" si="649"/>
        <v>00</v>
      </c>
    </row>
    <row r="3432" spans="1:9">
      <c r="A3432" t="str">
        <f t="shared" si="650"/>
        <v>4.5.6.0.0.00.00 - Transferências do Exterior</v>
      </c>
      <c r="B3432" s="5" t="s">
        <v>3444</v>
      </c>
      <c r="C3432" s="6">
        <v>8419211.5399999991</v>
      </c>
      <c r="E3432" s="1">
        <f>E3433</f>
        <v>0</v>
      </c>
      <c r="F3432" s="1">
        <f>F3433</f>
        <v>8419211.5399999991</v>
      </c>
      <c r="H3432" t="b">
        <f t="shared" si="651"/>
        <v>1</v>
      </c>
      <c r="I3432" t="str">
        <f t="shared" si="649"/>
        <v>00</v>
      </c>
    </row>
    <row r="3433" spans="1:9">
      <c r="A3433" t="str">
        <f t="shared" si="650"/>
        <v>4.5.6.0.1.00.00 - Transferências do Exterior - Consolidação</v>
      </c>
      <c r="B3433" s="3" t="s">
        <v>3445</v>
      </c>
      <c r="C3433" s="4">
        <v>8419211.5399999991</v>
      </c>
      <c r="E3433" s="1">
        <f t="shared" ref="E3433" si="666">SUMIF(A3433:B3433,"*intra*",C3433:D3433)+SUMIF(A3433:B3433,"*inter*",C3433:D3433)</f>
        <v>0</v>
      </c>
      <c r="F3433" s="1">
        <f t="shared" ref="F3433" si="667">SUMIF(A3433:B3433,"*consolidação*",C3433:D3433)</f>
        <v>8419211.5399999991</v>
      </c>
      <c r="H3433" t="b">
        <f t="shared" si="651"/>
        <v>1</v>
      </c>
      <c r="I3433" t="str">
        <f t="shared" si="649"/>
        <v>00</v>
      </c>
    </row>
    <row r="3434" spans="1:9">
      <c r="A3434" t="str">
        <f t="shared" si="650"/>
        <v>4.5.7.0.0.00.00 - Execução Orçamentária Delegada</v>
      </c>
      <c r="B3434" s="5" t="s">
        <v>3446</v>
      </c>
      <c r="C3434" s="6">
        <v>719997.94</v>
      </c>
      <c r="E3434" s="1">
        <f>E3439+E3435</f>
        <v>719997.94</v>
      </c>
      <c r="F3434" s="1">
        <f>F3439+F3435</f>
        <v>0</v>
      </c>
      <c r="H3434" t="b">
        <f t="shared" si="651"/>
        <v>1</v>
      </c>
      <c r="I3434" t="str">
        <f t="shared" si="649"/>
        <v>00</v>
      </c>
    </row>
    <row r="3435" spans="1:9">
      <c r="A3435" t="str">
        <f t="shared" si="650"/>
        <v>4.5.7.1.0.00.00 - Execução Orçamentária Delegada de Entes</v>
      </c>
      <c r="B3435" s="3" t="s">
        <v>3447</v>
      </c>
      <c r="C3435" s="4">
        <v>719997.94</v>
      </c>
      <c r="E3435" s="1">
        <f>E3438+E3436+E3437</f>
        <v>719997.94</v>
      </c>
      <c r="F3435" s="1">
        <f>F3438+F3436+F3437</f>
        <v>0</v>
      </c>
      <c r="H3435" t="b">
        <f t="shared" si="651"/>
        <v>1</v>
      </c>
      <c r="I3435" t="str">
        <f t="shared" si="649"/>
        <v>00</v>
      </c>
    </row>
    <row r="3436" spans="1:9" ht="25.5">
      <c r="A3436" t="str">
        <f t="shared" si="650"/>
        <v>4.5.7.1.3.00.00 - Execução Orçamentária Delegada de Entes – Inter 
 OFSS - União</v>
      </c>
      <c r="B3436" s="5" t="s">
        <v>3448</v>
      </c>
      <c r="C3436" s="6">
        <v>719997.94</v>
      </c>
      <c r="E3436" s="1">
        <f t="shared" ref="E3436:E3438" si="668">SUMIF(A3436:B3436,"*intra*",C3436:D3436)+SUMIF(A3436:B3436,"*inter*",C3436:D3436)</f>
        <v>719997.94</v>
      </c>
      <c r="F3436" s="1">
        <f t="shared" ref="F3436:F3438" si="669">SUMIF(A3436:B3436,"*consolidação*",C3436:D3436)</f>
        <v>0</v>
      </c>
      <c r="H3436" t="b">
        <f t="shared" si="651"/>
        <v>1</v>
      </c>
      <c r="I3436" t="str">
        <f t="shared" si="649"/>
        <v>00</v>
      </c>
    </row>
    <row r="3437" spans="1:9" ht="25.5">
      <c r="A3437" t="str">
        <f t="shared" si="650"/>
        <v>4.5.7.1.4.00.00 - Execução Orçamentária Delegada de Entes – Inter 
 OFSS - Estado</v>
      </c>
      <c r="B3437" s="3" t="s">
        <v>3449</v>
      </c>
      <c r="C3437" s="4"/>
      <c r="E3437" s="1">
        <f t="shared" si="668"/>
        <v>0</v>
      </c>
      <c r="F3437" s="1">
        <f t="shared" si="669"/>
        <v>0</v>
      </c>
      <c r="H3437" t="b">
        <f t="shared" si="651"/>
        <v>1</v>
      </c>
      <c r="I3437" t="str">
        <f t="shared" si="649"/>
        <v>00</v>
      </c>
    </row>
    <row r="3438" spans="1:9" ht="25.5">
      <c r="A3438" t="str">
        <f t="shared" si="650"/>
        <v>4.5.7.1.5.00.00 - Execução Orçamentária Delegada de Entes – Inter 
 OFSS - Município</v>
      </c>
      <c r="B3438" s="5" t="s">
        <v>3450</v>
      </c>
      <c r="C3438" s="6"/>
      <c r="E3438" s="1">
        <f t="shared" si="668"/>
        <v>0</v>
      </c>
      <c r="F3438" s="1">
        <f t="shared" si="669"/>
        <v>0</v>
      </c>
      <c r="H3438" t="b">
        <f t="shared" si="651"/>
        <v>1</v>
      </c>
      <c r="I3438" t="str">
        <f t="shared" si="649"/>
        <v>00</v>
      </c>
    </row>
    <row r="3439" spans="1:9">
      <c r="A3439" t="str">
        <f t="shared" si="650"/>
        <v>4.5.7.2.0.00.00 - Execução Orçamentária Delegada de Consórcios</v>
      </c>
      <c r="B3439" s="3" t="s">
        <v>3451</v>
      </c>
      <c r="C3439" s="4"/>
      <c r="E3439" s="1">
        <f>E3440</f>
        <v>0</v>
      </c>
      <c r="F3439" s="1">
        <f>F3440</f>
        <v>0</v>
      </c>
      <c r="H3439" t="b">
        <f t="shared" si="651"/>
        <v>1</v>
      </c>
      <c r="I3439" t="str">
        <f t="shared" si="649"/>
        <v>00</v>
      </c>
    </row>
    <row r="3440" spans="1:9" ht="25.5">
      <c r="A3440" t="str">
        <f t="shared" si="650"/>
        <v>4.5.7.2.1.00.00 - Execução Orçamentária Delegada de Consórcios - 
 Consolidação</v>
      </c>
      <c r="B3440" s="5" t="s">
        <v>3452</v>
      </c>
      <c r="C3440" s="6"/>
      <c r="E3440" s="1">
        <f t="shared" ref="E3440" si="670">SUMIF(A3440:B3440,"*intra*",C3440:D3440)+SUMIF(A3440:B3440,"*inter*",C3440:D3440)</f>
        <v>0</v>
      </c>
      <c r="F3440" s="1">
        <f t="shared" ref="F3440" si="671">SUMIF(A3440:B3440,"*consolidação*",C3440:D3440)</f>
        <v>0</v>
      </c>
      <c r="H3440" t="b">
        <f t="shared" si="651"/>
        <v>1</v>
      </c>
      <c r="I3440" t="str">
        <f t="shared" si="649"/>
        <v>00</v>
      </c>
    </row>
    <row r="3441" spans="1:9">
      <c r="A3441" t="str">
        <f t="shared" si="650"/>
        <v>4.5.8.0.0.00.00 - Transferências de Pessoas Físicas</v>
      </c>
      <c r="B3441" s="3" t="s">
        <v>3453</v>
      </c>
      <c r="C3441" s="4">
        <v>53204929.170000002</v>
      </c>
      <c r="E3441" s="1">
        <f>E3442</f>
        <v>0</v>
      </c>
      <c r="F3441" s="1">
        <f>F3442</f>
        <v>53204929.170000002</v>
      </c>
      <c r="H3441" t="b">
        <f t="shared" si="651"/>
        <v>1</v>
      </c>
      <c r="I3441" t="str">
        <f t="shared" si="649"/>
        <v>00</v>
      </c>
    </row>
    <row r="3442" spans="1:9">
      <c r="A3442" t="str">
        <f t="shared" si="650"/>
        <v>4.5.8.0.1.00.00 - Transferências de Pessoas Físicas - Consolidação</v>
      </c>
      <c r="B3442" s="5" t="s">
        <v>3454</v>
      </c>
      <c r="C3442" s="6">
        <v>53204929.170000002</v>
      </c>
      <c r="E3442" s="1">
        <f t="shared" ref="E3442" si="672">SUMIF(A3442:B3442,"*intra*",C3442:D3442)+SUMIF(A3442:B3442,"*inter*",C3442:D3442)</f>
        <v>0</v>
      </c>
      <c r="F3442" s="1">
        <f t="shared" ref="F3442" si="673">SUMIF(A3442:B3442,"*consolidação*",C3442:D3442)</f>
        <v>53204929.170000002</v>
      </c>
      <c r="H3442" t="b">
        <f t="shared" si="651"/>
        <v>1</v>
      </c>
      <c r="I3442" t="str">
        <f t="shared" si="649"/>
        <v>00</v>
      </c>
    </row>
    <row r="3443" spans="1:9">
      <c r="A3443" t="str">
        <f t="shared" si="650"/>
        <v>4.5.9.0.0.00.00 - Outras Transferências e Delegações Recebidas</v>
      </c>
      <c r="B3443" s="3" t="s">
        <v>3455</v>
      </c>
      <c r="C3443" s="4">
        <v>1048105179.27</v>
      </c>
      <c r="E3443" s="1">
        <f>E3444</f>
        <v>0</v>
      </c>
      <c r="F3443" s="1">
        <f>F3444</f>
        <v>1048105179.27</v>
      </c>
      <c r="H3443" t="b">
        <f t="shared" si="651"/>
        <v>1</v>
      </c>
      <c r="I3443" t="str">
        <f t="shared" si="649"/>
        <v>00</v>
      </c>
    </row>
    <row r="3444" spans="1:9" ht="25.5">
      <c r="A3444" t="str">
        <f t="shared" si="650"/>
        <v>4.5.9.0.1.00.00 - Outras Transferências e Delegações Recebidas - 
 Consolidação</v>
      </c>
      <c r="B3444" s="5" t="s">
        <v>3456</v>
      </c>
      <c r="C3444" s="6">
        <v>1048105179.27</v>
      </c>
      <c r="E3444" s="1">
        <f t="shared" ref="E3444" si="674">SUMIF(A3444:B3444,"*intra*",C3444:D3444)+SUMIF(A3444:B3444,"*inter*",C3444:D3444)</f>
        <v>0</v>
      </c>
      <c r="F3444" s="1">
        <f t="shared" ref="F3444" si="675">SUMIF(A3444:B3444,"*consolidação*",C3444:D3444)</f>
        <v>1048105179.27</v>
      </c>
      <c r="H3444" t="b">
        <f t="shared" si="651"/>
        <v>1</v>
      </c>
      <c r="I3444" t="str">
        <f t="shared" si="649"/>
        <v>00</v>
      </c>
    </row>
    <row r="3445" spans="1:9" ht="25.5">
      <c r="A3445" t="str">
        <f t="shared" si="650"/>
        <v>4.6.0.0.0.00.00 - Valorização e Ganhos com Ativos e Desincorporação de 
 Passivos</v>
      </c>
      <c r="B3445" s="3" t="s">
        <v>3457</v>
      </c>
      <c r="C3445" s="4">
        <v>135647133521.25999</v>
      </c>
      <c r="E3445" s="1">
        <f>E3446+E3453+E3462+E3473+E3475</f>
        <v>0</v>
      </c>
      <c r="F3445" s="1">
        <f>F3446+F3453+F3462+F3473+F3475</f>
        <v>135647133521.25998</v>
      </c>
      <c r="H3445" t="b">
        <f t="shared" si="651"/>
        <v>1</v>
      </c>
      <c r="I3445" t="str">
        <f t="shared" si="649"/>
        <v>00</v>
      </c>
    </row>
    <row r="3446" spans="1:9">
      <c r="A3446" t="str">
        <f t="shared" si="650"/>
        <v>4.6.1.0.0.00.00 - Reavaliação de Ativos</v>
      </c>
      <c r="B3446" s="5" t="s">
        <v>3458</v>
      </c>
      <c r="C3446" s="6">
        <v>85999601902.880005</v>
      </c>
      <c r="E3446" s="1">
        <f>E3451+E3449+E3447</f>
        <v>0</v>
      </c>
      <c r="F3446" s="1">
        <f>F3451+F3449+F3447</f>
        <v>85999601902.87999</v>
      </c>
      <c r="H3446" t="b">
        <f t="shared" si="651"/>
        <v>1</v>
      </c>
      <c r="I3446" t="str">
        <f t="shared" si="649"/>
        <v>00</v>
      </c>
    </row>
    <row r="3447" spans="1:9">
      <c r="A3447" t="str">
        <f t="shared" si="650"/>
        <v>4.6.1.1.0.00.00 - Reavaliação de Imobilizado</v>
      </c>
      <c r="B3447" s="3" t="s">
        <v>3459</v>
      </c>
      <c r="C3447" s="4">
        <v>3665294611.75</v>
      </c>
      <c r="E3447" s="1">
        <f>E3448</f>
        <v>0</v>
      </c>
      <c r="F3447" s="1">
        <f>F3448</f>
        <v>3665294611.75</v>
      </c>
      <c r="H3447" t="b">
        <f t="shared" si="651"/>
        <v>1</v>
      </c>
      <c r="I3447" t="str">
        <f t="shared" si="649"/>
        <v>00</v>
      </c>
    </row>
    <row r="3448" spans="1:9">
      <c r="A3448" t="str">
        <f t="shared" si="650"/>
        <v>4.6.1.1.1.00.00 - Reavaliação de Imobilizado - Consolidação</v>
      </c>
      <c r="B3448" s="5" t="s">
        <v>3460</v>
      </c>
      <c r="C3448" s="6">
        <v>3665294611.75</v>
      </c>
      <c r="E3448" s="1">
        <f t="shared" ref="E3448" si="676">SUMIF(A3448:B3448,"*intra*",C3448:D3448)+SUMIF(A3448:B3448,"*inter*",C3448:D3448)</f>
        <v>0</v>
      </c>
      <c r="F3448" s="1">
        <f t="shared" ref="F3448" si="677">SUMIF(A3448:B3448,"*consolidação*",C3448:D3448)</f>
        <v>3665294611.75</v>
      </c>
      <c r="H3448" t="b">
        <f t="shared" si="651"/>
        <v>1</v>
      </c>
      <c r="I3448" t="str">
        <f t="shared" si="649"/>
        <v>00</v>
      </c>
    </row>
    <row r="3449" spans="1:9">
      <c r="A3449" t="str">
        <f t="shared" si="650"/>
        <v>4.6.1.2.0.00.00 - Reavaliação de Intangíveis</v>
      </c>
      <c r="B3449" s="3" t="s">
        <v>3461</v>
      </c>
      <c r="C3449" s="4">
        <v>1601641.29</v>
      </c>
      <c r="E3449" s="1">
        <f>E3450</f>
        <v>0</v>
      </c>
      <c r="F3449" s="1">
        <f>F3450</f>
        <v>1601641.29</v>
      </c>
      <c r="H3449" t="b">
        <f t="shared" si="651"/>
        <v>1</v>
      </c>
      <c r="I3449" t="str">
        <f t="shared" si="649"/>
        <v>00</v>
      </c>
    </row>
    <row r="3450" spans="1:9">
      <c r="A3450" t="str">
        <f t="shared" si="650"/>
        <v>4.6.1.2.1.00.00 - Reavaliação de Intangíveis - Consolidação</v>
      </c>
      <c r="B3450" s="5" t="s">
        <v>3462</v>
      </c>
      <c r="C3450" s="6">
        <v>1601641.29</v>
      </c>
      <c r="E3450" s="1">
        <f t="shared" ref="E3450" si="678">SUMIF(A3450:B3450,"*intra*",C3450:D3450)+SUMIF(A3450:B3450,"*inter*",C3450:D3450)</f>
        <v>0</v>
      </c>
      <c r="F3450" s="1">
        <f t="shared" ref="F3450" si="679">SUMIF(A3450:B3450,"*consolidação*",C3450:D3450)</f>
        <v>1601641.29</v>
      </c>
      <c r="H3450" t="b">
        <f t="shared" si="651"/>
        <v>1</v>
      </c>
      <c r="I3450" t="str">
        <f t="shared" si="649"/>
        <v>00</v>
      </c>
    </row>
    <row r="3451" spans="1:9">
      <c r="A3451" t="str">
        <f t="shared" si="650"/>
        <v>4.6.1.9.0.00.00 - Reavaliação de Outros Ativos</v>
      </c>
      <c r="B3451" s="3" t="s">
        <v>3463</v>
      </c>
      <c r="C3451" s="4">
        <v>82332705649.839996</v>
      </c>
      <c r="E3451" s="1">
        <f>E3452</f>
        <v>0</v>
      </c>
      <c r="F3451" s="1">
        <f>F3452</f>
        <v>82332705649.839996</v>
      </c>
      <c r="H3451" t="b">
        <f t="shared" si="651"/>
        <v>1</v>
      </c>
      <c r="I3451" t="str">
        <f t="shared" si="649"/>
        <v>00</v>
      </c>
    </row>
    <row r="3452" spans="1:9">
      <c r="A3452" t="str">
        <f t="shared" si="650"/>
        <v>4.6.1.9.1.00.00 - Reavaliação de Outros Ativos - Consolidação</v>
      </c>
      <c r="B3452" s="5" t="s">
        <v>3464</v>
      </c>
      <c r="C3452" s="6">
        <v>82332705649.839996</v>
      </c>
      <c r="E3452" s="1">
        <f t="shared" ref="E3452" si="680">SUMIF(A3452:B3452,"*intra*",C3452:D3452)+SUMIF(A3452:B3452,"*inter*",C3452:D3452)</f>
        <v>0</v>
      </c>
      <c r="F3452" s="1">
        <f t="shared" ref="F3452" si="681">SUMIF(A3452:B3452,"*consolidação*",C3452:D3452)</f>
        <v>82332705649.839996</v>
      </c>
      <c r="H3452" t="b">
        <f t="shared" si="651"/>
        <v>1</v>
      </c>
      <c r="I3452" t="str">
        <f t="shared" si="649"/>
        <v>00</v>
      </c>
    </row>
    <row r="3453" spans="1:9">
      <c r="A3453" t="str">
        <f t="shared" si="650"/>
        <v>4.6.2.0.0.00.00 - Ganhos com Alienação</v>
      </c>
      <c r="B3453" s="3" t="s">
        <v>3465</v>
      </c>
      <c r="C3453" s="4">
        <v>167469605.94</v>
      </c>
      <c r="E3453" s="1">
        <f>E3456+E3454+E3458+E3460</f>
        <v>0</v>
      </c>
      <c r="F3453" s="1">
        <f>F3456+F3454+F3458+F3460</f>
        <v>167469605.94</v>
      </c>
      <c r="H3453" t="b">
        <f t="shared" si="651"/>
        <v>1</v>
      </c>
      <c r="I3453" t="str">
        <f t="shared" si="649"/>
        <v>00</v>
      </c>
    </row>
    <row r="3454" spans="1:9">
      <c r="A3454" t="str">
        <f t="shared" si="650"/>
        <v>4.6.2.1.0.00.00 - Ganhos com Alienação de Investimentos</v>
      </c>
      <c r="B3454" s="5" t="s">
        <v>3466</v>
      </c>
      <c r="C3454" s="6">
        <v>131620254.98999999</v>
      </c>
      <c r="E3454" s="1">
        <f>E3455</f>
        <v>0</v>
      </c>
      <c r="F3454" s="1">
        <f>F3455</f>
        <v>131620254.98999999</v>
      </c>
      <c r="H3454" t="b">
        <f t="shared" si="651"/>
        <v>1</v>
      </c>
      <c r="I3454" t="str">
        <f t="shared" si="649"/>
        <v>00</v>
      </c>
    </row>
    <row r="3455" spans="1:9" ht="25.5">
      <c r="A3455" t="str">
        <f t="shared" si="650"/>
        <v>4.6.2.1.1.00.00 - Ganhos com Alienação de Investimentos - 
 Consolidação</v>
      </c>
      <c r="B3455" s="3" t="s">
        <v>3467</v>
      </c>
      <c r="C3455" s="4">
        <v>131620254.98999999</v>
      </c>
      <c r="E3455" s="1">
        <f t="shared" ref="E3455" si="682">SUMIF(A3455:B3455,"*intra*",C3455:D3455)+SUMIF(A3455:B3455,"*inter*",C3455:D3455)</f>
        <v>0</v>
      </c>
      <c r="F3455" s="1">
        <f t="shared" ref="F3455" si="683">SUMIF(A3455:B3455,"*consolidação*",C3455:D3455)</f>
        <v>131620254.98999999</v>
      </c>
      <c r="H3455" t="b">
        <f t="shared" si="651"/>
        <v>1</v>
      </c>
      <c r="I3455" t="str">
        <f t="shared" si="649"/>
        <v>00</v>
      </c>
    </row>
    <row r="3456" spans="1:9">
      <c r="A3456" t="str">
        <f t="shared" si="650"/>
        <v>4.6.2.2.0.00.00 - Ganhos com Alienação de Imobilizado</v>
      </c>
      <c r="B3456" s="5" t="s">
        <v>3468</v>
      </c>
      <c r="C3456" s="6">
        <v>35849350.950000003</v>
      </c>
      <c r="E3456" s="1">
        <f>E3457</f>
        <v>0</v>
      </c>
      <c r="F3456" s="1">
        <f>F3457</f>
        <v>35849350.950000003</v>
      </c>
      <c r="H3456" t="b">
        <f t="shared" si="651"/>
        <v>1</v>
      </c>
      <c r="I3456" t="str">
        <f t="shared" si="649"/>
        <v>00</v>
      </c>
    </row>
    <row r="3457" spans="1:9">
      <c r="A3457" t="str">
        <f t="shared" si="650"/>
        <v>4.6.2.2.1.00.00 - Ganhos com Alienação de Imobilizado - Consolidação</v>
      </c>
      <c r="B3457" s="3" t="s">
        <v>3469</v>
      </c>
      <c r="C3457" s="4">
        <v>35849350.950000003</v>
      </c>
      <c r="E3457" s="1">
        <f t="shared" ref="E3457" si="684">SUMIF(A3457:B3457,"*intra*",C3457:D3457)+SUMIF(A3457:B3457,"*inter*",C3457:D3457)</f>
        <v>0</v>
      </c>
      <c r="F3457" s="1">
        <f t="shared" ref="F3457" si="685">SUMIF(A3457:B3457,"*consolidação*",C3457:D3457)</f>
        <v>35849350.950000003</v>
      </c>
      <c r="H3457" t="b">
        <f t="shared" si="651"/>
        <v>1</v>
      </c>
      <c r="I3457" t="str">
        <f t="shared" si="649"/>
        <v>00</v>
      </c>
    </row>
    <row r="3458" spans="1:9">
      <c r="A3458" t="str">
        <f t="shared" si="650"/>
        <v>4.6.2.3.0.00.00 - Ganhos com Alienação de Intangíveis</v>
      </c>
      <c r="B3458" s="5" t="s">
        <v>3470</v>
      </c>
      <c r="C3458" s="6"/>
      <c r="E3458" s="1">
        <f>E3459</f>
        <v>0</v>
      </c>
      <c r="F3458" s="1">
        <f>F3459</f>
        <v>0</v>
      </c>
      <c r="H3458" t="b">
        <f t="shared" si="651"/>
        <v>1</v>
      </c>
      <c r="I3458" t="str">
        <f t="shared" si="649"/>
        <v>00</v>
      </c>
    </row>
    <row r="3459" spans="1:9">
      <c r="A3459" t="str">
        <f t="shared" si="650"/>
        <v>4.6.2.3.1.00.00 - Ganhos com Alienação de Intangíveis - Consolidação</v>
      </c>
      <c r="B3459" s="3" t="s">
        <v>3471</v>
      </c>
      <c r="C3459" s="4"/>
      <c r="E3459" s="1">
        <f t="shared" ref="E3459" si="686">SUMIF(A3459:B3459,"*intra*",C3459:D3459)+SUMIF(A3459:B3459,"*inter*",C3459:D3459)</f>
        <v>0</v>
      </c>
      <c r="F3459" s="1">
        <f t="shared" ref="F3459" si="687">SUMIF(A3459:B3459,"*consolidação*",C3459:D3459)</f>
        <v>0</v>
      </c>
      <c r="H3459" t="b">
        <f t="shared" si="651"/>
        <v>1</v>
      </c>
      <c r="I3459" t="str">
        <f t="shared" si="649"/>
        <v>00</v>
      </c>
    </row>
    <row r="3460" spans="1:9">
      <c r="A3460" t="str">
        <f t="shared" si="650"/>
        <v>4.6.2.9.0.00.00 - Ganhos com Alienação de Demais Ativos</v>
      </c>
      <c r="B3460" s="5" t="s">
        <v>3472</v>
      </c>
      <c r="C3460" s="6"/>
      <c r="E3460" s="1">
        <f>E3461</f>
        <v>0</v>
      </c>
      <c r="F3460" s="1">
        <f>F3461</f>
        <v>0</v>
      </c>
      <c r="H3460" t="b">
        <f t="shared" si="651"/>
        <v>1</v>
      </c>
      <c r="I3460" t="str">
        <f t="shared" si="649"/>
        <v>00</v>
      </c>
    </row>
    <row r="3461" spans="1:9" ht="25.5">
      <c r="A3461" t="str">
        <f t="shared" si="650"/>
        <v>4.6.2.9.1.00.00 - Ganhos com Alienação de Demais Ativos - 
 Consolidação</v>
      </c>
      <c r="B3461" s="3" t="s">
        <v>3473</v>
      </c>
      <c r="C3461" s="4"/>
      <c r="E3461" s="1">
        <f t="shared" ref="E3461" si="688">SUMIF(A3461:B3461,"*intra*",C3461:D3461)+SUMIF(A3461:B3461,"*inter*",C3461:D3461)</f>
        <v>0</v>
      </c>
      <c r="F3461" s="1">
        <f t="shared" ref="F3461" si="689">SUMIF(A3461:B3461,"*consolidação*",C3461:D3461)</f>
        <v>0</v>
      </c>
      <c r="H3461" t="b">
        <f t="shared" si="651"/>
        <v>1</v>
      </c>
      <c r="I3461" t="str">
        <f t="shared" si="649"/>
        <v>00</v>
      </c>
    </row>
    <row r="3462" spans="1:9">
      <c r="A3462" t="str">
        <f t="shared" si="650"/>
        <v>4.6.3.0.0.00.00 - Ganhos com Incorporação de Ativos</v>
      </c>
      <c r="B3462" s="5" t="s">
        <v>3474</v>
      </c>
      <c r="C3462" s="6">
        <v>26992112836.669998</v>
      </c>
      <c r="E3462" s="1">
        <f>E3463+E3467+E3465+E3471+E3469</f>
        <v>0</v>
      </c>
      <c r="F3462" s="1">
        <f>F3463+F3467+F3465+F3471+F3469</f>
        <v>26992112836.670002</v>
      </c>
      <c r="H3462" t="b">
        <f t="shared" si="651"/>
        <v>1</v>
      </c>
      <c r="I3462" t="str">
        <f t="shared" si="649"/>
        <v>00</v>
      </c>
    </row>
    <row r="3463" spans="1:9">
      <c r="A3463" t="str">
        <f t="shared" si="650"/>
        <v>4.6.3.1.0.00.00 - Ganhos com Incorporação de Ativos por Descobertas</v>
      </c>
      <c r="B3463" s="3" t="s">
        <v>3475</v>
      </c>
      <c r="C3463" s="4"/>
      <c r="E3463" s="1">
        <f>E3464</f>
        <v>0</v>
      </c>
      <c r="F3463" s="1">
        <f>F3464</f>
        <v>0</v>
      </c>
      <c r="H3463" t="b">
        <f t="shared" si="651"/>
        <v>1</v>
      </c>
      <c r="I3463" t="str">
        <f t="shared" si="649"/>
        <v>00</v>
      </c>
    </row>
    <row r="3464" spans="1:9" ht="25.5">
      <c r="A3464" t="str">
        <f t="shared" si="650"/>
        <v>4.6.3.1.1.00.00 - Ganhos com Incorporação de Ativos por Descobertas 
 - Consolidação</v>
      </c>
      <c r="B3464" s="5" t="s">
        <v>3476</v>
      </c>
      <c r="C3464" s="6"/>
      <c r="E3464" s="1">
        <f t="shared" ref="E3464" si="690">SUMIF(A3464:B3464,"*intra*",C3464:D3464)+SUMIF(A3464:B3464,"*inter*",C3464:D3464)</f>
        <v>0</v>
      </c>
      <c r="F3464" s="1">
        <f t="shared" ref="F3464" si="691">SUMIF(A3464:B3464,"*consolidação*",C3464:D3464)</f>
        <v>0</v>
      </c>
      <c r="H3464" t="b">
        <f t="shared" si="651"/>
        <v>1</v>
      </c>
      <c r="I3464" t="str">
        <f t="shared" si="649"/>
        <v>00</v>
      </c>
    </row>
    <row r="3465" spans="1:9">
      <c r="A3465" t="str">
        <f t="shared" si="650"/>
        <v>4.6.3.2.0.00.00 - Ganhos com Incorporação de Ativos por Nascimentos</v>
      </c>
      <c r="B3465" s="3" t="s">
        <v>3477</v>
      </c>
      <c r="C3465" s="4">
        <v>344895.09</v>
      </c>
      <c r="E3465" s="1">
        <f>E3466</f>
        <v>0</v>
      </c>
      <c r="F3465" s="1">
        <f>F3466</f>
        <v>344895.09</v>
      </c>
      <c r="H3465" t="b">
        <f t="shared" si="651"/>
        <v>1</v>
      </c>
      <c r="I3465" t="str">
        <f t="shared" si="649"/>
        <v>00</v>
      </c>
    </row>
    <row r="3466" spans="1:9" ht="25.5">
      <c r="A3466" t="str">
        <f t="shared" si="650"/>
        <v>4.6.3.2.1.00.00 - Ganhos com Incorporação de Ativos por Nascimentos 
 - Consolidação</v>
      </c>
      <c r="B3466" s="5" t="s">
        <v>3478</v>
      </c>
      <c r="C3466" s="6">
        <v>344895.09</v>
      </c>
      <c r="E3466" s="1">
        <f t="shared" ref="E3466" si="692">SUMIF(A3466:B3466,"*intra*",C3466:D3466)+SUMIF(A3466:B3466,"*inter*",C3466:D3466)</f>
        <v>0</v>
      </c>
      <c r="F3466" s="1">
        <f t="shared" ref="F3466" si="693">SUMIF(A3466:B3466,"*consolidação*",C3466:D3466)</f>
        <v>344895.09</v>
      </c>
      <c r="H3466" t="b">
        <f t="shared" si="651"/>
        <v>1</v>
      </c>
      <c r="I3466" t="str">
        <f t="shared" si="649"/>
        <v>00</v>
      </c>
    </row>
    <row r="3467" spans="1:9">
      <c r="A3467" t="str">
        <f t="shared" si="650"/>
        <v>4.6.3.3.0.00.00 - Ganhos com Incorporação de Valores Apreendidos</v>
      </c>
      <c r="B3467" s="3" t="s">
        <v>3479</v>
      </c>
      <c r="C3467" s="4">
        <v>1615233.46</v>
      </c>
      <c r="E3467" s="1">
        <f>E3468</f>
        <v>0</v>
      </c>
      <c r="F3467" s="1">
        <f>F3468</f>
        <v>1615233.46</v>
      </c>
      <c r="H3467" t="b">
        <f t="shared" si="651"/>
        <v>1</v>
      </c>
      <c r="I3467" t="str">
        <f t="shared" si="649"/>
        <v>00</v>
      </c>
    </row>
    <row r="3468" spans="1:9" ht="25.5">
      <c r="A3468" t="str">
        <f t="shared" si="650"/>
        <v>4.6.3.3.1.00.00 - Ganhos com Incorporação de Ativos Apreendidos - 
 Consolidação</v>
      </c>
      <c r="B3468" s="5" t="s">
        <v>3480</v>
      </c>
      <c r="C3468" s="6">
        <v>1615233.46</v>
      </c>
      <c r="E3468" s="1">
        <f t="shared" ref="E3468" si="694">SUMIF(A3468:B3468,"*intra*",C3468:D3468)+SUMIF(A3468:B3468,"*inter*",C3468:D3468)</f>
        <v>0</v>
      </c>
      <c r="F3468" s="1">
        <f t="shared" ref="F3468" si="695">SUMIF(A3468:B3468,"*consolidação*",C3468:D3468)</f>
        <v>1615233.46</v>
      </c>
      <c r="H3468" t="b">
        <f t="shared" si="651"/>
        <v>1</v>
      </c>
      <c r="I3468" t="str">
        <f t="shared" si="649"/>
        <v>00</v>
      </c>
    </row>
    <row r="3469" spans="1:9">
      <c r="A3469" t="str">
        <f t="shared" si="650"/>
        <v>4.6.3.4.0.00.00 - Ganhos com Incorporação de Ativos Por Produção</v>
      </c>
      <c r="B3469" s="3" t="s">
        <v>3481</v>
      </c>
      <c r="C3469" s="4">
        <v>488866894.29000002</v>
      </c>
      <c r="E3469" s="1">
        <f>E3470</f>
        <v>0</v>
      </c>
      <c r="F3469" s="1">
        <f>F3470</f>
        <v>488866894.29000002</v>
      </c>
      <c r="H3469" t="b">
        <f t="shared" si="651"/>
        <v>1</v>
      </c>
      <c r="I3469" t="str">
        <f t="shared" si="649"/>
        <v>00</v>
      </c>
    </row>
    <row r="3470" spans="1:9" ht="25.5">
      <c r="A3470" t="str">
        <f t="shared" si="650"/>
        <v>4.6.3.4.1.00.00 - Ganhos com Incorporação de Ativos Por Produção - 
 Consolidação</v>
      </c>
      <c r="B3470" s="5" t="s">
        <v>3482</v>
      </c>
      <c r="C3470" s="6">
        <v>488866894.29000002</v>
      </c>
      <c r="E3470" s="1">
        <f t="shared" ref="E3470" si="696">SUMIF(A3470:B3470,"*intra*",C3470:D3470)+SUMIF(A3470:B3470,"*inter*",C3470:D3470)</f>
        <v>0</v>
      </c>
      <c r="F3470" s="1">
        <f t="shared" ref="F3470" si="697">SUMIF(A3470:B3470,"*consolidação*",C3470:D3470)</f>
        <v>488866894.29000002</v>
      </c>
      <c r="H3470" t="b">
        <f t="shared" si="651"/>
        <v>1</v>
      </c>
      <c r="I3470" t="str">
        <f t="shared" si="649"/>
        <v>00</v>
      </c>
    </row>
    <row r="3471" spans="1:9">
      <c r="A3471" t="str">
        <f t="shared" si="650"/>
        <v>4.6.3.9.0.00.00 - Outros Ganhos com Incorporação de Ativos</v>
      </c>
      <c r="B3471" s="3" t="s">
        <v>3483</v>
      </c>
      <c r="C3471" s="4">
        <v>26501285813.830002</v>
      </c>
      <c r="E3471" s="1">
        <f>E3472</f>
        <v>0</v>
      </c>
      <c r="F3471" s="1">
        <f>F3472</f>
        <v>26501285813.830002</v>
      </c>
      <c r="H3471" t="b">
        <f t="shared" si="651"/>
        <v>1</v>
      </c>
      <c r="I3471" t="str">
        <f t="shared" si="649"/>
        <v>00</v>
      </c>
    </row>
    <row r="3472" spans="1:9" ht="25.5">
      <c r="A3472" t="str">
        <f t="shared" si="650"/>
        <v>4.6.3.9.1.00.00 - Outros Ganhos com Incorporação de Ativos - 
 Consolidação</v>
      </c>
      <c r="B3472" s="5" t="s">
        <v>3484</v>
      </c>
      <c r="C3472" s="6">
        <v>26501285813.830002</v>
      </c>
      <c r="E3472" s="1">
        <f t="shared" ref="E3472" si="698">SUMIF(A3472:B3472,"*intra*",C3472:D3472)+SUMIF(A3472:B3472,"*inter*",C3472:D3472)</f>
        <v>0</v>
      </c>
      <c r="F3472" s="1">
        <f t="shared" ref="F3472" si="699">SUMIF(A3472:B3472,"*consolidação*",C3472:D3472)</f>
        <v>26501285813.830002</v>
      </c>
      <c r="H3472" t="b">
        <f t="shared" si="651"/>
        <v>1</v>
      </c>
      <c r="I3472" t="str">
        <f t="shared" si="649"/>
        <v>00</v>
      </c>
    </row>
    <row r="3473" spans="1:9">
      <c r="A3473" t="str">
        <f t="shared" si="650"/>
        <v>4.6.4.0.0.00.00 - Ganhos com Desincorporação de Passivos</v>
      </c>
      <c r="B3473" s="3" t="s">
        <v>3485</v>
      </c>
      <c r="C3473" s="4">
        <v>22483734990.119999</v>
      </c>
      <c r="E3473" s="1">
        <f>E3474</f>
        <v>0</v>
      </c>
      <c r="F3473" s="1">
        <f>F3474</f>
        <v>22483734990.119999</v>
      </c>
      <c r="H3473" t="b">
        <f t="shared" si="651"/>
        <v>1</v>
      </c>
      <c r="I3473" t="str">
        <f t="shared" ref="I3473:I3536" si="700">MID(A3473,11,2)</f>
        <v>00</v>
      </c>
    </row>
    <row r="3474" spans="1:9" ht="25.5">
      <c r="A3474" t="str">
        <f t="shared" ref="A3474:A3537" si="701">TRIM(B3474)</f>
        <v>4.6.4.0.1.00.00 - Ganhos com Desincorporação de Passivos - 
 Consolidação</v>
      </c>
      <c r="B3474" s="5" t="s">
        <v>3486</v>
      </c>
      <c r="C3474" s="6">
        <v>22483734990.119999</v>
      </c>
      <c r="E3474" s="1">
        <f t="shared" ref="E3474" si="702">SUMIF(A3474:B3474,"*intra*",C3474:D3474)+SUMIF(A3474:B3474,"*inter*",C3474:D3474)</f>
        <v>0</v>
      </c>
      <c r="F3474" s="1">
        <f t="shared" ref="F3474" si="703">SUMIF(A3474:B3474,"*consolidação*",C3474:D3474)</f>
        <v>22483734990.119999</v>
      </c>
      <c r="H3474" t="b">
        <f t="shared" ref="H3474:H3537" si="704">IF(I3474="00",C3474=E3474+F3474,TRUE)</f>
        <v>1</v>
      </c>
      <c r="I3474" t="str">
        <f t="shared" si="700"/>
        <v>00</v>
      </c>
    </row>
    <row r="3475" spans="1:9">
      <c r="A3475" t="str">
        <f t="shared" si="701"/>
        <v>4.6.5.0.0.00.00 - Reversão de Redução a Valor Recuperável</v>
      </c>
      <c r="B3475" s="3" t="s">
        <v>3487</v>
      </c>
      <c r="C3475" s="4">
        <v>4214185.6500000004</v>
      </c>
      <c r="E3475" s="1">
        <f>E3484+E3482+E3476</f>
        <v>0</v>
      </c>
      <c r="F3475" s="1">
        <f>F3484+F3482+F3476</f>
        <v>4214185.6500000004</v>
      </c>
      <c r="H3475" t="b">
        <f t="shared" si="704"/>
        <v>1</v>
      </c>
      <c r="I3475" t="str">
        <f t="shared" si="700"/>
        <v>00</v>
      </c>
    </row>
    <row r="3476" spans="1:9" ht="25.5">
      <c r="A3476" t="str">
        <f t="shared" si="701"/>
        <v>4.6.5.1.0.00.00 - Reversão de Redução a Valor Recuperável de 
 Investimentos</v>
      </c>
      <c r="B3476" s="5" t="s">
        <v>3488</v>
      </c>
      <c r="C3476" s="6">
        <v>1555528.65</v>
      </c>
      <c r="E3476" s="1">
        <f>E3478+E3480+E3477+E3479+E3481</f>
        <v>0</v>
      </c>
      <c r="F3476" s="1">
        <f>F3478+F3480+F3477+F3479+F3481</f>
        <v>1555528.65</v>
      </c>
      <c r="H3476" t="b">
        <f t="shared" si="704"/>
        <v>1</v>
      </c>
      <c r="I3476" t="str">
        <f t="shared" si="700"/>
        <v>00</v>
      </c>
    </row>
    <row r="3477" spans="1:9" ht="25.5">
      <c r="A3477" t="str">
        <f t="shared" si="701"/>
        <v>4.6.5.1.1.00.00 - Reversão de Redução a Valor Recuperável de 
 Investimentos - Consolidação</v>
      </c>
      <c r="B3477" s="3" t="s">
        <v>3489</v>
      </c>
      <c r="C3477" s="4">
        <v>1555528.65</v>
      </c>
      <c r="E3477" s="1">
        <f t="shared" ref="E3477:E3481" si="705">SUMIF(A3477:B3477,"*intra*",C3477:D3477)+SUMIF(A3477:B3477,"*inter*",C3477:D3477)</f>
        <v>0</v>
      </c>
      <c r="F3477" s="1">
        <f t="shared" ref="F3477:F3481" si="706">SUMIF(A3477:B3477,"*consolidação*",C3477:D3477)</f>
        <v>1555528.65</v>
      </c>
      <c r="H3477" t="b">
        <f t="shared" si="704"/>
        <v>1</v>
      </c>
      <c r="I3477" t="str">
        <f t="shared" si="700"/>
        <v>00</v>
      </c>
    </row>
    <row r="3478" spans="1:9" ht="25.5">
      <c r="A3478" t="str">
        <f t="shared" si="701"/>
        <v>4.6.5.1.2.00.00 - Reversão de Redução a Valor Recuperável de 
 Investimentos - Intra OFSS</v>
      </c>
      <c r="B3478" s="5" t="s">
        <v>3490</v>
      </c>
      <c r="C3478" s="6"/>
      <c r="E3478" s="1">
        <f t="shared" si="705"/>
        <v>0</v>
      </c>
      <c r="F3478" s="1">
        <f t="shared" si="706"/>
        <v>0</v>
      </c>
      <c r="H3478" t="b">
        <f t="shared" si="704"/>
        <v>1</v>
      </c>
      <c r="I3478" t="str">
        <f t="shared" si="700"/>
        <v>00</v>
      </c>
    </row>
    <row r="3479" spans="1:9" ht="25.5">
      <c r="A3479" t="str">
        <f t="shared" si="701"/>
        <v>4.6.5.1.3.00.00 - Reversão de Redução a Valor Recuperável de 
 Investimentos - Inter OFSS - União</v>
      </c>
      <c r="B3479" s="3" t="s">
        <v>3491</v>
      </c>
      <c r="C3479" s="4"/>
      <c r="E3479" s="1">
        <f t="shared" si="705"/>
        <v>0</v>
      </c>
      <c r="F3479" s="1">
        <f t="shared" si="706"/>
        <v>0</v>
      </c>
      <c r="H3479" t="b">
        <f t="shared" si="704"/>
        <v>1</v>
      </c>
      <c r="I3479" t="str">
        <f t="shared" si="700"/>
        <v>00</v>
      </c>
    </row>
    <row r="3480" spans="1:9" ht="25.5">
      <c r="A3480" t="str">
        <f t="shared" si="701"/>
        <v>4.6.5.1.4.00.00 - Reversão de Redução a Valor Recuperável de 
 Investimentos - Inter OFSS - Estado</v>
      </c>
      <c r="B3480" s="5" t="s">
        <v>3492</v>
      </c>
      <c r="C3480" s="6"/>
      <c r="E3480" s="1">
        <f t="shared" si="705"/>
        <v>0</v>
      </c>
      <c r="F3480" s="1">
        <f t="shared" si="706"/>
        <v>0</v>
      </c>
      <c r="H3480" t="b">
        <f t="shared" si="704"/>
        <v>1</v>
      </c>
      <c r="I3480" t="str">
        <f t="shared" si="700"/>
        <v>00</v>
      </c>
    </row>
    <row r="3481" spans="1:9" ht="25.5">
      <c r="A3481" t="str">
        <f t="shared" si="701"/>
        <v>4.6.5.1.5.00.00 - Reversão de Redução a Valor Recuperável de 
 Investimentos - Inter OFSS - Município</v>
      </c>
      <c r="B3481" s="3" t="s">
        <v>3493</v>
      </c>
      <c r="C3481" s="4"/>
      <c r="E3481" s="1">
        <f t="shared" si="705"/>
        <v>0</v>
      </c>
      <c r="F3481" s="1">
        <f t="shared" si="706"/>
        <v>0</v>
      </c>
      <c r="H3481" t="b">
        <f t="shared" si="704"/>
        <v>1</v>
      </c>
      <c r="I3481" t="str">
        <f t="shared" si="700"/>
        <v>00</v>
      </c>
    </row>
    <row r="3482" spans="1:9" ht="25.5">
      <c r="A3482" t="str">
        <f t="shared" si="701"/>
        <v>4.6.5.2.0.00.00 - Reversão de Redução a Valor Recuperável de 
 Imobilizado</v>
      </c>
      <c r="B3482" s="5" t="s">
        <v>3494</v>
      </c>
      <c r="C3482" s="6">
        <v>2658657</v>
      </c>
      <c r="E3482" s="1">
        <f>E3483</f>
        <v>0</v>
      </c>
      <c r="F3482" s="1">
        <f>F3483</f>
        <v>2658657</v>
      </c>
      <c r="H3482" t="b">
        <f t="shared" si="704"/>
        <v>1</v>
      </c>
      <c r="I3482" t="str">
        <f t="shared" si="700"/>
        <v>00</v>
      </c>
    </row>
    <row r="3483" spans="1:9" ht="25.5">
      <c r="A3483" t="str">
        <f t="shared" si="701"/>
        <v>4.6.5.2.1.00.00 - Reversão de Redução a Valor Recuperável de 
 Imobilizado - Consolidação</v>
      </c>
      <c r="B3483" s="3" t="s">
        <v>3495</v>
      </c>
      <c r="C3483" s="4">
        <v>2658657</v>
      </c>
      <c r="E3483" s="1">
        <f t="shared" ref="E3483" si="707">SUMIF(A3483:B3483,"*intra*",C3483:D3483)+SUMIF(A3483:B3483,"*inter*",C3483:D3483)</f>
        <v>0</v>
      </c>
      <c r="F3483" s="1">
        <f t="shared" ref="F3483" si="708">SUMIF(A3483:B3483,"*consolidação*",C3483:D3483)</f>
        <v>2658657</v>
      </c>
      <c r="H3483" t="b">
        <f t="shared" si="704"/>
        <v>1</v>
      </c>
      <c r="I3483" t="str">
        <f t="shared" si="700"/>
        <v>00</v>
      </c>
    </row>
    <row r="3484" spans="1:9" ht="25.5">
      <c r="A3484" t="str">
        <f t="shared" si="701"/>
        <v>4.6.5.3.0.00.00 - Reversão de Redução a Valor Recuperável de 
 Intangíveis</v>
      </c>
      <c r="B3484" s="5" t="s">
        <v>3496</v>
      </c>
      <c r="C3484" s="6"/>
      <c r="E3484" s="1">
        <f>E3485</f>
        <v>0</v>
      </c>
      <c r="F3484" s="1">
        <f>F3485</f>
        <v>0</v>
      </c>
      <c r="H3484" t="b">
        <f t="shared" si="704"/>
        <v>1</v>
      </c>
      <c r="I3484" t="str">
        <f t="shared" si="700"/>
        <v>00</v>
      </c>
    </row>
    <row r="3485" spans="1:9" ht="25.5">
      <c r="A3485" t="str">
        <f t="shared" si="701"/>
        <v>4.6.5.3.1.00.00 - Reversão de Redução a Valor Recuperável de 
 Intangíveis - Consolidação</v>
      </c>
      <c r="B3485" s="3" t="s">
        <v>3497</v>
      </c>
      <c r="C3485" s="4"/>
      <c r="E3485" s="1">
        <f t="shared" ref="E3485" si="709">SUMIF(A3485:B3485,"*intra*",C3485:D3485)+SUMIF(A3485:B3485,"*inter*",C3485:D3485)</f>
        <v>0</v>
      </c>
      <c r="F3485" s="1">
        <f t="shared" ref="F3485" si="710">SUMIF(A3485:B3485,"*consolidação*",C3485:D3485)</f>
        <v>0</v>
      </c>
      <c r="H3485" t="b">
        <f t="shared" si="704"/>
        <v>1</v>
      </c>
      <c r="I3485" t="str">
        <f t="shared" si="700"/>
        <v>00</v>
      </c>
    </row>
    <row r="3486" spans="1:9">
      <c r="A3486" t="str">
        <f t="shared" si="701"/>
        <v>4.9.0.0.0.00.00 - Outras Variações Patrimoniais Aumentativas</v>
      </c>
      <c r="B3486" s="5" t="s">
        <v>3498</v>
      </c>
      <c r="C3486" s="6">
        <v>354961344923.98999</v>
      </c>
      <c r="E3486" s="1">
        <f>E3487+E3509+E3521+E3489+E3498</f>
        <v>1287984728.8100002</v>
      </c>
      <c r="F3486" s="1">
        <f>F3487+F3509+F3521+F3489+F3498</f>
        <v>353673360195.17999</v>
      </c>
      <c r="H3486" t="b">
        <f t="shared" si="704"/>
        <v>1</v>
      </c>
      <c r="I3486" t="str">
        <f t="shared" si="700"/>
        <v>00</v>
      </c>
    </row>
    <row r="3487" spans="1:9">
      <c r="A3487" t="str">
        <f t="shared" si="701"/>
        <v>4.9.1.0.0.00.00 - Variação Patrimonial Aumentativa a Classificar</v>
      </c>
      <c r="B3487" s="3" t="s">
        <v>3499</v>
      </c>
      <c r="C3487" s="4">
        <v>493394047.41000003</v>
      </c>
      <c r="E3487" s="1">
        <f>E3488</f>
        <v>0</v>
      </c>
      <c r="F3487" s="1">
        <f>F3488</f>
        <v>493394047.41000003</v>
      </c>
      <c r="H3487" t="b">
        <f t="shared" si="704"/>
        <v>1</v>
      </c>
      <c r="I3487" t="str">
        <f t="shared" si="700"/>
        <v>00</v>
      </c>
    </row>
    <row r="3488" spans="1:9" ht="25.5">
      <c r="A3488" t="str">
        <f t="shared" si="701"/>
        <v>4.9.1.0.1.00.00 - Variação Patrimonial Aumentativa a Classificar - 
 Consolidação</v>
      </c>
      <c r="B3488" s="5" t="s">
        <v>3500</v>
      </c>
      <c r="C3488" s="6">
        <v>493394047.41000003</v>
      </c>
      <c r="E3488" s="1">
        <f t="shared" ref="E3488" si="711">SUMIF(A3488:B3488,"*intra*",C3488:D3488)+SUMIF(A3488:B3488,"*inter*",C3488:D3488)</f>
        <v>0</v>
      </c>
      <c r="F3488" s="1">
        <f t="shared" ref="F3488" si="712">SUMIF(A3488:B3488,"*consolidação*",C3488:D3488)</f>
        <v>493394047.41000003</v>
      </c>
      <c r="H3488" t="b">
        <f t="shared" si="704"/>
        <v>1</v>
      </c>
      <c r="I3488" t="str">
        <f t="shared" si="700"/>
        <v>00</v>
      </c>
    </row>
    <row r="3489" spans="1:9">
      <c r="A3489" t="str">
        <f t="shared" si="701"/>
        <v>4.9.2.0.0.00.00 - Resultado Positivo de Participações</v>
      </c>
      <c r="B3489" s="3" t="s">
        <v>3501</v>
      </c>
      <c r="C3489" s="4">
        <v>5173644403.8199997</v>
      </c>
      <c r="E3489" s="1">
        <f>E3496+E3490</f>
        <v>163945256.47999999</v>
      </c>
      <c r="F3489" s="1">
        <f>F3496+F3490</f>
        <v>5009699147.3400002</v>
      </c>
      <c r="H3489" t="b">
        <f t="shared" si="704"/>
        <v>1</v>
      </c>
      <c r="I3489" t="str">
        <f t="shared" si="700"/>
        <v>00</v>
      </c>
    </row>
    <row r="3490" spans="1:9">
      <c r="A3490" t="str">
        <f t="shared" si="701"/>
        <v>4.9.2.1.0.00.00 - Resultado Positivo de Equivalência Patrimonial</v>
      </c>
      <c r="B3490" s="5" t="s">
        <v>3502</v>
      </c>
      <c r="C3490" s="6">
        <v>4089812484.6700001</v>
      </c>
      <c r="E3490" s="1">
        <f>E3495+E3491+E3492+E3493+E3494</f>
        <v>163945256.47999999</v>
      </c>
      <c r="F3490" s="1">
        <f>F3495+F3491+F3492+F3493+F3494</f>
        <v>3925867228.1900001</v>
      </c>
      <c r="H3490" t="b">
        <f t="shared" si="704"/>
        <v>1</v>
      </c>
      <c r="I3490" t="str">
        <f t="shared" si="700"/>
        <v>00</v>
      </c>
    </row>
    <row r="3491" spans="1:9" ht="25.5">
      <c r="A3491" t="str">
        <f t="shared" si="701"/>
        <v>4.9.2.1.1.00.00 - Resultado Positivo de Equivalência Patrimonial - 
 Consolidação</v>
      </c>
      <c r="B3491" s="3" t="s">
        <v>3503</v>
      </c>
      <c r="C3491" s="4">
        <v>3925867228.1900001</v>
      </c>
      <c r="E3491" s="1">
        <f t="shared" ref="E3491:E3495" si="713">SUMIF(A3491:B3491,"*intra*",C3491:D3491)+SUMIF(A3491:B3491,"*inter*",C3491:D3491)</f>
        <v>0</v>
      </c>
      <c r="F3491" s="1">
        <f t="shared" ref="F3491:F3495" si="714">SUMIF(A3491:B3491,"*consolidação*",C3491:D3491)</f>
        <v>3925867228.1900001</v>
      </c>
      <c r="H3491" t="b">
        <f t="shared" si="704"/>
        <v>1</v>
      </c>
      <c r="I3491" t="str">
        <f t="shared" si="700"/>
        <v>00</v>
      </c>
    </row>
    <row r="3492" spans="1:9" ht="25.5">
      <c r="A3492" t="str">
        <f t="shared" si="701"/>
        <v>4.9.2.1.2.00.00 - Resultado Positivo de Equivalência Patrimonial - 
 Intra OFSS</v>
      </c>
      <c r="B3492" s="5" t="s">
        <v>3504</v>
      </c>
      <c r="C3492" s="6">
        <v>163945256.47999999</v>
      </c>
      <c r="E3492" s="1">
        <f t="shared" si="713"/>
        <v>163945256.47999999</v>
      </c>
      <c r="F3492" s="1">
        <f t="shared" si="714"/>
        <v>0</v>
      </c>
      <c r="H3492" t="b">
        <f t="shared" si="704"/>
        <v>1</v>
      </c>
      <c r="I3492" t="str">
        <f t="shared" si="700"/>
        <v>00</v>
      </c>
    </row>
    <row r="3493" spans="1:9" ht="25.5">
      <c r="A3493" t="str">
        <f t="shared" si="701"/>
        <v>4.9.2.1.3.00.00 - Resultado Positivo de Equivalência Patrimonial - 
 Inter OFSS - União</v>
      </c>
      <c r="B3493" s="3" t="s">
        <v>3505</v>
      </c>
      <c r="C3493" s="4"/>
      <c r="E3493" s="1">
        <f t="shared" si="713"/>
        <v>0</v>
      </c>
      <c r="F3493" s="1">
        <f t="shared" si="714"/>
        <v>0</v>
      </c>
      <c r="H3493" t="b">
        <f t="shared" si="704"/>
        <v>1</v>
      </c>
      <c r="I3493" t="str">
        <f t="shared" si="700"/>
        <v>00</v>
      </c>
    </row>
    <row r="3494" spans="1:9" ht="25.5">
      <c r="A3494" t="str">
        <f t="shared" si="701"/>
        <v>4.9.2.1.4.00.00 - Resultado Positivo de Equivalência Patrimonial - 
 Inter OFSS - Estado</v>
      </c>
      <c r="B3494" s="5" t="s">
        <v>3506</v>
      </c>
      <c r="C3494" s="6"/>
      <c r="E3494" s="1">
        <f t="shared" si="713"/>
        <v>0</v>
      </c>
      <c r="F3494" s="1">
        <f t="shared" si="714"/>
        <v>0</v>
      </c>
      <c r="H3494" t="b">
        <f t="shared" si="704"/>
        <v>1</v>
      </c>
      <c r="I3494" t="str">
        <f t="shared" si="700"/>
        <v>00</v>
      </c>
    </row>
    <row r="3495" spans="1:9" ht="25.5">
      <c r="A3495" t="str">
        <f t="shared" si="701"/>
        <v>4.9.2.1.5.00.00 - Resultado Positivo de Equivalência Patrimonial - 
 Inter OFSS - Município</v>
      </c>
      <c r="B3495" s="3" t="s">
        <v>3507</v>
      </c>
      <c r="C3495" s="4"/>
      <c r="E3495" s="1">
        <f t="shared" si="713"/>
        <v>0</v>
      </c>
      <c r="F3495" s="1">
        <f t="shared" si="714"/>
        <v>0</v>
      </c>
      <c r="H3495" t="b">
        <f t="shared" si="704"/>
        <v>1</v>
      </c>
      <c r="I3495" t="str">
        <f t="shared" si="700"/>
        <v>00</v>
      </c>
    </row>
    <row r="3496" spans="1:9">
      <c r="A3496" t="str">
        <f t="shared" si="701"/>
        <v>4.9.2.2.0.00.00 - Dividendos e Rendimentos de Outros Investimentos</v>
      </c>
      <c r="B3496" s="5" t="s">
        <v>3508</v>
      </c>
      <c r="C3496" s="6">
        <v>1083831919.1500001</v>
      </c>
      <c r="E3496" s="1">
        <f>E3497</f>
        <v>0</v>
      </c>
      <c r="F3496" s="1">
        <f>F3497</f>
        <v>1083831919.1500001</v>
      </c>
      <c r="H3496" t="b">
        <f t="shared" si="704"/>
        <v>1</v>
      </c>
      <c r="I3496" t="str">
        <f t="shared" si="700"/>
        <v>00</v>
      </c>
    </row>
    <row r="3497" spans="1:9" ht="25.5">
      <c r="A3497" t="str">
        <f t="shared" si="701"/>
        <v>4.9.2.2.1.00.00 - Dividendos e Rendimentos de Outros Investimentos - 
 Consolidação</v>
      </c>
      <c r="B3497" s="3" t="s">
        <v>3509</v>
      </c>
      <c r="C3497" s="4">
        <v>1083831919.1500001</v>
      </c>
      <c r="E3497" s="1">
        <f t="shared" ref="E3497" si="715">SUMIF(A3497:B3497,"*intra*",C3497:D3497)+SUMIF(A3497:B3497,"*inter*",C3497:D3497)</f>
        <v>0</v>
      </c>
      <c r="F3497" s="1">
        <f t="shared" ref="F3497" si="716">SUMIF(A3497:B3497,"*consolidação*",C3497:D3497)</f>
        <v>1083831919.1500001</v>
      </c>
      <c r="H3497" t="b">
        <f t="shared" si="704"/>
        <v>1</v>
      </c>
      <c r="I3497" t="str">
        <f t="shared" si="700"/>
        <v>00</v>
      </c>
    </row>
    <row r="3498" spans="1:9">
      <c r="A3498" t="str">
        <f t="shared" si="701"/>
        <v>4.9.3.0.0.00.00 - Operações da Autoridade Monetária</v>
      </c>
      <c r="B3498" s="5" t="s">
        <v>3510</v>
      </c>
      <c r="C3498" s="6">
        <v>649970992.61000001</v>
      </c>
      <c r="E3498" s="1">
        <f>E3499+E3501+E3503+E3505+E3507</f>
        <v>0</v>
      </c>
      <c r="F3498" s="1">
        <f>F3499+F3501+F3503+F3505+F3507</f>
        <v>649970992.61000001</v>
      </c>
      <c r="H3498" t="b">
        <f t="shared" si="704"/>
        <v>1</v>
      </c>
      <c r="I3498" t="str">
        <f t="shared" si="700"/>
        <v>00</v>
      </c>
    </row>
    <row r="3499" spans="1:9">
      <c r="A3499" t="str">
        <f t="shared" si="701"/>
        <v>4.9.3.1.0.00.00 - Juros</v>
      </c>
      <c r="B3499" s="3" t="s">
        <v>3511</v>
      </c>
      <c r="C3499" s="4">
        <v>464930893.29000002</v>
      </c>
      <c r="E3499" s="1">
        <f>E3500</f>
        <v>0</v>
      </c>
      <c r="F3499" s="1">
        <f>F3500</f>
        <v>464930893.29000002</v>
      </c>
      <c r="H3499" t="b">
        <f t="shared" si="704"/>
        <v>1</v>
      </c>
      <c r="I3499" t="str">
        <f t="shared" si="700"/>
        <v>00</v>
      </c>
    </row>
    <row r="3500" spans="1:9">
      <c r="A3500" t="str">
        <f t="shared" si="701"/>
        <v>4.9.3.1.1.00.00 - Juros - Consolidação</v>
      </c>
      <c r="B3500" s="5" t="s">
        <v>3512</v>
      </c>
      <c r="C3500" s="6">
        <v>464930893.29000002</v>
      </c>
      <c r="E3500" s="1">
        <f t="shared" ref="E3500" si="717">SUMIF(A3500:B3500,"*intra*",C3500:D3500)+SUMIF(A3500:B3500,"*inter*",C3500:D3500)</f>
        <v>0</v>
      </c>
      <c r="F3500" s="1">
        <f t="shared" ref="F3500" si="718">SUMIF(A3500:B3500,"*consolidação*",C3500:D3500)</f>
        <v>464930893.29000002</v>
      </c>
      <c r="H3500" t="b">
        <f t="shared" si="704"/>
        <v>1</v>
      </c>
      <c r="I3500" t="str">
        <f t="shared" si="700"/>
        <v>00</v>
      </c>
    </row>
    <row r="3501" spans="1:9">
      <c r="A3501" t="str">
        <f t="shared" si="701"/>
        <v>4.9.3.2.0.00.00 - Posição de Negociação</v>
      </c>
      <c r="B3501" s="3" t="s">
        <v>3513</v>
      </c>
      <c r="C3501" s="4"/>
      <c r="E3501" s="1">
        <f>E3502</f>
        <v>0</v>
      </c>
      <c r="F3501" s="1">
        <f>F3502</f>
        <v>0</v>
      </c>
      <c r="H3501" t="b">
        <f t="shared" si="704"/>
        <v>1</v>
      </c>
      <c r="I3501" t="str">
        <f t="shared" si="700"/>
        <v>00</v>
      </c>
    </row>
    <row r="3502" spans="1:9">
      <c r="A3502" t="str">
        <f t="shared" si="701"/>
        <v>4.9.3.2.1.00.00 - Posição de Negociação - Consolidação</v>
      </c>
      <c r="B3502" s="5" t="s">
        <v>3514</v>
      </c>
      <c r="C3502" s="6"/>
      <c r="E3502" s="1">
        <f t="shared" ref="E3502" si="719">SUMIF(A3502:B3502,"*intra*",C3502:D3502)+SUMIF(A3502:B3502,"*inter*",C3502:D3502)</f>
        <v>0</v>
      </c>
      <c r="F3502" s="1">
        <f t="shared" ref="F3502" si="720">SUMIF(A3502:B3502,"*consolidação*",C3502:D3502)</f>
        <v>0</v>
      </c>
      <c r="H3502" t="b">
        <f t="shared" si="704"/>
        <v>1</v>
      </c>
      <c r="I3502" t="str">
        <f t="shared" si="700"/>
        <v>00</v>
      </c>
    </row>
    <row r="3503" spans="1:9">
      <c r="A3503" t="str">
        <f t="shared" si="701"/>
        <v>4.9.3.3.0.00.00 - Posição de Investimentos</v>
      </c>
      <c r="B3503" s="3" t="s">
        <v>3515</v>
      </c>
      <c r="C3503" s="4"/>
      <c r="E3503" s="1">
        <f>E3504</f>
        <v>0</v>
      </c>
      <c r="F3503" s="1">
        <f>F3504</f>
        <v>0</v>
      </c>
      <c r="H3503" t="b">
        <f t="shared" si="704"/>
        <v>1</v>
      </c>
      <c r="I3503" t="str">
        <f t="shared" si="700"/>
        <v>00</v>
      </c>
    </row>
    <row r="3504" spans="1:9">
      <c r="A3504" t="str">
        <f t="shared" si="701"/>
        <v>4.9.3.3.1.00.00 - Posição de Investimentos - Consolidação</v>
      </c>
      <c r="B3504" s="5" t="s">
        <v>3516</v>
      </c>
      <c r="C3504" s="6"/>
      <c r="E3504" s="1">
        <f t="shared" ref="E3504" si="721">SUMIF(A3504:B3504,"*intra*",C3504:D3504)+SUMIF(A3504:B3504,"*inter*",C3504:D3504)</f>
        <v>0</v>
      </c>
      <c r="F3504" s="1">
        <f t="shared" ref="F3504" si="722">SUMIF(A3504:B3504,"*consolidação*",C3504:D3504)</f>
        <v>0</v>
      </c>
      <c r="H3504" t="b">
        <f t="shared" si="704"/>
        <v>1</v>
      </c>
      <c r="I3504" t="str">
        <f t="shared" si="700"/>
        <v>00</v>
      </c>
    </row>
    <row r="3505" spans="1:9">
      <c r="A3505" t="str">
        <f t="shared" si="701"/>
        <v>4.9.3.4.0.00.00 - Correção Cambial</v>
      </c>
      <c r="B3505" s="3" t="s">
        <v>3517</v>
      </c>
      <c r="C3505" s="4"/>
      <c r="E3505" s="1">
        <f>E3506</f>
        <v>0</v>
      </c>
      <c r="F3505" s="1">
        <f>F3506</f>
        <v>0</v>
      </c>
      <c r="H3505" t="b">
        <f t="shared" si="704"/>
        <v>1</v>
      </c>
      <c r="I3505" t="str">
        <f t="shared" si="700"/>
        <v>00</v>
      </c>
    </row>
    <row r="3506" spans="1:9">
      <c r="A3506" t="str">
        <f t="shared" si="701"/>
        <v>4.9.3.4.1.00.00 - Correção Cambial - Consolidação</v>
      </c>
      <c r="B3506" s="5" t="s">
        <v>3518</v>
      </c>
      <c r="C3506" s="6"/>
      <c r="E3506" s="1">
        <f t="shared" ref="E3506" si="723">SUMIF(A3506:B3506,"*intra*",C3506:D3506)+SUMIF(A3506:B3506,"*inter*",C3506:D3506)</f>
        <v>0</v>
      </c>
      <c r="F3506" s="1">
        <f t="shared" ref="F3506" si="724">SUMIF(A3506:B3506,"*consolidação*",C3506:D3506)</f>
        <v>0</v>
      </c>
      <c r="H3506" t="b">
        <f t="shared" si="704"/>
        <v>1</v>
      </c>
      <c r="I3506" t="str">
        <f t="shared" si="700"/>
        <v>00</v>
      </c>
    </row>
    <row r="3507" spans="1:9">
      <c r="A3507" t="str">
        <f t="shared" si="701"/>
        <v>4.9.3.9.0.00.00 - Outras VPD de Operações da Autoridade Monetária</v>
      </c>
      <c r="B3507" s="3" t="s">
        <v>3519</v>
      </c>
      <c r="C3507" s="4">
        <v>185040099.31999999</v>
      </c>
      <c r="E3507" s="1">
        <f>E3508</f>
        <v>0</v>
      </c>
      <c r="F3507" s="1">
        <f>F3508</f>
        <v>185040099.31999999</v>
      </c>
      <c r="H3507" t="b">
        <f t="shared" si="704"/>
        <v>1</v>
      </c>
      <c r="I3507" t="str">
        <f t="shared" si="700"/>
        <v>00</v>
      </c>
    </row>
    <row r="3508" spans="1:9" ht="25.5">
      <c r="A3508" t="str">
        <f t="shared" si="701"/>
        <v>4.9.3.9.1.00.00 - Outras VPD de Operações da Autoridade Monetária - 
 Consolidação</v>
      </c>
      <c r="B3508" s="5" t="s">
        <v>3520</v>
      </c>
      <c r="C3508" s="6">
        <v>185040099.31999999</v>
      </c>
      <c r="E3508" s="1">
        <f t="shared" ref="E3508" si="725">SUMIF(A3508:B3508,"*intra*",C3508:D3508)+SUMIF(A3508:B3508,"*inter*",C3508:D3508)</f>
        <v>0</v>
      </c>
      <c r="F3508" s="1">
        <f t="shared" ref="F3508" si="726">SUMIF(A3508:B3508,"*consolidação*",C3508:D3508)</f>
        <v>185040099.31999999</v>
      </c>
      <c r="H3508" t="b">
        <f t="shared" si="704"/>
        <v>1</v>
      </c>
      <c r="I3508" t="str">
        <f t="shared" si="700"/>
        <v>00</v>
      </c>
    </row>
    <row r="3509" spans="1:9">
      <c r="A3509" t="str">
        <f t="shared" si="701"/>
        <v>4.9.7.0.0.00.00 - Reversão de Provisões e Ajustes de Perdas</v>
      </c>
      <c r="B3509" s="3" t="s">
        <v>3521</v>
      </c>
      <c r="C3509" s="4">
        <v>295432986378.33002</v>
      </c>
      <c r="E3509" s="1">
        <f>E3515+E3510</f>
        <v>0</v>
      </c>
      <c r="F3509" s="1">
        <f>F3515+F3510</f>
        <v>295432986378.33002</v>
      </c>
      <c r="H3509" t="b">
        <f t="shared" si="704"/>
        <v>1</v>
      </c>
      <c r="I3509" t="str">
        <f t="shared" si="700"/>
        <v>00</v>
      </c>
    </row>
    <row r="3510" spans="1:9">
      <c r="A3510" t="str">
        <f t="shared" si="701"/>
        <v>4.9.7.1.0.00.00 - Reversão de Provisões</v>
      </c>
      <c r="B3510" s="5" t="s">
        <v>3522</v>
      </c>
      <c r="C3510" s="6">
        <v>267897696102.13</v>
      </c>
      <c r="E3510" s="1">
        <f>E3514+E3512+E3511+E3513</f>
        <v>0</v>
      </c>
      <c r="F3510" s="1">
        <f>F3514+F3512+F3511+F3513</f>
        <v>267897696102.13</v>
      </c>
      <c r="H3510" t="b">
        <f t="shared" si="704"/>
        <v>1</v>
      </c>
      <c r="I3510" t="str">
        <f t="shared" si="700"/>
        <v>00</v>
      </c>
    </row>
    <row r="3511" spans="1:9">
      <c r="A3511" t="str">
        <f t="shared" si="701"/>
        <v>4.9.7.1.1.00.00 - Reversão de Provisões – Consolidação</v>
      </c>
      <c r="B3511" s="3" t="s">
        <v>3523</v>
      </c>
      <c r="C3511" s="4">
        <v>267897696102.13</v>
      </c>
      <c r="E3511" s="1">
        <f t="shared" ref="E3511:E3514" si="727">SUMIF(A3511:B3511,"*intra*",C3511:D3511)+SUMIF(A3511:B3511,"*inter*",C3511:D3511)</f>
        <v>0</v>
      </c>
      <c r="F3511" s="1">
        <f t="shared" ref="F3511:F3514" si="728">SUMIF(A3511:B3511,"*consolidação*",C3511:D3511)</f>
        <v>267897696102.13</v>
      </c>
      <c r="H3511" t="b">
        <f t="shared" si="704"/>
        <v>1</v>
      </c>
      <c r="I3511" t="str">
        <f t="shared" si="700"/>
        <v>00</v>
      </c>
    </row>
    <row r="3512" spans="1:9">
      <c r="A3512" t="str">
        <f t="shared" si="701"/>
        <v>4.9.7.1.3.00.00 - Reversão de Provisões – Inter OFSS - União</v>
      </c>
      <c r="B3512" s="5" t="s">
        <v>3524</v>
      </c>
      <c r="C3512" s="6"/>
      <c r="E3512" s="1">
        <f t="shared" si="727"/>
        <v>0</v>
      </c>
      <c r="F3512" s="1">
        <f t="shared" si="728"/>
        <v>0</v>
      </c>
      <c r="H3512" t="b">
        <f t="shared" si="704"/>
        <v>1</v>
      </c>
      <c r="I3512" t="str">
        <f t="shared" si="700"/>
        <v>00</v>
      </c>
    </row>
    <row r="3513" spans="1:9">
      <c r="A3513" t="str">
        <f t="shared" si="701"/>
        <v>4.9.7.1.4.00.00 - Reversão de Provisões – Inter OFSS - Estados</v>
      </c>
      <c r="B3513" s="3" t="s">
        <v>3525</v>
      </c>
      <c r="C3513" s="4"/>
      <c r="E3513" s="1">
        <f t="shared" si="727"/>
        <v>0</v>
      </c>
      <c r="F3513" s="1">
        <f t="shared" si="728"/>
        <v>0</v>
      </c>
      <c r="H3513" t="b">
        <f t="shared" si="704"/>
        <v>1</v>
      </c>
      <c r="I3513" t="str">
        <f t="shared" si="700"/>
        <v>00</v>
      </c>
    </row>
    <row r="3514" spans="1:9">
      <c r="A3514" t="str">
        <f t="shared" si="701"/>
        <v>4.9.7.1.5.00.00 - Reversão de Provisões – Inter OFSS - Municípios</v>
      </c>
      <c r="B3514" s="5" t="s">
        <v>3526</v>
      </c>
      <c r="C3514" s="6"/>
      <c r="E3514" s="1">
        <f t="shared" si="727"/>
        <v>0</v>
      </c>
      <c r="F3514" s="1">
        <f t="shared" si="728"/>
        <v>0</v>
      </c>
      <c r="H3514" t="b">
        <f t="shared" si="704"/>
        <v>1</v>
      </c>
      <c r="I3514" t="str">
        <f t="shared" si="700"/>
        <v>00</v>
      </c>
    </row>
    <row r="3515" spans="1:9">
      <c r="A3515" t="str">
        <f t="shared" si="701"/>
        <v>4.9.7.2.0.00.00 - Reversão de Ajustes de Perdas</v>
      </c>
      <c r="B3515" s="3" t="s">
        <v>3527</v>
      </c>
      <c r="C3515" s="4">
        <v>27535290276.200001</v>
      </c>
      <c r="E3515" s="1">
        <f>E3516+E3519+E3517+E3520+E3518</f>
        <v>0</v>
      </c>
      <c r="F3515" s="1">
        <f>F3516+F3519+F3517+F3520+F3518</f>
        <v>27535290276.200001</v>
      </c>
      <c r="H3515" t="b">
        <f t="shared" si="704"/>
        <v>1</v>
      </c>
      <c r="I3515" t="str">
        <f t="shared" si="700"/>
        <v>00</v>
      </c>
    </row>
    <row r="3516" spans="1:9">
      <c r="A3516" t="str">
        <f t="shared" si="701"/>
        <v>4.9.7.2.1.00.00 - Reversão de Ajustes de Perdas – Consolidação</v>
      </c>
      <c r="B3516" s="5" t="s">
        <v>3528</v>
      </c>
      <c r="C3516" s="6">
        <v>27535290276.200001</v>
      </c>
      <c r="E3516" s="1">
        <f t="shared" ref="E3516:E3520" si="729">SUMIF(A3516:B3516,"*intra*",C3516:D3516)+SUMIF(A3516:B3516,"*inter*",C3516:D3516)</f>
        <v>0</v>
      </c>
      <c r="F3516" s="1">
        <f t="shared" ref="F3516:F3520" si="730">SUMIF(A3516:B3516,"*consolidação*",C3516:D3516)</f>
        <v>27535290276.200001</v>
      </c>
      <c r="H3516" t="b">
        <f t="shared" si="704"/>
        <v>1</v>
      </c>
      <c r="I3516" t="str">
        <f t="shared" si="700"/>
        <v>00</v>
      </c>
    </row>
    <row r="3517" spans="1:9">
      <c r="A3517" t="str">
        <f t="shared" si="701"/>
        <v>4.9.7.2.2.00.00 - Reversão de Ajustes de Perdas - Intra OFSS</v>
      </c>
      <c r="B3517" s="3" t="s">
        <v>3529</v>
      </c>
      <c r="C3517" s="4"/>
      <c r="E3517" s="1">
        <f t="shared" si="729"/>
        <v>0</v>
      </c>
      <c r="F3517" s="1">
        <f t="shared" si="730"/>
        <v>0</v>
      </c>
      <c r="H3517" t="b">
        <f t="shared" si="704"/>
        <v>1</v>
      </c>
      <c r="I3517" t="str">
        <f t="shared" si="700"/>
        <v>00</v>
      </c>
    </row>
    <row r="3518" spans="1:9">
      <c r="A3518" t="str">
        <f t="shared" si="701"/>
        <v>4.9.7.2.3.00.00 - Reversão de Ajustes de Perdas –Inter OFSS – União</v>
      </c>
      <c r="B3518" s="5" t="s">
        <v>3530</v>
      </c>
      <c r="C3518" s="6"/>
      <c r="E3518" s="1">
        <f t="shared" si="729"/>
        <v>0</v>
      </c>
      <c r="F3518" s="1">
        <f t="shared" si="730"/>
        <v>0</v>
      </c>
      <c r="H3518" t="b">
        <f t="shared" si="704"/>
        <v>1</v>
      </c>
      <c r="I3518" t="str">
        <f t="shared" si="700"/>
        <v>00</v>
      </c>
    </row>
    <row r="3519" spans="1:9">
      <c r="A3519" t="str">
        <f t="shared" si="701"/>
        <v>4.9.7.2.4.00.00 - Reversão de Ajustes de Perdas –Inter OFSS – Estado</v>
      </c>
      <c r="B3519" s="3" t="s">
        <v>3531</v>
      </c>
      <c r="C3519" s="4"/>
      <c r="E3519" s="1">
        <f t="shared" si="729"/>
        <v>0</v>
      </c>
      <c r="F3519" s="1">
        <f t="shared" si="730"/>
        <v>0</v>
      </c>
      <c r="H3519" t="b">
        <f t="shared" si="704"/>
        <v>1</v>
      </c>
      <c r="I3519" t="str">
        <f t="shared" si="700"/>
        <v>00</v>
      </c>
    </row>
    <row r="3520" spans="1:9" ht="25.5">
      <c r="A3520" t="str">
        <f t="shared" si="701"/>
        <v>4.9.7.2.5.00.00 - Reversão de Ajustes de Perdas –Inter OFSS - 
 Município</v>
      </c>
      <c r="B3520" s="5" t="s">
        <v>3532</v>
      </c>
      <c r="C3520" s="6"/>
      <c r="E3520" s="1">
        <f t="shared" si="729"/>
        <v>0</v>
      </c>
      <c r="F3520" s="1">
        <f t="shared" si="730"/>
        <v>0</v>
      </c>
      <c r="H3520" t="b">
        <f t="shared" si="704"/>
        <v>1</v>
      </c>
      <c r="I3520" t="str">
        <f t="shared" si="700"/>
        <v>00</v>
      </c>
    </row>
    <row r="3521" spans="1:9">
      <c r="A3521" t="str">
        <f t="shared" si="701"/>
        <v>4.9.9.0.0.00.00 - Diversas Variações Patrimoniais Aumentativas</v>
      </c>
      <c r="B3521" s="3" t="s">
        <v>3533</v>
      </c>
      <c r="C3521" s="4">
        <v>53211349101.82</v>
      </c>
      <c r="E3521" s="1">
        <f>E3539+E3543+E3527+E3533+E3531+E3522+E3541</f>
        <v>1124039472.3300002</v>
      </c>
      <c r="F3521" s="1">
        <f>F3539+F3543+F3527+F3533+F3531+F3522+F3541</f>
        <v>52087309629.490005</v>
      </c>
      <c r="H3521" t="b">
        <f t="shared" si="704"/>
        <v>1</v>
      </c>
      <c r="I3521" t="str">
        <f t="shared" si="700"/>
        <v>00</v>
      </c>
    </row>
    <row r="3522" spans="1:9">
      <c r="A3522" t="str">
        <f t="shared" si="701"/>
        <v>4.9.9.1.0.00.00 - Compensação Financeira entre RGPS/RPPS</v>
      </c>
      <c r="B3522" s="5" t="s">
        <v>3534</v>
      </c>
      <c r="C3522" s="6">
        <v>868966977.40999997</v>
      </c>
      <c r="E3522" s="1">
        <f>E3523+E3524+E3525+E3526</f>
        <v>868966977.41000009</v>
      </c>
      <c r="F3522" s="1">
        <f>F3523+F3524+F3525+F3526</f>
        <v>0</v>
      </c>
      <c r="H3522" t="b">
        <f t="shared" si="704"/>
        <v>1</v>
      </c>
      <c r="I3522" t="str">
        <f t="shared" si="700"/>
        <v>00</v>
      </c>
    </row>
    <row r="3523" spans="1:9" ht="25.5">
      <c r="A3523" t="str">
        <f t="shared" si="701"/>
        <v>4.9.9.1.2.00.00 - Compensação Financeira entre RGPS/RPPS - Intra 
 OFSS</v>
      </c>
      <c r="B3523" s="3" t="s">
        <v>3535</v>
      </c>
      <c r="C3523" s="4">
        <v>111995055.47</v>
      </c>
      <c r="E3523" s="1">
        <f t="shared" ref="E3523:E3526" si="731">SUMIF(A3523:B3523,"*intra*",C3523:D3523)+SUMIF(A3523:B3523,"*inter*",C3523:D3523)</f>
        <v>111995055.47</v>
      </c>
      <c r="F3523" s="1">
        <f t="shared" ref="F3523:F3526" si="732">SUMIF(A3523:B3523,"*consolidação*",C3523:D3523)</f>
        <v>0</v>
      </c>
      <c r="H3523" t="b">
        <f t="shared" si="704"/>
        <v>1</v>
      </c>
      <c r="I3523" t="str">
        <f t="shared" si="700"/>
        <v>00</v>
      </c>
    </row>
    <row r="3524" spans="1:9" ht="25.5">
      <c r="A3524" t="str">
        <f t="shared" si="701"/>
        <v>4.9.9.1.3.00.00 - Compensação Financeira entre RGPS/RPPS - Inter 
 OFSS - União</v>
      </c>
      <c r="B3524" s="5" t="s">
        <v>3536</v>
      </c>
      <c r="C3524" s="6">
        <v>752116925.33000004</v>
      </c>
      <c r="E3524" s="1">
        <f t="shared" si="731"/>
        <v>752116925.33000004</v>
      </c>
      <c r="F3524" s="1">
        <f t="shared" si="732"/>
        <v>0</v>
      </c>
      <c r="H3524" t="b">
        <f t="shared" si="704"/>
        <v>1</v>
      </c>
      <c r="I3524" t="str">
        <f t="shared" si="700"/>
        <v>00</v>
      </c>
    </row>
    <row r="3525" spans="1:9" ht="25.5">
      <c r="A3525" t="str">
        <f t="shared" si="701"/>
        <v>4.9.9.1.4.00.00 - Compensação Financeira entre RGPS/RPPS - Inter 
 OFSS - Estado</v>
      </c>
      <c r="B3525" s="3" t="s">
        <v>3537</v>
      </c>
      <c r="C3525" s="4">
        <v>4854996.6100000003</v>
      </c>
      <c r="E3525" s="1">
        <f t="shared" si="731"/>
        <v>4854996.6100000003</v>
      </c>
      <c r="F3525" s="1">
        <f t="shared" si="732"/>
        <v>0</v>
      </c>
      <c r="H3525" t="b">
        <f t="shared" si="704"/>
        <v>1</v>
      </c>
      <c r="I3525" t="str">
        <f t="shared" si="700"/>
        <v>00</v>
      </c>
    </row>
    <row r="3526" spans="1:9" ht="25.5">
      <c r="A3526" t="str">
        <f t="shared" si="701"/>
        <v>4.9.9.1.5.00.00 - Compensação Financeira entre RGPS/RPPS - Inter 
 OFSS - Município</v>
      </c>
      <c r="B3526" s="5" t="s">
        <v>3538</v>
      </c>
      <c r="C3526" s="6"/>
      <c r="E3526" s="1">
        <f t="shared" si="731"/>
        <v>0</v>
      </c>
      <c r="F3526" s="1">
        <f t="shared" si="732"/>
        <v>0</v>
      </c>
      <c r="H3526" t="b">
        <f t="shared" si="704"/>
        <v>1</v>
      </c>
      <c r="I3526" t="str">
        <f t="shared" si="700"/>
        <v>00</v>
      </c>
    </row>
    <row r="3527" spans="1:9">
      <c r="A3527" t="str">
        <f t="shared" si="701"/>
        <v>4.9.9.2.0.00.00 - Compensação Financeira entre Regimes Próprios</v>
      </c>
      <c r="B3527" s="3" t="s">
        <v>3539</v>
      </c>
      <c r="C3527" s="4">
        <v>255072494.91999999</v>
      </c>
      <c r="E3527" s="1">
        <f>E3530+E3528+E3529</f>
        <v>255072494.91999999</v>
      </c>
      <c r="F3527" s="1">
        <f>F3530+F3528+F3529</f>
        <v>0</v>
      </c>
      <c r="H3527" t="b">
        <f t="shared" si="704"/>
        <v>1</v>
      </c>
      <c r="I3527" t="str">
        <f t="shared" si="700"/>
        <v>00</v>
      </c>
    </row>
    <row r="3528" spans="1:9" ht="25.5">
      <c r="A3528" t="str">
        <f t="shared" si="701"/>
        <v>4.9.9.2.3.00.00 - Compensação Financeira entre Regimes Próprios - 
 Inter OFSS - União</v>
      </c>
      <c r="B3528" s="5" t="s">
        <v>3540</v>
      </c>
      <c r="C3528" s="6">
        <v>255072494.91999999</v>
      </c>
      <c r="E3528" s="1">
        <f t="shared" ref="E3528:E3530" si="733">SUMIF(A3528:B3528,"*intra*",C3528:D3528)+SUMIF(A3528:B3528,"*inter*",C3528:D3528)</f>
        <v>255072494.91999999</v>
      </c>
      <c r="F3528" s="1">
        <f t="shared" ref="F3528:F3530" si="734">SUMIF(A3528:B3528,"*consolidação*",C3528:D3528)</f>
        <v>0</v>
      </c>
      <c r="H3528" t="b">
        <f t="shared" si="704"/>
        <v>1</v>
      </c>
      <c r="I3528" t="str">
        <f t="shared" si="700"/>
        <v>00</v>
      </c>
    </row>
    <row r="3529" spans="1:9" ht="25.5">
      <c r="A3529" t="str">
        <f t="shared" si="701"/>
        <v>4.9.9.2.4.00.00 - Compensação Financeira entre Regimes Próprios - 
 Inter OFSS - Estado</v>
      </c>
      <c r="B3529" s="3" t="s">
        <v>3541</v>
      </c>
      <c r="C3529" s="4"/>
      <c r="E3529" s="1">
        <f t="shared" si="733"/>
        <v>0</v>
      </c>
      <c r="F3529" s="1">
        <f t="shared" si="734"/>
        <v>0</v>
      </c>
      <c r="H3529" t="b">
        <f t="shared" si="704"/>
        <v>1</v>
      </c>
      <c r="I3529" t="str">
        <f t="shared" si="700"/>
        <v>00</v>
      </c>
    </row>
    <row r="3530" spans="1:9" ht="25.5">
      <c r="A3530" t="str">
        <f t="shared" si="701"/>
        <v>4.9.9.2.5.00.00 - Compensação Financeira entre Regimes Próprios - 
 Inter OFSS - Município</v>
      </c>
      <c r="B3530" s="5" t="s">
        <v>3542</v>
      </c>
      <c r="C3530" s="6"/>
      <c r="E3530" s="1">
        <f t="shared" si="733"/>
        <v>0</v>
      </c>
      <c r="F3530" s="1">
        <f t="shared" si="734"/>
        <v>0</v>
      </c>
      <c r="H3530" t="b">
        <f t="shared" si="704"/>
        <v>1</v>
      </c>
      <c r="I3530" t="str">
        <f t="shared" si="700"/>
        <v>00</v>
      </c>
    </row>
    <row r="3531" spans="1:9">
      <c r="A3531" t="str">
        <f t="shared" si="701"/>
        <v>4.9.9.3.0.00.00 - Variação Patrimonial Aumentativa com Bonificações</v>
      </c>
      <c r="B3531" s="3" t="s">
        <v>3543</v>
      </c>
      <c r="C3531" s="4"/>
      <c r="E3531" s="1">
        <f>E3532</f>
        <v>0</v>
      </c>
      <c r="F3531" s="1">
        <f>F3532</f>
        <v>0</v>
      </c>
      <c r="H3531" t="b">
        <f t="shared" si="704"/>
        <v>1</v>
      </c>
      <c r="I3531" t="str">
        <f t="shared" si="700"/>
        <v>00</v>
      </c>
    </row>
    <row r="3532" spans="1:9" ht="25.5">
      <c r="A3532" t="str">
        <f t="shared" si="701"/>
        <v>4.9.9.3.1.00.00 - Variação Patrimonial Aumentativa com Bonificações 
 - Consolidação</v>
      </c>
      <c r="B3532" s="5" t="s">
        <v>3544</v>
      </c>
      <c r="C3532" s="6"/>
      <c r="E3532" s="1">
        <f t="shared" ref="E3532" si="735">SUMIF(A3532:B3532,"*intra*",C3532:D3532)+SUMIF(A3532:B3532,"*inter*",C3532:D3532)</f>
        <v>0</v>
      </c>
      <c r="F3532" s="1">
        <f t="shared" ref="F3532" si="736">SUMIF(A3532:B3532,"*consolidação*",C3532:D3532)</f>
        <v>0</v>
      </c>
      <c r="H3532" t="b">
        <f t="shared" si="704"/>
        <v>1</v>
      </c>
      <c r="I3532" t="str">
        <f t="shared" si="700"/>
        <v>00</v>
      </c>
    </row>
    <row r="3533" spans="1:9">
      <c r="A3533" t="str">
        <f t="shared" si="701"/>
        <v>4.9.9.4.0.00.00 - Amortização de Deságio em Investimentos</v>
      </c>
      <c r="B3533" s="3" t="s">
        <v>3545</v>
      </c>
      <c r="C3533" s="4"/>
      <c r="E3533" s="1">
        <f>E3536+E3537+E3535+E3538+E3534</f>
        <v>0</v>
      </c>
      <c r="F3533" s="1">
        <f>F3536+F3537+F3535+F3538+F3534</f>
        <v>0</v>
      </c>
      <c r="H3533" t="b">
        <f t="shared" si="704"/>
        <v>1</v>
      </c>
      <c r="I3533" t="str">
        <f t="shared" si="700"/>
        <v>00</v>
      </c>
    </row>
    <row r="3534" spans="1:9" ht="25.5">
      <c r="A3534" t="str">
        <f t="shared" si="701"/>
        <v>4.9.9.4.1.00.00 - Amortização de Deságio em Investimentos - 
 Consolidação</v>
      </c>
      <c r="B3534" s="5" t="s">
        <v>3546</v>
      </c>
      <c r="C3534" s="6"/>
      <c r="E3534" s="1">
        <f t="shared" ref="E3534:E3538" si="737">SUMIF(A3534:B3534,"*intra*",C3534:D3534)+SUMIF(A3534:B3534,"*inter*",C3534:D3534)</f>
        <v>0</v>
      </c>
      <c r="F3534" s="1">
        <f t="shared" ref="F3534:F3538" si="738">SUMIF(A3534:B3534,"*consolidação*",C3534:D3534)</f>
        <v>0</v>
      </c>
      <c r="H3534" t="b">
        <f t="shared" si="704"/>
        <v>1</v>
      </c>
      <c r="I3534" t="str">
        <f t="shared" si="700"/>
        <v>00</v>
      </c>
    </row>
    <row r="3535" spans="1:9" ht="25.5">
      <c r="A3535" t="str">
        <f t="shared" si="701"/>
        <v>4.9.9.4.2.00.00 - Amortização de Deságio em Investimentos - Intra 
 OFSS</v>
      </c>
      <c r="B3535" s="3" t="s">
        <v>3547</v>
      </c>
      <c r="C3535" s="4"/>
      <c r="E3535" s="1">
        <f t="shared" si="737"/>
        <v>0</v>
      </c>
      <c r="F3535" s="1">
        <f t="shared" si="738"/>
        <v>0</v>
      </c>
      <c r="H3535" t="b">
        <f t="shared" si="704"/>
        <v>1</v>
      </c>
      <c r="I3535" t="str">
        <f t="shared" si="700"/>
        <v>00</v>
      </c>
    </row>
    <row r="3536" spans="1:9" ht="25.5">
      <c r="A3536" t="str">
        <f t="shared" si="701"/>
        <v>4.9.9.4.3.00.00 - Amortização de Deságio em Investimentos - Inter 
 OFSS - União</v>
      </c>
      <c r="B3536" s="5" t="s">
        <v>3548</v>
      </c>
      <c r="C3536" s="6"/>
      <c r="E3536" s="1">
        <f t="shared" si="737"/>
        <v>0</v>
      </c>
      <c r="F3536" s="1">
        <f t="shared" si="738"/>
        <v>0</v>
      </c>
      <c r="H3536" t="b">
        <f t="shared" si="704"/>
        <v>1</v>
      </c>
      <c r="I3536" t="str">
        <f t="shared" si="700"/>
        <v>00</v>
      </c>
    </row>
    <row r="3537" spans="1:10" ht="25.5">
      <c r="A3537" t="str">
        <f t="shared" si="701"/>
        <v>4.9.9.4.4.00.00 - Amortização de Deságio em Investimentos - Inter 
 OFSS - Estado</v>
      </c>
      <c r="B3537" s="3" t="s">
        <v>3549</v>
      </c>
      <c r="C3537" s="4"/>
      <c r="E3537" s="1">
        <f t="shared" si="737"/>
        <v>0</v>
      </c>
      <c r="F3537" s="1">
        <f t="shared" si="738"/>
        <v>0</v>
      </c>
      <c r="H3537" t="b">
        <f t="shared" si="704"/>
        <v>1</v>
      </c>
      <c r="I3537" t="str">
        <f t="shared" ref="I3537:I3544" si="739">MID(A3537,11,2)</f>
        <v>00</v>
      </c>
    </row>
    <row r="3538" spans="1:10" ht="25.5">
      <c r="A3538" t="str">
        <f t="shared" ref="A3538:A3547" si="740">TRIM(B3538)</f>
        <v>4.9.9.4.5.00.00 - Amortização de Deságio em Investimentos - Inter 
 OFSS - Município</v>
      </c>
      <c r="B3538" s="5" t="s">
        <v>3550</v>
      </c>
      <c r="C3538" s="6"/>
      <c r="E3538" s="1">
        <f t="shared" si="737"/>
        <v>0</v>
      </c>
      <c r="F3538" s="1">
        <f t="shared" si="738"/>
        <v>0</v>
      </c>
      <c r="H3538" t="b">
        <f t="shared" ref="H3538:H3544" si="741">IF(I3538="00",C3538=E3538+F3538,TRUE)</f>
        <v>1</v>
      </c>
      <c r="I3538" t="str">
        <f t="shared" si="739"/>
        <v>00</v>
      </c>
    </row>
    <row r="3539" spans="1:10">
      <c r="A3539" t="str">
        <f t="shared" si="740"/>
        <v>4.9.9.5.0.00.00 - Multas Administrativas</v>
      </c>
      <c r="B3539" s="3" t="s">
        <v>3551</v>
      </c>
      <c r="C3539" s="4">
        <v>2644636717.9400001</v>
      </c>
      <c r="E3539" s="1">
        <f>E3540</f>
        <v>0</v>
      </c>
      <c r="F3539" s="1">
        <f>F3540</f>
        <v>2644636717.9400001</v>
      </c>
      <c r="H3539" t="b">
        <f t="shared" si="741"/>
        <v>1</v>
      </c>
      <c r="I3539" t="str">
        <f t="shared" si="739"/>
        <v>00</v>
      </c>
    </row>
    <row r="3540" spans="1:10">
      <c r="A3540" t="str">
        <f t="shared" si="740"/>
        <v>4.9.9.5.1.00.00 - Multas Administrativas - Consolidação</v>
      </c>
      <c r="B3540" s="5" t="s">
        <v>3552</v>
      </c>
      <c r="C3540" s="6">
        <v>2644636717.9400001</v>
      </c>
      <c r="E3540" s="1">
        <f t="shared" ref="E3540" si="742">SUMIF(A3540:B3540,"*intra*",C3540:D3540)+SUMIF(A3540:B3540,"*inter*",C3540:D3540)</f>
        <v>0</v>
      </c>
      <c r="F3540" s="1">
        <f t="shared" ref="F3540" si="743">SUMIF(A3540:B3540,"*consolidação*",C3540:D3540)</f>
        <v>2644636717.9400001</v>
      </c>
      <c r="H3540" t="b">
        <f t="shared" si="741"/>
        <v>1</v>
      </c>
      <c r="I3540" t="str">
        <f t="shared" si="739"/>
        <v>00</v>
      </c>
    </row>
    <row r="3541" spans="1:10">
      <c r="A3541" t="str">
        <f t="shared" si="740"/>
        <v>4.9.9.6.0.00.00 - Indenizações</v>
      </c>
      <c r="B3541" s="3" t="s">
        <v>3553</v>
      </c>
      <c r="C3541" s="4">
        <v>2710332267.73</v>
      </c>
      <c r="E3541" s="1">
        <f>E3542</f>
        <v>0</v>
      </c>
      <c r="F3541" s="1">
        <f>F3542</f>
        <v>2710332267.73</v>
      </c>
      <c r="H3541" t="b">
        <f t="shared" si="741"/>
        <v>1</v>
      </c>
      <c r="I3541" t="str">
        <f t="shared" si="739"/>
        <v>00</v>
      </c>
    </row>
    <row r="3542" spans="1:10">
      <c r="A3542" t="str">
        <f t="shared" si="740"/>
        <v>4.9.9.6.1.00.00 - Indenizações - Consolidação</v>
      </c>
      <c r="B3542" s="5" t="s">
        <v>3554</v>
      </c>
      <c r="C3542" s="6">
        <v>2710332267.73</v>
      </c>
      <c r="E3542" s="1">
        <f t="shared" ref="E3542" si="744">SUMIF(A3542:B3542,"*intra*",C3542:D3542)+SUMIF(A3542:B3542,"*inter*",C3542:D3542)</f>
        <v>0</v>
      </c>
      <c r="F3542" s="1">
        <f t="shared" ref="F3542" si="745">SUMIF(A3542:B3542,"*consolidação*",C3542:D3542)</f>
        <v>2710332267.73</v>
      </c>
      <c r="H3542" t="b">
        <f t="shared" si="741"/>
        <v>1</v>
      </c>
      <c r="I3542" t="str">
        <f t="shared" si="739"/>
        <v>00</v>
      </c>
    </row>
    <row r="3543" spans="1:10" ht="25.5">
      <c r="A3543" t="str">
        <f t="shared" si="740"/>
        <v>4.9.9.9.0.00.00 - Variações Patrimoniais Aumentativas Decorrentes de 
 Fatos Geradores Diversos</v>
      </c>
      <c r="B3543" s="3" t="s">
        <v>3555</v>
      </c>
      <c r="C3543" s="4">
        <v>46732340643.82</v>
      </c>
      <c r="E3543" s="1">
        <f>E3544</f>
        <v>0</v>
      </c>
      <c r="F3543" s="1">
        <f>F3544</f>
        <v>46732340643.82</v>
      </c>
      <c r="H3543" t="b">
        <f t="shared" si="741"/>
        <v>1</v>
      </c>
      <c r="I3543" t="str">
        <f t="shared" si="739"/>
        <v>00</v>
      </c>
    </row>
    <row r="3544" spans="1:10" ht="25.5">
      <c r="A3544" t="str">
        <f t="shared" si="740"/>
        <v>4.9.9.9.1.00.00 - Variações Patrimoniais Aumentativas Decorrentes de 
 Fatos Geradores Diversos - Consolidação</v>
      </c>
      <c r="B3544" s="5" t="s">
        <v>3556</v>
      </c>
      <c r="C3544" s="6">
        <v>46732340643.82</v>
      </c>
      <c r="E3544" s="1">
        <f t="shared" ref="E3544:E3546" si="746">SUMIF(A3544:B3544,"*intra*",C3544:D3544)+SUMIF(A3544:B3544,"*inter*",C3544:D3544)</f>
        <v>0</v>
      </c>
      <c r="F3544" s="1">
        <f t="shared" ref="F3544:F3546" si="747">SUMIF(A3544:B3544,"*consolidação*",C3544:D3544)</f>
        <v>46732340643.82</v>
      </c>
      <c r="H3544" t="b">
        <f t="shared" si="741"/>
        <v>1</v>
      </c>
      <c r="I3544" t="str">
        <f t="shared" si="739"/>
        <v>00</v>
      </c>
    </row>
    <row r="3545" spans="1:10">
      <c r="B3545" s="3" t="s">
        <v>1385</v>
      </c>
      <c r="C3545" s="31"/>
      <c r="E3545" s="1">
        <f t="shared" si="746"/>
        <v>0</v>
      </c>
      <c r="F3545" s="1">
        <f t="shared" si="747"/>
        <v>0</v>
      </c>
      <c r="H3545" t="s">
        <v>3557</v>
      </c>
    </row>
    <row r="3546" spans="1:10">
      <c r="B3546" s="5" t="s">
        <v>3558</v>
      </c>
      <c r="C3546" s="42"/>
      <c r="E3546" s="1">
        <f t="shared" si="746"/>
        <v>0</v>
      </c>
      <c r="F3546" s="1">
        <f t="shared" si="747"/>
        <v>0</v>
      </c>
      <c r="H3546" t="s">
        <v>3557</v>
      </c>
    </row>
    <row r="3547" spans="1:10">
      <c r="A3547" t="str">
        <f t="shared" si="740"/>
        <v>Resultado Patrimonial do Período</v>
      </c>
      <c r="B3547" s="19" t="s">
        <v>1386</v>
      </c>
      <c r="C3547" s="52">
        <v>64848639172.160004</v>
      </c>
      <c r="D3547" s="14"/>
      <c r="E3547" s="13">
        <f>E3252-E2833</f>
        <v>-33756230844.330078</v>
      </c>
      <c r="F3547" s="14">
        <f>F3252-F2833</f>
        <v>98604870016.48999</v>
      </c>
      <c r="G3547" s="14"/>
      <c r="H3547" s="14" t="b">
        <f>C3547=E3547+F3547</f>
        <v>0</v>
      </c>
      <c r="I3547" s="14"/>
      <c r="J3547" s="58">
        <f>F3547+E3547-C3547</f>
        <v>-9.1552734375E-5</v>
      </c>
    </row>
    <row r="3554" spans="1:9">
      <c r="B3554" s="87" t="s">
        <v>1397</v>
      </c>
      <c r="C3554" s="87"/>
    </row>
    <row r="3555" spans="1:9">
      <c r="A3555" s="2"/>
      <c r="B3555" s="2" t="s">
        <v>31</v>
      </c>
      <c r="C3555" s="2" t="s">
        <v>705</v>
      </c>
      <c r="E3555" s="2" t="s">
        <v>32</v>
      </c>
      <c r="F3555" s="2" t="s">
        <v>33</v>
      </c>
      <c r="H3555" s="2" t="s">
        <v>34</v>
      </c>
    </row>
    <row r="3556" spans="1:9">
      <c r="A3556" t="str">
        <f>TRIM(B3556)</f>
        <v>3.0.0.0.0.00.00 - Variação Patrimonial Diminutiva</v>
      </c>
      <c r="B3556" s="3" t="s">
        <v>2838</v>
      </c>
      <c r="C3556" s="4">
        <v>13087627214564.93</v>
      </c>
      <c r="E3556" s="1">
        <f>E3557+E3737+E3785+E3873+E3650+E3602+E3833+E3672+E3854</f>
        <v>10039281654755.883</v>
      </c>
      <c r="F3556" s="1">
        <f>F3557+F3737+F3785+F3873+F3650+F3602+F3833+F3672+F3854</f>
        <v>3048345559809.0503</v>
      </c>
      <c r="H3556" t="b">
        <f>IF(I3556="00",C3556=E3556+F3556,TRUE)</f>
        <v>1</v>
      </c>
      <c r="I3556" t="str">
        <f t="shared" ref="I3556:I3619" si="748">MID(A3556,11,2)</f>
        <v>00</v>
      </c>
    </row>
    <row r="3557" spans="1:9">
      <c r="A3557" t="str">
        <f t="shared" ref="A3557:A3620" si="749">TRIM(B3557)</f>
        <v>3.1.0.0.0.00.00 - Pessoal e Encargos</v>
      </c>
      <c r="B3557" s="5" t="s">
        <v>2839</v>
      </c>
      <c r="C3557" s="6">
        <v>176406811345.14999</v>
      </c>
      <c r="E3557" s="1">
        <f>E3558+E3588+E3565+E3595</f>
        <v>20969579851.27</v>
      </c>
      <c r="F3557" s="1">
        <f>F3558+F3588+F3565+F3595</f>
        <v>155437231493.88</v>
      </c>
      <c r="H3557" t="b">
        <f t="shared" ref="H3557:H3620" si="750">IF(I3557="00",C3557=E3557+F3557,TRUE)</f>
        <v>1</v>
      </c>
      <c r="I3557" t="str">
        <f t="shared" si="748"/>
        <v>00</v>
      </c>
    </row>
    <row r="3558" spans="1:9">
      <c r="A3558" t="str">
        <f t="shared" si="749"/>
        <v>3.1.1.0.0.00.00 - Remuneração a Pessoal</v>
      </c>
      <c r="B3558" s="3" t="s">
        <v>2840</v>
      </c>
      <c r="C3558" s="4">
        <v>136294392849.59</v>
      </c>
      <c r="E3558" s="1">
        <f>E3559+E3561+E3563</f>
        <v>0</v>
      </c>
      <c r="F3558" s="1">
        <f>F3559+F3561+F3563</f>
        <v>136294392849.59001</v>
      </c>
      <c r="H3558" t="b">
        <f t="shared" si="750"/>
        <v>1</v>
      </c>
      <c r="I3558" t="str">
        <f t="shared" si="748"/>
        <v>00</v>
      </c>
    </row>
    <row r="3559" spans="1:9" ht="25.5">
      <c r="A3559" t="str">
        <f t="shared" si="749"/>
        <v>3.1.1.1.0.00.00 - Remuneração a Pessoal Ativo Civil – Abrangidos pelo 
 RPPS</v>
      </c>
      <c r="B3559" s="5" t="s">
        <v>2841</v>
      </c>
      <c r="C3559" s="6">
        <v>100715386393.38</v>
      </c>
      <c r="E3559" s="1">
        <f>E3560</f>
        <v>0</v>
      </c>
      <c r="F3559" s="1">
        <f>F3560</f>
        <v>100715386393.38</v>
      </c>
      <c r="H3559" t="b">
        <f t="shared" si="750"/>
        <v>1</v>
      </c>
      <c r="I3559" t="str">
        <f t="shared" si="748"/>
        <v>00</v>
      </c>
    </row>
    <row r="3560" spans="1:9" ht="25.5">
      <c r="A3560" t="str">
        <f t="shared" si="749"/>
        <v>3.1.1.1.1.00.00 - Remuneração a Pessoal Ativo Civil – Abrangidos 
 pelo RPPS - Consolidação</v>
      </c>
      <c r="B3560" s="3" t="s">
        <v>2842</v>
      </c>
      <c r="C3560" s="4">
        <v>100715386393.38</v>
      </c>
      <c r="E3560" s="1">
        <f t="shared" ref="E3560" si="751">SUMIF(A3560:B3560,"*intra*",C3560:D3560)+SUMIF(A3560:B3560,"*inter*",C3560:D3560)</f>
        <v>0</v>
      </c>
      <c r="F3560" s="1">
        <f t="shared" ref="F3560" si="752">SUMIF(A3560:B3560,"*consolidação*",C3560:D3560)</f>
        <v>100715386393.38</v>
      </c>
      <c r="H3560" t="b">
        <f t="shared" si="750"/>
        <v>1</v>
      </c>
      <c r="I3560" t="str">
        <f t="shared" si="748"/>
        <v>00</v>
      </c>
    </row>
    <row r="3561" spans="1:9" ht="25.5">
      <c r="A3561" t="str">
        <f t="shared" si="749"/>
        <v>3.1.1.2.0.00.00 - Remuneração a Pessoal Ativo Civil - Abrangidos pelo 
 RGPS</v>
      </c>
      <c r="B3561" s="5" t="s">
        <v>2843</v>
      </c>
      <c r="C3561" s="6">
        <v>10970017441.969999</v>
      </c>
      <c r="E3561" s="1">
        <f>E3562</f>
        <v>0</v>
      </c>
      <c r="F3561" s="1">
        <f>F3562</f>
        <v>10970017441.969999</v>
      </c>
      <c r="H3561" t="b">
        <f t="shared" si="750"/>
        <v>1</v>
      </c>
      <c r="I3561" t="str">
        <f t="shared" si="748"/>
        <v>00</v>
      </c>
    </row>
    <row r="3562" spans="1:9" ht="25.5">
      <c r="A3562" t="str">
        <f t="shared" si="749"/>
        <v>3.1.1.2.1.00.00 - Remuneração a Pessoal Ativo Civil - Abrangidos 
 pelo RGPS - Consolidação</v>
      </c>
      <c r="B3562" s="3" t="s">
        <v>2844</v>
      </c>
      <c r="C3562" s="4">
        <v>10970017441.969999</v>
      </c>
      <c r="E3562" s="1">
        <f t="shared" ref="E3562" si="753">SUMIF(A3562:B3562,"*intra*",C3562:D3562)+SUMIF(A3562:B3562,"*inter*",C3562:D3562)</f>
        <v>0</v>
      </c>
      <c r="F3562" s="1">
        <f t="shared" ref="F3562" si="754">SUMIF(A3562:B3562,"*consolidação*",C3562:D3562)</f>
        <v>10970017441.969999</v>
      </c>
      <c r="H3562" t="b">
        <f t="shared" si="750"/>
        <v>1</v>
      </c>
      <c r="I3562" t="str">
        <f t="shared" si="748"/>
        <v>00</v>
      </c>
    </row>
    <row r="3563" spans="1:9" ht="25.5">
      <c r="A3563" t="str">
        <f t="shared" si="749"/>
        <v>3.1.1.3.0.00.00 - Remuneração a Pessoal Ativo Militar - Abrangidos 
 pelo RPPS</v>
      </c>
      <c r="B3563" s="5" t="s">
        <v>2845</v>
      </c>
      <c r="C3563" s="6">
        <v>24608989014.240002</v>
      </c>
      <c r="E3563" s="1">
        <f>E3564</f>
        <v>0</v>
      </c>
      <c r="F3563" s="1">
        <f>F3564</f>
        <v>24608989014.240002</v>
      </c>
      <c r="H3563" t="b">
        <f t="shared" si="750"/>
        <v>1</v>
      </c>
      <c r="I3563" t="str">
        <f t="shared" si="748"/>
        <v>00</v>
      </c>
    </row>
    <row r="3564" spans="1:9" ht="25.5">
      <c r="A3564" t="str">
        <f t="shared" si="749"/>
        <v>3.1.1.3.1.00.00 - Remuneração a Pessoal Ativo Militar - Abrangidos 
 pelo RPPS - Consolidação</v>
      </c>
      <c r="B3564" s="3" t="s">
        <v>2846</v>
      </c>
      <c r="C3564" s="4">
        <v>24608989014.240002</v>
      </c>
      <c r="E3564" s="1">
        <f t="shared" ref="E3564" si="755">SUMIF(A3564:B3564,"*intra*",C3564:D3564)+SUMIF(A3564:B3564,"*inter*",C3564:D3564)</f>
        <v>0</v>
      </c>
      <c r="F3564" s="1">
        <f t="shared" ref="F3564" si="756">SUMIF(A3564:B3564,"*consolidação*",C3564:D3564)</f>
        <v>24608989014.240002</v>
      </c>
      <c r="H3564" t="b">
        <f t="shared" si="750"/>
        <v>1</v>
      </c>
      <c r="I3564" t="str">
        <f t="shared" si="748"/>
        <v>00</v>
      </c>
    </row>
    <row r="3565" spans="1:9">
      <c r="A3565" t="str">
        <f t="shared" si="749"/>
        <v>3.1.2.0.0.00.00 - Encargos Patronais</v>
      </c>
      <c r="B3565" s="5" t="s">
        <v>2847</v>
      </c>
      <c r="C3565" s="6">
        <v>22287805740.549999</v>
      </c>
      <c r="E3565">
        <f>E3566+E3582+E3578+E3580+E3572+E3576</f>
        <v>20969579851.27</v>
      </c>
      <c r="F3565">
        <f>F3566+F3582+F3578+F3580+F3572+F3576</f>
        <v>1318225889.28</v>
      </c>
      <c r="H3565" t="b">
        <f t="shared" si="750"/>
        <v>1</v>
      </c>
      <c r="I3565" t="str">
        <f t="shared" si="748"/>
        <v>00</v>
      </c>
    </row>
    <row r="3566" spans="1:9">
      <c r="A3566" t="str">
        <f t="shared" si="749"/>
        <v>3.1.2.1.0.00.00 - Encargos Patronais - RPPS</v>
      </c>
      <c r="B3566" s="3" t="s">
        <v>2848</v>
      </c>
      <c r="C3566" s="4">
        <v>18435331583.48</v>
      </c>
      <c r="E3566" s="1">
        <f>E3568+E3567+E3570+E3569+E3571</f>
        <v>18435331583.48</v>
      </c>
      <c r="F3566" s="1">
        <f>F3568+F3567+F3570+F3569+F3571</f>
        <v>0</v>
      </c>
      <c r="H3566" t="b">
        <f t="shared" si="750"/>
        <v>1</v>
      </c>
      <c r="I3566" t="str">
        <f t="shared" si="748"/>
        <v>00</v>
      </c>
    </row>
    <row r="3567" spans="1:9">
      <c r="A3567" t="str">
        <f t="shared" si="749"/>
        <v>3.1.2.1.1.00.00 - Encargos Patronais - RPPS - Consolidação</v>
      </c>
      <c r="B3567" s="5" t="s">
        <v>2849</v>
      </c>
      <c r="C3567" s="6">
        <v>0</v>
      </c>
      <c r="E3567" s="1">
        <f t="shared" ref="E3567:E3571" si="757">SUMIF(A3567:B3567,"*intra*",C3567:D3567)+SUMIF(A3567:B3567,"*inter*",C3567:D3567)</f>
        <v>0</v>
      </c>
      <c r="F3567" s="1">
        <f t="shared" ref="F3567:F3571" si="758">SUMIF(A3567:B3567,"*consolidação*",C3567:D3567)</f>
        <v>0</v>
      </c>
      <c r="H3567" t="b">
        <f t="shared" si="750"/>
        <v>1</v>
      </c>
      <c r="I3567" t="str">
        <f t="shared" si="748"/>
        <v>00</v>
      </c>
    </row>
    <row r="3568" spans="1:9">
      <c r="A3568" t="str">
        <f t="shared" si="749"/>
        <v>3.1.2.1.2.00.00 - Encargos Patronais - RPPS - Intra OFSS</v>
      </c>
      <c r="B3568" s="3" t="s">
        <v>2850</v>
      </c>
      <c r="C3568" s="4">
        <v>18429622773.119999</v>
      </c>
      <c r="E3568" s="1">
        <f t="shared" si="757"/>
        <v>18429622773.119999</v>
      </c>
      <c r="F3568" s="1">
        <f t="shared" si="758"/>
        <v>0</v>
      </c>
      <c r="H3568" t="b">
        <f t="shared" si="750"/>
        <v>1</v>
      </c>
      <c r="I3568" t="str">
        <f t="shared" si="748"/>
        <v>00</v>
      </c>
    </row>
    <row r="3569" spans="1:9">
      <c r="A3569" t="str">
        <f t="shared" si="749"/>
        <v>3.1.2.1.3.00.00 - Encargos Patronais - RPPS - Inter OFSS - União</v>
      </c>
      <c r="B3569" s="5" t="s">
        <v>2851</v>
      </c>
      <c r="C3569" s="6">
        <v>0</v>
      </c>
      <c r="E3569" s="1">
        <f t="shared" si="757"/>
        <v>0</v>
      </c>
      <c r="F3569" s="1">
        <f t="shared" si="758"/>
        <v>0</v>
      </c>
      <c r="H3569" t="b">
        <f t="shared" si="750"/>
        <v>1</v>
      </c>
      <c r="I3569" t="str">
        <f t="shared" si="748"/>
        <v>00</v>
      </c>
    </row>
    <row r="3570" spans="1:9">
      <c r="A3570" t="str">
        <f t="shared" si="749"/>
        <v>3.1.2.1.4.00.00 - Encargos Patronais - RPPS - Inter OFSS - Estado</v>
      </c>
      <c r="B3570" s="3" t="s">
        <v>2852</v>
      </c>
      <c r="C3570" s="4">
        <v>4078983.36</v>
      </c>
      <c r="E3570" s="1">
        <f t="shared" si="757"/>
        <v>4078983.36</v>
      </c>
      <c r="F3570" s="1">
        <f t="shared" si="758"/>
        <v>0</v>
      </c>
      <c r="H3570" t="b">
        <f t="shared" si="750"/>
        <v>1</v>
      </c>
      <c r="I3570" t="str">
        <f t="shared" si="748"/>
        <v>00</v>
      </c>
    </row>
    <row r="3571" spans="1:9">
      <c r="A3571" t="str">
        <f t="shared" si="749"/>
        <v>3.1.2.1.5.00.00 - Encargos Patronais - RPPS - Inter OFSS - Município</v>
      </c>
      <c r="B3571" s="5" t="s">
        <v>2853</v>
      </c>
      <c r="C3571" s="6">
        <v>1629827</v>
      </c>
      <c r="E3571" s="1">
        <f t="shared" si="757"/>
        <v>1629827</v>
      </c>
      <c r="F3571" s="1">
        <f t="shared" si="758"/>
        <v>0</v>
      </c>
      <c r="H3571" t="b">
        <f t="shared" si="750"/>
        <v>1</v>
      </c>
      <c r="I3571" t="str">
        <f t="shared" si="748"/>
        <v>00</v>
      </c>
    </row>
    <row r="3572" spans="1:9">
      <c r="A3572" t="str">
        <f t="shared" si="749"/>
        <v>3.1.2.2.0.00.00 - Encargos Patronais - RGPS</v>
      </c>
      <c r="B3572" s="3" t="s">
        <v>2854</v>
      </c>
      <c r="C3572" s="4">
        <v>2775377954.7600002</v>
      </c>
      <c r="E3572" s="1">
        <f>E3573+E3574+E3575</f>
        <v>2534170687.9000001</v>
      </c>
      <c r="F3572" s="1">
        <f>F3573+F3574+F3575</f>
        <v>241207266.86000001</v>
      </c>
      <c r="H3572" t="b">
        <f t="shared" si="750"/>
        <v>1</v>
      </c>
      <c r="I3572" t="str">
        <f t="shared" si="748"/>
        <v>00</v>
      </c>
    </row>
    <row r="3573" spans="1:9">
      <c r="A3573" t="str">
        <f t="shared" si="749"/>
        <v>3.1.2.2.1.00.00 - Encargos Patronais - RGPS - Consolidação</v>
      </c>
      <c r="B3573" s="5" t="s">
        <v>2855</v>
      </c>
      <c r="C3573" s="6">
        <v>241207266.86000001</v>
      </c>
      <c r="E3573" s="1">
        <f t="shared" ref="E3573:E3575" si="759">SUMIF(A3573:B3573,"*intra*",C3573:D3573)+SUMIF(A3573:B3573,"*inter*",C3573:D3573)</f>
        <v>0</v>
      </c>
      <c r="F3573" s="1">
        <f t="shared" ref="F3573:F3575" si="760">SUMIF(A3573:B3573,"*consolidação*",C3573:D3573)</f>
        <v>241207266.86000001</v>
      </c>
      <c r="H3573" t="b">
        <f t="shared" si="750"/>
        <v>1</v>
      </c>
      <c r="I3573" t="str">
        <f t="shared" si="748"/>
        <v>00</v>
      </c>
    </row>
    <row r="3574" spans="1:9">
      <c r="A3574" t="str">
        <f t="shared" si="749"/>
        <v>3.1.2.2.2.00.00 - Encargos Patronais - RGPS - Intra OFSS</v>
      </c>
      <c r="B3574" s="3" t="s">
        <v>2856</v>
      </c>
      <c r="C3574" s="4">
        <v>2534170687.9000001</v>
      </c>
      <c r="E3574" s="1">
        <f t="shared" si="759"/>
        <v>2534170687.9000001</v>
      </c>
      <c r="F3574" s="1">
        <f t="shared" si="760"/>
        <v>0</v>
      </c>
      <c r="H3574" t="b">
        <f t="shared" si="750"/>
        <v>1</v>
      </c>
      <c r="I3574" t="str">
        <f t="shared" si="748"/>
        <v>00</v>
      </c>
    </row>
    <row r="3575" spans="1:9">
      <c r="A3575" t="str">
        <f t="shared" si="749"/>
        <v>3.1.2.2.3.00.00 - Encargos Patronais - RGPS - Inter OFSS - União</v>
      </c>
      <c r="B3575" s="5" t="s">
        <v>2857</v>
      </c>
      <c r="C3575" s="6">
        <v>0</v>
      </c>
      <c r="E3575" s="1">
        <f t="shared" si="759"/>
        <v>0</v>
      </c>
      <c r="F3575" s="1">
        <f t="shared" si="760"/>
        <v>0</v>
      </c>
      <c r="H3575" t="b">
        <f t="shared" si="750"/>
        <v>1</v>
      </c>
      <c r="I3575" t="str">
        <f t="shared" si="748"/>
        <v>00</v>
      </c>
    </row>
    <row r="3576" spans="1:9">
      <c r="A3576" t="str">
        <f t="shared" si="749"/>
        <v>3.1.2.3.0.00.00 - Encargos Patronais - FGTS</v>
      </c>
      <c r="B3576" s="3" t="s">
        <v>2858</v>
      </c>
      <c r="C3576" s="4">
        <v>639600112.30999994</v>
      </c>
      <c r="E3576" s="1">
        <f>E3577</f>
        <v>0</v>
      </c>
      <c r="F3576" s="1">
        <f>F3577</f>
        <v>639600112.30999994</v>
      </c>
      <c r="H3576" t="b">
        <f t="shared" si="750"/>
        <v>1</v>
      </c>
      <c r="I3576" t="str">
        <f t="shared" si="748"/>
        <v>00</v>
      </c>
    </row>
    <row r="3577" spans="1:9">
      <c r="A3577" t="str">
        <f t="shared" si="749"/>
        <v>3.1.2.3.1.00.00 - Encargos Patronais - FGTS - Consolidação</v>
      </c>
      <c r="B3577" s="5" t="s">
        <v>2859</v>
      </c>
      <c r="C3577" s="6">
        <v>639600112.30999994</v>
      </c>
      <c r="E3577" s="1">
        <f t="shared" ref="E3577" si="761">SUMIF(A3577:B3577,"*intra*",C3577:D3577)+SUMIF(A3577:B3577,"*inter*",C3577:D3577)</f>
        <v>0</v>
      </c>
      <c r="F3577" s="1">
        <f t="shared" ref="F3577" si="762">SUMIF(A3577:B3577,"*consolidação*",C3577:D3577)</f>
        <v>639600112.30999994</v>
      </c>
      <c r="H3577" t="b">
        <f t="shared" si="750"/>
        <v>1</v>
      </c>
      <c r="I3577" t="str">
        <f t="shared" si="748"/>
        <v>00</v>
      </c>
    </row>
    <row r="3578" spans="1:9">
      <c r="A3578" t="str">
        <f t="shared" si="749"/>
        <v>3.1.2.4.0.00.00 - Contribuições Sociais Gerais</v>
      </c>
      <c r="B3578" s="3" t="s">
        <v>2860</v>
      </c>
      <c r="C3578" s="4">
        <v>32302382.789999999</v>
      </c>
      <c r="E3578" s="1">
        <f>E3579</f>
        <v>0</v>
      </c>
      <c r="F3578" s="1">
        <f>F3579</f>
        <v>32302382.789999999</v>
      </c>
      <c r="H3578" t="b">
        <f t="shared" si="750"/>
        <v>1</v>
      </c>
      <c r="I3578" t="str">
        <f t="shared" si="748"/>
        <v>00</v>
      </c>
    </row>
    <row r="3579" spans="1:9">
      <c r="A3579" t="str">
        <f t="shared" si="749"/>
        <v>3.1.2.4.1.00.00 - Contribuições Sociais Gerais - Consolidação</v>
      </c>
      <c r="B3579" s="5" t="s">
        <v>2861</v>
      </c>
      <c r="C3579" s="6">
        <v>32302382.789999999</v>
      </c>
      <c r="E3579" s="1">
        <f t="shared" ref="E3579" si="763">SUMIF(A3579:B3579,"*intra*",C3579:D3579)+SUMIF(A3579:B3579,"*inter*",C3579:D3579)</f>
        <v>0</v>
      </c>
      <c r="F3579" s="1">
        <f t="shared" ref="F3579" si="764">SUMIF(A3579:B3579,"*consolidação*",C3579:D3579)</f>
        <v>32302382.789999999</v>
      </c>
      <c r="H3579" t="b">
        <f t="shared" si="750"/>
        <v>1</v>
      </c>
      <c r="I3579" t="str">
        <f t="shared" si="748"/>
        <v>00</v>
      </c>
    </row>
    <row r="3580" spans="1:9">
      <c r="A3580" t="str">
        <f t="shared" si="749"/>
        <v>3.1.2.5.0.00.00 - Contribuições a Entidades Fechadas de Previdência</v>
      </c>
      <c r="B3580" s="3" t="s">
        <v>2862</v>
      </c>
      <c r="C3580" s="4">
        <v>405116127.31999999</v>
      </c>
      <c r="E3580" s="1">
        <f>E3581</f>
        <v>0</v>
      </c>
      <c r="F3580" s="1">
        <f>F3581</f>
        <v>405116127.31999999</v>
      </c>
      <c r="H3580" t="b">
        <f t="shared" si="750"/>
        <v>1</v>
      </c>
      <c r="I3580" t="str">
        <f t="shared" si="748"/>
        <v>00</v>
      </c>
    </row>
    <row r="3581" spans="1:9" ht="25.5">
      <c r="A3581" t="str">
        <f t="shared" si="749"/>
        <v>3.1.2.5.1.00.00 - Contribuições a Entidades Fechadas de Previdência 
 - Consolidação</v>
      </c>
      <c r="B3581" s="5" t="s">
        <v>2863</v>
      </c>
      <c r="C3581" s="6">
        <v>405116127.31999999</v>
      </c>
      <c r="E3581" s="1">
        <f t="shared" ref="E3581" si="765">SUMIF(A3581:B3581,"*intra*",C3581:D3581)+SUMIF(A3581:B3581,"*inter*",C3581:D3581)</f>
        <v>0</v>
      </c>
      <c r="F3581" s="1">
        <f t="shared" ref="F3581" si="766">SUMIF(A3581:B3581,"*consolidação*",C3581:D3581)</f>
        <v>405116127.31999999</v>
      </c>
      <c r="H3581" t="b">
        <f t="shared" si="750"/>
        <v>1</v>
      </c>
      <c r="I3581" t="str">
        <f t="shared" si="748"/>
        <v>00</v>
      </c>
    </row>
    <row r="3582" spans="1:9">
      <c r="A3582" t="str">
        <f t="shared" si="749"/>
        <v>3.1.2.9.0.00.00 - Outros Encargos Patronais</v>
      </c>
      <c r="B3582" s="3" t="s">
        <v>2864</v>
      </c>
      <c r="C3582" s="4">
        <v>77579.89</v>
      </c>
      <c r="E3582" s="1">
        <f>E3583+E3586+E3585+E3587+E3584</f>
        <v>77579.89</v>
      </c>
      <c r="F3582" s="1">
        <f>F3583+F3586+F3585+F3587+F3584</f>
        <v>0</v>
      </c>
      <c r="H3582" t="b">
        <f t="shared" si="750"/>
        <v>1</v>
      </c>
      <c r="I3582" t="str">
        <f t="shared" si="748"/>
        <v>00</v>
      </c>
    </row>
    <row r="3583" spans="1:9">
      <c r="A3583" t="str">
        <f t="shared" si="749"/>
        <v>3.1.2.9.1.00.00 - Outros Encargos Patronais - Consolidação</v>
      </c>
      <c r="B3583" s="5" t="s">
        <v>2865</v>
      </c>
      <c r="C3583" s="6">
        <v>0</v>
      </c>
      <c r="E3583" s="1">
        <f t="shared" ref="E3583:E3587" si="767">SUMIF(A3583:B3583,"*intra*",C3583:D3583)+SUMIF(A3583:B3583,"*inter*",C3583:D3583)</f>
        <v>0</v>
      </c>
      <c r="F3583" s="1">
        <f t="shared" ref="F3583:F3587" si="768">SUMIF(A3583:B3583,"*consolidação*",C3583:D3583)</f>
        <v>0</v>
      </c>
      <c r="H3583" t="b">
        <f t="shared" si="750"/>
        <v>1</v>
      </c>
      <c r="I3583" t="str">
        <f t="shared" si="748"/>
        <v>00</v>
      </c>
    </row>
    <row r="3584" spans="1:9">
      <c r="A3584" t="str">
        <f t="shared" si="749"/>
        <v>3.1.2.9.2.00.00 - Outros Encargos Patronais - Intra OFSS</v>
      </c>
      <c r="B3584" s="3" t="s">
        <v>2866</v>
      </c>
      <c r="C3584" s="4">
        <v>77579.89</v>
      </c>
      <c r="E3584" s="1">
        <f t="shared" si="767"/>
        <v>77579.89</v>
      </c>
      <c r="F3584" s="1">
        <f t="shared" si="768"/>
        <v>0</v>
      </c>
      <c r="H3584" t="b">
        <f t="shared" si="750"/>
        <v>1</v>
      </c>
      <c r="I3584" t="str">
        <f t="shared" si="748"/>
        <v>00</v>
      </c>
    </row>
    <row r="3585" spans="1:9">
      <c r="A3585" t="str">
        <f t="shared" si="749"/>
        <v>3.1.2.9.3.00.00 - Outros Encargos Patronais - Inter OFSS - União</v>
      </c>
      <c r="B3585" s="5" t="s">
        <v>2867</v>
      </c>
      <c r="C3585" s="6">
        <v>0</v>
      </c>
      <c r="E3585" s="1">
        <f t="shared" si="767"/>
        <v>0</v>
      </c>
      <c r="F3585" s="1">
        <f t="shared" si="768"/>
        <v>0</v>
      </c>
      <c r="H3585" t="b">
        <f t="shared" si="750"/>
        <v>1</v>
      </c>
      <c r="I3585" t="str">
        <f t="shared" si="748"/>
        <v>00</v>
      </c>
    </row>
    <row r="3586" spans="1:9">
      <c r="A3586" t="str">
        <f t="shared" si="749"/>
        <v>3.1.2.9.4.00.00 - Outros Encargos Patronais - Inter OFSS - Estado</v>
      </c>
      <c r="B3586" s="3" t="s">
        <v>2868</v>
      </c>
      <c r="C3586" s="4">
        <v>0</v>
      </c>
      <c r="E3586" s="1">
        <f t="shared" si="767"/>
        <v>0</v>
      </c>
      <c r="F3586" s="1">
        <f t="shared" si="768"/>
        <v>0</v>
      </c>
      <c r="H3586" t="b">
        <f t="shared" si="750"/>
        <v>1</v>
      </c>
      <c r="I3586" t="str">
        <f t="shared" si="748"/>
        <v>00</v>
      </c>
    </row>
    <row r="3587" spans="1:9">
      <c r="A3587" t="str">
        <f t="shared" si="749"/>
        <v>3.1.2.9.5.00.00 - Outros Encargos Patronais - Inter OFSS - Município</v>
      </c>
      <c r="B3587" s="5" t="s">
        <v>2869</v>
      </c>
      <c r="C3587" s="6">
        <v>0</v>
      </c>
      <c r="E3587" s="1">
        <f t="shared" si="767"/>
        <v>0</v>
      </c>
      <c r="F3587" s="1">
        <f t="shared" si="768"/>
        <v>0</v>
      </c>
      <c r="H3587" t="b">
        <f t="shared" si="750"/>
        <v>1</v>
      </c>
      <c r="I3587" t="str">
        <f t="shared" si="748"/>
        <v>00</v>
      </c>
    </row>
    <row r="3588" spans="1:9">
      <c r="A3588" t="str">
        <f t="shared" si="749"/>
        <v>3.1.3.0.0.00.00 - Benefícios a Pessoal</v>
      </c>
      <c r="B3588" s="3" t="s">
        <v>2870</v>
      </c>
      <c r="C3588" s="4">
        <v>16684597141.93</v>
      </c>
      <c r="E3588">
        <f>E3593+E3589+E3591</f>
        <v>0</v>
      </c>
      <c r="F3588">
        <f>F3593+F3589+F3591</f>
        <v>16684597141.93</v>
      </c>
      <c r="H3588" t="b">
        <f t="shared" si="750"/>
        <v>1</v>
      </c>
      <c r="I3588" t="str">
        <f t="shared" si="748"/>
        <v>00</v>
      </c>
    </row>
    <row r="3589" spans="1:9">
      <c r="A3589" t="str">
        <f t="shared" si="749"/>
        <v>3.1.3.1.0.00.00 - Benefícios a Pessoal - RPPS</v>
      </c>
      <c r="B3589" s="5" t="s">
        <v>2871</v>
      </c>
      <c r="C3589" s="6">
        <v>12851401322.040001</v>
      </c>
      <c r="E3589" s="1">
        <f>E3590</f>
        <v>0</v>
      </c>
      <c r="F3589" s="1">
        <f>F3590</f>
        <v>12851401322.040001</v>
      </c>
      <c r="H3589" t="b">
        <f t="shared" si="750"/>
        <v>1</v>
      </c>
      <c r="I3589" t="str">
        <f t="shared" si="748"/>
        <v>00</v>
      </c>
    </row>
    <row r="3590" spans="1:9">
      <c r="A3590" t="str">
        <f t="shared" si="749"/>
        <v>3.1.3.1.1.00.00 - Benefícios a Pessoal - RPPS - Consolidação</v>
      </c>
      <c r="B3590" s="3" t="s">
        <v>2872</v>
      </c>
      <c r="C3590" s="4">
        <v>12851401322.040001</v>
      </c>
      <c r="E3590" s="1">
        <f t="shared" ref="E3590" si="769">SUMIF(A3590:B3590,"*intra*",C3590:D3590)+SUMIF(A3590:B3590,"*inter*",C3590:D3590)</f>
        <v>0</v>
      </c>
      <c r="F3590" s="1">
        <f t="shared" ref="F3590" si="770">SUMIF(A3590:B3590,"*consolidação*",C3590:D3590)</f>
        <v>12851401322.040001</v>
      </c>
      <c r="H3590" t="b">
        <f t="shared" si="750"/>
        <v>1</v>
      </c>
      <c r="I3590" t="str">
        <f t="shared" si="748"/>
        <v>00</v>
      </c>
    </row>
    <row r="3591" spans="1:9">
      <c r="A3591" t="str">
        <f t="shared" si="749"/>
        <v>3.1.3.2.0.00.00 - Benefícios a Pessoal - RGPS</v>
      </c>
      <c r="B3591" s="5" t="s">
        <v>2873</v>
      </c>
      <c r="C3591" s="6">
        <v>946801933.53999996</v>
      </c>
      <c r="E3591" s="1">
        <f>E3592</f>
        <v>0</v>
      </c>
      <c r="F3591" s="1">
        <f>F3592</f>
        <v>946801933.53999996</v>
      </c>
      <c r="H3591" t="b">
        <f t="shared" si="750"/>
        <v>1</v>
      </c>
      <c r="I3591" t="str">
        <f t="shared" si="748"/>
        <v>00</v>
      </c>
    </row>
    <row r="3592" spans="1:9">
      <c r="A3592" t="str">
        <f t="shared" si="749"/>
        <v>3.1.3.2.1.00.00 - Benefícios a Pessoal - RGPS - Consolidação</v>
      </c>
      <c r="B3592" s="3" t="s">
        <v>2874</v>
      </c>
      <c r="C3592" s="4">
        <v>946801933.53999996</v>
      </c>
      <c r="E3592" s="1">
        <f t="shared" ref="E3592" si="771">SUMIF(A3592:B3592,"*intra*",C3592:D3592)+SUMIF(A3592:B3592,"*inter*",C3592:D3592)</f>
        <v>0</v>
      </c>
      <c r="F3592" s="1">
        <f t="shared" ref="F3592" si="772">SUMIF(A3592:B3592,"*consolidação*",C3592:D3592)</f>
        <v>946801933.53999996</v>
      </c>
      <c r="H3592" t="b">
        <f t="shared" si="750"/>
        <v>1</v>
      </c>
      <c r="I3592" t="str">
        <f t="shared" si="748"/>
        <v>00</v>
      </c>
    </row>
    <row r="3593" spans="1:9">
      <c r="A3593" t="str">
        <f t="shared" si="749"/>
        <v>3.1.3.3.0.00.00 - Benefícios a Pessoal - Militar</v>
      </c>
      <c r="B3593" s="5" t="s">
        <v>2875</v>
      </c>
      <c r="C3593" s="6">
        <v>2886393886.3499999</v>
      </c>
      <c r="E3593" s="1">
        <f>E3594</f>
        <v>0</v>
      </c>
      <c r="F3593" s="1">
        <f>F3594</f>
        <v>2886393886.3499999</v>
      </c>
      <c r="H3593" t="b">
        <f t="shared" si="750"/>
        <v>1</v>
      </c>
      <c r="I3593" t="str">
        <f t="shared" si="748"/>
        <v>00</v>
      </c>
    </row>
    <row r="3594" spans="1:9">
      <c r="A3594" t="str">
        <f t="shared" si="749"/>
        <v>3.1.3.3.1.00.00 - Benefícios a Pessoal - Militar - Consolidação</v>
      </c>
      <c r="B3594" s="3" t="s">
        <v>2876</v>
      </c>
      <c r="C3594" s="4">
        <v>2886393886.3499999</v>
      </c>
      <c r="E3594" s="1">
        <f t="shared" ref="E3594" si="773">SUMIF(A3594:B3594,"*intra*",C3594:D3594)+SUMIF(A3594:B3594,"*inter*",C3594:D3594)</f>
        <v>0</v>
      </c>
      <c r="F3594" s="1">
        <f t="shared" ref="F3594" si="774">SUMIF(A3594:B3594,"*consolidação*",C3594:D3594)</f>
        <v>2886393886.3499999</v>
      </c>
      <c r="H3594" t="b">
        <f t="shared" si="750"/>
        <v>1</v>
      </c>
      <c r="I3594" t="str">
        <f t="shared" si="748"/>
        <v>00</v>
      </c>
    </row>
    <row r="3595" spans="1:9" ht="25.5">
      <c r="A3595" t="str">
        <f t="shared" si="749"/>
        <v>3.1.9.0.0.00.00 - Outras Variações Patrimoniais Diminutivas - Pessoal 
 e Encargos</v>
      </c>
      <c r="B3595" s="5" t="s">
        <v>2877</v>
      </c>
      <c r="C3595" s="6">
        <v>1140015613.0799999</v>
      </c>
      <c r="E3595">
        <f>E3598+E3596+E3600</f>
        <v>0</v>
      </c>
      <c r="F3595">
        <f>F3598+F3596+F3600</f>
        <v>1140015613.0800002</v>
      </c>
      <c r="H3595" t="b">
        <f t="shared" si="750"/>
        <v>1</v>
      </c>
      <c r="I3595" t="str">
        <f t="shared" si="748"/>
        <v>00</v>
      </c>
    </row>
    <row r="3596" spans="1:9">
      <c r="A3596" t="str">
        <f t="shared" si="749"/>
        <v>3.1.9.1.0.00.00 - Indenizações e Restituições Trabalhistas</v>
      </c>
      <c r="B3596" s="3" t="s">
        <v>2878</v>
      </c>
      <c r="C3596" s="4">
        <v>166492040.36000001</v>
      </c>
      <c r="E3596" s="1">
        <f>E3597</f>
        <v>0</v>
      </c>
      <c r="F3596" s="1">
        <f>F3597</f>
        <v>166492040.36000001</v>
      </c>
      <c r="H3596" t="b">
        <f t="shared" si="750"/>
        <v>1</v>
      </c>
      <c r="I3596" t="str">
        <f t="shared" si="748"/>
        <v>00</v>
      </c>
    </row>
    <row r="3597" spans="1:9" ht="25.5">
      <c r="A3597" t="str">
        <f t="shared" si="749"/>
        <v>3.1.9.1.1.00.00 - Indenizações e Restituições Trabalhistas - 
 Consolidação</v>
      </c>
      <c r="B3597" s="5" t="s">
        <v>2879</v>
      </c>
      <c r="C3597" s="6">
        <v>166492040.36000001</v>
      </c>
      <c r="E3597" s="1">
        <f t="shared" ref="E3597" si="775">SUMIF(A3597:B3597,"*intra*",C3597:D3597)+SUMIF(A3597:B3597,"*inter*",C3597:D3597)</f>
        <v>0</v>
      </c>
      <c r="F3597" s="1">
        <f t="shared" ref="F3597" si="776">SUMIF(A3597:B3597,"*consolidação*",C3597:D3597)</f>
        <v>166492040.36000001</v>
      </c>
      <c r="H3597" t="b">
        <f t="shared" si="750"/>
        <v>1</v>
      </c>
      <c r="I3597" t="str">
        <f t="shared" si="748"/>
        <v>00</v>
      </c>
    </row>
    <row r="3598" spans="1:9">
      <c r="A3598" t="str">
        <f t="shared" si="749"/>
        <v>3.1.9.2.0.00.00 - Pessoal Requisitado de Outros Órgãos</v>
      </c>
      <c r="B3598" s="3" t="s">
        <v>2880</v>
      </c>
      <c r="C3598" s="4">
        <v>841901730.21000004</v>
      </c>
      <c r="E3598" s="1">
        <f>E3599</f>
        <v>0</v>
      </c>
      <c r="F3598" s="1">
        <f>F3599</f>
        <v>841901730.21000004</v>
      </c>
      <c r="H3598" t="b">
        <f t="shared" si="750"/>
        <v>1</v>
      </c>
      <c r="I3598" t="str">
        <f t="shared" si="748"/>
        <v>00</v>
      </c>
    </row>
    <row r="3599" spans="1:9" ht="25.5">
      <c r="A3599" t="str">
        <f t="shared" si="749"/>
        <v>3.1.9.2.1.00.00 - Pessoal Requisitado de Outros Órgãos - 
 Consolidação</v>
      </c>
      <c r="B3599" s="5" t="s">
        <v>2881</v>
      </c>
      <c r="C3599" s="6">
        <v>841901730.21000004</v>
      </c>
      <c r="E3599" s="1">
        <f t="shared" ref="E3599" si="777">SUMIF(A3599:B3599,"*intra*",C3599:D3599)+SUMIF(A3599:B3599,"*inter*",C3599:D3599)</f>
        <v>0</v>
      </c>
      <c r="F3599" s="1">
        <f t="shared" ref="F3599" si="778">SUMIF(A3599:B3599,"*consolidação*",C3599:D3599)</f>
        <v>841901730.21000004</v>
      </c>
      <c r="H3599" t="b">
        <f t="shared" si="750"/>
        <v>1</v>
      </c>
      <c r="I3599" t="str">
        <f t="shared" si="748"/>
        <v>00</v>
      </c>
    </row>
    <row r="3600" spans="1:9">
      <c r="A3600" t="str">
        <f t="shared" si="749"/>
        <v>3.1.9.9.0.00.00 - Outras VPD de Pessoal e Encargos</v>
      </c>
      <c r="B3600" s="3" t="s">
        <v>2882</v>
      </c>
      <c r="C3600" s="4">
        <v>131621842.51000001</v>
      </c>
      <c r="E3600" s="1">
        <f>E3601</f>
        <v>0</v>
      </c>
      <c r="F3600" s="1">
        <f>F3601</f>
        <v>131621842.51000001</v>
      </c>
      <c r="H3600" t="b">
        <f t="shared" si="750"/>
        <v>1</v>
      </c>
      <c r="I3600" t="str">
        <f t="shared" si="748"/>
        <v>00</v>
      </c>
    </row>
    <row r="3601" spans="1:9">
      <c r="A3601" t="str">
        <f t="shared" si="749"/>
        <v>3.1.9.9.1.00.00 - Outras VPD de Pessoal e Encargos - Consolidação</v>
      </c>
      <c r="B3601" s="5" t="s">
        <v>2883</v>
      </c>
      <c r="C3601" s="6">
        <v>131621842.51000001</v>
      </c>
      <c r="E3601" s="1">
        <f t="shared" ref="E3601" si="779">SUMIF(A3601:B3601,"*intra*",C3601:D3601)+SUMIF(A3601:B3601,"*inter*",C3601:D3601)</f>
        <v>0</v>
      </c>
      <c r="F3601" s="1">
        <f t="shared" ref="F3601" si="780">SUMIF(A3601:B3601,"*consolidação*",C3601:D3601)</f>
        <v>131621842.51000001</v>
      </c>
      <c r="H3601" t="b">
        <f t="shared" si="750"/>
        <v>1</v>
      </c>
      <c r="I3601" t="str">
        <f t="shared" si="748"/>
        <v>00</v>
      </c>
    </row>
    <row r="3602" spans="1:9">
      <c r="A3602" t="str">
        <f t="shared" si="749"/>
        <v>3.2.0.0.0.00.00 - Benefícios Previdenciários e Assistenciais</v>
      </c>
      <c r="B3602" s="3" t="s">
        <v>2884</v>
      </c>
      <c r="C3602" s="4">
        <v>727764796681.35999</v>
      </c>
      <c r="E3602">
        <f>E3628+E3641+E3621+E3603+E3612+E3639</f>
        <v>0</v>
      </c>
      <c r="F3602">
        <f>F3628+F3641+F3621+F3603+F3612+F3639</f>
        <v>727764796681.36011</v>
      </c>
      <c r="H3602" t="b">
        <f t="shared" si="750"/>
        <v>1</v>
      </c>
      <c r="I3602" t="str">
        <f t="shared" si="748"/>
        <v>00</v>
      </c>
    </row>
    <row r="3603" spans="1:9">
      <c r="A3603" t="str">
        <f t="shared" si="749"/>
        <v>3.2.1.0.0.00.00 - Aposentadorias e Reformas</v>
      </c>
      <c r="B3603" s="5" t="s">
        <v>2885</v>
      </c>
      <c r="C3603" s="6">
        <v>409744120746.83002</v>
      </c>
      <c r="E3603">
        <f>E3608+E3606+E3604+E3610</f>
        <v>0</v>
      </c>
      <c r="F3603">
        <f>F3608+F3606+F3604+F3610</f>
        <v>409744120746.83002</v>
      </c>
      <c r="H3603" t="b">
        <f t="shared" si="750"/>
        <v>1</v>
      </c>
      <c r="I3603" t="str">
        <f t="shared" si="748"/>
        <v>00</v>
      </c>
    </row>
    <row r="3604" spans="1:9">
      <c r="A3604" t="str">
        <f t="shared" si="749"/>
        <v>3.2.1.1.0.00.00 - Aposentadorias - RPPS</v>
      </c>
      <c r="B3604" s="3" t="s">
        <v>2886</v>
      </c>
      <c r="C3604" s="4">
        <v>53565174269.690002</v>
      </c>
      <c r="E3604" s="1">
        <f>E3605</f>
        <v>0</v>
      </c>
      <c r="F3604" s="1">
        <f>F3605</f>
        <v>53565174269.690002</v>
      </c>
      <c r="H3604" t="b">
        <f t="shared" si="750"/>
        <v>1</v>
      </c>
      <c r="I3604" t="str">
        <f t="shared" si="748"/>
        <v>00</v>
      </c>
    </row>
    <row r="3605" spans="1:9">
      <c r="A3605" t="str">
        <f t="shared" si="749"/>
        <v>3.2.1.1.1.00.00 - Aposentadorias - RPPS - Consolidação</v>
      </c>
      <c r="B3605" s="5" t="s">
        <v>2887</v>
      </c>
      <c r="C3605" s="6">
        <v>53565174269.690002</v>
      </c>
      <c r="E3605" s="1">
        <f t="shared" ref="E3605" si="781">SUMIF(A3605:B3605,"*intra*",C3605:D3605)+SUMIF(A3605:B3605,"*inter*",C3605:D3605)</f>
        <v>0</v>
      </c>
      <c r="F3605" s="1">
        <f t="shared" ref="F3605" si="782">SUMIF(A3605:B3605,"*consolidação*",C3605:D3605)</f>
        <v>53565174269.690002</v>
      </c>
      <c r="H3605" t="b">
        <f t="shared" si="750"/>
        <v>1</v>
      </c>
      <c r="I3605" t="str">
        <f t="shared" si="748"/>
        <v>00</v>
      </c>
    </row>
    <row r="3606" spans="1:9">
      <c r="A3606" t="str">
        <f t="shared" si="749"/>
        <v>3.2.1.2.0.00.00 - Aposentadorias - RGPS</v>
      </c>
      <c r="B3606" s="3" t="s">
        <v>2888</v>
      </c>
      <c r="C3606" s="4">
        <v>335121671855.65997</v>
      </c>
      <c r="E3606" s="1">
        <f>E3607</f>
        <v>0</v>
      </c>
      <c r="F3606" s="1">
        <f>F3607</f>
        <v>335121671855.65997</v>
      </c>
      <c r="H3606" t="b">
        <f t="shared" si="750"/>
        <v>1</v>
      </c>
      <c r="I3606" t="str">
        <f t="shared" si="748"/>
        <v>00</v>
      </c>
    </row>
    <row r="3607" spans="1:9">
      <c r="A3607" t="str">
        <f t="shared" si="749"/>
        <v>3.2.1.2.1.00.00 - Aposentadorias - RGPS - Consolidação</v>
      </c>
      <c r="B3607" s="5" t="s">
        <v>2889</v>
      </c>
      <c r="C3607" s="6">
        <v>335121671855.65997</v>
      </c>
      <c r="E3607" s="1">
        <f t="shared" ref="E3607" si="783">SUMIF(A3607:B3607,"*intra*",C3607:D3607)+SUMIF(A3607:B3607,"*inter*",C3607:D3607)</f>
        <v>0</v>
      </c>
      <c r="F3607" s="1">
        <f t="shared" ref="F3607" si="784">SUMIF(A3607:B3607,"*consolidação*",C3607:D3607)</f>
        <v>335121671855.65997</v>
      </c>
      <c r="H3607" t="b">
        <f t="shared" si="750"/>
        <v>1</v>
      </c>
      <c r="I3607" t="str">
        <f t="shared" si="748"/>
        <v>00</v>
      </c>
    </row>
    <row r="3608" spans="1:9">
      <c r="A3608" t="str">
        <f t="shared" si="749"/>
        <v>3.2.1.3.0.00.00 - Reserva Remunerada e Reformas - Militar</v>
      </c>
      <c r="B3608" s="3" t="s">
        <v>2890</v>
      </c>
      <c r="C3608" s="4">
        <v>20994538737.84</v>
      </c>
      <c r="E3608" s="1">
        <f>E3609</f>
        <v>0</v>
      </c>
      <c r="F3608" s="1">
        <f>F3609</f>
        <v>20994538737.84</v>
      </c>
      <c r="H3608" t="b">
        <f t="shared" si="750"/>
        <v>1</v>
      </c>
      <c r="I3608" t="str">
        <f t="shared" si="748"/>
        <v>00</v>
      </c>
    </row>
    <row r="3609" spans="1:9" ht="25.5">
      <c r="A3609" t="str">
        <f t="shared" si="749"/>
        <v>3.2.1.3.1.00.00 - Reserva Remunerada e Reformas - Militar - 
 Consolidação</v>
      </c>
      <c r="B3609" s="5" t="s">
        <v>2891</v>
      </c>
      <c r="C3609" s="6">
        <v>20994538737.84</v>
      </c>
      <c r="E3609" s="1">
        <f t="shared" ref="E3609" si="785">SUMIF(A3609:B3609,"*intra*",C3609:D3609)+SUMIF(A3609:B3609,"*inter*",C3609:D3609)</f>
        <v>0</v>
      </c>
      <c r="F3609" s="1">
        <f t="shared" ref="F3609" si="786">SUMIF(A3609:B3609,"*consolidação*",C3609:D3609)</f>
        <v>20994538737.84</v>
      </c>
      <c r="H3609" t="b">
        <f t="shared" si="750"/>
        <v>1</v>
      </c>
      <c r="I3609" t="str">
        <f t="shared" si="748"/>
        <v>00</v>
      </c>
    </row>
    <row r="3610" spans="1:9">
      <c r="A3610" t="str">
        <f t="shared" si="749"/>
        <v>3.2.1.9.0.00.00 - Outras Aposentadorias</v>
      </c>
      <c r="B3610" s="3" t="s">
        <v>2894</v>
      </c>
      <c r="C3610" s="4">
        <v>62735883.640000001</v>
      </c>
      <c r="E3610" s="1">
        <f>E3611</f>
        <v>0</v>
      </c>
      <c r="F3610" s="1">
        <f>F3611</f>
        <v>62735883.640000001</v>
      </c>
      <c r="H3610" t="b">
        <f t="shared" si="750"/>
        <v>1</v>
      </c>
      <c r="I3610" t="str">
        <f t="shared" si="748"/>
        <v>00</v>
      </c>
    </row>
    <row r="3611" spans="1:9">
      <c r="A3611" t="str">
        <f t="shared" si="749"/>
        <v>3.2.1.9.1.00.00 - Outras Aposentadorias - Consolidação</v>
      </c>
      <c r="B3611" s="5" t="s">
        <v>2895</v>
      </c>
      <c r="C3611" s="6">
        <v>62735883.640000001</v>
      </c>
      <c r="E3611" s="1">
        <f t="shared" ref="E3611" si="787">SUMIF(A3611:B3611,"*intra*",C3611:D3611)+SUMIF(A3611:B3611,"*inter*",C3611:D3611)</f>
        <v>0</v>
      </c>
      <c r="F3611" s="1">
        <f t="shared" ref="F3611" si="788">SUMIF(A3611:B3611,"*consolidação*",C3611:D3611)</f>
        <v>62735883.640000001</v>
      </c>
      <c r="H3611" t="b">
        <f t="shared" si="750"/>
        <v>1</v>
      </c>
      <c r="I3611" t="str">
        <f t="shared" si="748"/>
        <v>00</v>
      </c>
    </row>
    <row r="3612" spans="1:9">
      <c r="A3612" t="str">
        <f t="shared" si="749"/>
        <v>3.2.2.0.0.00.00 - Pensões</v>
      </c>
      <c r="B3612" s="3" t="s">
        <v>2896</v>
      </c>
      <c r="C3612" s="4">
        <v>163738696969.31</v>
      </c>
      <c r="E3612">
        <f>E3617+E3613+E3615+E3619</f>
        <v>0</v>
      </c>
      <c r="F3612">
        <f>F3617+F3613+F3615+F3619</f>
        <v>163738696969.31</v>
      </c>
      <c r="H3612" t="b">
        <f t="shared" si="750"/>
        <v>1</v>
      </c>
      <c r="I3612" t="str">
        <f t="shared" si="748"/>
        <v>00</v>
      </c>
    </row>
    <row r="3613" spans="1:9">
      <c r="A3613" t="str">
        <f t="shared" si="749"/>
        <v>3.2.2.1.0.00.00 - Pensões - RPPS</v>
      </c>
      <c r="B3613" s="5" t="s">
        <v>2897</v>
      </c>
      <c r="C3613" s="6">
        <v>19891134679.900002</v>
      </c>
      <c r="E3613" s="1">
        <f>E3614</f>
        <v>0</v>
      </c>
      <c r="F3613" s="1">
        <f>F3614</f>
        <v>19891134679.900002</v>
      </c>
      <c r="H3613" t="b">
        <f t="shared" si="750"/>
        <v>1</v>
      </c>
      <c r="I3613" t="str">
        <f t="shared" si="748"/>
        <v>00</v>
      </c>
    </row>
    <row r="3614" spans="1:9">
      <c r="A3614" t="str">
        <f t="shared" si="749"/>
        <v>3.2.2.1.1.00.00 - Pensões - RPPS - Consolidação</v>
      </c>
      <c r="B3614" s="3" t="s">
        <v>2898</v>
      </c>
      <c r="C3614" s="4">
        <v>19891134679.900002</v>
      </c>
      <c r="E3614" s="1">
        <f t="shared" ref="E3614" si="789">SUMIF(A3614:B3614,"*intra*",C3614:D3614)+SUMIF(A3614:B3614,"*inter*",C3614:D3614)</f>
        <v>0</v>
      </c>
      <c r="F3614" s="1">
        <f t="shared" ref="F3614" si="790">SUMIF(A3614:B3614,"*consolidação*",C3614:D3614)</f>
        <v>19891134679.900002</v>
      </c>
      <c r="H3614" t="b">
        <f t="shared" si="750"/>
        <v>1</v>
      </c>
      <c r="I3614" t="str">
        <f t="shared" si="748"/>
        <v>00</v>
      </c>
    </row>
    <row r="3615" spans="1:9">
      <c r="A3615" t="str">
        <f t="shared" si="749"/>
        <v>3.2.2.2.0.00.00 - Pensões - RGPS</v>
      </c>
      <c r="B3615" s="5" t="s">
        <v>2899</v>
      </c>
      <c r="C3615" s="6">
        <v>123654969211.17999</v>
      </c>
      <c r="E3615" s="1">
        <f>E3616</f>
        <v>0</v>
      </c>
      <c r="F3615" s="1">
        <f>F3616</f>
        <v>123654969211.17999</v>
      </c>
      <c r="H3615" t="b">
        <f t="shared" si="750"/>
        <v>1</v>
      </c>
      <c r="I3615" t="str">
        <f t="shared" si="748"/>
        <v>00</v>
      </c>
    </row>
    <row r="3616" spans="1:9">
      <c r="A3616" t="str">
        <f t="shared" si="749"/>
        <v>3.2.2.2.1.00.00 - Pensões - RGPS - Consolidação</v>
      </c>
      <c r="B3616" s="3" t="s">
        <v>2900</v>
      </c>
      <c r="C3616" s="4">
        <v>123654969211.17999</v>
      </c>
      <c r="E3616" s="1">
        <f t="shared" ref="E3616" si="791">SUMIF(A3616:B3616,"*intra*",C3616:D3616)+SUMIF(A3616:B3616,"*inter*",C3616:D3616)</f>
        <v>0</v>
      </c>
      <c r="F3616" s="1">
        <f t="shared" ref="F3616" si="792">SUMIF(A3616:B3616,"*consolidação*",C3616:D3616)</f>
        <v>123654969211.17999</v>
      </c>
      <c r="H3616" t="b">
        <f t="shared" si="750"/>
        <v>1</v>
      </c>
      <c r="I3616" t="str">
        <f t="shared" si="748"/>
        <v>00</v>
      </c>
    </row>
    <row r="3617" spans="1:9">
      <c r="A3617" t="str">
        <f t="shared" si="749"/>
        <v>3.2.2.3.0.00.00 - Pensões - Militar</v>
      </c>
      <c r="B3617" s="5" t="s">
        <v>2901</v>
      </c>
      <c r="C3617" s="6">
        <v>19032477756.68</v>
      </c>
      <c r="E3617" s="1">
        <f>E3618</f>
        <v>0</v>
      </c>
      <c r="F3617" s="1">
        <f>F3618</f>
        <v>19032477756.68</v>
      </c>
      <c r="H3617" t="b">
        <f t="shared" si="750"/>
        <v>1</v>
      </c>
      <c r="I3617" t="str">
        <f t="shared" si="748"/>
        <v>00</v>
      </c>
    </row>
    <row r="3618" spans="1:9">
      <c r="A3618" t="str">
        <f t="shared" si="749"/>
        <v>3.2.2.3.1.00.00 - Pensões - Militar - Consolidação</v>
      </c>
      <c r="B3618" s="3" t="s">
        <v>2902</v>
      </c>
      <c r="C3618" s="4">
        <v>19032477756.68</v>
      </c>
      <c r="E3618" s="1">
        <f t="shared" ref="E3618" si="793">SUMIF(A3618:B3618,"*intra*",C3618:D3618)+SUMIF(A3618:B3618,"*inter*",C3618:D3618)</f>
        <v>0</v>
      </c>
      <c r="F3618" s="1">
        <f t="shared" ref="F3618" si="794">SUMIF(A3618:B3618,"*consolidação*",C3618:D3618)</f>
        <v>19032477756.68</v>
      </c>
      <c r="H3618" t="b">
        <f t="shared" si="750"/>
        <v>1</v>
      </c>
      <c r="I3618" t="str">
        <f t="shared" si="748"/>
        <v>00</v>
      </c>
    </row>
    <row r="3619" spans="1:9">
      <c r="A3619" t="str">
        <f t="shared" si="749"/>
        <v>3.2.2.9.0.00.00 - Outras Pensões</v>
      </c>
      <c r="B3619" s="5" t="s">
        <v>2903</v>
      </c>
      <c r="C3619" s="6">
        <v>1160115321.55</v>
      </c>
      <c r="E3619" s="1">
        <f>E3620</f>
        <v>0</v>
      </c>
      <c r="F3619" s="1">
        <f>F3620</f>
        <v>1160115321.55</v>
      </c>
      <c r="H3619" t="b">
        <f t="shared" si="750"/>
        <v>1</v>
      </c>
      <c r="I3619" t="str">
        <f t="shared" si="748"/>
        <v>00</v>
      </c>
    </row>
    <row r="3620" spans="1:9">
      <c r="A3620" t="str">
        <f t="shared" si="749"/>
        <v>3.2.2.9.1.00.00 - Outras Pensões - Consolidação</v>
      </c>
      <c r="B3620" s="3" t="s">
        <v>2904</v>
      </c>
      <c r="C3620" s="4">
        <v>1160115321.55</v>
      </c>
      <c r="E3620" s="1">
        <f t="shared" ref="E3620" si="795">SUMIF(A3620:B3620,"*intra*",C3620:D3620)+SUMIF(A3620:B3620,"*inter*",C3620:D3620)</f>
        <v>0</v>
      </c>
      <c r="F3620" s="1">
        <f t="shared" ref="F3620" si="796">SUMIF(A3620:B3620,"*consolidação*",C3620:D3620)</f>
        <v>1160115321.55</v>
      </c>
      <c r="H3620" t="b">
        <f t="shared" si="750"/>
        <v>1</v>
      </c>
      <c r="I3620" t="str">
        <f t="shared" ref="I3620:I3683" si="797">MID(A3620,11,2)</f>
        <v>00</v>
      </c>
    </row>
    <row r="3621" spans="1:9">
      <c r="A3621" t="str">
        <f t="shared" ref="A3621:A3684" si="798">TRIM(B3621)</f>
        <v>3.2.3.0.0.00.00 - Benefícios de Prestação Continuada</v>
      </c>
      <c r="B3621" s="5" t="s">
        <v>2905</v>
      </c>
      <c r="C3621" s="6">
        <v>48209005035.480003</v>
      </c>
      <c r="E3621">
        <f>E3626+E3624+E3622</f>
        <v>0</v>
      </c>
      <c r="F3621">
        <f>F3626+F3624+F3622</f>
        <v>48209005035.480003</v>
      </c>
      <c r="H3621" t="b">
        <f t="shared" ref="H3621:H3684" si="799">IF(I3621="00",C3621=E3621+F3621,TRUE)</f>
        <v>1</v>
      </c>
      <c r="I3621" t="str">
        <f t="shared" si="797"/>
        <v>00</v>
      </c>
    </row>
    <row r="3622" spans="1:9">
      <c r="A3622" t="str">
        <f t="shared" si="798"/>
        <v>3.2.3.1.0.00.00 - Benefícios de Prestação Continuada ao Idoso</v>
      </c>
      <c r="B3622" s="3" t="s">
        <v>2906</v>
      </c>
      <c r="C3622" s="4">
        <v>21173068251.360001</v>
      </c>
      <c r="E3622" s="1">
        <f>E3623</f>
        <v>0</v>
      </c>
      <c r="F3622" s="1">
        <f>F3623</f>
        <v>21173068251.360001</v>
      </c>
      <c r="H3622" t="b">
        <f t="shared" si="799"/>
        <v>1</v>
      </c>
      <c r="I3622" t="str">
        <f t="shared" si="797"/>
        <v>00</v>
      </c>
    </row>
    <row r="3623" spans="1:9" ht="25.5">
      <c r="A3623" t="str">
        <f t="shared" si="798"/>
        <v>3.2.3.1.1.00.00 - Benefícios de Prestação Continuada ao Idoso - 
 Consolidação</v>
      </c>
      <c r="B3623" s="5" t="s">
        <v>2907</v>
      </c>
      <c r="C3623" s="6">
        <v>21173068251.360001</v>
      </c>
      <c r="E3623" s="1">
        <f t="shared" ref="E3623" si="800">SUMIF(A3623:B3623,"*intra*",C3623:D3623)+SUMIF(A3623:B3623,"*inter*",C3623:D3623)</f>
        <v>0</v>
      </c>
      <c r="F3623" s="1">
        <f t="shared" ref="F3623" si="801">SUMIF(A3623:B3623,"*consolidação*",C3623:D3623)</f>
        <v>21173068251.360001</v>
      </c>
      <c r="H3623" t="b">
        <f t="shared" si="799"/>
        <v>1</v>
      </c>
      <c r="I3623" t="str">
        <f t="shared" si="797"/>
        <v>00</v>
      </c>
    </row>
    <row r="3624" spans="1:9" ht="25.5">
      <c r="A3624" t="str">
        <f t="shared" si="798"/>
        <v>3.2.3.2.0.00.00 - Benefícios de Prestação Continuada ao Portador de 
 Deficiência</v>
      </c>
      <c r="B3624" s="3" t="s">
        <v>2908</v>
      </c>
      <c r="C3624" s="4">
        <v>27035835511.080002</v>
      </c>
      <c r="E3624" s="1">
        <f>E3625</f>
        <v>0</v>
      </c>
      <c r="F3624" s="1">
        <f>F3625</f>
        <v>27035835511.080002</v>
      </c>
      <c r="H3624" t="b">
        <f t="shared" si="799"/>
        <v>1</v>
      </c>
      <c r="I3624" t="str">
        <f t="shared" si="797"/>
        <v>00</v>
      </c>
    </row>
    <row r="3625" spans="1:9" ht="25.5">
      <c r="A3625" t="str">
        <f t="shared" si="798"/>
        <v>3.2.3.2.1.00.00 - Benefícios de Prestação Continuada ao Portador de 
 Deficiência - Consolidação</v>
      </c>
      <c r="B3625" s="5" t="s">
        <v>2909</v>
      </c>
      <c r="C3625" s="6">
        <v>27035835511.080002</v>
      </c>
      <c r="E3625" s="1">
        <f t="shared" ref="E3625" si="802">SUMIF(A3625:B3625,"*intra*",C3625:D3625)+SUMIF(A3625:B3625,"*inter*",C3625:D3625)</f>
        <v>0</v>
      </c>
      <c r="F3625" s="1">
        <f t="shared" ref="F3625" si="803">SUMIF(A3625:B3625,"*consolidação*",C3625:D3625)</f>
        <v>27035835511.080002</v>
      </c>
      <c r="H3625" t="b">
        <f t="shared" si="799"/>
        <v>1</v>
      </c>
      <c r="I3625" t="str">
        <f t="shared" si="797"/>
        <v>00</v>
      </c>
    </row>
    <row r="3626" spans="1:9">
      <c r="A3626" t="str">
        <f t="shared" si="798"/>
        <v>3.2.3.9.0.00.00 - Outros Benefícios de Prestação Continuada</v>
      </c>
      <c r="B3626" s="3" t="s">
        <v>2910</v>
      </c>
      <c r="C3626" s="4">
        <v>101273.04</v>
      </c>
      <c r="E3626" s="1">
        <f>E3627</f>
        <v>0</v>
      </c>
      <c r="F3626" s="1">
        <f>F3627</f>
        <v>101273.04</v>
      </c>
      <c r="H3626" t="b">
        <f t="shared" si="799"/>
        <v>1</v>
      </c>
      <c r="I3626" t="str">
        <f t="shared" si="797"/>
        <v>00</v>
      </c>
    </row>
    <row r="3627" spans="1:9" ht="25.5">
      <c r="A3627" t="str">
        <f t="shared" si="798"/>
        <v>3.2.3.9.1.00.00 - Outros Benefícios de Prestação Continuada - 
 Consolidação</v>
      </c>
      <c r="B3627" s="5" t="s">
        <v>2911</v>
      </c>
      <c r="C3627" s="6">
        <v>101273.04</v>
      </c>
      <c r="E3627" s="1">
        <f t="shared" ref="E3627" si="804">SUMIF(A3627:B3627,"*intra*",C3627:D3627)+SUMIF(A3627:B3627,"*inter*",C3627:D3627)</f>
        <v>0</v>
      </c>
      <c r="F3627" s="1">
        <f t="shared" ref="F3627" si="805">SUMIF(A3627:B3627,"*consolidação*",C3627:D3627)</f>
        <v>101273.04</v>
      </c>
      <c r="H3627" t="b">
        <f t="shared" si="799"/>
        <v>1</v>
      </c>
      <c r="I3627" t="str">
        <f t="shared" si="797"/>
        <v>00</v>
      </c>
    </row>
    <row r="3628" spans="1:9">
      <c r="A3628" t="str">
        <f t="shared" si="798"/>
        <v>3.2.4.0.0.00.00 - Benefícios Eventuais</v>
      </c>
      <c r="B3628" s="3" t="s">
        <v>2912</v>
      </c>
      <c r="C3628" s="4">
        <v>64793332.109999999</v>
      </c>
      <c r="E3628">
        <f>E3637+E3635+E3629+E3631+E3633</f>
        <v>0</v>
      </c>
      <c r="F3628">
        <f>F3637+F3635+F3629+F3631+F3633</f>
        <v>64793332.109999999</v>
      </c>
      <c r="H3628" t="b">
        <f t="shared" si="799"/>
        <v>1</v>
      </c>
      <c r="I3628" t="str">
        <f t="shared" si="797"/>
        <v>00</v>
      </c>
    </row>
    <row r="3629" spans="1:9">
      <c r="A3629" t="str">
        <f t="shared" si="798"/>
        <v>3.2.4.1.0.00.00 - Auxílio por Natalidade</v>
      </c>
      <c r="B3629" s="5" t="s">
        <v>2913</v>
      </c>
      <c r="C3629" s="6">
        <v>0</v>
      </c>
      <c r="E3629" s="1">
        <f>E3630</f>
        <v>0</v>
      </c>
      <c r="F3629" s="1">
        <f>F3630</f>
        <v>0</v>
      </c>
      <c r="H3629" t="b">
        <f t="shared" si="799"/>
        <v>1</v>
      </c>
      <c r="I3629" t="str">
        <f t="shared" si="797"/>
        <v>00</v>
      </c>
    </row>
    <row r="3630" spans="1:9">
      <c r="A3630" t="str">
        <f t="shared" si="798"/>
        <v>3.2.4.1.1.00.00 - Auxílio por Natalidade - Consolidação</v>
      </c>
      <c r="B3630" s="3" t="s">
        <v>2914</v>
      </c>
      <c r="C3630" s="4">
        <v>0</v>
      </c>
      <c r="E3630" s="1">
        <f t="shared" ref="E3630" si="806">SUMIF(A3630:B3630,"*intra*",C3630:D3630)+SUMIF(A3630:B3630,"*inter*",C3630:D3630)</f>
        <v>0</v>
      </c>
      <c r="F3630" s="1">
        <f t="shared" ref="F3630" si="807">SUMIF(A3630:B3630,"*consolidação*",C3630:D3630)</f>
        <v>0</v>
      </c>
      <c r="H3630" t="b">
        <f t="shared" si="799"/>
        <v>1</v>
      </c>
      <c r="I3630" t="str">
        <f t="shared" si="797"/>
        <v>00</v>
      </c>
    </row>
    <row r="3631" spans="1:9">
      <c r="A3631" t="str">
        <f t="shared" si="798"/>
        <v>3.2.4.2.0.00.00 - Auxílio por Morte</v>
      </c>
      <c r="B3631" s="5" t="s">
        <v>2915</v>
      </c>
      <c r="C3631" s="6">
        <v>0</v>
      </c>
      <c r="E3631" s="1">
        <f>E3632</f>
        <v>0</v>
      </c>
      <c r="F3631" s="1">
        <f>F3632</f>
        <v>0</v>
      </c>
      <c r="H3631" t="b">
        <f t="shared" si="799"/>
        <v>1</v>
      </c>
      <c r="I3631" t="str">
        <f t="shared" si="797"/>
        <v>00</v>
      </c>
    </row>
    <row r="3632" spans="1:9">
      <c r="A3632" t="str">
        <f t="shared" si="798"/>
        <v>3.2.4.2.1.00.00 - Auxílio por Morte - Consolidação</v>
      </c>
      <c r="B3632" s="3" t="s">
        <v>2916</v>
      </c>
      <c r="C3632" s="4">
        <v>0</v>
      </c>
      <c r="E3632" s="1">
        <f t="shared" ref="E3632" si="808">SUMIF(A3632:B3632,"*intra*",C3632:D3632)+SUMIF(A3632:B3632,"*inter*",C3632:D3632)</f>
        <v>0</v>
      </c>
      <c r="F3632" s="1">
        <f t="shared" ref="F3632" si="809">SUMIF(A3632:B3632,"*consolidação*",C3632:D3632)</f>
        <v>0</v>
      </c>
      <c r="H3632" t="b">
        <f t="shared" si="799"/>
        <v>1</v>
      </c>
      <c r="I3632" t="str">
        <f t="shared" si="797"/>
        <v>00</v>
      </c>
    </row>
    <row r="3633" spans="1:9" ht="25.5">
      <c r="A3633" t="str">
        <f t="shared" si="798"/>
        <v>3.2.4.3.0.00.00 - Benefícios Eventuais por Situações de 
 Vulnerabilidade Temporária</v>
      </c>
      <c r="B3633" s="5" t="s">
        <v>2917</v>
      </c>
      <c r="C3633" s="6">
        <v>0</v>
      </c>
      <c r="E3633" s="1">
        <f>E3634</f>
        <v>0</v>
      </c>
      <c r="F3633" s="1">
        <f>F3634</f>
        <v>0</v>
      </c>
      <c r="H3633" t="b">
        <f t="shared" si="799"/>
        <v>1</v>
      </c>
      <c r="I3633" t="str">
        <f t="shared" si="797"/>
        <v>00</v>
      </c>
    </row>
    <row r="3634" spans="1:9" ht="25.5">
      <c r="A3634" t="str">
        <f t="shared" si="798"/>
        <v>3.2.4.3.1.00.00 - Benefícios Eventuais por Situações de 
 Vulnerabilidade Temporária - Consolidação</v>
      </c>
      <c r="B3634" s="3" t="s">
        <v>2918</v>
      </c>
      <c r="C3634" s="4">
        <v>0</v>
      </c>
      <c r="E3634" s="1">
        <f t="shared" ref="E3634" si="810">SUMIF(A3634:B3634,"*intra*",C3634:D3634)+SUMIF(A3634:B3634,"*inter*",C3634:D3634)</f>
        <v>0</v>
      </c>
      <c r="F3634" s="1">
        <f t="shared" ref="F3634" si="811">SUMIF(A3634:B3634,"*consolidação*",C3634:D3634)</f>
        <v>0</v>
      </c>
      <c r="H3634" t="b">
        <f t="shared" si="799"/>
        <v>1</v>
      </c>
      <c r="I3634" t="str">
        <f t="shared" si="797"/>
        <v>00</v>
      </c>
    </row>
    <row r="3635" spans="1:9">
      <c r="A3635" t="str">
        <f t="shared" si="798"/>
        <v>3.2.4.4.0.00.00 - Benefícios Eventuais em Caso de Calamidade Pública</v>
      </c>
      <c r="B3635" s="5" t="s">
        <v>2919</v>
      </c>
      <c r="C3635" s="6">
        <v>64707812.530000001</v>
      </c>
      <c r="E3635" s="1">
        <f>E3636</f>
        <v>0</v>
      </c>
      <c r="F3635" s="1">
        <f>F3636</f>
        <v>64707812.530000001</v>
      </c>
      <c r="H3635" t="b">
        <f t="shared" si="799"/>
        <v>1</v>
      </c>
      <c r="I3635" t="str">
        <f t="shared" si="797"/>
        <v>00</v>
      </c>
    </row>
    <row r="3636" spans="1:9" ht="25.5">
      <c r="A3636" t="str">
        <f t="shared" si="798"/>
        <v>3.2.4.4.1.00.00 - Benefícios Eventuais em Caso de Calamidade Pública 
 - Consolidação</v>
      </c>
      <c r="B3636" s="3" t="s">
        <v>2920</v>
      </c>
      <c r="C3636" s="4">
        <v>64707812.530000001</v>
      </c>
      <c r="E3636" s="1">
        <f t="shared" ref="E3636" si="812">SUMIF(A3636:B3636,"*intra*",C3636:D3636)+SUMIF(A3636:B3636,"*inter*",C3636:D3636)</f>
        <v>0</v>
      </c>
      <c r="F3636" s="1">
        <f t="shared" ref="F3636" si="813">SUMIF(A3636:B3636,"*consolidação*",C3636:D3636)</f>
        <v>64707812.530000001</v>
      </c>
      <c r="H3636" t="b">
        <f t="shared" si="799"/>
        <v>1</v>
      </c>
      <c r="I3636" t="str">
        <f t="shared" si="797"/>
        <v>00</v>
      </c>
    </row>
    <row r="3637" spans="1:9">
      <c r="A3637" t="str">
        <f t="shared" si="798"/>
        <v>3.2.4.9.0.00.00 - Outros Benefícios Eventuais</v>
      </c>
      <c r="B3637" s="5" t="s">
        <v>2921</v>
      </c>
      <c r="C3637" s="6">
        <v>85519.58</v>
      </c>
      <c r="E3637" s="1">
        <f>E3638</f>
        <v>0</v>
      </c>
      <c r="F3637" s="1">
        <f>F3638</f>
        <v>85519.58</v>
      </c>
      <c r="H3637" t="b">
        <f t="shared" si="799"/>
        <v>1</v>
      </c>
      <c r="I3637" t="str">
        <f t="shared" si="797"/>
        <v>00</v>
      </c>
    </row>
    <row r="3638" spans="1:9">
      <c r="A3638" t="str">
        <f t="shared" si="798"/>
        <v>3.2.4.9.1.00.00 - Outros Benefícios Eventuais - Consolidação</v>
      </c>
      <c r="B3638" s="3" t="s">
        <v>2922</v>
      </c>
      <c r="C3638" s="4">
        <v>85519.58</v>
      </c>
      <c r="E3638" s="1">
        <f t="shared" ref="E3638" si="814">SUMIF(A3638:B3638,"*intra*",C3638:D3638)+SUMIF(A3638:B3638,"*inter*",C3638:D3638)</f>
        <v>0</v>
      </c>
      <c r="F3638" s="1">
        <f t="shared" ref="F3638" si="815">SUMIF(A3638:B3638,"*consolidação*",C3638:D3638)</f>
        <v>85519.58</v>
      </c>
      <c r="H3638" t="b">
        <f t="shared" si="799"/>
        <v>1</v>
      </c>
      <c r="I3638" t="str">
        <f t="shared" si="797"/>
        <v>00</v>
      </c>
    </row>
    <row r="3639" spans="1:9">
      <c r="A3639" t="str">
        <f t="shared" si="798"/>
        <v>3.2.5.0.0.00.00 - Políticas Públicas de Transferência de Renda</v>
      </c>
      <c r="B3639" s="5" t="s">
        <v>2923</v>
      </c>
      <c r="C3639" s="6">
        <v>0</v>
      </c>
      <c r="E3639" s="1">
        <f>E3640</f>
        <v>0</v>
      </c>
      <c r="F3639" s="1">
        <f>F3640</f>
        <v>0</v>
      </c>
      <c r="H3639" t="b">
        <f t="shared" si="799"/>
        <v>1</v>
      </c>
      <c r="I3639" t="str">
        <f t="shared" si="797"/>
        <v>00</v>
      </c>
    </row>
    <row r="3640" spans="1:9" ht="25.5">
      <c r="A3640" t="str">
        <f t="shared" si="798"/>
        <v>3.2.5.0.1.00.00 - Políticas Públicas de Transferência de Renda - 
 Consolidação</v>
      </c>
      <c r="B3640" s="3" t="s">
        <v>2924</v>
      </c>
      <c r="C3640" s="4">
        <v>0</v>
      </c>
      <c r="E3640" s="1">
        <f t="shared" ref="E3640" si="816">SUMIF(A3640:B3640,"*intra*",C3640:D3640)+SUMIF(A3640:B3640,"*inter*",C3640:D3640)</f>
        <v>0</v>
      </c>
      <c r="F3640" s="1">
        <f t="shared" ref="F3640" si="817">SUMIF(A3640:B3640,"*consolidação*",C3640:D3640)</f>
        <v>0</v>
      </c>
      <c r="H3640" t="b">
        <f t="shared" si="799"/>
        <v>1</v>
      </c>
      <c r="I3640" t="str">
        <f t="shared" si="797"/>
        <v>00</v>
      </c>
    </row>
    <row r="3641" spans="1:9">
      <c r="A3641" t="str">
        <f t="shared" si="798"/>
        <v>3.2.9.0.0.00.00 - Outros Benefícios Previdenciários e Assistenciais</v>
      </c>
      <c r="B3641" s="5" t="s">
        <v>2925</v>
      </c>
      <c r="C3641" s="6">
        <v>106008180597.63</v>
      </c>
      <c r="E3641">
        <f>E3648+E3644+E3642+E3646</f>
        <v>0</v>
      </c>
      <c r="F3641">
        <f>F3648+F3644+F3642+F3646</f>
        <v>106008180597.63002</v>
      </c>
      <c r="H3641" t="b">
        <f t="shared" si="799"/>
        <v>1</v>
      </c>
      <c r="I3641" t="str">
        <f t="shared" si="797"/>
        <v>00</v>
      </c>
    </row>
    <row r="3642" spans="1:9">
      <c r="A3642" t="str">
        <f t="shared" si="798"/>
        <v>3.2.9.1.0.00.00 - Outros Benefícios Previdenciários - RPPS</v>
      </c>
      <c r="B3642" s="3" t="s">
        <v>2926</v>
      </c>
      <c r="C3642" s="4">
        <v>145317431.84999999</v>
      </c>
      <c r="E3642" s="1">
        <f>E3643</f>
        <v>0</v>
      </c>
      <c r="F3642" s="1">
        <f>F3643</f>
        <v>145317431.84999999</v>
      </c>
      <c r="H3642" t="b">
        <f t="shared" si="799"/>
        <v>1</v>
      </c>
      <c r="I3642" t="str">
        <f t="shared" si="797"/>
        <v>00</v>
      </c>
    </row>
    <row r="3643" spans="1:9" ht="25.5">
      <c r="A3643" t="str">
        <f t="shared" si="798"/>
        <v>3.2.9.1.1.00.00 - Outros Benefícios Previdenciários - RPPS - 
 Consolidação</v>
      </c>
      <c r="B3643" s="5" t="s">
        <v>2927</v>
      </c>
      <c r="C3643" s="6">
        <v>145317431.84999999</v>
      </c>
      <c r="E3643" s="1">
        <f t="shared" ref="E3643" si="818">SUMIF(A3643:B3643,"*intra*",C3643:D3643)+SUMIF(A3643:B3643,"*inter*",C3643:D3643)</f>
        <v>0</v>
      </c>
      <c r="F3643" s="1">
        <f t="shared" ref="F3643" si="819">SUMIF(A3643:B3643,"*consolidação*",C3643:D3643)</f>
        <v>145317431.84999999</v>
      </c>
      <c r="H3643" t="b">
        <f t="shared" si="799"/>
        <v>1</v>
      </c>
      <c r="I3643" t="str">
        <f t="shared" si="797"/>
        <v>00</v>
      </c>
    </row>
    <row r="3644" spans="1:9">
      <c r="A3644" t="str">
        <f t="shared" si="798"/>
        <v>3.2.9.2.0.00.00 - Outros Benefícios Previdenciários - RGPS</v>
      </c>
      <c r="B3644" s="3" t="s">
        <v>2928</v>
      </c>
      <c r="C3644" s="4">
        <v>104800608018.41</v>
      </c>
      <c r="E3644" s="1">
        <f>E3645</f>
        <v>0</v>
      </c>
      <c r="F3644" s="1">
        <f>F3645</f>
        <v>104800608018.41</v>
      </c>
      <c r="H3644" t="b">
        <f t="shared" si="799"/>
        <v>1</v>
      </c>
      <c r="I3644" t="str">
        <f t="shared" si="797"/>
        <v>00</v>
      </c>
    </row>
    <row r="3645" spans="1:9" ht="25.5">
      <c r="A3645" t="str">
        <f t="shared" si="798"/>
        <v>3.2.9.2.1.00.00 - Outros Benefícios Previdenciários - RGPS - 
 Consolidação</v>
      </c>
      <c r="B3645" s="5" t="s">
        <v>2929</v>
      </c>
      <c r="C3645" s="6">
        <v>104800608018.41</v>
      </c>
      <c r="E3645" s="1">
        <f t="shared" ref="E3645" si="820">SUMIF(A3645:B3645,"*intra*",C3645:D3645)+SUMIF(A3645:B3645,"*inter*",C3645:D3645)</f>
        <v>0</v>
      </c>
      <c r="F3645" s="1">
        <f t="shared" ref="F3645" si="821">SUMIF(A3645:B3645,"*consolidação*",C3645:D3645)</f>
        <v>104800608018.41</v>
      </c>
      <c r="H3645" t="b">
        <f t="shared" si="799"/>
        <v>1</v>
      </c>
      <c r="I3645" t="str">
        <f t="shared" si="797"/>
        <v>00</v>
      </c>
    </row>
    <row r="3646" spans="1:9">
      <c r="A3646" t="str">
        <f t="shared" si="798"/>
        <v>3.2.9.3.0.00.00 - Outros Benefícios Previdenciários - Militar</v>
      </c>
      <c r="B3646" s="3" t="s">
        <v>2930</v>
      </c>
      <c r="C3646" s="4">
        <v>83051075.519999996</v>
      </c>
      <c r="E3646" s="1">
        <f>E3647</f>
        <v>0</v>
      </c>
      <c r="F3646" s="1">
        <f>F3647</f>
        <v>83051075.519999996</v>
      </c>
      <c r="H3646" t="b">
        <f t="shared" si="799"/>
        <v>1</v>
      </c>
      <c r="I3646" t="str">
        <f t="shared" si="797"/>
        <v>00</v>
      </c>
    </row>
    <row r="3647" spans="1:9" ht="25.5">
      <c r="A3647" t="str">
        <f t="shared" si="798"/>
        <v>3.2.9.3.1.00.00 - Outros Benefícios Previdenciários - Militar - 
 Consolidação</v>
      </c>
      <c r="B3647" s="5" t="s">
        <v>2931</v>
      </c>
      <c r="C3647" s="6">
        <v>83051075.519999996</v>
      </c>
      <c r="E3647" s="1">
        <f t="shared" ref="E3647" si="822">SUMIF(A3647:B3647,"*intra*",C3647:D3647)+SUMIF(A3647:B3647,"*inter*",C3647:D3647)</f>
        <v>0</v>
      </c>
      <c r="F3647" s="1">
        <f t="shared" ref="F3647" si="823">SUMIF(A3647:B3647,"*consolidação*",C3647:D3647)</f>
        <v>83051075.519999996</v>
      </c>
      <c r="H3647" t="b">
        <f t="shared" si="799"/>
        <v>1</v>
      </c>
      <c r="I3647" t="str">
        <f t="shared" si="797"/>
        <v>00</v>
      </c>
    </row>
    <row r="3648" spans="1:9">
      <c r="A3648" t="str">
        <f t="shared" si="798"/>
        <v>3.2.9.9.0.00.00 - Outros Benefícios Previdenciários e Assistenciais</v>
      </c>
      <c r="B3648" s="3" t="s">
        <v>2932</v>
      </c>
      <c r="C3648" s="4">
        <v>979204071.85000002</v>
      </c>
      <c r="E3648" s="1">
        <f>E3649</f>
        <v>0</v>
      </c>
      <c r="F3648" s="1">
        <f>F3649</f>
        <v>979204071.85000002</v>
      </c>
      <c r="H3648" t="b">
        <f t="shared" si="799"/>
        <v>1</v>
      </c>
      <c r="I3648" t="str">
        <f t="shared" si="797"/>
        <v>00</v>
      </c>
    </row>
    <row r="3649" spans="1:9" ht="25.5">
      <c r="A3649" t="str">
        <f t="shared" si="798"/>
        <v>3.2.9.9.1.00.00 - Outros Benefícios Previdenciários e Assistenciais 
 - Consolidação</v>
      </c>
      <c r="B3649" s="5" t="s">
        <v>2933</v>
      </c>
      <c r="C3649" s="6">
        <v>979204071.85000002</v>
      </c>
      <c r="E3649" s="1">
        <f t="shared" ref="E3649" si="824">SUMIF(A3649:B3649,"*intra*",C3649:D3649)+SUMIF(A3649:B3649,"*inter*",C3649:D3649)</f>
        <v>0</v>
      </c>
      <c r="F3649" s="1">
        <f t="shared" ref="F3649" si="825">SUMIF(A3649:B3649,"*consolidação*",C3649:D3649)</f>
        <v>979204071.85000002</v>
      </c>
      <c r="H3649" t="b">
        <f t="shared" si="799"/>
        <v>1</v>
      </c>
      <c r="I3649" t="str">
        <f t="shared" si="797"/>
        <v>00</v>
      </c>
    </row>
    <row r="3650" spans="1:9">
      <c r="A3650" t="str">
        <f t="shared" si="798"/>
        <v>3.3.0.0.0.00.00 - Uso de Bens, Serviços e Consumo de Capital Fixo</v>
      </c>
      <c r="B3650" s="3" t="s">
        <v>2934</v>
      </c>
      <c r="C3650" s="4">
        <v>110029458984.50999</v>
      </c>
      <c r="E3650">
        <f>E3665+E3656+E3651</f>
        <v>0</v>
      </c>
      <c r="F3650">
        <f>F3665+F3656+F3651</f>
        <v>110029458984.51001</v>
      </c>
      <c r="H3650" t="b">
        <f t="shared" si="799"/>
        <v>1</v>
      </c>
      <c r="I3650" t="str">
        <f t="shared" si="797"/>
        <v>00</v>
      </c>
    </row>
    <row r="3651" spans="1:9">
      <c r="A3651" t="str">
        <f t="shared" si="798"/>
        <v>3.3.1.0.0.00.00 - Uso de Material de Consumo</v>
      </c>
      <c r="B3651" s="5" t="s">
        <v>2935</v>
      </c>
      <c r="C3651" s="6">
        <v>17387593204.330002</v>
      </c>
      <c r="E3651">
        <f>E3654+E3652</f>
        <v>0</v>
      </c>
      <c r="F3651">
        <f>F3654+F3652</f>
        <v>17387593204.329998</v>
      </c>
      <c r="H3651" t="b">
        <f t="shared" si="799"/>
        <v>1</v>
      </c>
      <c r="I3651" t="str">
        <f t="shared" si="797"/>
        <v>00</v>
      </c>
    </row>
    <row r="3652" spans="1:9">
      <c r="A3652" t="str">
        <f t="shared" si="798"/>
        <v>3.3.1.1.0.00.00 - Consumo de Material</v>
      </c>
      <c r="B3652" s="3" t="s">
        <v>2936</v>
      </c>
      <c r="C3652" s="4">
        <v>17360690426.279999</v>
      </c>
      <c r="E3652" s="1">
        <f>E3653</f>
        <v>0</v>
      </c>
      <c r="F3652" s="1">
        <f>F3653</f>
        <v>17360690426.279999</v>
      </c>
      <c r="H3652" t="b">
        <f t="shared" si="799"/>
        <v>1</v>
      </c>
      <c r="I3652" t="str">
        <f t="shared" si="797"/>
        <v>00</v>
      </c>
    </row>
    <row r="3653" spans="1:9">
      <c r="A3653" t="str">
        <f t="shared" si="798"/>
        <v>3.3.1.1.1.00.00 - Consumo de Material - Consolidação</v>
      </c>
      <c r="B3653" s="5" t="s">
        <v>2937</v>
      </c>
      <c r="C3653" s="6">
        <v>17360690426.279999</v>
      </c>
      <c r="E3653" s="1">
        <f t="shared" ref="E3653" si="826">SUMIF(A3653:B3653,"*intra*",C3653:D3653)+SUMIF(A3653:B3653,"*inter*",C3653:D3653)</f>
        <v>0</v>
      </c>
      <c r="F3653" s="1">
        <f t="shared" ref="F3653" si="827">SUMIF(A3653:B3653,"*consolidação*",C3653:D3653)</f>
        <v>17360690426.279999</v>
      </c>
      <c r="H3653" t="b">
        <f t="shared" si="799"/>
        <v>1</v>
      </c>
      <c r="I3653" t="str">
        <f t="shared" si="797"/>
        <v>00</v>
      </c>
    </row>
    <row r="3654" spans="1:9">
      <c r="A3654" t="str">
        <f t="shared" si="798"/>
        <v>3.3.1.2.0.00.00 - Distribuição de Material Gratuito</v>
      </c>
      <c r="B3654" s="3" t="s">
        <v>2938</v>
      </c>
      <c r="C3654" s="4">
        <v>26902778.050000001</v>
      </c>
      <c r="E3654" s="1">
        <f>E3655</f>
        <v>0</v>
      </c>
      <c r="F3654" s="1">
        <f>F3655</f>
        <v>26902778.050000001</v>
      </c>
      <c r="H3654" t="b">
        <f t="shared" si="799"/>
        <v>1</v>
      </c>
      <c r="I3654" t="str">
        <f t="shared" si="797"/>
        <v>00</v>
      </c>
    </row>
    <row r="3655" spans="1:9">
      <c r="A3655" t="str">
        <f t="shared" si="798"/>
        <v>3.3.1.2.1.00.00 - Distribuição de Material Gratuito - Consolidação</v>
      </c>
      <c r="B3655" s="5" t="s">
        <v>2939</v>
      </c>
      <c r="C3655" s="6">
        <v>26902778.050000001</v>
      </c>
      <c r="E3655" s="1">
        <f t="shared" ref="E3655" si="828">SUMIF(A3655:B3655,"*intra*",C3655:D3655)+SUMIF(A3655:B3655,"*inter*",C3655:D3655)</f>
        <v>0</v>
      </c>
      <c r="F3655" s="1">
        <f t="shared" ref="F3655" si="829">SUMIF(A3655:B3655,"*consolidação*",C3655:D3655)</f>
        <v>26902778.050000001</v>
      </c>
      <c r="H3655" t="b">
        <f t="shared" si="799"/>
        <v>1</v>
      </c>
      <c r="I3655" t="str">
        <f t="shared" si="797"/>
        <v>00</v>
      </c>
    </row>
    <row r="3656" spans="1:9">
      <c r="A3656" t="str">
        <f t="shared" si="798"/>
        <v>3.3.2.0.0.00.00 - Serviços</v>
      </c>
      <c r="B3656" s="3" t="s">
        <v>2940</v>
      </c>
      <c r="C3656" s="4">
        <v>88498094465.270004</v>
      </c>
      <c r="E3656">
        <f>E3663+E3661+E3657+E3659</f>
        <v>0</v>
      </c>
      <c r="F3656">
        <f>F3663+F3661+F3657+F3659</f>
        <v>88498094465.270004</v>
      </c>
      <c r="H3656" t="b">
        <f t="shared" si="799"/>
        <v>1</v>
      </c>
      <c r="I3656" t="str">
        <f t="shared" si="797"/>
        <v>00</v>
      </c>
    </row>
    <row r="3657" spans="1:9">
      <c r="A3657" t="str">
        <f t="shared" si="798"/>
        <v>3.3.2.1.0.00.00 - Diárias</v>
      </c>
      <c r="B3657" s="5" t="s">
        <v>2941</v>
      </c>
      <c r="C3657" s="6">
        <v>1296762451.8900001</v>
      </c>
      <c r="E3657" s="1">
        <f>E3658</f>
        <v>0</v>
      </c>
      <c r="F3657" s="1">
        <f>F3658</f>
        <v>1296762451.8900001</v>
      </c>
      <c r="H3657" t="b">
        <f t="shared" si="799"/>
        <v>1</v>
      </c>
      <c r="I3657" t="str">
        <f t="shared" si="797"/>
        <v>00</v>
      </c>
    </row>
    <row r="3658" spans="1:9">
      <c r="A3658" t="str">
        <f t="shared" si="798"/>
        <v>3.3.2.1.1.00.00 - Diárias - Consolidação</v>
      </c>
      <c r="B3658" s="3" t="s">
        <v>2942</v>
      </c>
      <c r="C3658" s="4">
        <v>1296762451.8900001</v>
      </c>
      <c r="E3658" s="1">
        <f t="shared" ref="E3658" si="830">SUMIF(A3658:B3658,"*intra*",C3658:D3658)+SUMIF(A3658:B3658,"*inter*",C3658:D3658)</f>
        <v>0</v>
      </c>
      <c r="F3658" s="1">
        <f t="shared" ref="F3658" si="831">SUMIF(A3658:B3658,"*consolidação*",C3658:D3658)</f>
        <v>1296762451.8900001</v>
      </c>
      <c r="H3658" t="b">
        <f t="shared" si="799"/>
        <v>1</v>
      </c>
      <c r="I3658" t="str">
        <f t="shared" si="797"/>
        <v>00</v>
      </c>
    </row>
    <row r="3659" spans="1:9">
      <c r="A3659" t="str">
        <f t="shared" si="798"/>
        <v>3.3.2.2.0.00.00 - Serviços Terceiros - PF</v>
      </c>
      <c r="B3659" s="5" t="s">
        <v>2943</v>
      </c>
      <c r="C3659" s="6">
        <v>31199671190.869999</v>
      </c>
      <c r="E3659" s="1">
        <f>E3660</f>
        <v>0</v>
      </c>
      <c r="F3659" s="1">
        <f>F3660</f>
        <v>31199671190.869999</v>
      </c>
      <c r="H3659" t="b">
        <f t="shared" si="799"/>
        <v>1</v>
      </c>
      <c r="I3659" t="str">
        <f t="shared" si="797"/>
        <v>00</v>
      </c>
    </row>
    <row r="3660" spans="1:9">
      <c r="A3660" t="str">
        <f t="shared" si="798"/>
        <v>3.3.2.2.1.00.00 - Serviços Terceiros - PF - Consolidação</v>
      </c>
      <c r="B3660" s="3" t="s">
        <v>2944</v>
      </c>
      <c r="C3660" s="4">
        <v>31199671190.869999</v>
      </c>
      <c r="E3660" s="1">
        <f t="shared" ref="E3660" si="832">SUMIF(A3660:B3660,"*intra*",C3660:D3660)+SUMIF(A3660:B3660,"*inter*",C3660:D3660)</f>
        <v>0</v>
      </c>
      <c r="F3660" s="1">
        <f t="shared" ref="F3660" si="833">SUMIF(A3660:B3660,"*consolidação*",C3660:D3660)</f>
        <v>31199671190.869999</v>
      </c>
      <c r="H3660" t="b">
        <f t="shared" si="799"/>
        <v>1</v>
      </c>
      <c r="I3660" t="str">
        <f t="shared" si="797"/>
        <v>00</v>
      </c>
    </row>
    <row r="3661" spans="1:9">
      <c r="A3661" t="str">
        <f t="shared" si="798"/>
        <v>3.3.2.3.0.00.00 - Serviços Terceiros - PJ</v>
      </c>
      <c r="B3661" s="5" t="s">
        <v>2945</v>
      </c>
      <c r="C3661" s="6">
        <v>55814533360.080002</v>
      </c>
      <c r="E3661" s="1">
        <f>E3662</f>
        <v>0</v>
      </c>
      <c r="F3661" s="1">
        <f>F3662</f>
        <v>55814533360.080002</v>
      </c>
      <c r="H3661" t="b">
        <f t="shared" si="799"/>
        <v>1</v>
      </c>
      <c r="I3661" t="str">
        <f t="shared" si="797"/>
        <v>00</v>
      </c>
    </row>
    <row r="3662" spans="1:9">
      <c r="A3662" t="str">
        <f t="shared" si="798"/>
        <v>3.3.2.3.1.00.00 - Serviços Terceiros - PJ - Consolidação</v>
      </c>
      <c r="B3662" s="3" t="s">
        <v>2946</v>
      </c>
      <c r="C3662" s="4">
        <v>55814533360.080002</v>
      </c>
      <c r="E3662" s="1">
        <f t="shared" ref="E3662" si="834">SUMIF(A3662:B3662,"*intra*",C3662:D3662)+SUMIF(A3662:B3662,"*inter*",C3662:D3662)</f>
        <v>0</v>
      </c>
      <c r="F3662" s="1">
        <f t="shared" ref="F3662" si="835">SUMIF(A3662:B3662,"*consolidação*",C3662:D3662)</f>
        <v>55814533360.080002</v>
      </c>
      <c r="H3662" t="b">
        <f t="shared" si="799"/>
        <v>1</v>
      </c>
      <c r="I3662" t="str">
        <f t="shared" si="797"/>
        <v>00</v>
      </c>
    </row>
    <row r="3663" spans="1:9" ht="25.5">
      <c r="A3663" t="str">
        <f t="shared" si="798"/>
        <v>3.3.2.4.0.00.00 - Contrato de Terceirização por Substituição de mão 
 de Obra – Art. 18 § 1, LC 101/00</v>
      </c>
      <c r="B3663" s="5" t="s">
        <v>2947</v>
      </c>
      <c r="C3663" s="6">
        <v>187127462.43000001</v>
      </c>
      <c r="E3663" s="1">
        <f>E3664</f>
        <v>0</v>
      </c>
      <c r="F3663" s="1">
        <f>F3664</f>
        <v>187127462.43000001</v>
      </c>
      <c r="H3663" t="b">
        <f t="shared" si="799"/>
        <v>1</v>
      </c>
      <c r="I3663" t="str">
        <f t="shared" si="797"/>
        <v>00</v>
      </c>
    </row>
    <row r="3664" spans="1:9" ht="25.5">
      <c r="A3664" t="str">
        <f t="shared" si="798"/>
        <v>3.3.2.4.1.00.00 - Contrato de Terceirização por Substituição de mão 
 de Obra - Art. 18 § 1, LC 101/00 - Consolidação</v>
      </c>
      <c r="B3664" s="3" t="s">
        <v>2948</v>
      </c>
      <c r="C3664" s="4">
        <v>187127462.43000001</v>
      </c>
      <c r="E3664" s="1">
        <f t="shared" ref="E3664" si="836">SUMIF(A3664:B3664,"*intra*",C3664:D3664)+SUMIF(A3664:B3664,"*inter*",C3664:D3664)</f>
        <v>0</v>
      </c>
      <c r="F3664" s="1">
        <f t="shared" ref="F3664" si="837">SUMIF(A3664:B3664,"*consolidação*",C3664:D3664)</f>
        <v>187127462.43000001</v>
      </c>
      <c r="H3664" t="b">
        <f t="shared" si="799"/>
        <v>1</v>
      </c>
      <c r="I3664" t="str">
        <f t="shared" si="797"/>
        <v>00</v>
      </c>
    </row>
    <row r="3665" spans="1:9">
      <c r="A3665" t="str">
        <f t="shared" si="798"/>
        <v>3.3.3.0.0.00.00 - Depreciação, Amortização e Exaustão</v>
      </c>
      <c r="B3665" s="5" t="s">
        <v>2949</v>
      </c>
      <c r="C3665" s="6">
        <v>4143771314.9099998</v>
      </c>
      <c r="E3665">
        <f>E3668+E3670+E3666</f>
        <v>0</v>
      </c>
      <c r="F3665">
        <f>F3668+F3670+F3666</f>
        <v>4143771314.9099998</v>
      </c>
      <c r="H3665" t="b">
        <f t="shared" si="799"/>
        <v>1</v>
      </c>
      <c r="I3665" t="str">
        <f t="shared" si="797"/>
        <v>00</v>
      </c>
    </row>
    <row r="3666" spans="1:9">
      <c r="A3666" t="str">
        <f t="shared" si="798"/>
        <v>3.3.3.1.0.00.00 - Depreciação</v>
      </c>
      <c r="B3666" s="3" t="s">
        <v>2950</v>
      </c>
      <c r="C3666" s="4">
        <v>4016124860.02</v>
      </c>
      <c r="E3666" s="1">
        <f>E3667</f>
        <v>0</v>
      </c>
      <c r="F3666" s="1">
        <f>F3667</f>
        <v>4016124860.02</v>
      </c>
      <c r="H3666" t="b">
        <f t="shared" si="799"/>
        <v>1</v>
      </c>
      <c r="I3666" t="str">
        <f t="shared" si="797"/>
        <v>00</v>
      </c>
    </row>
    <row r="3667" spans="1:9">
      <c r="A3667" t="str">
        <f t="shared" si="798"/>
        <v>3.3.3.1.1.00.00 - Depreciação - Consolidação</v>
      </c>
      <c r="B3667" s="5" t="s">
        <v>2951</v>
      </c>
      <c r="C3667" s="6">
        <v>4016124860.02</v>
      </c>
      <c r="E3667" s="1">
        <f t="shared" ref="E3667" si="838">SUMIF(A3667:B3667,"*intra*",C3667:D3667)+SUMIF(A3667:B3667,"*inter*",C3667:D3667)</f>
        <v>0</v>
      </c>
      <c r="F3667" s="1">
        <f t="shared" ref="F3667" si="839">SUMIF(A3667:B3667,"*consolidação*",C3667:D3667)</f>
        <v>4016124860.02</v>
      </c>
      <c r="H3667" t="b">
        <f t="shared" si="799"/>
        <v>1</v>
      </c>
      <c r="I3667" t="str">
        <f t="shared" si="797"/>
        <v>00</v>
      </c>
    </row>
    <row r="3668" spans="1:9">
      <c r="A3668" t="str">
        <f t="shared" si="798"/>
        <v>3.3.3.2.0.00.00 - Amortização</v>
      </c>
      <c r="B3668" s="3" t="s">
        <v>2952</v>
      </c>
      <c r="C3668" s="4">
        <v>127618765.39</v>
      </c>
      <c r="E3668" s="1">
        <f>E3669</f>
        <v>0</v>
      </c>
      <c r="F3668" s="1">
        <f>F3669</f>
        <v>127618765.39</v>
      </c>
      <c r="H3668" t="b">
        <f t="shared" si="799"/>
        <v>1</v>
      </c>
      <c r="I3668" t="str">
        <f t="shared" si="797"/>
        <v>00</v>
      </c>
    </row>
    <row r="3669" spans="1:9">
      <c r="A3669" t="str">
        <f t="shared" si="798"/>
        <v>3.3.3.2.1.00.00 - Amortização - Consolidação</v>
      </c>
      <c r="B3669" s="5" t="s">
        <v>2953</v>
      </c>
      <c r="C3669" s="6">
        <v>127618765.39</v>
      </c>
      <c r="E3669" s="1">
        <f t="shared" ref="E3669" si="840">SUMIF(A3669:B3669,"*intra*",C3669:D3669)+SUMIF(A3669:B3669,"*inter*",C3669:D3669)</f>
        <v>0</v>
      </c>
      <c r="F3669" s="1">
        <f t="shared" ref="F3669" si="841">SUMIF(A3669:B3669,"*consolidação*",C3669:D3669)</f>
        <v>127618765.39</v>
      </c>
      <c r="H3669" t="b">
        <f t="shared" si="799"/>
        <v>1</v>
      </c>
      <c r="I3669" t="str">
        <f t="shared" si="797"/>
        <v>00</v>
      </c>
    </row>
    <row r="3670" spans="1:9">
      <c r="A3670" t="str">
        <f t="shared" si="798"/>
        <v>3.3.3.3.0.00.00 - Exaustão</v>
      </c>
      <c r="B3670" s="3" t="s">
        <v>2954</v>
      </c>
      <c r="C3670" s="4">
        <v>27689.5</v>
      </c>
      <c r="E3670" s="1">
        <f>E3671</f>
        <v>0</v>
      </c>
      <c r="F3670" s="1">
        <f>F3671</f>
        <v>27689.5</v>
      </c>
      <c r="H3670" t="b">
        <f t="shared" si="799"/>
        <v>1</v>
      </c>
      <c r="I3670" t="str">
        <f t="shared" si="797"/>
        <v>00</v>
      </c>
    </row>
    <row r="3671" spans="1:9">
      <c r="A3671" t="str">
        <f t="shared" si="798"/>
        <v>3.3.3.3.1.00.00 - Exaustão - Consolidação</v>
      </c>
      <c r="B3671" s="5" t="s">
        <v>2955</v>
      </c>
      <c r="C3671" s="6">
        <v>27689.5</v>
      </c>
      <c r="E3671" s="1">
        <f t="shared" ref="E3671" si="842">SUMIF(A3671:B3671,"*intra*",C3671:D3671)+SUMIF(A3671:B3671,"*inter*",C3671:D3671)</f>
        <v>0</v>
      </c>
      <c r="F3671" s="1">
        <f t="shared" ref="F3671" si="843">SUMIF(A3671:B3671,"*consolidação*",C3671:D3671)</f>
        <v>27689.5</v>
      </c>
      <c r="H3671" t="b">
        <f t="shared" si="799"/>
        <v>1</v>
      </c>
      <c r="I3671" t="str">
        <f t="shared" si="797"/>
        <v>00</v>
      </c>
    </row>
    <row r="3672" spans="1:9">
      <c r="A3672" t="str">
        <f t="shared" si="798"/>
        <v>3.4.0.0.0.00.00 - Variações Patrimoniais Diminutivas Financeiras</v>
      </c>
      <c r="B3672" s="3" t="s">
        <v>2956</v>
      </c>
      <c r="C3672" s="4">
        <v>1037888937326.64</v>
      </c>
      <c r="E3672" s="1">
        <f>E3730+E3723+E3706+E3673+E3692+E3725</f>
        <v>33018606919.219997</v>
      </c>
      <c r="F3672" s="1">
        <f>F3730+F3723+F3706+F3673+F3692+F3725</f>
        <v>1004870330407.4199</v>
      </c>
      <c r="H3672" t="b">
        <f t="shared" si="799"/>
        <v>1</v>
      </c>
      <c r="I3672" t="str">
        <f t="shared" si="797"/>
        <v>00</v>
      </c>
    </row>
    <row r="3673" spans="1:9" ht="25.5">
      <c r="A3673" t="str">
        <f t="shared" si="798"/>
        <v>3.4.1.0.0.00.00 - Juros e Encargos de Empréstimos e Financiamentos 
 Obtidos</v>
      </c>
      <c r="B3673" s="5" t="s">
        <v>2957</v>
      </c>
      <c r="C3673" s="6">
        <v>350114627935.73999</v>
      </c>
      <c r="E3673" s="1">
        <f>E3690+E3679+E3683+E3685+E3674+E3681</f>
        <v>481195241.16999996</v>
      </c>
      <c r="F3673" s="1">
        <f>F3690+F3679+F3683+F3685+F3674+F3681</f>
        <v>349633432694.56995</v>
      </c>
      <c r="H3673" t="b">
        <f t="shared" si="799"/>
        <v>1</v>
      </c>
      <c r="I3673" t="str">
        <f t="shared" si="797"/>
        <v>00</v>
      </c>
    </row>
    <row r="3674" spans="1:9">
      <c r="A3674" t="str">
        <f t="shared" si="798"/>
        <v>3.4.1.1.0.00.00 - Juros e Encargos da Dívida Contratual Interna</v>
      </c>
      <c r="B3674" s="3" t="s">
        <v>2958</v>
      </c>
      <c r="C3674" s="4">
        <v>223546680.56999999</v>
      </c>
      <c r="E3674" s="1">
        <f>E3677+E3678+E3676+E3675</f>
        <v>0</v>
      </c>
      <c r="F3674" s="1">
        <f>F3677+F3678+F3676+F3675</f>
        <v>223546680.56999999</v>
      </c>
      <c r="H3674" t="b">
        <f t="shared" si="799"/>
        <v>1</v>
      </c>
      <c r="I3674" t="str">
        <f t="shared" si="797"/>
        <v>00</v>
      </c>
    </row>
    <row r="3675" spans="1:9" ht="25.5">
      <c r="A3675" t="str">
        <f t="shared" si="798"/>
        <v>3.4.1.1.1.00.00 - Juros e Encargos da Dívida Contratual Interna - 
 Consolidação</v>
      </c>
      <c r="B3675" s="5" t="s">
        <v>2959</v>
      </c>
      <c r="C3675" s="6">
        <v>223546680.56999999</v>
      </c>
      <c r="E3675" s="1"/>
      <c r="F3675" s="1">
        <f t="shared" ref="F3675:F3678" si="844">SUMIF(A3675:B3675,"*consolidação*",C3675:D3675)</f>
        <v>223546680.56999999</v>
      </c>
      <c r="H3675" t="b">
        <f t="shared" si="799"/>
        <v>1</v>
      </c>
      <c r="I3675" t="str">
        <f t="shared" si="797"/>
        <v>00</v>
      </c>
    </row>
    <row r="3676" spans="1:9" ht="25.5">
      <c r="A3676" t="str">
        <f t="shared" si="798"/>
        <v>3.4.1.1.3.00.00 - Juros e Encargos da Dívida Contratual Interna - 
 Inter OFSS - União</v>
      </c>
      <c r="B3676" s="3" t="s">
        <v>2960</v>
      </c>
      <c r="C3676" s="4">
        <v>0</v>
      </c>
      <c r="E3676" s="1">
        <f t="shared" ref="E3676:E3678" si="845">SUMIF(A3676:B3676,"*intra*",C3676:D3676)+SUMIF(A3676:B3676,"*inter*",C3676:D3676)</f>
        <v>0</v>
      </c>
      <c r="F3676" s="1">
        <f t="shared" si="844"/>
        <v>0</v>
      </c>
      <c r="H3676" t="b">
        <f t="shared" si="799"/>
        <v>1</v>
      </c>
      <c r="I3676" t="str">
        <f t="shared" si="797"/>
        <v>00</v>
      </c>
    </row>
    <row r="3677" spans="1:9" ht="25.5">
      <c r="A3677" t="str">
        <f t="shared" si="798"/>
        <v>3.4.1.1.4.00.00 - Juros e Encargos da Dívida Contratual Interna - 
 Inter OFSS - Estado</v>
      </c>
      <c r="B3677" s="5" t="s">
        <v>2961</v>
      </c>
      <c r="C3677" s="6">
        <v>0</v>
      </c>
      <c r="E3677" s="1">
        <f t="shared" si="845"/>
        <v>0</v>
      </c>
      <c r="F3677" s="1">
        <f t="shared" si="844"/>
        <v>0</v>
      </c>
      <c r="H3677" t="b">
        <f t="shared" si="799"/>
        <v>1</v>
      </c>
      <c r="I3677" t="str">
        <f t="shared" si="797"/>
        <v>00</v>
      </c>
    </row>
    <row r="3678" spans="1:9" ht="25.5">
      <c r="A3678" t="str">
        <f t="shared" si="798"/>
        <v>3.4.1.1.5.00.00 - Juros e Encargos da Dívida Contratual Interna - 
 Inter OFSS - Município</v>
      </c>
      <c r="B3678" s="3" t="s">
        <v>2962</v>
      </c>
      <c r="C3678" s="4">
        <v>0</v>
      </c>
      <c r="E3678" s="1">
        <f t="shared" si="845"/>
        <v>0</v>
      </c>
      <c r="F3678" s="1">
        <f t="shared" si="844"/>
        <v>0</v>
      </c>
      <c r="H3678" t="b">
        <f t="shared" si="799"/>
        <v>1</v>
      </c>
      <c r="I3678" t="str">
        <f t="shared" si="797"/>
        <v>00</v>
      </c>
    </row>
    <row r="3679" spans="1:9">
      <c r="A3679" t="str">
        <f t="shared" si="798"/>
        <v>3.4.1.2.0.00.00 - Juros e Encargos da Dívida Contratual Externa</v>
      </c>
      <c r="B3679" s="5" t="s">
        <v>2963</v>
      </c>
      <c r="C3679" s="6">
        <v>384297648.85000002</v>
      </c>
      <c r="E3679" s="1">
        <f>E3680</f>
        <v>0</v>
      </c>
      <c r="F3679" s="1">
        <f>F3680</f>
        <v>384297648.85000002</v>
      </c>
      <c r="H3679" t="b">
        <f t="shared" si="799"/>
        <v>1</v>
      </c>
      <c r="I3679" t="str">
        <f t="shared" si="797"/>
        <v>00</v>
      </c>
    </row>
    <row r="3680" spans="1:9" ht="25.5">
      <c r="A3680" t="str">
        <f t="shared" si="798"/>
        <v>3.4.1.2.1.00.00 - Juros e Encargos da Dívida Contratual Externa - 
 Consolidação</v>
      </c>
      <c r="B3680" s="3" t="s">
        <v>2964</v>
      </c>
      <c r="C3680" s="4">
        <v>384297648.85000002</v>
      </c>
      <c r="E3680" s="1">
        <f t="shared" ref="E3680" si="846">SUMIF(A3680:B3680,"*intra*",C3680:D3680)+SUMIF(A3680:B3680,"*inter*",C3680:D3680)</f>
        <v>0</v>
      </c>
      <c r="F3680" s="1">
        <f t="shared" ref="F3680" si="847">SUMIF(A3680:B3680,"*consolidação*",C3680:D3680)</f>
        <v>384297648.85000002</v>
      </c>
      <c r="H3680" t="b">
        <f t="shared" si="799"/>
        <v>1</v>
      </c>
      <c r="I3680" t="str">
        <f t="shared" si="797"/>
        <v>00</v>
      </c>
    </row>
    <row r="3681" spans="1:9">
      <c r="A3681" t="str">
        <f t="shared" si="798"/>
        <v>3.4.1.3.0.00.00 - Juros e Encargos da Dívida Mobiliária</v>
      </c>
      <c r="B3681" s="5" t="s">
        <v>2965</v>
      </c>
      <c r="C3681" s="6">
        <v>348783679916.90997</v>
      </c>
      <c r="E3681" s="1">
        <f>E3682</f>
        <v>0</v>
      </c>
      <c r="F3681" s="1">
        <f>F3682</f>
        <v>348783679916.90997</v>
      </c>
      <c r="H3681" t="b">
        <f t="shared" si="799"/>
        <v>1</v>
      </c>
      <c r="I3681" t="str">
        <f t="shared" si="797"/>
        <v>00</v>
      </c>
    </row>
    <row r="3682" spans="1:9" ht="25.5">
      <c r="A3682" t="str">
        <f t="shared" si="798"/>
        <v>3.4.1.3.1.00.00 - Juros e Encargos da Dívida Mobiliária - 
 Consolidação</v>
      </c>
      <c r="B3682" s="3" t="s">
        <v>2966</v>
      </c>
      <c r="C3682" s="4">
        <v>348783679916.90997</v>
      </c>
      <c r="E3682" s="1">
        <f t="shared" ref="E3682" si="848">SUMIF(A3682:B3682,"*intra*",C3682:D3682)+SUMIF(A3682:B3682,"*inter*",C3682:D3682)</f>
        <v>0</v>
      </c>
      <c r="F3682" s="1">
        <f t="shared" ref="F3682" si="849">SUMIF(A3682:B3682,"*consolidação*",C3682:D3682)</f>
        <v>348783679916.90997</v>
      </c>
      <c r="H3682" t="b">
        <f t="shared" si="799"/>
        <v>1</v>
      </c>
      <c r="I3682" t="str">
        <f t="shared" si="797"/>
        <v>00</v>
      </c>
    </row>
    <row r="3683" spans="1:9" ht="25.5">
      <c r="A3683" t="str">
        <f t="shared" si="798"/>
        <v>3.4.1.4.0.00.00 - Juros e Encargos de Empréstimos por Antecipação de 
 Receita Orçamentária</v>
      </c>
      <c r="B3683" s="5" t="s">
        <v>2967</v>
      </c>
      <c r="C3683" s="6">
        <v>0</v>
      </c>
      <c r="E3683" s="1">
        <f>E3684</f>
        <v>0</v>
      </c>
      <c r="F3683" s="1">
        <f>F3684</f>
        <v>0</v>
      </c>
      <c r="H3683" t="b">
        <f t="shared" si="799"/>
        <v>1</v>
      </c>
      <c r="I3683" t="str">
        <f t="shared" si="797"/>
        <v>00</v>
      </c>
    </row>
    <row r="3684" spans="1:9" ht="38.25">
      <c r="A3684" t="str">
        <f t="shared" si="798"/>
        <v>3.4.1.4.1.00.00 - Juros e Encargos de Empréstimos por Antecipação de 
 Receita Orçamentária - Consolidação</v>
      </c>
      <c r="B3684" s="3" t="s">
        <v>2968</v>
      </c>
      <c r="C3684" s="4">
        <v>0</v>
      </c>
      <c r="E3684" s="1">
        <f t="shared" ref="E3684" si="850">SUMIF(A3684:B3684,"*intra*",C3684:D3684)+SUMIF(A3684:B3684,"*inter*",C3684:D3684)</f>
        <v>0</v>
      </c>
      <c r="F3684" s="1">
        <f t="shared" ref="F3684" si="851">SUMIF(A3684:B3684,"*consolidação*",C3684:D3684)</f>
        <v>0</v>
      </c>
      <c r="H3684" t="b">
        <f t="shared" si="799"/>
        <v>1</v>
      </c>
      <c r="I3684" t="str">
        <f t="shared" ref="I3684:I3747" si="852">MID(A3684,11,2)</f>
        <v>00</v>
      </c>
    </row>
    <row r="3685" spans="1:9" ht="25.5">
      <c r="A3685" t="str">
        <f t="shared" ref="A3685:A3748" si="853">TRIM(B3685)</f>
        <v>3.4.1.8.0.00.00 - Outros Juros e Encargos de Empréstimos e 
 Financiamentos Internos</v>
      </c>
      <c r="B3685" s="5" t="s">
        <v>2969</v>
      </c>
      <c r="C3685" s="6">
        <v>481293530.54000002</v>
      </c>
      <c r="E3685" s="1">
        <f>E3686+E3687+E3689+E3688</f>
        <v>481195241.16999996</v>
      </c>
      <c r="F3685" s="1">
        <f>F3686+F3687+F3689+F3688</f>
        <v>98289.37</v>
      </c>
      <c r="H3685" t="b">
        <f t="shared" ref="H3685:H3748" si="854">IF(I3685="00",C3685=E3685+F3685,TRUE)</f>
        <v>1</v>
      </c>
      <c r="I3685" t="str">
        <f t="shared" si="852"/>
        <v>00</v>
      </c>
    </row>
    <row r="3686" spans="1:9" ht="25.5">
      <c r="A3686" t="str">
        <f t="shared" si="853"/>
        <v>3.4.1.8.1.00.00 - Outros Juros e Encargos de Empréstimos e 
 Financiamentos Internos - Consolidação</v>
      </c>
      <c r="B3686" s="3" t="s">
        <v>2970</v>
      </c>
      <c r="C3686" s="4">
        <v>98289.37</v>
      </c>
      <c r="E3686" s="1"/>
      <c r="F3686" s="1">
        <f t="shared" ref="F3686:F3689" si="855">SUMIF(A3686:B3686,"*consolidação*",C3686:D3686)</f>
        <v>98289.37</v>
      </c>
      <c r="H3686" t="b">
        <f t="shared" si="854"/>
        <v>1</v>
      </c>
      <c r="I3686" t="str">
        <f t="shared" si="852"/>
        <v>00</v>
      </c>
    </row>
    <row r="3687" spans="1:9" ht="25.5">
      <c r="A3687" t="str">
        <f t="shared" si="853"/>
        <v>3.4.1.8.3.00.00 - Outros Juros e Encargos de Empréstimos e 
 Financiamentos Internos - Inter OFSS - União</v>
      </c>
      <c r="B3687" s="5" t="s">
        <v>2971</v>
      </c>
      <c r="C3687" s="6">
        <v>0</v>
      </c>
      <c r="E3687" s="1">
        <f t="shared" ref="E3687:E3689" si="856">SUMIF(A3687:B3687,"*intra*",C3687:D3687)+SUMIF(A3687:B3687,"*inter*",C3687:D3687)</f>
        <v>0</v>
      </c>
      <c r="F3687" s="1">
        <f t="shared" si="855"/>
        <v>0</v>
      </c>
      <c r="H3687" t="b">
        <f t="shared" si="854"/>
        <v>1</v>
      </c>
      <c r="I3687" t="str">
        <f t="shared" si="852"/>
        <v>00</v>
      </c>
    </row>
    <row r="3688" spans="1:9" ht="25.5">
      <c r="A3688" t="str">
        <f t="shared" si="853"/>
        <v>3.4.1.8.4.00.00 - Outros Juros e Encargos de Empréstimos e 
 Financiamentos Internos - Inter OFSS - Estado</v>
      </c>
      <c r="B3688" s="3" t="s">
        <v>2972</v>
      </c>
      <c r="C3688" s="4">
        <v>320753123.83999997</v>
      </c>
      <c r="E3688" s="1">
        <f t="shared" si="856"/>
        <v>320753123.83999997</v>
      </c>
      <c r="F3688" s="1">
        <f t="shared" si="855"/>
        <v>0</v>
      </c>
      <c r="H3688" t="b">
        <f t="shared" si="854"/>
        <v>1</v>
      </c>
      <c r="I3688" t="str">
        <f t="shared" si="852"/>
        <v>00</v>
      </c>
    </row>
    <row r="3689" spans="1:9" ht="25.5">
      <c r="A3689" t="str">
        <f t="shared" si="853"/>
        <v>3.4.1.8.5.00.00 - Outros Juros e Encargos de Empréstimos e 
 Financiamentos Internos - Inter OFSS - Município</v>
      </c>
      <c r="B3689" s="5" t="s">
        <v>2973</v>
      </c>
      <c r="C3689" s="6">
        <v>160442117.33000001</v>
      </c>
      <c r="E3689" s="1">
        <f t="shared" si="856"/>
        <v>160442117.33000001</v>
      </c>
      <c r="F3689" s="1">
        <f t="shared" si="855"/>
        <v>0</v>
      </c>
      <c r="H3689" t="b">
        <f t="shared" si="854"/>
        <v>1</v>
      </c>
      <c r="I3689" t="str">
        <f t="shared" si="852"/>
        <v>00</v>
      </c>
    </row>
    <row r="3690" spans="1:9" ht="25.5">
      <c r="A3690" t="str">
        <f t="shared" si="853"/>
        <v>3.4.1.9.0.00.00 - Outros Juros e Encargos de Empréstimos e 
 Financiamentos Externos</v>
      </c>
      <c r="B3690" s="3" t="s">
        <v>2974</v>
      </c>
      <c r="C3690" s="4">
        <v>241810158.87</v>
      </c>
      <c r="E3690" s="1">
        <f>E3691</f>
        <v>0</v>
      </c>
      <c r="F3690" s="1">
        <f>F3691</f>
        <v>241810158.87</v>
      </c>
      <c r="H3690" t="b">
        <f t="shared" si="854"/>
        <v>1</v>
      </c>
      <c r="I3690" t="str">
        <f t="shared" si="852"/>
        <v>00</v>
      </c>
    </row>
    <row r="3691" spans="1:9" ht="25.5">
      <c r="A3691" t="str">
        <f t="shared" si="853"/>
        <v>3.4.1.9.1.00.00 - Outros Juros e Encargos de Empréstimos e 
 Financiamentos Externos - Consolidação</v>
      </c>
      <c r="B3691" s="5" t="s">
        <v>2975</v>
      </c>
      <c r="C3691" s="6">
        <v>241810158.87</v>
      </c>
      <c r="E3691" s="1">
        <f t="shared" ref="E3691" si="857">SUMIF(A3691:B3691,"*intra*",C3691:D3691)+SUMIF(A3691:B3691,"*inter*",C3691:D3691)</f>
        <v>0</v>
      </c>
      <c r="F3691" s="1">
        <f t="shared" ref="F3691" si="858">SUMIF(A3691:B3691,"*consolidação*",C3691:D3691)</f>
        <v>241810158.87</v>
      </c>
      <c r="H3691" t="b">
        <f t="shared" si="854"/>
        <v>1</v>
      </c>
      <c r="I3691" t="str">
        <f t="shared" si="852"/>
        <v>00</v>
      </c>
    </row>
    <row r="3692" spans="1:9">
      <c r="A3692" t="str">
        <f t="shared" si="853"/>
        <v>3.4.2.0.0.00.00 - Juros e Encargos de Mora</v>
      </c>
      <c r="B3692" s="3" t="s">
        <v>2976</v>
      </c>
      <c r="C3692" s="4">
        <v>77409720.349999994</v>
      </c>
      <c r="E3692" s="1">
        <f>E3704+E3698+E3702+E3693+E3700</f>
        <v>0</v>
      </c>
      <c r="F3692" s="1">
        <f>F3704+F3698+F3702+F3693+F3700</f>
        <v>77409720.350000009</v>
      </c>
      <c r="H3692" t="b">
        <f t="shared" si="854"/>
        <v>1</v>
      </c>
      <c r="I3692" t="str">
        <f t="shared" si="852"/>
        <v>00</v>
      </c>
    </row>
    <row r="3693" spans="1:9" ht="25.5">
      <c r="A3693" t="str">
        <f t="shared" si="853"/>
        <v>3.4.2.1.0.00.00 - Juros e Encargos de Mora de Empréstimos e 
 Financiamentos Internos Obtidos</v>
      </c>
      <c r="B3693" s="5" t="s">
        <v>2977</v>
      </c>
      <c r="C3693" s="6">
        <v>0</v>
      </c>
      <c r="E3693" s="1">
        <f>E3695+E3696+E3694+E3697</f>
        <v>0</v>
      </c>
      <c r="F3693" s="1">
        <f>F3695+F3696+F3694+F3697</f>
        <v>0</v>
      </c>
      <c r="H3693" t="b">
        <f t="shared" si="854"/>
        <v>1</v>
      </c>
      <c r="I3693" t="str">
        <f t="shared" si="852"/>
        <v>00</v>
      </c>
    </row>
    <row r="3694" spans="1:9" ht="25.5">
      <c r="A3694" t="str">
        <f t="shared" si="853"/>
        <v>3.4.2.1.1.00.00 - Juros e Encargos de Mora de Empréstimos e 
 Financiamentos Internos Obtidos - Consolidação</v>
      </c>
      <c r="B3694" s="3" t="s">
        <v>2978</v>
      </c>
      <c r="C3694" s="4">
        <v>0</v>
      </c>
      <c r="E3694" s="1"/>
      <c r="F3694" s="1">
        <f t="shared" ref="F3694:F3697" si="859">SUMIF(A3694:B3694,"*consolidação*",C3694:D3694)</f>
        <v>0</v>
      </c>
      <c r="H3694" t="b">
        <f t="shared" si="854"/>
        <v>1</v>
      </c>
      <c r="I3694" t="str">
        <f t="shared" si="852"/>
        <v>00</v>
      </c>
    </row>
    <row r="3695" spans="1:9" ht="25.5">
      <c r="A3695" t="str">
        <f t="shared" si="853"/>
        <v>3.4.2.1.3.00.00 - Juros e Encargos de Mora de Empréstimos e 
 Financiamentos Internos Obtidos - Inter OFSS - União</v>
      </c>
      <c r="B3695" s="5" t="s">
        <v>2979</v>
      </c>
      <c r="C3695" s="6">
        <v>0</v>
      </c>
      <c r="E3695" s="1">
        <f t="shared" ref="E3695:E3697" si="860">SUMIF(A3695:B3695,"*intra*",C3695:D3695)+SUMIF(A3695:B3695,"*inter*",C3695:D3695)</f>
        <v>0</v>
      </c>
      <c r="F3695" s="1">
        <f t="shared" si="859"/>
        <v>0</v>
      </c>
      <c r="H3695" t="b">
        <f t="shared" si="854"/>
        <v>1</v>
      </c>
      <c r="I3695" t="str">
        <f t="shared" si="852"/>
        <v>00</v>
      </c>
    </row>
    <row r="3696" spans="1:9" ht="25.5">
      <c r="A3696" t="str">
        <f t="shared" si="853"/>
        <v>3.4.2.1.4.00.00 - Juros e Encargos de Mora de Empréstimos e 
 Financiamentos Internos Obtidos - Inter OFSS - Estado</v>
      </c>
      <c r="B3696" s="3" t="s">
        <v>2980</v>
      </c>
      <c r="C3696" s="4">
        <v>0</v>
      </c>
      <c r="E3696" s="1">
        <f t="shared" si="860"/>
        <v>0</v>
      </c>
      <c r="F3696" s="1">
        <f t="shared" si="859"/>
        <v>0</v>
      </c>
      <c r="H3696" t="b">
        <f t="shared" si="854"/>
        <v>1</v>
      </c>
      <c r="I3696" t="str">
        <f t="shared" si="852"/>
        <v>00</v>
      </c>
    </row>
    <row r="3697" spans="1:9" ht="25.5">
      <c r="A3697" t="str">
        <f t="shared" si="853"/>
        <v>3.4.2.1.5.00.00 - Juros e Encargos de Mora de Empréstimos e 
 Financiamentos Internos Obtidos - Inter OFSS - Município</v>
      </c>
      <c r="B3697" s="5" t="s">
        <v>2981</v>
      </c>
      <c r="C3697" s="6">
        <v>0</v>
      </c>
      <c r="E3697" s="1">
        <f t="shared" si="860"/>
        <v>0</v>
      </c>
      <c r="F3697" s="1">
        <f t="shared" si="859"/>
        <v>0</v>
      </c>
      <c r="H3697" t="b">
        <f t="shared" si="854"/>
        <v>1</v>
      </c>
      <c r="I3697" t="str">
        <f t="shared" si="852"/>
        <v>00</v>
      </c>
    </row>
    <row r="3698" spans="1:9" ht="25.5">
      <c r="A3698" t="str">
        <f t="shared" si="853"/>
        <v>3.4.2.2.0.00.00 - Juros e Encargos de Mora de Empréstimos e 
 Financiamentos Externos Obtidos</v>
      </c>
      <c r="B3698" s="3" t="s">
        <v>2982</v>
      </c>
      <c r="C3698" s="4">
        <v>0</v>
      </c>
      <c r="E3698" s="1">
        <f>E3699</f>
        <v>0</v>
      </c>
      <c r="F3698" s="1">
        <f>F3699</f>
        <v>0</v>
      </c>
      <c r="H3698" t="b">
        <f t="shared" si="854"/>
        <v>1</v>
      </c>
      <c r="I3698" t="str">
        <f t="shared" si="852"/>
        <v>00</v>
      </c>
    </row>
    <row r="3699" spans="1:9" ht="25.5">
      <c r="A3699" t="str">
        <f t="shared" si="853"/>
        <v>3.4.2.2.1.00.00 - Juros e Encargos de Mora de Empréstimos e 
 Financiamentos Externos Obtidos - Consolidação</v>
      </c>
      <c r="B3699" s="5" t="s">
        <v>2983</v>
      </c>
      <c r="C3699" s="6">
        <v>0</v>
      </c>
      <c r="E3699" s="1">
        <f t="shared" ref="E3699" si="861">SUMIF(A3699:B3699,"*intra*",C3699:D3699)+SUMIF(A3699:B3699,"*inter*",C3699:D3699)</f>
        <v>0</v>
      </c>
      <c r="F3699" s="1">
        <f t="shared" ref="F3699" si="862">SUMIF(A3699:B3699,"*consolidação*",C3699:D3699)</f>
        <v>0</v>
      </c>
      <c r="H3699" t="b">
        <f t="shared" si="854"/>
        <v>1</v>
      </c>
      <c r="I3699" t="str">
        <f t="shared" si="852"/>
        <v>00</v>
      </c>
    </row>
    <row r="3700" spans="1:9" ht="25.5">
      <c r="A3700" t="str">
        <f t="shared" si="853"/>
        <v>3.4.2.3.0.00.00 - Juros e Encargos de Mora de Aquisição de Bens e 
 Serviços</v>
      </c>
      <c r="B3700" s="3" t="s">
        <v>2984</v>
      </c>
      <c r="C3700" s="4">
        <v>11291590.439999999</v>
      </c>
      <c r="E3700" s="1">
        <f>E3701</f>
        <v>0</v>
      </c>
      <c r="F3700" s="1">
        <f>F3701</f>
        <v>11291590.439999999</v>
      </c>
      <c r="H3700" t="b">
        <f t="shared" si="854"/>
        <v>1</v>
      </c>
      <c r="I3700" t="str">
        <f t="shared" si="852"/>
        <v>00</v>
      </c>
    </row>
    <row r="3701" spans="1:9" ht="25.5">
      <c r="A3701" t="str">
        <f t="shared" si="853"/>
        <v>3.4.2.3.1.00.00 - Juros e Encargos de Mora de Aquisição de Bens e 
 Serviços - Consolidação</v>
      </c>
      <c r="B3701" s="5" t="s">
        <v>2985</v>
      </c>
      <c r="C3701" s="6">
        <v>11291590.439999999</v>
      </c>
      <c r="E3701" s="1">
        <f t="shared" ref="E3701" si="863">SUMIF(A3701:B3701,"*intra*",C3701:D3701)+SUMIF(A3701:B3701,"*inter*",C3701:D3701)</f>
        <v>0</v>
      </c>
      <c r="F3701" s="1">
        <f t="shared" ref="F3701" si="864">SUMIF(A3701:B3701,"*consolidação*",C3701:D3701)</f>
        <v>11291590.439999999</v>
      </c>
      <c r="H3701" t="b">
        <f t="shared" si="854"/>
        <v>1</v>
      </c>
      <c r="I3701" t="str">
        <f t="shared" si="852"/>
        <v>00</v>
      </c>
    </row>
    <row r="3702" spans="1:9">
      <c r="A3702" t="str">
        <f t="shared" si="853"/>
        <v>3.4.2.4.0.00.00 - Juros e Encargos de Mora de Obrigações Tributárias</v>
      </c>
      <c r="B3702" s="3" t="s">
        <v>2986</v>
      </c>
      <c r="C3702" s="4">
        <v>18327355.710000001</v>
      </c>
      <c r="E3702" s="1">
        <f>E3703</f>
        <v>0</v>
      </c>
      <c r="F3702" s="1">
        <f>F3703</f>
        <v>18327355.710000001</v>
      </c>
      <c r="H3702" t="b">
        <f t="shared" si="854"/>
        <v>1</v>
      </c>
      <c r="I3702" t="str">
        <f t="shared" si="852"/>
        <v>00</v>
      </c>
    </row>
    <row r="3703" spans="1:9" ht="25.5">
      <c r="A3703" t="str">
        <f t="shared" si="853"/>
        <v>3.4.2.4.1.00.00 - Juros e Encargos de Mora de Obrigações Tributárias 
 - Consolidação</v>
      </c>
      <c r="B3703" s="5" t="s">
        <v>2987</v>
      </c>
      <c r="C3703" s="6">
        <v>18327355.710000001</v>
      </c>
      <c r="E3703" s="1">
        <f t="shared" ref="E3703" si="865">SUMIF(A3703:B3703,"*intra*",C3703:D3703)+SUMIF(A3703:B3703,"*inter*",C3703:D3703)</f>
        <v>0</v>
      </c>
      <c r="F3703" s="1">
        <f t="shared" ref="F3703" si="866">SUMIF(A3703:B3703,"*consolidação*",C3703:D3703)</f>
        <v>18327355.710000001</v>
      </c>
      <c r="H3703" t="b">
        <f t="shared" si="854"/>
        <v>1</v>
      </c>
      <c r="I3703" t="str">
        <f t="shared" si="852"/>
        <v>00</v>
      </c>
    </row>
    <row r="3704" spans="1:9">
      <c r="A3704" t="str">
        <f t="shared" si="853"/>
        <v>3.4.2.9.0.00.00 - Outros Juros e Encargos de Mora</v>
      </c>
      <c r="B3704" s="3" t="s">
        <v>2988</v>
      </c>
      <c r="C3704" s="4">
        <v>47790774.200000003</v>
      </c>
      <c r="E3704" s="1">
        <f>E3705</f>
        <v>0</v>
      </c>
      <c r="F3704" s="1">
        <f>F3705</f>
        <v>47790774.200000003</v>
      </c>
      <c r="H3704" t="b">
        <f t="shared" si="854"/>
        <v>1</v>
      </c>
      <c r="I3704" t="str">
        <f t="shared" si="852"/>
        <v>00</v>
      </c>
    </row>
    <row r="3705" spans="1:9">
      <c r="A3705" t="str">
        <f t="shared" si="853"/>
        <v>3.4.2.9.1.00.00 - Outros Juros e Encargos de Mora - Consolidação</v>
      </c>
      <c r="B3705" s="5" t="s">
        <v>2989</v>
      </c>
      <c r="C3705" s="6">
        <v>47790774.200000003</v>
      </c>
      <c r="E3705" s="1">
        <f t="shared" ref="E3705" si="867">SUMIF(A3705:B3705,"*intra*",C3705:D3705)+SUMIF(A3705:B3705,"*inter*",C3705:D3705)</f>
        <v>0</v>
      </c>
      <c r="F3705" s="1">
        <f t="shared" ref="F3705" si="868">SUMIF(A3705:B3705,"*consolidação*",C3705:D3705)</f>
        <v>47790774.200000003</v>
      </c>
      <c r="H3705" t="b">
        <f t="shared" si="854"/>
        <v>1</v>
      </c>
      <c r="I3705" t="str">
        <f t="shared" si="852"/>
        <v>00</v>
      </c>
    </row>
    <row r="3706" spans="1:9">
      <c r="A3706" t="str">
        <f t="shared" si="853"/>
        <v>3.4.3.0.0.00.00 - Variações Monetárias e Cambiais</v>
      </c>
      <c r="B3706" s="3" t="s">
        <v>2990</v>
      </c>
      <c r="C3706" s="4">
        <v>372800090076.71997</v>
      </c>
      <c r="E3706" s="1">
        <f>E3718+E3714+E3716+E3712+E3707</f>
        <v>32537411678.049999</v>
      </c>
      <c r="F3706" s="1">
        <f>F3718+F3714+F3716+F3712+F3707</f>
        <v>340262678398.67004</v>
      </c>
      <c r="H3706" t="b">
        <f t="shared" si="854"/>
        <v>1</v>
      </c>
      <c r="I3706" t="str">
        <f t="shared" si="852"/>
        <v>00</v>
      </c>
    </row>
    <row r="3707" spans="1:9" ht="25.5">
      <c r="A3707" t="str">
        <f t="shared" si="853"/>
        <v>3.4.3.1.0.00.00 - Variações Monetárias e Cambiais de Dívida 
 Contratual Interna</v>
      </c>
      <c r="B3707" s="5" t="s">
        <v>2991</v>
      </c>
      <c r="C3707" s="6">
        <v>17093577732.120001</v>
      </c>
      <c r="E3707" s="1">
        <f>E3711+E3710+E3709+E3708</f>
        <v>5391246260.1799994</v>
      </c>
      <c r="F3707" s="1">
        <f>F3711+F3710+F3709+F3708</f>
        <v>11702331471.940001</v>
      </c>
      <c r="H3707" t="b">
        <f t="shared" si="854"/>
        <v>1</v>
      </c>
      <c r="I3707" t="str">
        <f t="shared" si="852"/>
        <v>00</v>
      </c>
    </row>
    <row r="3708" spans="1:9" ht="25.5">
      <c r="A3708" t="str">
        <f t="shared" si="853"/>
        <v>3.4.3.1.1.00.00 - Variações Monetárias e Cambiais de Dívida 
 Contratual Interna - Consolidação</v>
      </c>
      <c r="B3708" s="3" t="s">
        <v>2992</v>
      </c>
      <c r="C3708" s="4">
        <v>11702331471.940001</v>
      </c>
      <c r="E3708" s="1"/>
      <c r="F3708" s="1">
        <f t="shared" ref="F3708:F3711" si="869">SUMIF(A3708:B3708,"*consolidação*",C3708:D3708)</f>
        <v>11702331471.940001</v>
      </c>
      <c r="H3708" t="b">
        <f t="shared" si="854"/>
        <v>1</v>
      </c>
      <c r="I3708" t="str">
        <f t="shared" si="852"/>
        <v>00</v>
      </c>
    </row>
    <row r="3709" spans="1:9" ht="25.5">
      <c r="A3709" t="str">
        <f t="shared" si="853"/>
        <v>3.4.3.1.3.00.00 - Variações Monetárias e Cambiais de Dívida 
 Contratual Interna - Inter OFSS - União</v>
      </c>
      <c r="B3709" s="5" t="s">
        <v>2993</v>
      </c>
      <c r="C3709" s="6">
        <v>0</v>
      </c>
      <c r="E3709" s="1">
        <f t="shared" ref="E3709:E3711" si="870">SUMIF(A3709:B3709,"*intra*",C3709:D3709)+SUMIF(A3709:B3709,"*inter*",C3709:D3709)</f>
        <v>0</v>
      </c>
      <c r="F3709" s="1">
        <f t="shared" si="869"/>
        <v>0</v>
      </c>
      <c r="H3709" t="b">
        <f t="shared" si="854"/>
        <v>1</v>
      </c>
      <c r="I3709" t="str">
        <f t="shared" si="852"/>
        <v>00</v>
      </c>
    </row>
    <row r="3710" spans="1:9" ht="25.5">
      <c r="A3710" t="str">
        <f t="shared" si="853"/>
        <v>3.4.3.1.4.00.00 - Variações Monetárias e Cambiais de Dívida 
 Contratual Interna - Inter OFSS - Estado</v>
      </c>
      <c r="B3710" s="3" t="s">
        <v>2994</v>
      </c>
      <c r="C3710" s="4">
        <v>3544526.49</v>
      </c>
      <c r="E3710" s="1">
        <f t="shared" si="870"/>
        <v>3544526.49</v>
      </c>
      <c r="F3710" s="1">
        <f t="shared" si="869"/>
        <v>0</v>
      </c>
      <c r="H3710" t="b">
        <f t="shared" si="854"/>
        <v>1</v>
      </c>
      <c r="I3710" t="str">
        <f t="shared" si="852"/>
        <v>00</v>
      </c>
    </row>
    <row r="3711" spans="1:9" ht="25.5">
      <c r="A3711" t="str">
        <f t="shared" si="853"/>
        <v>3.4.3.1.5.00.00 - Variações Monetárias e Cambiais de Dívida 
 Contratual Interna - Inter OFSS - Município</v>
      </c>
      <c r="B3711" s="5" t="s">
        <v>2995</v>
      </c>
      <c r="C3711" s="6">
        <v>5387701733.6899996</v>
      </c>
      <c r="E3711" s="1">
        <f t="shared" si="870"/>
        <v>5387701733.6899996</v>
      </c>
      <c r="F3711" s="1">
        <f t="shared" si="869"/>
        <v>0</v>
      </c>
      <c r="H3711" t="b">
        <f t="shared" si="854"/>
        <v>1</v>
      </c>
      <c r="I3711" t="str">
        <f t="shared" si="852"/>
        <v>00</v>
      </c>
    </row>
    <row r="3712" spans="1:9" ht="25.5">
      <c r="A3712" t="str">
        <f t="shared" si="853"/>
        <v>3.4.3.2.0.00.00 - Variações Monetárias e Cambiais de Dívida 
 Contratual Externa</v>
      </c>
      <c r="B3712" s="3" t="s">
        <v>2996</v>
      </c>
      <c r="C3712" s="4">
        <v>2038673012.5799999</v>
      </c>
      <c r="E3712" s="1">
        <f>E3713</f>
        <v>0</v>
      </c>
      <c r="F3712" s="1">
        <f>F3713</f>
        <v>2038673012.5799999</v>
      </c>
      <c r="H3712" t="b">
        <f t="shared" si="854"/>
        <v>1</v>
      </c>
      <c r="I3712" t="str">
        <f t="shared" si="852"/>
        <v>00</v>
      </c>
    </row>
    <row r="3713" spans="1:9" ht="25.5">
      <c r="A3713" t="str">
        <f t="shared" si="853"/>
        <v>3.4.3.2.1.00.00 - Variações Monetárias e Cambiais de Dívida 
 Contratual Externa - Consolidação</v>
      </c>
      <c r="B3713" s="5" t="s">
        <v>2997</v>
      </c>
      <c r="C3713" s="6">
        <v>2038673012.5799999</v>
      </c>
      <c r="E3713" s="1">
        <f t="shared" ref="E3713" si="871">SUMIF(A3713:B3713,"*intra*",C3713:D3713)+SUMIF(A3713:B3713,"*inter*",C3713:D3713)</f>
        <v>0</v>
      </c>
      <c r="F3713" s="1">
        <f t="shared" ref="F3713" si="872">SUMIF(A3713:B3713,"*consolidação*",C3713:D3713)</f>
        <v>2038673012.5799999</v>
      </c>
      <c r="H3713" t="b">
        <f t="shared" si="854"/>
        <v>1</v>
      </c>
      <c r="I3713" t="str">
        <f t="shared" si="852"/>
        <v>00</v>
      </c>
    </row>
    <row r="3714" spans="1:9" ht="25.5">
      <c r="A3714" t="str">
        <f t="shared" si="853"/>
        <v>3.4.3.3.0.00.00 - Variações Monetárias e Cambiais de Dívida 
 Mobiliária Interna</v>
      </c>
      <c r="B3714" s="3" t="s">
        <v>2998</v>
      </c>
      <c r="C3714" s="4">
        <v>283843029201.37</v>
      </c>
      <c r="E3714" s="1">
        <f>E3715</f>
        <v>0</v>
      </c>
      <c r="F3714" s="1">
        <f>F3715</f>
        <v>283843029201.37</v>
      </c>
      <c r="H3714" t="b">
        <f t="shared" si="854"/>
        <v>1</v>
      </c>
      <c r="I3714" t="str">
        <f t="shared" si="852"/>
        <v>00</v>
      </c>
    </row>
    <row r="3715" spans="1:9" ht="25.5">
      <c r="A3715" t="str">
        <f t="shared" si="853"/>
        <v>3.4.3.3.1.00.00 - Variações Monetárias e Cambiais de Dívida 
 Mobiliária Interna - Consolidação</v>
      </c>
      <c r="B3715" s="5" t="s">
        <v>2999</v>
      </c>
      <c r="C3715" s="6">
        <v>283843029201.37</v>
      </c>
      <c r="E3715" s="1"/>
      <c r="F3715" s="1">
        <f t="shared" ref="F3715" si="873">SUMIF(A3715:B3715,"*consolidação*",C3715:D3715)</f>
        <v>283843029201.37</v>
      </c>
      <c r="H3715" t="b">
        <f t="shared" si="854"/>
        <v>1</v>
      </c>
      <c r="I3715" t="str">
        <f t="shared" si="852"/>
        <v>00</v>
      </c>
    </row>
    <row r="3716" spans="1:9" ht="25.5">
      <c r="A3716" t="str">
        <f t="shared" si="853"/>
        <v>3.4.3.4.0.00.00 - Variações Monetárias e Cambiais de Dívida 
 Mobiliária Externa</v>
      </c>
      <c r="B3716" s="3" t="s">
        <v>3000</v>
      </c>
      <c r="C3716" s="4">
        <v>16293501447.889999</v>
      </c>
      <c r="E3716" s="1">
        <f>E3717</f>
        <v>0</v>
      </c>
      <c r="F3716" s="1">
        <f>F3717</f>
        <v>16293501447.889999</v>
      </c>
      <c r="H3716" t="b">
        <f t="shared" si="854"/>
        <v>1</v>
      </c>
      <c r="I3716" t="str">
        <f t="shared" si="852"/>
        <v>00</v>
      </c>
    </row>
    <row r="3717" spans="1:9" ht="25.5">
      <c r="A3717" t="str">
        <f t="shared" si="853"/>
        <v>3.4.3.4.1.00.00 - Variações Monetárias e Cambiais de Dívida 
 Mobiliária Externa - Consolidação</v>
      </c>
      <c r="B3717" s="5" t="s">
        <v>3001</v>
      </c>
      <c r="C3717" s="6">
        <v>16293501447.889999</v>
      </c>
      <c r="E3717" s="1">
        <f t="shared" ref="E3717" si="874">SUMIF(A3717:B3717,"*intra*",C3717:D3717)+SUMIF(A3717:B3717,"*inter*",C3717:D3717)</f>
        <v>0</v>
      </c>
      <c r="F3717" s="1">
        <f t="shared" ref="F3717" si="875">SUMIF(A3717:B3717,"*consolidação*",C3717:D3717)</f>
        <v>16293501447.889999</v>
      </c>
      <c r="H3717" t="b">
        <f t="shared" si="854"/>
        <v>1</v>
      </c>
      <c r="I3717" t="str">
        <f t="shared" si="852"/>
        <v>00</v>
      </c>
    </row>
    <row r="3718" spans="1:9">
      <c r="A3718" t="str">
        <f t="shared" si="853"/>
        <v>3.4.3.9.0.00.00 - Outras Variações Monetárias e Cambiais</v>
      </c>
      <c r="B3718" s="3" t="s">
        <v>3002</v>
      </c>
      <c r="C3718" s="4">
        <v>53531308682.760002</v>
      </c>
      <c r="E3718" s="1">
        <f>E3722+E3721+E3719+E3720</f>
        <v>27146165417.869999</v>
      </c>
      <c r="F3718" s="1">
        <f>F3722+F3721+F3719+F3720</f>
        <v>26385143264.889999</v>
      </c>
      <c r="H3718" t="b">
        <f t="shared" si="854"/>
        <v>1</v>
      </c>
      <c r="I3718" t="str">
        <f t="shared" si="852"/>
        <v>00</v>
      </c>
    </row>
    <row r="3719" spans="1:9" ht="25.5">
      <c r="A3719" t="str">
        <f t="shared" si="853"/>
        <v>3.4.3.9.1.00.00 - Outras Variações Monetárias e Cambiais - 
 Consolidação</v>
      </c>
      <c r="B3719" s="5" t="s">
        <v>3003</v>
      </c>
      <c r="C3719" s="6">
        <v>26385143264.889999</v>
      </c>
      <c r="E3719" s="1">
        <f t="shared" ref="E3719:E3722" si="876">SUMIF(A3719:B3719,"*intra*",C3719:D3719)+SUMIF(A3719:B3719,"*inter*",C3719:D3719)</f>
        <v>0</v>
      </c>
      <c r="F3719" s="1">
        <f t="shared" ref="F3719:F3722" si="877">SUMIF(A3719:B3719,"*consolidação*",C3719:D3719)</f>
        <v>26385143264.889999</v>
      </c>
      <c r="H3719" t="b">
        <f t="shared" si="854"/>
        <v>1</v>
      </c>
      <c r="I3719" t="str">
        <f t="shared" si="852"/>
        <v>00</v>
      </c>
    </row>
    <row r="3720" spans="1:9" ht="25.5">
      <c r="A3720" t="str">
        <f t="shared" si="853"/>
        <v>3.4.3.9.3.00.00 - Outras Variações Monetárias e Cambiais - Inter 
 OFSS - União</v>
      </c>
      <c r="B3720" s="3" t="s">
        <v>3004</v>
      </c>
      <c r="C3720" s="4">
        <v>0</v>
      </c>
      <c r="E3720" s="1">
        <f t="shared" si="876"/>
        <v>0</v>
      </c>
      <c r="F3720" s="1">
        <f t="shared" si="877"/>
        <v>0</v>
      </c>
      <c r="H3720" t="b">
        <f t="shared" si="854"/>
        <v>1</v>
      </c>
      <c r="I3720" t="str">
        <f t="shared" si="852"/>
        <v>00</v>
      </c>
    </row>
    <row r="3721" spans="1:9" ht="25.5">
      <c r="A3721" t="str">
        <f t="shared" si="853"/>
        <v>3.4.3.9.4.00.00 - Outras Variações Monetárias e Cambiais - Inter 
 OFSS - Estado</v>
      </c>
      <c r="B3721" s="5" t="s">
        <v>3005</v>
      </c>
      <c r="C3721" s="6">
        <v>20585663819.689999</v>
      </c>
      <c r="E3721" s="1">
        <f t="shared" si="876"/>
        <v>20585663819.689999</v>
      </c>
      <c r="F3721" s="1">
        <f t="shared" si="877"/>
        <v>0</v>
      </c>
      <c r="H3721" t="b">
        <f t="shared" si="854"/>
        <v>1</v>
      </c>
      <c r="I3721" t="str">
        <f t="shared" si="852"/>
        <v>00</v>
      </c>
    </row>
    <row r="3722" spans="1:9" ht="25.5">
      <c r="A3722" t="str">
        <f t="shared" si="853"/>
        <v>3.4.3.9.5.00.00 - Outras Variações Monetárias e Cambiais - Inter 
 OFSS - Município</v>
      </c>
      <c r="B3722" s="3" t="s">
        <v>3006</v>
      </c>
      <c r="C3722" s="4">
        <v>6560501598.1800003</v>
      </c>
      <c r="E3722" s="1">
        <f t="shared" si="876"/>
        <v>6560501598.1800003</v>
      </c>
      <c r="F3722" s="1">
        <f t="shared" si="877"/>
        <v>0</v>
      </c>
      <c r="H3722" t="b">
        <f t="shared" si="854"/>
        <v>1</v>
      </c>
      <c r="I3722" t="str">
        <f t="shared" si="852"/>
        <v>00</v>
      </c>
    </row>
    <row r="3723" spans="1:9">
      <c r="A3723" t="str">
        <f t="shared" si="853"/>
        <v>3.4.4.0.0.00.00 - Descontos Financeiros Concedidos</v>
      </c>
      <c r="B3723" s="5" t="s">
        <v>3007</v>
      </c>
      <c r="C3723" s="6">
        <v>448400584.01999998</v>
      </c>
      <c r="E3723" s="1">
        <f>E3724</f>
        <v>0</v>
      </c>
      <c r="F3723" s="1">
        <f>F3724</f>
        <v>448400584.01999998</v>
      </c>
      <c r="H3723" t="b">
        <f t="shared" si="854"/>
        <v>1</v>
      </c>
      <c r="I3723" t="str">
        <f t="shared" si="852"/>
        <v>00</v>
      </c>
    </row>
    <row r="3724" spans="1:9">
      <c r="A3724" t="str">
        <f t="shared" si="853"/>
        <v>3.4.4.0.1.00.00 - Descontos Financeiros Concedidos - Consolidação</v>
      </c>
      <c r="B3724" s="3" t="s">
        <v>3008</v>
      </c>
      <c r="C3724" s="4">
        <v>448400584.01999998</v>
      </c>
      <c r="E3724" s="1">
        <f t="shared" ref="E3724" si="878">SUMIF(A3724:B3724,"*intra*",C3724:D3724)+SUMIF(A3724:B3724,"*inter*",C3724:D3724)</f>
        <v>0</v>
      </c>
      <c r="F3724" s="1">
        <f t="shared" ref="F3724" si="879">SUMIF(A3724:B3724,"*consolidação*",C3724:D3724)</f>
        <v>448400584.01999998</v>
      </c>
      <c r="H3724" t="b">
        <f t="shared" si="854"/>
        <v>1</v>
      </c>
      <c r="I3724" t="str">
        <f t="shared" si="852"/>
        <v>00</v>
      </c>
    </row>
    <row r="3725" spans="1:9">
      <c r="A3725" t="str">
        <f t="shared" si="853"/>
        <v>3.4.8.0.0.00.00 - Aportes ao Banco Central</v>
      </c>
      <c r="B3725" s="5" t="s">
        <v>3009</v>
      </c>
      <c r="C3725" s="6">
        <v>297627780143.15997</v>
      </c>
      <c r="E3725" s="1">
        <f>E3726+E3728</f>
        <v>0</v>
      </c>
      <c r="F3725" s="1">
        <f>F3726+F3728</f>
        <v>297627780143.16003</v>
      </c>
      <c r="H3725" t="b">
        <f t="shared" si="854"/>
        <v>1</v>
      </c>
      <c r="I3725" t="str">
        <f t="shared" si="852"/>
        <v>00</v>
      </c>
    </row>
    <row r="3726" spans="1:9">
      <c r="A3726" t="str">
        <f t="shared" si="853"/>
        <v>3.4.8.1.0.00.00 - Resultado Negativo do Banco Central</v>
      </c>
      <c r="B3726" s="3" t="s">
        <v>3010</v>
      </c>
      <c r="C3726" s="4">
        <v>257627780155.72</v>
      </c>
      <c r="E3726" s="1">
        <f>E3727</f>
        <v>0</v>
      </c>
      <c r="F3726" s="1">
        <f>F3727</f>
        <v>257627780155.72</v>
      </c>
      <c r="H3726" t="b">
        <f t="shared" si="854"/>
        <v>1</v>
      </c>
      <c r="I3726" t="str">
        <f t="shared" si="852"/>
        <v>00</v>
      </c>
    </row>
    <row r="3727" spans="1:9">
      <c r="A3727" t="str">
        <f t="shared" si="853"/>
        <v>3.4.8.1.1.00.00 - Resultado Negativo do Banco Central - Consolidação</v>
      </c>
      <c r="B3727" s="5" t="s">
        <v>3011</v>
      </c>
      <c r="C3727" s="6">
        <v>257627780155.72</v>
      </c>
      <c r="E3727" s="1">
        <f t="shared" ref="E3727" si="880">SUMIF(A3727:B3727,"*intra*",C3727:D3727)+SUMIF(A3727:B3727,"*inter*",C3727:D3727)</f>
        <v>0</v>
      </c>
      <c r="F3727" s="1">
        <f t="shared" ref="F3727" si="881">SUMIF(A3727:B3727,"*consolidação*",C3727:D3727)</f>
        <v>257627780155.72</v>
      </c>
      <c r="H3727" t="b">
        <f t="shared" si="854"/>
        <v>1</v>
      </c>
      <c r="I3727" t="str">
        <f t="shared" si="852"/>
        <v>00</v>
      </c>
    </row>
    <row r="3728" spans="1:9">
      <c r="A3728" t="str">
        <f t="shared" si="853"/>
        <v>3.4.8.2.0.00.00 - Manutenção da Carteira de Títulos</v>
      </c>
      <c r="B3728" s="3" t="s">
        <v>3012</v>
      </c>
      <c r="C3728" s="4">
        <v>39999999987.440002</v>
      </c>
      <c r="E3728" s="1">
        <f>E3729</f>
        <v>0</v>
      </c>
      <c r="F3728" s="1">
        <f>F3729</f>
        <v>39999999987.440002</v>
      </c>
      <c r="H3728" t="b">
        <f t="shared" si="854"/>
        <v>1</v>
      </c>
      <c r="I3728" t="str">
        <f t="shared" si="852"/>
        <v>00</v>
      </c>
    </row>
    <row r="3729" spans="1:9">
      <c r="A3729" t="str">
        <f t="shared" si="853"/>
        <v>3.4.8.2.1.00.00 - Manutenção da Carteira de Títulos - Consolidação</v>
      </c>
      <c r="B3729" s="5" t="s">
        <v>3013</v>
      </c>
      <c r="C3729" s="6">
        <v>39999999987.440002</v>
      </c>
      <c r="E3729" s="1">
        <f t="shared" ref="E3729" si="882">SUMIF(A3729:B3729,"*intra*",C3729:D3729)+SUMIF(A3729:B3729,"*inter*",C3729:D3729)</f>
        <v>0</v>
      </c>
      <c r="F3729" s="1">
        <f t="shared" ref="F3729" si="883">SUMIF(A3729:B3729,"*consolidação*",C3729:D3729)</f>
        <v>39999999987.440002</v>
      </c>
      <c r="H3729" t="b">
        <f t="shared" si="854"/>
        <v>1</v>
      </c>
      <c r="I3729" t="str">
        <f t="shared" si="852"/>
        <v>00</v>
      </c>
    </row>
    <row r="3730" spans="1:9" ht="25.5">
      <c r="A3730" t="str">
        <f t="shared" si="853"/>
        <v>3.4.9.0.0.00.00 - Outras Variações Patrimoniais Diminutivas - 
 Financeiras</v>
      </c>
      <c r="B3730" s="3" t="s">
        <v>3014</v>
      </c>
      <c r="C3730" s="4">
        <v>16820628866.65</v>
      </c>
      <c r="E3730" s="1">
        <f>E3735+E3733+E3731</f>
        <v>0</v>
      </c>
      <c r="F3730" s="1">
        <f>F3735+F3733+F3731</f>
        <v>16820628866.65</v>
      </c>
      <c r="H3730" t="b">
        <f t="shared" si="854"/>
        <v>1</v>
      </c>
      <c r="I3730" t="str">
        <f t="shared" si="852"/>
        <v>00</v>
      </c>
    </row>
    <row r="3731" spans="1:9">
      <c r="A3731" t="str">
        <f t="shared" si="853"/>
        <v>3.4.9.1.0.00.00 - Juros e Encargos em Sentenças Judiciais</v>
      </c>
      <c r="B3731" s="5" t="s">
        <v>3015</v>
      </c>
      <c r="C3731" s="6">
        <v>155688.44</v>
      </c>
      <c r="E3731" s="1">
        <f>E3732</f>
        <v>0</v>
      </c>
      <c r="F3731" s="1">
        <f>F3732</f>
        <v>155688.44</v>
      </c>
      <c r="H3731" t="b">
        <f t="shared" si="854"/>
        <v>1</v>
      </c>
      <c r="I3731" t="str">
        <f t="shared" si="852"/>
        <v>00</v>
      </c>
    </row>
    <row r="3732" spans="1:9" ht="25.5">
      <c r="A3732" t="str">
        <f t="shared" si="853"/>
        <v>3.4.9.1.1.00.00 - Juros e Encargos em Sentenças Judiciais - 
 Consolidação</v>
      </c>
      <c r="B3732" s="3" t="s">
        <v>3016</v>
      </c>
      <c r="C3732" s="4">
        <v>155688.44</v>
      </c>
      <c r="E3732" s="1">
        <f t="shared" ref="E3732" si="884">SUMIF(A3732:B3732,"*intra*",C3732:D3732)+SUMIF(A3732:B3732,"*inter*",C3732:D3732)</f>
        <v>0</v>
      </c>
      <c r="F3732" s="1">
        <f t="shared" ref="F3732" si="885">SUMIF(A3732:B3732,"*consolidação*",C3732:D3732)</f>
        <v>155688.44</v>
      </c>
      <c r="H3732" t="b">
        <f t="shared" si="854"/>
        <v>1</v>
      </c>
      <c r="I3732" t="str">
        <f t="shared" si="852"/>
        <v>00</v>
      </c>
    </row>
    <row r="3733" spans="1:9">
      <c r="A3733" t="str">
        <f t="shared" si="853"/>
        <v>3.4.9.2.0.00.00 - Juros e Encargos em Indenizações e Restituições</v>
      </c>
      <c r="B3733" s="5" t="s">
        <v>3017</v>
      </c>
      <c r="C3733" s="6">
        <v>0</v>
      </c>
      <c r="E3733" s="1">
        <f>E3734</f>
        <v>0</v>
      </c>
      <c r="F3733" s="1">
        <f>F3734</f>
        <v>0</v>
      </c>
      <c r="H3733" t="b">
        <f t="shared" si="854"/>
        <v>1</v>
      </c>
      <c r="I3733" t="str">
        <f t="shared" si="852"/>
        <v>00</v>
      </c>
    </row>
    <row r="3734" spans="1:9" ht="25.5">
      <c r="A3734" t="str">
        <f t="shared" si="853"/>
        <v>3.4.9.2.1.00.00 - Juros e Encargos em Indenizações e Restituições - 
 Consolidação</v>
      </c>
      <c r="B3734" s="3" t="s">
        <v>3018</v>
      </c>
      <c r="C3734" s="4">
        <v>0</v>
      </c>
      <c r="E3734" s="1">
        <f t="shared" ref="E3734" si="886">SUMIF(A3734:B3734,"*intra*",C3734:D3734)+SUMIF(A3734:B3734,"*inter*",C3734:D3734)</f>
        <v>0</v>
      </c>
      <c r="F3734" s="1">
        <f t="shared" ref="F3734" si="887">SUMIF(A3734:B3734,"*consolidação*",C3734:D3734)</f>
        <v>0</v>
      </c>
      <c r="H3734" t="b">
        <f t="shared" si="854"/>
        <v>1</v>
      </c>
      <c r="I3734" t="str">
        <f t="shared" si="852"/>
        <v>00</v>
      </c>
    </row>
    <row r="3735" spans="1:9" ht="25.5">
      <c r="A3735" t="str">
        <f t="shared" si="853"/>
        <v>3.4.9.9.0.00.00 - Outras Variações Patrimoniais Diminutivas 
 Financeiras</v>
      </c>
      <c r="B3735" s="5" t="s">
        <v>3019</v>
      </c>
      <c r="C3735" s="6">
        <v>16820473178.209999</v>
      </c>
      <c r="E3735" s="1">
        <f>E3736</f>
        <v>0</v>
      </c>
      <c r="F3735" s="1">
        <f>F3736</f>
        <v>16820473178.209999</v>
      </c>
      <c r="H3735" t="b">
        <f t="shared" si="854"/>
        <v>1</v>
      </c>
      <c r="I3735" t="str">
        <f t="shared" si="852"/>
        <v>00</v>
      </c>
    </row>
    <row r="3736" spans="1:9" ht="25.5">
      <c r="A3736" t="str">
        <f t="shared" si="853"/>
        <v>3.4.9.9.1.00.00 - Outras Variações Patrimoniais Diminutivas 
 Financeiras - Consolidação</v>
      </c>
      <c r="B3736" s="3" t="s">
        <v>3020</v>
      </c>
      <c r="C3736" s="4">
        <v>16820473178.209999</v>
      </c>
      <c r="E3736" s="1">
        <f t="shared" ref="E3736" si="888">SUMIF(A3736:B3736,"*intra*",C3736:D3736)+SUMIF(A3736:B3736,"*inter*",C3736:D3736)</f>
        <v>0</v>
      </c>
      <c r="F3736" s="1">
        <f t="shared" ref="F3736" si="889">SUMIF(A3736:B3736,"*consolidação*",C3736:D3736)</f>
        <v>16820473178.209999</v>
      </c>
      <c r="H3736" t="b">
        <f t="shared" si="854"/>
        <v>1</v>
      </c>
      <c r="I3736" t="str">
        <f t="shared" si="852"/>
        <v>00</v>
      </c>
    </row>
    <row r="3737" spans="1:9">
      <c r="A3737" t="str">
        <f t="shared" si="853"/>
        <v>3.5.0.0.0.00.00 - Transferências e Delegações Concedidas</v>
      </c>
      <c r="B3737" s="5" t="s">
        <v>3021</v>
      </c>
      <c r="C3737" s="6">
        <v>10084806168652.199</v>
      </c>
      <c r="E3737" s="1">
        <f>E3776+E3770+E3774+E3747+E3772+E3765+E3738+E3783</f>
        <v>9972664868862.3711</v>
      </c>
      <c r="F3737" s="1">
        <f>F3776+F3770+F3774+F3747+F3772+F3765+F3738+F3783</f>
        <v>112141299789.83</v>
      </c>
      <c r="H3737" t="b">
        <f t="shared" si="854"/>
        <v>1</v>
      </c>
      <c r="I3737" t="str">
        <f t="shared" si="852"/>
        <v>00</v>
      </c>
    </row>
    <row r="3738" spans="1:9">
      <c r="A3738" t="str">
        <f t="shared" si="853"/>
        <v>3.5.1.0.0.00.00 - Transferências Intragovernamentais</v>
      </c>
      <c r="B3738" s="3" t="s">
        <v>3022</v>
      </c>
      <c r="C3738" s="4">
        <v>9628728300779.8691</v>
      </c>
      <c r="E3738" s="1">
        <f>E3743+E3745+E3741+E3739</f>
        <v>9628728300779.8711</v>
      </c>
      <c r="F3738" s="1">
        <f t="shared" ref="F3738" si="890">SUMIF(A3738:B3738,"*consolidação*",C3738:D3738)</f>
        <v>0</v>
      </c>
      <c r="H3738" t="b">
        <f t="shared" si="854"/>
        <v>1</v>
      </c>
      <c r="I3738" t="str">
        <f t="shared" si="852"/>
        <v>00</v>
      </c>
    </row>
    <row r="3739" spans="1:9" ht="25.5">
      <c r="A3739" t="str">
        <f t="shared" si="853"/>
        <v>3.5.1.1.0.00.00 - Transferências Concedidas para a Execução 
 Orçamentária</v>
      </c>
      <c r="B3739" s="5" t="s">
        <v>3023</v>
      </c>
      <c r="C3739" s="6">
        <v>5865465295257.6104</v>
      </c>
      <c r="E3739" s="1">
        <f>E3740</f>
        <v>5865465295257.6104</v>
      </c>
      <c r="F3739" s="1">
        <f>F3740</f>
        <v>0</v>
      </c>
      <c r="H3739" t="b">
        <f t="shared" si="854"/>
        <v>1</v>
      </c>
      <c r="I3739" t="str">
        <f t="shared" si="852"/>
        <v>00</v>
      </c>
    </row>
    <row r="3740" spans="1:9" ht="25.5">
      <c r="A3740" t="str">
        <f t="shared" si="853"/>
        <v>3.5.1.1.2.00.00 - Transferências Concedidas para a Execução 
 Orçamentária - Intra OFSS</v>
      </c>
      <c r="B3740" s="3" t="s">
        <v>3024</v>
      </c>
      <c r="C3740" s="4">
        <v>5865465295257.6104</v>
      </c>
      <c r="E3740" s="1">
        <f t="shared" ref="E3740" si="891">SUMIF(A3740:B3740,"*intra*",C3740:D3740)+SUMIF(A3740:B3740,"*inter*",C3740:D3740)</f>
        <v>5865465295257.6104</v>
      </c>
      <c r="F3740" s="1">
        <f t="shared" ref="F3740" si="892">SUMIF(A3740:B3740,"*consolidação*",C3740:D3740)</f>
        <v>0</v>
      </c>
      <c r="H3740" t="b">
        <f t="shared" si="854"/>
        <v>1</v>
      </c>
      <c r="I3740" t="str">
        <f t="shared" si="852"/>
        <v>00</v>
      </c>
    </row>
    <row r="3741" spans="1:9" ht="25.5">
      <c r="A3741" t="str">
        <f t="shared" si="853"/>
        <v>3.5.1.2.0.00.00 - Transferências Concedidas - Independentes de 
 Execução Orçamentária</v>
      </c>
      <c r="B3741" s="5" t="s">
        <v>3025</v>
      </c>
      <c r="C3741" s="6">
        <v>3745669695522.2598</v>
      </c>
      <c r="E3741" s="1">
        <f>E3742</f>
        <v>3745669695522.2598</v>
      </c>
      <c r="F3741" s="1">
        <f>F3742</f>
        <v>0</v>
      </c>
      <c r="H3741" t="b">
        <f t="shared" si="854"/>
        <v>1</v>
      </c>
      <c r="I3741" t="str">
        <f t="shared" si="852"/>
        <v>00</v>
      </c>
    </row>
    <row r="3742" spans="1:9" ht="25.5">
      <c r="A3742" t="str">
        <f t="shared" si="853"/>
        <v>3.5.1.2.2.00.00 - Transferências Concedidas - Independentes de 
 Execução Orçamentária - Intra OFSS</v>
      </c>
      <c r="B3742" s="3" t="s">
        <v>3026</v>
      </c>
      <c r="C3742" s="4">
        <v>3745669695522.2598</v>
      </c>
      <c r="E3742" s="1">
        <f t="shared" ref="E3742" si="893">SUMIF(A3742:B3742,"*intra*",C3742:D3742)+SUMIF(A3742:B3742,"*inter*",C3742:D3742)</f>
        <v>3745669695522.2598</v>
      </c>
      <c r="F3742" s="1">
        <f t="shared" ref="F3742" si="894">SUMIF(A3742:B3742,"*consolidação*",C3742:D3742)</f>
        <v>0</v>
      </c>
      <c r="H3742" t="b">
        <f t="shared" si="854"/>
        <v>1</v>
      </c>
      <c r="I3742" t="str">
        <f t="shared" si="852"/>
        <v>00</v>
      </c>
    </row>
    <row r="3743" spans="1:9" ht="25.5">
      <c r="A3743" t="str">
        <f t="shared" si="853"/>
        <v>3.5.1.3.0.00.00 - Transferências Concedidas para Aportes de Recursos 
 para o RPPS</v>
      </c>
      <c r="B3743" s="5" t="s">
        <v>3027</v>
      </c>
      <c r="C3743" s="6">
        <v>0</v>
      </c>
      <c r="E3743" s="1">
        <f>E3744</f>
        <v>0</v>
      </c>
      <c r="F3743" s="1">
        <f>F3744</f>
        <v>0</v>
      </c>
      <c r="H3743" t="b">
        <f t="shared" si="854"/>
        <v>1</v>
      </c>
      <c r="I3743" t="str">
        <f t="shared" si="852"/>
        <v>00</v>
      </c>
    </row>
    <row r="3744" spans="1:9" ht="25.5">
      <c r="A3744" t="str">
        <f t="shared" si="853"/>
        <v>3.5.1.3.2.00.00 - Transferências Concedidas para Aportes de Recursos 
 para o RPPS – Intra OFSS</v>
      </c>
      <c r="B3744" s="3" t="s">
        <v>3028</v>
      </c>
      <c r="C3744" s="4">
        <v>0</v>
      </c>
      <c r="E3744" s="1">
        <f t="shared" ref="E3744" si="895">SUMIF(A3744:B3744,"*intra*",C3744:D3744)+SUMIF(A3744:B3744,"*inter*",C3744:D3744)</f>
        <v>0</v>
      </c>
      <c r="F3744" s="1">
        <f t="shared" ref="F3744" si="896">SUMIF(A3744:B3744,"*consolidação*",C3744:D3744)</f>
        <v>0</v>
      </c>
      <c r="H3744" t="b">
        <f t="shared" si="854"/>
        <v>1</v>
      </c>
      <c r="I3744" t="str">
        <f t="shared" si="852"/>
        <v>00</v>
      </c>
    </row>
    <row r="3745" spans="1:9" ht="25.5">
      <c r="A3745" t="str">
        <f t="shared" si="853"/>
        <v>3.5.1.4.0.00.00 - Transferências Concedidas para Aportes de Recursos 
 para o RGPS</v>
      </c>
      <c r="B3745" s="5" t="s">
        <v>3029</v>
      </c>
      <c r="C3745" s="6">
        <v>17593310000</v>
      </c>
      <c r="E3745" s="1">
        <f>E3746</f>
        <v>17593310000</v>
      </c>
      <c r="F3745" s="1">
        <f>F3746</f>
        <v>0</v>
      </c>
      <c r="H3745" t="b">
        <f t="shared" si="854"/>
        <v>1</v>
      </c>
      <c r="I3745" t="str">
        <f t="shared" si="852"/>
        <v>00</v>
      </c>
    </row>
    <row r="3746" spans="1:9" ht="25.5">
      <c r="A3746" t="str">
        <f t="shared" si="853"/>
        <v>3.5.1.4.2.00.00 - Transferências Concedidas para Aportes de Recursos 
 para o RGPS – Intra OFSS</v>
      </c>
      <c r="B3746" s="3" t="s">
        <v>3030</v>
      </c>
      <c r="C3746" s="4">
        <v>17593310000</v>
      </c>
      <c r="E3746" s="1">
        <f t="shared" ref="E3746" si="897">SUMIF(A3746:B3746,"*intra*",C3746:D3746)+SUMIF(A3746:B3746,"*inter*",C3746:D3746)</f>
        <v>17593310000</v>
      </c>
      <c r="F3746" s="1">
        <f t="shared" ref="F3746" si="898">SUMIF(A3746:B3746,"*consolidação*",C3746:D3746)</f>
        <v>0</v>
      </c>
      <c r="H3746" t="b">
        <f t="shared" si="854"/>
        <v>1</v>
      </c>
      <c r="I3746" t="str">
        <f t="shared" si="852"/>
        <v>00</v>
      </c>
    </row>
    <row r="3747" spans="1:9">
      <c r="A3747" t="str">
        <f t="shared" si="853"/>
        <v>3.5.2.0.0.00.00 - Transferências Inter Governamentais</v>
      </c>
      <c r="B3747" s="5" t="s">
        <v>3033</v>
      </c>
      <c r="C3747" s="6">
        <v>349733652550.46997</v>
      </c>
      <c r="E3747" s="1">
        <f>E3748+E3755+E3753+E3760</f>
        <v>343936250631.42999</v>
      </c>
      <c r="F3747" s="1">
        <f>F3748+F3755+F3753+F3760</f>
        <v>5797401919.04</v>
      </c>
      <c r="H3747" t="b">
        <f t="shared" si="854"/>
        <v>1</v>
      </c>
      <c r="I3747" t="str">
        <f t="shared" si="852"/>
        <v>00</v>
      </c>
    </row>
    <row r="3748" spans="1:9">
      <c r="A3748" t="str">
        <f t="shared" si="853"/>
        <v>3.5.2.1.0.00.00 - Distribuição Constitucional ou Legal de Receitas</v>
      </c>
      <c r="B3748" s="3" t="s">
        <v>3034</v>
      </c>
      <c r="C3748" s="4">
        <v>229264250032.95001</v>
      </c>
      <c r="E3748" s="1">
        <f>E3749+E3750+E3751+E3752</f>
        <v>229264250032.95001</v>
      </c>
      <c r="F3748" s="1">
        <f>F3749+F3750+F3751+F3752</f>
        <v>0</v>
      </c>
      <c r="H3748" t="b">
        <f t="shared" si="854"/>
        <v>1</v>
      </c>
      <c r="I3748" t="str">
        <f t="shared" ref="I3748:I3811" si="899">MID(A3748,11,2)</f>
        <v>00</v>
      </c>
    </row>
    <row r="3749" spans="1:9" ht="25.5">
      <c r="A3749" t="str">
        <f t="shared" ref="A3749:A3812" si="900">TRIM(B3749)</f>
        <v>3.5.2.1.1.00.00 - Distribuição Constitucional ou Legal de Receitas - 
 Consolidação</v>
      </c>
      <c r="B3749" s="5" t="s">
        <v>3035</v>
      </c>
      <c r="C3749" s="6">
        <v>0</v>
      </c>
      <c r="E3749" s="1">
        <f t="shared" ref="E3749:E3752" si="901">SUMIF(A3749:B3749,"*intra*",C3749:D3749)+SUMIF(A3749:B3749,"*inter*",C3749:D3749)</f>
        <v>0</v>
      </c>
      <c r="F3749" s="1">
        <f t="shared" ref="F3749:F3752" si="902">SUMIF(A3749:B3749,"*consolidação*",C3749:D3749)</f>
        <v>0</v>
      </c>
      <c r="H3749" t="b">
        <f t="shared" ref="H3749:H3812" si="903">IF(I3749="00",C3749=E3749+F3749,TRUE)</f>
        <v>1</v>
      </c>
      <c r="I3749" t="str">
        <f t="shared" si="899"/>
        <v>00</v>
      </c>
    </row>
    <row r="3750" spans="1:9" ht="25.5">
      <c r="A3750" t="str">
        <f t="shared" si="900"/>
        <v>3.5.2.1.3.00.00 - Distribuição Constitucional ou Legal de Receitas – 
 Inter OFSS - União</v>
      </c>
      <c r="B3750" s="3" t="s">
        <v>3036</v>
      </c>
      <c r="C3750" s="4">
        <v>0</v>
      </c>
      <c r="E3750" s="1">
        <f t="shared" si="901"/>
        <v>0</v>
      </c>
      <c r="F3750" s="1">
        <f t="shared" si="902"/>
        <v>0</v>
      </c>
      <c r="H3750" t="b">
        <f t="shared" si="903"/>
        <v>1</v>
      </c>
      <c r="I3750" t="str">
        <f t="shared" si="899"/>
        <v>00</v>
      </c>
    </row>
    <row r="3751" spans="1:9" ht="25.5">
      <c r="A3751" t="str">
        <f t="shared" si="900"/>
        <v>3.5.2.1.4.00.00 - Distribuição Constitucional ou Legal de Receitas – 
 Inter OFSS - Estado</v>
      </c>
      <c r="B3751" s="5" t="s">
        <v>3037</v>
      </c>
      <c r="C3751" s="6">
        <v>110812170664.91</v>
      </c>
      <c r="E3751" s="1">
        <f t="shared" si="901"/>
        <v>110812170664.91</v>
      </c>
      <c r="F3751" s="1">
        <f t="shared" si="902"/>
        <v>0</v>
      </c>
      <c r="H3751" t="b">
        <f t="shared" si="903"/>
        <v>1</v>
      </c>
      <c r="I3751" t="str">
        <f t="shared" si="899"/>
        <v>00</v>
      </c>
    </row>
    <row r="3752" spans="1:9" ht="25.5">
      <c r="A3752" t="str">
        <f t="shared" si="900"/>
        <v>3.5.2.1.5.00.00 - Distribuição Constitucional ou Legal de Receitas – 
 Inter OFSS - Município</v>
      </c>
      <c r="B3752" s="3" t="s">
        <v>3038</v>
      </c>
      <c r="C3752" s="4">
        <v>118452079368.03999</v>
      </c>
      <c r="E3752" s="1">
        <f t="shared" si="901"/>
        <v>118452079368.03999</v>
      </c>
      <c r="F3752" s="1">
        <f t="shared" si="902"/>
        <v>0</v>
      </c>
      <c r="H3752" t="b">
        <f t="shared" si="903"/>
        <v>1</v>
      </c>
      <c r="I3752" t="str">
        <f t="shared" si="899"/>
        <v>00</v>
      </c>
    </row>
    <row r="3753" spans="1:9">
      <c r="A3753" t="str">
        <f t="shared" si="900"/>
        <v>3.5.2.2.0.00.00 - Transferências ao FUNDEB</v>
      </c>
      <c r="B3753" s="5" t="s">
        <v>3039</v>
      </c>
      <c r="C3753" s="6">
        <v>0</v>
      </c>
      <c r="E3753" s="1">
        <f>E3754</f>
        <v>0</v>
      </c>
      <c r="F3753" s="1">
        <f>F3754</f>
        <v>0</v>
      </c>
      <c r="H3753" t="b">
        <f t="shared" si="903"/>
        <v>1</v>
      </c>
      <c r="I3753" t="str">
        <f t="shared" si="899"/>
        <v>00</v>
      </c>
    </row>
    <row r="3754" spans="1:9">
      <c r="A3754" t="str">
        <f t="shared" si="900"/>
        <v>3.5.2.2.4.00.00 - Transferências ao FUNDEB - Inter OFSS - Estado</v>
      </c>
      <c r="B3754" s="3" t="s">
        <v>3040</v>
      </c>
      <c r="C3754" s="4">
        <v>0</v>
      </c>
      <c r="E3754" s="1">
        <f t="shared" ref="E3754" si="904">SUMIF(A3754:B3754,"*intra*",C3754:D3754)+SUMIF(A3754:B3754,"*inter*",C3754:D3754)</f>
        <v>0</v>
      </c>
      <c r="F3754" s="1">
        <f t="shared" ref="F3754" si="905">SUMIF(A3754:B3754,"*consolidação*",C3754:D3754)</f>
        <v>0</v>
      </c>
      <c r="H3754" t="b">
        <f t="shared" si="903"/>
        <v>1</v>
      </c>
      <c r="I3754" t="str">
        <f t="shared" si="899"/>
        <v>00</v>
      </c>
    </row>
    <row r="3755" spans="1:9">
      <c r="A3755" t="str">
        <f t="shared" si="900"/>
        <v>3.5.2.3.0.00.00 - Transferências Voluntárias</v>
      </c>
      <c r="B3755" s="5" t="s">
        <v>3041</v>
      </c>
      <c r="C3755" s="6">
        <v>6714647430.4099998</v>
      </c>
      <c r="E3755" s="1">
        <f>E3758+E3759+E3756+E3757</f>
        <v>3121899828.1199999</v>
      </c>
      <c r="F3755" s="1">
        <f>F3758+F3759+F3756+F3757</f>
        <v>3592747602.29</v>
      </c>
      <c r="H3755" t="b">
        <f t="shared" si="903"/>
        <v>1</v>
      </c>
      <c r="I3755" t="str">
        <f t="shared" si="899"/>
        <v>00</v>
      </c>
    </row>
    <row r="3756" spans="1:9">
      <c r="A3756" t="str">
        <f t="shared" si="900"/>
        <v>3.5.2.3.1.00.00 - Transferências Voluntárias - Consolidação</v>
      </c>
      <c r="B3756" s="3" t="s">
        <v>3042</v>
      </c>
      <c r="C3756" s="4">
        <v>3592747602.29</v>
      </c>
      <c r="E3756" s="1">
        <f t="shared" ref="E3756:E3759" si="906">SUMIF(A3756:B3756,"*intra*",C3756:D3756)+SUMIF(A3756:B3756,"*inter*",C3756:D3756)</f>
        <v>0</v>
      </c>
      <c r="F3756" s="1">
        <f t="shared" ref="F3756:F3759" si="907">SUMIF(A3756:B3756,"*consolidação*",C3756:D3756)</f>
        <v>3592747602.29</v>
      </c>
      <c r="H3756" t="b">
        <f t="shared" si="903"/>
        <v>1</v>
      </c>
      <c r="I3756" t="str">
        <f t="shared" si="899"/>
        <v>00</v>
      </c>
    </row>
    <row r="3757" spans="1:9">
      <c r="A3757" t="str">
        <f t="shared" si="900"/>
        <v>3.5.2.3.3.00.00 - Transferências Voluntárias - Inter OFSS - União</v>
      </c>
      <c r="B3757" s="5" t="s">
        <v>3043</v>
      </c>
      <c r="C3757" s="6">
        <v>0</v>
      </c>
      <c r="E3757" s="1">
        <f t="shared" si="906"/>
        <v>0</v>
      </c>
      <c r="F3757" s="1">
        <f t="shared" si="907"/>
        <v>0</v>
      </c>
      <c r="H3757" t="b">
        <f t="shared" si="903"/>
        <v>1</v>
      </c>
      <c r="I3757" t="str">
        <f t="shared" si="899"/>
        <v>00</v>
      </c>
    </row>
    <row r="3758" spans="1:9">
      <c r="A3758" t="str">
        <f t="shared" si="900"/>
        <v>3.5.2.3.4.00.00 - Transferências Voluntárias - Inter OFSS - Estado</v>
      </c>
      <c r="B3758" s="3" t="s">
        <v>3044</v>
      </c>
      <c r="C3758" s="4">
        <v>1222643915.3399999</v>
      </c>
      <c r="E3758" s="1">
        <f t="shared" si="906"/>
        <v>1222643915.3399999</v>
      </c>
      <c r="F3758" s="1">
        <f t="shared" si="907"/>
        <v>0</v>
      </c>
      <c r="H3758" t="b">
        <f t="shared" si="903"/>
        <v>1</v>
      </c>
      <c r="I3758" t="str">
        <f t="shared" si="899"/>
        <v>00</v>
      </c>
    </row>
    <row r="3759" spans="1:9" ht="25.5">
      <c r="A3759" t="str">
        <f t="shared" si="900"/>
        <v>3.5.2.3.5.00.00 - Transferências Voluntárias - Inter OFSS - 
 Município</v>
      </c>
      <c r="B3759" s="5" t="s">
        <v>3045</v>
      </c>
      <c r="C3759" s="6">
        <v>1899255912.78</v>
      </c>
      <c r="E3759" s="1">
        <f t="shared" si="906"/>
        <v>1899255912.78</v>
      </c>
      <c r="F3759" s="1">
        <f t="shared" si="907"/>
        <v>0</v>
      </c>
      <c r="H3759" t="b">
        <f t="shared" si="903"/>
        <v>1</v>
      </c>
      <c r="I3759" t="str">
        <f t="shared" si="899"/>
        <v>00</v>
      </c>
    </row>
    <row r="3760" spans="1:9">
      <c r="A3760" t="str">
        <f t="shared" si="900"/>
        <v>3.5.2.4.0.00.00 - Outras Transferências</v>
      </c>
      <c r="B3760" s="3" t="s">
        <v>3046</v>
      </c>
      <c r="C3760" s="4">
        <v>113754755087.11</v>
      </c>
      <c r="E3760" s="1">
        <f>E3764+E3762+E3763+E3761</f>
        <v>111550100770.35999</v>
      </c>
      <c r="F3760" s="1">
        <f>F3764+F3762+F3763+F3761</f>
        <v>2204654316.75</v>
      </c>
      <c r="H3760" t="b">
        <f t="shared" si="903"/>
        <v>1</v>
      </c>
      <c r="I3760" t="str">
        <f t="shared" si="899"/>
        <v>00</v>
      </c>
    </row>
    <row r="3761" spans="1:9">
      <c r="A3761" t="str">
        <f t="shared" si="900"/>
        <v>3.5.2.4.1.00.00 - Outras Transferências - Consolidação</v>
      </c>
      <c r="B3761" s="5" t="s">
        <v>3047</v>
      </c>
      <c r="C3761" s="6">
        <v>2204654316.75</v>
      </c>
      <c r="E3761" s="1">
        <f t="shared" ref="E3761:E3764" si="908">SUMIF(A3761:B3761,"*intra*",C3761:D3761)+SUMIF(A3761:B3761,"*inter*",C3761:D3761)</f>
        <v>0</v>
      </c>
      <c r="F3761" s="1">
        <f t="shared" ref="F3761:F3764" si="909">SUMIF(A3761:B3761,"*consolidação*",C3761:D3761)</f>
        <v>2204654316.75</v>
      </c>
      <c r="H3761" t="b">
        <f t="shared" si="903"/>
        <v>1</v>
      </c>
      <c r="I3761" t="str">
        <f t="shared" si="899"/>
        <v>00</v>
      </c>
    </row>
    <row r="3762" spans="1:9">
      <c r="A3762" t="str">
        <f t="shared" si="900"/>
        <v>3.5.2.4.3.00.00 - Outras Transferências – Inter OFSS - União</v>
      </c>
      <c r="B3762" s="3" t="s">
        <v>3048</v>
      </c>
      <c r="C3762" s="4">
        <v>0</v>
      </c>
      <c r="E3762" s="1">
        <f t="shared" si="908"/>
        <v>0</v>
      </c>
      <c r="F3762" s="1">
        <f t="shared" si="909"/>
        <v>0</v>
      </c>
      <c r="H3762" t="b">
        <f t="shared" si="903"/>
        <v>1</v>
      </c>
      <c r="I3762" t="str">
        <f t="shared" si="899"/>
        <v>00</v>
      </c>
    </row>
    <row r="3763" spans="1:9">
      <c r="A3763" t="str">
        <f t="shared" si="900"/>
        <v>3.5.2.4.4.00.00 - Outras Transferências – Inter OFSS - Estado</v>
      </c>
      <c r="B3763" s="5" t="s">
        <v>3049</v>
      </c>
      <c r="C3763" s="6">
        <v>38412030704.599998</v>
      </c>
      <c r="E3763" s="1">
        <f t="shared" si="908"/>
        <v>38412030704.599998</v>
      </c>
      <c r="F3763" s="1">
        <f t="shared" si="909"/>
        <v>0</v>
      </c>
      <c r="H3763" t="b">
        <f t="shared" si="903"/>
        <v>1</v>
      </c>
      <c r="I3763" t="str">
        <f t="shared" si="899"/>
        <v>00</v>
      </c>
    </row>
    <row r="3764" spans="1:9">
      <c r="A3764" t="str">
        <f t="shared" si="900"/>
        <v>3.5.2.4.5.00.00 - Outras Transferências – Inter OFSS - Município</v>
      </c>
      <c r="B3764" s="3" t="s">
        <v>3050</v>
      </c>
      <c r="C3764" s="4">
        <v>73138070065.759995</v>
      </c>
      <c r="E3764" s="1">
        <f t="shared" si="908"/>
        <v>73138070065.759995</v>
      </c>
      <c r="F3764" s="1">
        <f t="shared" si="909"/>
        <v>0</v>
      </c>
      <c r="H3764" t="b">
        <f t="shared" si="903"/>
        <v>1</v>
      </c>
      <c r="I3764" t="str">
        <f t="shared" si="899"/>
        <v>00</v>
      </c>
    </row>
    <row r="3765" spans="1:9">
      <c r="A3765" t="str">
        <f t="shared" si="900"/>
        <v>3.5.3.0.0.00.00 - Transferências a Instituições Privadas</v>
      </c>
      <c r="B3765" s="5" t="s">
        <v>3051</v>
      </c>
      <c r="C3765" s="6">
        <v>3571844019.4099998</v>
      </c>
      <c r="E3765" s="1">
        <f>E3768+E3766</f>
        <v>0</v>
      </c>
      <c r="F3765" s="1">
        <f>F3768+F3766</f>
        <v>3571844019.4099998</v>
      </c>
      <c r="H3765" t="b">
        <f t="shared" si="903"/>
        <v>1</v>
      </c>
      <c r="I3765" t="str">
        <f t="shared" si="899"/>
        <v>00</v>
      </c>
    </row>
    <row r="3766" spans="1:9" ht="25.5">
      <c r="A3766" t="str">
        <f t="shared" si="900"/>
        <v>3.5.3.1.0.00.00 - Transferências a Instituições Privadas sem Fins 
 Lucrativos</v>
      </c>
      <c r="B3766" s="3" t="s">
        <v>3052</v>
      </c>
      <c r="C3766" s="4">
        <v>2836621494.9000001</v>
      </c>
      <c r="E3766" s="1">
        <f>E3767</f>
        <v>0</v>
      </c>
      <c r="F3766" s="1">
        <f>F3767</f>
        <v>2836621494.9000001</v>
      </c>
      <c r="H3766" t="b">
        <f t="shared" si="903"/>
        <v>1</v>
      </c>
      <c r="I3766" t="str">
        <f t="shared" si="899"/>
        <v>00</v>
      </c>
    </row>
    <row r="3767" spans="1:9" ht="25.5">
      <c r="A3767" t="str">
        <f t="shared" si="900"/>
        <v>3.5.3.1.1.00.00 - Transferências a Instituições Privadas sem Fins 
 Lucrativos - Consolidação</v>
      </c>
      <c r="B3767" s="5" t="s">
        <v>3053</v>
      </c>
      <c r="C3767" s="6">
        <v>2836621494.9000001</v>
      </c>
      <c r="E3767" s="1">
        <f t="shared" ref="E3767" si="910">SUMIF(A3767:B3767,"*intra*",C3767:D3767)+SUMIF(A3767:B3767,"*inter*",C3767:D3767)</f>
        <v>0</v>
      </c>
      <c r="F3767" s="1">
        <f t="shared" ref="F3767" si="911">SUMIF(A3767:B3767,"*consolidação*",C3767:D3767)</f>
        <v>2836621494.9000001</v>
      </c>
      <c r="H3767" t="b">
        <f t="shared" si="903"/>
        <v>1</v>
      </c>
      <c r="I3767" t="str">
        <f t="shared" si="899"/>
        <v>00</v>
      </c>
    </row>
    <row r="3768" spans="1:9" ht="25.5">
      <c r="A3768" t="str">
        <f t="shared" si="900"/>
        <v>3.5.3.2.0.00.00 - Transferências a Instituições Privadas com Fins 
 Lucrativos</v>
      </c>
      <c r="B3768" s="3" t="s">
        <v>3054</v>
      </c>
      <c r="C3768" s="4">
        <v>735222524.50999999</v>
      </c>
      <c r="E3768" s="1">
        <f>E3769</f>
        <v>0</v>
      </c>
      <c r="F3768" s="1">
        <f>F3769</f>
        <v>735222524.50999999</v>
      </c>
      <c r="H3768" t="b">
        <f t="shared" si="903"/>
        <v>1</v>
      </c>
      <c r="I3768" t="str">
        <f t="shared" si="899"/>
        <v>00</v>
      </c>
    </row>
    <row r="3769" spans="1:9" ht="25.5">
      <c r="A3769" t="str">
        <f t="shared" si="900"/>
        <v>3.5.3.2.1.00.00 - Transferências a Instituições Privadas com Fins 
 Lucrativos - Consolidação</v>
      </c>
      <c r="B3769" s="5" t="s">
        <v>3055</v>
      </c>
      <c r="C3769" s="6">
        <v>735222524.50999999</v>
      </c>
      <c r="E3769" s="1">
        <f t="shared" ref="E3769" si="912">SUMIF(A3769:B3769,"*intra*",C3769:D3769)+SUMIF(A3769:B3769,"*inter*",C3769:D3769)</f>
        <v>0</v>
      </c>
      <c r="F3769" s="1">
        <f t="shared" ref="F3769" si="913">SUMIF(A3769:B3769,"*consolidação*",C3769:D3769)</f>
        <v>735222524.50999999</v>
      </c>
      <c r="H3769" t="b">
        <f t="shared" si="903"/>
        <v>1</v>
      </c>
      <c r="I3769" t="str">
        <f t="shared" si="899"/>
        <v>00</v>
      </c>
    </row>
    <row r="3770" spans="1:9">
      <c r="A3770" t="str">
        <f t="shared" si="900"/>
        <v>3.5.4.0.0.00.00 - Transferências a Instituições Multigovernamentais</v>
      </c>
      <c r="B3770" s="3" t="s">
        <v>3056</v>
      </c>
      <c r="C3770" s="4">
        <v>0</v>
      </c>
      <c r="E3770" s="1">
        <f>E3771</f>
        <v>0</v>
      </c>
      <c r="F3770" s="1">
        <f>F3771</f>
        <v>0</v>
      </c>
      <c r="H3770" t="b">
        <f t="shared" si="903"/>
        <v>1</v>
      </c>
      <c r="I3770" t="str">
        <f t="shared" si="899"/>
        <v>00</v>
      </c>
    </row>
    <row r="3771" spans="1:9" ht="25.5">
      <c r="A3771" t="str">
        <f t="shared" si="900"/>
        <v>3.5.4.0.1.00.00 - Transferências a Instituições Multigovernamentais - 
 Consolidação</v>
      </c>
      <c r="B3771" s="5" t="s">
        <v>3057</v>
      </c>
      <c r="C3771" s="6">
        <v>0</v>
      </c>
      <c r="E3771" s="1">
        <f t="shared" ref="E3771" si="914">SUMIF(A3771:B3771,"*intra*",C3771:D3771)+SUMIF(A3771:B3771,"*inter*",C3771:D3771)</f>
        <v>0</v>
      </c>
      <c r="F3771" s="1">
        <f t="shared" ref="F3771" si="915">SUMIF(A3771:B3771,"*consolidação*",C3771:D3771)</f>
        <v>0</v>
      </c>
      <c r="H3771" t="b">
        <f t="shared" si="903"/>
        <v>1</v>
      </c>
      <c r="I3771" t="str">
        <f t="shared" si="899"/>
        <v>00</v>
      </c>
    </row>
    <row r="3772" spans="1:9">
      <c r="A3772" t="str">
        <f t="shared" si="900"/>
        <v>3.5.5.0.0.00.00 - Transferências a Consórcios Públicos</v>
      </c>
      <c r="B3772" s="3" t="s">
        <v>3058</v>
      </c>
      <c r="C3772" s="4">
        <v>0</v>
      </c>
      <c r="E3772" s="1">
        <f>E3773</f>
        <v>0</v>
      </c>
      <c r="F3772" s="1">
        <f>F3773</f>
        <v>0</v>
      </c>
      <c r="H3772" t="b">
        <f t="shared" si="903"/>
        <v>1</v>
      </c>
      <c r="I3772" t="str">
        <f t="shared" si="899"/>
        <v>00</v>
      </c>
    </row>
    <row r="3773" spans="1:9">
      <c r="A3773" t="str">
        <f t="shared" si="900"/>
        <v>3.5.5.0.1.00.00 - Transferências a Consórcios Públicos - Consolidação</v>
      </c>
      <c r="B3773" s="5" t="s">
        <v>3059</v>
      </c>
      <c r="C3773" s="6">
        <v>0</v>
      </c>
      <c r="E3773" s="1">
        <f t="shared" ref="E3773" si="916">SUMIF(A3773:B3773,"*intra*",C3773:D3773)+SUMIF(A3773:B3773,"*inter*",C3773:D3773)</f>
        <v>0</v>
      </c>
      <c r="F3773" s="1">
        <f t="shared" ref="F3773" si="917">SUMIF(A3773:B3773,"*consolidação*",C3773:D3773)</f>
        <v>0</v>
      </c>
      <c r="H3773" t="b">
        <f t="shared" si="903"/>
        <v>1</v>
      </c>
      <c r="I3773" t="str">
        <f t="shared" si="899"/>
        <v>00</v>
      </c>
    </row>
    <row r="3774" spans="1:9">
      <c r="A3774" t="str">
        <f t="shared" si="900"/>
        <v>3.5.6.0.0.00.00 - Transferências ao Exterior</v>
      </c>
      <c r="B3774" s="3" t="s">
        <v>3060</v>
      </c>
      <c r="C3774" s="4">
        <v>2084125421.9300001</v>
      </c>
      <c r="E3774" s="1">
        <f>E3775</f>
        <v>0</v>
      </c>
      <c r="F3774" s="1">
        <f>F3775</f>
        <v>2084125421.9300001</v>
      </c>
      <c r="H3774" t="b">
        <f t="shared" si="903"/>
        <v>1</v>
      </c>
      <c r="I3774" t="str">
        <f t="shared" si="899"/>
        <v>00</v>
      </c>
    </row>
    <row r="3775" spans="1:9">
      <c r="A3775" t="str">
        <f t="shared" si="900"/>
        <v>3.5.6.0.1.00.00 - Transferências ao Exterior - Consolidação</v>
      </c>
      <c r="B3775" s="5" t="s">
        <v>3061</v>
      </c>
      <c r="C3775" s="6">
        <v>2084125421.9300001</v>
      </c>
      <c r="E3775" s="1">
        <f t="shared" ref="E3775" si="918">SUMIF(A3775:B3775,"*intra*",C3775:D3775)+SUMIF(A3775:B3775,"*inter*",C3775:D3775)</f>
        <v>0</v>
      </c>
      <c r="F3775" s="1">
        <f t="shared" ref="F3775" si="919">SUMIF(A3775:B3775,"*consolidação*",C3775:D3775)</f>
        <v>2084125421.9300001</v>
      </c>
      <c r="H3775" t="b">
        <f t="shared" si="903"/>
        <v>1</v>
      </c>
      <c r="I3775" t="str">
        <f t="shared" si="899"/>
        <v>00</v>
      </c>
    </row>
    <row r="3776" spans="1:9">
      <c r="A3776" t="str">
        <f t="shared" si="900"/>
        <v>3.5.7.0.0.00.00 - Execução Orçamentária Delegada</v>
      </c>
      <c r="B3776" s="3" t="s">
        <v>3062</v>
      </c>
      <c r="C3776" s="4">
        <v>317451.07</v>
      </c>
      <c r="E3776" s="1">
        <f>E3781+E3777</f>
        <v>317451.07</v>
      </c>
      <c r="F3776" s="1">
        <f>F3781+F3777</f>
        <v>0</v>
      </c>
      <c r="H3776" t="b">
        <f t="shared" si="903"/>
        <v>1</v>
      </c>
      <c r="I3776" t="str">
        <f t="shared" si="899"/>
        <v>00</v>
      </c>
    </row>
    <row r="3777" spans="1:9">
      <c r="A3777" t="str">
        <f t="shared" si="900"/>
        <v>3.5.7.1.0.00.00 - Execução Orçamentária Delegada a Entes</v>
      </c>
      <c r="B3777" s="5" t="s">
        <v>3063</v>
      </c>
      <c r="C3777" s="6">
        <v>317451.07</v>
      </c>
      <c r="E3777" s="1">
        <f>E3779+E3780+E3778</f>
        <v>317451.07</v>
      </c>
      <c r="F3777" s="1">
        <f>F3779+F3780+F3778</f>
        <v>0</v>
      </c>
      <c r="H3777" t="b">
        <f t="shared" si="903"/>
        <v>1</v>
      </c>
      <c r="I3777" t="str">
        <f t="shared" si="899"/>
        <v>00</v>
      </c>
    </row>
    <row r="3778" spans="1:9" ht="25.5">
      <c r="A3778" t="str">
        <f t="shared" si="900"/>
        <v>3.5.7.1.3.00.00 - Execução Orçamentária Delegada a Entes – Inter 
 OFSS - União</v>
      </c>
      <c r="B3778" s="3" t="s">
        <v>3064</v>
      </c>
      <c r="C3778" s="4">
        <v>0</v>
      </c>
      <c r="E3778" s="1">
        <f t="shared" ref="E3778:E3780" si="920">SUMIF(A3778:B3778,"*intra*",C3778:D3778)+SUMIF(A3778:B3778,"*inter*",C3778:D3778)</f>
        <v>0</v>
      </c>
      <c r="F3778" s="1">
        <f t="shared" ref="F3778:F3780" si="921">SUMIF(A3778:B3778,"*consolidação*",C3778:D3778)</f>
        <v>0</v>
      </c>
      <c r="H3778" t="b">
        <f t="shared" si="903"/>
        <v>1</v>
      </c>
      <c r="I3778" t="str">
        <f t="shared" si="899"/>
        <v>00</v>
      </c>
    </row>
    <row r="3779" spans="1:9" ht="25.5">
      <c r="A3779" t="str">
        <f t="shared" si="900"/>
        <v>3.5.7.1.4.00.00 - Execução Orçamentária Delegada a Entes – Inter 
 OFSS - Estado</v>
      </c>
      <c r="B3779" s="5" t="s">
        <v>3065</v>
      </c>
      <c r="C3779" s="6">
        <v>15268.24</v>
      </c>
      <c r="E3779" s="1">
        <f t="shared" si="920"/>
        <v>15268.24</v>
      </c>
      <c r="F3779" s="1">
        <f t="shared" si="921"/>
        <v>0</v>
      </c>
      <c r="H3779" t="b">
        <f t="shared" si="903"/>
        <v>1</v>
      </c>
      <c r="I3779" t="str">
        <f t="shared" si="899"/>
        <v>00</v>
      </c>
    </row>
    <row r="3780" spans="1:9" ht="25.5">
      <c r="A3780" t="str">
        <f t="shared" si="900"/>
        <v>3.5.7.1.5.00.00 - Execução Orçamentária Delegada a Entes – Inter 
 OFSS - Município</v>
      </c>
      <c r="B3780" s="3" t="s">
        <v>3066</v>
      </c>
      <c r="C3780" s="4">
        <v>302182.83</v>
      </c>
      <c r="E3780" s="1">
        <f t="shared" si="920"/>
        <v>302182.83</v>
      </c>
      <c r="F3780" s="1">
        <f t="shared" si="921"/>
        <v>0</v>
      </c>
      <c r="H3780" t="b">
        <f t="shared" si="903"/>
        <v>1</v>
      </c>
      <c r="I3780" t="str">
        <f t="shared" si="899"/>
        <v>00</v>
      </c>
    </row>
    <row r="3781" spans="1:9">
      <c r="A3781" t="str">
        <f t="shared" si="900"/>
        <v>3.5.7.2.0.00.00 - Execução Orçamentária Delegada a Consórcios</v>
      </c>
      <c r="B3781" s="5" t="s">
        <v>3067</v>
      </c>
      <c r="C3781" s="6">
        <v>0</v>
      </c>
      <c r="E3781" s="1">
        <f>E3782</f>
        <v>0</v>
      </c>
      <c r="F3781" s="1">
        <f>F3782</f>
        <v>0</v>
      </c>
      <c r="H3781" t="b">
        <f t="shared" si="903"/>
        <v>1</v>
      </c>
      <c r="I3781" t="str">
        <f t="shared" si="899"/>
        <v>00</v>
      </c>
    </row>
    <row r="3782" spans="1:9" ht="25.5">
      <c r="A3782" t="str">
        <f t="shared" si="900"/>
        <v>3.5.7.2.1.00.00 - Execução Orçamentária Delegada a Consórcios - 
 Consolidação</v>
      </c>
      <c r="B3782" s="3" t="s">
        <v>3068</v>
      </c>
      <c r="C3782" s="4">
        <v>0</v>
      </c>
      <c r="E3782" s="1">
        <f t="shared" ref="E3782" si="922">SUMIF(A3782:B3782,"*intra*",C3782:D3782)+SUMIF(A3782:B3782,"*inter*",C3782:D3782)</f>
        <v>0</v>
      </c>
      <c r="F3782" s="1">
        <f t="shared" ref="F3782" si="923">SUMIF(A3782:B3782,"*consolidação*",C3782:D3782)</f>
        <v>0</v>
      </c>
      <c r="H3782" t="b">
        <f t="shared" si="903"/>
        <v>1</v>
      </c>
      <c r="I3782" t="str">
        <f t="shared" si="899"/>
        <v>00</v>
      </c>
    </row>
    <row r="3783" spans="1:9">
      <c r="A3783" t="str">
        <f t="shared" si="900"/>
        <v>3.5.9.0.0.00.00 - Outras Transferências e Delegações Concedidas</v>
      </c>
      <c r="B3783" s="5" t="s">
        <v>3069</v>
      </c>
      <c r="C3783" s="6">
        <v>100687928429.45</v>
      </c>
      <c r="E3783" s="1">
        <f>E3784</f>
        <v>0</v>
      </c>
      <c r="F3783" s="1">
        <f>F3784</f>
        <v>100687928429.45</v>
      </c>
      <c r="H3783" t="b">
        <f t="shared" si="903"/>
        <v>1</v>
      </c>
      <c r="I3783" t="str">
        <f t="shared" si="899"/>
        <v>00</v>
      </c>
    </row>
    <row r="3784" spans="1:9">
      <c r="A3784" t="str">
        <f t="shared" si="900"/>
        <v>3.5.9.0.1.00.00 - Outras Transferências Concedidas - Consolidação</v>
      </c>
      <c r="B3784" s="3" t="s">
        <v>3070</v>
      </c>
      <c r="C3784" s="4">
        <v>100687928429.45</v>
      </c>
      <c r="E3784" s="1">
        <f t="shared" ref="E3784" si="924">SUMIF(A3784:B3784,"*intra*",C3784:D3784)+SUMIF(A3784:B3784,"*inter*",C3784:D3784)</f>
        <v>0</v>
      </c>
      <c r="F3784" s="1">
        <f t="shared" ref="F3784" si="925">SUMIF(A3784:B3784,"*consolidação*",C3784:D3784)</f>
        <v>100687928429.45</v>
      </c>
      <c r="H3784" t="b">
        <f t="shared" si="903"/>
        <v>1</v>
      </c>
      <c r="I3784" t="str">
        <f t="shared" si="899"/>
        <v>00</v>
      </c>
    </row>
    <row r="3785" spans="1:9" ht="25.5">
      <c r="A3785" t="str">
        <f t="shared" si="900"/>
        <v>3.6.0.0.0.00.00 - Desvalorização e Perda de Ativos e Incorporação de 
 Passivos</v>
      </c>
      <c r="B3785" s="5" t="s">
        <v>3071</v>
      </c>
      <c r="C3785" s="6">
        <v>572004453655.41003</v>
      </c>
      <c r="E3785" s="1">
        <f>E3829+E3786+E3831+E3820+E3811</f>
        <v>4060793996.0799999</v>
      </c>
      <c r="F3785" s="1">
        <f>F3829+F3786+F3831+F3820+F3811</f>
        <v>567943659659.32996</v>
      </c>
      <c r="H3785" t="b">
        <f t="shared" si="903"/>
        <v>1</v>
      </c>
      <c r="I3785" t="str">
        <f t="shared" si="899"/>
        <v>00</v>
      </c>
    </row>
    <row r="3786" spans="1:9" ht="25.5">
      <c r="A3786" t="str">
        <f t="shared" si="900"/>
        <v>3.6.1.0.0.00.00 - Reavaliação, Redução a Valor Recuperável e Ajuste 
 para Perdas</v>
      </c>
      <c r="B3786" s="3" t="s">
        <v>3072</v>
      </c>
      <c r="C3786" s="4">
        <v>390297721131.40997</v>
      </c>
      <c r="E3786" s="1">
        <f>E3801+E3791+E3803+E3793+E3789+E3787+E3809+E3799</f>
        <v>4060793996.0799999</v>
      </c>
      <c r="F3786" s="1">
        <f>F3801+F3791+F3803+F3793+F3789+F3787+F3809+F3799</f>
        <v>386236927135.33002</v>
      </c>
      <c r="H3786" t="b">
        <f t="shared" si="903"/>
        <v>1</v>
      </c>
      <c r="I3786" t="str">
        <f t="shared" si="899"/>
        <v>00</v>
      </c>
    </row>
    <row r="3787" spans="1:9">
      <c r="A3787" t="str">
        <f t="shared" si="900"/>
        <v>3.6.1.1.0.00.00 - Reavaliação de Imobilizado</v>
      </c>
      <c r="B3787" s="5" t="s">
        <v>3073</v>
      </c>
      <c r="C3787" s="6">
        <v>42704732126.220001</v>
      </c>
      <c r="E3787" s="1">
        <f>E3788</f>
        <v>0</v>
      </c>
      <c r="F3787" s="1">
        <f>F3788</f>
        <v>42704732126.220001</v>
      </c>
      <c r="H3787" t="b">
        <f t="shared" si="903"/>
        <v>1</v>
      </c>
      <c r="I3787" t="str">
        <f t="shared" si="899"/>
        <v>00</v>
      </c>
    </row>
    <row r="3788" spans="1:9">
      <c r="A3788" t="str">
        <f t="shared" si="900"/>
        <v>3.6.1.1.1.00.00 - Reavaliação de Imobilizado - Consolidação</v>
      </c>
      <c r="B3788" s="3" t="s">
        <v>3074</v>
      </c>
      <c r="C3788" s="4">
        <v>42704732126.220001</v>
      </c>
      <c r="E3788" s="1">
        <f t="shared" ref="E3788" si="926">SUMIF(A3788:B3788,"*intra*",C3788:D3788)+SUMIF(A3788:B3788,"*inter*",C3788:D3788)</f>
        <v>0</v>
      </c>
      <c r="F3788" s="1">
        <f t="shared" ref="F3788" si="927">SUMIF(A3788:B3788,"*consolidação*",C3788:D3788)</f>
        <v>42704732126.220001</v>
      </c>
      <c r="H3788" t="b">
        <f t="shared" si="903"/>
        <v>1</v>
      </c>
      <c r="I3788" t="str">
        <f t="shared" si="899"/>
        <v>00</v>
      </c>
    </row>
    <row r="3789" spans="1:9">
      <c r="A3789" t="str">
        <f t="shared" si="900"/>
        <v>3.6.1.2.0.00.00 - Reavaliação de Intangíveis</v>
      </c>
      <c r="B3789" s="5" t="s">
        <v>3075</v>
      </c>
      <c r="C3789" s="6">
        <v>870807.64</v>
      </c>
      <c r="E3789" s="1">
        <f>E3790</f>
        <v>0</v>
      </c>
      <c r="F3789" s="1">
        <f>F3790</f>
        <v>870807.64</v>
      </c>
      <c r="H3789" t="b">
        <f t="shared" si="903"/>
        <v>1</v>
      </c>
      <c r="I3789" t="str">
        <f t="shared" si="899"/>
        <v>00</v>
      </c>
    </row>
    <row r="3790" spans="1:9">
      <c r="A3790" t="str">
        <f t="shared" si="900"/>
        <v>3.6.1.2.1.00.00 - Reavaliação de Intangíveis - Consolidação</v>
      </c>
      <c r="B3790" s="3" t="s">
        <v>3076</v>
      </c>
      <c r="C3790" s="4">
        <v>870807.64</v>
      </c>
      <c r="E3790" s="1">
        <f t="shared" ref="E3790" si="928">SUMIF(A3790:B3790,"*intra*",C3790:D3790)+SUMIF(A3790:B3790,"*inter*",C3790:D3790)</f>
        <v>0</v>
      </c>
      <c r="F3790" s="1">
        <f t="shared" ref="F3790" si="929">SUMIF(A3790:B3790,"*consolidação*",C3790:D3790)</f>
        <v>870807.64</v>
      </c>
      <c r="H3790" t="b">
        <f t="shared" si="903"/>
        <v>1</v>
      </c>
      <c r="I3790" t="str">
        <f t="shared" si="899"/>
        <v>00</v>
      </c>
    </row>
    <row r="3791" spans="1:9">
      <c r="A3791" t="str">
        <f t="shared" si="900"/>
        <v>3.6.1.3.0.00.00 - Reavaliação de Outros Ativos</v>
      </c>
      <c r="B3791" s="5" t="s">
        <v>3077</v>
      </c>
      <c r="C3791" s="6">
        <v>12257.03</v>
      </c>
      <c r="E3791" s="1">
        <f>E3792</f>
        <v>0</v>
      </c>
      <c r="F3791" s="1">
        <f>F3792</f>
        <v>12257.03</v>
      </c>
      <c r="H3791" t="b">
        <f t="shared" si="903"/>
        <v>1</v>
      </c>
      <c r="I3791" t="str">
        <f t="shared" si="899"/>
        <v>00</v>
      </c>
    </row>
    <row r="3792" spans="1:9">
      <c r="A3792" t="str">
        <f t="shared" si="900"/>
        <v>3.6.1.3.1.00.00 - Reavaliação de Outros Ativos - Consolidação</v>
      </c>
      <c r="B3792" s="3" t="s">
        <v>3078</v>
      </c>
      <c r="C3792" s="4">
        <v>12257.03</v>
      </c>
      <c r="E3792" s="1">
        <f t="shared" ref="E3792" si="930">SUMIF(A3792:B3792,"*intra*",C3792:D3792)+SUMIF(A3792:B3792,"*inter*",C3792:D3792)</f>
        <v>0</v>
      </c>
      <c r="F3792" s="1">
        <f t="shared" ref="F3792" si="931">SUMIF(A3792:B3792,"*consolidação*",C3792:D3792)</f>
        <v>12257.03</v>
      </c>
      <c r="H3792" t="b">
        <f t="shared" si="903"/>
        <v>1</v>
      </c>
      <c r="I3792" t="str">
        <f t="shared" si="899"/>
        <v>00</v>
      </c>
    </row>
    <row r="3793" spans="1:9">
      <c r="A3793" t="str">
        <f t="shared" si="900"/>
        <v>3.6.1.4.0.00.00 - Redução a Valor Recuperável de Investimentos</v>
      </c>
      <c r="B3793" s="5" t="s">
        <v>3079</v>
      </c>
      <c r="C3793" s="6">
        <v>67816.509999999995</v>
      </c>
      <c r="E3793" s="1">
        <f>E3797+E3795+E3798+E3796+E3794</f>
        <v>0</v>
      </c>
      <c r="F3793" s="1">
        <f>F3797+F3795+F3798+F3796+F3794</f>
        <v>67816.509999999995</v>
      </c>
      <c r="H3793" t="b">
        <f t="shared" si="903"/>
        <v>1</v>
      </c>
      <c r="I3793" t="str">
        <f t="shared" si="899"/>
        <v>00</v>
      </c>
    </row>
    <row r="3794" spans="1:9" ht="25.5">
      <c r="A3794" t="str">
        <f t="shared" si="900"/>
        <v>3.6.1.4.1.00.00 - Redução a Valor Recuperável de Investimentos - 
 Consolidação</v>
      </c>
      <c r="B3794" s="3" t="s">
        <v>3080</v>
      </c>
      <c r="C3794" s="4">
        <v>67816.509999999995</v>
      </c>
      <c r="E3794" s="1">
        <f t="shared" ref="E3794:E3798" si="932">SUMIF(A3794:B3794,"*intra*",C3794:D3794)+SUMIF(A3794:B3794,"*inter*",C3794:D3794)</f>
        <v>0</v>
      </c>
      <c r="F3794" s="1">
        <f t="shared" ref="F3794:F3798" si="933">SUMIF(A3794:B3794,"*consolidação*",C3794:D3794)</f>
        <v>67816.509999999995</v>
      </c>
      <c r="H3794" t="b">
        <f t="shared" si="903"/>
        <v>1</v>
      </c>
      <c r="I3794" t="str">
        <f t="shared" si="899"/>
        <v>00</v>
      </c>
    </row>
    <row r="3795" spans="1:9" ht="25.5">
      <c r="A3795" t="str">
        <f t="shared" si="900"/>
        <v>3.6.1.4.2.00.00 - Redução a Valor Recuperável de Investimentos - 
 Intra OFSS</v>
      </c>
      <c r="B3795" s="5" t="s">
        <v>3081</v>
      </c>
      <c r="C3795" s="6">
        <v>0</v>
      </c>
      <c r="E3795" s="1">
        <f t="shared" si="932"/>
        <v>0</v>
      </c>
      <c r="F3795" s="1">
        <f t="shared" si="933"/>
        <v>0</v>
      </c>
      <c r="H3795" t="b">
        <f t="shared" si="903"/>
        <v>1</v>
      </c>
      <c r="I3795" t="str">
        <f t="shared" si="899"/>
        <v>00</v>
      </c>
    </row>
    <row r="3796" spans="1:9" ht="25.5">
      <c r="A3796" t="str">
        <f t="shared" si="900"/>
        <v>3.6.1.4.3.00.00 - Redução a Valor Recuperável de Investimentos - 
 Inter OFSS - União</v>
      </c>
      <c r="B3796" s="3" t="s">
        <v>3082</v>
      </c>
      <c r="C3796" s="4">
        <v>0</v>
      </c>
      <c r="E3796" s="1">
        <f t="shared" si="932"/>
        <v>0</v>
      </c>
      <c r="F3796" s="1">
        <f t="shared" si="933"/>
        <v>0</v>
      </c>
      <c r="H3796" t="b">
        <f t="shared" si="903"/>
        <v>1</v>
      </c>
      <c r="I3796" t="str">
        <f t="shared" si="899"/>
        <v>00</v>
      </c>
    </row>
    <row r="3797" spans="1:9" ht="25.5">
      <c r="A3797" t="str">
        <f t="shared" si="900"/>
        <v>3.6.1.4.4.00.00 - Redução a Valor Recuperável de Investimentos - 
 Inter OFSS - Estado</v>
      </c>
      <c r="B3797" s="5" t="s">
        <v>3083</v>
      </c>
      <c r="C3797" s="6">
        <v>0</v>
      </c>
      <c r="E3797" s="1">
        <f t="shared" si="932"/>
        <v>0</v>
      </c>
      <c r="F3797" s="1">
        <f t="shared" si="933"/>
        <v>0</v>
      </c>
      <c r="H3797" t="b">
        <f t="shared" si="903"/>
        <v>1</v>
      </c>
      <c r="I3797" t="str">
        <f t="shared" si="899"/>
        <v>00</v>
      </c>
    </row>
    <row r="3798" spans="1:9" ht="25.5">
      <c r="A3798" t="str">
        <f t="shared" si="900"/>
        <v>3.6.1.4.5.00.00 - Redução a Valor Recuperável de Investimentos - 
 Inter OFSS - Município</v>
      </c>
      <c r="B3798" s="3" t="s">
        <v>3084</v>
      </c>
      <c r="C3798" s="4">
        <v>0</v>
      </c>
      <c r="E3798" s="1">
        <f t="shared" si="932"/>
        <v>0</v>
      </c>
      <c r="F3798" s="1">
        <f t="shared" si="933"/>
        <v>0</v>
      </c>
      <c r="H3798" t="b">
        <f t="shared" si="903"/>
        <v>1</v>
      </c>
      <c r="I3798" t="str">
        <f t="shared" si="899"/>
        <v>00</v>
      </c>
    </row>
    <row r="3799" spans="1:9">
      <c r="A3799" t="str">
        <f t="shared" si="900"/>
        <v>3.6.1.5.0.00.00 - Redução a Valor Recuperável de Imobilizado</v>
      </c>
      <c r="B3799" s="5" t="s">
        <v>3085</v>
      </c>
      <c r="C3799" s="6">
        <v>54801711.07</v>
      </c>
      <c r="E3799" s="1">
        <f>E3800</f>
        <v>0</v>
      </c>
      <c r="F3799" s="1">
        <f>F3800</f>
        <v>54801711.07</v>
      </c>
      <c r="H3799" t="b">
        <f t="shared" si="903"/>
        <v>1</v>
      </c>
      <c r="I3799" t="str">
        <f t="shared" si="899"/>
        <v>00</v>
      </c>
    </row>
    <row r="3800" spans="1:9" ht="25.5">
      <c r="A3800" t="str">
        <f t="shared" si="900"/>
        <v>3.6.1.5.1.00.00 - Redução a Valor Recuperável de Imobilizado - 
 Consolidação</v>
      </c>
      <c r="B3800" s="3" t="s">
        <v>3086</v>
      </c>
      <c r="C3800" s="4">
        <v>54801711.07</v>
      </c>
      <c r="E3800" s="1">
        <f t="shared" ref="E3800" si="934">SUMIF(A3800:B3800,"*intra*",C3800:D3800)+SUMIF(A3800:B3800,"*inter*",C3800:D3800)</f>
        <v>0</v>
      </c>
      <c r="F3800" s="1">
        <f t="shared" ref="F3800" si="935">SUMIF(A3800:B3800,"*consolidação*",C3800:D3800)</f>
        <v>54801711.07</v>
      </c>
      <c r="H3800" t="b">
        <f t="shared" si="903"/>
        <v>1</v>
      </c>
      <c r="I3800" t="str">
        <f t="shared" si="899"/>
        <v>00</v>
      </c>
    </row>
    <row r="3801" spans="1:9">
      <c r="A3801" t="str">
        <f t="shared" si="900"/>
        <v>3.6.1.6.0.00.00 - Redução a Valor Recuperável de Intangíveis</v>
      </c>
      <c r="B3801" s="5" t="s">
        <v>3087</v>
      </c>
      <c r="C3801" s="6">
        <v>784167.1</v>
      </c>
      <c r="E3801" s="1">
        <f>E3802</f>
        <v>0</v>
      </c>
      <c r="F3801" s="1">
        <f>F3802</f>
        <v>784167.1</v>
      </c>
      <c r="H3801" t="b">
        <f t="shared" si="903"/>
        <v>1</v>
      </c>
      <c r="I3801" t="str">
        <f t="shared" si="899"/>
        <v>00</v>
      </c>
    </row>
    <row r="3802" spans="1:9" ht="25.5">
      <c r="A3802" t="str">
        <f t="shared" si="900"/>
        <v>3.6.1.6.1.00.00 - Redução a Valor Recuperável de Intangíveis - 
 Consolidação</v>
      </c>
      <c r="B3802" s="3" t="s">
        <v>3088</v>
      </c>
      <c r="C3802" s="4">
        <v>784167.1</v>
      </c>
      <c r="E3802" s="1">
        <f t="shared" ref="E3802" si="936">SUMIF(A3802:B3802,"*intra*",C3802:D3802)+SUMIF(A3802:B3802,"*inter*",C3802:D3802)</f>
        <v>0</v>
      </c>
      <c r="F3802" s="1">
        <f t="shared" ref="F3802" si="937">SUMIF(A3802:B3802,"*consolidação*",C3802:D3802)</f>
        <v>784167.1</v>
      </c>
      <c r="H3802" t="b">
        <f t="shared" si="903"/>
        <v>1</v>
      </c>
      <c r="I3802" t="str">
        <f t="shared" si="899"/>
        <v>00</v>
      </c>
    </row>
    <row r="3803" spans="1:9" ht="25.5">
      <c r="A3803" t="str">
        <f t="shared" si="900"/>
        <v>3.6.1.7.0.00.00 - Variação Patrimonial Diminutiva com Ajuste de 
 Perdas de Créditos e de Investimentos e Aplicações Temporários</v>
      </c>
      <c r="B3803" s="5" t="s">
        <v>3089</v>
      </c>
      <c r="C3803" s="6">
        <v>347531139166.81</v>
      </c>
      <c r="E3803" s="1">
        <f>E3805+E3807+E3804+E3808+E3806</f>
        <v>4060793996.0799999</v>
      </c>
      <c r="F3803" s="1">
        <f>F3805+F3807+F3804+F3808+F3806</f>
        <v>343470345170.72998</v>
      </c>
      <c r="H3803" t="b">
        <f t="shared" si="903"/>
        <v>1</v>
      </c>
      <c r="I3803" t="str">
        <f t="shared" si="899"/>
        <v>00</v>
      </c>
    </row>
    <row r="3804" spans="1:9" ht="38.25">
      <c r="A3804" t="str">
        <f t="shared" si="900"/>
        <v>3.6.1.7.1.00.00 - Variação Patrimonial Diminutiva com Ajuste de 
 Perdas de Créditos e de Investimentos e Aplicações Temporários - 
 Consolidação</v>
      </c>
      <c r="B3804" s="3" t="s">
        <v>3090</v>
      </c>
      <c r="C3804" s="4">
        <v>343470345170.72998</v>
      </c>
      <c r="E3804" s="1">
        <f t="shared" ref="E3804:E3808" si="938">SUMIF(A3804:B3804,"*intra*",C3804:D3804)+SUMIF(A3804:B3804,"*inter*",C3804:D3804)</f>
        <v>0</v>
      </c>
      <c r="F3804" s="1">
        <f t="shared" ref="F3804:F3808" si="939">SUMIF(A3804:B3804,"*consolidação*",C3804:D3804)</f>
        <v>343470345170.72998</v>
      </c>
      <c r="H3804" t="b">
        <f t="shared" si="903"/>
        <v>1</v>
      </c>
      <c r="I3804" t="str">
        <f t="shared" si="899"/>
        <v>00</v>
      </c>
    </row>
    <row r="3805" spans="1:9" ht="38.25">
      <c r="A3805" t="str">
        <f t="shared" si="900"/>
        <v>3.6.1.7.2.00.00 - Variação Patrimonial Diminutiva com Ajuste de 
 Perdas de Créditos e de Investimentos e Aplicações Temporários- 
 Intra OFSS</v>
      </c>
      <c r="B3805" s="5" t="s">
        <v>3091</v>
      </c>
      <c r="C3805" s="6">
        <v>4060793996.0799999</v>
      </c>
      <c r="E3805" s="1">
        <f t="shared" si="938"/>
        <v>4060793996.0799999</v>
      </c>
      <c r="F3805" s="1">
        <f t="shared" si="939"/>
        <v>0</v>
      </c>
      <c r="H3805" t="b">
        <f t="shared" si="903"/>
        <v>1</v>
      </c>
      <c r="I3805" t="str">
        <f t="shared" si="899"/>
        <v>00</v>
      </c>
    </row>
    <row r="3806" spans="1:9" ht="38.25">
      <c r="A3806" t="str">
        <f t="shared" si="900"/>
        <v>3.6.1.7.3.00.00 - Variação Patrimonial Diminutiva com Ajuste de 
 Perdas de Créditos e de Investimentos e Aplicações Temporários- 
 Inter OFSS - União</v>
      </c>
      <c r="B3806" s="3" t="s">
        <v>3092</v>
      </c>
      <c r="C3806" s="4">
        <v>0</v>
      </c>
      <c r="E3806" s="1">
        <f t="shared" si="938"/>
        <v>0</v>
      </c>
      <c r="F3806" s="1">
        <f t="shared" si="939"/>
        <v>0</v>
      </c>
      <c r="H3806" t="b">
        <f t="shared" si="903"/>
        <v>1</v>
      </c>
      <c r="I3806" t="str">
        <f t="shared" si="899"/>
        <v>00</v>
      </c>
    </row>
    <row r="3807" spans="1:9" ht="38.25">
      <c r="A3807" t="str">
        <f t="shared" si="900"/>
        <v>3.6.1.7.4.00.00 - Variação Patrimonial Diminutiva com Ajuste de 
 Perdas de Créditos e de Investimentos e Aplicações Temporários- 
 Inter OFSS - Estado</v>
      </c>
      <c r="B3807" s="5" t="s">
        <v>3093</v>
      </c>
      <c r="C3807" s="6">
        <v>0</v>
      </c>
      <c r="E3807" s="1">
        <f t="shared" si="938"/>
        <v>0</v>
      </c>
      <c r="F3807" s="1">
        <f t="shared" si="939"/>
        <v>0</v>
      </c>
      <c r="H3807" t="b">
        <f t="shared" si="903"/>
        <v>1</v>
      </c>
      <c r="I3807" t="str">
        <f t="shared" si="899"/>
        <v>00</v>
      </c>
    </row>
    <row r="3808" spans="1:9" ht="38.25">
      <c r="A3808" t="str">
        <f t="shared" si="900"/>
        <v>3.6.1.7.5.00.00 - Variação Patrimonial Diminutiva com Ajuste de 
 Perdas de Créditos e de Investimentos e Aplicações Temporários- 
 Inter OFSS - Município</v>
      </c>
      <c r="B3808" s="3" t="s">
        <v>3094</v>
      </c>
      <c r="C3808" s="4">
        <v>0</v>
      </c>
      <c r="E3808" s="1">
        <f t="shared" si="938"/>
        <v>0</v>
      </c>
      <c r="F3808" s="1">
        <f t="shared" si="939"/>
        <v>0</v>
      </c>
      <c r="H3808" t="b">
        <f t="shared" si="903"/>
        <v>1</v>
      </c>
      <c r="I3808" t="str">
        <f t="shared" si="899"/>
        <v>00</v>
      </c>
    </row>
    <row r="3809" spans="1:9" ht="25.5">
      <c r="A3809" t="str">
        <f t="shared" si="900"/>
        <v>3.6.1.8.0.00.00 - Variação Patrimonial Diminutiva com Ajuste de 
 Perdas de Estoques</v>
      </c>
      <c r="B3809" s="5" t="s">
        <v>3095</v>
      </c>
      <c r="C3809" s="6">
        <v>5313079.03</v>
      </c>
      <c r="E3809" s="1">
        <f>E3810</f>
        <v>0</v>
      </c>
      <c r="F3809" s="1">
        <f>F3810</f>
        <v>5313079.03</v>
      </c>
      <c r="H3809" t="b">
        <f t="shared" si="903"/>
        <v>1</v>
      </c>
      <c r="I3809" t="str">
        <f t="shared" si="899"/>
        <v>00</v>
      </c>
    </row>
    <row r="3810" spans="1:9" ht="25.5">
      <c r="A3810" t="str">
        <f t="shared" si="900"/>
        <v>3.6.1.8.1.00.00 - Variação Patrimonial Diminutiva com Ajuste de 
 Perdas de Estoques - Consolidação</v>
      </c>
      <c r="B3810" s="3" t="s">
        <v>3096</v>
      </c>
      <c r="C3810" s="4">
        <v>5313079.03</v>
      </c>
      <c r="E3810" s="1">
        <f t="shared" ref="E3810" si="940">SUMIF(A3810:B3810,"*intra*",C3810:D3810)+SUMIF(A3810:B3810,"*inter*",C3810:D3810)</f>
        <v>0</v>
      </c>
      <c r="F3810" s="1">
        <f t="shared" ref="F3810" si="941">SUMIF(A3810:B3810,"*consolidação*",C3810:D3810)</f>
        <v>5313079.03</v>
      </c>
      <c r="H3810" t="b">
        <f t="shared" si="903"/>
        <v>1</v>
      </c>
      <c r="I3810" t="str">
        <f t="shared" si="899"/>
        <v>00</v>
      </c>
    </row>
    <row r="3811" spans="1:9">
      <c r="A3811" t="str">
        <f t="shared" si="900"/>
        <v>3.6.2.0.0.00.00 - Perdas com Alienação</v>
      </c>
      <c r="B3811" s="5" t="s">
        <v>3097</v>
      </c>
      <c r="C3811" s="6">
        <v>158262264.59</v>
      </c>
      <c r="E3811" s="1">
        <f>E3812+E3814+E3816+E3818</f>
        <v>0</v>
      </c>
      <c r="F3811" s="1">
        <f>F3812+F3814+F3816+F3818</f>
        <v>158262264.59</v>
      </c>
      <c r="H3811" t="b">
        <f t="shared" si="903"/>
        <v>1</v>
      </c>
      <c r="I3811" t="str">
        <f t="shared" si="899"/>
        <v>00</v>
      </c>
    </row>
    <row r="3812" spans="1:9">
      <c r="A3812" t="str">
        <f t="shared" si="900"/>
        <v>3.6.2.1.0.00.00 - Perdas com Alienação de Investimentos</v>
      </c>
      <c r="B3812" s="3" t="s">
        <v>3098</v>
      </c>
      <c r="C3812" s="4">
        <v>52.29</v>
      </c>
      <c r="E3812" s="1">
        <f>E3813</f>
        <v>0</v>
      </c>
      <c r="F3812" s="1">
        <f>F3813</f>
        <v>52.29</v>
      </c>
      <c r="H3812" t="b">
        <f t="shared" si="903"/>
        <v>1</v>
      </c>
      <c r="I3812" t="str">
        <f t="shared" ref="I3812:I3875" si="942">MID(A3812,11,2)</f>
        <v>00</v>
      </c>
    </row>
    <row r="3813" spans="1:9" ht="25.5">
      <c r="A3813" t="str">
        <f t="shared" ref="A3813:A3876" si="943">TRIM(B3813)</f>
        <v>3.6.2.1.1.00.00 - Perdas com Alienação de Investimentos - 
 Consolidação</v>
      </c>
      <c r="B3813" s="5" t="s">
        <v>3099</v>
      </c>
      <c r="C3813" s="6">
        <v>52.29</v>
      </c>
      <c r="E3813" s="1">
        <f t="shared" ref="E3813" si="944">SUMIF(A3813:B3813,"*intra*",C3813:D3813)+SUMIF(A3813:B3813,"*inter*",C3813:D3813)</f>
        <v>0</v>
      </c>
      <c r="F3813" s="1">
        <f t="shared" ref="F3813" si="945">SUMIF(A3813:B3813,"*consolidação*",C3813:D3813)</f>
        <v>52.29</v>
      </c>
      <c r="H3813" t="b">
        <f t="shared" ref="H3813:H3876" si="946">IF(I3813="00",C3813=E3813+F3813,TRUE)</f>
        <v>1</v>
      </c>
      <c r="I3813" t="str">
        <f t="shared" si="942"/>
        <v>00</v>
      </c>
    </row>
    <row r="3814" spans="1:9">
      <c r="A3814" t="str">
        <f t="shared" si="943"/>
        <v>3.6.2.2.0.00.00 - Perdas com Alienação de Imobilizado</v>
      </c>
      <c r="B3814" s="3" t="s">
        <v>3100</v>
      </c>
      <c r="C3814" s="4">
        <v>158240972.30000001</v>
      </c>
      <c r="E3814" s="1">
        <f>E3815</f>
        <v>0</v>
      </c>
      <c r="F3814" s="1">
        <f>F3815</f>
        <v>158240972.30000001</v>
      </c>
      <c r="H3814" t="b">
        <f t="shared" si="946"/>
        <v>1</v>
      </c>
      <c r="I3814" t="str">
        <f t="shared" si="942"/>
        <v>00</v>
      </c>
    </row>
    <row r="3815" spans="1:9">
      <c r="A3815" t="str">
        <f t="shared" si="943"/>
        <v>3.6.2.2.1.00.00 - Perdas com Alienação de Imobilizado - Consolidação</v>
      </c>
      <c r="B3815" s="5" t="s">
        <v>3101</v>
      </c>
      <c r="C3815" s="6">
        <v>158240972.30000001</v>
      </c>
      <c r="E3815" s="1">
        <f t="shared" ref="E3815" si="947">SUMIF(A3815:B3815,"*intra*",C3815:D3815)+SUMIF(A3815:B3815,"*inter*",C3815:D3815)</f>
        <v>0</v>
      </c>
      <c r="F3815" s="1">
        <f t="shared" ref="F3815" si="948">SUMIF(A3815:B3815,"*consolidação*",C3815:D3815)</f>
        <v>158240972.30000001</v>
      </c>
      <c r="H3815" t="b">
        <f t="shared" si="946"/>
        <v>1</v>
      </c>
      <c r="I3815" t="str">
        <f t="shared" si="942"/>
        <v>00</v>
      </c>
    </row>
    <row r="3816" spans="1:9">
      <c r="A3816" t="str">
        <f t="shared" si="943"/>
        <v>3.6.2.3.0.00.00 - Perdas com Alienação de Intangíveis</v>
      </c>
      <c r="B3816" s="3" t="s">
        <v>3102</v>
      </c>
      <c r="C3816" s="4">
        <v>21240</v>
      </c>
      <c r="E3816" s="1">
        <f>E3817</f>
        <v>0</v>
      </c>
      <c r="F3816" s="1">
        <f>F3817</f>
        <v>21240</v>
      </c>
      <c r="H3816" t="b">
        <f t="shared" si="946"/>
        <v>1</v>
      </c>
      <c r="I3816" t="str">
        <f t="shared" si="942"/>
        <v>00</v>
      </c>
    </row>
    <row r="3817" spans="1:9">
      <c r="A3817" t="str">
        <f t="shared" si="943"/>
        <v>3.6.2.3.1.00.00 - Perdas com Alienação de Intangíveis - Consolidação</v>
      </c>
      <c r="B3817" s="5" t="s">
        <v>3103</v>
      </c>
      <c r="C3817" s="6">
        <v>21240</v>
      </c>
      <c r="E3817" s="1">
        <f t="shared" ref="E3817" si="949">SUMIF(A3817:B3817,"*intra*",C3817:D3817)+SUMIF(A3817:B3817,"*inter*",C3817:D3817)</f>
        <v>0</v>
      </c>
      <c r="F3817" s="1">
        <f t="shared" ref="F3817" si="950">SUMIF(A3817:B3817,"*consolidação*",C3817:D3817)</f>
        <v>21240</v>
      </c>
      <c r="H3817" t="b">
        <f t="shared" si="946"/>
        <v>1</v>
      </c>
      <c r="I3817" t="str">
        <f t="shared" si="942"/>
        <v>00</v>
      </c>
    </row>
    <row r="3818" spans="1:9">
      <c r="A3818" t="str">
        <f t="shared" si="943"/>
        <v>3.6.2.9.0.00.00 - Perdas com Alienação de Demais Ativos</v>
      </c>
      <c r="B3818" s="3" t="s">
        <v>3104</v>
      </c>
      <c r="C3818" s="4">
        <v>0</v>
      </c>
      <c r="E3818" s="1">
        <f>E3819</f>
        <v>0</v>
      </c>
      <c r="F3818" s="1">
        <f>F3819</f>
        <v>0</v>
      </c>
      <c r="H3818" t="b">
        <f t="shared" si="946"/>
        <v>1</v>
      </c>
      <c r="I3818" t="str">
        <f t="shared" si="942"/>
        <v>00</v>
      </c>
    </row>
    <row r="3819" spans="1:9" ht="25.5">
      <c r="A3819" t="str">
        <f t="shared" si="943"/>
        <v>3.6.2.9.1.00.00 - Perdas com Alienação de Demais Ativos - 
 Consolidação</v>
      </c>
      <c r="B3819" s="5" t="s">
        <v>3105</v>
      </c>
      <c r="C3819" s="6">
        <v>0</v>
      </c>
      <c r="E3819" s="1">
        <f t="shared" ref="E3819" si="951">SUMIF(A3819:B3819,"*intra*",C3819:D3819)+SUMIF(A3819:B3819,"*inter*",C3819:D3819)</f>
        <v>0</v>
      </c>
      <c r="F3819" s="1">
        <f t="shared" ref="F3819" si="952">SUMIF(A3819:B3819,"*consolidação*",C3819:D3819)</f>
        <v>0</v>
      </c>
      <c r="H3819" t="b">
        <f t="shared" si="946"/>
        <v>1</v>
      </c>
      <c r="I3819" t="str">
        <f t="shared" si="942"/>
        <v>00</v>
      </c>
    </row>
    <row r="3820" spans="1:9">
      <c r="A3820" t="str">
        <f t="shared" si="943"/>
        <v>3.6.3.0.0.00.00 - Perdas Involuntárias</v>
      </c>
      <c r="B3820" s="3" t="s">
        <v>3106</v>
      </c>
      <c r="C3820" s="4">
        <v>842783946.96000004</v>
      </c>
      <c r="E3820" s="1">
        <f>E3821+E3827+E3825+E3823</f>
        <v>0</v>
      </c>
      <c r="F3820" s="1">
        <f>F3821+F3827+F3825+F3823</f>
        <v>842783946.96000004</v>
      </c>
      <c r="H3820" t="b">
        <f t="shared" si="946"/>
        <v>1</v>
      </c>
      <c r="I3820" t="str">
        <f t="shared" si="942"/>
        <v>00</v>
      </c>
    </row>
    <row r="3821" spans="1:9">
      <c r="A3821" t="str">
        <f t="shared" si="943"/>
        <v>3.6.3.1.0.00.00 - Perdas Involuntárias com Imobilizado</v>
      </c>
      <c r="B3821" s="5" t="s">
        <v>3107</v>
      </c>
      <c r="C3821" s="6">
        <v>342963521.20999998</v>
      </c>
      <c r="E3821" s="1">
        <f>E3822</f>
        <v>0</v>
      </c>
      <c r="F3821" s="1">
        <f>F3822</f>
        <v>342963521.20999998</v>
      </c>
      <c r="H3821" t="b">
        <f t="shared" si="946"/>
        <v>1</v>
      </c>
      <c r="I3821" t="str">
        <f t="shared" si="942"/>
        <v>00</v>
      </c>
    </row>
    <row r="3822" spans="1:9" ht="25.5">
      <c r="A3822" t="str">
        <f t="shared" si="943"/>
        <v>3.6.3.1.1.00.00 - Perdas Involuntárias com Imobilizado - 
 Consolidação</v>
      </c>
      <c r="B3822" s="3" t="s">
        <v>3108</v>
      </c>
      <c r="C3822" s="4">
        <v>342963521.20999998</v>
      </c>
      <c r="E3822" s="1">
        <f t="shared" ref="E3822" si="953">SUMIF(A3822:B3822,"*intra*",C3822:D3822)+SUMIF(A3822:B3822,"*inter*",C3822:D3822)</f>
        <v>0</v>
      </c>
      <c r="F3822" s="1">
        <f t="shared" ref="F3822" si="954">SUMIF(A3822:B3822,"*consolidação*",C3822:D3822)</f>
        <v>342963521.20999998</v>
      </c>
      <c r="H3822" t="b">
        <f t="shared" si="946"/>
        <v>1</v>
      </c>
      <c r="I3822" t="str">
        <f t="shared" si="942"/>
        <v>00</v>
      </c>
    </row>
    <row r="3823" spans="1:9">
      <c r="A3823" t="str">
        <f t="shared" si="943"/>
        <v>3.6.3.2.0.00.00 - Perdas Involuntárias com Intangíveis</v>
      </c>
      <c r="B3823" s="5" t="s">
        <v>3109</v>
      </c>
      <c r="C3823" s="6">
        <v>391503.7</v>
      </c>
      <c r="E3823" s="1">
        <f>E3824</f>
        <v>0</v>
      </c>
      <c r="F3823" s="1">
        <f>F3824</f>
        <v>391503.7</v>
      </c>
      <c r="H3823" t="b">
        <f t="shared" si="946"/>
        <v>1</v>
      </c>
      <c r="I3823" t="str">
        <f t="shared" si="942"/>
        <v>00</v>
      </c>
    </row>
    <row r="3824" spans="1:9" ht="25.5">
      <c r="A3824" t="str">
        <f t="shared" si="943"/>
        <v>3.6.3.2.1.00.00 - Perdas Involuntárias com Intangíveis - 
 Consolidação</v>
      </c>
      <c r="B3824" s="3" t="s">
        <v>3110</v>
      </c>
      <c r="C3824" s="4">
        <v>391503.7</v>
      </c>
      <c r="E3824" s="1">
        <f t="shared" ref="E3824" si="955">SUMIF(A3824:B3824,"*intra*",C3824:D3824)+SUMIF(A3824:B3824,"*inter*",C3824:D3824)</f>
        <v>0</v>
      </c>
      <c r="F3824" s="1">
        <f t="shared" ref="F3824" si="956">SUMIF(A3824:B3824,"*consolidação*",C3824:D3824)</f>
        <v>391503.7</v>
      </c>
      <c r="H3824" t="b">
        <f t="shared" si="946"/>
        <v>1</v>
      </c>
      <c r="I3824" t="str">
        <f t="shared" si="942"/>
        <v>00</v>
      </c>
    </row>
    <row r="3825" spans="1:9">
      <c r="A3825" t="str">
        <f t="shared" si="943"/>
        <v>3.6.3.3.0.00.00 - Perdas Involuntárias com Estoques</v>
      </c>
      <c r="B3825" s="5" t="s">
        <v>3111</v>
      </c>
      <c r="C3825" s="6">
        <v>240565859.44999999</v>
      </c>
      <c r="E3825" s="1">
        <f>E3826</f>
        <v>0</v>
      </c>
      <c r="F3825" s="1">
        <f>F3826</f>
        <v>240565859.44999999</v>
      </c>
      <c r="H3825" t="b">
        <f t="shared" si="946"/>
        <v>1</v>
      </c>
      <c r="I3825" t="str">
        <f t="shared" si="942"/>
        <v>00</v>
      </c>
    </row>
    <row r="3826" spans="1:9">
      <c r="A3826" t="str">
        <f t="shared" si="943"/>
        <v>3.6.3.3.1.00.00 - Perdas Involuntárias com Estoques - Consolidação</v>
      </c>
      <c r="B3826" s="3" t="s">
        <v>3112</v>
      </c>
      <c r="C3826" s="4">
        <v>240565859.44999999</v>
      </c>
      <c r="E3826" s="1">
        <f t="shared" ref="E3826" si="957">SUMIF(A3826:B3826,"*intra*",C3826:D3826)+SUMIF(A3826:B3826,"*inter*",C3826:D3826)</f>
        <v>0</v>
      </c>
      <c r="F3826" s="1">
        <f t="shared" ref="F3826" si="958">SUMIF(A3826:B3826,"*consolidação*",C3826:D3826)</f>
        <v>240565859.44999999</v>
      </c>
      <c r="H3826" t="b">
        <f t="shared" si="946"/>
        <v>1</v>
      </c>
      <c r="I3826" t="str">
        <f t="shared" si="942"/>
        <v>00</v>
      </c>
    </row>
    <row r="3827" spans="1:9">
      <c r="A3827" t="str">
        <f t="shared" si="943"/>
        <v>3.6.3.9.0.00.00 - Outras Perdas Involuntárias</v>
      </c>
      <c r="B3827" s="5" t="s">
        <v>3113</v>
      </c>
      <c r="C3827" s="6">
        <v>258863062.59999999</v>
      </c>
      <c r="E3827" s="1">
        <f>E3828</f>
        <v>0</v>
      </c>
      <c r="F3827" s="1">
        <f>F3828</f>
        <v>258863062.59999999</v>
      </c>
      <c r="H3827" t="b">
        <f t="shared" si="946"/>
        <v>1</v>
      </c>
      <c r="I3827" t="str">
        <f t="shared" si="942"/>
        <v>00</v>
      </c>
    </row>
    <row r="3828" spans="1:9">
      <c r="A3828" t="str">
        <f t="shared" si="943"/>
        <v>3.6.3.9.1.00.00 - Outras Perdas Involuntárias - Consolidação</v>
      </c>
      <c r="B3828" s="3" t="s">
        <v>3114</v>
      </c>
      <c r="C3828" s="4">
        <v>258863062.59999999</v>
      </c>
      <c r="E3828" s="1">
        <f t="shared" ref="E3828" si="959">SUMIF(A3828:B3828,"*intra*",C3828:D3828)+SUMIF(A3828:B3828,"*inter*",C3828:D3828)</f>
        <v>0</v>
      </c>
      <c r="F3828" s="1">
        <f t="shared" ref="F3828" si="960">SUMIF(A3828:B3828,"*consolidação*",C3828:D3828)</f>
        <v>258863062.59999999</v>
      </c>
      <c r="H3828" t="b">
        <f t="shared" si="946"/>
        <v>1</v>
      </c>
      <c r="I3828" t="str">
        <f t="shared" si="942"/>
        <v>00</v>
      </c>
    </row>
    <row r="3829" spans="1:9">
      <c r="A3829" t="str">
        <f t="shared" si="943"/>
        <v>3.6.4.0.0.00.00 - Incorporação de Passivos</v>
      </c>
      <c r="B3829" s="5" t="s">
        <v>3115</v>
      </c>
      <c r="C3829" s="6">
        <v>101137674533.67</v>
      </c>
      <c r="E3829" s="1">
        <f>E3830</f>
        <v>0</v>
      </c>
      <c r="F3829" s="1">
        <f>F3830</f>
        <v>101137674533.67</v>
      </c>
      <c r="H3829" t="b">
        <f t="shared" si="946"/>
        <v>1</v>
      </c>
      <c r="I3829" t="str">
        <f t="shared" si="942"/>
        <v>00</v>
      </c>
    </row>
    <row r="3830" spans="1:9">
      <c r="A3830" t="str">
        <f t="shared" si="943"/>
        <v>3.6.4.0.1.00.00 - Incorporação de Passivos - Consolidação</v>
      </c>
      <c r="B3830" s="3" t="s">
        <v>3116</v>
      </c>
      <c r="C3830" s="4">
        <v>101137674533.67</v>
      </c>
      <c r="E3830" s="1">
        <f t="shared" ref="E3830" si="961">SUMIF(A3830:B3830,"*intra*",C3830:D3830)+SUMIF(A3830:B3830,"*inter*",C3830:D3830)</f>
        <v>0</v>
      </c>
      <c r="F3830" s="1">
        <f t="shared" ref="F3830" si="962">SUMIF(A3830:B3830,"*consolidação*",C3830:D3830)</f>
        <v>101137674533.67</v>
      </c>
      <c r="H3830" t="b">
        <f t="shared" si="946"/>
        <v>1</v>
      </c>
      <c r="I3830" t="str">
        <f t="shared" si="942"/>
        <v>00</v>
      </c>
    </row>
    <row r="3831" spans="1:9">
      <c r="A3831" t="str">
        <f t="shared" si="943"/>
        <v>3.6.5.0.0.00.00 - Desincorporação de Ativos</v>
      </c>
      <c r="B3831" s="5" t="s">
        <v>3117</v>
      </c>
      <c r="C3831" s="6">
        <v>79568011778.779999</v>
      </c>
      <c r="E3831" s="1">
        <f>E3832</f>
        <v>0</v>
      </c>
      <c r="F3831" s="1">
        <f>F3832</f>
        <v>79568011778.779999</v>
      </c>
      <c r="H3831" t="b">
        <f t="shared" si="946"/>
        <v>1</v>
      </c>
      <c r="I3831" t="str">
        <f t="shared" si="942"/>
        <v>00</v>
      </c>
    </row>
    <row r="3832" spans="1:9">
      <c r="A3832" t="str">
        <f t="shared" si="943"/>
        <v>3.6.5.0.1.00.00 - Desincorporação de Ativos - Consolidação</v>
      </c>
      <c r="B3832" s="3" t="s">
        <v>3118</v>
      </c>
      <c r="C3832" s="4">
        <v>79568011778.779999</v>
      </c>
      <c r="E3832" s="1">
        <f t="shared" ref="E3832" si="963">SUMIF(A3832:B3832,"*intra*",C3832:D3832)+SUMIF(A3832:B3832,"*inter*",C3832:D3832)</f>
        <v>0</v>
      </c>
      <c r="F3832" s="1">
        <f t="shared" ref="F3832" si="964">SUMIF(A3832:B3832,"*consolidação*",C3832:D3832)</f>
        <v>79568011778.779999</v>
      </c>
      <c r="H3832" t="b">
        <f t="shared" si="946"/>
        <v>1</v>
      </c>
      <c r="I3832" t="str">
        <f t="shared" si="942"/>
        <v>00</v>
      </c>
    </row>
    <row r="3833" spans="1:9">
      <c r="A3833" t="str">
        <f t="shared" si="943"/>
        <v>3.7.0.0.0.00.00 - Tributárias</v>
      </c>
      <c r="B3833" s="5" t="s">
        <v>3119</v>
      </c>
      <c r="C3833" s="6">
        <v>706818957.50999999</v>
      </c>
      <c r="E3833">
        <f>E3841+E3834</f>
        <v>448077953.71000004</v>
      </c>
      <c r="F3833">
        <f>F3841+F3834</f>
        <v>258741003.80000001</v>
      </c>
      <c r="H3833" t="b">
        <f t="shared" si="946"/>
        <v>1</v>
      </c>
      <c r="I3833" t="str">
        <f t="shared" si="942"/>
        <v>00</v>
      </c>
    </row>
    <row r="3834" spans="1:9">
      <c r="A3834" t="str">
        <f t="shared" si="943"/>
        <v>3.7.1.0.0.00.00 - Impostos, Taxas e Contribuições de Melhoria</v>
      </c>
      <c r="B3834" s="3" t="s">
        <v>3120</v>
      </c>
      <c r="C3834" s="4">
        <v>225728361.56</v>
      </c>
      <c r="E3834" s="1">
        <f>E3839+E3837+E3835</f>
        <v>0</v>
      </c>
      <c r="F3834" s="1">
        <f>F3839+F3837+F3835</f>
        <v>225728361.56</v>
      </c>
      <c r="H3834" t="b">
        <f t="shared" si="946"/>
        <v>1</v>
      </c>
      <c r="I3834" t="str">
        <f t="shared" si="942"/>
        <v>00</v>
      </c>
    </row>
    <row r="3835" spans="1:9">
      <c r="A3835" t="str">
        <f t="shared" si="943"/>
        <v>3.7.1.1.0.00.00 - Impostos</v>
      </c>
      <c r="B3835" s="5" t="s">
        <v>3121</v>
      </c>
      <c r="C3835" s="6">
        <v>204402908.49000001</v>
      </c>
      <c r="E3835" s="1">
        <f>E3836</f>
        <v>0</v>
      </c>
      <c r="F3835" s="1">
        <f>F3836</f>
        <v>204402908.49000001</v>
      </c>
      <c r="H3835" t="b">
        <f t="shared" si="946"/>
        <v>1</v>
      </c>
      <c r="I3835" t="str">
        <f t="shared" si="942"/>
        <v>00</v>
      </c>
    </row>
    <row r="3836" spans="1:9">
      <c r="A3836" t="str">
        <f t="shared" si="943"/>
        <v>3.7.1.1.1.00.00 - Impostos- Consolidação</v>
      </c>
      <c r="B3836" s="3" t="s">
        <v>3122</v>
      </c>
      <c r="C3836" s="4">
        <v>204402908.49000001</v>
      </c>
      <c r="E3836" s="1">
        <f t="shared" ref="E3836" si="965">SUMIF(A3836:B3836,"*intra*",C3836:D3836)+SUMIF(A3836:B3836,"*inter*",C3836:D3836)</f>
        <v>0</v>
      </c>
      <c r="F3836" s="1">
        <f t="shared" ref="F3836" si="966">SUMIF(A3836:B3836,"*consolidação*",C3836:D3836)</f>
        <v>204402908.49000001</v>
      </c>
      <c r="H3836" t="b">
        <f t="shared" si="946"/>
        <v>1</v>
      </c>
      <c r="I3836" t="str">
        <f t="shared" si="942"/>
        <v>00</v>
      </c>
    </row>
    <row r="3837" spans="1:9">
      <c r="A3837" t="str">
        <f t="shared" si="943"/>
        <v>3.7.1.2.0.00.00 - Taxas</v>
      </c>
      <c r="B3837" s="5" t="s">
        <v>3123</v>
      </c>
      <c r="C3837" s="6">
        <v>21313243.07</v>
      </c>
      <c r="E3837" s="1">
        <f>E3838</f>
        <v>0</v>
      </c>
      <c r="F3837" s="1">
        <f>F3838</f>
        <v>21313243.07</v>
      </c>
      <c r="H3837" t="b">
        <f t="shared" si="946"/>
        <v>1</v>
      </c>
      <c r="I3837" t="str">
        <f t="shared" si="942"/>
        <v>00</v>
      </c>
    </row>
    <row r="3838" spans="1:9">
      <c r="A3838" t="str">
        <f t="shared" si="943"/>
        <v>3.7.1.2.1.00.00 - Taxas - Consolidação</v>
      </c>
      <c r="B3838" s="3" t="s">
        <v>3124</v>
      </c>
      <c r="C3838" s="4">
        <v>21313243.07</v>
      </c>
      <c r="E3838" s="1">
        <f t="shared" ref="E3838" si="967">SUMIF(A3838:B3838,"*intra*",C3838:D3838)+SUMIF(A3838:B3838,"*inter*",C3838:D3838)</f>
        <v>0</v>
      </c>
      <c r="F3838" s="1">
        <f t="shared" ref="F3838" si="968">SUMIF(A3838:B3838,"*consolidação*",C3838:D3838)</f>
        <v>21313243.07</v>
      </c>
      <c r="H3838" t="b">
        <f t="shared" si="946"/>
        <v>1</v>
      </c>
      <c r="I3838" t="str">
        <f t="shared" si="942"/>
        <v>00</v>
      </c>
    </row>
    <row r="3839" spans="1:9">
      <c r="A3839" t="str">
        <f t="shared" si="943"/>
        <v>3.7.1.3.0.00.00 - Contribuições de Melhoria</v>
      </c>
      <c r="B3839" s="5" t="s">
        <v>3125</v>
      </c>
      <c r="C3839" s="6">
        <v>12210</v>
      </c>
      <c r="E3839" s="1">
        <f>E3840</f>
        <v>0</v>
      </c>
      <c r="F3839" s="1">
        <f>F3840</f>
        <v>12210</v>
      </c>
      <c r="H3839" t="b">
        <f t="shared" si="946"/>
        <v>1</v>
      </c>
      <c r="I3839" t="str">
        <f t="shared" si="942"/>
        <v>00</v>
      </c>
    </row>
    <row r="3840" spans="1:9">
      <c r="A3840" t="str">
        <f t="shared" si="943"/>
        <v>3.7.1.3.1.00.00 - Contribuições de Melhoria - Consolidação</v>
      </c>
      <c r="B3840" s="3" t="s">
        <v>3126</v>
      </c>
      <c r="C3840" s="4">
        <v>12210</v>
      </c>
      <c r="E3840" s="1">
        <f t="shared" ref="E3840" si="969">SUMIF(A3840:B3840,"*intra*",C3840:D3840)+SUMIF(A3840:B3840,"*inter*",C3840:D3840)</f>
        <v>0</v>
      </c>
      <c r="F3840" s="1">
        <f t="shared" ref="F3840" si="970">SUMIF(A3840:B3840,"*consolidação*",C3840:D3840)</f>
        <v>12210</v>
      </c>
      <c r="H3840" t="b">
        <f t="shared" si="946"/>
        <v>1</v>
      </c>
      <c r="I3840" t="str">
        <f t="shared" si="942"/>
        <v>00</v>
      </c>
    </row>
    <row r="3841" spans="1:9">
      <c r="A3841" t="str">
        <f t="shared" si="943"/>
        <v>3.7.2.0.0.00.00 - Contribuições</v>
      </c>
      <c r="B3841" s="5" t="s">
        <v>3127</v>
      </c>
      <c r="C3841" s="6">
        <v>481090595.94999999</v>
      </c>
      <c r="E3841" s="1">
        <f>E3850+E3842+E3852+E3848</f>
        <v>448077953.71000004</v>
      </c>
      <c r="F3841" s="1">
        <f>F3850+F3842+F3852+F3848</f>
        <v>33012642.239999998</v>
      </c>
      <c r="H3841" t="b">
        <f t="shared" si="946"/>
        <v>1</v>
      </c>
      <c r="I3841" t="str">
        <f t="shared" si="942"/>
        <v>00</v>
      </c>
    </row>
    <row r="3842" spans="1:9">
      <c r="A3842" t="str">
        <f t="shared" si="943"/>
        <v>3.7.2.1.0.00.00 - Contribuições Sociais</v>
      </c>
      <c r="B3842" s="3" t="s">
        <v>3128</v>
      </c>
      <c r="C3842" s="4">
        <v>473046054.10000002</v>
      </c>
      <c r="E3842" s="1">
        <f>E3847+E3843+E3844+E3845+E3846</f>
        <v>448077953.71000004</v>
      </c>
      <c r="F3842" s="1">
        <f>F3847+F3843+F3844+F3845+F3846</f>
        <v>24968100.390000001</v>
      </c>
      <c r="H3842" t="b">
        <f t="shared" si="946"/>
        <v>1</v>
      </c>
      <c r="I3842" t="str">
        <f t="shared" si="942"/>
        <v>00</v>
      </c>
    </row>
    <row r="3843" spans="1:9">
      <c r="A3843" t="str">
        <f t="shared" si="943"/>
        <v>3.7.2.1.1.00.00 - Contribuições Sociais - Consolidação</v>
      </c>
      <c r="B3843" s="5" t="s">
        <v>3129</v>
      </c>
      <c r="C3843" s="6">
        <v>24968100.390000001</v>
      </c>
      <c r="E3843" s="1">
        <f t="shared" ref="E3843:E3847" si="971">SUMIF(A3843:B3843,"*intra*",C3843:D3843)+SUMIF(A3843:B3843,"*inter*",C3843:D3843)</f>
        <v>0</v>
      </c>
      <c r="F3843" s="1">
        <f t="shared" ref="F3843:F3847" si="972">SUMIF(A3843:B3843,"*consolidação*",C3843:D3843)</f>
        <v>24968100.390000001</v>
      </c>
      <c r="H3843" t="b">
        <f t="shared" si="946"/>
        <v>1</v>
      </c>
      <c r="I3843" t="str">
        <f t="shared" si="942"/>
        <v>00</v>
      </c>
    </row>
    <row r="3844" spans="1:9">
      <c r="A3844" t="str">
        <f t="shared" si="943"/>
        <v>3.7.2.1.2.00.00 - Contribuições Sociais - Intra OFSS</v>
      </c>
      <c r="B3844" s="3" t="s">
        <v>3130</v>
      </c>
      <c r="C3844" s="4">
        <v>448073500.47000003</v>
      </c>
      <c r="E3844" s="1">
        <f t="shared" si="971"/>
        <v>448073500.47000003</v>
      </c>
      <c r="F3844" s="1">
        <f t="shared" si="972"/>
        <v>0</v>
      </c>
      <c r="H3844" t="b">
        <f t="shared" si="946"/>
        <v>1</v>
      </c>
      <c r="I3844" t="str">
        <f t="shared" si="942"/>
        <v>00</v>
      </c>
    </row>
    <row r="3845" spans="1:9">
      <c r="A3845" t="str">
        <f t="shared" si="943"/>
        <v>3.7.2.1.3.00.00 - Contribuições Sociais - Inter OFSS - União</v>
      </c>
      <c r="B3845" s="5" t="s">
        <v>3131</v>
      </c>
      <c r="C3845" s="6">
        <v>0</v>
      </c>
      <c r="E3845" s="1">
        <f t="shared" si="971"/>
        <v>0</v>
      </c>
      <c r="F3845" s="1">
        <f t="shared" si="972"/>
        <v>0</v>
      </c>
      <c r="H3845" t="b">
        <f t="shared" si="946"/>
        <v>1</v>
      </c>
      <c r="I3845" t="str">
        <f t="shared" si="942"/>
        <v>00</v>
      </c>
    </row>
    <row r="3846" spans="1:9">
      <c r="A3846" t="str">
        <f t="shared" si="943"/>
        <v>3.7.2.1.4.00.00 - Contribuições Sociais - Inter OFSS - Estado</v>
      </c>
      <c r="B3846" s="3" t="s">
        <v>3132</v>
      </c>
      <c r="C3846" s="4">
        <v>4453.24</v>
      </c>
      <c r="E3846" s="1">
        <f t="shared" si="971"/>
        <v>4453.24</v>
      </c>
      <c r="F3846" s="1">
        <f t="shared" si="972"/>
        <v>0</v>
      </c>
      <c r="H3846" t="b">
        <f t="shared" si="946"/>
        <v>1</v>
      </c>
      <c r="I3846" t="str">
        <f t="shared" si="942"/>
        <v>00</v>
      </c>
    </row>
    <row r="3847" spans="1:9">
      <c r="A3847" t="str">
        <f t="shared" si="943"/>
        <v>3.7.2.1.5.00.00 - Contribuições Sociais - Inter OFSS - Município</v>
      </c>
      <c r="B3847" s="5" t="s">
        <v>3133</v>
      </c>
      <c r="C3847" s="6">
        <v>0</v>
      </c>
      <c r="E3847" s="1">
        <f t="shared" si="971"/>
        <v>0</v>
      </c>
      <c r="F3847" s="1">
        <f t="shared" si="972"/>
        <v>0</v>
      </c>
      <c r="H3847" t="b">
        <f t="shared" si="946"/>
        <v>1</v>
      </c>
      <c r="I3847" t="str">
        <f t="shared" si="942"/>
        <v>00</v>
      </c>
    </row>
    <row r="3848" spans="1:9">
      <c r="A3848" t="str">
        <f t="shared" si="943"/>
        <v>3.7.2.2.0.00.00 - Contribuições de Intervenção no Domínio Econômico</v>
      </c>
      <c r="B3848" s="3" t="s">
        <v>3134</v>
      </c>
      <c r="C3848" s="4">
        <v>176900.65</v>
      </c>
      <c r="E3848" s="1">
        <f>E3849</f>
        <v>0</v>
      </c>
      <c r="F3848" s="1">
        <f>F3849</f>
        <v>176900.65</v>
      </c>
      <c r="H3848" t="b">
        <f t="shared" si="946"/>
        <v>1</v>
      </c>
      <c r="I3848" t="str">
        <f t="shared" si="942"/>
        <v>00</v>
      </c>
    </row>
    <row r="3849" spans="1:9" ht="25.5">
      <c r="A3849" t="str">
        <f t="shared" si="943"/>
        <v>3.7.2.2.1.00.00 - Contribuições de Intervenção no Domínio Econômico 
 - Consolidação</v>
      </c>
      <c r="B3849" s="5" t="s">
        <v>3135</v>
      </c>
      <c r="C3849" s="6">
        <v>176900.65</v>
      </c>
      <c r="E3849" s="1"/>
      <c r="F3849" s="1">
        <f t="shared" ref="F3849" si="973">SUMIF(A3849:B3849,"*consolidação*",C3849:D3849)</f>
        <v>176900.65</v>
      </c>
      <c r="H3849" t="b">
        <f t="shared" si="946"/>
        <v>1</v>
      </c>
      <c r="I3849" t="str">
        <f t="shared" si="942"/>
        <v>00</v>
      </c>
    </row>
    <row r="3850" spans="1:9" ht="25.5">
      <c r="A3850" t="str">
        <f t="shared" si="943"/>
        <v>3.7.2.3.0.00.00 - Contribuição para o Custeio do Serviço de 
 Iluminação Pública - Cosip</v>
      </c>
      <c r="B3850" s="3" t="s">
        <v>3136</v>
      </c>
      <c r="C3850" s="4">
        <v>7207630.9699999997</v>
      </c>
      <c r="E3850" s="1">
        <f>E3851</f>
        <v>0</v>
      </c>
      <c r="F3850" s="1">
        <f>F3851</f>
        <v>7207630.9699999997</v>
      </c>
      <c r="H3850" t="b">
        <f t="shared" si="946"/>
        <v>1</v>
      </c>
      <c r="I3850" t="str">
        <f t="shared" si="942"/>
        <v>00</v>
      </c>
    </row>
    <row r="3851" spans="1:9" ht="25.5">
      <c r="A3851" t="str">
        <f t="shared" si="943"/>
        <v>3.7.2.3.1.00.00 - Contribuição para o Custeio do Serviço de 
 Iluminação Pública - Cosip - Consolidação</v>
      </c>
      <c r="B3851" s="5" t="s">
        <v>3137</v>
      </c>
      <c r="C3851" s="6">
        <v>7207630.9699999997</v>
      </c>
      <c r="E3851" s="1">
        <f t="shared" ref="E3851" si="974">SUMIF(A3851:B3851,"*intra*",C3851:D3851)+SUMIF(A3851:B3851,"*inter*",C3851:D3851)</f>
        <v>0</v>
      </c>
      <c r="F3851" s="1">
        <f t="shared" ref="F3851" si="975">SUMIF(A3851:B3851,"*consolidação*",C3851:D3851)</f>
        <v>7207630.9699999997</v>
      </c>
      <c r="H3851" t="b">
        <f t="shared" si="946"/>
        <v>1</v>
      </c>
      <c r="I3851" t="str">
        <f t="shared" si="942"/>
        <v>00</v>
      </c>
    </row>
    <row r="3852" spans="1:9">
      <c r="A3852" t="str">
        <f t="shared" si="943"/>
        <v>3.7.2.9.0.00.00 - Outras Contribuições</v>
      </c>
      <c r="B3852" s="3" t="s">
        <v>3138</v>
      </c>
      <c r="C3852" s="4">
        <v>660010.23</v>
      </c>
      <c r="E3852" s="1">
        <f>E3853</f>
        <v>0</v>
      </c>
      <c r="F3852" s="1">
        <f>F3853</f>
        <v>660010.23</v>
      </c>
      <c r="H3852" t="b">
        <f t="shared" si="946"/>
        <v>1</v>
      </c>
      <c r="I3852" t="str">
        <f t="shared" si="942"/>
        <v>00</v>
      </c>
    </row>
    <row r="3853" spans="1:9">
      <c r="A3853" t="str">
        <f t="shared" si="943"/>
        <v>3.7.2.9.1.00.00 - Outras Contribuições - Consolidação</v>
      </c>
      <c r="B3853" s="5" t="s">
        <v>3139</v>
      </c>
      <c r="C3853" s="6">
        <v>660010.23</v>
      </c>
      <c r="E3853" s="1">
        <f t="shared" ref="E3853" si="976">SUMIF(A3853:B3853,"*intra*",C3853:D3853)+SUMIF(A3853:B3853,"*inter*",C3853:D3853)</f>
        <v>0</v>
      </c>
      <c r="F3853" s="1">
        <f t="shared" ref="F3853" si="977">SUMIF(A3853:B3853,"*consolidação*",C3853:D3853)</f>
        <v>660010.23</v>
      </c>
      <c r="H3853" t="b">
        <f t="shared" si="946"/>
        <v>1</v>
      </c>
      <c r="I3853" t="str">
        <f t="shared" si="942"/>
        <v>00</v>
      </c>
    </row>
    <row r="3854" spans="1:9" ht="25.5">
      <c r="A3854" t="str">
        <f t="shared" si="943"/>
        <v>3.8.0.0.0.00.00 - Custo das Mercadorias Vendidas, dos Produtos Vendidos 
 e dos Serviços Prestados</v>
      </c>
      <c r="B3854" s="3" t="s">
        <v>3140</v>
      </c>
      <c r="C3854" s="4">
        <v>2085153102.27</v>
      </c>
      <c r="E3854" s="1">
        <f>E3855+E3861+E3867</f>
        <v>2416</v>
      </c>
      <c r="F3854" s="1">
        <f>F3855+F3861+F3867</f>
        <v>2085150686.27</v>
      </c>
      <c r="H3854" t="b">
        <f t="shared" si="946"/>
        <v>1</v>
      </c>
      <c r="I3854" t="str">
        <f t="shared" si="942"/>
        <v>00</v>
      </c>
    </row>
    <row r="3855" spans="1:9">
      <c r="A3855" t="str">
        <f t="shared" si="943"/>
        <v>3.8.1.0.0.00.00 - Custo de Mercadorias Vendidas</v>
      </c>
      <c r="B3855" s="5" t="s">
        <v>3141</v>
      </c>
      <c r="C3855" s="6">
        <v>994566472.69000006</v>
      </c>
      <c r="E3855" s="1">
        <f>E3860+E3859+E3857+E3856+E3858</f>
        <v>0</v>
      </c>
      <c r="F3855" s="1">
        <f>F3860+F3859+F3857+F3856+F3858</f>
        <v>994566472.69000006</v>
      </c>
      <c r="H3855" t="b">
        <f t="shared" si="946"/>
        <v>1</v>
      </c>
      <c r="I3855" t="str">
        <f t="shared" si="942"/>
        <v>00</v>
      </c>
    </row>
    <row r="3856" spans="1:9">
      <c r="A3856" t="str">
        <f t="shared" si="943"/>
        <v>3.8.1.0.1.00.00 - Custo de Mercadorias Vendidas - Consolidação</v>
      </c>
      <c r="B3856" s="3" t="s">
        <v>3142</v>
      </c>
      <c r="C3856" s="4">
        <v>994566472.69000006</v>
      </c>
      <c r="E3856" s="1">
        <f t="shared" ref="E3856:E3860" si="978">SUMIF(A3856:B3856,"*intra*",C3856:D3856)+SUMIF(A3856:B3856,"*inter*",C3856:D3856)</f>
        <v>0</v>
      </c>
      <c r="F3856" s="1">
        <f t="shared" ref="F3856:F3860" si="979">SUMIF(A3856:B3856,"*consolidação*",C3856:D3856)</f>
        <v>994566472.69000006</v>
      </c>
      <c r="H3856" t="b">
        <f t="shared" si="946"/>
        <v>1</v>
      </c>
      <c r="I3856" t="str">
        <f t="shared" si="942"/>
        <v>00</v>
      </c>
    </row>
    <row r="3857" spans="1:9">
      <c r="A3857" t="str">
        <f t="shared" si="943"/>
        <v>3.8.1.0.2.00.00 - Custo de Mercadorias Vendidas - Intra OFSS</v>
      </c>
      <c r="B3857" s="5" t="s">
        <v>3143</v>
      </c>
      <c r="C3857" s="6">
        <v>0</v>
      </c>
      <c r="E3857" s="1">
        <f t="shared" si="978"/>
        <v>0</v>
      </c>
      <c r="F3857" s="1">
        <f t="shared" si="979"/>
        <v>0</v>
      </c>
      <c r="H3857" t="b">
        <f t="shared" si="946"/>
        <v>1</v>
      </c>
      <c r="I3857" t="str">
        <f t="shared" si="942"/>
        <v>00</v>
      </c>
    </row>
    <row r="3858" spans="1:9">
      <c r="A3858" t="str">
        <f t="shared" si="943"/>
        <v>3.8.1.0.3.00.00 - Custo de Mercadorias Vendidas - Inter OFSS - União</v>
      </c>
      <c r="B3858" s="3" t="s">
        <v>3144</v>
      </c>
      <c r="C3858" s="4">
        <v>0</v>
      </c>
      <c r="E3858" s="1">
        <f t="shared" si="978"/>
        <v>0</v>
      </c>
      <c r="F3858" s="1">
        <f t="shared" si="979"/>
        <v>0</v>
      </c>
      <c r="H3858" t="b">
        <f t="shared" si="946"/>
        <v>1</v>
      </c>
      <c r="I3858" t="str">
        <f t="shared" si="942"/>
        <v>00</v>
      </c>
    </row>
    <row r="3859" spans="1:9">
      <c r="A3859" t="str">
        <f t="shared" si="943"/>
        <v>3.8.1.0.4.00.00 - Custo de Mercadorias Vendidas - Inter OFSS - Estado</v>
      </c>
      <c r="B3859" s="5" t="s">
        <v>3145</v>
      </c>
      <c r="C3859" s="6">
        <v>0</v>
      </c>
      <c r="E3859" s="1">
        <f t="shared" si="978"/>
        <v>0</v>
      </c>
      <c r="F3859" s="1">
        <f t="shared" si="979"/>
        <v>0</v>
      </c>
      <c r="H3859" t="b">
        <f t="shared" si="946"/>
        <v>1</v>
      </c>
      <c r="I3859" t="str">
        <f t="shared" si="942"/>
        <v>00</v>
      </c>
    </row>
    <row r="3860" spans="1:9" ht="25.5">
      <c r="A3860" t="str">
        <f t="shared" si="943"/>
        <v>3.8.1.0.5.00.00 - Custo de Mercadorias Vendidas - Inter OFSS - 
 Município</v>
      </c>
      <c r="B3860" s="3" t="s">
        <v>3146</v>
      </c>
      <c r="C3860" s="4">
        <v>0</v>
      </c>
      <c r="E3860" s="1">
        <f t="shared" si="978"/>
        <v>0</v>
      </c>
      <c r="F3860" s="1">
        <f t="shared" si="979"/>
        <v>0</v>
      </c>
      <c r="H3860" t="b">
        <f t="shared" si="946"/>
        <v>1</v>
      </c>
      <c r="I3860" t="str">
        <f t="shared" si="942"/>
        <v>00</v>
      </c>
    </row>
    <row r="3861" spans="1:9">
      <c r="A3861" t="str">
        <f t="shared" si="943"/>
        <v>3.8.2.0.0.00.00 - Custos dos Produtos Vendidos</v>
      </c>
      <c r="B3861" s="5" t="s">
        <v>3147</v>
      </c>
      <c r="C3861" s="6">
        <v>1088513274.48</v>
      </c>
      <c r="E3861" s="1">
        <f>E3864+E3866+E3865+E3862+E3863</f>
        <v>2416</v>
      </c>
      <c r="F3861" s="1">
        <f>F3864+F3866+F3865+F3862+F3863</f>
        <v>1088510858.48</v>
      </c>
      <c r="H3861" t="b">
        <f t="shared" si="946"/>
        <v>1</v>
      </c>
      <c r="I3861" t="str">
        <f t="shared" si="942"/>
        <v>00</v>
      </c>
    </row>
    <row r="3862" spans="1:9">
      <c r="A3862" t="str">
        <f t="shared" si="943"/>
        <v>3.8.2.0.1.00.00 - Custos dos Produtos Vendidos - Consolidação</v>
      </c>
      <c r="B3862" s="3" t="s">
        <v>3148</v>
      </c>
      <c r="C3862" s="4">
        <v>1088510858.48</v>
      </c>
      <c r="E3862" s="1">
        <f t="shared" ref="E3862:E3866" si="980">SUMIF(A3862:B3862,"*intra*",C3862:D3862)+SUMIF(A3862:B3862,"*inter*",C3862:D3862)</f>
        <v>0</v>
      </c>
      <c r="F3862" s="1">
        <f t="shared" ref="F3862:F3866" si="981">SUMIF(A3862:B3862,"*consolidação*",C3862:D3862)</f>
        <v>1088510858.48</v>
      </c>
      <c r="H3862" t="b">
        <f t="shared" si="946"/>
        <v>1</v>
      </c>
      <c r="I3862" t="str">
        <f t="shared" si="942"/>
        <v>00</v>
      </c>
    </row>
    <row r="3863" spans="1:9">
      <c r="A3863" t="str">
        <f t="shared" si="943"/>
        <v>3.8.2.0.2.00.00 - Custos dos Produtos Vendidos - Intra OFSS</v>
      </c>
      <c r="B3863" s="5" t="s">
        <v>3149</v>
      </c>
      <c r="C3863" s="6">
        <v>0</v>
      </c>
      <c r="E3863" s="1">
        <f t="shared" si="980"/>
        <v>0</v>
      </c>
      <c r="F3863" s="1">
        <f t="shared" si="981"/>
        <v>0</v>
      </c>
      <c r="H3863" t="b">
        <f t="shared" si="946"/>
        <v>1</v>
      </c>
      <c r="I3863" t="str">
        <f t="shared" si="942"/>
        <v>00</v>
      </c>
    </row>
    <row r="3864" spans="1:9">
      <c r="A3864" t="str">
        <f t="shared" si="943"/>
        <v>3.8.2.0.3.00.00 - Custos dos Produtos Vendidos - Inter OFSS - União</v>
      </c>
      <c r="B3864" s="3" t="s">
        <v>3150</v>
      </c>
      <c r="C3864" s="4">
        <v>0</v>
      </c>
      <c r="E3864" s="1">
        <f t="shared" si="980"/>
        <v>0</v>
      </c>
      <c r="F3864" s="1">
        <f t="shared" si="981"/>
        <v>0</v>
      </c>
      <c r="H3864" t="b">
        <f t="shared" si="946"/>
        <v>1</v>
      </c>
      <c r="I3864" t="str">
        <f t="shared" si="942"/>
        <v>00</v>
      </c>
    </row>
    <row r="3865" spans="1:9">
      <c r="A3865" t="str">
        <f t="shared" si="943"/>
        <v>3.8.2.0.4.00.00 - Custos dos Produtos Vendidos - Inter OFSS - Estado</v>
      </c>
      <c r="B3865" s="5" t="s">
        <v>3151</v>
      </c>
      <c r="C3865" s="6">
        <v>2416</v>
      </c>
      <c r="E3865" s="1">
        <f t="shared" si="980"/>
        <v>2416</v>
      </c>
      <c r="F3865" s="1">
        <f t="shared" si="981"/>
        <v>0</v>
      </c>
      <c r="H3865" t="b">
        <f t="shared" si="946"/>
        <v>1</v>
      </c>
      <c r="I3865" t="str">
        <f t="shared" si="942"/>
        <v>00</v>
      </c>
    </row>
    <row r="3866" spans="1:9">
      <c r="A3866" t="str">
        <f t="shared" si="943"/>
        <v>3.8.2.0.5.00.00 - Custos dos Produtos Vendidos - Inter Município</v>
      </c>
      <c r="B3866" s="19" t="s">
        <v>3152</v>
      </c>
      <c r="C3866" s="4">
        <v>0</v>
      </c>
      <c r="E3866" s="1">
        <f t="shared" si="980"/>
        <v>0</v>
      </c>
      <c r="F3866" s="1">
        <f t="shared" si="981"/>
        <v>0</v>
      </c>
      <c r="H3866" t="b">
        <f t="shared" si="946"/>
        <v>1</v>
      </c>
      <c r="I3866" t="str">
        <f t="shared" si="942"/>
        <v>00</v>
      </c>
    </row>
    <row r="3867" spans="1:9">
      <c r="A3867" t="str">
        <f t="shared" si="943"/>
        <v>3.8.3.0.0.00.00 - Custo dos Serviços Prestados</v>
      </c>
      <c r="B3867" s="5" t="s">
        <v>3153</v>
      </c>
      <c r="C3867" s="6">
        <v>2073355.1</v>
      </c>
      <c r="E3867" s="1">
        <f>E3868+E3871+E3872+E3870+E3869</f>
        <v>0</v>
      </c>
      <c r="F3867" s="1">
        <f>F3868+F3871+F3872+F3870+F3869</f>
        <v>2073355.1</v>
      </c>
      <c r="H3867" t="b">
        <f t="shared" si="946"/>
        <v>1</v>
      </c>
      <c r="I3867" t="str">
        <f t="shared" si="942"/>
        <v>00</v>
      </c>
    </row>
    <row r="3868" spans="1:9">
      <c r="A3868" t="str">
        <f t="shared" si="943"/>
        <v>3.8.3.0.1.00.00 - Custo dos Serviços Prestados - Consolidação</v>
      </c>
      <c r="B3868" s="3" t="s">
        <v>3154</v>
      </c>
      <c r="C3868" s="4">
        <v>2073355.1</v>
      </c>
      <c r="E3868" s="1">
        <f t="shared" ref="E3868:E3872" si="982">SUMIF(A3868:B3868,"*intra*",C3868:D3868)+SUMIF(A3868:B3868,"*inter*",C3868:D3868)</f>
        <v>0</v>
      </c>
      <c r="F3868" s="1">
        <f t="shared" ref="F3868:F3872" si="983">SUMIF(A3868:B3868,"*consolidação*",C3868:D3868)</f>
        <v>2073355.1</v>
      </c>
      <c r="H3868" t="b">
        <f t="shared" si="946"/>
        <v>1</v>
      </c>
      <c r="I3868" t="str">
        <f t="shared" si="942"/>
        <v>00</v>
      </c>
    </row>
    <row r="3869" spans="1:9">
      <c r="A3869" t="str">
        <f t="shared" si="943"/>
        <v>3.8.3.0.2.00.00 - Custo dos Serviços Prestados - Intra OFSS</v>
      </c>
      <c r="B3869" s="5" t="s">
        <v>3155</v>
      </c>
      <c r="C3869" s="6">
        <v>0</v>
      </c>
      <c r="E3869" s="1">
        <f t="shared" si="982"/>
        <v>0</v>
      </c>
      <c r="F3869" s="1">
        <f t="shared" si="983"/>
        <v>0</v>
      </c>
      <c r="H3869" t="b">
        <f t="shared" si="946"/>
        <v>1</v>
      </c>
      <c r="I3869" t="str">
        <f t="shared" si="942"/>
        <v>00</v>
      </c>
    </row>
    <row r="3870" spans="1:9">
      <c r="A3870" t="str">
        <f t="shared" si="943"/>
        <v>3.8.3.0.3.00.00 - Custo dos Serviços Prestados - Inter OFSS - União</v>
      </c>
      <c r="B3870" s="3" t="s">
        <v>3156</v>
      </c>
      <c r="C3870" s="4">
        <v>0</v>
      </c>
      <c r="E3870" s="1">
        <f t="shared" si="982"/>
        <v>0</v>
      </c>
      <c r="F3870" s="1">
        <f t="shared" si="983"/>
        <v>0</v>
      </c>
      <c r="H3870" t="b">
        <f t="shared" si="946"/>
        <v>1</v>
      </c>
      <c r="I3870" t="str">
        <f t="shared" si="942"/>
        <v>00</v>
      </c>
    </row>
    <row r="3871" spans="1:9">
      <c r="A3871" t="str">
        <f t="shared" si="943"/>
        <v>3.8.3.0.4.00.00 - Custo dos Serviços Prestados - Inter OFSS - Estado</v>
      </c>
      <c r="B3871" s="5" t="s">
        <v>3157</v>
      </c>
      <c r="C3871" s="6">
        <v>0</v>
      </c>
      <c r="E3871" s="1">
        <f t="shared" si="982"/>
        <v>0</v>
      </c>
      <c r="F3871" s="1">
        <f t="shared" si="983"/>
        <v>0</v>
      </c>
      <c r="H3871" t="b">
        <f t="shared" si="946"/>
        <v>1</v>
      </c>
      <c r="I3871" t="str">
        <f t="shared" si="942"/>
        <v>00</v>
      </c>
    </row>
    <row r="3872" spans="1:9" ht="25.5">
      <c r="A3872" t="str">
        <f t="shared" si="943"/>
        <v>3.8.3.0.5.00.00 - Custo dos Serviços Prestados - Inter OFSS - 
 Município</v>
      </c>
      <c r="B3872" s="3" t="s">
        <v>3158</v>
      </c>
      <c r="C3872" s="4">
        <v>0</v>
      </c>
      <c r="E3872" s="1">
        <f t="shared" si="982"/>
        <v>0</v>
      </c>
      <c r="F3872" s="1">
        <f t="shared" si="983"/>
        <v>0</v>
      </c>
      <c r="H3872" t="b">
        <f t="shared" si="946"/>
        <v>1</v>
      </c>
      <c r="I3872" t="str">
        <f t="shared" si="942"/>
        <v>00</v>
      </c>
    </row>
    <row r="3873" spans="1:9">
      <c r="A3873" t="str">
        <f t="shared" si="943"/>
        <v>3.9.0.0.0.00.00 - Outras Variações Patrimoniais Diminutivas</v>
      </c>
      <c r="B3873" s="5" t="s">
        <v>3159</v>
      </c>
      <c r="C3873" s="6">
        <v>375934615859.88</v>
      </c>
      <c r="E3873" s="1">
        <f>E3905+E3918+E3929+E3887+E3916+E3946+E3874+E3894</f>
        <v>8119724757.2299995</v>
      </c>
      <c r="F3873" s="1">
        <f>F3905+F3918+F3929+F3887+F3916+F3946+F3874+F3894</f>
        <v>367814891102.65002</v>
      </c>
      <c r="H3873" t="b">
        <f t="shared" si="946"/>
        <v>1</v>
      </c>
      <c r="I3873" t="str">
        <f t="shared" si="942"/>
        <v>00</v>
      </c>
    </row>
    <row r="3874" spans="1:9">
      <c r="A3874" t="str">
        <f t="shared" si="943"/>
        <v>3.9.1.0.0.00.00 - Premiações</v>
      </c>
      <c r="B3874" s="3" t="s">
        <v>3160</v>
      </c>
      <c r="C3874" s="4">
        <v>20262917.199999999</v>
      </c>
      <c r="E3874" s="1">
        <f>E3881+E3879+E3875+E3877+E3883+E3885</f>
        <v>0</v>
      </c>
      <c r="F3874" s="1">
        <f>F3881+F3879+F3875+F3877+F3883+F3885</f>
        <v>20262917.199999999</v>
      </c>
      <c r="H3874" t="b">
        <f t="shared" si="946"/>
        <v>1</v>
      </c>
      <c r="I3874" t="str">
        <f t="shared" si="942"/>
        <v>00</v>
      </c>
    </row>
    <row r="3875" spans="1:9">
      <c r="A3875" t="str">
        <f t="shared" si="943"/>
        <v>3.9.1.1.0.00.00 - Premiações Culturais</v>
      </c>
      <c r="B3875" s="5" t="s">
        <v>3161</v>
      </c>
      <c r="C3875" s="6">
        <v>16555695.560000001</v>
      </c>
      <c r="E3875" s="1">
        <f>E3876</f>
        <v>0</v>
      </c>
      <c r="F3875" s="1">
        <f>F3876</f>
        <v>16555695.560000001</v>
      </c>
      <c r="H3875" t="b">
        <f t="shared" si="946"/>
        <v>1</v>
      </c>
      <c r="I3875" t="str">
        <f t="shared" si="942"/>
        <v>00</v>
      </c>
    </row>
    <row r="3876" spans="1:9">
      <c r="A3876" t="str">
        <f t="shared" si="943"/>
        <v>3.9.1.1.1.00.00 - Premiações Culturais - Consolidação</v>
      </c>
      <c r="B3876" s="3" t="s">
        <v>3162</v>
      </c>
      <c r="C3876" s="4">
        <v>16555695.560000001</v>
      </c>
      <c r="E3876" s="1">
        <f t="shared" ref="E3876" si="984">SUMIF(A3876:B3876,"*intra*",C3876:D3876)+SUMIF(A3876:B3876,"*inter*",C3876:D3876)</f>
        <v>0</v>
      </c>
      <c r="F3876" s="1">
        <f t="shared" ref="F3876" si="985">SUMIF(A3876:B3876,"*consolidação*",C3876:D3876)</f>
        <v>16555695.560000001</v>
      </c>
      <c r="H3876" t="b">
        <f t="shared" si="946"/>
        <v>1</v>
      </c>
      <c r="I3876" t="str">
        <f t="shared" ref="I3876:I3939" si="986">MID(A3876,11,2)</f>
        <v>00</v>
      </c>
    </row>
    <row r="3877" spans="1:9">
      <c r="A3877" t="str">
        <f t="shared" ref="A3877:A3940" si="987">TRIM(B3877)</f>
        <v>3.9.1.2.0.00.00 - Premiações Artísticas</v>
      </c>
      <c r="B3877" s="5" t="s">
        <v>3163</v>
      </c>
      <c r="C3877" s="6">
        <v>217930</v>
      </c>
      <c r="E3877" s="1">
        <f>E3878</f>
        <v>0</v>
      </c>
      <c r="F3877" s="1">
        <f>F3878</f>
        <v>217930</v>
      </c>
      <c r="H3877" t="b">
        <f t="shared" ref="H3877:H3940" si="988">IF(I3877="00",C3877=E3877+F3877,TRUE)</f>
        <v>1</v>
      </c>
      <c r="I3877" t="str">
        <f t="shared" si="986"/>
        <v>00</v>
      </c>
    </row>
    <row r="3878" spans="1:9">
      <c r="A3878" t="str">
        <f t="shared" si="987"/>
        <v>3.9.1.2.1.00.00 - Premiações Artísticas - Consolidação</v>
      </c>
      <c r="B3878" s="3" t="s">
        <v>3164</v>
      </c>
      <c r="C3878" s="4">
        <v>217930</v>
      </c>
      <c r="E3878" s="1">
        <f t="shared" ref="E3878" si="989">SUMIF(A3878:B3878,"*intra*",C3878:D3878)+SUMIF(A3878:B3878,"*inter*",C3878:D3878)</f>
        <v>0</v>
      </c>
      <c r="F3878" s="1">
        <f t="shared" ref="F3878" si="990">SUMIF(A3878:B3878,"*consolidação*",C3878:D3878)</f>
        <v>217930</v>
      </c>
      <c r="H3878" t="b">
        <f t="shared" si="988"/>
        <v>1</v>
      </c>
      <c r="I3878" t="str">
        <f t="shared" si="986"/>
        <v>00</v>
      </c>
    </row>
    <row r="3879" spans="1:9">
      <c r="A3879" t="str">
        <f t="shared" si="987"/>
        <v>3.9.1.3.0.00.00 - Premiações Cientificas</v>
      </c>
      <c r="B3879" s="5" t="s">
        <v>3165</v>
      </c>
      <c r="C3879" s="6">
        <v>2745328.23</v>
      </c>
      <c r="E3879" s="1">
        <f>E3880</f>
        <v>0</v>
      </c>
      <c r="F3879" s="1">
        <f>F3880</f>
        <v>2745328.23</v>
      </c>
      <c r="H3879" t="b">
        <f t="shared" si="988"/>
        <v>1</v>
      </c>
      <c r="I3879" t="str">
        <f t="shared" si="986"/>
        <v>00</v>
      </c>
    </row>
    <row r="3880" spans="1:9">
      <c r="A3880" t="str">
        <f t="shared" si="987"/>
        <v>3.9.1.3.1.00.00 - Premiações Cientificas - Consolidação</v>
      </c>
      <c r="B3880" s="3" t="s">
        <v>3166</v>
      </c>
      <c r="C3880" s="4">
        <v>2745328.23</v>
      </c>
      <c r="E3880" s="1">
        <f t="shared" ref="E3880" si="991">SUMIF(A3880:B3880,"*intra*",C3880:D3880)+SUMIF(A3880:B3880,"*inter*",C3880:D3880)</f>
        <v>0</v>
      </c>
      <c r="F3880" s="1">
        <f t="shared" ref="F3880" si="992">SUMIF(A3880:B3880,"*consolidação*",C3880:D3880)</f>
        <v>2745328.23</v>
      </c>
      <c r="H3880" t="b">
        <f t="shared" si="988"/>
        <v>1</v>
      </c>
      <c r="I3880" t="str">
        <f t="shared" si="986"/>
        <v>00</v>
      </c>
    </row>
    <row r="3881" spans="1:9">
      <c r="A3881" t="str">
        <f t="shared" si="987"/>
        <v>3.9.1.4.0.00.00 - Premiações Desportivas</v>
      </c>
      <c r="B3881" s="5" t="s">
        <v>3167</v>
      </c>
      <c r="C3881" s="6">
        <v>78733.929999999993</v>
      </c>
      <c r="E3881" s="1">
        <f>E3882</f>
        <v>0</v>
      </c>
      <c r="F3881" s="1">
        <f>F3882</f>
        <v>78733.929999999993</v>
      </c>
      <c r="H3881" t="b">
        <f t="shared" si="988"/>
        <v>1</v>
      </c>
      <c r="I3881" t="str">
        <f t="shared" si="986"/>
        <v>00</v>
      </c>
    </row>
    <row r="3882" spans="1:9">
      <c r="A3882" t="str">
        <f t="shared" si="987"/>
        <v>3.9.1.4.1.00.00 - Premiações Desportivas - Consolidação</v>
      </c>
      <c r="B3882" s="3" t="s">
        <v>3168</v>
      </c>
      <c r="C3882" s="4">
        <v>78733.929999999993</v>
      </c>
      <c r="E3882" s="1">
        <f t="shared" ref="E3882" si="993">SUMIF(A3882:B3882,"*intra*",C3882:D3882)+SUMIF(A3882:B3882,"*inter*",C3882:D3882)</f>
        <v>0</v>
      </c>
      <c r="F3882" s="1">
        <f t="shared" ref="F3882" si="994">SUMIF(A3882:B3882,"*consolidação*",C3882:D3882)</f>
        <v>78733.929999999993</v>
      </c>
      <c r="H3882" t="b">
        <f t="shared" si="988"/>
        <v>1</v>
      </c>
      <c r="I3882" t="str">
        <f t="shared" si="986"/>
        <v>00</v>
      </c>
    </row>
    <row r="3883" spans="1:9">
      <c r="A3883" t="str">
        <f t="shared" si="987"/>
        <v>3.9.1.5.0.00.00 - Ordens Honorificas</v>
      </c>
      <c r="B3883" s="5" t="s">
        <v>3169</v>
      </c>
      <c r="C3883" s="6">
        <v>636290.6</v>
      </c>
      <c r="E3883" s="1">
        <f>E3884</f>
        <v>0</v>
      </c>
      <c r="F3883" s="1">
        <f>F3884</f>
        <v>636290.6</v>
      </c>
      <c r="H3883" t="b">
        <f t="shared" si="988"/>
        <v>1</v>
      </c>
      <c r="I3883" t="str">
        <f t="shared" si="986"/>
        <v>00</v>
      </c>
    </row>
    <row r="3884" spans="1:9">
      <c r="A3884" t="str">
        <f t="shared" si="987"/>
        <v>3.9.1.5.1.00.00 - Ordens Honorificas - Consolidação</v>
      </c>
      <c r="B3884" s="3" t="s">
        <v>3170</v>
      </c>
      <c r="C3884" s="4">
        <v>636290.6</v>
      </c>
      <c r="E3884" s="1">
        <f t="shared" ref="E3884" si="995">SUMIF(A3884:B3884,"*intra*",C3884:D3884)+SUMIF(A3884:B3884,"*inter*",C3884:D3884)</f>
        <v>0</v>
      </c>
      <c r="F3884" s="1">
        <f t="shared" ref="F3884" si="996">SUMIF(A3884:B3884,"*consolidação*",C3884:D3884)</f>
        <v>636290.6</v>
      </c>
      <c r="H3884" t="b">
        <f t="shared" si="988"/>
        <v>1</v>
      </c>
      <c r="I3884" t="str">
        <f t="shared" si="986"/>
        <v>00</v>
      </c>
    </row>
    <row r="3885" spans="1:9">
      <c r="A3885" t="str">
        <f t="shared" si="987"/>
        <v>3.9.1.9.0.00.00 - Outras Premiações</v>
      </c>
      <c r="B3885" s="5" t="s">
        <v>3171</v>
      </c>
      <c r="C3885" s="6">
        <v>28938.880000000001</v>
      </c>
      <c r="E3885" s="1">
        <f>E3886</f>
        <v>0</v>
      </c>
      <c r="F3885" s="1">
        <f>F3886</f>
        <v>28938.880000000001</v>
      </c>
      <c r="H3885" t="b">
        <f t="shared" si="988"/>
        <v>1</v>
      </c>
      <c r="I3885" t="str">
        <f t="shared" si="986"/>
        <v>00</v>
      </c>
    </row>
    <row r="3886" spans="1:9">
      <c r="A3886" t="str">
        <f t="shared" si="987"/>
        <v>3.9.1.9.1.00.00 - Outras Premiações - Consolidação</v>
      </c>
      <c r="B3886" s="3" t="s">
        <v>3172</v>
      </c>
      <c r="C3886" s="4">
        <v>28938.880000000001</v>
      </c>
      <c r="E3886" s="1">
        <f t="shared" ref="E3886" si="997">SUMIF(A3886:B3886,"*intra*",C3886:D3886)+SUMIF(A3886:B3886,"*inter*",C3886:D3886)</f>
        <v>0</v>
      </c>
      <c r="F3886" s="1">
        <f t="shared" ref="F3886" si="998">SUMIF(A3886:B3886,"*consolidação*",C3886:D3886)</f>
        <v>28938.880000000001</v>
      </c>
      <c r="H3886" t="b">
        <f t="shared" si="988"/>
        <v>1</v>
      </c>
      <c r="I3886" t="str">
        <f t="shared" si="986"/>
        <v>00</v>
      </c>
    </row>
    <row r="3887" spans="1:9">
      <c r="A3887" t="str">
        <f t="shared" si="987"/>
        <v>3.9.2.0.0.00.00 - Resultado Negativo de Participações</v>
      </c>
      <c r="B3887" s="5" t="s">
        <v>3173</v>
      </c>
      <c r="C3887" s="6">
        <v>35780080693.089996</v>
      </c>
      <c r="E3887" s="1">
        <f>E3888</f>
        <v>5755601122.3800001</v>
      </c>
      <c r="F3887" s="1">
        <f>F3888</f>
        <v>30024479570.709999</v>
      </c>
      <c r="H3887" t="b">
        <f t="shared" si="988"/>
        <v>1</v>
      </c>
      <c r="I3887" t="str">
        <f t="shared" si="986"/>
        <v>00</v>
      </c>
    </row>
    <row r="3888" spans="1:9">
      <c r="A3888" t="str">
        <f t="shared" si="987"/>
        <v>3.9.2.1.0.00.00 - Resultado Negativo de Equivalência Patrimonial</v>
      </c>
      <c r="B3888" s="3" t="s">
        <v>3174</v>
      </c>
      <c r="C3888" s="4">
        <v>35780080693.089996</v>
      </c>
      <c r="E3888" s="1">
        <f>E3889+E3890+E3893+E3891+E3892</f>
        <v>5755601122.3800001</v>
      </c>
      <c r="F3888" s="1">
        <f>F3889+F3890+F3893+F3891+F3892</f>
        <v>30024479570.709999</v>
      </c>
      <c r="H3888" t="b">
        <f t="shared" si="988"/>
        <v>1</v>
      </c>
      <c r="I3888" t="str">
        <f t="shared" si="986"/>
        <v>00</v>
      </c>
    </row>
    <row r="3889" spans="1:9" ht="25.5">
      <c r="A3889" t="str">
        <f t="shared" si="987"/>
        <v>3.9.2.1.1.00.00 - Resultado Negativo de Equivalência Patrimonial - 
 Consolidação</v>
      </c>
      <c r="B3889" s="5" t="s">
        <v>3175</v>
      </c>
      <c r="C3889" s="6">
        <v>30024479570.709999</v>
      </c>
      <c r="E3889" s="1">
        <f t="shared" ref="E3889:E3893" si="999">SUMIF(A3889:B3889,"*intra*",C3889:D3889)+SUMIF(A3889:B3889,"*inter*",C3889:D3889)</f>
        <v>0</v>
      </c>
      <c r="F3889" s="1">
        <f t="shared" ref="F3889:F3893" si="1000">SUMIF(A3889:B3889,"*consolidação*",C3889:D3889)</f>
        <v>30024479570.709999</v>
      </c>
      <c r="H3889" t="b">
        <f t="shared" si="988"/>
        <v>1</v>
      </c>
      <c r="I3889" t="str">
        <f t="shared" si="986"/>
        <v>00</v>
      </c>
    </row>
    <row r="3890" spans="1:9" ht="25.5">
      <c r="A3890" t="str">
        <f t="shared" si="987"/>
        <v>3.9.2.1.2.00.00 - Resultado Negativo de Equivalência Patrimonial - 
 Intra OFSS</v>
      </c>
      <c r="B3890" s="3" t="s">
        <v>3176</v>
      </c>
      <c r="C3890" s="4">
        <v>5755444110.1800003</v>
      </c>
      <c r="E3890" s="1">
        <f t="shared" si="999"/>
        <v>5755444110.1800003</v>
      </c>
      <c r="F3890" s="1">
        <f t="shared" si="1000"/>
        <v>0</v>
      </c>
      <c r="H3890" t="b">
        <f t="shared" si="988"/>
        <v>1</v>
      </c>
      <c r="I3890" t="str">
        <f t="shared" si="986"/>
        <v>00</v>
      </c>
    </row>
    <row r="3891" spans="1:9" ht="25.5">
      <c r="A3891" t="str">
        <f t="shared" si="987"/>
        <v>3.9.2.1.3.00.00 - Resultado Negativo de Equivalência Patrimonial - 
 Inter OFSS - União</v>
      </c>
      <c r="B3891" s="5" t="s">
        <v>3177</v>
      </c>
      <c r="C3891" s="6">
        <v>0</v>
      </c>
      <c r="E3891" s="1">
        <f t="shared" si="999"/>
        <v>0</v>
      </c>
      <c r="F3891" s="1">
        <f t="shared" si="1000"/>
        <v>0</v>
      </c>
      <c r="H3891" t="b">
        <f t="shared" si="988"/>
        <v>1</v>
      </c>
      <c r="I3891" t="str">
        <f t="shared" si="986"/>
        <v>00</v>
      </c>
    </row>
    <row r="3892" spans="1:9" ht="25.5">
      <c r="A3892" t="str">
        <f t="shared" si="987"/>
        <v>3.9.2.1.4.00.00 - Resultado Negativo de Equivalência Patrimonial - 
 Inter OFSS - Estado</v>
      </c>
      <c r="B3892" s="3" t="s">
        <v>3178</v>
      </c>
      <c r="C3892" s="4">
        <v>157012.20000000001</v>
      </c>
      <c r="E3892" s="1">
        <f t="shared" si="999"/>
        <v>157012.20000000001</v>
      </c>
      <c r="F3892" s="1">
        <f t="shared" si="1000"/>
        <v>0</v>
      </c>
      <c r="H3892" t="b">
        <f t="shared" si="988"/>
        <v>1</v>
      </c>
      <c r="I3892" t="str">
        <f t="shared" si="986"/>
        <v>00</v>
      </c>
    </row>
    <row r="3893" spans="1:9" ht="25.5">
      <c r="A3893" t="str">
        <f t="shared" si="987"/>
        <v>3.9.2.1.5.00.00 - Resultado Negativo de Equivalência Patrimonial - 
 Inter OFSS - Município</v>
      </c>
      <c r="B3893" s="5" t="s">
        <v>3179</v>
      </c>
      <c r="C3893" s="6">
        <v>0</v>
      </c>
      <c r="E3893" s="1">
        <f t="shared" si="999"/>
        <v>0</v>
      </c>
      <c r="F3893" s="1">
        <f t="shared" si="1000"/>
        <v>0</v>
      </c>
      <c r="H3893" t="b">
        <f t="shared" si="988"/>
        <v>1</v>
      </c>
      <c r="I3893" t="str">
        <f t="shared" si="986"/>
        <v>00</v>
      </c>
    </row>
    <row r="3894" spans="1:9">
      <c r="A3894" t="str">
        <f t="shared" si="987"/>
        <v>3.9.3.0.0.00.00 - Operações da Autoridade Monetária</v>
      </c>
      <c r="B3894" s="3" t="s">
        <v>3180</v>
      </c>
      <c r="C3894" s="4">
        <v>0</v>
      </c>
      <c r="E3894" s="1">
        <f>E3895+E3901+E3899+E3897+E3903</f>
        <v>0</v>
      </c>
      <c r="F3894" s="1">
        <f>F3895+F3901+F3899+F3897+F3903</f>
        <v>0</v>
      </c>
      <c r="H3894" t="b">
        <f t="shared" si="988"/>
        <v>1</v>
      </c>
      <c r="I3894" t="str">
        <f t="shared" si="986"/>
        <v>00</v>
      </c>
    </row>
    <row r="3895" spans="1:9">
      <c r="A3895" t="str">
        <f t="shared" si="987"/>
        <v>3.9.3.1.0.00.00 - Juros</v>
      </c>
      <c r="B3895" s="5" t="s">
        <v>3181</v>
      </c>
      <c r="C3895" s="6">
        <v>0</v>
      </c>
      <c r="E3895" s="1">
        <f>E3896</f>
        <v>0</v>
      </c>
      <c r="F3895" s="1">
        <f>F3896</f>
        <v>0</v>
      </c>
      <c r="H3895" t="b">
        <f t="shared" si="988"/>
        <v>1</v>
      </c>
      <c r="I3895" t="str">
        <f t="shared" si="986"/>
        <v>00</v>
      </c>
    </row>
    <row r="3896" spans="1:9">
      <c r="A3896" t="str">
        <f t="shared" si="987"/>
        <v>3.9.3.1.1.00.00 - Juros - Consolidação</v>
      </c>
      <c r="B3896" s="3" t="s">
        <v>3182</v>
      </c>
      <c r="C3896" s="4">
        <v>0</v>
      </c>
      <c r="E3896" s="1">
        <f t="shared" ref="E3896" si="1001">SUMIF(A3896:B3896,"*intra*",C3896:D3896)+SUMIF(A3896:B3896,"*inter*",C3896:D3896)</f>
        <v>0</v>
      </c>
      <c r="F3896" s="1">
        <f t="shared" ref="F3896" si="1002">SUMIF(A3896:B3896,"*consolidação*",C3896:D3896)</f>
        <v>0</v>
      </c>
      <c r="H3896" t="b">
        <f t="shared" si="988"/>
        <v>1</v>
      </c>
      <c r="I3896" t="str">
        <f t="shared" si="986"/>
        <v>00</v>
      </c>
    </row>
    <row r="3897" spans="1:9">
      <c r="A3897" t="str">
        <f t="shared" si="987"/>
        <v>3.9.3.2.0.00.00 - Posição de Negociação</v>
      </c>
      <c r="B3897" s="5" t="s">
        <v>3183</v>
      </c>
      <c r="C3897" s="6">
        <v>0</v>
      </c>
      <c r="E3897" s="1">
        <f>E3898</f>
        <v>0</v>
      </c>
      <c r="F3897" s="1">
        <f>F3898</f>
        <v>0</v>
      </c>
      <c r="H3897" t="b">
        <f t="shared" si="988"/>
        <v>1</v>
      </c>
      <c r="I3897" t="str">
        <f t="shared" si="986"/>
        <v>00</v>
      </c>
    </row>
    <row r="3898" spans="1:9">
      <c r="A3898" t="str">
        <f t="shared" si="987"/>
        <v>3.9.3.2.1.00.00 - Posição de Negociação - Consolidação</v>
      </c>
      <c r="B3898" s="3" t="s">
        <v>3184</v>
      </c>
      <c r="C3898" s="4">
        <v>0</v>
      </c>
      <c r="E3898" s="1">
        <f t="shared" ref="E3898" si="1003">SUMIF(A3898:B3898,"*intra*",C3898:D3898)+SUMIF(A3898:B3898,"*inter*",C3898:D3898)</f>
        <v>0</v>
      </c>
      <c r="F3898" s="1">
        <f t="shared" ref="F3898" si="1004">SUMIF(A3898:B3898,"*consolidação*",C3898:D3898)</f>
        <v>0</v>
      </c>
      <c r="H3898" t="b">
        <f t="shared" si="988"/>
        <v>1</v>
      </c>
      <c r="I3898" t="str">
        <f t="shared" si="986"/>
        <v>00</v>
      </c>
    </row>
    <row r="3899" spans="1:9">
      <c r="A3899" t="str">
        <f t="shared" si="987"/>
        <v>3.9.3.3.0.00.00 - Posição de Investimentos</v>
      </c>
      <c r="B3899" s="5" t="s">
        <v>3185</v>
      </c>
      <c r="C3899" s="6">
        <v>0</v>
      </c>
      <c r="E3899" s="1">
        <f>E3900</f>
        <v>0</v>
      </c>
      <c r="F3899" s="1">
        <f>F3900</f>
        <v>0</v>
      </c>
      <c r="H3899" t="b">
        <f t="shared" si="988"/>
        <v>1</v>
      </c>
      <c r="I3899" t="str">
        <f t="shared" si="986"/>
        <v>00</v>
      </c>
    </row>
    <row r="3900" spans="1:9">
      <c r="A3900" t="str">
        <f t="shared" si="987"/>
        <v>3.9.3.3.1.00.00 - Posição de Investimentos - Consolidação</v>
      </c>
      <c r="B3900" s="3" t="s">
        <v>3186</v>
      </c>
      <c r="C3900" s="4">
        <v>0</v>
      </c>
      <c r="E3900" s="1">
        <f t="shared" ref="E3900" si="1005">SUMIF(A3900:B3900,"*intra*",C3900:D3900)+SUMIF(A3900:B3900,"*inter*",C3900:D3900)</f>
        <v>0</v>
      </c>
      <c r="F3900" s="1">
        <f t="shared" ref="F3900" si="1006">SUMIF(A3900:B3900,"*consolidação*",C3900:D3900)</f>
        <v>0</v>
      </c>
      <c r="H3900" t="b">
        <f t="shared" si="988"/>
        <v>1</v>
      </c>
      <c r="I3900" t="str">
        <f t="shared" si="986"/>
        <v>00</v>
      </c>
    </row>
    <row r="3901" spans="1:9">
      <c r="A3901" t="str">
        <f t="shared" si="987"/>
        <v>3.9.3.4.0.00.00 - Correção Cambial</v>
      </c>
      <c r="B3901" s="5" t="s">
        <v>3187</v>
      </c>
      <c r="C3901" s="6">
        <v>0</v>
      </c>
      <c r="E3901" s="1">
        <f>E3902</f>
        <v>0</v>
      </c>
      <c r="F3901" s="1">
        <f>F3902</f>
        <v>0</v>
      </c>
      <c r="H3901" t="b">
        <f t="shared" si="988"/>
        <v>1</v>
      </c>
      <c r="I3901" t="str">
        <f t="shared" si="986"/>
        <v>00</v>
      </c>
    </row>
    <row r="3902" spans="1:9">
      <c r="A3902" t="str">
        <f t="shared" si="987"/>
        <v>3.9.3.4.1.00.00 - Correção Cambial - Consolidação</v>
      </c>
      <c r="B3902" s="3" t="s">
        <v>3188</v>
      </c>
      <c r="C3902" s="4">
        <v>0</v>
      </c>
      <c r="E3902" s="1">
        <f t="shared" ref="E3902" si="1007">SUMIF(A3902:B3902,"*intra*",C3902:D3902)+SUMIF(A3902:B3902,"*inter*",C3902:D3902)</f>
        <v>0</v>
      </c>
      <c r="F3902" s="1">
        <f t="shared" ref="F3902" si="1008">SUMIF(A3902:B3902,"*consolidação*",C3902:D3902)</f>
        <v>0</v>
      </c>
      <c r="H3902" t="b">
        <f t="shared" si="988"/>
        <v>1</v>
      </c>
      <c r="I3902" t="str">
        <f t="shared" si="986"/>
        <v>00</v>
      </c>
    </row>
    <row r="3903" spans="1:9">
      <c r="A3903" t="str">
        <f t="shared" si="987"/>
        <v>3.9.3.9.0.00.00 - Outras VPD de Operações da Autoridade Monetária</v>
      </c>
      <c r="B3903" s="5" t="s">
        <v>3189</v>
      </c>
      <c r="C3903" s="6">
        <v>0</v>
      </c>
      <c r="E3903" s="1">
        <f>E3904</f>
        <v>0</v>
      </c>
      <c r="F3903" s="1">
        <f>F3904</f>
        <v>0</v>
      </c>
      <c r="H3903" t="b">
        <f t="shared" si="988"/>
        <v>1</v>
      </c>
      <c r="I3903" t="str">
        <f t="shared" si="986"/>
        <v>00</v>
      </c>
    </row>
    <row r="3904" spans="1:9" ht="25.5">
      <c r="A3904" t="str">
        <f t="shared" si="987"/>
        <v>3.9.3.9.1.00.00 - Outras VPD de Operações da Autoridade Monetária - 
 Consolidação</v>
      </c>
      <c r="B3904" s="3" t="s">
        <v>3190</v>
      </c>
      <c r="C3904" s="4">
        <v>0</v>
      </c>
      <c r="E3904" s="1">
        <f t="shared" ref="E3904" si="1009">SUMIF(A3904:B3904,"*intra*",C3904:D3904)+SUMIF(A3904:B3904,"*inter*",C3904:D3904)</f>
        <v>0</v>
      </c>
      <c r="F3904" s="1">
        <f t="shared" ref="F3904" si="1010">SUMIF(A3904:B3904,"*consolidação*",C3904:D3904)</f>
        <v>0</v>
      </c>
      <c r="H3904" t="b">
        <f t="shared" si="988"/>
        <v>1</v>
      </c>
      <c r="I3904" t="str">
        <f t="shared" si="986"/>
        <v>00</v>
      </c>
    </row>
    <row r="3905" spans="1:9">
      <c r="A3905" t="str">
        <f t="shared" si="987"/>
        <v>3.9.4.0.0.00.00 - Incentivos</v>
      </c>
      <c r="B3905" s="5" t="s">
        <v>3191</v>
      </c>
      <c r="C3905" s="6">
        <v>10524687201.709999</v>
      </c>
      <c r="E3905" s="1">
        <f>E3912+E3914+E3906+E3908+E3910</f>
        <v>0</v>
      </c>
      <c r="F3905" s="1">
        <f>F3912+F3914+F3906+F3908+F3910</f>
        <v>10524687201.709999</v>
      </c>
      <c r="H3905" t="b">
        <f t="shared" si="988"/>
        <v>1</v>
      </c>
      <c r="I3905" t="str">
        <f t="shared" si="986"/>
        <v>00</v>
      </c>
    </row>
    <row r="3906" spans="1:9">
      <c r="A3906" t="str">
        <f t="shared" si="987"/>
        <v>3.9.4.1.0.00.00 - Incentivos a Educação</v>
      </c>
      <c r="B3906" s="3" t="s">
        <v>3192</v>
      </c>
      <c r="C3906" s="4">
        <v>10016872390.549999</v>
      </c>
      <c r="E3906" s="1">
        <f>E3907</f>
        <v>0</v>
      </c>
      <c r="F3906" s="1">
        <f>F3907</f>
        <v>10016872390.549999</v>
      </c>
      <c r="H3906" t="b">
        <f t="shared" si="988"/>
        <v>1</v>
      </c>
      <c r="I3906" t="str">
        <f t="shared" si="986"/>
        <v>00</v>
      </c>
    </row>
    <row r="3907" spans="1:9">
      <c r="A3907" t="str">
        <f t="shared" si="987"/>
        <v>3.9.4.1.1.00.00 - Incentivos a Educação - Consolidação</v>
      </c>
      <c r="B3907" s="5" t="s">
        <v>3193</v>
      </c>
      <c r="C3907" s="6">
        <v>10016872390.549999</v>
      </c>
      <c r="E3907" s="1">
        <f t="shared" ref="E3907" si="1011">SUMIF(A3907:B3907,"*intra*",C3907:D3907)+SUMIF(A3907:B3907,"*inter*",C3907:D3907)</f>
        <v>0</v>
      </c>
      <c r="F3907" s="1">
        <f t="shared" ref="F3907" si="1012">SUMIF(A3907:B3907,"*consolidação*",C3907:D3907)</f>
        <v>10016872390.549999</v>
      </c>
      <c r="H3907" t="b">
        <f t="shared" si="988"/>
        <v>1</v>
      </c>
      <c r="I3907" t="str">
        <f t="shared" si="986"/>
        <v>00</v>
      </c>
    </row>
    <row r="3908" spans="1:9">
      <c r="A3908" t="str">
        <f t="shared" si="987"/>
        <v>3.9.4.2.0.00.00 - Incentivos a Ciência</v>
      </c>
      <c r="B3908" s="3" t="s">
        <v>3194</v>
      </c>
      <c r="C3908" s="4">
        <v>485108456.74000001</v>
      </c>
      <c r="E3908" s="1">
        <f>E3909</f>
        <v>0</v>
      </c>
      <c r="F3908" s="1">
        <f>F3909</f>
        <v>485108456.74000001</v>
      </c>
      <c r="H3908" t="b">
        <f t="shared" si="988"/>
        <v>1</v>
      </c>
      <c r="I3908" t="str">
        <f t="shared" si="986"/>
        <v>00</v>
      </c>
    </row>
    <row r="3909" spans="1:9">
      <c r="A3909" t="str">
        <f t="shared" si="987"/>
        <v>3.9.4.2.1.00.00 - Incentivos a Ciência - Consolidação</v>
      </c>
      <c r="B3909" s="5" t="s">
        <v>3195</v>
      </c>
      <c r="C3909" s="6">
        <v>485108456.74000001</v>
      </c>
      <c r="E3909" s="1">
        <f t="shared" ref="E3909" si="1013">SUMIF(A3909:B3909,"*intra*",C3909:D3909)+SUMIF(A3909:B3909,"*inter*",C3909:D3909)</f>
        <v>0</v>
      </c>
      <c r="F3909" s="1">
        <f t="shared" ref="F3909" si="1014">SUMIF(A3909:B3909,"*consolidação*",C3909:D3909)</f>
        <v>485108456.74000001</v>
      </c>
      <c r="H3909" t="b">
        <f t="shared" si="988"/>
        <v>1</v>
      </c>
      <c r="I3909" t="str">
        <f t="shared" si="986"/>
        <v>00</v>
      </c>
    </row>
    <row r="3910" spans="1:9">
      <c r="A3910" t="str">
        <f t="shared" si="987"/>
        <v>3.9.4.3.0.00.00 - Incentivos a Cultura</v>
      </c>
      <c r="B3910" s="3" t="s">
        <v>3196</v>
      </c>
      <c r="C3910" s="4">
        <v>1212882.17</v>
      </c>
      <c r="E3910" s="1">
        <f>E3911</f>
        <v>0</v>
      </c>
      <c r="F3910" s="1">
        <f>F3911</f>
        <v>1212882.17</v>
      </c>
      <c r="H3910" t="b">
        <f t="shared" si="988"/>
        <v>1</v>
      </c>
      <c r="I3910" t="str">
        <f t="shared" si="986"/>
        <v>00</v>
      </c>
    </row>
    <row r="3911" spans="1:9">
      <c r="A3911" t="str">
        <f t="shared" si="987"/>
        <v>3.9.4.3.1.00.00 - Incentivos a Cultura - Consolidação</v>
      </c>
      <c r="B3911" s="5" t="s">
        <v>3197</v>
      </c>
      <c r="C3911" s="6">
        <v>1212882.17</v>
      </c>
      <c r="E3911" s="1">
        <f t="shared" ref="E3911" si="1015">SUMIF(A3911:B3911,"*intra*",C3911:D3911)+SUMIF(A3911:B3911,"*inter*",C3911:D3911)</f>
        <v>0</v>
      </c>
      <c r="F3911" s="1">
        <f t="shared" ref="F3911" si="1016">SUMIF(A3911:B3911,"*consolidação*",C3911:D3911)</f>
        <v>1212882.17</v>
      </c>
      <c r="H3911" t="b">
        <f t="shared" si="988"/>
        <v>1</v>
      </c>
      <c r="I3911" t="str">
        <f t="shared" si="986"/>
        <v>00</v>
      </c>
    </row>
    <row r="3912" spans="1:9">
      <c r="A3912" t="str">
        <f t="shared" si="987"/>
        <v>3.9.4.4.0.00.00 - Incentivos ao Esporte</v>
      </c>
      <c r="B3912" s="3" t="s">
        <v>3198</v>
      </c>
      <c r="C3912" s="4">
        <v>21486997.350000001</v>
      </c>
      <c r="E3912" s="1">
        <f>E3913</f>
        <v>0</v>
      </c>
      <c r="F3912" s="1">
        <f>F3913</f>
        <v>21486997.350000001</v>
      </c>
      <c r="H3912" t="b">
        <f t="shared" si="988"/>
        <v>1</v>
      </c>
      <c r="I3912" t="str">
        <f t="shared" si="986"/>
        <v>00</v>
      </c>
    </row>
    <row r="3913" spans="1:9">
      <c r="A3913" t="str">
        <f t="shared" si="987"/>
        <v>3.9.4.4.1.00.00 - Incentivos ao Esporte - Consolidação</v>
      </c>
      <c r="B3913" s="5" t="s">
        <v>3199</v>
      </c>
      <c r="C3913" s="6">
        <v>21486997.350000001</v>
      </c>
      <c r="E3913" s="1">
        <f t="shared" ref="E3913" si="1017">SUMIF(A3913:B3913,"*intra*",C3913:D3913)+SUMIF(A3913:B3913,"*inter*",C3913:D3913)</f>
        <v>0</v>
      </c>
      <c r="F3913" s="1">
        <f t="shared" ref="F3913" si="1018">SUMIF(A3913:B3913,"*consolidação*",C3913:D3913)</f>
        <v>21486997.350000001</v>
      </c>
      <c r="H3913" t="b">
        <f t="shared" si="988"/>
        <v>1</v>
      </c>
      <c r="I3913" t="str">
        <f t="shared" si="986"/>
        <v>00</v>
      </c>
    </row>
    <row r="3914" spans="1:9">
      <c r="A3914" t="str">
        <f t="shared" si="987"/>
        <v>3.9.4.9.0.00.00 - Outros Incentivos</v>
      </c>
      <c r="B3914" s="3" t="s">
        <v>3200</v>
      </c>
      <c r="C3914" s="4">
        <v>6474.9</v>
      </c>
      <c r="E3914" s="1">
        <f>E3915</f>
        <v>0</v>
      </c>
      <c r="F3914" s="1">
        <f>F3915</f>
        <v>6474.9</v>
      </c>
      <c r="H3914" t="b">
        <f t="shared" si="988"/>
        <v>1</v>
      </c>
      <c r="I3914" t="str">
        <f t="shared" si="986"/>
        <v>00</v>
      </c>
    </row>
    <row r="3915" spans="1:9">
      <c r="A3915" t="str">
        <f t="shared" si="987"/>
        <v>3.9.4.9.1.00.00 - Outros Incentivos - Consolidação</v>
      </c>
      <c r="B3915" s="5" t="s">
        <v>3201</v>
      </c>
      <c r="C3915" s="6">
        <v>6474.9</v>
      </c>
      <c r="E3915" s="1">
        <f t="shared" ref="E3915" si="1019">SUMIF(A3915:B3915,"*intra*",C3915:D3915)+SUMIF(A3915:B3915,"*inter*",C3915:D3915)</f>
        <v>0</v>
      </c>
      <c r="F3915" s="1">
        <f t="shared" ref="F3915" si="1020">SUMIF(A3915:B3915,"*consolidação*",C3915:D3915)</f>
        <v>6474.9</v>
      </c>
      <c r="H3915" t="b">
        <f t="shared" si="988"/>
        <v>1</v>
      </c>
      <c r="I3915" t="str">
        <f t="shared" si="986"/>
        <v>00</v>
      </c>
    </row>
    <row r="3916" spans="1:9">
      <c r="A3916" t="str">
        <f t="shared" si="987"/>
        <v>3.9.5.0.0.00.00 - Subvenções Econômicas</v>
      </c>
      <c r="B3916" s="3" t="s">
        <v>3202</v>
      </c>
      <c r="C3916" s="4">
        <v>58284224490.029999</v>
      </c>
      <c r="E3916" s="1">
        <f>E3917</f>
        <v>0</v>
      </c>
      <c r="F3916" s="1">
        <f>F3917</f>
        <v>58284224490.029999</v>
      </c>
      <c r="H3916" t="b">
        <f t="shared" si="988"/>
        <v>1</v>
      </c>
      <c r="I3916" t="str">
        <f t="shared" si="986"/>
        <v>00</v>
      </c>
    </row>
    <row r="3917" spans="1:9">
      <c r="A3917" t="str">
        <f t="shared" si="987"/>
        <v>3.9.5.0.1.00.00 - Subvenções Econômicas - Consolidação</v>
      </c>
      <c r="B3917" s="5" t="s">
        <v>3203</v>
      </c>
      <c r="C3917" s="6">
        <v>58284224490.029999</v>
      </c>
      <c r="E3917" s="1">
        <f t="shared" ref="E3917" si="1021">SUMIF(A3917:B3917,"*intra*",C3917:D3917)+SUMIF(A3917:B3917,"*inter*",C3917:D3917)</f>
        <v>0</v>
      </c>
      <c r="F3917" s="1">
        <f t="shared" ref="F3917" si="1022">SUMIF(A3917:B3917,"*consolidação*",C3917:D3917)</f>
        <v>58284224490.029999</v>
      </c>
      <c r="H3917" t="b">
        <f t="shared" si="988"/>
        <v>1</v>
      </c>
      <c r="I3917" t="str">
        <f t="shared" si="986"/>
        <v>00</v>
      </c>
    </row>
    <row r="3918" spans="1:9">
      <c r="A3918" t="str">
        <f t="shared" si="987"/>
        <v>3.9.6.0.0.00.00 - Participações e Contribuições</v>
      </c>
      <c r="B3918" s="3" t="s">
        <v>3204</v>
      </c>
      <c r="C3918" s="4">
        <v>0</v>
      </c>
      <c r="E3918" s="1">
        <f>E3919+E3921+E3923+E3925+E3927</f>
        <v>0</v>
      </c>
      <c r="F3918" s="1">
        <f>F3919+F3921+F3923+F3925+F3927</f>
        <v>0</v>
      </c>
      <c r="H3918" t="b">
        <f t="shared" si="988"/>
        <v>1</v>
      </c>
      <c r="I3918" t="str">
        <f t="shared" si="986"/>
        <v>00</v>
      </c>
    </row>
    <row r="3919" spans="1:9">
      <c r="A3919" t="str">
        <f t="shared" si="987"/>
        <v>3.9.6.1.0.00.00 - Participações de Debêntures</v>
      </c>
      <c r="B3919" s="5" t="s">
        <v>3205</v>
      </c>
      <c r="C3919" s="6">
        <v>0</v>
      </c>
      <c r="E3919" s="1">
        <f>E3920</f>
        <v>0</v>
      </c>
      <c r="F3919" s="1">
        <f>F3920</f>
        <v>0</v>
      </c>
      <c r="H3919" t="b">
        <f t="shared" si="988"/>
        <v>1</v>
      </c>
      <c r="I3919" t="str">
        <f t="shared" si="986"/>
        <v>00</v>
      </c>
    </row>
    <row r="3920" spans="1:9">
      <c r="A3920" t="str">
        <f t="shared" si="987"/>
        <v>3.9.6.1.1.00.00 - Participações de Debêntures - Consolidação</v>
      </c>
      <c r="B3920" s="3" t="s">
        <v>3206</v>
      </c>
      <c r="C3920" s="4">
        <v>0</v>
      </c>
      <c r="E3920" s="1">
        <f t="shared" ref="E3920" si="1023">SUMIF(A3920:B3920,"*intra*",C3920:D3920)+SUMIF(A3920:B3920,"*inter*",C3920:D3920)</f>
        <v>0</v>
      </c>
      <c r="F3920" s="1">
        <f t="shared" ref="F3920" si="1024">SUMIF(A3920:B3920,"*consolidação*",C3920:D3920)</f>
        <v>0</v>
      </c>
      <c r="H3920" t="b">
        <f t="shared" si="988"/>
        <v>1</v>
      </c>
      <c r="I3920" t="str">
        <f t="shared" si="986"/>
        <v>00</v>
      </c>
    </row>
    <row r="3921" spans="1:9">
      <c r="A3921" t="str">
        <f t="shared" si="987"/>
        <v>3.9.6.2.0.00.00 - Participações de Empregados</v>
      </c>
      <c r="B3921" s="5" t="s">
        <v>3207</v>
      </c>
      <c r="C3921" s="6">
        <v>0</v>
      </c>
      <c r="E3921" s="1">
        <f>E3922</f>
        <v>0</v>
      </c>
      <c r="F3921" s="1">
        <f>F3922</f>
        <v>0</v>
      </c>
      <c r="H3921" t="b">
        <f t="shared" si="988"/>
        <v>1</v>
      </c>
      <c r="I3921" t="str">
        <f t="shared" si="986"/>
        <v>00</v>
      </c>
    </row>
    <row r="3922" spans="1:9">
      <c r="A3922" t="str">
        <f t="shared" si="987"/>
        <v>3.9.6.2.1.00.00 - Participações de Empregados - Consolidação</v>
      </c>
      <c r="B3922" s="3" t="s">
        <v>3208</v>
      </c>
      <c r="C3922" s="4">
        <v>0</v>
      </c>
      <c r="E3922" s="1">
        <f t="shared" ref="E3922" si="1025">SUMIF(A3922:B3922,"*intra*",C3922:D3922)+SUMIF(A3922:B3922,"*inter*",C3922:D3922)</f>
        <v>0</v>
      </c>
      <c r="F3922" s="1">
        <f t="shared" ref="F3922" si="1026">SUMIF(A3922:B3922,"*consolidação*",C3922:D3922)</f>
        <v>0</v>
      </c>
      <c r="H3922" t="b">
        <f t="shared" si="988"/>
        <v>1</v>
      </c>
      <c r="I3922" t="str">
        <f t="shared" si="986"/>
        <v>00</v>
      </c>
    </row>
    <row r="3923" spans="1:9">
      <c r="A3923" t="str">
        <f t="shared" si="987"/>
        <v>3.9.6.3.0.00.00 - Participações de Administradores</v>
      </c>
      <c r="B3923" s="5" t="s">
        <v>3209</v>
      </c>
      <c r="C3923" s="6">
        <v>0</v>
      </c>
      <c r="E3923" s="1">
        <f>E3924</f>
        <v>0</v>
      </c>
      <c r="F3923" s="1">
        <f>F3924</f>
        <v>0</v>
      </c>
      <c r="H3923" t="b">
        <f t="shared" si="988"/>
        <v>1</v>
      </c>
      <c r="I3923" t="str">
        <f t="shared" si="986"/>
        <v>00</v>
      </c>
    </row>
    <row r="3924" spans="1:9">
      <c r="A3924" t="str">
        <f t="shared" si="987"/>
        <v>3.9.6.3.1.00.00 - Participações de Administradores - Consolidação</v>
      </c>
      <c r="B3924" s="3" t="s">
        <v>3210</v>
      </c>
      <c r="C3924" s="4">
        <v>0</v>
      </c>
      <c r="E3924" s="1">
        <f t="shared" ref="E3924" si="1027">SUMIF(A3924:B3924,"*intra*",C3924:D3924)+SUMIF(A3924:B3924,"*inter*",C3924:D3924)</f>
        <v>0</v>
      </c>
      <c r="F3924" s="1">
        <f t="shared" ref="F3924" si="1028">SUMIF(A3924:B3924,"*consolidação*",C3924:D3924)</f>
        <v>0</v>
      </c>
      <c r="H3924" t="b">
        <f t="shared" si="988"/>
        <v>1</v>
      </c>
      <c r="I3924" t="str">
        <f t="shared" si="986"/>
        <v>00</v>
      </c>
    </row>
    <row r="3925" spans="1:9">
      <c r="A3925" t="str">
        <f t="shared" si="987"/>
        <v>3.9.6.4.0.00.00 - Participações de Partes Beneficiarias</v>
      </c>
      <c r="B3925" s="5" t="s">
        <v>3211</v>
      </c>
      <c r="C3925" s="6">
        <v>0</v>
      </c>
      <c r="E3925" s="1">
        <f>E3926</f>
        <v>0</v>
      </c>
      <c r="F3925" s="1">
        <f>F3926</f>
        <v>0</v>
      </c>
      <c r="H3925" t="b">
        <f t="shared" si="988"/>
        <v>1</v>
      </c>
      <c r="I3925" t="str">
        <f t="shared" si="986"/>
        <v>00</v>
      </c>
    </row>
    <row r="3926" spans="1:9" ht="25.5">
      <c r="A3926" t="str">
        <f t="shared" si="987"/>
        <v>3.9.6.4.1.00.00 - Participações de Partes Beneficiarias - 
 Consolidação</v>
      </c>
      <c r="B3926" s="3" t="s">
        <v>3212</v>
      </c>
      <c r="C3926" s="4">
        <v>0</v>
      </c>
      <c r="E3926" s="1">
        <f t="shared" ref="E3926" si="1029">SUMIF(A3926:B3926,"*intra*",C3926:D3926)+SUMIF(A3926:B3926,"*inter*",C3926:D3926)</f>
        <v>0</v>
      </c>
      <c r="F3926" s="1">
        <f t="shared" ref="F3926" si="1030">SUMIF(A3926:B3926,"*consolidação*",C3926:D3926)</f>
        <v>0</v>
      </c>
      <c r="H3926" t="b">
        <f t="shared" si="988"/>
        <v>1</v>
      </c>
      <c r="I3926" t="str">
        <f t="shared" si="986"/>
        <v>00</v>
      </c>
    </row>
    <row r="3927" spans="1:9" ht="25.5">
      <c r="A3927" t="str">
        <f t="shared" si="987"/>
        <v>3.9.6.5.0.00.00 - Participações de Instituições ou Fundos de 
 Assistência ou Previdência de Empregados</v>
      </c>
      <c r="B3927" s="5" t="s">
        <v>3213</v>
      </c>
      <c r="C3927" s="6">
        <v>0</v>
      </c>
      <c r="E3927" s="1">
        <f>E3928</f>
        <v>0</v>
      </c>
      <c r="F3927" s="1">
        <f>F3928</f>
        <v>0</v>
      </c>
      <c r="H3927" t="b">
        <f t="shared" si="988"/>
        <v>1</v>
      </c>
      <c r="I3927" t="str">
        <f t="shared" si="986"/>
        <v>00</v>
      </c>
    </row>
    <row r="3928" spans="1:9" ht="25.5">
      <c r="A3928" t="str">
        <f t="shared" si="987"/>
        <v>3.9.6.5.1.00.00 - Participações de Instituições ou Fundos de 
 Assistência ou Previdência de Empregados - Consolidação</v>
      </c>
      <c r="B3928" s="3" t="s">
        <v>3214</v>
      </c>
      <c r="C3928" s="4">
        <v>0</v>
      </c>
      <c r="E3928" s="1">
        <f t="shared" ref="E3928" si="1031">SUMIF(A3928:B3928,"*intra*",C3928:D3928)+SUMIF(A3928:B3928,"*inter*",C3928:D3928)</f>
        <v>0</v>
      </c>
      <c r="F3928" s="1">
        <f t="shared" ref="F3928" si="1032">SUMIF(A3928:B3928,"*consolidação*",C3928:D3928)</f>
        <v>0</v>
      </c>
      <c r="H3928" t="b">
        <f t="shared" si="988"/>
        <v>1</v>
      </c>
      <c r="I3928" t="str">
        <f t="shared" si="986"/>
        <v>00</v>
      </c>
    </row>
    <row r="3929" spans="1:9">
      <c r="A3929" t="str">
        <f t="shared" si="987"/>
        <v>3.9.7.0.0.00.00 - VPD de Constituição de Provisões</v>
      </c>
      <c r="B3929" s="5" t="s">
        <v>3215</v>
      </c>
      <c r="C3929" s="6">
        <v>221255000385.67001</v>
      </c>
      <c r="E3929" s="1">
        <f>E3944+E3938+E3934+E3936+E3932+E3942+E3930</f>
        <v>0</v>
      </c>
      <c r="F3929" s="1">
        <f>F3944+F3938+F3934+F3936+F3932+F3942+F3930</f>
        <v>221255000385.67001</v>
      </c>
      <c r="H3929" t="b">
        <f t="shared" si="988"/>
        <v>1</v>
      </c>
      <c r="I3929" t="str">
        <f t="shared" si="986"/>
        <v>00</v>
      </c>
    </row>
    <row r="3930" spans="1:9">
      <c r="A3930" t="str">
        <f t="shared" si="987"/>
        <v>3.9.7.1.0.00.00 - VPD de Provisão para Riscos Trabalhistas</v>
      </c>
      <c r="B3930" s="3" t="s">
        <v>3216</v>
      </c>
      <c r="C3930" s="4">
        <v>1414036546.8699999</v>
      </c>
      <c r="E3930" s="1">
        <f>E3931</f>
        <v>0</v>
      </c>
      <c r="F3930" s="1">
        <f>F3931</f>
        <v>1414036546.8699999</v>
      </c>
      <c r="H3930" t="b">
        <f t="shared" si="988"/>
        <v>1</v>
      </c>
      <c r="I3930" t="str">
        <f t="shared" si="986"/>
        <v>00</v>
      </c>
    </row>
    <row r="3931" spans="1:9" ht="25.5">
      <c r="A3931" t="str">
        <f t="shared" si="987"/>
        <v>3.9.7.1.1.00.00 - VPD de Provisão para Riscos Trabalhistas - 
 Consolidação</v>
      </c>
      <c r="B3931" s="5" t="s">
        <v>3217</v>
      </c>
      <c r="C3931" s="6">
        <v>1414036546.8699999</v>
      </c>
      <c r="E3931" s="1">
        <f t="shared" ref="E3931" si="1033">SUMIF(A3931:B3931,"*intra*",C3931:D3931)+SUMIF(A3931:B3931,"*inter*",C3931:D3931)</f>
        <v>0</v>
      </c>
      <c r="F3931" s="1">
        <f t="shared" ref="F3931" si="1034">SUMIF(A3931:B3931,"*consolidação*",C3931:D3931)</f>
        <v>1414036546.8699999</v>
      </c>
      <c r="H3931" t="b">
        <f t="shared" si="988"/>
        <v>1</v>
      </c>
      <c r="I3931" t="str">
        <f t="shared" si="986"/>
        <v>00</v>
      </c>
    </row>
    <row r="3932" spans="1:9" ht="25.5">
      <c r="A3932" t="str">
        <f t="shared" si="987"/>
        <v>3.9.7.2.0.00.00 - VPD de Provisões Matemáticas Previdenciárias a 
 Longo Prazo</v>
      </c>
      <c r="B3932" s="3" t="s">
        <v>3218</v>
      </c>
      <c r="C3932" s="4">
        <v>171010305178.23001</v>
      </c>
      <c r="E3932" s="1">
        <f>E3933</f>
        <v>0</v>
      </c>
      <c r="F3932" s="1">
        <f>F3933</f>
        <v>171010305178.23001</v>
      </c>
      <c r="H3932" t="b">
        <f t="shared" si="988"/>
        <v>1</v>
      </c>
      <c r="I3932" t="str">
        <f t="shared" si="986"/>
        <v>00</v>
      </c>
    </row>
    <row r="3933" spans="1:9" ht="25.5">
      <c r="A3933" t="str">
        <f t="shared" si="987"/>
        <v>3.9.7.2.1.00.00 - VPD de Provisões Matemáticas Previdenciárias a 
 Longo Prazo - Consolidação</v>
      </c>
      <c r="B3933" s="5" t="s">
        <v>3219</v>
      </c>
      <c r="C3933" s="6">
        <v>171010305178.23001</v>
      </c>
      <c r="E3933" s="1">
        <f t="shared" ref="E3933" si="1035">SUMIF(A3933:B3933,"*intra*",C3933:D3933)+SUMIF(A3933:B3933,"*inter*",C3933:D3933)</f>
        <v>0</v>
      </c>
      <c r="F3933" s="1">
        <f t="shared" ref="F3933" si="1036">SUMIF(A3933:B3933,"*consolidação*",C3933:D3933)</f>
        <v>171010305178.23001</v>
      </c>
      <c r="H3933" t="b">
        <f t="shared" si="988"/>
        <v>1</v>
      </c>
      <c r="I3933" t="str">
        <f t="shared" si="986"/>
        <v>00</v>
      </c>
    </row>
    <row r="3934" spans="1:9">
      <c r="A3934" t="str">
        <f t="shared" si="987"/>
        <v>3.9.7.3.0.00.00 - VPD de Provisões para Riscos Fiscais</v>
      </c>
      <c r="B3934" s="3" t="s">
        <v>3220</v>
      </c>
      <c r="C3934" s="4">
        <v>124264778.03</v>
      </c>
      <c r="E3934" s="1">
        <f>E3935</f>
        <v>0</v>
      </c>
      <c r="F3934" s="1">
        <f>F3935</f>
        <v>124264778.03</v>
      </c>
      <c r="H3934" t="b">
        <f t="shared" si="988"/>
        <v>1</v>
      </c>
      <c r="I3934" t="str">
        <f t="shared" si="986"/>
        <v>00</v>
      </c>
    </row>
    <row r="3935" spans="1:9" ht="25.5">
      <c r="A3935" t="str">
        <f t="shared" si="987"/>
        <v>3.9.7.3.1.00.00 - VPD de Provisões para Riscos Fiscais – 
 Consolidação</v>
      </c>
      <c r="B3935" s="5" t="s">
        <v>3221</v>
      </c>
      <c r="C3935" s="6">
        <v>124264778.03</v>
      </c>
      <c r="E3935" s="1">
        <f t="shared" ref="E3935" si="1037">SUMIF(A3935:B3935,"*intra*",C3935:D3935)+SUMIF(A3935:B3935,"*inter*",C3935:D3935)</f>
        <v>0</v>
      </c>
      <c r="F3935" s="1">
        <f t="shared" ref="F3935" si="1038">SUMIF(A3935:B3935,"*consolidação*",C3935:D3935)</f>
        <v>124264778.03</v>
      </c>
      <c r="H3935" t="b">
        <f t="shared" si="988"/>
        <v>1</v>
      </c>
      <c r="I3935" t="str">
        <f t="shared" si="986"/>
        <v>00</v>
      </c>
    </row>
    <row r="3936" spans="1:9">
      <c r="A3936" t="str">
        <f t="shared" si="987"/>
        <v>3.9.7.4.0.00.00 - VPD de Provisão para Riscos Cíveis</v>
      </c>
      <c r="B3936" s="3" t="s">
        <v>3222</v>
      </c>
      <c r="C3936" s="4">
        <v>903116499.74000001</v>
      </c>
      <c r="E3936" s="1">
        <f>E3937</f>
        <v>0</v>
      </c>
      <c r="F3936" s="1">
        <f>F3937</f>
        <v>903116499.74000001</v>
      </c>
      <c r="H3936" t="b">
        <f t="shared" si="988"/>
        <v>1</v>
      </c>
      <c r="I3936" t="str">
        <f t="shared" si="986"/>
        <v>00</v>
      </c>
    </row>
    <row r="3937" spans="1:9">
      <c r="A3937" t="str">
        <f t="shared" si="987"/>
        <v>3.9.7.4.1.00.00 - VPD de Provisão para Riscos Cíveis – Consolidação</v>
      </c>
      <c r="B3937" s="5" t="s">
        <v>3223</v>
      </c>
      <c r="C3937" s="6">
        <v>903116499.74000001</v>
      </c>
      <c r="E3937" s="1">
        <f t="shared" ref="E3937" si="1039">SUMIF(A3937:B3937,"*intra*",C3937:D3937)+SUMIF(A3937:B3937,"*inter*",C3937:D3937)</f>
        <v>0</v>
      </c>
      <c r="F3937" s="1">
        <f t="shared" ref="F3937" si="1040">SUMIF(A3937:B3937,"*consolidação*",C3937:D3937)</f>
        <v>903116499.74000001</v>
      </c>
      <c r="H3937" t="b">
        <f t="shared" si="988"/>
        <v>1</v>
      </c>
      <c r="I3937" t="str">
        <f t="shared" si="986"/>
        <v>00</v>
      </c>
    </row>
    <row r="3938" spans="1:9">
      <c r="A3938" t="str">
        <f t="shared" si="987"/>
        <v>3.9.7.5.0.00.00 - VPD de Provisão para Repartição de Créditos</v>
      </c>
      <c r="B3938" s="3" t="s">
        <v>3224</v>
      </c>
      <c r="C3938" s="4">
        <v>0</v>
      </c>
      <c r="E3938" s="1">
        <f>E3941+E3939+E3940</f>
        <v>0</v>
      </c>
      <c r="F3938" s="1">
        <f>F3941+F3939+F3940</f>
        <v>0</v>
      </c>
      <c r="H3938" t="b">
        <f t="shared" si="988"/>
        <v>1</v>
      </c>
      <c r="I3938" t="str">
        <f t="shared" si="986"/>
        <v>00</v>
      </c>
    </row>
    <row r="3939" spans="1:9" ht="25.5">
      <c r="A3939" t="str">
        <f t="shared" si="987"/>
        <v>3.9.7.5.3.00.00 - VPD de Provisão para Repartição de Créditos - 
 Inter OFSS União</v>
      </c>
      <c r="B3939" s="5" t="s">
        <v>3225</v>
      </c>
      <c r="C3939" s="6">
        <v>0</v>
      </c>
      <c r="E3939" s="1">
        <f t="shared" ref="E3939:E3941" si="1041">SUMIF(A3939:B3939,"*intra*",C3939:D3939)+SUMIF(A3939:B3939,"*inter*",C3939:D3939)</f>
        <v>0</v>
      </c>
      <c r="F3939" s="1">
        <f t="shared" ref="F3939:F3941" si="1042">SUMIF(A3939:B3939,"*consolidação*",C3939:D3939)</f>
        <v>0</v>
      </c>
      <c r="H3939" t="b">
        <f t="shared" si="988"/>
        <v>1</v>
      </c>
      <c r="I3939" t="str">
        <f t="shared" si="986"/>
        <v>00</v>
      </c>
    </row>
    <row r="3940" spans="1:9" ht="25.5">
      <c r="A3940" t="str">
        <f t="shared" si="987"/>
        <v>3.9.7.5.4.00.00 - VPD de Provisão para Repartição de Créditos - 
 Inter OFSS Estados</v>
      </c>
      <c r="B3940" s="3" t="s">
        <v>3226</v>
      </c>
      <c r="C3940" s="4">
        <v>0</v>
      </c>
      <c r="E3940" s="1">
        <f t="shared" si="1041"/>
        <v>0</v>
      </c>
      <c r="F3940" s="1">
        <f t="shared" si="1042"/>
        <v>0</v>
      </c>
      <c r="H3940" t="b">
        <f t="shared" si="988"/>
        <v>1</v>
      </c>
      <c r="I3940" t="str">
        <f t="shared" ref="I3940:I4003" si="1043">MID(A3940,11,2)</f>
        <v>00</v>
      </c>
    </row>
    <row r="3941" spans="1:9" ht="25.5">
      <c r="A3941" t="str">
        <f t="shared" ref="A3941:A4004" si="1044">TRIM(B3941)</f>
        <v>3.9.7.5.5.00.00 - VPD de Provisão para Repartição de Créditos - 
 Inter OFSS - Município</v>
      </c>
      <c r="B3941" s="5" t="s">
        <v>3227</v>
      </c>
      <c r="C3941" s="6">
        <v>0</v>
      </c>
      <c r="E3941" s="1">
        <f t="shared" si="1041"/>
        <v>0</v>
      </c>
      <c r="F3941" s="1">
        <f t="shared" si="1042"/>
        <v>0</v>
      </c>
      <c r="H3941" t="b">
        <f t="shared" ref="H3941:H4004" si="1045">IF(I3941="00",C3941=E3941+F3941,TRUE)</f>
        <v>1</v>
      </c>
      <c r="I3941" t="str">
        <f t="shared" si="1043"/>
        <v>00</v>
      </c>
    </row>
    <row r="3942" spans="1:9" ht="25.5">
      <c r="A3942" t="str">
        <f t="shared" si="1044"/>
        <v>3.9.7.6.0.00.00 - VPD de Provisão para Riscos Decorrentes de 
 Contratos de PPP</v>
      </c>
      <c r="B3942" s="3" t="s">
        <v>3228</v>
      </c>
      <c r="C3942" s="4">
        <v>0</v>
      </c>
      <c r="E3942" s="1">
        <f>E3943</f>
        <v>0</v>
      </c>
      <c r="F3942" s="1">
        <f>F3943</f>
        <v>0</v>
      </c>
      <c r="H3942" t="b">
        <f t="shared" si="1045"/>
        <v>1</v>
      </c>
      <c r="I3942" t="str">
        <f t="shared" si="1043"/>
        <v>00</v>
      </c>
    </row>
    <row r="3943" spans="1:9" ht="25.5">
      <c r="A3943" t="str">
        <f t="shared" si="1044"/>
        <v>3.9.7.6.1.00.00 - VPD de Provisão para Riscos Decorrentes de 
 Contratos de PPP - Consolidação</v>
      </c>
      <c r="B3943" s="5" t="s">
        <v>3229</v>
      </c>
      <c r="C3943" s="6">
        <v>0</v>
      </c>
      <c r="E3943" s="1">
        <f t="shared" ref="E3943" si="1046">SUMIF(A3943:B3943,"*intra*",C3943:D3943)+SUMIF(A3943:B3943,"*inter*",C3943:D3943)</f>
        <v>0</v>
      </c>
      <c r="F3943" s="1">
        <f t="shared" ref="F3943" si="1047">SUMIF(A3943:B3943,"*consolidação*",C3943:D3943)</f>
        <v>0</v>
      </c>
      <c r="H3943" t="b">
        <f t="shared" si="1045"/>
        <v>1</v>
      </c>
      <c r="I3943" t="str">
        <f t="shared" si="1043"/>
        <v>00</v>
      </c>
    </row>
    <row r="3944" spans="1:9">
      <c r="A3944" t="str">
        <f t="shared" si="1044"/>
        <v>3.9.7.9.0.00.00 - VPD de Outras Provisões</v>
      </c>
      <c r="B3944" s="3" t="s">
        <v>3230</v>
      </c>
      <c r="C3944" s="4">
        <v>47803277382.800003</v>
      </c>
      <c r="E3944" s="1">
        <f>E3945</f>
        <v>0</v>
      </c>
      <c r="F3944" s="1">
        <f>F3945</f>
        <v>47803277382.800003</v>
      </c>
      <c r="H3944" t="b">
        <f t="shared" si="1045"/>
        <v>1</v>
      </c>
      <c r="I3944" t="str">
        <f t="shared" si="1043"/>
        <v>00</v>
      </c>
    </row>
    <row r="3945" spans="1:9">
      <c r="A3945" t="str">
        <f t="shared" si="1044"/>
        <v>3.9.7.9.1.00.00 - VPD de Outras Provisões - Consolidação</v>
      </c>
      <c r="B3945" s="5" t="s">
        <v>3231</v>
      </c>
      <c r="C3945" s="6">
        <v>47803277382.800003</v>
      </c>
      <c r="E3945" s="1">
        <f t="shared" ref="E3945" si="1048">SUMIF(A3945:B3945,"*intra*",C3945:D3945)+SUMIF(A3945:B3945,"*inter*",C3945:D3945)</f>
        <v>0</v>
      </c>
      <c r="F3945" s="1">
        <f t="shared" ref="F3945" si="1049">SUMIF(A3945:B3945,"*consolidação*",C3945:D3945)</f>
        <v>47803277382.800003</v>
      </c>
      <c r="H3945" t="b">
        <f t="shared" si="1045"/>
        <v>1</v>
      </c>
      <c r="I3945" t="str">
        <f t="shared" si="1043"/>
        <v>00</v>
      </c>
    </row>
    <row r="3946" spans="1:9">
      <c r="A3946" t="str">
        <f t="shared" si="1044"/>
        <v>3.9.9.0.0.00.00 - Diversas Variações Patrimoniais Diminutivas</v>
      </c>
      <c r="B3946" s="3" t="s">
        <v>3232</v>
      </c>
      <c r="C3946" s="4">
        <v>50070360172.18</v>
      </c>
      <c r="E3946" s="1">
        <f>E3956+E3952+E3971+E3958+E3947+E3966+E3964+E3968</f>
        <v>2364123634.8499999</v>
      </c>
      <c r="F3946" s="1">
        <f>F3956+F3952+F3971+F3958+F3947+F3966+F3964+F3968</f>
        <v>47706236537.330002</v>
      </c>
      <c r="H3946" t="b">
        <f t="shared" si="1045"/>
        <v>1</v>
      </c>
      <c r="I3946" t="str">
        <f t="shared" si="1043"/>
        <v>00</v>
      </c>
    </row>
    <row r="3947" spans="1:9">
      <c r="A3947" t="str">
        <f t="shared" si="1044"/>
        <v>3.9.9.1.0.00.00 - Compensação Financeira entre RGPS/RPPS</v>
      </c>
      <c r="B3947" s="5" t="s">
        <v>3233</v>
      </c>
      <c r="C3947" s="6">
        <v>2364123634.8499999</v>
      </c>
      <c r="E3947" s="1">
        <f>E3949+E3948+E3950+E3951</f>
        <v>2364123634.8499999</v>
      </c>
      <c r="F3947" s="1">
        <f>F3949+F3948+F3950+F3951</f>
        <v>0</v>
      </c>
      <c r="H3947" t="b">
        <f t="shared" si="1045"/>
        <v>1</v>
      </c>
      <c r="I3947" t="str">
        <f t="shared" si="1043"/>
        <v>00</v>
      </c>
    </row>
    <row r="3948" spans="1:9" ht="25.5">
      <c r="A3948" t="str">
        <f t="shared" si="1044"/>
        <v>3.9.9.1.2.00.00 - Compensação Financeira entre RGPS/RPPS - Intra 
 OFSS</v>
      </c>
      <c r="B3948" s="3" t="s">
        <v>3234</v>
      </c>
      <c r="C3948" s="4">
        <v>0</v>
      </c>
      <c r="E3948" s="1">
        <f t="shared" ref="E3948:E3951" si="1050">SUMIF(A3948:B3948,"*intra*",C3948:D3948)+SUMIF(A3948:B3948,"*inter*",C3948:D3948)</f>
        <v>0</v>
      </c>
      <c r="F3948" s="1">
        <f t="shared" ref="F3948:F3951" si="1051">SUMIF(A3948:B3948,"*consolidação*",C3948:D3948)</f>
        <v>0</v>
      </c>
      <c r="H3948" t="b">
        <f t="shared" si="1045"/>
        <v>1</v>
      </c>
      <c r="I3948" t="str">
        <f t="shared" si="1043"/>
        <v>00</v>
      </c>
    </row>
    <row r="3949" spans="1:9" ht="25.5">
      <c r="A3949" t="str">
        <f t="shared" si="1044"/>
        <v>3.9.9.1.3.00.00 - Compensação Financeira entre RGPS/RPPS - Inter 
 OFSS - União</v>
      </c>
      <c r="B3949" s="5" t="s">
        <v>3235</v>
      </c>
      <c r="C3949" s="6">
        <v>0</v>
      </c>
      <c r="E3949" s="1">
        <f t="shared" si="1050"/>
        <v>0</v>
      </c>
      <c r="F3949" s="1">
        <f t="shared" si="1051"/>
        <v>0</v>
      </c>
      <c r="H3949" t="b">
        <f t="shared" si="1045"/>
        <v>1</v>
      </c>
      <c r="I3949" t="str">
        <f t="shared" si="1043"/>
        <v>00</v>
      </c>
    </row>
    <row r="3950" spans="1:9" ht="25.5">
      <c r="A3950" t="str">
        <f t="shared" si="1044"/>
        <v>3.9.9.1.4.00.00 - Compensação Financeira entre RGPS/RPPS - Inter 
 OFSS - Estado</v>
      </c>
      <c r="B3950" s="3" t="s">
        <v>3236</v>
      </c>
      <c r="C3950" s="4">
        <v>1195826509.5899999</v>
      </c>
      <c r="E3950" s="1">
        <f t="shared" si="1050"/>
        <v>1195826509.5899999</v>
      </c>
      <c r="F3950" s="1">
        <f t="shared" si="1051"/>
        <v>0</v>
      </c>
      <c r="H3950" t="b">
        <f t="shared" si="1045"/>
        <v>1</v>
      </c>
      <c r="I3950" t="str">
        <f t="shared" si="1043"/>
        <v>00</v>
      </c>
    </row>
    <row r="3951" spans="1:9" ht="25.5">
      <c r="A3951" t="str">
        <f t="shared" si="1044"/>
        <v>3.9.9.1.5.00.00 - Compensação Financeira entre RGPS/RPPS - Inter 
 OFSS - Município</v>
      </c>
      <c r="B3951" s="5" t="s">
        <v>3237</v>
      </c>
      <c r="C3951" s="6">
        <v>1168297125.26</v>
      </c>
      <c r="E3951" s="1">
        <f t="shared" si="1050"/>
        <v>1168297125.26</v>
      </c>
      <c r="F3951" s="1">
        <f t="shared" si="1051"/>
        <v>0</v>
      </c>
      <c r="H3951" t="b">
        <f t="shared" si="1045"/>
        <v>1</v>
      </c>
      <c r="I3951" t="str">
        <f t="shared" si="1043"/>
        <v>00</v>
      </c>
    </row>
    <row r="3952" spans="1:9">
      <c r="A3952" t="str">
        <f t="shared" si="1044"/>
        <v>3.9.9.2.0.00.00 - Compensação Financeira entre Regimes Próprios</v>
      </c>
      <c r="B3952" s="3" t="s">
        <v>3238</v>
      </c>
      <c r="C3952" s="4">
        <v>0</v>
      </c>
      <c r="E3952" s="1">
        <f>E3954+E3953+E3955</f>
        <v>0</v>
      </c>
      <c r="F3952" s="1">
        <f>F3954+F3953+F3955</f>
        <v>0</v>
      </c>
      <c r="H3952" t="b">
        <f t="shared" si="1045"/>
        <v>1</v>
      </c>
      <c r="I3952" t="str">
        <f t="shared" si="1043"/>
        <v>00</v>
      </c>
    </row>
    <row r="3953" spans="1:9" ht="25.5">
      <c r="A3953" t="str">
        <f t="shared" si="1044"/>
        <v>3.9.9.2.3.00.00 - Compensação Financeira entre Regimes Próprios - 
 Inter OFSS - União</v>
      </c>
      <c r="B3953" s="5" t="s">
        <v>3239</v>
      </c>
      <c r="C3953" s="6">
        <v>0</v>
      </c>
      <c r="E3953" s="1">
        <f t="shared" ref="E3953:E3955" si="1052">SUMIF(A3953:B3953,"*intra*",C3953:D3953)+SUMIF(A3953:B3953,"*inter*",C3953:D3953)</f>
        <v>0</v>
      </c>
      <c r="F3953" s="1">
        <f t="shared" ref="F3953:F3955" si="1053">SUMIF(A3953:B3953,"*consolidação*",C3953:D3953)</f>
        <v>0</v>
      </c>
      <c r="H3953" t="b">
        <f t="shared" si="1045"/>
        <v>1</v>
      </c>
      <c r="I3953" t="str">
        <f t="shared" si="1043"/>
        <v>00</v>
      </c>
    </row>
    <row r="3954" spans="1:9" ht="25.5">
      <c r="A3954" t="str">
        <f t="shared" si="1044"/>
        <v>3.9.9.2.4.00.00 - Compensação Financeira entre Regimes Próprios - 
 Inter OFSS - Estado</v>
      </c>
      <c r="B3954" s="3" t="s">
        <v>3240</v>
      </c>
      <c r="C3954" s="4">
        <v>0</v>
      </c>
      <c r="E3954" s="1">
        <f t="shared" si="1052"/>
        <v>0</v>
      </c>
      <c r="F3954" s="1">
        <f t="shared" si="1053"/>
        <v>0</v>
      </c>
      <c r="H3954" t="b">
        <f t="shared" si="1045"/>
        <v>1</v>
      </c>
      <c r="I3954" t="str">
        <f t="shared" si="1043"/>
        <v>00</v>
      </c>
    </row>
    <row r="3955" spans="1:9" ht="25.5">
      <c r="A3955" t="str">
        <f t="shared" si="1044"/>
        <v>3.9.9.2.5.00.00 - Compensação Financeira entre Regimes Próprios - 
 Inter OFSS - Município</v>
      </c>
      <c r="B3955" s="5" t="s">
        <v>3241</v>
      </c>
      <c r="C3955" s="6">
        <v>0</v>
      </c>
      <c r="E3955" s="1">
        <f t="shared" si="1052"/>
        <v>0</v>
      </c>
      <c r="F3955" s="1">
        <f t="shared" si="1053"/>
        <v>0</v>
      </c>
      <c r="H3955" t="b">
        <f t="shared" si="1045"/>
        <v>1</v>
      </c>
      <c r="I3955" t="str">
        <f t="shared" si="1043"/>
        <v>00</v>
      </c>
    </row>
    <row r="3956" spans="1:9">
      <c r="A3956" t="str">
        <f t="shared" si="1044"/>
        <v>3.9.9.3.0.00.00 - Variação Patrimonial Diminutiva com Bonificações</v>
      </c>
      <c r="B3956" s="3" t="s">
        <v>3242</v>
      </c>
      <c r="C3956" s="4">
        <v>56021.63</v>
      </c>
      <c r="E3956" s="1">
        <f>E3957</f>
        <v>0</v>
      </c>
      <c r="F3956" s="1">
        <f>F3957</f>
        <v>56021.63</v>
      </c>
      <c r="H3956" t="b">
        <f t="shared" si="1045"/>
        <v>1</v>
      </c>
      <c r="I3956" t="str">
        <f t="shared" si="1043"/>
        <v>00</v>
      </c>
    </row>
    <row r="3957" spans="1:9" ht="25.5">
      <c r="A3957" t="str">
        <f t="shared" si="1044"/>
        <v>3.9.9.3.1.00.00 - Variação Patrimonial Diminutiva com Bonificações - 
 Consolidação</v>
      </c>
      <c r="B3957" s="5" t="s">
        <v>3243</v>
      </c>
      <c r="C3957" s="6">
        <v>56021.63</v>
      </c>
      <c r="E3957" s="1">
        <f t="shared" ref="E3957" si="1054">SUMIF(A3957:B3957,"*intra*",C3957:D3957)+SUMIF(A3957:B3957,"*inter*",C3957:D3957)</f>
        <v>0</v>
      </c>
      <c r="F3957" s="1">
        <f t="shared" ref="F3957" si="1055">SUMIF(A3957:B3957,"*consolidação*",C3957:D3957)</f>
        <v>56021.63</v>
      </c>
      <c r="H3957" t="b">
        <f t="shared" si="1045"/>
        <v>1</v>
      </c>
      <c r="I3957" t="str">
        <f t="shared" si="1043"/>
        <v>00</v>
      </c>
    </row>
    <row r="3958" spans="1:9">
      <c r="A3958" t="str">
        <f t="shared" si="1044"/>
        <v>3.9.9.4.0.00.00 - Amortização de Ágio em Investimentos</v>
      </c>
      <c r="B3958" s="3" t="s">
        <v>3244</v>
      </c>
      <c r="C3958" s="4">
        <v>0</v>
      </c>
      <c r="E3958" s="1">
        <f>E3961+E3963+E3960+E3959+E3962</f>
        <v>0</v>
      </c>
      <c r="F3958" s="1">
        <f>F3961+F3963+F3960+F3959+F3962</f>
        <v>0</v>
      </c>
      <c r="H3958" t="b">
        <f t="shared" si="1045"/>
        <v>1</v>
      </c>
      <c r="I3958" t="str">
        <f t="shared" si="1043"/>
        <v>00</v>
      </c>
    </row>
    <row r="3959" spans="1:9" ht="25.5">
      <c r="A3959" t="str">
        <f t="shared" si="1044"/>
        <v>3.9.9.4.1.00.00 - Amortização de Ágio em Investimentos - 
 Consolidação</v>
      </c>
      <c r="B3959" s="5" t="s">
        <v>3245</v>
      </c>
      <c r="C3959" s="6">
        <v>0</v>
      </c>
      <c r="E3959" s="1">
        <f t="shared" ref="E3959:E3963" si="1056">SUMIF(A3959:B3959,"*intra*",C3959:D3959)+SUMIF(A3959:B3959,"*inter*",C3959:D3959)</f>
        <v>0</v>
      </c>
      <c r="F3959" s="1">
        <f t="shared" ref="F3959:F3963" si="1057">SUMIF(A3959:B3959,"*consolidação*",C3959:D3959)</f>
        <v>0</v>
      </c>
      <c r="H3959" t="b">
        <f t="shared" si="1045"/>
        <v>1</v>
      </c>
      <c r="I3959" t="str">
        <f t="shared" si="1043"/>
        <v>00</v>
      </c>
    </row>
    <row r="3960" spans="1:9">
      <c r="A3960" t="str">
        <f t="shared" si="1044"/>
        <v>3.9.9.4.2.00.00 - Amortização de Ágio em Investimentos - Intra OFSS</v>
      </c>
      <c r="B3960" s="3" t="s">
        <v>3246</v>
      </c>
      <c r="C3960" s="4">
        <v>0</v>
      </c>
      <c r="E3960" s="1">
        <f t="shared" si="1056"/>
        <v>0</v>
      </c>
      <c r="F3960" s="1">
        <f t="shared" si="1057"/>
        <v>0</v>
      </c>
      <c r="H3960" t="b">
        <f t="shared" si="1045"/>
        <v>1</v>
      </c>
      <c r="I3960" t="str">
        <f t="shared" si="1043"/>
        <v>00</v>
      </c>
    </row>
    <row r="3961" spans="1:9" ht="25.5">
      <c r="A3961" t="str">
        <f t="shared" si="1044"/>
        <v>3.9.9.4.3.00.00 - Amortização de Ágio em Investimentos - Inter OFSS 
 - União</v>
      </c>
      <c r="B3961" s="5" t="s">
        <v>3247</v>
      </c>
      <c r="C3961" s="6">
        <v>0</v>
      </c>
      <c r="E3961" s="1">
        <f t="shared" si="1056"/>
        <v>0</v>
      </c>
      <c r="F3961" s="1">
        <f t="shared" si="1057"/>
        <v>0</v>
      </c>
      <c r="H3961" t="b">
        <f t="shared" si="1045"/>
        <v>1</v>
      </c>
      <c r="I3961" t="str">
        <f t="shared" si="1043"/>
        <v>00</v>
      </c>
    </row>
    <row r="3962" spans="1:9" ht="25.5">
      <c r="A3962" t="str">
        <f t="shared" si="1044"/>
        <v>3.9.9.4.4.00.00 - Amortização de Ágio em Investimentos - Inter OFSS 
 - Estado</v>
      </c>
      <c r="B3962" s="3" t="s">
        <v>3248</v>
      </c>
      <c r="C3962" s="4">
        <v>0</v>
      </c>
      <c r="E3962" s="1">
        <f t="shared" si="1056"/>
        <v>0</v>
      </c>
      <c r="F3962" s="1">
        <f t="shared" si="1057"/>
        <v>0</v>
      </c>
      <c r="H3962" t="b">
        <f t="shared" si="1045"/>
        <v>1</v>
      </c>
      <c r="I3962" t="str">
        <f t="shared" si="1043"/>
        <v>00</v>
      </c>
    </row>
    <row r="3963" spans="1:9" ht="25.5">
      <c r="A3963" t="str">
        <f t="shared" si="1044"/>
        <v>3.9.9.4.5.00.00 - Amortização de Ágio em Investimentos - Inter OFSS 
 - Município</v>
      </c>
      <c r="B3963" s="5" t="s">
        <v>3249</v>
      </c>
      <c r="C3963" s="6">
        <v>0</v>
      </c>
      <c r="E3963" s="1">
        <f t="shared" si="1056"/>
        <v>0</v>
      </c>
      <c r="F3963" s="1">
        <f t="shared" si="1057"/>
        <v>0</v>
      </c>
      <c r="H3963" t="b">
        <f t="shared" si="1045"/>
        <v>1</v>
      </c>
      <c r="I3963" t="str">
        <f t="shared" si="1043"/>
        <v>00</v>
      </c>
    </row>
    <row r="3964" spans="1:9">
      <c r="A3964" t="str">
        <f t="shared" si="1044"/>
        <v>3.9.9.5.0.00.00 - Multas Administrativas</v>
      </c>
      <c r="B3964" s="3" t="s">
        <v>3250</v>
      </c>
      <c r="C3964" s="4">
        <v>787005.1</v>
      </c>
      <c r="E3964" s="1">
        <f>E3965</f>
        <v>0</v>
      </c>
      <c r="F3964" s="1">
        <f>F3965</f>
        <v>787005.1</v>
      </c>
      <c r="H3964" t="b">
        <f t="shared" si="1045"/>
        <v>1</v>
      </c>
      <c r="I3964" t="str">
        <f t="shared" si="1043"/>
        <v>00</v>
      </c>
    </row>
    <row r="3965" spans="1:9">
      <c r="A3965" t="str">
        <f t="shared" si="1044"/>
        <v>3.9.9.5.1.00.00 - Multas Administrativas - Consolidação</v>
      </c>
      <c r="B3965" s="5" t="s">
        <v>3251</v>
      </c>
      <c r="C3965" s="6">
        <v>787005.1</v>
      </c>
      <c r="E3965" s="1">
        <f t="shared" ref="E3965" si="1058">SUMIF(A3965:B3965,"*intra*",C3965:D3965)+SUMIF(A3965:B3965,"*inter*",C3965:D3965)</f>
        <v>0</v>
      </c>
      <c r="F3965" s="1">
        <f t="shared" ref="F3965" si="1059">SUMIF(A3965:B3965,"*consolidação*",C3965:D3965)</f>
        <v>787005.1</v>
      </c>
      <c r="H3965" t="b">
        <f t="shared" si="1045"/>
        <v>1</v>
      </c>
      <c r="I3965" t="str">
        <f t="shared" si="1043"/>
        <v>00</v>
      </c>
    </row>
    <row r="3966" spans="1:9">
      <c r="A3966" t="str">
        <f t="shared" si="1044"/>
        <v>3.9.9.6.0.00.00 - Indenizações e Restituições</v>
      </c>
      <c r="B3966" s="3" t="s">
        <v>3252</v>
      </c>
      <c r="C3966" s="4">
        <v>45528994025.790001</v>
      </c>
      <c r="E3966" s="1">
        <f>E3967</f>
        <v>0</v>
      </c>
      <c r="F3966" s="1">
        <f>F3967</f>
        <v>45528994025.790001</v>
      </c>
      <c r="H3966" t="b">
        <f t="shared" si="1045"/>
        <v>1</v>
      </c>
      <c r="I3966" t="str">
        <f t="shared" si="1043"/>
        <v>00</v>
      </c>
    </row>
    <row r="3967" spans="1:9">
      <c r="A3967" t="str">
        <f t="shared" si="1044"/>
        <v>3.9.9.6.1.00.00 - Indenizações e Restituições - Consolidação</v>
      </c>
      <c r="B3967" s="5" t="s">
        <v>3253</v>
      </c>
      <c r="C3967" s="6">
        <v>45528994025.790001</v>
      </c>
      <c r="E3967" s="1">
        <f t="shared" ref="E3967" si="1060">SUMIF(A3967:B3967,"*intra*",C3967:D3967)+SUMIF(A3967:B3967,"*inter*",C3967:D3967)</f>
        <v>0</v>
      </c>
      <c r="F3967" s="1">
        <f t="shared" ref="F3967" si="1061">SUMIF(A3967:B3967,"*consolidação*",C3967:D3967)</f>
        <v>45528994025.790001</v>
      </c>
      <c r="H3967" t="b">
        <f t="shared" si="1045"/>
        <v>1</v>
      </c>
      <c r="I3967" t="str">
        <f t="shared" si="1043"/>
        <v>00</v>
      </c>
    </row>
    <row r="3968" spans="1:9">
      <c r="A3968" t="str">
        <f t="shared" si="1044"/>
        <v>3.9.9.7.0.00.00 - Compensações ao RGPS</v>
      </c>
      <c r="B3968" s="3" t="s">
        <v>3254</v>
      </c>
      <c r="C3968" s="4">
        <v>0</v>
      </c>
      <c r="E3968" s="1">
        <f>E3969+E3970</f>
        <v>0</v>
      </c>
      <c r="F3968" s="1">
        <f>F3969+F3970</f>
        <v>0</v>
      </c>
      <c r="H3968" t="b">
        <f t="shared" si="1045"/>
        <v>1</v>
      </c>
      <c r="I3968" t="str">
        <f t="shared" si="1043"/>
        <v>00</v>
      </c>
    </row>
    <row r="3969" spans="1:9">
      <c r="A3969" t="str">
        <f t="shared" si="1044"/>
        <v>3.9.9.7.1.00.00 - Compensações ao RGPS - Consolidação</v>
      </c>
      <c r="B3969" s="5" t="s">
        <v>3255</v>
      </c>
      <c r="C3969" s="6">
        <v>0</v>
      </c>
      <c r="E3969" s="1">
        <f t="shared" ref="E3969:E3970" si="1062">SUMIF(A3969:B3969,"*intra*",C3969:D3969)+SUMIF(A3969:B3969,"*inter*",C3969:D3969)</f>
        <v>0</v>
      </c>
      <c r="F3969" s="1">
        <f t="shared" ref="F3969:F3970" si="1063">SUMIF(A3969:B3969,"*consolidação*",C3969:D3969)</f>
        <v>0</v>
      </c>
      <c r="H3969" t="b">
        <f t="shared" si="1045"/>
        <v>1</v>
      </c>
      <c r="I3969" t="str">
        <f t="shared" si="1043"/>
        <v>00</v>
      </c>
    </row>
    <row r="3970" spans="1:9">
      <c r="A3970" t="str">
        <f t="shared" si="1044"/>
        <v>3.9.9.7.3.00.00 - Compensações ao RGPS - Inter OFSS - União</v>
      </c>
      <c r="B3970" s="3" t="s">
        <v>3256</v>
      </c>
      <c r="C3970" s="4">
        <v>0</v>
      </c>
      <c r="E3970" s="1">
        <f t="shared" si="1062"/>
        <v>0</v>
      </c>
      <c r="F3970" s="1">
        <f t="shared" si="1063"/>
        <v>0</v>
      </c>
      <c r="H3970" t="b">
        <f t="shared" si="1045"/>
        <v>1</v>
      </c>
      <c r="I3970" t="str">
        <f t="shared" si="1043"/>
        <v>00</v>
      </c>
    </row>
    <row r="3971" spans="1:9" ht="25.5">
      <c r="A3971" t="str">
        <f t="shared" si="1044"/>
        <v>3.9.9.9.0.00.00 - Variações Patrimoniais Diminutivas Decorrentes de 
 Fatos Geradores Diversos</v>
      </c>
      <c r="B3971" s="5" t="s">
        <v>3257</v>
      </c>
      <c r="C3971" s="6">
        <v>2176399484.8099999</v>
      </c>
      <c r="E3971" s="1">
        <f>E3972</f>
        <v>0</v>
      </c>
      <c r="F3971" s="1">
        <f>F3972</f>
        <v>2176399484.8099999</v>
      </c>
      <c r="H3971" t="b">
        <f t="shared" si="1045"/>
        <v>1</v>
      </c>
      <c r="I3971" t="str">
        <f t="shared" si="1043"/>
        <v>00</v>
      </c>
    </row>
    <row r="3972" spans="1:9" ht="25.5">
      <c r="A3972" t="str">
        <f t="shared" si="1044"/>
        <v>3.9.9.9.1.00.00 - Variações Patrimoniais Diminutivas Decorrentes de 
 Fatos Geradores Diversos - Consolidação</v>
      </c>
      <c r="B3972" s="3" t="s">
        <v>3258</v>
      </c>
      <c r="C3972" s="4">
        <v>2176399484.8099999</v>
      </c>
      <c r="E3972" s="1">
        <f t="shared" ref="E3972:E3974" si="1064">SUMIF(A3972:B3972,"*intra*",C3972:D3972)+SUMIF(A3972:B3972,"*inter*",C3972:D3972)</f>
        <v>0</v>
      </c>
      <c r="F3972" s="1">
        <f t="shared" ref="F3972:F3974" si="1065">SUMIF(A3972:B3972,"*consolidação*",C3972:D3972)</f>
        <v>2176399484.8099999</v>
      </c>
      <c r="H3972" t="b">
        <f t="shared" si="1045"/>
        <v>1</v>
      </c>
      <c r="I3972" t="str">
        <f t="shared" si="1043"/>
        <v>00</v>
      </c>
    </row>
    <row r="3973" spans="1:9">
      <c r="A3973" t="str">
        <f t="shared" si="1044"/>
        <v>Variação Patrimonial Aumentativa</v>
      </c>
      <c r="B3973" s="5" t="s">
        <v>1118</v>
      </c>
      <c r="C3973" s="42"/>
      <c r="E3973" s="1">
        <f t="shared" si="1064"/>
        <v>0</v>
      </c>
      <c r="F3973" s="1">
        <f t="shared" si="1065"/>
        <v>0</v>
      </c>
      <c r="H3973" t="b">
        <f t="shared" si="1045"/>
        <v>1</v>
      </c>
      <c r="I3973" t="str">
        <f t="shared" si="1043"/>
        <v>at</v>
      </c>
    </row>
    <row r="3974" spans="1:9">
      <c r="A3974" t="str">
        <f t="shared" si="1044"/>
        <v>Variação Patrimonial Aumentativa</v>
      </c>
      <c r="B3974" s="3" t="s">
        <v>3259</v>
      </c>
      <c r="C3974" s="31"/>
      <c r="E3974" s="1">
        <f t="shared" si="1064"/>
        <v>0</v>
      </c>
      <c r="F3974" s="1">
        <f t="shared" si="1065"/>
        <v>0</v>
      </c>
      <c r="H3974" t="b">
        <f t="shared" si="1045"/>
        <v>1</v>
      </c>
      <c r="I3974" t="str">
        <f t="shared" si="1043"/>
        <v>at</v>
      </c>
    </row>
    <row r="3975" spans="1:9">
      <c r="A3975" t="str">
        <f t="shared" si="1044"/>
        <v>4.0.0.0.0.00.00 - Variação Patrimonial Aumentativa</v>
      </c>
      <c r="B3975" s="5" t="s">
        <v>3260</v>
      </c>
      <c r="C3975" s="6">
        <v>12538994105489.83</v>
      </c>
      <c r="E3975">
        <f>E4004+E3976+E4168+E4040+E4118+E4056+E4209</f>
        <v>9754419866528.3418</v>
      </c>
      <c r="F3975">
        <f>F4004+F3976+F4168+F4040+F4118+F4056+F4209</f>
        <v>2784574238961.4897</v>
      </c>
      <c r="H3975" t="b">
        <f t="shared" si="1045"/>
        <v>1</v>
      </c>
      <c r="I3975" t="str">
        <f t="shared" si="1043"/>
        <v>00</v>
      </c>
    </row>
    <row r="3976" spans="1:9">
      <c r="A3976" t="str">
        <f t="shared" si="1044"/>
        <v>4.1.0.0.0.00.00 - Impostos, Taxas e Contribuições de Melhoria</v>
      </c>
      <c r="B3976" s="3" t="s">
        <v>3261</v>
      </c>
      <c r="C3976" s="4">
        <v>432251420655.15002</v>
      </c>
      <c r="E3976">
        <f>E3988+E3977+E3993</f>
        <v>0</v>
      </c>
      <c r="F3976">
        <f>F3988+F3977+F3993</f>
        <v>432251420655.14996</v>
      </c>
      <c r="H3976" t="b">
        <f t="shared" si="1045"/>
        <v>1</v>
      </c>
      <c r="I3976" t="str">
        <f t="shared" si="1043"/>
        <v>00</v>
      </c>
    </row>
    <row r="3977" spans="1:9">
      <c r="A3977" t="str">
        <f t="shared" si="1044"/>
        <v>4.1.1.0.0.00.00 - Impostos</v>
      </c>
      <c r="B3977" s="5" t="s">
        <v>3262</v>
      </c>
      <c r="C3977" s="6">
        <v>424206006784.46002</v>
      </c>
      <c r="E3977" s="1">
        <f>E3984+E3980+E3982+E3986+E3978</f>
        <v>0</v>
      </c>
      <c r="F3977" s="1">
        <f>F3984+F3980+F3982+F3986+F3978</f>
        <v>424206006784.45996</v>
      </c>
      <c r="H3977" t="b">
        <f t="shared" si="1045"/>
        <v>1</v>
      </c>
      <c r="I3977" t="str">
        <f t="shared" si="1043"/>
        <v>00</v>
      </c>
    </row>
    <row r="3978" spans="1:9">
      <c r="A3978" t="str">
        <f t="shared" si="1044"/>
        <v>4.1.1.1.0.00.00 - Impostos sobre Comercio Exterior</v>
      </c>
      <c r="B3978" s="3" t="s">
        <v>3263</v>
      </c>
      <c r="C3978" s="4">
        <v>31208218918.790001</v>
      </c>
      <c r="E3978" s="1">
        <f>E3979</f>
        <v>0</v>
      </c>
      <c r="F3978" s="1">
        <f>F3979</f>
        <v>31208218918.790001</v>
      </c>
      <c r="H3978" t="b">
        <f t="shared" si="1045"/>
        <v>1</v>
      </c>
      <c r="I3978" t="str">
        <f t="shared" si="1043"/>
        <v>00</v>
      </c>
    </row>
    <row r="3979" spans="1:9">
      <c r="A3979" t="str">
        <f t="shared" si="1044"/>
        <v>4.1.1.1.1.00.00 - Impostos sobre Comercio Exterior - Consolidação</v>
      </c>
      <c r="B3979" s="5" t="s">
        <v>3264</v>
      </c>
      <c r="C3979" s="6">
        <v>31208218918.790001</v>
      </c>
      <c r="E3979" s="1">
        <f t="shared" ref="E3979" si="1066">SUMIF(A3979:B3979,"*intra*",C3979:D3979)+SUMIF(A3979:B3979,"*inter*",C3979:D3979)</f>
        <v>0</v>
      </c>
      <c r="F3979" s="1">
        <f t="shared" ref="F3979" si="1067">SUMIF(A3979:B3979,"*consolidação*",C3979:D3979)</f>
        <v>31208218918.790001</v>
      </c>
      <c r="H3979" t="b">
        <f t="shared" si="1045"/>
        <v>1</v>
      </c>
      <c r="I3979" t="str">
        <f t="shared" si="1043"/>
        <v>00</v>
      </c>
    </row>
    <row r="3980" spans="1:9">
      <c r="A3980" t="str">
        <f t="shared" si="1044"/>
        <v>4.1.1.2.0.00.00 - Impostos sobre Patrimônio e a Renda</v>
      </c>
      <c r="B3980" s="3" t="s">
        <v>3265</v>
      </c>
      <c r="C3980" s="4">
        <v>316462408686.91998</v>
      </c>
      <c r="E3980" s="1">
        <f>E3981</f>
        <v>0</v>
      </c>
      <c r="F3980" s="1">
        <f>F3981</f>
        <v>316462408686.91998</v>
      </c>
      <c r="H3980" t="b">
        <f t="shared" si="1045"/>
        <v>1</v>
      </c>
      <c r="I3980" t="str">
        <f t="shared" si="1043"/>
        <v>00</v>
      </c>
    </row>
    <row r="3981" spans="1:9">
      <c r="A3981" t="str">
        <f t="shared" si="1044"/>
        <v>4.1.1.2.1.00.00 - Impostos sobre Patrimônio e a Renda - Consolidação</v>
      </c>
      <c r="B3981" s="5" t="s">
        <v>3266</v>
      </c>
      <c r="C3981" s="6">
        <v>316462408686.91998</v>
      </c>
      <c r="E3981" s="1">
        <f t="shared" ref="E3981" si="1068">SUMIF(A3981:B3981,"*intra*",C3981:D3981)+SUMIF(A3981:B3981,"*inter*",C3981:D3981)</f>
        <v>0</v>
      </c>
      <c r="F3981" s="1">
        <f t="shared" ref="F3981" si="1069">SUMIF(A3981:B3981,"*consolidação*",C3981:D3981)</f>
        <v>316462408686.91998</v>
      </c>
      <c r="H3981" t="b">
        <f t="shared" si="1045"/>
        <v>1</v>
      </c>
      <c r="I3981" t="str">
        <f t="shared" si="1043"/>
        <v>00</v>
      </c>
    </row>
    <row r="3982" spans="1:9">
      <c r="A3982" t="str">
        <f t="shared" si="1044"/>
        <v>4.1.1.3.0.00.00 - Impostos sobre a Produção e a Circulação</v>
      </c>
      <c r="B3982" s="3" t="s">
        <v>3267</v>
      </c>
      <c r="C3982" s="4">
        <v>76528573708.479996</v>
      </c>
      <c r="E3982" s="1">
        <f>E3983</f>
        <v>0</v>
      </c>
      <c r="F3982" s="1">
        <f>F3983</f>
        <v>76528573708.479996</v>
      </c>
      <c r="H3982" t="b">
        <f t="shared" si="1045"/>
        <v>1</v>
      </c>
      <c r="I3982" t="str">
        <f t="shared" si="1043"/>
        <v>00</v>
      </c>
    </row>
    <row r="3983" spans="1:9" ht="25.5">
      <c r="A3983" t="str">
        <f t="shared" si="1044"/>
        <v>4.1.1.3.1.00.00 - Impostos sobre a Produção e a Circulação - 
 Consolidação</v>
      </c>
      <c r="B3983" s="5" t="s">
        <v>3268</v>
      </c>
      <c r="C3983" s="6">
        <v>76528573708.479996</v>
      </c>
      <c r="E3983" s="1">
        <f t="shared" ref="E3983" si="1070">SUMIF(A3983:B3983,"*intra*",C3983:D3983)+SUMIF(A3983:B3983,"*inter*",C3983:D3983)</f>
        <v>0</v>
      </c>
      <c r="F3983" s="1">
        <f t="shared" ref="F3983" si="1071">SUMIF(A3983:B3983,"*consolidação*",C3983:D3983)</f>
        <v>76528573708.479996</v>
      </c>
      <c r="H3983" t="b">
        <f t="shared" si="1045"/>
        <v>1</v>
      </c>
      <c r="I3983" t="str">
        <f t="shared" si="1043"/>
        <v>00</v>
      </c>
    </row>
    <row r="3984" spans="1:9">
      <c r="A3984" t="str">
        <f t="shared" si="1044"/>
        <v>4.1.1.4.0.00.00 - Impostos Extraordinários</v>
      </c>
      <c r="B3984" s="3" t="s">
        <v>3269</v>
      </c>
      <c r="C3984" s="4">
        <v>0</v>
      </c>
      <c r="E3984" s="1">
        <f>E3985</f>
        <v>0</v>
      </c>
      <c r="F3984" s="1">
        <f>F3985</f>
        <v>0</v>
      </c>
      <c r="H3984" t="b">
        <f t="shared" si="1045"/>
        <v>1</v>
      </c>
      <c r="I3984" t="str">
        <f t="shared" si="1043"/>
        <v>00</v>
      </c>
    </row>
    <row r="3985" spans="1:9">
      <c r="A3985" t="str">
        <f t="shared" si="1044"/>
        <v>4.1.1.4.1.00.00 - Impostos Extraordinários - Consolidação</v>
      </c>
      <c r="B3985" s="5" t="s">
        <v>3270</v>
      </c>
      <c r="C3985" s="6">
        <v>0</v>
      </c>
      <c r="E3985" s="1">
        <f t="shared" ref="E3985" si="1072">SUMIF(A3985:B3985,"*intra*",C3985:D3985)+SUMIF(A3985:B3985,"*inter*",C3985:D3985)</f>
        <v>0</v>
      </c>
      <c r="F3985" s="1">
        <f t="shared" ref="F3985" si="1073">SUMIF(A3985:B3985,"*consolidação*",C3985:D3985)</f>
        <v>0</v>
      </c>
      <c r="H3985" t="b">
        <f t="shared" si="1045"/>
        <v>1</v>
      </c>
      <c r="I3985" t="str">
        <f t="shared" si="1043"/>
        <v>00</v>
      </c>
    </row>
    <row r="3986" spans="1:9">
      <c r="A3986" t="str">
        <f t="shared" si="1044"/>
        <v>4.1.1.9.0.00.00 - Outros Impostos</v>
      </c>
      <c r="B3986" s="3" t="s">
        <v>3271</v>
      </c>
      <c r="C3986" s="4">
        <v>6805470.2699999996</v>
      </c>
      <c r="E3986" s="1">
        <f>E3987</f>
        <v>0</v>
      </c>
      <c r="F3986" s="1">
        <f>F3987</f>
        <v>6805470.2699999996</v>
      </c>
      <c r="H3986" t="b">
        <f t="shared" si="1045"/>
        <v>1</v>
      </c>
      <c r="I3986" t="str">
        <f t="shared" si="1043"/>
        <v>00</v>
      </c>
    </row>
    <row r="3987" spans="1:9">
      <c r="A3987" t="str">
        <f t="shared" si="1044"/>
        <v>4.1.1.9.1.00.00 - Outros Impostos - Consolidação</v>
      </c>
      <c r="B3987" s="5" t="s">
        <v>3272</v>
      </c>
      <c r="C3987" s="6">
        <v>6805470.2699999996</v>
      </c>
      <c r="E3987" s="1">
        <f t="shared" ref="E3987" si="1074">SUMIF(A3987:B3987,"*intra*",C3987:D3987)+SUMIF(A3987:B3987,"*inter*",C3987:D3987)</f>
        <v>0</v>
      </c>
      <c r="F3987" s="1">
        <f t="shared" ref="F3987" si="1075">SUMIF(A3987:B3987,"*consolidação*",C3987:D3987)</f>
        <v>6805470.2699999996</v>
      </c>
      <c r="H3987" t="b">
        <f t="shared" si="1045"/>
        <v>1</v>
      </c>
      <c r="I3987" t="str">
        <f t="shared" si="1043"/>
        <v>00</v>
      </c>
    </row>
    <row r="3988" spans="1:9">
      <c r="A3988" t="str">
        <f t="shared" si="1044"/>
        <v>4.1.2.0.0.00.00 - Taxas</v>
      </c>
      <c r="B3988" s="3" t="s">
        <v>3273</v>
      </c>
      <c r="C3988" s="4">
        <v>8045413870.6899996</v>
      </c>
      <c r="E3988" s="1">
        <f>E3991+E3989</f>
        <v>0</v>
      </c>
      <c r="F3988" s="1">
        <f>F3991+F3989</f>
        <v>8045413870.6899996</v>
      </c>
      <c r="H3988" t="b">
        <f t="shared" si="1045"/>
        <v>1</v>
      </c>
      <c r="I3988" t="str">
        <f t="shared" si="1043"/>
        <v>00</v>
      </c>
    </row>
    <row r="3989" spans="1:9">
      <c r="A3989" t="str">
        <f t="shared" si="1044"/>
        <v>4.1.2.1.0.00.00 - Taxas pelo Exercício do Poder de Policia</v>
      </c>
      <c r="B3989" s="5" t="s">
        <v>3274</v>
      </c>
      <c r="C3989" s="6">
        <v>6537143682.2299995</v>
      </c>
      <c r="E3989" s="1">
        <f>E3990</f>
        <v>0</v>
      </c>
      <c r="F3989" s="1">
        <f>F3990</f>
        <v>6537143682.2299995</v>
      </c>
      <c r="H3989" t="b">
        <f t="shared" si="1045"/>
        <v>1</v>
      </c>
      <c r="I3989" t="str">
        <f t="shared" si="1043"/>
        <v>00</v>
      </c>
    </row>
    <row r="3990" spans="1:9" ht="25.5">
      <c r="A3990" t="str">
        <f t="shared" si="1044"/>
        <v>4.1.2.1.1.00.00 - Taxas pelo Exercício do Poder de Polícia - 
 Consolidação</v>
      </c>
      <c r="B3990" s="3" t="s">
        <v>3275</v>
      </c>
      <c r="C3990" s="4">
        <v>6537143682.2299995</v>
      </c>
      <c r="E3990" s="1">
        <f t="shared" ref="E3990" si="1076">SUMIF(A3990:B3990,"*intra*",C3990:D3990)+SUMIF(A3990:B3990,"*inter*",C3990:D3990)</f>
        <v>0</v>
      </c>
      <c r="F3990" s="1">
        <f t="shared" ref="F3990" si="1077">SUMIF(A3990:B3990,"*consolidação*",C3990:D3990)</f>
        <v>6537143682.2299995</v>
      </c>
      <c r="H3990" t="b">
        <f t="shared" si="1045"/>
        <v>1</v>
      </c>
      <c r="I3990" t="str">
        <f t="shared" si="1043"/>
        <v>00</v>
      </c>
    </row>
    <row r="3991" spans="1:9">
      <c r="A3991" t="str">
        <f t="shared" si="1044"/>
        <v>4.1.2.2.0.00.00 - Taxas Pela Prestação de Serviços</v>
      </c>
      <c r="B3991" s="5" t="s">
        <v>3276</v>
      </c>
      <c r="C3991" s="6">
        <v>1508270188.46</v>
      </c>
      <c r="E3991" s="1">
        <f>E3992</f>
        <v>0</v>
      </c>
      <c r="F3991" s="1">
        <f>F3992</f>
        <v>1508270188.46</v>
      </c>
      <c r="H3991" t="b">
        <f t="shared" si="1045"/>
        <v>1</v>
      </c>
      <c r="I3991" t="str">
        <f t="shared" si="1043"/>
        <v>00</v>
      </c>
    </row>
    <row r="3992" spans="1:9">
      <c r="A3992" t="str">
        <f t="shared" si="1044"/>
        <v>4.1.2.2.1.00.00 - Taxas Pela Prestação de Serviços - Consolidação</v>
      </c>
      <c r="B3992" s="3" t="s">
        <v>3277</v>
      </c>
      <c r="C3992" s="4">
        <v>1508270188.46</v>
      </c>
      <c r="E3992" s="1">
        <f t="shared" ref="E3992" si="1078">SUMIF(A3992:B3992,"*intra*",C3992:D3992)+SUMIF(A3992:B3992,"*inter*",C3992:D3992)</f>
        <v>0</v>
      </c>
      <c r="F3992" s="1">
        <f t="shared" ref="F3992" si="1079">SUMIF(A3992:B3992,"*consolidação*",C3992:D3992)</f>
        <v>1508270188.46</v>
      </c>
      <c r="H3992" t="b">
        <f t="shared" si="1045"/>
        <v>1</v>
      </c>
      <c r="I3992" t="str">
        <f t="shared" si="1043"/>
        <v>00</v>
      </c>
    </row>
    <row r="3993" spans="1:9">
      <c r="A3993" t="str">
        <f t="shared" si="1044"/>
        <v>4.1.3.0.0.00.00 - Contribuições de Melhoria</v>
      </c>
      <c r="B3993" s="5" t="s">
        <v>3278</v>
      </c>
      <c r="C3993" s="6">
        <v>0</v>
      </c>
      <c r="E3993" s="1">
        <f>E3998+E3996+E4000+E4002+E3994</f>
        <v>0</v>
      </c>
      <c r="F3993" s="1">
        <f>F3998+F3996+F4000+F4002+F3994</f>
        <v>0</v>
      </c>
      <c r="H3993" t="b">
        <f t="shared" si="1045"/>
        <v>1</v>
      </c>
      <c r="I3993" t="str">
        <f t="shared" si="1043"/>
        <v>00</v>
      </c>
    </row>
    <row r="3994" spans="1:9" ht="25.5">
      <c r="A3994" t="str">
        <f t="shared" si="1044"/>
        <v>4.1.3.1.0.00.00 - Contribuição de Melhoria Pela Expansão da Rede de 
 Água Potável e Esgoto Sanitário</v>
      </c>
      <c r="B3994" s="3" t="s">
        <v>3279</v>
      </c>
      <c r="C3994" s="4">
        <v>0</v>
      </c>
      <c r="E3994" s="1">
        <f>E3995</f>
        <v>0</v>
      </c>
      <c r="F3994" s="1">
        <f>F3995</f>
        <v>0</v>
      </c>
      <c r="H3994" t="b">
        <f t="shared" si="1045"/>
        <v>1</v>
      </c>
      <c r="I3994" t="str">
        <f t="shared" si="1043"/>
        <v>00</v>
      </c>
    </row>
    <row r="3995" spans="1:9" ht="25.5">
      <c r="A3995" t="str">
        <f t="shared" si="1044"/>
        <v>4.1.3.1.1.00.00 - Contribuição de Melhoria Pela Expansão da Rede de 
 Água Potável e Esgoto Sanitário - Consolidação</v>
      </c>
      <c r="B3995" s="5" t="s">
        <v>3280</v>
      </c>
      <c r="C3995" s="6">
        <v>0</v>
      </c>
      <c r="E3995" s="1">
        <f t="shared" ref="E3995" si="1080">SUMIF(A3995:B3995,"*intra*",C3995:D3995)+SUMIF(A3995:B3995,"*inter*",C3995:D3995)</f>
        <v>0</v>
      </c>
      <c r="F3995" s="1">
        <f t="shared" ref="F3995" si="1081">SUMIF(A3995:B3995,"*consolidação*",C3995:D3995)</f>
        <v>0</v>
      </c>
      <c r="H3995" t="b">
        <f t="shared" si="1045"/>
        <v>1</v>
      </c>
      <c r="I3995" t="str">
        <f t="shared" si="1043"/>
        <v>00</v>
      </c>
    </row>
    <row r="3996" spans="1:9" ht="25.5">
      <c r="A3996" t="str">
        <f t="shared" si="1044"/>
        <v>4.1.3.2.0.00.00 - Contribuição de Melhoria Pela Expansão da Rede de 
 Iluminação Pública na Cidade</v>
      </c>
      <c r="B3996" s="3" t="s">
        <v>3281</v>
      </c>
      <c r="C3996" s="4">
        <v>0</v>
      </c>
      <c r="E3996" s="1">
        <f>E3997</f>
        <v>0</v>
      </c>
      <c r="F3996" s="1">
        <f>F3997</f>
        <v>0</v>
      </c>
      <c r="H3996" t="b">
        <f t="shared" si="1045"/>
        <v>1</v>
      </c>
      <c r="I3996" t="str">
        <f t="shared" si="1043"/>
        <v>00</v>
      </c>
    </row>
    <row r="3997" spans="1:9" ht="25.5">
      <c r="A3997" t="str">
        <f t="shared" si="1044"/>
        <v>4.1.3.2.1.00.00 - Contribuição de Melhoria Pela Expansão da Rede de 
 Iluminação Pública na Cidade - Consolidação</v>
      </c>
      <c r="B3997" s="5" t="s">
        <v>3282</v>
      </c>
      <c r="C3997" s="6">
        <v>0</v>
      </c>
      <c r="E3997" s="1">
        <f t="shared" ref="E3997" si="1082">SUMIF(A3997:B3997,"*intra*",C3997:D3997)+SUMIF(A3997:B3997,"*inter*",C3997:D3997)</f>
        <v>0</v>
      </c>
      <c r="F3997" s="1">
        <f t="shared" ref="F3997" si="1083">SUMIF(A3997:B3997,"*consolidação*",C3997:D3997)</f>
        <v>0</v>
      </c>
      <c r="H3997" t="b">
        <f t="shared" si="1045"/>
        <v>1</v>
      </c>
      <c r="I3997" t="str">
        <f t="shared" si="1043"/>
        <v>00</v>
      </c>
    </row>
    <row r="3998" spans="1:9" ht="25.5">
      <c r="A3998" t="str">
        <f t="shared" si="1044"/>
        <v>4.1.3.3.0.00.00 - Contribuição de Melhoria Pela Expansão de Rede de 
 Iluminação Pública Rural</v>
      </c>
      <c r="B3998" s="3" t="s">
        <v>3283</v>
      </c>
      <c r="C3998" s="4">
        <v>0</v>
      </c>
      <c r="E3998" s="1">
        <f>E3999</f>
        <v>0</v>
      </c>
      <c r="F3998" s="1">
        <f>F3999</f>
        <v>0</v>
      </c>
      <c r="H3998" t="b">
        <f t="shared" si="1045"/>
        <v>1</v>
      </c>
      <c r="I3998" t="str">
        <f t="shared" si="1043"/>
        <v>00</v>
      </c>
    </row>
    <row r="3999" spans="1:9" ht="25.5">
      <c r="A3999" t="str">
        <f t="shared" si="1044"/>
        <v>4.1.3.3.1.00.00 - Contribuição de Melhoria Pela Expansão de Rede de 
 Iluminação Pública Rural - Consolidação</v>
      </c>
      <c r="B3999" s="5" t="s">
        <v>3284</v>
      </c>
      <c r="C3999" s="6">
        <v>0</v>
      </c>
      <c r="E3999" s="1">
        <f t="shared" ref="E3999" si="1084">SUMIF(A3999:B3999,"*intra*",C3999:D3999)+SUMIF(A3999:B3999,"*inter*",C3999:D3999)</f>
        <v>0</v>
      </c>
      <c r="F3999" s="1">
        <f t="shared" ref="F3999" si="1085">SUMIF(A3999:B3999,"*consolidação*",C3999:D3999)</f>
        <v>0</v>
      </c>
      <c r="H3999" t="b">
        <f t="shared" si="1045"/>
        <v>1</v>
      </c>
      <c r="I3999" t="str">
        <f t="shared" si="1043"/>
        <v>00</v>
      </c>
    </row>
    <row r="4000" spans="1:9" ht="25.5">
      <c r="A4000" t="str">
        <f t="shared" si="1044"/>
        <v>4.1.3.4.0.00.00 - Contribuição de Melhoria Pela Pavimentação e Obras 
 Complementares</v>
      </c>
      <c r="B4000" s="3" t="s">
        <v>3285</v>
      </c>
      <c r="C4000" s="4">
        <v>0</v>
      </c>
      <c r="E4000" s="1">
        <f>E4001</f>
        <v>0</v>
      </c>
      <c r="F4000" s="1">
        <f>F4001</f>
        <v>0</v>
      </c>
      <c r="H4000" t="b">
        <f t="shared" si="1045"/>
        <v>1</v>
      </c>
      <c r="I4000" t="str">
        <f t="shared" si="1043"/>
        <v>00</v>
      </c>
    </row>
    <row r="4001" spans="1:9" ht="25.5">
      <c r="A4001" t="str">
        <f t="shared" si="1044"/>
        <v>4.1.3.4.1.00.00 - Contribuição de Melhoria Pela Pavimentação e Obras 
 Complementares - Consolidação</v>
      </c>
      <c r="B4001" s="5" t="s">
        <v>3286</v>
      </c>
      <c r="C4001" s="6">
        <v>0</v>
      </c>
      <c r="E4001" s="1">
        <f t="shared" ref="E4001" si="1086">SUMIF(A4001:B4001,"*intra*",C4001:D4001)+SUMIF(A4001:B4001,"*inter*",C4001:D4001)</f>
        <v>0</v>
      </c>
      <c r="F4001" s="1">
        <f t="shared" ref="F4001" si="1087">SUMIF(A4001:B4001,"*consolidação*",C4001:D4001)</f>
        <v>0</v>
      </c>
      <c r="H4001" t="b">
        <f t="shared" si="1045"/>
        <v>1</v>
      </c>
      <c r="I4001" t="str">
        <f t="shared" si="1043"/>
        <v>00</v>
      </c>
    </row>
    <row r="4002" spans="1:9">
      <c r="A4002" t="str">
        <f t="shared" si="1044"/>
        <v>4.1.3.9.0.00.00 - Outras Contribuições de Melhoria</v>
      </c>
      <c r="B4002" s="3" t="s">
        <v>3287</v>
      </c>
      <c r="C4002" s="4">
        <v>0</v>
      </c>
      <c r="E4002" s="1">
        <f>E4003</f>
        <v>0</v>
      </c>
      <c r="F4002" s="1">
        <f>F4003</f>
        <v>0</v>
      </c>
      <c r="H4002" t="b">
        <f t="shared" si="1045"/>
        <v>1</v>
      </c>
      <c r="I4002" t="str">
        <f t="shared" si="1043"/>
        <v>00</v>
      </c>
    </row>
    <row r="4003" spans="1:9">
      <c r="A4003" t="str">
        <f t="shared" si="1044"/>
        <v>4.1.3.9.1.00.00 - Outras Contribuições de Melhoria - Consolidação</v>
      </c>
      <c r="B4003" s="5" t="s">
        <v>3288</v>
      </c>
      <c r="C4003" s="6">
        <v>0</v>
      </c>
      <c r="E4003" s="1">
        <f t="shared" ref="E4003" si="1088">SUMIF(A4003:B4003,"*intra*",C4003:D4003)+SUMIF(A4003:B4003,"*inter*",C4003:D4003)</f>
        <v>0</v>
      </c>
      <c r="F4003" s="1">
        <f t="shared" ref="F4003" si="1089">SUMIF(A4003:B4003,"*consolidação*",C4003:D4003)</f>
        <v>0</v>
      </c>
      <c r="H4003" t="b">
        <f t="shared" si="1045"/>
        <v>1</v>
      </c>
      <c r="I4003" t="str">
        <f t="shared" si="1043"/>
        <v>00</v>
      </c>
    </row>
    <row r="4004" spans="1:9">
      <c r="A4004" t="str">
        <f t="shared" si="1044"/>
        <v>4.2.0.0.0.00.00 - Contribuições</v>
      </c>
      <c r="B4004" s="3" t="s">
        <v>3289</v>
      </c>
      <c r="C4004" s="4">
        <v>707474537126.56006</v>
      </c>
      <c r="E4004" s="1">
        <f>E4036+E4034+E4038+E4005</f>
        <v>18250219689.219997</v>
      </c>
      <c r="F4004" s="1">
        <f>F4036+F4034+F4038+F4005</f>
        <v>689224317437.33997</v>
      </c>
      <c r="H4004" t="b">
        <f t="shared" si="1045"/>
        <v>1</v>
      </c>
      <c r="I4004" t="str">
        <f t="shared" ref="I4004:I4067" si="1090">MID(A4004,11,2)</f>
        <v>00</v>
      </c>
    </row>
    <row r="4005" spans="1:9">
      <c r="A4005" t="str">
        <f t="shared" ref="A4005:A4068" si="1091">TRIM(B4005)</f>
        <v>4.2.1.0.0.00.00 - Contribuições Sociais</v>
      </c>
      <c r="B4005" s="5" t="s">
        <v>3290</v>
      </c>
      <c r="C4005" s="6">
        <v>691298496223.35999</v>
      </c>
      <c r="E4005" s="1">
        <f>E4026+E4024+E4032+E4018+E4030+E4028+E4006</f>
        <v>18250219689.219997</v>
      </c>
      <c r="F4005" s="1">
        <f>F4026+F4024+F4032+F4018+F4030+F4028+F4006</f>
        <v>673048276534.14001</v>
      </c>
      <c r="H4005" t="b">
        <f t="shared" ref="H4005:H4068" si="1092">IF(I4005="00",C4005=E4005+F4005,TRUE)</f>
        <v>1</v>
      </c>
      <c r="I4005" t="str">
        <f t="shared" si="1090"/>
        <v>00</v>
      </c>
    </row>
    <row r="4006" spans="1:9">
      <c r="A4006" t="str">
        <f t="shared" si="1091"/>
        <v>4.2.1.1.0.00.00 - Contribuições Sociais - RPPS</v>
      </c>
      <c r="B4006" s="3" t="s">
        <v>3291</v>
      </c>
      <c r="C4006" s="4">
        <v>33623114412.43</v>
      </c>
      <c r="E4006" s="1">
        <f>E4016+E4017+E4015+E4007+E4014</f>
        <v>18249874052.779999</v>
      </c>
      <c r="F4006" s="1">
        <f>F4016+F4017+F4015+F4007+F4014</f>
        <v>15373240359.65</v>
      </c>
      <c r="H4006" t="b">
        <f t="shared" si="1092"/>
        <v>1</v>
      </c>
      <c r="I4006" t="str">
        <f t="shared" si="1090"/>
        <v>00</v>
      </c>
    </row>
    <row r="4007" spans="1:9">
      <c r="A4007" t="str">
        <f t="shared" si="1091"/>
        <v>4.2.1.1.1.00.00 - Contribuições Sociais - RPPS - Consolidação</v>
      </c>
      <c r="B4007" s="5" t="s">
        <v>3292</v>
      </c>
      <c r="C4007" s="6">
        <v>15373240359.65</v>
      </c>
      <c r="E4007" s="1">
        <f t="shared" ref="E4007:E4017" si="1093">SUMIF(A4007:B4007,"*intra*",C4007:D4007)+SUMIF(A4007:B4007,"*inter*",C4007:D4007)</f>
        <v>0</v>
      </c>
      <c r="F4007" s="13">
        <f t="shared" ref="F4007:F4017" si="1094">SUMIF(A4007:B4007,"*consolidação*",C4007:D4007)</f>
        <v>15373240359.65</v>
      </c>
      <c r="H4007" t="b">
        <f t="shared" si="1092"/>
        <v>1</v>
      </c>
      <c r="I4007" t="str">
        <f t="shared" si="1090"/>
        <v>00</v>
      </c>
    </row>
    <row r="4008" spans="1:9">
      <c r="A4008" t="str">
        <f t="shared" si="1091"/>
        <v>4.2.1.1.1.01.00 - Contribuições Patronais ao RPPS</v>
      </c>
      <c r="B4008" s="3" t="s">
        <v>3293</v>
      </c>
      <c r="C4008" s="4">
        <v>2443848.94</v>
      </c>
      <c r="E4008" s="13">
        <f t="shared" si="1093"/>
        <v>0</v>
      </c>
      <c r="F4008" s="13">
        <f t="shared" si="1094"/>
        <v>0</v>
      </c>
      <c r="G4008" s="14"/>
      <c r="H4008" t="b">
        <f t="shared" si="1092"/>
        <v>1</v>
      </c>
      <c r="I4008" s="14" t="str">
        <f t="shared" si="1090"/>
        <v>01</v>
      </c>
    </row>
    <row r="4009" spans="1:9">
      <c r="A4009" t="str">
        <f t="shared" si="1091"/>
        <v>4.2.1.1.1.02.00 - Contribuição do Segurado ao RPPS</v>
      </c>
      <c r="B4009" s="5" t="s">
        <v>3294</v>
      </c>
      <c r="C4009" s="6">
        <v>12441282842.4</v>
      </c>
      <c r="E4009" s="13">
        <f t="shared" si="1093"/>
        <v>0</v>
      </c>
      <c r="F4009" s="13">
        <f t="shared" si="1094"/>
        <v>0</v>
      </c>
      <c r="G4009" s="14"/>
      <c r="H4009" t="b">
        <f t="shared" si="1092"/>
        <v>1</v>
      </c>
      <c r="I4009" s="14" t="str">
        <f t="shared" si="1090"/>
        <v>02</v>
      </c>
    </row>
    <row r="4010" spans="1:9" ht="25.5">
      <c r="A4010" t="str">
        <f t="shared" si="1091"/>
        <v>4.2.1.1.1.03.00 - Contribuição Previdenciária para Amortização do 
 Déficit Atuarial</v>
      </c>
      <c r="B4010" s="3" t="s">
        <v>3295</v>
      </c>
      <c r="C4010" s="4">
        <v>0</v>
      </c>
      <c r="E4010" s="13">
        <f t="shared" si="1093"/>
        <v>0</v>
      </c>
      <c r="F4010" s="13">
        <f t="shared" si="1094"/>
        <v>0</v>
      </c>
      <c r="G4010" s="14"/>
      <c r="H4010" t="b">
        <f t="shared" si="1092"/>
        <v>1</v>
      </c>
      <c r="I4010" s="14" t="str">
        <f t="shared" si="1090"/>
        <v>03</v>
      </c>
    </row>
    <row r="4011" spans="1:9">
      <c r="A4011" t="str">
        <f t="shared" si="1091"/>
        <v>4.2.1.1.1.04.00 - Contribuições para Custeio das Pensões Militares</v>
      </c>
      <c r="B4011" s="5" t="s">
        <v>3296</v>
      </c>
      <c r="C4011" s="6">
        <v>2929513668.3099999</v>
      </c>
      <c r="E4011" s="13">
        <f t="shared" si="1093"/>
        <v>0</v>
      </c>
      <c r="F4011" s="13">
        <f t="shared" si="1094"/>
        <v>0</v>
      </c>
      <c r="G4011" s="14"/>
      <c r="H4011" t="b">
        <f t="shared" si="1092"/>
        <v>1</v>
      </c>
      <c r="I4011" s="14" t="str">
        <f t="shared" si="1090"/>
        <v>04</v>
      </c>
    </row>
    <row r="4012" spans="1:9">
      <c r="A4012" t="str">
        <f t="shared" si="1091"/>
        <v>4.2.1.1.1.97.00 - (-) Deduções</v>
      </c>
      <c r="B4012" s="3" t="s">
        <v>3297</v>
      </c>
      <c r="C4012" s="4">
        <v>0</v>
      </c>
      <c r="E4012" s="13">
        <f t="shared" si="1093"/>
        <v>0</v>
      </c>
      <c r="F4012" s="13">
        <f t="shared" si="1094"/>
        <v>0</v>
      </c>
      <c r="G4012" s="14"/>
      <c r="H4012" t="b">
        <f t="shared" si="1092"/>
        <v>1</v>
      </c>
      <c r="I4012" s="14" t="str">
        <f t="shared" si="1090"/>
        <v>97</v>
      </c>
    </row>
    <row r="4013" spans="1:9">
      <c r="A4013" t="str">
        <f t="shared" si="1091"/>
        <v>4.2.1.1.1.99.00 - Outras Contribuições Sociais - RPPS</v>
      </c>
      <c r="B4013" s="5" t="s">
        <v>3298</v>
      </c>
      <c r="C4013" s="6">
        <v>0</v>
      </c>
      <c r="E4013" s="13">
        <f t="shared" si="1093"/>
        <v>0</v>
      </c>
      <c r="F4013" s="13">
        <f t="shared" si="1094"/>
        <v>0</v>
      </c>
      <c r="G4013" s="14"/>
      <c r="H4013" t="b">
        <f t="shared" si="1092"/>
        <v>1</v>
      </c>
      <c r="I4013" s="14" t="str">
        <f t="shared" si="1090"/>
        <v>99</v>
      </c>
    </row>
    <row r="4014" spans="1:9">
      <c r="A4014" t="str">
        <f t="shared" si="1091"/>
        <v>4.2.1.1.2.00.00 - Contribuições Sociais - RPPS - Intra OFSS</v>
      </c>
      <c r="B4014" s="3" t="s">
        <v>3299</v>
      </c>
      <c r="C4014" s="4">
        <v>18249874052.779999</v>
      </c>
      <c r="E4014" s="1">
        <f t="shared" si="1093"/>
        <v>18249874052.779999</v>
      </c>
      <c r="F4014" s="1">
        <f t="shared" si="1094"/>
        <v>0</v>
      </c>
      <c r="H4014" t="b">
        <f t="shared" si="1092"/>
        <v>1</v>
      </c>
      <c r="I4014" t="str">
        <f t="shared" si="1090"/>
        <v>00</v>
      </c>
    </row>
    <row r="4015" spans="1:9">
      <c r="A4015" t="str">
        <f t="shared" si="1091"/>
        <v>4.2.1.1.3.00.00 - Contribuições Sociais - RPPS - Inter OFSS – União</v>
      </c>
      <c r="B4015" s="5" t="s">
        <v>3300</v>
      </c>
      <c r="C4015" s="6">
        <v>0</v>
      </c>
      <c r="E4015" s="1">
        <f t="shared" si="1093"/>
        <v>0</v>
      </c>
      <c r="F4015" s="1">
        <f t="shared" si="1094"/>
        <v>0</v>
      </c>
      <c r="H4015" t="b">
        <f t="shared" si="1092"/>
        <v>1</v>
      </c>
      <c r="I4015" t="str">
        <f t="shared" si="1090"/>
        <v>00</v>
      </c>
    </row>
    <row r="4016" spans="1:9">
      <c r="A4016" t="str">
        <f t="shared" si="1091"/>
        <v>4.2.1.1.4.00.00 - Contribuições Sociais - RPPS - Inter OFSS - Estado</v>
      </c>
      <c r="B4016" s="3" t="s">
        <v>3301</v>
      </c>
      <c r="C4016" s="4">
        <v>0</v>
      </c>
      <c r="E4016" s="1">
        <f t="shared" si="1093"/>
        <v>0</v>
      </c>
      <c r="F4016" s="1">
        <f t="shared" si="1094"/>
        <v>0</v>
      </c>
      <c r="H4016" t="b">
        <f t="shared" si="1092"/>
        <v>1</v>
      </c>
      <c r="I4016" t="str">
        <f t="shared" si="1090"/>
        <v>00</v>
      </c>
    </row>
    <row r="4017" spans="1:9" ht="25.5">
      <c r="A4017" t="str">
        <f t="shared" si="1091"/>
        <v>4.2.1.1.5.00.00 - Contribuições Sociais - RPPS - Inter OFSS - 
 Município</v>
      </c>
      <c r="B4017" s="5" t="s">
        <v>3302</v>
      </c>
      <c r="C4017" s="6">
        <v>0</v>
      </c>
      <c r="E4017" s="1">
        <f t="shared" si="1093"/>
        <v>0</v>
      </c>
      <c r="F4017" s="1">
        <f t="shared" si="1094"/>
        <v>0</v>
      </c>
      <c r="H4017" t="b">
        <f t="shared" si="1092"/>
        <v>1</v>
      </c>
      <c r="I4017" t="str">
        <f t="shared" si="1090"/>
        <v>00</v>
      </c>
    </row>
    <row r="4018" spans="1:9">
      <c r="A4018" t="str">
        <f t="shared" si="1091"/>
        <v>4.2.1.2.0.00.00 - Contribuições Sociais - RGPS</v>
      </c>
      <c r="B4018" s="3" t="s">
        <v>3303</v>
      </c>
      <c r="C4018" s="4">
        <v>340495027350.46002</v>
      </c>
      <c r="E4018" s="1">
        <f>E4021+E4022+E4019+E4020+E4023</f>
        <v>345636.44</v>
      </c>
      <c r="F4018" s="1">
        <f>F4021+F4022+F4019+F4020+F4023</f>
        <v>340494681714.02002</v>
      </c>
      <c r="H4018" t="b">
        <f t="shared" si="1092"/>
        <v>1</v>
      </c>
      <c r="I4018" t="str">
        <f t="shared" si="1090"/>
        <v>00</v>
      </c>
    </row>
    <row r="4019" spans="1:9">
      <c r="A4019" t="str">
        <f t="shared" si="1091"/>
        <v>4.2.1.2.1.00.00 - Contribuições Sociais - RGPS - Consolidação</v>
      </c>
      <c r="B4019" s="5" t="s">
        <v>3304</v>
      </c>
      <c r="C4019" s="6">
        <v>340494681714.02002</v>
      </c>
      <c r="E4019" s="1">
        <f t="shared" ref="E4019:E4023" si="1095">SUMIF(A4019:B4019,"*intra*",C4019:D4019)+SUMIF(A4019:B4019,"*inter*",C4019:D4019)</f>
        <v>0</v>
      </c>
      <c r="F4019" s="1">
        <f t="shared" ref="F4019:F4023" si="1096">SUMIF(A4019:B4019,"*consolidação*",C4019:D4019)</f>
        <v>340494681714.02002</v>
      </c>
      <c r="H4019" t="b">
        <f t="shared" si="1092"/>
        <v>1</v>
      </c>
      <c r="I4019" t="str">
        <f t="shared" si="1090"/>
        <v>00</v>
      </c>
    </row>
    <row r="4020" spans="1:9">
      <c r="A4020" t="str">
        <f t="shared" si="1091"/>
        <v>4.2.1.2.2.00.00 - Contribuições Sociais - RGPS - Intra OFSS</v>
      </c>
      <c r="B4020" s="3" t="s">
        <v>3305</v>
      </c>
      <c r="C4020" s="4">
        <v>6911.45</v>
      </c>
      <c r="E4020" s="1">
        <f t="shared" si="1095"/>
        <v>6911.45</v>
      </c>
      <c r="F4020" s="1">
        <f t="shared" si="1096"/>
        <v>0</v>
      </c>
      <c r="H4020" t="b">
        <f t="shared" si="1092"/>
        <v>1</v>
      </c>
      <c r="I4020" t="str">
        <f t="shared" si="1090"/>
        <v>00</v>
      </c>
    </row>
    <row r="4021" spans="1:9">
      <c r="A4021" t="str">
        <f t="shared" si="1091"/>
        <v>4.2.1.2.3.00.00 - Contribuições Sociais - RGPS - Inter OFSS - União</v>
      </c>
      <c r="B4021" s="5" t="s">
        <v>3306</v>
      </c>
      <c r="C4021" s="6">
        <v>0</v>
      </c>
      <c r="E4021" s="1">
        <f t="shared" si="1095"/>
        <v>0</v>
      </c>
      <c r="F4021" s="1">
        <f t="shared" si="1096"/>
        <v>0</v>
      </c>
      <c r="H4021" t="b">
        <f t="shared" si="1092"/>
        <v>1</v>
      </c>
      <c r="I4021" t="str">
        <f t="shared" si="1090"/>
        <v>00</v>
      </c>
    </row>
    <row r="4022" spans="1:9">
      <c r="A4022" t="str">
        <f t="shared" si="1091"/>
        <v>4.2.1.2.4.00.00 - Contribuições Sociais - RGPS - Inter OFSS - Estado</v>
      </c>
      <c r="B4022" s="3" t="s">
        <v>3307</v>
      </c>
      <c r="C4022" s="4">
        <v>338724.99</v>
      </c>
      <c r="E4022" s="1">
        <f t="shared" si="1095"/>
        <v>338724.99</v>
      </c>
      <c r="F4022" s="1">
        <f t="shared" si="1096"/>
        <v>0</v>
      </c>
      <c r="H4022" t="b">
        <f t="shared" si="1092"/>
        <v>1</v>
      </c>
      <c r="I4022" t="str">
        <f t="shared" si="1090"/>
        <v>00</v>
      </c>
    </row>
    <row r="4023" spans="1:9" ht="25.5">
      <c r="A4023" t="str">
        <f t="shared" si="1091"/>
        <v>4.2.1.2.5.00.00 - Contribuições Sociais - RGPS - Inter OFSS - 
 Município</v>
      </c>
      <c r="B4023" s="5" t="s">
        <v>3308</v>
      </c>
      <c r="C4023" s="6">
        <v>0</v>
      </c>
      <c r="E4023" s="1">
        <f t="shared" si="1095"/>
        <v>0</v>
      </c>
      <c r="F4023" s="1">
        <f t="shared" si="1096"/>
        <v>0</v>
      </c>
      <c r="H4023" t="b">
        <f t="shared" si="1092"/>
        <v>1</v>
      </c>
      <c r="I4023" t="str">
        <f t="shared" si="1090"/>
        <v>00</v>
      </c>
    </row>
    <row r="4024" spans="1:9">
      <c r="A4024" t="str">
        <f t="shared" si="1091"/>
        <v>4.2.1.3.0.00.00 - Contribuição sobre a Receita ou o Faturamento</v>
      </c>
      <c r="B4024" s="3" t="s">
        <v>3309</v>
      </c>
      <c r="C4024" s="4">
        <v>229814472300.84</v>
      </c>
      <c r="E4024" s="1">
        <f>E4025</f>
        <v>0</v>
      </c>
      <c r="F4024" s="1">
        <f>F4025</f>
        <v>229814472300.84</v>
      </c>
      <c r="H4024" t="b">
        <f t="shared" si="1092"/>
        <v>1</v>
      </c>
      <c r="I4024" t="str">
        <f t="shared" si="1090"/>
        <v>00</v>
      </c>
    </row>
    <row r="4025" spans="1:9" ht="25.5">
      <c r="A4025" t="str">
        <f t="shared" si="1091"/>
        <v>4.2.1.3.1.00.00 - Contribuição sobre a Receita ou o Faturamento - 
 Consolidação</v>
      </c>
      <c r="B4025" s="5" t="s">
        <v>3310</v>
      </c>
      <c r="C4025" s="6">
        <v>229814472300.84</v>
      </c>
      <c r="E4025" s="1">
        <f t="shared" ref="E4025" si="1097">SUMIF(A4025:B4025,"*intra*",C4025:D4025)+SUMIF(A4025:B4025,"*inter*",C4025:D4025)</f>
        <v>0</v>
      </c>
      <c r="F4025" s="1">
        <f t="shared" ref="F4025" si="1098">SUMIF(A4025:B4025,"*consolidação*",C4025:D4025)</f>
        <v>229814472300.84</v>
      </c>
      <c r="H4025" t="b">
        <f t="shared" si="1092"/>
        <v>1</v>
      </c>
      <c r="I4025" t="str">
        <f t="shared" si="1090"/>
        <v>00</v>
      </c>
    </row>
    <row r="4026" spans="1:9">
      <c r="A4026" t="str">
        <f t="shared" si="1091"/>
        <v>4.2.1.4.0.00.00 - Contribuição sobre o Lucro</v>
      </c>
      <c r="B4026" s="3" t="s">
        <v>3311</v>
      </c>
      <c r="C4026" s="4">
        <v>60293126344.970001</v>
      </c>
      <c r="E4026" s="1">
        <f>E4027</f>
        <v>0</v>
      </c>
      <c r="F4026" s="1">
        <f>F4027</f>
        <v>60293126344.970001</v>
      </c>
      <c r="H4026" t="b">
        <f t="shared" si="1092"/>
        <v>1</v>
      </c>
      <c r="I4026" t="str">
        <f t="shared" si="1090"/>
        <v>00</v>
      </c>
    </row>
    <row r="4027" spans="1:9">
      <c r="A4027" t="str">
        <f t="shared" si="1091"/>
        <v>4.2.1.4.1.00.00 - Contribuição sobre o Lucro - Consolidação</v>
      </c>
      <c r="B4027" s="5" t="s">
        <v>3312</v>
      </c>
      <c r="C4027" s="6">
        <v>60293126344.970001</v>
      </c>
      <c r="E4027" s="1">
        <f t="shared" ref="E4027" si="1099">SUMIF(A4027:B4027,"*intra*",C4027:D4027)+SUMIF(A4027:B4027,"*inter*",C4027:D4027)</f>
        <v>0</v>
      </c>
      <c r="F4027" s="1">
        <f t="shared" ref="F4027" si="1100">SUMIF(A4027:B4027,"*consolidação*",C4027:D4027)</f>
        <v>60293126344.970001</v>
      </c>
      <c r="H4027" t="b">
        <f t="shared" si="1092"/>
        <v>1</v>
      </c>
      <c r="I4027" t="str">
        <f t="shared" si="1090"/>
        <v>00</v>
      </c>
    </row>
    <row r="4028" spans="1:9" ht="25.5">
      <c r="A4028" t="str">
        <f t="shared" si="1091"/>
        <v>4.2.1.5.0.00.00 - Contribuição sobre Receita de Concurso de 
 Prognostico</v>
      </c>
      <c r="B4028" s="3" t="s">
        <v>3313</v>
      </c>
      <c r="C4028" s="4">
        <v>4598879078.5900002</v>
      </c>
      <c r="E4028" s="1">
        <f>E4029</f>
        <v>0</v>
      </c>
      <c r="F4028" s="1">
        <f>F4029</f>
        <v>4598879078.5900002</v>
      </c>
      <c r="H4028" t="b">
        <f t="shared" si="1092"/>
        <v>1</v>
      </c>
      <c r="I4028" t="str">
        <f t="shared" si="1090"/>
        <v>00</v>
      </c>
    </row>
    <row r="4029" spans="1:9" ht="25.5">
      <c r="A4029" t="str">
        <f t="shared" si="1091"/>
        <v>4.2.1.5.1.00.00 - Contribuição sobre Receita de Concurso de 
 Prognostico - Consolidação</v>
      </c>
      <c r="B4029" s="5" t="s">
        <v>3314</v>
      </c>
      <c r="C4029" s="6">
        <v>4598879078.5900002</v>
      </c>
      <c r="E4029" s="1">
        <f t="shared" ref="E4029" si="1101">SUMIF(A4029:B4029,"*intra*",C4029:D4029)+SUMIF(A4029:B4029,"*inter*",C4029:D4029)</f>
        <v>0</v>
      </c>
      <c r="F4029" s="1">
        <f t="shared" ref="F4029" si="1102">SUMIF(A4029:B4029,"*consolidação*",C4029:D4029)</f>
        <v>4598879078.5900002</v>
      </c>
      <c r="H4029" t="b">
        <f t="shared" si="1092"/>
        <v>1</v>
      </c>
      <c r="I4029" t="str">
        <f t="shared" si="1090"/>
        <v>00</v>
      </c>
    </row>
    <row r="4030" spans="1:9" ht="25.5">
      <c r="A4030" t="str">
        <f t="shared" si="1091"/>
        <v>4.2.1.6.0.00.00 - Contribuição do Importador de Bens ou Serviços do 
 Exterior</v>
      </c>
      <c r="B4030" s="3" t="s">
        <v>3315</v>
      </c>
      <c r="C4030" s="4">
        <v>0</v>
      </c>
      <c r="E4030" s="1">
        <f>E4031</f>
        <v>0</v>
      </c>
      <c r="F4030" s="1">
        <f>F4031</f>
        <v>0</v>
      </c>
      <c r="H4030" t="b">
        <f t="shared" si="1092"/>
        <v>1</v>
      </c>
      <c r="I4030" t="str">
        <f t="shared" si="1090"/>
        <v>00</v>
      </c>
    </row>
    <row r="4031" spans="1:9" ht="25.5">
      <c r="A4031" t="str">
        <f t="shared" si="1091"/>
        <v>4.2.1.6.1.00.00 - Contribuição do Importador de Bens ou Serviços do 
 Exterior - Consolidação</v>
      </c>
      <c r="B4031" s="5" t="s">
        <v>3316</v>
      </c>
      <c r="C4031" s="6">
        <v>0</v>
      </c>
      <c r="E4031" s="1">
        <f t="shared" ref="E4031" si="1103">SUMIF(A4031:B4031,"*intra*",C4031:D4031)+SUMIF(A4031:B4031,"*inter*",C4031:D4031)</f>
        <v>0</v>
      </c>
      <c r="F4031" s="1">
        <f t="shared" ref="F4031" si="1104">SUMIF(A4031:B4031,"*consolidação*",C4031:D4031)</f>
        <v>0</v>
      </c>
      <c r="H4031" t="b">
        <f t="shared" si="1092"/>
        <v>1</v>
      </c>
      <c r="I4031" t="str">
        <f t="shared" si="1090"/>
        <v>00</v>
      </c>
    </row>
    <row r="4032" spans="1:9">
      <c r="A4032" t="str">
        <f t="shared" si="1091"/>
        <v>4.2.1.9.0.00.00 - Outras Contribuições Sociais</v>
      </c>
      <c r="B4032" s="3" t="s">
        <v>3319</v>
      </c>
      <c r="C4032" s="4">
        <v>22473876736.07</v>
      </c>
      <c r="E4032" s="1">
        <f>E4033</f>
        <v>0</v>
      </c>
      <c r="F4032" s="1">
        <f>F4033</f>
        <v>22473876736.07</v>
      </c>
      <c r="H4032" t="b">
        <f t="shared" si="1092"/>
        <v>1</v>
      </c>
      <c r="I4032" t="str">
        <f t="shared" si="1090"/>
        <v>00</v>
      </c>
    </row>
    <row r="4033" spans="1:9">
      <c r="A4033" t="str">
        <f t="shared" si="1091"/>
        <v>4.2.1.9.1.00.00 - Outras Contribuições Sociais - Consolidação</v>
      </c>
      <c r="B4033" s="5" t="s">
        <v>3320</v>
      </c>
      <c r="C4033" s="6">
        <v>22473876736.07</v>
      </c>
      <c r="E4033" s="1">
        <f t="shared" ref="E4033" si="1105">SUMIF(A4033:B4033,"*intra*",C4033:D4033)+SUMIF(A4033:B4033,"*inter*",C4033:D4033)</f>
        <v>0</v>
      </c>
      <c r="F4033" s="1">
        <f t="shared" ref="F4033" si="1106">SUMIF(A4033:B4033,"*consolidação*",C4033:D4033)</f>
        <v>22473876736.07</v>
      </c>
      <c r="H4033" t="b">
        <f t="shared" si="1092"/>
        <v>1</v>
      </c>
      <c r="I4033" t="str">
        <f t="shared" si="1090"/>
        <v>00</v>
      </c>
    </row>
    <row r="4034" spans="1:9">
      <c r="A4034" t="str">
        <f t="shared" si="1091"/>
        <v>4.2.2.0.0.00.00 - Contribuições de Intervenção no Domínio Econômico</v>
      </c>
      <c r="B4034" s="3" t="s">
        <v>3321</v>
      </c>
      <c r="C4034" s="4">
        <v>16176040903.200001</v>
      </c>
      <c r="E4034" s="1">
        <f>E4035</f>
        <v>0</v>
      </c>
      <c r="F4034" s="1">
        <f>F4035</f>
        <v>16176040903.200001</v>
      </c>
      <c r="H4034" t="b">
        <f t="shared" si="1092"/>
        <v>1</v>
      </c>
      <c r="I4034" t="str">
        <f t="shared" si="1090"/>
        <v>00</v>
      </c>
    </row>
    <row r="4035" spans="1:9" ht="25.5">
      <c r="A4035" t="str">
        <f t="shared" si="1091"/>
        <v>4.2.2.0.1.00.00 - Contribuições de Intervenção no Domínio Econômico - 
 Consolidação</v>
      </c>
      <c r="B4035" s="5" t="s">
        <v>3322</v>
      </c>
      <c r="C4035" s="6">
        <v>16176040903.200001</v>
      </c>
      <c r="E4035" s="1"/>
      <c r="F4035" s="1">
        <f t="shared" ref="F4035" si="1107">SUMIF(A4035:B4035,"*consolidação*",C4035:D4035)</f>
        <v>16176040903.200001</v>
      </c>
      <c r="H4035" t="b">
        <f t="shared" si="1092"/>
        <v>1</v>
      </c>
      <c r="I4035" t="str">
        <f t="shared" si="1090"/>
        <v>00</v>
      </c>
    </row>
    <row r="4036" spans="1:9">
      <c r="A4036" t="str">
        <f t="shared" si="1091"/>
        <v>4.2.3.0.0.00.00 - Contribuição de Iluminação Pública</v>
      </c>
      <c r="B4036" s="3" t="s">
        <v>3323</v>
      </c>
      <c r="C4036" s="4">
        <v>0</v>
      </c>
      <c r="E4036" s="1">
        <f>E4037</f>
        <v>0</v>
      </c>
      <c r="F4036" s="1">
        <f>F4037</f>
        <v>0</v>
      </c>
      <c r="H4036" t="b">
        <f t="shared" si="1092"/>
        <v>1</v>
      </c>
      <c r="I4036" t="str">
        <f t="shared" si="1090"/>
        <v>00</v>
      </c>
    </row>
    <row r="4037" spans="1:9">
      <c r="A4037" t="str">
        <f t="shared" si="1091"/>
        <v>4.2.3.0.1.00.00 - Contribuição de Iluminação Pública - Consolidação</v>
      </c>
      <c r="B4037" s="5" t="s">
        <v>3324</v>
      </c>
      <c r="C4037" s="6">
        <v>0</v>
      </c>
      <c r="E4037" s="1">
        <f t="shared" ref="E4037" si="1108">SUMIF(A4037:B4037,"*intra*",C4037:D4037)+SUMIF(A4037:B4037,"*inter*",C4037:D4037)</f>
        <v>0</v>
      </c>
      <c r="F4037" s="1">
        <f t="shared" ref="F4037" si="1109">SUMIF(A4037:B4037,"*consolidação*",C4037:D4037)</f>
        <v>0</v>
      </c>
      <c r="H4037" t="b">
        <f t="shared" si="1092"/>
        <v>1</v>
      </c>
      <c r="I4037" t="str">
        <f t="shared" si="1090"/>
        <v>00</v>
      </c>
    </row>
    <row r="4038" spans="1:9" ht="25.5">
      <c r="A4038" t="str">
        <f t="shared" si="1091"/>
        <v>4.2.4.0.0.00.00 - Contribuições de Interesse das Categorias 
 Profissionais</v>
      </c>
      <c r="B4038" s="3" t="s">
        <v>3325</v>
      </c>
      <c r="C4038" s="4">
        <v>0</v>
      </c>
      <c r="E4038" s="1">
        <f>E4039</f>
        <v>0</v>
      </c>
      <c r="F4038" s="1">
        <f>F4039</f>
        <v>0</v>
      </c>
      <c r="H4038" t="b">
        <f t="shared" si="1092"/>
        <v>1</v>
      </c>
      <c r="I4038" t="str">
        <f t="shared" si="1090"/>
        <v>00</v>
      </c>
    </row>
    <row r="4039" spans="1:9" ht="25.5">
      <c r="A4039" t="str">
        <f t="shared" si="1091"/>
        <v>4.2.4.0.1.00.00 - Contribuições de Interesse das Categorias 
 Profissionais - Consolidação</v>
      </c>
      <c r="B4039" s="5" t="s">
        <v>3326</v>
      </c>
      <c r="C4039" s="6">
        <v>0</v>
      </c>
      <c r="E4039" s="1"/>
      <c r="F4039" s="1">
        <f t="shared" ref="F4039" si="1110">SUMIF(A4039:B4039,"*consolidação*",C4039:D4039)</f>
        <v>0</v>
      </c>
      <c r="H4039" t="b">
        <f t="shared" si="1092"/>
        <v>1</v>
      </c>
      <c r="I4039" t="str">
        <f t="shared" si="1090"/>
        <v>00</v>
      </c>
    </row>
    <row r="4040" spans="1:9">
      <c r="A4040" t="str">
        <f t="shared" si="1091"/>
        <v>4.3.0.0.0.00.00 - Exploração e Venda de Bens, Serviços e Direitos</v>
      </c>
      <c r="B4040" s="3" t="s">
        <v>3327</v>
      </c>
      <c r="C4040" s="4">
        <v>60069872284.879997</v>
      </c>
      <c r="E4040">
        <f>E4046+E4041+E4051</f>
        <v>0</v>
      </c>
      <c r="F4040">
        <f>F4046+F4041+F4051</f>
        <v>60069872284.880005</v>
      </c>
      <c r="H4040" t="b">
        <f t="shared" si="1092"/>
        <v>1</v>
      </c>
      <c r="I4040" t="str">
        <f t="shared" si="1090"/>
        <v>00</v>
      </c>
    </row>
    <row r="4041" spans="1:9">
      <c r="A4041" t="str">
        <f t="shared" si="1091"/>
        <v>4.3.1.0.0.00.00 - Venda de Mercadorias</v>
      </c>
      <c r="B4041" s="5" t="s">
        <v>3328</v>
      </c>
      <c r="C4041" s="6">
        <v>1011885602.66</v>
      </c>
      <c r="E4041">
        <f>-E4044+E4042</f>
        <v>0</v>
      </c>
      <c r="F4041">
        <f>-F4044+F4042</f>
        <v>1011885602.6600001</v>
      </c>
      <c r="H4041" t="b">
        <f t="shared" si="1092"/>
        <v>1</v>
      </c>
      <c r="I4041" t="str">
        <f t="shared" si="1090"/>
        <v>00</v>
      </c>
    </row>
    <row r="4042" spans="1:9">
      <c r="A4042" t="str">
        <f t="shared" si="1091"/>
        <v>4.3.1.1.0.00.00 - Venda Bruta de Mercadorias</v>
      </c>
      <c r="B4042" s="3" t="s">
        <v>3329</v>
      </c>
      <c r="C4042" s="4">
        <v>1081517320.4400001</v>
      </c>
      <c r="E4042" s="1">
        <f>E4043</f>
        <v>0</v>
      </c>
      <c r="F4042" s="1">
        <f>F4043</f>
        <v>1081517320.4400001</v>
      </c>
      <c r="H4042" t="b">
        <f t="shared" si="1092"/>
        <v>1</v>
      </c>
      <c r="I4042" t="str">
        <f t="shared" si="1090"/>
        <v>00</v>
      </c>
    </row>
    <row r="4043" spans="1:9">
      <c r="A4043" t="str">
        <f t="shared" si="1091"/>
        <v>4.3.1.1.1.00.00 - Venda Bruta de Mercadorias - Consolidação</v>
      </c>
      <c r="B4043" s="5" t="s">
        <v>3330</v>
      </c>
      <c r="C4043" s="6">
        <v>1081517320.4400001</v>
      </c>
      <c r="E4043" s="1">
        <f t="shared" ref="E4043" si="1111">SUMIF(A4043:B4043,"*intra*",C4043:D4043)+SUMIF(A4043:B4043,"*inter*",C4043:D4043)</f>
        <v>0</v>
      </c>
      <c r="F4043" s="1">
        <f t="shared" ref="F4043" si="1112">SUMIF(A4043:B4043,"*consolidação*",C4043:D4043)</f>
        <v>1081517320.4400001</v>
      </c>
      <c r="H4043" t="b">
        <f t="shared" si="1092"/>
        <v>1</v>
      </c>
      <c r="I4043" t="str">
        <f t="shared" si="1090"/>
        <v>00</v>
      </c>
    </row>
    <row r="4044" spans="1:9">
      <c r="A4044" t="str">
        <f t="shared" si="1091"/>
        <v>4.3.1.9.0.00.00 - (-) Deduções da Venda Bruta de Mercadorias</v>
      </c>
      <c r="B4044" s="3" t="s">
        <v>3331</v>
      </c>
      <c r="C4044" s="4">
        <v>69631717.780000001</v>
      </c>
      <c r="E4044" s="1">
        <f>E4045</f>
        <v>0</v>
      </c>
      <c r="F4044" s="1">
        <f>F4045</f>
        <v>69631717.780000001</v>
      </c>
      <c r="H4044" t="b">
        <f t="shared" si="1092"/>
        <v>1</v>
      </c>
      <c r="I4044" t="str">
        <f t="shared" si="1090"/>
        <v>00</v>
      </c>
    </row>
    <row r="4045" spans="1:9" ht="25.5">
      <c r="A4045" t="str">
        <f t="shared" si="1091"/>
        <v>4.3.1.9.1.00.00 - (-) Deduções da Venda Bruta de Mercadorias - 
 Consolidação</v>
      </c>
      <c r="B4045" s="5" t="s">
        <v>3332</v>
      </c>
      <c r="C4045" s="6">
        <v>69631717.780000001</v>
      </c>
      <c r="E4045" s="1">
        <f t="shared" ref="E4045" si="1113">SUMIF(A4045:B4045,"*intra*",C4045:D4045)+SUMIF(A4045:B4045,"*inter*",C4045:D4045)</f>
        <v>0</v>
      </c>
      <c r="F4045" s="1">
        <f t="shared" ref="F4045" si="1114">SUMIF(A4045:B4045,"*consolidação*",C4045:D4045)</f>
        <v>69631717.780000001</v>
      </c>
      <c r="H4045" t="b">
        <f t="shared" si="1092"/>
        <v>1</v>
      </c>
      <c r="I4045" t="str">
        <f t="shared" si="1090"/>
        <v>00</v>
      </c>
    </row>
    <row r="4046" spans="1:9">
      <c r="A4046" t="str">
        <f t="shared" si="1091"/>
        <v>4.3.2.0.0.00.00 - Venda de Produtos</v>
      </c>
      <c r="B4046" s="3" t="s">
        <v>3333</v>
      </c>
      <c r="C4046" s="4">
        <v>1074168500.4200001</v>
      </c>
      <c r="E4046">
        <f>-E4049+E4047</f>
        <v>0</v>
      </c>
      <c r="F4046">
        <f>-F4049+F4047</f>
        <v>1074168500.4199998</v>
      </c>
      <c r="H4046" t="b">
        <f t="shared" si="1092"/>
        <v>1</v>
      </c>
      <c r="I4046" t="str">
        <f t="shared" si="1090"/>
        <v>00</v>
      </c>
    </row>
    <row r="4047" spans="1:9">
      <c r="A4047" t="str">
        <f t="shared" si="1091"/>
        <v>4.3.2.1.0.00.00 - Venda Bruta de Produtos</v>
      </c>
      <c r="B4047" s="5" t="s">
        <v>3334</v>
      </c>
      <c r="C4047" s="6">
        <v>1118223329.5899999</v>
      </c>
      <c r="E4047" s="1">
        <f>E4048</f>
        <v>0</v>
      </c>
      <c r="F4047" s="1">
        <f>F4048</f>
        <v>1118223329.5899999</v>
      </c>
      <c r="H4047" t="b">
        <f t="shared" si="1092"/>
        <v>1</v>
      </c>
      <c r="I4047" t="str">
        <f t="shared" si="1090"/>
        <v>00</v>
      </c>
    </row>
    <row r="4048" spans="1:9">
      <c r="A4048" t="str">
        <f t="shared" si="1091"/>
        <v>4.3.2.1.1.00.00 - Venda Bruta de Produtos - Consolidação</v>
      </c>
      <c r="B4048" s="3" t="s">
        <v>3335</v>
      </c>
      <c r="C4048" s="4">
        <v>1118223329.5899999</v>
      </c>
      <c r="E4048" s="1">
        <f t="shared" ref="E4048" si="1115">SUMIF(A4048:B4048,"*intra*",C4048:D4048)+SUMIF(A4048:B4048,"*inter*",C4048:D4048)</f>
        <v>0</v>
      </c>
      <c r="F4048" s="1">
        <f t="shared" ref="F4048" si="1116">SUMIF(A4048:B4048,"*consolidação*",C4048:D4048)</f>
        <v>1118223329.5899999</v>
      </c>
      <c r="H4048" t="b">
        <f t="shared" si="1092"/>
        <v>1</v>
      </c>
      <c r="I4048" t="str">
        <f t="shared" si="1090"/>
        <v>00</v>
      </c>
    </row>
    <row r="4049" spans="1:9">
      <c r="A4049" t="str">
        <f t="shared" si="1091"/>
        <v>4.3.2.9.0.00.00 - (-) Deduções de Venda Bruta de Produtos</v>
      </c>
      <c r="B4049" s="5" t="s">
        <v>3336</v>
      </c>
      <c r="C4049" s="6">
        <v>44054829.170000002</v>
      </c>
      <c r="E4049" s="1">
        <f>E4050</f>
        <v>0</v>
      </c>
      <c r="F4049" s="1">
        <f>F4050</f>
        <v>44054829.170000002</v>
      </c>
      <c r="H4049" t="b">
        <f t="shared" si="1092"/>
        <v>1</v>
      </c>
      <c r="I4049" t="str">
        <f t="shared" si="1090"/>
        <v>00</v>
      </c>
    </row>
    <row r="4050" spans="1:9" ht="25.5">
      <c r="A4050" t="str">
        <f t="shared" si="1091"/>
        <v>4.3.2.9.1.00.00 - (-) Deduções da Venda Bruta de Produtos - 
 Consolidação</v>
      </c>
      <c r="B4050" s="3" t="s">
        <v>3337</v>
      </c>
      <c r="C4050" s="4">
        <v>44054829.170000002</v>
      </c>
      <c r="E4050" s="1">
        <f t="shared" ref="E4050" si="1117">SUMIF(A4050:B4050,"*intra*",C4050:D4050)+SUMIF(A4050:B4050,"*inter*",C4050:D4050)</f>
        <v>0</v>
      </c>
      <c r="F4050" s="1">
        <f t="shared" ref="F4050" si="1118">SUMIF(A4050:B4050,"*consolidação*",C4050:D4050)</f>
        <v>44054829.170000002</v>
      </c>
      <c r="H4050" t="b">
        <f t="shared" si="1092"/>
        <v>1</v>
      </c>
      <c r="I4050" t="str">
        <f t="shared" si="1090"/>
        <v>00</v>
      </c>
    </row>
    <row r="4051" spans="1:9" ht="25.5">
      <c r="A4051" t="str">
        <f t="shared" si="1091"/>
        <v>4.3.3.0.0.00.00 - Exploração de Bens e Direitos e Prestação de 
 Serviços</v>
      </c>
      <c r="B4051" s="5" t="s">
        <v>3338</v>
      </c>
      <c r="C4051" s="6">
        <v>57983818181.800003</v>
      </c>
      <c r="E4051">
        <f>-E4054+E4052</f>
        <v>0</v>
      </c>
      <c r="F4051">
        <f>-F4054+F4052</f>
        <v>57983818181.800003</v>
      </c>
      <c r="H4051" t="b">
        <f t="shared" si="1092"/>
        <v>1</v>
      </c>
      <c r="I4051" t="str">
        <f t="shared" si="1090"/>
        <v>00</v>
      </c>
    </row>
    <row r="4052" spans="1:9" ht="25.5">
      <c r="A4052" t="str">
        <f t="shared" si="1091"/>
        <v>4.3.3.1.0.00.00 - Valor Bruto de Exploração de Bens e Direitos e 
 Prestação de Serviços</v>
      </c>
      <c r="B4052" s="3" t="s">
        <v>3339</v>
      </c>
      <c r="C4052" s="4">
        <v>57995770883.470001</v>
      </c>
      <c r="E4052" s="1">
        <f>E4053</f>
        <v>0</v>
      </c>
      <c r="F4052" s="1">
        <f>F4053</f>
        <v>57995770883.470001</v>
      </c>
      <c r="H4052" t="b">
        <f t="shared" si="1092"/>
        <v>1</v>
      </c>
      <c r="I4052" t="str">
        <f t="shared" si="1090"/>
        <v>00</v>
      </c>
    </row>
    <row r="4053" spans="1:9" ht="25.5">
      <c r="A4053" t="str">
        <f t="shared" si="1091"/>
        <v>4.3.3.1.1.00.00 - Valor Bruto de Exploração de Bens, Direitos e 
 Prestação de Serviços - Consolidação</v>
      </c>
      <c r="B4053" s="5" t="s">
        <v>3340</v>
      </c>
      <c r="C4053" s="6">
        <v>57995770883.470001</v>
      </c>
      <c r="E4053" s="1">
        <f t="shared" ref="E4053" si="1119">SUMIF(A4053:B4053,"*intra*",C4053:D4053)+SUMIF(A4053:B4053,"*inter*",C4053:D4053)</f>
        <v>0</v>
      </c>
      <c r="F4053" s="1">
        <f t="shared" ref="F4053" si="1120">SUMIF(A4053:B4053,"*consolidação*",C4053:D4053)</f>
        <v>57995770883.470001</v>
      </c>
      <c r="H4053" t="b">
        <f t="shared" si="1092"/>
        <v>1</v>
      </c>
      <c r="I4053" t="str">
        <f t="shared" si="1090"/>
        <v>00</v>
      </c>
    </row>
    <row r="4054" spans="1:9" ht="25.5">
      <c r="A4054" t="str">
        <f t="shared" si="1091"/>
        <v>4.3.3.9.0.00.00 - (-) Deduções do Valor Bruto de Exploração de Bens, 
 Direitos e Prestação de Serviços</v>
      </c>
      <c r="B4054" s="3" t="s">
        <v>3341</v>
      </c>
      <c r="C4054" s="4">
        <v>11952701.67</v>
      </c>
      <c r="E4054" s="1">
        <f>E4055</f>
        <v>0</v>
      </c>
      <c r="F4054" s="1">
        <f>F4055</f>
        <v>11952701.67</v>
      </c>
      <c r="H4054" t="b">
        <f t="shared" si="1092"/>
        <v>1</v>
      </c>
      <c r="I4054" t="str">
        <f t="shared" si="1090"/>
        <v>00</v>
      </c>
    </row>
    <row r="4055" spans="1:9" ht="25.5">
      <c r="A4055" t="str">
        <f t="shared" si="1091"/>
        <v>4.3.3.9.1.00.00 - (-) Deduções do Valor Bruto de Exploração de Bens, 
 Direitos e Prestação de Serviços - Consolidação</v>
      </c>
      <c r="B4055" s="5" t="s">
        <v>3342</v>
      </c>
      <c r="C4055" s="6">
        <v>11952701.67</v>
      </c>
      <c r="E4055" s="1">
        <f t="shared" ref="E4055" si="1121">SUMIF(A4055:B4055,"*intra*",C4055:D4055)+SUMIF(A4055:B4055,"*inter*",C4055:D4055)</f>
        <v>0</v>
      </c>
      <c r="F4055" s="1">
        <f t="shared" ref="F4055" si="1122">SUMIF(A4055:B4055,"*consolidação*",C4055:D4055)</f>
        <v>11952701.67</v>
      </c>
      <c r="H4055" t="b">
        <f t="shared" si="1092"/>
        <v>1</v>
      </c>
      <c r="I4055" t="str">
        <f t="shared" si="1090"/>
        <v>00</v>
      </c>
    </row>
    <row r="4056" spans="1:9">
      <c r="A4056" t="str">
        <f t="shared" si="1091"/>
        <v>4.4.0.0.0.00.00 - Variações Patrimoniais Aumentativas Financeiras</v>
      </c>
      <c r="B4056" s="3" t="s">
        <v>3343</v>
      </c>
      <c r="C4056" s="4">
        <v>627843245082.16003</v>
      </c>
      <c r="E4056" s="1">
        <f>E4072+E4106+E4057+E4086+E4116+E4108+E4113</f>
        <v>106726600106.38</v>
      </c>
      <c r="F4056" s="1">
        <f>F4072+F4106+F4057+F4086+F4116+F4108+F4113</f>
        <v>521116644975.77997</v>
      </c>
      <c r="H4056" t="b">
        <f t="shared" si="1092"/>
        <v>1</v>
      </c>
      <c r="I4056" t="str">
        <f t="shared" si="1090"/>
        <v>00</v>
      </c>
    </row>
    <row r="4057" spans="1:9" ht="25.5">
      <c r="A4057" t="str">
        <f t="shared" si="1091"/>
        <v>4.4.1.0.0.00.00 - Juros e Encargos de Empréstimos e Financiamentos 
 Concedidos</v>
      </c>
      <c r="B4057" s="5" t="s">
        <v>3344</v>
      </c>
      <c r="C4057" s="6">
        <v>87095868016.720001</v>
      </c>
      <c r="E4057" s="1">
        <f>E4058+E4065+E4070+E4063</f>
        <v>28888435042.18</v>
      </c>
      <c r="F4057" s="1">
        <f>F4058+F4065+F4070+F4063</f>
        <v>58207432974.540001</v>
      </c>
      <c r="H4057" t="b">
        <f t="shared" si="1092"/>
        <v>1</v>
      </c>
      <c r="I4057" t="str">
        <f t="shared" si="1090"/>
        <v>00</v>
      </c>
    </row>
    <row r="4058" spans="1:9">
      <c r="A4058" t="str">
        <f t="shared" si="1091"/>
        <v>4.4.1.1.0.00.00 - Juros e Encargos de Empréstimos Internos Concedidos</v>
      </c>
      <c r="B4058" s="3" t="s">
        <v>3345</v>
      </c>
      <c r="C4058" s="4">
        <v>84668641815.110001</v>
      </c>
      <c r="E4058" s="1">
        <f>E4062+E4061+E4059+E4060</f>
        <v>28888435042.18</v>
      </c>
      <c r="F4058" s="1">
        <f>F4062+F4061+F4059+F4060</f>
        <v>55780206772.93</v>
      </c>
      <c r="H4058" t="b">
        <f t="shared" si="1092"/>
        <v>1</v>
      </c>
      <c r="I4058" t="str">
        <f t="shared" si="1090"/>
        <v>00</v>
      </c>
    </row>
    <row r="4059" spans="1:9" ht="25.5">
      <c r="A4059" t="str">
        <f t="shared" si="1091"/>
        <v>4.4.1.1.1.00.00 - Juros e Encargos de Empréstimos Internos 
 Concedidos - Consolidação</v>
      </c>
      <c r="B4059" s="5" t="s">
        <v>3346</v>
      </c>
      <c r="C4059" s="6">
        <v>55780206772.93</v>
      </c>
      <c r="E4059" s="1"/>
      <c r="F4059" s="1">
        <f t="shared" ref="F4059:F4062" si="1123">SUMIF(A4059:B4059,"*consolidação*",C4059:D4059)</f>
        <v>55780206772.93</v>
      </c>
      <c r="H4059" t="b">
        <f t="shared" si="1092"/>
        <v>1</v>
      </c>
      <c r="I4059" t="str">
        <f t="shared" si="1090"/>
        <v>00</v>
      </c>
    </row>
    <row r="4060" spans="1:9" ht="25.5">
      <c r="A4060" t="str">
        <f t="shared" si="1091"/>
        <v>4.4.1.1.3.00.00 - Juros e Encargos de Empréstimos Internos 
 Concedidos - Inter OFSS - União</v>
      </c>
      <c r="B4060" s="3" t="s">
        <v>3347</v>
      </c>
      <c r="C4060" s="4">
        <v>0</v>
      </c>
      <c r="E4060" s="1">
        <f t="shared" ref="E4060:E4062" si="1124">SUMIF(A4060:B4060,"*intra*",C4060:D4060)+SUMIF(A4060:B4060,"*inter*",C4060:D4060)</f>
        <v>0</v>
      </c>
      <c r="F4060" s="1">
        <f t="shared" si="1123"/>
        <v>0</v>
      </c>
      <c r="H4060" t="b">
        <f t="shared" si="1092"/>
        <v>1</v>
      </c>
      <c r="I4060" t="str">
        <f t="shared" si="1090"/>
        <v>00</v>
      </c>
    </row>
    <row r="4061" spans="1:9" ht="25.5">
      <c r="A4061" t="str">
        <f t="shared" si="1091"/>
        <v>4.4.1.1.4.00.00 - Juros e Encargos de Empréstimos Internos 
 Concedidos- Inter OFSS - Estado</v>
      </c>
      <c r="B4061" s="5" t="s">
        <v>3348</v>
      </c>
      <c r="C4061" s="6">
        <v>23359443348.279999</v>
      </c>
      <c r="E4061" s="1">
        <f t="shared" si="1124"/>
        <v>23359443348.279999</v>
      </c>
      <c r="F4061" s="1">
        <f t="shared" si="1123"/>
        <v>0</v>
      </c>
      <c r="H4061" t="b">
        <f t="shared" si="1092"/>
        <v>1</v>
      </c>
      <c r="I4061" t="str">
        <f t="shared" si="1090"/>
        <v>00</v>
      </c>
    </row>
    <row r="4062" spans="1:9" ht="25.5">
      <c r="A4062" t="str">
        <f t="shared" si="1091"/>
        <v>4.4.1.1.5.00.00 - Juros e Encargos de Empréstimos Internos 
 Concedidos - Inter OFSS - Município</v>
      </c>
      <c r="B4062" s="3" t="s">
        <v>3349</v>
      </c>
      <c r="C4062" s="4">
        <v>5528991693.8999996</v>
      </c>
      <c r="E4062" s="1">
        <f t="shared" si="1124"/>
        <v>5528991693.8999996</v>
      </c>
      <c r="F4062" s="1">
        <f t="shared" si="1123"/>
        <v>0</v>
      </c>
      <c r="H4062" t="b">
        <f t="shared" si="1092"/>
        <v>1</v>
      </c>
      <c r="I4062" t="str">
        <f t="shared" si="1090"/>
        <v>00</v>
      </c>
    </row>
    <row r="4063" spans="1:9" ht="25.5">
      <c r="A4063" t="str">
        <f t="shared" si="1091"/>
        <v>4.4.1.2.0.00.00 - Juros e Encargos de Empréstimos Externos Concedidos</v>
      </c>
      <c r="B4063" s="5" t="s">
        <v>3350</v>
      </c>
      <c r="C4063" s="6">
        <v>0</v>
      </c>
      <c r="E4063" s="1">
        <f>E4064</f>
        <v>0</v>
      </c>
      <c r="F4063" s="1">
        <f>F4064</f>
        <v>0</v>
      </c>
      <c r="H4063" t="b">
        <f t="shared" si="1092"/>
        <v>1</v>
      </c>
      <c r="I4063" t="str">
        <f t="shared" si="1090"/>
        <v>00</v>
      </c>
    </row>
    <row r="4064" spans="1:9" ht="25.5">
      <c r="A4064" t="str">
        <f t="shared" si="1091"/>
        <v>4.4.1.2.1.00.00 - Juros e Encargos de Empréstimos Externos 
 Concedidos - Consolidação</v>
      </c>
      <c r="B4064" s="3" t="s">
        <v>3351</v>
      </c>
      <c r="C4064" s="4">
        <v>0</v>
      </c>
      <c r="E4064" s="1">
        <f t="shared" ref="E4064" si="1125">SUMIF(A4064:B4064,"*intra*",C4064:D4064)+SUMIF(A4064:B4064,"*inter*",C4064:D4064)</f>
        <v>0</v>
      </c>
      <c r="F4064" s="1">
        <f t="shared" ref="F4064" si="1126">SUMIF(A4064:B4064,"*consolidação*",C4064:D4064)</f>
        <v>0</v>
      </c>
      <c r="H4064" t="b">
        <f t="shared" si="1092"/>
        <v>1</v>
      </c>
      <c r="I4064" t="str">
        <f t="shared" si="1090"/>
        <v>00</v>
      </c>
    </row>
    <row r="4065" spans="1:9" ht="25.5">
      <c r="A4065" t="str">
        <f t="shared" si="1091"/>
        <v>4.4.1.3.0.00.00 - Juros e Encargos de Financiamentos Internos 
 Concedidos</v>
      </c>
      <c r="B4065" s="5" t="s">
        <v>3352</v>
      </c>
      <c r="C4065" s="6">
        <v>2427226201.6100001</v>
      </c>
      <c r="E4065" s="1">
        <f>E4069+E4068+E4067+E4066</f>
        <v>0</v>
      </c>
      <c r="F4065" s="1">
        <f>F4069+F4068+F4067+F4066</f>
        <v>2427226201.6100001</v>
      </c>
      <c r="H4065" t="b">
        <f t="shared" si="1092"/>
        <v>1</v>
      </c>
      <c r="I4065" t="str">
        <f t="shared" si="1090"/>
        <v>00</v>
      </c>
    </row>
    <row r="4066" spans="1:9" ht="25.5">
      <c r="A4066" t="str">
        <f t="shared" si="1091"/>
        <v>4.4.1.3.1.00.00 - Juros e Encargos de Financiamentos Internos 
 Concedidos - Consolidação</v>
      </c>
      <c r="B4066" s="3" t="s">
        <v>3353</v>
      </c>
      <c r="C4066" s="4">
        <v>2427226201.6100001</v>
      </c>
      <c r="E4066" s="1"/>
      <c r="F4066" s="1">
        <f t="shared" ref="F4066:F4069" si="1127">SUMIF(A4066:B4066,"*consolidação*",C4066:D4066)</f>
        <v>2427226201.6100001</v>
      </c>
      <c r="H4066" t="b">
        <f t="shared" si="1092"/>
        <v>1</v>
      </c>
      <c r="I4066" t="str">
        <f t="shared" si="1090"/>
        <v>00</v>
      </c>
    </row>
    <row r="4067" spans="1:9" ht="25.5">
      <c r="A4067" t="str">
        <f t="shared" si="1091"/>
        <v>4.4.1.3.3.00.00 - Juros e Encargos de Financiamentos Internos 
 Concedidos - Inter OFSS - União</v>
      </c>
      <c r="B4067" s="5" t="s">
        <v>3354</v>
      </c>
      <c r="C4067" s="6">
        <v>0</v>
      </c>
      <c r="E4067" s="1">
        <f t="shared" ref="E4067:E4069" si="1128">SUMIF(A4067:B4067,"*intra*",C4067:D4067)+SUMIF(A4067:B4067,"*inter*",C4067:D4067)</f>
        <v>0</v>
      </c>
      <c r="F4067" s="1">
        <f t="shared" si="1127"/>
        <v>0</v>
      </c>
      <c r="H4067" t="b">
        <f t="shared" si="1092"/>
        <v>1</v>
      </c>
      <c r="I4067" t="str">
        <f t="shared" si="1090"/>
        <v>00</v>
      </c>
    </row>
    <row r="4068" spans="1:9" ht="25.5">
      <c r="A4068" t="str">
        <f t="shared" si="1091"/>
        <v>4.4.1.3.4.00.00 - Juros e Encargos de Financiamentos Internos 
 Concedidos - Inter OFSS - Estado</v>
      </c>
      <c r="B4068" s="3" t="s">
        <v>3355</v>
      </c>
      <c r="C4068" s="4">
        <v>0</v>
      </c>
      <c r="E4068" s="1">
        <f t="shared" si="1128"/>
        <v>0</v>
      </c>
      <c r="F4068" s="1">
        <f t="shared" si="1127"/>
        <v>0</v>
      </c>
      <c r="H4068" t="b">
        <f t="shared" si="1092"/>
        <v>1</v>
      </c>
      <c r="I4068" t="str">
        <f t="shared" ref="I4068:I4131" si="1129">MID(A4068,11,2)</f>
        <v>00</v>
      </c>
    </row>
    <row r="4069" spans="1:9" ht="25.5">
      <c r="A4069" t="str">
        <f t="shared" ref="A4069:A4132" si="1130">TRIM(B4069)</f>
        <v>4.4.1.3.5.00.00 - Juros e Encargos de Financiamentos Internos 
 Concedidos - Inter OFSS - Município</v>
      </c>
      <c r="B4069" s="5" t="s">
        <v>3356</v>
      </c>
      <c r="C4069" s="6">
        <v>0</v>
      </c>
      <c r="E4069" s="1">
        <f t="shared" si="1128"/>
        <v>0</v>
      </c>
      <c r="F4069" s="1">
        <f t="shared" si="1127"/>
        <v>0</v>
      </c>
      <c r="H4069" t="b">
        <f t="shared" ref="H4069:H4132" si="1131">IF(I4069="00",C4069=E4069+F4069,TRUE)</f>
        <v>1</v>
      </c>
      <c r="I4069" t="str">
        <f t="shared" si="1129"/>
        <v>00</v>
      </c>
    </row>
    <row r="4070" spans="1:9" ht="25.5">
      <c r="A4070" t="str">
        <f t="shared" si="1130"/>
        <v>4.4.1.4.0.00.00 - Juros e Encargos de Financiamentos Externos 
 Concedidos</v>
      </c>
      <c r="B4070" s="3" t="s">
        <v>3357</v>
      </c>
      <c r="C4070" s="4">
        <v>0</v>
      </c>
      <c r="E4070" s="1">
        <f>E4071</f>
        <v>0</v>
      </c>
      <c r="F4070" s="1">
        <f>F4071</f>
        <v>0</v>
      </c>
      <c r="H4070" t="b">
        <f t="shared" si="1131"/>
        <v>1</v>
      </c>
      <c r="I4070" t="str">
        <f t="shared" si="1129"/>
        <v>00</v>
      </c>
    </row>
    <row r="4071" spans="1:9" ht="25.5">
      <c r="A4071" t="str">
        <f t="shared" si="1130"/>
        <v>4.4.1.4.1.00.00 - Juros e Encargos de Financiamentos Externos 
 Concedidos - Consolidação</v>
      </c>
      <c r="B4071" s="5" t="s">
        <v>3358</v>
      </c>
      <c r="C4071" s="6">
        <v>0</v>
      </c>
      <c r="E4071" s="1">
        <f t="shared" ref="E4071" si="1132">SUMIF(A4071:B4071,"*intra*",C4071:D4071)+SUMIF(A4071:B4071,"*inter*",C4071:D4071)</f>
        <v>0</v>
      </c>
      <c r="F4071" s="1">
        <f t="shared" ref="F4071" si="1133">SUMIF(A4071:B4071,"*consolidação*",C4071:D4071)</f>
        <v>0</v>
      </c>
      <c r="H4071" t="b">
        <f t="shared" si="1131"/>
        <v>1</v>
      </c>
      <c r="I4071" t="str">
        <f t="shared" si="1129"/>
        <v>00</v>
      </c>
    </row>
    <row r="4072" spans="1:9">
      <c r="A4072" t="str">
        <f t="shared" si="1130"/>
        <v>4.4.2.0.0.00.00 - Juros e Encargos de Mora</v>
      </c>
      <c r="B4072" s="3" t="s">
        <v>3359</v>
      </c>
      <c r="C4072" s="4">
        <v>98251528384.039993</v>
      </c>
      <c r="E4072" s="1">
        <f>E4084+E4078+E4082+E4080+E4073</f>
        <v>0</v>
      </c>
      <c r="F4072" s="1">
        <f>F4084+F4078+F4082+F4080+F4073</f>
        <v>98251528384.040009</v>
      </c>
      <c r="H4072" t="b">
        <f t="shared" si="1131"/>
        <v>1</v>
      </c>
      <c r="I4072" t="str">
        <f t="shared" si="1129"/>
        <v>00</v>
      </c>
    </row>
    <row r="4073" spans="1:9" ht="25.5">
      <c r="A4073" t="str">
        <f t="shared" si="1130"/>
        <v>4.4.2.1.0.00.00 - Juros e Encargos de Mora sobre Empréstimos e 
 Financiamentos Internos Concedidos</v>
      </c>
      <c r="B4073" s="5" t="s">
        <v>3360</v>
      </c>
      <c r="C4073" s="6">
        <v>271.41000000000003</v>
      </c>
      <c r="E4073" s="1">
        <f>E4076+E4077+E4074+E4075</f>
        <v>0</v>
      </c>
      <c r="F4073" s="1">
        <f>F4076+F4077+F4074+F4075</f>
        <v>271.41000000000003</v>
      </c>
      <c r="H4073" t="b">
        <f t="shared" si="1131"/>
        <v>1</v>
      </c>
      <c r="I4073" t="str">
        <f t="shared" si="1129"/>
        <v>00</v>
      </c>
    </row>
    <row r="4074" spans="1:9" ht="25.5">
      <c r="A4074" t="str">
        <f t="shared" si="1130"/>
        <v>4.4.2.1.1.00.00 - Juros e Encargos de Mora sobre Empréstimos e 
 Financiamentos Internos Concedidos - Consolidação</v>
      </c>
      <c r="B4074" s="3" t="s">
        <v>3361</v>
      </c>
      <c r="C4074" s="4">
        <v>271.41000000000003</v>
      </c>
      <c r="E4074" s="1"/>
      <c r="F4074" s="1">
        <f t="shared" ref="F4074:F4077" si="1134">SUMIF(A4074:B4074,"*consolidação*",C4074:D4074)</f>
        <v>271.41000000000003</v>
      </c>
      <c r="H4074" t="b">
        <f t="shared" si="1131"/>
        <v>1</v>
      </c>
      <c r="I4074" t="str">
        <f t="shared" si="1129"/>
        <v>00</v>
      </c>
    </row>
    <row r="4075" spans="1:9" ht="25.5">
      <c r="A4075" t="str">
        <f t="shared" si="1130"/>
        <v>4.4.2.1.3.00.00 - Juros e Encargos de Mora sobre Empréstimos e 
 Financiamentos Internos Concedidos - Inter OFSS - União</v>
      </c>
      <c r="B4075" s="5" t="s">
        <v>3362</v>
      </c>
      <c r="C4075" s="6">
        <v>0</v>
      </c>
      <c r="E4075" s="1">
        <f t="shared" ref="E4075:E4077" si="1135">SUMIF(A4075:B4075,"*intra*",C4075:D4075)+SUMIF(A4075:B4075,"*inter*",C4075:D4075)</f>
        <v>0</v>
      </c>
      <c r="F4075" s="1">
        <f t="shared" si="1134"/>
        <v>0</v>
      </c>
      <c r="H4075" t="b">
        <f t="shared" si="1131"/>
        <v>1</v>
      </c>
      <c r="I4075" t="str">
        <f t="shared" si="1129"/>
        <v>00</v>
      </c>
    </row>
    <row r="4076" spans="1:9" ht="25.5">
      <c r="A4076" t="str">
        <f t="shared" si="1130"/>
        <v>4.4.2.1.4.00.00 - Juros e Encargos de Mora sobre Empréstimos e 
 Financiamentos Internos Concedidos - Inter OFSS - Estado</v>
      </c>
      <c r="B4076" s="3" t="s">
        <v>3363</v>
      </c>
      <c r="C4076" s="4">
        <v>0</v>
      </c>
      <c r="E4076" s="1">
        <f t="shared" si="1135"/>
        <v>0</v>
      </c>
      <c r="F4076" s="1">
        <f t="shared" si="1134"/>
        <v>0</v>
      </c>
      <c r="H4076" t="b">
        <f t="shared" si="1131"/>
        <v>1</v>
      </c>
      <c r="I4076" t="str">
        <f t="shared" si="1129"/>
        <v>00</v>
      </c>
    </row>
    <row r="4077" spans="1:9" ht="25.5">
      <c r="A4077" t="str">
        <f t="shared" si="1130"/>
        <v>4.4.2.1.5.00.00 - Juros e Encargos de Mora sobre Empréstimos e 
 Financiamentos Internos Concedidos - Inter OFSS - Município</v>
      </c>
      <c r="B4077" s="5" t="s">
        <v>3364</v>
      </c>
      <c r="C4077" s="6">
        <v>0</v>
      </c>
      <c r="E4077" s="1">
        <f t="shared" si="1135"/>
        <v>0</v>
      </c>
      <c r="F4077" s="1">
        <f t="shared" si="1134"/>
        <v>0</v>
      </c>
      <c r="H4077" t="b">
        <f t="shared" si="1131"/>
        <v>1</v>
      </c>
      <c r="I4077" t="str">
        <f t="shared" si="1129"/>
        <v>00</v>
      </c>
    </row>
    <row r="4078" spans="1:9" ht="25.5">
      <c r="A4078" t="str">
        <f t="shared" si="1130"/>
        <v>4.4.2.2.0.00.00 - Juros e Encargos de Mora sobre Empréstimos e 
 Financiamentos Externos Concedidos</v>
      </c>
      <c r="B4078" s="3" t="s">
        <v>3365</v>
      </c>
      <c r="C4078" s="4">
        <v>0</v>
      </c>
      <c r="E4078" s="1">
        <f>E4079</f>
        <v>0</v>
      </c>
      <c r="F4078" s="1">
        <f>F4079</f>
        <v>0</v>
      </c>
      <c r="H4078" t="b">
        <f t="shared" si="1131"/>
        <v>1</v>
      </c>
      <c r="I4078" t="str">
        <f t="shared" si="1129"/>
        <v>00</v>
      </c>
    </row>
    <row r="4079" spans="1:9" ht="25.5">
      <c r="A4079" t="str">
        <f t="shared" si="1130"/>
        <v>4.4.2.2.1.00.00 - Juros e Encargos de Mora sobre Empréstimos e 
 Financiamentos Externos Concedidos - Consolidação</v>
      </c>
      <c r="B4079" s="5" t="s">
        <v>3366</v>
      </c>
      <c r="C4079" s="6">
        <v>0</v>
      </c>
      <c r="E4079" s="1">
        <f t="shared" ref="E4079" si="1136">SUMIF(A4079:B4079,"*intra*",C4079:D4079)+SUMIF(A4079:B4079,"*inter*",C4079:D4079)</f>
        <v>0</v>
      </c>
      <c r="F4079" s="1">
        <f t="shared" ref="F4079" si="1137">SUMIF(A4079:B4079,"*consolidação*",C4079:D4079)</f>
        <v>0</v>
      </c>
      <c r="H4079" t="b">
        <f t="shared" si="1131"/>
        <v>1</v>
      </c>
      <c r="I4079" t="str">
        <f t="shared" si="1129"/>
        <v>00</v>
      </c>
    </row>
    <row r="4080" spans="1:9" ht="25.5">
      <c r="A4080" t="str">
        <f t="shared" si="1130"/>
        <v>4.4.2.3.0.00.00 - Juros e Encargos de Mora sobre Fornecimentos de 
 Bens e Serviços</v>
      </c>
      <c r="B4080" s="3" t="s">
        <v>3367</v>
      </c>
      <c r="C4080" s="4">
        <v>34826957.710000001</v>
      </c>
      <c r="E4080" s="1">
        <f>E4081</f>
        <v>0</v>
      </c>
      <c r="F4080" s="1">
        <f>F4081</f>
        <v>34826957.710000001</v>
      </c>
      <c r="H4080" t="b">
        <f t="shared" si="1131"/>
        <v>1</v>
      </c>
      <c r="I4080" t="str">
        <f t="shared" si="1129"/>
        <v>00</v>
      </c>
    </row>
    <row r="4081" spans="1:9" ht="25.5">
      <c r="A4081" t="str">
        <f t="shared" si="1130"/>
        <v>4.4.2.3.1.00.00 - Juros e Encargos de Mora sobre Fornecimentos de 
 Bens e Serviços - Consolidação</v>
      </c>
      <c r="B4081" s="5" t="s">
        <v>3368</v>
      </c>
      <c r="C4081" s="6">
        <v>34826957.710000001</v>
      </c>
      <c r="E4081" s="1">
        <f t="shared" ref="E4081" si="1138">SUMIF(A4081:B4081,"*intra*",C4081:D4081)+SUMIF(A4081:B4081,"*inter*",C4081:D4081)</f>
        <v>0</v>
      </c>
      <c r="F4081" s="1">
        <f t="shared" ref="F4081" si="1139">SUMIF(A4081:B4081,"*consolidação*",C4081:D4081)</f>
        <v>34826957.710000001</v>
      </c>
      <c r="H4081" t="b">
        <f t="shared" si="1131"/>
        <v>1</v>
      </c>
      <c r="I4081" t="str">
        <f t="shared" si="1129"/>
        <v>00</v>
      </c>
    </row>
    <row r="4082" spans="1:9">
      <c r="A4082" t="str">
        <f t="shared" si="1130"/>
        <v>4.4.2.4.0.00.00 - Juros e Encargos de Mora sobre Créditos Tributários</v>
      </c>
      <c r="B4082" s="3" t="s">
        <v>3369</v>
      </c>
      <c r="C4082" s="4">
        <v>96864741374.039993</v>
      </c>
      <c r="E4082" s="1">
        <f>E4083</f>
        <v>0</v>
      </c>
      <c r="F4082" s="1">
        <f>F4083</f>
        <v>96864741374.039993</v>
      </c>
      <c r="H4082" t="b">
        <f t="shared" si="1131"/>
        <v>1</v>
      </c>
      <c r="I4082" t="str">
        <f t="shared" si="1129"/>
        <v>00</v>
      </c>
    </row>
    <row r="4083" spans="1:9" ht="25.5">
      <c r="A4083" t="str">
        <f t="shared" si="1130"/>
        <v>4.4.2.4.1.00.00 - Juros e Encargos de Mora sobre Créditos 
 Tributários - Consolidação</v>
      </c>
      <c r="B4083" s="5" t="s">
        <v>3370</v>
      </c>
      <c r="C4083" s="6">
        <v>96864741374.039993</v>
      </c>
      <c r="E4083" s="1">
        <f t="shared" ref="E4083" si="1140">SUMIF(A4083:B4083,"*intra*",C4083:D4083)+SUMIF(A4083:B4083,"*inter*",C4083:D4083)</f>
        <v>0</v>
      </c>
      <c r="F4083" s="1">
        <f t="shared" ref="F4083" si="1141">SUMIF(A4083:B4083,"*consolidação*",C4083:D4083)</f>
        <v>96864741374.039993</v>
      </c>
      <c r="H4083" t="b">
        <f t="shared" si="1131"/>
        <v>1</v>
      </c>
      <c r="I4083" t="str">
        <f t="shared" si="1129"/>
        <v>00</v>
      </c>
    </row>
    <row r="4084" spans="1:9">
      <c r="A4084" t="str">
        <f t="shared" si="1130"/>
        <v>4.4.2.9.0.00.00 - Outros Juros e Encargos de Mora</v>
      </c>
      <c r="B4084" s="3" t="s">
        <v>3371</v>
      </c>
      <c r="C4084" s="4">
        <v>1351959780.8800001</v>
      </c>
      <c r="E4084" s="1">
        <f>E4085</f>
        <v>0</v>
      </c>
      <c r="F4084" s="1">
        <f>F4085</f>
        <v>1351959780.8800001</v>
      </c>
      <c r="H4084" t="b">
        <f t="shared" si="1131"/>
        <v>1</v>
      </c>
      <c r="I4084" t="str">
        <f t="shared" si="1129"/>
        <v>00</v>
      </c>
    </row>
    <row r="4085" spans="1:9">
      <c r="A4085" t="str">
        <f t="shared" si="1130"/>
        <v>4.4.2.9.1.00.00 - Outros Juros e Encargos de Mora - Consolidação</v>
      </c>
      <c r="B4085" s="5" t="s">
        <v>3372</v>
      </c>
      <c r="C4085" s="6">
        <v>1351959780.8800001</v>
      </c>
      <c r="E4085" s="1">
        <f t="shared" ref="E4085" si="1142">SUMIF(A4085:B4085,"*intra*",C4085:D4085)+SUMIF(A4085:B4085,"*inter*",C4085:D4085)</f>
        <v>0</v>
      </c>
      <c r="F4085" s="1">
        <f t="shared" ref="F4085" si="1143">SUMIF(A4085:B4085,"*consolidação*",C4085:D4085)</f>
        <v>1351959780.8800001</v>
      </c>
      <c r="H4085" t="b">
        <f t="shared" si="1131"/>
        <v>1</v>
      </c>
      <c r="I4085" t="str">
        <f t="shared" si="1129"/>
        <v>00</v>
      </c>
    </row>
    <row r="4086" spans="1:9">
      <c r="A4086" t="str">
        <f t="shared" si="1130"/>
        <v>4.4.3.0.0.00.00 - Variações Monetárias e Cambiais</v>
      </c>
      <c r="B4086" s="3" t="s">
        <v>3373</v>
      </c>
      <c r="C4086" s="4">
        <v>272402675576.48001</v>
      </c>
      <c r="E4086" s="1">
        <f>E4092+E4101+E4087+E4099+E4094</f>
        <v>77838165064.199997</v>
      </c>
      <c r="F4086" s="1">
        <f>F4092+F4101+F4087+F4099+F4094</f>
        <v>194564510512.27997</v>
      </c>
      <c r="H4086" t="b">
        <f t="shared" si="1131"/>
        <v>1</v>
      </c>
      <c r="I4086" t="str">
        <f t="shared" si="1129"/>
        <v>00</v>
      </c>
    </row>
    <row r="4087" spans="1:9" ht="25.5">
      <c r="A4087" t="str">
        <f t="shared" si="1130"/>
        <v>4.4.3.1.0.00.00 - Variações Monetárias e Cambiais de Empréstimos 
 Internos Concedidos</v>
      </c>
      <c r="B4087" s="5" t="s">
        <v>3374</v>
      </c>
      <c r="C4087" s="6">
        <v>85805508425.330002</v>
      </c>
      <c r="E4087" s="1">
        <f>E4088+E4090+E4091+E4089</f>
        <v>77463012180.179993</v>
      </c>
      <c r="F4087" s="1">
        <f>F4088+F4090+F4091+F4089</f>
        <v>8342496245.1499996</v>
      </c>
      <c r="H4087" t="b">
        <f t="shared" si="1131"/>
        <v>1</v>
      </c>
      <c r="I4087" t="str">
        <f t="shared" si="1129"/>
        <v>00</v>
      </c>
    </row>
    <row r="4088" spans="1:9" ht="25.5">
      <c r="A4088" t="str">
        <f t="shared" si="1130"/>
        <v>4.4.3.1.1.00.00 - Variações Monetárias e Cambiais de Empréstimos 
 Internos Concedidos - Consolidação</v>
      </c>
      <c r="B4088" s="3" t="s">
        <v>3375</v>
      </c>
      <c r="C4088" s="4">
        <v>8342496245.1499996</v>
      </c>
      <c r="E4088" s="1"/>
      <c r="F4088" s="1">
        <f t="shared" ref="F4088:F4091" si="1144">SUMIF(A4088:B4088,"*consolidação*",C4088:D4088)</f>
        <v>8342496245.1499996</v>
      </c>
      <c r="H4088" t="b">
        <f t="shared" si="1131"/>
        <v>1</v>
      </c>
      <c r="I4088" t="str">
        <f t="shared" si="1129"/>
        <v>00</v>
      </c>
    </row>
    <row r="4089" spans="1:9" ht="25.5">
      <c r="A4089" t="str">
        <f t="shared" si="1130"/>
        <v>4.4.3.1.3.00.00 - Variações Monetárias e Cambiais de Empréstimos 
 Internos Concedidos - Inter OFSS - União</v>
      </c>
      <c r="B4089" s="5" t="s">
        <v>3376</v>
      </c>
      <c r="C4089" s="6">
        <v>0</v>
      </c>
      <c r="E4089" s="1">
        <f t="shared" ref="E4089:E4091" si="1145">SUMIF(A4089:B4089,"*intra*",C4089:D4089)+SUMIF(A4089:B4089,"*inter*",C4089:D4089)</f>
        <v>0</v>
      </c>
      <c r="F4089" s="1">
        <f t="shared" si="1144"/>
        <v>0</v>
      </c>
      <c r="H4089" t="b">
        <f t="shared" si="1131"/>
        <v>1</v>
      </c>
      <c r="I4089" t="str">
        <f t="shared" si="1129"/>
        <v>00</v>
      </c>
    </row>
    <row r="4090" spans="1:9" ht="25.5">
      <c r="A4090" t="str">
        <f t="shared" si="1130"/>
        <v>4.4.3.1.4.00.00 - Variações Monetárias e Cambiais de Empréstimos 
 Internos Concedidos - Inter OFSS - Estado</v>
      </c>
      <c r="B4090" s="3" t="s">
        <v>3377</v>
      </c>
      <c r="C4090" s="4">
        <v>55575998235.93</v>
      </c>
      <c r="E4090" s="1">
        <f t="shared" si="1145"/>
        <v>55575998235.93</v>
      </c>
      <c r="F4090" s="1">
        <f t="shared" si="1144"/>
        <v>0</v>
      </c>
      <c r="H4090" t="b">
        <f t="shared" si="1131"/>
        <v>1</v>
      </c>
      <c r="I4090" t="str">
        <f t="shared" si="1129"/>
        <v>00</v>
      </c>
    </row>
    <row r="4091" spans="1:9" ht="25.5">
      <c r="A4091" t="str">
        <f t="shared" si="1130"/>
        <v>4.4.3.1.5.00.00 - Variações Monetárias e Cambiais de Empréstimos 
 Internos Concedidos - Inter OFSS - Município</v>
      </c>
      <c r="B4091" s="5" t="s">
        <v>3378</v>
      </c>
      <c r="C4091" s="6">
        <v>21887013944.25</v>
      </c>
      <c r="E4091" s="1">
        <f t="shared" si="1145"/>
        <v>21887013944.25</v>
      </c>
      <c r="F4091" s="1">
        <f t="shared" si="1144"/>
        <v>0</v>
      </c>
      <c r="H4091" t="b">
        <f t="shared" si="1131"/>
        <v>1</v>
      </c>
      <c r="I4091" t="str">
        <f t="shared" si="1129"/>
        <v>00</v>
      </c>
    </row>
    <row r="4092" spans="1:9" ht="25.5">
      <c r="A4092" t="str">
        <f t="shared" si="1130"/>
        <v>4.4.3.2.0.00.00 - Variações Monetárias e Cambiais de Empréstimos 
 Externos Concedidos</v>
      </c>
      <c r="B4092" s="3" t="s">
        <v>3379</v>
      </c>
      <c r="C4092" s="4">
        <v>0</v>
      </c>
      <c r="E4092" s="1">
        <f>E4093</f>
        <v>0</v>
      </c>
      <c r="F4092" s="1">
        <f>F4093</f>
        <v>0</v>
      </c>
      <c r="H4092" t="b">
        <f t="shared" si="1131"/>
        <v>1</v>
      </c>
      <c r="I4092" t="str">
        <f t="shared" si="1129"/>
        <v>00</v>
      </c>
    </row>
    <row r="4093" spans="1:9" ht="25.5">
      <c r="A4093" t="str">
        <f t="shared" si="1130"/>
        <v>4.4.3.2.1.00.00 - Variações Monetárias e Cambiais de Empréstimos 
 Externos Concedidos - Consolidação</v>
      </c>
      <c r="B4093" s="5" t="s">
        <v>3380</v>
      </c>
      <c r="C4093" s="6">
        <v>0</v>
      </c>
      <c r="E4093" s="1">
        <f t="shared" ref="E4093" si="1146">SUMIF(A4093:B4093,"*intra*",C4093:D4093)+SUMIF(A4093:B4093,"*inter*",C4093:D4093)</f>
        <v>0</v>
      </c>
      <c r="F4093" s="1">
        <f t="shared" ref="F4093" si="1147">SUMIF(A4093:B4093,"*consolidação*",C4093:D4093)</f>
        <v>0</v>
      </c>
      <c r="H4093" t="b">
        <f t="shared" si="1131"/>
        <v>1</v>
      </c>
      <c r="I4093" t="str">
        <f t="shared" si="1129"/>
        <v>00</v>
      </c>
    </row>
    <row r="4094" spans="1:9" ht="25.5">
      <c r="A4094" t="str">
        <f t="shared" si="1130"/>
        <v>4.4.3.3.0.00.00 - Variações Monetárias e Cambiais de Financiamentos 
 Internos Concedidos</v>
      </c>
      <c r="B4094" s="3" t="s">
        <v>3381</v>
      </c>
      <c r="C4094" s="4">
        <v>10136557.27</v>
      </c>
      <c r="E4094" s="1">
        <f>E4098+E4095+E4096+E4097</f>
        <v>0</v>
      </c>
      <c r="F4094" s="1">
        <f>F4098+F4095+F4096+F4097</f>
        <v>10136557.27</v>
      </c>
      <c r="H4094" t="b">
        <f t="shared" si="1131"/>
        <v>1</v>
      </c>
      <c r="I4094" t="str">
        <f t="shared" si="1129"/>
        <v>00</v>
      </c>
    </row>
    <row r="4095" spans="1:9" ht="25.5">
      <c r="A4095" t="str">
        <f t="shared" si="1130"/>
        <v>4.4.3.3.1.00.00 - Variações Monetárias e Cambiais de Financiamentos 
 Internos Concedidos - Consolidação</v>
      </c>
      <c r="B4095" s="5" t="s">
        <v>3382</v>
      </c>
      <c r="C4095" s="6">
        <v>10136557.27</v>
      </c>
      <c r="E4095" s="1"/>
      <c r="F4095" s="1">
        <f t="shared" ref="F4095:F4098" si="1148">SUMIF(A4095:B4095,"*consolidação*",C4095:D4095)</f>
        <v>10136557.27</v>
      </c>
      <c r="H4095" t="b">
        <f t="shared" si="1131"/>
        <v>1</v>
      </c>
      <c r="I4095" t="str">
        <f t="shared" si="1129"/>
        <v>00</v>
      </c>
    </row>
    <row r="4096" spans="1:9" ht="25.5">
      <c r="A4096" t="str">
        <f t="shared" si="1130"/>
        <v>4.4.3.3.3.00.00 - Variações Monetárias e Cambiais de Financiamentos 
 Internos Concedidos - Inter OFSS - União</v>
      </c>
      <c r="B4096" s="3" t="s">
        <v>3383</v>
      </c>
      <c r="C4096" s="4">
        <v>0</v>
      </c>
      <c r="E4096" s="1">
        <f t="shared" ref="E4096:E4098" si="1149">SUMIF(A4096:B4096,"*intra*",C4096:D4096)+SUMIF(A4096:B4096,"*inter*",C4096:D4096)</f>
        <v>0</v>
      </c>
      <c r="F4096" s="1">
        <f t="shared" si="1148"/>
        <v>0</v>
      </c>
      <c r="H4096" t="b">
        <f t="shared" si="1131"/>
        <v>1</v>
      </c>
      <c r="I4096" t="str">
        <f t="shared" si="1129"/>
        <v>00</v>
      </c>
    </row>
    <row r="4097" spans="1:9" ht="25.5">
      <c r="A4097" t="str">
        <f t="shared" si="1130"/>
        <v>4.4.3.3.4.00.00 - Variações Monetárias e Cambiais de Financiamentos 
 Internos Concedidos - Inter OFSS - Estado</v>
      </c>
      <c r="B4097" s="5" t="s">
        <v>3384</v>
      </c>
      <c r="C4097" s="6">
        <v>0</v>
      </c>
      <c r="E4097" s="1">
        <f t="shared" si="1149"/>
        <v>0</v>
      </c>
      <c r="F4097" s="1">
        <f t="shared" si="1148"/>
        <v>0</v>
      </c>
      <c r="H4097" t="b">
        <f t="shared" si="1131"/>
        <v>1</v>
      </c>
      <c r="I4097" t="str">
        <f t="shared" si="1129"/>
        <v>00</v>
      </c>
    </row>
    <row r="4098" spans="1:9" ht="25.5">
      <c r="A4098" t="str">
        <f t="shared" si="1130"/>
        <v>4.4.3.3.5.00.00 - Variações Monetárias e Cambiais de Financiamentos 
 Internos Concedidos - Inter OFSS - Município</v>
      </c>
      <c r="B4098" s="3" t="s">
        <v>3385</v>
      </c>
      <c r="C4098" s="4">
        <v>0</v>
      </c>
      <c r="E4098" s="1">
        <f t="shared" si="1149"/>
        <v>0</v>
      </c>
      <c r="F4098" s="1">
        <f t="shared" si="1148"/>
        <v>0</v>
      </c>
      <c r="H4098" t="b">
        <f t="shared" si="1131"/>
        <v>1</v>
      </c>
      <c r="I4098" t="str">
        <f t="shared" si="1129"/>
        <v>00</v>
      </c>
    </row>
    <row r="4099" spans="1:9" ht="25.5">
      <c r="A4099" t="str">
        <f t="shared" si="1130"/>
        <v>4.4.3.4.0.00.00 - Variações Monetárias e Cambiais de Financiamentos 
 Externos Concedidos</v>
      </c>
      <c r="B4099" s="5" t="s">
        <v>3386</v>
      </c>
      <c r="C4099" s="6">
        <v>0</v>
      </c>
      <c r="E4099" s="1">
        <f>E4100</f>
        <v>0</v>
      </c>
      <c r="F4099" s="1">
        <f>F4100</f>
        <v>0</v>
      </c>
      <c r="H4099" t="b">
        <f t="shared" si="1131"/>
        <v>1</v>
      </c>
      <c r="I4099" t="str">
        <f t="shared" si="1129"/>
        <v>00</v>
      </c>
    </row>
    <row r="4100" spans="1:9" ht="25.5">
      <c r="A4100" t="str">
        <f t="shared" si="1130"/>
        <v>4.4.3.4.1.00.00 - Variações Monetárias e Cambiais de Financiamentos 
 Externos Concedidos - Consolidação</v>
      </c>
      <c r="B4100" s="3" t="s">
        <v>3387</v>
      </c>
      <c r="C4100" s="4">
        <v>0</v>
      </c>
      <c r="E4100" s="1">
        <f t="shared" ref="E4100" si="1150">SUMIF(A4100:B4100,"*intra*",C4100:D4100)+SUMIF(A4100:B4100,"*inter*",C4100:D4100)</f>
        <v>0</v>
      </c>
      <c r="F4100" s="1">
        <f t="shared" ref="F4100" si="1151">SUMIF(A4100:B4100,"*consolidação*",C4100:D4100)</f>
        <v>0</v>
      </c>
      <c r="H4100" t="b">
        <f t="shared" si="1131"/>
        <v>1</v>
      </c>
      <c r="I4100" t="str">
        <f t="shared" si="1129"/>
        <v>00</v>
      </c>
    </row>
    <row r="4101" spans="1:9">
      <c r="A4101" t="str">
        <f t="shared" si="1130"/>
        <v>4.4.3.9.0.00.00 - Outras Variações Monetárias e Cambiais</v>
      </c>
      <c r="B4101" s="5" t="s">
        <v>3388</v>
      </c>
      <c r="C4101" s="6">
        <v>186587030593.88</v>
      </c>
      <c r="E4101" s="1">
        <f>E4105+E4104+E4102+E4103</f>
        <v>375152884.02000004</v>
      </c>
      <c r="F4101" s="1">
        <f>F4105+F4104+F4102+F4103</f>
        <v>186211877709.85999</v>
      </c>
      <c r="H4101" t="b">
        <f t="shared" si="1131"/>
        <v>1</v>
      </c>
      <c r="I4101" t="str">
        <f t="shared" si="1129"/>
        <v>00</v>
      </c>
    </row>
    <row r="4102" spans="1:9" ht="25.5">
      <c r="A4102" t="str">
        <f t="shared" si="1130"/>
        <v>4.4.3.9.1.00.00 - Outras Variações Monetárias e Cambiais - 
 Consolidação</v>
      </c>
      <c r="B4102" s="3" t="s">
        <v>3389</v>
      </c>
      <c r="C4102" s="4">
        <v>186211877709.85999</v>
      </c>
      <c r="E4102" s="1">
        <f t="shared" ref="E4102:E4105" si="1152">SUMIF(A4102:B4102,"*intra*",C4102:D4102)+SUMIF(A4102:B4102,"*inter*",C4102:D4102)</f>
        <v>0</v>
      </c>
      <c r="F4102" s="1">
        <f t="shared" ref="F4102:F4105" si="1153">SUMIF(A4102:B4102,"*consolidação*",C4102:D4102)</f>
        <v>186211877709.85999</v>
      </c>
      <c r="H4102" t="b">
        <f t="shared" si="1131"/>
        <v>1</v>
      </c>
      <c r="I4102" t="str">
        <f t="shared" si="1129"/>
        <v>00</v>
      </c>
    </row>
    <row r="4103" spans="1:9" ht="25.5">
      <c r="A4103" t="str">
        <f t="shared" si="1130"/>
        <v>4.4.3.9.3.00.00 - Outras Variações Monetárias e Cambiais - Inter 
 OFSS - União</v>
      </c>
      <c r="B4103" s="5" t="s">
        <v>3390</v>
      </c>
      <c r="C4103" s="6">
        <v>0</v>
      </c>
      <c r="E4103" s="1">
        <f t="shared" si="1152"/>
        <v>0</v>
      </c>
      <c r="F4103" s="1">
        <f t="shared" si="1153"/>
        <v>0</v>
      </c>
      <c r="H4103" t="b">
        <f t="shared" si="1131"/>
        <v>1</v>
      </c>
      <c r="I4103" t="str">
        <f t="shared" si="1129"/>
        <v>00</v>
      </c>
    </row>
    <row r="4104" spans="1:9" ht="25.5">
      <c r="A4104" t="str">
        <f t="shared" si="1130"/>
        <v>4.4.3.9.4.00.00 - Outras Variações Monetárias e Cambiais - Inter 
 OFSS - Estado</v>
      </c>
      <c r="B4104" s="3" t="s">
        <v>3391</v>
      </c>
      <c r="C4104" s="4">
        <v>374901998.42000002</v>
      </c>
      <c r="E4104" s="1">
        <f t="shared" si="1152"/>
        <v>374901998.42000002</v>
      </c>
      <c r="F4104" s="1">
        <f t="shared" si="1153"/>
        <v>0</v>
      </c>
      <c r="H4104" t="b">
        <f t="shared" si="1131"/>
        <v>1</v>
      </c>
      <c r="I4104" t="str">
        <f t="shared" si="1129"/>
        <v>00</v>
      </c>
    </row>
    <row r="4105" spans="1:9" ht="25.5">
      <c r="A4105" t="str">
        <f t="shared" si="1130"/>
        <v>4.4.3.9.5.00.00 - Outras Variações Monetárias e Cambiais - Inter 
 OFSS - Município</v>
      </c>
      <c r="B4105" s="5" t="s">
        <v>3392</v>
      </c>
      <c r="C4105" s="6">
        <v>250885.6</v>
      </c>
      <c r="E4105" s="1">
        <f t="shared" si="1152"/>
        <v>250885.6</v>
      </c>
      <c r="F4105" s="1">
        <f t="shared" si="1153"/>
        <v>0</v>
      </c>
      <c r="H4105" t="b">
        <f t="shared" si="1131"/>
        <v>1</v>
      </c>
      <c r="I4105" t="str">
        <f t="shared" si="1129"/>
        <v>00</v>
      </c>
    </row>
    <row r="4106" spans="1:9">
      <c r="A4106" t="str">
        <f t="shared" si="1130"/>
        <v>4.4.4.0.0.00.00 - Descontos Financeiros Obtidos</v>
      </c>
      <c r="B4106" s="3" t="s">
        <v>3393</v>
      </c>
      <c r="C4106" s="4">
        <v>0</v>
      </c>
      <c r="E4106" s="1">
        <f>E4107</f>
        <v>0</v>
      </c>
      <c r="F4106" s="1">
        <f>F4107</f>
        <v>0</v>
      </c>
      <c r="H4106" t="b">
        <f t="shared" si="1131"/>
        <v>1</v>
      </c>
      <c r="I4106" t="str">
        <f t="shared" si="1129"/>
        <v>00</v>
      </c>
    </row>
    <row r="4107" spans="1:9">
      <c r="A4107" t="str">
        <f t="shared" si="1130"/>
        <v>4.4.4.0.1.00.00 - Descontos Financeiros Obtidos - Consolidação</v>
      </c>
      <c r="B4107" s="5" t="s">
        <v>3394</v>
      </c>
      <c r="C4107" s="6">
        <v>0</v>
      </c>
      <c r="E4107" s="1">
        <f t="shared" ref="E4107" si="1154">SUMIF(A4107:B4107,"*intra*",C4107:D4107)+SUMIF(A4107:B4107,"*inter*",C4107:D4107)</f>
        <v>0</v>
      </c>
      <c r="F4107" s="1">
        <f t="shared" ref="F4107" si="1155">SUMIF(A4107:B4107,"*consolidação*",C4107:D4107)</f>
        <v>0</v>
      </c>
      <c r="H4107" t="b">
        <f t="shared" si="1131"/>
        <v>1</v>
      </c>
      <c r="I4107" t="str">
        <f t="shared" si="1129"/>
        <v>00</v>
      </c>
    </row>
    <row r="4108" spans="1:9" ht="25.5">
      <c r="A4108" t="str">
        <f t="shared" si="1130"/>
        <v>4.4.5.0.0.00.00 - Remuneração de Depósitos Bancários e Aplicações 
 Financeiras</v>
      </c>
      <c r="B4108" s="3" t="s">
        <v>3395</v>
      </c>
      <c r="C4108" s="4">
        <v>117332512978.97</v>
      </c>
      <c r="E4108" s="1">
        <f>E4111+E4109</f>
        <v>0</v>
      </c>
      <c r="F4108" s="1">
        <f>F4111+F4109</f>
        <v>117332512978.97</v>
      </c>
      <c r="H4108" t="b">
        <f t="shared" si="1131"/>
        <v>1</v>
      </c>
      <c r="I4108" t="str">
        <f t="shared" si="1129"/>
        <v>00</v>
      </c>
    </row>
    <row r="4109" spans="1:9">
      <c r="A4109" t="str">
        <f t="shared" si="1130"/>
        <v>4.4.5.1.0.00.00 - Remuneração de Depósitos Bancários</v>
      </c>
      <c r="B4109" s="5" t="s">
        <v>3396</v>
      </c>
      <c r="C4109" s="6">
        <v>96047506299.399994</v>
      </c>
      <c r="E4109" s="1">
        <f>E4110</f>
        <v>0</v>
      </c>
      <c r="F4109" s="1">
        <f>F4110</f>
        <v>96047506299.399994</v>
      </c>
      <c r="H4109" t="b">
        <f t="shared" si="1131"/>
        <v>1</v>
      </c>
      <c r="I4109" t="str">
        <f t="shared" si="1129"/>
        <v>00</v>
      </c>
    </row>
    <row r="4110" spans="1:9">
      <c r="A4110" t="str">
        <f t="shared" si="1130"/>
        <v>4.4.5.1.1.00.00 - Remuneração de Depósitos Bancários - Consolidação</v>
      </c>
      <c r="B4110" s="3" t="s">
        <v>3397</v>
      </c>
      <c r="C4110" s="4">
        <v>96047506299.399994</v>
      </c>
      <c r="E4110" s="1">
        <f t="shared" ref="E4110" si="1156">SUMIF(A4110:B4110,"*intra*",C4110:D4110)+SUMIF(A4110:B4110,"*inter*",C4110:D4110)</f>
        <v>0</v>
      </c>
      <c r="F4110" s="1">
        <f t="shared" ref="F4110" si="1157">SUMIF(A4110:B4110,"*consolidação*",C4110:D4110)</f>
        <v>96047506299.399994</v>
      </c>
      <c r="H4110" t="b">
        <f t="shared" si="1131"/>
        <v>1</v>
      </c>
      <c r="I4110" t="str">
        <f t="shared" si="1129"/>
        <v>00</v>
      </c>
    </row>
    <row r="4111" spans="1:9">
      <c r="A4111" t="str">
        <f t="shared" si="1130"/>
        <v>4.4.5.2.0.00.00 - Remuneração de Aplicações Financeiras</v>
      </c>
      <c r="B4111" s="5" t="s">
        <v>3398</v>
      </c>
      <c r="C4111" s="6">
        <v>21285006679.57</v>
      </c>
      <c r="E4111" s="1">
        <f>E4112</f>
        <v>0</v>
      </c>
      <c r="F4111" s="1">
        <f>F4112</f>
        <v>21285006679.57</v>
      </c>
      <c r="H4111" t="b">
        <f t="shared" si="1131"/>
        <v>1</v>
      </c>
      <c r="I4111" t="str">
        <f t="shared" si="1129"/>
        <v>00</v>
      </c>
    </row>
    <row r="4112" spans="1:9" ht="25.5">
      <c r="A4112" t="str">
        <f t="shared" si="1130"/>
        <v>4.4.5.2.1.00.00 - Remuneração de Aplicações Financeiras - 
 Consolidação</v>
      </c>
      <c r="B4112" s="3" t="s">
        <v>3399</v>
      </c>
      <c r="C4112" s="4">
        <v>21285006679.57</v>
      </c>
      <c r="E4112" s="1">
        <f t="shared" ref="E4112" si="1158">SUMIF(A4112:B4112,"*intra*",C4112:D4112)+SUMIF(A4112:B4112,"*inter*",C4112:D4112)</f>
        <v>0</v>
      </c>
      <c r="F4112" s="1">
        <f t="shared" ref="F4112" si="1159">SUMIF(A4112:B4112,"*consolidação*",C4112:D4112)</f>
        <v>21285006679.57</v>
      </c>
      <c r="H4112" t="b">
        <f t="shared" si="1131"/>
        <v>1</v>
      </c>
      <c r="I4112" t="str">
        <f t="shared" si="1129"/>
        <v>00</v>
      </c>
    </row>
    <row r="4113" spans="1:9">
      <c r="A4113" t="str">
        <f t="shared" si="1130"/>
        <v>4.4.8.0.0.00.00 - Aportes do Banco Central</v>
      </c>
      <c r="B4113" s="5" t="s">
        <v>3400</v>
      </c>
      <c r="C4113" s="6">
        <v>41524507663.309998</v>
      </c>
      <c r="E4113" s="1">
        <f t="shared" ref="E4113:F4114" si="1160">E4114</f>
        <v>0</v>
      </c>
      <c r="F4113" s="1">
        <f t="shared" si="1160"/>
        <v>41524507663.309998</v>
      </c>
      <c r="H4113" t="b">
        <f t="shared" si="1131"/>
        <v>1</v>
      </c>
      <c r="I4113" t="str">
        <f t="shared" si="1129"/>
        <v>00</v>
      </c>
    </row>
    <row r="4114" spans="1:9">
      <c r="A4114" t="str">
        <f t="shared" si="1130"/>
        <v>4.4.8.1.0.00.00 - Resultado Positivo do Banco Central</v>
      </c>
      <c r="B4114" s="3" t="s">
        <v>3401</v>
      </c>
      <c r="C4114" s="4">
        <v>41524507663.309998</v>
      </c>
      <c r="E4114" s="1">
        <f t="shared" si="1160"/>
        <v>0</v>
      </c>
      <c r="F4114" s="1">
        <f t="shared" si="1160"/>
        <v>41524507663.309998</v>
      </c>
      <c r="H4114" t="b">
        <f t="shared" si="1131"/>
        <v>1</v>
      </c>
      <c r="I4114" t="str">
        <f t="shared" si="1129"/>
        <v>00</v>
      </c>
    </row>
    <row r="4115" spans="1:9">
      <c r="A4115" t="str">
        <f t="shared" si="1130"/>
        <v>4.4.8.1.1.00.00 - Resultado Positivo do Banco Central - Consolidação</v>
      </c>
      <c r="B4115" s="5" t="s">
        <v>3402</v>
      </c>
      <c r="C4115" s="6">
        <v>41524507663.309998</v>
      </c>
      <c r="E4115" s="1">
        <f t="shared" ref="E4115" si="1161">SUMIF(A4115:B4115,"*intra*",C4115:D4115)+SUMIF(A4115:B4115,"*inter*",C4115:D4115)</f>
        <v>0</v>
      </c>
      <c r="F4115" s="1">
        <f t="shared" ref="F4115" si="1162">SUMIF(A4115:B4115,"*consolidação*",C4115:D4115)</f>
        <v>41524507663.309998</v>
      </c>
      <c r="H4115" t="b">
        <f t="shared" si="1131"/>
        <v>1</v>
      </c>
      <c r="I4115" t="str">
        <f t="shared" si="1129"/>
        <v>00</v>
      </c>
    </row>
    <row r="4116" spans="1:9" ht="25.5">
      <c r="A4116" t="str">
        <f t="shared" si="1130"/>
        <v>4.4.9.0.0.00.00 - Outras Variações Patrimoniais Aumentativas – 
 Financeiras</v>
      </c>
      <c r="B4116" s="3" t="s">
        <v>3403</v>
      </c>
      <c r="C4116" s="4">
        <v>11236152462.639999</v>
      </c>
      <c r="E4116" s="1">
        <f>E4117</f>
        <v>0</v>
      </c>
      <c r="F4116" s="1">
        <f>F4117</f>
        <v>11236152462.639999</v>
      </c>
      <c r="H4116" t="b">
        <f t="shared" si="1131"/>
        <v>1</v>
      </c>
      <c r="I4116" t="str">
        <f t="shared" si="1129"/>
        <v>00</v>
      </c>
    </row>
    <row r="4117" spans="1:9" ht="25.5">
      <c r="A4117" t="str">
        <f t="shared" si="1130"/>
        <v>4.4.9.0.1.00.00 - Outras Variações Patrimoniais Aumentativas – 
 Financeiras - Consolidação</v>
      </c>
      <c r="B4117" s="5" t="s">
        <v>3404</v>
      </c>
      <c r="C4117" s="6">
        <v>11236152462.639999</v>
      </c>
      <c r="E4117" s="1">
        <f t="shared" ref="E4117" si="1163">SUMIF(A4117:B4117,"*intra*",C4117:D4117)+SUMIF(A4117:B4117,"*inter*",C4117:D4117)</f>
        <v>0</v>
      </c>
      <c r="F4117" s="1">
        <f t="shared" ref="F4117" si="1164">SUMIF(A4117:B4117,"*consolidação*",C4117:D4117)</f>
        <v>11236152462.639999</v>
      </c>
      <c r="H4117" t="b">
        <f t="shared" si="1131"/>
        <v>1</v>
      </c>
      <c r="I4117" t="str">
        <f t="shared" si="1129"/>
        <v>00</v>
      </c>
    </row>
    <row r="4118" spans="1:9">
      <c r="A4118" t="str">
        <f t="shared" si="1130"/>
        <v>4.5.0.0.0.00.00 - Transferências e Delegações Recebidas</v>
      </c>
      <c r="B4118" s="3" t="s">
        <v>3405</v>
      </c>
      <c r="C4118" s="4">
        <v>9730292007595.3301</v>
      </c>
      <c r="E4118" s="1">
        <f>E4157+E4146+E4151+E4164+E4128+E4119+E4155+E4153+E4166</f>
        <v>9628402630321.0898</v>
      </c>
      <c r="F4118" s="1">
        <f>F4157+F4146+F4151+F4164+F4128+F4119+F4155+F4153+F4166</f>
        <v>101889377274.24001</v>
      </c>
      <c r="H4118" t="b">
        <f t="shared" si="1131"/>
        <v>1</v>
      </c>
      <c r="I4118" t="str">
        <f t="shared" si="1129"/>
        <v>00</v>
      </c>
    </row>
    <row r="4119" spans="1:9">
      <c r="A4119" t="str">
        <f t="shared" si="1130"/>
        <v>4.5.1.0.0.00.00 - Transferências Intragovernamentais</v>
      </c>
      <c r="B4119" s="5" t="s">
        <v>3406</v>
      </c>
      <c r="C4119" s="6">
        <v>9628092211227.5801</v>
      </c>
      <c r="E4119" s="1">
        <f>E4122+E4124+E4126+E4120</f>
        <v>9628092211227.5801</v>
      </c>
      <c r="F4119" s="1">
        <f>F4122+F4124+F4126+F4120</f>
        <v>0</v>
      </c>
      <c r="H4119" t="b">
        <f t="shared" si="1131"/>
        <v>1</v>
      </c>
      <c r="I4119" t="str">
        <f t="shared" si="1129"/>
        <v>00</v>
      </c>
    </row>
    <row r="4120" spans="1:9" ht="25.5">
      <c r="A4120" t="str">
        <f t="shared" si="1130"/>
        <v>4.5.1.1.0.00.00 - Transferências Recebidas para a Execução 
 Orçamentária</v>
      </c>
      <c r="B4120" s="3" t="s">
        <v>3407</v>
      </c>
      <c r="C4120" s="4">
        <v>5865465295257.6396</v>
      </c>
      <c r="E4120" s="1">
        <f>E4121</f>
        <v>5865465295257.6396</v>
      </c>
      <c r="F4120" s="1">
        <f>F4121</f>
        <v>0</v>
      </c>
      <c r="H4120" t="b">
        <f t="shared" si="1131"/>
        <v>1</v>
      </c>
      <c r="I4120" t="str">
        <f t="shared" si="1129"/>
        <v>00</v>
      </c>
    </row>
    <row r="4121" spans="1:9" ht="25.5">
      <c r="A4121" t="str">
        <f t="shared" si="1130"/>
        <v>4.5.1.1.2.00.00 - Transferências Recebidas para a Execução 
 Orçamentária - Intra OFSS</v>
      </c>
      <c r="B4121" s="5" t="s">
        <v>3408</v>
      </c>
      <c r="C4121" s="6">
        <v>5865465295257.6396</v>
      </c>
      <c r="E4121" s="1">
        <f t="shared" ref="E4121" si="1165">SUMIF(A4121:B4121,"*intra*",C4121:D4121)+SUMIF(A4121:B4121,"*inter*",C4121:D4121)</f>
        <v>5865465295257.6396</v>
      </c>
      <c r="F4121" s="1">
        <f t="shared" ref="F4121" si="1166">SUMIF(A4121:B4121,"*consolidação*",C4121:D4121)</f>
        <v>0</v>
      </c>
      <c r="H4121" t="b">
        <f t="shared" si="1131"/>
        <v>1</v>
      </c>
      <c r="I4121" t="str">
        <f t="shared" si="1129"/>
        <v>00</v>
      </c>
    </row>
    <row r="4122" spans="1:9" ht="25.5">
      <c r="A4122" t="str">
        <f t="shared" si="1130"/>
        <v>4.5.1.2.0.00.00 - Transferências Recebidas Independentes de Execução 
 Orçamentária</v>
      </c>
      <c r="B4122" s="3" t="s">
        <v>3409</v>
      </c>
      <c r="C4122" s="4">
        <v>3745033605969.9399</v>
      </c>
      <c r="E4122" s="1">
        <f>E4123</f>
        <v>3745033605969.9399</v>
      </c>
      <c r="F4122" s="1">
        <f>F4123</f>
        <v>0</v>
      </c>
      <c r="H4122" t="b">
        <f t="shared" si="1131"/>
        <v>1</v>
      </c>
      <c r="I4122" t="str">
        <f t="shared" si="1129"/>
        <v>00</v>
      </c>
    </row>
    <row r="4123" spans="1:9" ht="38.25">
      <c r="A4123" t="str">
        <f t="shared" si="1130"/>
        <v>4.5.1.2.2.00.00 - Transferências Recebidas Independentes de Execução 
 Orçamentária - Intra OFSS</v>
      </c>
      <c r="B4123" s="5" t="s">
        <v>3410</v>
      </c>
      <c r="C4123" s="6">
        <v>3745033605969.9399</v>
      </c>
      <c r="E4123" s="1">
        <f t="shared" ref="E4123" si="1167">SUMIF(A4123:B4123,"*intra*",C4123:D4123)+SUMIF(A4123:B4123,"*inter*",C4123:D4123)</f>
        <v>3745033605969.9399</v>
      </c>
      <c r="F4123" s="1">
        <f t="shared" ref="F4123" si="1168">SUMIF(A4123:B4123,"*consolidação*",C4123:D4123)</f>
        <v>0</v>
      </c>
      <c r="H4123" t="b">
        <f t="shared" si="1131"/>
        <v>1</v>
      </c>
      <c r="I4123" t="str">
        <f t="shared" si="1129"/>
        <v>00</v>
      </c>
    </row>
    <row r="4124" spans="1:9" ht="25.5">
      <c r="A4124" t="str">
        <f t="shared" si="1130"/>
        <v>4.5.1.3.0.00.00 - Transferencias Recebidas para Aportes de Recursos 
 para o RPPS</v>
      </c>
      <c r="B4124" s="3" t="s">
        <v>3411</v>
      </c>
      <c r="C4124" s="4">
        <v>0</v>
      </c>
      <c r="E4124" s="1">
        <f>E4125</f>
        <v>0</v>
      </c>
      <c r="F4124" s="1">
        <f>F4125</f>
        <v>0</v>
      </c>
      <c r="H4124" t="b">
        <f t="shared" si="1131"/>
        <v>1</v>
      </c>
      <c r="I4124" t="str">
        <f t="shared" si="1129"/>
        <v>00</v>
      </c>
    </row>
    <row r="4125" spans="1:9" ht="25.5">
      <c r="A4125" t="str">
        <f t="shared" si="1130"/>
        <v>4.5.1.3.2.00.00 - Transferencias Recebidas para Aportes de Recursos 
 para o RPPS – Intra OFSS</v>
      </c>
      <c r="B4125" s="5" t="s">
        <v>3412</v>
      </c>
      <c r="C4125" s="6">
        <v>0</v>
      </c>
      <c r="E4125" s="1">
        <f t="shared" ref="E4125" si="1169">SUMIF(A4125:B4125,"*intra*",C4125:D4125)+SUMIF(A4125:B4125,"*inter*",C4125:D4125)</f>
        <v>0</v>
      </c>
      <c r="F4125" s="1">
        <f t="shared" ref="F4125" si="1170">SUMIF(A4125:B4125,"*consolidação*",C4125:D4125)</f>
        <v>0</v>
      </c>
      <c r="H4125" t="b">
        <f t="shared" si="1131"/>
        <v>1</v>
      </c>
      <c r="I4125" t="str">
        <f t="shared" si="1129"/>
        <v>00</v>
      </c>
    </row>
    <row r="4126" spans="1:9" ht="25.5">
      <c r="A4126" t="str">
        <f t="shared" si="1130"/>
        <v>4.5.1.4.0.00.00 - Transferências Recebidas para Aportes de Recursos 
 para o RGPS</v>
      </c>
      <c r="B4126" s="3" t="s">
        <v>3413</v>
      </c>
      <c r="C4126" s="4">
        <v>17593310000</v>
      </c>
      <c r="E4126" s="1">
        <f>E4127</f>
        <v>17593310000</v>
      </c>
      <c r="F4126" s="1">
        <f>F4127</f>
        <v>0</v>
      </c>
      <c r="H4126" t="b">
        <f t="shared" si="1131"/>
        <v>1</v>
      </c>
      <c r="I4126" t="str">
        <f t="shared" si="1129"/>
        <v>00</v>
      </c>
    </row>
    <row r="4127" spans="1:9" ht="25.5">
      <c r="A4127" t="str">
        <f t="shared" si="1130"/>
        <v>4.5.1.4.2.00.00 - Transferências Recebidas para Aportes de Recursos 
 para o RGPS – Intra OFSS</v>
      </c>
      <c r="B4127" s="5" t="s">
        <v>3414</v>
      </c>
      <c r="C4127" s="6">
        <v>17593310000</v>
      </c>
      <c r="E4127" s="1">
        <f t="shared" ref="E4127" si="1171">SUMIF(A4127:B4127,"*intra*",C4127:D4127)+SUMIF(A4127:B4127,"*inter*",C4127:D4127)</f>
        <v>17593310000</v>
      </c>
      <c r="F4127" s="1">
        <f t="shared" ref="F4127" si="1172">SUMIF(A4127:B4127,"*consolidação*",C4127:D4127)</f>
        <v>0</v>
      </c>
      <c r="H4127" t="b">
        <f t="shared" si="1131"/>
        <v>1</v>
      </c>
      <c r="I4127" t="str">
        <f t="shared" si="1129"/>
        <v>00</v>
      </c>
    </row>
    <row r="4128" spans="1:9">
      <c r="A4128" t="str">
        <f t="shared" si="1130"/>
        <v>4.5.2.0.0.00.00 - Transferências Inter Governamentais</v>
      </c>
      <c r="B4128" s="3" t="s">
        <v>3417</v>
      </c>
      <c r="C4128" s="4">
        <v>997989306.74000001</v>
      </c>
      <c r="E4128" s="1">
        <f>E4136+E4133+E4141+E4129</f>
        <v>310419093.50999999</v>
      </c>
      <c r="F4128" s="1">
        <f>F4136+F4133+F4141+F4129</f>
        <v>687570213.23000002</v>
      </c>
      <c r="H4128" t="b">
        <f t="shared" si="1131"/>
        <v>1</v>
      </c>
      <c r="I4128" t="str">
        <f t="shared" si="1129"/>
        <v>00</v>
      </c>
    </row>
    <row r="4129" spans="1:9">
      <c r="A4129" t="str">
        <f t="shared" si="1130"/>
        <v>4.5.2.1.0.00.00 - Transferências Constitucionais e Legais de Receitas</v>
      </c>
      <c r="B4129" s="5" t="s">
        <v>3418</v>
      </c>
      <c r="C4129" s="6">
        <v>1482023.64</v>
      </c>
      <c r="E4129" s="1">
        <f>E4131+E4130+E4132</f>
        <v>0</v>
      </c>
      <c r="F4129" s="1">
        <f>F4131+F4130+F4132</f>
        <v>1482023.64</v>
      </c>
      <c r="H4129" t="b">
        <f t="shared" si="1131"/>
        <v>1</v>
      </c>
      <c r="I4129" t="str">
        <f t="shared" si="1129"/>
        <v>00</v>
      </c>
    </row>
    <row r="4130" spans="1:9" ht="25.5">
      <c r="A4130" t="str">
        <f t="shared" si="1130"/>
        <v>4.5.2.1.1.00.00 - Transferências Constitucionais e Legais de 
 Receitas- Consolidação</v>
      </c>
      <c r="B4130" s="3" t="s">
        <v>3419</v>
      </c>
      <c r="C4130" s="4">
        <v>1482023.64</v>
      </c>
      <c r="E4130" s="1">
        <f t="shared" ref="E4130:E4132" si="1173">SUMIF(A4130:B4130,"*intra*",C4130:D4130)+SUMIF(A4130:B4130,"*inter*",C4130:D4130)</f>
        <v>0</v>
      </c>
      <c r="F4130" s="1">
        <f t="shared" ref="F4130:F4132" si="1174">SUMIF(A4130:B4130,"*consolidação*",C4130:D4130)</f>
        <v>1482023.64</v>
      </c>
      <c r="H4130" t="b">
        <f t="shared" si="1131"/>
        <v>1</v>
      </c>
      <c r="I4130" t="str">
        <f t="shared" si="1129"/>
        <v>00</v>
      </c>
    </row>
    <row r="4131" spans="1:9" ht="25.5">
      <c r="A4131" t="str">
        <f t="shared" si="1130"/>
        <v>4.5.2.1.3.00.00 - Transferências Constitucionais e Legais de 
 Receitas - Inter OFSS – União</v>
      </c>
      <c r="B4131" s="5" t="s">
        <v>3420</v>
      </c>
      <c r="C4131" s="6">
        <v>0</v>
      </c>
      <c r="E4131" s="1">
        <f t="shared" si="1173"/>
        <v>0</v>
      </c>
      <c r="F4131" s="1">
        <f t="shared" si="1174"/>
        <v>0</v>
      </c>
      <c r="H4131" t="b">
        <f t="shared" si="1131"/>
        <v>1</v>
      </c>
      <c r="I4131" t="str">
        <f t="shared" si="1129"/>
        <v>00</v>
      </c>
    </row>
    <row r="4132" spans="1:9" ht="25.5">
      <c r="A4132" t="str">
        <f t="shared" si="1130"/>
        <v>4.5.2.1.4.00.00 - Transferências Constitucionais e Legais de 
 Receitas - Inter OFSS - Estado</v>
      </c>
      <c r="B4132" s="3" t="s">
        <v>3421</v>
      </c>
      <c r="C4132" s="4">
        <v>0</v>
      </c>
      <c r="E4132" s="1">
        <f t="shared" si="1173"/>
        <v>0</v>
      </c>
      <c r="F4132" s="1">
        <f t="shared" si="1174"/>
        <v>0</v>
      </c>
      <c r="H4132" t="b">
        <f t="shared" si="1131"/>
        <v>1</v>
      </c>
      <c r="I4132" t="str">
        <f t="shared" ref="I4132:I4195" si="1175">MID(A4132,11,2)</f>
        <v>00</v>
      </c>
    </row>
    <row r="4133" spans="1:9">
      <c r="A4133" t="str">
        <f t="shared" ref="A4133:A4196" si="1176">TRIM(B4133)</f>
        <v>4.5.2.2.0.00.00 - Transferências do FUNDEB</v>
      </c>
      <c r="B4133" s="5" t="s">
        <v>3422</v>
      </c>
      <c r="C4133" s="6">
        <v>0</v>
      </c>
      <c r="E4133" s="1">
        <f>E4134+E4135</f>
        <v>0</v>
      </c>
      <c r="F4133" s="1">
        <f>F4134+F4135</f>
        <v>0</v>
      </c>
      <c r="H4133" t="b">
        <f t="shared" ref="H4133:H4196" si="1177">IF(I4133="00",C4133=E4133+F4133,TRUE)</f>
        <v>1</v>
      </c>
      <c r="I4133" t="str">
        <f t="shared" si="1175"/>
        <v>00</v>
      </c>
    </row>
    <row r="4134" spans="1:9">
      <c r="A4134" t="str">
        <f t="shared" si="1176"/>
        <v>4.5.2.2.3.00.00 - Transferências do FUNDEB - Inter OFSS - União</v>
      </c>
      <c r="B4134" s="3" t="s">
        <v>3423</v>
      </c>
      <c r="C4134" s="4">
        <v>0</v>
      </c>
      <c r="E4134" s="1">
        <f t="shared" ref="E4134:E4135" si="1178">SUMIF(A4134:B4134,"*intra*",C4134:D4134)+SUMIF(A4134:B4134,"*inter*",C4134:D4134)</f>
        <v>0</v>
      </c>
      <c r="F4134" s="1">
        <f t="shared" ref="F4134:F4135" si="1179">SUMIF(A4134:B4134,"*consolidação*",C4134:D4134)</f>
        <v>0</v>
      </c>
      <c r="H4134" t="b">
        <f t="shared" si="1177"/>
        <v>1</v>
      </c>
      <c r="I4134" t="str">
        <f t="shared" si="1175"/>
        <v>00</v>
      </c>
    </row>
    <row r="4135" spans="1:9">
      <c r="A4135" t="str">
        <f t="shared" si="1176"/>
        <v>4.5.2.2.4.00.00 - Transferências do FUNDEB - Inter OFSS - Estado</v>
      </c>
      <c r="B4135" s="5" t="s">
        <v>3424</v>
      </c>
      <c r="C4135" s="6">
        <v>0</v>
      </c>
      <c r="E4135" s="1">
        <f t="shared" si="1178"/>
        <v>0</v>
      </c>
      <c r="F4135" s="1">
        <f t="shared" si="1179"/>
        <v>0</v>
      </c>
      <c r="H4135" t="b">
        <f t="shared" si="1177"/>
        <v>1</v>
      </c>
      <c r="I4135" t="str">
        <f t="shared" si="1175"/>
        <v>00</v>
      </c>
    </row>
    <row r="4136" spans="1:9">
      <c r="A4136" t="str">
        <f t="shared" si="1176"/>
        <v>4.5.2.3.0.00.00 - Transferências Voluntárias</v>
      </c>
      <c r="B4136" s="3" t="s">
        <v>3425</v>
      </c>
      <c r="C4136" s="4">
        <v>824973339.61000001</v>
      </c>
      <c r="E4136" s="1">
        <f>E4140+E4137+E4138+E4139</f>
        <v>138885150.02000001</v>
      </c>
      <c r="F4136" s="1">
        <f>F4140+F4137+F4138+F4139</f>
        <v>686088189.59000003</v>
      </c>
      <c r="H4136" t="b">
        <f t="shared" si="1177"/>
        <v>1</v>
      </c>
      <c r="I4136" t="str">
        <f t="shared" si="1175"/>
        <v>00</v>
      </c>
    </row>
    <row r="4137" spans="1:9">
      <c r="A4137" t="str">
        <f t="shared" si="1176"/>
        <v>4.5.2.3.1.00.00 - Transferências Voluntárias - Consolidação</v>
      </c>
      <c r="B4137" s="5" t="s">
        <v>3426</v>
      </c>
      <c r="C4137" s="6">
        <v>686088189.59000003</v>
      </c>
      <c r="E4137" s="1">
        <f t="shared" ref="E4137:E4140" si="1180">SUMIF(A4137:B4137,"*intra*",C4137:D4137)+SUMIF(A4137:B4137,"*inter*",C4137:D4137)</f>
        <v>0</v>
      </c>
      <c r="F4137" s="1">
        <f t="shared" ref="F4137:F4140" si="1181">SUMIF(A4137:B4137,"*consolidação*",C4137:D4137)</f>
        <v>686088189.59000003</v>
      </c>
      <c r="H4137" t="b">
        <f t="shared" si="1177"/>
        <v>1</v>
      </c>
      <c r="I4137" t="str">
        <f t="shared" si="1175"/>
        <v>00</v>
      </c>
    </row>
    <row r="4138" spans="1:9">
      <c r="A4138" t="str">
        <f t="shared" si="1176"/>
        <v>4.5.2.3.3.00.00 - Transferências Voluntárias – Inter OFSS - União</v>
      </c>
      <c r="B4138" s="3" t="s">
        <v>3427</v>
      </c>
      <c r="C4138" s="4">
        <v>0</v>
      </c>
      <c r="E4138" s="1">
        <f t="shared" si="1180"/>
        <v>0</v>
      </c>
      <c r="F4138" s="1">
        <f t="shared" si="1181"/>
        <v>0</v>
      </c>
      <c r="H4138" t="b">
        <f t="shared" si="1177"/>
        <v>1</v>
      </c>
      <c r="I4138" t="str">
        <f t="shared" si="1175"/>
        <v>00</v>
      </c>
    </row>
    <row r="4139" spans="1:9">
      <c r="A4139" t="str">
        <f t="shared" si="1176"/>
        <v>4.5.2.3.4.00.00 - Transferências Voluntárias – Inter OFSS - Estado</v>
      </c>
      <c r="B4139" s="5" t="s">
        <v>3428</v>
      </c>
      <c r="C4139" s="6">
        <v>33639483.259999998</v>
      </c>
      <c r="E4139" s="1">
        <f t="shared" si="1180"/>
        <v>33639483.259999998</v>
      </c>
      <c r="F4139" s="1">
        <f t="shared" si="1181"/>
        <v>0</v>
      </c>
      <c r="H4139" t="b">
        <f t="shared" si="1177"/>
        <v>1</v>
      </c>
      <c r="I4139" t="str">
        <f t="shared" si="1175"/>
        <v>00</v>
      </c>
    </row>
    <row r="4140" spans="1:9" ht="25.5">
      <c r="A4140" t="str">
        <f t="shared" si="1176"/>
        <v>4.5.2.3.5.00.00 - Transferências Voluntárias - Inter OFSS - 
 Município</v>
      </c>
      <c r="B4140" s="3" t="s">
        <v>3429</v>
      </c>
      <c r="C4140" s="4">
        <v>105245666.76000001</v>
      </c>
      <c r="E4140" s="1">
        <f t="shared" si="1180"/>
        <v>105245666.76000001</v>
      </c>
      <c r="F4140" s="1">
        <f t="shared" si="1181"/>
        <v>0</v>
      </c>
      <c r="H4140" t="b">
        <f t="shared" si="1177"/>
        <v>1</v>
      </c>
      <c r="I4140" t="str">
        <f t="shared" si="1175"/>
        <v>00</v>
      </c>
    </row>
    <row r="4141" spans="1:9">
      <c r="A4141" t="str">
        <f t="shared" si="1176"/>
        <v>4.5.2.4.0.00.00 - Outras Transferências</v>
      </c>
      <c r="B4141" s="5" t="s">
        <v>3430</v>
      </c>
      <c r="C4141" s="6">
        <v>171533943.49000001</v>
      </c>
      <c r="E4141" s="1">
        <f>E4145+E4144+E4142+E4143</f>
        <v>171533943.49000001</v>
      </c>
      <c r="F4141" s="1">
        <f>F4145+F4144+F4142+F4143</f>
        <v>0</v>
      </c>
      <c r="H4141" t="b">
        <f t="shared" si="1177"/>
        <v>1</v>
      </c>
      <c r="I4141" t="str">
        <f t="shared" si="1175"/>
        <v>00</v>
      </c>
    </row>
    <row r="4142" spans="1:9">
      <c r="A4142" t="str">
        <f t="shared" si="1176"/>
        <v>4.5.2.4.1.00.00 - Outras Transferências - Consolidação</v>
      </c>
      <c r="B4142" s="3" t="s">
        <v>3431</v>
      </c>
      <c r="C4142" s="4">
        <v>0</v>
      </c>
      <c r="E4142" s="1">
        <f t="shared" ref="E4142:E4145" si="1182">SUMIF(A4142:B4142,"*intra*",C4142:D4142)+SUMIF(A4142:B4142,"*inter*",C4142:D4142)</f>
        <v>0</v>
      </c>
      <c r="F4142" s="1">
        <f t="shared" ref="F4142:F4145" si="1183">SUMIF(A4142:B4142,"*consolidação*",C4142:D4142)</f>
        <v>0</v>
      </c>
      <c r="H4142" t="b">
        <f t="shared" si="1177"/>
        <v>1</v>
      </c>
      <c r="I4142" t="str">
        <f t="shared" si="1175"/>
        <v>00</v>
      </c>
    </row>
    <row r="4143" spans="1:9">
      <c r="A4143" t="str">
        <f t="shared" si="1176"/>
        <v>4.5.2.4.3.00.00 - Outras Transferências – Inter OFSS - União</v>
      </c>
      <c r="B4143" s="5" t="s">
        <v>3432</v>
      </c>
      <c r="C4143" s="6">
        <v>0</v>
      </c>
      <c r="E4143" s="1">
        <f t="shared" si="1182"/>
        <v>0</v>
      </c>
      <c r="F4143" s="1">
        <f t="shared" si="1183"/>
        <v>0</v>
      </c>
      <c r="H4143" t="b">
        <f t="shared" si="1177"/>
        <v>1</v>
      </c>
      <c r="I4143" t="str">
        <f t="shared" si="1175"/>
        <v>00</v>
      </c>
    </row>
    <row r="4144" spans="1:9">
      <c r="A4144" t="str">
        <f t="shared" si="1176"/>
        <v>4.5.2.4.4.00.00 - Outras Transferências – Inter OFSS - Estado</v>
      </c>
      <c r="B4144" s="3" t="s">
        <v>3433</v>
      </c>
      <c r="C4144" s="4">
        <v>56652589.210000001</v>
      </c>
      <c r="E4144" s="1">
        <f t="shared" si="1182"/>
        <v>56652589.210000001</v>
      </c>
      <c r="F4144" s="1">
        <f t="shared" si="1183"/>
        <v>0</v>
      </c>
      <c r="H4144" t="b">
        <f t="shared" si="1177"/>
        <v>1</v>
      </c>
      <c r="I4144" t="str">
        <f t="shared" si="1175"/>
        <v>00</v>
      </c>
    </row>
    <row r="4145" spans="1:9">
      <c r="A4145" t="str">
        <f t="shared" si="1176"/>
        <v>4.5.2.4.5.00.00 - Outras Transferências – Inter OFSS - Município</v>
      </c>
      <c r="B4145" s="5" t="s">
        <v>3434</v>
      </c>
      <c r="C4145" s="6">
        <v>114881354.28</v>
      </c>
      <c r="E4145" s="1">
        <f t="shared" si="1182"/>
        <v>114881354.28</v>
      </c>
      <c r="F4145" s="1">
        <f t="shared" si="1183"/>
        <v>0</v>
      </c>
      <c r="H4145" t="b">
        <f t="shared" si="1177"/>
        <v>1</v>
      </c>
      <c r="I4145" t="str">
        <f t="shared" si="1175"/>
        <v>00</v>
      </c>
    </row>
    <row r="4146" spans="1:9">
      <c r="A4146" t="str">
        <f t="shared" si="1176"/>
        <v>4.5.3.0.0.00.00 - Transferências das Instituições Privadas</v>
      </c>
      <c r="B4146" s="3" t="s">
        <v>3435</v>
      </c>
      <c r="C4146" s="4">
        <v>985764654.73000002</v>
      </c>
      <c r="E4146" s="1">
        <f>E4147+E4149</f>
        <v>0</v>
      </c>
      <c r="F4146" s="1">
        <f>F4147+F4149</f>
        <v>985764654.73000002</v>
      </c>
      <c r="H4146" t="b">
        <f t="shared" si="1177"/>
        <v>1</v>
      </c>
      <c r="I4146" t="str">
        <f t="shared" si="1175"/>
        <v>00</v>
      </c>
    </row>
    <row r="4147" spans="1:9" ht="25.5">
      <c r="A4147" t="str">
        <f t="shared" si="1176"/>
        <v>4.5.3.1.0.00.00 - Transferências das Instituições Privadas sem Fins 
 Lucrativos</v>
      </c>
      <c r="B4147" s="5" t="s">
        <v>3436</v>
      </c>
      <c r="C4147" s="6">
        <v>510021292.72000003</v>
      </c>
      <c r="E4147" s="1">
        <f>E4148</f>
        <v>0</v>
      </c>
      <c r="F4147" s="1">
        <f>F4148</f>
        <v>510021292.72000003</v>
      </c>
      <c r="H4147" t="b">
        <f t="shared" si="1177"/>
        <v>1</v>
      </c>
      <c r="I4147" t="str">
        <f t="shared" si="1175"/>
        <v>00</v>
      </c>
    </row>
    <row r="4148" spans="1:9" ht="25.5">
      <c r="A4148" t="str">
        <f t="shared" si="1176"/>
        <v>4.5.3.1.1.00.00 - Transferências das Instituições Privadas sem Fins 
 Lucrativos - Consolidação</v>
      </c>
      <c r="B4148" s="3" t="s">
        <v>3437</v>
      </c>
      <c r="C4148" s="4">
        <v>510021292.72000003</v>
      </c>
      <c r="E4148" s="1">
        <f t="shared" ref="E4148" si="1184">SUMIF(A4148:B4148,"*intra*",C4148:D4148)+SUMIF(A4148:B4148,"*inter*",C4148:D4148)</f>
        <v>0</v>
      </c>
      <c r="F4148" s="1">
        <f t="shared" ref="F4148" si="1185">SUMIF(A4148:B4148,"*consolidação*",C4148:D4148)</f>
        <v>510021292.72000003</v>
      </c>
      <c r="H4148" t="b">
        <f t="shared" si="1177"/>
        <v>1</v>
      </c>
      <c r="I4148" t="str">
        <f t="shared" si="1175"/>
        <v>00</v>
      </c>
    </row>
    <row r="4149" spans="1:9" ht="25.5">
      <c r="A4149" t="str">
        <f t="shared" si="1176"/>
        <v>4.5.3.2.0.00.00 - Transferências das Instituições Privadas com Fins 
 Lucrativos</v>
      </c>
      <c r="B4149" s="5" t="s">
        <v>3438</v>
      </c>
      <c r="C4149" s="6">
        <v>475743362.00999999</v>
      </c>
      <c r="E4149" s="1">
        <f>E4150</f>
        <v>0</v>
      </c>
      <c r="F4149" s="1">
        <f>F4150</f>
        <v>475743362.00999999</v>
      </c>
      <c r="H4149" t="b">
        <f t="shared" si="1177"/>
        <v>1</v>
      </c>
      <c r="I4149" t="str">
        <f t="shared" si="1175"/>
        <v>00</v>
      </c>
    </row>
    <row r="4150" spans="1:9" ht="25.5">
      <c r="A4150" t="str">
        <f t="shared" si="1176"/>
        <v>4.5.3.2.1.00.00 - Transferências das Instituições Privadas com Fins 
 Lucrativos - Consolidação</v>
      </c>
      <c r="B4150" s="3" t="s">
        <v>3439</v>
      </c>
      <c r="C4150" s="4">
        <v>475743362.00999999</v>
      </c>
      <c r="E4150" s="1">
        <f t="shared" ref="E4150" si="1186">SUMIF(A4150:B4150,"*intra*",C4150:D4150)+SUMIF(A4150:B4150,"*inter*",C4150:D4150)</f>
        <v>0</v>
      </c>
      <c r="F4150" s="1">
        <f t="shared" ref="F4150" si="1187">SUMIF(A4150:B4150,"*consolidação*",C4150:D4150)</f>
        <v>475743362.00999999</v>
      </c>
      <c r="H4150" t="b">
        <f t="shared" si="1177"/>
        <v>1</v>
      </c>
      <c r="I4150" t="str">
        <f t="shared" si="1175"/>
        <v>00</v>
      </c>
    </row>
    <row r="4151" spans="1:9">
      <c r="A4151" t="str">
        <f t="shared" si="1176"/>
        <v>4.5.4.0.0.00.00 - Transferências das Instituições Multigovernamentais</v>
      </c>
      <c r="B4151" s="5" t="s">
        <v>3440</v>
      </c>
      <c r="C4151" s="6">
        <v>0</v>
      </c>
      <c r="E4151" s="1">
        <f>E4152</f>
        <v>0</v>
      </c>
      <c r="F4151" s="1">
        <f>F4152</f>
        <v>0</v>
      </c>
      <c r="H4151" t="b">
        <f t="shared" si="1177"/>
        <v>1</v>
      </c>
      <c r="I4151" t="str">
        <f t="shared" si="1175"/>
        <v>00</v>
      </c>
    </row>
    <row r="4152" spans="1:9" ht="25.5">
      <c r="A4152" t="str">
        <f t="shared" si="1176"/>
        <v>4.5.4.0.1.00.00 - Transferências das Instituições Multigovernamentais 
 - Consolidação</v>
      </c>
      <c r="B4152" s="3" t="s">
        <v>3441</v>
      </c>
      <c r="C4152" s="4">
        <v>0</v>
      </c>
      <c r="E4152" s="1">
        <f t="shared" ref="E4152" si="1188">SUMIF(A4152:B4152,"*intra*",C4152:D4152)+SUMIF(A4152:B4152,"*inter*",C4152:D4152)</f>
        <v>0</v>
      </c>
      <c r="F4152" s="1">
        <f t="shared" ref="F4152" si="1189">SUMIF(A4152:B4152,"*consolidação*",C4152:D4152)</f>
        <v>0</v>
      </c>
      <c r="H4152" t="b">
        <f t="shared" si="1177"/>
        <v>1</v>
      </c>
      <c r="I4152" t="str">
        <f t="shared" si="1175"/>
        <v>00</v>
      </c>
    </row>
    <row r="4153" spans="1:9">
      <c r="A4153" t="str">
        <f t="shared" si="1176"/>
        <v>4.5.5.0.0.00.00 - Transferências de Consórcios Públicos</v>
      </c>
      <c r="B4153" s="5" t="s">
        <v>3442</v>
      </c>
      <c r="C4153" s="6">
        <v>0</v>
      </c>
      <c r="E4153" s="1">
        <f>E4154</f>
        <v>0</v>
      </c>
      <c r="F4153" s="1">
        <f>F4154</f>
        <v>0</v>
      </c>
      <c r="H4153" t="b">
        <f t="shared" si="1177"/>
        <v>1</v>
      </c>
      <c r="I4153" t="str">
        <f t="shared" si="1175"/>
        <v>00</v>
      </c>
    </row>
    <row r="4154" spans="1:9" ht="25.5">
      <c r="A4154" t="str">
        <f t="shared" si="1176"/>
        <v>4.5.5.0.1.00.00 - Transferências de Consórcios Públicos - 
 Consolidação</v>
      </c>
      <c r="B4154" s="3" t="s">
        <v>3443</v>
      </c>
      <c r="C4154" s="4">
        <v>0</v>
      </c>
      <c r="E4154" s="1">
        <f t="shared" ref="E4154" si="1190">SUMIF(A4154:B4154,"*intra*",C4154:D4154)+SUMIF(A4154:B4154,"*inter*",C4154:D4154)</f>
        <v>0</v>
      </c>
      <c r="F4154" s="1">
        <f t="shared" ref="F4154" si="1191">SUMIF(A4154:B4154,"*consolidação*",C4154:D4154)</f>
        <v>0</v>
      </c>
      <c r="H4154" t="b">
        <f t="shared" si="1177"/>
        <v>1</v>
      </c>
      <c r="I4154" t="str">
        <f t="shared" si="1175"/>
        <v>00</v>
      </c>
    </row>
    <row r="4155" spans="1:9">
      <c r="A4155" t="str">
        <f t="shared" si="1176"/>
        <v>4.5.6.0.0.00.00 - Transferências do Exterior</v>
      </c>
      <c r="B4155" s="5" t="s">
        <v>3444</v>
      </c>
      <c r="C4155" s="6">
        <v>3851786.08</v>
      </c>
      <c r="E4155" s="1">
        <f>E4156</f>
        <v>0</v>
      </c>
      <c r="F4155" s="1">
        <f>F4156</f>
        <v>3851786.08</v>
      </c>
      <c r="H4155" t="b">
        <f t="shared" si="1177"/>
        <v>1</v>
      </c>
      <c r="I4155" t="str">
        <f t="shared" si="1175"/>
        <v>00</v>
      </c>
    </row>
    <row r="4156" spans="1:9">
      <c r="A4156" t="str">
        <f t="shared" si="1176"/>
        <v>4.5.6.0.1.00.00 - Transferências do Exterior - Consolidação</v>
      </c>
      <c r="B4156" s="3" t="s">
        <v>3445</v>
      </c>
      <c r="C4156" s="4">
        <v>3851786.08</v>
      </c>
      <c r="E4156" s="1">
        <f t="shared" ref="E4156" si="1192">SUMIF(A4156:B4156,"*intra*",C4156:D4156)+SUMIF(A4156:B4156,"*inter*",C4156:D4156)</f>
        <v>0</v>
      </c>
      <c r="F4156" s="1">
        <f t="shared" ref="F4156" si="1193">SUMIF(A4156:B4156,"*consolidação*",C4156:D4156)</f>
        <v>3851786.08</v>
      </c>
      <c r="H4156" t="b">
        <f t="shared" si="1177"/>
        <v>1</v>
      </c>
      <c r="I4156" t="str">
        <f t="shared" si="1175"/>
        <v>00</v>
      </c>
    </row>
    <row r="4157" spans="1:9">
      <c r="A4157" t="str">
        <f t="shared" si="1176"/>
        <v>4.5.7.0.0.00.00 - Execução Orçamentária Delegada</v>
      </c>
      <c r="B4157" s="5" t="s">
        <v>3446</v>
      </c>
      <c r="C4157" s="6">
        <v>0</v>
      </c>
      <c r="E4157" s="1">
        <f>E4162+E4158</f>
        <v>0</v>
      </c>
      <c r="F4157" s="1">
        <f>F4162+F4158</f>
        <v>0</v>
      </c>
      <c r="H4157" t="b">
        <f t="shared" si="1177"/>
        <v>1</v>
      </c>
      <c r="I4157" t="str">
        <f t="shared" si="1175"/>
        <v>00</v>
      </c>
    </row>
    <row r="4158" spans="1:9">
      <c r="A4158" t="str">
        <f t="shared" si="1176"/>
        <v>4.5.7.1.0.00.00 - Execução Orçamentária Delegada de Entes</v>
      </c>
      <c r="B4158" s="3" t="s">
        <v>3447</v>
      </c>
      <c r="C4158" s="4">
        <v>0</v>
      </c>
      <c r="E4158" s="1">
        <f>E4161+E4159+E4160</f>
        <v>0</v>
      </c>
      <c r="F4158" s="1">
        <f>F4161+F4159+F4160</f>
        <v>0</v>
      </c>
      <c r="H4158" t="b">
        <f t="shared" si="1177"/>
        <v>1</v>
      </c>
      <c r="I4158" t="str">
        <f t="shared" si="1175"/>
        <v>00</v>
      </c>
    </row>
    <row r="4159" spans="1:9" ht="25.5">
      <c r="A4159" t="str">
        <f t="shared" si="1176"/>
        <v>4.5.7.1.3.00.00 - Execução Orçamentária Delegada de Entes – Inter 
 OFSS - União</v>
      </c>
      <c r="B4159" s="5" t="s">
        <v>3448</v>
      </c>
      <c r="C4159" s="6">
        <v>0</v>
      </c>
      <c r="E4159" s="1">
        <f t="shared" ref="E4159:E4161" si="1194">SUMIF(A4159:B4159,"*intra*",C4159:D4159)+SUMIF(A4159:B4159,"*inter*",C4159:D4159)</f>
        <v>0</v>
      </c>
      <c r="F4159" s="1">
        <f t="shared" ref="F4159:F4161" si="1195">SUMIF(A4159:B4159,"*consolidação*",C4159:D4159)</f>
        <v>0</v>
      </c>
      <c r="H4159" t="b">
        <f t="shared" si="1177"/>
        <v>1</v>
      </c>
      <c r="I4159" t="str">
        <f t="shared" si="1175"/>
        <v>00</v>
      </c>
    </row>
    <row r="4160" spans="1:9" ht="25.5">
      <c r="A4160" t="str">
        <f t="shared" si="1176"/>
        <v>4.5.7.1.4.00.00 - Execução Orçamentária Delegada de Entes – Inter 
 OFSS - Estado</v>
      </c>
      <c r="B4160" s="3" t="s">
        <v>3449</v>
      </c>
      <c r="C4160" s="4">
        <v>0</v>
      </c>
      <c r="E4160" s="1">
        <f t="shared" si="1194"/>
        <v>0</v>
      </c>
      <c r="F4160" s="1">
        <f t="shared" si="1195"/>
        <v>0</v>
      </c>
      <c r="H4160" t="b">
        <f t="shared" si="1177"/>
        <v>1</v>
      </c>
      <c r="I4160" t="str">
        <f t="shared" si="1175"/>
        <v>00</v>
      </c>
    </row>
    <row r="4161" spans="1:9" ht="25.5">
      <c r="A4161" t="str">
        <f t="shared" si="1176"/>
        <v>4.5.7.1.5.00.00 - Execução Orçamentária Delegada de Entes – Inter 
 OFSS - Município</v>
      </c>
      <c r="B4161" s="5" t="s">
        <v>3450</v>
      </c>
      <c r="C4161" s="6">
        <v>0</v>
      </c>
      <c r="E4161" s="1">
        <f t="shared" si="1194"/>
        <v>0</v>
      </c>
      <c r="F4161" s="1">
        <f t="shared" si="1195"/>
        <v>0</v>
      </c>
      <c r="H4161" t="b">
        <f t="shared" si="1177"/>
        <v>1</v>
      </c>
      <c r="I4161" t="str">
        <f t="shared" si="1175"/>
        <v>00</v>
      </c>
    </row>
    <row r="4162" spans="1:9">
      <c r="A4162" t="str">
        <f t="shared" si="1176"/>
        <v>4.5.7.2.0.00.00 - Execução Orçamentária Delegada de Consórcios</v>
      </c>
      <c r="B4162" s="3" t="s">
        <v>3451</v>
      </c>
      <c r="C4162" s="4">
        <v>0</v>
      </c>
      <c r="E4162" s="1">
        <f>E4163</f>
        <v>0</v>
      </c>
      <c r="F4162" s="1">
        <f>F4163</f>
        <v>0</v>
      </c>
      <c r="H4162" t="b">
        <f t="shared" si="1177"/>
        <v>1</v>
      </c>
      <c r="I4162" t="str">
        <f t="shared" si="1175"/>
        <v>00</v>
      </c>
    </row>
    <row r="4163" spans="1:9" ht="25.5">
      <c r="A4163" t="str">
        <f t="shared" si="1176"/>
        <v>4.5.7.2.1.00.00 - Execução Orçamentária Delegada de Consórcios - 
 Consolidação</v>
      </c>
      <c r="B4163" s="5" t="s">
        <v>3452</v>
      </c>
      <c r="C4163" s="6">
        <v>0</v>
      </c>
      <c r="E4163" s="1">
        <f t="shared" ref="E4163" si="1196">SUMIF(A4163:B4163,"*intra*",C4163:D4163)+SUMIF(A4163:B4163,"*inter*",C4163:D4163)</f>
        <v>0</v>
      </c>
      <c r="F4163" s="1">
        <f t="shared" ref="F4163" si="1197">SUMIF(A4163:B4163,"*consolidação*",C4163:D4163)</f>
        <v>0</v>
      </c>
      <c r="H4163" t="b">
        <f t="shared" si="1177"/>
        <v>1</v>
      </c>
      <c r="I4163" t="str">
        <f t="shared" si="1175"/>
        <v>00</v>
      </c>
    </row>
    <row r="4164" spans="1:9">
      <c r="A4164" t="str">
        <f t="shared" si="1176"/>
        <v>4.5.8.0.0.00.00 - Transferências de Pessoas Físicas</v>
      </c>
      <c r="B4164" s="3" t="s">
        <v>3453</v>
      </c>
      <c r="C4164" s="4">
        <v>1609105.37</v>
      </c>
      <c r="E4164" s="1">
        <f>E4165</f>
        <v>0</v>
      </c>
      <c r="F4164" s="1">
        <f>F4165</f>
        <v>1609105.37</v>
      </c>
      <c r="H4164" t="b">
        <f t="shared" si="1177"/>
        <v>1</v>
      </c>
      <c r="I4164" t="str">
        <f t="shared" si="1175"/>
        <v>00</v>
      </c>
    </row>
    <row r="4165" spans="1:9">
      <c r="A4165" t="str">
        <f t="shared" si="1176"/>
        <v>4.5.8.0.1.00.00 - Transferências de Pessoas Físicas - Consolidação</v>
      </c>
      <c r="B4165" s="5" t="s">
        <v>3454</v>
      </c>
      <c r="C4165" s="6">
        <v>1609105.37</v>
      </c>
      <c r="E4165" s="1">
        <f t="shared" ref="E4165" si="1198">SUMIF(A4165:B4165,"*intra*",C4165:D4165)+SUMIF(A4165:B4165,"*inter*",C4165:D4165)</f>
        <v>0</v>
      </c>
      <c r="F4165" s="1">
        <f t="shared" ref="F4165" si="1199">SUMIF(A4165:B4165,"*consolidação*",C4165:D4165)</f>
        <v>1609105.37</v>
      </c>
      <c r="H4165" t="b">
        <f t="shared" si="1177"/>
        <v>1</v>
      </c>
      <c r="I4165" t="str">
        <f t="shared" si="1175"/>
        <v>00</v>
      </c>
    </row>
    <row r="4166" spans="1:9">
      <c r="A4166" t="str">
        <f t="shared" si="1176"/>
        <v>4.5.9.0.0.00.00 - Outras Transferências e Delegações Recebidas</v>
      </c>
      <c r="B4166" s="3" t="s">
        <v>3455</v>
      </c>
      <c r="C4166" s="4">
        <v>100210581514.83</v>
      </c>
      <c r="E4166" s="1">
        <f>E4167</f>
        <v>0</v>
      </c>
      <c r="F4166" s="1">
        <f>F4167</f>
        <v>100210581514.83</v>
      </c>
      <c r="H4166" t="b">
        <f t="shared" si="1177"/>
        <v>1</v>
      </c>
      <c r="I4166" t="str">
        <f t="shared" si="1175"/>
        <v>00</v>
      </c>
    </row>
    <row r="4167" spans="1:9" ht="25.5">
      <c r="A4167" t="str">
        <f t="shared" si="1176"/>
        <v>4.5.9.0.1.00.00 - Outras Transferências e Delegações Recebidas - 
 Consolidação</v>
      </c>
      <c r="B4167" s="5" t="s">
        <v>3456</v>
      </c>
      <c r="C4167" s="6">
        <v>100210581514.83</v>
      </c>
      <c r="E4167" s="1">
        <f t="shared" ref="E4167" si="1200">SUMIF(A4167:B4167,"*intra*",C4167:D4167)+SUMIF(A4167:B4167,"*inter*",C4167:D4167)</f>
        <v>0</v>
      </c>
      <c r="F4167" s="1">
        <f t="shared" ref="F4167" si="1201">SUMIF(A4167:B4167,"*consolidação*",C4167:D4167)</f>
        <v>100210581514.83</v>
      </c>
      <c r="H4167" t="b">
        <f t="shared" si="1177"/>
        <v>1</v>
      </c>
      <c r="I4167" t="str">
        <f t="shared" si="1175"/>
        <v>00</v>
      </c>
    </row>
    <row r="4168" spans="1:9" ht="25.5">
      <c r="A4168" t="str">
        <f t="shared" si="1176"/>
        <v>4.6.0.0.0.00.00 - Valorização e Ganhos com Ativos e Desincorporação de 
 Passivos</v>
      </c>
      <c r="B4168" s="3" t="s">
        <v>3457</v>
      </c>
      <c r="C4168" s="4">
        <v>306867890490.67999</v>
      </c>
      <c r="E4168" s="1">
        <f>E4169+E4176+E4185+E4196+E4198</f>
        <v>0</v>
      </c>
      <c r="F4168" s="1">
        <f>F4169+F4176+F4185+F4196+F4198</f>
        <v>306867890490.67999</v>
      </c>
      <c r="H4168" t="b">
        <f t="shared" si="1177"/>
        <v>1</v>
      </c>
      <c r="I4168" t="str">
        <f t="shared" si="1175"/>
        <v>00</v>
      </c>
    </row>
    <row r="4169" spans="1:9">
      <c r="A4169" t="str">
        <f t="shared" si="1176"/>
        <v>4.6.1.0.0.00.00 - Reavaliação de Ativos</v>
      </c>
      <c r="B4169" s="5" t="s">
        <v>3458</v>
      </c>
      <c r="C4169" s="6">
        <v>93636056611.710007</v>
      </c>
      <c r="E4169" s="1">
        <f>E4174+E4172+E4170</f>
        <v>0</v>
      </c>
      <c r="F4169" s="1">
        <f>F4174+F4172+F4170</f>
        <v>93636056611.709991</v>
      </c>
      <c r="H4169" t="b">
        <f t="shared" si="1177"/>
        <v>1</v>
      </c>
      <c r="I4169" t="str">
        <f t="shared" si="1175"/>
        <v>00</v>
      </c>
    </row>
    <row r="4170" spans="1:9">
      <c r="A4170" t="str">
        <f t="shared" si="1176"/>
        <v>4.6.1.1.0.00.00 - Reavaliação de Imobilizado</v>
      </c>
      <c r="B4170" s="3" t="s">
        <v>3459</v>
      </c>
      <c r="C4170" s="4">
        <v>93635940242.449997</v>
      </c>
      <c r="E4170" s="1">
        <f>E4171</f>
        <v>0</v>
      </c>
      <c r="F4170" s="1">
        <f>F4171</f>
        <v>93635940242.449997</v>
      </c>
      <c r="H4170" t="b">
        <f t="shared" si="1177"/>
        <v>1</v>
      </c>
      <c r="I4170" t="str">
        <f t="shared" si="1175"/>
        <v>00</v>
      </c>
    </row>
    <row r="4171" spans="1:9">
      <c r="A4171" t="str">
        <f t="shared" si="1176"/>
        <v>4.6.1.1.1.00.00 - Reavaliação de Imobilizado - Consolidação</v>
      </c>
      <c r="B4171" s="5" t="s">
        <v>3460</v>
      </c>
      <c r="C4171" s="6">
        <v>93635940242.449997</v>
      </c>
      <c r="E4171" s="1">
        <f t="shared" ref="E4171" si="1202">SUMIF(A4171:B4171,"*intra*",C4171:D4171)+SUMIF(A4171:B4171,"*inter*",C4171:D4171)</f>
        <v>0</v>
      </c>
      <c r="F4171" s="1">
        <f t="shared" ref="F4171" si="1203">SUMIF(A4171:B4171,"*consolidação*",C4171:D4171)</f>
        <v>93635940242.449997</v>
      </c>
      <c r="H4171" t="b">
        <f t="shared" si="1177"/>
        <v>1</v>
      </c>
      <c r="I4171" t="str">
        <f t="shared" si="1175"/>
        <v>00</v>
      </c>
    </row>
    <row r="4172" spans="1:9">
      <c r="A4172" t="str">
        <f t="shared" si="1176"/>
        <v>4.6.1.2.0.00.00 - Reavaliação de Intangíveis</v>
      </c>
      <c r="B4172" s="3" t="s">
        <v>3461</v>
      </c>
      <c r="C4172" s="4">
        <v>116369.26</v>
      </c>
      <c r="E4172" s="1">
        <f>E4173</f>
        <v>0</v>
      </c>
      <c r="F4172" s="1">
        <f>F4173</f>
        <v>116369.26</v>
      </c>
      <c r="H4172" t="b">
        <f t="shared" si="1177"/>
        <v>1</v>
      </c>
      <c r="I4172" t="str">
        <f t="shared" si="1175"/>
        <v>00</v>
      </c>
    </row>
    <row r="4173" spans="1:9">
      <c r="A4173" t="str">
        <f t="shared" si="1176"/>
        <v>4.6.1.2.1.00.00 - Reavaliação de Intangíveis - Consolidação</v>
      </c>
      <c r="B4173" s="5" t="s">
        <v>3462</v>
      </c>
      <c r="C4173" s="6">
        <v>116369.26</v>
      </c>
      <c r="E4173" s="1">
        <f t="shared" ref="E4173" si="1204">SUMIF(A4173:B4173,"*intra*",C4173:D4173)+SUMIF(A4173:B4173,"*inter*",C4173:D4173)</f>
        <v>0</v>
      </c>
      <c r="F4173" s="1">
        <f t="shared" ref="F4173" si="1205">SUMIF(A4173:B4173,"*consolidação*",C4173:D4173)</f>
        <v>116369.26</v>
      </c>
      <c r="H4173" t="b">
        <f t="shared" si="1177"/>
        <v>1</v>
      </c>
      <c r="I4173" t="str">
        <f t="shared" si="1175"/>
        <v>00</v>
      </c>
    </row>
    <row r="4174" spans="1:9">
      <c r="A4174" t="str">
        <f t="shared" si="1176"/>
        <v>4.6.1.9.0.00.00 - Reavaliação de Outros Ativos</v>
      </c>
      <c r="B4174" s="3" t="s">
        <v>3463</v>
      </c>
      <c r="C4174" s="4">
        <v>0</v>
      </c>
      <c r="E4174" s="1">
        <f>E4175</f>
        <v>0</v>
      </c>
      <c r="F4174" s="1">
        <f>F4175</f>
        <v>0</v>
      </c>
      <c r="H4174" t="b">
        <f t="shared" si="1177"/>
        <v>1</v>
      </c>
      <c r="I4174" t="str">
        <f t="shared" si="1175"/>
        <v>00</v>
      </c>
    </row>
    <row r="4175" spans="1:9">
      <c r="A4175" t="str">
        <f t="shared" si="1176"/>
        <v>4.6.1.9.1.00.00 - Reavaliação de Outros Ativos - Consolidação</v>
      </c>
      <c r="B4175" s="5" t="s">
        <v>3464</v>
      </c>
      <c r="C4175" s="6">
        <v>0</v>
      </c>
      <c r="E4175" s="1">
        <f t="shared" ref="E4175" si="1206">SUMIF(A4175:B4175,"*intra*",C4175:D4175)+SUMIF(A4175:B4175,"*inter*",C4175:D4175)</f>
        <v>0</v>
      </c>
      <c r="F4175" s="1">
        <f t="shared" ref="F4175" si="1207">SUMIF(A4175:B4175,"*consolidação*",C4175:D4175)</f>
        <v>0</v>
      </c>
      <c r="H4175" t="b">
        <f t="shared" si="1177"/>
        <v>1</v>
      </c>
      <c r="I4175" t="str">
        <f t="shared" si="1175"/>
        <v>00</v>
      </c>
    </row>
    <row r="4176" spans="1:9">
      <c r="A4176" t="str">
        <f t="shared" si="1176"/>
        <v>4.6.2.0.0.00.00 - Ganhos com Alienação</v>
      </c>
      <c r="B4176" s="3" t="s">
        <v>3465</v>
      </c>
      <c r="C4176" s="4">
        <v>125131688.12</v>
      </c>
      <c r="E4176" s="1">
        <f>E4179+E4177+E4181+E4183</f>
        <v>0</v>
      </c>
      <c r="F4176" s="1">
        <f>F4179+F4177+F4181+F4183</f>
        <v>125131688.11999999</v>
      </c>
      <c r="H4176" t="b">
        <f t="shared" si="1177"/>
        <v>1</v>
      </c>
      <c r="I4176" t="str">
        <f t="shared" si="1175"/>
        <v>00</v>
      </c>
    </row>
    <row r="4177" spans="1:9">
      <c r="A4177" t="str">
        <f t="shared" si="1176"/>
        <v>4.6.2.1.0.00.00 - Ganhos com Alienação de Investimentos</v>
      </c>
      <c r="B4177" s="5" t="s">
        <v>3466</v>
      </c>
      <c r="C4177" s="6">
        <v>2284.96</v>
      </c>
      <c r="E4177" s="1">
        <f>E4178</f>
        <v>0</v>
      </c>
      <c r="F4177" s="1">
        <f>F4178</f>
        <v>2284.96</v>
      </c>
      <c r="H4177" t="b">
        <f t="shared" si="1177"/>
        <v>1</v>
      </c>
      <c r="I4177" t="str">
        <f t="shared" si="1175"/>
        <v>00</v>
      </c>
    </row>
    <row r="4178" spans="1:9" ht="25.5">
      <c r="A4178" t="str">
        <f t="shared" si="1176"/>
        <v>4.6.2.1.1.00.00 - Ganhos com Alienação de Investimentos - 
 Consolidação</v>
      </c>
      <c r="B4178" s="3" t="s">
        <v>3467</v>
      </c>
      <c r="C4178" s="4">
        <v>2284.96</v>
      </c>
      <c r="E4178" s="1">
        <f t="shared" ref="E4178" si="1208">SUMIF(A4178:B4178,"*intra*",C4178:D4178)+SUMIF(A4178:B4178,"*inter*",C4178:D4178)</f>
        <v>0</v>
      </c>
      <c r="F4178" s="1">
        <f t="shared" ref="F4178" si="1209">SUMIF(A4178:B4178,"*consolidação*",C4178:D4178)</f>
        <v>2284.96</v>
      </c>
      <c r="H4178" t="b">
        <f t="shared" si="1177"/>
        <v>1</v>
      </c>
      <c r="I4178" t="str">
        <f t="shared" si="1175"/>
        <v>00</v>
      </c>
    </row>
    <row r="4179" spans="1:9">
      <c r="A4179" t="str">
        <f t="shared" si="1176"/>
        <v>4.6.2.2.0.00.00 - Ganhos com Alienação de Imobilizado</v>
      </c>
      <c r="B4179" s="5" t="s">
        <v>3468</v>
      </c>
      <c r="C4179" s="6">
        <v>125129403.16</v>
      </c>
      <c r="E4179" s="1">
        <f>E4180</f>
        <v>0</v>
      </c>
      <c r="F4179" s="1">
        <f>F4180</f>
        <v>125129403.16</v>
      </c>
      <c r="H4179" t="b">
        <f t="shared" si="1177"/>
        <v>1</v>
      </c>
      <c r="I4179" t="str">
        <f t="shared" si="1175"/>
        <v>00</v>
      </c>
    </row>
    <row r="4180" spans="1:9">
      <c r="A4180" t="str">
        <f t="shared" si="1176"/>
        <v>4.6.2.2.1.00.00 - Ganhos com Alienação de Imobilizado - Consolidação</v>
      </c>
      <c r="B4180" s="3" t="s">
        <v>3469</v>
      </c>
      <c r="C4180" s="4">
        <v>125129403.16</v>
      </c>
      <c r="E4180" s="1">
        <f t="shared" ref="E4180" si="1210">SUMIF(A4180:B4180,"*intra*",C4180:D4180)+SUMIF(A4180:B4180,"*inter*",C4180:D4180)</f>
        <v>0</v>
      </c>
      <c r="F4180" s="1">
        <f t="shared" ref="F4180" si="1211">SUMIF(A4180:B4180,"*consolidação*",C4180:D4180)</f>
        <v>125129403.16</v>
      </c>
      <c r="H4180" t="b">
        <f t="shared" si="1177"/>
        <v>1</v>
      </c>
      <c r="I4180" t="str">
        <f t="shared" si="1175"/>
        <v>00</v>
      </c>
    </row>
    <row r="4181" spans="1:9">
      <c r="A4181" t="str">
        <f t="shared" si="1176"/>
        <v>4.6.2.3.0.00.00 - Ganhos com Alienação de Intangíveis</v>
      </c>
      <c r="B4181" s="5" t="s">
        <v>3470</v>
      </c>
      <c r="C4181" s="6">
        <v>0</v>
      </c>
      <c r="E4181" s="1">
        <f>E4182</f>
        <v>0</v>
      </c>
      <c r="F4181" s="1">
        <f>F4182</f>
        <v>0</v>
      </c>
      <c r="H4181" t="b">
        <f t="shared" si="1177"/>
        <v>1</v>
      </c>
      <c r="I4181" t="str">
        <f t="shared" si="1175"/>
        <v>00</v>
      </c>
    </row>
    <row r="4182" spans="1:9">
      <c r="A4182" t="str">
        <f t="shared" si="1176"/>
        <v>4.6.2.3.1.00.00 - Ganhos com Alienação de Intangíveis - Consolidação</v>
      </c>
      <c r="B4182" s="3" t="s">
        <v>3471</v>
      </c>
      <c r="C4182" s="4">
        <v>0</v>
      </c>
      <c r="E4182" s="1">
        <f t="shared" ref="E4182" si="1212">SUMIF(A4182:B4182,"*intra*",C4182:D4182)+SUMIF(A4182:B4182,"*inter*",C4182:D4182)</f>
        <v>0</v>
      </c>
      <c r="F4182" s="1">
        <f t="shared" ref="F4182" si="1213">SUMIF(A4182:B4182,"*consolidação*",C4182:D4182)</f>
        <v>0</v>
      </c>
      <c r="H4182" t="b">
        <f t="shared" si="1177"/>
        <v>1</v>
      </c>
      <c r="I4182" t="str">
        <f t="shared" si="1175"/>
        <v>00</v>
      </c>
    </row>
    <row r="4183" spans="1:9">
      <c r="A4183" t="str">
        <f t="shared" si="1176"/>
        <v>4.6.2.9.0.00.00 - Ganhos com Alienação de Demais Ativos</v>
      </c>
      <c r="B4183" s="5" t="s">
        <v>3472</v>
      </c>
      <c r="C4183" s="6">
        <v>0</v>
      </c>
      <c r="E4183" s="1">
        <f>E4184</f>
        <v>0</v>
      </c>
      <c r="F4183" s="1">
        <f>F4184</f>
        <v>0</v>
      </c>
      <c r="H4183" t="b">
        <f t="shared" si="1177"/>
        <v>1</v>
      </c>
      <c r="I4183" t="str">
        <f t="shared" si="1175"/>
        <v>00</v>
      </c>
    </row>
    <row r="4184" spans="1:9" ht="25.5">
      <c r="A4184" t="str">
        <f t="shared" si="1176"/>
        <v>4.6.2.9.1.00.00 - Ganhos com Alienação de Demais Ativos - 
 Consolidação</v>
      </c>
      <c r="B4184" s="3" t="s">
        <v>3473</v>
      </c>
      <c r="C4184" s="4">
        <v>0</v>
      </c>
      <c r="E4184" s="1">
        <f t="shared" ref="E4184" si="1214">SUMIF(A4184:B4184,"*intra*",C4184:D4184)+SUMIF(A4184:B4184,"*inter*",C4184:D4184)</f>
        <v>0</v>
      </c>
      <c r="F4184" s="1">
        <f t="shared" ref="F4184" si="1215">SUMIF(A4184:B4184,"*consolidação*",C4184:D4184)</f>
        <v>0</v>
      </c>
      <c r="H4184" t="b">
        <f t="shared" si="1177"/>
        <v>1</v>
      </c>
      <c r="I4184" t="str">
        <f t="shared" si="1175"/>
        <v>00</v>
      </c>
    </row>
    <row r="4185" spans="1:9">
      <c r="A4185" t="str">
        <f t="shared" si="1176"/>
        <v>4.6.3.0.0.00.00 - Ganhos com Incorporação de Ativos</v>
      </c>
      <c r="B4185" s="5" t="s">
        <v>3474</v>
      </c>
      <c r="C4185" s="6">
        <v>75709303810.139999</v>
      </c>
      <c r="E4185" s="1">
        <f>E4186+E4190+E4188+E4194+E4192</f>
        <v>0</v>
      </c>
      <c r="F4185" s="1">
        <f>F4186+F4190+F4188+F4194+F4192</f>
        <v>75709303810.139999</v>
      </c>
      <c r="H4185" t="b">
        <f t="shared" si="1177"/>
        <v>1</v>
      </c>
      <c r="I4185" t="str">
        <f t="shared" si="1175"/>
        <v>00</v>
      </c>
    </row>
    <row r="4186" spans="1:9">
      <c r="A4186" t="str">
        <f t="shared" si="1176"/>
        <v>4.6.3.1.0.00.00 - Ganhos com Incorporação de Ativos por Descobertas</v>
      </c>
      <c r="B4186" s="3" t="s">
        <v>3475</v>
      </c>
      <c r="C4186" s="4">
        <v>118968.51</v>
      </c>
      <c r="E4186" s="1">
        <f>E4187</f>
        <v>0</v>
      </c>
      <c r="F4186" s="1">
        <f>F4187</f>
        <v>118968.51</v>
      </c>
      <c r="H4186" t="b">
        <f t="shared" si="1177"/>
        <v>1</v>
      </c>
      <c r="I4186" t="str">
        <f t="shared" si="1175"/>
        <v>00</v>
      </c>
    </row>
    <row r="4187" spans="1:9" ht="25.5">
      <c r="A4187" t="str">
        <f t="shared" si="1176"/>
        <v>4.6.3.1.1.00.00 - Ganhos com Incorporação de Ativos por Descobertas 
 - Consolidação</v>
      </c>
      <c r="B4187" s="5" t="s">
        <v>3476</v>
      </c>
      <c r="C4187" s="6">
        <v>118968.51</v>
      </c>
      <c r="E4187" s="1">
        <f t="shared" ref="E4187" si="1216">SUMIF(A4187:B4187,"*intra*",C4187:D4187)+SUMIF(A4187:B4187,"*inter*",C4187:D4187)</f>
        <v>0</v>
      </c>
      <c r="F4187" s="1">
        <f t="shared" ref="F4187" si="1217">SUMIF(A4187:B4187,"*consolidação*",C4187:D4187)</f>
        <v>118968.51</v>
      </c>
      <c r="H4187" t="b">
        <f t="shared" si="1177"/>
        <v>1</v>
      </c>
      <c r="I4187" t="str">
        <f t="shared" si="1175"/>
        <v>00</v>
      </c>
    </row>
    <row r="4188" spans="1:9">
      <c r="A4188" t="str">
        <f t="shared" si="1176"/>
        <v>4.6.3.2.0.00.00 - Ganhos com Incorporação de Ativos por Nascimentos</v>
      </c>
      <c r="B4188" s="3" t="s">
        <v>3477</v>
      </c>
      <c r="C4188" s="4">
        <v>3630432.52</v>
      </c>
      <c r="E4188" s="1">
        <f>E4189</f>
        <v>0</v>
      </c>
      <c r="F4188" s="1">
        <f>F4189</f>
        <v>3630432.52</v>
      </c>
      <c r="H4188" t="b">
        <f t="shared" si="1177"/>
        <v>1</v>
      </c>
      <c r="I4188" t="str">
        <f t="shared" si="1175"/>
        <v>00</v>
      </c>
    </row>
    <row r="4189" spans="1:9" ht="25.5">
      <c r="A4189" t="str">
        <f t="shared" si="1176"/>
        <v>4.6.3.2.1.00.00 - Ganhos com Incorporação de Ativos por Nascimentos 
 - Consolidação</v>
      </c>
      <c r="B4189" s="5" t="s">
        <v>3478</v>
      </c>
      <c r="C4189" s="6">
        <v>3630432.52</v>
      </c>
      <c r="E4189" s="1">
        <f t="shared" ref="E4189" si="1218">SUMIF(A4189:B4189,"*intra*",C4189:D4189)+SUMIF(A4189:B4189,"*inter*",C4189:D4189)</f>
        <v>0</v>
      </c>
      <c r="F4189" s="1">
        <f t="shared" ref="F4189" si="1219">SUMIF(A4189:B4189,"*consolidação*",C4189:D4189)</f>
        <v>3630432.52</v>
      </c>
      <c r="H4189" t="b">
        <f t="shared" si="1177"/>
        <v>1</v>
      </c>
      <c r="I4189" t="str">
        <f t="shared" si="1175"/>
        <v>00</v>
      </c>
    </row>
    <row r="4190" spans="1:9">
      <c r="A4190" t="str">
        <f t="shared" si="1176"/>
        <v>4.6.3.3.0.00.00 - Ganhos com Incorporação de Valores Apreendidos</v>
      </c>
      <c r="B4190" s="3" t="s">
        <v>3479</v>
      </c>
      <c r="C4190" s="4">
        <v>220950666.37</v>
      </c>
      <c r="E4190" s="1">
        <f>E4191</f>
        <v>0</v>
      </c>
      <c r="F4190" s="1">
        <f>F4191</f>
        <v>220950666.37</v>
      </c>
      <c r="H4190" t="b">
        <f t="shared" si="1177"/>
        <v>1</v>
      </c>
      <c r="I4190" t="str">
        <f t="shared" si="1175"/>
        <v>00</v>
      </c>
    </row>
    <row r="4191" spans="1:9" ht="25.5">
      <c r="A4191" t="str">
        <f t="shared" si="1176"/>
        <v>4.6.3.3.1.00.00 - Ganhos com Incorporação de Ativos Apreendidos - 
 Consolidação</v>
      </c>
      <c r="B4191" s="5" t="s">
        <v>3480</v>
      </c>
      <c r="C4191" s="6">
        <v>220950666.37</v>
      </c>
      <c r="E4191" s="1">
        <f t="shared" ref="E4191" si="1220">SUMIF(A4191:B4191,"*intra*",C4191:D4191)+SUMIF(A4191:B4191,"*inter*",C4191:D4191)</f>
        <v>0</v>
      </c>
      <c r="F4191" s="1">
        <f t="shared" ref="F4191" si="1221">SUMIF(A4191:B4191,"*consolidação*",C4191:D4191)</f>
        <v>220950666.37</v>
      </c>
      <c r="H4191" t="b">
        <f t="shared" si="1177"/>
        <v>1</v>
      </c>
      <c r="I4191" t="str">
        <f t="shared" si="1175"/>
        <v>00</v>
      </c>
    </row>
    <row r="4192" spans="1:9">
      <c r="A4192" t="str">
        <f t="shared" si="1176"/>
        <v>4.6.3.4.0.00.00 - Ganhos com Incorporação de Ativos Por Produção</v>
      </c>
      <c r="B4192" s="3" t="s">
        <v>3481</v>
      </c>
      <c r="C4192" s="4">
        <v>3687283.96</v>
      </c>
      <c r="E4192" s="1">
        <f>E4193</f>
        <v>0</v>
      </c>
      <c r="F4192" s="1">
        <f>F4193</f>
        <v>3687283.96</v>
      </c>
      <c r="H4192" t="b">
        <f t="shared" si="1177"/>
        <v>1</v>
      </c>
      <c r="I4192" t="str">
        <f t="shared" si="1175"/>
        <v>00</v>
      </c>
    </row>
    <row r="4193" spans="1:9" ht="25.5">
      <c r="A4193" t="str">
        <f t="shared" si="1176"/>
        <v>4.6.3.4.1.00.00 - Ganhos com Incorporação de Ativos Por Produção - 
 Consolidação</v>
      </c>
      <c r="B4193" s="5" t="s">
        <v>3482</v>
      </c>
      <c r="C4193" s="6">
        <v>3687283.96</v>
      </c>
      <c r="E4193" s="1">
        <f t="shared" ref="E4193" si="1222">SUMIF(A4193:B4193,"*intra*",C4193:D4193)+SUMIF(A4193:B4193,"*inter*",C4193:D4193)</f>
        <v>0</v>
      </c>
      <c r="F4193" s="1">
        <f t="shared" ref="F4193" si="1223">SUMIF(A4193:B4193,"*consolidação*",C4193:D4193)</f>
        <v>3687283.96</v>
      </c>
      <c r="H4193" t="b">
        <f t="shared" si="1177"/>
        <v>1</v>
      </c>
      <c r="I4193" t="str">
        <f t="shared" si="1175"/>
        <v>00</v>
      </c>
    </row>
    <row r="4194" spans="1:9">
      <c r="A4194" t="str">
        <f t="shared" si="1176"/>
        <v>4.6.3.9.0.00.00 - Outros Ganhos com Incorporação de Ativos</v>
      </c>
      <c r="B4194" s="3" t="s">
        <v>3483</v>
      </c>
      <c r="C4194" s="4">
        <v>75480916458.779999</v>
      </c>
      <c r="E4194" s="1">
        <f>E4195</f>
        <v>0</v>
      </c>
      <c r="F4194" s="1">
        <f>F4195</f>
        <v>75480916458.779999</v>
      </c>
      <c r="H4194" t="b">
        <f t="shared" si="1177"/>
        <v>1</v>
      </c>
      <c r="I4194" t="str">
        <f t="shared" si="1175"/>
        <v>00</v>
      </c>
    </row>
    <row r="4195" spans="1:9" ht="25.5">
      <c r="A4195" t="str">
        <f t="shared" si="1176"/>
        <v>4.6.3.9.1.00.00 - Outros Ganhos com Incorporação de Ativos - 
 Consolidação</v>
      </c>
      <c r="B4195" s="5" t="s">
        <v>3484</v>
      </c>
      <c r="C4195" s="6">
        <v>75480916458.779999</v>
      </c>
      <c r="E4195" s="1">
        <f t="shared" ref="E4195" si="1224">SUMIF(A4195:B4195,"*intra*",C4195:D4195)+SUMIF(A4195:B4195,"*inter*",C4195:D4195)</f>
        <v>0</v>
      </c>
      <c r="F4195" s="1">
        <f t="shared" ref="F4195" si="1225">SUMIF(A4195:B4195,"*consolidação*",C4195:D4195)</f>
        <v>75480916458.779999</v>
      </c>
      <c r="H4195" t="b">
        <f t="shared" si="1177"/>
        <v>1</v>
      </c>
      <c r="I4195" t="str">
        <f t="shared" si="1175"/>
        <v>00</v>
      </c>
    </row>
    <row r="4196" spans="1:9">
      <c r="A4196" t="str">
        <f t="shared" si="1176"/>
        <v>4.6.4.0.0.00.00 - Ganhos com Desincorporação de Passivos</v>
      </c>
      <c r="B4196" s="3" t="s">
        <v>3485</v>
      </c>
      <c r="C4196" s="4">
        <v>137397398380.71001</v>
      </c>
      <c r="E4196" s="1">
        <f>E4197</f>
        <v>0</v>
      </c>
      <c r="F4196" s="1">
        <f>F4197</f>
        <v>137397398380.71001</v>
      </c>
      <c r="H4196" t="b">
        <f t="shared" si="1177"/>
        <v>1</v>
      </c>
      <c r="I4196" t="str">
        <f t="shared" ref="I4196:I4259" si="1226">MID(A4196,11,2)</f>
        <v>00</v>
      </c>
    </row>
    <row r="4197" spans="1:9" ht="25.5">
      <c r="A4197" t="str">
        <f t="shared" ref="A4197:A4260" si="1227">TRIM(B4197)</f>
        <v>4.6.4.0.1.00.00 - Ganhos com Desincorporação de Passivos - 
 Consolidação</v>
      </c>
      <c r="B4197" s="5" t="s">
        <v>3486</v>
      </c>
      <c r="C4197" s="6">
        <v>137397398380.71001</v>
      </c>
      <c r="E4197" s="1">
        <f t="shared" ref="E4197" si="1228">SUMIF(A4197:B4197,"*intra*",C4197:D4197)+SUMIF(A4197:B4197,"*inter*",C4197:D4197)</f>
        <v>0</v>
      </c>
      <c r="F4197" s="1">
        <f t="shared" ref="F4197" si="1229">SUMIF(A4197:B4197,"*consolidação*",C4197:D4197)</f>
        <v>137397398380.71001</v>
      </c>
      <c r="H4197" t="b">
        <f t="shared" ref="H4197:H4260" si="1230">IF(I4197="00",C4197=E4197+F4197,TRUE)</f>
        <v>1</v>
      </c>
      <c r="I4197" t="str">
        <f t="shared" si="1226"/>
        <v>00</v>
      </c>
    </row>
    <row r="4198" spans="1:9">
      <c r="A4198" t="str">
        <f t="shared" si="1227"/>
        <v>4.6.5.0.0.00.00 - Reversão de Redução a Valor Recuperável</v>
      </c>
      <c r="B4198" s="3" t="s">
        <v>3487</v>
      </c>
      <c r="C4198" s="4">
        <v>0</v>
      </c>
      <c r="E4198" s="1">
        <f>E4207+E4205+E4199</f>
        <v>0</v>
      </c>
      <c r="F4198" s="1">
        <f>F4207+F4205+F4199</f>
        <v>0</v>
      </c>
      <c r="H4198" t="b">
        <f t="shared" si="1230"/>
        <v>1</v>
      </c>
      <c r="I4198" t="str">
        <f t="shared" si="1226"/>
        <v>00</v>
      </c>
    </row>
    <row r="4199" spans="1:9" ht="25.5">
      <c r="A4199" t="str">
        <f t="shared" si="1227"/>
        <v>4.6.5.1.0.00.00 - Reversão de Redução a Valor Recuperável de 
 Investimentos</v>
      </c>
      <c r="B4199" s="5" t="s">
        <v>3488</v>
      </c>
      <c r="C4199" s="6">
        <v>0</v>
      </c>
      <c r="E4199" s="1">
        <f>E4201+E4203+E4200+E4202+E4204</f>
        <v>0</v>
      </c>
      <c r="F4199" s="1">
        <f>F4201+F4203+F4200+F4202+F4204</f>
        <v>0</v>
      </c>
      <c r="H4199" t="b">
        <f t="shared" si="1230"/>
        <v>1</v>
      </c>
      <c r="I4199" t="str">
        <f t="shared" si="1226"/>
        <v>00</v>
      </c>
    </row>
    <row r="4200" spans="1:9" ht="25.5">
      <c r="A4200" t="str">
        <f t="shared" si="1227"/>
        <v>4.6.5.1.1.00.00 - Reversão de Redução a Valor Recuperável de 
 Investimentos - Consolidação</v>
      </c>
      <c r="B4200" s="3" t="s">
        <v>3489</v>
      </c>
      <c r="C4200" s="4">
        <v>0</v>
      </c>
      <c r="E4200" s="1">
        <f t="shared" ref="E4200:E4204" si="1231">SUMIF(A4200:B4200,"*intra*",C4200:D4200)+SUMIF(A4200:B4200,"*inter*",C4200:D4200)</f>
        <v>0</v>
      </c>
      <c r="F4200" s="1">
        <f t="shared" ref="F4200:F4204" si="1232">SUMIF(A4200:B4200,"*consolidação*",C4200:D4200)</f>
        <v>0</v>
      </c>
      <c r="H4200" t="b">
        <f t="shared" si="1230"/>
        <v>1</v>
      </c>
      <c r="I4200" t="str">
        <f t="shared" si="1226"/>
        <v>00</v>
      </c>
    </row>
    <row r="4201" spans="1:9" ht="25.5">
      <c r="A4201" t="str">
        <f t="shared" si="1227"/>
        <v>4.6.5.1.2.00.00 - Reversão de Redução a Valor Recuperável de 
 Investimentos - Intra OFSS</v>
      </c>
      <c r="B4201" s="5" t="s">
        <v>3490</v>
      </c>
      <c r="C4201" s="6">
        <v>0</v>
      </c>
      <c r="E4201" s="1">
        <f t="shared" si="1231"/>
        <v>0</v>
      </c>
      <c r="F4201" s="1">
        <f t="shared" si="1232"/>
        <v>0</v>
      </c>
      <c r="H4201" t="b">
        <f t="shared" si="1230"/>
        <v>1</v>
      </c>
      <c r="I4201" t="str">
        <f t="shared" si="1226"/>
        <v>00</v>
      </c>
    </row>
    <row r="4202" spans="1:9" ht="25.5">
      <c r="A4202" t="str">
        <f t="shared" si="1227"/>
        <v>4.6.5.1.3.00.00 - Reversão de Redução a Valor Recuperável de 
 Investimentos - Inter OFSS - União</v>
      </c>
      <c r="B4202" s="3" t="s">
        <v>3491</v>
      </c>
      <c r="C4202" s="4">
        <v>0</v>
      </c>
      <c r="E4202" s="1">
        <f t="shared" si="1231"/>
        <v>0</v>
      </c>
      <c r="F4202" s="1">
        <f t="shared" si="1232"/>
        <v>0</v>
      </c>
      <c r="H4202" t="b">
        <f t="shared" si="1230"/>
        <v>1</v>
      </c>
      <c r="I4202" t="str">
        <f t="shared" si="1226"/>
        <v>00</v>
      </c>
    </row>
    <row r="4203" spans="1:9" ht="25.5">
      <c r="A4203" t="str">
        <f t="shared" si="1227"/>
        <v>4.6.5.1.4.00.00 - Reversão de Redução a Valor Recuperável de 
 Investimentos - Inter OFSS - Estado</v>
      </c>
      <c r="B4203" s="5" t="s">
        <v>3492</v>
      </c>
      <c r="C4203" s="6">
        <v>0</v>
      </c>
      <c r="E4203" s="1">
        <f t="shared" si="1231"/>
        <v>0</v>
      </c>
      <c r="F4203" s="1">
        <f t="shared" si="1232"/>
        <v>0</v>
      </c>
      <c r="H4203" t="b">
        <f t="shared" si="1230"/>
        <v>1</v>
      </c>
      <c r="I4203" t="str">
        <f t="shared" si="1226"/>
        <v>00</v>
      </c>
    </row>
    <row r="4204" spans="1:9" ht="25.5">
      <c r="A4204" t="str">
        <f t="shared" si="1227"/>
        <v>4.6.5.1.5.00.00 - Reversão de Redução a Valor Recuperável de 
 Investimentos - Inter OFSS - Município</v>
      </c>
      <c r="B4204" s="3" t="s">
        <v>3493</v>
      </c>
      <c r="C4204" s="4">
        <v>0</v>
      </c>
      <c r="E4204" s="1">
        <f t="shared" si="1231"/>
        <v>0</v>
      </c>
      <c r="F4204" s="1">
        <f t="shared" si="1232"/>
        <v>0</v>
      </c>
      <c r="H4204" t="b">
        <f t="shared" si="1230"/>
        <v>1</v>
      </c>
      <c r="I4204" t="str">
        <f t="shared" si="1226"/>
        <v>00</v>
      </c>
    </row>
    <row r="4205" spans="1:9" ht="25.5">
      <c r="A4205" t="str">
        <f t="shared" si="1227"/>
        <v>4.6.5.2.0.00.00 - Reversão de Redução a Valor Recuperável de 
 Imobilizado</v>
      </c>
      <c r="B4205" s="5" t="s">
        <v>3494</v>
      </c>
      <c r="C4205" s="6">
        <v>0</v>
      </c>
      <c r="E4205" s="1">
        <f>E4206</f>
        <v>0</v>
      </c>
      <c r="F4205" s="1">
        <f>F4206</f>
        <v>0</v>
      </c>
      <c r="H4205" t="b">
        <f t="shared" si="1230"/>
        <v>1</v>
      </c>
      <c r="I4205" t="str">
        <f t="shared" si="1226"/>
        <v>00</v>
      </c>
    </row>
    <row r="4206" spans="1:9" ht="25.5">
      <c r="A4206" t="str">
        <f t="shared" si="1227"/>
        <v>4.6.5.2.1.00.00 - Reversão de Redução a Valor Recuperável de 
 Imobilizado - Consolidação</v>
      </c>
      <c r="B4206" s="3" t="s">
        <v>3495</v>
      </c>
      <c r="C4206" s="4">
        <v>0</v>
      </c>
      <c r="E4206" s="1">
        <f t="shared" ref="E4206" si="1233">SUMIF(A4206:B4206,"*intra*",C4206:D4206)+SUMIF(A4206:B4206,"*inter*",C4206:D4206)</f>
        <v>0</v>
      </c>
      <c r="F4206" s="1">
        <f t="shared" ref="F4206" si="1234">SUMIF(A4206:B4206,"*consolidação*",C4206:D4206)</f>
        <v>0</v>
      </c>
      <c r="H4206" t="b">
        <f t="shared" si="1230"/>
        <v>1</v>
      </c>
      <c r="I4206" t="str">
        <f t="shared" si="1226"/>
        <v>00</v>
      </c>
    </row>
    <row r="4207" spans="1:9" ht="25.5">
      <c r="A4207" t="str">
        <f t="shared" si="1227"/>
        <v>4.6.5.3.0.00.00 - Reversão de Redução a Valor Recuperável de 
 Intangíveis</v>
      </c>
      <c r="B4207" s="5" t="s">
        <v>3496</v>
      </c>
      <c r="C4207" s="6">
        <v>0</v>
      </c>
      <c r="E4207" s="1">
        <f>E4208</f>
        <v>0</v>
      </c>
      <c r="F4207" s="1">
        <f>F4208</f>
        <v>0</v>
      </c>
      <c r="H4207" t="b">
        <f t="shared" si="1230"/>
        <v>1</v>
      </c>
      <c r="I4207" t="str">
        <f t="shared" si="1226"/>
        <v>00</v>
      </c>
    </row>
    <row r="4208" spans="1:9" ht="25.5">
      <c r="A4208" t="str">
        <f t="shared" si="1227"/>
        <v>4.6.5.3.1.00.00 - Reversão de Redução a Valor Recuperável de 
 Intangíveis - Consolidação</v>
      </c>
      <c r="B4208" s="3" t="s">
        <v>3497</v>
      </c>
      <c r="C4208" s="4">
        <v>0</v>
      </c>
      <c r="E4208" s="1">
        <f t="shared" ref="E4208" si="1235">SUMIF(A4208:B4208,"*intra*",C4208:D4208)+SUMIF(A4208:B4208,"*inter*",C4208:D4208)</f>
        <v>0</v>
      </c>
      <c r="F4208" s="1">
        <f t="shared" ref="F4208" si="1236">SUMIF(A4208:B4208,"*consolidação*",C4208:D4208)</f>
        <v>0</v>
      </c>
      <c r="H4208" t="b">
        <f t="shared" si="1230"/>
        <v>1</v>
      </c>
      <c r="I4208" t="str">
        <f t="shared" si="1226"/>
        <v>00</v>
      </c>
    </row>
    <row r="4209" spans="1:9">
      <c r="A4209" t="str">
        <f t="shared" si="1227"/>
        <v>4.9.0.0.0.00.00 - Outras Variações Patrimoniais Aumentativas</v>
      </c>
      <c r="B4209" s="5" t="s">
        <v>3498</v>
      </c>
      <c r="C4209" s="6">
        <v>674195132255.06995</v>
      </c>
      <c r="E4209" s="1">
        <f>E4210+E4232+E4244+E4212+E4221</f>
        <v>1040416411.6500001</v>
      </c>
      <c r="F4209" s="1">
        <f>F4210+F4232+F4244+F4212+F4221</f>
        <v>673154715843.42004</v>
      </c>
      <c r="H4209" t="b">
        <f t="shared" si="1230"/>
        <v>1</v>
      </c>
      <c r="I4209" t="str">
        <f t="shared" si="1226"/>
        <v>00</v>
      </c>
    </row>
    <row r="4210" spans="1:9">
      <c r="A4210" t="str">
        <f t="shared" si="1227"/>
        <v>4.9.1.0.0.00.00 - Variação Patrimonial Aumentativa a Classificar</v>
      </c>
      <c r="B4210" s="3" t="s">
        <v>3499</v>
      </c>
      <c r="C4210" s="4">
        <v>193682586.53</v>
      </c>
      <c r="E4210" s="1">
        <f>E4211</f>
        <v>0</v>
      </c>
      <c r="F4210" s="1">
        <f>F4211</f>
        <v>193682586.53</v>
      </c>
      <c r="H4210" t="b">
        <f t="shared" si="1230"/>
        <v>1</v>
      </c>
      <c r="I4210" t="str">
        <f t="shared" si="1226"/>
        <v>00</v>
      </c>
    </row>
    <row r="4211" spans="1:9" ht="25.5">
      <c r="A4211" t="str">
        <f t="shared" si="1227"/>
        <v>4.9.1.0.1.00.00 - Variação Patrimonial Aumentativa a Classificar - 
 Consolidação</v>
      </c>
      <c r="B4211" s="5" t="s">
        <v>3500</v>
      </c>
      <c r="C4211" s="6">
        <v>193682586.53</v>
      </c>
      <c r="E4211" s="1">
        <f t="shared" ref="E4211" si="1237">SUMIF(A4211:B4211,"*intra*",C4211:D4211)+SUMIF(A4211:B4211,"*inter*",C4211:D4211)</f>
        <v>0</v>
      </c>
      <c r="F4211" s="1">
        <f t="shared" ref="F4211" si="1238">SUMIF(A4211:B4211,"*consolidação*",C4211:D4211)</f>
        <v>193682586.53</v>
      </c>
      <c r="H4211" t="b">
        <f t="shared" si="1230"/>
        <v>1</v>
      </c>
      <c r="I4211" t="str">
        <f t="shared" si="1226"/>
        <v>00</v>
      </c>
    </row>
    <row r="4212" spans="1:9">
      <c r="A4212" t="str">
        <f t="shared" si="1227"/>
        <v>4.9.2.0.0.00.00 - Resultado Positivo de Participações</v>
      </c>
      <c r="B4212" s="3" t="s">
        <v>3501</v>
      </c>
      <c r="C4212" s="4">
        <v>42117171703.230003</v>
      </c>
      <c r="E4212" s="1">
        <f>E4219+E4213</f>
        <v>960871599.57000005</v>
      </c>
      <c r="F4212" s="1">
        <f>F4219+F4213</f>
        <v>41156300103.659996</v>
      </c>
      <c r="H4212" t="b">
        <f t="shared" si="1230"/>
        <v>1</v>
      </c>
      <c r="I4212" t="str">
        <f t="shared" si="1226"/>
        <v>00</v>
      </c>
    </row>
    <row r="4213" spans="1:9">
      <c r="A4213" t="str">
        <f t="shared" si="1227"/>
        <v>4.9.2.1.0.00.00 - Resultado Positivo de Equivalência Patrimonial</v>
      </c>
      <c r="B4213" s="5" t="s">
        <v>3502</v>
      </c>
      <c r="C4213" s="6">
        <v>41928382473.779999</v>
      </c>
      <c r="E4213" s="1">
        <f>E4218+E4214+E4215+E4216+E4217</f>
        <v>960871599.57000005</v>
      </c>
      <c r="F4213" s="1">
        <f>F4218+F4214+F4215+F4216+F4217</f>
        <v>40967510874.209999</v>
      </c>
      <c r="H4213" t="b">
        <f t="shared" si="1230"/>
        <v>1</v>
      </c>
      <c r="I4213" t="str">
        <f t="shared" si="1226"/>
        <v>00</v>
      </c>
    </row>
    <row r="4214" spans="1:9" ht="25.5">
      <c r="A4214" t="str">
        <f t="shared" si="1227"/>
        <v>4.9.2.1.1.00.00 - Resultado Positivo de Equivalência Patrimonial - 
 Consolidação</v>
      </c>
      <c r="B4214" s="3" t="s">
        <v>3503</v>
      </c>
      <c r="C4214" s="4">
        <v>40967510874.209999</v>
      </c>
      <c r="E4214" s="1">
        <f t="shared" ref="E4214:E4218" si="1239">SUMIF(A4214:B4214,"*intra*",C4214:D4214)+SUMIF(A4214:B4214,"*inter*",C4214:D4214)</f>
        <v>0</v>
      </c>
      <c r="F4214" s="1">
        <f t="shared" ref="F4214:F4218" si="1240">SUMIF(A4214:B4214,"*consolidação*",C4214:D4214)</f>
        <v>40967510874.209999</v>
      </c>
      <c r="H4214" t="b">
        <f t="shared" si="1230"/>
        <v>1</v>
      </c>
      <c r="I4214" t="str">
        <f t="shared" si="1226"/>
        <v>00</v>
      </c>
    </row>
    <row r="4215" spans="1:9" ht="25.5">
      <c r="A4215" t="str">
        <f t="shared" si="1227"/>
        <v>4.9.2.1.2.00.00 - Resultado Positivo de Equivalência Patrimonial - 
 Intra OFSS</v>
      </c>
      <c r="B4215" s="5" t="s">
        <v>3504</v>
      </c>
      <c r="C4215" s="6">
        <v>960871599.57000005</v>
      </c>
      <c r="E4215" s="1">
        <f t="shared" si="1239"/>
        <v>960871599.57000005</v>
      </c>
      <c r="F4215" s="1">
        <f t="shared" si="1240"/>
        <v>0</v>
      </c>
      <c r="H4215" t="b">
        <f t="shared" si="1230"/>
        <v>1</v>
      </c>
      <c r="I4215" t="str">
        <f t="shared" si="1226"/>
        <v>00</v>
      </c>
    </row>
    <row r="4216" spans="1:9" ht="25.5">
      <c r="A4216" t="str">
        <f t="shared" si="1227"/>
        <v>4.9.2.1.3.00.00 - Resultado Positivo de Equivalência Patrimonial - 
 Inter OFSS - União</v>
      </c>
      <c r="B4216" s="3" t="s">
        <v>3505</v>
      </c>
      <c r="C4216" s="4">
        <v>0</v>
      </c>
      <c r="E4216" s="1">
        <f t="shared" si="1239"/>
        <v>0</v>
      </c>
      <c r="F4216" s="1">
        <f t="shared" si="1240"/>
        <v>0</v>
      </c>
      <c r="H4216" t="b">
        <f t="shared" si="1230"/>
        <v>1</v>
      </c>
      <c r="I4216" t="str">
        <f t="shared" si="1226"/>
        <v>00</v>
      </c>
    </row>
    <row r="4217" spans="1:9" ht="25.5">
      <c r="A4217" t="str">
        <f t="shared" si="1227"/>
        <v>4.9.2.1.4.00.00 - Resultado Positivo de Equivalência Patrimonial - 
 Inter OFSS - Estado</v>
      </c>
      <c r="B4217" s="5" t="s">
        <v>3506</v>
      </c>
      <c r="C4217" s="6">
        <v>0</v>
      </c>
      <c r="E4217" s="1">
        <f t="shared" si="1239"/>
        <v>0</v>
      </c>
      <c r="F4217" s="1">
        <f t="shared" si="1240"/>
        <v>0</v>
      </c>
      <c r="H4217" t="b">
        <f t="shared" si="1230"/>
        <v>1</v>
      </c>
      <c r="I4217" t="str">
        <f t="shared" si="1226"/>
        <v>00</v>
      </c>
    </row>
    <row r="4218" spans="1:9" ht="25.5">
      <c r="A4218" t="str">
        <f t="shared" si="1227"/>
        <v>4.9.2.1.5.00.00 - Resultado Positivo de Equivalência Patrimonial - 
 Inter OFSS - Município</v>
      </c>
      <c r="B4218" s="3" t="s">
        <v>3507</v>
      </c>
      <c r="C4218" s="4">
        <v>0</v>
      </c>
      <c r="E4218" s="1">
        <f t="shared" si="1239"/>
        <v>0</v>
      </c>
      <c r="F4218" s="1">
        <f t="shared" si="1240"/>
        <v>0</v>
      </c>
      <c r="H4218" t="b">
        <f t="shared" si="1230"/>
        <v>1</v>
      </c>
      <c r="I4218" t="str">
        <f t="shared" si="1226"/>
        <v>00</v>
      </c>
    </row>
    <row r="4219" spans="1:9">
      <c r="A4219" t="str">
        <f t="shared" si="1227"/>
        <v>4.9.2.2.0.00.00 - Dividendos e Rendimentos de Outros Investimentos</v>
      </c>
      <c r="B4219" s="5" t="s">
        <v>3508</v>
      </c>
      <c r="C4219" s="6">
        <v>188789229.44999999</v>
      </c>
      <c r="E4219" s="1">
        <f>E4220</f>
        <v>0</v>
      </c>
      <c r="F4219" s="1">
        <f>F4220</f>
        <v>188789229.44999999</v>
      </c>
      <c r="H4219" t="b">
        <f t="shared" si="1230"/>
        <v>1</v>
      </c>
      <c r="I4219" t="str">
        <f t="shared" si="1226"/>
        <v>00</v>
      </c>
    </row>
    <row r="4220" spans="1:9" ht="25.5">
      <c r="A4220" t="str">
        <f t="shared" si="1227"/>
        <v>4.9.2.2.1.00.00 - Dividendos e Rendimentos de Outros Investimentos - 
 Consolidação</v>
      </c>
      <c r="B4220" s="3" t="s">
        <v>3509</v>
      </c>
      <c r="C4220" s="4">
        <v>188789229.44999999</v>
      </c>
      <c r="E4220" s="1">
        <f t="shared" ref="E4220" si="1241">SUMIF(A4220:B4220,"*intra*",C4220:D4220)+SUMIF(A4220:B4220,"*inter*",C4220:D4220)</f>
        <v>0</v>
      </c>
      <c r="F4220" s="1">
        <f t="shared" ref="F4220" si="1242">SUMIF(A4220:B4220,"*consolidação*",C4220:D4220)</f>
        <v>188789229.44999999</v>
      </c>
      <c r="H4220" t="b">
        <f t="shared" si="1230"/>
        <v>1</v>
      </c>
      <c r="I4220" t="str">
        <f t="shared" si="1226"/>
        <v>00</v>
      </c>
    </row>
    <row r="4221" spans="1:9">
      <c r="A4221" t="str">
        <f t="shared" si="1227"/>
        <v>4.9.3.0.0.00.00 - Operações da Autoridade Monetária</v>
      </c>
      <c r="B4221" s="5" t="s">
        <v>3510</v>
      </c>
      <c r="C4221" s="6">
        <v>0</v>
      </c>
      <c r="E4221" s="1">
        <f>E4222+E4224+E4226+E4228+E4230</f>
        <v>0</v>
      </c>
      <c r="F4221" s="1">
        <f>F4222+F4224+F4226+F4228+F4230</f>
        <v>0</v>
      </c>
      <c r="H4221" t="b">
        <f t="shared" si="1230"/>
        <v>1</v>
      </c>
      <c r="I4221" t="str">
        <f t="shared" si="1226"/>
        <v>00</v>
      </c>
    </row>
    <row r="4222" spans="1:9">
      <c r="A4222" t="str">
        <f t="shared" si="1227"/>
        <v>4.9.3.1.0.00.00 - Juros</v>
      </c>
      <c r="B4222" s="3" t="s">
        <v>3511</v>
      </c>
      <c r="C4222" s="4">
        <v>0</v>
      </c>
      <c r="E4222" s="1">
        <f>E4223</f>
        <v>0</v>
      </c>
      <c r="F4222" s="1">
        <f>F4223</f>
        <v>0</v>
      </c>
      <c r="H4222" t="b">
        <f t="shared" si="1230"/>
        <v>1</v>
      </c>
      <c r="I4222" t="str">
        <f t="shared" si="1226"/>
        <v>00</v>
      </c>
    </row>
    <row r="4223" spans="1:9">
      <c r="A4223" t="str">
        <f t="shared" si="1227"/>
        <v>4.9.3.1.1.00.00 - Juros - Consolidação</v>
      </c>
      <c r="B4223" s="5" t="s">
        <v>3512</v>
      </c>
      <c r="C4223" s="6">
        <v>0</v>
      </c>
      <c r="E4223" s="1">
        <f t="shared" ref="E4223" si="1243">SUMIF(A4223:B4223,"*intra*",C4223:D4223)+SUMIF(A4223:B4223,"*inter*",C4223:D4223)</f>
        <v>0</v>
      </c>
      <c r="F4223" s="1">
        <f t="shared" ref="F4223" si="1244">SUMIF(A4223:B4223,"*consolidação*",C4223:D4223)</f>
        <v>0</v>
      </c>
      <c r="H4223" t="b">
        <f t="shared" si="1230"/>
        <v>1</v>
      </c>
      <c r="I4223" t="str">
        <f t="shared" si="1226"/>
        <v>00</v>
      </c>
    </row>
    <row r="4224" spans="1:9">
      <c r="A4224" t="str">
        <f t="shared" si="1227"/>
        <v>4.9.3.2.0.00.00 - Posição de Negociação</v>
      </c>
      <c r="B4224" s="3" t="s">
        <v>3513</v>
      </c>
      <c r="C4224" s="4">
        <v>0</v>
      </c>
      <c r="E4224" s="1">
        <f>E4225</f>
        <v>0</v>
      </c>
      <c r="F4224" s="1">
        <f>F4225</f>
        <v>0</v>
      </c>
      <c r="H4224" t="b">
        <f t="shared" si="1230"/>
        <v>1</v>
      </c>
      <c r="I4224" t="str">
        <f t="shared" si="1226"/>
        <v>00</v>
      </c>
    </row>
    <row r="4225" spans="1:9">
      <c r="A4225" t="str">
        <f t="shared" si="1227"/>
        <v>4.9.3.2.1.00.00 - Posição de Negociação - Consolidação</v>
      </c>
      <c r="B4225" s="5" t="s">
        <v>3514</v>
      </c>
      <c r="C4225" s="6">
        <v>0</v>
      </c>
      <c r="E4225" s="1">
        <f t="shared" ref="E4225" si="1245">SUMIF(A4225:B4225,"*intra*",C4225:D4225)+SUMIF(A4225:B4225,"*inter*",C4225:D4225)</f>
        <v>0</v>
      </c>
      <c r="F4225" s="1">
        <f t="shared" ref="F4225" si="1246">SUMIF(A4225:B4225,"*consolidação*",C4225:D4225)</f>
        <v>0</v>
      </c>
      <c r="H4225" t="b">
        <f t="shared" si="1230"/>
        <v>1</v>
      </c>
      <c r="I4225" t="str">
        <f t="shared" si="1226"/>
        <v>00</v>
      </c>
    </row>
    <row r="4226" spans="1:9">
      <c r="A4226" t="str">
        <f t="shared" si="1227"/>
        <v>4.9.3.3.0.00.00 - Posição de Investimentos</v>
      </c>
      <c r="B4226" s="3" t="s">
        <v>3515</v>
      </c>
      <c r="C4226" s="4">
        <v>0</v>
      </c>
      <c r="E4226" s="1">
        <f>E4227</f>
        <v>0</v>
      </c>
      <c r="F4226" s="1">
        <f>F4227</f>
        <v>0</v>
      </c>
      <c r="H4226" t="b">
        <f t="shared" si="1230"/>
        <v>1</v>
      </c>
      <c r="I4226" t="str">
        <f t="shared" si="1226"/>
        <v>00</v>
      </c>
    </row>
    <row r="4227" spans="1:9">
      <c r="A4227" t="str">
        <f t="shared" si="1227"/>
        <v>4.9.3.3.1.00.00 - Posição de Investimentos - Consolidação</v>
      </c>
      <c r="B4227" s="5" t="s">
        <v>3516</v>
      </c>
      <c r="C4227" s="6">
        <v>0</v>
      </c>
      <c r="E4227" s="1">
        <f t="shared" ref="E4227" si="1247">SUMIF(A4227:B4227,"*intra*",C4227:D4227)+SUMIF(A4227:B4227,"*inter*",C4227:D4227)</f>
        <v>0</v>
      </c>
      <c r="F4227" s="1">
        <f t="shared" ref="F4227" si="1248">SUMIF(A4227:B4227,"*consolidação*",C4227:D4227)</f>
        <v>0</v>
      </c>
      <c r="H4227" t="b">
        <f t="shared" si="1230"/>
        <v>1</v>
      </c>
      <c r="I4227" t="str">
        <f t="shared" si="1226"/>
        <v>00</v>
      </c>
    </row>
    <row r="4228" spans="1:9">
      <c r="A4228" t="str">
        <f t="shared" si="1227"/>
        <v>4.9.3.4.0.00.00 - Correção Cambial</v>
      </c>
      <c r="B4228" s="3" t="s">
        <v>3517</v>
      </c>
      <c r="C4228" s="4">
        <v>0</v>
      </c>
      <c r="E4228" s="1">
        <f>E4229</f>
        <v>0</v>
      </c>
      <c r="F4228" s="1">
        <f>F4229</f>
        <v>0</v>
      </c>
      <c r="H4228" t="b">
        <f t="shared" si="1230"/>
        <v>1</v>
      </c>
      <c r="I4228" t="str">
        <f t="shared" si="1226"/>
        <v>00</v>
      </c>
    </row>
    <row r="4229" spans="1:9">
      <c r="A4229" t="str">
        <f t="shared" si="1227"/>
        <v>4.9.3.4.1.00.00 - Correção Cambial - Consolidação</v>
      </c>
      <c r="B4229" s="5" t="s">
        <v>3518</v>
      </c>
      <c r="C4229" s="6">
        <v>0</v>
      </c>
      <c r="E4229" s="1">
        <f t="shared" ref="E4229" si="1249">SUMIF(A4229:B4229,"*intra*",C4229:D4229)+SUMIF(A4229:B4229,"*inter*",C4229:D4229)</f>
        <v>0</v>
      </c>
      <c r="F4229" s="1">
        <f t="shared" ref="F4229" si="1250">SUMIF(A4229:B4229,"*consolidação*",C4229:D4229)</f>
        <v>0</v>
      </c>
      <c r="H4229" t="b">
        <f t="shared" si="1230"/>
        <v>1</v>
      </c>
      <c r="I4229" t="str">
        <f t="shared" si="1226"/>
        <v>00</v>
      </c>
    </row>
    <row r="4230" spans="1:9">
      <c r="A4230" t="str">
        <f t="shared" si="1227"/>
        <v>4.9.3.9.0.00.00 - Outras VPD de Operações da Autoridade Monetária</v>
      </c>
      <c r="B4230" s="3" t="s">
        <v>3519</v>
      </c>
      <c r="C4230" s="4">
        <v>0</v>
      </c>
      <c r="E4230" s="1">
        <f>E4231</f>
        <v>0</v>
      </c>
      <c r="F4230" s="1">
        <f>F4231</f>
        <v>0</v>
      </c>
      <c r="H4230" t="b">
        <f t="shared" si="1230"/>
        <v>1</v>
      </c>
      <c r="I4230" t="str">
        <f t="shared" si="1226"/>
        <v>00</v>
      </c>
    </row>
    <row r="4231" spans="1:9" ht="25.5">
      <c r="A4231" t="str">
        <f t="shared" si="1227"/>
        <v>4.9.3.9.1.00.00 - Outras VPD de Operações da Autoridade Monetária - 
 Consolidação</v>
      </c>
      <c r="B4231" s="5" t="s">
        <v>3520</v>
      </c>
      <c r="C4231" s="6">
        <v>0</v>
      </c>
      <c r="E4231" s="1">
        <f t="shared" ref="E4231" si="1251">SUMIF(A4231:B4231,"*intra*",C4231:D4231)+SUMIF(A4231:B4231,"*inter*",C4231:D4231)</f>
        <v>0</v>
      </c>
      <c r="F4231" s="1">
        <f t="shared" ref="F4231" si="1252">SUMIF(A4231:B4231,"*consolidação*",C4231:D4231)</f>
        <v>0</v>
      </c>
      <c r="H4231" t="b">
        <f t="shared" si="1230"/>
        <v>1</v>
      </c>
      <c r="I4231" t="str">
        <f t="shared" si="1226"/>
        <v>00</v>
      </c>
    </row>
    <row r="4232" spans="1:9">
      <c r="A4232" t="str">
        <f t="shared" si="1227"/>
        <v>4.9.7.0.0.00.00 - Reversão de Provisões e Ajustes de Perdas</v>
      </c>
      <c r="B4232" s="3" t="s">
        <v>3521</v>
      </c>
      <c r="C4232" s="4">
        <v>289336127230.53003</v>
      </c>
      <c r="E4232" s="1">
        <f>E4238+E4233</f>
        <v>106261.07</v>
      </c>
      <c r="F4232" s="1">
        <f>F4238+F4233</f>
        <v>289336020969.46002</v>
      </c>
      <c r="H4232" t="b">
        <f t="shared" si="1230"/>
        <v>1</v>
      </c>
      <c r="I4232" t="str">
        <f t="shared" si="1226"/>
        <v>00</v>
      </c>
    </row>
    <row r="4233" spans="1:9">
      <c r="A4233" t="str">
        <f t="shared" si="1227"/>
        <v>4.9.7.1.0.00.00 - Reversão de Provisões</v>
      </c>
      <c r="B4233" s="5" t="s">
        <v>3522</v>
      </c>
      <c r="C4233" s="6">
        <v>106112491980.02</v>
      </c>
      <c r="E4233" s="1">
        <f>E4237+E4235+E4234+E4236</f>
        <v>0</v>
      </c>
      <c r="F4233" s="1">
        <f>F4237+F4235+F4234+F4236</f>
        <v>106112491980.02</v>
      </c>
      <c r="H4233" t="b">
        <f t="shared" si="1230"/>
        <v>1</v>
      </c>
      <c r="I4233" t="str">
        <f t="shared" si="1226"/>
        <v>00</v>
      </c>
    </row>
    <row r="4234" spans="1:9">
      <c r="A4234" t="str">
        <f t="shared" si="1227"/>
        <v>4.9.7.1.1.00.00 - Reversão de Provisões – Consolidação</v>
      </c>
      <c r="B4234" s="3" t="s">
        <v>3523</v>
      </c>
      <c r="C4234" s="4">
        <v>106112491980.02</v>
      </c>
      <c r="E4234" s="1">
        <f t="shared" ref="E4234:E4237" si="1253">SUMIF(A4234:B4234,"*intra*",C4234:D4234)+SUMIF(A4234:B4234,"*inter*",C4234:D4234)</f>
        <v>0</v>
      </c>
      <c r="F4234" s="1">
        <f t="shared" ref="F4234:F4237" si="1254">SUMIF(A4234:B4234,"*consolidação*",C4234:D4234)</f>
        <v>106112491980.02</v>
      </c>
      <c r="H4234" t="b">
        <f t="shared" si="1230"/>
        <v>1</v>
      </c>
      <c r="I4234" t="str">
        <f t="shared" si="1226"/>
        <v>00</v>
      </c>
    </row>
    <row r="4235" spans="1:9">
      <c r="A4235" t="str">
        <f t="shared" si="1227"/>
        <v>4.9.7.1.3.00.00 - Reversão de Provisões – Inter OFSS - União</v>
      </c>
      <c r="B4235" s="5" t="s">
        <v>3524</v>
      </c>
      <c r="C4235" s="6">
        <v>0</v>
      </c>
      <c r="E4235" s="1">
        <f t="shared" si="1253"/>
        <v>0</v>
      </c>
      <c r="F4235" s="1">
        <f t="shared" si="1254"/>
        <v>0</v>
      </c>
      <c r="H4235" t="b">
        <f t="shared" si="1230"/>
        <v>1</v>
      </c>
      <c r="I4235" t="str">
        <f t="shared" si="1226"/>
        <v>00</v>
      </c>
    </row>
    <row r="4236" spans="1:9">
      <c r="A4236" t="str">
        <f t="shared" si="1227"/>
        <v>4.9.7.1.4.00.00 - Reversão de Provisões – Inter OFSS - Estados</v>
      </c>
      <c r="B4236" s="3" t="s">
        <v>3525</v>
      </c>
      <c r="C4236" s="4">
        <v>0</v>
      </c>
      <c r="E4236" s="1">
        <f t="shared" si="1253"/>
        <v>0</v>
      </c>
      <c r="F4236" s="1">
        <f t="shared" si="1254"/>
        <v>0</v>
      </c>
      <c r="H4236" t="b">
        <f t="shared" si="1230"/>
        <v>1</v>
      </c>
      <c r="I4236" t="str">
        <f t="shared" si="1226"/>
        <v>00</v>
      </c>
    </row>
    <row r="4237" spans="1:9">
      <c r="A4237" t="str">
        <f t="shared" si="1227"/>
        <v>4.9.7.1.5.00.00 - Reversão de Provisões – Inter OFSS - Municípios</v>
      </c>
      <c r="B4237" s="5" t="s">
        <v>3526</v>
      </c>
      <c r="C4237" s="6">
        <v>0</v>
      </c>
      <c r="E4237" s="1">
        <f t="shared" si="1253"/>
        <v>0</v>
      </c>
      <c r="F4237" s="1">
        <f t="shared" si="1254"/>
        <v>0</v>
      </c>
      <c r="H4237" t="b">
        <f t="shared" si="1230"/>
        <v>1</v>
      </c>
      <c r="I4237" t="str">
        <f t="shared" si="1226"/>
        <v>00</v>
      </c>
    </row>
    <row r="4238" spans="1:9">
      <c r="A4238" t="str">
        <f t="shared" si="1227"/>
        <v>4.9.7.2.0.00.00 - Reversão de Ajustes de Perdas</v>
      </c>
      <c r="B4238" s="3" t="s">
        <v>3527</v>
      </c>
      <c r="C4238" s="4">
        <v>183223635250.51001</v>
      </c>
      <c r="E4238" s="1">
        <f>E4239+E4242+E4240+E4243+E4241</f>
        <v>106261.07</v>
      </c>
      <c r="F4238" s="1">
        <f>F4239+F4242+F4240+F4243+F4241</f>
        <v>183223528989.44</v>
      </c>
      <c r="H4238" t="b">
        <f t="shared" si="1230"/>
        <v>1</v>
      </c>
      <c r="I4238" t="str">
        <f t="shared" si="1226"/>
        <v>00</v>
      </c>
    </row>
    <row r="4239" spans="1:9">
      <c r="A4239" t="str">
        <f t="shared" si="1227"/>
        <v>4.9.7.2.1.00.00 - Reversão de Ajustes de Perdas – Consolidação</v>
      </c>
      <c r="B4239" s="5" t="s">
        <v>3528</v>
      </c>
      <c r="C4239" s="6">
        <v>183223528989.44</v>
      </c>
      <c r="E4239" s="1">
        <f t="shared" ref="E4239:E4243" si="1255">SUMIF(A4239:B4239,"*intra*",C4239:D4239)+SUMIF(A4239:B4239,"*inter*",C4239:D4239)</f>
        <v>0</v>
      </c>
      <c r="F4239" s="1">
        <f t="shared" ref="F4239:F4243" si="1256">SUMIF(A4239:B4239,"*consolidação*",C4239:D4239)</f>
        <v>183223528989.44</v>
      </c>
      <c r="H4239" t="b">
        <f t="shared" si="1230"/>
        <v>1</v>
      </c>
      <c r="I4239" t="str">
        <f t="shared" si="1226"/>
        <v>00</v>
      </c>
    </row>
    <row r="4240" spans="1:9">
      <c r="A4240" t="str">
        <f t="shared" si="1227"/>
        <v>4.9.7.2.2.00.00 - Reversão de Ajustes de Perdas - Intra OFSS</v>
      </c>
      <c r="B4240" s="3" t="s">
        <v>3529</v>
      </c>
      <c r="C4240" s="4">
        <v>106261.07</v>
      </c>
      <c r="E4240" s="1">
        <f t="shared" si="1255"/>
        <v>106261.07</v>
      </c>
      <c r="F4240" s="1">
        <f t="shared" si="1256"/>
        <v>0</v>
      </c>
      <c r="H4240" t="b">
        <f t="shared" si="1230"/>
        <v>1</v>
      </c>
      <c r="I4240" t="str">
        <f t="shared" si="1226"/>
        <v>00</v>
      </c>
    </row>
    <row r="4241" spans="1:9">
      <c r="A4241" t="str">
        <f t="shared" si="1227"/>
        <v>4.9.7.2.3.00.00 - Reversão de Ajustes de Perdas –Inter OFSS – União</v>
      </c>
      <c r="B4241" s="5" t="s">
        <v>3530</v>
      </c>
      <c r="C4241" s="6">
        <v>0</v>
      </c>
      <c r="E4241" s="1">
        <f t="shared" si="1255"/>
        <v>0</v>
      </c>
      <c r="F4241" s="1">
        <f t="shared" si="1256"/>
        <v>0</v>
      </c>
      <c r="H4241" t="b">
        <f t="shared" si="1230"/>
        <v>1</v>
      </c>
      <c r="I4241" t="str">
        <f t="shared" si="1226"/>
        <v>00</v>
      </c>
    </row>
    <row r="4242" spans="1:9">
      <c r="A4242" t="str">
        <f t="shared" si="1227"/>
        <v>4.9.7.2.4.00.00 - Reversão de Ajustes de Perdas –Inter OFSS – Estado</v>
      </c>
      <c r="B4242" s="3" t="s">
        <v>3531</v>
      </c>
      <c r="C4242" s="4">
        <v>0</v>
      </c>
      <c r="E4242" s="1">
        <f t="shared" si="1255"/>
        <v>0</v>
      </c>
      <c r="F4242" s="1">
        <f t="shared" si="1256"/>
        <v>0</v>
      </c>
      <c r="H4242" t="b">
        <f t="shared" si="1230"/>
        <v>1</v>
      </c>
      <c r="I4242" t="str">
        <f t="shared" si="1226"/>
        <v>00</v>
      </c>
    </row>
    <row r="4243" spans="1:9" ht="25.5">
      <c r="A4243" t="str">
        <f t="shared" si="1227"/>
        <v>4.9.7.2.5.00.00 - Reversão de Ajustes de Perdas –Inter OFSS - 
 Município</v>
      </c>
      <c r="B4243" s="5" t="s">
        <v>3532</v>
      </c>
      <c r="C4243" s="6">
        <v>0</v>
      </c>
      <c r="E4243" s="1">
        <f t="shared" si="1255"/>
        <v>0</v>
      </c>
      <c r="F4243" s="1">
        <f t="shared" si="1256"/>
        <v>0</v>
      </c>
      <c r="H4243" t="b">
        <f t="shared" si="1230"/>
        <v>1</v>
      </c>
      <c r="I4243" t="str">
        <f t="shared" si="1226"/>
        <v>00</v>
      </c>
    </row>
    <row r="4244" spans="1:9">
      <c r="A4244" t="str">
        <f t="shared" si="1227"/>
        <v>4.9.9.0.0.00.00 - Diversas Variações Patrimoniais Aumentativas</v>
      </c>
      <c r="B4244" s="3" t="s">
        <v>3533</v>
      </c>
      <c r="C4244" s="4">
        <v>342548150734.78003</v>
      </c>
      <c r="E4244" s="1">
        <f>E4262+E4266+E4250+E4256+E4254+E4245+E4264</f>
        <v>79438551.00999999</v>
      </c>
      <c r="F4244" s="1">
        <f>F4262+F4266+F4250+F4256+F4254+F4245+F4264</f>
        <v>342468712183.76996</v>
      </c>
      <c r="H4244" t="b">
        <f t="shared" si="1230"/>
        <v>1</v>
      </c>
      <c r="I4244" t="str">
        <f t="shared" si="1226"/>
        <v>00</v>
      </c>
    </row>
    <row r="4245" spans="1:9">
      <c r="A4245" t="str">
        <f t="shared" si="1227"/>
        <v>4.9.9.1.0.00.00 - Compensação Financeira entre RGPS/RPPS</v>
      </c>
      <c r="B4245" s="5" t="s">
        <v>3534</v>
      </c>
      <c r="C4245" s="6">
        <v>79438551.010000005</v>
      </c>
      <c r="E4245" s="1">
        <f>E4246+E4247+E4248+E4249</f>
        <v>79438551.00999999</v>
      </c>
      <c r="F4245" s="1">
        <f>F4246+F4247+F4248+F4249</f>
        <v>0</v>
      </c>
      <c r="H4245" t="b">
        <f t="shared" si="1230"/>
        <v>1</v>
      </c>
      <c r="I4245" t="str">
        <f t="shared" si="1226"/>
        <v>00</v>
      </c>
    </row>
    <row r="4246" spans="1:9" ht="25.5">
      <c r="A4246" t="str">
        <f t="shared" si="1227"/>
        <v>4.9.9.1.2.00.00 - Compensação Financeira entre RGPS/RPPS - Intra 
 OFSS</v>
      </c>
      <c r="B4246" s="3" t="s">
        <v>3535</v>
      </c>
      <c r="C4246" s="4">
        <v>47914688.049999997</v>
      </c>
      <c r="E4246" s="1">
        <f t="shared" ref="E4246:E4249" si="1257">SUMIF(A4246:B4246,"*intra*",C4246:D4246)+SUMIF(A4246:B4246,"*inter*",C4246:D4246)</f>
        <v>47914688.049999997</v>
      </c>
      <c r="F4246" s="1">
        <f t="shared" ref="F4246:F4249" si="1258">SUMIF(A4246:B4246,"*consolidação*",C4246:D4246)</f>
        <v>0</v>
      </c>
      <c r="H4246" t="b">
        <f t="shared" si="1230"/>
        <v>1</v>
      </c>
      <c r="I4246" t="str">
        <f t="shared" si="1226"/>
        <v>00</v>
      </c>
    </row>
    <row r="4247" spans="1:9" ht="25.5">
      <c r="A4247" t="str">
        <f t="shared" si="1227"/>
        <v>4.9.9.1.3.00.00 - Compensação Financeira entre RGPS/RPPS - Inter 
 OFSS - União</v>
      </c>
      <c r="B4247" s="5" t="s">
        <v>3536</v>
      </c>
      <c r="C4247" s="6">
        <v>0</v>
      </c>
      <c r="E4247" s="1">
        <f t="shared" si="1257"/>
        <v>0</v>
      </c>
      <c r="F4247" s="1">
        <f t="shared" si="1258"/>
        <v>0</v>
      </c>
      <c r="H4247" t="b">
        <f t="shared" si="1230"/>
        <v>1</v>
      </c>
      <c r="I4247" t="str">
        <f t="shared" si="1226"/>
        <v>00</v>
      </c>
    </row>
    <row r="4248" spans="1:9" ht="25.5">
      <c r="A4248" t="str">
        <f t="shared" si="1227"/>
        <v>4.9.9.1.4.00.00 - Compensação Financeira entre RGPS/RPPS - Inter 
 OFSS - Estado</v>
      </c>
      <c r="B4248" s="3" t="s">
        <v>3537</v>
      </c>
      <c r="C4248" s="4">
        <v>5118153.3499999996</v>
      </c>
      <c r="E4248" s="1">
        <f t="shared" si="1257"/>
        <v>5118153.3499999996</v>
      </c>
      <c r="F4248" s="1">
        <f t="shared" si="1258"/>
        <v>0</v>
      </c>
      <c r="H4248" t="b">
        <f t="shared" si="1230"/>
        <v>1</v>
      </c>
      <c r="I4248" t="str">
        <f t="shared" si="1226"/>
        <v>00</v>
      </c>
    </row>
    <row r="4249" spans="1:9" ht="25.5">
      <c r="A4249" t="str">
        <f t="shared" si="1227"/>
        <v>4.9.9.1.5.00.00 - Compensação Financeira entre RGPS/RPPS - Inter 
 OFSS - Município</v>
      </c>
      <c r="B4249" s="5" t="s">
        <v>3538</v>
      </c>
      <c r="C4249" s="6">
        <v>26405709.609999999</v>
      </c>
      <c r="E4249" s="1">
        <f t="shared" si="1257"/>
        <v>26405709.609999999</v>
      </c>
      <c r="F4249" s="1">
        <f t="shared" si="1258"/>
        <v>0</v>
      </c>
      <c r="H4249" t="b">
        <f t="shared" si="1230"/>
        <v>1</v>
      </c>
      <c r="I4249" t="str">
        <f t="shared" si="1226"/>
        <v>00</v>
      </c>
    </row>
    <row r="4250" spans="1:9">
      <c r="A4250" t="str">
        <f t="shared" si="1227"/>
        <v>4.9.9.2.0.00.00 - Compensação Financeira entre Regimes Próprios</v>
      </c>
      <c r="B4250" s="3" t="s">
        <v>3539</v>
      </c>
      <c r="C4250" s="4">
        <v>0</v>
      </c>
      <c r="E4250" s="1">
        <f>E4253+E4251+E4252</f>
        <v>0</v>
      </c>
      <c r="F4250" s="1">
        <f>F4253+F4251+F4252</f>
        <v>0</v>
      </c>
      <c r="H4250" t="b">
        <f t="shared" si="1230"/>
        <v>1</v>
      </c>
      <c r="I4250" t="str">
        <f t="shared" si="1226"/>
        <v>00</v>
      </c>
    </row>
    <row r="4251" spans="1:9" ht="25.5">
      <c r="A4251" t="str">
        <f t="shared" si="1227"/>
        <v>4.9.9.2.3.00.00 - Compensação Financeira entre Regimes Próprios - 
 Inter OFSS - União</v>
      </c>
      <c r="B4251" s="5" t="s">
        <v>3540</v>
      </c>
      <c r="C4251" s="6">
        <v>0</v>
      </c>
      <c r="E4251" s="1">
        <f t="shared" ref="E4251:E4253" si="1259">SUMIF(A4251:B4251,"*intra*",C4251:D4251)+SUMIF(A4251:B4251,"*inter*",C4251:D4251)</f>
        <v>0</v>
      </c>
      <c r="F4251" s="1">
        <f t="shared" ref="F4251:F4253" si="1260">SUMIF(A4251:B4251,"*consolidação*",C4251:D4251)</f>
        <v>0</v>
      </c>
      <c r="H4251" t="b">
        <f t="shared" si="1230"/>
        <v>1</v>
      </c>
      <c r="I4251" t="str">
        <f t="shared" si="1226"/>
        <v>00</v>
      </c>
    </row>
    <row r="4252" spans="1:9" ht="25.5">
      <c r="A4252" t="str">
        <f t="shared" si="1227"/>
        <v>4.9.9.2.4.00.00 - Compensação Financeira entre Regimes Próprios - 
 Inter OFSS - Estado</v>
      </c>
      <c r="B4252" s="3" t="s">
        <v>3541</v>
      </c>
      <c r="C4252" s="4">
        <v>0</v>
      </c>
      <c r="E4252" s="1">
        <f t="shared" si="1259"/>
        <v>0</v>
      </c>
      <c r="F4252" s="1">
        <f t="shared" si="1260"/>
        <v>0</v>
      </c>
      <c r="H4252" t="b">
        <f t="shared" si="1230"/>
        <v>1</v>
      </c>
      <c r="I4252" t="str">
        <f t="shared" si="1226"/>
        <v>00</v>
      </c>
    </row>
    <row r="4253" spans="1:9" ht="25.5">
      <c r="A4253" t="str">
        <f t="shared" si="1227"/>
        <v>4.9.9.2.5.00.00 - Compensação Financeira entre Regimes Próprios - 
 Inter OFSS - Município</v>
      </c>
      <c r="B4253" s="5" t="s">
        <v>3542</v>
      </c>
      <c r="C4253" s="6">
        <v>0</v>
      </c>
      <c r="E4253" s="1">
        <f t="shared" si="1259"/>
        <v>0</v>
      </c>
      <c r="F4253" s="1">
        <f t="shared" si="1260"/>
        <v>0</v>
      </c>
      <c r="H4253" t="b">
        <f t="shared" si="1230"/>
        <v>1</v>
      </c>
      <c r="I4253" t="str">
        <f t="shared" si="1226"/>
        <v>00</v>
      </c>
    </row>
    <row r="4254" spans="1:9">
      <c r="A4254" t="str">
        <f t="shared" si="1227"/>
        <v>4.9.9.3.0.00.00 - Variação Patrimonial Aumentativa com Bonificações</v>
      </c>
      <c r="B4254" s="3" t="s">
        <v>3543</v>
      </c>
      <c r="C4254" s="4">
        <v>0</v>
      </c>
      <c r="E4254" s="1">
        <f>E4255</f>
        <v>0</v>
      </c>
      <c r="F4254" s="1">
        <f>F4255</f>
        <v>0</v>
      </c>
      <c r="H4254" t="b">
        <f t="shared" si="1230"/>
        <v>1</v>
      </c>
      <c r="I4254" t="str">
        <f t="shared" si="1226"/>
        <v>00</v>
      </c>
    </row>
    <row r="4255" spans="1:9" ht="25.5">
      <c r="A4255" t="str">
        <f t="shared" si="1227"/>
        <v>4.9.9.3.1.00.00 - Variação Patrimonial Aumentativa com Bonificações 
 - Consolidação</v>
      </c>
      <c r="B4255" s="5" t="s">
        <v>3544</v>
      </c>
      <c r="C4255" s="6">
        <v>0</v>
      </c>
      <c r="E4255" s="1">
        <f t="shared" ref="E4255" si="1261">SUMIF(A4255:B4255,"*intra*",C4255:D4255)+SUMIF(A4255:B4255,"*inter*",C4255:D4255)</f>
        <v>0</v>
      </c>
      <c r="F4255" s="1">
        <f t="shared" ref="F4255" si="1262">SUMIF(A4255:B4255,"*consolidação*",C4255:D4255)</f>
        <v>0</v>
      </c>
      <c r="H4255" t="b">
        <f t="shared" si="1230"/>
        <v>1</v>
      </c>
      <c r="I4255" t="str">
        <f t="shared" si="1226"/>
        <v>00</v>
      </c>
    </row>
    <row r="4256" spans="1:9">
      <c r="A4256" t="str">
        <f t="shared" si="1227"/>
        <v>4.9.9.4.0.00.00 - Amortização de Deságio em Investimentos</v>
      </c>
      <c r="B4256" s="3" t="s">
        <v>3545</v>
      </c>
      <c r="C4256" s="4">
        <v>2508550</v>
      </c>
      <c r="E4256" s="1">
        <f>E4259+E4260+E4258+E4261+E4257</f>
        <v>0</v>
      </c>
      <c r="F4256" s="1">
        <f>F4259+F4260+F4258+F4261+F4257</f>
        <v>2508550</v>
      </c>
      <c r="H4256" t="b">
        <f t="shared" si="1230"/>
        <v>1</v>
      </c>
      <c r="I4256" t="str">
        <f t="shared" si="1226"/>
        <v>00</v>
      </c>
    </row>
    <row r="4257" spans="1:10" ht="25.5">
      <c r="A4257" t="str">
        <f t="shared" si="1227"/>
        <v>4.9.9.4.1.00.00 - Amortização de Deságio em Investimentos - 
 Consolidação</v>
      </c>
      <c r="B4257" s="5" t="s">
        <v>3546</v>
      </c>
      <c r="C4257" s="6">
        <v>2508550</v>
      </c>
      <c r="E4257" s="1">
        <f t="shared" ref="E4257:E4261" si="1263">SUMIF(A4257:B4257,"*intra*",C4257:D4257)+SUMIF(A4257:B4257,"*inter*",C4257:D4257)</f>
        <v>0</v>
      </c>
      <c r="F4257" s="1">
        <f t="shared" ref="F4257:F4261" si="1264">SUMIF(A4257:B4257,"*consolidação*",C4257:D4257)</f>
        <v>2508550</v>
      </c>
      <c r="H4257" t="b">
        <f t="shared" si="1230"/>
        <v>1</v>
      </c>
      <c r="I4257" t="str">
        <f t="shared" si="1226"/>
        <v>00</v>
      </c>
    </row>
    <row r="4258" spans="1:10" ht="25.5">
      <c r="A4258" t="str">
        <f t="shared" si="1227"/>
        <v>4.9.9.4.2.00.00 - Amortização de Deságio em Investimentos - Intra 
 OFSS</v>
      </c>
      <c r="B4258" s="3" t="s">
        <v>3547</v>
      </c>
      <c r="C4258" s="4">
        <v>0</v>
      </c>
      <c r="E4258" s="1">
        <f t="shared" si="1263"/>
        <v>0</v>
      </c>
      <c r="F4258" s="1">
        <f t="shared" si="1264"/>
        <v>0</v>
      </c>
      <c r="H4258" t="b">
        <f t="shared" si="1230"/>
        <v>1</v>
      </c>
      <c r="I4258" t="str">
        <f t="shared" si="1226"/>
        <v>00</v>
      </c>
    </row>
    <row r="4259" spans="1:10" ht="25.5">
      <c r="A4259" t="str">
        <f t="shared" si="1227"/>
        <v>4.9.9.4.3.00.00 - Amortização de Deságio em Investimentos - Inter 
 OFSS - União</v>
      </c>
      <c r="B4259" s="5" t="s">
        <v>3548</v>
      </c>
      <c r="C4259" s="6">
        <v>0</v>
      </c>
      <c r="E4259" s="1">
        <f t="shared" si="1263"/>
        <v>0</v>
      </c>
      <c r="F4259" s="1">
        <f t="shared" si="1264"/>
        <v>0</v>
      </c>
      <c r="H4259" t="b">
        <f t="shared" si="1230"/>
        <v>1</v>
      </c>
      <c r="I4259" t="str">
        <f t="shared" si="1226"/>
        <v>00</v>
      </c>
    </row>
    <row r="4260" spans="1:10" ht="25.5">
      <c r="A4260" t="str">
        <f t="shared" si="1227"/>
        <v>4.9.9.4.4.00.00 - Amortização de Deságio em Investimentos - Inter 
 OFSS - Estado</v>
      </c>
      <c r="B4260" s="3" t="s">
        <v>3549</v>
      </c>
      <c r="C4260" s="4">
        <v>0</v>
      </c>
      <c r="E4260" s="1">
        <f t="shared" si="1263"/>
        <v>0</v>
      </c>
      <c r="F4260" s="1">
        <f t="shared" si="1264"/>
        <v>0</v>
      </c>
      <c r="H4260" t="b">
        <f t="shared" si="1230"/>
        <v>1</v>
      </c>
      <c r="I4260" t="str">
        <f t="shared" ref="I4260:I4267" si="1265">MID(A4260,11,2)</f>
        <v>00</v>
      </c>
    </row>
    <row r="4261" spans="1:10" ht="25.5">
      <c r="A4261" t="str">
        <f t="shared" ref="A4261:A4270" si="1266">TRIM(B4261)</f>
        <v>4.9.9.4.5.00.00 - Amortização de Deságio em Investimentos - Inter 
 OFSS - Município</v>
      </c>
      <c r="B4261" s="5" t="s">
        <v>3550</v>
      </c>
      <c r="C4261" s="6">
        <v>0</v>
      </c>
      <c r="E4261" s="1">
        <f t="shared" si="1263"/>
        <v>0</v>
      </c>
      <c r="F4261" s="1">
        <f t="shared" si="1264"/>
        <v>0</v>
      </c>
      <c r="H4261" t="b">
        <f t="shared" ref="H4261:H4267" si="1267">IF(I4261="00",C4261=E4261+F4261,TRUE)</f>
        <v>1</v>
      </c>
      <c r="I4261" t="str">
        <f t="shared" si="1265"/>
        <v>00</v>
      </c>
    </row>
    <row r="4262" spans="1:10">
      <c r="A4262" t="str">
        <f t="shared" si="1266"/>
        <v>4.9.9.5.0.00.00 - Multas Administrativas</v>
      </c>
      <c r="B4262" s="3" t="s">
        <v>3551</v>
      </c>
      <c r="C4262" s="4">
        <v>30764539280.790001</v>
      </c>
      <c r="E4262" s="1">
        <f>E4263</f>
        <v>0</v>
      </c>
      <c r="F4262" s="1">
        <f>F4263</f>
        <v>30764539280.790001</v>
      </c>
      <c r="H4262" t="b">
        <f t="shared" si="1267"/>
        <v>1</v>
      </c>
      <c r="I4262" t="str">
        <f t="shared" si="1265"/>
        <v>00</v>
      </c>
    </row>
    <row r="4263" spans="1:10">
      <c r="A4263" t="str">
        <f t="shared" si="1266"/>
        <v>4.9.9.5.1.00.00 - Multas Administrativas - Consolidação</v>
      </c>
      <c r="B4263" s="5" t="s">
        <v>3552</v>
      </c>
      <c r="C4263" s="6">
        <v>30764539280.790001</v>
      </c>
      <c r="E4263" s="1">
        <f t="shared" ref="E4263" si="1268">SUMIF(A4263:B4263,"*intra*",C4263:D4263)+SUMIF(A4263:B4263,"*inter*",C4263:D4263)</f>
        <v>0</v>
      </c>
      <c r="F4263" s="1">
        <f t="shared" ref="F4263" si="1269">SUMIF(A4263:B4263,"*consolidação*",C4263:D4263)</f>
        <v>30764539280.790001</v>
      </c>
      <c r="H4263" t="b">
        <f t="shared" si="1267"/>
        <v>1</v>
      </c>
      <c r="I4263" t="str">
        <f t="shared" si="1265"/>
        <v>00</v>
      </c>
    </row>
    <row r="4264" spans="1:10">
      <c r="A4264" t="str">
        <f t="shared" si="1266"/>
        <v>4.9.9.6.0.00.00 - Indenizações</v>
      </c>
      <c r="B4264" s="3" t="s">
        <v>3553</v>
      </c>
      <c r="C4264" s="4">
        <v>26457277671.689999</v>
      </c>
      <c r="E4264" s="1">
        <f>E4265</f>
        <v>0</v>
      </c>
      <c r="F4264" s="1">
        <f>F4265</f>
        <v>26457277671.689999</v>
      </c>
      <c r="H4264" t="b">
        <f t="shared" si="1267"/>
        <v>1</v>
      </c>
      <c r="I4264" t="str">
        <f t="shared" si="1265"/>
        <v>00</v>
      </c>
    </row>
    <row r="4265" spans="1:10">
      <c r="A4265" t="str">
        <f t="shared" si="1266"/>
        <v>4.9.9.6.1.00.00 - Indenizações - Consolidação</v>
      </c>
      <c r="B4265" s="5" t="s">
        <v>3554</v>
      </c>
      <c r="C4265" s="6">
        <v>26457277671.689999</v>
      </c>
      <c r="E4265" s="1">
        <f t="shared" ref="E4265" si="1270">SUMIF(A4265:B4265,"*intra*",C4265:D4265)+SUMIF(A4265:B4265,"*inter*",C4265:D4265)</f>
        <v>0</v>
      </c>
      <c r="F4265" s="1">
        <f t="shared" ref="F4265" si="1271">SUMIF(A4265:B4265,"*consolidação*",C4265:D4265)</f>
        <v>26457277671.689999</v>
      </c>
      <c r="H4265" t="b">
        <f t="shared" si="1267"/>
        <v>1</v>
      </c>
      <c r="I4265" t="str">
        <f t="shared" si="1265"/>
        <v>00</v>
      </c>
    </row>
    <row r="4266" spans="1:10" ht="25.5">
      <c r="A4266" t="str">
        <f t="shared" si="1266"/>
        <v>4.9.9.9.0.00.00 - Variações Patrimoniais Aumentativas Decorrentes de 
 Fatos Geradores Diversos</v>
      </c>
      <c r="B4266" s="3" t="s">
        <v>3555</v>
      </c>
      <c r="C4266" s="4">
        <v>285244386681.28998</v>
      </c>
      <c r="E4266" s="1">
        <f>E4267</f>
        <v>0</v>
      </c>
      <c r="F4266" s="1">
        <f>F4267</f>
        <v>285244386681.28998</v>
      </c>
      <c r="H4266" t="b">
        <f t="shared" si="1267"/>
        <v>1</v>
      </c>
      <c r="I4266" t="str">
        <f t="shared" si="1265"/>
        <v>00</v>
      </c>
    </row>
    <row r="4267" spans="1:10" ht="25.5">
      <c r="A4267" t="str">
        <f t="shared" si="1266"/>
        <v>4.9.9.9.1.00.00 - Variações Patrimoniais Aumentativas Decorrentes de 
 Fatos Geradores Diversos - Consolidação</v>
      </c>
      <c r="B4267" s="5" t="s">
        <v>3556</v>
      </c>
      <c r="C4267" s="6">
        <v>285244386681.28998</v>
      </c>
      <c r="E4267" s="1">
        <f t="shared" ref="E4267:E4269" si="1272">SUMIF(A4267:B4267,"*intra*",C4267:D4267)+SUMIF(A4267:B4267,"*inter*",C4267:D4267)</f>
        <v>0</v>
      </c>
      <c r="F4267" s="1">
        <f t="shared" ref="F4267:F4269" si="1273">SUMIF(A4267:B4267,"*consolidação*",C4267:D4267)</f>
        <v>285244386681.28998</v>
      </c>
      <c r="H4267" t="b">
        <f t="shared" si="1267"/>
        <v>1</v>
      </c>
      <c r="I4267" t="str">
        <f t="shared" si="1265"/>
        <v>00</v>
      </c>
    </row>
    <row r="4268" spans="1:10">
      <c r="B4268" s="3" t="s">
        <v>1385</v>
      </c>
      <c r="C4268" s="31"/>
      <c r="E4268" s="1">
        <f t="shared" si="1272"/>
        <v>0</v>
      </c>
      <c r="F4268" s="1">
        <f t="shared" si="1273"/>
        <v>0</v>
      </c>
      <c r="H4268" t="s">
        <v>3557</v>
      </c>
    </row>
    <row r="4269" spans="1:10">
      <c r="B4269" s="5" t="s">
        <v>3558</v>
      </c>
      <c r="C4269" s="42"/>
      <c r="E4269" s="1">
        <f t="shared" si="1272"/>
        <v>0</v>
      </c>
      <c r="F4269" s="1">
        <f t="shared" si="1273"/>
        <v>0</v>
      </c>
      <c r="H4269" t="s">
        <v>3557</v>
      </c>
    </row>
    <row r="4270" spans="1:10">
      <c r="A4270" t="str">
        <f t="shared" si="1266"/>
        <v>Resultado Patrimonial do Período</v>
      </c>
      <c r="B4270" s="19" t="s">
        <v>1386</v>
      </c>
      <c r="C4270" s="52">
        <v>-548633109075.09998</v>
      </c>
      <c r="D4270" s="14"/>
      <c r="E4270" s="13">
        <f>E3975-E3556</f>
        <v>-284861788227.54102</v>
      </c>
      <c r="F4270" s="49">
        <f>F3975-F3556</f>
        <v>-263771320847.56055</v>
      </c>
      <c r="G4270" s="14"/>
      <c r="H4270" s="14" t="b">
        <f>C4270=E4270+F4270</f>
        <v>0</v>
      </c>
      <c r="I4270" s="14"/>
      <c r="J4270" s="50">
        <f>F4270+E4270-C4270</f>
        <v>-1.5869140625E-3</v>
      </c>
    </row>
    <row r="4273" spans="1:12" ht="15.75" thickBot="1"/>
    <row r="4274" spans="1:12">
      <c r="C4274" s="88" t="s">
        <v>1398</v>
      </c>
      <c r="D4274" s="89"/>
      <c r="E4274" s="89"/>
      <c r="F4274" s="90"/>
      <c r="H4274" s="87" t="s">
        <v>1399</v>
      </c>
      <c r="I4274" s="87"/>
      <c r="J4274" s="87"/>
      <c r="K4274" s="87"/>
    </row>
    <row r="4275" spans="1:12">
      <c r="B4275" s="84" t="s">
        <v>1400</v>
      </c>
      <c r="C4275" s="91" t="s">
        <v>1401</v>
      </c>
      <c r="D4275" s="86"/>
      <c r="E4275" s="86"/>
      <c r="F4275" s="92"/>
      <c r="H4275" s="86" t="s">
        <v>1401</v>
      </c>
      <c r="I4275" s="86"/>
      <c r="J4275" s="86"/>
      <c r="K4275" s="86"/>
    </row>
    <row r="4276" spans="1:12" ht="38.25">
      <c r="B4276" s="85"/>
      <c r="C4276" s="24" t="s">
        <v>1402</v>
      </c>
      <c r="D4276" s="2" t="s">
        <v>1403</v>
      </c>
      <c r="E4276" s="2" t="s">
        <v>1404</v>
      </c>
      <c r="F4276" s="25" t="s">
        <v>1405</v>
      </c>
      <c r="G4276" s="27" t="s">
        <v>1406</v>
      </c>
      <c r="H4276" s="2" t="s">
        <v>1402</v>
      </c>
      <c r="I4276" s="2" t="s">
        <v>1403</v>
      </c>
      <c r="J4276" s="2" t="s">
        <v>1404</v>
      </c>
      <c r="K4276" s="2" t="s">
        <v>1405</v>
      </c>
      <c r="L4276" s="28" t="s">
        <v>1406</v>
      </c>
    </row>
    <row r="4277" spans="1:12">
      <c r="A4277" t="str">
        <f t="shared" ref="A4277:A4340" si="1274">TRIM(B4277)</f>
        <v>Receitas Orçamentárias</v>
      </c>
      <c r="B4277" s="29" t="s">
        <v>1400</v>
      </c>
      <c r="C4277" s="30"/>
      <c r="D4277" s="31"/>
      <c r="E4277" s="31"/>
      <c r="F4277" s="32"/>
      <c r="H4277" s="31"/>
      <c r="I4277" s="31"/>
      <c r="J4277" s="31"/>
      <c r="K4277" s="31"/>
    </row>
    <row r="4278" spans="1:12">
      <c r="A4278" t="str">
        <f t="shared" si="1274"/>
        <v>Total Receitas</v>
      </c>
      <c r="B4278" s="33" t="s">
        <v>3559</v>
      </c>
      <c r="C4278" s="6">
        <v>539133113060.63</v>
      </c>
      <c r="D4278" s="6">
        <v>3266246215.9099998</v>
      </c>
      <c r="E4278" s="6">
        <v>23032286315.040001</v>
      </c>
      <c r="F4278" s="6">
        <v>1962137783.51</v>
      </c>
      <c r="G4278" s="1">
        <f>C4278-D4278-E4278-F4278</f>
        <v>510872442746.17004</v>
      </c>
      <c r="H4278" s="6">
        <v>905565954655.68994</v>
      </c>
      <c r="I4278" s="6">
        <v>45044381840.470001</v>
      </c>
      <c r="J4278" s="6">
        <v>59905621883.870003</v>
      </c>
      <c r="K4278" s="6">
        <v>8210084354.9899998</v>
      </c>
      <c r="L4278" s="1">
        <f>H4278-I4278-J4278-K4278</f>
        <v>792405866576.35999</v>
      </c>
    </row>
    <row r="4279" spans="1:12">
      <c r="A4279" t="str">
        <f t="shared" si="1274"/>
        <v>1.0.0.0.00.00.00 - Receitas Correntes</v>
      </c>
      <c r="B4279" s="29" t="s">
        <v>3560</v>
      </c>
      <c r="C4279" s="4">
        <v>496996124289.38</v>
      </c>
      <c r="D4279" s="4">
        <v>3260986153.4400001</v>
      </c>
      <c r="E4279" s="4">
        <v>23029683314.52</v>
      </c>
      <c r="F4279" s="4">
        <v>1906458245.52</v>
      </c>
      <c r="G4279" s="1">
        <f t="shared" ref="G4279:G4342" si="1275">C4279-D4279-E4279-F4279</f>
        <v>468798996575.89996</v>
      </c>
      <c r="H4279" s="4">
        <v>796631758883.16003</v>
      </c>
      <c r="I4279" s="4">
        <v>45044381840.470001</v>
      </c>
      <c r="J4279" s="4">
        <v>59905621883.870003</v>
      </c>
      <c r="K4279" s="4">
        <v>8153790549.6499996</v>
      </c>
      <c r="L4279" s="1">
        <f t="shared" ref="L4279:L4342" si="1276">H4279-I4279-J4279-K4279</f>
        <v>683527964609.17004</v>
      </c>
    </row>
    <row r="4280" spans="1:12">
      <c r="A4280" t="str">
        <f t="shared" si="1274"/>
        <v>1.1.0.0.00.00.00 - Receita Tributária</v>
      </c>
      <c r="B4280" s="33" t="s">
        <v>3561</v>
      </c>
      <c r="C4280" s="6">
        <v>107760940876.17999</v>
      </c>
      <c r="D4280" s="6">
        <v>93511884.810000002</v>
      </c>
      <c r="E4280" s="6">
        <v>10783121.119999999</v>
      </c>
      <c r="F4280" s="6">
        <v>351583467.52999997</v>
      </c>
      <c r="G4280" s="79">
        <v>115381594692.07001</v>
      </c>
      <c r="H4280" s="6">
        <v>508851796598.14001</v>
      </c>
      <c r="I4280" s="6">
        <v>41555178540.440002</v>
      </c>
      <c r="J4280" s="6">
        <v>43267652327.080002</v>
      </c>
      <c r="K4280" s="6">
        <v>7142601479.46</v>
      </c>
      <c r="L4280" s="79">
        <v>425415430222.75</v>
      </c>
    </row>
    <row r="4281" spans="1:12">
      <c r="A4281" t="str">
        <f t="shared" si="1274"/>
        <v>1.1.1.0.00.00.00 - Impostos</v>
      </c>
      <c r="B4281" s="29" t="s">
        <v>3562</v>
      </c>
      <c r="C4281" s="4">
        <v>100616893488.71001</v>
      </c>
      <c r="D4281" s="4">
        <v>85800319.599999994</v>
      </c>
      <c r="E4281" s="4">
        <v>10721759.390000001</v>
      </c>
      <c r="F4281" s="4">
        <v>289220041.77999997</v>
      </c>
      <c r="G4281" s="79">
        <v>108289902907.95</v>
      </c>
      <c r="H4281" s="4">
        <v>487993017515.32001</v>
      </c>
      <c r="I4281" s="4">
        <v>41555178540.440002</v>
      </c>
      <c r="J4281" s="4">
        <v>43267646366.779999</v>
      </c>
      <c r="K4281" s="4">
        <v>6675133149.5200005</v>
      </c>
      <c r="L4281" s="79">
        <v>405012533577.88</v>
      </c>
    </row>
    <row r="4282" spans="1:12">
      <c r="A4282" t="str">
        <f t="shared" si="1274"/>
        <v>1.1.1.1.00.00.00 - Impostos sobre o Comércio Exterior</v>
      </c>
      <c r="B4282" s="33" t="s">
        <v>3563</v>
      </c>
      <c r="C4282" s="6"/>
      <c r="D4282" s="6"/>
      <c r="E4282" s="6"/>
      <c r="F4282" s="6"/>
      <c r="G4282" s="1">
        <f t="shared" si="1275"/>
        <v>0</v>
      </c>
      <c r="H4282" s="6"/>
      <c r="I4282" s="6"/>
      <c r="J4282" s="6"/>
      <c r="K4282" s="6"/>
      <c r="L4282" s="1">
        <f t="shared" si="1276"/>
        <v>0</v>
      </c>
    </row>
    <row r="4283" spans="1:12">
      <c r="A4283" t="str">
        <f t="shared" si="1274"/>
        <v>1.1.1.1.01.00.00 - Imposto sobre a Importação - II</v>
      </c>
      <c r="B4283" s="29" t="s">
        <v>3564</v>
      </c>
      <c r="C4283" s="4"/>
      <c r="D4283" s="4"/>
      <c r="E4283" s="4"/>
      <c r="F4283" s="4"/>
      <c r="G4283" s="1">
        <f t="shared" si="1275"/>
        <v>0</v>
      </c>
      <c r="H4283" s="4"/>
      <c r="I4283" s="4"/>
      <c r="J4283" s="4"/>
      <c r="K4283" s="4"/>
      <c r="L4283" s="1">
        <f t="shared" si="1276"/>
        <v>0</v>
      </c>
    </row>
    <row r="4284" spans="1:12">
      <c r="A4284" t="str">
        <f t="shared" si="1274"/>
        <v>1.1.1.1.02.00.00 - Imposto sobre a Exportação - IE</v>
      </c>
      <c r="B4284" s="33" t="s">
        <v>3565</v>
      </c>
      <c r="C4284" s="6"/>
      <c r="D4284" s="6"/>
      <c r="E4284" s="6"/>
      <c r="F4284" s="6"/>
      <c r="G4284" s="1">
        <f t="shared" si="1275"/>
        <v>0</v>
      </c>
      <c r="H4284" s="6"/>
      <c r="I4284" s="6"/>
      <c r="J4284" s="6"/>
      <c r="K4284" s="6"/>
      <c r="L4284" s="1">
        <f t="shared" si="1276"/>
        <v>0</v>
      </c>
    </row>
    <row r="4285" spans="1:12">
      <c r="A4285" t="str">
        <f t="shared" si="1274"/>
        <v>1.1.1.2.00.00.00 - Impostos sobre o Patrimônio e a Renda</v>
      </c>
      <c r="B4285" s="29" t="s">
        <v>3566</v>
      </c>
      <c r="C4285" s="4">
        <v>51787170100.029999</v>
      </c>
      <c r="D4285" s="4">
        <v>27747730.829999998</v>
      </c>
      <c r="E4285" s="4">
        <v>8915766.4100000001</v>
      </c>
      <c r="F4285" s="4">
        <v>255824746.21000001</v>
      </c>
      <c r="G4285" s="1">
        <f t="shared" si="1275"/>
        <v>51494681856.579994</v>
      </c>
      <c r="H4285" s="4">
        <v>75255319148.320007</v>
      </c>
      <c r="I4285" s="4">
        <v>6173138213.4700003</v>
      </c>
      <c r="J4285" s="4">
        <v>3514556412.3699999</v>
      </c>
      <c r="K4285" s="4">
        <v>304895874.81</v>
      </c>
      <c r="L4285" s="1">
        <f t="shared" si="1276"/>
        <v>65262728647.670006</v>
      </c>
    </row>
    <row r="4286" spans="1:12" ht="25.5">
      <c r="A4286" t="str">
        <f t="shared" si="1274"/>
        <v>1.1.1.2.01.00.00 - Imposto sobre a Propriedade Territorial Rural - 
 ITR</v>
      </c>
      <c r="B4286" s="33" t="s">
        <v>3567</v>
      </c>
      <c r="C4286" s="6">
        <v>164139599.28999999</v>
      </c>
      <c r="D4286" s="6">
        <v>1250012.3</v>
      </c>
      <c r="E4286" s="6">
        <v>6775234.5300000003</v>
      </c>
      <c r="F4286" s="6">
        <v>492901.85</v>
      </c>
      <c r="G4286" s="1">
        <f t="shared" si="1275"/>
        <v>155621450.60999998</v>
      </c>
      <c r="H4286" s="6"/>
      <c r="I4286" s="6"/>
      <c r="J4286" s="6"/>
      <c r="K4286" s="6"/>
      <c r="L4286" s="1">
        <f t="shared" si="1276"/>
        <v>0</v>
      </c>
    </row>
    <row r="4287" spans="1:12" ht="25.5">
      <c r="A4287" t="str">
        <f t="shared" si="1274"/>
        <v>1.1.1.2.02.00.00 - Imposto sobre a Propriedade Predial e Territorial 
 Urbana – IPTU</v>
      </c>
      <c r="B4287" s="29" t="s">
        <v>3568</v>
      </c>
      <c r="C4287" s="4">
        <v>29301187324.549999</v>
      </c>
      <c r="D4287" s="4">
        <v>12023106.09</v>
      </c>
      <c r="E4287" s="4">
        <v>1746661.36</v>
      </c>
      <c r="F4287" s="4">
        <v>213949704.22999999</v>
      </c>
      <c r="G4287" s="1">
        <f t="shared" si="1275"/>
        <v>29073467852.869999</v>
      </c>
      <c r="H4287" s="4">
        <v>732624173.33000004</v>
      </c>
      <c r="I4287" s="4"/>
      <c r="J4287" s="4"/>
      <c r="K4287" s="4">
        <v>27713840.98</v>
      </c>
      <c r="L4287" s="1">
        <f t="shared" si="1276"/>
        <v>704910332.35000002</v>
      </c>
    </row>
    <row r="4288" spans="1:12" ht="25.5">
      <c r="A4288" t="str">
        <f t="shared" si="1274"/>
        <v>1.1.1.2.04.00.00 - Imposto sobre a Renda e Proventos de Qualquer 
 Natureza – IR</v>
      </c>
      <c r="B4288" s="33" t="s">
        <v>3569</v>
      </c>
      <c r="C4288" s="6">
        <v>13560005130.77</v>
      </c>
      <c r="D4288" s="6">
        <v>8626204.3599999994</v>
      </c>
      <c r="E4288" s="6">
        <v>298811.96999999997</v>
      </c>
      <c r="F4288" s="6">
        <v>4721529.87</v>
      </c>
      <c r="G4288" s="1">
        <f t="shared" si="1275"/>
        <v>13546358584.57</v>
      </c>
      <c r="H4288" s="6">
        <v>29239125037.470001</v>
      </c>
      <c r="I4288" s="6"/>
      <c r="J4288" s="6"/>
      <c r="K4288" s="6">
        <v>8246205.9400000004</v>
      </c>
      <c r="L4288" s="1">
        <f t="shared" si="1276"/>
        <v>29230878831.530003</v>
      </c>
    </row>
    <row r="4289" spans="1:12">
      <c r="A4289" t="str">
        <f t="shared" si="1274"/>
        <v>1.1.1.2.04.10.00 - Pessoas Físicas</v>
      </c>
      <c r="B4289" s="29" t="s">
        <v>3570</v>
      </c>
      <c r="C4289" s="4"/>
      <c r="D4289" s="4"/>
      <c r="E4289" s="4"/>
      <c r="F4289" s="4"/>
      <c r="G4289" s="1">
        <f t="shared" si="1275"/>
        <v>0</v>
      </c>
      <c r="H4289" s="4"/>
      <c r="I4289" s="4"/>
      <c r="J4289" s="4"/>
      <c r="K4289" s="4"/>
      <c r="L4289" s="1">
        <f t="shared" si="1276"/>
        <v>0</v>
      </c>
    </row>
    <row r="4290" spans="1:12" ht="25.5">
      <c r="A4290" t="str">
        <f t="shared" si="1274"/>
        <v>1.1.1.2.04.11.00 - Receita de Parcelamentos - Imposto sobre a Renda 
 - Pessoas Físicas</v>
      </c>
      <c r="B4290" s="33" t="s">
        <v>3571</v>
      </c>
      <c r="C4290" s="6">
        <v>68778026.370000005</v>
      </c>
      <c r="D4290" s="6"/>
      <c r="E4290" s="6"/>
      <c r="F4290" s="6"/>
      <c r="G4290" s="1">
        <f t="shared" si="1275"/>
        <v>68778026.370000005</v>
      </c>
      <c r="H4290" s="6"/>
      <c r="I4290" s="6"/>
      <c r="J4290" s="6"/>
      <c r="K4290" s="6"/>
      <c r="L4290" s="1">
        <f t="shared" si="1276"/>
        <v>0</v>
      </c>
    </row>
    <row r="4291" spans="1:12">
      <c r="A4291" t="str">
        <f t="shared" si="1274"/>
        <v>1.1.1.2.04.21.00 - Pessoa Jurídica - Líquida de Incentivos</v>
      </c>
      <c r="B4291" s="29" t="s">
        <v>3572</v>
      </c>
      <c r="C4291" s="4">
        <v>17653893.100000001</v>
      </c>
      <c r="D4291" s="4"/>
      <c r="E4291" s="4"/>
      <c r="F4291" s="4"/>
      <c r="G4291" s="1">
        <f t="shared" si="1275"/>
        <v>17653893.100000001</v>
      </c>
      <c r="H4291" s="4"/>
      <c r="I4291" s="4"/>
      <c r="J4291" s="4"/>
      <c r="K4291" s="4"/>
      <c r="L4291" s="1">
        <f t="shared" si="1276"/>
        <v>0</v>
      </c>
    </row>
    <row r="4292" spans="1:12" ht="25.5">
      <c r="A4292" t="str">
        <f t="shared" si="1274"/>
        <v>1.1.1.2.04.22.00 - Receita de Parcelamentos - Imposto sobre a Renda 
 - Pessoas Jurídicas</v>
      </c>
      <c r="B4292" s="33" t="s">
        <v>3573</v>
      </c>
      <c r="C4292" s="6">
        <v>4078481.92</v>
      </c>
      <c r="D4292" s="6"/>
      <c r="E4292" s="6"/>
      <c r="F4292" s="6"/>
      <c r="G4292" s="1">
        <f t="shared" si="1275"/>
        <v>4078481.92</v>
      </c>
      <c r="H4292" s="6"/>
      <c r="I4292" s="6"/>
      <c r="J4292" s="6"/>
      <c r="K4292" s="6"/>
      <c r="L4292" s="1">
        <f t="shared" si="1276"/>
        <v>0</v>
      </c>
    </row>
    <row r="4293" spans="1:12" ht="25.5">
      <c r="A4293" t="str">
        <f t="shared" si="1274"/>
        <v>1.1.1.2.04.23.00 - Imposto de Renda Pessoa Jurídica - Simples 
 Federal e Nacional</v>
      </c>
      <c r="B4293" s="29" t="s">
        <v>3574</v>
      </c>
      <c r="C4293" s="4">
        <v>55411711.450000003</v>
      </c>
      <c r="D4293" s="4"/>
      <c r="E4293" s="4"/>
      <c r="F4293" s="4"/>
      <c r="G4293" s="1">
        <f t="shared" si="1275"/>
        <v>55411711.450000003</v>
      </c>
      <c r="H4293" s="4"/>
      <c r="I4293" s="4"/>
      <c r="J4293" s="4"/>
      <c r="K4293" s="4"/>
      <c r="L4293" s="1">
        <f t="shared" si="1276"/>
        <v>0</v>
      </c>
    </row>
    <row r="4294" spans="1:12">
      <c r="A4294" t="str">
        <f t="shared" si="1274"/>
        <v>1.1.1.2.04.31.00 - Retido nas Fontes - Trabalho</v>
      </c>
      <c r="B4294" s="33" t="s">
        <v>3575</v>
      </c>
      <c r="C4294" s="6">
        <v>11855338889.33</v>
      </c>
      <c r="D4294" s="6">
        <v>5395317.2999999998</v>
      </c>
      <c r="E4294" s="6">
        <v>297299.86</v>
      </c>
      <c r="F4294" s="6">
        <v>3266642.49</v>
      </c>
      <c r="G4294" s="1">
        <f t="shared" si="1275"/>
        <v>11846379629.68</v>
      </c>
      <c r="H4294" s="6">
        <v>28630544890.48</v>
      </c>
      <c r="I4294" s="6"/>
      <c r="J4294" s="6"/>
      <c r="K4294" s="6">
        <v>1911280.9</v>
      </c>
      <c r="L4294" s="1">
        <f t="shared" si="1276"/>
        <v>28628633609.579998</v>
      </c>
    </row>
    <row r="4295" spans="1:12">
      <c r="A4295" t="str">
        <f t="shared" si="1274"/>
        <v>1.1.1.2.04.32.00 - Retido nas Fontes - Capital</v>
      </c>
      <c r="B4295" s="29" t="s">
        <v>3576</v>
      </c>
      <c r="C4295" s="4">
        <v>17439346.969999999</v>
      </c>
      <c r="D4295" s="4"/>
      <c r="E4295" s="4"/>
      <c r="F4295" s="4"/>
      <c r="G4295" s="1">
        <f t="shared" si="1275"/>
        <v>17439346.969999999</v>
      </c>
      <c r="H4295" s="4">
        <v>176936.46</v>
      </c>
      <c r="I4295" s="4"/>
      <c r="J4295" s="4"/>
      <c r="K4295" s="4"/>
      <c r="L4295" s="1">
        <f t="shared" si="1276"/>
        <v>176936.46</v>
      </c>
    </row>
    <row r="4296" spans="1:12">
      <c r="A4296" t="str">
        <f t="shared" si="1274"/>
        <v>1.1.1.2.04.33.00 - Retido nas Fontes - Remessa ao Exterior</v>
      </c>
      <c r="B4296" s="33" t="s">
        <v>3577</v>
      </c>
      <c r="C4296" s="6">
        <v>42593584.32</v>
      </c>
      <c r="D4296" s="6"/>
      <c r="E4296" s="6"/>
      <c r="F4296" s="6"/>
      <c r="G4296" s="1">
        <f t="shared" si="1275"/>
        <v>42593584.32</v>
      </c>
      <c r="H4296" s="6">
        <v>5071.78</v>
      </c>
      <c r="I4296" s="6"/>
      <c r="J4296" s="6"/>
      <c r="K4296" s="6"/>
      <c r="L4296" s="1">
        <f t="shared" si="1276"/>
        <v>5071.78</v>
      </c>
    </row>
    <row r="4297" spans="1:12">
      <c r="A4297" t="str">
        <f t="shared" si="1274"/>
        <v>1.1.1.2.04.34.00 - Retido nas Fontes - Outros Rendimentos</v>
      </c>
      <c r="B4297" s="29" t="s">
        <v>3578</v>
      </c>
      <c r="C4297" s="4">
        <v>1344060226.1800001</v>
      </c>
      <c r="D4297" s="4">
        <v>3230887.06</v>
      </c>
      <c r="E4297" s="4">
        <v>1512.11</v>
      </c>
      <c r="F4297" s="4">
        <v>1450811.32</v>
      </c>
      <c r="G4297" s="1">
        <f t="shared" si="1275"/>
        <v>1339377015.6900003</v>
      </c>
      <c r="H4297" s="4">
        <v>608398138.75</v>
      </c>
      <c r="I4297" s="4"/>
      <c r="J4297" s="4"/>
      <c r="K4297" s="4">
        <v>6334925.04</v>
      </c>
      <c r="L4297" s="1">
        <f t="shared" si="1276"/>
        <v>602063213.71000004</v>
      </c>
    </row>
    <row r="4298" spans="1:12" ht="38.25">
      <c r="A4298" t="str">
        <f t="shared" si="1274"/>
        <v>1.1.1.2.04.35.00 - Receita de Parcelamentos – Imposto sobre a Renda 
 - Retido na Fonte</v>
      </c>
      <c r="B4298" s="33" t="s">
        <v>3579</v>
      </c>
      <c r="C4298" s="6">
        <v>154650971.13</v>
      </c>
      <c r="D4298" s="6"/>
      <c r="E4298" s="6"/>
      <c r="F4298" s="6">
        <v>4076.06</v>
      </c>
      <c r="G4298" s="1">
        <f t="shared" si="1275"/>
        <v>154646895.06999999</v>
      </c>
      <c r="H4298" s="6"/>
      <c r="I4298" s="6"/>
      <c r="J4298" s="6"/>
      <c r="K4298" s="6"/>
      <c r="L4298" s="1">
        <f t="shared" si="1276"/>
        <v>0</v>
      </c>
    </row>
    <row r="4299" spans="1:12" ht="25.5">
      <c r="A4299" t="str">
        <f t="shared" si="1274"/>
        <v>1.1.1.2.05.00.00 - Imposto sobre a Propriedade de Veículos 
 Automotores – IPVA</v>
      </c>
      <c r="B4299" s="29" t="s">
        <v>3580</v>
      </c>
      <c r="C4299" s="4"/>
      <c r="D4299" s="4"/>
      <c r="E4299" s="4"/>
      <c r="F4299" s="4"/>
      <c r="G4299" s="1">
        <f t="shared" si="1275"/>
        <v>0</v>
      </c>
      <c r="H4299" s="4">
        <v>37657225959.07</v>
      </c>
      <c r="I4299" s="4">
        <v>6173138213.4700003</v>
      </c>
      <c r="J4299" s="4">
        <v>2591498087.9099998</v>
      </c>
      <c r="K4299" s="4">
        <v>189166681.02000001</v>
      </c>
      <c r="L4299" s="1">
        <f t="shared" si="1276"/>
        <v>28703422976.669998</v>
      </c>
    </row>
    <row r="4300" spans="1:12" ht="38.25">
      <c r="A4300" t="str">
        <f t="shared" si="1274"/>
        <v>1.1.1.2.07.00.00 - Imposto sobre Transmissão "Causa Mortis" e Doação 
 de Bens e Direitos – ITCD</v>
      </c>
      <c r="B4300" s="33" t="s">
        <v>3581</v>
      </c>
      <c r="C4300" s="6"/>
      <c r="D4300" s="6"/>
      <c r="E4300" s="6"/>
      <c r="F4300" s="6"/>
      <c r="G4300" s="1">
        <f t="shared" si="1275"/>
        <v>0</v>
      </c>
      <c r="H4300" s="6">
        <v>7299489788.6199999</v>
      </c>
      <c r="I4300" s="6"/>
      <c r="J4300" s="6">
        <v>923058324.46000004</v>
      </c>
      <c r="K4300" s="6">
        <v>79178869.439999998</v>
      </c>
      <c r="L4300" s="1">
        <f t="shared" si="1276"/>
        <v>6297252594.7200003</v>
      </c>
    </row>
    <row r="4301" spans="1:12" ht="25.5">
      <c r="A4301" t="str">
        <f t="shared" si="1274"/>
        <v>1.1.1.2.08.00.00 - Imposto sobre Transmissão "Inter Vivos" de Bens 
 Imóveis e de Direitos Reais sobre Imóveis – ITBI</v>
      </c>
      <c r="B4301" s="29" t="s">
        <v>3582</v>
      </c>
      <c r="C4301" s="4">
        <v>8761838045.4200001</v>
      </c>
      <c r="D4301" s="4">
        <v>5848408.0800000001</v>
      </c>
      <c r="E4301" s="4">
        <v>95058.55</v>
      </c>
      <c r="F4301" s="4">
        <v>36660610.259999998</v>
      </c>
      <c r="G4301" s="1">
        <f t="shared" si="1275"/>
        <v>8719233968.5300007</v>
      </c>
      <c r="H4301" s="4">
        <v>326854189.82999998</v>
      </c>
      <c r="I4301" s="4"/>
      <c r="J4301" s="4"/>
      <c r="K4301" s="4">
        <v>590277.43000000005</v>
      </c>
      <c r="L4301" s="1">
        <f t="shared" si="1276"/>
        <v>326263912.39999998</v>
      </c>
    </row>
    <row r="4302" spans="1:12">
      <c r="A4302" t="str">
        <f t="shared" si="1274"/>
        <v>1.1.1.3.00.00.00 - Impostos sobre a Produção e a Circulação</v>
      </c>
      <c r="B4302" s="33" t="s">
        <v>3583</v>
      </c>
      <c r="C4302" s="6">
        <v>48829723388.68</v>
      </c>
      <c r="D4302" s="6">
        <v>58052588.770000003</v>
      </c>
      <c r="E4302" s="6">
        <v>1805992.98</v>
      </c>
      <c r="F4302" s="6">
        <v>33395295.57</v>
      </c>
      <c r="G4302" s="1">
        <f t="shared" si="1275"/>
        <v>48736469511.360001</v>
      </c>
      <c r="H4302" s="6">
        <v>412737698367</v>
      </c>
      <c r="I4302" s="6">
        <v>35382040326.970001</v>
      </c>
      <c r="J4302" s="6">
        <v>39753089954.410004</v>
      </c>
      <c r="K4302" s="6">
        <v>6370237274.71</v>
      </c>
      <c r="L4302" s="1">
        <f t="shared" si="1276"/>
        <v>331232330810.90997</v>
      </c>
    </row>
    <row r="4303" spans="1:12">
      <c r="A4303" t="str">
        <f t="shared" si="1274"/>
        <v>1.1.1.3.01.00.00 - Imposto sobre Produtos Industrializados - IPI</v>
      </c>
      <c r="B4303" s="29" t="s">
        <v>3584</v>
      </c>
      <c r="C4303" s="4"/>
      <c r="D4303" s="4"/>
      <c r="E4303" s="4"/>
      <c r="F4303" s="4"/>
      <c r="G4303" s="1">
        <f t="shared" si="1275"/>
        <v>0</v>
      </c>
      <c r="H4303" s="4"/>
      <c r="I4303" s="4"/>
      <c r="J4303" s="4"/>
      <c r="K4303" s="4"/>
      <c r="L4303" s="1">
        <f t="shared" si="1276"/>
        <v>0</v>
      </c>
    </row>
    <row r="4304" spans="1:12" ht="38.25">
      <c r="A4304" t="str">
        <f t="shared" si="1274"/>
        <v>1.1.1.3.02.00.00 - Imposto sobre Op. Relativas à Circulação de 
 Mercadorias e sobre Prest.de Serv.de Transp. Interest.e Interm. e de 
 Comunicação – ICMS</v>
      </c>
      <c r="B4304" s="33" t="s">
        <v>3585</v>
      </c>
      <c r="C4304" s="6"/>
      <c r="D4304" s="6"/>
      <c r="E4304" s="6"/>
      <c r="F4304" s="6"/>
      <c r="G4304" s="1">
        <f t="shared" si="1275"/>
        <v>0</v>
      </c>
      <c r="H4304" s="6">
        <v>411229880062.87</v>
      </c>
      <c r="I4304" s="6">
        <v>35382040326.970001</v>
      </c>
      <c r="J4304" s="6">
        <v>39753089954.410004</v>
      </c>
      <c r="K4304" s="6">
        <v>6370203750.4399996</v>
      </c>
      <c r="L4304" s="1">
        <f t="shared" si="1276"/>
        <v>329724546031.04999</v>
      </c>
    </row>
    <row r="4305" spans="1:12" ht="25.5">
      <c r="A4305" t="str">
        <f t="shared" si="1274"/>
        <v>1.1.1.3.03.00.00 - Imposto sobre Operações de Crédito, Câmbio e 
 Seguro, ou Relativas a Títulos ou Valores Mobiliários – IOF</v>
      </c>
      <c r="B4305" s="29" t="s">
        <v>3586</v>
      </c>
      <c r="C4305" s="4"/>
      <c r="D4305" s="4"/>
      <c r="E4305" s="4"/>
      <c r="F4305" s="4"/>
      <c r="G4305" s="1">
        <f t="shared" si="1275"/>
        <v>0</v>
      </c>
      <c r="H4305" s="4"/>
      <c r="I4305" s="4"/>
      <c r="J4305" s="4"/>
      <c r="K4305" s="4"/>
      <c r="L4305" s="1">
        <f t="shared" si="1276"/>
        <v>0</v>
      </c>
    </row>
    <row r="4306" spans="1:12" ht="25.5">
      <c r="A4306" t="str">
        <f t="shared" si="1274"/>
        <v>1.1.1.3.05.00.00 - Imposto sobre Serviços de Qualquer Natureza – 
 ISSQN</v>
      </c>
      <c r="B4306" s="33" t="s">
        <v>3587</v>
      </c>
      <c r="C4306" s="6">
        <v>48829723388.68</v>
      </c>
      <c r="D4306" s="6">
        <v>58052588.770000003</v>
      </c>
      <c r="E4306" s="6">
        <v>1805992.98</v>
      </c>
      <c r="F4306" s="6">
        <v>33395295.57</v>
      </c>
      <c r="G4306" s="1">
        <f t="shared" si="1275"/>
        <v>48736469511.360001</v>
      </c>
      <c r="H4306" s="6">
        <v>1507818304.1300001</v>
      </c>
      <c r="I4306" s="6"/>
      <c r="J4306" s="6"/>
      <c r="K4306" s="6">
        <v>33524.269999999997</v>
      </c>
      <c r="L4306" s="1">
        <f t="shared" si="1276"/>
        <v>1507784779.8600001</v>
      </c>
    </row>
    <row r="4307" spans="1:12">
      <c r="A4307" t="str">
        <f t="shared" si="1274"/>
        <v>1.1.1.5.00.00.00 - Impostos Extraordinários</v>
      </c>
      <c r="B4307" s="29" t="s">
        <v>3588</v>
      </c>
      <c r="C4307" s="4"/>
      <c r="D4307" s="4"/>
      <c r="E4307" s="4"/>
      <c r="F4307" s="4"/>
      <c r="G4307" s="1">
        <f t="shared" si="1275"/>
        <v>0</v>
      </c>
      <c r="H4307" s="4"/>
      <c r="I4307" s="4"/>
      <c r="J4307" s="4"/>
      <c r="K4307" s="4"/>
      <c r="L4307" s="1">
        <f t="shared" si="1276"/>
        <v>0</v>
      </c>
    </row>
    <row r="4308" spans="1:12">
      <c r="A4308" t="str">
        <f t="shared" si="1274"/>
        <v>1.1.2.0.00.00.00 - Taxas</v>
      </c>
      <c r="B4308" s="33" t="s">
        <v>3589</v>
      </c>
      <c r="C4308" s="6">
        <v>6957321324.1499996</v>
      </c>
      <c r="D4308" s="6">
        <v>7708863.5099999998</v>
      </c>
      <c r="E4308" s="6">
        <v>61271.41</v>
      </c>
      <c r="F4308" s="6">
        <v>61783869.799999997</v>
      </c>
      <c r="G4308" s="79">
        <v>6866278138.4700003</v>
      </c>
      <c r="H4308" s="6">
        <v>20858777768.779999</v>
      </c>
      <c r="I4308" s="6"/>
      <c r="J4308" s="6">
        <v>5960.3</v>
      </c>
      <c r="K4308" s="6">
        <v>467468329.94</v>
      </c>
      <c r="L4308" s="79">
        <v>20402895330.830002</v>
      </c>
    </row>
    <row r="4309" spans="1:12">
      <c r="A4309" t="str">
        <f t="shared" si="1274"/>
        <v>1.1.2.1.00.00.00 - Taxas pelo Exercício do Poder de Polícia</v>
      </c>
      <c r="B4309" s="29" t="s">
        <v>3590</v>
      </c>
      <c r="C4309" s="4">
        <v>2589279011.73</v>
      </c>
      <c r="D4309" s="4">
        <v>4269521.8499999996</v>
      </c>
      <c r="E4309" s="4">
        <v>50244.4</v>
      </c>
      <c r="F4309" s="4">
        <v>15239562.93</v>
      </c>
      <c r="G4309" s="1">
        <f t="shared" si="1275"/>
        <v>2569719682.5500002</v>
      </c>
      <c r="H4309" s="4">
        <v>5222155714.3699999</v>
      </c>
      <c r="I4309" s="4"/>
      <c r="J4309" s="4"/>
      <c r="K4309" s="4">
        <v>1510924.18</v>
      </c>
      <c r="L4309" s="1">
        <f t="shared" si="1276"/>
        <v>5220644790.1899996</v>
      </c>
    </row>
    <row r="4310" spans="1:12">
      <c r="A4310" t="str">
        <f t="shared" si="1274"/>
        <v>1.1.2.2.00.00.00 - Taxas pela Prestação de Serviços</v>
      </c>
      <c r="B4310" s="33" t="s">
        <v>3591</v>
      </c>
      <c r="C4310" s="6">
        <v>4368042312.4200001</v>
      </c>
      <c r="D4310" s="6">
        <v>3439341.66</v>
      </c>
      <c r="E4310" s="6">
        <v>11027.01</v>
      </c>
      <c r="F4310" s="6">
        <v>46544306.869999997</v>
      </c>
      <c r="G4310" s="1">
        <f t="shared" si="1275"/>
        <v>4318047636.8800001</v>
      </c>
      <c r="H4310" s="6">
        <v>15636622054.41</v>
      </c>
      <c r="I4310" s="6"/>
      <c r="J4310" s="6">
        <v>5960.3</v>
      </c>
      <c r="K4310" s="6">
        <v>465957405.75999999</v>
      </c>
      <c r="L4310" s="1">
        <f t="shared" si="1276"/>
        <v>15170658688.35</v>
      </c>
    </row>
    <row r="4311" spans="1:12">
      <c r="A4311" t="str">
        <f t="shared" si="1274"/>
        <v>1.1.2.2.01.00.00 - Emolumentos Consulares</v>
      </c>
      <c r="B4311" s="29" t="s">
        <v>3592</v>
      </c>
      <c r="C4311" s="4">
        <v>53985642.409999996</v>
      </c>
      <c r="D4311" s="4"/>
      <c r="E4311" s="4"/>
      <c r="F4311" s="4">
        <v>298998.09000000003</v>
      </c>
      <c r="G4311" s="1">
        <f t="shared" si="1275"/>
        <v>53686644.319999993</v>
      </c>
      <c r="H4311" s="4">
        <v>26819860.84</v>
      </c>
      <c r="I4311" s="4"/>
      <c r="J4311" s="4"/>
      <c r="K4311" s="4">
        <v>157027.63</v>
      </c>
      <c r="L4311" s="1">
        <f t="shared" si="1276"/>
        <v>26662833.210000001</v>
      </c>
    </row>
    <row r="4312" spans="1:12" ht="25.5">
      <c r="A4312" t="str">
        <f t="shared" si="1274"/>
        <v>1.1.2.2.02.00.00 - Taxa de Pedido de Visto em Contrato de Trabalho 
 de Estrangeiro</v>
      </c>
      <c r="B4312" s="33" t="s">
        <v>3593</v>
      </c>
      <c r="C4312" s="6">
        <v>413699.01</v>
      </c>
      <c r="D4312" s="6"/>
      <c r="E4312" s="6"/>
      <c r="F4312" s="6"/>
      <c r="G4312" s="1">
        <f t="shared" si="1275"/>
        <v>413699.01</v>
      </c>
      <c r="H4312" s="6"/>
      <c r="I4312" s="6"/>
      <c r="J4312" s="6"/>
      <c r="K4312" s="6"/>
      <c r="L4312" s="1">
        <f t="shared" si="1276"/>
        <v>0</v>
      </c>
    </row>
    <row r="4313" spans="1:12" ht="38.25">
      <c r="A4313" t="str">
        <f t="shared" si="1274"/>
        <v>1.1.2.2.03.00.00 - Taxa Utilização do Sistema Eletrônico de Controle 
 de Arrecadação do Adicional ao Frete para a Renovação da Marinha 
 Mercante</v>
      </c>
      <c r="B4313" s="29" t="s">
        <v>3594</v>
      </c>
      <c r="C4313" s="4">
        <v>256647.77</v>
      </c>
      <c r="D4313" s="4"/>
      <c r="E4313" s="4"/>
      <c r="F4313" s="4"/>
      <c r="G4313" s="1">
        <f t="shared" si="1275"/>
        <v>256647.77</v>
      </c>
      <c r="H4313" s="4">
        <v>17807080.539999999</v>
      </c>
      <c r="I4313" s="4"/>
      <c r="J4313" s="4">
        <v>5960.3</v>
      </c>
      <c r="K4313" s="4"/>
      <c r="L4313" s="1">
        <f t="shared" si="1276"/>
        <v>17801120.239999998</v>
      </c>
    </row>
    <row r="4314" spans="1:12">
      <c r="A4314" t="str">
        <f t="shared" si="1274"/>
        <v>1.1.2.2.04.00.00 - Taxa de Avaliação do Ensino Superior</v>
      </c>
      <c r="B4314" s="33" t="s">
        <v>3595</v>
      </c>
      <c r="C4314" s="6">
        <v>31359579.390000001</v>
      </c>
      <c r="D4314" s="6"/>
      <c r="E4314" s="6"/>
      <c r="F4314" s="6"/>
      <c r="G4314" s="1">
        <f t="shared" si="1275"/>
        <v>31359579.390000001</v>
      </c>
      <c r="H4314" s="6"/>
      <c r="I4314" s="6"/>
      <c r="J4314" s="6"/>
      <c r="K4314" s="6"/>
      <c r="L4314" s="1">
        <f t="shared" si="1276"/>
        <v>0</v>
      </c>
    </row>
    <row r="4315" spans="1:12">
      <c r="A4315" t="str">
        <f t="shared" si="1274"/>
        <v>1.1.2.2.06.00.00 - Taxa Judiciária da Justiça do Distrito Federal</v>
      </c>
      <c r="B4315" s="29" t="s">
        <v>3596</v>
      </c>
      <c r="C4315" s="4"/>
      <c r="D4315" s="4"/>
      <c r="E4315" s="4"/>
      <c r="F4315" s="4"/>
      <c r="G4315" s="1">
        <f t="shared" si="1275"/>
        <v>0</v>
      </c>
      <c r="H4315" s="4">
        <v>6136665.3799999999</v>
      </c>
      <c r="I4315" s="4"/>
      <c r="J4315" s="4"/>
      <c r="K4315" s="4"/>
      <c r="L4315" s="1">
        <f t="shared" si="1276"/>
        <v>6136665.3799999999</v>
      </c>
    </row>
    <row r="4316" spans="1:12" ht="25.5">
      <c r="A4316" t="str">
        <f t="shared" si="1274"/>
        <v>1.1.2.2.07.00.00 - Emolumentos e Custas da Justiça do Distrito 
 Federal</v>
      </c>
      <c r="B4316" s="33" t="s">
        <v>3597</v>
      </c>
      <c r="C4316" s="6">
        <v>23094.68</v>
      </c>
      <c r="D4316" s="6"/>
      <c r="E4316" s="6"/>
      <c r="F4316" s="6"/>
      <c r="G4316" s="1">
        <f t="shared" si="1275"/>
        <v>23094.68</v>
      </c>
      <c r="H4316" s="6"/>
      <c r="I4316" s="6"/>
      <c r="J4316" s="6"/>
      <c r="K4316" s="6"/>
      <c r="L4316" s="1">
        <f t="shared" si="1276"/>
        <v>0</v>
      </c>
    </row>
    <row r="4317" spans="1:12">
      <c r="A4317" t="str">
        <f t="shared" si="1274"/>
        <v>1.1.2.2.08.00.00 - Emolumentos e Custas Judiciais</v>
      </c>
      <c r="B4317" s="29" t="s">
        <v>3598</v>
      </c>
      <c r="C4317" s="4">
        <v>123234.01</v>
      </c>
      <c r="D4317" s="4"/>
      <c r="E4317" s="4"/>
      <c r="F4317" s="4"/>
      <c r="G4317" s="1">
        <f t="shared" si="1275"/>
        <v>123234.01</v>
      </c>
      <c r="H4317" s="4">
        <v>2889711260.6100001</v>
      </c>
      <c r="I4317" s="4"/>
      <c r="J4317" s="4"/>
      <c r="K4317" s="4">
        <v>6165800.2400000002</v>
      </c>
      <c r="L4317" s="1">
        <f t="shared" si="1276"/>
        <v>2883545460.3700004</v>
      </c>
    </row>
    <row r="4318" spans="1:12" ht="25.5">
      <c r="A4318" t="str">
        <f t="shared" si="1274"/>
        <v>1.1.2.2.11.00.00 - Taxa de Utilização do Sistema Integrado de 
 Comércio Exterior – SISCOMEX</v>
      </c>
      <c r="B4318" s="33" t="s">
        <v>3599</v>
      </c>
      <c r="C4318" s="6"/>
      <c r="D4318" s="6"/>
      <c r="E4318" s="6"/>
      <c r="F4318" s="6"/>
      <c r="G4318" s="1">
        <f t="shared" si="1275"/>
        <v>0</v>
      </c>
      <c r="H4318" s="6"/>
      <c r="I4318" s="6"/>
      <c r="J4318" s="6"/>
      <c r="K4318" s="6"/>
      <c r="L4318" s="1">
        <f t="shared" si="1276"/>
        <v>0</v>
      </c>
    </row>
    <row r="4319" spans="1:12">
      <c r="A4319" t="str">
        <f t="shared" si="1274"/>
        <v>1.1.2.2.12.00.00 - Emolumentos e Custas Processuais Administrativas</v>
      </c>
      <c r="B4319" s="29" t="s">
        <v>3600</v>
      </c>
      <c r="C4319" s="4">
        <v>69554338.510000005</v>
      </c>
      <c r="D4319" s="4">
        <v>32695.42</v>
      </c>
      <c r="E4319" s="4">
        <v>1003.96</v>
      </c>
      <c r="F4319" s="4">
        <v>1718753.62</v>
      </c>
      <c r="G4319" s="1">
        <f t="shared" si="1275"/>
        <v>67801885.510000005</v>
      </c>
      <c r="H4319" s="4">
        <v>823086.31</v>
      </c>
      <c r="I4319" s="4"/>
      <c r="J4319" s="4"/>
      <c r="K4319" s="4"/>
      <c r="L4319" s="1">
        <f t="shared" si="1276"/>
        <v>823086.31</v>
      </c>
    </row>
    <row r="4320" spans="1:12">
      <c r="A4320" t="str">
        <f t="shared" si="1274"/>
        <v>1.1.2.2.15.00.00 - Taxa Militar</v>
      </c>
      <c r="B4320" s="33" t="s">
        <v>3601</v>
      </c>
      <c r="C4320" s="6">
        <v>45010.53</v>
      </c>
      <c r="D4320" s="6"/>
      <c r="E4320" s="6"/>
      <c r="F4320" s="6"/>
      <c r="G4320" s="1">
        <f t="shared" si="1275"/>
        <v>45010.53</v>
      </c>
      <c r="H4320" s="6">
        <v>1325587.44</v>
      </c>
      <c r="I4320" s="6"/>
      <c r="J4320" s="6"/>
      <c r="K4320" s="6"/>
      <c r="L4320" s="1">
        <f t="shared" si="1276"/>
        <v>1325587.44</v>
      </c>
    </row>
    <row r="4321" spans="1:12">
      <c r="A4321" t="str">
        <f t="shared" si="1274"/>
        <v>1.1.2.2.19.00.00 - Taxa de Classificação de Produtos Vegetais</v>
      </c>
      <c r="B4321" s="29" t="s">
        <v>3602</v>
      </c>
      <c r="C4321" s="4">
        <v>1210283.6599999999</v>
      </c>
      <c r="D4321" s="4"/>
      <c r="E4321" s="4"/>
      <c r="F4321" s="4"/>
      <c r="G4321" s="1">
        <f t="shared" si="1275"/>
        <v>1210283.6599999999</v>
      </c>
      <c r="H4321" s="4">
        <v>415058.88</v>
      </c>
      <c r="I4321" s="4"/>
      <c r="J4321" s="4"/>
      <c r="K4321" s="4"/>
      <c r="L4321" s="1">
        <f t="shared" si="1276"/>
        <v>415058.88</v>
      </c>
    </row>
    <row r="4322" spans="1:12">
      <c r="A4322" t="str">
        <f t="shared" si="1274"/>
        <v>1.1.2.2.21.00.00 - Taxas de Serviços Cadastrais</v>
      </c>
      <c r="B4322" s="33" t="s">
        <v>3603</v>
      </c>
      <c r="C4322" s="6">
        <v>35706742.490000002</v>
      </c>
      <c r="D4322" s="6">
        <v>12404.06</v>
      </c>
      <c r="E4322" s="6"/>
      <c r="F4322" s="6">
        <v>53675.62</v>
      </c>
      <c r="G4322" s="1">
        <f t="shared" si="1275"/>
        <v>35640662.810000002</v>
      </c>
      <c r="H4322" s="6">
        <v>10500365.18</v>
      </c>
      <c r="I4322" s="6"/>
      <c r="J4322" s="6"/>
      <c r="K4322" s="6">
        <v>319.8</v>
      </c>
      <c r="L4322" s="1">
        <f t="shared" si="1276"/>
        <v>10500045.379999999</v>
      </c>
    </row>
    <row r="4323" spans="1:12">
      <c r="A4323" t="str">
        <f t="shared" si="1274"/>
        <v>1.1.2.2.22.00.00 - Taxa de Serviços de Pesca e Aquicultura</v>
      </c>
      <c r="B4323" s="29" t="s">
        <v>3604</v>
      </c>
      <c r="C4323" s="4">
        <v>257333.9</v>
      </c>
      <c r="D4323" s="4"/>
      <c r="E4323" s="4"/>
      <c r="F4323" s="4">
        <v>243.68</v>
      </c>
      <c r="G4323" s="1">
        <f t="shared" si="1275"/>
        <v>257090.22</v>
      </c>
      <c r="H4323" s="4">
        <v>113288.07</v>
      </c>
      <c r="I4323" s="4"/>
      <c r="J4323" s="4"/>
      <c r="K4323" s="4"/>
      <c r="L4323" s="1">
        <f t="shared" si="1276"/>
        <v>113288.07</v>
      </c>
    </row>
    <row r="4324" spans="1:12">
      <c r="A4324" t="str">
        <f t="shared" si="1274"/>
        <v>1.1.2.2.28.00.00 - Taxa de Cemitérios</v>
      </c>
      <c r="B4324" s="33" t="s">
        <v>3605</v>
      </c>
      <c r="C4324" s="6">
        <v>58177081.799999997</v>
      </c>
      <c r="D4324" s="6">
        <v>1283.29</v>
      </c>
      <c r="E4324" s="6"/>
      <c r="F4324" s="6">
        <v>83832.240000000005</v>
      </c>
      <c r="G4324" s="1">
        <f t="shared" si="1275"/>
        <v>58091966.269999996</v>
      </c>
      <c r="H4324" s="6"/>
      <c r="I4324" s="6"/>
      <c r="J4324" s="6"/>
      <c r="K4324" s="6"/>
      <c r="L4324" s="1">
        <f t="shared" si="1276"/>
        <v>0</v>
      </c>
    </row>
    <row r="4325" spans="1:12">
      <c r="A4325" t="str">
        <f t="shared" si="1274"/>
        <v>1.1.2.2.29.00.00 - Emolumentos e Custas Extrajudiciais</v>
      </c>
      <c r="B4325" s="29" t="s">
        <v>3606</v>
      </c>
      <c r="C4325" s="4">
        <v>6735898.71</v>
      </c>
      <c r="D4325" s="4">
        <v>1342394.26</v>
      </c>
      <c r="E4325" s="4"/>
      <c r="F4325" s="4">
        <v>14405.22</v>
      </c>
      <c r="G4325" s="1">
        <f t="shared" si="1275"/>
        <v>5379099.2300000004</v>
      </c>
      <c r="H4325" s="4">
        <v>2099524341.8299999</v>
      </c>
      <c r="I4325" s="4"/>
      <c r="J4325" s="4"/>
      <c r="K4325" s="4">
        <v>45457020.469999999</v>
      </c>
      <c r="L4325" s="1">
        <f t="shared" si="1276"/>
        <v>2054067321.3599999</v>
      </c>
    </row>
    <row r="4326" spans="1:12">
      <c r="A4326" t="str">
        <f t="shared" si="1274"/>
        <v>1.1.2.2.90.00.00 - Taxa de Limpeza Pública</v>
      </c>
      <c r="B4326" s="33" t="s">
        <v>3607</v>
      </c>
      <c r="C4326" s="6">
        <v>2988566171.2800002</v>
      </c>
      <c r="D4326" s="6">
        <v>1229100.71</v>
      </c>
      <c r="E4326" s="6">
        <v>0</v>
      </c>
      <c r="F4326" s="6">
        <v>29666185.129999999</v>
      </c>
      <c r="G4326" s="1">
        <f t="shared" si="1275"/>
        <v>2957670885.4400001</v>
      </c>
      <c r="H4326" s="6"/>
      <c r="I4326" s="6"/>
      <c r="J4326" s="6"/>
      <c r="K4326" s="6"/>
      <c r="L4326" s="1">
        <f t="shared" si="1276"/>
        <v>0</v>
      </c>
    </row>
    <row r="4327" spans="1:12">
      <c r="A4327" t="str">
        <f t="shared" si="1274"/>
        <v>1.1.2.2.99.00.00 - Outras Taxas pela Prestação de Serviços</v>
      </c>
      <c r="B4327" s="29" t="s">
        <v>3608</v>
      </c>
      <c r="C4327" s="4">
        <v>1121627554.27</v>
      </c>
      <c r="D4327" s="4">
        <v>821463.92</v>
      </c>
      <c r="E4327" s="4">
        <v>10023.049999999999</v>
      </c>
      <c r="F4327" s="4">
        <v>14708213.27</v>
      </c>
      <c r="G4327" s="1">
        <f t="shared" si="1275"/>
        <v>1106087854.03</v>
      </c>
      <c r="H4327" s="4">
        <v>10583445459.33</v>
      </c>
      <c r="I4327" s="4"/>
      <c r="J4327" s="4"/>
      <c r="K4327" s="4">
        <v>414177237.62</v>
      </c>
      <c r="L4327" s="1">
        <f t="shared" si="1276"/>
        <v>10169268221.709999</v>
      </c>
    </row>
    <row r="4328" spans="1:12">
      <c r="A4328" t="str">
        <f t="shared" si="1274"/>
        <v>1.1.3.0.00.00.00 - Contribuição de Melhoria</v>
      </c>
      <c r="B4328" s="33" t="s">
        <v>3609</v>
      </c>
      <c r="C4328" s="6">
        <v>186726063.31999999</v>
      </c>
      <c r="D4328" s="6">
        <v>2701.7</v>
      </c>
      <c r="E4328" s="6">
        <v>90.32</v>
      </c>
      <c r="F4328" s="6">
        <v>579555.94999999995</v>
      </c>
      <c r="G4328" s="79">
        <v>225413645.65000001</v>
      </c>
      <c r="H4328" s="6">
        <v>1314.04</v>
      </c>
      <c r="I4328" s="6"/>
      <c r="J4328" s="6"/>
      <c r="K4328" s="6"/>
      <c r="L4328" s="1">
        <f t="shared" si="1276"/>
        <v>1314.04</v>
      </c>
    </row>
    <row r="4329" spans="1:12" ht="25.5">
      <c r="A4329" t="str">
        <f t="shared" si="1274"/>
        <v>1.1.3.0.01.00.00 - Contribuição de Melhoria para Expansão da Rede de 
 Água Potável e Esgoto Sanitário</v>
      </c>
      <c r="B4329" s="29" t="s">
        <v>3610</v>
      </c>
      <c r="C4329" s="4">
        <v>15838370.119999999</v>
      </c>
      <c r="D4329" s="4"/>
      <c r="E4329" s="4"/>
      <c r="F4329" s="4">
        <v>368.9</v>
      </c>
      <c r="G4329" s="1">
        <f t="shared" si="1275"/>
        <v>15838001.219999999</v>
      </c>
      <c r="H4329" s="4"/>
      <c r="I4329" s="4"/>
      <c r="J4329" s="4"/>
      <c r="K4329" s="4"/>
      <c r="L4329" s="1">
        <f t="shared" si="1276"/>
        <v>0</v>
      </c>
    </row>
    <row r="4330" spans="1:12" ht="25.5">
      <c r="A4330" t="str">
        <f t="shared" si="1274"/>
        <v>1.1.3.0.02.00.00 - Contribuição de Melhoria para Expansão da Rede de 
 Iluminação Pública na Cidade</v>
      </c>
      <c r="B4330" s="33" t="s">
        <v>3611</v>
      </c>
      <c r="C4330" s="6">
        <v>77249312.260000005</v>
      </c>
      <c r="D4330" s="6"/>
      <c r="E4330" s="6">
        <v>90.32</v>
      </c>
      <c r="F4330" s="6">
        <v>4256.1899999999996</v>
      </c>
      <c r="G4330" s="1">
        <f t="shared" si="1275"/>
        <v>77244965.750000015</v>
      </c>
      <c r="H4330" s="6"/>
      <c r="I4330" s="6"/>
      <c r="J4330" s="6"/>
      <c r="K4330" s="6"/>
      <c r="L4330" s="1">
        <f t="shared" si="1276"/>
        <v>0</v>
      </c>
    </row>
    <row r="4331" spans="1:12" ht="25.5">
      <c r="A4331" t="str">
        <f t="shared" si="1274"/>
        <v>1.1.3.0.03.00.00 - Contribuição de Melhoria para Expansão de Rede de 
 Iluminação Pública Rural</v>
      </c>
      <c r="B4331" s="29" t="s">
        <v>3612</v>
      </c>
      <c r="C4331" s="4">
        <v>2294383.27</v>
      </c>
      <c r="D4331" s="4"/>
      <c r="E4331" s="4"/>
      <c r="F4331" s="4"/>
      <c r="G4331" s="1">
        <f t="shared" si="1275"/>
        <v>2294383.27</v>
      </c>
      <c r="H4331" s="4"/>
      <c r="I4331" s="4"/>
      <c r="J4331" s="4"/>
      <c r="K4331" s="4"/>
      <c r="L4331" s="1">
        <f t="shared" si="1276"/>
        <v>0</v>
      </c>
    </row>
    <row r="4332" spans="1:12" ht="25.5">
      <c r="A4332" t="str">
        <f t="shared" si="1274"/>
        <v>1.1.3.0.04.00.00 - Contribuição de Melhoria para Pavimentação e Obras 
 Complementares</v>
      </c>
      <c r="B4332" s="33" t="s">
        <v>3613</v>
      </c>
      <c r="C4332" s="6">
        <v>39209065.130000003</v>
      </c>
      <c r="D4332" s="6">
        <v>1787.18</v>
      </c>
      <c r="E4332" s="6">
        <v>0</v>
      </c>
      <c r="F4332" s="6">
        <v>2199497.84</v>
      </c>
      <c r="G4332" s="1">
        <f t="shared" si="1275"/>
        <v>37007780.109999999</v>
      </c>
      <c r="H4332" s="6"/>
      <c r="I4332" s="6"/>
      <c r="J4332" s="6"/>
      <c r="K4332" s="6"/>
      <c r="L4332" s="1">
        <f t="shared" si="1276"/>
        <v>0</v>
      </c>
    </row>
    <row r="4333" spans="1:12">
      <c r="A4333" t="str">
        <f t="shared" si="1274"/>
        <v>1.1.3.0.99.00.00 - Outras Contribuições de Melhoria</v>
      </c>
      <c r="B4333" s="29" t="s">
        <v>3614</v>
      </c>
      <c r="C4333" s="4">
        <v>52079295.700000003</v>
      </c>
      <c r="D4333" s="4">
        <v>914.52</v>
      </c>
      <c r="E4333" s="4"/>
      <c r="F4333" s="4">
        <v>-1624566.98</v>
      </c>
      <c r="G4333" s="1">
        <f t="shared" si="1275"/>
        <v>53702948.159999996</v>
      </c>
      <c r="H4333" s="4">
        <v>1314.04</v>
      </c>
      <c r="I4333" s="4"/>
      <c r="J4333" s="4"/>
      <c r="K4333" s="4"/>
      <c r="L4333" s="1">
        <f t="shared" si="1276"/>
        <v>1314.04</v>
      </c>
    </row>
    <row r="4334" spans="1:12" ht="38.25">
      <c r="A4334" t="str">
        <f t="shared" si="1274"/>
        <v>1.1.3.1.02.05.00 - Receita de Transferência de Concessão, de 
 Permissão ou de Autorização de Rodovias ou de Obras Rodoviárias 
 Federais</v>
      </c>
      <c r="B4334" s="33" t="s">
        <v>3615</v>
      </c>
      <c r="C4334" s="6">
        <v>55636.84</v>
      </c>
      <c r="D4334" s="6"/>
      <c r="E4334" s="6"/>
      <c r="F4334" s="6"/>
      <c r="G4334" s="1">
        <f t="shared" si="1275"/>
        <v>55636.84</v>
      </c>
      <c r="H4334" s="6"/>
      <c r="I4334" s="6"/>
      <c r="J4334" s="6"/>
      <c r="K4334" s="6"/>
      <c r="L4334" s="1">
        <f t="shared" si="1276"/>
        <v>0</v>
      </c>
    </row>
    <row r="4335" spans="1:12">
      <c r="A4335" t="str">
        <f t="shared" si="1274"/>
        <v>1.2.0.0.00.00.00 - Receitas de Contribuições</v>
      </c>
      <c r="B4335" s="29" t="s">
        <v>3616</v>
      </c>
      <c r="C4335" s="4">
        <v>17605974909.959999</v>
      </c>
      <c r="D4335" s="4">
        <v>5173979.24</v>
      </c>
      <c r="E4335" s="4"/>
      <c r="F4335" s="4">
        <v>62609851.649999999</v>
      </c>
      <c r="G4335" s="79">
        <v>17654502061.330002</v>
      </c>
      <c r="H4335" s="4">
        <v>32747561120.169998</v>
      </c>
      <c r="I4335" s="4">
        <v>2385927.73</v>
      </c>
      <c r="J4335" s="4"/>
      <c r="K4335" s="4">
        <v>74153453.109999999</v>
      </c>
      <c r="L4335" s="79">
        <v>32684074753.939999</v>
      </c>
    </row>
    <row r="4336" spans="1:12">
      <c r="A4336" t="str">
        <f t="shared" si="1274"/>
        <v>1.2.1.0.00.00.00 - Contribuições Sociais</v>
      </c>
      <c r="B4336" s="33" t="s">
        <v>3617</v>
      </c>
      <c r="C4336" s="6">
        <v>11030423447.18</v>
      </c>
      <c r="D4336" s="6">
        <v>2424.9899999999998</v>
      </c>
      <c r="E4336" s="6"/>
      <c r="F4336" s="6">
        <v>12567615.060000001</v>
      </c>
      <c r="G4336" s="79">
        <v>11117383881.4</v>
      </c>
      <c r="H4336" s="6">
        <v>31702459332.369999</v>
      </c>
      <c r="I4336" s="6"/>
      <c r="J4336" s="6"/>
      <c r="K4336" s="6">
        <v>74153155.950000003</v>
      </c>
      <c r="L4336" s="79">
        <v>31641356003.07</v>
      </c>
    </row>
    <row r="4337" spans="1:12" ht="25.5">
      <c r="A4337" t="str">
        <f t="shared" si="1274"/>
        <v>1.2.1.0.01.00.00 - Contribuição Social para o Financiamento da 
 Seguridade Social</v>
      </c>
      <c r="B4337" s="29" t="s">
        <v>3618</v>
      </c>
      <c r="C4337" s="4">
        <v>216886279.69999999</v>
      </c>
      <c r="D4337" s="4"/>
      <c r="E4337" s="4"/>
      <c r="F4337" s="4">
        <v>485964.69</v>
      </c>
      <c r="G4337" s="1">
        <f t="shared" si="1275"/>
        <v>216400315.00999999</v>
      </c>
      <c r="H4337" s="4">
        <v>570253332.25999999</v>
      </c>
      <c r="I4337" s="4"/>
      <c r="J4337" s="4"/>
      <c r="K4337" s="4"/>
      <c r="L4337" s="1">
        <f t="shared" si="1276"/>
        <v>570253332.25999999</v>
      </c>
    </row>
    <row r="4338" spans="1:12">
      <c r="A4338" t="str">
        <f t="shared" si="1274"/>
        <v>1.2.1.0.02.00.00 - Contribuição Social do Saláro-Educação</v>
      </c>
      <c r="B4338" s="33" t="s">
        <v>3619</v>
      </c>
      <c r="C4338" s="6">
        <v>22286484.809999999</v>
      </c>
      <c r="D4338" s="6"/>
      <c r="E4338" s="6"/>
      <c r="F4338" s="6"/>
      <c r="G4338" s="1">
        <f t="shared" si="1275"/>
        <v>22286484.809999999</v>
      </c>
      <c r="H4338" s="6"/>
      <c r="I4338" s="6"/>
      <c r="J4338" s="6"/>
      <c r="K4338" s="6"/>
      <c r="L4338" s="1">
        <f t="shared" si="1276"/>
        <v>0</v>
      </c>
    </row>
    <row r="4339" spans="1:12">
      <c r="A4339" t="str">
        <f t="shared" si="1274"/>
        <v>1.2.1.0.04.00.00 - Cota-Parte da Contribuição Sindical</v>
      </c>
      <c r="B4339" s="29" t="s">
        <v>3620</v>
      </c>
      <c r="C4339" s="4">
        <v>6317.59</v>
      </c>
      <c r="D4339" s="4"/>
      <c r="E4339" s="4"/>
      <c r="F4339" s="4"/>
      <c r="G4339" s="1">
        <f t="shared" si="1275"/>
        <v>6317.59</v>
      </c>
      <c r="H4339" s="4"/>
      <c r="I4339" s="4"/>
      <c r="J4339" s="4"/>
      <c r="K4339" s="4"/>
      <c r="L4339" s="1">
        <f t="shared" si="1276"/>
        <v>0</v>
      </c>
    </row>
    <row r="4340" spans="1:12">
      <c r="A4340" t="str">
        <f t="shared" si="1274"/>
        <v>1.2.1.0.05.00.00 - Contribuição para o Ensino Aeroviário</v>
      </c>
      <c r="B4340" s="33" t="s">
        <v>3621</v>
      </c>
      <c r="C4340" s="6"/>
      <c r="D4340" s="6"/>
      <c r="E4340" s="6"/>
      <c r="F4340" s="6"/>
      <c r="G4340" s="1">
        <f t="shared" si="1275"/>
        <v>0</v>
      </c>
      <c r="H4340" s="6"/>
      <c r="I4340" s="6"/>
      <c r="J4340" s="6"/>
      <c r="K4340" s="6"/>
      <c r="L4340" s="1">
        <f t="shared" si="1276"/>
        <v>0</v>
      </c>
    </row>
    <row r="4341" spans="1:12" ht="25.5">
      <c r="A4341" t="str">
        <f t="shared" ref="A4341:A4404" si="1277">TRIM(B4341)</f>
        <v>1.2.1.0.06.00.00 - Contribuição para o Desenvolvimento do Ensino 
 Profissional Marítimo</v>
      </c>
      <c r="B4341" s="29" t="s">
        <v>3622</v>
      </c>
      <c r="C4341" s="4"/>
      <c r="D4341" s="4"/>
      <c r="E4341" s="4"/>
      <c r="F4341" s="4"/>
      <c r="G4341" s="1">
        <f t="shared" si="1275"/>
        <v>0</v>
      </c>
      <c r="H4341" s="4"/>
      <c r="I4341" s="4"/>
      <c r="J4341" s="4"/>
      <c r="K4341" s="4"/>
      <c r="L4341" s="1">
        <f t="shared" si="1276"/>
        <v>0</v>
      </c>
    </row>
    <row r="4342" spans="1:12" ht="25.5">
      <c r="A4342" t="str">
        <f t="shared" si="1277"/>
        <v>1.2.1.0.07.00.00 - Contribuição para o Fundo de Saúde das Forças 
 Armadas</v>
      </c>
      <c r="B4342" s="33" t="s">
        <v>3623</v>
      </c>
      <c r="C4342" s="6">
        <v>23456872.649999999</v>
      </c>
      <c r="D4342" s="6"/>
      <c r="E4342" s="6"/>
      <c r="F4342" s="6"/>
      <c r="G4342" s="1">
        <f t="shared" si="1275"/>
        <v>23456872.649999999</v>
      </c>
      <c r="H4342" s="6"/>
      <c r="I4342" s="6"/>
      <c r="J4342" s="6"/>
      <c r="K4342" s="6"/>
      <c r="L4342" s="1">
        <f t="shared" si="1276"/>
        <v>0</v>
      </c>
    </row>
    <row r="4343" spans="1:12" ht="25.5">
      <c r="A4343" t="str">
        <f t="shared" si="1277"/>
        <v>1.2.1.0.09.00.00 - Contribuição sobre a Arrecadação dos Fundos de 
 Investimentos</v>
      </c>
      <c r="B4343" s="29" t="s">
        <v>3624</v>
      </c>
      <c r="C4343" s="4">
        <v>553698.27</v>
      </c>
      <c r="D4343" s="4"/>
      <c r="E4343" s="4"/>
      <c r="F4343" s="4"/>
      <c r="G4343" s="1">
        <f t="shared" ref="G4343:G4406" si="1278">C4343-D4343-E4343-F4343</f>
        <v>553698.27</v>
      </c>
      <c r="H4343" s="4"/>
      <c r="I4343" s="4"/>
      <c r="J4343" s="4"/>
      <c r="K4343" s="4"/>
      <c r="L4343" s="1">
        <f t="shared" ref="L4343:L4406" si="1279">H4343-I4343-J4343-K4343</f>
        <v>0</v>
      </c>
    </row>
    <row r="4344" spans="1:12" ht="25.5">
      <c r="A4344" t="str">
        <f t="shared" si="1277"/>
        <v>1.2.1.0.13.00.00 - Contribuição sobre a Arrecadação dos Fundos de 
 Investimentos</v>
      </c>
      <c r="B4344" s="33" t="s">
        <v>3625</v>
      </c>
      <c r="C4344" s="6"/>
      <c r="D4344" s="6"/>
      <c r="E4344" s="6"/>
      <c r="F4344" s="6"/>
      <c r="G4344" s="1">
        <f t="shared" si="1278"/>
        <v>0</v>
      </c>
      <c r="H4344" s="6"/>
      <c r="I4344" s="6"/>
      <c r="J4344" s="6"/>
      <c r="K4344" s="6"/>
      <c r="L4344" s="1">
        <f t="shared" si="1279"/>
        <v>0</v>
      </c>
    </row>
    <row r="4345" spans="1:12">
      <c r="A4345" t="str">
        <f t="shared" si="1277"/>
        <v>1.2.1.0.15.00.00 - Contribuição para Custeio das Pensões Militares</v>
      </c>
      <c r="B4345" s="29" t="s">
        <v>3626</v>
      </c>
      <c r="C4345" s="4">
        <v>1208250.3899999999</v>
      </c>
      <c r="D4345" s="4"/>
      <c r="E4345" s="4"/>
      <c r="F4345" s="4"/>
      <c r="G4345" s="1">
        <f t="shared" si="1278"/>
        <v>1208250.3899999999</v>
      </c>
      <c r="H4345" s="4"/>
      <c r="I4345" s="4"/>
      <c r="J4345" s="4"/>
      <c r="K4345" s="4"/>
      <c r="L4345" s="1">
        <f t="shared" si="1279"/>
        <v>0</v>
      </c>
    </row>
    <row r="4346" spans="1:12" ht="25.5">
      <c r="A4346" t="str">
        <f t="shared" si="1277"/>
        <v>1.2.1.0.17.00.00 - Contribuição sobre a Receita de Sorteios 
 Realizados por Entidades</v>
      </c>
      <c r="B4346" s="33" t="s">
        <v>3627</v>
      </c>
      <c r="C4346" s="6">
        <v>13666704.220000001</v>
      </c>
      <c r="D4346" s="6"/>
      <c r="E4346" s="6"/>
      <c r="F4346" s="6"/>
      <c r="G4346" s="1">
        <f t="shared" si="1278"/>
        <v>13666704.220000001</v>
      </c>
      <c r="H4346" s="6"/>
      <c r="I4346" s="6"/>
      <c r="J4346" s="6"/>
      <c r="K4346" s="6"/>
      <c r="L4346" s="1">
        <f t="shared" si="1279"/>
        <v>0</v>
      </c>
    </row>
    <row r="4347" spans="1:12" ht="25.5">
      <c r="A4347" t="str">
        <f t="shared" si="1277"/>
        <v>1.2.1.0.18.00.00 - Contribuição sobre a Receita de Concursos de 
 Prognósticos</v>
      </c>
      <c r="B4347" s="29" t="s">
        <v>3628</v>
      </c>
      <c r="C4347" s="4">
        <v>5373707.1799999997</v>
      </c>
      <c r="D4347" s="4"/>
      <c r="E4347" s="4"/>
      <c r="F4347" s="4"/>
      <c r="G4347" s="1">
        <f t="shared" si="1278"/>
        <v>5373707.1799999997</v>
      </c>
      <c r="H4347" s="4">
        <v>2516388.4500000002</v>
      </c>
      <c r="I4347" s="4"/>
      <c r="J4347" s="4"/>
      <c r="K4347" s="4"/>
      <c r="L4347" s="1">
        <f t="shared" si="1279"/>
        <v>2516388.4500000002</v>
      </c>
    </row>
    <row r="4348" spans="1:12">
      <c r="A4348" t="str">
        <f t="shared" si="1277"/>
        <v>1.2.1.0.18.01.00 - Contribuição sobre a Receita da Loteria Federal</v>
      </c>
      <c r="B4348" s="33" t="s">
        <v>3629</v>
      </c>
      <c r="C4348" s="6">
        <v>173954.06</v>
      </c>
      <c r="D4348" s="6"/>
      <c r="E4348" s="6"/>
      <c r="F4348" s="6"/>
      <c r="G4348" s="1">
        <f t="shared" si="1278"/>
        <v>173954.06</v>
      </c>
      <c r="H4348" s="6">
        <v>969107.82</v>
      </c>
      <c r="I4348" s="6"/>
      <c r="J4348" s="6"/>
      <c r="K4348" s="6"/>
      <c r="L4348" s="1">
        <f t="shared" si="1279"/>
        <v>969107.82</v>
      </c>
    </row>
    <row r="4349" spans="1:12" ht="25.5">
      <c r="A4349" t="str">
        <f t="shared" si="1277"/>
        <v>1.2.1.0.18.02.00 - Contribuição sobre a Receita de Loterias 
 Esportivas</v>
      </c>
      <c r="B4349" s="29" t="s">
        <v>3630</v>
      </c>
      <c r="C4349" s="4"/>
      <c r="D4349" s="4"/>
      <c r="E4349" s="4"/>
      <c r="F4349" s="4"/>
      <c r="G4349" s="1">
        <f t="shared" si="1278"/>
        <v>0</v>
      </c>
      <c r="H4349" s="4">
        <v>1147402.32</v>
      </c>
      <c r="I4349" s="4"/>
      <c r="J4349" s="4"/>
      <c r="K4349" s="4"/>
      <c r="L4349" s="1">
        <f t="shared" si="1279"/>
        <v>1147402.32</v>
      </c>
    </row>
    <row r="4350" spans="1:12" ht="25.5">
      <c r="A4350" t="str">
        <f t="shared" si="1277"/>
        <v>1.2.1.0.18.03.00 - Contribuição sobre a Receita de Concursos 
 Especiais de Loterias Esportivas</v>
      </c>
      <c r="B4350" s="33" t="s">
        <v>3631</v>
      </c>
      <c r="C4350" s="6"/>
      <c r="D4350" s="6"/>
      <c r="E4350" s="6"/>
      <c r="F4350" s="6"/>
      <c r="G4350" s="1">
        <f t="shared" si="1278"/>
        <v>0</v>
      </c>
      <c r="H4350" s="6"/>
      <c r="I4350" s="6"/>
      <c r="J4350" s="6"/>
      <c r="K4350" s="6"/>
      <c r="L4350" s="1">
        <f t="shared" si="1279"/>
        <v>0</v>
      </c>
    </row>
    <row r="4351" spans="1:12" ht="25.5">
      <c r="A4351" t="str">
        <f t="shared" si="1277"/>
        <v>1.2.1.0.18.04.00 - Contribuição sobre a Receita de Loterias de 
 Números</v>
      </c>
      <c r="B4351" s="29" t="s">
        <v>3632</v>
      </c>
      <c r="C4351" s="4">
        <v>65155.21</v>
      </c>
      <c r="D4351" s="4"/>
      <c r="E4351" s="4"/>
      <c r="F4351" s="4"/>
      <c r="G4351" s="1">
        <f t="shared" si="1278"/>
        <v>65155.21</v>
      </c>
      <c r="H4351" s="4">
        <v>399878.31</v>
      </c>
      <c r="I4351" s="4"/>
      <c r="J4351" s="4"/>
      <c r="K4351" s="4"/>
      <c r="L4351" s="1">
        <f t="shared" si="1279"/>
        <v>399878.31</v>
      </c>
    </row>
    <row r="4352" spans="1:12" ht="25.5">
      <c r="A4352" t="str">
        <f t="shared" si="1277"/>
        <v>1.2.1.0.18.05.00 - Contribuição sobre a Receita da Loteria 
 Instantânea</v>
      </c>
      <c r="B4352" s="33" t="s">
        <v>3633</v>
      </c>
      <c r="C4352" s="6"/>
      <c r="D4352" s="6"/>
      <c r="E4352" s="6"/>
      <c r="F4352" s="6"/>
      <c r="G4352" s="1">
        <f t="shared" si="1278"/>
        <v>0</v>
      </c>
      <c r="H4352" s="6"/>
      <c r="I4352" s="6"/>
      <c r="J4352" s="6"/>
      <c r="K4352" s="6"/>
      <c r="L4352" s="1">
        <f t="shared" si="1279"/>
        <v>0</v>
      </c>
    </row>
    <row r="4353" spans="1:12">
      <c r="A4353" t="str">
        <f t="shared" si="1277"/>
        <v>1.2.1.0.18.06.00 - Prêmios Prescritos da Loteria Federal</v>
      </c>
      <c r="B4353" s="29" t="s">
        <v>3634</v>
      </c>
      <c r="C4353" s="4"/>
      <c r="D4353" s="4"/>
      <c r="E4353" s="4"/>
      <c r="F4353" s="4"/>
      <c r="G4353" s="1">
        <f t="shared" si="1278"/>
        <v>0</v>
      </c>
      <c r="H4353" s="4"/>
      <c r="I4353" s="4"/>
      <c r="J4353" s="4"/>
      <c r="K4353" s="4"/>
      <c r="L4353" s="1">
        <f t="shared" si="1279"/>
        <v>0</v>
      </c>
    </row>
    <row r="4354" spans="1:12" ht="25.5">
      <c r="A4354" t="str">
        <f t="shared" si="1277"/>
        <v>1.2.1.0.18.07.00 - Contribuição sobre a Receita de Outros Concursos 
 de Prognósticos</v>
      </c>
      <c r="B4354" s="33" t="s">
        <v>3635</v>
      </c>
      <c r="C4354" s="6"/>
      <c r="D4354" s="6"/>
      <c r="E4354" s="6"/>
      <c r="F4354" s="6"/>
      <c r="G4354" s="1">
        <f t="shared" si="1278"/>
        <v>0</v>
      </c>
      <c r="H4354" s="6"/>
      <c r="I4354" s="6"/>
      <c r="J4354" s="6"/>
      <c r="K4354" s="6"/>
      <c r="L4354" s="1">
        <f t="shared" si="1279"/>
        <v>0</v>
      </c>
    </row>
    <row r="4355" spans="1:12" ht="38.25">
      <c r="A4355" t="str">
        <f t="shared" si="1277"/>
        <v>1.2.1.0.18.08.00 - Contribuição Sobre a Receita de Concurso de 
 Prognóstico Específico Destinado ao Desenvolvimento da Prática 
 Desportiva – Modalidade Futebol (“Timemania”)</v>
      </c>
      <c r="B4355" s="29" t="s">
        <v>3636</v>
      </c>
      <c r="C4355" s="4">
        <v>4399849.3099999996</v>
      </c>
      <c r="D4355" s="4"/>
      <c r="E4355" s="4"/>
      <c r="F4355" s="4"/>
      <c r="G4355" s="1">
        <f t="shared" si="1278"/>
        <v>4399849.3099999996</v>
      </c>
      <c r="H4355" s="4"/>
      <c r="I4355" s="4"/>
      <c r="J4355" s="4"/>
      <c r="K4355" s="4"/>
      <c r="L4355" s="1">
        <f t="shared" si="1279"/>
        <v>0</v>
      </c>
    </row>
    <row r="4356" spans="1:12">
      <c r="A4356" t="str">
        <f t="shared" si="1277"/>
        <v>1.2.1.0.18.09.00 - Outros Prêmios Prescritos</v>
      </c>
      <c r="B4356" s="33" t="s">
        <v>3637</v>
      </c>
      <c r="C4356" s="6">
        <v>734748.6</v>
      </c>
      <c r="D4356" s="6"/>
      <c r="E4356" s="6"/>
      <c r="F4356" s="6"/>
      <c r="G4356" s="1">
        <f t="shared" si="1278"/>
        <v>734748.6</v>
      </c>
      <c r="H4356" s="6"/>
      <c r="I4356" s="6"/>
      <c r="J4356" s="6"/>
      <c r="K4356" s="6"/>
      <c r="L4356" s="1">
        <f t="shared" si="1279"/>
        <v>0</v>
      </c>
    </row>
    <row r="4357" spans="1:12" ht="25.5">
      <c r="A4357" t="str">
        <f t="shared" si="1277"/>
        <v>1.2.1.0.29.00.00 - Contribuições para o Regime Próprio de Previdência 
 do Servidor Público</v>
      </c>
      <c r="B4357" s="29" t="s">
        <v>3638</v>
      </c>
      <c r="C4357" s="4">
        <v>9858889959.0799999</v>
      </c>
      <c r="D4357" s="4">
        <v>2424.9899999999998</v>
      </c>
      <c r="E4357" s="4"/>
      <c r="F4357" s="4">
        <v>11822366.09</v>
      </c>
      <c r="G4357" s="1">
        <f t="shared" si="1278"/>
        <v>9847065168</v>
      </c>
      <c r="H4357" s="4">
        <v>22583500576.720001</v>
      </c>
      <c r="I4357" s="4"/>
      <c r="J4357" s="4"/>
      <c r="K4357" s="4">
        <v>73844744.650000006</v>
      </c>
      <c r="L4357" s="1">
        <f t="shared" si="1279"/>
        <v>22509655832.07</v>
      </c>
    </row>
    <row r="4358" spans="1:12" ht="25.5">
      <c r="A4358" t="str">
        <f t="shared" si="1277"/>
        <v>1.2.1.0.29.01.00 - Contribuição Patronal de Servidor Ativo Civil 
 para o Regime Próprio</v>
      </c>
      <c r="B4358" s="33" t="s">
        <v>3639</v>
      </c>
      <c r="C4358" s="6">
        <v>637391759.69000006</v>
      </c>
      <c r="D4358" s="6"/>
      <c r="E4358" s="6"/>
      <c r="F4358" s="6">
        <v>2072.25</v>
      </c>
      <c r="G4358" s="1">
        <f t="shared" si="1278"/>
        <v>637389687.44000006</v>
      </c>
      <c r="H4358" s="6">
        <v>269722904.41000003</v>
      </c>
      <c r="I4358" s="6"/>
      <c r="J4358" s="6"/>
      <c r="K4358" s="6">
        <v>1096814.8700000001</v>
      </c>
      <c r="L4358" s="1">
        <f t="shared" si="1279"/>
        <v>268626089.54000002</v>
      </c>
    </row>
    <row r="4359" spans="1:12">
      <c r="A4359" t="str">
        <f t="shared" si="1277"/>
        <v>1.2.1.0.29.02.00 - Contribuição Patronal de Servidor Ativo Militar</v>
      </c>
      <c r="B4359" s="29" t="s">
        <v>3640</v>
      </c>
      <c r="C4359" s="4">
        <v>13412464.380000001</v>
      </c>
      <c r="D4359" s="4"/>
      <c r="E4359" s="4"/>
      <c r="F4359" s="4"/>
      <c r="G4359" s="1">
        <f t="shared" si="1278"/>
        <v>13412464.380000001</v>
      </c>
      <c r="H4359" s="4">
        <v>102932.17</v>
      </c>
      <c r="I4359" s="4"/>
      <c r="J4359" s="4"/>
      <c r="K4359" s="4"/>
      <c r="L4359" s="1">
        <f t="shared" si="1279"/>
        <v>102932.17</v>
      </c>
    </row>
    <row r="4360" spans="1:12">
      <c r="A4360" t="str">
        <f t="shared" si="1277"/>
        <v>1.2.1.0.29.03.00 - Contribuição Patronal – Inativo Civil</v>
      </c>
      <c r="B4360" s="33" t="s">
        <v>3641</v>
      </c>
      <c r="C4360" s="6">
        <v>2527842.27</v>
      </c>
      <c r="D4360" s="6"/>
      <c r="E4360" s="6"/>
      <c r="F4360" s="6"/>
      <c r="G4360" s="1">
        <f t="shared" si="1278"/>
        <v>2527842.27</v>
      </c>
      <c r="H4360" s="6"/>
      <c r="I4360" s="6"/>
      <c r="J4360" s="6"/>
      <c r="K4360" s="6"/>
      <c r="L4360" s="1">
        <f t="shared" si="1279"/>
        <v>0</v>
      </c>
    </row>
    <row r="4361" spans="1:12">
      <c r="A4361" t="str">
        <f t="shared" si="1277"/>
        <v>1.2.1.0.29.04.00 - Contribuição Patronal – Inativo Militar</v>
      </c>
      <c r="B4361" s="29" t="s">
        <v>3642</v>
      </c>
      <c r="C4361" s="4">
        <v>21183.07</v>
      </c>
      <c r="D4361" s="4"/>
      <c r="E4361" s="4"/>
      <c r="F4361" s="4"/>
      <c r="G4361" s="1">
        <f t="shared" si="1278"/>
        <v>21183.07</v>
      </c>
      <c r="H4361" s="4"/>
      <c r="I4361" s="4"/>
      <c r="J4361" s="4"/>
      <c r="K4361" s="4"/>
      <c r="L4361" s="1">
        <f t="shared" si="1279"/>
        <v>0</v>
      </c>
    </row>
    <row r="4362" spans="1:12">
      <c r="A4362" t="str">
        <f t="shared" si="1277"/>
        <v>1.2.1.0.29.05.00 - Contribuição Patronal – Pensionista Civil</v>
      </c>
      <c r="B4362" s="33" t="s">
        <v>3643</v>
      </c>
      <c r="C4362" s="6">
        <v>793659.32</v>
      </c>
      <c r="D4362" s="6"/>
      <c r="E4362" s="6"/>
      <c r="F4362" s="6"/>
      <c r="G4362" s="1">
        <f t="shared" si="1278"/>
        <v>793659.32</v>
      </c>
      <c r="H4362" s="6"/>
      <c r="I4362" s="6"/>
      <c r="J4362" s="6"/>
      <c r="K4362" s="6"/>
      <c r="L4362" s="1">
        <f t="shared" si="1279"/>
        <v>0</v>
      </c>
    </row>
    <row r="4363" spans="1:12">
      <c r="A4363" t="str">
        <f t="shared" si="1277"/>
        <v>1.2.1.0.29.06.00 - Contribuição Patronal – Pensionista Militar</v>
      </c>
      <c r="B4363" s="29" t="s">
        <v>3644</v>
      </c>
      <c r="C4363" s="4">
        <v>37064035.030000001</v>
      </c>
      <c r="D4363" s="4"/>
      <c r="E4363" s="4"/>
      <c r="F4363" s="4"/>
      <c r="G4363" s="1">
        <f t="shared" si="1278"/>
        <v>37064035.030000001</v>
      </c>
      <c r="H4363" s="4"/>
      <c r="I4363" s="4"/>
      <c r="J4363" s="4"/>
      <c r="K4363" s="4"/>
      <c r="L4363" s="1">
        <f t="shared" si="1279"/>
        <v>0</v>
      </c>
    </row>
    <row r="4364" spans="1:12" ht="25.5">
      <c r="A4364" t="str">
        <f t="shared" si="1277"/>
        <v>1.2.1.0.29.07.00 - Contribuição do Servidor Ativo Civil para o 
 Regime Próprio</v>
      </c>
      <c r="B4364" s="33" t="s">
        <v>3645</v>
      </c>
      <c r="C4364" s="6">
        <v>8312387018.2700005</v>
      </c>
      <c r="D4364" s="6">
        <v>2424.9899999999998</v>
      </c>
      <c r="E4364" s="6"/>
      <c r="F4364" s="6">
        <v>11807743.83</v>
      </c>
      <c r="G4364" s="1">
        <f t="shared" si="1278"/>
        <v>8300576849.4500008</v>
      </c>
      <c r="H4364" s="6">
        <v>14664813332.66</v>
      </c>
      <c r="I4364" s="6"/>
      <c r="J4364" s="6"/>
      <c r="K4364" s="6">
        <v>61043206.109999999</v>
      </c>
      <c r="L4364" s="1">
        <f t="shared" si="1279"/>
        <v>14603770126.549999</v>
      </c>
    </row>
    <row r="4365" spans="1:12">
      <c r="A4365" t="str">
        <f t="shared" si="1277"/>
        <v>1.2.1.0.29.08.00 - Contribuição de Servidor Ativo Militar</v>
      </c>
      <c r="B4365" s="29" t="s">
        <v>3646</v>
      </c>
      <c r="C4365" s="4">
        <v>4299883.9400000004</v>
      </c>
      <c r="D4365" s="4"/>
      <c r="E4365" s="4"/>
      <c r="F4365" s="4"/>
      <c r="G4365" s="1">
        <f t="shared" si="1278"/>
        <v>4299883.9400000004</v>
      </c>
      <c r="H4365" s="4">
        <v>2748087788.7399998</v>
      </c>
      <c r="I4365" s="4"/>
      <c r="J4365" s="4"/>
      <c r="K4365" s="4">
        <v>1515645.12</v>
      </c>
      <c r="L4365" s="1">
        <f t="shared" si="1279"/>
        <v>2746572143.6199999</v>
      </c>
    </row>
    <row r="4366" spans="1:12" ht="25.5">
      <c r="A4366" t="str">
        <f t="shared" si="1277"/>
        <v>1.2.1.0.29.09.00 - Contribuições do Servidor Inativo Civil para o 
 Regime Próprio</v>
      </c>
      <c r="B4366" s="33" t="s">
        <v>3647</v>
      </c>
      <c r="C4366" s="6">
        <v>629931544.19000006</v>
      </c>
      <c r="D4366" s="6"/>
      <c r="E4366" s="6"/>
      <c r="F4366" s="6">
        <v>10745.28</v>
      </c>
      <c r="G4366" s="1">
        <f t="shared" si="1278"/>
        <v>629920798.91000009</v>
      </c>
      <c r="H4366" s="6">
        <v>2792273212.29</v>
      </c>
      <c r="I4366" s="6"/>
      <c r="J4366" s="6"/>
      <c r="K4366" s="6">
        <v>5741133.5499999998</v>
      </c>
      <c r="L4366" s="1">
        <f t="shared" si="1279"/>
        <v>2786532078.7399998</v>
      </c>
    </row>
    <row r="4367" spans="1:12">
      <c r="A4367" t="str">
        <f t="shared" si="1277"/>
        <v>1.2.1.0.29.10.00 - Contribuições de Servidor Inativo Militar</v>
      </c>
      <c r="B4367" s="29" t="s">
        <v>3648</v>
      </c>
      <c r="C4367" s="4">
        <v>508434.76</v>
      </c>
      <c r="D4367" s="4"/>
      <c r="E4367" s="4"/>
      <c r="F4367" s="4"/>
      <c r="G4367" s="1">
        <f t="shared" si="1278"/>
        <v>508434.76</v>
      </c>
      <c r="H4367" s="4">
        <v>1003687336.15</v>
      </c>
      <c r="I4367" s="4"/>
      <c r="J4367" s="4"/>
      <c r="K4367" s="4">
        <v>480543.02</v>
      </c>
      <c r="L4367" s="1">
        <f t="shared" si="1279"/>
        <v>1003206793.13</v>
      </c>
    </row>
    <row r="4368" spans="1:12" ht="25.5">
      <c r="A4368" t="str">
        <f t="shared" si="1277"/>
        <v>1.2.1.0.29.11.00 - Contribuições de Pensionista Civil para o Regime 
 Próprio</v>
      </c>
      <c r="B4368" s="33" t="s">
        <v>3649</v>
      </c>
      <c r="C4368" s="6">
        <v>64209586.060000002</v>
      </c>
      <c r="D4368" s="6"/>
      <c r="E4368" s="6"/>
      <c r="F4368" s="6">
        <v>1804.73</v>
      </c>
      <c r="G4368" s="1">
        <f t="shared" si="1278"/>
        <v>64207781.330000006</v>
      </c>
      <c r="H4368" s="6">
        <v>698728164.58000004</v>
      </c>
      <c r="I4368" s="6"/>
      <c r="J4368" s="6"/>
      <c r="K4368" s="6">
        <v>3347339.03</v>
      </c>
      <c r="L4368" s="1">
        <f t="shared" si="1279"/>
        <v>695380825.55000007</v>
      </c>
    </row>
    <row r="4369" spans="1:12">
      <c r="A4369" t="str">
        <f t="shared" si="1277"/>
        <v>1.2.1.0.29.12.00 - Contribuições de Pensionista Militar</v>
      </c>
      <c r="B4369" s="29" t="s">
        <v>3650</v>
      </c>
      <c r="C4369" s="4">
        <v>335508.18</v>
      </c>
      <c r="D4369" s="4"/>
      <c r="E4369" s="4"/>
      <c r="F4369" s="4"/>
      <c r="G4369" s="1">
        <f t="shared" si="1278"/>
        <v>335508.18</v>
      </c>
      <c r="H4369" s="4">
        <v>143004982.19</v>
      </c>
      <c r="I4369" s="4"/>
      <c r="J4369" s="4"/>
      <c r="K4369" s="4">
        <v>368400.45</v>
      </c>
      <c r="L4369" s="1">
        <f t="shared" si="1279"/>
        <v>142636581.74000001</v>
      </c>
    </row>
    <row r="4370" spans="1:12" ht="25.5">
      <c r="A4370" t="str">
        <f t="shared" si="1277"/>
        <v>1.2.1.0.29.13.00 - Contribuição Previdenciária para Amortização do 
 Déficit Atuarial</v>
      </c>
      <c r="B4370" s="33" t="s">
        <v>3651</v>
      </c>
      <c r="C4370" s="6">
        <v>48596677.960000001</v>
      </c>
      <c r="D4370" s="6"/>
      <c r="E4370" s="6"/>
      <c r="F4370" s="6"/>
      <c r="G4370" s="1">
        <f t="shared" si="1278"/>
        <v>48596677.960000001</v>
      </c>
      <c r="H4370" s="6">
        <v>2457281.2000000002</v>
      </c>
      <c r="I4370" s="6"/>
      <c r="J4370" s="6"/>
      <c r="K4370" s="6"/>
      <c r="L4370" s="1">
        <f t="shared" si="1279"/>
        <v>2457281.2000000002</v>
      </c>
    </row>
    <row r="4371" spans="1:12" ht="25.5">
      <c r="A4371" t="str">
        <f t="shared" si="1277"/>
        <v>1.2.1.0.29.15.00 - Contribuição Previdenciária em Regime de 
 Parcelamento de Débitos</v>
      </c>
      <c r="B4371" s="29" t="s">
        <v>3652</v>
      </c>
      <c r="C4371" s="4">
        <v>97554518.390000001</v>
      </c>
      <c r="D4371" s="4">
        <v>0</v>
      </c>
      <c r="E4371" s="4"/>
      <c r="F4371" s="4"/>
      <c r="G4371" s="1">
        <f t="shared" si="1278"/>
        <v>97554518.390000001</v>
      </c>
      <c r="H4371" s="4">
        <v>682621.09</v>
      </c>
      <c r="I4371" s="4"/>
      <c r="J4371" s="4"/>
      <c r="K4371" s="4"/>
      <c r="L4371" s="1">
        <f t="shared" si="1279"/>
        <v>682621.09</v>
      </c>
    </row>
    <row r="4372" spans="1:12" ht="25.5">
      <c r="A4372" t="str">
        <f t="shared" si="1277"/>
        <v>1.2.1.0.29.16.00 - Receita de Recolhimento da Contribuição Patronal, 
 oriunda do Pagamento de Sentenças Judiciais</v>
      </c>
      <c r="B4372" s="33" t="s">
        <v>3653</v>
      </c>
      <c r="C4372" s="6">
        <v>2810164.77</v>
      </c>
      <c r="D4372" s="6"/>
      <c r="E4372" s="6"/>
      <c r="F4372" s="6"/>
      <c r="G4372" s="1">
        <f t="shared" si="1278"/>
        <v>2810164.77</v>
      </c>
      <c r="H4372" s="6">
        <v>29872984.510000002</v>
      </c>
      <c r="I4372" s="6"/>
      <c r="J4372" s="6"/>
      <c r="K4372" s="6"/>
      <c r="L4372" s="1">
        <f t="shared" si="1279"/>
        <v>29872984.510000002</v>
      </c>
    </row>
    <row r="4373" spans="1:12" ht="25.5">
      <c r="A4373" t="str">
        <f t="shared" si="1277"/>
        <v>1.2.1.0.29.17.00 - Receita de Recolhimento da Contribuição do 
 Servidor Ativo Civil, oriunda do Pagamento de Sentenças Judiciais</v>
      </c>
      <c r="B4373" s="29" t="s">
        <v>3654</v>
      </c>
      <c r="C4373" s="4">
        <v>5848504.6500000004</v>
      </c>
      <c r="D4373" s="4">
        <v>0</v>
      </c>
      <c r="E4373" s="4"/>
      <c r="F4373" s="4"/>
      <c r="G4373" s="1">
        <f t="shared" si="1278"/>
        <v>5848504.6500000004</v>
      </c>
      <c r="H4373" s="4">
        <v>6689366.6699999999</v>
      </c>
      <c r="I4373" s="4"/>
      <c r="J4373" s="4"/>
      <c r="K4373" s="4">
        <v>248866.94</v>
      </c>
      <c r="L4373" s="1">
        <f t="shared" si="1279"/>
        <v>6440499.7299999995</v>
      </c>
    </row>
    <row r="4374" spans="1:12" ht="25.5">
      <c r="A4374" t="str">
        <f t="shared" si="1277"/>
        <v>1.2.1.0.29.18.00 - Receita de Recolhimento da Contribuição do 
 Servidor Inativo Civil, oriunda do Pagamento de Sentenças Judiciais</v>
      </c>
      <c r="B4374" s="33" t="s">
        <v>3655</v>
      </c>
      <c r="C4374" s="6">
        <v>928738.02</v>
      </c>
      <c r="D4374" s="6">
        <v>0</v>
      </c>
      <c r="E4374" s="6"/>
      <c r="F4374" s="6"/>
      <c r="G4374" s="1">
        <f t="shared" si="1278"/>
        <v>928738.02</v>
      </c>
      <c r="H4374" s="6">
        <v>90244465.760000005</v>
      </c>
      <c r="I4374" s="6"/>
      <c r="J4374" s="6"/>
      <c r="K4374" s="6">
        <v>2795.56</v>
      </c>
      <c r="L4374" s="1">
        <f t="shared" si="1279"/>
        <v>90241670.200000003</v>
      </c>
    </row>
    <row r="4375" spans="1:12" ht="25.5">
      <c r="A4375" t="str">
        <f t="shared" si="1277"/>
        <v>1.2.1.0.29.19.00 - Receita de Recolhimento de Pensionista Civil, 
 oriunda do Pagamento de Sentenças Judiciais</v>
      </c>
      <c r="B4375" s="29" t="s">
        <v>3656</v>
      </c>
      <c r="C4375" s="4">
        <v>268436.13</v>
      </c>
      <c r="D4375" s="4">
        <v>0</v>
      </c>
      <c r="E4375" s="4"/>
      <c r="F4375" s="4"/>
      <c r="G4375" s="1">
        <f t="shared" si="1278"/>
        <v>268436.13</v>
      </c>
      <c r="H4375" s="4">
        <v>133133204.3</v>
      </c>
      <c r="I4375" s="4"/>
      <c r="J4375" s="4"/>
      <c r="K4375" s="4"/>
      <c r="L4375" s="1">
        <f t="shared" si="1279"/>
        <v>133133204.3</v>
      </c>
    </row>
    <row r="4376" spans="1:12" ht="25.5">
      <c r="A4376" t="str">
        <f t="shared" si="1277"/>
        <v>1.2.1.0.30.00.00 - Contribuições Previdenciárias para o Regime Geral 
 de Previdência Social</v>
      </c>
      <c r="B4376" s="33" t="s">
        <v>3657</v>
      </c>
      <c r="C4376" s="6">
        <v>39514641.670000002</v>
      </c>
      <c r="D4376" s="6">
        <v>0</v>
      </c>
      <c r="E4376" s="6"/>
      <c r="F4376" s="6">
        <v>17198.919999999998</v>
      </c>
      <c r="G4376" s="1">
        <f t="shared" si="1278"/>
        <v>39497442.75</v>
      </c>
      <c r="H4376" s="6">
        <v>28.82</v>
      </c>
      <c r="I4376" s="6"/>
      <c r="J4376" s="6"/>
      <c r="K4376" s="6">
        <v>28.82</v>
      </c>
      <c r="L4376" s="1">
        <f t="shared" si="1279"/>
        <v>0</v>
      </c>
    </row>
    <row r="4377" spans="1:12" ht="25.5">
      <c r="A4377" t="str">
        <f t="shared" si="1277"/>
        <v>1.2.1.0.31.00.00 - Contribuição para o Fundo de Saúde dos Policiais 
 Militares e Bombeiros Militares do Distrito Federal</v>
      </c>
      <c r="B4377" s="29" t="s">
        <v>3658</v>
      </c>
      <c r="C4377" s="4">
        <v>38990.800000000003</v>
      </c>
      <c r="D4377" s="4">
        <v>0</v>
      </c>
      <c r="E4377" s="4"/>
      <c r="F4377" s="4"/>
      <c r="G4377" s="1">
        <f t="shared" si="1278"/>
        <v>38990.800000000003</v>
      </c>
      <c r="H4377" s="4"/>
      <c r="I4377" s="4"/>
      <c r="J4377" s="4"/>
      <c r="K4377" s="4"/>
      <c r="L4377" s="1">
        <f t="shared" si="1279"/>
        <v>0</v>
      </c>
    </row>
    <row r="4378" spans="1:12">
      <c r="A4378" t="str">
        <f t="shared" si="1277"/>
        <v>1.2.1.0.32.00.00 - Contribuições Rurais</v>
      </c>
      <c r="B4378" s="33" t="s">
        <v>3659</v>
      </c>
      <c r="C4378" s="6">
        <v>100499.36</v>
      </c>
      <c r="D4378" s="6">
        <v>0</v>
      </c>
      <c r="E4378" s="6"/>
      <c r="F4378" s="6"/>
      <c r="G4378" s="1">
        <f t="shared" si="1278"/>
        <v>100499.36</v>
      </c>
      <c r="H4378" s="6"/>
      <c r="I4378" s="6"/>
      <c r="J4378" s="6"/>
      <c r="K4378" s="6"/>
      <c r="L4378" s="1">
        <f t="shared" si="1279"/>
        <v>0</v>
      </c>
    </row>
    <row r="4379" spans="1:12" ht="25.5">
      <c r="A4379" t="str">
        <f t="shared" si="1277"/>
        <v>1.2.1.0.33.00.00 - Contribuição e Adicional para o Serviço Nacional 
 de Aprendizagem Comercial - SENAC</v>
      </c>
      <c r="B4379" s="29" t="s">
        <v>3660</v>
      </c>
      <c r="C4379" s="4">
        <v>2258.5700000000002</v>
      </c>
      <c r="D4379" s="4">
        <v>0</v>
      </c>
      <c r="E4379" s="4"/>
      <c r="F4379" s="4"/>
      <c r="G4379" s="1">
        <f t="shared" si="1278"/>
        <v>2258.5700000000002</v>
      </c>
      <c r="H4379" s="4"/>
      <c r="I4379" s="4"/>
      <c r="J4379" s="4"/>
      <c r="K4379" s="4"/>
      <c r="L4379" s="1">
        <f t="shared" si="1279"/>
        <v>0</v>
      </c>
    </row>
    <row r="4380" spans="1:12" ht="25.5">
      <c r="A4380" t="str">
        <f t="shared" si="1277"/>
        <v>1.2.1.0.34.00.00 - Contribuição e Adicional para o Serviço Nacional 
 de Aprendizagem Industrial - SENAI</v>
      </c>
      <c r="B4380" s="33" t="s">
        <v>3661</v>
      </c>
      <c r="C4380" s="6">
        <v>0</v>
      </c>
      <c r="D4380" s="6">
        <v>0</v>
      </c>
      <c r="E4380" s="6"/>
      <c r="F4380" s="6"/>
      <c r="G4380" s="1">
        <f t="shared" si="1278"/>
        <v>0</v>
      </c>
      <c r="H4380" s="6"/>
      <c r="I4380" s="6"/>
      <c r="J4380" s="6"/>
      <c r="K4380" s="6"/>
      <c r="L4380" s="1">
        <f t="shared" si="1279"/>
        <v>0</v>
      </c>
    </row>
    <row r="4381" spans="1:12" ht="25.5">
      <c r="A4381" t="str">
        <f t="shared" si="1277"/>
        <v>1.2.1.0.35.00.00 - Contribuição e Adicional para o Serviço Social do 
 Comércio - SESC</v>
      </c>
      <c r="B4381" s="29" t="s">
        <v>3662</v>
      </c>
      <c r="C4381" s="4">
        <v>16356658</v>
      </c>
      <c r="D4381" s="4">
        <v>0</v>
      </c>
      <c r="E4381" s="4"/>
      <c r="F4381" s="4"/>
      <c r="G4381" s="1">
        <f t="shared" si="1278"/>
        <v>16356658</v>
      </c>
      <c r="H4381" s="4"/>
      <c r="I4381" s="4"/>
      <c r="J4381" s="4"/>
      <c r="K4381" s="4"/>
      <c r="L4381" s="1">
        <f t="shared" si="1279"/>
        <v>0</v>
      </c>
    </row>
    <row r="4382" spans="1:12" ht="25.5">
      <c r="A4382" t="str">
        <f t="shared" si="1277"/>
        <v>1.2.1.0.36.00.00 - Contribuição e Adicional para o Serviço Social da 
 Indústria - SESI</v>
      </c>
      <c r="B4382" s="33" t="s">
        <v>3663</v>
      </c>
      <c r="C4382" s="6">
        <v>197624.98</v>
      </c>
      <c r="D4382" s="6">
        <v>0</v>
      </c>
      <c r="E4382" s="6"/>
      <c r="F4382" s="6"/>
      <c r="G4382" s="1">
        <f t="shared" si="1278"/>
        <v>197624.98</v>
      </c>
      <c r="H4382" s="6"/>
      <c r="I4382" s="6"/>
      <c r="J4382" s="6"/>
      <c r="K4382" s="6"/>
      <c r="L4382" s="1">
        <f t="shared" si="1279"/>
        <v>0</v>
      </c>
    </row>
    <row r="4383" spans="1:12" ht="25.5">
      <c r="A4383" t="str">
        <f t="shared" si="1277"/>
        <v>1.2.1.0.37.00.00 - Contribuições para o Programa de Integração Social 
 e de Formação do Patrimônio do Servidor Público - PIS/PASEP</v>
      </c>
      <c r="B4383" s="29" t="s">
        <v>3664</v>
      </c>
      <c r="C4383" s="4">
        <v>0</v>
      </c>
      <c r="D4383" s="4">
        <v>0</v>
      </c>
      <c r="E4383" s="4"/>
      <c r="F4383" s="4"/>
      <c r="G4383" s="1">
        <f t="shared" si="1278"/>
        <v>0</v>
      </c>
      <c r="H4383" s="4"/>
      <c r="I4383" s="4"/>
      <c r="J4383" s="4"/>
      <c r="K4383" s="4"/>
      <c r="L4383" s="1">
        <f t="shared" si="1279"/>
        <v>0</v>
      </c>
    </row>
    <row r="4384" spans="1:12" ht="25.5">
      <c r="A4384" t="str">
        <f t="shared" si="1277"/>
        <v>1.2.1.0.38.00.00 - Contribuição Social sobre o Lucro das Pessoas 
 Jurídicas</v>
      </c>
      <c r="B4384" s="33" t="s">
        <v>3665</v>
      </c>
      <c r="C4384" s="6">
        <v>0</v>
      </c>
      <c r="D4384" s="6">
        <v>0</v>
      </c>
      <c r="E4384" s="6"/>
      <c r="F4384" s="6"/>
      <c r="G4384" s="1">
        <f t="shared" si="1278"/>
        <v>0</v>
      </c>
      <c r="H4384" s="6"/>
      <c r="I4384" s="6"/>
      <c r="J4384" s="6"/>
      <c r="K4384" s="6"/>
      <c r="L4384" s="1">
        <f t="shared" si="1279"/>
        <v>0</v>
      </c>
    </row>
    <row r="4385" spans="1:12" ht="25.5">
      <c r="A4385" t="str">
        <f t="shared" si="1277"/>
        <v>1.2.1.0.39.00.00 - Contribuição para o Serviço Nacional de 
 Aprendizagem Rural - SENAR</v>
      </c>
      <c r="B4385" s="29" t="s">
        <v>3666</v>
      </c>
      <c r="C4385" s="4">
        <v>0</v>
      </c>
      <c r="D4385" s="4">
        <v>0</v>
      </c>
      <c r="E4385" s="4"/>
      <c r="F4385" s="4"/>
      <c r="G4385" s="1">
        <f t="shared" si="1278"/>
        <v>0</v>
      </c>
      <c r="H4385" s="4"/>
      <c r="I4385" s="4"/>
      <c r="J4385" s="4"/>
      <c r="K4385" s="4"/>
      <c r="L4385" s="1">
        <f t="shared" si="1279"/>
        <v>0</v>
      </c>
    </row>
    <row r="4386" spans="1:12" ht="25.5">
      <c r="A4386" t="str">
        <f t="shared" si="1277"/>
        <v>1.2.1.0.41.00.00 - Contribuição para o Serviço Social do Transporte - 
 SEST</v>
      </c>
      <c r="B4386" s="33" t="s">
        <v>3667</v>
      </c>
      <c r="C4386" s="6">
        <v>0</v>
      </c>
      <c r="D4386" s="6">
        <v>0</v>
      </c>
      <c r="E4386" s="6"/>
      <c r="F4386" s="6"/>
      <c r="G4386" s="1">
        <f t="shared" si="1278"/>
        <v>0</v>
      </c>
      <c r="H4386" s="6"/>
      <c r="I4386" s="6"/>
      <c r="J4386" s="6"/>
      <c r="K4386" s="6"/>
      <c r="L4386" s="1">
        <f t="shared" si="1279"/>
        <v>0</v>
      </c>
    </row>
    <row r="4387" spans="1:12" ht="25.5">
      <c r="A4387" t="str">
        <f t="shared" si="1277"/>
        <v>1.2.1.0.42.00.00 - Contribuição para o Serviço Nacional de 
 Aprendizagem do Transporte - SENAT</v>
      </c>
      <c r="B4387" s="29" t="s">
        <v>3668</v>
      </c>
      <c r="C4387" s="4">
        <v>0</v>
      </c>
      <c r="D4387" s="4">
        <v>0</v>
      </c>
      <c r="E4387" s="4"/>
      <c r="F4387" s="4"/>
      <c r="G4387" s="1">
        <f t="shared" si="1278"/>
        <v>0</v>
      </c>
      <c r="H4387" s="4"/>
      <c r="I4387" s="4"/>
      <c r="J4387" s="4"/>
      <c r="K4387" s="4"/>
      <c r="L4387" s="1">
        <f t="shared" si="1279"/>
        <v>0</v>
      </c>
    </row>
    <row r="4388" spans="1:12" ht="25.5">
      <c r="A4388" t="str">
        <f t="shared" si="1277"/>
        <v>1.2.1.0.43.00.00 - Contribuição para o Serviço Brasileiro de Apoio às 
 Micro e Pequenas Empresas - SEBRAE</v>
      </c>
      <c r="B4388" s="33" t="s">
        <v>3669</v>
      </c>
      <c r="C4388" s="6">
        <v>0</v>
      </c>
      <c r="D4388" s="6">
        <v>0</v>
      </c>
      <c r="E4388" s="6"/>
      <c r="F4388" s="6"/>
      <c r="G4388" s="1">
        <f t="shared" si="1278"/>
        <v>0</v>
      </c>
      <c r="H4388" s="6"/>
      <c r="I4388" s="6"/>
      <c r="J4388" s="6"/>
      <c r="K4388" s="6"/>
      <c r="L4388" s="1">
        <f t="shared" si="1279"/>
        <v>0</v>
      </c>
    </row>
    <row r="4389" spans="1:12" ht="25.5">
      <c r="A4389" t="str">
        <f t="shared" si="1277"/>
        <v>1.2.1.0.44.00.00 - Contribuição para o Serviço Nacional de 
 Aprendizagem do Cooperativismo - SESCOOP</v>
      </c>
      <c r="B4389" s="29" t="s">
        <v>3670</v>
      </c>
      <c r="C4389" s="4">
        <v>0</v>
      </c>
      <c r="D4389" s="4">
        <v>0</v>
      </c>
      <c r="E4389" s="4"/>
      <c r="F4389" s="4"/>
      <c r="G4389" s="1">
        <f t="shared" si="1278"/>
        <v>0</v>
      </c>
      <c r="H4389" s="4"/>
      <c r="I4389" s="4"/>
      <c r="J4389" s="4"/>
      <c r="K4389" s="4"/>
      <c r="L4389" s="1">
        <f t="shared" si="1279"/>
        <v>0</v>
      </c>
    </row>
    <row r="4390" spans="1:12">
      <c r="A4390" t="str">
        <f t="shared" si="1277"/>
        <v>1.2.1.0.45.00.00 - Contribuição sobre Jogos de Bingo</v>
      </c>
      <c r="B4390" s="33" t="s">
        <v>3671</v>
      </c>
      <c r="C4390" s="6">
        <v>0</v>
      </c>
      <c r="D4390" s="6">
        <v>0</v>
      </c>
      <c r="E4390" s="6"/>
      <c r="F4390" s="6"/>
      <c r="G4390" s="1">
        <f t="shared" si="1278"/>
        <v>0</v>
      </c>
      <c r="H4390" s="6"/>
      <c r="I4390" s="6"/>
      <c r="J4390" s="6"/>
      <c r="K4390" s="6"/>
      <c r="L4390" s="1">
        <f t="shared" si="1279"/>
        <v>0</v>
      </c>
    </row>
    <row r="4391" spans="1:12" ht="25.5">
      <c r="A4391" t="str">
        <f t="shared" si="1277"/>
        <v>1.2.1.0.47.00.00 - Contribuição Relativa à Despedida de Empregado sem 
 Justa Causa</v>
      </c>
      <c r="B4391" s="29" t="s">
        <v>3672</v>
      </c>
      <c r="C4391" s="4">
        <v>0</v>
      </c>
      <c r="D4391" s="4">
        <v>0</v>
      </c>
      <c r="E4391" s="4"/>
      <c r="F4391" s="4"/>
      <c r="G4391" s="1">
        <f t="shared" si="1278"/>
        <v>0</v>
      </c>
      <c r="H4391" s="4"/>
      <c r="I4391" s="4"/>
      <c r="J4391" s="4"/>
      <c r="K4391" s="4"/>
      <c r="L4391" s="1">
        <f t="shared" si="1279"/>
        <v>0</v>
      </c>
    </row>
    <row r="4392" spans="1:12" ht="25.5">
      <c r="A4392" t="str">
        <f t="shared" si="1277"/>
        <v>1.2.1.0.48.00.00 - Contribuição sobre a Remuneração Devida ao 
 Trabalhador</v>
      </c>
      <c r="B4392" s="33" t="s">
        <v>3673</v>
      </c>
      <c r="C4392" s="6">
        <v>307563.74</v>
      </c>
      <c r="D4392" s="6">
        <v>0</v>
      </c>
      <c r="E4392" s="6"/>
      <c r="F4392" s="6"/>
      <c r="G4392" s="1">
        <f t="shared" si="1278"/>
        <v>307563.74</v>
      </c>
      <c r="H4392" s="6"/>
      <c r="I4392" s="6"/>
      <c r="J4392" s="6"/>
      <c r="K4392" s="6"/>
      <c r="L4392" s="1">
        <f t="shared" si="1279"/>
        <v>0</v>
      </c>
    </row>
    <row r="4393" spans="1:12">
      <c r="A4393" t="str">
        <f t="shared" si="1277"/>
        <v>1.2.1.0.99.00.00 - Outras Contribuições Sociais</v>
      </c>
      <c r="B4393" s="29" t="s">
        <v>3674</v>
      </c>
      <c r="C4393" s="4">
        <v>831576936.16999996</v>
      </c>
      <c r="D4393" s="4">
        <v>0</v>
      </c>
      <c r="E4393" s="4"/>
      <c r="F4393" s="4">
        <v>242085.36</v>
      </c>
      <c r="G4393" s="1">
        <f t="shared" si="1278"/>
        <v>831334850.80999994</v>
      </c>
      <c r="H4393" s="4">
        <v>8546189006.1199999</v>
      </c>
      <c r="I4393" s="4"/>
      <c r="J4393" s="4"/>
      <c r="K4393" s="4">
        <v>308382.48</v>
      </c>
      <c r="L4393" s="1">
        <f t="shared" si="1279"/>
        <v>8545880623.6400003</v>
      </c>
    </row>
    <row r="4394" spans="1:12">
      <c r="A4394" t="str">
        <f t="shared" si="1277"/>
        <v>1.2.2.0.00.00.00 - Contribuições de Intervenção no Domínio Econômico</v>
      </c>
      <c r="B4394" s="33" t="s">
        <v>3675</v>
      </c>
      <c r="C4394" s="6">
        <v>575327310.03999996</v>
      </c>
      <c r="D4394" s="6">
        <v>42552.01</v>
      </c>
      <c r="E4394" s="6">
        <v>0</v>
      </c>
      <c r="F4394" s="6">
        <v>5193341.24</v>
      </c>
      <c r="G4394" s="79">
        <v>570315383.23000002</v>
      </c>
      <c r="H4394" s="6">
        <v>1045101787.8</v>
      </c>
      <c r="I4394" s="6">
        <v>2385927.73</v>
      </c>
      <c r="J4394" s="6"/>
      <c r="K4394" s="6">
        <v>297.16000000000003</v>
      </c>
      <c r="L4394" s="79">
        <v>1042718750.87</v>
      </c>
    </row>
    <row r="4395" spans="1:12" ht="25.5">
      <c r="A4395" t="str">
        <f t="shared" si="1277"/>
        <v>1.2.2.0.01.00.00 - Contribuição para o Programa de Integração 
 Nacional – PIN</v>
      </c>
      <c r="B4395" s="29" t="s">
        <v>3676</v>
      </c>
      <c r="C4395" s="4">
        <v>1914679.91</v>
      </c>
      <c r="D4395" s="4">
        <v>0</v>
      </c>
      <c r="E4395" s="4"/>
      <c r="F4395" s="4"/>
      <c r="G4395" s="1">
        <f t="shared" si="1278"/>
        <v>1914679.91</v>
      </c>
      <c r="H4395" s="4"/>
      <c r="I4395" s="4"/>
      <c r="J4395" s="4"/>
      <c r="K4395" s="4"/>
      <c r="L4395" s="1">
        <f t="shared" si="1279"/>
        <v>0</v>
      </c>
    </row>
    <row r="4396" spans="1:12" ht="38.25">
      <c r="A4396" t="str">
        <f t="shared" si="1277"/>
        <v>1.2.2.0.02.00.00 - Contribuição para o Programa de Redistribuição de 
 Terras e de Estímulo à Agroindústria do Norte e do Nordeste – 
 PROTERRA</v>
      </c>
      <c r="B4396" s="33" t="s">
        <v>3677</v>
      </c>
      <c r="C4396" s="6">
        <v>349144.24</v>
      </c>
      <c r="D4396" s="6">
        <v>0</v>
      </c>
      <c r="E4396" s="6"/>
      <c r="F4396" s="6"/>
      <c r="G4396" s="1">
        <f t="shared" si="1278"/>
        <v>349144.24</v>
      </c>
      <c r="H4396" s="6"/>
      <c r="I4396" s="6"/>
      <c r="J4396" s="6"/>
      <c r="K4396" s="6"/>
      <c r="L4396" s="1">
        <f t="shared" si="1279"/>
        <v>0</v>
      </c>
    </row>
    <row r="4397" spans="1:12" ht="25.5">
      <c r="A4397" t="str">
        <f t="shared" si="1277"/>
        <v>1.2.2.0.03.00.00 - Contribuições para o Desenvolvimento e 
 Aperfeiçoamento das Atividades de Fiscalização</v>
      </c>
      <c r="B4397" s="29" t="s">
        <v>3678</v>
      </c>
      <c r="C4397" s="4">
        <v>2563851.56</v>
      </c>
      <c r="D4397" s="4">
        <v>0</v>
      </c>
      <c r="E4397" s="4"/>
      <c r="F4397" s="4"/>
      <c r="G4397" s="1">
        <f t="shared" si="1278"/>
        <v>2563851.56</v>
      </c>
      <c r="H4397" s="4"/>
      <c r="I4397" s="4"/>
      <c r="J4397" s="4"/>
      <c r="K4397" s="4"/>
      <c r="L4397" s="1">
        <f t="shared" si="1279"/>
        <v>0</v>
      </c>
    </row>
    <row r="4398" spans="1:12">
      <c r="A4398" t="str">
        <f t="shared" si="1277"/>
        <v>1.2.2.0.05.00.00 - Contribuição sobre Apostas em Competições Hípicas</v>
      </c>
      <c r="B4398" s="33" t="s">
        <v>3679</v>
      </c>
      <c r="C4398" s="6">
        <v>1352.14</v>
      </c>
      <c r="D4398" s="6">
        <v>0</v>
      </c>
      <c r="E4398" s="6"/>
      <c r="F4398" s="6"/>
      <c r="G4398" s="1">
        <f t="shared" si="1278"/>
        <v>1352.14</v>
      </c>
      <c r="H4398" s="6"/>
      <c r="I4398" s="6"/>
      <c r="J4398" s="6"/>
      <c r="K4398" s="6"/>
      <c r="L4398" s="1">
        <f t="shared" si="1279"/>
        <v>0</v>
      </c>
    </row>
    <row r="4399" spans="1:12" ht="25.5">
      <c r="A4399" t="str">
        <f t="shared" si="1277"/>
        <v>1.2.2.0.06.00.00 - Contribuição para o Desenvolvimento da Indústria 
 Cinematográfica Nacional – CONDECINE</v>
      </c>
      <c r="B4399" s="29" t="s">
        <v>3680</v>
      </c>
      <c r="C4399" s="4">
        <v>0</v>
      </c>
      <c r="D4399" s="4">
        <v>0</v>
      </c>
      <c r="E4399" s="4"/>
      <c r="F4399" s="4"/>
      <c r="G4399" s="1">
        <f t="shared" si="1278"/>
        <v>0</v>
      </c>
      <c r="H4399" s="4"/>
      <c r="I4399" s="4"/>
      <c r="J4399" s="4"/>
      <c r="K4399" s="4"/>
      <c r="L4399" s="1">
        <f t="shared" si="1279"/>
        <v>0</v>
      </c>
    </row>
    <row r="4400" spans="1:12" ht="25.5">
      <c r="A4400" t="str">
        <f t="shared" si="1277"/>
        <v>1.2.2.0.16.00.00 - Adicional sobre as Tarifas de Passagens Aéreas 
 Domésticas</v>
      </c>
      <c r="B4400" s="33" t="s">
        <v>3681</v>
      </c>
      <c r="C4400" s="6">
        <v>18438.810000000001</v>
      </c>
      <c r="D4400" s="6">
        <v>0</v>
      </c>
      <c r="E4400" s="6"/>
      <c r="F4400" s="6"/>
      <c r="G4400" s="1">
        <f t="shared" si="1278"/>
        <v>18438.810000000001</v>
      </c>
      <c r="H4400" s="6"/>
      <c r="I4400" s="6"/>
      <c r="J4400" s="6"/>
      <c r="K4400" s="6"/>
      <c r="L4400" s="1">
        <f t="shared" si="1279"/>
        <v>0</v>
      </c>
    </row>
    <row r="4401" spans="1:12" ht="25.5">
      <c r="A4401" t="str">
        <f t="shared" si="1277"/>
        <v>1.2.2.0.18.00.00 - Cota-parte do Adicional ao Frete para Renovação da 
 Marinha Mercante</v>
      </c>
      <c r="B4401" s="29" t="s">
        <v>3682</v>
      </c>
      <c r="C4401" s="4">
        <v>0</v>
      </c>
      <c r="D4401" s="4">
        <v>0</v>
      </c>
      <c r="E4401" s="4"/>
      <c r="F4401" s="4"/>
      <c r="G4401" s="1">
        <f t="shared" si="1278"/>
        <v>0</v>
      </c>
      <c r="H4401" s="4"/>
      <c r="I4401" s="4"/>
      <c r="J4401" s="4"/>
      <c r="K4401" s="4"/>
      <c r="L4401" s="1">
        <f t="shared" si="1279"/>
        <v>0</v>
      </c>
    </row>
    <row r="4402" spans="1:12" ht="25.5">
      <c r="A4402" t="str">
        <f t="shared" si="1277"/>
        <v>1.2.2.0.24.00.00 - Contribuição sobre a Receita das Concessionárias e 
 Permissionárias de Energia Elétrica</v>
      </c>
      <c r="B4402" s="33" t="s">
        <v>3683</v>
      </c>
      <c r="C4402" s="6">
        <v>55090540.979999997</v>
      </c>
      <c r="D4402" s="6">
        <v>0</v>
      </c>
      <c r="E4402" s="6"/>
      <c r="F4402" s="6">
        <v>3034.74</v>
      </c>
      <c r="G4402" s="1">
        <f t="shared" si="1278"/>
        <v>55087506.239999995</v>
      </c>
      <c r="H4402" s="6"/>
      <c r="I4402" s="6"/>
      <c r="J4402" s="6"/>
      <c r="K4402" s="6"/>
      <c r="L4402" s="1">
        <f t="shared" si="1279"/>
        <v>0</v>
      </c>
    </row>
    <row r="4403" spans="1:12" ht="25.5">
      <c r="A4403" t="str">
        <f t="shared" si="1277"/>
        <v>1.2.2.0.25.00.00 - Contribuição pela Licença de Uso, Aquisição ou 
 Transferência de Tecnologia</v>
      </c>
      <c r="B4403" s="29" t="s">
        <v>3684</v>
      </c>
      <c r="C4403" s="4">
        <v>875337.31</v>
      </c>
      <c r="D4403" s="4">
        <v>0</v>
      </c>
      <c r="E4403" s="4"/>
      <c r="F4403" s="4"/>
      <c r="G4403" s="1">
        <f t="shared" si="1278"/>
        <v>875337.31</v>
      </c>
      <c r="H4403" s="4"/>
      <c r="I4403" s="4"/>
      <c r="J4403" s="4"/>
      <c r="K4403" s="4"/>
      <c r="L4403" s="1">
        <f t="shared" si="1279"/>
        <v>0</v>
      </c>
    </row>
    <row r="4404" spans="1:12" ht="25.5">
      <c r="A4404" t="str">
        <f t="shared" si="1277"/>
        <v>1.2.2.0.26.00.00 - Contribuição sobre a Receita das Empresas 
 Prestadoras de Serviços de Telecomunicações</v>
      </c>
      <c r="B4404" s="33" t="s">
        <v>3685</v>
      </c>
      <c r="C4404" s="6">
        <v>31074.77</v>
      </c>
      <c r="D4404" s="6">
        <v>0</v>
      </c>
      <c r="E4404" s="6"/>
      <c r="F4404" s="6"/>
      <c r="G4404" s="1">
        <f t="shared" si="1278"/>
        <v>31074.77</v>
      </c>
      <c r="H4404" s="6"/>
      <c r="I4404" s="6"/>
      <c r="J4404" s="6"/>
      <c r="K4404" s="6"/>
      <c r="L4404" s="1">
        <f t="shared" si="1279"/>
        <v>0</v>
      </c>
    </row>
    <row r="4405" spans="1:12" ht="38.25">
      <c r="A4405" t="str">
        <f t="shared" ref="A4405:A4468" si="1280">TRIM(B4405)</f>
        <v>1.2.2.0.28.00.00 - Contribuição Relativa às Atividades de Importação 
 e Comercialização de Petróleo e seus Derivados, Gás Natural e Álcool 
 Carburante</v>
      </c>
      <c r="B4405" s="29" t="s">
        <v>3686</v>
      </c>
      <c r="C4405" s="4">
        <v>8726787.9800000004</v>
      </c>
      <c r="D4405" s="4">
        <v>42552.01</v>
      </c>
      <c r="E4405" s="4"/>
      <c r="F4405" s="4"/>
      <c r="G4405" s="1">
        <f t="shared" si="1278"/>
        <v>8684235.9700000007</v>
      </c>
      <c r="H4405" s="4"/>
      <c r="I4405" s="4"/>
      <c r="J4405" s="4"/>
      <c r="K4405" s="4"/>
      <c r="L4405" s="1">
        <f t="shared" si="1279"/>
        <v>0</v>
      </c>
    </row>
    <row r="4406" spans="1:12" ht="25.5">
      <c r="A4406" t="str">
        <f t="shared" si="1280"/>
        <v>1.2.2.0.30.00.00 - Contribuição para o Fomento da Radiodifusão 
 Pública</v>
      </c>
      <c r="B4406" s="33" t="s">
        <v>3687</v>
      </c>
      <c r="C4406" s="6">
        <v>1525267.25</v>
      </c>
      <c r="D4406" s="6">
        <v>0</v>
      </c>
      <c r="E4406" s="6"/>
      <c r="F4406" s="6"/>
      <c r="G4406" s="1">
        <f t="shared" si="1278"/>
        <v>1525267.25</v>
      </c>
      <c r="H4406" s="6"/>
      <c r="I4406" s="6"/>
      <c r="J4406" s="6"/>
      <c r="K4406" s="6"/>
      <c r="L4406" s="1">
        <f t="shared" si="1279"/>
        <v>0</v>
      </c>
    </row>
    <row r="4407" spans="1:12" ht="25.5">
      <c r="A4407" t="str">
        <f t="shared" si="1280"/>
        <v>1.2.2.0.40.00.00 - Contribuição sobre o Faturamento das Empresas de 
 Informática</v>
      </c>
      <c r="B4407" s="29" t="s">
        <v>3688</v>
      </c>
      <c r="C4407" s="4">
        <v>219347.89</v>
      </c>
      <c r="D4407" s="4">
        <v>0</v>
      </c>
      <c r="E4407" s="4"/>
      <c r="F4407" s="4"/>
      <c r="G4407" s="1">
        <f t="shared" ref="G4407:G4470" si="1281">C4407-D4407-E4407-F4407</f>
        <v>219347.89</v>
      </c>
      <c r="H4407" s="4"/>
      <c r="I4407" s="4"/>
      <c r="J4407" s="4"/>
      <c r="K4407" s="4"/>
      <c r="L4407" s="1">
        <f t="shared" ref="L4407:L4470" si="1282">H4407-I4407-J4407-K4407</f>
        <v>0</v>
      </c>
    </row>
    <row r="4408" spans="1:12" ht="25.5">
      <c r="A4408" t="str">
        <f t="shared" si="1280"/>
        <v>1.2.2.0.41.00.00 - Contribuição sobre o Faturamento das Empresas de 
 Informática Instaladas na Amazônia</v>
      </c>
      <c r="B4408" s="33" t="s">
        <v>3689</v>
      </c>
      <c r="C4408" s="6">
        <v>0</v>
      </c>
      <c r="D4408" s="6">
        <v>0</v>
      </c>
      <c r="E4408" s="6"/>
      <c r="F4408" s="6"/>
      <c r="G4408" s="1">
        <f t="shared" si="1281"/>
        <v>0</v>
      </c>
      <c r="H4408" s="6"/>
      <c r="I4408" s="6"/>
      <c r="J4408" s="6"/>
      <c r="K4408" s="6"/>
      <c r="L4408" s="1">
        <f t="shared" si="1282"/>
        <v>0</v>
      </c>
    </row>
    <row r="4409" spans="1:12" ht="25.5">
      <c r="A4409" t="str">
        <f t="shared" si="1280"/>
        <v>1.2.2.0.42.00.00 - Contribuição sobre o Faturamento das Empresas de 
 Informática Instaladas nas Demais Regiões</v>
      </c>
      <c r="B4409" s="29" t="s">
        <v>3690</v>
      </c>
      <c r="C4409" s="4">
        <v>0</v>
      </c>
      <c r="D4409" s="4">
        <v>0</v>
      </c>
      <c r="E4409" s="4"/>
      <c r="F4409" s="4"/>
      <c r="G4409" s="1">
        <f t="shared" si="1281"/>
        <v>0</v>
      </c>
      <c r="H4409" s="4"/>
      <c r="I4409" s="4"/>
      <c r="J4409" s="4"/>
      <c r="K4409" s="4"/>
      <c r="L4409" s="1">
        <f t="shared" si="1282"/>
        <v>0</v>
      </c>
    </row>
    <row r="4410" spans="1:12">
      <c r="A4410" t="str">
        <f t="shared" si="1280"/>
        <v>1.2.2.0.99.00.00 - Outras Contribuições Econômicas</v>
      </c>
      <c r="B4410" s="33" t="s">
        <v>3691</v>
      </c>
      <c r="C4410" s="6">
        <v>504011487.19999999</v>
      </c>
      <c r="D4410" s="6">
        <v>0</v>
      </c>
      <c r="E4410" s="6">
        <v>0</v>
      </c>
      <c r="F4410" s="6">
        <v>5190306.5</v>
      </c>
      <c r="G4410" s="1">
        <f t="shared" si="1281"/>
        <v>498821180.69999999</v>
      </c>
      <c r="H4410" s="6">
        <v>1045101787.8</v>
      </c>
      <c r="I4410" s="6">
        <v>2385927.73</v>
      </c>
      <c r="J4410" s="6"/>
      <c r="K4410" s="6">
        <v>297.16000000000003</v>
      </c>
      <c r="L4410" s="1">
        <f t="shared" si="1282"/>
        <v>1042715562.91</v>
      </c>
    </row>
    <row r="4411" spans="1:12" ht="25.5">
      <c r="A4411" t="str">
        <f t="shared" si="1280"/>
        <v>1.2.3.0.00.00.00 - Contribuição para Custeio do Serviço de Iluminação 
 Pública</v>
      </c>
      <c r="B4411" s="29" t="s">
        <v>3692</v>
      </c>
      <c r="C4411" s="4">
        <v>6000224152.7399998</v>
      </c>
      <c r="D4411" s="4">
        <v>5129002.24</v>
      </c>
      <c r="E4411" s="4">
        <v>0</v>
      </c>
      <c r="F4411" s="4">
        <v>44848895.350000001</v>
      </c>
      <c r="G4411" s="1">
        <f t="shared" si="1281"/>
        <v>5950246255.1499996</v>
      </c>
      <c r="H4411" s="4"/>
      <c r="I4411" s="4"/>
      <c r="J4411" s="4"/>
      <c r="K4411" s="4"/>
      <c r="L4411" s="1">
        <f t="shared" si="1282"/>
        <v>0</v>
      </c>
    </row>
    <row r="4412" spans="1:12">
      <c r="A4412" t="str">
        <f t="shared" si="1280"/>
        <v>1.3.0.0.00.00.00 - Receita Patrimonial</v>
      </c>
      <c r="B4412" s="33" t="s">
        <v>3693</v>
      </c>
      <c r="C4412" s="6">
        <v>18504187989.380001</v>
      </c>
      <c r="D4412" s="6">
        <v>11909676.15</v>
      </c>
      <c r="E4412" s="6">
        <v>12285467.199999999</v>
      </c>
      <c r="F4412" s="6">
        <v>255362770.72999999</v>
      </c>
      <c r="G4412" s="79">
        <v>18240394429.43</v>
      </c>
      <c r="H4412" s="6">
        <v>26863869159.91</v>
      </c>
      <c r="I4412" s="6">
        <v>287509013.80000001</v>
      </c>
      <c r="J4412" s="6"/>
      <c r="K4412" s="6">
        <v>128277404.33</v>
      </c>
      <c r="L4412" s="79">
        <v>26451663541.360001</v>
      </c>
    </row>
    <row r="4413" spans="1:12">
      <c r="A4413" t="str">
        <f t="shared" si="1280"/>
        <v>1.3.1.0.00.00.00 - Receitas Imobiliárias</v>
      </c>
      <c r="B4413" s="29" t="s">
        <v>3694</v>
      </c>
      <c r="C4413" s="4">
        <v>287816003.68000001</v>
      </c>
      <c r="D4413" s="4">
        <v>1806487.8</v>
      </c>
      <c r="E4413" s="4">
        <v>1689371.51</v>
      </c>
      <c r="F4413" s="4">
        <v>855915.73</v>
      </c>
      <c r="G4413" s="1">
        <f t="shared" si="1281"/>
        <v>283464228.63999999</v>
      </c>
      <c r="H4413" s="4">
        <v>438756578.77999997</v>
      </c>
      <c r="I4413" s="4"/>
      <c r="J4413" s="4"/>
      <c r="K4413" s="4">
        <v>772051.86</v>
      </c>
      <c r="L4413" s="1">
        <f t="shared" si="1282"/>
        <v>437984526.91999996</v>
      </c>
    </row>
    <row r="4414" spans="1:12">
      <c r="A4414" t="str">
        <f t="shared" si="1280"/>
        <v>1.3.1.1.00.00.00 - Aluguéis</v>
      </c>
      <c r="B4414" s="33" t="s">
        <v>3695</v>
      </c>
      <c r="C4414" s="6">
        <v>95728077.549999997</v>
      </c>
      <c r="D4414" s="6">
        <v>107116.29</v>
      </c>
      <c r="E4414" s="6"/>
      <c r="F4414" s="6">
        <v>178652.38</v>
      </c>
      <c r="G4414" s="1">
        <f t="shared" si="1281"/>
        <v>95442308.879999995</v>
      </c>
      <c r="H4414" s="6">
        <v>244472545.69</v>
      </c>
      <c r="I4414" s="6"/>
      <c r="J4414" s="6"/>
      <c r="K4414" s="6">
        <v>161287.20000000001</v>
      </c>
      <c r="L4414" s="1">
        <f t="shared" si="1282"/>
        <v>244311258.49000001</v>
      </c>
    </row>
    <row r="4415" spans="1:12">
      <c r="A4415" t="str">
        <f t="shared" si="1280"/>
        <v>1.3.1.2.00.00.00 - Arrendamentos</v>
      </c>
      <c r="B4415" s="29" t="s">
        <v>3696</v>
      </c>
      <c r="C4415" s="4">
        <v>33243895.859999999</v>
      </c>
      <c r="D4415" s="4"/>
      <c r="E4415" s="4"/>
      <c r="F4415" s="4">
        <v>46364.46</v>
      </c>
      <c r="G4415" s="1">
        <f t="shared" si="1281"/>
        <v>33197531.399999999</v>
      </c>
      <c r="H4415" s="4">
        <v>114412484.91</v>
      </c>
      <c r="I4415" s="4"/>
      <c r="J4415" s="4"/>
      <c r="K4415" s="4">
        <v>610764.66</v>
      </c>
      <c r="L4415" s="1">
        <f t="shared" si="1282"/>
        <v>113801720.25</v>
      </c>
    </row>
    <row r="4416" spans="1:12">
      <c r="A4416" t="str">
        <f t="shared" si="1280"/>
        <v>1.3.1.3.00.00.00 - Foros</v>
      </c>
      <c r="B4416" s="33" t="s">
        <v>3697</v>
      </c>
      <c r="C4416" s="6">
        <v>10939119.789999999</v>
      </c>
      <c r="D4416" s="6"/>
      <c r="E4416" s="6"/>
      <c r="F4416" s="6">
        <v>8797.7000000000007</v>
      </c>
      <c r="G4416" s="1">
        <f t="shared" si="1281"/>
        <v>10930322.09</v>
      </c>
      <c r="H4416" s="6">
        <v>779255.01</v>
      </c>
      <c r="I4416" s="6"/>
      <c r="J4416" s="6"/>
      <c r="K4416" s="6"/>
      <c r="L4416" s="1">
        <f t="shared" si="1282"/>
        <v>779255.01</v>
      </c>
    </row>
    <row r="4417" spans="1:12">
      <c r="A4417" t="str">
        <f t="shared" si="1280"/>
        <v>1.3.1.4.00.00.00 - Laudêmios</v>
      </c>
      <c r="B4417" s="29" t="s">
        <v>3698</v>
      </c>
      <c r="C4417" s="4">
        <v>41694766.960000001</v>
      </c>
      <c r="D4417" s="4"/>
      <c r="E4417" s="4"/>
      <c r="F4417" s="4">
        <v>173967.09</v>
      </c>
      <c r="G4417" s="1">
        <f t="shared" si="1281"/>
        <v>41520799.869999997</v>
      </c>
      <c r="H4417" s="4">
        <v>1354011.31</v>
      </c>
      <c r="I4417" s="4"/>
      <c r="J4417" s="4"/>
      <c r="K4417" s="4"/>
      <c r="L4417" s="1">
        <f t="shared" si="1282"/>
        <v>1354011.31</v>
      </c>
    </row>
    <row r="4418" spans="1:12">
      <c r="A4418" t="str">
        <f t="shared" si="1280"/>
        <v>1.3.1.5.00.00.00 - Taxa de Ocupação de Imóveis</v>
      </c>
      <c r="B4418" s="33" t="s">
        <v>3699</v>
      </c>
      <c r="C4418" s="6">
        <v>4975393.53</v>
      </c>
      <c r="D4418" s="6"/>
      <c r="E4418" s="6"/>
      <c r="F4418" s="6">
        <v>892.6</v>
      </c>
      <c r="G4418" s="1">
        <f t="shared" si="1281"/>
        <v>4974500.9300000006</v>
      </c>
      <c r="H4418" s="6">
        <v>25584975.039999999</v>
      </c>
      <c r="I4418" s="6"/>
      <c r="J4418" s="6"/>
      <c r="K4418" s="6"/>
      <c r="L4418" s="1">
        <f t="shared" si="1282"/>
        <v>25584975.039999999</v>
      </c>
    </row>
    <row r="4419" spans="1:12">
      <c r="A4419" t="str">
        <f t="shared" si="1280"/>
        <v>1.3.1.9.00.00.00 - Outras Receitas Imobiliárias</v>
      </c>
      <c r="B4419" s="29" t="s">
        <v>3700</v>
      </c>
      <c r="C4419" s="4">
        <v>101234749.98999999</v>
      </c>
      <c r="D4419" s="4">
        <v>1699371.51</v>
      </c>
      <c r="E4419" s="4">
        <v>1689371.51</v>
      </c>
      <c r="F4419" s="4">
        <v>447241.5</v>
      </c>
      <c r="G4419" s="1">
        <f t="shared" si="1281"/>
        <v>97398765.469999984</v>
      </c>
      <c r="H4419" s="4">
        <v>52153306.82</v>
      </c>
      <c r="I4419" s="4"/>
      <c r="J4419" s="4"/>
      <c r="K4419" s="4"/>
      <c r="L4419" s="1">
        <f t="shared" si="1282"/>
        <v>52153306.82</v>
      </c>
    </row>
    <row r="4420" spans="1:12">
      <c r="A4420" t="str">
        <f t="shared" si="1280"/>
        <v>1.3.2.0.00.00.00 - Receitas de Valores Mobiliários</v>
      </c>
      <c r="B4420" s="33" t="s">
        <v>3701</v>
      </c>
      <c r="C4420" s="6">
        <v>16532413377.190001</v>
      </c>
      <c r="D4420" s="6">
        <v>10088344.310000001</v>
      </c>
      <c r="E4420" s="6">
        <v>10596095.689999999</v>
      </c>
      <c r="F4420" s="6">
        <v>240266026.63</v>
      </c>
      <c r="G4420" s="1">
        <f t="shared" si="1281"/>
        <v>16271462910.560001</v>
      </c>
      <c r="H4420" s="6">
        <v>16470657553.07</v>
      </c>
      <c r="I4420" s="6"/>
      <c r="J4420" s="6"/>
      <c r="K4420" s="6">
        <v>126503436.09</v>
      </c>
      <c r="L4420" s="1">
        <f t="shared" si="1282"/>
        <v>16344154116.98</v>
      </c>
    </row>
    <row r="4421" spans="1:12">
      <c r="A4421" t="str">
        <f t="shared" si="1280"/>
        <v>1.3.2.1.00.00.00 - Juros de Títulos de Renda</v>
      </c>
      <c r="B4421" s="29" t="s">
        <v>3702</v>
      </c>
      <c r="C4421" s="4">
        <v>1550071128.7</v>
      </c>
      <c r="D4421" s="4"/>
      <c r="E4421" s="4"/>
      <c r="F4421" s="4">
        <v>-49607.839999999997</v>
      </c>
      <c r="G4421" s="1">
        <f t="shared" si="1281"/>
        <v>1550120736.54</v>
      </c>
      <c r="H4421" s="4">
        <v>598543439.96000004</v>
      </c>
      <c r="I4421" s="4"/>
      <c r="J4421" s="4"/>
      <c r="K4421" s="4"/>
      <c r="L4421" s="1">
        <f t="shared" si="1282"/>
        <v>598543439.96000004</v>
      </c>
    </row>
    <row r="4422" spans="1:12">
      <c r="A4422" t="str">
        <f t="shared" si="1280"/>
        <v>1.3.2.2.00.00.00 - Dividendos</v>
      </c>
      <c r="B4422" s="33" t="s">
        <v>3703</v>
      </c>
      <c r="C4422" s="6">
        <v>91815041.760000005</v>
      </c>
      <c r="D4422" s="6"/>
      <c r="E4422" s="6"/>
      <c r="F4422" s="6">
        <v>-467480.86</v>
      </c>
      <c r="G4422" s="1">
        <f t="shared" si="1281"/>
        <v>92282522.620000005</v>
      </c>
      <c r="H4422" s="6">
        <v>1379407824.3699999</v>
      </c>
      <c r="I4422" s="6"/>
      <c r="J4422" s="6"/>
      <c r="K4422" s="6">
        <v>4060855.3</v>
      </c>
      <c r="L4422" s="1">
        <f t="shared" si="1282"/>
        <v>1375346969.0699999</v>
      </c>
    </row>
    <row r="4423" spans="1:12">
      <c r="A4423" t="str">
        <f t="shared" si="1280"/>
        <v>1.3.2.5.00.00.00 - Remuneração de Depósitos Bancários</v>
      </c>
      <c r="B4423" s="29" t="s">
        <v>3704</v>
      </c>
      <c r="C4423" s="4">
        <v>5342522765.0200005</v>
      </c>
      <c r="D4423" s="4">
        <v>5963736.5199999996</v>
      </c>
      <c r="E4423" s="4">
        <v>450501.72</v>
      </c>
      <c r="F4423" s="4">
        <v>24854614.91</v>
      </c>
      <c r="G4423" s="1">
        <f t="shared" si="1281"/>
        <v>5311253911.8699999</v>
      </c>
      <c r="H4423" s="4">
        <v>9679271275.2299995</v>
      </c>
      <c r="I4423" s="4"/>
      <c r="J4423" s="4"/>
      <c r="K4423" s="4">
        <v>62056677.740000002</v>
      </c>
      <c r="L4423" s="1">
        <f t="shared" si="1282"/>
        <v>9617214597.4899998</v>
      </c>
    </row>
    <row r="4424" spans="1:12">
      <c r="A4424" t="str">
        <f t="shared" si="1280"/>
        <v>1.3.2.6.00.00.00 - Remuneração de Depósitos Especiais</v>
      </c>
      <c r="B4424" s="33" t="s">
        <v>3705</v>
      </c>
      <c r="C4424" s="6">
        <v>37405778.189999998</v>
      </c>
      <c r="D4424" s="6"/>
      <c r="E4424" s="6"/>
      <c r="F4424" s="6">
        <v>1562508.22</v>
      </c>
      <c r="G4424" s="1">
        <f t="shared" si="1281"/>
        <v>35843269.969999999</v>
      </c>
      <c r="H4424" s="6">
        <v>17215038.27</v>
      </c>
      <c r="I4424" s="6"/>
      <c r="J4424" s="6"/>
      <c r="K4424" s="6"/>
      <c r="L4424" s="1">
        <f t="shared" si="1282"/>
        <v>17215038.27</v>
      </c>
    </row>
    <row r="4425" spans="1:12" ht="25.5">
      <c r="A4425" t="str">
        <f t="shared" si="1280"/>
        <v>1.3.2.7.00.00.00 - Remuneração de Saldos de Recursos Não 
 Desembolsados</v>
      </c>
      <c r="B4425" s="29" t="s">
        <v>3706</v>
      </c>
      <c r="C4425" s="4">
        <v>3418881.7</v>
      </c>
      <c r="D4425" s="4"/>
      <c r="E4425" s="4"/>
      <c r="F4425" s="4"/>
      <c r="G4425" s="1">
        <f t="shared" si="1281"/>
        <v>3418881.7</v>
      </c>
      <c r="H4425" s="4">
        <v>423.81</v>
      </c>
      <c r="I4425" s="4"/>
      <c r="J4425" s="4"/>
      <c r="K4425" s="4"/>
      <c r="L4425" s="1">
        <f t="shared" si="1282"/>
        <v>423.81</v>
      </c>
    </row>
    <row r="4426" spans="1:12" ht="38.25">
      <c r="A4426" t="str">
        <f t="shared" si="1280"/>
        <v>1.3.2.8.00.00.00 - Remuneração dos Investimentos do Regime Próprio de 
 Previdência do Servidor</v>
      </c>
      <c r="B4426" s="33" t="s">
        <v>3707</v>
      </c>
      <c r="C4426" s="6">
        <v>9288471011.6399994</v>
      </c>
      <c r="D4426" s="6">
        <v>4124607.79</v>
      </c>
      <c r="E4426" s="6">
        <v>8596597.4100000001</v>
      </c>
      <c r="F4426" s="6">
        <v>212915350.91999999</v>
      </c>
      <c r="G4426" s="1">
        <f t="shared" si="1281"/>
        <v>9062834455.5199986</v>
      </c>
      <c r="H4426" s="6">
        <v>4755089475.3100004</v>
      </c>
      <c r="I4426" s="6"/>
      <c r="J4426" s="6"/>
      <c r="K4426" s="6">
        <v>60385903.049999997</v>
      </c>
      <c r="L4426" s="1">
        <f t="shared" si="1282"/>
        <v>4694703572.2600002</v>
      </c>
    </row>
    <row r="4427" spans="1:12">
      <c r="A4427" t="str">
        <f t="shared" si="1280"/>
        <v>1.3.2.9.00.00.00 - Outras Receitas de Valores Mobiliários</v>
      </c>
      <c r="B4427" s="29" t="s">
        <v>3708</v>
      </c>
      <c r="C4427" s="4">
        <v>218708770.18000001</v>
      </c>
      <c r="D4427" s="4"/>
      <c r="E4427" s="4">
        <v>1548996.56</v>
      </c>
      <c r="F4427" s="4">
        <v>1450641.28</v>
      </c>
      <c r="G4427" s="1">
        <f t="shared" si="1281"/>
        <v>215709132.34</v>
      </c>
      <c r="H4427" s="4">
        <v>41130076.119999997</v>
      </c>
      <c r="I4427" s="4"/>
      <c r="J4427" s="4"/>
      <c r="K4427" s="4"/>
      <c r="L4427" s="1">
        <f t="shared" si="1282"/>
        <v>41130076.119999997</v>
      </c>
    </row>
    <row r="4428" spans="1:12">
      <c r="A4428" t="str">
        <f t="shared" si="1280"/>
        <v>1.3.3.0.00.00.00 - Receitas de Concessões e Permissões</v>
      </c>
      <c r="B4428" s="33" t="s">
        <v>3709</v>
      </c>
      <c r="C4428" s="6">
        <v>854429495.49000001</v>
      </c>
      <c r="D4428" s="6">
        <v>14844.04</v>
      </c>
      <c r="E4428" s="6"/>
      <c r="F4428" s="6">
        <v>1103338.67</v>
      </c>
      <c r="G4428" s="1">
        <f t="shared" si="1281"/>
        <v>853311312.78000009</v>
      </c>
      <c r="H4428" s="6">
        <v>873549908.19000006</v>
      </c>
      <c r="I4428" s="6"/>
      <c r="J4428" s="6"/>
      <c r="K4428" s="6">
        <v>997266.21</v>
      </c>
      <c r="L4428" s="1">
        <f t="shared" si="1282"/>
        <v>872552641.98000002</v>
      </c>
    </row>
    <row r="4429" spans="1:12">
      <c r="A4429" t="str">
        <f t="shared" si="1280"/>
        <v>1.3.4.0.00.00.00 - Compensações Financeiras</v>
      </c>
      <c r="B4429" s="29" t="s">
        <v>3710</v>
      </c>
      <c r="C4429" s="4">
        <v>290154271.74000001</v>
      </c>
      <c r="D4429" s="4"/>
      <c r="E4429" s="4"/>
      <c r="F4429" s="4">
        <v>11800495.109999999</v>
      </c>
      <c r="G4429" s="1">
        <f t="shared" si="1281"/>
        <v>278353776.63</v>
      </c>
      <c r="H4429" s="4">
        <v>3520463920.71</v>
      </c>
      <c r="I4429" s="4">
        <v>287509013.80000001</v>
      </c>
      <c r="J4429" s="4"/>
      <c r="K4429" s="4"/>
      <c r="L4429" s="1">
        <f t="shared" si="1282"/>
        <v>3232954906.9099998</v>
      </c>
    </row>
    <row r="4430" spans="1:12" ht="25.5">
      <c r="A4430" t="str">
        <f t="shared" si="1280"/>
        <v>1.3.5.0.00.00.00 - Receita Decorrente do Direito de Exploração de Bens 
 Públicos em Áreas de Domínio Público</v>
      </c>
      <c r="B4430" s="33" t="s">
        <v>3711</v>
      </c>
      <c r="C4430" s="6">
        <v>52641.1</v>
      </c>
      <c r="D4430" s="6"/>
      <c r="E4430" s="6"/>
      <c r="F4430" s="6"/>
      <c r="G4430" s="1">
        <f t="shared" si="1281"/>
        <v>52641.1</v>
      </c>
      <c r="H4430" s="6"/>
      <c r="I4430" s="6"/>
      <c r="J4430" s="6"/>
      <c r="K4430" s="6"/>
      <c r="L4430" s="1">
        <f t="shared" si="1282"/>
        <v>0</v>
      </c>
    </row>
    <row r="4431" spans="1:12">
      <c r="A4431" t="str">
        <f t="shared" si="1280"/>
        <v>1.3.6.0.00.00.00 - Receita da Cessão de Direitos</v>
      </c>
      <c r="B4431" s="29" t="s">
        <v>3712</v>
      </c>
      <c r="C4431" s="4">
        <v>401126661.58999997</v>
      </c>
      <c r="D4431" s="4"/>
      <c r="E4431" s="4"/>
      <c r="F4431" s="4"/>
      <c r="G4431" s="1">
        <f t="shared" si="1281"/>
        <v>401126661.58999997</v>
      </c>
      <c r="H4431" s="4">
        <v>3446070554.8099999</v>
      </c>
      <c r="I4431" s="4"/>
      <c r="J4431" s="4"/>
      <c r="K4431" s="4"/>
      <c r="L4431" s="1">
        <f t="shared" si="1282"/>
        <v>3446070554.8099999</v>
      </c>
    </row>
    <row r="4432" spans="1:12">
      <c r="A4432" t="str">
        <f t="shared" si="1280"/>
        <v>1.3.9.0.00.00.00 - Outras Receitas Patrimoniais</v>
      </c>
      <c r="B4432" s="33" t="s">
        <v>3713</v>
      </c>
      <c r="C4432" s="6">
        <v>138195538.59</v>
      </c>
      <c r="D4432" s="6"/>
      <c r="E4432" s="6"/>
      <c r="F4432" s="6">
        <v>1336994.5900000001</v>
      </c>
      <c r="G4432" s="1">
        <f t="shared" si="1281"/>
        <v>136858544</v>
      </c>
      <c r="H4432" s="6">
        <v>2114370644.3499999</v>
      </c>
      <c r="I4432" s="6"/>
      <c r="J4432" s="6"/>
      <c r="K4432" s="6">
        <v>4650.17</v>
      </c>
      <c r="L4432" s="1">
        <f t="shared" si="1282"/>
        <v>2114365994.1799998</v>
      </c>
    </row>
    <row r="4433" spans="1:12">
      <c r="A4433" t="str">
        <f t="shared" si="1280"/>
        <v>1.4.0.0.00.00.00 - Receita Agropecuária</v>
      </c>
      <c r="B4433" s="29" t="s">
        <v>3714</v>
      </c>
      <c r="C4433" s="4">
        <v>6165866.6399999997</v>
      </c>
      <c r="D4433" s="4">
        <v>0</v>
      </c>
      <c r="E4433" s="4">
        <v>0</v>
      </c>
      <c r="F4433" s="4">
        <v>140069.68</v>
      </c>
      <c r="G4433" s="79">
        <v>6025796.96</v>
      </c>
      <c r="H4433" s="4">
        <v>44734765.100000001</v>
      </c>
      <c r="I4433" s="4"/>
      <c r="J4433" s="4"/>
      <c r="K4433" s="4">
        <v>1089</v>
      </c>
      <c r="L4433" s="79">
        <v>44733676.100000001</v>
      </c>
    </row>
    <row r="4434" spans="1:12">
      <c r="A4434" t="str">
        <f t="shared" si="1280"/>
        <v>1.4.1.0.00.00.00 - Receita da Produção Vegetal</v>
      </c>
      <c r="B4434" s="33" t="s">
        <v>3715</v>
      </c>
      <c r="C4434" s="6">
        <v>620769.81999999995</v>
      </c>
      <c r="D4434" s="6">
        <v>0</v>
      </c>
      <c r="E4434" s="6">
        <v>0</v>
      </c>
      <c r="F4434" s="6">
        <v>6074.24</v>
      </c>
      <c r="G4434" s="1">
        <f t="shared" si="1281"/>
        <v>614695.57999999996</v>
      </c>
      <c r="H4434" s="6">
        <v>26021992.879999999</v>
      </c>
      <c r="I4434" s="6"/>
      <c r="J4434" s="6"/>
      <c r="K4434" s="6">
        <v>629</v>
      </c>
      <c r="L4434" s="1">
        <f t="shared" si="1282"/>
        <v>26021363.879999999</v>
      </c>
    </row>
    <row r="4435" spans="1:12">
      <c r="A4435" t="str">
        <f t="shared" si="1280"/>
        <v>1.4.2.0.00.00.00 - Receita da Produção Animal e Derivados</v>
      </c>
      <c r="B4435" s="29" t="s">
        <v>3716</v>
      </c>
      <c r="C4435" s="4">
        <v>691978.68</v>
      </c>
      <c r="D4435" s="4"/>
      <c r="E4435" s="4"/>
      <c r="F4435" s="4">
        <v>135.05000000000001</v>
      </c>
      <c r="G4435" s="1">
        <f t="shared" si="1281"/>
        <v>691843.63</v>
      </c>
      <c r="H4435" s="4">
        <v>12673514.359999999</v>
      </c>
      <c r="I4435" s="4"/>
      <c r="J4435" s="4"/>
      <c r="K4435" s="4">
        <v>460</v>
      </c>
      <c r="L4435" s="1">
        <f t="shared" si="1282"/>
        <v>12673054.359999999</v>
      </c>
    </row>
    <row r="4436" spans="1:12">
      <c r="A4436" t="str">
        <f t="shared" si="1280"/>
        <v>1.4.9.0.00.00.00 - Outras Receitas Agropecuárias</v>
      </c>
      <c r="B4436" s="33" t="s">
        <v>3717</v>
      </c>
      <c r="C4436" s="6">
        <v>4853118.1399999997</v>
      </c>
      <c r="D4436" s="6">
        <v>0</v>
      </c>
      <c r="E4436" s="6">
        <v>0</v>
      </c>
      <c r="F4436" s="6">
        <v>133860.39000000001</v>
      </c>
      <c r="G4436" s="1">
        <f t="shared" si="1281"/>
        <v>4719257.75</v>
      </c>
      <c r="H4436" s="6">
        <v>6039257.8600000003</v>
      </c>
      <c r="I4436" s="6"/>
      <c r="J4436" s="6"/>
      <c r="K4436" s="6"/>
      <c r="L4436" s="1">
        <f t="shared" si="1282"/>
        <v>6039257.8600000003</v>
      </c>
    </row>
    <row r="4437" spans="1:12">
      <c r="A4437" t="str">
        <f t="shared" si="1280"/>
        <v>1.5.0.0.00.00.00 - Receita Industrial</v>
      </c>
      <c r="B4437" s="29" t="s">
        <v>3718</v>
      </c>
      <c r="C4437" s="4">
        <v>62984518.509999998</v>
      </c>
      <c r="D4437" s="4">
        <v>2957675.92</v>
      </c>
      <c r="E4437" s="4">
        <v>390156.6</v>
      </c>
      <c r="F4437" s="4">
        <v>0</v>
      </c>
      <c r="G4437" s="79">
        <v>59636685.990000002</v>
      </c>
      <c r="H4437" s="4">
        <v>1047230991.09</v>
      </c>
      <c r="I4437" s="4"/>
      <c r="J4437" s="4"/>
      <c r="K4437" s="4">
        <v>11755.57</v>
      </c>
      <c r="L4437" s="79">
        <v>1047219235.52</v>
      </c>
    </row>
    <row r="4438" spans="1:12">
      <c r="A4438" t="str">
        <f t="shared" si="1280"/>
        <v>1.5.1.0.00.00.00 - Receita da Indústria Extrativa Mineral</v>
      </c>
      <c r="B4438" s="33" t="s">
        <v>3719</v>
      </c>
      <c r="C4438" s="6">
        <v>2003039.92</v>
      </c>
      <c r="D4438" s="6">
        <v>1000000</v>
      </c>
      <c r="E4438" s="6">
        <v>100000</v>
      </c>
      <c r="F4438" s="6"/>
      <c r="G4438" s="1">
        <f t="shared" si="1281"/>
        <v>903039.91999999993</v>
      </c>
      <c r="H4438" s="6"/>
      <c r="I4438" s="6"/>
      <c r="J4438" s="6"/>
      <c r="K4438" s="6"/>
      <c r="L4438" s="1">
        <f t="shared" si="1282"/>
        <v>0</v>
      </c>
    </row>
    <row r="4439" spans="1:12">
      <c r="A4439" t="str">
        <f t="shared" si="1280"/>
        <v>1.5.2.0.00.00.00 - Receita da Indústria de Transformação</v>
      </c>
      <c r="B4439" s="29" t="s">
        <v>3720</v>
      </c>
      <c r="C4439" s="4">
        <v>17050736.539999999</v>
      </c>
      <c r="D4439" s="4">
        <v>1000000</v>
      </c>
      <c r="E4439" s="4">
        <v>100000</v>
      </c>
      <c r="F4439" s="4"/>
      <c r="G4439" s="1">
        <f t="shared" si="1281"/>
        <v>15950736.539999999</v>
      </c>
      <c r="H4439" s="4">
        <v>1035309912.49</v>
      </c>
      <c r="I4439" s="4"/>
      <c r="J4439" s="4"/>
      <c r="K4439" s="4">
        <v>11755.57</v>
      </c>
      <c r="L4439" s="1">
        <f t="shared" si="1282"/>
        <v>1035298156.92</v>
      </c>
    </row>
    <row r="4440" spans="1:12">
      <c r="A4440" t="str">
        <f t="shared" si="1280"/>
        <v>1.5.3.0.00.00.00 - Receita da Indústria de Construção</v>
      </c>
      <c r="B4440" s="33" t="s">
        <v>3721</v>
      </c>
      <c r="C4440" s="6">
        <v>42022722.100000001</v>
      </c>
      <c r="D4440" s="6">
        <v>197020.84</v>
      </c>
      <c r="E4440" s="6">
        <v>90156.6</v>
      </c>
      <c r="F4440" s="6"/>
      <c r="G4440" s="1">
        <f t="shared" si="1281"/>
        <v>41735544.659999996</v>
      </c>
      <c r="H4440" s="6">
        <v>4724099.1100000003</v>
      </c>
      <c r="I4440" s="6"/>
      <c r="J4440" s="6"/>
      <c r="K4440" s="6"/>
      <c r="L4440" s="1">
        <f t="shared" si="1282"/>
        <v>4724099.1100000003</v>
      </c>
    </row>
    <row r="4441" spans="1:12">
      <c r="A4441" t="str">
        <f t="shared" si="1280"/>
        <v>1.5.9.0.00.00.00 - Outras Receitas Industriais</v>
      </c>
      <c r="B4441" s="29" t="s">
        <v>3722</v>
      </c>
      <c r="C4441" s="4">
        <v>1908019.95</v>
      </c>
      <c r="D4441" s="4">
        <v>760655.08</v>
      </c>
      <c r="E4441" s="4">
        <v>100000</v>
      </c>
      <c r="F4441" s="4"/>
      <c r="G4441" s="1">
        <f t="shared" si="1281"/>
        <v>1047364.8700000001</v>
      </c>
      <c r="H4441" s="4">
        <v>7196979.4900000002</v>
      </c>
      <c r="I4441" s="4"/>
      <c r="J4441" s="4"/>
      <c r="K4441" s="4"/>
      <c r="L4441" s="1">
        <f t="shared" si="1282"/>
        <v>7196979.4900000002</v>
      </c>
    </row>
    <row r="4442" spans="1:12">
      <c r="A4442" t="str">
        <f t="shared" si="1280"/>
        <v>1.6.0.0.00.00.00 - Receita de Serviços</v>
      </c>
      <c r="B4442" s="33" t="s">
        <v>3723</v>
      </c>
      <c r="C4442" s="6">
        <v>9706112120.9099998</v>
      </c>
      <c r="D4442" s="6">
        <v>7301634.7699999996</v>
      </c>
      <c r="E4442" s="6">
        <v>17778640.48</v>
      </c>
      <c r="F4442" s="6">
        <v>21806956.899999999</v>
      </c>
      <c r="G4442" s="79">
        <v>9806182755.3099995</v>
      </c>
      <c r="H4442" s="6">
        <v>10249037010.799999</v>
      </c>
      <c r="I4442" s="6"/>
      <c r="J4442" s="6"/>
      <c r="K4442" s="6">
        <v>20152851.960000001</v>
      </c>
      <c r="L4442" s="79">
        <v>10230056965</v>
      </c>
    </row>
    <row r="4443" spans="1:12">
      <c r="A4443" t="str">
        <f t="shared" si="1280"/>
        <v>1.6.0.0.01.00.00 - Serviços Comerciais</v>
      </c>
      <c r="B4443" s="29" t="s">
        <v>3724</v>
      </c>
      <c r="C4443" s="4">
        <v>83382623.790000007</v>
      </c>
      <c r="D4443" s="4"/>
      <c r="E4443" s="4"/>
      <c r="F4443" s="4">
        <v>68459.789999999994</v>
      </c>
      <c r="G4443" s="1">
        <f t="shared" si="1281"/>
        <v>83314164</v>
      </c>
      <c r="H4443" s="4">
        <v>378181358.68000001</v>
      </c>
      <c r="I4443" s="4"/>
      <c r="J4443" s="4"/>
      <c r="K4443" s="4">
        <v>80802.28</v>
      </c>
      <c r="L4443" s="1">
        <f t="shared" si="1282"/>
        <v>378100556.40000004</v>
      </c>
    </row>
    <row r="4444" spans="1:12">
      <c r="A4444" t="str">
        <f t="shared" si="1280"/>
        <v>1.6.0.0.02.00.00 - Serviços Financeiros</v>
      </c>
      <c r="B4444" s="33" t="s">
        <v>3725</v>
      </c>
      <c r="C4444" s="6">
        <v>11646521.189999999</v>
      </c>
      <c r="D4444" s="6">
        <v>26152.05</v>
      </c>
      <c r="E4444" s="6"/>
      <c r="F4444" s="6">
        <v>105156.26</v>
      </c>
      <c r="G4444" s="1">
        <f t="shared" si="1281"/>
        <v>11515212.879999999</v>
      </c>
      <c r="H4444" s="6">
        <v>280451253.68000001</v>
      </c>
      <c r="I4444" s="6"/>
      <c r="J4444" s="6"/>
      <c r="K4444" s="6">
        <v>139253.18</v>
      </c>
      <c r="L4444" s="1">
        <f t="shared" si="1282"/>
        <v>280312000.5</v>
      </c>
    </row>
    <row r="4445" spans="1:12">
      <c r="A4445" t="str">
        <f t="shared" si="1280"/>
        <v>1.6.0.0.03.00.00 - Serviços de Transporte</v>
      </c>
      <c r="B4445" s="29" t="s">
        <v>3726</v>
      </c>
      <c r="C4445" s="4">
        <v>840131489.84000003</v>
      </c>
      <c r="D4445" s="4">
        <v>292884.15999999997</v>
      </c>
      <c r="E4445" s="4"/>
      <c r="F4445" s="4">
        <v>110386.19</v>
      </c>
      <c r="G4445" s="1">
        <f t="shared" si="1281"/>
        <v>839728219.49000001</v>
      </c>
      <c r="H4445" s="4">
        <v>1268094180.02</v>
      </c>
      <c r="I4445" s="4"/>
      <c r="J4445" s="4"/>
      <c r="K4445" s="4"/>
      <c r="L4445" s="1">
        <f t="shared" si="1282"/>
        <v>1268094180.02</v>
      </c>
    </row>
    <row r="4446" spans="1:12">
      <c r="A4446" t="str">
        <f t="shared" si="1280"/>
        <v>1.6.0.0.04.00.00 - Serviços de Comunicação</v>
      </c>
      <c r="B4446" s="33" t="s">
        <v>3727</v>
      </c>
      <c r="C4446" s="6">
        <v>2124119.31</v>
      </c>
      <c r="D4446" s="6"/>
      <c r="E4446" s="6"/>
      <c r="F4446" s="6"/>
      <c r="G4446" s="1">
        <f t="shared" si="1281"/>
        <v>2124119.31</v>
      </c>
      <c r="H4446" s="6">
        <v>15726939.91</v>
      </c>
      <c r="I4446" s="6"/>
      <c r="J4446" s="6"/>
      <c r="K4446" s="6">
        <v>3814.5</v>
      </c>
      <c r="L4446" s="1">
        <f t="shared" si="1282"/>
        <v>15723125.41</v>
      </c>
    </row>
    <row r="4447" spans="1:12">
      <c r="A4447" t="str">
        <f t="shared" si="1280"/>
        <v>1.6.0.0.05.00.00 - Serviços de Saúde</v>
      </c>
      <c r="B4447" s="29" t="s">
        <v>3728</v>
      </c>
      <c r="C4447" s="4">
        <v>831169397.94000006</v>
      </c>
      <c r="D4447" s="4"/>
      <c r="E4447" s="4"/>
      <c r="F4447" s="4">
        <v>128020.17</v>
      </c>
      <c r="G4447" s="1">
        <f t="shared" si="1281"/>
        <v>831041377.7700001</v>
      </c>
      <c r="H4447" s="4">
        <v>1406377912.3900001</v>
      </c>
      <c r="I4447" s="4"/>
      <c r="J4447" s="4"/>
      <c r="K4447" s="4">
        <v>216.26</v>
      </c>
      <c r="L4447" s="1">
        <f t="shared" si="1282"/>
        <v>1406377696.1300001</v>
      </c>
    </row>
    <row r="4448" spans="1:12">
      <c r="A4448" t="str">
        <f t="shared" si="1280"/>
        <v>1.6.0.0.06.00.00 - Serviços Portuários</v>
      </c>
      <c r="B4448" s="33" t="s">
        <v>3729</v>
      </c>
      <c r="C4448" s="6">
        <v>41011628.140000001</v>
      </c>
      <c r="D4448" s="6"/>
      <c r="E4448" s="6"/>
      <c r="F4448" s="6"/>
      <c r="G4448" s="1">
        <f t="shared" si="1281"/>
        <v>41011628.140000001</v>
      </c>
      <c r="H4448" s="6">
        <v>118078966.68000001</v>
      </c>
      <c r="I4448" s="6"/>
      <c r="J4448" s="6"/>
      <c r="K4448" s="6">
        <v>38416.33</v>
      </c>
      <c r="L4448" s="1">
        <f t="shared" si="1282"/>
        <v>118040550.35000001</v>
      </c>
    </row>
    <row r="4449" spans="1:12">
      <c r="A4449" t="str">
        <f t="shared" si="1280"/>
        <v>1.6.0.0.07.00.00 - Serviços de Armazenagem</v>
      </c>
      <c r="B4449" s="29" t="s">
        <v>3730</v>
      </c>
      <c r="C4449" s="4">
        <v>77976.960000000006</v>
      </c>
      <c r="D4449" s="4"/>
      <c r="E4449" s="4"/>
      <c r="F4449" s="4"/>
      <c r="G4449" s="1">
        <f t="shared" si="1281"/>
        <v>77976.960000000006</v>
      </c>
      <c r="H4449" s="4">
        <v>34814413.210000001</v>
      </c>
      <c r="I4449" s="4"/>
      <c r="J4449" s="4"/>
      <c r="K4449" s="4"/>
      <c r="L4449" s="1">
        <f t="shared" si="1282"/>
        <v>34814413.210000001</v>
      </c>
    </row>
    <row r="4450" spans="1:12">
      <c r="A4450" t="str">
        <f t="shared" si="1280"/>
        <v>1.6.0.0.08.00.00 - Serviços de Processamento de Dados</v>
      </c>
      <c r="B4450" s="33" t="s">
        <v>3731</v>
      </c>
      <c r="C4450" s="6">
        <v>1321901.1000000001</v>
      </c>
      <c r="D4450" s="6"/>
      <c r="E4450" s="6"/>
      <c r="F4450" s="6"/>
      <c r="G4450" s="1">
        <f t="shared" si="1281"/>
        <v>1321901.1000000001</v>
      </c>
      <c r="H4450" s="6">
        <v>172324902.30000001</v>
      </c>
      <c r="I4450" s="6"/>
      <c r="J4450" s="6"/>
      <c r="K4450" s="6">
        <v>17699666.25</v>
      </c>
      <c r="L4450" s="1">
        <f t="shared" si="1282"/>
        <v>154625236.05000001</v>
      </c>
    </row>
    <row r="4451" spans="1:12">
      <c r="A4451" t="str">
        <f t="shared" si="1280"/>
        <v>1.6.0.0.09.00.00 - Serviço de Socorro Marítimo</v>
      </c>
      <c r="B4451" s="29" t="s">
        <v>3732</v>
      </c>
      <c r="C4451" s="4">
        <v>41106160.329999998</v>
      </c>
      <c r="D4451" s="4"/>
      <c r="E4451" s="4">
        <v>3486605.11</v>
      </c>
      <c r="F4451" s="4"/>
      <c r="G4451" s="1">
        <f t="shared" si="1281"/>
        <v>37619555.219999999</v>
      </c>
      <c r="H4451" s="4"/>
      <c r="I4451" s="4"/>
      <c r="J4451" s="4"/>
      <c r="K4451" s="4"/>
      <c r="L4451" s="1">
        <f t="shared" si="1282"/>
        <v>0</v>
      </c>
    </row>
    <row r="4452" spans="1:12">
      <c r="A4452" t="str">
        <f t="shared" si="1280"/>
        <v>1.6.0.0.10.00.00 - Serviços de Informações Estatísticas</v>
      </c>
      <c r="B4452" s="33" t="s">
        <v>3733</v>
      </c>
      <c r="C4452" s="6">
        <v>41145373.329999998</v>
      </c>
      <c r="D4452" s="6"/>
      <c r="E4452" s="6">
        <v>3486605.11</v>
      </c>
      <c r="F4452" s="6"/>
      <c r="G4452" s="1">
        <f t="shared" si="1281"/>
        <v>37658768.219999999</v>
      </c>
      <c r="H4452" s="6">
        <v>68500</v>
      </c>
      <c r="I4452" s="6"/>
      <c r="J4452" s="6"/>
      <c r="K4452" s="6"/>
      <c r="L4452" s="1">
        <f t="shared" si="1282"/>
        <v>68500</v>
      </c>
    </row>
    <row r="4453" spans="1:12">
      <c r="A4453" t="str">
        <f t="shared" si="1280"/>
        <v>1.6.0.0.11.00.00 - Serviços de Metrologia e Certificação</v>
      </c>
      <c r="B4453" s="29" t="s">
        <v>3734</v>
      </c>
      <c r="C4453" s="4">
        <v>21275660.52</v>
      </c>
      <c r="D4453" s="4"/>
      <c r="E4453" s="4">
        <v>2750596.79</v>
      </c>
      <c r="F4453" s="4"/>
      <c r="G4453" s="1">
        <f t="shared" si="1281"/>
        <v>18525063.73</v>
      </c>
      <c r="H4453" s="4">
        <v>32135808.140000001</v>
      </c>
      <c r="I4453" s="4"/>
      <c r="J4453" s="4"/>
      <c r="K4453" s="4"/>
      <c r="L4453" s="1">
        <f t="shared" si="1282"/>
        <v>32135808.140000001</v>
      </c>
    </row>
    <row r="4454" spans="1:12">
      <c r="A4454" t="str">
        <f t="shared" si="1280"/>
        <v>1.6.0.0.12.00.00 - Serviços Tecnológicos</v>
      </c>
      <c r="B4454" s="33" t="s">
        <v>3735</v>
      </c>
      <c r="C4454" s="6">
        <v>14825059.470000001</v>
      </c>
      <c r="D4454" s="6"/>
      <c r="E4454" s="6">
        <v>2746321.91</v>
      </c>
      <c r="F4454" s="6"/>
      <c r="G4454" s="1">
        <f t="shared" si="1281"/>
        <v>12078737.560000001</v>
      </c>
      <c r="H4454" s="6">
        <v>24333420.52</v>
      </c>
      <c r="I4454" s="6"/>
      <c r="J4454" s="6"/>
      <c r="K4454" s="6"/>
      <c r="L4454" s="1">
        <f t="shared" si="1282"/>
        <v>24333420.52</v>
      </c>
    </row>
    <row r="4455" spans="1:12">
      <c r="A4455" t="str">
        <f t="shared" si="1280"/>
        <v>1.6.0.0.13.00.00 - Serviços Administrativos</v>
      </c>
      <c r="B4455" s="29" t="s">
        <v>3736</v>
      </c>
      <c r="C4455" s="4">
        <v>222756507.61000001</v>
      </c>
      <c r="D4455" s="4">
        <v>269754.46999999997</v>
      </c>
      <c r="E4455" s="4">
        <v>1147.54</v>
      </c>
      <c r="F4455" s="4">
        <v>1690904.77</v>
      </c>
      <c r="G4455" s="1">
        <f t="shared" si="1281"/>
        <v>220794700.83000001</v>
      </c>
      <c r="H4455" s="4">
        <v>1550189190.1600001</v>
      </c>
      <c r="I4455" s="4"/>
      <c r="J4455" s="4"/>
      <c r="K4455" s="4">
        <v>3444.93</v>
      </c>
      <c r="L4455" s="1">
        <f t="shared" si="1282"/>
        <v>1550185745.23</v>
      </c>
    </row>
    <row r="4456" spans="1:12">
      <c r="A4456" t="str">
        <f t="shared" si="1280"/>
        <v>1.6.0.0.14.00.00 - Serviços de Inspeção e Fiscalização</v>
      </c>
      <c r="B4456" s="33" t="s">
        <v>3737</v>
      </c>
      <c r="C4456" s="6">
        <v>42481940.399999999</v>
      </c>
      <c r="D4456" s="6"/>
      <c r="E4456" s="6">
        <v>2740669.95</v>
      </c>
      <c r="F4456" s="6">
        <v>303701.51</v>
      </c>
      <c r="G4456" s="1">
        <f t="shared" si="1281"/>
        <v>39437568.939999998</v>
      </c>
      <c r="H4456" s="6">
        <v>1371660360.6099999</v>
      </c>
      <c r="I4456" s="6"/>
      <c r="J4456" s="6"/>
      <c r="K4456" s="6">
        <v>506500.7</v>
      </c>
      <c r="L4456" s="1">
        <f t="shared" si="1282"/>
        <v>1371153859.9099998</v>
      </c>
    </row>
    <row r="4457" spans="1:12">
      <c r="A4457" t="str">
        <f t="shared" si="1280"/>
        <v>1.6.0.0.15.00.00 - Serviços de Meteorologia</v>
      </c>
      <c r="B4457" s="29" t="s">
        <v>3738</v>
      </c>
      <c r="C4457" s="4">
        <v>2881563.62</v>
      </c>
      <c r="D4457" s="4"/>
      <c r="E4457" s="4"/>
      <c r="F4457" s="4"/>
      <c r="G4457" s="1">
        <f t="shared" si="1281"/>
        <v>2881563.62</v>
      </c>
      <c r="H4457" s="4">
        <v>1579603.16</v>
      </c>
      <c r="I4457" s="4"/>
      <c r="J4457" s="4"/>
      <c r="K4457" s="4"/>
      <c r="L4457" s="1">
        <f t="shared" si="1282"/>
        <v>1579603.16</v>
      </c>
    </row>
    <row r="4458" spans="1:12">
      <c r="A4458" t="str">
        <f t="shared" si="1280"/>
        <v>1.6.0.0.16.00.00 - Serviços Educacionais</v>
      </c>
      <c r="B4458" s="33" t="s">
        <v>3739</v>
      </c>
      <c r="C4458" s="6">
        <v>571200208.91999996</v>
      </c>
      <c r="D4458" s="6"/>
      <c r="E4458" s="6"/>
      <c r="F4458" s="6">
        <v>1233110.25</v>
      </c>
      <c r="G4458" s="1">
        <f t="shared" si="1281"/>
        <v>569967098.66999996</v>
      </c>
      <c r="H4458" s="6">
        <v>68828950.790000007</v>
      </c>
      <c r="I4458" s="6"/>
      <c r="J4458" s="6"/>
      <c r="K4458" s="6"/>
      <c r="L4458" s="1">
        <f t="shared" si="1282"/>
        <v>68828950.790000007</v>
      </c>
    </row>
    <row r="4459" spans="1:12">
      <c r="A4459" t="str">
        <f t="shared" si="1280"/>
        <v>1.6.0.0.17.00.00 - Serviços Agropecuários</v>
      </c>
      <c r="B4459" s="29" t="s">
        <v>3740</v>
      </c>
      <c r="C4459" s="4">
        <v>5447811.0700000003</v>
      </c>
      <c r="D4459" s="4">
        <v>3565.36</v>
      </c>
      <c r="E4459" s="4">
        <v>5651.96</v>
      </c>
      <c r="F4459" s="4">
        <v>215415.65</v>
      </c>
      <c r="G4459" s="1">
        <f t="shared" si="1281"/>
        <v>5223178.0999999996</v>
      </c>
      <c r="H4459" s="4">
        <v>99311391.019999996</v>
      </c>
      <c r="I4459" s="4"/>
      <c r="J4459" s="4"/>
      <c r="K4459" s="4">
        <v>65675.839999999997</v>
      </c>
      <c r="L4459" s="1">
        <f t="shared" si="1282"/>
        <v>99245715.179999992</v>
      </c>
    </row>
    <row r="4460" spans="1:12">
      <c r="A4460" t="str">
        <f t="shared" si="1280"/>
        <v>1.6.0.0.18.00.00 - Serviços de Reparação, Manutenção e Instalação</v>
      </c>
      <c r="B4460" s="33" t="s">
        <v>3741</v>
      </c>
      <c r="C4460" s="6">
        <v>11694045.609999999</v>
      </c>
      <c r="D4460" s="6"/>
      <c r="E4460" s="6"/>
      <c r="F4460" s="6">
        <v>65327.96</v>
      </c>
      <c r="G4460" s="1">
        <f t="shared" si="1281"/>
        <v>11628717.649999999</v>
      </c>
      <c r="H4460" s="6">
        <v>61945.83</v>
      </c>
      <c r="I4460" s="6"/>
      <c r="J4460" s="6"/>
      <c r="K4460" s="6"/>
      <c r="L4460" s="1">
        <f t="shared" si="1282"/>
        <v>61945.83</v>
      </c>
    </row>
    <row r="4461" spans="1:12">
      <c r="A4461" t="str">
        <f t="shared" si="1280"/>
        <v>1.6.0.0.19.00.00 - Serviços Recreativos e Culturais</v>
      </c>
      <c r="B4461" s="29" t="s">
        <v>3742</v>
      </c>
      <c r="C4461" s="4">
        <v>16618916.49</v>
      </c>
      <c r="D4461" s="4"/>
      <c r="E4461" s="4"/>
      <c r="F4461" s="4">
        <v>7624.55</v>
      </c>
      <c r="G4461" s="1">
        <f t="shared" si="1281"/>
        <v>16611291.939999999</v>
      </c>
      <c r="H4461" s="4">
        <v>36268529.75</v>
      </c>
      <c r="I4461" s="4"/>
      <c r="J4461" s="4"/>
      <c r="K4461" s="4"/>
      <c r="L4461" s="1">
        <f t="shared" si="1282"/>
        <v>36268529.75</v>
      </c>
    </row>
    <row r="4462" spans="1:12" ht="25.5">
      <c r="A4462" t="str">
        <f t="shared" si="1280"/>
        <v>1.6.0.0.20.00.00 - Serviços de Consultoria, Assistência Técnica e 
 Análise de Projetos</v>
      </c>
      <c r="B4462" s="33" t="s">
        <v>3743</v>
      </c>
      <c r="C4462" s="6">
        <v>4347095.87</v>
      </c>
      <c r="D4462" s="6">
        <v>39.950000000000003</v>
      </c>
      <c r="E4462" s="6"/>
      <c r="F4462" s="6"/>
      <c r="G4462" s="1">
        <f t="shared" si="1281"/>
        <v>4347055.92</v>
      </c>
      <c r="H4462" s="6">
        <v>152924186.02000001</v>
      </c>
      <c r="I4462" s="6"/>
      <c r="J4462" s="6"/>
      <c r="K4462" s="6">
        <v>931.5</v>
      </c>
      <c r="L4462" s="1">
        <f t="shared" si="1282"/>
        <v>152923254.52000001</v>
      </c>
    </row>
    <row r="4463" spans="1:12">
      <c r="A4463" t="str">
        <f t="shared" si="1280"/>
        <v>1.6.0.0.21.00.00 - Serviços de Hospedagem e Alimentação</v>
      </c>
      <c r="B4463" s="29" t="s">
        <v>3744</v>
      </c>
      <c r="C4463" s="4">
        <v>25856968.82</v>
      </c>
      <c r="D4463" s="4"/>
      <c r="E4463" s="4"/>
      <c r="F4463" s="4"/>
      <c r="G4463" s="1">
        <f t="shared" si="1281"/>
        <v>25856968.82</v>
      </c>
      <c r="H4463" s="4">
        <v>1754631.98</v>
      </c>
      <c r="I4463" s="4"/>
      <c r="J4463" s="4"/>
      <c r="K4463" s="4"/>
      <c r="L4463" s="1">
        <f t="shared" si="1282"/>
        <v>1754631.98</v>
      </c>
    </row>
    <row r="4464" spans="1:12">
      <c r="A4464" t="str">
        <f t="shared" si="1280"/>
        <v>1.6.0.0.22.00.00 - Serviços de Estudos e Pesquisas</v>
      </c>
      <c r="B4464" s="33" t="s">
        <v>3745</v>
      </c>
      <c r="C4464" s="6">
        <v>817144.65</v>
      </c>
      <c r="D4464" s="6"/>
      <c r="E4464" s="6"/>
      <c r="F4464" s="6"/>
      <c r="G4464" s="1">
        <f t="shared" si="1281"/>
        <v>817144.65</v>
      </c>
      <c r="H4464" s="6">
        <v>16396270.859999999</v>
      </c>
      <c r="I4464" s="6"/>
      <c r="J4464" s="6"/>
      <c r="K4464" s="6"/>
      <c r="L4464" s="1">
        <f t="shared" si="1282"/>
        <v>16396270.859999999</v>
      </c>
    </row>
    <row r="4465" spans="1:12" ht="25.5">
      <c r="A4465" t="str">
        <f t="shared" si="1280"/>
        <v>1.6.0.0.23.00.00 - Serviços de Registro de Marcas, de Patentes e de 
 Transferências de Tecnologia</v>
      </c>
      <c r="B4465" s="29" t="s">
        <v>3746</v>
      </c>
      <c r="C4465" s="4">
        <v>5942.78</v>
      </c>
      <c r="D4465" s="4"/>
      <c r="E4465" s="4">
        <v>0</v>
      </c>
      <c r="F4465" s="4">
        <v>0</v>
      </c>
      <c r="G4465" s="1">
        <f t="shared" si="1281"/>
        <v>5942.78</v>
      </c>
      <c r="H4465" s="4">
        <v>4387.8</v>
      </c>
      <c r="I4465" s="4"/>
      <c r="J4465" s="4"/>
      <c r="K4465" s="4"/>
      <c r="L4465" s="1">
        <f t="shared" si="1282"/>
        <v>4387.8</v>
      </c>
    </row>
    <row r="4466" spans="1:12">
      <c r="A4466" t="str">
        <f t="shared" si="1280"/>
        <v>1.6.0.0.24.00.00 - Serviços de Registro do Comércio</v>
      </c>
      <c r="B4466" s="33" t="s">
        <v>3747</v>
      </c>
      <c r="C4466" s="6">
        <v>116095.67</v>
      </c>
      <c r="D4466" s="6"/>
      <c r="E4466" s="6"/>
      <c r="F4466" s="6"/>
      <c r="G4466" s="1">
        <f t="shared" si="1281"/>
        <v>116095.67</v>
      </c>
      <c r="H4466" s="6">
        <v>313183300.86000001</v>
      </c>
      <c r="I4466" s="6"/>
      <c r="J4466" s="6"/>
      <c r="K4466" s="6">
        <v>25506.53</v>
      </c>
      <c r="L4466" s="1">
        <f t="shared" si="1282"/>
        <v>313157794.33000004</v>
      </c>
    </row>
    <row r="4467" spans="1:12">
      <c r="A4467" t="str">
        <f t="shared" si="1280"/>
        <v>1.6.0.0.25.00.00 - Serviços de Informações Científicas e Tecnológicas</v>
      </c>
      <c r="B4467" s="29" t="s">
        <v>3748</v>
      </c>
      <c r="C4467" s="4">
        <v>121100.79</v>
      </c>
      <c r="D4467" s="4"/>
      <c r="E4467" s="4"/>
      <c r="F4467" s="4"/>
      <c r="G4467" s="1">
        <f t="shared" si="1281"/>
        <v>121100.79</v>
      </c>
      <c r="H4467" s="4">
        <v>6942081.3799999999</v>
      </c>
      <c r="I4467" s="4"/>
      <c r="J4467" s="4"/>
      <c r="K4467" s="4"/>
      <c r="L4467" s="1">
        <f t="shared" si="1282"/>
        <v>6942081.3799999999</v>
      </c>
    </row>
    <row r="4468" spans="1:12">
      <c r="A4468" t="str">
        <f t="shared" si="1280"/>
        <v>1.6.0.0.26.00.00 - Serviços de Fornecimento de Água</v>
      </c>
      <c r="B4468" s="33" t="s">
        <v>3749</v>
      </c>
      <c r="C4468" s="6">
        <v>358597864.64999998</v>
      </c>
      <c r="D4468" s="6"/>
      <c r="E4468" s="6"/>
      <c r="F4468" s="6">
        <v>73409.210000000006</v>
      </c>
      <c r="G4468" s="1">
        <f t="shared" si="1281"/>
        <v>358524455.44</v>
      </c>
      <c r="H4468" s="6">
        <v>341371576.48000002</v>
      </c>
      <c r="I4468" s="6"/>
      <c r="J4468" s="6"/>
      <c r="K4468" s="6"/>
      <c r="L4468" s="1">
        <f t="shared" si="1282"/>
        <v>341371576.48000002</v>
      </c>
    </row>
    <row r="4469" spans="1:12">
      <c r="A4469" t="str">
        <f t="shared" ref="A4469:A4532" si="1283">TRIM(B4469)</f>
        <v>1.6.0.0.27.00.00 - Serviços de Perfuração e Instalação de Poços</v>
      </c>
      <c r="B4469" s="29" t="s">
        <v>3750</v>
      </c>
      <c r="C4469" s="4">
        <v>643.91999999999996</v>
      </c>
      <c r="D4469" s="4"/>
      <c r="E4469" s="4"/>
      <c r="F4469" s="4"/>
      <c r="G4469" s="1">
        <f t="shared" si="1281"/>
        <v>643.91999999999996</v>
      </c>
      <c r="H4469" s="4">
        <v>1557779.37</v>
      </c>
      <c r="I4469" s="4"/>
      <c r="J4469" s="4"/>
      <c r="K4469" s="4"/>
      <c r="L4469" s="1">
        <f t="shared" si="1282"/>
        <v>1557779.37</v>
      </c>
    </row>
    <row r="4470" spans="1:12">
      <c r="A4470" t="str">
        <f t="shared" si="1283"/>
        <v>1.6.0.0.28.00.00 - Serviços de Geoprocessamento</v>
      </c>
      <c r="B4470" s="33" t="s">
        <v>3751</v>
      </c>
      <c r="C4470" s="6">
        <v>67498.89</v>
      </c>
      <c r="D4470" s="6"/>
      <c r="E4470" s="6"/>
      <c r="F4470" s="6"/>
      <c r="G4470" s="1">
        <f t="shared" si="1281"/>
        <v>67498.89</v>
      </c>
      <c r="H4470" s="6">
        <v>4261.45</v>
      </c>
      <c r="I4470" s="6"/>
      <c r="J4470" s="6"/>
      <c r="K4470" s="6"/>
      <c r="L4470" s="1">
        <f t="shared" si="1282"/>
        <v>4261.45</v>
      </c>
    </row>
    <row r="4471" spans="1:12">
      <c r="A4471" t="str">
        <f t="shared" si="1283"/>
        <v>1.6.0.0.29.00.00 - Serviços de Cadastramento de Fornecedores</v>
      </c>
      <c r="B4471" s="29" t="s">
        <v>3752</v>
      </c>
      <c r="C4471" s="4">
        <v>18726.88</v>
      </c>
      <c r="D4471" s="4"/>
      <c r="E4471" s="4"/>
      <c r="F4471" s="4"/>
      <c r="G4471" s="1">
        <f t="shared" ref="G4471:G4534" si="1284">C4471-D4471-E4471-F4471</f>
        <v>18726.88</v>
      </c>
      <c r="H4471" s="4">
        <v>9727097.0999999996</v>
      </c>
      <c r="I4471" s="4"/>
      <c r="J4471" s="4"/>
      <c r="K4471" s="4"/>
      <c r="L4471" s="1">
        <f t="shared" ref="L4471:L4534" si="1285">H4471-I4471-J4471-K4471</f>
        <v>9727097.0999999996</v>
      </c>
    </row>
    <row r="4472" spans="1:12">
      <c r="A4472" t="str">
        <f t="shared" si="1283"/>
        <v>1.6.0.0.30.00.00 - Tarifa de Utilização de Faróis</v>
      </c>
      <c r="B4472" s="33" t="s">
        <v>3753</v>
      </c>
      <c r="C4472" s="6">
        <v>7384</v>
      </c>
      <c r="D4472" s="6"/>
      <c r="E4472" s="6"/>
      <c r="F4472" s="6">
        <v>0</v>
      </c>
      <c r="G4472" s="1">
        <f t="shared" si="1284"/>
        <v>7384</v>
      </c>
      <c r="H4472" s="6">
        <v>275961.24</v>
      </c>
      <c r="I4472" s="6"/>
      <c r="J4472" s="6"/>
      <c r="K4472" s="6"/>
      <c r="L4472" s="1">
        <f t="shared" si="1285"/>
        <v>275961.24</v>
      </c>
    </row>
    <row r="4473" spans="1:12">
      <c r="A4473" t="str">
        <f t="shared" si="1283"/>
        <v>1.6.0.0.31.00.00 - Tarifa e Adicional sobre Tarifa Aeroportuária</v>
      </c>
      <c r="B4473" s="29" t="s">
        <v>3754</v>
      </c>
      <c r="C4473" s="4">
        <v>772188.94</v>
      </c>
      <c r="D4473" s="4"/>
      <c r="E4473" s="4"/>
      <c r="F4473" s="4"/>
      <c r="G4473" s="1">
        <f t="shared" si="1284"/>
        <v>772188.94</v>
      </c>
      <c r="H4473" s="4">
        <v>2441765.4900000002</v>
      </c>
      <c r="I4473" s="4"/>
      <c r="J4473" s="4"/>
      <c r="K4473" s="4"/>
      <c r="L4473" s="1">
        <f t="shared" si="1285"/>
        <v>2441765.4900000002</v>
      </c>
    </row>
    <row r="4474" spans="1:12">
      <c r="A4474" t="str">
        <f t="shared" si="1283"/>
        <v>1.6.0.0.32.00.00 - Serviços de Cadastro da Atividade Mineral</v>
      </c>
      <c r="B4474" s="33" t="s">
        <v>3755</v>
      </c>
      <c r="C4474" s="6"/>
      <c r="D4474" s="6"/>
      <c r="E4474" s="6"/>
      <c r="F4474" s="6"/>
      <c r="G4474" s="1">
        <f t="shared" si="1284"/>
        <v>0</v>
      </c>
      <c r="H4474" s="6"/>
      <c r="I4474" s="6"/>
      <c r="J4474" s="6"/>
      <c r="K4474" s="6"/>
      <c r="L4474" s="1">
        <f t="shared" si="1285"/>
        <v>0</v>
      </c>
    </row>
    <row r="4475" spans="1:12" ht="25.5">
      <c r="A4475" t="str">
        <f t="shared" si="1283"/>
        <v>1.6.0.0.33.00.00 - Tarifas e Adicional sobre Tarifas de Uso das 
 Comunicações e dos Auxílios à Navegação Aérea em Rota</v>
      </c>
      <c r="B4475" s="29" t="s">
        <v>3756</v>
      </c>
      <c r="C4475" s="4">
        <v>4732716</v>
      </c>
      <c r="D4475" s="4"/>
      <c r="E4475" s="4"/>
      <c r="F4475" s="4"/>
      <c r="G4475" s="1">
        <f t="shared" si="1284"/>
        <v>4732716</v>
      </c>
      <c r="H4475" s="4"/>
      <c r="I4475" s="4"/>
      <c r="J4475" s="4"/>
      <c r="K4475" s="4"/>
      <c r="L4475" s="1">
        <f t="shared" si="1285"/>
        <v>0</v>
      </c>
    </row>
    <row r="4476" spans="1:12" ht="25.5">
      <c r="A4476" t="str">
        <f t="shared" si="1283"/>
        <v>1.6.0.0.34.00.00 - Serviços de Regulamentação da Exploração dos 
 Serviços de Telecomunicações - Regime Privado</v>
      </c>
      <c r="B4476" s="33" t="s">
        <v>3757</v>
      </c>
      <c r="C4476" s="6">
        <v>700748.37</v>
      </c>
      <c r="D4476" s="6"/>
      <c r="E4476" s="6"/>
      <c r="F4476" s="6"/>
      <c r="G4476" s="1">
        <f t="shared" si="1284"/>
        <v>700748.37</v>
      </c>
      <c r="H4476" s="6"/>
      <c r="I4476" s="6"/>
      <c r="J4476" s="6"/>
      <c r="K4476" s="6"/>
      <c r="L4476" s="1">
        <f t="shared" si="1285"/>
        <v>0</v>
      </c>
    </row>
    <row r="4477" spans="1:12">
      <c r="A4477" t="str">
        <f t="shared" si="1283"/>
        <v>1.6.0.0.35.00.00 - Serviços de Compensações de Variações Salariais</v>
      </c>
      <c r="B4477" s="29" t="s">
        <v>3758</v>
      </c>
      <c r="C4477" s="4">
        <v>1058672.4099999999</v>
      </c>
      <c r="D4477" s="4"/>
      <c r="E4477" s="4"/>
      <c r="F4477" s="4"/>
      <c r="G4477" s="1">
        <f t="shared" si="1284"/>
        <v>1058672.4099999999</v>
      </c>
      <c r="H4477" s="4"/>
      <c r="I4477" s="4"/>
      <c r="J4477" s="4"/>
      <c r="K4477" s="4"/>
      <c r="L4477" s="1">
        <f t="shared" si="1285"/>
        <v>0</v>
      </c>
    </row>
    <row r="4478" spans="1:12">
      <c r="A4478" t="str">
        <f t="shared" si="1283"/>
        <v>1.6.0.0.36.00.00 - Prestação de Serviços pelo Banco Central do Brasil</v>
      </c>
      <c r="B4478" s="33" t="s">
        <v>3759</v>
      </c>
      <c r="C4478" s="6">
        <v>21374.400000000001</v>
      </c>
      <c r="D4478" s="6"/>
      <c r="E4478" s="6">
        <v>4274.88</v>
      </c>
      <c r="F4478" s="6"/>
      <c r="G4478" s="1">
        <f t="shared" si="1284"/>
        <v>17099.52</v>
      </c>
      <c r="H4478" s="6"/>
      <c r="I4478" s="6"/>
      <c r="J4478" s="6"/>
      <c r="K4478" s="6"/>
      <c r="L4478" s="1">
        <f t="shared" si="1285"/>
        <v>0</v>
      </c>
    </row>
    <row r="4479" spans="1:12">
      <c r="A4479" t="str">
        <f t="shared" si="1283"/>
        <v>1.6.0.0.37.00.00 - Garantias e Avais</v>
      </c>
      <c r="B4479" s="29" t="s">
        <v>3760</v>
      </c>
      <c r="C4479" s="4">
        <v>60872.47</v>
      </c>
      <c r="D4479" s="4"/>
      <c r="E4479" s="4"/>
      <c r="F4479" s="4"/>
      <c r="G4479" s="1">
        <f t="shared" si="1284"/>
        <v>60872.47</v>
      </c>
      <c r="H4479" s="4"/>
      <c r="I4479" s="4"/>
      <c r="J4479" s="4"/>
      <c r="K4479" s="4"/>
      <c r="L4479" s="1">
        <f t="shared" si="1285"/>
        <v>0</v>
      </c>
    </row>
    <row r="4480" spans="1:12" ht="25.5">
      <c r="A4480" t="str">
        <f t="shared" si="1283"/>
        <v>1.6.0.0.38.00.00 - Receita de Credenciamento de Empresas Prestadoras 
 de Serviços de Vistoria</v>
      </c>
      <c r="B4480" s="33" t="s">
        <v>3761</v>
      </c>
      <c r="C4480" s="6"/>
      <c r="D4480" s="6"/>
      <c r="E4480" s="6"/>
      <c r="F4480" s="6"/>
      <c r="G4480" s="1">
        <f t="shared" si="1284"/>
        <v>0</v>
      </c>
      <c r="H4480" s="6"/>
      <c r="I4480" s="6"/>
      <c r="J4480" s="6"/>
      <c r="K4480" s="6"/>
      <c r="L4480" s="1">
        <f t="shared" si="1285"/>
        <v>0</v>
      </c>
    </row>
    <row r="4481" spans="1:12">
      <c r="A4481" t="str">
        <f t="shared" si="1283"/>
        <v>1.6.0.0.39.00.00 - Serviços Veterinários</v>
      </c>
      <c r="B4481" s="29" t="s">
        <v>3762</v>
      </c>
      <c r="C4481" s="4">
        <v>3954228.07</v>
      </c>
      <c r="D4481" s="4"/>
      <c r="E4481" s="4">
        <v>736008.32</v>
      </c>
      <c r="F4481" s="4">
        <v>4.58</v>
      </c>
      <c r="G4481" s="1">
        <f t="shared" si="1284"/>
        <v>3218215.17</v>
      </c>
      <c r="H4481" s="4">
        <v>112197.07</v>
      </c>
      <c r="I4481" s="4"/>
      <c r="J4481" s="4"/>
      <c r="K4481" s="4"/>
      <c r="L4481" s="1">
        <f t="shared" si="1285"/>
        <v>112197.07</v>
      </c>
    </row>
    <row r="4482" spans="1:12" ht="25.5">
      <c r="A4482" t="str">
        <f t="shared" si="1283"/>
        <v>1.6.0.0.40.00.00 - Serviços de Certificação e Homologação de Produtos 
 de Telecomunicações</v>
      </c>
      <c r="B4482" s="33" t="s">
        <v>3763</v>
      </c>
      <c r="C4482" s="6">
        <v>3857927.02</v>
      </c>
      <c r="D4482" s="6"/>
      <c r="E4482" s="6">
        <v>736008.32</v>
      </c>
      <c r="F4482" s="6"/>
      <c r="G4482" s="1">
        <f t="shared" si="1284"/>
        <v>3121918.7</v>
      </c>
      <c r="H4482" s="6"/>
      <c r="I4482" s="6"/>
      <c r="J4482" s="6"/>
      <c r="K4482" s="6"/>
      <c r="L4482" s="1">
        <f t="shared" si="1285"/>
        <v>0</v>
      </c>
    </row>
    <row r="4483" spans="1:12" ht="25.5">
      <c r="A4483" t="str">
        <f t="shared" si="1283"/>
        <v>1.6.0.0.41.00.00 - Serviços de Captação, Adução, Tratamento, Reserva e 
 Distribuição de Água</v>
      </c>
      <c r="B4483" s="29" t="s">
        <v>3764</v>
      </c>
      <c r="C4483" s="4">
        <v>3433665646.1999998</v>
      </c>
      <c r="D4483" s="4"/>
      <c r="E4483" s="4">
        <v>738834.15</v>
      </c>
      <c r="F4483" s="4">
        <v>11032959.91</v>
      </c>
      <c r="G4483" s="1">
        <f t="shared" si="1284"/>
        <v>3421893852.1399999</v>
      </c>
      <c r="H4483" s="4">
        <v>63893415.420000002</v>
      </c>
      <c r="I4483" s="4"/>
      <c r="J4483" s="4"/>
      <c r="K4483" s="4"/>
      <c r="L4483" s="1">
        <f t="shared" si="1285"/>
        <v>63893415.420000002</v>
      </c>
    </row>
    <row r="4484" spans="1:12" ht="25.5">
      <c r="A4484" t="str">
        <f t="shared" si="1283"/>
        <v>1.6.0.0.42.00.00 - Serviços de Coleta, Transporte, Tratamento e 
 Destino Final de Esgotos</v>
      </c>
      <c r="B4484" s="33" t="s">
        <v>3765</v>
      </c>
      <c r="C4484" s="6">
        <v>1832124502.0999999</v>
      </c>
      <c r="D4484" s="6">
        <v>4087.35</v>
      </c>
      <c r="E4484" s="6">
        <v>562.22</v>
      </c>
      <c r="F4484" s="6">
        <v>3442482.33</v>
      </c>
      <c r="G4484" s="1">
        <f t="shared" si="1284"/>
        <v>1828677370.2</v>
      </c>
      <c r="H4484" s="6"/>
      <c r="I4484" s="6"/>
      <c r="J4484" s="6"/>
      <c r="K4484" s="6"/>
      <c r="L4484" s="1">
        <f t="shared" si="1285"/>
        <v>0</v>
      </c>
    </row>
    <row r="4485" spans="1:12" ht="25.5">
      <c r="A4485" t="str">
        <f t="shared" si="1283"/>
        <v>1.6.0.0.43.00.00 - Serviços de Coleta, Transporte, Tratamento e 
 Destino Final de Resíduos Sólidos</v>
      </c>
      <c r="B4485" s="29" t="s">
        <v>3766</v>
      </c>
      <c r="C4485" s="4">
        <v>104048108.76000001</v>
      </c>
      <c r="D4485" s="4"/>
      <c r="E4485" s="4"/>
      <c r="F4485" s="4">
        <v>55659.13</v>
      </c>
      <c r="G4485" s="1">
        <f t="shared" si="1284"/>
        <v>103992449.63000001</v>
      </c>
      <c r="H4485" s="4"/>
      <c r="I4485" s="4"/>
      <c r="J4485" s="4"/>
      <c r="K4485" s="4"/>
      <c r="L4485" s="1">
        <f t="shared" si="1285"/>
        <v>0</v>
      </c>
    </row>
    <row r="4486" spans="1:12">
      <c r="A4486" t="str">
        <f t="shared" si="1283"/>
        <v>1.6.0.0.44.00.00 - Serviços de Abate de Animais</v>
      </c>
      <c r="B4486" s="33" t="s">
        <v>3767</v>
      </c>
      <c r="C4486" s="6">
        <v>5955294.9199999999</v>
      </c>
      <c r="D4486" s="6"/>
      <c r="E4486" s="6"/>
      <c r="F4486" s="6">
        <v>73.819999999999993</v>
      </c>
      <c r="G4486" s="1">
        <f t="shared" si="1284"/>
        <v>5955221.0999999996</v>
      </c>
      <c r="H4486" s="6"/>
      <c r="I4486" s="6"/>
      <c r="J4486" s="6"/>
      <c r="K4486" s="6"/>
      <c r="L4486" s="1">
        <f t="shared" si="1285"/>
        <v>0</v>
      </c>
    </row>
    <row r="4487" spans="1:12" ht="25.5">
      <c r="A4487" t="str">
        <f t="shared" si="1283"/>
        <v>1.6.0.0.45.00.00 - Serviços de Preparação da Terra em Propriedades 
 Particulares</v>
      </c>
      <c r="B4487" s="29" t="s">
        <v>3768</v>
      </c>
      <c r="C4487" s="4">
        <v>9024470.3200000003</v>
      </c>
      <c r="D4487" s="4">
        <v>123.99</v>
      </c>
      <c r="E4487" s="4"/>
      <c r="F4487" s="4">
        <v>6020.85</v>
      </c>
      <c r="G4487" s="1">
        <f t="shared" si="1284"/>
        <v>9018325.4800000004</v>
      </c>
      <c r="H4487" s="4"/>
      <c r="I4487" s="4"/>
      <c r="J4487" s="4"/>
      <c r="K4487" s="4"/>
      <c r="L4487" s="1">
        <f t="shared" si="1285"/>
        <v>0</v>
      </c>
    </row>
    <row r="4488" spans="1:12">
      <c r="A4488" t="str">
        <f t="shared" si="1283"/>
        <v>1.6.0.0.46.00.00 - Serviços de Cemitério</v>
      </c>
      <c r="B4488" s="33" t="s">
        <v>3769</v>
      </c>
      <c r="C4488" s="6">
        <v>40453123.5</v>
      </c>
      <c r="D4488" s="6">
        <v>3249.33</v>
      </c>
      <c r="E4488" s="6"/>
      <c r="F4488" s="6">
        <v>-53495.43</v>
      </c>
      <c r="G4488" s="1">
        <f t="shared" si="1284"/>
        <v>40503369.600000001</v>
      </c>
      <c r="H4488" s="6"/>
      <c r="I4488" s="6"/>
      <c r="J4488" s="6"/>
      <c r="K4488" s="6"/>
      <c r="L4488" s="1">
        <f t="shared" si="1285"/>
        <v>0</v>
      </c>
    </row>
    <row r="4489" spans="1:12">
      <c r="A4489" t="str">
        <f t="shared" si="1283"/>
        <v>1.6.0.0.47.00.00 - Serviços de Iluminação Pública</v>
      </c>
      <c r="B4489" s="29" t="s">
        <v>3770</v>
      </c>
      <c r="C4489" s="4">
        <v>6713071.3700000001</v>
      </c>
      <c r="D4489" s="4"/>
      <c r="E4489" s="4"/>
      <c r="F4489" s="4">
        <v>11.25</v>
      </c>
      <c r="G4489" s="1">
        <f t="shared" si="1284"/>
        <v>6713060.1200000001</v>
      </c>
      <c r="H4489" s="4"/>
      <c r="I4489" s="4"/>
      <c r="J4489" s="4"/>
      <c r="K4489" s="4"/>
      <c r="L4489" s="1">
        <f t="shared" si="1285"/>
        <v>0</v>
      </c>
    </row>
    <row r="4490" spans="1:12">
      <c r="A4490" t="str">
        <f t="shared" si="1283"/>
        <v>1.6.0.0.48.00.00 - Serviços de Religamento de Água</v>
      </c>
      <c r="B4490" s="33" t="s">
        <v>3771</v>
      </c>
      <c r="C4490" s="6">
        <v>19130360.550000001</v>
      </c>
      <c r="D4490" s="6"/>
      <c r="E4490" s="6"/>
      <c r="F4490" s="6">
        <v>1641.25</v>
      </c>
      <c r="G4490" s="1">
        <f t="shared" si="1284"/>
        <v>19128719.300000001</v>
      </c>
      <c r="H4490" s="6"/>
      <c r="I4490" s="6"/>
      <c r="J4490" s="6"/>
      <c r="K4490" s="6"/>
      <c r="L4490" s="1">
        <f t="shared" si="1285"/>
        <v>0</v>
      </c>
    </row>
    <row r="4491" spans="1:12" ht="25.5">
      <c r="A4491" t="str">
        <f t="shared" si="1283"/>
        <v>1.6.0.0.50.00.00 - Tarifas de Inscrição em Concursos e Processos 
 Seletivos</v>
      </c>
      <c r="B4491" s="29" t="s">
        <v>3772</v>
      </c>
      <c r="C4491" s="4">
        <v>16105146.880000001</v>
      </c>
      <c r="D4491" s="4"/>
      <c r="E4491" s="4"/>
      <c r="F4491" s="4">
        <v>1482.28</v>
      </c>
      <c r="G4491" s="1">
        <f t="shared" si="1284"/>
        <v>16103664.600000001</v>
      </c>
      <c r="H4491" s="4">
        <v>16511654.42</v>
      </c>
      <c r="I4491" s="4"/>
      <c r="J4491" s="4"/>
      <c r="K4491" s="4"/>
      <c r="L4491" s="1">
        <f t="shared" si="1285"/>
        <v>16511654.42</v>
      </c>
    </row>
    <row r="4492" spans="1:12" ht="25.5">
      <c r="A4492" t="str">
        <f t="shared" si="1283"/>
        <v>1.6.0.0.51.00.00 - Receitas de Emissão de Certificado de Origem e de 
 Emissão de Licença e Exportação</v>
      </c>
      <c r="B4492" s="33" t="s">
        <v>3773</v>
      </c>
      <c r="C4492" s="6">
        <v>7853.82</v>
      </c>
      <c r="D4492" s="6"/>
      <c r="E4492" s="6"/>
      <c r="F4492" s="6"/>
      <c r="G4492" s="1">
        <f t="shared" si="1284"/>
        <v>7853.82</v>
      </c>
      <c r="H4492" s="6"/>
      <c r="I4492" s="6"/>
      <c r="J4492" s="6"/>
      <c r="K4492" s="6"/>
      <c r="L4492" s="1">
        <f t="shared" si="1285"/>
        <v>0</v>
      </c>
    </row>
    <row r="4493" spans="1:12">
      <c r="A4493" t="str">
        <f t="shared" si="1283"/>
        <v>1.6.0.0.56.00.00 - Certificação e Homologação da Atividade Mineral</v>
      </c>
      <c r="B4493" s="29" t="s">
        <v>3774</v>
      </c>
      <c r="C4493" s="4"/>
      <c r="D4493" s="4"/>
      <c r="E4493" s="4"/>
      <c r="F4493" s="4"/>
      <c r="G4493" s="1">
        <f t="shared" si="1284"/>
        <v>0</v>
      </c>
      <c r="H4493" s="4"/>
      <c r="I4493" s="4"/>
      <c r="J4493" s="4"/>
      <c r="K4493" s="4"/>
      <c r="L4493" s="1">
        <f t="shared" si="1285"/>
        <v>0</v>
      </c>
    </row>
    <row r="4494" spans="1:12" ht="25.5">
      <c r="A4494" t="str">
        <f t="shared" si="1283"/>
        <v>1.6.0.0.60.00.00 - Serviços Voltados à Inovação e à Pesquisa no 
 Ambiente Produtivo - Instituição Científica e Tecnológica</v>
      </c>
      <c r="B4494" s="33" t="s">
        <v>3775</v>
      </c>
      <c r="C4494" s="6"/>
      <c r="D4494" s="6"/>
      <c r="E4494" s="6"/>
      <c r="F4494" s="6"/>
      <c r="G4494" s="1">
        <f t="shared" si="1284"/>
        <v>0</v>
      </c>
      <c r="H4494" s="6"/>
      <c r="I4494" s="6"/>
      <c r="J4494" s="6"/>
      <c r="K4494" s="6"/>
      <c r="L4494" s="1">
        <f t="shared" si="1285"/>
        <v>0</v>
      </c>
    </row>
    <row r="4495" spans="1:12" ht="38.25">
      <c r="A4495" t="str">
        <f t="shared" si="1283"/>
        <v>1.6.0.0.70.00.00 - Tarifa de Compartilhamento e Utilização em 
 Atividades de Pesquisa e Inovação - Instituição Científica e 
 Tecnológica</v>
      </c>
      <c r="B4495" s="29" t="s">
        <v>3776</v>
      </c>
      <c r="C4495" s="4">
        <v>5809003.3499999996</v>
      </c>
      <c r="D4495" s="4">
        <v>4689123.3499999996</v>
      </c>
      <c r="E4495" s="4">
        <v>344656.6</v>
      </c>
      <c r="F4495" s="4"/>
      <c r="G4495" s="1">
        <f t="shared" si="1284"/>
        <v>775223.4</v>
      </c>
      <c r="H4495" s="4">
        <v>2594.5</v>
      </c>
      <c r="I4495" s="4"/>
      <c r="J4495" s="4"/>
      <c r="K4495" s="4"/>
      <c r="L4495" s="1">
        <f t="shared" si="1285"/>
        <v>2594.5</v>
      </c>
    </row>
    <row r="4496" spans="1:12">
      <c r="A4496" t="str">
        <f t="shared" si="1283"/>
        <v>1.6.0.0.99.00.00 - Outros Serviços</v>
      </c>
      <c r="B4496" s="33" t="s">
        <v>3777</v>
      </c>
      <c r="C4496" s="6">
        <v>1025661438.9</v>
      </c>
      <c r="D4496" s="6">
        <v>2012654.76</v>
      </c>
      <c r="E4496" s="6">
        <v>697.62</v>
      </c>
      <c r="F4496" s="6">
        <v>3318600.62</v>
      </c>
      <c r="G4496" s="1">
        <f t="shared" si="1284"/>
        <v>1020329485.9</v>
      </c>
      <c r="H4496" s="6">
        <v>2463446222.5100002</v>
      </c>
      <c r="I4496" s="6"/>
      <c r="J4496" s="6"/>
      <c r="K4496" s="6">
        <v>1588623.66</v>
      </c>
      <c r="L4496" s="1">
        <f t="shared" si="1285"/>
        <v>2461857598.8500004</v>
      </c>
    </row>
    <row r="4497" spans="1:12">
      <c r="A4497" t="str">
        <f t="shared" si="1283"/>
        <v>1.7.0.0.00.00.00 - Transferências Correntes</v>
      </c>
      <c r="B4497" s="29" t="s">
        <v>3778</v>
      </c>
      <c r="C4497" s="4">
        <v>320325209758.48999</v>
      </c>
      <c r="D4497" s="4">
        <v>3133582792.1500001</v>
      </c>
      <c r="E4497" s="4">
        <v>22987370489.259998</v>
      </c>
      <c r="F4497" s="4">
        <v>683699087.61000001</v>
      </c>
      <c r="G4497" s="79">
        <v>293520557389.46997</v>
      </c>
      <c r="H4497" s="4">
        <v>188825433328.44</v>
      </c>
      <c r="I4497" s="4">
        <v>2642473527.4400001</v>
      </c>
      <c r="J4497" s="4">
        <v>15934251563.809999</v>
      </c>
      <c r="K4497" s="4">
        <v>101526657.26000001</v>
      </c>
      <c r="L4497" s="79">
        <v>170147181579.92999</v>
      </c>
    </row>
    <row r="4498" spans="1:12">
      <c r="A4498" t="str">
        <f t="shared" si="1283"/>
        <v>1.7.2.0.00.00.00 - Transferências Intergovernamentais</v>
      </c>
      <c r="B4498" s="33" t="s">
        <v>3779</v>
      </c>
      <c r="C4498" s="6">
        <v>316647514387.96997</v>
      </c>
      <c r="D4498" s="6">
        <v>3131664245</v>
      </c>
      <c r="E4498" s="6">
        <v>22987084559.529999</v>
      </c>
      <c r="F4498" s="6">
        <v>679644045.96000004</v>
      </c>
      <c r="G4498" s="1">
        <f t="shared" si="1284"/>
        <v>289849121537.47992</v>
      </c>
      <c r="H4498" s="6">
        <v>184015293928.89001</v>
      </c>
      <c r="I4498" s="6">
        <v>2642473527.4400001</v>
      </c>
      <c r="J4498" s="6">
        <v>15934251563.809999</v>
      </c>
      <c r="K4498" s="6">
        <v>99342908.120000005</v>
      </c>
      <c r="L4498" s="1">
        <f t="shared" si="1285"/>
        <v>165339225929.52002</v>
      </c>
    </row>
    <row r="4499" spans="1:12">
      <c r="A4499" t="str">
        <f t="shared" si="1283"/>
        <v>1.7.2.1.00.00.00 - Transferências da União</v>
      </c>
      <c r="B4499" s="29" t="s">
        <v>3780</v>
      </c>
      <c r="C4499" s="4">
        <v>138244421991.20999</v>
      </c>
      <c r="D4499" s="4">
        <v>1847686094.6500001</v>
      </c>
      <c r="E4499" s="4">
        <v>10511442940.040001</v>
      </c>
      <c r="F4499" s="4">
        <v>300447310.30000001</v>
      </c>
      <c r="G4499" s="1">
        <f t="shared" si="1284"/>
        <v>125584845646.21999</v>
      </c>
      <c r="H4499" s="4">
        <v>139524604500.53</v>
      </c>
      <c r="I4499" s="4">
        <v>2642473527.4400001</v>
      </c>
      <c r="J4499" s="4">
        <v>15924154239.809999</v>
      </c>
      <c r="K4499" s="4">
        <v>98855253.709999993</v>
      </c>
      <c r="L4499" s="1">
        <f t="shared" si="1285"/>
        <v>120859121479.56999</v>
      </c>
    </row>
    <row r="4500" spans="1:12">
      <c r="A4500" t="str">
        <f t="shared" si="1283"/>
        <v>1.7.2.1.01.00.00 - Participação na Receita da União</v>
      </c>
      <c r="B4500" s="33" t="s">
        <v>3781</v>
      </c>
      <c r="C4500" s="6">
        <v>80545755829.460007</v>
      </c>
      <c r="D4500" s="6">
        <v>1825735753.9100001</v>
      </c>
      <c r="E4500" s="6">
        <v>10463238023.370001</v>
      </c>
      <c r="F4500" s="6">
        <v>254113393.86000001</v>
      </c>
      <c r="G4500" s="1">
        <f t="shared" si="1284"/>
        <v>68002668658.32</v>
      </c>
      <c r="H4500" s="6">
        <v>90621661381.039993</v>
      </c>
      <c r="I4500" s="6">
        <v>2151811763.6700001</v>
      </c>
      <c r="J4500" s="6">
        <v>15736753366.43</v>
      </c>
      <c r="K4500" s="6">
        <v>19441951.440000001</v>
      </c>
      <c r="L4500" s="1">
        <f t="shared" si="1285"/>
        <v>72713654299.5</v>
      </c>
    </row>
    <row r="4501" spans="1:12" ht="25.5">
      <c r="A4501" t="str">
        <f t="shared" si="1283"/>
        <v>1.7.2.1.01.01.00 - Cota-Parte do Fundo de Participação dos Estados 
 e do Distrito Federal</v>
      </c>
      <c r="B4501" s="29" t="s">
        <v>3782</v>
      </c>
      <c r="C4501" s="4"/>
      <c r="D4501" s="4"/>
      <c r="E4501" s="4"/>
      <c r="F4501" s="4"/>
      <c r="G4501" s="1">
        <f t="shared" si="1284"/>
        <v>0</v>
      </c>
      <c r="H4501" s="4">
        <v>85079865129.149994</v>
      </c>
      <c r="I4501" s="4">
        <v>1647510842.5699999</v>
      </c>
      <c r="J4501" s="4">
        <v>15224758140.08</v>
      </c>
      <c r="K4501" s="4"/>
      <c r="L4501" s="1">
        <f t="shared" si="1285"/>
        <v>68207596146.499985</v>
      </c>
    </row>
    <row r="4502" spans="1:12" ht="25.5">
      <c r="A4502" t="str">
        <f t="shared" si="1283"/>
        <v>1.7.2.1.01.02.00 - Cota-Parte do Fundo de Participação dos 
 Municípios – FPM</v>
      </c>
      <c r="B4502" s="33" t="s">
        <v>3783</v>
      </c>
      <c r="C4502" s="6">
        <v>76494766961</v>
      </c>
      <c r="D4502" s="6">
        <v>1799903837.29</v>
      </c>
      <c r="E4502" s="6">
        <v>10330994462.27</v>
      </c>
      <c r="F4502" s="6">
        <v>249724145.75999999</v>
      </c>
      <c r="G4502" s="1">
        <f t="shared" si="1284"/>
        <v>64114144515.68</v>
      </c>
      <c r="H4502" s="6">
        <v>166349405.09999999</v>
      </c>
      <c r="I4502" s="6"/>
      <c r="J4502" s="6">
        <v>31000731.82</v>
      </c>
      <c r="K4502" s="6"/>
      <c r="L4502" s="1">
        <f t="shared" si="1285"/>
        <v>135348673.28</v>
      </c>
    </row>
    <row r="4503" spans="1:12" ht="25.5">
      <c r="A4503" t="str">
        <f t="shared" si="1283"/>
        <v>1.7.2.1.01.03.00 - Cota-Parte do Fundo de Participação dos 
 Municípios - 1% Cota Anual</v>
      </c>
      <c r="B4503" s="29" t="s">
        <v>3784</v>
      </c>
      <c r="C4503" s="4">
        <v>1885269754.8900001</v>
      </c>
      <c r="D4503" s="4">
        <v>2551541.06</v>
      </c>
      <c r="E4503" s="4">
        <v>11511988.720000001</v>
      </c>
      <c r="F4503" s="4">
        <v>1479921.52</v>
      </c>
      <c r="G4503" s="1">
        <f t="shared" si="1284"/>
        <v>1869726303.5900002</v>
      </c>
      <c r="H4503" s="4"/>
      <c r="I4503" s="4"/>
      <c r="J4503" s="4"/>
      <c r="K4503" s="4"/>
      <c r="L4503" s="1">
        <f t="shared" si="1285"/>
        <v>0</v>
      </c>
    </row>
    <row r="4504" spans="1:12" ht="25.5">
      <c r="A4504" t="str">
        <f t="shared" si="1283"/>
        <v>1.7.2.1.01.04.00 - Cota-Parte do Fundo de Participação dos 
 Municípios - 1% Cota entregue no mês de julho (67)(I)</v>
      </c>
      <c r="B4504" s="33" t="s">
        <v>3785</v>
      </c>
      <c r="C4504" s="6">
        <v>1078629572.99</v>
      </c>
      <c r="D4504" s="6">
        <v>1789600.26</v>
      </c>
      <c r="E4504" s="6">
        <v>-1190554.03</v>
      </c>
      <c r="F4504" s="6">
        <v>1023393.77</v>
      </c>
      <c r="G4504" s="1">
        <f t="shared" si="1284"/>
        <v>1077007132.99</v>
      </c>
      <c r="H4504" s="6"/>
      <c r="I4504" s="6"/>
      <c r="J4504" s="6"/>
      <c r="K4504" s="6"/>
      <c r="L4504" s="1">
        <f t="shared" si="1285"/>
        <v>0</v>
      </c>
    </row>
    <row r="4505" spans="1:12" ht="25.5">
      <c r="A4505" t="str">
        <f t="shared" si="1283"/>
        <v>1.7.2.1.01.05.00 - Cota-Parte do Imposto Sobre a Propriedade 
 Territorial Rural – ITR</v>
      </c>
      <c r="B4505" s="29" t="s">
        <v>3786</v>
      </c>
      <c r="C4505" s="4">
        <v>1073312380.14</v>
      </c>
      <c r="D4505" s="4">
        <v>21490775.300000001</v>
      </c>
      <c r="E4505" s="4">
        <v>121921941.2</v>
      </c>
      <c r="F4505" s="4">
        <v>1884484.76</v>
      </c>
      <c r="G4505" s="1">
        <f t="shared" si="1284"/>
        <v>928015178.88</v>
      </c>
      <c r="H4505" s="4">
        <v>1012960.35</v>
      </c>
      <c r="I4505" s="4"/>
      <c r="J4505" s="4">
        <v>202591.96</v>
      </c>
      <c r="K4505" s="4"/>
      <c r="L4505" s="1">
        <f t="shared" si="1285"/>
        <v>810368.39</v>
      </c>
    </row>
    <row r="4506" spans="1:12" ht="38.25">
      <c r="A4506" t="str">
        <f t="shared" si="1283"/>
        <v>1.7.2.1.01.12.00 - Cota-Parte do Imposto Sobre Produtos 
 Industrializados – Estados Exportadores de Produtos 
 Industrializados</v>
      </c>
      <c r="B4506" s="33" t="s">
        <v>3787</v>
      </c>
      <c r="C4506" s="6"/>
      <c r="D4506" s="6"/>
      <c r="E4506" s="6"/>
      <c r="F4506" s="6"/>
      <c r="G4506" s="1">
        <f t="shared" si="1284"/>
        <v>0</v>
      </c>
      <c r="H4506" s="6">
        <v>4170357437.5700002</v>
      </c>
      <c r="I4506" s="6">
        <v>420037807.70999998</v>
      </c>
      <c r="J4506" s="6">
        <v>480791902.56999999</v>
      </c>
      <c r="K4506" s="6">
        <v>0</v>
      </c>
      <c r="L4506" s="1">
        <f t="shared" si="1285"/>
        <v>3269527727.29</v>
      </c>
    </row>
    <row r="4507" spans="1:12" ht="25.5">
      <c r="A4507" t="str">
        <f t="shared" si="1283"/>
        <v>1.7.2.1.01.13.00 - Cota-Parte da Contribuição de Intervenção no 
 Domínio Econômico</v>
      </c>
      <c r="B4507" s="29" t="s">
        <v>3788</v>
      </c>
      <c r="C4507" s="4"/>
      <c r="D4507" s="4"/>
      <c r="E4507" s="4"/>
      <c r="F4507" s="4"/>
      <c r="G4507" s="1">
        <f t="shared" si="1284"/>
        <v>0</v>
      </c>
      <c r="H4507" s="4">
        <v>1194839200.27</v>
      </c>
      <c r="I4507" s="4">
        <v>84263113.390000001</v>
      </c>
      <c r="J4507" s="4"/>
      <c r="K4507" s="4">
        <v>19441951.440000001</v>
      </c>
      <c r="L4507" s="1">
        <f t="shared" si="1285"/>
        <v>1091134135.4399998</v>
      </c>
    </row>
    <row r="4508" spans="1:12" ht="38.25">
      <c r="A4508" t="str">
        <f t="shared" si="1283"/>
        <v>1.7.2.1.01.32.00 - Cota-Parte do Imposto Sobre Operações de Crédito 
 Câmbio e Seguro ou Relativas a Títulos ou Valores Mobiliários – 
 Comercialização do Ouro</v>
      </c>
      <c r="B4508" s="33" t="s">
        <v>3789</v>
      </c>
      <c r="C4508" s="6">
        <v>13777160.439999999</v>
      </c>
      <c r="D4508" s="6">
        <v>0</v>
      </c>
      <c r="E4508" s="6">
        <v>185.21</v>
      </c>
      <c r="F4508" s="6">
        <v>1448.05</v>
      </c>
      <c r="G4508" s="1">
        <f t="shared" si="1284"/>
        <v>13775527.179999998</v>
      </c>
      <c r="H4508" s="6">
        <v>9237248.5999999996</v>
      </c>
      <c r="I4508" s="6"/>
      <c r="J4508" s="6"/>
      <c r="K4508" s="6"/>
      <c r="L4508" s="1">
        <f t="shared" si="1285"/>
        <v>9237248.5999999996</v>
      </c>
    </row>
    <row r="4509" spans="1:12" ht="25.5">
      <c r="A4509" t="str">
        <f t="shared" si="1283"/>
        <v>1.7.2.1.22.00.00 - Transferências da Compensação Financeira pela 
 Exploração de Recursos Naturais</v>
      </c>
      <c r="B4509" s="29" t="s">
        <v>3790</v>
      </c>
      <c r="C4509" s="4">
        <v>5512793220.1400003</v>
      </c>
      <c r="D4509" s="4">
        <v>542454.57999999996</v>
      </c>
      <c r="E4509" s="4">
        <v>292105.96999999997</v>
      </c>
      <c r="F4509" s="4">
        <v>16003457.57</v>
      </c>
      <c r="G4509" s="1">
        <f t="shared" si="1284"/>
        <v>5495955202.0200005</v>
      </c>
      <c r="H4509" s="4">
        <v>3587623261.9299998</v>
      </c>
      <c r="I4509" s="4">
        <v>215866046.88</v>
      </c>
      <c r="J4509" s="4"/>
      <c r="K4509" s="4">
        <v>72686568.489999995</v>
      </c>
      <c r="L4509" s="1">
        <f t="shared" si="1285"/>
        <v>3299070646.5599999</v>
      </c>
    </row>
    <row r="4510" spans="1:12" ht="38.25">
      <c r="A4510" t="str">
        <f t="shared" si="1283"/>
        <v>1.7.2.1.22.11.00 - Cota-Parte da Compensação Financeira de Recursos 
 Hídricos</v>
      </c>
      <c r="B4510" s="33" t="s">
        <v>3791</v>
      </c>
      <c r="C4510" s="6">
        <v>576405987.59000003</v>
      </c>
      <c r="D4510" s="6">
        <v>0</v>
      </c>
      <c r="E4510" s="6"/>
      <c r="F4510" s="6">
        <v>5951739.25</v>
      </c>
      <c r="G4510" s="1">
        <f t="shared" si="1284"/>
        <v>570454248.34000003</v>
      </c>
      <c r="H4510" s="6">
        <v>634686198.26999998</v>
      </c>
      <c r="I4510" s="6"/>
      <c r="J4510" s="6"/>
      <c r="K4510" s="6">
        <v>10567475.140000001</v>
      </c>
      <c r="L4510" s="1">
        <f t="shared" si="1285"/>
        <v>624118723.13</v>
      </c>
    </row>
    <row r="4511" spans="1:12" ht="38.25">
      <c r="A4511" t="str">
        <f t="shared" si="1283"/>
        <v>1.7.2.1.22.20.00 - Cota-Parte da Compensação Financeira de Recursos 
 Minerais - CFEM</v>
      </c>
      <c r="B4511" s="29" t="s">
        <v>3792</v>
      </c>
      <c r="C4511" s="4">
        <v>916929698.99000001</v>
      </c>
      <c r="D4511" s="4">
        <v>111767.87</v>
      </c>
      <c r="E4511" s="4">
        <v>9936.36</v>
      </c>
      <c r="F4511" s="4">
        <v>11311.68</v>
      </c>
      <c r="G4511" s="1">
        <f t="shared" si="1284"/>
        <v>916796683.08000004</v>
      </c>
      <c r="H4511" s="4">
        <v>419408889</v>
      </c>
      <c r="I4511" s="4"/>
      <c r="J4511" s="4"/>
      <c r="K4511" s="4"/>
      <c r="L4511" s="1">
        <f t="shared" si="1285"/>
        <v>419408889</v>
      </c>
    </row>
    <row r="4512" spans="1:12" ht="25.5">
      <c r="A4512" t="str">
        <f t="shared" si="1283"/>
        <v>1.7.2.1.22.30.00 - Cota-Parte Royalties – Compensação Financeira 
 pela Produção de Petróleo – Lei nº 7.990/89</v>
      </c>
      <c r="B4512" s="33" t="s">
        <v>3793</v>
      </c>
      <c r="C4512" s="6">
        <v>1472576689.5699999</v>
      </c>
      <c r="D4512" s="6">
        <v>0</v>
      </c>
      <c r="E4512" s="6">
        <v>26742.93</v>
      </c>
      <c r="F4512" s="6">
        <v>4146607.8</v>
      </c>
      <c r="G4512" s="1">
        <f t="shared" si="1284"/>
        <v>1468403338.8399999</v>
      </c>
      <c r="H4512" s="6">
        <v>1079641039.5899999</v>
      </c>
      <c r="I4512" s="6">
        <v>214880854.72999999</v>
      </c>
      <c r="J4512" s="6"/>
      <c r="K4512" s="6">
        <v>33207771.219999999</v>
      </c>
      <c r="L4512" s="1">
        <f t="shared" si="1285"/>
        <v>831552413.63999987</v>
      </c>
    </row>
    <row r="4513" spans="1:12" ht="25.5">
      <c r="A4513" t="str">
        <f t="shared" si="1283"/>
        <v>1.7.2.1.22.40.00 - Cota-Parte Royalties pelo Excedente da Produção 
 do Petróleo - Lei nº 9.478/97 artigo 49 I e II</v>
      </c>
      <c r="B4513" s="29" t="s">
        <v>3794</v>
      </c>
      <c r="C4513" s="4">
        <v>1081392381.5699999</v>
      </c>
      <c r="D4513" s="4">
        <v>0</v>
      </c>
      <c r="E4513" s="4">
        <v>4064.13</v>
      </c>
      <c r="F4513" s="4">
        <v>5398155.8200000003</v>
      </c>
      <c r="G4513" s="1">
        <f t="shared" si="1284"/>
        <v>1075990161.6199999</v>
      </c>
      <c r="H4513" s="4">
        <v>391412200.75999999</v>
      </c>
      <c r="I4513" s="4"/>
      <c r="J4513" s="4"/>
      <c r="K4513" s="4">
        <v>28911322.129999999</v>
      </c>
      <c r="L4513" s="1">
        <f t="shared" si="1285"/>
        <v>362500878.63</v>
      </c>
    </row>
    <row r="4514" spans="1:12" ht="25.5">
      <c r="A4514" t="str">
        <f t="shared" si="1283"/>
        <v>1.7.2.1.22.50.00 - Cota-Parte Royalties pela Participação Especial 
 - Lei nº 9.478/97 artigo 50</v>
      </c>
      <c r="B4514" s="33" t="s">
        <v>3795</v>
      </c>
      <c r="C4514" s="6">
        <v>763236883.75</v>
      </c>
      <c r="D4514" s="6">
        <v>0</v>
      </c>
      <c r="E4514" s="6">
        <v>165779.79999999999</v>
      </c>
      <c r="F4514" s="6"/>
      <c r="G4514" s="1">
        <f t="shared" si="1284"/>
        <v>763071103.95000005</v>
      </c>
      <c r="H4514" s="6">
        <v>925264193.45000005</v>
      </c>
      <c r="I4514" s="6"/>
      <c r="J4514" s="6"/>
      <c r="K4514" s="6"/>
      <c r="L4514" s="1">
        <f t="shared" si="1285"/>
        <v>925264193.45000005</v>
      </c>
    </row>
    <row r="4515" spans="1:12">
      <c r="A4515" t="str">
        <f t="shared" si="1283"/>
        <v>1.7.2.1.22.70.00 - Cota-Parte do Fundo Especial do Petróleo – FEP</v>
      </c>
      <c r="B4515" s="29" t="s">
        <v>3796</v>
      </c>
      <c r="C4515" s="4">
        <v>631206563.19000006</v>
      </c>
      <c r="D4515" s="4">
        <v>430686.71</v>
      </c>
      <c r="E4515" s="4">
        <v>85582.75</v>
      </c>
      <c r="F4515" s="4">
        <v>495643.02</v>
      </c>
      <c r="G4515" s="1">
        <f t="shared" si="1284"/>
        <v>630194650.71000004</v>
      </c>
      <c r="H4515" s="4">
        <v>137210740.86000001</v>
      </c>
      <c r="I4515" s="4">
        <v>985192.15</v>
      </c>
      <c r="J4515" s="4"/>
      <c r="K4515" s="4"/>
      <c r="L4515" s="1">
        <f t="shared" si="1285"/>
        <v>136225548.71000001</v>
      </c>
    </row>
    <row r="4516" spans="1:12" ht="38.25">
      <c r="A4516" t="str">
        <f t="shared" si="1283"/>
        <v>1.7.2.1.22.90.00 - Outras Transferências Decorrentes de Compensação 
 Financeira pela Exploração de Recursos Naturais</v>
      </c>
      <c r="B4516" s="33" t="s">
        <v>3797</v>
      </c>
      <c r="C4516" s="6">
        <v>71045015.480000004</v>
      </c>
      <c r="D4516" s="6">
        <v>0</v>
      </c>
      <c r="E4516" s="6"/>
      <c r="F4516" s="6"/>
      <c r="G4516" s="1">
        <f t="shared" si="1284"/>
        <v>71045015.480000004</v>
      </c>
      <c r="H4516" s="6"/>
      <c r="I4516" s="6"/>
      <c r="J4516" s="6"/>
      <c r="K4516" s="6"/>
      <c r="L4516" s="1">
        <f t="shared" si="1285"/>
        <v>0</v>
      </c>
    </row>
    <row r="4517" spans="1:12" ht="25.5">
      <c r="A4517" t="str">
        <f t="shared" si="1283"/>
        <v>1.7.2.1.33.00.00 - Transferências de Recursos do Sistema Único de 
 Saúde - SUS - Repasses Fundo a Fundo</v>
      </c>
      <c r="B4517" s="29" t="s">
        <v>3798</v>
      </c>
      <c r="C4517" s="4">
        <v>39368756827.400002</v>
      </c>
      <c r="D4517" s="4">
        <v>9579994.8900000006</v>
      </c>
      <c r="E4517" s="4">
        <v>142695.04000000001</v>
      </c>
      <c r="F4517" s="4">
        <v>22360071.59</v>
      </c>
      <c r="G4517" s="1">
        <f t="shared" si="1284"/>
        <v>39336674065.880005</v>
      </c>
      <c r="H4517" s="4">
        <v>17800828477.380001</v>
      </c>
      <c r="I4517" s="4">
        <v>155136912.80000001</v>
      </c>
      <c r="J4517" s="4"/>
      <c r="K4517" s="4">
        <v>143000</v>
      </c>
      <c r="L4517" s="1">
        <f t="shared" si="1285"/>
        <v>17645548564.580002</v>
      </c>
    </row>
    <row r="4518" spans="1:12" ht="25.5">
      <c r="A4518" t="str">
        <f t="shared" si="1283"/>
        <v>1.7.2.1.34.00.00 - Transferências de Recursos do Fundo Nacional de 
 Assistência Social – FNAS</v>
      </c>
      <c r="B4518" s="33" t="s">
        <v>3799</v>
      </c>
      <c r="C4518" s="6">
        <v>2174075574.1500001</v>
      </c>
      <c r="D4518" s="6">
        <v>1220602.47</v>
      </c>
      <c r="E4518" s="6">
        <v>0</v>
      </c>
      <c r="F4518" s="6">
        <v>1342202.38</v>
      </c>
      <c r="G4518" s="1">
        <f t="shared" si="1284"/>
        <v>2171512769.3000002</v>
      </c>
      <c r="H4518" s="6">
        <v>53423320.140000001</v>
      </c>
      <c r="I4518" s="6"/>
      <c r="J4518" s="6"/>
      <c r="K4518" s="6"/>
      <c r="L4518" s="1">
        <f t="shared" si="1285"/>
        <v>53423320.140000001</v>
      </c>
    </row>
    <row r="4519" spans="1:12" ht="25.5">
      <c r="A4519" t="str">
        <f t="shared" si="1283"/>
        <v>1.7.2.1.35.00.00 - Transferências de Recursos do Fundo Nacional do 
 Desenvolvimento da Educação – FNDE</v>
      </c>
      <c r="B4519" s="29" t="s">
        <v>3800</v>
      </c>
      <c r="C4519" s="4">
        <v>8692609992.8400002</v>
      </c>
      <c r="D4519" s="4">
        <v>4790050.26</v>
      </c>
      <c r="E4519" s="4">
        <v>133712.41</v>
      </c>
      <c r="F4519" s="4">
        <v>3530297.08</v>
      </c>
      <c r="G4519" s="1">
        <f t="shared" si="1284"/>
        <v>8684155933.0900002</v>
      </c>
      <c r="H4519" s="4">
        <v>6913658550.9300003</v>
      </c>
      <c r="I4519" s="4"/>
      <c r="J4519" s="4"/>
      <c r="K4519" s="4"/>
      <c r="L4519" s="1">
        <f t="shared" si="1285"/>
        <v>6913658550.9300003</v>
      </c>
    </row>
    <row r="4520" spans="1:12" ht="25.5">
      <c r="A4520" t="str">
        <f t="shared" si="1283"/>
        <v>1.7.2.1.36.00.00 - Transferências Financeiras do ICMS – Desoneração 
 – L.C. Nº 87/96</v>
      </c>
      <c r="B4520" s="33" t="s">
        <v>3801</v>
      </c>
      <c r="C4520" s="6">
        <v>428743341.25</v>
      </c>
      <c r="D4520" s="6">
        <v>4283585.7300000004</v>
      </c>
      <c r="E4520" s="6">
        <v>46727925.509999998</v>
      </c>
      <c r="F4520" s="6">
        <v>1608775.81</v>
      </c>
      <c r="G4520" s="1">
        <f t="shared" si="1284"/>
        <v>376123054.19999999</v>
      </c>
      <c r="H4520" s="6">
        <v>1465888271.6400001</v>
      </c>
      <c r="I4520" s="6">
        <v>10871230.439999999</v>
      </c>
      <c r="J4520" s="6">
        <v>187400873.38</v>
      </c>
      <c r="K4520" s="6">
        <v>3904056</v>
      </c>
      <c r="L4520" s="1">
        <f t="shared" si="1285"/>
        <v>1263712111.8200002</v>
      </c>
    </row>
    <row r="4521" spans="1:12">
      <c r="A4521" t="str">
        <f t="shared" si="1283"/>
        <v>1.7.2.1.37.00.00 - Transferências da União a Consórcios Públicos</v>
      </c>
      <c r="B4521" s="29" t="s">
        <v>3802</v>
      </c>
      <c r="C4521" s="4">
        <v>4644515.91</v>
      </c>
      <c r="D4521" s="4">
        <v>0</v>
      </c>
      <c r="E4521" s="4"/>
      <c r="F4521" s="4"/>
      <c r="G4521" s="1">
        <f t="shared" si="1284"/>
        <v>4644515.91</v>
      </c>
      <c r="H4521" s="4"/>
      <c r="I4521" s="4"/>
      <c r="J4521" s="4"/>
      <c r="K4521" s="4"/>
      <c r="L4521" s="1">
        <f t="shared" si="1285"/>
        <v>0</v>
      </c>
    </row>
    <row r="4522" spans="1:12">
      <c r="A4522" t="str">
        <f t="shared" si="1283"/>
        <v>1.7.2.1.99.00.00 - Outras Transferências da União</v>
      </c>
      <c r="B4522" s="33" t="s">
        <v>3803</v>
      </c>
      <c r="C4522" s="6">
        <v>1517042690.0599999</v>
      </c>
      <c r="D4522" s="6">
        <v>1533652.81</v>
      </c>
      <c r="E4522" s="6">
        <v>908477.74</v>
      </c>
      <c r="F4522" s="6">
        <v>1489112.01</v>
      </c>
      <c r="G4522" s="1">
        <f t="shared" si="1284"/>
        <v>1513111447.5</v>
      </c>
      <c r="H4522" s="6">
        <v>19081521237.470001</v>
      </c>
      <c r="I4522" s="6">
        <v>108787573.65000001</v>
      </c>
      <c r="J4522" s="6"/>
      <c r="K4522" s="6">
        <v>2679677.7799999998</v>
      </c>
      <c r="L4522" s="1">
        <f t="shared" si="1285"/>
        <v>18970053986.040001</v>
      </c>
    </row>
    <row r="4523" spans="1:12">
      <c r="A4523" t="str">
        <f t="shared" si="1283"/>
        <v>1.7.2.2.00.00.00 - Transferências dos Estados</v>
      </c>
      <c r="B4523" s="29" t="s">
        <v>3804</v>
      </c>
      <c r="C4523" s="4">
        <v>112534942249.09</v>
      </c>
      <c r="D4523" s="4">
        <v>1222251719.6800001</v>
      </c>
      <c r="E4523" s="4">
        <v>12294001036.629999</v>
      </c>
      <c r="F4523" s="4">
        <v>252869206.58000001</v>
      </c>
      <c r="G4523" s="1">
        <f t="shared" si="1284"/>
        <v>98765820286.199997</v>
      </c>
      <c r="H4523" s="4">
        <v>34706.26</v>
      </c>
      <c r="I4523" s="4"/>
      <c r="J4523" s="4"/>
      <c r="K4523" s="4"/>
      <c r="L4523" s="1">
        <f t="shared" si="1285"/>
        <v>34706.26</v>
      </c>
    </row>
    <row r="4524" spans="1:12">
      <c r="A4524" t="str">
        <f t="shared" si="1283"/>
        <v>1.7.2.2.01.00.00 - Participação na Receita dos Estados</v>
      </c>
      <c r="B4524" s="33" t="s">
        <v>3805</v>
      </c>
      <c r="C4524" s="6">
        <v>107335648964.32001</v>
      </c>
      <c r="D4524" s="6">
        <v>1226765136.77</v>
      </c>
      <c r="E4524" s="6">
        <v>12286209422.92</v>
      </c>
      <c r="F4524" s="6">
        <v>237168446.44</v>
      </c>
      <c r="G4524" s="1">
        <f t="shared" si="1284"/>
        <v>93585505958.190002</v>
      </c>
      <c r="H4524" s="6"/>
      <c r="I4524" s="6"/>
      <c r="J4524" s="6"/>
      <c r="K4524" s="6"/>
      <c r="L4524" s="1">
        <f t="shared" si="1285"/>
        <v>0</v>
      </c>
    </row>
    <row r="4525" spans="1:12">
      <c r="A4525" t="str">
        <f t="shared" si="1283"/>
        <v>1.7.2.2.01.01.00 - Cota-Parte do ICMS</v>
      </c>
      <c r="B4525" s="29" t="s">
        <v>3806</v>
      </c>
      <c r="C4525" s="4">
        <v>87398430591.940002</v>
      </c>
      <c r="D4525" s="4">
        <v>1068911860.8099999</v>
      </c>
      <c r="E4525" s="4">
        <v>10267232771.41</v>
      </c>
      <c r="F4525" s="4">
        <v>219803541.19</v>
      </c>
      <c r="G4525" s="1">
        <f t="shared" si="1284"/>
        <v>75842482418.529999</v>
      </c>
      <c r="H4525" s="4"/>
      <c r="I4525" s="4"/>
      <c r="J4525" s="4"/>
      <c r="K4525" s="4"/>
      <c r="L4525" s="1">
        <f t="shared" si="1285"/>
        <v>0</v>
      </c>
    </row>
    <row r="4526" spans="1:12">
      <c r="A4526" t="str">
        <f t="shared" si="1283"/>
        <v>1.7.2.2.01.02.00 - Cota-Parte do IPVA</v>
      </c>
      <c r="B4526" s="33" t="s">
        <v>3807</v>
      </c>
      <c r="C4526" s="6">
        <v>18148518398.509998</v>
      </c>
      <c r="D4526" s="6">
        <v>147830037.12</v>
      </c>
      <c r="E4526" s="6">
        <v>1905717042.6800001</v>
      </c>
      <c r="F4526" s="6">
        <v>12088514.369999999</v>
      </c>
      <c r="G4526" s="1">
        <f t="shared" si="1284"/>
        <v>16082882804.339998</v>
      </c>
      <c r="H4526" s="6"/>
      <c r="I4526" s="6"/>
      <c r="J4526" s="6"/>
      <c r="K4526" s="6"/>
      <c r="L4526" s="1">
        <f t="shared" si="1285"/>
        <v>0</v>
      </c>
    </row>
    <row r="4527" spans="1:12">
      <c r="A4527" t="str">
        <f t="shared" si="1283"/>
        <v>1.7.2.2.01.04.00 - Cota-Parte do IPI - Municípios</v>
      </c>
      <c r="B4527" s="29" t="s">
        <v>3808</v>
      </c>
      <c r="C4527" s="4">
        <v>890252065.32000005</v>
      </c>
      <c r="D4527" s="4">
        <v>8500358.1300000008</v>
      </c>
      <c r="E4527" s="4">
        <v>104708053.81</v>
      </c>
      <c r="F4527" s="4">
        <v>3062067.8</v>
      </c>
      <c r="G4527" s="1">
        <f t="shared" si="1284"/>
        <v>773981585.58000016</v>
      </c>
      <c r="H4527" s="4"/>
      <c r="I4527" s="4"/>
      <c r="J4527" s="4"/>
      <c r="K4527" s="4"/>
      <c r="L4527" s="1">
        <f t="shared" si="1285"/>
        <v>0</v>
      </c>
    </row>
    <row r="4528" spans="1:12" ht="25.5">
      <c r="A4528" t="str">
        <f t="shared" si="1283"/>
        <v>1.7.2.2.01.13.00 - Cota-Parte da Contribuição de Intervenção no 
 Domínio Econômico</v>
      </c>
      <c r="B4528" s="33" t="s">
        <v>3809</v>
      </c>
      <c r="C4528" s="6">
        <v>240718015.19999999</v>
      </c>
      <c r="D4528" s="6">
        <v>102667.07</v>
      </c>
      <c r="E4528" s="6">
        <v>50505.02</v>
      </c>
      <c r="F4528" s="6">
        <v>121417.07</v>
      </c>
      <c r="G4528" s="1">
        <f t="shared" si="1284"/>
        <v>240443426.03999999</v>
      </c>
      <c r="H4528" s="6"/>
      <c r="I4528" s="6"/>
      <c r="J4528" s="6"/>
      <c r="K4528" s="6"/>
      <c r="L4528" s="1">
        <f t="shared" si="1285"/>
        <v>0</v>
      </c>
    </row>
    <row r="4529" spans="1:12">
      <c r="A4529" t="str">
        <f t="shared" si="1283"/>
        <v>1.7.2.2.01.99.00 - Outras Participações na Receita dos Estados</v>
      </c>
      <c r="B4529" s="29" t="s">
        <v>3810</v>
      </c>
      <c r="C4529" s="4">
        <v>657729893.35000002</v>
      </c>
      <c r="D4529" s="4">
        <v>1420213.64</v>
      </c>
      <c r="E4529" s="4">
        <v>8501050</v>
      </c>
      <c r="F4529" s="4">
        <v>2092906.01</v>
      </c>
      <c r="G4529" s="1">
        <f t="shared" si="1284"/>
        <v>645715723.70000005</v>
      </c>
      <c r="H4529" s="4"/>
      <c r="I4529" s="4"/>
      <c r="J4529" s="4"/>
      <c r="K4529" s="4"/>
      <c r="L4529" s="1">
        <f t="shared" si="1285"/>
        <v>0</v>
      </c>
    </row>
    <row r="4530" spans="1:12" ht="25.5">
      <c r="A4530" t="str">
        <f t="shared" si="1283"/>
        <v>1.7.2.2.22.00.00 - Transferências da Cota-Parte da Compensação 
 Financeira (25%)</v>
      </c>
      <c r="B4530" s="33" t="s">
        <v>3811</v>
      </c>
      <c r="C4530" s="6">
        <v>455876738.76999998</v>
      </c>
      <c r="D4530" s="6">
        <v>171088.45</v>
      </c>
      <c r="E4530" s="6">
        <v>58530.74</v>
      </c>
      <c r="F4530" s="6">
        <v>8915537.6600000001</v>
      </c>
      <c r="G4530" s="1">
        <f t="shared" si="1284"/>
        <v>446731581.91999996</v>
      </c>
      <c r="H4530" s="6"/>
      <c r="I4530" s="6"/>
      <c r="J4530" s="6"/>
      <c r="K4530" s="6"/>
      <c r="L4530" s="1">
        <f t="shared" si="1285"/>
        <v>0</v>
      </c>
    </row>
    <row r="4531" spans="1:12" ht="38.25">
      <c r="A4531" t="str">
        <f t="shared" si="1283"/>
        <v>1.7.2.2.22.11.00 - Cota-Parte da Compensação Financeira de Recursos 
 Hídricos</v>
      </c>
      <c r="B4531" s="29" t="s">
        <v>3812</v>
      </c>
      <c r="C4531" s="4">
        <v>35588688.950000003</v>
      </c>
      <c r="D4531" s="4">
        <v>0</v>
      </c>
      <c r="E4531" s="4"/>
      <c r="F4531" s="4"/>
      <c r="G4531" s="1">
        <f t="shared" si="1284"/>
        <v>35588688.950000003</v>
      </c>
      <c r="H4531" s="4"/>
      <c r="I4531" s="4"/>
      <c r="J4531" s="4"/>
      <c r="K4531" s="4"/>
      <c r="L4531" s="1">
        <f t="shared" si="1285"/>
        <v>0</v>
      </c>
    </row>
    <row r="4532" spans="1:12" ht="38.25">
      <c r="A4532" t="str">
        <f t="shared" si="1283"/>
        <v>1.7.2.2.22.20.00 - Cota-Parte da Compensação Financeira de Recursos 
 Minerais - CFEM</v>
      </c>
      <c r="B4532" s="33" t="s">
        <v>3813</v>
      </c>
      <c r="C4532" s="6">
        <v>56422580.649999999</v>
      </c>
      <c r="D4532" s="6">
        <v>0</v>
      </c>
      <c r="E4532" s="6"/>
      <c r="F4532" s="6">
        <v>2787.97</v>
      </c>
      <c r="G4532" s="1">
        <f t="shared" si="1284"/>
        <v>56419792.68</v>
      </c>
      <c r="H4532" s="6"/>
      <c r="I4532" s="6"/>
      <c r="J4532" s="6"/>
      <c r="K4532" s="6"/>
      <c r="L4532" s="1">
        <f t="shared" si="1285"/>
        <v>0</v>
      </c>
    </row>
    <row r="4533" spans="1:12" ht="25.5">
      <c r="A4533" t="str">
        <f t="shared" ref="A4533:A4596" si="1286">TRIM(B4533)</f>
        <v>1.7.2.2.22.30.00 - Cota-Parte Royalties - Compensação Financeira 
 pela Produção de Petróleo - Lei nº 7.990/89 artigo 9º</v>
      </c>
      <c r="B4533" s="29" t="s">
        <v>3814</v>
      </c>
      <c r="C4533" s="4">
        <v>337196247.17000002</v>
      </c>
      <c r="D4533" s="4">
        <v>171088.45</v>
      </c>
      <c r="E4533" s="4">
        <v>58530.74</v>
      </c>
      <c r="F4533" s="4">
        <v>8912749.6899999995</v>
      </c>
      <c r="G4533" s="1">
        <f t="shared" si="1284"/>
        <v>328053878.29000002</v>
      </c>
      <c r="H4533" s="4"/>
      <c r="I4533" s="4"/>
      <c r="J4533" s="4"/>
      <c r="K4533" s="4"/>
      <c r="L4533" s="1">
        <f t="shared" si="1285"/>
        <v>0</v>
      </c>
    </row>
    <row r="4534" spans="1:12" ht="25.5">
      <c r="A4534" t="str">
        <f t="shared" si="1286"/>
        <v>1.7.2.2.22.90.00 - Outras Transferências Decorrentes de 
 Compensações Financeiras</v>
      </c>
      <c r="B4534" s="33" t="s">
        <v>3815</v>
      </c>
      <c r="C4534" s="6">
        <v>26669222</v>
      </c>
      <c r="D4534" s="6">
        <v>0</v>
      </c>
      <c r="E4534" s="6"/>
      <c r="F4534" s="6"/>
      <c r="G4534" s="1">
        <f t="shared" si="1284"/>
        <v>26669222</v>
      </c>
      <c r="H4534" s="6"/>
      <c r="I4534" s="6"/>
      <c r="J4534" s="6"/>
      <c r="K4534" s="6"/>
      <c r="L4534" s="1">
        <f t="shared" si="1285"/>
        <v>0</v>
      </c>
    </row>
    <row r="4535" spans="1:12" ht="25.5">
      <c r="A4535" t="str">
        <f t="shared" si="1286"/>
        <v>1.7.2.2.33.00.00 - Transferências de Recursos do Estado para 
 Programas de Saúde - Repasse Fundo a Fundo</v>
      </c>
      <c r="B4535" s="29" t="s">
        <v>3816</v>
      </c>
      <c r="C4535" s="4">
        <v>3513227398.2600002</v>
      </c>
      <c r="D4535" s="4">
        <v>4799153.88</v>
      </c>
      <c r="E4535" s="4">
        <v>1391.06</v>
      </c>
      <c r="F4535" s="4">
        <v>3012130.82</v>
      </c>
      <c r="G4535" s="1">
        <f t="shared" ref="G4535:G4598" si="1287">C4535-D4535-E4535-F4535</f>
        <v>3505414722.5</v>
      </c>
      <c r="H4535" s="4"/>
      <c r="I4535" s="4"/>
      <c r="J4535" s="4"/>
      <c r="K4535" s="4"/>
      <c r="L4535" s="1">
        <f t="shared" ref="L4535:L4598" si="1288">H4535-I4535-J4535-K4535</f>
        <v>0</v>
      </c>
    </row>
    <row r="4536" spans="1:12">
      <c r="A4536" t="str">
        <f t="shared" si="1286"/>
        <v>1.7.2.2.37.00.00 - Transferências de Estados a Consórcios Públicos</v>
      </c>
      <c r="B4536" s="33" t="s">
        <v>3817</v>
      </c>
      <c r="C4536" s="6">
        <v>11208503.73</v>
      </c>
      <c r="D4536" s="6">
        <v>0</v>
      </c>
      <c r="E4536" s="6"/>
      <c r="F4536" s="6"/>
      <c r="G4536" s="1">
        <f t="shared" si="1287"/>
        <v>11208503.73</v>
      </c>
      <c r="H4536" s="6"/>
      <c r="I4536" s="6"/>
      <c r="J4536" s="6"/>
      <c r="K4536" s="6"/>
      <c r="L4536" s="1">
        <f t="shared" si="1288"/>
        <v>0</v>
      </c>
    </row>
    <row r="4537" spans="1:12">
      <c r="A4537" t="str">
        <f t="shared" si="1286"/>
        <v>1.7.2.2.99.00.00 - Outras Transferências dos Estados</v>
      </c>
      <c r="B4537" s="29" t="s">
        <v>3818</v>
      </c>
      <c r="C4537" s="4">
        <v>1218980644.01</v>
      </c>
      <c r="D4537" s="4">
        <v>-9483659.4199999999</v>
      </c>
      <c r="E4537" s="4">
        <v>7731691.9100000001</v>
      </c>
      <c r="F4537" s="4">
        <v>3773091.66</v>
      </c>
      <c r="G4537" s="1">
        <f t="shared" si="1287"/>
        <v>1216959519.8599999</v>
      </c>
      <c r="H4537" s="4">
        <v>34706.26</v>
      </c>
      <c r="I4537" s="4"/>
      <c r="J4537" s="4"/>
      <c r="K4537" s="4"/>
      <c r="L4537" s="1">
        <f t="shared" si="1288"/>
        <v>34706.26</v>
      </c>
    </row>
    <row r="4538" spans="1:12">
      <c r="A4538" t="str">
        <f t="shared" si="1286"/>
        <v>1.7.2.3.00.00.00 - Transferências dos Municípios</v>
      </c>
      <c r="B4538" s="33" t="s">
        <v>3819</v>
      </c>
      <c r="C4538" s="6">
        <v>60019177.030000001</v>
      </c>
      <c r="D4538" s="6">
        <v>0</v>
      </c>
      <c r="E4538" s="6">
        <v>0</v>
      </c>
      <c r="F4538" s="6">
        <v>0</v>
      </c>
      <c r="G4538" s="1">
        <f t="shared" si="1287"/>
        <v>60019177.030000001</v>
      </c>
      <c r="H4538" s="6">
        <v>81861435.379999995</v>
      </c>
      <c r="I4538" s="6"/>
      <c r="J4538" s="6"/>
      <c r="K4538" s="6"/>
      <c r="L4538" s="1">
        <f t="shared" si="1288"/>
        <v>81861435.379999995</v>
      </c>
    </row>
    <row r="4539" spans="1:12" ht="25.5">
      <c r="A4539" t="str">
        <f t="shared" si="1286"/>
        <v>1.7.2.3.01.00.00 - Transferências de Recursos do Sistema Único de 
 Saúde – SUS</v>
      </c>
      <c r="B4539" s="29" t="s">
        <v>3820</v>
      </c>
      <c r="C4539" s="4">
        <v>17094868.579999998</v>
      </c>
      <c r="D4539" s="4">
        <v>0</v>
      </c>
      <c r="E4539" s="4"/>
      <c r="F4539" s="4"/>
      <c r="G4539" s="1">
        <f t="shared" si="1287"/>
        <v>17094868.579999998</v>
      </c>
      <c r="H4539" s="4">
        <v>54887595.689999998</v>
      </c>
      <c r="I4539" s="4"/>
      <c r="J4539" s="4"/>
      <c r="K4539" s="4"/>
      <c r="L4539" s="1">
        <f t="shared" si="1288"/>
        <v>54887595.689999998</v>
      </c>
    </row>
    <row r="4540" spans="1:12" ht="25.5">
      <c r="A4540" t="str">
        <f t="shared" si="1286"/>
        <v>1.7.2.3.37.00.00 - Transferências de Municípios a Consórcios 
 Públicos</v>
      </c>
      <c r="B4540" s="33" t="s">
        <v>3821</v>
      </c>
      <c r="C4540" s="6">
        <v>4131790.94</v>
      </c>
      <c r="D4540" s="6">
        <v>0</v>
      </c>
      <c r="E4540" s="6"/>
      <c r="F4540" s="6"/>
      <c r="G4540" s="1">
        <f t="shared" si="1287"/>
        <v>4131790.94</v>
      </c>
      <c r="H4540" s="6"/>
      <c r="I4540" s="6"/>
      <c r="J4540" s="6"/>
      <c r="K4540" s="6"/>
      <c r="L4540" s="1">
        <f t="shared" si="1288"/>
        <v>0</v>
      </c>
    </row>
    <row r="4541" spans="1:12">
      <c r="A4541" t="str">
        <f t="shared" si="1286"/>
        <v>1.7.2.3.99.00.00 - Outras Transferências dos Municípios</v>
      </c>
      <c r="B4541" s="29" t="s">
        <v>3822</v>
      </c>
      <c r="C4541" s="4">
        <v>38792517.509999998</v>
      </c>
      <c r="D4541" s="4">
        <v>0</v>
      </c>
      <c r="E4541" s="4"/>
      <c r="F4541" s="4"/>
      <c r="G4541" s="1">
        <f t="shared" si="1287"/>
        <v>38792517.509999998</v>
      </c>
      <c r="H4541" s="4">
        <v>26973839.690000001</v>
      </c>
      <c r="I4541" s="4"/>
      <c r="J4541" s="4"/>
      <c r="K4541" s="4"/>
      <c r="L4541" s="1">
        <f t="shared" si="1288"/>
        <v>26973839.690000001</v>
      </c>
    </row>
    <row r="4542" spans="1:12">
      <c r="A4542" t="str">
        <f t="shared" si="1286"/>
        <v>1.7.2.4.00.00.00 - Transferências Multigovernamentais</v>
      </c>
      <c r="B4542" s="33" t="s">
        <v>3823</v>
      </c>
      <c r="C4542" s="6">
        <v>65808130970.639999</v>
      </c>
      <c r="D4542" s="6">
        <v>61726430.670000002</v>
      </c>
      <c r="E4542" s="6">
        <v>181640582.86000001</v>
      </c>
      <c r="F4542" s="6">
        <v>126327529.08</v>
      </c>
      <c r="G4542" s="1">
        <f t="shared" si="1287"/>
        <v>65438436428.029999</v>
      </c>
      <c r="H4542" s="6">
        <v>44408793286.720001</v>
      </c>
      <c r="I4542" s="6"/>
      <c r="J4542" s="6">
        <v>10097324</v>
      </c>
      <c r="K4542" s="6">
        <v>487654.41</v>
      </c>
      <c r="L4542" s="1">
        <f t="shared" si="1288"/>
        <v>44398208308.309998</v>
      </c>
    </row>
    <row r="4543" spans="1:12" ht="51">
      <c r="A4543" t="str">
        <f t="shared" si="1286"/>
        <v>1.7.2.4.01.00.00 - Transferências de Recursos do Fundo de Manutenção 
 e Desenvolvimento do Ensino Fundamental e de Valorização do 
 Magistério - FUNDEB</v>
      </c>
      <c r="B4543" s="29" t="s">
        <v>3824</v>
      </c>
      <c r="C4543" s="4">
        <v>57770133694.349998</v>
      </c>
      <c r="D4543" s="4">
        <v>52952365.149999999</v>
      </c>
      <c r="E4543" s="4">
        <v>155450529.16</v>
      </c>
      <c r="F4543" s="4">
        <v>114314546.73999999</v>
      </c>
      <c r="G4543" s="1">
        <f t="shared" si="1287"/>
        <v>57447416253.299995</v>
      </c>
      <c r="H4543" s="4">
        <v>39068902085.010002</v>
      </c>
      <c r="I4543" s="4"/>
      <c r="J4543" s="4">
        <v>10097324</v>
      </c>
      <c r="K4543" s="4">
        <v>487654.41</v>
      </c>
      <c r="L4543" s="1">
        <f t="shared" si="1288"/>
        <v>39058317106.599998</v>
      </c>
    </row>
    <row r="4544" spans="1:12" ht="38.25">
      <c r="A4544" t="str">
        <f t="shared" si="1286"/>
        <v>1.7.2.4.02.00.00 - Transferências de Recursos da Complementação ao 
 Fundo de Manutenção e Desenvolvimento do Ensino Fundamental e de 
 Valorização do Magistério - FUNDEB</v>
      </c>
      <c r="B4544" s="33" t="s">
        <v>3825</v>
      </c>
      <c r="C4544" s="6">
        <v>7521310950.6899996</v>
      </c>
      <c r="D4544" s="6">
        <v>8774065.5199999996</v>
      </c>
      <c r="E4544" s="6">
        <v>25981508.690000001</v>
      </c>
      <c r="F4544" s="6">
        <v>8739268.9900000002</v>
      </c>
      <c r="G4544" s="1">
        <f t="shared" si="1287"/>
        <v>7477816107.4899998</v>
      </c>
      <c r="H4544" s="6">
        <v>3854821867.9200001</v>
      </c>
      <c r="I4544" s="6"/>
      <c r="J4544" s="6"/>
      <c r="K4544" s="6"/>
      <c r="L4544" s="1">
        <f t="shared" si="1288"/>
        <v>3854821867.9200001</v>
      </c>
    </row>
    <row r="4545" spans="1:12">
      <c r="A4545" t="str">
        <f t="shared" si="1286"/>
        <v>1.7.2.4.99.00.00 - Outras Transferências Multigovernamentais</v>
      </c>
      <c r="B4545" s="29" t="s">
        <v>3826</v>
      </c>
      <c r="C4545" s="4">
        <v>516686325.60000002</v>
      </c>
      <c r="D4545" s="4">
        <v>0</v>
      </c>
      <c r="E4545" s="4">
        <v>208545.01</v>
      </c>
      <c r="F4545" s="4">
        <v>3273713.35</v>
      </c>
      <c r="G4545" s="1">
        <f t="shared" si="1287"/>
        <v>513204067.24000001</v>
      </c>
      <c r="H4545" s="4">
        <v>1485069333.79</v>
      </c>
      <c r="I4545" s="4"/>
      <c r="J4545" s="4"/>
      <c r="K4545" s="4"/>
      <c r="L4545" s="1">
        <f t="shared" si="1288"/>
        <v>1485069333.79</v>
      </c>
    </row>
    <row r="4546" spans="1:12">
      <c r="A4546" t="str">
        <f t="shared" si="1286"/>
        <v>1.7.3.0.00.00.00 - Transferências de Instituições Privadas</v>
      </c>
      <c r="B4546" s="33" t="s">
        <v>3827</v>
      </c>
      <c r="C4546" s="6">
        <v>233095246.69999999</v>
      </c>
      <c r="D4546" s="6">
        <v>278.83999999999997</v>
      </c>
      <c r="E4546" s="6"/>
      <c r="F4546" s="6">
        <v>48752.29</v>
      </c>
      <c r="G4546" s="1">
        <f t="shared" si="1287"/>
        <v>233046215.56999999</v>
      </c>
      <c r="H4546" s="6">
        <v>1762896680.3499999</v>
      </c>
      <c r="I4546" s="6"/>
      <c r="J4546" s="6"/>
      <c r="K4546" s="6">
        <v>1314313.48</v>
      </c>
      <c r="L4546" s="1">
        <f t="shared" si="1288"/>
        <v>1761582366.8699999</v>
      </c>
    </row>
    <row r="4547" spans="1:12">
      <c r="A4547" t="str">
        <f t="shared" si="1286"/>
        <v>1.7.4.0.00.00.00 - Transferências do Exterior</v>
      </c>
      <c r="B4547" s="29" t="s">
        <v>3828</v>
      </c>
      <c r="C4547" s="4">
        <v>387791.81</v>
      </c>
      <c r="D4547" s="4">
        <v>0</v>
      </c>
      <c r="E4547" s="4"/>
      <c r="F4547" s="4"/>
      <c r="G4547" s="1">
        <f t="shared" si="1287"/>
        <v>387791.81</v>
      </c>
      <c r="H4547" s="4">
        <v>7252790.2999999998</v>
      </c>
      <c r="I4547" s="4"/>
      <c r="J4547" s="4"/>
      <c r="K4547" s="4"/>
      <c r="L4547" s="1">
        <f t="shared" si="1288"/>
        <v>7252790.2999999998</v>
      </c>
    </row>
    <row r="4548" spans="1:12">
      <c r="A4548" t="str">
        <f t="shared" si="1286"/>
        <v>1.7.5.0.00.00.00 - Transferências de Pessoas</v>
      </c>
      <c r="B4548" s="33" t="s">
        <v>3829</v>
      </c>
      <c r="C4548" s="6">
        <v>75403565.400000006</v>
      </c>
      <c r="D4548" s="6">
        <v>0</v>
      </c>
      <c r="E4548" s="6"/>
      <c r="F4548" s="6">
        <v>-89873.58</v>
      </c>
      <c r="G4548" s="1">
        <f t="shared" si="1287"/>
        <v>75493438.980000004</v>
      </c>
      <c r="H4548" s="6">
        <v>22322225.239999998</v>
      </c>
      <c r="I4548" s="6"/>
      <c r="J4548" s="6"/>
      <c r="K4548" s="6">
        <v>2040</v>
      </c>
      <c r="L4548" s="1">
        <f t="shared" si="1288"/>
        <v>22320185.239999998</v>
      </c>
    </row>
    <row r="4549" spans="1:12">
      <c r="A4549" t="str">
        <f t="shared" si="1286"/>
        <v>1.7.6.0.00.00.00 - Transferências de Convênios</v>
      </c>
      <c r="B4549" s="29" t="s">
        <v>3830</v>
      </c>
      <c r="C4549" s="4">
        <v>3367363838.8299999</v>
      </c>
      <c r="D4549" s="4">
        <v>1918268.31</v>
      </c>
      <c r="E4549" s="4">
        <v>285929.73</v>
      </c>
      <c r="F4549" s="4">
        <v>4096162.94</v>
      </c>
      <c r="G4549" s="1">
        <f t="shared" si="1287"/>
        <v>3361063477.8499999</v>
      </c>
      <c r="H4549" s="4">
        <v>3017667703.6599998</v>
      </c>
      <c r="I4549" s="4"/>
      <c r="J4549" s="4"/>
      <c r="K4549" s="4">
        <v>867395.66</v>
      </c>
      <c r="L4549" s="1">
        <f t="shared" si="1288"/>
        <v>3016800308</v>
      </c>
    </row>
    <row r="4550" spans="1:12" ht="25.5">
      <c r="A4550" t="str">
        <f t="shared" si="1286"/>
        <v>1.7.6.1.00.00.00 - Transferências de Convênios da União e de Suas 
 Entidades</v>
      </c>
      <c r="B4550" s="33" t="s">
        <v>3831</v>
      </c>
      <c r="C4550" s="6">
        <v>1088749629.5799999</v>
      </c>
      <c r="D4550" s="6">
        <v>721580.41</v>
      </c>
      <c r="E4550" s="6">
        <v>263194.09000000003</v>
      </c>
      <c r="F4550" s="6">
        <v>572786.36</v>
      </c>
      <c r="G4550" s="1">
        <f t="shared" si="1287"/>
        <v>1087192068.72</v>
      </c>
      <c r="H4550" s="6">
        <v>1996734095.8399999</v>
      </c>
      <c r="I4550" s="6"/>
      <c r="J4550" s="6"/>
      <c r="K4550" s="6">
        <v>856932.88</v>
      </c>
      <c r="L4550" s="1">
        <f t="shared" si="1288"/>
        <v>1995877162.9599998</v>
      </c>
    </row>
    <row r="4551" spans="1:12" ht="25.5">
      <c r="A4551" t="str">
        <f t="shared" si="1286"/>
        <v>1.7.6.1.01.00.00 - Transferências de Convênios da União para o 
 Sistema Único de Saúde - SUS</v>
      </c>
      <c r="B4551" s="29" t="s">
        <v>3832</v>
      </c>
      <c r="C4551" s="4">
        <v>121886473.97</v>
      </c>
      <c r="D4551" s="4"/>
      <c r="E4551" s="4"/>
      <c r="F4551" s="4"/>
      <c r="G4551" s="1">
        <f t="shared" si="1287"/>
        <v>121886473.97</v>
      </c>
      <c r="H4551" s="4">
        <v>15073868.119999999</v>
      </c>
      <c r="I4551" s="4"/>
      <c r="J4551" s="4"/>
      <c r="K4551" s="4"/>
      <c r="L4551" s="1">
        <f t="shared" si="1288"/>
        <v>15073868.119999999</v>
      </c>
    </row>
    <row r="4552" spans="1:12" ht="25.5">
      <c r="A4552" t="str">
        <f t="shared" si="1286"/>
        <v>1.7.6.1.02.00.00 - Transferências de Convênios da União Destinadas a 
 Programas de Educação</v>
      </c>
      <c r="B4552" s="33" t="s">
        <v>3833</v>
      </c>
      <c r="C4552" s="6">
        <v>122709918.18000001</v>
      </c>
      <c r="D4552" s="6"/>
      <c r="E4552" s="6">
        <v>255210.85</v>
      </c>
      <c r="F4552" s="6">
        <v>61793.120000000003</v>
      </c>
      <c r="G4552" s="1">
        <f t="shared" si="1287"/>
        <v>122392914.21000001</v>
      </c>
      <c r="H4552" s="6">
        <v>366656040.25999999</v>
      </c>
      <c r="I4552" s="6"/>
      <c r="J4552" s="6"/>
      <c r="K4552" s="6">
        <v>21502.36</v>
      </c>
      <c r="L4552" s="1">
        <f t="shared" si="1288"/>
        <v>366634537.89999998</v>
      </c>
    </row>
    <row r="4553" spans="1:12" ht="25.5">
      <c r="A4553" t="str">
        <f t="shared" si="1286"/>
        <v>1.7.6.1.03.00.00 - Transferências de Convênios da União Destinadas a 
 Programas de Assistência Social</v>
      </c>
      <c r="B4553" s="29" t="s">
        <v>3834</v>
      </c>
      <c r="C4553" s="4">
        <v>108508087.61</v>
      </c>
      <c r="D4553" s="4">
        <v>0</v>
      </c>
      <c r="E4553" s="4"/>
      <c r="F4553" s="4">
        <v>8560.4699999999993</v>
      </c>
      <c r="G4553" s="1">
        <f t="shared" si="1287"/>
        <v>108499527.14</v>
      </c>
      <c r="H4553" s="4">
        <v>8310666.8600000003</v>
      </c>
      <c r="I4553" s="4"/>
      <c r="J4553" s="4"/>
      <c r="K4553" s="4"/>
      <c r="L4553" s="1">
        <f t="shared" si="1288"/>
        <v>8310666.8600000003</v>
      </c>
    </row>
    <row r="4554" spans="1:12" ht="25.5">
      <c r="A4554" t="str">
        <f t="shared" si="1286"/>
        <v>1.7.6.1.04.00.00 - Transferências de Convênios da União Destinadas 
 aos Programas de Combate à Fome</v>
      </c>
      <c r="B4554" s="33" t="s">
        <v>3835</v>
      </c>
      <c r="C4554" s="6">
        <v>6182686.2999999998</v>
      </c>
      <c r="D4554" s="6"/>
      <c r="E4554" s="6"/>
      <c r="F4554" s="6"/>
      <c r="G4554" s="1">
        <f t="shared" si="1287"/>
        <v>6182686.2999999998</v>
      </c>
      <c r="H4554" s="6">
        <v>22118861.190000001</v>
      </c>
      <c r="I4554" s="6"/>
      <c r="J4554" s="6"/>
      <c r="K4554" s="6"/>
      <c r="L4554" s="1">
        <f t="shared" si="1288"/>
        <v>22118861.190000001</v>
      </c>
    </row>
    <row r="4555" spans="1:12" ht="25.5">
      <c r="A4555" t="str">
        <f t="shared" si="1286"/>
        <v>1.7.6.1.05.00.00 - Transferências de Convênios da União Destinadas a 
 Programas de Saneamento Básico</v>
      </c>
      <c r="B4555" s="29" t="s">
        <v>3836</v>
      </c>
      <c r="C4555" s="4">
        <v>26962085.399999999</v>
      </c>
      <c r="D4555" s="4">
        <v>0</v>
      </c>
      <c r="E4555" s="4"/>
      <c r="F4555" s="4"/>
      <c r="G4555" s="1">
        <f t="shared" si="1287"/>
        <v>26962085.399999999</v>
      </c>
      <c r="H4555" s="4">
        <v>1898563.42</v>
      </c>
      <c r="I4555" s="4"/>
      <c r="J4555" s="4"/>
      <c r="K4555" s="4"/>
      <c r="L4555" s="1">
        <f t="shared" si="1288"/>
        <v>1898563.42</v>
      </c>
    </row>
    <row r="4556" spans="1:12">
      <c r="A4556" t="str">
        <f t="shared" si="1286"/>
        <v>1.7.6.1.99.00.00 - Outras Transferências de Convênios da União</v>
      </c>
      <c r="B4556" s="33" t="s">
        <v>3837</v>
      </c>
      <c r="C4556" s="6">
        <v>702500378.12</v>
      </c>
      <c r="D4556" s="6">
        <v>721580.41</v>
      </c>
      <c r="E4556" s="6">
        <v>7983.24</v>
      </c>
      <c r="F4556" s="6">
        <v>502432.77</v>
      </c>
      <c r="G4556" s="1">
        <f t="shared" si="1287"/>
        <v>701268381.70000005</v>
      </c>
      <c r="H4556" s="6">
        <v>1582676095.99</v>
      </c>
      <c r="I4556" s="6"/>
      <c r="J4556" s="6"/>
      <c r="K4556" s="6">
        <v>835430.52</v>
      </c>
      <c r="L4556" s="1">
        <f t="shared" si="1288"/>
        <v>1581840665.47</v>
      </c>
    </row>
    <row r="4557" spans="1:12" ht="25.5">
      <c r="A4557" t="str">
        <f t="shared" si="1286"/>
        <v>1.7.6.2.00.00.00 - Transferências de Convênios dos Estados e do 
 Distrito Federal e de Suas Entidades</v>
      </c>
      <c r="B4557" s="29" t="s">
        <v>3838</v>
      </c>
      <c r="C4557" s="4">
        <v>2138139563.8599999</v>
      </c>
      <c r="D4557" s="4">
        <v>932355.17</v>
      </c>
      <c r="E4557" s="4">
        <v>22735.64</v>
      </c>
      <c r="F4557" s="4">
        <v>3521803.8</v>
      </c>
      <c r="G4557" s="1">
        <f t="shared" si="1287"/>
        <v>2133662669.2499998</v>
      </c>
      <c r="H4557" s="4">
        <v>56388908.560000002</v>
      </c>
      <c r="I4557" s="4"/>
      <c r="J4557" s="4"/>
      <c r="K4557" s="4"/>
      <c r="L4557" s="1">
        <f t="shared" si="1288"/>
        <v>56388908.560000002</v>
      </c>
    </row>
    <row r="4558" spans="1:12" ht="25.5">
      <c r="A4558" t="str">
        <f t="shared" si="1286"/>
        <v>1.7.6.2.01.00.00 - Transferências de Convênios dos Estados para o 
 Sistema Único de Saúde - SUS</v>
      </c>
      <c r="B4558" s="33" t="s">
        <v>3839</v>
      </c>
      <c r="C4558" s="6">
        <v>422341421.62</v>
      </c>
      <c r="D4558" s="6">
        <v>0</v>
      </c>
      <c r="E4558" s="6">
        <v>589.91999999999996</v>
      </c>
      <c r="F4558" s="6">
        <v>24152.240000000002</v>
      </c>
      <c r="G4558" s="1">
        <f t="shared" si="1287"/>
        <v>422316679.45999998</v>
      </c>
      <c r="H4558" s="6">
        <v>121631.2</v>
      </c>
      <c r="I4558" s="6"/>
      <c r="J4558" s="6"/>
      <c r="K4558" s="6"/>
      <c r="L4558" s="1">
        <f t="shared" si="1288"/>
        <v>121631.2</v>
      </c>
    </row>
    <row r="4559" spans="1:12" ht="25.5">
      <c r="A4559" t="str">
        <f t="shared" si="1286"/>
        <v>1.7.6.2.02.00.00 - Transferências de Convênios dos Estados 
 Destinadas a Programas de Educação</v>
      </c>
      <c r="B4559" s="29" t="s">
        <v>3840</v>
      </c>
      <c r="C4559" s="4">
        <v>1022066942.75</v>
      </c>
      <c r="D4559" s="4">
        <v>844.48</v>
      </c>
      <c r="E4559" s="4">
        <v>11112.11</v>
      </c>
      <c r="F4559" s="4">
        <v>1670962.02</v>
      </c>
      <c r="G4559" s="1">
        <f t="shared" si="1287"/>
        <v>1020384024.14</v>
      </c>
      <c r="H4559" s="4">
        <v>15841871.74</v>
      </c>
      <c r="I4559" s="4"/>
      <c r="J4559" s="4"/>
      <c r="K4559" s="4"/>
      <c r="L4559" s="1">
        <f t="shared" si="1288"/>
        <v>15841871.74</v>
      </c>
    </row>
    <row r="4560" spans="1:12">
      <c r="A4560" t="str">
        <f t="shared" si="1286"/>
        <v>1.7.6.2.99.00.00 - Outras Transferências de Convênios dos Estados</v>
      </c>
      <c r="B4560" s="33" t="s">
        <v>3841</v>
      </c>
      <c r="C4560" s="6">
        <v>693731199.49000001</v>
      </c>
      <c r="D4560" s="6">
        <v>931510.69</v>
      </c>
      <c r="E4560" s="6">
        <v>11033.61</v>
      </c>
      <c r="F4560" s="6">
        <v>1826689.54</v>
      </c>
      <c r="G4560" s="1">
        <f t="shared" si="1287"/>
        <v>690961965.64999998</v>
      </c>
      <c r="H4560" s="6">
        <v>40425405.619999997</v>
      </c>
      <c r="I4560" s="6"/>
      <c r="J4560" s="6"/>
      <c r="K4560" s="6"/>
      <c r="L4560" s="1">
        <f t="shared" si="1288"/>
        <v>40425405.619999997</v>
      </c>
    </row>
    <row r="4561" spans="1:12" ht="25.5">
      <c r="A4561" t="str">
        <f t="shared" si="1286"/>
        <v>1.7.6.3.00.00.00 - Transferências de Convênios dos Municípios e de 
 Suas Entidades</v>
      </c>
      <c r="B4561" s="29" t="s">
        <v>3842</v>
      </c>
      <c r="C4561" s="4">
        <v>46941976.920000002</v>
      </c>
      <c r="D4561" s="4">
        <v>264332.73</v>
      </c>
      <c r="E4561" s="4">
        <v>0</v>
      </c>
      <c r="F4561" s="4">
        <v>1572.78</v>
      </c>
      <c r="G4561" s="1">
        <f t="shared" si="1287"/>
        <v>46676071.410000004</v>
      </c>
      <c r="H4561" s="4">
        <v>182212339.44999999</v>
      </c>
      <c r="I4561" s="4"/>
      <c r="J4561" s="4"/>
      <c r="K4561" s="4">
        <v>600</v>
      </c>
      <c r="L4561" s="1">
        <f t="shared" si="1288"/>
        <v>182211739.44999999</v>
      </c>
    </row>
    <row r="4562" spans="1:12" ht="25.5">
      <c r="A4562" t="str">
        <f t="shared" si="1286"/>
        <v>1.7.6.3.01.00.00 - Transferências de Convênios dos Municípios para o 
 Sistema Único de Saúde - SUS</v>
      </c>
      <c r="B4562" s="33" t="s">
        <v>3843</v>
      </c>
      <c r="C4562" s="6">
        <v>6676935.9400000004</v>
      </c>
      <c r="D4562" s="6">
        <v>0</v>
      </c>
      <c r="E4562" s="6"/>
      <c r="F4562" s="6"/>
      <c r="G4562" s="1">
        <f t="shared" si="1287"/>
        <v>6676935.9400000004</v>
      </c>
      <c r="H4562" s="6">
        <v>1363621.57</v>
      </c>
      <c r="I4562" s="6"/>
      <c r="J4562" s="6"/>
      <c r="K4562" s="6"/>
      <c r="L4562" s="1">
        <f t="shared" si="1288"/>
        <v>1363621.57</v>
      </c>
    </row>
    <row r="4563" spans="1:12" ht="25.5">
      <c r="A4563" t="str">
        <f t="shared" si="1286"/>
        <v>1.7.6.3.02.00.00 - Transferências de Convênios dos Municípios 
 Destinadas a Programas de Educação</v>
      </c>
      <c r="B4563" s="29" t="s">
        <v>3844</v>
      </c>
      <c r="C4563" s="4">
        <v>1735506.42</v>
      </c>
      <c r="D4563" s="4">
        <v>264332.73</v>
      </c>
      <c r="E4563" s="4"/>
      <c r="F4563" s="4"/>
      <c r="G4563" s="1">
        <f t="shared" si="1287"/>
        <v>1471173.69</v>
      </c>
      <c r="H4563" s="4">
        <v>2596212.87</v>
      </c>
      <c r="I4563" s="4"/>
      <c r="J4563" s="4"/>
      <c r="K4563" s="4"/>
      <c r="L4563" s="1">
        <f t="shared" si="1288"/>
        <v>2596212.87</v>
      </c>
    </row>
    <row r="4564" spans="1:12">
      <c r="A4564" t="str">
        <f t="shared" si="1286"/>
        <v>1.7.6.3.99.00.00 - Outras Transferências de Convênios dos Municípios</v>
      </c>
      <c r="B4564" s="33" t="s">
        <v>3845</v>
      </c>
      <c r="C4564" s="6">
        <v>38529534.560000002</v>
      </c>
      <c r="D4564" s="6">
        <v>0</v>
      </c>
      <c r="E4564" s="6"/>
      <c r="F4564" s="6">
        <v>1572.78</v>
      </c>
      <c r="G4564" s="1">
        <f t="shared" si="1287"/>
        <v>38527961.780000001</v>
      </c>
      <c r="H4564" s="6">
        <v>178252505.00999999</v>
      </c>
      <c r="I4564" s="6"/>
      <c r="J4564" s="6"/>
      <c r="K4564" s="6">
        <v>600</v>
      </c>
      <c r="L4564" s="1">
        <f t="shared" si="1288"/>
        <v>178251905.00999999</v>
      </c>
    </row>
    <row r="4565" spans="1:12" ht="25.5">
      <c r="A4565" t="str">
        <f t="shared" si="1286"/>
        <v>1.7.6.4.00.00.00 - Transferências de Convênios de Instituições 
 Privadas</v>
      </c>
      <c r="B4565" s="29" t="s">
        <v>3846</v>
      </c>
      <c r="C4565" s="4">
        <v>90857347.620000005</v>
      </c>
      <c r="D4565" s="4">
        <v>0</v>
      </c>
      <c r="E4565" s="4"/>
      <c r="F4565" s="4"/>
      <c r="G4565" s="1">
        <f t="shared" si="1287"/>
        <v>90857347.620000005</v>
      </c>
      <c r="H4565" s="4">
        <v>781417550.34000003</v>
      </c>
      <c r="I4565" s="4"/>
      <c r="J4565" s="4"/>
      <c r="K4565" s="4">
        <v>9862.7800000000007</v>
      </c>
      <c r="L4565" s="1">
        <f t="shared" si="1288"/>
        <v>781407687.56000006</v>
      </c>
    </row>
    <row r="4566" spans="1:12">
      <c r="A4566" t="str">
        <f t="shared" si="1286"/>
        <v>1.7.6.5.00.00.00 - Transferências de Convênios do Exterior</v>
      </c>
      <c r="B4566" s="33" t="s">
        <v>3847</v>
      </c>
      <c r="C4566" s="6">
        <v>2675320.85</v>
      </c>
      <c r="D4566" s="6">
        <v>0</v>
      </c>
      <c r="E4566" s="6"/>
      <c r="F4566" s="6"/>
      <c r="G4566" s="1">
        <f t="shared" si="1287"/>
        <v>2675320.85</v>
      </c>
      <c r="H4566" s="6">
        <v>914809.47</v>
      </c>
      <c r="I4566" s="6"/>
      <c r="J4566" s="6"/>
      <c r="K4566" s="6"/>
      <c r="L4566" s="1">
        <f t="shared" si="1288"/>
        <v>914809.47</v>
      </c>
    </row>
    <row r="4567" spans="1:12">
      <c r="A4567" t="str">
        <f t="shared" si="1286"/>
        <v>1.7.7.0.00.00.00 - Transferências para o Combate à Fome</v>
      </c>
      <c r="B4567" s="29" t="s">
        <v>3848</v>
      </c>
      <c r="C4567" s="4">
        <v>1444927.78</v>
      </c>
      <c r="D4567" s="4">
        <v>0</v>
      </c>
      <c r="E4567" s="4">
        <v>0</v>
      </c>
      <c r="F4567" s="4">
        <v>0</v>
      </c>
      <c r="G4567" s="1">
        <f t="shared" si="1287"/>
        <v>1444927.78</v>
      </c>
      <c r="H4567" s="4"/>
      <c r="I4567" s="4"/>
      <c r="J4567" s="4"/>
      <c r="K4567" s="4"/>
      <c r="L4567" s="1">
        <f t="shared" si="1288"/>
        <v>0</v>
      </c>
    </row>
    <row r="4568" spans="1:12">
      <c r="A4568" t="str">
        <f t="shared" si="1286"/>
        <v>1.7.7.1.00.00.00 - Provenientes do Exterior</v>
      </c>
      <c r="B4568" s="33" t="s">
        <v>3849</v>
      </c>
      <c r="C4568" s="6"/>
      <c r="D4568" s="6">
        <v>0</v>
      </c>
      <c r="E4568" s="6"/>
      <c r="F4568" s="6"/>
      <c r="G4568" s="1">
        <f t="shared" si="1287"/>
        <v>0</v>
      </c>
      <c r="H4568" s="6"/>
      <c r="I4568" s="6"/>
      <c r="J4568" s="6"/>
      <c r="K4568" s="6"/>
      <c r="L4568" s="1">
        <f t="shared" si="1288"/>
        <v>0</v>
      </c>
    </row>
    <row r="4569" spans="1:12">
      <c r="A4569" t="str">
        <f t="shared" si="1286"/>
        <v>1.7.7.2.00.00.00 - Provenientes de Pessoas Jurídicas</v>
      </c>
      <c r="B4569" s="29" t="s">
        <v>3850</v>
      </c>
      <c r="C4569" s="4">
        <v>1055743.8400000001</v>
      </c>
      <c r="D4569" s="4">
        <v>0</v>
      </c>
      <c r="E4569" s="4"/>
      <c r="F4569" s="4"/>
      <c r="G4569" s="1">
        <f t="shared" si="1287"/>
        <v>1055743.8400000001</v>
      </c>
      <c r="H4569" s="4"/>
      <c r="I4569" s="4"/>
      <c r="J4569" s="4"/>
      <c r="K4569" s="4"/>
      <c r="L4569" s="1">
        <f t="shared" si="1288"/>
        <v>0</v>
      </c>
    </row>
    <row r="4570" spans="1:12">
      <c r="A4570" t="str">
        <f t="shared" si="1286"/>
        <v>1.7.7.3.00.00.00 - Provenientes de Pessoas Físicas</v>
      </c>
      <c r="B4570" s="33" t="s">
        <v>3851</v>
      </c>
      <c r="C4570" s="6">
        <v>353981.38</v>
      </c>
      <c r="D4570" s="6"/>
      <c r="E4570" s="6"/>
      <c r="F4570" s="6"/>
      <c r="G4570" s="1">
        <f t="shared" si="1287"/>
        <v>353981.38</v>
      </c>
      <c r="H4570" s="6"/>
      <c r="I4570" s="6"/>
      <c r="J4570" s="6"/>
      <c r="K4570" s="6"/>
      <c r="L4570" s="1">
        <f t="shared" si="1288"/>
        <v>0</v>
      </c>
    </row>
    <row r="4571" spans="1:12">
      <c r="A4571" t="str">
        <f t="shared" si="1286"/>
        <v>1.7.7.4.00.00.00 - Provenientes de Depósitos não Identificados</v>
      </c>
      <c r="B4571" s="29" t="s">
        <v>3852</v>
      </c>
      <c r="C4571" s="4">
        <v>35202.559999999998</v>
      </c>
      <c r="D4571" s="4"/>
      <c r="E4571" s="4"/>
      <c r="F4571" s="4"/>
      <c r="G4571" s="1">
        <f t="shared" si="1287"/>
        <v>35202.559999999998</v>
      </c>
      <c r="H4571" s="4"/>
      <c r="I4571" s="4"/>
      <c r="J4571" s="4"/>
      <c r="K4571" s="4"/>
      <c r="L4571" s="1">
        <f t="shared" si="1288"/>
        <v>0</v>
      </c>
    </row>
    <row r="4572" spans="1:12">
      <c r="A4572" t="str">
        <f t="shared" si="1286"/>
        <v>1.9.0.0.00.00.00 - Outras Receitas Correntes</v>
      </c>
      <c r="B4572" s="33" t="s">
        <v>3853</v>
      </c>
      <c r="C4572" s="6">
        <v>23024548249.310001</v>
      </c>
      <c r="D4572" s="6">
        <v>6548510.4000000004</v>
      </c>
      <c r="E4572" s="6">
        <v>1075439.8600000001</v>
      </c>
      <c r="F4572" s="6">
        <v>531256041.42000002</v>
      </c>
      <c r="G4572" s="79">
        <v>14129410836.290001</v>
      </c>
      <c r="H4572" s="6">
        <v>28002095909.509998</v>
      </c>
      <c r="I4572" s="6">
        <v>556834831.05999994</v>
      </c>
      <c r="J4572" s="6">
        <v>703717992.98000002</v>
      </c>
      <c r="K4572" s="6">
        <v>687065858.96000004</v>
      </c>
      <c r="L4572" s="79">
        <v>17507491627.110001</v>
      </c>
    </row>
    <row r="4573" spans="1:12">
      <c r="A4573" t="str">
        <f t="shared" si="1286"/>
        <v>1.9.1.0.00.00.00 - Multas e Juros de Mora</v>
      </c>
      <c r="B4573" s="29" t="s">
        <v>3854</v>
      </c>
      <c r="C4573" s="4">
        <v>6715014758.54</v>
      </c>
      <c r="D4573" s="4">
        <v>4275355.4000000004</v>
      </c>
      <c r="E4573" s="4">
        <v>1153640.6399999999</v>
      </c>
      <c r="F4573" s="4">
        <v>81403896.719999999</v>
      </c>
      <c r="G4573" s="1">
        <f t="shared" si="1287"/>
        <v>6628181865.7799997</v>
      </c>
      <c r="H4573" s="4">
        <v>9614740854.7999992</v>
      </c>
      <c r="I4573" s="4">
        <v>373954540.76999998</v>
      </c>
      <c r="J4573" s="4">
        <v>429235843.02999997</v>
      </c>
      <c r="K4573" s="4">
        <v>607544304.07000005</v>
      </c>
      <c r="L4573" s="1">
        <f t="shared" si="1288"/>
        <v>8204006166.9299984</v>
      </c>
    </row>
    <row r="4574" spans="1:12">
      <c r="A4574" t="str">
        <f t="shared" si="1286"/>
        <v>1.9.1.1.00.00.00 - Multas e Juros de Mora dos Tributos</v>
      </c>
      <c r="B4574" s="33" t="s">
        <v>3855</v>
      </c>
      <c r="C4574" s="6">
        <v>1147580178.5699999</v>
      </c>
      <c r="D4574" s="6">
        <v>832570.29</v>
      </c>
      <c r="E4574" s="6">
        <v>-307.83999999999997</v>
      </c>
      <c r="F4574" s="6">
        <v>5721704.2300000004</v>
      </c>
      <c r="G4574" s="1">
        <f t="shared" si="1287"/>
        <v>1141026211.8899999</v>
      </c>
      <c r="H4574" s="6">
        <v>5051305562.4300003</v>
      </c>
      <c r="I4574" s="6">
        <v>320338978.82999998</v>
      </c>
      <c r="J4574" s="6">
        <v>335302380.10000002</v>
      </c>
      <c r="K4574" s="6">
        <v>458911983.20999998</v>
      </c>
      <c r="L4574" s="1">
        <f t="shared" si="1288"/>
        <v>3936752220.29</v>
      </c>
    </row>
    <row r="4575" spans="1:12" ht="25.5">
      <c r="A4575" t="str">
        <f t="shared" si="1286"/>
        <v>1.9.1.1.01.00.00 - Multa e Juros de Mora do Imposto sobre a 
 Importação</v>
      </c>
      <c r="B4575" s="29" t="s">
        <v>3856</v>
      </c>
      <c r="C4575" s="4">
        <v>13008770.52</v>
      </c>
      <c r="D4575" s="4">
        <v>47538.06</v>
      </c>
      <c r="E4575" s="4"/>
      <c r="F4575" s="4">
        <v>3207.98</v>
      </c>
      <c r="G4575" s="1">
        <f t="shared" si="1287"/>
        <v>12958024.479999999</v>
      </c>
      <c r="H4575" s="4"/>
      <c r="I4575" s="4"/>
      <c r="J4575" s="4"/>
      <c r="K4575" s="4"/>
      <c r="L4575" s="1">
        <f t="shared" si="1288"/>
        <v>0</v>
      </c>
    </row>
    <row r="4576" spans="1:12" ht="25.5">
      <c r="A4576" t="str">
        <f t="shared" si="1286"/>
        <v>1.9.1.1.02.00.00 - Multas e Juros de Mora – Imposto de Renda e 
 Proventos Qualquer Natureza</v>
      </c>
      <c r="B4576" s="33" t="s">
        <v>3857</v>
      </c>
      <c r="C4576" s="6">
        <v>14031173.17</v>
      </c>
      <c r="D4576" s="6"/>
      <c r="E4576" s="6"/>
      <c r="F4576" s="6">
        <v>64774.53</v>
      </c>
      <c r="G4576" s="1">
        <f t="shared" si="1287"/>
        <v>13966398.640000001</v>
      </c>
      <c r="H4576" s="6">
        <v>130.74</v>
      </c>
      <c r="I4576" s="6"/>
      <c r="J4576" s="6"/>
      <c r="K4576" s="6"/>
      <c r="L4576" s="1">
        <f t="shared" si="1288"/>
        <v>130.74</v>
      </c>
    </row>
    <row r="4577" spans="1:12" ht="25.5">
      <c r="A4577" t="str">
        <f t="shared" si="1286"/>
        <v>1.9.1.1.03.00.00 - Multas e Juros de Mora do Imposto sobre Produtos 
 Industrializados</v>
      </c>
      <c r="B4577" s="29" t="s">
        <v>3858</v>
      </c>
      <c r="C4577" s="4">
        <v>399674.88</v>
      </c>
      <c r="D4577" s="4"/>
      <c r="E4577" s="4"/>
      <c r="F4577" s="4"/>
      <c r="G4577" s="1">
        <f t="shared" si="1287"/>
        <v>399674.88</v>
      </c>
      <c r="H4577" s="4">
        <v>17.079999999999998</v>
      </c>
      <c r="I4577" s="4"/>
      <c r="J4577" s="4"/>
      <c r="K4577" s="4"/>
      <c r="L4577" s="1">
        <f t="shared" si="1288"/>
        <v>17.079999999999998</v>
      </c>
    </row>
    <row r="4578" spans="1:12" ht="38.25">
      <c r="A4578" t="str">
        <f t="shared" si="1286"/>
        <v>1.9.1.1.04.00.00 - Multa e Juros de Mora do Imposto sobre Operações 
 de Crédito, Câmbio e Seguro ou Relativas a Títulos ou Valores 
 Mobiliários</v>
      </c>
      <c r="B4578" s="33" t="s">
        <v>3859</v>
      </c>
      <c r="C4578" s="6">
        <v>337593.67</v>
      </c>
      <c r="D4578" s="6"/>
      <c r="E4578" s="6"/>
      <c r="F4578" s="6"/>
      <c r="G4578" s="1">
        <f t="shared" si="1287"/>
        <v>337593.67</v>
      </c>
      <c r="H4578" s="6"/>
      <c r="I4578" s="6"/>
      <c r="J4578" s="6"/>
      <c r="K4578" s="6"/>
      <c r="L4578" s="1">
        <f t="shared" si="1288"/>
        <v>0</v>
      </c>
    </row>
    <row r="4579" spans="1:12" ht="25.5">
      <c r="A4579" t="str">
        <f t="shared" si="1286"/>
        <v>1.9.1.1.07.00.00 - Multas e Juros de Mora do Imposto sobre a 
 Exportação</v>
      </c>
      <c r="B4579" s="29" t="s">
        <v>3860</v>
      </c>
      <c r="C4579" s="4">
        <v>397435.37</v>
      </c>
      <c r="D4579" s="4"/>
      <c r="E4579" s="4"/>
      <c r="F4579" s="4"/>
      <c r="G4579" s="1">
        <f t="shared" si="1287"/>
        <v>397435.37</v>
      </c>
      <c r="H4579" s="4"/>
      <c r="I4579" s="4"/>
      <c r="J4579" s="4"/>
      <c r="K4579" s="4"/>
      <c r="L4579" s="1">
        <f t="shared" si="1288"/>
        <v>0</v>
      </c>
    </row>
    <row r="4580" spans="1:12" ht="25.5">
      <c r="A4580" t="str">
        <f t="shared" si="1286"/>
        <v>1.9.1.1.08.00.00 - Multas e Juros de Mora do Imposto sobre a 
 Propriedade Territorial Rural</v>
      </c>
      <c r="B4580" s="33" t="s">
        <v>3861</v>
      </c>
      <c r="C4580" s="6">
        <v>5578782.9199999999</v>
      </c>
      <c r="D4580" s="6"/>
      <c r="E4580" s="6"/>
      <c r="F4580" s="6"/>
      <c r="G4580" s="1">
        <f t="shared" si="1287"/>
        <v>5578782.9199999999</v>
      </c>
      <c r="H4580" s="6"/>
      <c r="I4580" s="6"/>
      <c r="J4580" s="6"/>
      <c r="K4580" s="6"/>
      <c r="L4580" s="1">
        <f t="shared" si="1288"/>
        <v>0</v>
      </c>
    </row>
    <row r="4581" spans="1:12" ht="25.5">
      <c r="A4581" t="str">
        <f t="shared" si="1286"/>
        <v>1.9.1.1.20.00.00 - Multas e Juros de Mora do Imposto sobre 
 Transmissão “Causa Mortis” e Doação de Bens e Direitos</v>
      </c>
      <c r="B4581" s="29" t="s">
        <v>3862</v>
      </c>
      <c r="C4581" s="4">
        <v>71218.429999999993</v>
      </c>
      <c r="D4581" s="4"/>
      <c r="E4581" s="4"/>
      <c r="F4581" s="4"/>
      <c r="G4581" s="1">
        <f t="shared" si="1287"/>
        <v>71218.429999999993</v>
      </c>
      <c r="H4581" s="4">
        <v>338689652.13</v>
      </c>
      <c r="I4581" s="4"/>
      <c r="J4581" s="4">
        <v>22777260.809999999</v>
      </c>
      <c r="K4581" s="4">
        <v>7629746.1500000004</v>
      </c>
      <c r="L4581" s="1">
        <f t="shared" si="1288"/>
        <v>308282645.17000002</v>
      </c>
    </row>
    <row r="4582" spans="1:12" ht="25.5">
      <c r="A4582" t="str">
        <f t="shared" si="1286"/>
        <v>1.9.1.1.31.00.00 - Multas e Juros de Mora das Taxas de Fiscalização 
 das Telecomunicações</v>
      </c>
      <c r="B4582" s="33" t="s">
        <v>3863</v>
      </c>
      <c r="C4582" s="6">
        <v>8737.2000000000007</v>
      </c>
      <c r="D4582" s="6"/>
      <c r="E4582" s="6"/>
      <c r="F4582" s="6"/>
      <c r="G4582" s="1">
        <f t="shared" si="1287"/>
        <v>8737.2000000000007</v>
      </c>
      <c r="H4582" s="6"/>
      <c r="I4582" s="6"/>
      <c r="J4582" s="6"/>
      <c r="K4582" s="6"/>
      <c r="L4582" s="1">
        <f t="shared" si="1288"/>
        <v>0</v>
      </c>
    </row>
    <row r="4583" spans="1:12" ht="25.5">
      <c r="A4583" t="str">
        <f t="shared" si="1286"/>
        <v>1.9.1.1.32.00.00 - Multas e Juros de Mora da Taxa de Fiscalização 
 dos Produtos controlados pelo Ministério do Exército</v>
      </c>
      <c r="B4583" s="29" t="s">
        <v>3864</v>
      </c>
      <c r="C4583" s="4"/>
      <c r="D4583" s="4"/>
      <c r="E4583" s="4"/>
      <c r="F4583" s="4"/>
      <c r="G4583" s="1">
        <f t="shared" si="1287"/>
        <v>0</v>
      </c>
      <c r="H4583" s="4"/>
      <c r="I4583" s="4"/>
      <c r="J4583" s="4"/>
      <c r="K4583" s="4"/>
      <c r="L4583" s="1">
        <f t="shared" si="1288"/>
        <v>0</v>
      </c>
    </row>
    <row r="4584" spans="1:12" ht="25.5">
      <c r="A4584" t="str">
        <f t="shared" si="1286"/>
        <v>1.9.1.1.33.00.00 - Multas e Juros de Mora da Taxa de Fiscalização 
 dos Serviços de Irrigação</v>
      </c>
      <c r="B4584" s="33" t="s">
        <v>3865</v>
      </c>
      <c r="C4584" s="6">
        <v>17.940000000000001</v>
      </c>
      <c r="D4584" s="6"/>
      <c r="E4584" s="6"/>
      <c r="F4584" s="6"/>
      <c r="G4584" s="1">
        <f t="shared" si="1287"/>
        <v>17.940000000000001</v>
      </c>
      <c r="H4584" s="6"/>
      <c r="I4584" s="6"/>
      <c r="J4584" s="6"/>
      <c r="K4584" s="6"/>
      <c r="L4584" s="1">
        <f t="shared" si="1288"/>
        <v>0</v>
      </c>
    </row>
    <row r="4585" spans="1:12" ht="38.25">
      <c r="A4585" t="str">
        <f t="shared" si="1286"/>
        <v>1.9.1.1.34.00.00 - Multas e Juros de Mora da Taxa de Fiscalização 
 dos Mercados de Seguro, da Capitalização e da Previdência 
 Complementar Aberta e Fechada</v>
      </c>
      <c r="B4585" s="29" t="s">
        <v>3866</v>
      </c>
      <c r="C4585" s="4">
        <v>786.51</v>
      </c>
      <c r="D4585" s="4"/>
      <c r="E4585" s="4"/>
      <c r="F4585" s="4"/>
      <c r="G4585" s="1">
        <f t="shared" si="1287"/>
        <v>786.51</v>
      </c>
      <c r="H4585" s="4"/>
      <c r="I4585" s="4"/>
      <c r="J4585" s="4"/>
      <c r="K4585" s="4"/>
      <c r="L4585" s="1">
        <f t="shared" si="1288"/>
        <v>0</v>
      </c>
    </row>
    <row r="4586" spans="1:12" ht="25.5">
      <c r="A4586" t="str">
        <f t="shared" si="1286"/>
        <v>1.9.1.1.35.00.00 - Multas e Juros de Mora da Taxa de Fiscalização e 
 Vigilância Sanitária</v>
      </c>
      <c r="B4586" s="33" t="s">
        <v>3867</v>
      </c>
      <c r="C4586" s="6">
        <v>5179277.0199999996</v>
      </c>
      <c r="D4586" s="6">
        <v>87493.64</v>
      </c>
      <c r="E4586" s="6"/>
      <c r="F4586" s="6">
        <v>7387.38</v>
      </c>
      <c r="G4586" s="1">
        <f t="shared" si="1287"/>
        <v>5084396</v>
      </c>
      <c r="H4586" s="6">
        <v>1119199.7</v>
      </c>
      <c r="I4586" s="6"/>
      <c r="J4586" s="6"/>
      <c r="K4586" s="6"/>
      <c r="L4586" s="1">
        <f t="shared" si="1288"/>
        <v>1119199.7</v>
      </c>
    </row>
    <row r="4587" spans="1:12" ht="25.5">
      <c r="A4587" t="str">
        <f t="shared" si="1286"/>
        <v>1.9.1.1.36.00.00 - Multas e Juros de Mora da Taxa de Saúde 
 Suplementar</v>
      </c>
      <c r="B4587" s="29" t="s">
        <v>3868</v>
      </c>
      <c r="C4587" s="4">
        <v>26825.99</v>
      </c>
      <c r="D4587" s="4"/>
      <c r="E4587" s="4"/>
      <c r="F4587" s="4"/>
      <c r="G4587" s="1">
        <f t="shared" si="1287"/>
        <v>26825.99</v>
      </c>
      <c r="H4587" s="4"/>
      <c r="I4587" s="4"/>
      <c r="J4587" s="4"/>
      <c r="K4587" s="4"/>
      <c r="L4587" s="1">
        <f t="shared" si="1288"/>
        <v>0</v>
      </c>
    </row>
    <row r="4588" spans="1:12" ht="25.5">
      <c r="A4588" t="str">
        <f t="shared" si="1286"/>
        <v>1.9.1.1.37.00.00 - Multas e Juros de Mora da Taxa de Fiscalização 
 dos Mercados de Títulos e Valores Mobiliários</v>
      </c>
      <c r="B4588" s="33" t="s">
        <v>3869</v>
      </c>
      <c r="C4588" s="6">
        <v>4137659.65</v>
      </c>
      <c r="D4588" s="6"/>
      <c r="E4588" s="6"/>
      <c r="F4588" s="6"/>
      <c r="G4588" s="1">
        <f t="shared" si="1287"/>
        <v>4137659.65</v>
      </c>
      <c r="H4588" s="6"/>
      <c r="I4588" s="6"/>
      <c r="J4588" s="6"/>
      <c r="K4588" s="6"/>
      <c r="L4588" s="1">
        <f t="shared" si="1288"/>
        <v>0</v>
      </c>
    </row>
    <row r="4589" spans="1:12" ht="25.5">
      <c r="A4589" t="str">
        <f t="shared" si="1286"/>
        <v>1.9.1.1.38.00.00 - Multas e Juros de Mora do Imposto sobre a 
 Propriedade Predial e Territorial Urbana – IPTU</v>
      </c>
      <c r="B4589" s="29" t="s">
        <v>3870</v>
      </c>
      <c r="C4589" s="4">
        <v>296008805.13999999</v>
      </c>
      <c r="D4589" s="4">
        <v>382462.88</v>
      </c>
      <c r="E4589" s="4">
        <v>-1312.74</v>
      </c>
      <c r="F4589" s="4">
        <v>1084831.79</v>
      </c>
      <c r="G4589" s="1">
        <f t="shared" si="1287"/>
        <v>294542823.20999998</v>
      </c>
      <c r="H4589" s="4">
        <v>8661187.1999999993</v>
      </c>
      <c r="I4589" s="4"/>
      <c r="J4589" s="4"/>
      <c r="K4589" s="4"/>
      <c r="L4589" s="1">
        <f t="shared" si="1288"/>
        <v>8661187.1999999993</v>
      </c>
    </row>
    <row r="4590" spans="1:12" ht="25.5">
      <c r="A4590" t="str">
        <f t="shared" si="1286"/>
        <v>1.9.1.1.39.00.00 - Multas e Juros de Mora do Imposto sobre a 
 Transmissão Inter Vivos de Bens Imóveis - ITBI</v>
      </c>
      <c r="B4590" s="33" t="s">
        <v>3871</v>
      </c>
      <c r="C4590" s="6">
        <v>47131444.5</v>
      </c>
      <c r="D4590" s="6">
        <v>81.94</v>
      </c>
      <c r="E4590" s="6"/>
      <c r="F4590" s="6">
        <v>311122.12</v>
      </c>
      <c r="G4590" s="1">
        <f t="shared" si="1287"/>
        <v>46820240.440000005</v>
      </c>
      <c r="H4590" s="6">
        <v>280225.84000000003</v>
      </c>
      <c r="I4590" s="6"/>
      <c r="J4590" s="6"/>
      <c r="K4590" s="6"/>
      <c r="L4590" s="1">
        <f t="shared" si="1288"/>
        <v>280225.84000000003</v>
      </c>
    </row>
    <row r="4591" spans="1:12" ht="25.5">
      <c r="A4591" t="str">
        <f t="shared" si="1286"/>
        <v>1.9.1.1.40.00.00 - Multas e Juros de Mora do Imposto sobre Serviços 
 de Qualquer Natureza – ISS</v>
      </c>
      <c r="B4591" s="29" t="s">
        <v>3872</v>
      </c>
      <c r="C4591" s="4">
        <v>516150511.37</v>
      </c>
      <c r="D4591" s="4">
        <v>261893.29</v>
      </c>
      <c r="E4591" s="4"/>
      <c r="F4591" s="4">
        <v>3267140.49</v>
      </c>
      <c r="G4591" s="1">
        <f t="shared" si="1287"/>
        <v>512621477.58999997</v>
      </c>
      <c r="H4591" s="4">
        <v>11626871.18</v>
      </c>
      <c r="I4591" s="4"/>
      <c r="J4591" s="4"/>
      <c r="K4591" s="4"/>
      <c r="L4591" s="1">
        <f t="shared" si="1288"/>
        <v>11626871.18</v>
      </c>
    </row>
    <row r="4592" spans="1:12" ht="25.5">
      <c r="A4592" t="str">
        <f t="shared" si="1286"/>
        <v>1.9.1.1.41.00.00 - Multas e Juros de Mora do Imposto sobre a 
 Propriedade de Veículos Automotores – IPVA</v>
      </c>
      <c r="B4592" s="33" t="s">
        <v>3873</v>
      </c>
      <c r="C4592" s="6">
        <v>28507.67</v>
      </c>
      <c r="D4592" s="6"/>
      <c r="E4592" s="6"/>
      <c r="F4592" s="6"/>
      <c r="G4592" s="1">
        <f t="shared" si="1287"/>
        <v>28507.67</v>
      </c>
      <c r="H4592" s="6">
        <v>971277846.34000003</v>
      </c>
      <c r="I4592" s="6">
        <v>189506108.43000001</v>
      </c>
      <c r="J4592" s="6">
        <v>78692483.340000004</v>
      </c>
      <c r="K4592" s="6">
        <v>5836575.5099999998</v>
      </c>
      <c r="L4592" s="1">
        <f t="shared" si="1288"/>
        <v>697242679.06000006</v>
      </c>
    </row>
    <row r="4593" spans="1:12" ht="25.5">
      <c r="A4593" t="str">
        <f t="shared" si="1286"/>
        <v>1.9.1.1.42.00.00 - Multas e Juros de Mora do Imposto sobre 
 Circulação de Mercadorias e Serviços – ICMS</v>
      </c>
      <c r="B4593" s="29" t="s">
        <v>3874</v>
      </c>
      <c r="C4593" s="4">
        <v>39735947.439999998</v>
      </c>
      <c r="D4593" s="4"/>
      <c r="E4593" s="4"/>
      <c r="F4593" s="4"/>
      <c r="G4593" s="1">
        <f t="shared" si="1287"/>
        <v>39735947.439999998</v>
      </c>
      <c r="H4593" s="4">
        <v>3609241972.1199999</v>
      </c>
      <c r="I4593" s="4">
        <v>130832870.40000001</v>
      </c>
      <c r="J4593" s="4">
        <v>233832635.94999999</v>
      </c>
      <c r="K4593" s="4">
        <v>445443553.23000002</v>
      </c>
      <c r="L4593" s="1">
        <f t="shared" si="1288"/>
        <v>2799132912.54</v>
      </c>
    </row>
    <row r="4594" spans="1:12" ht="25.5">
      <c r="A4594" t="str">
        <f t="shared" si="1286"/>
        <v>1.9.1.1.98.00.00 - Multas e Juros de Mora das Contribuições de 
 Melhoria</v>
      </c>
      <c r="B4594" s="33" t="s">
        <v>3875</v>
      </c>
      <c r="C4594" s="6">
        <v>3583977.39</v>
      </c>
      <c r="D4594" s="6">
        <v>0</v>
      </c>
      <c r="E4594" s="6">
        <v>0</v>
      </c>
      <c r="F4594" s="6">
        <v>283579.83</v>
      </c>
      <c r="G4594" s="1">
        <f t="shared" si="1287"/>
        <v>3300397.56</v>
      </c>
      <c r="H4594" s="6"/>
      <c r="I4594" s="6"/>
      <c r="J4594" s="6"/>
      <c r="K4594" s="6"/>
      <c r="L4594" s="1">
        <f t="shared" si="1288"/>
        <v>0</v>
      </c>
    </row>
    <row r="4595" spans="1:12">
      <c r="A4595" t="str">
        <f t="shared" si="1286"/>
        <v>1.9.1.1.99.00.00 - Multas e Juros de Mora de Outros Tributos</v>
      </c>
      <c r="B4595" s="29" t="s">
        <v>3876</v>
      </c>
      <c r="C4595" s="4">
        <v>201763031.78999999</v>
      </c>
      <c r="D4595" s="4">
        <v>53100.480000000003</v>
      </c>
      <c r="E4595" s="4">
        <v>1004.9</v>
      </c>
      <c r="F4595" s="4">
        <v>699660.11</v>
      </c>
      <c r="G4595" s="1">
        <f t="shared" si="1287"/>
        <v>201009266.29999998</v>
      </c>
      <c r="H4595" s="4">
        <v>110408460.09999999</v>
      </c>
      <c r="I4595" s="4"/>
      <c r="J4595" s="4"/>
      <c r="K4595" s="4">
        <v>2108.3200000000002</v>
      </c>
      <c r="L4595" s="1">
        <f t="shared" si="1288"/>
        <v>110406351.78</v>
      </c>
    </row>
    <row r="4596" spans="1:12">
      <c r="A4596" t="str">
        <f t="shared" si="1286"/>
        <v>1.9.1.2.00.00.00 - Multas e Juros de Mora das Contribuições</v>
      </c>
      <c r="B4596" s="33" t="s">
        <v>3877</v>
      </c>
      <c r="C4596" s="6">
        <v>94254539.079999998</v>
      </c>
      <c r="D4596" s="6">
        <v>1823.95</v>
      </c>
      <c r="E4596" s="6">
        <v>211.76</v>
      </c>
      <c r="F4596" s="6">
        <v>75674.09</v>
      </c>
      <c r="G4596" s="1">
        <f t="shared" si="1287"/>
        <v>94176829.279999986</v>
      </c>
      <c r="H4596" s="6">
        <v>10650759.449999999</v>
      </c>
      <c r="I4596" s="6"/>
      <c r="J4596" s="6"/>
      <c r="K4596" s="6"/>
      <c r="L4596" s="1">
        <f t="shared" si="1288"/>
        <v>10650759.449999999</v>
      </c>
    </row>
    <row r="4597" spans="1:12" ht="25.5">
      <c r="A4597" t="str">
        <f t="shared" ref="A4597:A4660" si="1289">TRIM(B4597)</f>
        <v>1.9.1.2.01.00.00 - Multas e Juros de Mora da Contribuição para o 
 Financiamento da Seguridade Social</v>
      </c>
      <c r="B4597" s="29" t="s">
        <v>3878</v>
      </c>
      <c r="C4597" s="4">
        <v>742520.7</v>
      </c>
      <c r="D4597" s="4"/>
      <c r="E4597" s="4"/>
      <c r="F4597" s="4"/>
      <c r="G4597" s="1">
        <f t="shared" si="1287"/>
        <v>742520.7</v>
      </c>
      <c r="H4597" s="4"/>
      <c r="I4597" s="4"/>
      <c r="J4597" s="4"/>
      <c r="K4597" s="4"/>
      <c r="L4597" s="1">
        <f t="shared" si="1288"/>
        <v>0</v>
      </c>
    </row>
    <row r="4598" spans="1:12" ht="25.5">
      <c r="A4598" t="str">
        <f t="shared" si="1289"/>
        <v>1.9.1.2.02.00.00 - Multas e Juros de Mora da Contribuição do 
 Salário-Educação</v>
      </c>
      <c r="B4598" s="33" t="s">
        <v>3879</v>
      </c>
      <c r="C4598" s="6">
        <v>2.68</v>
      </c>
      <c r="D4598" s="6"/>
      <c r="E4598" s="6"/>
      <c r="F4598" s="6"/>
      <c r="G4598" s="1">
        <f t="shared" si="1287"/>
        <v>2.68</v>
      </c>
      <c r="H4598" s="6"/>
      <c r="I4598" s="6"/>
      <c r="J4598" s="6"/>
      <c r="K4598" s="6"/>
      <c r="L4598" s="1">
        <f t="shared" si="1288"/>
        <v>0</v>
      </c>
    </row>
    <row r="4599" spans="1:12" ht="38.25">
      <c r="A4599" t="str">
        <f t="shared" si="1289"/>
        <v>1.9.1.2.03.00.00 - Multas e Juros de Mora da Contribuição Relativa 
 às Atividades de Comercialização de Petróleo e seus Derivados, Gás 
 Natural e Álcool Carburante</v>
      </c>
      <c r="B4599" s="29" t="s">
        <v>3880</v>
      </c>
      <c r="C4599" s="4"/>
      <c r="D4599" s="4"/>
      <c r="E4599" s="4"/>
      <c r="F4599" s="4"/>
      <c r="G4599" s="1">
        <f t="shared" ref="G4599:G4662" si="1290">C4599-D4599-E4599-F4599</f>
        <v>0</v>
      </c>
      <c r="H4599" s="4"/>
      <c r="I4599" s="4"/>
      <c r="J4599" s="4"/>
      <c r="K4599" s="4"/>
      <c r="L4599" s="1">
        <f t="shared" ref="L4599:L4662" si="1291">H4599-I4599-J4599-K4599</f>
        <v>0</v>
      </c>
    </row>
    <row r="4600" spans="1:12" ht="25.5">
      <c r="A4600" t="str">
        <f t="shared" si="1289"/>
        <v>1.9.1.2.07.00.00 - Multas e Juros de Mora da Contribuição sobre 
 Movimentação Financeira</v>
      </c>
      <c r="B4600" s="33" t="s">
        <v>3881</v>
      </c>
      <c r="C4600" s="6">
        <v>4293.96</v>
      </c>
      <c r="D4600" s="6"/>
      <c r="E4600" s="6"/>
      <c r="F4600" s="6"/>
      <c r="G4600" s="1">
        <f t="shared" si="1290"/>
        <v>4293.96</v>
      </c>
      <c r="H4600" s="6"/>
      <c r="I4600" s="6"/>
      <c r="J4600" s="6"/>
      <c r="K4600" s="6"/>
      <c r="L4600" s="1">
        <f t="shared" si="1291"/>
        <v>0</v>
      </c>
    </row>
    <row r="4601" spans="1:12" ht="25.5">
      <c r="A4601" t="str">
        <f t="shared" si="1289"/>
        <v>1.9.1.2.10.00.00 - Multas e Juros de Mora das Contribuições sobre a 
 Prestação dos Serviços de Telecomunicações</v>
      </c>
      <c r="B4601" s="29" t="s">
        <v>3882</v>
      </c>
      <c r="C4601" s="4">
        <v>661.56</v>
      </c>
      <c r="D4601" s="4"/>
      <c r="E4601" s="4"/>
      <c r="F4601" s="4"/>
      <c r="G4601" s="1">
        <f t="shared" si="1290"/>
        <v>661.56</v>
      </c>
      <c r="H4601" s="4"/>
      <c r="I4601" s="4"/>
      <c r="J4601" s="4"/>
      <c r="K4601" s="4"/>
      <c r="L4601" s="1">
        <f t="shared" si="1291"/>
        <v>0</v>
      </c>
    </row>
    <row r="4602" spans="1:12" ht="25.5">
      <c r="A4602" t="str">
        <f t="shared" si="1289"/>
        <v>1.9.1.2.29.00.00 - Multas e Juros de Mora das Contribuições para o 
 Regime Próprio de Previdência do Servidor</v>
      </c>
      <c r="B4602" s="33" t="s">
        <v>3883</v>
      </c>
      <c r="C4602" s="6">
        <v>86655304.829999998</v>
      </c>
      <c r="D4602" s="6"/>
      <c r="E4602" s="6">
        <v>211.76</v>
      </c>
      <c r="F4602" s="6">
        <v>3699.69</v>
      </c>
      <c r="G4602" s="1">
        <f t="shared" si="1290"/>
        <v>86651393.379999995</v>
      </c>
      <c r="H4602" s="6">
        <v>8087726.79</v>
      </c>
      <c r="I4602" s="6"/>
      <c r="J4602" s="6"/>
      <c r="K4602" s="6"/>
      <c r="L4602" s="1">
        <f t="shared" si="1291"/>
        <v>8087726.79</v>
      </c>
    </row>
    <row r="4603" spans="1:12" ht="25.5">
      <c r="A4603" t="str">
        <f t="shared" si="1289"/>
        <v>1.9.1.2.30.00.00 - Multas e Juros de Mora das Contribuições 
 Previdenciárias para o Regime Geral de Previdência Social</v>
      </c>
      <c r="B4603" s="29" t="s">
        <v>3884</v>
      </c>
      <c r="C4603" s="4">
        <v>330044.2</v>
      </c>
      <c r="D4603" s="4"/>
      <c r="E4603" s="4"/>
      <c r="F4603" s="4"/>
      <c r="G4603" s="1">
        <f t="shared" si="1290"/>
        <v>330044.2</v>
      </c>
      <c r="H4603" s="4"/>
      <c r="I4603" s="4"/>
      <c r="J4603" s="4"/>
      <c r="K4603" s="4"/>
      <c r="L4603" s="1">
        <f t="shared" si="1291"/>
        <v>0</v>
      </c>
    </row>
    <row r="4604" spans="1:12" ht="38.25">
      <c r="A4604" t="str">
        <f t="shared" si="1289"/>
        <v>1.9.1.2.31.00.00 - Multas e Juros de Mora das Contribuições para os 
 Programas de Integração Social e de Formação do Patrimônio do 
 Servidor Público – PIS/PASEP</v>
      </c>
      <c r="B4604" s="33" t="s">
        <v>3885</v>
      </c>
      <c r="C4604" s="6"/>
      <c r="D4604" s="6"/>
      <c r="E4604" s="6"/>
      <c r="F4604" s="6"/>
      <c r="G4604" s="1">
        <f t="shared" si="1290"/>
        <v>0</v>
      </c>
      <c r="H4604" s="6"/>
      <c r="I4604" s="6"/>
      <c r="J4604" s="6"/>
      <c r="K4604" s="6"/>
      <c r="L4604" s="1">
        <f t="shared" si="1291"/>
        <v>0</v>
      </c>
    </row>
    <row r="4605" spans="1:12" ht="25.5">
      <c r="A4605" t="str">
        <f t="shared" si="1289"/>
        <v>1.9.1.2.32.00.00 - Multas e juros de mora da Contribuição Social 
 sobre o Lucro das Pessoas Jurídicas</v>
      </c>
      <c r="B4605" s="29" t="s">
        <v>3886</v>
      </c>
      <c r="C4605" s="4"/>
      <c r="D4605" s="4"/>
      <c r="E4605" s="4"/>
      <c r="F4605" s="4"/>
      <c r="G4605" s="1">
        <f t="shared" si="1290"/>
        <v>0</v>
      </c>
      <c r="H4605" s="4"/>
      <c r="I4605" s="4"/>
      <c r="J4605" s="4"/>
      <c r="K4605" s="4"/>
      <c r="L4605" s="1">
        <f t="shared" si="1291"/>
        <v>0</v>
      </c>
    </row>
    <row r="4606" spans="1:12" ht="25.5">
      <c r="A4606" t="str">
        <f t="shared" si="1289"/>
        <v>1.9.1.2.33.00.00 - Multas e juros de mora sobre a Contribuição dos 
 Concursos de Prognósticos</v>
      </c>
      <c r="B4606" s="33" t="s">
        <v>3887</v>
      </c>
      <c r="C4606" s="6"/>
      <c r="D4606" s="6"/>
      <c r="E4606" s="6"/>
      <c r="F4606" s="6"/>
      <c r="G4606" s="1">
        <f t="shared" si="1290"/>
        <v>0</v>
      </c>
      <c r="H4606" s="6">
        <v>928.53</v>
      </c>
      <c r="I4606" s="6"/>
      <c r="J4606" s="6"/>
      <c r="K4606" s="6"/>
      <c r="L4606" s="1">
        <f t="shared" si="1291"/>
        <v>928.53</v>
      </c>
    </row>
    <row r="4607" spans="1:12" ht="25.5">
      <c r="A4607" t="str">
        <f t="shared" si="1289"/>
        <v>1.9.1.2.34.00.00 - Multas e Juros de Mora da Contribuição sobre a 
 Receita das Concessionárias de Energia Elétrica</v>
      </c>
      <c r="B4607" s="29" t="s">
        <v>3888</v>
      </c>
      <c r="C4607" s="4">
        <v>146.91999999999999</v>
      </c>
      <c r="D4607" s="4">
        <v>0</v>
      </c>
      <c r="E4607" s="4"/>
      <c r="F4607" s="4"/>
      <c r="G4607" s="1">
        <f t="shared" si="1290"/>
        <v>146.91999999999999</v>
      </c>
      <c r="H4607" s="4">
        <v>3187.96</v>
      </c>
      <c r="I4607" s="4"/>
      <c r="J4607" s="4"/>
      <c r="K4607" s="4"/>
      <c r="L4607" s="1">
        <f t="shared" si="1291"/>
        <v>3187.96</v>
      </c>
    </row>
    <row r="4608" spans="1:12" ht="25.5">
      <c r="A4608" t="str">
        <f t="shared" si="1289"/>
        <v>1.9.1.2.35.00.00 - Multas e Juros de Mora da Cota-Parte da 
 Contribuição Sindical</v>
      </c>
      <c r="B4608" s="33" t="s">
        <v>3889</v>
      </c>
      <c r="C4608" s="6">
        <v>617021.07999999996</v>
      </c>
      <c r="D4608" s="6">
        <v>0</v>
      </c>
      <c r="E4608" s="6"/>
      <c r="F4608" s="6"/>
      <c r="G4608" s="1">
        <f t="shared" si="1290"/>
        <v>617021.07999999996</v>
      </c>
      <c r="H4608" s="6">
        <v>3799.87</v>
      </c>
      <c r="I4608" s="6"/>
      <c r="J4608" s="6"/>
      <c r="K4608" s="6"/>
      <c r="L4608" s="1">
        <f t="shared" si="1291"/>
        <v>3799.87</v>
      </c>
    </row>
    <row r="4609" spans="1:12" ht="25.5">
      <c r="A4609" t="str">
        <f t="shared" si="1289"/>
        <v>1.9.1.2.36.00.00 - Multas e Juros de Mora da Contribuição sobre a 
 Receita de Sorteios Realizados por Entidades Filantrópicas</v>
      </c>
      <c r="B4609" s="29" t="s">
        <v>3890</v>
      </c>
      <c r="C4609" s="4">
        <v>0</v>
      </c>
      <c r="D4609" s="4">
        <v>0</v>
      </c>
      <c r="E4609" s="4"/>
      <c r="F4609" s="4"/>
      <c r="G4609" s="1">
        <f t="shared" si="1290"/>
        <v>0</v>
      </c>
      <c r="H4609" s="4"/>
      <c r="I4609" s="4"/>
      <c r="J4609" s="4"/>
      <c r="K4609" s="4"/>
      <c r="L4609" s="1">
        <f t="shared" si="1291"/>
        <v>0</v>
      </c>
    </row>
    <row r="4610" spans="1:12" ht="25.5">
      <c r="A4610" t="str">
        <f t="shared" si="1289"/>
        <v>1.9.1.2.51.00.00 - Multas e Juros de Mora da Contribuição sobre a 
 Aposta em Competições Hípicas</v>
      </c>
      <c r="B4610" s="33" t="s">
        <v>3891</v>
      </c>
      <c r="C4610" s="6">
        <v>0</v>
      </c>
      <c r="D4610" s="6">
        <v>0</v>
      </c>
      <c r="E4610" s="6"/>
      <c r="F4610" s="6"/>
      <c r="G4610" s="1">
        <f t="shared" si="1290"/>
        <v>0</v>
      </c>
      <c r="H4610" s="6"/>
      <c r="I4610" s="6"/>
      <c r="J4610" s="6"/>
      <c r="K4610" s="6"/>
      <c r="L4610" s="1">
        <f t="shared" si="1291"/>
        <v>0</v>
      </c>
    </row>
    <row r="4611" spans="1:12" ht="25.5">
      <c r="A4611" t="str">
        <f t="shared" si="1289"/>
        <v>1.9.1.2.52.00.00 - Multas e Juros de Mora da Cota-Parte do Adicional 
 ao Frete para Renovação da Marinha Mercante</v>
      </c>
      <c r="B4611" s="29" t="s">
        <v>3892</v>
      </c>
      <c r="C4611" s="4">
        <v>135.38</v>
      </c>
      <c r="D4611" s="4">
        <v>0</v>
      </c>
      <c r="E4611" s="4"/>
      <c r="F4611" s="4"/>
      <c r="G4611" s="1">
        <f t="shared" si="1290"/>
        <v>135.38</v>
      </c>
      <c r="H4611" s="4"/>
      <c r="I4611" s="4"/>
      <c r="J4611" s="4"/>
      <c r="K4611" s="4"/>
      <c r="L4611" s="1">
        <f t="shared" si="1291"/>
        <v>0</v>
      </c>
    </row>
    <row r="4612" spans="1:12" ht="25.5">
      <c r="A4612" t="str">
        <f t="shared" si="1289"/>
        <v>1.9.1.2.53.00.00 - Multas e Juros de Mora da Contribuição Relativa à 
 Despedida de Empregado sem Justa Causa</v>
      </c>
      <c r="B4612" s="33" t="s">
        <v>3893</v>
      </c>
      <c r="C4612" s="6">
        <v>0</v>
      </c>
      <c r="D4612" s="6">
        <v>0</v>
      </c>
      <c r="E4612" s="6"/>
      <c r="F4612" s="6"/>
      <c r="G4612" s="1">
        <f t="shared" si="1290"/>
        <v>0</v>
      </c>
      <c r="H4612" s="6"/>
      <c r="I4612" s="6"/>
      <c r="J4612" s="6"/>
      <c r="K4612" s="6"/>
      <c r="L4612" s="1">
        <f t="shared" si="1291"/>
        <v>0</v>
      </c>
    </row>
    <row r="4613" spans="1:12" ht="25.5">
      <c r="A4613" t="str">
        <f t="shared" si="1289"/>
        <v>1.9.1.2.54.00.00 - Multas e Juros de Mora da Contribuição sobre a 
 Remuneração Devida ao Trabalhador</v>
      </c>
      <c r="B4613" s="29" t="s">
        <v>3894</v>
      </c>
      <c r="C4613" s="4">
        <v>0</v>
      </c>
      <c r="D4613" s="4">
        <v>0</v>
      </c>
      <c r="E4613" s="4">
        <v>0</v>
      </c>
      <c r="F4613" s="4">
        <v>0</v>
      </c>
      <c r="G4613" s="1">
        <f t="shared" si="1290"/>
        <v>0</v>
      </c>
      <c r="H4613" s="4"/>
      <c r="I4613" s="4"/>
      <c r="J4613" s="4"/>
      <c r="K4613" s="4"/>
      <c r="L4613" s="1">
        <f t="shared" si="1291"/>
        <v>0</v>
      </c>
    </row>
    <row r="4614" spans="1:12" ht="25.5">
      <c r="A4614" t="str">
        <f t="shared" si="1289"/>
        <v>1.9.1.2.55.00.00 - Juros de Mora do FUNDAF – Receita de 
 Contribuições</v>
      </c>
      <c r="B4614" s="33" t="s">
        <v>3895</v>
      </c>
      <c r="C4614" s="6">
        <v>0</v>
      </c>
      <c r="D4614" s="6">
        <v>0</v>
      </c>
      <c r="E4614" s="6"/>
      <c r="F4614" s="6"/>
      <c r="G4614" s="1">
        <f t="shared" si="1290"/>
        <v>0</v>
      </c>
      <c r="H4614" s="6"/>
      <c r="I4614" s="6"/>
      <c r="J4614" s="6"/>
      <c r="K4614" s="6"/>
      <c r="L4614" s="1">
        <f t="shared" si="1291"/>
        <v>0</v>
      </c>
    </row>
    <row r="4615" spans="1:12" ht="38.25">
      <c r="A4615" t="str">
        <f t="shared" si="1289"/>
        <v>1.9.1.2.56.00.00 - Multas e Juros de Mora das Compensações 
 Financeiras entre o Regime Geral e os Regimes Próprios de 
 Previdência dos Servidores</v>
      </c>
      <c r="B4615" s="29" t="s">
        <v>3896</v>
      </c>
      <c r="C4615" s="4">
        <v>139972.57</v>
      </c>
      <c r="D4615" s="4">
        <v>0</v>
      </c>
      <c r="E4615" s="4"/>
      <c r="F4615" s="4"/>
      <c r="G4615" s="1">
        <f t="shared" si="1290"/>
        <v>139972.57</v>
      </c>
      <c r="H4615" s="4"/>
      <c r="I4615" s="4"/>
      <c r="J4615" s="4"/>
      <c r="K4615" s="4"/>
      <c r="L4615" s="1">
        <f t="shared" si="1291"/>
        <v>0</v>
      </c>
    </row>
    <row r="4616" spans="1:12">
      <c r="A4616" t="str">
        <f t="shared" si="1289"/>
        <v>1.9.1.2.99.00.00 - Multas e Juros de Mora de Outras Contribuições</v>
      </c>
      <c r="B4616" s="33" t="s">
        <v>3897</v>
      </c>
      <c r="C4616" s="6">
        <v>5764435.2000000002</v>
      </c>
      <c r="D4616" s="6">
        <v>1823.95</v>
      </c>
      <c r="E4616" s="6">
        <v>0</v>
      </c>
      <c r="F4616" s="6">
        <v>71974.399999999994</v>
      </c>
      <c r="G4616" s="1">
        <f t="shared" si="1290"/>
        <v>5690636.8499999996</v>
      </c>
      <c r="H4616" s="6">
        <v>2555116.2999999998</v>
      </c>
      <c r="I4616" s="6"/>
      <c r="J4616" s="6"/>
      <c r="K4616" s="6"/>
      <c r="L4616" s="1">
        <f t="shared" si="1291"/>
        <v>2555116.2999999998</v>
      </c>
    </row>
    <row r="4617" spans="1:12" ht="25.5">
      <c r="A4617" t="str">
        <f t="shared" si="1289"/>
        <v>1.9.1.3.00.00.00 - Multas e Juros de Mora da Dívida Ativa dos 
 Tributos</v>
      </c>
      <c r="B4617" s="29" t="s">
        <v>3898</v>
      </c>
      <c r="C4617" s="4">
        <v>1639543674.05</v>
      </c>
      <c r="D4617" s="4">
        <v>2663414.71</v>
      </c>
      <c r="E4617" s="4">
        <v>1171414.55</v>
      </c>
      <c r="F4617" s="4">
        <v>86322065.519999996</v>
      </c>
      <c r="G4617" s="1">
        <f t="shared" si="1290"/>
        <v>1549386779.27</v>
      </c>
      <c r="H4617" s="4">
        <v>1175255869.72</v>
      </c>
      <c r="I4617" s="4">
        <v>53615561.939999998</v>
      </c>
      <c r="J4617" s="4">
        <v>93933462.930000007</v>
      </c>
      <c r="K4617" s="4">
        <v>29424755.68</v>
      </c>
      <c r="L4617" s="1">
        <f t="shared" si="1291"/>
        <v>998282089.16999996</v>
      </c>
    </row>
    <row r="4618" spans="1:12" ht="25.5">
      <c r="A4618" t="str">
        <f t="shared" si="1289"/>
        <v>1.9.1.3.01.00.00 - Multas e Juros de Mora da Dívida Ativa do Imposto 
 sobre a Importação</v>
      </c>
      <c r="B4618" s="33" t="s">
        <v>3899</v>
      </c>
      <c r="C4618" s="6">
        <v>1347338.35</v>
      </c>
      <c r="D4618" s="6">
        <v>0</v>
      </c>
      <c r="E4618" s="6"/>
      <c r="F4618" s="6"/>
      <c r="G4618" s="1">
        <f t="shared" si="1290"/>
        <v>1347338.35</v>
      </c>
      <c r="H4618" s="6"/>
      <c r="I4618" s="6"/>
      <c r="J4618" s="6"/>
      <c r="K4618" s="6"/>
      <c r="L4618" s="1">
        <f t="shared" si="1291"/>
        <v>0</v>
      </c>
    </row>
    <row r="4619" spans="1:12" ht="25.5">
      <c r="A4619" t="str">
        <f t="shared" si="1289"/>
        <v>1.9.1.3.02.00.00 - Multas e Juros de Mora da Dívida Ativa do Imposto 
 sobre a Renda e Proventos de Qualquer Natureza</v>
      </c>
      <c r="B4619" s="29" t="s">
        <v>3900</v>
      </c>
      <c r="C4619" s="4">
        <v>12933439.99</v>
      </c>
      <c r="D4619" s="4">
        <v>0</v>
      </c>
      <c r="E4619" s="4"/>
      <c r="F4619" s="4">
        <v>26.23</v>
      </c>
      <c r="G4619" s="1">
        <f t="shared" si="1290"/>
        <v>12933413.76</v>
      </c>
      <c r="H4619" s="4"/>
      <c r="I4619" s="4"/>
      <c r="J4619" s="4"/>
      <c r="K4619" s="4"/>
      <c r="L4619" s="1">
        <f t="shared" si="1291"/>
        <v>0</v>
      </c>
    </row>
    <row r="4620" spans="1:12" ht="25.5">
      <c r="A4620" t="str">
        <f t="shared" si="1289"/>
        <v>1.9.1.3.03.00.00 - Multas e Juros de Mora da Dívida Ativa do Imposto 
 sobre Produtos Industrializados</v>
      </c>
      <c r="B4620" s="33" t="s">
        <v>3901</v>
      </c>
      <c r="C4620" s="6">
        <v>0</v>
      </c>
      <c r="D4620" s="6">
        <v>0</v>
      </c>
      <c r="E4620" s="6"/>
      <c r="F4620" s="6"/>
      <c r="G4620" s="1">
        <f t="shared" si="1290"/>
        <v>0</v>
      </c>
      <c r="H4620" s="6"/>
      <c r="I4620" s="6"/>
      <c r="J4620" s="6"/>
      <c r="K4620" s="6"/>
      <c r="L4620" s="1">
        <f t="shared" si="1291"/>
        <v>0</v>
      </c>
    </row>
    <row r="4621" spans="1:12" ht="38.25">
      <c r="A4621" t="str">
        <f t="shared" si="1289"/>
        <v>1.9.1.3.04.00.00 - Multas e Juros de Mora da Dívida Ativa do Imposto 
 sobre Operações de Crédito, Câmbio e Seguro ou Relativas a Títulos 
 ou Valores Mobiliários</v>
      </c>
      <c r="B4621" s="29" t="s">
        <v>3902</v>
      </c>
      <c r="C4621" s="4">
        <v>799.91</v>
      </c>
      <c r="D4621" s="4">
        <v>0</v>
      </c>
      <c r="E4621" s="4"/>
      <c r="F4621" s="4"/>
      <c r="G4621" s="1">
        <f t="shared" si="1290"/>
        <v>799.91</v>
      </c>
      <c r="H4621" s="4"/>
      <c r="I4621" s="4"/>
      <c r="J4621" s="4"/>
      <c r="K4621" s="4"/>
      <c r="L4621" s="1">
        <f t="shared" si="1291"/>
        <v>0</v>
      </c>
    </row>
    <row r="4622" spans="1:12" ht="25.5">
      <c r="A4622" t="str">
        <f t="shared" si="1289"/>
        <v>1.9.1.3.07.00.00 - Multas e Juros de Mora da Dívida Ativa do Imposto 
 sobre a Exportação</v>
      </c>
      <c r="B4622" s="33" t="s">
        <v>3903</v>
      </c>
      <c r="C4622" s="6">
        <v>0</v>
      </c>
      <c r="D4622" s="6">
        <v>0</v>
      </c>
      <c r="E4622" s="6"/>
      <c r="F4622" s="6"/>
      <c r="G4622" s="1">
        <f t="shared" si="1290"/>
        <v>0</v>
      </c>
      <c r="H4622" s="6"/>
      <c r="I4622" s="6"/>
      <c r="J4622" s="6"/>
      <c r="K4622" s="6"/>
      <c r="L4622" s="1">
        <f t="shared" si="1291"/>
        <v>0</v>
      </c>
    </row>
    <row r="4623" spans="1:12" ht="25.5">
      <c r="A4623" t="str">
        <f t="shared" si="1289"/>
        <v>1.9.1.3.08.00.00 - Multas e Juros de Mora da Dívida Ativa do Imposto 
 sobre a Propriedade Territorial Rural</v>
      </c>
      <c r="B4623" s="29" t="s">
        <v>3904</v>
      </c>
      <c r="C4623" s="4">
        <v>445994.26</v>
      </c>
      <c r="D4623" s="4">
        <v>0</v>
      </c>
      <c r="E4623" s="4"/>
      <c r="F4623" s="4">
        <v>100619.02</v>
      </c>
      <c r="G4623" s="1">
        <f t="shared" si="1290"/>
        <v>345375.24</v>
      </c>
      <c r="H4623" s="4"/>
      <c r="I4623" s="4"/>
      <c r="J4623" s="4"/>
      <c r="K4623" s="4"/>
      <c r="L4623" s="1">
        <f t="shared" si="1291"/>
        <v>0</v>
      </c>
    </row>
    <row r="4624" spans="1:12" ht="25.5">
      <c r="A4624" t="str">
        <f t="shared" si="1289"/>
        <v>1.9.1.3.09.00.00 - Multas e Juros de Mora da Dívida Ativa da Taxa de 
 Fiscalização das Telecomunicações</v>
      </c>
      <c r="B4624" s="33" t="s">
        <v>3905</v>
      </c>
      <c r="C4624" s="6">
        <v>5978</v>
      </c>
      <c r="D4624" s="6">
        <v>0</v>
      </c>
      <c r="E4624" s="6"/>
      <c r="F4624" s="6"/>
      <c r="G4624" s="1">
        <f t="shared" si="1290"/>
        <v>5978</v>
      </c>
      <c r="H4624" s="6"/>
      <c r="I4624" s="6"/>
      <c r="J4624" s="6"/>
      <c r="K4624" s="6"/>
      <c r="L4624" s="1">
        <f t="shared" si="1291"/>
        <v>0</v>
      </c>
    </row>
    <row r="4625" spans="1:12" ht="25.5">
      <c r="A4625" t="str">
        <f t="shared" si="1289"/>
        <v>1.9.1.3.10.00.00 - Multas e Juros de Mora da Dívida Ativa da Taxa de 
 Fiscalização dos Produtos Controlados pelo Ministério do Exército</v>
      </c>
      <c r="B4625" s="29" t="s">
        <v>3906</v>
      </c>
      <c r="C4625" s="4">
        <v>1311024.3</v>
      </c>
      <c r="D4625" s="4">
        <v>0</v>
      </c>
      <c r="E4625" s="4"/>
      <c r="F4625" s="4">
        <v>2179.5500000000002</v>
      </c>
      <c r="G4625" s="1">
        <f t="shared" si="1290"/>
        <v>1308844.75</v>
      </c>
      <c r="H4625" s="4"/>
      <c r="I4625" s="4"/>
      <c r="J4625" s="4"/>
      <c r="K4625" s="4"/>
      <c r="L4625" s="1">
        <f t="shared" si="1291"/>
        <v>0</v>
      </c>
    </row>
    <row r="4626" spans="1:12" ht="25.5">
      <c r="A4626" t="str">
        <f t="shared" si="1289"/>
        <v>1.9.1.3.11.00.00 - Multas e Juros de Mora da Dívida Ativa do Imposto 
 sobre a Propriedade Predial e Territorial Urbana – IPTU</v>
      </c>
      <c r="B4626" s="33" t="s">
        <v>3907</v>
      </c>
      <c r="C4626" s="6">
        <v>948493390.12</v>
      </c>
      <c r="D4626" s="6">
        <v>1600863.58</v>
      </c>
      <c r="E4626" s="6">
        <v>921582.97</v>
      </c>
      <c r="F4626" s="6">
        <v>35655490.549999997</v>
      </c>
      <c r="G4626" s="1">
        <f t="shared" si="1290"/>
        <v>910315453.01999998</v>
      </c>
      <c r="H4626" s="6">
        <v>21020462.960000001</v>
      </c>
      <c r="I4626" s="6"/>
      <c r="J4626" s="6"/>
      <c r="K4626" s="6"/>
      <c r="L4626" s="1">
        <f t="shared" si="1291"/>
        <v>21020462.960000001</v>
      </c>
    </row>
    <row r="4627" spans="1:12" ht="25.5">
      <c r="A4627" t="str">
        <f t="shared" si="1289"/>
        <v>1.9.1.3.12.00.00 - Multas e Juros de Mora da Dívida Ativa do Imposto 
 sobre a Transmissão Inter Vivos de Bens Imóveis - ITBI</v>
      </c>
      <c r="B4627" s="29" t="s">
        <v>3908</v>
      </c>
      <c r="C4627" s="4">
        <v>20847079.629999999</v>
      </c>
      <c r="D4627" s="4">
        <v>200</v>
      </c>
      <c r="E4627" s="4"/>
      <c r="F4627" s="4">
        <v>434784.79</v>
      </c>
      <c r="G4627" s="1">
        <f t="shared" si="1290"/>
        <v>20412094.84</v>
      </c>
      <c r="H4627" s="4">
        <v>117396.41</v>
      </c>
      <c r="I4627" s="4"/>
      <c r="J4627" s="4"/>
      <c r="K4627" s="4"/>
      <c r="L4627" s="1">
        <f t="shared" si="1291"/>
        <v>117396.41</v>
      </c>
    </row>
    <row r="4628" spans="1:12" ht="25.5">
      <c r="A4628" t="str">
        <f t="shared" si="1289"/>
        <v>1.9.1.3.13.00.00 - Multas e Juros de Mora da Dívida Ativa do Imposto 
 sobre Serviços de Qualquer Natureza – ISS</v>
      </c>
      <c r="B4628" s="33" t="s">
        <v>3909</v>
      </c>
      <c r="C4628" s="6">
        <v>377157839.85000002</v>
      </c>
      <c r="D4628" s="6">
        <v>394619.75</v>
      </c>
      <c r="E4628" s="6">
        <v>55757.38</v>
      </c>
      <c r="F4628" s="6">
        <v>42855384.219999999</v>
      </c>
      <c r="G4628" s="1">
        <f t="shared" si="1290"/>
        <v>333852078.5</v>
      </c>
      <c r="H4628" s="6">
        <v>9134116.4399999995</v>
      </c>
      <c r="I4628" s="6"/>
      <c r="J4628" s="6"/>
      <c r="K4628" s="6"/>
      <c r="L4628" s="1">
        <f t="shared" si="1291"/>
        <v>9134116.4399999995</v>
      </c>
    </row>
    <row r="4629" spans="1:12" ht="25.5">
      <c r="A4629" t="str">
        <f t="shared" si="1289"/>
        <v>1.9.1.3.14.00.00 - Multas e Juros de Mora da Dívida Ativa do Imposto 
 sobre a Propriedade de Veículos Automotores – IPVA</v>
      </c>
      <c r="B4629" s="29" t="s">
        <v>3910</v>
      </c>
      <c r="C4629" s="4">
        <v>89329.76</v>
      </c>
      <c r="D4629" s="4">
        <v>0</v>
      </c>
      <c r="E4629" s="4"/>
      <c r="F4629" s="4"/>
      <c r="G4629" s="1">
        <f t="shared" si="1290"/>
        <v>89329.76</v>
      </c>
      <c r="H4629" s="4">
        <v>113882195.92</v>
      </c>
      <c r="I4629" s="4">
        <v>7648900.8399999999</v>
      </c>
      <c r="J4629" s="4">
        <v>8757168.5099999998</v>
      </c>
      <c r="K4629" s="4">
        <v>620912.96</v>
      </c>
      <c r="L4629" s="1">
        <f t="shared" si="1291"/>
        <v>96855213.609999999</v>
      </c>
    </row>
    <row r="4630" spans="1:12" ht="25.5">
      <c r="A4630" t="str">
        <f t="shared" si="1289"/>
        <v>1.9.1.3.15.00.00 - Multas e Juros de Mora da Dívida Ativa do Imposto 
 sobre Circulação de Mercadorias e Prestação de Serviços – ICMS</v>
      </c>
      <c r="B4630" s="33" t="s">
        <v>3911</v>
      </c>
      <c r="C4630" s="6">
        <v>10187.040000000001</v>
      </c>
      <c r="D4630" s="6">
        <v>0</v>
      </c>
      <c r="E4630" s="6"/>
      <c r="F4630" s="6"/>
      <c r="G4630" s="1">
        <f t="shared" si="1290"/>
        <v>10187.040000000001</v>
      </c>
      <c r="H4630" s="6">
        <v>985828630.88999999</v>
      </c>
      <c r="I4630" s="6">
        <v>45966661.100000001</v>
      </c>
      <c r="J4630" s="6">
        <v>82558273.739999995</v>
      </c>
      <c r="K4630" s="6">
        <v>28802738.370000001</v>
      </c>
      <c r="L4630" s="1">
        <f t="shared" si="1291"/>
        <v>828500957.67999995</v>
      </c>
    </row>
    <row r="4631" spans="1:12" ht="25.5">
      <c r="A4631" t="str">
        <f t="shared" si="1289"/>
        <v>1.9.1.3.16.00.00 - Multa e Juros de Mora da Dívida Ativa de Custas 
 Judiciais</v>
      </c>
      <c r="B4631" s="29" t="s">
        <v>3912</v>
      </c>
      <c r="C4631" s="4">
        <v>1739.86</v>
      </c>
      <c r="D4631" s="4">
        <v>0</v>
      </c>
      <c r="E4631" s="4"/>
      <c r="F4631" s="4"/>
      <c r="G4631" s="1">
        <f t="shared" si="1290"/>
        <v>1739.86</v>
      </c>
      <c r="H4631" s="4">
        <v>2416908.2200000002</v>
      </c>
      <c r="I4631" s="4"/>
      <c r="J4631" s="4"/>
      <c r="K4631" s="4"/>
      <c r="L4631" s="1">
        <f t="shared" si="1291"/>
        <v>2416908.2200000002</v>
      </c>
    </row>
    <row r="4632" spans="1:12" ht="25.5">
      <c r="A4632" t="str">
        <f t="shared" si="1289"/>
        <v>1.9.1.3.20.00.00 - Multa e Juros de Mora da Dívida Ativa do Imposto 
 sobre Transmissão “Causa Mortis” e Doação de Bens e Direitos</v>
      </c>
      <c r="B4632" s="33" t="s">
        <v>3913</v>
      </c>
      <c r="C4632" s="6">
        <v>0</v>
      </c>
      <c r="D4632" s="6">
        <v>0</v>
      </c>
      <c r="E4632" s="6"/>
      <c r="F4632" s="6"/>
      <c r="G4632" s="1">
        <f t="shared" si="1290"/>
        <v>0</v>
      </c>
      <c r="H4632" s="6">
        <v>26591975.829999998</v>
      </c>
      <c r="I4632" s="6"/>
      <c r="J4632" s="6">
        <v>1068020.68</v>
      </c>
      <c r="K4632" s="6"/>
      <c r="L4632" s="1">
        <f t="shared" si="1291"/>
        <v>25523955.149999999</v>
      </c>
    </row>
    <row r="4633" spans="1:12" ht="25.5">
      <c r="A4633" t="str">
        <f t="shared" si="1289"/>
        <v>1.9.1.3.35.00.00 - Multas e Juros de Mora da Dívida Ativa da Taxa de 
 Fiscalização e Vigilância Sanitária</v>
      </c>
      <c r="B4633" s="29" t="s">
        <v>3914</v>
      </c>
      <c r="C4633" s="4">
        <v>8195698.4000000004</v>
      </c>
      <c r="D4633" s="4">
        <v>124186.98</v>
      </c>
      <c r="E4633" s="4">
        <v>0</v>
      </c>
      <c r="F4633" s="4">
        <v>46251.47</v>
      </c>
      <c r="G4633" s="1">
        <f t="shared" si="1290"/>
        <v>8025259.9500000002</v>
      </c>
      <c r="H4633" s="4"/>
      <c r="I4633" s="4"/>
      <c r="J4633" s="4"/>
      <c r="K4633" s="4"/>
      <c r="L4633" s="1">
        <f t="shared" si="1291"/>
        <v>0</v>
      </c>
    </row>
    <row r="4634" spans="1:12" ht="25.5">
      <c r="A4634" t="str">
        <f t="shared" si="1289"/>
        <v>1.9.1.3.98.00.00 - Multas e Juros de mora da Dívida Ativa das 
 Contribuições de Melhoria</v>
      </c>
      <c r="B4634" s="33" t="s">
        <v>3915</v>
      </c>
      <c r="C4634" s="6">
        <v>13342916.73</v>
      </c>
      <c r="D4634" s="6">
        <v>13929.55</v>
      </c>
      <c r="E4634" s="6">
        <v>-1691.35</v>
      </c>
      <c r="F4634" s="6">
        <v>1209817.79</v>
      </c>
      <c r="G4634" s="1">
        <f t="shared" si="1290"/>
        <v>12120860.739999998</v>
      </c>
      <c r="H4634" s="6"/>
      <c r="I4634" s="6"/>
      <c r="J4634" s="6"/>
      <c r="K4634" s="6"/>
      <c r="L4634" s="1">
        <f t="shared" si="1291"/>
        <v>0</v>
      </c>
    </row>
    <row r="4635" spans="1:12" ht="25.5">
      <c r="A4635" t="str">
        <f t="shared" si="1289"/>
        <v>1.9.1.3.99.00.00 - Multas e Juros de Mora da Dívida Ativa de Outros 
 Tributos</v>
      </c>
      <c r="B4635" s="29" t="s">
        <v>3916</v>
      </c>
      <c r="C4635" s="4">
        <v>255360917.84999999</v>
      </c>
      <c r="D4635" s="4">
        <v>529614.85</v>
      </c>
      <c r="E4635" s="4">
        <v>195765.55</v>
      </c>
      <c r="F4635" s="4">
        <v>6017511.9000000004</v>
      </c>
      <c r="G4635" s="1">
        <f t="shared" si="1290"/>
        <v>248618025.54999998</v>
      </c>
      <c r="H4635" s="4">
        <v>16264183.050000001</v>
      </c>
      <c r="I4635" s="4"/>
      <c r="J4635" s="4">
        <v>1550000</v>
      </c>
      <c r="K4635" s="4">
        <v>1104.3499999999999</v>
      </c>
      <c r="L4635" s="1">
        <f t="shared" si="1291"/>
        <v>14713078.700000001</v>
      </c>
    </row>
    <row r="4636" spans="1:12" ht="25.5">
      <c r="A4636" t="str">
        <f t="shared" si="1289"/>
        <v>1.9.1.4.00.00.00 - Multas e Juros de Mora da Dívida Ativa das 
 Contribuições</v>
      </c>
      <c r="B4636" s="33" t="s">
        <v>3917</v>
      </c>
      <c r="C4636" s="6">
        <v>3112435.58</v>
      </c>
      <c r="D4636" s="6">
        <v>9685.64</v>
      </c>
      <c r="E4636" s="6">
        <v>0</v>
      </c>
      <c r="F4636" s="6">
        <v>69222.78</v>
      </c>
      <c r="G4636" s="1">
        <f t="shared" si="1290"/>
        <v>3033527.16</v>
      </c>
      <c r="H4636" s="6"/>
      <c r="I4636" s="6"/>
      <c r="J4636" s="6"/>
      <c r="K4636" s="6"/>
      <c r="L4636" s="1">
        <f t="shared" si="1291"/>
        <v>0</v>
      </c>
    </row>
    <row r="4637" spans="1:12" ht="25.5">
      <c r="A4637" t="str">
        <f t="shared" si="1289"/>
        <v>1.9.1.4.01.00.00 - Multas e Juros de Mora da Dívida Ativa da 
 Contribuição para Financiamento da Seguridade Social</v>
      </c>
      <c r="B4637" s="29" t="s">
        <v>3918</v>
      </c>
      <c r="C4637" s="4">
        <v>368960.69</v>
      </c>
      <c r="D4637" s="4">
        <v>0</v>
      </c>
      <c r="E4637" s="4"/>
      <c r="F4637" s="4"/>
      <c r="G4637" s="1">
        <f t="shared" si="1290"/>
        <v>368960.69</v>
      </c>
      <c r="H4637" s="4"/>
      <c r="I4637" s="4"/>
      <c r="J4637" s="4"/>
      <c r="K4637" s="4"/>
      <c r="L4637" s="1">
        <f t="shared" si="1291"/>
        <v>0</v>
      </c>
    </row>
    <row r="4638" spans="1:12" ht="25.5">
      <c r="A4638" t="str">
        <f t="shared" si="1289"/>
        <v>1.9.1.4.02.00.00 - Multas e Juros de Mora da Dívida Ativa da 
 Contribuição do Salário-Educação</v>
      </c>
      <c r="B4638" s="33" t="s">
        <v>3919</v>
      </c>
      <c r="C4638" s="6">
        <v>179.15</v>
      </c>
      <c r="D4638" s="6">
        <v>0</v>
      </c>
      <c r="E4638" s="6"/>
      <c r="F4638" s="6"/>
      <c r="G4638" s="1">
        <f t="shared" si="1290"/>
        <v>179.15</v>
      </c>
      <c r="H4638" s="6"/>
      <c r="I4638" s="6"/>
      <c r="J4638" s="6"/>
      <c r="K4638" s="6"/>
      <c r="L4638" s="1">
        <f t="shared" si="1291"/>
        <v>0</v>
      </c>
    </row>
    <row r="4639" spans="1:12" ht="38.25">
      <c r="A4639" t="str">
        <f t="shared" si="1289"/>
        <v>1.9.1.4.03.00.00 - Multas e Juros de Mora da Dívida Ativa da 
 Contribuição sobre Movimentação ou Transmissão de Valores e de 
 Créditos e Direitos de natureza Financeira</v>
      </c>
      <c r="B4639" s="29" t="s">
        <v>3920</v>
      </c>
      <c r="C4639" s="4">
        <v>0</v>
      </c>
      <c r="D4639" s="4">
        <v>0</v>
      </c>
      <c r="E4639" s="4"/>
      <c r="F4639" s="4"/>
      <c r="G4639" s="1">
        <f t="shared" si="1290"/>
        <v>0</v>
      </c>
      <c r="H4639" s="4"/>
      <c r="I4639" s="4"/>
      <c r="J4639" s="4"/>
      <c r="K4639" s="4"/>
      <c r="L4639" s="1">
        <f t="shared" si="1291"/>
        <v>0</v>
      </c>
    </row>
    <row r="4640" spans="1:12" ht="38.25">
      <c r="A4640" t="str">
        <f t="shared" si="1289"/>
        <v>1.9.1.4.04.00.00 - Multas e Juros de Mora da Dívida Ativa das 
 Contribuições Previdenciárias para o Regime Geral de Previdência 
 Social.</v>
      </c>
      <c r="B4640" s="33" t="s">
        <v>3921</v>
      </c>
      <c r="C4640" s="6">
        <v>59.45</v>
      </c>
      <c r="D4640" s="6">
        <v>0</v>
      </c>
      <c r="E4640" s="6"/>
      <c r="F4640" s="6"/>
      <c r="G4640" s="1">
        <f t="shared" si="1290"/>
        <v>59.45</v>
      </c>
      <c r="H4640" s="6"/>
      <c r="I4640" s="6"/>
      <c r="J4640" s="6"/>
      <c r="K4640" s="6"/>
      <c r="L4640" s="1">
        <f t="shared" si="1291"/>
        <v>0</v>
      </c>
    </row>
    <row r="4641" spans="1:12" ht="25.5">
      <c r="A4641" t="str">
        <f t="shared" si="1289"/>
        <v>1.9.1.4.05.00.00 - Multas e Juros de Mora da Dívida Ativa das 
 Contribuições para o PIS/PASEP</v>
      </c>
      <c r="B4641" s="29" t="s">
        <v>3922</v>
      </c>
      <c r="C4641" s="4">
        <v>0</v>
      </c>
      <c r="D4641" s="4">
        <v>0</v>
      </c>
      <c r="E4641" s="4"/>
      <c r="F4641" s="4"/>
      <c r="G4641" s="1">
        <f t="shared" si="1290"/>
        <v>0</v>
      </c>
      <c r="H4641" s="4"/>
      <c r="I4641" s="4"/>
      <c r="J4641" s="4"/>
      <c r="K4641" s="4"/>
      <c r="L4641" s="1">
        <f t="shared" si="1291"/>
        <v>0</v>
      </c>
    </row>
    <row r="4642" spans="1:12" ht="25.5">
      <c r="A4642" t="str">
        <f t="shared" si="1289"/>
        <v>1.9.1.4.06.00.00 - Multas e Juros de Mora da Dívida Ativa da 
 Contribuição Social sobre o Lucro das Pessoas Jurídicas</v>
      </c>
      <c r="B4642" s="33" t="s">
        <v>3923</v>
      </c>
      <c r="C4642" s="6">
        <v>0</v>
      </c>
      <c r="D4642" s="6">
        <v>0</v>
      </c>
      <c r="E4642" s="6"/>
      <c r="F4642" s="6"/>
      <c r="G4642" s="1">
        <f t="shared" si="1290"/>
        <v>0</v>
      </c>
      <c r="H4642" s="6"/>
      <c r="I4642" s="6"/>
      <c r="J4642" s="6"/>
      <c r="K4642" s="6"/>
      <c r="L4642" s="1">
        <f t="shared" si="1291"/>
        <v>0</v>
      </c>
    </row>
    <row r="4643" spans="1:12" ht="25.5">
      <c r="A4643" t="str">
        <f t="shared" si="1289"/>
        <v>1.9.1.4.07.00.00 - Multas e Juros de Mora da Dívida Ativa sobre a 
 Contribuição dos Concursos e Prognósticos</v>
      </c>
      <c r="B4643" s="29" t="s">
        <v>3924</v>
      </c>
      <c r="C4643" s="4">
        <v>0</v>
      </c>
      <c r="D4643" s="4">
        <v>0</v>
      </c>
      <c r="E4643" s="4"/>
      <c r="F4643" s="4"/>
      <c r="G4643" s="1">
        <f t="shared" si="1290"/>
        <v>0</v>
      </c>
      <c r="H4643" s="4"/>
      <c r="I4643" s="4"/>
      <c r="J4643" s="4"/>
      <c r="K4643" s="4"/>
      <c r="L4643" s="1">
        <f t="shared" si="1291"/>
        <v>0</v>
      </c>
    </row>
    <row r="4644" spans="1:12" ht="25.5">
      <c r="A4644" t="str">
        <f t="shared" si="1289"/>
        <v>1.9.1.4.08.00.00 - Multas e Juros de Mora da Dívida Ativa sobre a 
 Contribuição Relativa à Despedida de Empregado sem Justa Causa</v>
      </c>
      <c r="B4644" s="33" t="s">
        <v>3925</v>
      </c>
      <c r="C4644" s="6">
        <v>0</v>
      </c>
      <c r="D4644" s="6">
        <v>0</v>
      </c>
      <c r="E4644" s="6"/>
      <c r="F4644" s="6"/>
      <c r="G4644" s="1">
        <f t="shared" si="1290"/>
        <v>0</v>
      </c>
      <c r="H4644" s="6"/>
      <c r="I4644" s="6"/>
      <c r="J4644" s="6"/>
      <c r="K4644" s="6"/>
      <c r="L4644" s="1">
        <f t="shared" si="1291"/>
        <v>0</v>
      </c>
    </row>
    <row r="4645" spans="1:12" ht="25.5">
      <c r="A4645" t="str">
        <f t="shared" si="1289"/>
        <v>1.9.1.4.09.00.00 - Multas e Juros de Mora da Dívida Ativa sobre a 
 Contribuição sobre a Remuneração Devida ao Trabalhador</v>
      </c>
      <c r="B4645" s="29" t="s">
        <v>3926</v>
      </c>
      <c r="C4645" s="4">
        <v>0</v>
      </c>
      <c r="D4645" s="4">
        <v>0</v>
      </c>
      <c r="E4645" s="4"/>
      <c r="F4645" s="4"/>
      <c r="G4645" s="1">
        <f t="shared" si="1290"/>
        <v>0</v>
      </c>
      <c r="H4645" s="4"/>
      <c r="I4645" s="4"/>
      <c r="J4645" s="4"/>
      <c r="K4645" s="4"/>
      <c r="L4645" s="1">
        <f t="shared" si="1291"/>
        <v>0</v>
      </c>
    </row>
    <row r="4646" spans="1:12" ht="25.5">
      <c r="A4646" t="str">
        <f t="shared" si="1289"/>
        <v>1.9.1.4.10.00.00 - Multas e Juros de Mora da Dívida Ativa da 
 Cota-Parte do Adicional ao Frete para Renovação da Marinha Mercante</v>
      </c>
      <c r="B4646" s="33" t="s">
        <v>3927</v>
      </c>
      <c r="C4646" s="6">
        <v>0</v>
      </c>
      <c r="D4646" s="6">
        <v>0</v>
      </c>
      <c r="E4646" s="6"/>
      <c r="F4646" s="6"/>
      <c r="G4646" s="1">
        <f t="shared" si="1290"/>
        <v>0</v>
      </c>
      <c r="H4646" s="6"/>
      <c r="I4646" s="6"/>
      <c r="J4646" s="6"/>
      <c r="K4646" s="6"/>
      <c r="L4646" s="1">
        <f t="shared" si="1291"/>
        <v>0</v>
      </c>
    </row>
    <row r="4647" spans="1:12" ht="38.25">
      <c r="A4647" t="str">
        <f t="shared" si="1289"/>
        <v>1.9.1.4.11.00.00 - Multas e Juros de Mora da Dívida Ativa da 
 Contribuição Relativa às Atividades de Comercialização de Petróleo e 
 seus Derivados, Gás Natural e Álcool Carburante</v>
      </c>
      <c r="B4647" s="29" t="s">
        <v>3928</v>
      </c>
      <c r="C4647" s="4">
        <v>0</v>
      </c>
      <c r="D4647" s="4">
        <v>0</v>
      </c>
      <c r="E4647" s="4"/>
      <c r="F4647" s="4"/>
      <c r="G4647" s="1">
        <f t="shared" si="1290"/>
        <v>0</v>
      </c>
      <c r="H4647" s="4"/>
      <c r="I4647" s="4"/>
      <c r="J4647" s="4"/>
      <c r="K4647" s="4"/>
      <c r="L4647" s="1">
        <f t="shared" si="1291"/>
        <v>0</v>
      </c>
    </row>
    <row r="4648" spans="1:12" ht="25.5">
      <c r="A4648" t="str">
        <f t="shared" si="1289"/>
        <v>1.9.1.4.12.00.00 - Juros de Mora do FUNDAF – Dívida Ativa das 
 Contribuições</v>
      </c>
      <c r="B4648" s="33" t="s">
        <v>3929</v>
      </c>
      <c r="C4648" s="6">
        <v>232365.82</v>
      </c>
      <c r="D4648" s="6">
        <v>0</v>
      </c>
      <c r="E4648" s="6"/>
      <c r="F4648" s="6"/>
      <c r="G4648" s="1">
        <f t="shared" si="1290"/>
        <v>232365.82</v>
      </c>
      <c r="H4648" s="6"/>
      <c r="I4648" s="6"/>
      <c r="J4648" s="6"/>
      <c r="K4648" s="6"/>
      <c r="L4648" s="1">
        <f t="shared" si="1291"/>
        <v>0</v>
      </c>
    </row>
    <row r="4649" spans="1:12" ht="25.5">
      <c r="A4649" t="str">
        <f t="shared" si="1289"/>
        <v>1.9.1.4.13.00.00 - Multas e Juros de Mora da Dívida Ativa das 
 Contribuições sobre os Serviços de Telecomunicações</v>
      </c>
      <c r="B4649" s="29" t="s">
        <v>3930</v>
      </c>
      <c r="C4649" s="4">
        <v>18.86</v>
      </c>
      <c r="D4649" s="4">
        <v>0</v>
      </c>
      <c r="E4649" s="4"/>
      <c r="F4649" s="4"/>
      <c r="G4649" s="1">
        <f t="shared" si="1290"/>
        <v>18.86</v>
      </c>
      <c r="H4649" s="4"/>
      <c r="I4649" s="4"/>
      <c r="J4649" s="4"/>
      <c r="K4649" s="4"/>
      <c r="L4649" s="1">
        <f t="shared" si="1291"/>
        <v>0</v>
      </c>
    </row>
    <row r="4650" spans="1:12" ht="25.5">
      <c r="A4650" t="str">
        <f t="shared" si="1289"/>
        <v>1.9.1.4.99.00.00 - Multas e Juros de Mora da Dívida Ativa de Outras 
 Contribuições</v>
      </c>
      <c r="B4650" s="33" t="s">
        <v>3931</v>
      </c>
      <c r="C4650" s="6">
        <v>2510851.61</v>
      </c>
      <c r="D4650" s="6">
        <v>9685.64</v>
      </c>
      <c r="E4650" s="6"/>
      <c r="F4650" s="6">
        <v>69222.78</v>
      </c>
      <c r="G4650" s="1">
        <f t="shared" si="1290"/>
        <v>2431943.19</v>
      </c>
      <c r="H4650" s="6"/>
      <c r="I4650" s="6"/>
      <c r="J4650" s="6"/>
      <c r="K4650" s="6"/>
      <c r="L4650" s="1">
        <f t="shared" si="1291"/>
        <v>0</v>
      </c>
    </row>
    <row r="4651" spans="1:12" ht="25.5">
      <c r="A4651" t="str">
        <f t="shared" si="1289"/>
        <v>1.9.1.5.00.00.00 - Multas e Juros de Mora da Dívida Ativa de Outras 
 Receitas</v>
      </c>
      <c r="B4651" s="29" t="s">
        <v>3932</v>
      </c>
      <c r="C4651" s="4">
        <v>115074486.26000001</v>
      </c>
      <c r="D4651" s="4">
        <v>8326.58</v>
      </c>
      <c r="E4651" s="4">
        <v>-13246.82</v>
      </c>
      <c r="F4651" s="4">
        <v>2249065.2599999998</v>
      </c>
      <c r="G4651" s="1">
        <f t="shared" si="1290"/>
        <v>112830341.23999999</v>
      </c>
      <c r="H4651" s="4">
        <v>52470226.899999999</v>
      </c>
      <c r="I4651" s="4"/>
      <c r="J4651" s="4"/>
      <c r="K4651" s="4">
        <v>14658.24</v>
      </c>
      <c r="L4651" s="1">
        <f t="shared" si="1291"/>
        <v>52455568.659999996</v>
      </c>
    </row>
    <row r="4652" spans="1:12" ht="25.5">
      <c r="A4652" t="str">
        <f t="shared" si="1289"/>
        <v>1.9.1.5.01.00.00 - Multas e Juros de Mora da Dívida Ativa das Multas 
 por Infração à Legislação Trabalhista</v>
      </c>
      <c r="B4652" s="33" t="s">
        <v>3933</v>
      </c>
      <c r="C4652" s="6">
        <v>701891.42</v>
      </c>
      <c r="D4652" s="6">
        <v>0</v>
      </c>
      <c r="E4652" s="6"/>
      <c r="F4652" s="6"/>
      <c r="G4652" s="1">
        <f t="shared" si="1290"/>
        <v>701891.42</v>
      </c>
      <c r="H4652" s="6"/>
      <c r="I4652" s="6"/>
      <c r="J4652" s="6"/>
      <c r="K4652" s="6"/>
      <c r="L4652" s="1">
        <f t="shared" si="1291"/>
        <v>0</v>
      </c>
    </row>
    <row r="4653" spans="1:12" ht="25.5">
      <c r="A4653" t="str">
        <f t="shared" si="1289"/>
        <v>1.9.1.5.02.00.00 - Multas e Juros de Mora da Dívida Ativa da Receita 
 de Exploração de Recursos Minerais</v>
      </c>
      <c r="B4653" s="29" t="s">
        <v>3934</v>
      </c>
      <c r="C4653" s="4">
        <v>6340887.9299999997</v>
      </c>
      <c r="D4653" s="4">
        <v>0</v>
      </c>
      <c r="E4653" s="4"/>
      <c r="F4653" s="4"/>
      <c r="G4653" s="1">
        <f t="shared" si="1290"/>
        <v>6340887.9299999997</v>
      </c>
      <c r="H4653" s="4"/>
      <c r="I4653" s="4"/>
      <c r="J4653" s="4"/>
      <c r="K4653" s="4"/>
      <c r="L4653" s="1">
        <f t="shared" si="1291"/>
        <v>0</v>
      </c>
    </row>
    <row r="4654" spans="1:12" ht="25.5">
      <c r="A4654" t="str">
        <f t="shared" si="1289"/>
        <v>1.9.1.5.03.00.00 - Multas e Juros de Mora da Dívida Ativa da Receita 
 de Outorga de Direitos de Exploração e Pesquisa Mineral</v>
      </c>
      <c r="B4654" s="33" t="s">
        <v>3935</v>
      </c>
      <c r="C4654" s="6">
        <v>1278600.53</v>
      </c>
      <c r="D4654" s="6">
        <v>0</v>
      </c>
      <c r="E4654" s="6"/>
      <c r="F4654" s="6"/>
      <c r="G4654" s="1">
        <f t="shared" si="1290"/>
        <v>1278600.53</v>
      </c>
      <c r="H4654" s="6"/>
      <c r="I4654" s="6"/>
      <c r="J4654" s="6"/>
      <c r="K4654" s="6"/>
      <c r="L4654" s="1">
        <f t="shared" si="1291"/>
        <v>0</v>
      </c>
    </row>
    <row r="4655" spans="1:12" ht="25.5">
      <c r="A4655" t="str">
        <f t="shared" si="1289"/>
        <v>1.9.1.5.04.00.00 - Multas e Juros de Mora da Receita da Dívida Ativa 
 das Multas Previstas na Legislação Minerária</v>
      </c>
      <c r="B4655" s="29" t="s">
        <v>3936</v>
      </c>
      <c r="C4655" s="4">
        <v>1305678.8999999999</v>
      </c>
      <c r="D4655" s="4">
        <v>0</v>
      </c>
      <c r="E4655" s="4"/>
      <c r="F4655" s="4"/>
      <c r="G4655" s="1">
        <f t="shared" si="1290"/>
        <v>1305678.8999999999</v>
      </c>
      <c r="H4655" s="4"/>
      <c r="I4655" s="4"/>
      <c r="J4655" s="4"/>
      <c r="K4655" s="4"/>
      <c r="L4655" s="1">
        <f t="shared" si="1291"/>
        <v>0</v>
      </c>
    </row>
    <row r="4656" spans="1:12" ht="25.5">
      <c r="A4656" t="str">
        <f t="shared" si="1289"/>
        <v>1.9.1.5.05.00.00 - Multas e Juros de Mora da Receita da Dívida Ativa 
 dos Serviços de Inspeção e Fiscalização da Atividade Mineral</v>
      </c>
      <c r="B4656" s="33" t="s">
        <v>3937</v>
      </c>
      <c r="C4656" s="6">
        <v>81608.44</v>
      </c>
      <c r="D4656" s="6">
        <v>0</v>
      </c>
      <c r="E4656" s="6"/>
      <c r="F4656" s="6"/>
      <c r="G4656" s="1">
        <f t="shared" si="1290"/>
        <v>81608.44</v>
      </c>
      <c r="H4656" s="6"/>
      <c r="I4656" s="6"/>
      <c r="J4656" s="6"/>
      <c r="K4656" s="6"/>
      <c r="L4656" s="1">
        <f t="shared" si="1291"/>
        <v>0</v>
      </c>
    </row>
    <row r="4657" spans="1:12" ht="25.5">
      <c r="A4657" t="str">
        <f t="shared" si="1289"/>
        <v>1.9.1.5.06.00.00 - Multas e Juros de Mora da Receita da Dívida Ativa 
 da Multa de Poluição de Águas</v>
      </c>
      <c r="B4657" s="29" t="s">
        <v>3938</v>
      </c>
      <c r="C4657" s="4">
        <v>110976</v>
      </c>
      <c r="D4657" s="4">
        <v>0</v>
      </c>
      <c r="E4657" s="4"/>
      <c r="F4657" s="4"/>
      <c r="G4657" s="1">
        <f t="shared" si="1290"/>
        <v>110976</v>
      </c>
      <c r="H4657" s="4"/>
      <c r="I4657" s="4"/>
      <c r="J4657" s="4"/>
      <c r="K4657" s="4"/>
      <c r="L4657" s="1">
        <f t="shared" si="1291"/>
        <v>0</v>
      </c>
    </row>
    <row r="4658" spans="1:12" ht="25.5">
      <c r="A4658" t="str">
        <f t="shared" si="1289"/>
        <v>1.9.1.5.07.00.00 - Multas e Juros de Mora da Receita da Dívida Ativa 
 da Outorga de Direitos de Uso de Recursos Hídricos</v>
      </c>
      <c r="B4658" s="33" t="s">
        <v>3939</v>
      </c>
      <c r="C4658" s="6">
        <v>0</v>
      </c>
      <c r="D4658" s="6">
        <v>0</v>
      </c>
      <c r="E4658" s="6"/>
      <c r="F4658" s="6"/>
      <c r="G4658" s="1">
        <f t="shared" si="1290"/>
        <v>0</v>
      </c>
      <c r="H4658" s="6"/>
      <c r="I4658" s="6"/>
      <c r="J4658" s="6"/>
      <c r="K4658" s="6"/>
      <c r="L4658" s="1">
        <f t="shared" si="1291"/>
        <v>0</v>
      </c>
    </row>
    <row r="4659" spans="1:12" ht="25.5">
      <c r="A4659" t="str">
        <f t="shared" si="1289"/>
        <v>1.9.1.5.08.00.00 - Multas e Juros de Mora da Receita da Dívida Ativa 
 da Multa Prevista no Código Brasileiro de Aeronáutica</v>
      </c>
      <c r="B4659" s="29" t="s">
        <v>3940</v>
      </c>
      <c r="C4659" s="4">
        <v>0</v>
      </c>
      <c r="D4659" s="4">
        <v>0</v>
      </c>
      <c r="E4659" s="4"/>
      <c r="F4659" s="4"/>
      <c r="G4659" s="1">
        <f t="shared" si="1290"/>
        <v>0</v>
      </c>
      <c r="H4659" s="4"/>
      <c r="I4659" s="4"/>
      <c r="J4659" s="4"/>
      <c r="K4659" s="4"/>
      <c r="L4659" s="1">
        <f t="shared" si="1291"/>
        <v>0</v>
      </c>
    </row>
    <row r="4660" spans="1:12" ht="25.5">
      <c r="A4660" t="str">
        <f t="shared" si="1289"/>
        <v>1.9.1.5.09.00.00 - Multas e Juros de Mora da Receita da Dívida Ativa 
 dos Serviços de Inspeção e Fiscalização</v>
      </c>
      <c r="B4660" s="33" t="s">
        <v>3941</v>
      </c>
      <c r="C4660" s="6">
        <v>119355.05</v>
      </c>
      <c r="D4660" s="6">
        <v>0</v>
      </c>
      <c r="E4660" s="6"/>
      <c r="F4660" s="6">
        <v>2.57</v>
      </c>
      <c r="G4660" s="1">
        <f t="shared" si="1290"/>
        <v>119352.48</v>
      </c>
      <c r="H4660" s="6"/>
      <c r="I4660" s="6"/>
      <c r="J4660" s="6"/>
      <c r="K4660" s="6"/>
      <c r="L4660" s="1">
        <f t="shared" si="1291"/>
        <v>0</v>
      </c>
    </row>
    <row r="4661" spans="1:12" ht="25.5">
      <c r="A4661" t="str">
        <f t="shared" ref="A4661:A4724" si="1292">TRIM(B4661)</f>
        <v>1.9.1.5.10.00.00 - Multas e Juros de Mora da Receita da Dívida Ativa 
 das Multas Previstas na Lei Geral das Telecomunicações</v>
      </c>
      <c r="B4661" s="29" t="s">
        <v>3942</v>
      </c>
      <c r="C4661" s="4">
        <v>1086024.53</v>
      </c>
      <c r="D4661" s="4">
        <v>0</v>
      </c>
      <c r="E4661" s="4"/>
      <c r="F4661" s="4"/>
      <c r="G4661" s="1">
        <f t="shared" si="1290"/>
        <v>1086024.53</v>
      </c>
      <c r="H4661" s="4"/>
      <c r="I4661" s="4"/>
      <c r="J4661" s="4"/>
      <c r="K4661" s="4"/>
      <c r="L4661" s="1">
        <f t="shared" si="1291"/>
        <v>0</v>
      </c>
    </row>
    <row r="4662" spans="1:12" ht="25.5">
      <c r="A4662" t="str">
        <f t="shared" si="1292"/>
        <v>1.9.1.5.11.00.00 - Multas e Juros de Mora da Receita da Dívida Ativa 
 de Concessões e Permissões – Serviços de Comunicação</v>
      </c>
      <c r="B4662" s="33" t="s">
        <v>3943</v>
      </c>
      <c r="C4662" s="6">
        <v>0</v>
      </c>
      <c r="D4662" s="6">
        <v>0</v>
      </c>
      <c r="E4662" s="6"/>
      <c r="F4662" s="6"/>
      <c r="G4662" s="1">
        <f t="shared" si="1290"/>
        <v>0</v>
      </c>
      <c r="H4662" s="6"/>
      <c r="I4662" s="6"/>
      <c r="J4662" s="6"/>
      <c r="K4662" s="6"/>
      <c r="L4662" s="1">
        <f t="shared" si="1291"/>
        <v>0</v>
      </c>
    </row>
    <row r="4663" spans="1:12" ht="38.25">
      <c r="A4663" t="str">
        <f t="shared" si="1292"/>
        <v>1.9.1.5.12.00.00 - Multas e Juros de Mora da Receita da Dívida Ativa 
 da Contribuição para o Desenvolvimento da Indústria Cinematográfica 
 Nacional</v>
      </c>
      <c r="B4663" s="29" t="s">
        <v>3944</v>
      </c>
      <c r="C4663" s="4">
        <v>0</v>
      </c>
      <c r="D4663" s="4">
        <v>0</v>
      </c>
      <c r="E4663" s="4"/>
      <c r="F4663" s="4"/>
      <c r="G4663" s="1">
        <f t="shared" ref="G4663:G4726" si="1293">C4663-D4663-E4663-F4663</f>
        <v>0</v>
      </c>
      <c r="H4663" s="4"/>
      <c r="I4663" s="4"/>
      <c r="J4663" s="4"/>
      <c r="K4663" s="4"/>
      <c r="L4663" s="1">
        <f t="shared" ref="L4663:L4726" si="1294">H4663-I4663-J4663-K4663</f>
        <v>0</v>
      </c>
    </row>
    <row r="4664" spans="1:12" ht="38.25">
      <c r="A4664" t="str">
        <f t="shared" si="1292"/>
        <v>1.9.1.5.13.00.00 - Multas e Juros de Mora da Receita da Dívida Ativa 
 decorrente da Não-Aplicação de Incentivos Fiscais em Projetos 
 Culturais e Indústria Cinematográfica</v>
      </c>
      <c r="B4664" s="33" t="s">
        <v>3945</v>
      </c>
      <c r="C4664" s="6">
        <v>0</v>
      </c>
      <c r="D4664" s="6">
        <v>0</v>
      </c>
      <c r="E4664" s="6">
        <v>0</v>
      </c>
      <c r="F4664" s="6">
        <v>0</v>
      </c>
      <c r="G4664" s="1">
        <f t="shared" si="1293"/>
        <v>0</v>
      </c>
      <c r="H4664" s="6"/>
      <c r="I4664" s="6"/>
      <c r="J4664" s="6"/>
      <c r="K4664" s="6"/>
      <c r="L4664" s="1">
        <f t="shared" si="1294"/>
        <v>0</v>
      </c>
    </row>
    <row r="4665" spans="1:12" ht="25.5">
      <c r="A4665" t="str">
        <f t="shared" si="1292"/>
        <v>1.9.1.5.14.00.00 - Multas e Juros de Mora da Receita da Dívida Ativa 
 das Multas por Infrações à Legislação Cinematográfica</v>
      </c>
      <c r="B4665" s="29" t="s">
        <v>3946</v>
      </c>
      <c r="C4665" s="4">
        <v>0</v>
      </c>
      <c r="D4665" s="4">
        <v>0</v>
      </c>
      <c r="E4665" s="4"/>
      <c r="F4665" s="4"/>
      <c r="G4665" s="1">
        <f t="shared" si="1293"/>
        <v>0</v>
      </c>
      <c r="H4665" s="4"/>
      <c r="I4665" s="4"/>
      <c r="J4665" s="4"/>
      <c r="K4665" s="4"/>
      <c r="L4665" s="1">
        <f t="shared" si="1294"/>
        <v>0</v>
      </c>
    </row>
    <row r="4666" spans="1:12" ht="25.5">
      <c r="A4666" t="str">
        <f t="shared" si="1292"/>
        <v>1.9.1.5.15.00.00 - Multas e Juros de Mora da Receita da Dívida Ativa 
 da Utilização de Recursos Hídricos – Demais Empresas</v>
      </c>
      <c r="B4666" s="33" t="s">
        <v>3947</v>
      </c>
      <c r="C4666" s="6">
        <v>1662594.87</v>
      </c>
      <c r="D4666" s="6">
        <v>0</v>
      </c>
      <c r="E4666" s="6"/>
      <c r="F4666" s="6"/>
      <c r="G4666" s="1">
        <f t="shared" si="1293"/>
        <v>1662594.87</v>
      </c>
      <c r="H4666" s="6"/>
      <c r="I4666" s="6"/>
      <c r="J4666" s="6"/>
      <c r="K4666" s="6"/>
      <c r="L4666" s="1">
        <f t="shared" si="1294"/>
        <v>0</v>
      </c>
    </row>
    <row r="4667" spans="1:12" ht="38.25">
      <c r="A4667" t="str">
        <f t="shared" si="1292"/>
        <v>1.9.1.5.16.00.00 - Multas e Juros de Mora da Receita da Dívida Ativa 
 das Multas Previstas em Lei por Infrações no Setor de Energia 
 Elétrica</v>
      </c>
      <c r="B4667" s="29" t="s">
        <v>3948</v>
      </c>
      <c r="C4667" s="4">
        <v>0</v>
      </c>
      <c r="D4667" s="4">
        <v>0</v>
      </c>
      <c r="E4667" s="4"/>
      <c r="F4667" s="4"/>
      <c r="G4667" s="1">
        <f t="shared" si="1293"/>
        <v>0</v>
      </c>
      <c r="H4667" s="4"/>
      <c r="I4667" s="4"/>
      <c r="J4667" s="4"/>
      <c r="K4667" s="4"/>
      <c r="L4667" s="1">
        <f t="shared" si="1294"/>
        <v>0</v>
      </c>
    </row>
    <row r="4668" spans="1:12" ht="25.5">
      <c r="A4668" t="str">
        <f t="shared" si="1292"/>
        <v>1.9.1.5.17.00.00 - Multas e Juros de Mora da Receita da Dívida Ativa 
 da Taxa de Fiscalização de Serviços de Energia Elétrica</v>
      </c>
      <c r="B4668" s="33" t="s">
        <v>3949</v>
      </c>
      <c r="C4668" s="6">
        <v>27899.360000000001</v>
      </c>
      <c r="D4668" s="6">
        <v>0</v>
      </c>
      <c r="E4668" s="6"/>
      <c r="F4668" s="6"/>
      <c r="G4668" s="1">
        <f t="shared" si="1293"/>
        <v>27899.360000000001</v>
      </c>
      <c r="H4668" s="6"/>
      <c r="I4668" s="6"/>
      <c r="J4668" s="6"/>
      <c r="K4668" s="6"/>
      <c r="L4668" s="1">
        <f t="shared" si="1294"/>
        <v>0</v>
      </c>
    </row>
    <row r="4669" spans="1:12" ht="38.25">
      <c r="A4669" t="str">
        <f t="shared" si="1292"/>
        <v>1.9.1.5.18.00.00 - Multas e Juros de Mora da Receita da Dívida 
 Ativadas Multas Previstas na Legislação sobre Lubrificantes e 
 Combustíveis</v>
      </c>
      <c r="B4669" s="29" t="s">
        <v>3950</v>
      </c>
      <c r="C4669" s="4">
        <v>0</v>
      </c>
      <c r="D4669" s="4">
        <v>0</v>
      </c>
      <c r="E4669" s="4"/>
      <c r="F4669" s="4"/>
      <c r="G4669" s="1">
        <f t="shared" si="1293"/>
        <v>0</v>
      </c>
      <c r="H4669" s="4"/>
      <c r="I4669" s="4"/>
      <c r="J4669" s="4"/>
      <c r="K4669" s="4"/>
      <c r="L4669" s="1">
        <f t="shared" si="1294"/>
        <v>0</v>
      </c>
    </row>
    <row r="4670" spans="1:12" ht="51">
      <c r="A4670" t="str">
        <f t="shared" si="1292"/>
        <v>1.9.1.5.19.00.00 - Multas e Juros de Mora da Dívida Ativa das 
 Compensações Financeiras entre o Regime Geral e os Regimes Próprios 
 de Previdência dos Servidores</v>
      </c>
      <c r="B4670" s="33" t="s">
        <v>3951</v>
      </c>
      <c r="C4670" s="6">
        <v>74316.81</v>
      </c>
      <c r="D4670" s="6">
        <v>0</v>
      </c>
      <c r="E4670" s="6"/>
      <c r="F4670" s="6"/>
      <c r="G4670" s="1">
        <f t="shared" si="1293"/>
        <v>74316.81</v>
      </c>
      <c r="H4670" s="6"/>
      <c r="I4670" s="6"/>
      <c r="J4670" s="6"/>
      <c r="K4670" s="6"/>
      <c r="L4670" s="1">
        <f t="shared" si="1294"/>
        <v>0</v>
      </c>
    </row>
    <row r="4671" spans="1:12" ht="38.25">
      <c r="A4671" t="str">
        <f t="shared" si="1292"/>
        <v>1.9.1.5.20.00.00 - Multas e Juros de Mora da Receita da Dívida Ativa 
 da Taxa de Fiscalização e Autos de Infração no âmbito do Regime de 
 Previdência Complementar Fechada</v>
      </c>
      <c r="B4671" s="29" t="s">
        <v>3952</v>
      </c>
      <c r="C4671" s="4">
        <v>41634.699999999997</v>
      </c>
      <c r="D4671" s="4">
        <v>0</v>
      </c>
      <c r="E4671" s="4"/>
      <c r="F4671" s="4"/>
      <c r="G4671" s="1">
        <f t="shared" si="1293"/>
        <v>41634.699999999997</v>
      </c>
      <c r="H4671" s="4"/>
      <c r="I4671" s="4"/>
      <c r="J4671" s="4"/>
      <c r="K4671" s="4"/>
      <c r="L4671" s="1">
        <f t="shared" si="1294"/>
        <v>0</v>
      </c>
    </row>
    <row r="4672" spans="1:12" ht="25.5">
      <c r="A4672" t="str">
        <f t="shared" si="1292"/>
        <v>1.9.1.5.99.00.00 - Outras Multas e Juros de Mora da Dívida Ativa de 
 Outras Receitas</v>
      </c>
      <c r="B4672" s="33" t="s">
        <v>3953</v>
      </c>
      <c r="C4672" s="6">
        <v>102243017.72</v>
      </c>
      <c r="D4672" s="6">
        <v>8326.58</v>
      </c>
      <c r="E4672" s="6">
        <v>-13246.82</v>
      </c>
      <c r="F4672" s="6">
        <v>2249062.69</v>
      </c>
      <c r="G4672" s="1">
        <f t="shared" si="1293"/>
        <v>99998875.269999996</v>
      </c>
      <c r="H4672" s="6">
        <v>52470226.899999999</v>
      </c>
      <c r="I4672" s="6"/>
      <c r="J4672" s="6"/>
      <c r="K4672" s="6">
        <v>14658.24</v>
      </c>
      <c r="L4672" s="1">
        <f t="shared" si="1294"/>
        <v>52455568.659999996</v>
      </c>
    </row>
    <row r="4673" spans="1:12">
      <c r="A4673" t="str">
        <f t="shared" si="1292"/>
        <v>1.9.1.8.00.00.00 - Multas e Juros de Mora de Outras Receitas</v>
      </c>
      <c r="B4673" s="29" t="s">
        <v>3954</v>
      </c>
      <c r="C4673" s="4">
        <v>124580168.75</v>
      </c>
      <c r="D4673" s="4">
        <v>18246.43</v>
      </c>
      <c r="E4673" s="4">
        <v>-123.51</v>
      </c>
      <c r="F4673" s="4">
        <v>627313.26</v>
      </c>
      <c r="G4673" s="1">
        <f t="shared" si="1293"/>
        <v>123934732.56999999</v>
      </c>
      <c r="H4673" s="4">
        <v>53160714.130000003</v>
      </c>
      <c r="I4673" s="4"/>
      <c r="J4673" s="4"/>
      <c r="K4673" s="4">
        <v>40.9</v>
      </c>
      <c r="L4673" s="1">
        <f t="shared" si="1294"/>
        <v>53160673.230000004</v>
      </c>
    </row>
    <row r="4674" spans="1:12">
      <c r="A4674" t="str">
        <f t="shared" si="1292"/>
        <v>1.9.1.8.01.00.00 - Multas e Juros de Mora de Aluguel</v>
      </c>
      <c r="B4674" s="33" t="s">
        <v>3955</v>
      </c>
      <c r="C4674" s="6">
        <v>1574327.62</v>
      </c>
      <c r="D4674" s="6">
        <v>1704.35</v>
      </c>
      <c r="E4674" s="6"/>
      <c r="F4674" s="6">
        <v>1168.96</v>
      </c>
      <c r="G4674" s="1">
        <f t="shared" si="1293"/>
        <v>1571454.31</v>
      </c>
      <c r="H4674" s="6">
        <v>222459.86</v>
      </c>
      <c r="I4674" s="6"/>
      <c r="J4674" s="6"/>
      <c r="K4674" s="6"/>
      <c r="L4674" s="1">
        <f t="shared" si="1294"/>
        <v>222459.86</v>
      </c>
    </row>
    <row r="4675" spans="1:12">
      <c r="A4675" t="str">
        <f t="shared" si="1292"/>
        <v>1.9.1.8.02.00.00 - Multas e Juros de Mora de Arrendamentos</v>
      </c>
      <c r="B4675" s="29" t="s">
        <v>3956</v>
      </c>
      <c r="C4675" s="4">
        <v>3376571.81</v>
      </c>
      <c r="D4675" s="4">
        <v>0</v>
      </c>
      <c r="E4675" s="4"/>
      <c r="F4675" s="4"/>
      <c r="G4675" s="1">
        <f t="shared" si="1293"/>
        <v>3376571.81</v>
      </c>
      <c r="H4675" s="4">
        <v>594603.94999999995</v>
      </c>
      <c r="I4675" s="4"/>
      <c r="J4675" s="4"/>
      <c r="K4675" s="4"/>
      <c r="L4675" s="1">
        <f t="shared" si="1294"/>
        <v>594603.94999999995</v>
      </c>
    </row>
    <row r="4676" spans="1:12">
      <c r="A4676" t="str">
        <f t="shared" si="1292"/>
        <v>1.9.1.8.03.00.00 - Multas e Juros de Mora de Laudêmios</v>
      </c>
      <c r="B4676" s="33" t="s">
        <v>3957</v>
      </c>
      <c r="C4676" s="6">
        <v>3648.1</v>
      </c>
      <c r="D4676" s="6">
        <v>0</v>
      </c>
      <c r="E4676" s="6"/>
      <c r="F4676" s="6"/>
      <c r="G4676" s="1">
        <f t="shared" si="1293"/>
        <v>3648.1</v>
      </c>
      <c r="H4676" s="6"/>
      <c r="I4676" s="6"/>
      <c r="J4676" s="6"/>
      <c r="K4676" s="6"/>
      <c r="L4676" s="1">
        <f t="shared" si="1294"/>
        <v>0</v>
      </c>
    </row>
    <row r="4677" spans="1:12" ht="25.5">
      <c r="A4677" t="str">
        <f t="shared" si="1292"/>
        <v>1.9.1.8.04.00.00 - Multa e Juros de Mora da Alienação de Bens 
 Imóveis de Domínio da União</v>
      </c>
      <c r="B4677" s="29" t="s">
        <v>3958</v>
      </c>
      <c r="C4677" s="4">
        <v>47763.39</v>
      </c>
      <c r="D4677" s="4">
        <v>0</v>
      </c>
      <c r="E4677" s="4"/>
      <c r="F4677" s="4"/>
      <c r="G4677" s="1">
        <f t="shared" si="1293"/>
        <v>47763.39</v>
      </c>
      <c r="H4677" s="4"/>
      <c r="I4677" s="4"/>
      <c r="J4677" s="4"/>
      <c r="K4677" s="4"/>
      <c r="L4677" s="1">
        <f t="shared" si="1294"/>
        <v>0</v>
      </c>
    </row>
    <row r="4678" spans="1:12" ht="25.5">
      <c r="A4678" t="str">
        <f t="shared" si="1292"/>
        <v>1.9.1.8.05.00.00 - Multas e Juros de Mora da Alienação de Outros 
 Bens Imóveis</v>
      </c>
      <c r="B4678" s="33" t="s">
        <v>3959</v>
      </c>
      <c r="C4678" s="6">
        <v>751731.37</v>
      </c>
      <c r="D4678" s="6">
        <v>0</v>
      </c>
      <c r="E4678" s="6"/>
      <c r="F4678" s="6">
        <v>107565.71</v>
      </c>
      <c r="G4678" s="1">
        <f t="shared" si="1293"/>
        <v>644165.66</v>
      </c>
      <c r="H4678" s="6">
        <v>113007.46</v>
      </c>
      <c r="I4678" s="6"/>
      <c r="J4678" s="6"/>
      <c r="K4678" s="6"/>
      <c r="L4678" s="1">
        <f t="shared" si="1294"/>
        <v>113007.46</v>
      </c>
    </row>
    <row r="4679" spans="1:12">
      <c r="A4679" t="str">
        <f t="shared" si="1292"/>
        <v>1.9.1.8.06.00.00 - Multas e Juros de Mora do Parcelamento</v>
      </c>
      <c r="B4679" s="29" t="s">
        <v>3960</v>
      </c>
      <c r="C4679" s="4">
        <v>12257.44</v>
      </c>
      <c r="D4679" s="4">
        <v>0</v>
      </c>
      <c r="E4679" s="4"/>
      <c r="F4679" s="4"/>
      <c r="G4679" s="1">
        <f t="shared" si="1293"/>
        <v>12257.44</v>
      </c>
      <c r="H4679" s="4"/>
      <c r="I4679" s="4"/>
      <c r="J4679" s="4"/>
      <c r="K4679" s="4"/>
      <c r="L4679" s="1">
        <f t="shared" si="1294"/>
        <v>0</v>
      </c>
    </row>
    <row r="4680" spans="1:12">
      <c r="A4680" t="str">
        <f t="shared" si="1292"/>
        <v>1.9.1.8.07.00.00 - Multas e Juros de Mora de Foros</v>
      </c>
      <c r="B4680" s="33" t="s">
        <v>3961</v>
      </c>
      <c r="C4680" s="6">
        <v>5441.66</v>
      </c>
      <c r="D4680" s="6">
        <v>0</v>
      </c>
      <c r="E4680" s="6"/>
      <c r="F4680" s="6"/>
      <c r="G4680" s="1">
        <f t="shared" si="1293"/>
        <v>5441.66</v>
      </c>
      <c r="H4680" s="6"/>
      <c r="I4680" s="6"/>
      <c r="J4680" s="6"/>
      <c r="K4680" s="6"/>
      <c r="L4680" s="1">
        <f t="shared" si="1294"/>
        <v>0</v>
      </c>
    </row>
    <row r="4681" spans="1:12">
      <c r="A4681" t="str">
        <f t="shared" si="1292"/>
        <v>1.9.1.8.08.00.00 - Multas e Juros de Mora da Taxa de Ocupação</v>
      </c>
      <c r="B4681" s="29" t="s">
        <v>3962</v>
      </c>
      <c r="C4681" s="4">
        <v>3304.4</v>
      </c>
      <c r="D4681" s="4">
        <v>0</v>
      </c>
      <c r="E4681" s="4"/>
      <c r="F4681" s="4"/>
      <c r="G4681" s="1">
        <f t="shared" si="1293"/>
        <v>3304.4</v>
      </c>
      <c r="H4681" s="4"/>
      <c r="I4681" s="4"/>
      <c r="J4681" s="4"/>
      <c r="K4681" s="4"/>
      <c r="L4681" s="1">
        <f t="shared" si="1294"/>
        <v>0</v>
      </c>
    </row>
    <row r="4682" spans="1:12">
      <c r="A4682" t="str">
        <f t="shared" si="1292"/>
        <v>1.9.1.8.09.00.00 - Multas e Juros de Mora de Dividendos</v>
      </c>
      <c r="B4682" s="33" t="s">
        <v>3963</v>
      </c>
      <c r="C4682" s="6">
        <v>35414.160000000003</v>
      </c>
      <c r="D4682" s="6">
        <v>0</v>
      </c>
      <c r="E4682" s="6"/>
      <c r="F4682" s="6"/>
      <c r="G4682" s="1">
        <f t="shared" si="1293"/>
        <v>35414.160000000003</v>
      </c>
      <c r="H4682" s="6">
        <v>22025.94</v>
      </c>
      <c r="I4682" s="6"/>
      <c r="J4682" s="6"/>
      <c r="K4682" s="6"/>
      <c r="L4682" s="1">
        <f t="shared" si="1294"/>
        <v>22025.94</v>
      </c>
    </row>
    <row r="4683" spans="1:12">
      <c r="A4683" t="str">
        <f t="shared" si="1292"/>
        <v>1.9.1.8.10.00.00 - Multas e Juros de Mora de Participações</v>
      </c>
      <c r="B4683" s="29" t="s">
        <v>3964</v>
      </c>
      <c r="C4683" s="4">
        <v>127.33</v>
      </c>
      <c r="D4683" s="4">
        <v>0</v>
      </c>
      <c r="E4683" s="4"/>
      <c r="F4683" s="4"/>
      <c r="G4683" s="1">
        <f t="shared" si="1293"/>
        <v>127.33</v>
      </c>
      <c r="H4683" s="4">
        <v>2721348.36</v>
      </c>
      <c r="I4683" s="4"/>
      <c r="J4683" s="4"/>
      <c r="K4683" s="4"/>
      <c r="L4683" s="1">
        <f t="shared" si="1294"/>
        <v>2721348.36</v>
      </c>
    </row>
    <row r="4684" spans="1:12" ht="25.5">
      <c r="A4684" t="str">
        <f t="shared" si="1292"/>
        <v>1.9.1.8.11.00.00 - Multas e Juros de Mora da Receita dos Direitos 
 “Antidumping” e dos Direitos Compensatórios</v>
      </c>
      <c r="B4684" s="33" t="s">
        <v>3965</v>
      </c>
      <c r="C4684" s="6">
        <v>2547.79</v>
      </c>
      <c r="D4684" s="6">
        <v>0</v>
      </c>
      <c r="E4684" s="6"/>
      <c r="F4684" s="6">
        <v>-43.73</v>
      </c>
      <c r="G4684" s="1">
        <f t="shared" si="1293"/>
        <v>2591.52</v>
      </c>
      <c r="H4684" s="6"/>
      <c r="I4684" s="6"/>
      <c r="J4684" s="6"/>
      <c r="K4684" s="6"/>
      <c r="L4684" s="1">
        <f t="shared" si="1294"/>
        <v>0</v>
      </c>
    </row>
    <row r="4685" spans="1:12" ht="25.5">
      <c r="A4685" t="str">
        <f t="shared" si="1292"/>
        <v>1.9.1.8.12.00.00 - Multas e Juros de Mora da Receita Decorrente de 
 Bens Apreendidos</v>
      </c>
      <c r="B4685" s="29" t="s">
        <v>3966</v>
      </c>
      <c r="C4685" s="4">
        <v>15909.33</v>
      </c>
      <c r="D4685" s="4">
        <v>0</v>
      </c>
      <c r="E4685" s="4"/>
      <c r="F4685" s="4"/>
      <c r="G4685" s="1">
        <f t="shared" si="1293"/>
        <v>15909.33</v>
      </c>
      <c r="H4685" s="4"/>
      <c r="I4685" s="4"/>
      <c r="J4685" s="4"/>
      <c r="K4685" s="4"/>
      <c r="L4685" s="1">
        <f t="shared" si="1294"/>
        <v>0</v>
      </c>
    </row>
    <row r="4686" spans="1:12" ht="25.5">
      <c r="A4686" t="str">
        <f t="shared" si="1292"/>
        <v>1.9.1.8.14.00.00 - Multas e Juros de Mora da Receita de Exploração 
 de Recursos Minerais</v>
      </c>
      <c r="B4686" s="33" t="s">
        <v>3967</v>
      </c>
      <c r="C4686" s="6">
        <v>33549.68</v>
      </c>
      <c r="D4686" s="6">
        <v>0</v>
      </c>
      <c r="E4686" s="6"/>
      <c r="F4686" s="6"/>
      <c r="G4686" s="1">
        <f t="shared" si="1293"/>
        <v>33549.68</v>
      </c>
      <c r="H4686" s="6"/>
      <c r="I4686" s="6"/>
      <c r="J4686" s="6"/>
      <c r="K4686" s="6"/>
      <c r="L4686" s="1">
        <f t="shared" si="1294"/>
        <v>0</v>
      </c>
    </row>
    <row r="4687" spans="1:12" ht="25.5">
      <c r="A4687" t="str">
        <f t="shared" si="1292"/>
        <v>1.9.1.8.15.00.00 - Multas e Juros de Mora da Receita de Outorga de 
 Direitos de Exploração e Pesquisa Mineral</v>
      </c>
      <c r="B4687" s="29" t="s">
        <v>3968</v>
      </c>
      <c r="C4687" s="4">
        <v>2275.29</v>
      </c>
      <c r="D4687" s="4"/>
      <c r="E4687" s="4"/>
      <c r="F4687" s="4"/>
      <c r="G4687" s="1">
        <f t="shared" si="1293"/>
        <v>2275.29</v>
      </c>
      <c r="H4687" s="4"/>
      <c r="I4687" s="4"/>
      <c r="J4687" s="4"/>
      <c r="K4687" s="4"/>
      <c r="L4687" s="1">
        <f t="shared" si="1294"/>
        <v>0</v>
      </c>
    </row>
    <row r="4688" spans="1:12" ht="25.5">
      <c r="A4688" t="str">
        <f t="shared" si="1292"/>
        <v>1.9.1.8.16.00.00 - Multas e Juros de Mora da Receita de Concessão 
 Florestal</v>
      </c>
      <c r="B4688" s="33" t="s">
        <v>3969</v>
      </c>
      <c r="C4688" s="6"/>
      <c r="D4688" s="6"/>
      <c r="E4688" s="6"/>
      <c r="F4688" s="6"/>
      <c r="G4688" s="1">
        <f t="shared" si="1293"/>
        <v>0</v>
      </c>
      <c r="H4688" s="6">
        <v>30.7</v>
      </c>
      <c r="I4688" s="6"/>
      <c r="J4688" s="6"/>
      <c r="K4688" s="6"/>
      <c r="L4688" s="1">
        <f t="shared" si="1294"/>
        <v>30.7</v>
      </c>
    </row>
    <row r="4689" spans="1:12" ht="25.5">
      <c r="A4689" t="str">
        <f t="shared" si="1292"/>
        <v>1.9.1.8.17.00.00 - Multa e Juros de Mora pela Cessão de Uso de Bens 
 da União</v>
      </c>
      <c r="B4689" s="29" t="s">
        <v>3970</v>
      </c>
      <c r="C4689" s="4"/>
      <c r="D4689" s="4"/>
      <c r="E4689" s="4"/>
      <c r="F4689" s="4"/>
      <c r="G4689" s="1">
        <f t="shared" si="1293"/>
        <v>0</v>
      </c>
      <c r="H4689" s="4"/>
      <c r="I4689" s="4"/>
      <c r="J4689" s="4"/>
      <c r="K4689" s="4"/>
      <c r="L4689" s="1">
        <f t="shared" si="1294"/>
        <v>0</v>
      </c>
    </row>
    <row r="4690" spans="1:12" ht="25.5">
      <c r="A4690" t="str">
        <f t="shared" si="1292"/>
        <v>1.9.1.8.18.00.00 - Multa e Juros de Mora de Indenização por Posse ou 
 Ocupação Ilícita de Bens da União</v>
      </c>
      <c r="B4690" s="33" t="s">
        <v>3971</v>
      </c>
      <c r="C4690" s="6"/>
      <c r="D4690" s="6"/>
      <c r="E4690" s="6"/>
      <c r="F4690" s="6"/>
      <c r="G4690" s="1">
        <f t="shared" si="1293"/>
        <v>0</v>
      </c>
      <c r="H4690" s="6"/>
      <c r="I4690" s="6"/>
      <c r="J4690" s="6"/>
      <c r="K4690" s="6"/>
      <c r="L4690" s="1">
        <f t="shared" si="1294"/>
        <v>0</v>
      </c>
    </row>
    <row r="4691" spans="1:12" ht="25.5">
      <c r="A4691" t="str">
        <f t="shared" si="1292"/>
        <v>1.9.1.8.19.00.00 - Multas e Juros de Mora do Auto de Infração no 
 âmbito do Regime de Previdência Complementar Fechada</v>
      </c>
      <c r="B4691" s="29" t="s">
        <v>3972</v>
      </c>
      <c r="C4691" s="4"/>
      <c r="D4691" s="4"/>
      <c r="E4691" s="4"/>
      <c r="F4691" s="4"/>
      <c r="G4691" s="1">
        <f t="shared" si="1293"/>
        <v>0</v>
      </c>
      <c r="H4691" s="4"/>
      <c r="I4691" s="4"/>
      <c r="J4691" s="4"/>
      <c r="K4691" s="4"/>
      <c r="L4691" s="1">
        <f t="shared" si="1294"/>
        <v>0</v>
      </c>
    </row>
    <row r="4692" spans="1:12" ht="38.25">
      <c r="A4692" t="str">
        <f t="shared" si="1292"/>
        <v>1.9.1.8.20.00.00 - Multas e Juros de Mora da Receita Decorrente de 
 Medidas de Suspensão de Concessões dos Direitos de Propriedade 
 Intelectual</v>
      </c>
      <c r="B4692" s="33" t="s">
        <v>3973</v>
      </c>
      <c r="C4692" s="6"/>
      <c r="D4692" s="6"/>
      <c r="E4692" s="6"/>
      <c r="F4692" s="6"/>
      <c r="G4692" s="1">
        <f t="shared" si="1293"/>
        <v>0</v>
      </c>
      <c r="H4692" s="6"/>
      <c r="I4692" s="6"/>
      <c r="J4692" s="6"/>
      <c r="K4692" s="6"/>
      <c r="L4692" s="1">
        <f t="shared" si="1294"/>
        <v>0</v>
      </c>
    </row>
    <row r="4693" spans="1:12" ht="25.5">
      <c r="A4693" t="str">
        <f t="shared" si="1292"/>
        <v>1.9.1.8.21.00.00 - Multas e Juros de Mora do Ressarcimento 
 Decorrente de Ações Regressivas Oriundas da Relação de Trabalho</v>
      </c>
      <c r="B4693" s="29" t="s">
        <v>3974</v>
      </c>
      <c r="C4693" s="4"/>
      <c r="D4693" s="4"/>
      <c r="E4693" s="4"/>
      <c r="F4693" s="4"/>
      <c r="G4693" s="1">
        <f t="shared" si="1293"/>
        <v>0</v>
      </c>
      <c r="H4693" s="4"/>
      <c r="I4693" s="4"/>
      <c r="J4693" s="4"/>
      <c r="K4693" s="4"/>
      <c r="L4693" s="1">
        <f t="shared" si="1294"/>
        <v>0</v>
      </c>
    </row>
    <row r="4694" spans="1:12" ht="25.5">
      <c r="A4694" t="str">
        <f t="shared" si="1292"/>
        <v>1.9.1.8.23.00.00 - Multa e Juros de Mora Decorrentes da Restituição 
 de Recursos de Fomento</v>
      </c>
      <c r="B4694" s="33" t="s">
        <v>3975</v>
      </c>
      <c r="C4694" s="6"/>
      <c r="D4694" s="6"/>
      <c r="E4694" s="6"/>
      <c r="F4694" s="6"/>
      <c r="G4694" s="1">
        <f t="shared" si="1293"/>
        <v>0</v>
      </c>
      <c r="H4694" s="6"/>
      <c r="I4694" s="6"/>
      <c r="J4694" s="6"/>
      <c r="K4694" s="6"/>
      <c r="L4694" s="1">
        <f t="shared" si="1294"/>
        <v>0</v>
      </c>
    </row>
    <row r="4695" spans="1:12" ht="25.5">
      <c r="A4695" t="str">
        <f t="shared" si="1292"/>
        <v>1.9.1.8.24.00.00 - Multas e Juros de Mora das Receitas de Concessão 
 e Outorga na Área de Telecomunicações</v>
      </c>
      <c r="B4695" s="29" t="s">
        <v>3976</v>
      </c>
      <c r="C4695" s="4"/>
      <c r="D4695" s="4"/>
      <c r="E4695" s="4"/>
      <c r="F4695" s="4"/>
      <c r="G4695" s="1">
        <f t="shared" si="1293"/>
        <v>0</v>
      </c>
      <c r="H4695" s="4"/>
      <c r="I4695" s="4"/>
      <c r="J4695" s="4"/>
      <c r="K4695" s="4"/>
      <c r="L4695" s="1">
        <f t="shared" si="1294"/>
        <v>0</v>
      </c>
    </row>
    <row r="4696" spans="1:12" ht="25.5">
      <c r="A4696" t="str">
        <f t="shared" si="1292"/>
        <v>1.9.1.8.25.00.00 - Multas e Juros de Mora Incidentes sobre as Multas 
 Previstas na Lei Geral das Telecomunicações</v>
      </c>
      <c r="B4696" s="33" t="s">
        <v>3977</v>
      </c>
      <c r="C4696" s="6"/>
      <c r="D4696" s="6"/>
      <c r="E4696" s="6"/>
      <c r="F4696" s="6"/>
      <c r="G4696" s="1">
        <f t="shared" si="1293"/>
        <v>0</v>
      </c>
      <c r="H4696" s="6"/>
      <c r="I4696" s="6"/>
      <c r="J4696" s="6"/>
      <c r="K4696" s="6"/>
      <c r="L4696" s="1">
        <f t="shared" si="1294"/>
        <v>0</v>
      </c>
    </row>
    <row r="4697" spans="1:12" ht="25.5">
      <c r="A4697" t="str">
        <f t="shared" si="1292"/>
        <v>1.9.1.8.26.00.00 - Multas e Juros de Mora Decorrentes de Multas por 
 Auto de Infração</v>
      </c>
      <c r="B4697" s="29" t="s">
        <v>3978</v>
      </c>
      <c r="C4697" s="4">
        <v>2265359.4300000002</v>
      </c>
      <c r="D4697" s="4"/>
      <c r="E4697" s="4"/>
      <c r="F4697" s="4"/>
      <c r="G4697" s="1">
        <f t="shared" si="1293"/>
        <v>2265359.4300000002</v>
      </c>
      <c r="H4697" s="4"/>
      <c r="I4697" s="4"/>
      <c r="J4697" s="4"/>
      <c r="K4697" s="4"/>
      <c r="L4697" s="1">
        <f t="shared" si="1294"/>
        <v>0</v>
      </c>
    </row>
    <row r="4698" spans="1:12" ht="25.5">
      <c r="A4698" t="str">
        <f t="shared" si="1292"/>
        <v>1.9.1.8.27.00.00 - Multas e Juros de Mora dos Serviços de 
 Certificação e Homologação de Produtos de Telecomunicações</v>
      </c>
      <c r="B4698" s="33" t="s">
        <v>3979</v>
      </c>
      <c r="C4698" s="6"/>
      <c r="D4698" s="6"/>
      <c r="E4698" s="6"/>
      <c r="F4698" s="6"/>
      <c r="G4698" s="1">
        <f t="shared" si="1293"/>
        <v>0</v>
      </c>
      <c r="H4698" s="6"/>
      <c r="I4698" s="6"/>
      <c r="J4698" s="6"/>
      <c r="K4698" s="6"/>
      <c r="L4698" s="1">
        <f t="shared" si="1294"/>
        <v>0</v>
      </c>
    </row>
    <row r="4699" spans="1:12">
      <c r="A4699" t="str">
        <f t="shared" si="1292"/>
        <v>1.9.1.8.99.00.00 - Outras Multas e Juros de Mora</v>
      </c>
      <c r="B4699" s="29" t="s">
        <v>3980</v>
      </c>
      <c r="C4699" s="4">
        <v>116449939.95</v>
      </c>
      <c r="D4699" s="4">
        <v>16542.080000000002</v>
      </c>
      <c r="E4699" s="4">
        <v>-123.51</v>
      </c>
      <c r="F4699" s="4">
        <v>518622.32</v>
      </c>
      <c r="G4699" s="1">
        <f t="shared" si="1293"/>
        <v>115914899.06000002</v>
      </c>
      <c r="H4699" s="4">
        <v>49487237.859999999</v>
      </c>
      <c r="I4699" s="4"/>
      <c r="J4699" s="4"/>
      <c r="K4699" s="4">
        <v>40.9</v>
      </c>
      <c r="L4699" s="1">
        <f t="shared" si="1294"/>
        <v>49487196.960000001</v>
      </c>
    </row>
    <row r="4700" spans="1:12">
      <c r="A4700" t="str">
        <f t="shared" si="1292"/>
        <v>1.9.1.9.00.00.00 - Multas de Outras Origens</v>
      </c>
      <c r="B4700" s="33" t="s">
        <v>3981</v>
      </c>
      <c r="C4700" s="6">
        <v>3590869276.25</v>
      </c>
      <c r="D4700" s="6">
        <v>741287.8</v>
      </c>
      <c r="E4700" s="6">
        <v>-4307.5</v>
      </c>
      <c r="F4700" s="6">
        <v>-13661148.42</v>
      </c>
      <c r="G4700" s="1">
        <f t="shared" si="1293"/>
        <v>3603793444.3699999</v>
      </c>
      <c r="H4700" s="6">
        <v>3271897722.1700001</v>
      </c>
      <c r="I4700" s="6"/>
      <c r="J4700" s="6"/>
      <c r="K4700" s="6">
        <v>119192866.04000001</v>
      </c>
      <c r="L4700" s="1">
        <f t="shared" si="1294"/>
        <v>3152704856.1300001</v>
      </c>
    </row>
    <row r="4701" spans="1:12">
      <c r="A4701" t="str">
        <f t="shared" si="1292"/>
        <v>1.9.2.0.00.00.00 - Indenizações e Restituições</v>
      </c>
      <c r="B4701" s="29" t="s">
        <v>3982</v>
      </c>
      <c r="C4701" s="4">
        <v>3744953695.6399999</v>
      </c>
      <c r="D4701" s="4">
        <v>750737.96</v>
      </c>
      <c r="E4701" s="4">
        <v>74240.149999999994</v>
      </c>
      <c r="F4701" s="4">
        <v>6079050.5099999998</v>
      </c>
      <c r="G4701" s="1">
        <f t="shared" si="1293"/>
        <v>3738049667.0199995</v>
      </c>
      <c r="H4701" s="4">
        <v>4409593979.8800001</v>
      </c>
      <c r="I4701" s="4"/>
      <c r="J4701" s="4"/>
      <c r="K4701" s="4">
        <v>12539467.199999999</v>
      </c>
      <c r="L4701" s="1">
        <f t="shared" si="1294"/>
        <v>4397054512.6800003</v>
      </c>
    </row>
    <row r="4702" spans="1:12">
      <c r="A4702" t="str">
        <f t="shared" si="1292"/>
        <v>1.9.2.1.00.00.00 - Indenizações</v>
      </c>
      <c r="B4702" s="33" t="s">
        <v>3983</v>
      </c>
      <c r="C4702" s="6">
        <v>453081067.82999998</v>
      </c>
      <c r="D4702" s="6">
        <v>70337.05</v>
      </c>
      <c r="E4702" s="6">
        <v>73237.05</v>
      </c>
      <c r="F4702" s="6">
        <v>701656.07</v>
      </c>
      <c r="G4702" s="1">
        <f t="shared" si="1293"/>
        <v>452235837.65999997</v>
      </c>
      <c r="H4702" s="6">
        <v>237926705.77000001</v>
      </c>
      <c r="I4702" s="6"/>
      <c r="J4702" s="6"/>
      <c r="K4702" s="6">
        <v>10360340.130000001</v>
      </c>
      <c r="L4702" s="1">
        <f t="shared" si="1294"/>
        <v>227566365.64000002</v>
      </c>
    </row>
    <row r="4703" spans="1:12">
      <c r="A4703" t="str">
        <f t="shared" si="1292"/>
        <v>1.9.2.2.00.00.00 - Restituições</v>
      </c>
      <c r="B4703" s="29" t="s">
        <v>3984</v>
      </c>
      <c r="C4703" s="4">
        <v>3291872627.8099999</v>
      </c>
      <c r="D4703" s="4">
        <v>680400.91</v>
      </c>
      <c r="E4703" s="4">
        <v>1003.1</v>
      </c>
      <c r="F4703" s="4">
        <v>5377394.4400000004</v>
      </c>
      <c r="G4703" s="1">
        <f t="shared" si="1293"/>
        <v>3285813829.3600001</v>
      </c>
      <c r="H4703" s="4">
        <v>4171667274.1100001</v>
      </c>
      <c r="I4703" s="4"/>
      <c r="J4703" s="4"/>
      <c r="K4703" s="4">
        <v>2179127.0699999998</v>
      </c>
      <c r="L4703" s="1">
        <f t="shared" si="1294"/>
        <v>4169488147.04</v>
      </c>
    </row>
    <row r="4704" spans="1:12">
      <c r="A4704" t="str">
        <f t="shared" si="1292"/>
        <v>1.9.2.2.01.00.00 - Restituições de Convênios</v>
      </c>
      <c r="B4704" s="33" t="s">
        <v>3985</v>
      </c>
      <c r="C4704" s="6">
        <v>99270445.730000004</v>
      </c>
      <c r="D4704" s="6">
        <v>52928.31</v>
      </c>
      <c r="E4704" s="6"/>
      <c r="F4704" s="6">
        <v>800162.46</v>
      </c>
      <c r="G4704" s="1">
        <f t="shared" si="1293"/>
        <v>98417354.960000008</v>
      </c>
      <c r="H4704" s="6">
        <v>142121087.00999999</v>
      </c>
      <c r="I4704" s="6"/>
      <c r="J4704" s="6"/>
      <c r="K4704" s="6">
        <v>613944.13</v>
      </c>
      <c r="L4704" s="1">
        <f t="shared" si="1294"/>
        <v>141507142.88</v>
      </c>
    </row>
    <row r="4705" spans="1:12">
      <c r="A4705" t="str">
        <f t="shared" si="1292"/>
        <v>1.9.2.2.02.00.00 - Restituições de Benefícios não Desembolsados</v>
      </c>
      <c r="B4705" s="29" t="s">
        <v>3986</v>
      </c>
      <c r="C4705" s="4">
        <v>6807058.3700000001</v>
      </c>
      <c r="D4705" s="4"/>
      <c r="E4705" s="4"/>
      <c r="F4705" s="4"/>
      <c r="G4705" s="1">
        <f t="shared" si="1293"/>
        <v>6807058.3700000001</v>
      </c>
      <c r="H4705" s="4">
        <v>11899144.75</v>
      </c>
      <c r="I4705" s="4"/>
      <c r="J4705" s="4"/>
      <c r="K4705" s="4">
        <v>2338</v>
      </c>
      <c r="L4705" s="1">
        <f t="shared" si="1294"/>
        <v>11896806.75</v>
      </c>
    </row>
    <row r="4706" spans="1:12" ht="25.5">
      <c r="A4706" t="str">
        <f t="shared" si="1292"/>
        <v>1.9.2.2.03.00.00 - Restituições de Constribuições Previdenciárias 
 Complementares</v>
      </c>
      <c r="B4706" s="33" t="s">
        <v>3987</v>
      </c>
      <c r="C4706" s="6">
        <v>3276540.23</v>
      </c>
      <c r="D4706" s="6"/>
      <c r="E4706" s="6"/>
      <c r="F4706" s="6"/>
      <c r="G4706" s="1">
        <f t="shared" si="1293"/>
        <v>3276540.23</v>
      </c>
      <c r="H4706" s="6">
        <v>2394818.65</v>
      </c>
      <c r="I4706" s="6"/>
      <c r="J4706" s="6"/>
      <c r="K4706" s="6"/>
      <c r="L4706" s="1">
        <f t="shared" si="1294"/>
        <v>2394818.65</v>
      </c>
    </row>
    <row r="4707" spans="1:12" ht="25.5">
      <c r="A4707" t="str">
        <f t="shared" si="1292"/>
        <v>1.9.2.2.04.00.00 - Restituições não Reclamadas das Condenações 
 Judiciais</v>
      </c>
      <c r="B4707" s="29" t="s">
        <v>3988</v>
      </c>
      <c r="C4707" s="4">
        <v>10127275.029999999</v>
      </c>
      <c r="D4707" s="4"/>
      <c r="E4707" s="4"/>
      <c r="F4707" s="4"/>
      <c r="G4707" s="1">
        <f t="shared" si="1293"/>
        <v>10127275.029999999</v>
      </c>
      <c r="H4707" s="4"/>
      <c r="I4707" s="4"/>
      <c r="J4707" s="4"/>
      <c r="K4707" s="4"/>
      <c r="L4707" s="1">
        <f t="shared" si="1294"/>
        <v>0</v>
      </c>
    </row>
    <row r="4708" spans="1:12" ht="25.5">
      <c r="A4708" t="str">
        <f t="shared" si="1292"/>
        <v>1.9.2.2.05.00.00 - Ressarcimento por Operadoras de Seguros Privados 
 de Assistência à Saúde</v>
      </c>
      <c r="B4708" s="33" t="s">
        <v>3989</v>
      </c>
      <c r="C4708" s="6">
        <v>141.05000000000001</v>
      </c>
      <c r="D4708" s="6"/>
      <c r="E4708" s="6"/>
      <c r="F4708" s="6"/>
      <c r="G4708" s="1">
        <f t="shared" si="1293"/>
        <v>141.05000000000001</v>
      </c>
      <c r="H4708" s="6"/>
      <c r="I4708" s="6"/>
      <c r="J4708" s="6"/>
      <c r="K4708" s="6"/>
      <c r="L4708" s="1">
        <f t="shared" si="1294"/>
        <v>0</v>
      </c>
    </row>
    <row r="4709" spans="1:12" ht="25.5">
      <c r="A4709" t="str">
        <f t="shared" si="1292"/>
        <v>1.9.2.2.06.00.00 - Ressarcimento do Custo de Disponibilização de 
 Medicamentos</v>
      </c>
      <c r="B4709" s="29" t="s">
        <v>3990</v>
      </c>
      <c r="C4709" s="4">
        <v>522905.37</v>
      </c>
      <c r="D4709" s="4"/>
      <c r="E4709" s="4"/>
      <c r="F4709" s="4"/>
      <c r="G4709" s="1">
        <f t="shared" si="1293"/>
        <v>522905.37</v>
      </c>
      <c r="H4709" s="4">
        <v>209468.22</v>
      </c>
      <c r="I4709" s="4"/>
      <c r="J4709" s="4"/>
      <c r="K4709" s="4"/>
      <c r="L4709" s="1">
        <f t="shared" si="1294"/>
        <v>209468.22</v>
      </c>
    </row>
    <row r="4710" spans="1:12">
      <c r="A4710" t="str">
        <f t="shared" si="1292"/>
        <v>1.9.2.2.07.00.00 - Recuperação de Despesas de Exercícios Anteriores</v>
      </c>
      <c r="B4710" s="33" t="s">
        <v>3991</v>
      </c>
      <c r="C4710" s="6">
        <v>78384087.480000004</v>
      </c>
      <c r="D4710" s="6"/>
      <c r="E4710" s="6"/>
      <c r="F4710" s="6">
        <v>38806.57</v>
      </c>
      <c r="G4710" s="1">
        <f t="shared" si="1293"/>
        <v>78345280.910000011</v>
      </c>
      <c r="H4710" s="6">
        <v>227648523.72999999</v>
      </c>
      <c r="I4710" s="6"/>
      <c r="J4710" s="6"/>
      <c r="K4710" s="6">
        <v>12717.23</v>
      </c>
      <c r="L4710" s="1">
        <f t="shared" si="1294"/>
        <v>227635806.5</v>
      </c>
    </row>
    <row r="4711" spans="1:12" ht="25.5">
      <c r="A4711" t="str">
        <f t="shared" si="1292"/>
        <v>1.9.2.2.08.00.00 - Ressarcimento de Pagamentos de Honorários 
 Técnicos-Periciais</v>
      </c>
      <c r="B4711" s="29" t="s">
        <v>3992</v>
      </c>
      <c r="C4711" s="4">
        <v>1300913.1100000001</v>
      </c>
      <c r="D4711" s="4"/>
      <c r="E4711" s="4"/>
      <c r="F4711" s="4"/>
      <c r="G4711" s="1">
        <f t="shared" si="1293"/>
        <v>1300913.1100000001</v>
      </c>
      <c r="H4711" s="4">
        <v>10356866.07</v>
      </c>
      <c r="I4711" s="4"/>
      <c r="J4711" s="4"/>
      <c r="K4711" s="4"/>
      <c r="L4711" s="1">
        <f t="shared" si="1294"/>
        <v>10356866.07</v>
      </c>
    </row>
    <row r="4712" spans="1:12" ht="25.5">
      <c r="A4712" t="str">
        <f t="shared" si="1292"/>
        <v>1.9.2.2.09.00.00 - Ressarcimento de Despesas do Porte de Remessa e 
 Retorno dos Autos</v>
      </c>
      <c r="B4712" s="33" t="s">
        <v>3993</v>
      </c>
      <c r="C4712" s="6">
        <v>22934446.420000002</v>
      </c>
      <c r="D4712" s="6"/>
      <c r="E4712" s="6"/>
      <c r="F4712" s="6"/>
      <c r="G4712" s="1">
        <f t="shared" si="1293"/>
        <v>22934446.420000002</v>
      </c>
      <c r="H4712" s="6">
        <v>1070834.51</v>
      </c>
      <c r="I4712" s="6"/>
      <c r="J4712" s="6"/>
      <c r="K4712" s="6"/>
      <c r="L4712" s="1">
        <f t="shared" si="1294"/>
        <v>1070834.51</v>
      </c>
    </row>
    <row r="4713" spans="1:12" ht="25.5">
      <c r="A4713" t="str">
        <f t="shared" si="1292"/>
        <v>1.9.2.2.10.00.00 - Compensações Financeiras entre o Regime Geral e 
 os Regimes Próprios de Previdência dos Servidores</v>
      </c>
      <c r="B4713" s="29" t="s">
        <v>3994</v>
      </c>
      <c r="C4713" s="4">
        <v>968974195.37</v>
      </c>
      <c r="D4713" s="4"/>
      <c r="E4713" s="4"/>
      <c r="F4713" s="4">
        <v>6652.34</v>
      </c>
      <c r="G4713" s="1">
        <f t="shared" si="1293"/>
        <v>968967543.02999997</v>
      </c>
      <c r="H4713" s="4">
        <v>969296986.42999995</v>
      </c>
      <c r="I4713" s="4"/>
      <c r="J4713" s="4"/>
      <c r="K4713" s="4"/>
      <c r="L4713" s="1">
        <f t="shared" si="1294"/>
        <v>969296986.42999995</v>
      </c>
    </row>
    <row r="4714" spans="1:12" ht="25.5">
      <c r="A4714" t="str">
        <f t="shared" si="1292"/>
        <v>1.9.2.2.11.00.00 - Restituição de Parcelas do Seguro Desemprego 
 Recebidas Indevidamente</v>
      </c>
      <c r="B4714" s="33" t="s">
        <v>3995</v>
      </c>
      <c r="C4714" s="6">
        <v>36793.21</v>
      </c>
      <c r="D4714" s="6"/>
      <c r="E4714" s="6"/>
      <c r="F4714" s="6"/>
      <c r="G4714" s="1">
        <f t="shared" si="1293"/>
        <v>36793.21</v>
      </c>
      <c r="H4714" s="6">
        <v>6421639.96</v>
      </c>
      <c r="I4714" s="6"/>
      <c r="J4714" s="6"/>
      <c r="K4714" s="6"/>
      <c r="L4714" s="1">
        <f t="shared" si="1294"/>
        <v>6421639.96</v>
      </c>
    </row>
    <row r="4715" spans="1:12">
      <c r="A4715" t="str">
        <f t="shared" si="1292"/>
        <v>1.9.2.2.20.00.00 - Recuperação de Sinistros</v>
      </c>
      <c r="B4715" s="29" t="s">
        <v>3996</v>
      </c>
      <c r="C4715" s="4">
        <v>568506.65</v>
      </c>
      <c r="D4715" s="4"/>
      <c r="E4715" s="4"/>
      <c r="F4715" s="4"/>
      <c r="G4715" s="1">
        <f t="shared" si="1293"/>
        <v>568506.65</v>
      </c>
      <c r="H4715" s="4">
        <v>198639.01</v>
      </c>
      <c r="I4715" s="4"/>
      <c r="J4715" s="4"/>
      <c r="K4715" s="4"/>
      <c r="L4715" s="1">
        <f t="shared" si="1294"/>
        <v>198639.01</v>
      </c>
    </row>
    <row r="4716" spans="1:12" ht="25.5">
      <c r="A4716" t="str">
        <f t="shared" si="1292"/>
        <v>1.9.2.2.21.00.00 - Ressarcimentos de Pagamentos de Despesas pela 
 Deportação</v>
      </c>
      <c r="B4716" s="33" t="s">
        <v>3997</v>
      </c>
      <c r="C4716" s="6"/>
      <c r="D4716" s="6"/>
      <c r="E4716" s="6"/>
      <c r="F4716" s="6"/>
      <c r="G4716" s="1">
        <f t="shared" si="1293"/>
        <v>0</v>
      </c>
      <c r="H4716" s="6"/>
      <c r="I4716" s="6"/>
      <c r="J4716" s="6"/>
      <c r="K4716" s="6"/>
      <c r="L4716" s="1">
        <f t="shared" si="1294"/>
        <v>0</v>
      </c>
    </row>
    <row r="4717" spans="1:12" ht="25.5">
      <c r="A4717" t="str">
        <f t="shared" si="1292"/>
        <v>1.9.2.2.22.00.00 - Ressarcimento Decorrente de Ações Regressivas 
 Oriundas da Relação de Trabalho</v>
      </c>
      <c r="B4717" s="29" t="s">
        <v>3998</v>
      </c>
      <c r="C4717" s="4">
        <v>273560.28999999998</v>
      </c>
      <c r="D4717" s="4"/>
      <c r="E4717" s="4"/>
      <c r="F4717" s="4"/>
      <c r="G4717" s="1">
        <f t="shared" si="1293"/>
        <v>273560.28999999998</v>
      </c>
      <c r="H4717" s="4"/>
      <c r="I4717" s="4"/>
      <c r="J4717" s="4"/>
      <c r="K4717" s="4"/>
      <c r="L4717" s="1">
        <f t="shared" si="1294"/>
        <v>0</v>
      </c>
    </row>
    <row r="4718" spans="1:12">
      <c r="A4718" t="str">
        <f t="shared" si="1292"/>
        <v>1.9.2.2.23.00.00 - Restituição de Recursos de Fomento</v>
      </c>
      <c r="B4718" s="33" t="s">
        <v>3999</v>
      </c>
      <c r="C4718" s="6">
        <v>890057.91</v>
      </c>
      <c r="D4718" s="6"/>
      <c r="E4718" s="6"/>
      <c r="F4718" s="6"/>
      <c r="G4718" s="1">
        <f t="shared" si="1293"/>
        <v>890057.91</v>
      </c>
      <c r="H4718" s="6"/>
      <c r="I4718" s="6"/>
      <c r="J4718" s="6"/>
      <c r="K4718" s="6"/>
      <c r="L4718" s="1">
        <f t="shared" si="1294"/>
        <v>0</v>
      </c>
    </row>
    <row r="4719" spans="1:12" ht="25.5">
      <c r="A4719" t="str">
        <f t="shared" si="1292"/>
        <v>1.9.2.2.24.00.00 - Restituição de Recursos de Subvenções ou 
 Subsídios</v>
      </c>
      <c r="B4719" s="29" t="s">
        <v>4000</v>
      </c>
      <c r="C4719" s="4">
        <v>116134.43</v>
      </c>
      <c r="D4719" s="4"/>
      <c r="E4719" s="4"/>
      <c r="F4719" s="4"/>
      <c r="G4719" s="1">
        <f t="shared" si="1293"/>
        <v>116134.43</v>
      </c>
      <c r="H4719" s="4"/>
      <c r="I4719" s="4"/>
      <c r="J4719" s="4"/>
      <c r="K4719" s="4"/>
      <c r="L4719" s="1">
        <f t="shared" si="1294"/>
        <v>0</v>
      </c>
    </row>
    <row r="4720" spans="1:12" ht="25.5">
      <c r="A4720" t="str">
        <f t="shared" si="1292"/>
        <v>1.9.2.2.30.00.00 - Devoluções de Recursos Decorrentes de 
 Restituições Indevidas do Imposto de Renda</v>
      </c>
      <c r="B4720" s="33" t="s">
        <v>4001</v>
      </c>
      <c r="C4720" s="6">
        <v>106722.06</v>
      </c>
      <c r="D4720" s="6"/>
      <c r="E4720" s="6"/>
      <c r="F4720" s="6"/>
      <c r="G4720" s="1">
        <f t="shared" si="1293"/>
        <v>106722.06</v>
      </c>
      <c r="H4720" s="6"/>
      <c r="I4720" s="6"/>
      <c r="J4720" s="6"/>
      <c r="K4720" s="6"/>
      <c r="L4720" s="1">
        <f t="shared" si="1294"/>
        <v>0</v>
      </c>
    </row>
    <row r="4721" spans="1:12">
      <c r="A4721" t="str">
        <f t="shared" si="1292"/>
        <v>1.9.2.2.99.00.00 - Outras Restituições</v>
      </c>
      <c r="B4721" s="29" t="s">
        <v>4002</v>
      </c>
      <c r="C4721" s="4">
        <v>2097472384.74</v>
      </c>
      <c r="D4721" s="4">
        <v>627472.6</v>
      </c>
      <c r="E4721" s="4">
        <v>1003.1</v>
      </c>
      <c r="F4721" s="4">
        <v>4531773.07</v>
      </c>
      <c r="G4721" s="1">
        <f t="shared" si="1293"/>
        <v>2092312135.9700003</v>
      </c>
      <c r="H4721" s="4">
        <v>2800049265.77</v>
      </c>
      <c r="I4721" s="4"/>
      <c r="J4721" s="4"/>
      <c r="K4721" s="4">
        <v>1550127.71</v>
      </c>
      <c r="L4721" s="1">
        <f t="shared" si="1294"/>
        <v>2798499138.0599999</v>
      </c>
    </row>
    <row r="4722" spans="1:12" ht="25.5">
      <c r="A4722" t="str">
        <f t="shared" si="1292"/>
        <v>1.9.2.3.01.00.00 - Retorno de Investimentos Mediante Participação em 
 Empresas e Projetos</v>
      </c>
      <c r="B4722" s="33" t="s">
        <v>4003</v>
      </c>
      <c r="C4722" s="6">
        <v>810460.36</v>
      </c>
      <c r="D4722" s="6"/>
      <c r="E4722" s="6"/>
      <c r="F4722" s="6"/>
      <c r="G4722" s="1">
        <f t="shared" si="1293"/>
        <v>810460.36</v>
      </c>
      <c r="H4722" s="6"/>
      <c r="I4722" s="6"/>
      <c r="J4722" s="6"/>
      <c r="K4722" s="6"/>
      <c r="L4722" s="1">
        <f t="shared" si="1294"/>
        <v>0</v>
      </c>
    </row>
    <row r="4723" spans="1:12">
      <c r="A4723" t="str">
        <f t="shared" si="1292"/>
        <v>1.9.3.0.00.00.00 - Receita da Dívida Ativa</v>
      </c>
      <c r="B4723" s="29" t="s">
        <v>4004</v>
      </c>
      <c r="C4723" s="4">
        <v>6107347045.5600004</v>
      </c>
      <c r="D4723" s="4">
        <v>787443.55</v>
      </c>
      <c r="E4723" s="4">
        <v>10250.39</v>
      </c>
      <c r="F4723" s="4">
        <v>99716989.519999996</v>
      </c>
      <c r="G4723" s="1">
        <f t="shared" si="1293"/>
        <v>6006832362.0999994</v>
      </c>
      <c r="H4723" s="4">
        <v>4350643514.8400002</v>
      </c>
      <c r="I4723" s="4">
        <v>178450210.53999999</v>
      </c>
      <c r="J4723" s="4">
        <v>260008733.90000001</v>
      </c>
      <c r="K4723" s="4">
        <v>41974075.850000001</v>
      </c>
      <c r="L4723" s="1">
        <f t="shared" si="1294"/>
        <v>3870210494.5500002</v>
      </c>
    </row>
    <row r="4724" spans="1:12">
      <c r="A4724" t="str">
        <f t="shared" si="1292"/>
        <v>1.9.3.1.00.00.00 - Receita da Dívida Ativa Tributária</v>
      </c>
      <c r="B4724" s="33" t="s">
        <v>4005</v>
      </c>
      <c r="C4724" s="6">
        <v>5525948497.5200005</v>
      </c>
      <c r="D4724" s="6">
        <v>714810.86</v>
      </c>
      <c r="E4724" s="6">
        <v>10321.950000000001</v>
      </c>
      <c r="F4724" s="6">
        <v>71274443.530000001</v>
      </c>
      <c r="G4724" s="1">
        <f t="shared" si="1293"/>
        <v>5453948921.1800013</v>
      </c>
      <c r="H4724" s="6">
        <v>4074080117.0799999</v>
      </c>
      <c r="I4724" s="6">
        <v>178450210.53999999</v>
      </c>
      <c r="J4724" s="6">
        <v>260008733.90000001</v>
      </c>
      <c r="K4724" s="6">
        <v>40766424.200000003</v>
      </c>
      <c r="L4724" s="1">
        <f t="shared" si="1294"/>
        <v>3594854748.4400001</v>
      </c>
    </row>
    <row r="4725" spans="1:12" ht="25.5">
      <c r="A4725" t="str">
        <f t="shared" ref="A4725:A4788" si="1295">TRIM(B4725)</f>
        <v>1.9.3.1.01.00.00 - Receita da Dívida Ativa do Imposto sobre a Renda 
 e Proventos de Qualquer Natureza</v>
      </c>
      <c r="B4725" s="29" t="s">
        <v>4006</v>
      </c>
      <c r="C4725" s="4">
        <v>46211981.530000001</v>
      </c>
      <c r="D4725" s="4">
        <v>11884.52</v>
      </c>
      <c r="E4725" s="4">
        <v>9682</v>
      </c>
      <c r="F4725" s="4">
        <v>185015.85</v>
      </c>
      <c r="G4725" s="1">
        <f t="shared" si="1293"/>
        <v>46005399.159999996</v>
      </c>
      <c r="H4725" s="4"/>
      <c r="I4725" s="4"/>
      <c r="J4725" s="4"/>
      <c r="K4725" s="4"/>
      <c r="L4725" s="1">
        <f t="shared" si="1294"/>
        <v>0</v>
      </c>
    </row>
    <row r="4726" spans="1:12" ht="25.5">
      <c r="A4726" t="str">
        <f t="shared" si="1295"/>
        <v>1.9.3.1.02.00.00 - Receita da Dívida Ativa do Imposto sobre Produtos 
 Industrializados</v>
      </c>
      <c r="B4726" s="33" t="s">
        <v>4007</v>
      </c>
      <c r="C4726" s="6">
        <v>92454.03</v>
      </c>
      <c r="D4726" s="6"/>
      <c r="E4726" s="6"/>
      <c r="F4726" s="6"/>
      <c r="G4726" s="1">
        <f t="shared" si="1293"/>
        <v>92454.03</v>
      </c>
      <c r="H4726" s="6"/>
      <c r="I4726" s="6"/>
      <c r="J4726" s="6"/>
      <c r="K4726" s="6"/>
      <c r="L4726" s="1">
        <f t="shared" si="1294"/>
        <v>0</v>
      </c>
    </row>
    <row r="4727" spans="1:12" ht="38.25">
      <c r="A4727" t="str">
        <f t="shared" si="1295"/>
        <v>1.9.3.1.03.00.00 - Receita da Dívida Ativa do Imposto sobre 
 Operações de Crédito, Câmbio e Seguro, ou Relativas a Títulos ou 
 Valores Mobiliários</v>
      </c>
      <c r="B4727" s="29" t="s">
        <v>4008</v>
      </c>
      <c r="C4727" s="4">
        <v>137516.87</v>
      </c>
      <c r="D4727" s="4">
        <v>0</v>
      </c>
      <c r="E4727" s="4"/>
      <c r="F4727" s="4">
        <v>7365.87</v>
      </c>
      <c r="G4727" s="1">
        <f t="shared" ref="G4727:G4790" si="1296">C4727-D4727-E4727-F4727</f>
        <v>130151</v>
      </c>
      <c r="H4727" s="4"/>
      <c r="I4727" s="4"/>
      <c r="J4727" s="4"/>
      <c r="K4727" s="4"/>
      <c r="L4727" s="1">
        <f t="shared" ref="L4727:L4790" si="1297">H4727-I4727-J4727-K4727</f>
        <v>0</v>
      </c>
    </row>
    <row r="4728" spans="1:12" ht="25.5">
      <c r="A4728" t="str">
        <f t="shared" si="1295"/>
        <v>1.9.3.1.04.00.00 - Receita da Dívida Ativa do Imposto sobre a 
 Propriedade Territorial Rural</v>
      </c>
      <c r="B4728" s="33" t="s">
        <v>4009</v>
      </c>
      <c r="C4728" s="6">
        <v>26714234.66</v>
      </c>
      <c r="D4728" s="6">
        <v>0</v>
      </c>
      <c r="E4728" s="6"/>
      <c r="F4728" s="6">
        <v>6462.72</v>
      </c>
      <c r="G4728" s="1">
        <f t="shared" si="1296"/>
        <v>26707771.940000001</v>
      </c>
      <c r="H4728" s="6"/>
      <c r="I4728" s="6"/>
      <c r="J4728" s="6"/>
      <c r="K4728" s="6"/>
      <c r="L4728" s="1">
        <f t="shared" si="1297"/>
        <v>0</v>
      </c>
    </row>
    <row r="4729" spans="1:12" ht="25.5">
      <c r="A4729" t="str">
        <f t="shared" si="1295"/>
        <v>1.9.3.1.05.00.00 - Receita da Dívida Ativa do Imposto sobre a 
 Importação</v>
      </c>
      <c r="B4729" s="29" t="s">
        <v>4010</v>
      </c>
      <c r="C4729" s="4">
        <v>15647.66</v>
      </c>
      <c r="D4729" s="4">
        <v>0</v>
      </c>
      <c r="E4729" s="4"/>
      <c r="F4729" s="4"/>
      <c r="G4729" s="1">
        <f t="shared" si="1296"/>
        <v>15647.66</v>
      </c>
      <c r="H4729" s="4"/>
      <c r="I4729" s="4"/>
      <c r="J4729" s="4"/>
      <c r="K4729" s="4"/>
      <c r="L4729" s="1">
        <f t="shared" si="1297"/>
        <v>0</v>
      </c>
    </row>
    <row r="4730" spans="1:12" ht="25.5">
      <c r="A4730" t="str">
        <f t="shared" si="1295"/>
        <v>1.9.3.1.06.00.00 - Receita da Dívida Ativa do Imposto sobre a 
 Exportação</v>
      </c>
      <c r="B4730" s="33" t="s">
        <v>4011</v>
      </c>
      <c r="C4730" s="6">
        <v>194.13</v>
      </c>
      <c r="D4730" s="6">
        <v>0</v>
      </c>
      <c r="E4730" s="6"/>
      <c r="F4730" s="6"/>
      <c r="G4730" s="1">
        <f t="shared" si="1296"/>
        <v>194.13</v>
      </c>
      <c r="H4730" s="6"/>
      <c r="I4730" s="6"/>
      <c r="J4730" s="6"/>
      <c r="K4730" s="6"/>
      <c r="L4730" s="1">
        <f t="shared" si="1297"/>
        <v>0</v>
      </c>
    </row>
    <row r="4731" spans="1:12">
      <c r="A4731" t="str">
        <f t="shared" si="1295"/>
        <v>1.9.3.1.07.00.00 - Receita da Dívida Ativa de Custas Judiciais</v>
      </c>
      <c r="B4731" s="29" t="s">
        <v>4012</v>
      </c>
      <c r="C4731" s="4">
        <v>599836.24</v>
      </c>
      <c r="D4731" s="4">
        <v>0</v>
      </c>
      <c r="E4731" s="4">
        <v>0</v>
      </c>
      <c r="F4731" s="4">
        <v>9127.1299999999992</v>
      </c>
      <c r="G4731" s="1">
        <f t="shared" si="1296"/>
        <v>590709.11</v>
      </c>
      <c r="H4731" s="4">
        <v>8889689.1400000006</v>
      </c>
      <c r="I4731" s="4"/>
      <c r="J4731" s="4"/>
      <c r="K4731" s="4">
        <v>10858.46</v>
      </c>
      <c r="L4731" s="1">
        <f t="shared" si="1297"/>
        <v>8878830.6799999997</v>
      </c>
    </row>
    <row r="4732" spans="1:12" ht="25.5">
      <c r="A4732" t="str">
        <f t="shared" si="1295"/>
        <v>1.9.3.1.08.00.00 - Receita da Dívida Ativa da Taxa de Fiscalização 
 de Telecomunicações</v>
      </c>
      <c r="B4732" s="33" t="s">
        <v>4013</v>
      </c>
      <c r="C4732" s="6">
        <v>10492.24</v>
      </c>
      <c r="D4732" s="6">
        <v>0</v>
      </c>
      <c r="E4732" s="6"/>
      <c r="F4732" s="6"/>
      <c r="G4732" s="1">
        <f t="shared" si="1296"/>
        <v>10492.24</v>
      </c>
      <c r="H4732" s="6"/>
      <c r="I4732" s="6"/>
      <c r="J4732" s="6"/>
      <c r="K4732" s="6"/>
      <c r="L4732" s="1">
        <f t="shared" si="1297"/>
        <v>0</v>
      </c>
    </row>
    <row r="4733" spans="1:12" ht="25.5">
      <c r="A4733" t="str">
        <f t="shared" si="1295"/>
        <v>1.9.3.1.09.00.00 - Receita da Dívida Ativa decorrente da Taxa de 
 Fiscalização – TAFIC</v>
      </c>
      <c r="B4733" s="29" t="s">
        <v>4014</v>
      </c>
      <c r="C4733" s="4">
        <v>918328.39</v>
      </c>
      <c r="D4733" s="4">
        <v>0</v>
      </c>
      <c r="E4733" s="4"/>
      <c r="F4733" s="4"/>
      <c r="G4733" s="1">
        <f t="shared" si="1296"/>
        <v>918328.39</v>
      </c>
      <c r="H4733" s="4"/>
      <c r="I4733" s="4"/>
      <c r="J4733" s="4"/>
      <c r="K4733" s="4"/>
      <c r="L4733" s="1">
        <f t="shared" si="1297"/>
        <v>0</v>
      </c>
    </row>
    <row r="4734" spans="1:12" ht="25.5">
      <c r="A4734" t="str">
        <f t="shared" si="1295"/>
        <v>1.9.3.1.11.00.00 - Receita da Dívida Ativa do Imposto sobre a 
 Propriedade Predial e Territorial Urbana – IPTU</v>
      </c>
      <c r="B4734" s="33" t="s">
        <v>4015</v>
      </c>
      <c r="C4734" s="6">
        <v>3217262399.2600002</v>
      </c>
      <c r="D4734" s="6">
        <v>2262436.88</v>
      </c>
      <c r="E4734" s="6">
        <v>405.86</v>
      </c>
      <c r="F4734" s="6">
        <v>27883662.260000002</v>
      </c>
      <c r="G4734" s="1">
        <f t="shared" si="1296"/>
        <v>3187115894.2599998</v>
      </c>
      <c r="H4734" s="6">
        <v>85167455.319999993</v>
      </c>
      <c r="I4734" s="6">
        <v>104204.13</v>
      </c>
      <c r="J4734" s="6">
        <v>20840.990000000002</v>
      </c>
      <c r="K4734" s="6">
        <v>1493.31</v>
      </c>
      <c r="L4734" s="1">
        <f t="shared" si="1297"/>
        <v>85040916.890000001</v>
      </c>
    </row>
    <row r="4735" spans="1:12" ht="25.5">
      <c r="A4735" t="str">
        <f t="shared" si="1295"/>
        <v>1.9.3.1.12.00.00 - Receita da Dívida Ativa do Imposto sobre a 
 Transmissão Inter Vivos de Bens Imóveis - ITBI</v>
      </c>
      <c r="B4735" s="29" t="s">
        <v>4016</v>
      </c>
      <c r="C4735" s="4">
        <v>35597633.57</v>
      </c>
      <c r="D4735" s="4">
        <v>2872.22</v>
      </c>
      <c r="E4735" s="4"/>
      <c r="F4735" s="4">
        <v>1304879.7</v>
      </c>
      <c r="G4735" s="1">
        <f t="shared" si="1296"/>
        <v>34289881.649999999</v>
      </c>
      <c r="H4735" s="4">
        <v>362471.42</v>
      </c>
      <c r="I4735" s="4"/>
      <c r="J4735" s="4"/>
      <c r="K4735" s="4"/>
      <c r="L4735" s="1">
        <f t="shared" si="1297"/>
        <v>362471.42</v>
      </c>
    </row>
    <row r="4736" spans="1:12" ht="25.5">
      <c r="A4736" t="str">
        <f t="shared" si="1295"/>
        <v>1.9.3.1.13.00.00 - Receita da Dívida Ativa do Imposto sobre Serviços 
 de Qualquer Natureza – ISS</v>
      </c>
      <c r="B4736" s="33" t="s">
        <v>4017</v>
      </c>
      <c r="C4736" s="6">
        <v>1299014266.1199999</v>
      </c>
      <c r="D4736" s="6">
        <v>-675106.9</v>
      </c>
      <c r="E4736" s="6"/>
      <c r="F4736" s="6">
        <v>32433204.289999999</v>
      </c>
      <c r="G4736" s="1">
        <f t="shared" si="1296"/>
        <v>1267256168.73</v>
      </c>
      <c r="H4736" s="6">
        <v>36512018.25</v>
      </c>
      <c r="I4736" s="6"/>
      <c r="J4736" s="6"/>
      <c r="K4736" s="6"/>
      <c r="L4736" s="1">
        <f t="shared" si="1297"/>
        <v>36512018.25</v>
      </c>
    </row>
    <row r="4737" spans="1:12" ht="25.5">
      <c r="A4737" t="str">
        <f t="shared" si="1295"/>
        <v>1.9.3.1.14.00.00 - Receita da Dívida Ativa do Imposto sobre a 
 Propriedade de Veículos Automotores – IPVA</v>
      </c>
      <c r="B4737" s="29" t="s">
        <v>4018</v>
      </c>
      <c r="C4737" s="4">
        <v>2782853.81</v>
      </c>
      <c r="D4737" s="4">
        <v>0</v>
      </c>
      <c r="E4737" s="4">
        <v>0</v>
      </c>
      <c r="F4737" s="4">
        <v>0</v>
      </c>
      <c r="G4737" s="1">
        <f t="shared" si="1296"/>
        <v>2782853.81</v>
      </c>
      <c r="H4737" s="4">
        <v>1397033631.9300001</v>
      </c>
      <c r="I4737" s="4">
        <v>37272868.729999997</v>
      </c>
      <c r="J4737" s="4">
        <v>48592992.909999996</v>
      </c>
      <c r="K4737" s="4">
        <v>721418.58</v>
      </c>
      <c r="L4737" s="1">
        <f t="shared" si="1297"/>
        <v>1310446351.71</v>
      </c>
    </row>
    <row r="4738" spans="1:12" ht="25.5">
      <c r="A4738" t="str">
        <f t="shared" si="1295"/>
        <v>1.9.3.1.15.00.00 - Receita da Dívida Ativa do Imposto sobre 
 Circulação de Mercadorias e Prestação de Serviços – ICMS</v>
      </c>
      <c r="B4738" s="33" t="s">
        <v>4019</v>
      </c>
      <c r="C4738" s="6">
        <v>1308.79</v>
      </c>
      <c r="D4738" s="6">
        <v>0</v>
      </c>
      <c r="E4738" s="6"/>
      <c r="F4738" s="6"/>
      <c r="G4738" s="1">
        <f t="shared" si="1296"/>
        <v>1308.79</v>
      </c>
      <c r="H4738" s="6">
        <v>2438095447.0999999</v>
      </c>
      <c r="I4738" s="6">
        <v>141073137.68000001</v>
      </c>
      <c r="J4738" s="6">
        <v>207969320.53999999</v>
      </c>
      <c r="K4738" s="6">
        <v>39739361.219999999</v>
      </c>
      <c r="L4738" s="1">
        <f t="shared" si="1297"/>
        <v>2049313627.6600001</v>
      </c>
    </row>
    <row r="4739" spans="1:12" ht="25.5">
      <c r="A4739" t="str">
        <f t="shared" si="1295"/>
        <v>1.9.3.1.20.00.00 - Receita da Dívida Ativa do Imposto sobre 
 Transmissão “Causa Mortis” e Doação de Bens e Direitos</v>
      </c>
      <c r="B4739" s="29" t="s">
        <v>4020</v>
      </c>
      <c r="C4739" s="4">
        <v>26812.63</v>
      </c>
      <c r="D4739" s="4">
        <v>0</v>
      </c>
      <c r="E4739" s="4"/>
      <c r="F4739" s="4"/>
      <c r="G4739" s="1">
        <f t="shared" si="1296"/>
        <v>26812.63</v>
      </c>
      <c r="H4739" s="4">
        <v>46298188.670000002</v>
      </c>
      <c r="I4739" s="4"/>
      <c r="J4739" s="4">
        <v>3425579.46</v>
      </c>
      <c r="K4739" s="4">
        <v>18200.57</v>
      </c>
      <c r="L4739" s="1">
        <f t="shared" si="1297"/>
        <v>42854408.640000001</v>
      </c>
    </row>
    <row r="4740" spans="1:12" ht="25.5">
      <c r="A4740" t="str">
        <f t="shared" si="1295"/>
        <v>1.9.3.1.35.00.00 - Receita da Dívida Ativa da Taxa de Fiscalização e 
 Vigilância Sanitária</v>
      </c>
      <c r="B4740" s="33" t="s">
        <v>4021</v>
      </c>
      <c r="C4740" s="6">
        <v>26204955.550000001</v>
      </c>
      <c r="D4740" s="6">
        <v>5105.68</v>
      </c>
      <c r="E4740" s="6">
        <v>0</v>
      </c>
      <c r="F4740" s="6">
        <v>81739.429999999993</v>
      </c>
      <c r="G4740" s="1">
        <f t="shared" si="1296"/>
        <v>26118110.440000001</v>
      </c>
      <c r="H4740" s="6"/>
      <c r="I4740" s="6"/>
      <c r="J4740" s="6"/>
      <c r="K4740" s="6"/>
      <c r="L4740" s="1">
        <f t="shared" si="1297"/>
        <v>0</v>
      </c>
    </row>
    <row r="4741" spans="1:12" ht="25.5">
      <c r="A4741" t="str">
        <f t="shared" si="1295"/>
        <v>1.9.3.1.36.00.00 - Receita da Dívida Ativa da Taxa de Saúde 
 Suplementar</v>
      </c>
      <c r="B4741" s="29" t="s">
        <v>4022</v>
      </c>
      <c r="C4741" s="4">
        <v>46919.16</v>
      </c>
      <c r="D4741" s="4">
        <v>0</v>
      </c>
      <c r="E4741" s="4"/>
      <c r="F4741" s="4"/>
      <c r="G4741" s="1">
        <f t="shared" si="1296"/>
        <v>46919.16</v>
      </c>
      <c r="H4741" s="4"/>
      <c r="I4741" s="4"/>
      <c r="J4741" s="4"/>
      <c r="K4741" s="4"/>
      <c r="L4741" s="1">
        <f t="shared" si="1297"/>
        <v>0</v>
      </c>
    </row>
    <row r="4742" spans="1:12" ht="25.5">
      <c r="A4742" t="str">
        <f t="shared" si="1295"/>
        <v>1.9.3.1.98.00.00 - Receita da Dívida Ativa das Contribuições de 
 Melhoria</v>
      </c>
      <c r="B4742" s="33" t="s">
        <v>4023</v>
      </c>
      <c r="C4742" s="6">
        <v>25849956.219999999</v>
      </c>
      <c r="D4742" s="6">
        <v>13.52</v>
      </c>
      <c r="E4742" s="6">
        <v>17.62</v>
      </c>
      <c r="F4742" s="6">
        <v>1945616.24</v>
      </c>
      <c r="G4742" s="1">
        <f t="shared" si="1296"/>
        <v>23904308.84</v>
      </c>
      <c r="H4742" s="6"/>
      <c r="I4742" s="6"/>
      <c r="J4742" s="6"/>
      <c r="K4742" s="6"/>
      <c r="L4742" s="1">
        <f t="shared" si="1297"/>
        <v>0</v>
      </c>
    </row>
    <row r="4743" spans="1:12">
      <c r="A4743" t="str">
        <f t="shared" si="1295"/>
        <v>1.9.3.1.99.00.00 - Receita da Dívida Ativa de Outros Tributos</v>
      </c>
      <c r="B4743" s="29" t="s">
        <v>4024</v>
      </c>
      <c r="C4743" s="4">
        <v>844460706.65999997</v>
      </c>
      <c r="D4743" s="4">
        <v>-892395.06</v>
      </c>
      <c r="E4743" s="4">
        <v>216.47</v>
      </c>
      <c r="F4743" s="4">
        <v>7417370.04</v>
      </c>
      <c r="G4743" s="1">
        <f t="shared" si="1296"/>
        <v>837935515.20999992</v>
      </c>
      <c r="H4743" s="4">
        <v>61721215.25</v>
      </c>
      <c r="I4743" s="4"/>
      <c r="J4743" s="4"/>
      <c r="K4743" s="4">
        <v>275092.06</v>
      </c>
      <c r="L4743" s="1">
        <f t="shared" si="1297"/>
        <v>61446123.189999998</v>
      </c>
    </row>
    <row r="4744" spans="1:12">
      <c r="A4744" t="str">
        <f t="shared" si="1295"/>
        <v>1.9.3.2.00.00.00 - Receita da Dívida Ativa Não Tributária</v>
      </c>
      <c r="B4744" s="33" t="s">
        <v>4025</v>
      </c>
      <c r="C4744" s="6">
        <v>581398548.03999996</v>
      </c>
      <c r="D4744" s="6">
        <v>72632.69</v>
      </c>
      <c r="E4744" s="6">
        <v>-71.56</v>
      </c>
      <c r="F4744" s="6">
        <v>28442545.989999998</v>
      </c>
      <c r="G4744" s="1">
        <f t="shared" si="1296"/>
        <v>552883440.91999984</v>
      </c>
      <c r="H4744" s="6">
        <v>276563397.75999999</v>
      </c>
      <c r="I4744" s="6"/>
      <c r="J4744" s="6"/>
      <c r="K4744" s="6">
        <v>1207651.6499999999</v>
      </c>
      <c r="L4744" s="1">
        <f t="shared" si="1297"/>
        <v>275355746.11000001</v>
      </c>
    </row>
    <row r="4745" spans="1:12" ht="25.5">
      <c r="A4745" t="str">
        <f t="shared" si="1295"/>
        <v>1.9.3.2.01.00.00 - Receita da Dívida Ativa das Contribuições 
 Previdenciárias para o Regime Geral de Previdência Social</v>
      </c>
      <c r="B4745" s="29" t="s">
        <v>4026</v>
      </c>
      <c r="C4745" s="4">
        <v>6191555.29</v>
      </c>
      <c r="D4745" s="4">
        <v>0</v>
      </c>
      <c r="E4745" s="4"/>
      <c r="F4745" s="4">
        <v>185.4</v>
      </c>
      <c r="G4745" s="1">
        <f t="shared" si="1296"/>
        <v>6191369.8899999997</v>
      </c>
      <c r="H4745" s="4">
        <v>2402255.16</v>
      </c>
      <c r="I4745" s="4"/>
      <c r="J4745" s="4"/>
      <c r="K4745" s="4"/>
      <c r="L4745" s="1">
        <f t="shared" si="1297"/>
        <v>2402255.16</v>
      </c>
    </row>
    <row r="4746" spans="1:12" ht="25.5">
      <c r="A4746" t="str">
        <f t="shared" si="1295"/>
        <v>1.9.3.2.02.00.00 - Receita da Dívida Ativa da Contribuição para o 
 Financiamento da Seguridade Social</v>
      </c>
      <c r="B4746" s="33" t="s">
        <v>4027</v>
      </c>
      <c r="C4746" s="6">
        <v>2772707.09</v>
      </c>
      <c r="D4746" s="6">
        <v>0</v>
      </c>
      <c r="E4746" s="6"/>
      <c r="F4746" s="6"/>
      <c r="G4746" s="1">
        <f t="shared" si="1296"/>
        <v>2772707.09</v>
      </c>
      <c r="H4746" s="6"/>
      <c r="I4746" s="6"/>
      <c r="J4746" s="6"/>
      <c r="K4746" s="6"/>
      <c r="L4746" s="1">
        <f t="shared" si="1297"/>
        <v>0</v>
      </c>
    </row>
    <row r="4747" spans="1:12" ht="25.5">
      <c r="A4747" t="str">
        <f t="shared" si="1295"/>
        <v>1.9.3.2.03.00.00 - Receita da Dívida Ativa da Contribuição do 
 Salário-Educação</v>
      </c>
      <c r="B4747" s="29" t="s">
        <v>4028</v>
      </c>
      <c r="C4747" s="4">
        <v>1341.38</v>
      </c>
      <c r="D4747" s="4">
        <v>0</v>
      </c>
      <c r="E4747" s="4"/>
      <c r="F4747" s="4"/>
      <c r="G4747" s="1">
        <f t="shared" si="1296"/>
        <v>1341.38</v>
      </c>
      <c r="H4747" s="4"/>
      <c r="I4747" s="4"/>
      <c r="J4747" s="4"/>
      <c r="K4747" s="4"/>
      <c r="L4747" s="1">
        <f t="shared" si="1297"/>
        <v>0</v>
      </c>
    </row>
    <row r="4748" spans="1:12" ht="38.25">
      <c r="A4748" t="str">
        <f t="shared" si="1295"/>
        <v>1.9.3.2.04.00.00 - Receita da Dívida Ativa da Contribuição sobre 
 Movimentação ou Transmissão de Valores e de Créditos e Direitos de 
 Natureza Financeira</v>
      </c>
      <c r="B4748" s="33" t="s">
        <v>4029</v>
      </c>
      <c r="C4748" s="6">
        <v>4388532.42</v>
      </c>
      <c r="D4748" s="6">
        <v>0</v>
      </c>
      <c r="E4748" s="6"/>
      <c r="F4748" s="6"/>
      <c r="G4748" s="1">
        <f t="shared" si="1296"/>
        <v>4388532.42</v>
      </c>
      <c r="H4748" s="6"/>
      <c r="I4748" s="6"/>
      <c r="J4748" s="6"/>
      <c r="K4748" s="6"/>
      <c r="L4748" s="1">
        <f t="shared" si="1297"/>
        <v>0</v>
      </c>
    </row>
    <row r="4749" spans="1:12" ht="25.5">
      <c r="A4749" t="str">
        <f t="shared" si="1295"/>
        <v>1.9.3.2.05.00.00 - Receita da Dívida Ativa da Contribuição para o 
 PIS/PASEP</v>
      </c>
      <c r="B4749" s="29" t="s">
        <v>4030</v>
      </c>
      <c r="C4749" s="4">
        <v>0</v>
      </c>
      <c r="D4749" s="4">
        <v>0</v>
      </c>
      <c r="E4749" s="4"/>
      <c r="F4749" s="4"/>
      <c r="G4749" s="1">
        <f t="shared" si="1296"/>
        <v>0</v>
      </c>
      <c r="H4749" s="4"/>
      <c r="I4749" s="4"/>
      <c r="J4749" s="4"/>
      <c r="K4749" s="4"/>
      <c r="L4749" s="1">
        <f t="shared" si="1297"/>
        <v>0</v>
      </c>
    </row>
    <row r="4750" spans="1:12" ht="25.5">
      <c r="A4750" t="str">
        <f t="shared" si="1295"/>
        <v>1.9.3.2.06.00.00 - Receita da Dívida Ativa da Contribuição Social 
 sobre o Lucro Líquido das Pessoas Jurídicas</v>
      </c>
      <c r="B4750" s="33" t="s">
        <v>4031</v>
      </c>
      <c r="C4750" s="6">
        <v>0</v>
      </c>
      <c r="D4750" s="6">
        <v>0</v>
      </c>
      <c r="E4750" s="6"/>
      <c r="F4750" s="6"/>
      <c r="G4750" s="1">
        <f t="shared" si="1296"/>
        <v>0</v>
      </c>
      <c r="H4750" s="6"/>
      <c r="I4750" s="6"/>
      <c r="J4750" s="6"/>
      <c r="K4750" s="6"/>
      <c r="L4750" s="1">
        <f t="shared" si="1297"/>
        <v>0</v>
      </c>
    </row>
    <row r="4751" spans="1:12" ht="25.5">
      <c r="A4751" t="str">
        <f t="shared" si="1295"/>
        <v>1.9.3.2.07.00.00 - Receita da Dívida Ativa da Contribuição dos 
 Concursos e Prognósticos</v>
      </c>
      <c r="B4751" s="29" t="s">
        <v>4032</v>
      </c>
      <c r="C4751" s="4"/>
      <c r="D4751" s="4"/>
      <c r="E4751" s="4"/>
      <c r="F4751" s="4"/>
      <c r="G4751" s="1">
        <f t="shared" si="1296"/>
        <v>0</v>
      </c>
      <c r="H4751" s="4"/>
      <c r="I4751" s="4"/>
      <c r="J4751" s="4"/>
      <c r="K4751" s="4"/>
      <c r="L4751" s="1">
        <f t="shared" si="1297"/>
        <v>0</v>
      </c>
    </row>
    <row r="4752" spans="1:12" ht="25.5">
      <c r="A4752" t="str">
        <f t="shared" si="1295"/>
        <v>1.9.3.2.08.00.00 - Receita da Dívida Ativa das Multas do Código 
 Eleitoral e Leis Conexas</v>
      </c>
      <c r="B4752" s="33" t="s">
        <v>4033</v>
      </c>
      <c r="C4752" s="6"/>
      <c r="D4752" s="6"/>
      <c r="E4752" s="6"/>
      <c r="F4752" s="6"/>
      <c r="G4752" s="1">
        <f t="shared" si="1296"/>
        <v>0</v>
      </c>
      <c r="H4752" s="6"/>
      <c r="I4752" s="6"/>
      <c r="J4752" s="6"/>
      <c r="K4752" s="6"/>
      <c r="L4752" s="1">
        <f t="shared" si="1297"/>
        <v>0</v>
      </c>
    </row>
    <row r="4753" spans="1:12" ht="25.5">
      <c r="A4753" t="str">
        <f t="shared" si="1295"/>
        <v>1.9.3.2.09.00.00 - Receita da Dívida Ativa da Cota-Parte do 
 Adicional ao Frete para a Renovação da Marinha Mercante</v>
      </c>
      <c r="B4753" s="29" t="s">
        <v>4034</v>
      </c>
      <c r="C4753" s="4">
        <v>7009.58</v>
      </c>
      <c r="D4753" s="4"/>
      <c r="E4753" s="4"/>
      <c r="F4753" s="4"/>
      <c r="G4753" s="1">
        <f t="shared" si="1296"/>
        <v>7009.58</v>
      </c>
      <c r="H4753" s="4"/>
      <c r="I4753" s="4"/>
      <c r="J4753" s="4"/>
      <c r="K4753" s="4"/>
      <c r="L4753" s="1">
        <f t="shared" si="1297"/>
        <v>0</v>
      </c>
    </row>
    <row r="4754" spans="1:12" ht="25.5">
      <c r="A4754" t="str">
        <f t="shared" si="1295"/>
        <v>1.9.3.2.10.00.00 - Receita da Dívida Ativa da Contribuição sobre 
 Aposta em Competições Hípicas</v>
      </c>
      <c r="B4754" s="33" t="s">
        <v>4035</v>
      </c>
      <c r="C4754" s="6">
        <v>2067.13</v>
      </c>
      <c r="D4754" s="6"/>
      <c r="E4754" s="6"/>
      <c r="F4754" s="6"/>
      <c r="G4754" s="1">
        <f t="shared" si="1296"/>
        <v>2067.13</v>
      </c>
      <c r="H4754" s="6"/>
      <c r="I4754" s="6"/>
      <c r="J4754" s="6"/>
      <c r="K4754" s="6"/>
      <c r="L4754" s="1">
        <f t="shared" si="1297"/>
        <v>0</v>
      </c>
    </row>
    <row r="4755" spans="1:12">
      <c r="A4755" t="str">
        <f t="shared" si="1295"/>
        <v>1.9.3.2.11.00.00 - Receita da Dívida Ativa de Aluguéis</v>
      </c>
      <c r="B4755" s="29" t="s">
        <v>4036</v>
      </c>
      <c r="C4755" s="4">
        <v>735091.38</v>
      </c>
      <c r="D4755" s="4"/>
      <c r="E4755" s="4"/>
      <c r="F4755" s="4">
        <v>8463.73</v>
      </c>
      <c r="G4755" s="1">
        <f t="shared" si="1296"/>
        <v>726627.65</v>
      </c>
      <c r="H4755" s="4">
        <v>1832.65</v>
      </c>
      <c r="I4755" s="4"/>
      <c r="J4755" s="4"/>
      <c r="K4755" s="4"/>
      <c r="L4755" s="1">
        <f t="shared" si="1297"/>
        <v>1832.65</v>
      </c>
    </row>
    <row r="4756" spans="1:12">
      <c r="A4756" t="str">
        <f t="shared" si="1295"/>
        <v>1.9.3.2.12.00.00 - Receita da Dívida Ativa de Foros</v>
      </c>
      <c r="B4756" s="33" t="s">
        <v>4037</v>
      </c>
      <c r="C4756" s="6">
        <v>451991.48</v>
      </c>
      <c r="D4756" s="6"/>
      <c r="E4756" s="6"/>
      <c r="F4756" s="6">
        <v>1217.73</v>
      </c>
      <c r="G4756" s="1">
        <f t="shared" si="1296"/>
        <v>450773.75</v>
      </c>
      <c r="H4756" s="6"/>
      <c r="I4756" s="6"/>
      <c r="J4756" s="6"/>
      <c r="K4756" s="6"/>
      <c r="L4756" s="1">
        <f t="shared" si="1297"/>
        <v>0</v>
      </c>
    </row>
    <row r="4757" spans="1:12">
      <c r="A4757" t="str">
        <f t="shared" si="1295"/>
        <v>1.9.3.2.13.00.00 - Receita da Dívida Ativa de Taxa de Ocupação</v>
      </c>
      <c r="B4757" s="29" t="s">
        <v>4038</v>
      </c>
      <c r="C4757" s="4">
        <v>108943.96</v>
      </c>
      <c r="D4757" s="4"/>
      <c r="E4757" s="4"/>
      <c r="F4757" s="4">
        <v>200</v>
      </c>
      <c r="G4757" s="1">
        <f t="shared" si="1296"/>
        <v>108743.96</v>
      </c>
      <c r="H4757" s="4"/>
      <c r="I4757" s="4"/>
      <c r="J4757" s="4"/>
      <c r="K4757" s="4"/>
      <c r="L4757" s="1">
        <f t="shared" si="1297"/>
        <v>0</v>
      </c>
    </row>
    <row r="4758" spans="1:12">
      <c r="A4758" t="str">
        <f t="shared" si="1295"/>
        <v>1.9.3.2.14.00.00 - Receita da Dívida Ativa de Arrendamento</v>
      </c>
      <c r="B4758" s="33" t="s">
        <v>4039</v>
      </c>
      <c r="C4758" s="6">
        <v>150991.60999999999</v>
      </c>
      <c r="D4758" s="6"/>
      <c r="E4758" s="6"/>
      <c r="F4758" s="6">
        <v>42401.8</v>
      </c>
      <c r="G4758" s="1">
        <f t="shared" si="1296"/>
        <v>108589.80999999998</v>
      </c>
      <c r="H4758" s="6">
        <v>18498.12</v>
      </c>
      <c r="I4758" s="6"/>
      <c r="J4758" s="6"/>
      <c r="K4758" s="6"/>
      <c r="L4758" s="1">
        <f t="shared" si="1297"/>
        <v>18498.12</v>
      </c>
    </row>
    <row r="4759" spans="1:12">
      <c r="A4759" t="str">
        <f t="shared" si="1295"/>
        <v>1.9.3.2.15.00.00 - Receita da Dívida Ativa de Laudêmios</v>
      </c>
      <c r="B4759" s="29" t="s">
        <v>4040</v>
      </c>
      <c r="C4759" s="4"/>
      <c r="D4759" s="4"/>
      <c r="E4759" s="4"/>
      <c r="F4759" s="4"/>
      <c r="G4759" s="1">
        <f t="shared" si="1296"/>
        <v>0</v>
      </c>
      <c r="H4759" s="4"/>
      <c r="I4759" s="4"/>
      <c r="J4759" s="4"/>
      <c r="K4759" s="4"/>
      <c r="L4759" s="1">
        <f t="shared" si="1297"/>
        <v>0</v>
      </c>
    </row>
    <row r="4760" spans="1:12">
      <c r="A4760" t="str">
        <f t="shared" si="1295"/>
        <v>1.9.3.2.16.00.00 - Receita da Dívida Ativa de Outras Contribuições</v>
      </c>
      <c r="B4760" s="33" t="s">
        <v>4041</v>
      </c>
      <c r="C4760" s="6">
        <v>6766196.4900000002</v>
      </c>
      <c r="D4760" s="6">
        <v>61634.96</v>
      </c>
      <c r="E4760" s="6"/>
      <c r="F4760" s="6">
        <v>115437.92</v>
      </c>
      <c r="G4760" s="1">
        <f t="shared" si="1296"/>
        <v>6589123.6100000003</v>
      </c>
      <c r="H4760" s="6"/>
      <c r="I4760" s="6"/>
      <c r="J4760" s="6"/>
      <c r="K4760" s="6"/>
      <c r="L4760" s="1">
        <f t="shared" si="1297"/>
        <v>0</v>
      </c>
    </row>
    <row r="4761" spans="1:12" ht="25.5">
      <c r="A4761" t="str">
        <f t="shared" si="1295"/>
        <v>1.9.3.2.17.00.00 - Receita da Dívida Ativa das Multas por Infração à 
 Legislação Trabalhista</v>
      </c>
      <c r="B4761" s="29" t="s">
        <v>4042</v>
      </c>
      <c r="C4761" s="4">
        <v>5392.77</v>
      </c>
      <c r="D4761" s="4"/>
      <c r="E4761" s="4"/>
      <c r="F4761" s="4">
        <v>0.57999999999999996</v>
      </c>
      <c r="G4761" s="1">
        <f t="shared" si="1296"/>
        <v>5392.1900000000005</v>
      </c>
      <c r="H4761" s="4"/>
      <c r="I4761" s="4"/>
      <c r="J4761" s="4"/>
      <c r="K4761" s="4"/>
      <c r="L4761" s="1">
        <f t="shared" si="1297"/>
        <v>0</v>
      </c>
    </row>
    <row r="4762" spans="1:12" ht="25.5">
      <c r="A4762" t="str">
        <f t="shared" si="1295"/>
        <v>1.9.3.2.18.00.00 - Receita da Dívida Ativa da Contribuição Relativa 
 à Despedida de Empregado sem Justa Causa</v>
      </c>
      <c r="B4762" s="33" t="s">
        <v>4043</v>
      </c>
      <c r="C4762" s="6"/>
      <c r="D4762" s="6"/>
      <c r="E4762" s="6"/>
      <c r="F4762" s="6"/>
      <c r="G4762" s="1">
        <f t="shared" si="1296"/>
        <v>0</v>
      </c>
      <c r="H4762" s="6"/>
      <c r="I4762" s="6"/>
      <c r="J4762" s="6"/>
      <c r="K4762" s="6"/>
      <c r="L4762" s="1">
        <f t="shared" si="1297"/>
        <v>0</v>
      </c>
    </row>
    <row r="4763" spans="1:12" ht="25.5">
      <c r="A4763" t="str">
        <f t="shared" si="1295"/>
        <v>1.9.3.2.19.00.00 - Receita da Dívida Ativa da Contribuição sobre a 
 Remuneração Devida ao Trabalhador</v>
      </c>
      <c r="B4763" s="29" t="s">
        <v>4044</v>
      </c>
      <c r="C4763" s="4"/>
      <c r="D4763" s="4"/>
      <c r="E4763" s="4"/>
      <c r="F4763" s="4"/>
      <c r="G4763" s="1">
        <f t="shared" si="1296"/>
        <v>0</v>
      </c>
      <c r="H4763" s="4"/>
      <c r="I4763" s="4"/>
      <c r="J4763" s="4"/>
      <c r="K4763" s="4"/>
      <c r="L4763" s="1">
        <f t="shared" si="1297"/>
        <v>0</v>
      </c>
    </row>
    <row r="4764" spans="1:12" ht="38.25">
      <c r="A4764" t="str">
        <f t="shared" si="1295"/>
        <v>1.9.3.2.20.00.00 - Receita da Dívida Ativa da Contribuição Relativa 
 às Atividades de Comercialização de Petróleo e seus Derivados, Gás 
 Natural e Álcool Carburante</v>
      </c>
      <c r="B4764" s="33" t="s">
        <v>4045</v>
      </c>
      <c r="C4764" s="6"/>
      <c r="D4764" s="6"/>
      <c r="E4764" s="6"/>
      <c r="F4764" s="6"/>
      <c r="G4764" s="1">
        <f t="shared" si="1296"/>
        <v>0</v>
      </c>
      <c r="H4764" s="6"/>
      <c r="I4764" s="6"/>
      <c r="J4764" s="6"/>
      <c r="K4764" s="6"/>
      <c r="L4764" s="1">
        <f t="shared" si="1297"/>
        <v>0</v>
      </c>
    </row>
    <row r="4765" spans="1:12">
      <c r="A4765" t="str">
        <f t="shared" si="1295"/>
        <v>1.9.3.2.21.00.00 - Receita da Dívida Ativa da Atividade Mineral</v>
      </c>
      <c r="B4765" s="29" t="s">
        <v>4046</v>
      </c>
      <c r="C4765" s="4"/>
      <c r="D4765" s="4"/>
      <c r="E4765" s="4"/>
      <c r="F4765" s="4"/>
      <c r="G4765" s="1">
        <f t="shared" si="1296"/>
        <v>0</v>
      </c>
      <c r="H4765" s="4"/>
      <c r="I4765" s="4"/>
      <c r="J4765" s="4"/>
      <c r="K4765" s="4"/>
      <c r="L4765" s="1">
        <f t="shared" si="1297"/>
        <v>0</v>
      </c>
    </row>
    <row r="4766" spans="1:12" ht="25.5">
      <c r="A4766" t="str">
        <f t="shared" si="1295"/>
        <v>1.9.3.2.22.00.00 - Receita da Dívida Ativa da Multa de Poluição de 
 Águas</v>
      </c>
      <c r="B4766" s="33" t="s">
        <v>4047</v>
      </c>
      <c r="C4766" s="6">
        <v>16155.27</v>
      </c>
      <c r="D4766" s="6"/>
      <c r="E4766" s="6"/>
      <c r="F4766" s="6"/>
      <c r="G4766" s="1">
        <f t="shared" si="1296"/>
        <v>16155.27</v>
      </c>
      <c r="H4766" s="6"/>
      <c r="I4766" s="6"/>
      <c r="J4766" s="6"/>
      <c r="K4766" s="6"/>
      <c r="L4766" s="1">
        <f t="shared" si="1297"/>
        <v>0</v>
      </c>
    </row>
    <row r="4767" spans="1:12" ht="25.5">
      <c r="A4767" t="str">
        <f t="shared" si="1295"/>
        <v>1.9.3.2.23.00.00 - Receita da Dívida Ativa da Outorga de Direitos de 
 Uso de Recursos Hídricos</v>
      </c>
      <c r="B4767" s="29" t="s">
        <v>4048</v>
      </c>
      <c r="C4767" s="4"/>
      <c r="D4767" s="4"/>
      <c r="E4767" s="4"/>
      <c r="F4767" s="4"/>
      <c r="G4767" s="1">
        <f t="shared" si="1296"/>
        <v>0</v>
      </c>
      <c r="H4767" s="4"/>
      <c r="I4767" s="4"/>
      <c r="J4767" s="4"/>
      <c r="K4767" s="4"/>
      <c r="L4767" s="1">
        <f t="shared" si="1297"/>
        <v>0</v>
      </c>
    </row>
    <row r="4768" spans="1:12" ht="25.5">
      <c r="A4768" t="str">
        <f t="shared" si="1295"/>
        <v>1.9.3.2.24.00.00 - Receita da Dívida Ativa da Multa Prevista no 
 Código Brasileiro de Aeronáutica</v>
      </c>
      <c r="B4768" s="33" t="s">
        <v>4049</v>
      </c>
      <c r="C4768" s="6"/>
      <c r="D4768" s="6"/>
      <c r="E4768" s="6"/>
      <c r="F4768" s="6"/>
      <c r="G4768" s="1">
        <f t="shared" si="1296"/>
        <v>0</v>
      </c>
      <c r="H4768" s="6"/>
      <c r="I4768" s="6"/>
      <c r="J4768" s="6"/>
      <c r="K4768" s="6"/>
      <c r="L4768" s="1">
        <f t="shared" si="1297"/>
        <v>0</v>
      </c>
    </row>
    <row r="4769" spans="1:12" ht="25.5">
      <c r="A4769" t="str">
        <f t="shared" si="1295"/>
        <v>1.9.3.2.25.00.00 - Receita da Dívida Ativa dos Serviços de Inspeção 
 e Fiscalização</v>
      </c>
      <c r="B4769" s="29" t="s">
        <v>4050</v>
      </c>
      <c r="C4769" s="4">
        <v>1397341</v>
      </c>
      <c r="D4769" s="4"/>
      <c r="E4769" s="4"/>
      <c r="F4769" s="4">
        <v>0.83</v>
      </c>
      <c r="G4769" s="1">
        <f t="shared" si="1296"/>
        <v>1397340.17</v>
      </c>
      <c r="H4769" s="4">
        <v>349719.85</v>
      </c>
      <c r="I4769" s="4"/>
      <c r="J4769" s="4"/>
      <c r="K4769" s="4"/>
      <c r="L4769" s="1">
        <f t="shared" si="1297"/>
        <v>349719.85</v>
      </c>
    </row>
    <row r="4770" spans="1:12" ht="25.5">
      <c r="A4770" t="str">
        <f t="shared" si="1295"/>
        <v>1.9.3.2.26.00.00 - Receita da Dívida Ativa das Multas Previstas na 
 Lei Geral das Telecomunicações</v>
      </c>
      <c r="B4770" s="33" t="s">
        <v>4051</v>
      </c>
      <c r="C4770" s="6"/>
      <c r="D4770" s="6"/>
      <c r="E4770" s="6"/>
      <c r="F4770" s="6"/>
      <c r="G4770" s="1">
        <f t="shared" si="1296"/>
        <v>0</v>
      </c>
      <c r="H4770" s="6"/>
      <c r="I4770" s="6"/>
      <c r="J4770" s="6"/>
      <c r="K4770" s="6"/>
      <c r="L4770" s="1">
        <f t="shared" si="1297"/>
        <v>0</v>
      </c>
    </row>
    <row r="4771" spans="1:12" ht="25.5">
      <c r="A4771" t="str">
        <f t="shared" si="1295"/>
        <v>1.9.3.2.27.00.00 - Receita da Dívida Ativa de Concessões e 
 Permissões – Serviços de Comunicação</v>
      </c>
      <c r="B4771" s="29" t="s">
        <v>4052</v>
      </c>
      <c r="C4771" s="4">
        <v>112.05</v>
      </c>
      <c r="D4771" s="4"/>
      <c r="E4771" s="4"/>
      <c r="F4771" s="4"/>
      <c r="G4771" s="1">
        <f t="shared" si="1296"/>
        <v>112.05</v>
      </c>
      <c r="H4771" s="4"/>
      <c r="I4771" s="4"/>
      <c r="J4771" s="4"/>
      <c r="K4771" s="4"/>
      <c r="L4771" s="1">
        <f t="shared" si="1297"/>
        <v>0</v>
      </c>
    </row>
    <row r="4772" spans="1:12" ht="25.5">
      <c r="A4772" t="str">
        <f t="shared" si="1295"/>
        <v>1.9.3.2.28.00.00 - Receita da Dívida Ativa da Contribuição para o 
 Desenvolvimento da Indústria Cinematográfica Nacional</v>
      </c>
      <c r="B4772" s="33" t="s">
        <v>4053</v>
      </c>
      <c r="C4772" s="6"/>
      <c r="D4772" s="6"/>
      <c r="E4772" s="6"/>
      <c r="F4772" s="6"/>
      <c r="G4772" s="1">
        <f t="shared" si="1296"/>
        <v>0</v>
      </c>
      <c r="H4772" s="6"/>
      <c r="I4772" s="6"/>
      <c r="J4772" s="6"/>
      <c r="K4772" s="6"/>
      <c r="L4772" s="1">
        <f t="shared" si="1297"/>
        <v>0</v>
      </c>
    </row>
    <row r="4773" spans="1:12" ht="38.25">
      <c r="A4773" t="str">
        <f t="shared" si="1295"/>
        <v>1.9.3.2.29.00.00 - Receita da Dívida Ativa da Receita decorrente da 
 Não-Aplicação de Incentivos Fiscais em Projetos Culturais e 
 Indústria Cinematográfica</v>
      </c>
      <c r="B4773" s="29" t="s">
        <v>4054</v>
      </c>
      <c r="C4773" s="4"/>
      <c r="D4773" s="4"/>
      <c r="E4773" s="4"/>
      <c r="F4773" s="4"/>
      <c r="G4773" s="1">
        <f t="shared" si="1296"/>
        <v>0</v>
      </c>
      <c r="H4773" s="4"/>
      <c r="I4773" s="4"/>
      <c r="J4773" s="4"/>
      <c r="K4773" s="4"/>
      <c r="L4773" s="1">
        <f t="shared" si="1297"/>
        <v>0</v>
      </c>
    </row>
    <row r="4774" spans="1:12" ht="25.5">
      <c r="A4774" t="str">
        <f t="shared" si="1295"/>
        <v>1.9.3.2.30.00.00 - Dívida Ativa das Multas por Infrações à 
 Legislação Cinematográfica</v>
      </c>
      <c r="B4774" s="33" t="s">
        <v>4055</v>
      </c>
      <c r="C4774" s="6"/>
      <c r="D4774" s="6"/>
      <c r="E4774" s="6"/>
      <c r="F4774" s="6"/>
      <c r="G4774" s="1">
        <f t="shared" si="1296"/>
        <v>0</v>
      </c>
      <c r="H4774" s="6"/>
      <c r="I4774" s="6"/>
      <c r="J4774" s="6"/>
      <c r="K4774" s="6"/>
      <c r="L4774" s="1">
        <f t="shared" si="1297"/>
        <v>0</v>
      </c>
    </row>
    <row r="4775" spans="1:12" ht="25.5">
      <c r="A4775" t="str">
        <f t="shared" si="1295"/>
        <v>1.9.3.2.31.00.00 - Receita da Dívida Ativa da Utilização de Recursos 
 Hídricos – Demais Empresas</v>
      </c>
      <c r="B4775" s="29" t="s">
        <v>4056</v>
      </c>
      <c r="C4775" s="4"/>
      <c r="D4775" s="4"/>
      <c r="E4775" s="4"/>
      <c r="F4775" s="4"/>
      <c r="G4775" s="1">
        <f t="shared" si="1296"/>
        <v>0</v>
      </c>
      <c r="H4775" s="4"/>
      <c r="I4775" s="4"/>
      <c r="J4775" s="4"/>
      <c r="K4775" s="4"/>
      <c r="L4775" s="1">
        <f t="shared" si="1297"/>
        <v>0</v>
      </c>
    </row>
    <row r="4776" spans="1:12" ht="25.5">
      <c r="A4776" t="str">
        <f t="shared" si="1295"/>
        <v>1.9.3.2.32.00.00 - Receita da Dívida Ativa das Multas Previstas em 
 Lei por Infrações no Setor de Energia Elétrica</v>
      </c>
      <c r="B4776" s="33" t="s">
        <v>4057</v>
      </c>
      <c r="C4776" s="6">
        <v>15175.31</v>
      </c>
      <c r="D4776" s="6">
        <v>0</v>
      </c>
      <c r="E4776" s="6"/>
      <c r="F4776" s="6"/>
      <c r="G4776" s="1">
        <f t="shared" si="1296"/>
        <v>15175.31</v>
      </c>
      <c r="H4776" s="6"/>
      <c r="I4776" s="6"/>
      <c r="J4776" s="6"/>
      <c r="K4776" s="6"/>
      <c r="L4776" s="1">
        <f t="shared" si="1297"/>
        <v>0</v>
      </c>
    </row>
    <row r="4777" spans="1:12" ht="25.5">
      <c r="A4777" t="str">
        <f t="shared" si="1295"/>
        <v>1.9.3.2.33.00.00 - Receita da Dívida Ativa da Taxa de Fiscalização 
 de Serviços de Energia Elétrica</v>
      </c>
      <c r="B4777" s="29" t="s">
        <v>4058</v>
      </c>
      <c r="C4777" s="4">
        <v>0</v>
      </c>
      <c r="D4777" s="4">
        <v>0</v>
      </c>
      <c r="E4777" s="4"/>
      <c r="F4777" s="4"/>
      <c r="G4777" s="1">
        <f t="shared" si="1296"/>
        <v>0</v>
      </c>
      <c r="H4777" s="4"/>
      <c r="I4777" s="4"/>
      <c r="J4777" s="4"/>
      <c r="K4777" s="4"/>
      <c r="L4777" s="1">
        <f t="shared" si="1297"/>
        <v>0</v>
      </c>
    </row>
    <row r="4778" spans="1:12" ht="25.5">
      <c r="A4778" t="str">
        <f t="shared" si="1295"/>
        <v>1.9.3.2.34.00.00 - Receita da Dívida Ativa das Multas Previstas na 
 Legislação sobre Lubrificantes e Combustíveis</v>
      </c>
      <c r="B4778" s="33" t="s">
        <v>4059</v>
      </c>
      <c r="C4778" s="6">
        <v>0</v>
      </c>
      <c r="D4778" s="6">
        <v>0</v>
      </c>
      <c r="E4778" s="6"/>
      <c r="F4778" s="6"/>
      <c r="G4778" s="1">
        <f t="shared" si="1296"/>
        <v>0</v>
      </c>
      <c r="H4778" s="6"/>
      <c r="I4778" s="6"/>
      <c r="J4778" s="6"/>
      <c r="K4778" s="6"/>
      <c r="L4778" s="1">
        <f t="shared" si="1297"/>
        <v>0</v>
      </c>
    </row>
    <row r="4779" spans="1:12" ht="38.25">
      <c r="A4779" t="str">
        <f t="shared" si="1295"/>
        <v>1.9.3.2.35.00.00 - Receita da Dívida Ativa das Compensações 
 Financeiras entre o Regime Geral e os Regimes Próprios de 
 Previdência dos Servidores</v>
      </c>
      <c r="B4779" s="29" t="s">
        <v>4060</v>
      </c>
      <c r="C4779" s="4">
        <v>0</v>
      </c>
      <c r="D4779" s="4">
        <v>0</v>
      </c>
      <c r="E4779" s="4"/>
      <c r="F4779" s="4"/>
      <c r="G4779" s="1">
        <f t="shared" si="1296"/>
        <v>0</v>
      </c>
      <c r="H4779" s="4"/>
      <c r="I4779" s="4"/>
      <c r="J4779" s="4"/>
      <c r="K4779" s="4"/>
      <c r="L4779" s="1">
        <f t="shared" si="1297"/>
        <v>0</v>
      </c>
    </row>
    <row r="4780" spans="1:12" ht="25.5">
      <c r="A4780" t="str">
        <f t="shared" si="1295"/>
        <v>1.9.3.2.36.00.00 - Receita da Dívida Ativa de Multas por Infração - 
 Contrato Administrativo</v>
      </c>
      <c r="B4780" s="33" t="s">
        <v>4061</v>
      </c>
      <c r="C4780" s="6">
        <v>406244.27</v>
      </c>
      <c r="D4780" s="6">
        <v>416.9</v>
      </c>
      <c r="E4780" s="6"/>
      <c r="F4780" s="6">
        <v>9.93</v>
      </c>
      <c r="G4780" s="1">
        <f t="shared" si="1296"/>
        <v>405817.44</v>
      </c>
      <c r="H4780" s="6">
        <v>327743.46000000002</v>
      </c>
      <c r="I4780" s="6"/>
      <c r="J4780" s="6"/>
      <c r="K4780" s="6"/>
      <c r="L4780" s="1">
        <f t="shared" si="1297"/>
        <v>327743.46000000002</v>
      </c>
    </row>
    <row r="4781" spans="1:12" ht="25.5">
      <c r="A4781" t="str">
        <f t="shared" si="1295"/>
        <v>1.9.3.2.37.00.00 - Receita da Dívida Ativa de Reposição ou 
 Indenização de Servidor</v>
      </c>
      <c r="B4781" s="29" t="s">
        <v>4062</v>
      </c>
      <c r="C4781" s="4">
        <v>6200.75</v>
      </c>
      <c r="D4781" s="4">
        <v>0</v>
      </c>
      <c r="E4781" s="4"/>
      <c r="F4781" s="4"/>
      <c r="G4781" s="1">
        <f t="shared" si="1296"/>
        <v>6200.75</v>
      </c>
      <c r="H4781" s="4"/>
      <c r="I4781" s="4"/>
      <c r="J4781" s="4"/>
      <c r="K4781" s="4"/>
      <c r="L4781" s="1">
        <f t="shared" si="1297"/>
        <v>0</v>
      </c>
    </row>
    <row r="4782" spans="1:12" ht="25.5">
      <c r="A4782" t="str">
        <f t="shared" si="1295"/>
        <v>1.9.3.2.38.00.00 - Receita da Dívida Ativa de Ressarcimento ao 
 Erário</v>
      </c>
      <c r="B4782" s="33" t="s">
        <v>4063</v>
      </c>
      <c r="C4782" s="6">
        <v>997813.96</v>
      </c>
      <c r="D4782" s="6">
        <v>0</v>
      </c>
      <c r="E4782" s="6"/>
      <c r="F4782" s="6">
        <v>138036.78</v>
      </c>
      <c r="G4782" s="1">
        <f t="shared" si="1296"/>
        <v>859777.17999999993</v>
      </c>
      <c r="H4782" s="6">
        <v>220</v>
      </c>
      <c r="I4782" s="6"/>
      <c r="J4782" s="6"/>
      <c r="K4782" s="6"/>
      <c r="L4782" s="1">
        <f t="shared" si="1297"/>
        <v>220</v>
      </c>
    </row>
    <row r="4783" spans="1:12" ht="25.5">
      <c r="A4783" t="str">
        <f t="shared" si="1295"/>
        <v>1.9.3.2.39.00.00 - Receita da Dívida Ativa do Ressarcimento ao 
 Erário Decorrente de Decisão do Tribunal de Contas da União</v>
      </c>
      <c r="B4783" s="29" t="s">
        <v>4064</v>
      </c>
      <c r="C4783" s="4">
        <v>40339736.630000003</v>
      </c>
      <c r="D4783" s="4">
        <v>0</v>
      </c>
      <c r="E4783" s="4"/>
      <c r="F4783" s="4"/>
      <c r="G4783" s="1">
        <f t="shared" si="1296"/>
        <v>40339736.630000003</v>
      </c>
      <c r="H4783" s="4"/>
      <c r="I4783" s="4"/>
      <c r="J4783" s="4"/>
      <c r="K4783" s="4"/>
      <c r="L4783" s="1">
        <f t="shared" si="1297"/>
        <v>0</v>
      </c>
    </row>
    <row r="4784" spans="1:12" ht="25.5">
      <c r="A4784" t="str">
        <f t="shared" si="1295"/>
        <v>1.9.3.2.40.00.00 - Receita da Dívida Ativa de Ressarcimento ao 
 Sistema Único de Saúde</v>
      </c>
      <c r="B4784" s="33" t="s">
        <v>4065</v>
      </c>
      <c r="C4784" s="6">
        <v>0</v>
      </c>
      <c r="D4784" s="6">
        <v>0</v>
      </c>
      <c r="E4784" s="6"/>
      <c r="F4784" s="6"/>
      <c r="G4784" s="1">
        <f t="shared" si="1296"/>
        <v>0</v>
      </c>
      <c r="H4784" s="6"/>
      <c r="I4784" s="6"/>
      <c r="J4784" s="6"/>
      <c r="K4784" s="6"/>
      <c r="L4784" s="1">
        <f t="shared" si="1297"/>
        <v>0</v>
      </c>
    </row>
    <row r="4785" spans="1:12" ht="25.5">
      <c r="A4785" t="str">
        <f t="shared" si="1295"/>
        <v>1.9.3.2.41.00.00 - Receita da Dívida Ativa de Multas por Infração da 
 Ordem Econômica</v>
      </c>
      <c r="B4785" s="29" t="s">
        <v>4066</v>
      </c>
      <c r="C4785" s="4">
        <v>0</v>
      </c>
      <c r="D4785" s="4">
        <v>0</v>
      </c>
      <c r="E4785" s="4"/>
      <c r="F4785" s="4"/>
      <c r="G4785" s="1">
        <f t="shared" si="1296"/>
        <v>0</v>
      </c>
      <c r="H4785" s="4"/>
      <c r="I4785" s="4"/>
      <c r="J4785" s="4"/>
      <c r="K4785" s="4"/>
      <c r="L4785" s="1">
        <f t="shared" si="1297"/>
        <v>0</v>
      </c>
    </row>
    <row r="4786" spans="1:12">
      <c r="A4786" t="str">
        <f t="shared" si="1295"/>
        <v>1.9.3.2.42.00.00 - Receita da Dívida Ativa por Multa de Trânsito</v>
      </c>
      <c r="B4786" s="33" t="s">
        <v>4067</v>
      </c>
      <c r="C4786" s="6">
        <v>1770608.36</v>
      </c>
      <c r="D4786" s="6">
        <v>0</v>
      </c>
      <c r="E4786" s="6"/>
      <c r="F4786" s="6">
        <v>3128.21</v>
      </c>
      <c r="G4786" s="1">
        <f t="shared" si="1296"/>
        <v>1767480.1500000001</v>
      </c>
      <c r="H4786" s="6"/>
      <c r="I4786" s="6"/>
      <c r="J4786" s="6"/>
      <c r="K4786" s="6"/>
      <c r="L4786" s="1">
        <f t="shared" si="1297"/>
        <v>0</v>
      </c>
    </row>
    <row r="4787" spans="1:12" ht="25.5">
      <c r="A4787" t="str">
        <f t="shared" si="1295"/>
        <v>1.9.3.2.43.00.00 - Receita da Dívida Ativa de Multas por Infração à 
 Lei Complementar nº 109/01 – Previdência Privada</v>
      </c>
      <c r="B4787" s="29" t="s">
        <v>4068</v>
      </c>
      <c r="C4787" s="4">
        <v>0</v>
      </c>
      <c r="D4787" s="4">
        <v>0</v>
      </c>
      <c r="E4787" s="4"/>
      <c r="F4787" s="4"/>
      <c r="G4787" s="1">
        <f t="shared" si="1296"/>
        <v>0</v>
      </c>
      <c r="H4787" s="4"/>
      <c r="I4787" s="4"/>
      <c r="J4787" s="4"/>
      <c r="K4787" s="4"/>
      <c r="L4787" s="1">
        <f t="shared" si="1297"/>
        <v>0</v>
      </c>
    </row>
    <row r="4788" spans="1:12" ht="25.5">
      <c r="A4788" t="str">
        <f t="shared" si="1295"/>
        <v>1.9.3.2.44.00.00 - Receita da Dívida Ativa por Infração 
 Administrativa</v>
      </c>
      <c r="B4788" s="33" t="s">
        <v>4069</v>
      </c>
      <c r="C4788" s="6">
        <v>3911546.26</v>
      </c>
      <c r="D4788" s="6">
        <v>0</v>
      </c>
      <c r="E4788" s="6"/>
      <c r="F4788" s="6">
        <v>1.22</v>
      </c>
      <c r="G4788" s="1">
        <f t="shared" si="1296"/>
        <v>3911545.0399999996</v>
      </c>
      <c r="H4788" s="6"/>
      <c r="I4788" s="6"/>
      <c r="J4788" s="6"/>
      <c r="K4788" s="6"/>
      <c r="L4788" s="1">
        <f t="shared" si="1297"/>
        <v>0</v>
      </c>
    </row>
    <row r="4789" spans="1:12">
      <c r="A4789" t="str">
        <f t="shared" ref="A4789:A4852" si="1298">TRIM(B4789)</f>
        <v>1.9.3.2.45.00.00 - Receita da Dívida Ativa de Outros Serviços</v>
      </c>
      <c r="B4789" s="29" t="s">
        <v>4070</v>
      </c>
      <c r="C4789" s="4">
        <v>4171498.08</v>
      </c>
      <c r="D4789" s="4">
        <v>0</v>
      </c>
      <c r="E4789" s="4"/>
      <c r="F4789" s="4">
        <v>473</v>
      </c>
      <c r="G4789" s="1">
        <f t="shared" si="1296"/>
        <v>4171025.08</v>
      </c>
      <c r="H4789" s="4"/>
      <c r="I4789" s="4"/>
      <c r="J4789" s="4"/>
      <c r="K4789" s="4"/>
      <c r="L4789" s="1">
        <f t="shared" si="1297"/>
        <v>0</v>
      </c>
    </row>
    <row r="4790" spans="1:12" ht="25.5">
      <c r="A4790" t="str">
        <f t="shared" si="1298"/>
        <v>1.9.3.2.46.00.00 - Receita da Dívida Ativa das Multas Previstas na 
 Legislação sobre Regime de Previdência Privada Complementar</v>
      </c>
      <c r="B4790" s="33" t="s">
        <v>4071</v>
      </c>
      <c r="C4790" s="6">
        <v>0</v>
      </c>
      <c r="D4790" s="6">
        <v>0</v>
      </c>
      <c r="E4790" s="6"/>
      <c r="F4790" s="6"/>
      <c r="G4790" s="1">
        <f t="shared" si="1296"/>
        <v>0</v>
      </c>
      <c r="H4790" s="6"/>
      <c r="I4790" s="6"/>
      <c r="J4790" s="6"/>
      <c r="K4790" s="6"/>
      <c r="L4790" s="1">
        <f t="shared" si="1297"/>
        <v>0</v>
      </c>
    </row>
    <row r="4791" spans="1:12" ht="25.5">
      <c r="A4791" t="str">
        <f t="shared" si="1298"/>
        <v>1.9.3.2.47.00.00 - Receita da Dívida Ativa de Multas Aplicadas no 
 Âmbito de Processo Judicial</v>
      </c>
      <c r="B4791" s="29" t="s">
        <v>4072</v>
      </c>
      <c r="C4791" s="4">
        <v>103821.52</v>
      </c>
      <c r="D4791" s="4">
        <v>0</v>
      </c>
      <c r="E4791" s="4"/>
      <c r="F4791" s="4"/>
      <c r="G4791" s="1">
        <f t="shared" ref="G4791:G4854" si="1299">C4791-D4791-E4791-F4791</f>
        <v>103821.52</v>
      </c>
      <c r="H4791" s="4"/>
      <c r="I4791" s="4"/>
      <c r="J4791" s="4"/>
      <c r="K4791" s="4"/>
      <c r="L4791" s="1">
        <f t="shared" ref="L4791:L4854" si="1300">H4791-I4791-J4791-K4791</f>
        <v>0</v>
      </c>
    </row>
    <row r="4792" spans="1:12" ht="25.5">
      <c r="A4792" t="str">
        <f t="shared" si="1298"/>
        <v>1.9.3.2.99.00.00 - Receita da Dívida Ativa Não Tributária de Outras 
 Receitas</v>
      </c>
      <c r="B4792" s="33" t="s">
        <v>4073</v>
      </c>
      <c r="C4792" s="6">
        <v>506680474</v>
      </c>
      <c r="D4792" s="6">
        <v>10580.83</v>
      </c>
      <c r="E4792" s="6">
        <v>-71.56</v>
      </c>
      <c r="F4792" s="6">
        <v>28132988.859999999</v>
      </c>
      <c r="G4792" s="1">
        <f t="shared" si="1299"/>
        <v>478536975.87</v>
      </c>
      <c r="H4792" s="6">
        <v>273463128.51999998</v>
      </c>
      <c r="I4792" s="6"/>
      <c r="J4792" s="6"/>
      <c r="K4792" s="6">
        <v>1207651.6499999999</v>
      </c>
      <c r="L4792" s="1">
        <f t="shared" si="1300"/>
        <v>272255476.87</v>
      </c>
    </row>
    <row r="4793" spans="1:12" ht="25.5">
      <c r="A4793" t="str">
        <f t="shared" si="1298"/>
        <v>1.9.4.0.00.00.00 - Receitas Decorrentes de Aportes Periódicos para 
 Amortização de Déficit Atuarial do RPPS</v>
      </c>
      <c r="B4793" s="29" t="s">
        <v>4074</v>
      </c>
      <c r="C4793" s="4">
        <v>31616013.18</v>
      </c>
      <c r="D4793" s="4">
        <v>0</v>
      </c>
      <c r="E4793" s="4"/>
      <c r="F4793" s="4">
        <v>3815.93</v>
      </c>
      <c r="G4793" s="1">
        <f t="shared" si="1299"/>
        <v>31612197.25</v>
      </c>
      <c r="H4793" s="4"/>
      <c r="I4793" s="4"/>
      <c r="J4793" s="4"/>
      <c r="K4793" s="4"/>
      <c r="L4793" s="1">
        <f t="shared" si="1300"/>
        <v>0</v>
      </c>
    </row>
    <row r="4794" spans="1:12" ht="25.5">
      <c r="A4794" t="str">
        <f t="shared" si="1298"/>
        <v>1.9.5.0.00.00.00 - Receitas Decorrentes de Aportes Periódicos para 
 Compensação ao RGPS</v>
      </c>
      <c r="B4794" s="33" t="s">
        <v>4075</v>
      </c>
      <c r="C4794" s="6">
        <v>8149483.21</v>
      </c>
      <c r="D4794" s="6">
        <v>0</v>
      </c>
      <c r="E4794" s="6"/>
      <c r="F4794" s="6"/>
      <c r="G4794" s="1">
        <f t="shared" si="1299"/>
        <v>8149483.21</v>
      </c>
      <c r="H4794" s="6"/>
      <c r="I4794" s="6"/>
      <c r="J4794" s="6"/>
      <c r="K4794" s="6"/>
      <c r="L4794" s="1">
        <f t="shared" si="1300"/>
        <v>0</v>
      </c>
    </row>
    <row r="4795" spans="1:12">
      <c r="A4795" t="str">
        <f t="shared" si="1298"/>
        <v>1.9.9.0.00.00.00 - Receitas Diversas</v>
      </c>
      <c r="B4795" s="29" t="s">
        <v>4076</v>
      </c>
      <c r="C4795" s="4">
        <v>6417467253.1800003</v>
      </c>
      <c r="D4795" s="4">
        <v>734973.49</v>
      </c>
      <c r="E4795" s="4">
        <v>-162691.32</v>
      </c>
      <c r="F4795" s="4">
        <v>344052288.74000001</v>
      </c>
      <c r="G4795" s="1">
        <f t="shared" si="1299"/>
        <v>6072842682.2700005</v>
      </c>
      <c r="H4795" s="4">
        <v>9627117559.9899998</v>
      </c>
      <c r="I4795" s="4">
        <v>4430079.75</v>
      </c>
      <c r="J4795" s="4">
        <v>14473416.050000001</v>
      </c>
      <c r="K4795" s="4">
        <v>25008011.84</v>
      </c>
      <c r="L4795" s="1">
        <f t="shared" si="1300"/>
        <v>9583206052.3500004</v>
      </c>
    </row>
    <row r="4796" spans="1:12">
      <c r="A4796" t="str">
        <f t="shared" si="1298"/>
        <v>1.9.9.0.01.00.00 - Receita de Parcelamentos – Outras Receitas</v>
      </c>
      <c r="B4796" s="33" t="s">
        <v>4077</v>
      </c>
      <c r="C4796" s="6">
        <v>90397271.689999998</v>
      </c>
      <c r="D4796" s="6">
        <v>108830</v>
      </c>
      <c r="E4796" s="6"/>
      <c r="F4796" s="6">
        <v>-325507.14</v>
      </c>
      <c r="G4796" s="1">
        <f t="shared" si="1299"/>
        <v>90613948.829999998</v>
      </c>
      <c r="H4796" s="6">
        <v>1015370618.28</v>
      </c>
      <c r="I4796" s="6"/>
      <c r="J4796" s="6"/>
      <c r="K4796" s="6"/>
      <c r="L4796" s="1">
        <f t="shared" si="1300"/>
        <v>1015370618.28</v>
      </c>
    </row>
    <row r="4797" spans="1:12" ht="25.5">
      <c r="A4797" t="str">
        <f t="shared" si="1298"/>
        <v>1.9.9.0.02.00.00 - Encargos Legais pela Inscrição em Dívida Ativa e 
 Receitas de Ônus de Sucumbência</v>
      </c>
      <c r="B4797" s="29" t="s">
        <v>4078</v>
      </c>
      <c r="C4797" s="4">
        <v>355909219.98000002</v>
      </c>
      <c r="D4797" s="4">
        <v>13309.19</v>
      </c>
      <c r="E4797" s="4"/>
      <c r="F4797" s="4">
        <v>-758876.05</v>
      </c>
      <c r="G4797" s="1">
        <f t="shared" si="1299"/>
        <v>356654786.84000003</v>
      </c>
      <c r="H4797" s="4">
        <v>172576013.11000001</v>
      </c>
      <c r="I4797" s="4"/>
      <c r="J4797" s="4"/>
      <c r="K4797" s="4">
        <v>4722664.46</v>
      </c>
      <c r="L4797" s="1">
        <f t="shared" si="1300"/>
        <v>167853348.65000001</v>
      </c>
    </row>
    <row r="4798" spans="1:12" ht="25.5">
      <c r="A4798" t="str">
        <f t="shared" si="1298"/>
        <v>1.9.9.0.03.00.00 - Receita Decorrente de Alienação de Bens 
 Apreendidos</v>
      </c>
      <c r="B4798" s="33" t="s">
        <v>4079</v>
      </c>
      <c r="C4798" s="6">
        <v>74951572.010000005</v>
      </c>
      <c r="D4798" s="6">
        <v>0</v>
      </c>
      <c r="E4798" s="6"/>
      <c r="F4798" s="6"/>
      <c r="G4798" s="1">
        <f t="shared" si="1299"/>
        <v>74951572.010000005</v>
      </c>
      <c r="H4798" s="6">
        <v>5412810.9800000004</v>
      </c>
      <c r="I4798" s="6"/>
      <c r="J4798" s="6"/>
      <c r="K4798" s="6"/>
      <c r="L4798" s="1">
        <f t="shared" si="1300"/>
        <v>5412810.9800000004</v>
      </c>
    </row>
    <row r="4799" spans="1:12" ht="25.5">
      <c r="A4799" t="str">
        <f t="shared" si="1298"/>
        <v>1.9.9.0.04.00.00 - Produtos de Depósitos Abandonados (Dinheiro ou 
 Objetos de Valor)</v>
      </c>
      <c r="B4799" s="29" t="s">
        <v>4080</v>
      </c>
      <c r="C4799" s="4">
        <v>73394962.989999995</v>
      </c>
      <c r="D4799" s="4">
        <v>0</v>
      </c>
      <c r="E4799" s="4"/>
      <c r="F4799" s="4"/>
      <c r="G4799" s="1">
        <f t="shared" si="1299"/>
        <v>73394962.989999995</v>
      </c>
      <c r="H4799" s="4"/>
      <c r="I4799" s="4"/>
      <c r="J4799" s="4"/>
      <c r="K4799" s="4"/>
      <c r="L4799" s="1">
        <f t="shared" si="1300"/>
        <v>0</v>
      </c>
    </row>
    <row r="4800" spans="1:12" ht="25.5">
      <c r="A4800" t="str">
        <f t="shared" si="1298"/>
        <v>1.9.9.0.05.00.00 - Receita de Bens e Valores Perdidos em Favor da 
 União</v>
      </c>
      <c r="B4800" s="33" t="s">
        <v>4081</v>
      </c>
      <c r="C4800" s="6">
        <v>73386654.870000005</v>
      </c>
      <c r="D4800" s="6">
        <v>0</v>
      </c>
      <c r="E4800" s="6"/>
      <c r="F4800" s="6"/>
      <c r="G4800" s="1">
        <f t="shared" si="1299"/>
        <v>73386654.870000005</v>
      </c>
      <c r="H4800" s="6">
        <v>783431.86</v>
      </c>
      <c r="I4800" s="6"/>
      <c r="J4800" s="6"/>
      <c r="K4800" s="6"/>
      <c r="L4800" s="1">
        <f t="shared" si="1300"/>
        <v>783431.86</v>
      </c>
    </row>
    <row r="4801" spans="1:12" ht="25.5">
      <c r="A4801" t="str">
        <f t="shared" si="1298"/>
        <v>1.9.9.0.06.00.00 - Receita Decorrente da Não Aplicação de Incentivos 
 Fiscais em Projetos Culturais e pela Indústria Cinematográfica</v>
      </c>
      <c r="B4801" s="29" t="s">
        <v>4082</v>
      </c>
      <c r="C4801" s="4">
        <v>73404854.870000005</v>
      </c>
      <c r="D4801" s="4">
        <v>0</v>
      </c>
      <c r="E4801" s="4"/>
      <c r="F4801" s="4"/>
      <c r="G4801" s="1">
        <f t="shared" si="1299"/>
        <v>73404854.870000005</v>
      </c>
      <c r="H4801" s="4">
        <v>3491311.53</v>
      </c>
      <c r="I4801" s="4"/>
      <c r="J4801" s="4"/>
      <c r="K4801" s="4"/>
      <c r="L4801" s="1">
        <f t="shared" si="1300"/>
        <v>3491311.53</v>
      </c>
    </row>
    <row r="4802" spans="1:12" ht="25.5">
      <c r="A4802" t="str">
        <f t="shared" si="1298"/>
        <v>1.9.9.0.07.00.00 - Receita de Direitos “Antidumping” e dos Direitos 
 Compensatórios</v>
      </c>
      <c r="B4802" s="33" t="s">
        <v>4083</v>
      </c>
      <c r="C4802" s="6">
        <v>73386726.019999996</v>
      </c>
      <c r="D4802" s="6">
        <v>0</v>
      </c>
      <c r="E4802" s="6"/>
      <c r="F4802" s="6"/>
      <c r="G4802" s="1">
        <f t="shared" si="1299"/>
        <v>73386726.019999996</v>
      </c>
      <c r="H4802" s="6">
        <v>18051227.039999999</v>
      </c>
      <c r="I4802" s="6">
        <v>4430079.75</v>
      </c>
      <c r="J4802" s="6">
        <v>2383197.63</v>
      </c>
      <c r="K4802" s="6">
        <v>0</v>
      </c>
      <c r="L4802" s="1">
        <f t="shared" si="1300"/>
        <v>11237949.66</v>
      </c>
    </row>
    <row r="4803" spans="1:12">
      <c r="A4803" t="str">
        <f t="shared" si="1298"/>
        <v>1.9.9.0.08.00.00 - Demais Receitas para o Desenvolvimento do Desporto</v>
      </c>
      <c r="B4803" s="29" t="s">
        <v>4084</v>
      </c>
      <c r="C4803" s="4">
        <v>73667416.150000006</v>
      </c>
      <c r="D4803" s="4">
        <v>0</v>
      </c>
      <c r="E4803" s="4"/>
      <c r="F4803" s="4"/>
      <c r="G4803" s="1">
        <f t="shared" si="1299"/>
        <v>73667416.150000006</v>
      </c>
      <c r="H4803" s="4">
        <v>2960245.74</v>
      </c>
      <c r="I4803" s="4"/>
      <c r="J4803" s="4"/>
      <c r="K4803" s="4"/>
      <c r="L4803" s="1">
        <f t="shared" si="1300"/>
        <v>2960245.74</v>
      </c>
    </row>
    <row r="4804" spans="1:12" ht="25.5">
      <c r="A4804" t="str">
        <f t="shared" si="1298"/>
        <v>1.9.9.0.10.00.00 - Receita Decorrente de Medidas de Suspensão de 
 Concessões dos Direitos de Propriedade Intelectual</v>
      </c>
      <c r="B4804" s="33" t="s">
        <v>4085</v>
      </c>
      <c r="C4804" s="6">
        <v>73386654.870000005</v>
      </c>
      <c r="D4804" s="6">
        <v>0</v>
      </c>
      <c r="E4804" s="6"/>
      <c r="F4804" s="6"/>
      <c r="G4804" s="1">
        <f t="shared" si="1299"/>
        <v>73386654.870000005</v>
      </c>
      <c r="H4804" s="6"/>
      <c r="I4804" s="6"/>
      <c r="J4804" s="6"/>
      <c r="K4804" s="6"/>
      <c r="L4804" s="1">
        <f t="shared" si="1300"/>
        <v>0</v>
      </c>
    </row>
    <row r="4805" spans="1:12" ht="25.5">
      <c r="A4805" t="str">
        <f t="shared" si="1298"/>
        <v>1.9.9.0.16.00.00 - Receita de Participação do Seguro – DPVAT – 
 Sistema Nacional de Trânsito</v>
      </c>
      <c r="B4805" s="29" t="s">
        <v>4086</v>
      </c>
      <c r="C4805" s="4">
        <v>73448774.870000005</v>
      </c>
      <c r="D4805" s="4">
        <v>-2945.36</v>
      </c>
      <c r="E4805" s="4"/>
      <c r="F4805" s="4"/>
      <c r="G4805" s="1">
        <f t="shared" si="1299"/>
        <v>73451720.230000004</v>
      </c>
      <c r="H4805" s="4"/>
      <c r="I4805" s="4"/>
      <c r="J4805" s="4"/>
      <c r="K4805" s="4"/>
      <c r="L4805" s="1">
        <f t="shared" si="1300"/>
        <v>0</v>
      </c>
    </row>
    <row r="4806" spans="1:12">
      <c r="A4806" t="str">
        <f t="shared" si="1298"/>
        <v>1.9.9.0.18.00.00 - Receita de Reserva Global de Reversão</v>
      </c>
      <c r="B4806" s="33" t="s">
        <v>4087</v>
      </c>
      <c r="C4806" s="6">
        <v>73386654.870000005</v>
      </c>
      <c r="D4806" s="6">
        <v>0</v>
      </c>
      <c r="E4806" s="6"/>
      <c r="F4806" s="6"/>
      <c r="G4806" s="1">
        <f t="shared" si="1299"/>
        <v>73386654.870000005</v>
      </c>
      <c r="H4806" s="6"/>
      <c r="I4806" s="6"/>
      <c r="J4806" s="6"/>
      <c r="K4806" s="6"/>
      <c r="L4806" s="1">
        <f t="shared" si="1300"/>
        <v>0</v>
      </c>
    </row>
    <row r="4807" spans="1:12" ht="25.5">
      <c r="A4807" t="str">
        <f t="shared" si="1298"/>
        <v>1.9.9.0.19.00.00 - Recolhimento do Beneficiário ao Fundo de Saúde 
 Militar</v>
      </c>
      <c r="B4807" s="29" t="s">
        <v>4088</v>
      </c>
      <c r="C4807" s="4">
        <v>73386654.870000005</v>
      </c>
      <c r="D4807" s="4">
        <v>0</v>
      </c>
      <c r="E4807" s="4"/>
      <c r="F4807" s="4"/>
      <c r="G4807" s="1">
        <f t="shared" si="1299"/>
        <v>73386654.870000005</v>
      </c>
      <c r="H4807" s="4"/>
      <c r="I4807" s="4"/>
      <c r="J4807" s="4"/>
      <c r="K4807" s="4"/>
      <c r="L4807" s="1">
        <f t="shared" si="1300"/>
        <v>0</v>
      </c>
    </row>
    <row r="4808" spans="1:12">
      <c r="A4808" t="str">
        <f t="shared" si="1298"/>
        <v>1.9.9.0.20.00.00 - Contribuição Voluntária – Montepio Civil</v>
      </c>
      <c r="B4808" s="33" t="s">
        <v>4089</v>
      </c>
      <c r="C4808" s="6">
        <v>73432087.489999995</v>
      </c>
      <c r="D4808" s="6">
        <v>0</v>
      </c>
      <c r="E4808" s="6"/>
      <c r="F4808" s="6"/>
      <c r="G4808" s="1">
        <f t="shared" si="1299"/>
        <v>73432087.489999995</v>
      </c>
      <c r="H4808" s="6"/>
      <c r="I4808" s="6"/>
      <c r="J4808" s="6"/>
      <c r="K4808" s="6"/>
      <c r="L4808" s="1">
        <f t="shared" si="1300"/>
        <v>0</v>
      </c>
    </row>
    <row r="4809" spans="1:12" ht="25.5">
      <c r="A4809" t="str">
        <f t="shared" si="1298"/>
        <v>1.9.9.0.21.00.00 - Receita de Seguros decorrente da Indenização por 
 Sinistro</v>
      </c>
      <c r="B4809" s="29" t="s">
        <v>4090</v>
      </c>
      <c r="C4809" s="4">
        <v>78254155.219999999</v>
      </c>
      <c r="D4809" s="4">
        <v>13431.24</v>
      </c>
      <c r="E4809" s="4"/>
      <c r="F4809" s="4">
        <v>22930</v>
      </c>
      <c r="G4809" s="1">
        <f t="shared" si="1299"/>
        <v>78217793.980000004</v>
      </c>
      <c r="H4809" s="4">
        <v>689177.29</v>
      </c>
      <c r="I4809" s="4"/>
      <c r="J4809" s="4"/>
      <c r="K4809" s="4"/>
      <c r="L4809" s="1">
        <f t="shared" si="1300"/>
        <v>689177.29</v>
      </c>
    </row>
    <row r="4810" spans="1:12">
      <c r="A4810" t="str">
        <f t="shared" si="1298"/>
        <v>1.9.9.0.24.00.00 - Receita de Leilão de Cotas de Importação</v>
      </c>
      <c r="B4810" s="33" t="s">
        <v>4091</v>
      </c>
      <c r="C4810" s="6">
        <v>73386654.870000005</v>
      </c>
      <c r="D4810" s="6">
        <v>0</v>
      </c>
      <c r="E4810" s="6"/>
      <c r="F4810" s="6"/>
      <c r="G4810" s="1">
        <f t="shared" si="1299"/>
        <v>73386654.870000005</v>
      </c>
      <c r="H4810" s="6"/>
      <c r="I4810" s="6"/>
      <c r="J4810" s="6"/>
      <c r="K4810" s="6"/>
      <c r="L4810" s="1">
        <f t="shared" si="1300"/>
        <v>0</v>
      </c>
    </row>
    <row r="4811" spans="1:12" ht="25.5">
      <c r="A4811" t="str">
        <f t="shared" si="1298"/>
        <v>1.9.9.0.25.00.00 - Recolhimento e Transferência de Depósitos 
 Judiciais e Extrajudiciais</v>
      </c>
      <c r="B4811" s="29" t="s">
        <v>4092</v>
      </c>
      <c r="C4811" s="4">
        <v>92194397.469999999</v>
      </c>
      <c r="D4811" s="4">
        <v>0</v>
      </c>
      <c r="E4811" s="4"/>
      <c r="F4811" s="4"/>
      <c r="G4811" s="1">
        <f t="shared" si="1299"/>
        <v>92194397.469999999</v>
      </c>
      <c r="H4811" s="4">
        <v>41522076.640000001</v>
      </c>
      <c r="I4811" s="4"/>
      <c r="J4811" s="4"/>
      <c r="K4811" s="4"/>
      <c r="L4811" s="1">
        <f t="shared" si="1300"/>
        <v>41522076.640000001</v>
      </c>
    </row>
    <row r="4812" spans="1:12" ht="25.5">
      <c r="A4812" t="str">
        <f t="shared" si="1298"/>
        <v>1.9.9.0.26.00.00 - Recursos Decorrentes da Prestação de Contas de 
 Campanha Eleitoral</v>
      </c>
      <c r="B4812" s="33" t="s">
        <v>4093</v>
      </c>
      <c r="C4812" s="6">
        <v>73386654.870000005</v>
      </c>
      <c r="D4812" s="6">
        <v>0</v>
      </c>
      <c r="E4812" s="6"/>
      <c r="F4812" s="6"/>
      <c r="G4812" s="1">
        <f t="shared" si="1299"/>
        <v>73386654.870000005</v>
      </c>
      <c r="H4812" s="6">
        <v>7298206.2400000002</v>
      </c>
      <c r="I4812" s="6"/>
      <c r="J4812" s="6"/>
      <c r="K4812" s="6"/>
      <c r="L4812" s="1">
        <f t="shared" si="1300"/>
        <v>7298206.2400000002</v>
      </c>
    </row>
    <row r="4813" spans="1:12">
      <c r="A4813" t="str">
        <f t="shared" si="1298"/>
        <v>1.9.9.0.27.00.00 - Disponibilidades de Recursos do Fundo Social</v>
      </c>
      <c r="B4813" s="29" t="s">
        <v>4094</v>
      </c>
      <c r="C4813" s="4">
        <v>73386654.870000005</v>
      </c>
      <c r="D4813" s="4">
        <v>0</v>
      </c>
      <c r="E4813" s="4"/>
      <c r="F4813" s="4"/>
      <c r="G4813" s="1">
        <f t="shared" si="1299"/>
        <v>73386654.870000005</v>
      </c>
      <c r="H4813" s="4"/>
      <c r="I4813" s="4"/>
      <c r="J4813" s="4"/>
      <c r="K4813" s="4"/>
      <c r="L4813" s="1">
        <f t="shared" si="1300"/>
        <v>0</v>
      </c>
    </row>
    <row r="4814" spans="1:12" ht="25.5">
      <c r="A4814" t="str">
        <f t="shared" si="1298"/>
        <v>1.9.9.0.28.00.00 - Receita de Contrapartida de Subvenções ou 
 Subsídios</v>
      </c>
      <c r="B4814" s="33" t="s">
        <v>4095</v>
      </c>
      <c r="C4814" s="6">
        <v>73386654.870000005</v>
      </c>
      <c r="D4814" s="6">
        <v>0</v>
      </c>
      <c r="E4814" s="6"/>
      <c r="F4814" s="6"/>
      <c r="G4814" s="1">
        <f t="shared" si="1299"/>
        <v>73386654.870000005</v>
      </c>
      <c r="H4814" s="6"/>
      <c r="I4814" s="6"/>
      <c r="J4814" s="6"/>
      <c r="K4814" s="6"/>
      <c r="L4814" s="1">
        <f t="shared" si="1300"/>
        <v>0</v>
      </c>
    </row>
    <row r="4815" spans="1:12">
      <c r="A4815" t="str">
        <f t="shared" si="1298"/>
        <v>1.9.9.0.96.00.00 - Receita de Variação Cambial</v>
      </c>
      <c r="B4815" s="29" t="s">
        <v>4096</v>
      </c>
      <c r="C4815" s="4">
        <v>74108331.090000004</v>
      </c>
      <c r="D4815" s="4">
        <v>0</v>
      </c>
      <c r="E4815" s="4"/>
      <c r="F4815" s="4"/>
      <c r="G4815" s="1">
        <f t="shared" si="1299"/>
        <v>74108331.090000004</v>
      </c>
      <c r="H4815" s="4">
        <v>31824460.59</v>
      </c>
      <c r="I4815" s="4"/>
      <c r="J4815" s="4"/>
      <c r="K4815" s="4"/>
      <c r="L4815" s="1">
        <f t="shared" si="1300"/>
        <v>31824460.59</v>
      </c>
    </row>
    <row r="4816" spans="1:12">
      <c r="A4816" t="str">
        <f t="shared" si="1298"/>
        <v>1.9.9.0.98.00.00 - Outras Receitas Eventuais</v>
      </c>
      <c r="B4816" s="33" t="s">
        <v>4097</v>
      </c>
      <c r="C4816" s="6">
        <v>96003547.75</v>
      </c>
      <c r="D4816" s="6">
        <v>0</v>
      </c>
      <c r="E4816" s="6"/>
      <c r="F4816" s="6">
        <v>198015.05</v>
      </c>
      <c r="G4816" s="1">
        <f t="shared" si="1299"/>
        <v>95805532.700000003</v>
      </c>
      <c r="H4816" s="6">
        <v>24914789.989999998</v>
      </c>
      <c r="I4816" s="6"/>
      <c r="J4816" s="6"/>
      <c r="K4816" s="6"/>
      <c r="L4816" s="1">
        <f t="shared" si="1300"/>
        <v>24914789.989999998</v>
      </c>
    </row>
    <row r="4817" spans="1:12">
      <c r="A4817" t="str">
        <f t="shared" si="1298"/>
        <v>1.9.9.0.99.00.00 - Outras Receitas</v>
      </c>
      <c r="B4817" s="29" t="s">
        <v>4098</v>
      </c>
      <c r="C4817" s="4">
        <v>4527820696.6199999</v>
      </c>
      <c r="D4817" s="4">
        <v>602348.42000000004</v>
      </c>
      <c r="E4817" s="4">
        <v>-162691.32</v>
      </c>
      <c r="F4817" s="4">
        <v>344915726.88</v>
      </c>
      <c r="G4817" s="1">
        <f t="shared" si="1299"/>
        <v>4182465312.6399994</v>
      </c>
      <c r="H4817" s="4">
        <v>8302223190.6999998</v>
      </c>
      <c r="I4817" s="4"/>
      <c r="J4817" s="4">
        <v>12090218.42</v>
      </c>
      <c r="K4817" s="4">
        <v>20285347.379999999</v>
      </c>
      <c r="L4817" s="1">
        <f t="shared" si="1300"/>
        <v>8269847624.8999996</v>
      </c>
    </row>
    <row r="4818" spans="1:12">
      <c r="A4818" t="str">
        <f t="shared" si="1298"/>
        <v>2.0.0.0.00.00.00 - Receitas de Capital</v>
      </c>
      <c r="B4818" s="33" t="s">
        <v>4099</v>
      </c>
      <c r="C4818" s="6">
        <v>21067764437</v>
      </c>
      <c r="D4818" s="6">
        <v>3952680.01</v>
      </c>
      <c r="E4818" s="6">
        <v>1304980.8999999999</v>
      </c>
      <c r="F4818" s="6">
        <v>48242444.740000002</v>
      </c>
      <c r="G4818" s="1">
        <f t="shared" si="1299"/>
        <v>21014264331.349998</v>
      </c>
      <c r="H4818" s="6">
        <v>25705978678.310001</v>
      </c>
      <c r="I4818" s="6"/>
      <c r="J4818" s="6"/>
      <c r="K4818" s="6">
        <v>51312006.039999999</v>
      </c>
      <c r="L4818" s="1">
        <f t="shared" si="1300"/>
        <v>25654666672.27</v>
      </c>
    </row>
    <row r="4819" spans="1:12">
      <c r="A4819" t="str">
        <f t="shared" si="1298"/>
        <v>2.1.0.0.00.00.00 - Operações de Crédito</v>
      </c>
      <c r="B4819" s="29" t="s">
        <v>4100</v>
      </c>
      <c r="C4819" s="4">
        <v>7058359223.79</v>
      </c>
      <c r="D4819" s="4">
        <v>0</v>
      </c>
      <c r="E4819" s="4">
        <v>0</v>
      </c>
      <c r="F4819" s="4">
        <v>504853.09</v>
      </c>
      <c r="G4819" s="1">
        <f t="shared" si="1299"/>
        <v>7057854370.6999998</v>
      </c>
      <c r="H4819" s="4">
        <v>15192190380.33</v>
      </c>
      <c r="I4819" s="4"/>
      <c r="J4819" s="4"/>
      <c r="K4819" s="4"/>
      <c r="L4819" s="1">
        <f t="shared" si="1300"/>
        <v>15192190380.33</v>
      </c>
    </row>
    <row r="4820" spans="1:12">
      <c r="A4820" t="str">
        <f t="shared" si="1298"/>
        <v>2.1.1.0.00.00.00 - Operações de Crédito Internas</v>
      </c>
      <c r="B4820" s="33" t="s">
        <v>4101</v>
      </c>
      <c r="C4820" s="6">
        <v>5894959898.0500002</v>
      </c>
      <c r="D4820" s="6">
        <v>0</v>
      </c>
      <c r="E4820" s="6"/>
      <c r="F4820" s="6">
        <v>504853.09</v>
      </c>
      <c r="G4820" s="1">
        <f t="shared" si="1299"/>
        <v>5894455044.96</v>
      </c>
      <c r="H4820" s="6">
        <v>8064871867.1099997</v>
      </c>
      <c r="I4820" s="6"/>
      <c r="J4820" s="6"/>
      <c r="K4820" s="6"/>
      <c r="L4820" s="1">
        <f t="shared" si="1300"/>
        <v>8064871867.1099997</v>
      </c>
    </row>
    <row r="4821" spans="1:12">
      <c r="A4821" t="str">
        <f t="shared" si="1298"/>
        <v>2.1.2.0.00.00.00 - Operações de Crédito Externas</v>
      </c>
      <c r="B4821" s="29" t="s">
        <v>4102</v>
      </c>
      <c r="C4821" s="4">
        <v>1163399325.74</v>
      </c>
      <c r="D4821" s="4">
        <v>0</v>
      </c>
      <c r="E4821" s="4"/>
      <c r="F4821" s="4"/>
      <c r="G4821" s="1">
        <f t="shared" si="1299"/>
        <v>1163399325.74</v>
      </c>
      <c r="H4821" s="4">
        <v>7127318513.2200003</v>
      </c>
      <c r="I4821" s="4"/>
      <c r="J4821" s="4"/>
      <c r="K4821" s="4"/>
      <c r="L4821" s="1">
        <f t="shared" si="1300"/>
        <v>7127318513.2200003</v>
      </c>
    </row>
    <row r="4822" spans="1:12">
      <c r="A4822" t="str">
        <f t="shared" si="1298"/>
        <v>2.2.0.0.00.00.00 - Alienação de Bens</v>
      </c>
      <c r="B4822" s="33" t="s">
        <v>4103</v>
      </c>
      <c r="C4822" s="6">
        <v>1755237745.3299999</v>
      </c>
      <c r="D4822" s="6">
        <v>2108.98</v>
      </c>
      <c r="E4822" s="6">
        <v>0</v>
      </c>
      <c r="F4822" s="6">
        <v>2246599.4500000002</v>
      </c>
      <c r="G4822" s="1">
        <f t="shared" si="1299"/>
        <v>1752989036.8999999</v>
      </c>
      <c r="H4822" s="6">
        <v>392370384.66000003</v>
      </c>
      <c r="I4822" s="6"/>
      <c r="J4822" s="6"/>
      <c r="K4822" s="6">
        <v>753361.68</v>
      </c>
      <c r="L4822" s="1">
        <f t="shared" si="1300"/>
        <v>391617022.98000002</v>
      </c>
    </row>
    <row r="4823" spans="1:12">
      <c r="A4823" t="str">
        <f t="shared" si="1298"/>
        <v>2.2.1.0.00.00.00 - Alienação de Bens Móveis</v>
      </c>
      <c r="B4823" s="29" t="s">
        <v>4104</v>
      </c>
      <c r="C4823" s="4">
        <v>1126579026.8199999</v>
      </c>
      <c r="D4823" s="4">
        <v>0</v>
      </c>
      <c r="E4823" s="4"/>
      <c r="F4823" s="4">
        <v>379261.8</v>
      </c>
      <c r="G4823" s="1">
        <f t="shared" si="1299"/>
        <v>1126199765.02</v>
      </c>
      <c r="H4823" s="4">
        <v>248644191.03</v>
      </c>
      <c r="I4823" s="4"/>
      <c r="J4823" s="4"/>
      <c r="K4823" s="4">
        <v>753361.68</v>
      </c>
      <c r="L4823" s="1">
        <f t="shared" si="1300"/>
        <v>247890829.34999999</v>
      </c>
    </row>
    <row r="4824" spans="1:12">
      <c r="A4824" t="str">
        <f t="shared" si="1298"/>
        <v>2.2.2.0.00.00.00 - Alienação de Bens Imóveis</v>
      </c>
      <c r="B4824" s="33" t="s">
        <v>4105</v>
      </c>
      <c r="C4824" s="6">
        <v>628658718.50999999</v>
      </c>
      <c r="D4824" s="6">
        <v>2108.98</v>
      </c>
      <c r="E4824" s="6"/>
      <c r="F4824" s="6">
        <v>1867337.65</v>
      </c>
      <c r="G4824" s="1">
        <f t="shared" si="1299"/>
        <v>626789271.88</v>
      </c>
      <c r="H4824" s="6">
        <v>143726193.63</v>
      </c>
      <c r="I4824" s="6"/>
      <c r="J4824" s="6"/>
      <c r="K4824" s="6"/>
      <c r="L4824" s="1">
        <f t="shared" si="1300"/>
        <v>143726193.63</v>
      </c>
    </row>
    <row r="4825" spans="1:12">
      <c r="A4825" t="str">
        <f t="shared" si="1298"/>
        <v>2.3.0.0.00.00.00 - Amortização de Empréstimos</v>
      </c>
      <c r="B4825" s="29" t="s">
        <v>4106</v>
      </c>
      <c r="C4825" s="4">
        <v>164598956.94999999</v>
      </c>
      <c r="D4825" s="4">
        <v>2.08</v>
      </c>
      <c r="E4825" s="4">
        <v>137.76</v>
      </c>
      <c r="F4825" s="4">
        <v>1064717.94</v>
      </c>
      <c r="G4825" s="1">
        <f t="shared" si="1299"/>
        <v>163534099.16999999</v>
      </c>
      <c r="H4825" s="4">
        <v>779883117.5</v>
      </c>
      <c r="I4825" s="4"/>
      <c r="J4825" s="4"/>
      <c r="K4825" s="4">
        <v>2656.08</v>
      </c>
      <c r="L4825" s="1">
        <f t="shared" si="1300"/>
        <v>779880461.41999996</v>
      </c>
    </row>
    <row r="4826" spans="1:12">
      <c r="A4826" t="str">
        <f t="shared" si="1298"/>
        <v>2.4.0.0.00.00.00 - Transferências de Capital</v>
      </c>
      <c r="B4826" s="33" t="s">
        <v>4107</v>
      </c>
      <c r="C4826" s="6">
        <v>10483864731.639999</v>
      </c>
      <c r="D4826" s="6">
        <v>3933379.51</v>
      </c>
      <c r="E4826" s="6">
        <v>1304843.1399999999</v>
      </c>
      <c r="F4826" s="6">
        <v>5382403</v>
      </c>
      <c r="G4826" s="1">
        <f t="shared" si="1299"/>
        <v>10473244105.99</v>
      </c>
      <c r="H4826" s="6">
        <v>4863280155.6400003</v>
      </c>
      <c r="I4826" s="6"/>
      <c r="J4826" s="6"/>
      <c r="K4826" s="6">
        <v>1582179.74</v>
      </c>
      <c r="L4826" s="1">
        <f t="shared" si="1300"/>
        <v>4861697975.9000006</v>
      </c>
    </row>
    <row r="4827" spans="1:12">
      <c r="A4827" t="str">
        <f t="shared" si="1298"/>
        <v>2.4.2.0.00.00.00 - Transferências Intergovernamentais</v>
      </c>
      <c r="B4827" s="29" t="s">
        <v>4108</v>
      </c>
      <c r="C4827" s="4">
        <v>2554663620.1100001</v>
      </c>
      <c r="D4827" s="4">
        <v>3470398.22</v>
      </c>
      <c r="E4827" s="4">
        <v>148224.46</v>
      </c>
      <c r="F4827" s="4">
        <v>6050244.1500000004</v>
      </c>
      <c r="G4827" s="1">
        <f t="shared" si="1299"/>
        <v>2544994753.2800002</v>
      </c>
      <c r="H4827" s="4">
        <v>613849592.75999999</v>
      </c>
      <c r="I4827" s="4"/>
      <c r="J4827" s="4"/>
      <c r="K4827" s="4">
        <v>2715</v>
      </c>
      <c r="L4827" s="1">
        <f t="shared" si="1300"/>
        <v>613846877.75999999</v>
      </c>
    </row>
    <row r="4828" spans="1:12">
      <c r="A4828" t="str">
        <f t="shared" si="1298"/>
        <v>2.4.2.1.00.00.00 - Transferências da União</v>
      </c>
      <c r="B4828" s="33" t="s">
        <v>4109</v>
      </c>
      <c r="C4828" s="6">
        <v>2154492973.7600002</v>
      </c>
      <c r="D4828" s="6">
        <v>3443811.78</v>
      </c>
      <c r="E4828" s="6">
        <v>148224.46</v>
      </c>
      <c r="F4828" s="6">
        <v>4852744.18</v>
      </c>
      <c r="G4828" s="1">
        <f t="shared" si="1299"/>
        <v>2146048193.3399999</v>
      </c>
      <c r="H4828" s="6">
        <v>613848342.75999999</v>
      </c>
      <c r="I4828" s="6"/>
      <c r="J4828" s="6"/>
      <c r="K4828" s="6">
        <v>2715</v>
      </c>
      <c r="L4828" s="1">
        <f t="shared" si="1300"/>
        <v>613845627.75999999</v>
      </c>
    </row>
    <row r="4829" spans="1:12">
      <c r="A4829" t="str">
        <f t="shared" si="1298"/>
        <v>2.4.2.1.01.00.00 - Participação na Receita da União</v>
      </c>
      <c r="B4829" s="29" t="s">
        <v>4110</v>
      </c>
      <c r="C4829" s="4">
        <v>887282439.54999995</v>
      </c>
      <c r="D4829" s="4">
        <v>0</v>
      </c>
      <c r="E4829" s="4">
        <v>24.46</v>
      </c>
      <c r="F4829" s="4">
        <v>635141.98</v>
      </c>
      <c r="G4829" s="1">
        <f t="shared" si="1299"/>
        <v>886647273.1099999</v>
      </c>
      <c r="H4829" s="4">
        <v>178852139.80000001</v>
      </c>
      <c r="I4829" s="4"/>
      <c r="J4829" s="4"/>
      <c r="K4829" s="4"/>
      <c r="L4829" s="1">
        <f t="shared" si="1300"/>
        <v>178852139.80000001</v>
      </c>
    </row>
    <row r="4830" spans="1:12" ht="25.5">
      <c r="A4830" t="str">
        <f t="shared" si="1298"/>
        <v>2.4.2.1.02.00.00 - Transferências de Recursos Destinados a Programas 
 de Educação</v>
      </c>
      <c r="B4830" s="33" t="s">
        <v>4111</v>
      </c>
      <c r="C4830" s="6">
        <v>406672349.22000003</v>
      </c>
      <c r="D4830" s="6">
        <v>0</v>
      </c>
      <c r="E4830" s="6"/>
      <c r="F4830" s="6">
        <v>422646.65</v>
      </c>
      <c r="G4830" s="1">
        <f t="shared" si="1299"/>
        <v>406249702.57000005</v>
      </c>
      <c r="H4830" s="6">
        <v>204139078.06999999</v>
      </c>
      <c r="I4830" s="6"/>
      <c r="J4830" s="6"/>
      <c r="K4830" s="6"/>
      <c r="L4830" s="1">
        <f t="shared" si="1300"/>
        <v>204139078.06999999</v>
      </c>
    </row>
    <row r="4831" spans="1:12">
      <c r="A4831" t="str">
        <f t="shared" si="1298"/>
        <v>2.4.2.1.37.00.00 - Transferências da União a Consórcios Públicos</v>
      </c>
      <c r="B4831" s="29" t="s">
        <v>4112</v>
      </c>
      <c r="C4831" s="4">
        <v>2907381.45</v>
      </c>
      <c r="D4831" s="4">
        <v>0</v>
      </c>
      <c r="E4831" s="4"/>
      <c r="F4831" s="4"/>
      <c r="G4831" s="1">
        <f t="shared" si="1299"/>
        <v>2907381.45</v>
      </c>
      <c r="H4831" s="4"/>
      <c r="I4831" s="4"/>
      <c r="J4831" s="4"/>
      <c r="K4831" s="4"/>
      <c r="L4831" s="1">
        <f t="shared" si="1300"/>
        <v>0</v>
      </c>
    </row>
    <row r="4832" spans="1:12">
      <c r="A4832" t="str">
        <f t="shared" si="1298"/>
        <v>2.4.2.1.99.00.00 - Outras Transferências da União</v>
      </c>
      <c r="B4832" s="33" t="s">
        <v>4113</v>
      </c>
      <c r="C4832" s="6">
        <v>857630803.53999996</v>
      </c>
      <c r="D4832" s="6">
        <v>3443811.78</v>
      </c>
      <c r="E4832" s="6">
        <v>148200</v>
      </c>
      <c r="F4832" s="6">
        <v>3794955.55</v>
      </c>
      <c r="G4832" s="1">
        <f t="shared" si="1299"/>
        <v>850243836.21000004</v>
      </c>
      <c r="H4832" s="6">
        <v>230857124.88999999</v>
      </c>
      <c r="I4832" s="6"/>
      <c r="J4832" s="6"/>
      <c r="K4832" s="6">
        <v>2715</v>
      </c>
      <c r="L4832" s="1">
        <f t="shared" si="1300"/>
        <v>230854409.88999999</v>
      </c>
    </row>
    <row r="4833" spans="1:12">
      <c r="A4833" t="str">
        <f t="shared" si="1298"/>
        <v>2.4.2.2.00.00.00 - Transferências dos Estados</v>
      </c>
      <c r="B4833" s="29" t="s">
        <v>4114</v>
      </c>
      <c r="C4833" s="4">
        <v>387398289.33999997</v>
      </c>
      <c r="D4833" s="4">
        <v>26586.44</v>
      </c>
      <c r="E4833" s="4">
        <v>0</v>
      </c>
      <c r="F4833" s="4">
        <v>1197499.97</v>
      </c>
      <c r="G4833" s="1">
        <f t="shared" si="1299"/>
        <v>386174202.92999995</v>
      </c>
      <c r="H4833" s="4"/>
      <c r="I4833" s="4"/>
      <c r="J4833" s="4"/>
      <c r="K4833" s="4"/>
      <c r="L4833" s="1">
        <f t="shared" si="1300"/>
        <v>0</v>
      </c>
    </row>
    <row r="4834" spans="1:12">
      <c r="A4834" t="str">
        <f t="shared" si="1298"/>
        <v>2.4.2.2.01.00.00 - Participação na Receita dos Estados</v>
      </c>
      <c r="B4834" s="33" t="s">
        <v>4115</v>
      </c>
      <c r="C4834" s="6">
        <v>87327141.980000004</v>
      </c>
      <c r="D4834" s="6">
        <v>0</v>
      </c>
      <c r="E4834" s="6"/>
      <c r="F4834" s="6">
        <v>857262.31</v>
      </c>
      <c r="G4834" s="1">
        <f t="shared" si="1299"/>
        <v>86469879.670000002</v>
      </c>
      <c r="H4834" s="6"/>
      <c r="I4834" s="6"/>
      <c r="J4834" s="6"/>
      <c r="K4834" s="6"/>
      <c r="L4834" s="1">
        <f t="shared" si="1300"/>
        <v>0</v>
      </c>
    </row>
    <row r="4835" spans="1:12" ht="25.5">
      <c r="A4835" t="str">
        <f t="shared" si="1298"/>
        <v>2.4.2.2.02.00.00 - Transferências de Recursos Destinados a Programas 
 de Educação</v>
      </c>
      <c r="B4835" s="29" t="s">
        <v>4116</v>
      </c>
      <c r="C4835" s="4">
        <v>27556892.120000001</v>
      </c>
      <c r="D4835" s="4">
        <v>0</v>
      </c>
      <c r="E4835" s="4"/>
      <c r="F4835" s="4"/>
      <c r="G4835" s="1">
        <f t="shared" si="1299"/>
        <v>27556892.120000001</v>
      </c>
      <c r="H4835" s="4"/>
      <c r="I4835" s="4"/>
      <c r="J4835" s="4"/>
      <c r="K4835" s="4"/>
      <c r="L4835" s="1">
        <f t="shared" si="1300"/>
        <v>0</v>
      </c>
    </row>
    <row r="4836" spans="1:12">
      <c r="A4836" t="str">
        <f t="shared" si="1298"/>
        <v>2.4.2.2.37.00.00 - Transferências de Estados a Consórcios Públicos</v>
      </c>
      <c r="B4836" s="33" t="s">
        <v>4117</v>
      </c>
      <c r="C4836" s="6">
        <v>1574199.84</v>
      </c>
      <c r="D4836" s="6">
        <v>0</v>
      </c>
      <c r="E4836" s="6"/>
      <c r="F4836" s="6"/>
      <c r="G4836" s="1">
        <f t="shared" si="1299"/>
        <v>1574199.84</v>
      </c>
      <c r="H4836" s="6"/>
      <c r="I4836" s="6"/>
      <c r="J4836" s="6"/>
      <c r="K4836" s="6"/>
      <c r="L4836" s="1">
        <f t="shared" si="1300"/>
        <v>0</v>
      </c>
    </row>
    <row r="4837" spans="1:12">
      <c r="A4837" t="str">
        <f t="shared" si="1298"/>
        <v>2.4.2.2.99.00.00 - Outras Transferências dos Estados</v>
      </c>
      <c r="B4837" s="29" t="s">
        <v>4118</v>
      </c>
      <c r="C4837" s="4">
        <v>270940055.39999998</v>
      </c>
      <c r="D4837" s="4">
        <v>26586.44</v>
      </c>
      <c r="E4837" s="4"/>
      <c r="F4837" s="4">
        <v>340237.66</v>
      </c>
      <c r="G4837" s="1">
        <f t="shared" si="1299"/>
        <v>270573231.29999995</v>
      </c>
      <c r="H4837" s="4"/>
      <c r="I4837" s="4"/>
      <c r="J4837" s="4"/>
      <c r="K4837" s="4"/>
      <c r="L4837" s="1">
        <f t="shared" si="1300"/>
        <v>0</v>
      </c>
    </row>
    <row r="4838" spans="1:12">
      <c r="A4838" t="str">
        <f t="shared" si="1298"/>
        <v>2.4.2.3.00.00.00 - Transferências dos Municípios</v>
      </c>
      <c r="B4838" s="33" t="s">
        <v>4119</v>
      </c>
      <c r="C4838" s="6">
        <v>12772357.01</v>
      </c>
      <c r="D4838" s="6">
        <v>0</v>
      </c>
      <c r="E4838" s="6">
        <v>0</v>
      </c>
      <c r="F4838" s="6">
        <v>0</v>
      </c>
      <c r="G4838" s="1">
        <f t="shared" si="1299"/>
        <v>12772357.01</v>
      </c>
      <c r="H4838" s="6">
        <v>1250</v>
      </c>
      <c r="I4838" s="6"/>
      <c r="J4838" s="6"/>
      <c r="K4838" s="6"/>
      <c r="L4838" s="1">
        <f t="shared" si="1300"/>
        <v>1250</v>
      </c>
    </row>
    <row r="4839" spans="1:12" ht="25.5">
      <c r="A4839" t="str">
        <f t="shared" si="1298"/>
        <v>2.4.2.3.01.00.00 - Transferências de Recursos Destinados a Programas 
 de Saúde</v>
      </c>
      <c r="B4839" s="29" t="s">
        <v>4120</v>
      </c>
      <c r="C4839" s="4">
        <v>9740803.9900000002</v>
      </c>
      <c r="D4839" s="4">
        <v>0</v>
      </c>
      <c r="E4839" s="4"/>
      <c r="F4839" s="4"/>
      <c r="G4839" s="1">
        <f t="shared" si="1299"/>
        <v>9740803.9900000002</v>
      </c>
      <c r="H4839" s="4">
        <v>1250</v>
      </c>
      <c r="I4839" s="4"/>
      <c r="J4839" s="4"/>
      <c r="K4839" s="4"/>
      <c r="L4839" s="1">
        <f t="shared" si="1300"/>
        <v>1250</v>
      </c>
    </row>
    <row r="4840" spans="1:12" ht="25.5">
      <c r="A4840" t="str">
        <f t="shared" si="1298"/>
        <v>2.4.2.3.02.00.00 - Transferências de Recursos Destinados a Programas 
 de Educação</v>
      </c>
      <c r="B4840" s="33" t="s">
        <v>4121</v>
      </c>
      <c r="C4840" s="6">
        <v>1865658.19</v>
      </c>
      <c r="D4840" s="6">
        <v>0</v>
      </c>
      <c r="E4840" s="6"/>
      <c r="F4840" s="6"/>
      <c r="G4840" s="1">
        <f t="shared" si="1299"/>
        <v>1865658.19</v>
      </c>
      <c r="H4840" s="6"/>
      <c r="I4840" s="6"/>
      <c r="J4840" s="6"/>
      <c r="K4840" s="6"/>
      <c r="L4840" s="1">
        <f t="shared" si="1300"/>
        <v>0</v>
      </c>
    </row>
    <row r="4841" spans="1:12" ht="25.5">
      <c r="A4841" t="str">
        <f t="shared" si="1298"/>
        <v>2.4.2.3.37.00.00 - Transferências de Municípios a Consórcios 
 Públicos</v>
      </c>
      <c r="B4841" s="29" t="s">
        <v>4122</v>
      </c>
      <c r="C4841" s="4">
        <v>0</v>
      </c>
      <c r="D4841" s="4">
        <v>0</v>
      </c>
      <c r="E4841" s="4"/>
      <c r="F4841" s="4"/>
      <c r="G4841" s="1">
        <f t="shared" si="1299"/>
        <v>0</v>
      </c>
      <c r="H4841" s="4"/>
      <c r="I4841" s="4"/>
      <c r="J4841" s="4"/>
      <c r="K4841" s="4"/>
      <c r="L4841" s="1">
        <f t="shared" si="1300"/>
        <v>0</v>
      </c>
    </row>
    <row r="4842" spans="1:12">
      <c r="A4842" t="str">
        <f t="shared" si="1298"/>
        <v>2.4.2.3.99.00.00 - Outras Transferências dos Municípios</v>
      </c>
      <c r="B4842" s="33" t="s">
        <v>4123</v>
      </c>
      <c r="C4842" s="6">
        <v>1165894.83</v>
      </c>
      <c r="D4842" s="6">
        <v>0</v>
      </c>
      <c r="E4842" s="6"/>
      <c r="F4842" s="6"/>
      <c r="G4842" s="1">
        <f t="shared" si="1299"/>
        <v>1165894.83</v>
      </c>
      <c r="H4842" s="6"/>
      <c r="I4842" s="6"/>
      <c r="J4842" s="6"/>
      <c r="K4842" s="6"/>
      <c r="L4842" s="1">
        <f t="shared" si="1300"/>
        <v>0</v>
      </c>
    </row>
    <row r="4843" spans="1:12">
      <c r="A4843" t="str">
        <f t="shared" si="1298"/>
        <v>2.4.3.0.00.00.00 - Transferências de Instituições Privadas</v>
      </c>
      <c r="B4843" s="29" t="s">
        <v>4124</v>
      </c>
      <c r="C4843" s="4">
        <v>58180832.109999999</v>
      </c>
      <c r="D4843" s="4">
        <v>0</v>
      </c>
      <c r="E4843" s="4"/>
      <c r="F4843" s="4"/>
      <c r="G4843" s="1">
        <f t="shared" si="1299"/>
        <v>58180832.109999999</v>
      </c>
      <c r="H4843" s="4">
        <v>538884437.41999996</v>
      </c>
      <c r="I4843" s="4"/>
      <c r="J4843" s="4"/>
      <c r="K4843" s="4"/>
      <c r="L4843" s="1">
        <f t="shared" si="1300"/>
        <v>538884437.41999996</v>
      </c>
    </row>
    <row r="4844" spans="1:12">
      <c r="A4844" t="str">
        <f t="shared" si="1298"/>
        <v>2.4.4.0.00.00.00 - Transferências do Exterior</v>
      </c>
      <c r="B4844" s="33" t="s">
        <v>4125</v>
      </c>
      <c r="C4844" s="6">
        <v>42787.360000000001</v>
      </c>
      <c r="D4844" s="6">
        <v>0</v>
      </c>
      <c r="E4844" s="6"/>
      <c r="F4844" s="6"/>
      <c r="G4844" s="1">
        <f t="shared" si="1299"/>
        <v>42787.360000000001</v>
      </c>
      <c r="H4844" s="6">
        <v>438290.06</v>
      </c>
      <c r="I4844" s="6"/>
      <c r="J4844" s="6"/>
      <c r="K4844" s="6"/>
      <c r="L4844" s="1">
        <f t="shared" si="1300"/>
        <v>438290.06</v>
      </c>
    </row>
    <row r="4845" spans="1:12">
      <c r="A4845" t="str">
        <f t="shared" si="1298"/>
        <v>2.4.5.0.00.00.00 - Transferências de Pessoas</v>
      </c>
      <c r="B4845" s="29" t="s">
        <v>4126</v>
      </c>
      <c r="C4845" s="4">
        <v>614375.03</v>
      </c>
      <c r="D4845" s="4">
        <v>0</v>
      </c>
      <c r="E4845" s="4"/>
      <c r="F4845" s="4"/>
      <c r="G4845" s="1">
        <f t="shared" si="1299"/>
        <v>614375.03</v>
      </c>
      <c r="H4845" s="4">
        <v>1445800.24</v>
      </c>
      <c r="I4845" s="4"/>
      <c r="J4845" s="4"/>
      <c r="K4845" s="4"/>
      <c r="L4845" s="1">
        <f t="shared" si="1300"/>
        <v>1445800.24</v>
      </c>
    </row>
    <row r="4846" spans="1:12">
      <c r="A4846" t="str">
        <f t="shared" si="1298"/>
        <v>2.4.6.0.00.00.00 - Transferências de Outras Instituições Públicas</v>
      </c>
      <c r="B4846" s="33" t="s">
        <v>4127</v>
      </c>
      <c r="C4846" s="6">
        <v>10277924.09</v>
      </c>
      <c r="D4846" s="6">
        <v>101974.39</v>
      </c>
      <c r="E4846" s="6"/>
      <c r="F4846" s="6"/>
      <c r="G4846" s="1">
        <f t="shared" si="1299"/>
        <v>10175949.699999999</v>
      </c>
      <c r="H4846" s="6">
        <v>336000</v>
      </c>
      <c r="I4846" s="6"/>
      <c r="J4846" s="6"/>
      <c r="K4846" s="6"/>
      <c r="L4846" s="1">
        <f t="shared" si="1300"/>
        <v>336000</v>
      </c>
    </row>
    <row r="4847" spans="1:12">
      <c r="A4847" t="str">
        <f t="shared" si="1298"/>
        <v>2.4.7.0.00.00.00 - Transferências de Convênios</v>
      </c>
      <c r="B4847" s="29" t="s">
        <v>4128</v>
      </c>
      <c r="C4847" s="4">
        <v>7856594482.8900003</v>
      </c>
      <c r="D4847" s="4">
        <v>361006.9</v>
      </c>
      <c r="E4847" s="4">
        <v>1156618.68</v>
      </c>
      <c r="F4847" s="4">
        <v>-667844.48</v>
      </c>
      <c r="G4847" s="1">
        <f t="shared" si="1299"/>
        <v>7855744701.79</v>
      </c>
      <c r="H4847" s="4">
        <v>3708326035.1599998</v>
      </c>
      <c r="I4847" s="4"/>
      <c r="J4847" s="4"/>
      <c r="K4847" s="4">
        <v>1579464.74</v>
      </c>
      <c r="L4847" s="1">
        <f t="shared" si="1300"/>
        <v>3706746570.4200001</v>
      </c>
    </row>
    <row r="4848" spans="1:12" ht="25.5">
      <c r="A4848" t="str">
        <f t="shared" si="1298"/>
        <v>2.4.7.1.00.00.00 - Transferências de Convênios da União e de suas 
 Entidades</v>
      </c>
      <c r="B4848" s="33" t="s">
        <v>4129</v>
      </c>
      <c r="C4848" s="6">
        <v>5618759461.54</v>
      </c>
      <c r="D4848" s="6">
        <v>225359.25</v>
      </c>
      <c r="E4848" s="6">
        <v>514777.05</v>
      </c>
      <c r="F4848" s="6">
        <v>-3780099.65</v>
      </c>
      <c r="G4848" s="1">
        <f t="shared" si="1299"/>
        <v>5621799424.8899994</v>
      </c>
      <c r="H4848" s="6">
        <v>3581810696.21</v>
      </c>
      <c r="I4848" s="6"/>
      <c r="J4848" s="6"/>
      <c r="K4848" s="6">
        <v>1570745.28</v>
      </c>
      <c r="L4848" s="1">
        <f t="shared" si="1300"/>
        <v>3580239950.9299998</v>
      </c>
    </row>
    <row r="4849" spans="1:12" ht="25.5">
      <c r="A4849" t="str">
        <f t="shared" si="1298"/>
        <v>2.4.7.1.01.00.00 - Transferências de Convênios da União para o 
 Sistema Único de Saúde - SUS</v>
      </c>
      <c r="B4849" s="29" t="s">
        <v>4130</v>
      </c>
      <c r="C4849" s="4">
        <v>541880441.53999996</v>
      </c>
      <c r="D4849" s="4">
        <v>0</v>
      </c>
      <c r="E4849" s="4"/>
      <c r="F4849" s="4">
        <v>6830.33</v>
      </c>
      <c r="G4849" s="1">
        <f t="shared" si="1299"/>
        <v>541873611.20999992</v>
      </c>
      <c r="H4849" s="4">
        <v>28471140.539999999</v>
      </c>
      <c r="I4849" s="4"/>
      <c r="J4849" s="4"/>
      <c r="K4849" s="4"/>
      <c r="L4849" s="1">
        <f t="shared" si="1300"/>
        <v>28471140.539999999</v>
      </c>
    </row>
    <row r="4850" spans="1:12" ht="25.5">
      <c r="A4850" t="str">
        <f t="shared" si="1298"/>
        <v>2.4.7.1.02.00.00 - Transferências de Convênios da União Destinadas a 
 Programas de Educação</v>
      </c>
      <c r="B4850" s="33" t="s">
        <v>4131</v>
      </c>
      <c r="C4850" s="6">
        <v>567878562.59000003</v>
      </c>
      <c r="D4850" s="6">
        <v>12809.74</v>
      </c>
      <c r="E4850" s="6"/>
      <c r="F4850" s="6">
        <v>365163.5</v>
      </c>
      <c r="G4850" s="1">
        <f t="shared" si="1299"/>
        <v>567500589.35000002</v>
      </c>
      <c r="H4850" s="6">
        <v>267120506.03999999</v>
      </c>
      <c r="I4850" s="6"/>
      <c r="J4850" s="6"/>
      <c r="K4850" s="6"/>
      <c r="L4850" s="1">
        <f t="shared" si="1300"/>
        <v>267120506.03999999</v>
      </c>
    </row>
    <row r="4851" spans="1:12" ht="25.5">
      <c r="A4851" t="str">
        <f t="shared" si="1298"/>
        <v>2.4.7.1.03.00.00 - Transferências de Convênios da União Destinadas a 
 Programas de Saneamento Básico</v>
      </c>
      <c r="B4851" s="29" t="s">
        <v>4132</v>
      </c>
      <c r="C4851" s="4">
        <v>522342338.86000001</v>
      </c>
      <c r="D4851" s="4">
        <v>0</v>
      </c>
      <c r="E4851" s="4"/>
      <c r="F4851" s="4">
        <v>31852.86</v>
      </c>
      <c r="G4851" s="1">
        <f t="shared" si="1299"/>
        <v>522310486</v>
      </c>
      <c r="H4851" s="4">
        <v>559916871.88999999</v>
      </c>
      <c r="I4851" s="4"/>
      <c r="J4851" s="4"/>
      <c r="K4851" s="4">
        <v>0.01</v>
      </c>
      <c r="L4851" s="1">
        <f t="shared" si="1300"/>
        <v>559916871.88</v>
      </c>
    </row>
    <row r="4852" spans="1:12" ht="25.5">
      <c r="A4852" t="str">
        <f t="shared" si="1298"/>
        <v>2.4.7.1.04.00.00 - Transferências de Convênios da União Destinadas a 
 Programas de Meio Ambiente</v>
      </c>
      <c r="B4852" s="33" t="s">
        <v>4133</v>
      </c>
      <c r="C4852" s="6">
        <v>17888252.170000002</v>
      </c>
      <c r="D4852" s="6">
        <v>0</v>
      </c>
      <c r="E4852" s="6"/>
      <c r="F4852" s="6"/>
      <c r="G4852" s="1">
        <f t="shared" si="1299"/>
        <v>17888252.170000002</v>
      </c>
      <c r="H4852" s="6">
        <v>270625</v>
      </c>
      <c r="I4852" s="6"/>
      <c r="J4852" s="6"/>
      <c r="K4852" s="6"/>
      <c r="L4852" s="1">
        <f t="shared" si="1300"/>
        <v>270625</v>
      </c>
    </row>
    <row r="4853" spans="1:12" ht="25.5">
      <c r="A4853" t="str">
        <f t="shared" ref="A4853:A4908" si="1301">TRIM(B4853)</f>
        <v>2.4.7.1.05.00.00 - Transferências de Convênios da União Destinadas a 
 Programas de Infraestrutura em Transporte</v>
      </c>
      <c r="B4853" s="29" t="s">
        <v>4134</v>
      </c>
      <c r="C4853" s="4">
        <v>399247987.22000003</v>
      </c>
      <c r="D4853" s="4">
        <v>6566.78</v>
      </c>
      <c r="E4853" s="4"/>
      <c r="F4853" s="4">
        <v>552443.69999999995</v>
      </c>
      <c r="G4853" s="1">
        <f t="shared" si="1299"/>
        <v>398688976.74000007</v>
      </c>
      <c r="H4853" s="4">
        <v>283615223.79000002</v>
      </c>
      <c r="I4853" s="4"/>
      <c r="J4853" s="4"/>
      <c r="K4853" s="4"/>
      <c r="L4853" s="1">
        <f t="shared" si="1300"/>
        <v>283615223.79000002</v>
      </c>
    </row>
    <row r="4854" spans="1:12">
      <c r="A4854" t="str">
        <f t="shared" si="1301"/>
        <v>2.4.7.1.99.00.00 - Outras Transferências de Convênios da União</v>
      </c>
      <c r="B4854" s="33" t="s">
        <v>4135</v>
      </c>
      <c r="C4854" s="6">
        <v>3569521879.1599998</v>
      </c>
      <c r="D4854" s="6">
        <v>205982.73</v>
      </c>
      <c r="E4854" s="6">
        <v>514777.05</v>
      </c>
      <c r="F4854" s="6">
        <v>-4736390.04</v>
      </c>
      <c r="G4854" s="1">
        <f t="shared" si="1299"/>
        <v>3573537509.4199996</v>
      </c>
      <c r="H4854" s="6">
        <v>2442416328.9499998</v>
      </c>
      <c r="I4854" s="6"/>
      <c r="J4854" s="6"/>
      <c r="K4854" s="6">
        <v>1570745.27</v>
      </c>
      <c r="L4854" s="1">
        <f t="shared" si="1300"/>
        <v>2440845583.6799998</v>
      </c>
    </row>
    <row r="4855" spans="1:12" ht="25.5">
      <c r="A4855" t="str">
        <f t="shared" si="1301"/>
        <v>2.4.7.2.00.00.00 - Transferências de Convênios dos Estados e do 
 Distrito Federal e de suas Entidades</v>
      </c>
      <c r="B4855" s="29" t="s">
        <v>4136</v>
      </c>
      <c r="C4855" s="4">
        <v>2201944647.5</v>
      </c>
      <c r="D4855" s="4">
        <v>135647.65</v>
      </c>
      <c r="E4855" s="4">
        <v>641841.63</v>
      </c>
      <c r="F4855" s="4">
        <v>3087181.42</v>
      </c>
      <c r="G4855" s="1">
        <f t="shared" ref="G4855:G4908" si="1302">C4855-D4855-E4855-F4855</f>
        <v>2198079976.7999997</v>
      </c>
      <c r="H4855" s="4">
        <v>85132812.310000002</v>
      </c>
      <c r="I4855" s="4"/>
      <c r="J4855" s="4"/>
      <c r="K4855" s="4"/>
      <c r="L4855" s="1">
        <f t="shared" ref="L4855:L4908" si="1303">H4855-I4855-J4855-K4855</f>
        <v>85132812.310000002</v>
      </c>
    </row>
    <row r="4856" spans="1:12" ht="25.5">
      <c r="A4856" t="str">
        <f t="shared" si="1301"/>
        <v>2.4.7.2.01.00.00 - Transferências de Convênios dos Estados para o 
 Sistema Único de Saúde - SUS</v>
      </c>
      <c r="B4856" s="33" t="s">
        <v>4137</v>
      </c>
      <c r="C4856" s="6">
        <v>144223939.75</v>
      </c>
      <c r="D4856" s="6">
        <v>0</v>
      </c>
      <c r="E4856" s="6"/>
      <c r="F4856" s="6">
        <v>204518.81</v>
      </c>
      <c r="G4856" s="1">
        <f t="shared" si="1302"/>
        <v>144019420.94</v>
      </c>
      <c r="H4856" s="6"/>
      <c r="I4856" s="6"/>
      <c r="J4856" s="6"/>
      <c r="K4856" s="6"/>
      <c r="L4856" s="1">
        <f t="shared" si="1303"/>
        <v>0</v>
      </c>
    </row>
    <row r="4857" spans="1:12" ht="25.5">
      <c r="A4857" t="str">
        <f t="shared" si="1301"/>
        <v>2.4.7.2.02.00.00 - Transferências de Convênios dos Estados 
 Destinadas a Programas de Educação</v>
      </c>
      <c r="B4857" s="29" t="s">
        <v>4138</v>
      </c>
      <c r="C4857" s="4">
        <v>156981102.16</v>
      </c>
      <c r="D4857" s="4">
        <v>0</v>
      </c>
      <c r="E4857" s="4"/>
      <c r="F4857" s="4">
        <v>-476670</v>
      </c>
      <c r="G4857" s="1">
        <f t="shared" si="1302"/>
        <v>157457772.16</v>
      </c>
      <c r="H4857" s="4">
        <v>4636799.22</v>
      </c>
      <c r="I4857" s="4"/>
      <c r="J4857" s="4"/>
      <c r="K4857" s="4"/>
      <c r="L4857" s="1">
        <f t="shared" si="1303"/>
        <v>4636799.22</v>
      </c>
    </row>
    <row r="4858" spans="1:12" ht="25.5">
      <c r="A4858" t="str">
        <f t="shared" si="1301"/>
        <v>2.4.7.2.03.00.00 - Transferências de Convênios dos Estados 
 Destinadas a Programas de Saneamento Básico</v>
      </c>
      <c r="B4858" s="33" t="s">
        <v>4139</v>
      </c>
      <c r="C4858" s="6">
        <v>436628010.94999999</v>
      </c>
      <c r="D4858" s="6">
        <v>0</v>
      </c>
      <c r="E4858" s="6"/>
      <c r="F4858" s="6">
        <v>122959.19</v>
      </c>
      <c r="G4858" s="1">
        <f t="shared" si="1302"/>
        <v>436505051.75999999</v>
      </c>
      <c r="H4858" s="6">
        <v>12795637.390000001</v>
      </c>
      <c r="I4858" s="6"/>
      <c r="J4858" s="6"/>
      <c r="K4858" s="6"/>
      <c r="L4858" s="1">
        <f t="shared" si="1303"/>
        <v>12795637.390000001</v>
      </c>
    </row>
    <row r="4859" spans="1:12" ht="25.5">
      <c r="A4859" t="str">
        <f t="shared" si="1301"/>
        <v>2.4.7.2.04.00.00 - Transferências de Convênios dos Estados 
 Destinadas a Programas de Meio Ambiente</v>
      </c>
      <c r="B4859" s="29" t="s">
        <v>4140</v>
      </c>
      <c r="C4859" s="4">
        <v>14812275.529999999</v>
      </c>
      <c r="D4859" s="4">
        <v>0</v>
      </c>
      <c r="E4859" s="4"/>
      <c r="F4859" s="4"/>
      <c r="G4859" s="1">
        <f t="shared" si="1302"/>
        <v>14812275.529999999</v>
      </c>
      <c r="H4859" s="4"/>
      <c r="I4859" s="4"/>
      <c r="J4859" s="4"/>
      <c r="K4859" s="4"/>
      <c r="L4859" s="1">
        <f t="shared" si="1303"/>
        <v>0</v>
      </c>
    </row>
    <row r="4860" spans="1:12" ht="25.5">
      <c r="A4860" t="str">
        <f t="shared" si="1301"/>
        <v>2.4.7.2.05.00.00 - Transferências de Convênios dos Estados 
 Destinadas a Programas de Infraestrutura em Transporte</v>
      </c>
      <c r="B4860" s="33" t="s">
        <v>4141</v>
      </c>
      <c r="C4860" s="6">
        <v>198838385.09</v>
      </c>
      <c r="D4860" s="6">
        <v>0</v>
      </c>
      <c r="E4860" s="6">
        <v>210000</v>
      </c>
      <c r="F4860" s="6">
        <v>642404.79</v>
      </c>
      <c r="G4860" s="1">
        <f t="shared" si="1302"/>
        <v>197985980.30000001</v>
      </c>
      <c r="H4860" s="6"/>
      <c r="I4860" s="6"/>
      <c r="J4860" s="6"/>
      <c r="K4860" s="6"/>
      <c r="L4860" s="1">
        <f t="shared" si="1303"/>
        <v>0</v>
      </c>
    </row>
    <row r="4861" spans="1:12">
      <c r="A4861" t="str">
        <f t="shared" si="1301"/>
        <v>2.4.7.2.99.00.00 - Outras Transferências de Convênios dos Estados</v>
      </c>
      <c r="B4861" s="29" t="s">
        <v>4142</v>
      </c>
      <c r="C4861" s="4">
        <v>1250460934.02</v>
      </c>
      <c r="D4861" s="4">
        <v>135647.65</v>
      </c>
      <c r="E4861" s="4">
        <v>431841.63</v>
      </c>
      <c r="F4861" s="4">
        <v>2593968.63</v>
      </c>
      <c r="G4861" s="1">
        <f t="shared" si="1302"/>
        <v>1247299476.1099997</v>
      </c>
      <c r="H4861" s="4">
        <v>67700375.700000003</v>
      </c>
      <c r="I4861" s="4"/>
      <c r="J4861" s="4"/>
      <c r="K4861" s="4"/>
      <c r="L4861" s="1">
        <f t="shared" si="1303"/>
        <v>67700375.700000003</v>
      </c>
    </row>
    <row r="4862" spans="1:12" ht="25.5">
      <c r="A4862" t="str">
        <f t="shared" si="1301"/>
        <v>2.4.7.3.00.00.00 - Transferências de Convênios dos Municípios e de 
 suas Entidades</v>
      </c>
      <c r="B4862" s="33" t="s">
        <v>4143</v>
      </c>
      <c r="C4862" s="6">
        <v>23373935.949999999</v>
      </c>
      <c r="D4862" s="6">
        <v>0</v>
      </c>
      <c r="E4862" s="6">
        <v>0</v>
      </c>
      <c r="F4862" s="6">
        <v>0</v>
      </c>
      <c r="G4862" s="1">
        <f t="shared" si="1302"/>
        <v>23373935.949999999</v>
      </c>
      <c r="H4862" s="6">
        <v>33028856.949999999</v>
      </c>
      <c r="I4862" s="6"/>
      <c r="J4862" s="6"/>
      <c r="K4862" s="6">
        <v>8719.4599999999991</v>
      </c>
      <c r="L4862" s="1">
        <f t="shared" si="1303"/>
        <v>33020137.489999998</v>
      </c>
    </row>
    <row r="4863" spans="1:12" ht="25.5">
      <c r="A4863" t="str">
        <f t="shared" si="1301"/>
        <v>2.4.7.3.01.00.00 - Transferências de Convênios dos Municípios 
 Destinados a Programas de Saúde</v>
      </c>
      <c r="B4863" s="29" t="s">
        <v>4144</v>
      </c>
      <c r="C4863" s="4">
        <v>579473.81999999995</v>
      </c>
      <c r="D4863" s="4">
        <v>0</v>
      </c>
      <c r="E4863" s="4"/>
      <c r="F4863" s="4"/>
      <c r="G4863" s="1">
        <f t="shared" si="1302"/>
        <v>579473.81999999995</v>
      </c>
      <c r="H4863" s="4">
        <v>1314615.5900000001</v>
      </c>
      <c r="I4863" s="4"/>
      <c r="J4863" s="4"/>
      <c r="K4863" s="4"/>
      <c r="L4863" s="1">
        <f t="shared" si="1303"/>
        <v>1314615.5900000001</v>
      </c>
    </row>
    <row r="4864" spans="1:12" ht="25.5">
      <c r="A4864" t="str">
        <f t="shared" si="1301"/>
        <v>2.4.7.3.02.00.00 - Transferências de Convênios dos Municípios 
 Destinadas a Programas de Educação</v>
      </c>
      <c r="B4864" s="33" t="s">
        <v>4145</v>
      </c>
      <c r="C4864" s="6">
        <v>318544.61</v>
      </c>
      <c r="D4864" s="6">
        <v>0</v>
      </c>
      <c r="E4864" s="6"/>
      <c r="F4864" s="6"/>
      <c r="G4864" s="1">
        <f t="shared" si="1302"/>
        <v>318544.61</v>
      </c>
      <c r="H4864" s="6">
        <v>302391.17</v>
      </c>
      <c r="I4864" s="6"/>
      <c r="J4864" s="6"/>
      <c r="K4864" s="6"/>
      <c r="L4864" s="1">
        <f t="shared" si="1303"/>
        <v>302391.17</v>
      </c>
    </row>
    <row r="4865" spans="1:12">
      <c r="A4865" t="str">
        <f t="shared" si="1301"/>
        <v>2.4.7.3.99.00.00 - Outras Transferências de Convênios dos Municípios</v>
      </c>
      <c r="B4865" s="29" t="s">
        <v>4146</v>
      </c>
      <c r="C4865" s="4">
        <v>22475917.52</v>
      </c>
      <c r="D4865" s="4">
        <v>0</v>
      </c>
      <c r="E4865" s="4"/>
      <c r="F4865" s="4"/>
      <c r="G4865" s="1">
        <f t="shared" si="1302"/>
        <v>22475917.52</v>
      </c>
      <c r="H4865" s="4">
        <v>31411850.190000001</v>
      </c>
      <c r="I4865" s="4"/>
      <c r="J4865" s="4"/>
      <c r="K4865" s="4">
        <v>8719.4599999999991</v>
      </c>
      <c r="L4865" s="1">
        <f t="shared" si="1303"/>
        <v>31403130.73</v>
      </c>
    </row>
    <row r="4866" spans="1:12" ht="25.5">
      <c r="A4866" t="str">
        <f t="shared" si="1301"/>
        <v>2.4.7.4.00.00.00 - Transferências de Convênios de Instituições 
 Privadas</v>
      </c>
      <c r="B4866" s="33" t="s">
        <v>4147</v>
      </c>
      <c r="C4866" s="6">
        <v>12516437.9</v>
      </c>
      <c r="D4866" s="6">
        <v>0</v>
      </c>
      <c r="E4866" s="6"/>
      <c r="F4866" s="6">
        <v>25073.75</v>
      </c>
      <c r="G4866" s="1">
        <f t="shared" si="1302"/>
        <v>12491364.15</v>
      </c>
      <c r="H4866" s="6">
        <v>8250749.5499999998</v>
      </c>
      <c r="I4866" s="6"/>
      <c r="J4866" s="6"/>
      <c r="K4866" s="6"/>
      <c r="L4866" s="1">
        <f t="shared" si="1303"/>
        <v>8250749.5499999998</v>
      </c>
    </row>
    <row r="4867" spans="1:12">
      <c r="A4867" t="str">
        <f t="shared" si="1301"/>
        <v>2.4.7.5.00.00.00 - Transferências de Convênios do Exterior</v>
      </c>
      <c r="B4867" s="29" t="s">
        <v>4148</v>
      </c>
      <c r="C4867" s="4">
        <v>0</v>
      </c>
      <c r="D4867" s="4">
        <v>0</v>
      </c>
      <c r="E4867" s="4"/>
      <c r="F4867" s="4"/>
      <c r="G4867" s="1">
        <f t="shared" si="1302"/>
        <v>0</v>
      </c>
      <c r="H4867" s="4">
        <v>102920.14</v>
      </c>
      <c r="I4867" s="4"/>
      <c r="J4867" s="4"/>
      <c r="K4867" s="4"/>
      <c r="L4867" s="1">
        <f t="shared" si="1303"/>
        <v>102920.14</v>
      </c>
    </row>
    <row r="4868" spans="1:12">
      <c r="A4868" t="str">
        <f t="shared" si="1301"/>
        <v>2.4.8.0.00.00.00 - Transferências para o Combate à Fome</v>
      </c>
      <c r="B4868" s="33" t="s">
        <v>4149</v>
      </c>
      <c r="C4868" s="6">
        <v>3490710.05</v>
      </c>
      <c r="D4868" s="6">
        <v>0</v>
      </c>
      <c r="E4868" s="6">
        <v>0</v>
      </c>
      <c r="F4868" s="6">
        <v>3.33</v>
      </c>
      <c r="G4868" s="1">
        <f t="shared" si="1302"/>
        <v>3490706.7199999997</v>
      </c>
      <c r="H4868" s="6"/>
      <c r="I4868" s="6"/>
      <c r="J4868" s="6"/>
      <c r="K4868" s="6"/>
      <c r="L4868" s="1">
        <f t="shared" si="1303"/>
        <v>0</v>
      </c>
    </row>
    <row r="4869" spans="1:12">
      <c r="A4869" t="str">
        <f t="shared" si="1301"/>
        <v>2.4.8.1.00.00.00 - Provenientes do Exterior</v>
      </c>
      <c r="B4869" s="29" t="s">
        <v>4150</v>
      </c>
      <c r="C4869" s="4">
        <v>0</v>
      </c>
      <c r="D4869" s="4">
        <v>0</v>
      </c>
      <c r="E4869" s="4"/>
      <c r="F4869" s="4"/>
      <c r="G4869" s="1">
        <f t="shared" si="1302"/>
        <v>0</v>
      </c>
      <c r="H4869" s="4"/>
      <c r="I4869" s="4"/>
      <c r="J4869" s="4"/>
      <c r="K4869" s="4"/>
      <c r="L4869" s="1">
        <f t="shared" si="1303"/>
        <v>0</v>
      </c>
    </row>
    <row r="4870" spans="1:12">
      <c r="A4870" t="str">
        <f t="shared" si="1301"/>
        <v>2.4.8.2.00.00.00 - Provenientes de Pessoas Jurídicas</v>
      </c>
      <c r="B4870" s="33" t="s">
        <v>4151</v>
      </c>
      <c r="C4870" s="6">
        <v>0</v>
      </c>
      <c r="D4870" s="6">
        <v>0</v>
      </c>
      <c r="E4870" s="6"/>
      <c r="F4870" s="6"/>
      <c r="G4870" s="1">
        <f t="shared" si="1302"/>
        <v>0</v>
      </c>
      <c r="H4870" s="6"/>
      <c r="I4870" s="6"/>
      <c r="J4870" s="6"/>
      <c r="K4870" s="6"/>
      <c r="L4870" s="1">
        <f t="shared" si="1303"/>
        <v>0</v>
      </c>
    </row>
    <row r="4871" spans="1:12">
      <c r="A4871" t="str">
        <f t="shared" si="1301"/>
        <v>2.4.8.3.00.00.00 - Provenientes de Pessoas Físicas</v>
      </c>
      <c r="B4871" s="29" t="s">
        <v>4152</v>
      </c>
      <c r="C4871" s="4">
        <v>229885.58</v>
      </c>
      <c r="D4871" s="4">
        <v>0</v>
      </c>
      <c r="E4871" s="4"/>
      <c r="F4871" s="4">
        <v>3.33</v>
      </c>
      <c r="G4871" s="1">
        <f t="shared" si="1302"/>
        <v>229882.25</v>
      </c>
      <c r="H4871" s="4"/>
      <c r="I4871" s="4"/>
      <c r="J4871" s="4"/>
      <c r="K4871" s="4"/>
      <c r="L4871" s="1">
        <f t="shared" si="1303"/>
        <v>0</v>
      </c>
    </row>
    <row r="4872" spans="1:12">
      <c r="A4872" t="str">
        <f t="shared" si="1301"/>
        <v>2.4.8.4.00.00.00 - Provenientes de Depósitos não Identificados</v>
      </c>
      <c r="B4872" s="33" t="s">
        <v>4153</v>
      </c>
      <c r="C4872" s="6">
        <v>3260824.47</v>
      </c>
      <c r="D4872" s="6">
        <v>0</v>
      </c>
      <c r="E4872" s="6"/>
      <c r="F4872" s="6"/>
      <c r="G4872" s="1">
        <f t="shared" si="1302"/>
        <v>3260824.47</v>
      </c>
      <c r="H4872" s="6"/>
      <c r="I4872" s="6"/>
      <c r="J4872" s="6"/>
      <c r="K4872" s="6"/>
      <c r="L4872" s="1">
        <f t="shared" si="1303"/>
        <v>0</v>
      </c>
    </row>
    <row r="4873" spans="1:12">
      <c r="A4873" t="str">
        <f t="shared" si="1301"/>
        <v>2.5.0.0.00.00.00 - Outras Receitas de Capital</v>
      </c>
      <c r="B4873" s="29" t="s">
        <v>4154</v>
      </c>
      <c r="C4873" s="4">
        <v>1605703779.29</v>
      </c>
      <c r="D4873" s="4">
        <v>17189.439999999999</v>
      </c>
      <c r="E4873" s="4">
        <v>0</v>
      </c>
      <c r="F4873" s="4">
        <v>39043871.259999998</v>
      </c>
      <c r="G4873" s="1">
        <f t="shared" si="1302"/>
        <v>1566642718.5899999</v>
      </c>
      <c r="H4873" s="4">
        <v>4478254640.1800003</v>
      </c>
      <c r="I4873" s="4"/>
      <c r="J4873" s="4"/>
      <c r="K4873" s="4">
        <v>48973808.539999999</v>
      </c>
      <c r="L4873" s="1">
        <f t="shared" si="1303"/>
        <v>4429280831.6400003</v>
      </c>
    </row>
    <row r="4874" spans="1:12">
      <c r="A4874" t="str">
        <f t="shared" si="1301"/>
        <v>2.5.2.0.00.00.00 - Integralização do Capital Social</v>
      </c>
      <c r="B4874" s="33" t="s">
        <v>4155</v>
      </c>
      <c r="C4874" s="6">
        <v>1279711.72</v>
      </c>
      <c r="D4874" s="6">
        <v>0</v>
      </c>
      <c r="E4874" s="6"/>
      <c r="F4874" s="6"/>
      <c r="G4874" s="1">
        <f t="shared" si="1302"/>
        <v>1279711.72</v>
      </c>
      <c r="H4874" s="6"/>
      <c r="I4874" s="6"/>
      <c r="J4874" s="6"/>
      <c r="K4874" s="6"/>
      <c r="L4874" s="1">
        <f t="shared" si="1303"/>
        <v>0</v>
      </c>
    </row>
    <row r="4875" spans="1:12">
      <c r="A4875" t="str">
        <f t="shared" si="1301"/>
        <v>2.5.3.0.00.00.00 - Resultado do Banco Central do Brasil</v>
      </c>
      <c r="B4875" s="29" t="s">
        <v>4156</v>
      </c>
      <c r="C4875" s="4"/>
      <c r="D4875" s="4"/>
      <c r="E4875" s="4"/>
      <c r="F4875" s="4"/>
      <c r="G4875" s="1">
        <f t="shared" si="1302"/>
        <v>0</v>
      </c>
      <c r="H4875" s="4"/>
      <c r="I4875" s="4"/>
      <c r="J4875" s="4"/>
      <c r="K4875" s="4"/>
      <c r="L4875" s="1">
        <f t="shared" si="1303"/>
        <v>0</v>
      </c>
    </row>
    <row r="4876" spans="1:12" ht="25.5">
      <c r="A4876" t="str">
        <f t="shared" si="1301"/>
        <v>2.5.4.0.00.00.00 - Remuneração das Disponibilidades do Tesouro 
 Nacional</v>
      </c>
      <c r="B4876" s="33" t="s">
        <v>4157</v>
      </c>
      <c r="C4876" s="6"/>
      <c r="D4876" s="6"/>
      <c r="E4876" s="6"/>
      <c r="F4876" s="6"/>
      <c r="G4876" s="1">
        <f t="shared" si="1302"/>
        <v>0</v>
      </c>
      <c r="H4876" s="6"/>
      <c r="I4876" s="6"/>
      <c r="J4876" s="6"/>
      <c r="K4876" s="6"/>
      <c r="L4876" s="1">
        <f t="shared" si="1303"/>
        <v>0</v>
      </c>
    </row>
    <row r="4877" spans="1:12" ht="25.5">
      <c r="A4877" t="str">
        <f t="shared" si="1301"/>
        <v>2.5.5.0.00.00.00 - Receita da Dívida Ativa Proveniente de Amortização 
 de Empréstimos e Financiamentos</v>
      </c>
      <c r="B4877" s="29" t="s">
        <v>4158</v>
      </c>
      <c r="C4877" s="4">
        <v>490274.94</v>
      </c>
      <c r="D4877" s="4">
        <v>0</v>
      </c>
      <c r="E4877" s="4"/>
      <c r="F4877" s="4">
        <v>4558.3599999999997</v>
      </c>
      <c r="G4877" s="1">
        <f t="shared" si="1302"/>
        <v>485716.58</v>
      </c>
      <c r="H4877" s="4"/>
      <c r="I4877" s="4"/>
      <c r="J4877" s="4"/>
      <c r="K4877" s="4"/>
      <c r="L4877" s="1">
        <f t="shared" si="1303"/>
        <v>0</v>
      </c>
    </row>
    <row r="4878" spans="1:12">
      <c r="A4878" t="str">
        <f t="shared" si="1301"/>
        <v>2.5.6.0.00.00.00 - Receita Dívida Ativa Alienação Estoques de Café</v>
      </c>
      <c r="B4878" s="33" t="s">
        <v>4159</v>
      </c>
      <c r="C4878" s="6"/>
      <c r="D4878" s="6"/>
      <c r="E4878" s="6"/>
      <c r="F4878" s="6"/>
      <c r="G4878" s="1">
        <f t="shared" si="1302"/>
        <v>0</v>
      </c>
      <c r="H4878" s="6"/>
      <c r="I4878" s="6"/>
      <c r="J4878" s="6"/>
      <c r="K4878" s="6"/>
      <c r="L4878" s="1">
        <f t="shared" si="1303"/>
        <v>0</v>
      </c>
    </row>
    <row r="4879" spans="1:12" ht="25.5">
      <c r="A4879" t="str">
        <f t="shared" si="1301"/>
        <v>2.5.7.0.00.00.00 - Receita Auferida por Detentores de Títulos do 
 Tesouro Nacional Resgatados</v>
      </c>
      <c r="B4879" s="29" t="s">
        <v>4160</v>
      </c>
      <c r="C4879" s="4">
        <v>0</v>
      </c>
      <c r="D4879" s="4">
        <v>0</v>
      </c>
      <c r="E4879" s="4"/>
      <c r="F4879" s="4"/>
      <c r="G4879" s="1">
        <f t="shared" si="1302"/>
        <v>0</v>
      </c>
      <c r="H4879" s="4"/>
      <c r="I4879" s="4"/>
      <c r="J4879" s="4"/>
      <c r="K4879" s="4"/>
      <c r="L4879" s="1">
        <f t="shared" si="1303"/>
        <v>0</v>
      </c>
    </row>
    <row r="4880" spans="1:12" ht="25.5">
      <c r="A4880" t="str">
        <f t="shared" si="1301"/>
        <v>2.5.8.0.00.00.00 - Receitas de Alienação de Certificados de Potencial 
 Adicional de Construção - CEPAC</v>
      </c>
      <c r="B4880" s="33" t="s">
        <v>4161</v>
      </c>
      <c r="C4880" s="6">
        <v>15707079.050000001</v>
      </c>
      <c r="D4880" s="6">
        <v>0</v>
      </c>
      <c r="E4880" s="6"/>
      <c r="F4880" s="6"/>
      <c r="G4880" s="1">
        <f t="shared" si="1302"/>
        <v>15707079.050000001</v>
      </c>
      <c r="H4880" s="6"/>
      <c r="I4880" s="6"/>
      <c r="J4880" s="6"/>
      <c r="K4880" s="6"/>
      <c r="L4880" s="1">
        <f t="shared" si="1303"/>
        <v>0</v>
      </c>
    </row>
    <row r="4881" spans="1:12">
      <c r="A4881" t="str">
        <f t="shared" si="1301"/>
        <v>2.5.9.0.00.00.00 - Outras Receitas</v>
      </c>
      <c r="B4881" s="29" t="s">
        <v>4162</v>
      </c>
      <c r="C4881" s="4">
        <v>1588226713.5799999</v>
      </c>
      <c r="D4881" s="4">
        <v>17189.439999999999</v>
      </c>
      <c r="E4881" s="4"/>
      <c r="F4881" s="4">
        <v>39039312.899999999</v>
      </c>
      <c r="G4881" s="1">
        <f t="shared" si="1302"/>
        <v>1549170211.2399998</v>
      </c>
      <c r="H4881" s="4">
        <v>4478254640.1800003</v>
      </c>
      <c r="I4881" s="4"/>
      <c r="J4881" s="4"/>
      <c r="K4881" s="4">
        <v>48973808.539999999</v>
      </c>
      <c r="L4881" s="1">
        <f t="shared" si="1303"/>
        <v>4429280831.6400003</v>
      </c>
    </row>
    <row r="4882" spans="1:12">
      <c r="A4882" t="str">
        <f t="shared" si="1301"/>
        <v>7.0.0.0.00.00.00 - Receitas Correntes Intraorçamentárias</v>
      </c>
      <c r="B4882" s="33" t="s">
        <v>4163</v>
      </c>
      <c r="C4882" s="6">
        <v>20690436428.900002</v>
      </c>
      <c r="D4882" s="6">
        <v>1307382.46</v>
      </c>
      <c r="E4882" s="6">
        <v>1298019.6200000001</v>
      </c>
      <c r="F4882" s="6">
        <v>7437093.25</v>
      </c>
      <c r="G4882" s="1">
        <f t="shared" si="1302"/>
        <v>20680393933.570004</v>
      </c>
      <c r="H4882" s="6">
        <v>81852622133.770004</v>
      </c>
      <c r="I4882" s="6"/>
      <c r="J4882" s="6"/>
      <c r="K4882" s="6">
        <v>4981799.3</v>
      </c>
      <c r="L4882" s="1">
        <f t="shared" si="1303"/>
        <v>81847640334.470001</v>
      </c>
    </row>
    <row r="4883" spans="1:12">
      <c r="A4883" t="str">
        <f t="shared" si="1301"/>
        <v>7.1.0.0.00.00.00 - Receita Tributária Intraorçamentária</v>
      </c>
      <c r="B4883" s="29" t="s">
        <v>4164</v>
      </c>
      <c r="C4883" s="4">
        <v>75501531.680000007</v>
      </c>
      <c r="D4883" s="4">
        <v>0</v>
      </c>
      <c r="E4883" s="4"/>
      <c r="F4883" s="4">
        <v>103397.57</v>
      </c>
      <c r="G4883" s="1">
        <f t="shared" si="1302"/>
        <v>75398134.110000014</v>
      </c>
      <c r="H4883" s="4">
        <v>1877380.29</v>
      </c>
      <c r="I4883" s="4"/>
      <c r="J4883" s="4"/>
      <c r="K4883" s="4"/>
      <c r="L4883" s="1">
        <f t="shared" si="1303"/>
        <v>1877380.29</v>
      </c>
    </row>
    <row r="4884" spans="1:12">
      <c r="A4884" t="str">
        <f t="shared" si="1301"/>
        <v>7.2.0.0.00.00.00 - Receitas de Contribuições Intraorçamentárias</v>
      </c>
      <c r="B4884" s="33" t="s">
        <v>4165</v>
      </c>
      <c r="C4884" s="6">
        <v>17674769992.139999</v>
      </c>
      <c r="D4884" s="6">
        <v>10654.96</v>
      </c>
      <c r="E4884" s="6">
        <v>2292.12</v>
      </c>
      <c r="F4884" s="6">
        <v>5432822.9800000004</v>
      </c>
      <c r="G4884" s="1">
        <f t="shared" si="1302"/>
        <v>17669324222.080002</v>
      </c>
      <c r="H4884" s="6">
        <v>64979338448.669998</v>
      </c>
      <c r="I4884" s="6"/>
      <c r="J4884" s="6"/>
      <c r="K4884" s="6">
        <v>4969799.3</v>
      </c>
      <c r="L4884" s="1">
        <f t="shared" si="1303"/>
        <v>64974368649.369995</v>
      </c>
    </row>
    <row r="4885" spans="1:12">
      <c r="A4885" t="str">
        <f t="shared" si="1301"/>
        <v>7.2.1.0.00.00.00 - Contribuições Sociais Intraorçamentárias</v>
      </c>
      <c r="B4885" s="29" t="s">
        <v>4166</v>
      </c>
      <c r="C4885" s="4">
        <v>17654304632.259998</v>
      </c>
      <c r="D4885" s="4">
        <v>10654.96</v>
      </c>
      <c r="E4885" s="4">
        <v>2292.12</v>
      </c>
      <c r="F4885" s="4">
        <v>5432822.9800000004</v>
      </c>
      <c r="G4885" s="1">
        <f t="shared" si="1302"/>
        <v>17648858862.200001</v>
      </c>
      <c r="H4885" s="4">
        <v>64979338448.669998</v>
      </c>
      <c r="I4885" s="4"/>
      <c r="J4885" s="4"/>
      <c r="K4885" s="4">
        <v>4969799.3</v>
      </c>
      <c r="L4885" s="1">
        <f t="shared" si="1303"/>
        <v>64974368649.369995</v>
      </c>
    </row>
    <row r="4886" spans="1:12" ht="25.5">
      <c r="A4886" t="str">
        <f t="shared" si="1301"/>
        <v>7.2.1.0.29.00.00 - Contribuições para o Regime Próprio de Previdência 
 do Servidor Público Intraorçamentárias</v>
      </c>
      <c r="B4886" s="33" t="s">
        <v>4167</v>
      </c>
      <c r="C4886" s="6">
        <v>16200772204.68</v>
      </c>
      <c r="D4886" s="6">
        <v>10654.96</v>
      </c>
      <c r="E4886" s="6">
        <v>2292.12</v>
      </c>
      <c r="F4886" s="6">
        <v>5423882.9299999997</v>
      </c>
      <c r="G4886" s="1">
        <f t="shared" si="1302"/>
        <v>16195335374.67</v>
      </c>
      <c r="H4886" s="6">
        <v>63744007192.730003</v>
      </c>
      <c r="I4886" s="6"/>
      <c r="J4886" s="6"/>
      <c r="K4886" s="6">
        <v>4969799.3</v>
      </c>
      <c r="L4886" s="1">
        <f t="shared" si="1303"/>
        <v>63739037393.43</v>
      </c>
    </row>
    <row r="4887" spans="1:12" ht="25.5">
      <c r="A4887" t="str">
        <f t="shared" si="1301"/>
        <v>7.2.1.0.29.01.00 - Contribuição Patronal de Servidor Ativo Civil 
 para o Regime Próprio Intraorçamentária</v>
      </c>
      <c r="B4887" s="29" t="s">
        <v>4168</v>
      </c>
      <c r="C4887" s="4">
        <v>12061454191.82</v>
      </c>
      <c r="D4887" s="4">
        <v>10654.96</v>
      </c>
      <c r="E4887" s="4">
        <v>2292.12</v>
      </c>
      <c r="F4887" s="4">
        <v>5303993.17</v>
      </c>
      <c r="G4887" s="1">
        <f t="shared" si="1302"/>
        <v>12056137251.57</v>
      </c>
      <c r="H4887" s="4">
        <v>17622236347.27</v>
      </c>
      <c r="I4887" s="4"/>
      <c r="J4887" s="4"/>
      <c r="K4887" s="4">
        <v>4969799.3</v>
      </c>
      <c r="L4887" s="1">
        <f t="shared" si="1303"/>
        <v>17617266547.970001</v>
      </c>
    </row>
    <row r="4888" spans="1:12" ht="25.5">
      <c r="A4888" t="str">
        <f t="shared" si="1301"/>
        <v>7.2.1.0.29.02.00 - Contribuição Patronal de Servidor Ativo Militar 
 Intraorçamentária</v>
      </c>
      <c r="B4888" s="33" t="s">
        <v>4169</v>
      </c>
      <c r="C4888" s="6">
        <v>5801608.5199999996</v>
      </c>
      <c r="D4888" s="6">
        <v>0</v>
      </c>
      <c r="E4888" s="6"/>
      <c r="F4888" s="6"/>
      <c r="G4888" s="1">
        <f t="shared" si="1302"/>
        <v>5801608.5199999996</v>
      </c>
      <c r="H4888" s="6">
        <v>5690827297.6300001</v>
      </c>
      <c r="I4888" s="6"/>
      <c r="J4888" s="6"/>
      <c r="K4888" s="6"/>
      <c r="L4888" s="1">
        <f t="shared" si="1303"/>
        <v>5690827297.6300001</v>
      </c>
    </row>
    <row r="4889" spans="1:12" ht="25.5">
      <c r="A4889" t="str">
        <f t="shared" si="1301"/>
        <v>7.2.1.0.29.03.00 - Contribuição Patronal - Inativo Civil 
 Intraorçamentária</v>
      </c>
      <c r="B4889" s="29" t="s">
        <v>4170</v>
      </c>
      <c r="C4889" s="4">
        <v>333133328.63</v>
      </c>
      <c r="D4889" s="4">
        <v>0</v>
      </c>
      <c r="E4889" s="4"/>
      <c r="F4889" s="4"/>
      <c r="G4889" s="1">
        <f t="shared" si="1302"/>
        <v>333133328.63</v>
      </c>
      <c r="H4889" s="4">
        <v>944011649.55999994</v>
      </c>
      <c r="I4889" s="4"/>
      <c r="J4889" s="4"/>
      <c r="K4889" s="4"/>
      <c r="L4889" s="1">
        <f t="shared" si="1303"/>
        <v>944011649.55999994</v>
      </c>
    </row>
    <row r="4890" spans="1:12" ht="25.5">
      <c r="A4890" t="str">
        <f t="shared" si="1301"/>
        <v>7.2.1.0.29.04.00 - Contribuição Patronal - Inativo Militar 
 Intraorçamentária</v>
      </c>
      <c r="B4890" s="33" t="s">
        <v>4171</v>
      </c>
      <c r="C4890" s="6">
        <v>1895654.29</v>
      </c>
      <c r="D4890" s="6">
        <v>0</v>
      </c>
      <c r="E4890" s="6"/>
      <c r="F4890" s="6"/>
      <c r="G4890" s="1">
        <f t="shared" si="1302"/>
        <v>1895654.29</v>
      </c>
      <c r="H4890" s="6">
        <v>654985174.97000003</v>
      </c>
      <c r="I4890" s="6"/>
      <c r="J4890" s="6"/>
      <c r="K4890" s="6"/>
      <c r="L4890" s="1">
        <f t="shared" si="1303"/>
        <v>654985174.97000003</v>
      </c>
    </row>
    <row r="4891" spans="1:12" ht="25.5">
      <c r="A4891" t="str">
        <f t="shared" si="1301"/>
        <v>7.2.1.0.29.05.00 - Contribuição Patronal - Pensionista Civil 
 Intraorçamentária</v>
      </c>
      <c r="B4891" s="29" t="s">
        <v>4172</v>
      </c>
      <c r="C4891" s="4">
        <v>30082748.23</v>
      </c>
      <c r="D4891" s="4">
        <v>0</v>
      </c>
      <c r="E4891" s="4"/>
      <c r="F4891" s="4"/>
      <c r="G4891" s="1">
        <f t="shared" si="1302"/>
        <v>30082748.23</v>
      </c>
      <c r="H4891" s="4">
        <v>159339653.65000001</v>
      </c>
      <c r="I4891" s="4"/>
      <c r="J4891" s="4"/>
      <c r="K4891" s="4"/>
      <c r="L4891" s="1">
        <f t="shared" si="1303"/>
        <v>159339653.65000001</v>
      </c>
    </row>
    <row r="4892" spans="1:12" ht="25.5">
      <c r="A4892" t="str">
        <f t="shared" si="1301"/>
        <v>7.2.1.0.29.06.00 - Contribuição Patronal - Pensionista Militar 
 Intraorçamentária</v>
      </c>
      <c r="B4892" s="33" t="s">
        <v>4173</v>
      </c>
      <c r="C4892" s="6">
        <v>161942.67000000001</v>
      </c>
      <c r="D4892" s="6">
        <v>0</v>
      </c>
      <c r="E4892" s="6"/>
      <c r="F4892" s="6"/>
      <c r="G4892" s="1">
        <f t="shared" si="1302"/>
        <v>161942.67000000001</v>
      </c>
      <c r="H4892" s="6">
        <v>21343718.219999999</v>
      </c>
      <c r="I4892" s="6"/>
      <c r="J4892" s="6"/>
      <c r="K4892" s="6"/>
      <c r="L4892" s="1">
        <f t="shared" si="1303"/>
        <v>21343718.219999999</v>
      </c>
    </row>
    <row r="4893" spans="1:12" ht="25.5">
      <c r="A4893" t="str">
        <f t="shared" si="1301"/>
        <v>7.2.1.0.29.16.00 - Receita de Recolhimento da Contribuição Patronal, 
 oriunda do Pagamento de Sentenças Judiciais Intraorçamentária</v>
      </c>
      <c r="B4893" s="29" t="s">
        <v>4174</v>
      </c>
      <c r="C4893" s="4">
        <v>55835140.299999997</v>
      </c>
      <c r="D4893" s="4">
        <v>0</v>
      </c>
      <c r="E4893" s="4"/>
      <c r="F4893" s="4"/>
      <c r="G4893" s="1">
        <f t="shared" si="1302"/>
        <v>55835140.299999997</v>
      </c>
      <c r="H4893" s="4"/>
      <c r="I4893" s="4"/>
      <c r="J4893" s="4"/>
      <c r="K4893" s="4"/>
      <c r="L4893" s="1">
        <f t="shared" si="1303"/>
        <v>0</v>
      </c>
    </row>
    <row r="4894" spans="1:12" ht="25.5">
      <c r="A4894" t="str">
        <f t="shared" si="1301"/>
        <v>7.2.1.0.29.99.00 - Outras Contribuições para o Regime Próprio de 
 Previdência do Servidor Público Intraorçamentárias</v>
      </c>
      <c r="B4894" s="33" t="s">
        <v>4175</v>
      </c>
      <c r="C4894" s="6">
        <v>3712407590.2199998</v>
      </c>
      <c r="D4894" s="6">
        <v>0</v>
      </c>
      <c r="E4894" s="6"/>
      <c r="F4894" s="6">
        <v>119889.76</v>
      </c>
      <c r="G4894" s="1">
        <f t="shared" si="1302"/>
        <v>3712287700.4599996</v>
      </c>
      <c r="H4894" s="6">
        <v>38651263351.43</v>
      </c>
      <c r="I4894" s="6"/>
      <c r="J4894" s="6"/>
      <c r="K4894" s="6"/>
      <c r="L4894" s="1">
        <f t="shared" si="1303"/>
        <v>38651263351.43</v>
      </c>
    </row>
    <row r="4895" spans="1:12">
      <c r="A4895" t="str">
        <f t="shared" si="1301"/>
        <v>7.2.1.0.99.00.00 - Outras Contribuições Sociais Intraorçamentárias</v>
      </c>
      <c r="B4895" s="29" t="s">
        <v>4176</v>
      </c>
      <c r="C4895" s="4">
        <v>1453532427.5799999</v>
      </c>
      <c r="D4895" s="4">
        <v>0</v>
      </c>
      <c r="E4895" s="4"/>
      <c r="F4895" s="4">
        <v>8940.0499999999993</v>
      </c>
      <c r="G4895" s="1">
        <f t="shared" si="1302"/>
        <v>1453523487.53</v>
      </c>
      <c r="H4895" s="4">
        <v>1235331255.9400001</v>
      </c>
      <c r="I4895" s="4"/>
      <c r="J4895" s="4"/>
      <c r="K4895" s="4"/>
      <c r="L4895" s="1">
        <f t="shared" si="1303"/>
        <v>1235331255.9400001</v>
      </c>
    </row>
    <row r="4896" spans="1:12">
      <c r="A4896" t="str">
        <f t="shared" si="1301"/>
        <v>7.2.2.0.00.00.00 - Contribuições Econômicas Intraorçamentárias</v>
      </c>
      <c r="B4896" s="33" t="s">
        <v>4177</v>
      </c>
      <c r="C4896" s="6">
        <v>20435018.68</v>
      </c>
      <c r="D4896" s="6">
        <v>0</v>
      </c>
      <c r="E4896" s="6"/>
      <c r="F4896" s="6">
        <v>0</v>
      </c>
      <c r="G4896" s="1">
        <f t="shared" si="1302"/>
        <v>20435018.68</v>
      </c>
      <c r="H4896" s="6"/>
      <c r="I4896" s="6"/>
      <c r="J4896" s="6"/>
      <c r="K4896" s="6"/>
      <c r="L4896" s="1">
        <f t="shared" si="1303"/>
        <v>0</v>
      </c>
    </row>
    <row r="4897" spans="1:12" ht="25.5">
      <c r="A4897" t="str">
        <f t="shared" si="1301"/>
        <v>7.2.3.0.00.00.00 - Contribuição para o Custeio do Serviço de 
 Iluminação Pública Intraorçamentária</v>
      </c>
      <c r="B4897" s="29" t="s">
        <v>4178</v>
      </c>
      <c r="C4897" s="4">
        <v>30341.200000000001</v>
      </c>
      <c r="D4897" s="4">
        <v>0</v>
      </c>
      <c r="E4897" s="4"/>
      <c r="F4897" s="4"/>
      <c r="G4897" s="1">
        <f t="shared" si="1302"/>
        <v>30341.200000000001</v>
      </c>
      <c r="H4897" s="4"/>
      <c r="I4897" s="4"/>
      <c r="J4897" s="4"/>
      <c r="K4897" s="4"/>
      <c r="L4897" s="1">
        <f t="shared" si="1303"/>
        <v>0</v>
      </c>
    </row>
    <row r="4898" spans="1:12">
      <c r="A4898" t="str">
        <f t="shared" si="1301"/>
        <v>7.3.0.0.00.00.00 - Receita Patrimonial Intraorçamentária</v>
      </c>
      <c r="B4898" s="33" t="s">
        <v>4179</v>
      </c>
      <c r="C4898" s="6">
        <v>190283063.22999999</v>
      </c>
      <c r="D4898" s="6">
        <v>0</v>
      </c>
      <c r="E4898" s="6"/>
      <c r="F4898" s="6"/>
      <c r="G4898" s="1">
        <f t="shared" si="1302"/>
        <v>190283063.22999999</v>
      </c>
      <c r="H4898" s="6">
        <v>61030333.460000001</v>
      </c>
      <c r="I4898" s="6"/>
      <c r="J4898" s="6"/>
      <c r="K4898" s="6"/>
      <c r="L4898" s="1">
        <f t="shared" si="1303"/>
        <v>61030333.460000001</v>
      </c>
    </row>
    <row r="4899" spans="1:12">
      <c r="A4899" t="str">
        <f t="shared" si="1301"/>
        <v>7.4.0.0.00.00.00 - Receita Agropecuária Intraorçamentária</v>
      </c>
      <c r="B4899" s="29" t="s">
        <v>4180</v>
      </c>
      <c r="C4899" s="4">
        <v>0</v>
      </c>
      <c r="D4899" s="4">
        <v>0</v>
      </c>
      <c r="E4899" s="4"/>
      <c r="F4899" s="4"/>
      <c r="G4899" s="1">
        <f t="shared" si="1302"/>
        <v>0</v>
      </c>
      <c r="H4899" s="4">
        <v>8350</v>
      </c>
      <c r="I4899" s="4"/>
      <c r="J4899" s="4"/>
      <c r="K4899" s="4"/>
      <c r="L4899" s="1">
        <f t="shared" si="1303"/>
        <v>8350</v>
      </c>
    </row>
    <row r="4900" spans="1:12">
      <c r="A4900" t="str">
        <f t="shared" si="1301"/>
        <v>7.5.0.0.00.00.00 - Receita Industrial Intraorçamentária</v>
      </c>
      <c r="B4900" s="33" t="s">
        <v>4181</v>
      </c>
      <c r="C4900" s="6">
        <v>3379199.06</v>
      </c>
      <c r="D4900" s="6">
        <v>0</v>
      </c>
      <c r="E4900" s="6"/>
      <c r="F4900" s="6">
        <v>0</v>
      </c>
      <c r="G4900" s="1">
        <f t="shared" si="1302"/>
        <v>3379199.06</v>
      </c>
      <c r="H4900" s="6">
        <v>25327750.09</v>
      </c>
      <c r="I4900" s="6"/>
      <c r="J4900" s="6"/>
      <c r="K4900" s="6"/>
      <c r="L4900" s="1">
        <f t="shared" si="1303"/>
        <v>25327750.09</v>
      </c>
    </row>
    <row r="4901" spans="1:12">
      <c r="A4901" t="str">
        <f t="shared" si="1301"/>
        <v>7.6.0.0.00.00.00 - Receita de Serviços Intraorçamentária</v>
      </c>
      <c r="B4901" s="29" t="s">
        <v>4182</v>
      </c>
      <c r="C4901" s="4">
        <v>859288983.28999996</v>
      </c>
      <c r="D4901" s="4">
        <v>0</v>
      </c>
      <c r="E4901" s="4"/>
      <c r="F4901" s="4">
        <v>9514.36</v>
      </c>
      <c r="G4901" s="1">
        <f t="shared" si="1302"/>
        <v>859279468.92999995</v>
      </c>
      <c r="H4901" s="4">
        <v>3151352619.21</v>
      </c>
      <c r="I4901" s="4"/>
      <c r="J4901" s="4"/>
      <c r="K4901" s="4">
        <v>12000</v>
      </c>
      <c r="L4901" s="1">
        <f t="shared" si="1303"/>
        <v>3151340619.21</v>
      </c>
    </row>
    <row r="4902" spans="1:12">
      <c r="A4902" t="str">
        <f t="shared" si="1301"/>
        <v>7.7.0.0.00.00.00 - Transferências Correntes Intraorçamentárias</v>
      </c>
      <c r="B4902" s="33" t="s">
        <v>4183</v>
      </c>
      <c r="C4902" s="6">
        <v>160066870.25999999</v>
      </c>
      <c r="D4902" s="6">
        <v>0</v>
      </c>
      <c r="E4902" s="6"/>
      <c r="F4902" s="6"/>
      <c r="G4902" s="1">
        <f t="shared" si="1302"/>
        <v>160066870.25999999</v>
      </c>
      <c r="H4902" s="6">
        <v>60354169.850000001</v>
      </c>
      <c r="I4902" s="6"/>
      <c r="J4902" s="6"/>
      <c r="K4902" s="6"/>
      <c r="L4902" s="1">
        <f t="shared" si="1303"/>
        <v>60354169.850000001</v>
      </c>
    </row>
    <row r="4903" spans="1:12">
      <c r="A4903" t="str">
        <f t="shared" si="1301"/>
        <v>7.9.0.0.00.00.00 - Outras Receitas Correntes Intraorçamentárias</v>
      </c>
      <c r="B4903" s="29" t="s">
        <v>4184</v>
      </c>
      <c r="C4903" s="4">
        <v>1727146789.24</v>
      </c>
      <c r="D4903" s="4">
        <v>1296727.5</v>
      </c>
      <c r="E4903" s="4">
        <v>1295727.5</v>
      </c>
      <c r="F4903" s="4">
        <v>1891358.34</v>
      </c>
      <c r="G4903" s="1">
        <f t="shared" si="1302"/>
        <v>1722662975.9000001</v>
      </c>
      <c r="H4903" s="4">
        <v>13573333082.200001</v>
      </c>
      <c r="I4903" s="4"/>
      <c r="J4903" s="4"/>
      <c r="K4903" s="4"/>
      <c r="L4903" s="1">
        <f t="shared" si="1303"/>
        <v>13573333082.200001</v>
      </c>
    </row>
    <row r="4904" spans="1:12" ht="25.5">
      <c r="A4904" t="str">
        <f t="shared" si="1301"/>
        <v>7.9.1.2.00.00.00 - Multas e Juros de Mora das Contribuições 
 Intraorçamentárias</v>
      </c>
      <c r="B4904" s="33" t="s">
        <v>4185</v>
      </c>
      <c r="C4904" s="6">
        <v>514163130.38999999</v>
      </c>
      <c r="D4904" s="6">
        <v>0</v>
      </c>
      <c r="E4904" s="6">
        <v>0</v>
      </c>
      <c r="F4904" s="6">
        <v>112629.29</v>
      </c>
      <c r="G4904" s="1">
        <f t="shared" si="1302"/>
        <v>514050501.09999996</v>
      </c>
      <c r="H4904" s="6">
        <v>30708601.579999998</v>
      </c>
      <c r="I4904" s="6"/>
      <c r="J4904" s="6"/>
      <c r="K4904" s="6"/>
      <c r="L4904" s="1">
        <f t="shared" si="1303"/>
        <v>30708601.579999998</v>
      </c>
    </row>
    <row r="4905" spans="1:12" ht="25.5">
      <c r="A4905" t="str">
        <f t="shared" si="1301"/>
        <v>7.9.1.2.29.00.00 - Multas e Juros de Mora das Contribuições para o 
 Regime Próprio de Previdência do Servidor Intraorçamentárias</v>
      </c>
      <c r="B4905" s="29" t="s">
        <v>4186</v>
      </c>
      <c r="C4905" s="4">
        <v>81446847.450000003</v>
      </c>
      <c r="D4905" s="4">
        <v>0</v>
      </c>
      <c r="E4905" s="4"/>
      <c r="F4905" s="4">
        <v>112629.29</v>
      </c>
      <c r="G4905" s="1">
        <f t="shared" si="1302"/>
        <v>81334218.159999996</v>
      </c>
      <c r="H4905" s="4">
        <v>4642408.6500000004</v>
      </c>
      <c r="I4905" s="4"/>
      <c r="J4905" s="4"/>
      <c r="K4905" s="4"/>
      <c r="L4905" s="1">
        <f t="shared" si="1303"/>
        <v>4642408.6500000004</v>
      </c>
    </row>
    <row r="4906" spans="1:12" ht="25.5">
      <c r="A4906" t="str">
        <f t="shared" si="1301"/>
        <v>7.9.1.2.99.00.00 - Outras Multas e Juros de Mora de Contribuições 
 Intraorçamentárias</v>
      </c>
      <c r="B4906" s="33" t="s">
        <v>4187</v>
      </c>
      <c r="C4906" s="6">
        <v>432716282.94</v>
      </c>
      <c r="D4906" s="6">
        <v>0</v>
      </c>
      <c r="E4906" s="6"/>
      <c r="F4906" s="6"/>
      <c r="G4906" s="1">
        <f t="shared" si="1302"/>
        <v>432716282.94</v>
      </c>
      <c r="H4906" s="6">
        <v>26066192.93</v>
      </c>
      <c r="I4906" s="6"/>
      <c r="J4906" s="6"/>
      <c r="K4906" s="6"/>
      <c r="L4906" s="1">
        <f t="shared" si="1303"/>
        <v>26066192.93</v>
      </c>
    </row>
    <row r="4907" spans="1:12">
      <c r="A4907" t="str">
        <f t="shared" si="1301"/>
        <v>7.9.9.9.00.00.00 - Demais Receitas Correntes Intraorçamentárias</v>
      </c>
      <c r="B4907" s="29" t="s">
        <v>4188</v>
      </c>
      <c r="C4907" s="4">
        <v>1212983658.8499999</v>
      </c>
      <c r="D4907" s="4">
        <v>1296727.5</v>
      </c>
      <c r="E4907" s="4">
        <v>1295727.5</v>
      </c>
      <c r="F4907" s="4">
        <v>1778729.05</v>
      </c>
      <c r="G4907" s="1">
        <f t="shared" si="1302"/>
        <v>1208612474.8</v>
      </c>
      <c r="H4907" s="4">
        <v>13542624480.620001</v>
      </c>
      <c r="I4907" s="4"/>
      <c r="J4907" s="4"/>
      <c r="K4907" s="4"/>
      <c r="L4907" s="1">
        <f t="shared" si="1303"/>
        <v>13542624480.620001</v>
      </c>
    </row>
    <row r="4908" spans="1:12">
      <c r="A4908" t="str">
        <f t="shared" si="1301"/>
        <v>8.0.0.0.00.00.00 - Receitas de Capital Intraorçamentárias</v>
      </c>
      <c r="B4908" s="33" t="s">
        <v>4189</v>
      </c>
      <c r="C4908" s="6">
        <v>378787905.35000002</v>
      </c>
      <c r="D4908" s="6">
        <v>0</v>
      </c>
      <c r="E4908" s="6"/>
      <c r="F4908" s="6"/>
      <c r="G4908" s="1">
        <f t="shared" si="1302"/>
        <v>378787905.35000002</v>
      </c>
      <c r="H4908" s="6">
        <v>1375594960.45</v>
      </c>
      <c r="I4908" s="6"/>
      <c r="J4908" s="6"/>
      <c r="K4908" s="6"/>
      <c r="L4908" s="1">
        <f t="shared" si="1303"/>
        <v>1375594960.45</v>
      </c>
    </row>
    <row r="4913" spans="1:7">
      <c r="B4913" s="87" t="s">
        <v>1690</v>
      </c>
      <c r="C4913" s="87"/>
      <c r="D4913" s="87"/>
      <c r="E4913" s="87"/>
      <c r="F4913" s="87"/>
    </row>
    <row r="4914" spans="1:7">
      <c r="B4914" s="86" t="s">
        <v>1400</v>
      </c>
      <c r="C4914" s="86" t="s">
        <v>1401</v>
      </c>
      <c r="D4914" s="86"/>
      <c r="E4914" s="86"/>
      <c r="F4914" s="86"/>
    </row>
    <row r="4915" spans="1:7" ht="38.25">
      <c r="B4915" s="85"/>
      <c r="C4915" s="2" t="s">
        <v>1402</v>
      </c>
      <c r="D4915" s="2" t="s">
        <v>1403</v>
      </c>
      <c r="E4915" s="2" t="s">
        <v>1404</v>
      </c>
      <c r="F4915" s="2" t="s">
        <v>1405</v>
      </c>
      <c r="G4915" s="28" t="s">
        <v>1406</v>
      </c>
    </row>
    <row r="4916" spans="1:7">
      <c r="A4916" t="str">
        <f t="shared" ref="A4916:A4979" si="1304">TRIM(B4916)</f>
        <v>Receitas Orçamentárias</v>
      </c>
      <c r="B4916" s="3" t="s">
        <v>1400</v>
      </c>
      <c r="C4916" s="31"/>
      <c r="D4916" s="31"/>
      <c r="E4916" s="31"/>
      <c r="F4916" s="31"/>
      <c r="G4916">
        <v>0</v>
      </c>
    </row>
    <row r="4917" spans="1:7">
      <c r="A4917" t="str">
        <f t="shared" si="1304"/>
        <v>Total Receitas</v>
      </c>
      <c r="B4917" s="5" t="s">
        <v>3559</v>
      </c>
      <c r="C4917" s="6">
        <v>2881554350091.1899</v>
      </c>
      <c r="D4917" s="6">
        <v>0</v>
      </c>
      <c r="E4917" s="6">
        <v>0</v>
      </c>
      <c r="F4917" s="6">
        <v>-44044273983.120003</v>
      </c>
      <c r="G4917" s="1">
        <f>C4917-D4917-E4917+F4917</f>
        <v>2837510076108.0698</v>
      </c>
    </row>
    <row r="4918" spans="1:7">
      <c r="A4918" t="str">
        <f t="shared" si="1304"/>
        <v>1.0.0.0.00.0.0 - Receitas Correntes</v>
      </c>
      <c r="B4918" s="3" t="s">
        <v>4190</v>
      </c>
      <c r="C4918" s="4">
        <v>1400450080538.3899</v>
      </c>
      <c r="D4918" s="4">
        <v>0</v>
      </c>
      <c r="E4918" s="4">
        <v>0</v>
      </c>
      <c r="F4918" s="4">
        <v>-39900219277.389999</v>
      </c>
      <c r="G4918" s="1">
        <f t="shared" ref="G4918:G4981" si="1305">C4918-D4918-E4918+F4918</f>
        <v>1360549861261</v>
      </c>
    </row>
    <row r="4919" spans="1:7">
      <c r="A4919" t="str">
        <f t="shared" si="1304"/>
        <v>1.1.0.0.00.0.0 - Impostos, Taxas e Contribuições de Melhoria</v>
      </c>
      <c r="B4919" s="5" t="s">
        <v>4191</v>
      </c>
      <c r="C4919" s="6">
        <v>484691428317.91998</v>
      </c>
      <c r="D4919" s="6">
        <v>0</v>
      </c>
      <c r="E4919" s="6">
        <v>0</v>
      </c>
      <c r="F4919" s="6">
        <v>-25968810736.18</v>
      </c>
      <c r="G4919" s="1">
        <f t="shared" si="1305"/>
        <v>458722617581.73999</v>
      </c>
    </row>
    <row r="4920" spans="1:7">
      <c r="A4920" t="str">
        <f t="shared" si="1304"/>
        <v>1.1.1.0.00.0.0 - Impostos</v>
      </c>
      <c r="B4920" s="3" t="s">
        <v>4192</v>
      </c>
      <c r="C4920" s="4">
        <v>476044705740.09003</v>
      </c>
      <c r="D4920" s="4">
        <v>0</v>
      </c>
      <c r="E4920" s="4">
        <v>0</v>
      </c>
      <c r="F4920" s="4">
        <v>-25860685377.990002</v>
      </c>
      <c r="G4920" s="1">
        <f t="shared" si="1305"/>
        <v>450184020362.10004</v>
      </c>
    </row>
    <row r="4921" spans="1:7">
      <c r="A4921" t="str">
        <f t="shared" si="1304"/>
        <v>1.1.1.1.00.0.0 - Impostos sobre o Comércio Exterior</v>
      </c>
      <c r="B4921" s="5" t="s">
        <v>4193</v>
      </c>
      <c r="C4921" s="6">
        <v>31490686941.290001</v>
      </c>
      <c r="D4921" s="6">
        <v>0</v>
      </c>
      <c r="E4921" s="6">
        <v>0</v>
      </c>
      <c r="F4921" s="6">
        <v>45424327.630000003</v>
      </c>
      <c r="G4921" s="1">
        <f t="shared" si="1305"/>
        <v>31536111268.920002</v>
      </c>
    </row>
    <row r="4922" spans="1:7">
      <c r="A4922" t="str">
        <f t="shared" si="1304"/>
        <v>1.1.1.1.01.0.0 - Imposto sobre a Importação</v>
      </c>
      <c r="B4922" s="3" t="s">
        <v>4194</v>
      </c>
      <c r="C4922" s="4">
        <v>31464771078.509998</v>
      </c>
      <c r="D4922" s="4">
        <v>0</v>
      </c>
      <c r="E4922" s="4">
        <v>0</v>
      </c>
      <c r="F4922" s="4">
        <v>45424327.630000003</v>
      </c>
      <c r="G4922" s="1">
        <f t="shared" si="1305"/>
        <v>31510195406.139999</v>
      </c>
    </row>
    <row r="4923" spans="1:7">
      <c r="A4923" t="str">
        <f t="shared" si="1304"/>
        <v>1.1.1.1.02.0.0 - Imposto sobre a Exportação</v>
      </c>
      <c r="B4923" s="5" t="s">
        <v>4195</v>
      </c>
      <c r="C4923" s="6">
        <v>25915862.780000001</v>
      </c>
      <c r="D4923" s="6">
        <v>0</v>
      </c>
      <c r="E4923" s="6">
        <v>0</v>
      </c>
      <c r="F4923" s="6">
        <v>0</v>
      </c>
      <c r="G4923" s="1">
        <f t="shared" si="1305"/>
        <v>25915862.780000001</v>
      </c>
    </row>
    <row r="4924" spans="1:7">
      <c r="A4924" t="str">
        <f t="shared" si="1304"/>
        <v>1.1.1.2.00.0.0 - Impostos sobre o Patrimônio</v>
      </c>
      <c r="B4924" s="3" t="s">
        <v>4196</v>
      </c>
      <c r="C4924" s="4">
        <v>1198075404.26</v>
      </c>
      <c r="D4924" s="4">
        <v>0</v>
      </c>
      <c r="E4924" s="4">
        <v>0</v>
      </c>
      <c r="F4924" s="4">
        <v>-46759.61</v>
      </c>
      <c r="G4924" s="1">
        <f t="shared" si="1305"/>
        <v>1198028644.6500001</v>
      </c>
    </row>
    <row r="4925" spans="1:7">
      <c r="A4925" t="str">
        <f t="shared" si="1304"/>
        <v>1.1.1.2.01.0.0 - Imposto sobre a Propriedade Territorial Rural</v>
      </c>
      <c r="B4925" s="5" t="s">
        <v>4197</v>
      </c>
      <c r="C4925" s="6">
        <v>1198075404.26</v>
      </c>
      <c r="D4925" s="6">
        <v>0</v>
      </c>
      <c r="E4925" s="6">
        <v>0</v>
      </c>
      <c r="F4925" s="6">
        <v>-46759.61</v>
      </c>
      <c r="G4925" s="1">
        <f t="shared" si="1305"/>
        <v>1198028644.6500001</v>
      </c>
    </row>
    <row r="4926" spans="1:7" ht="25.5">
      <c r="A4926" t="str">
        <f t="shared" si="1304"/>
        <v>1.1.1.3.00.0.0 - Impostos sobre a Renda e Proventos de Qualquer 
 Natureza</v>
      </c>
      <c r="B4926" s="3" t="s">
        <v>4198</v>
      </c>
      <c r="C4926" s="4">
        <v>364725037414.39001</v>
      </c>
      <c r="D4926" s="4">
        <v>0</v>
      </c>
      <c r="E4926" s="4">
        <v>0</v>
      </c>
      <c r="F4926" s="4">
        <v>-23354637618.849998</v>
      </c>
      <c r="G4926" s="1">
        <f t="shared" si="1305"/>
        <v>341370399795.54004</v>
      </c>
    </row>
    <row r="4927" spans="1:7">
      <c r="A4927" t="str">
        <f t="shared" si="1304"/>
        <v>1.1.1.3.01.0.0 - Imposto sobre a Renda de Pessoa Física - IRPF</v>
      </c>
      <c r="B4927" s="5" t="s">
        <v>4199</v>
      </c>
      <c r="C4927" s="6">
        <v>30775154320.689999</v>
      </c>
      <c r="D4927" s="6">
        <v>0</v>
      </c>
      <c r="E4927" s="6">
        <v>0</v>
      </c>
      <c r="F4927" s="6">
        <v>-30234326.989999998</v>
      </c>
      <c r="G4927" s="1">
        <f t="shared" si="1305"/>
        <v>30744919993.699997</v>
      </c>
    </row>
    <row r="4928" spans="1:7" ht="25.5">
      <c r="A4928" t="str">
        <f t="shared" si="1304"/>
        <v>1.1.1.3.02.0.0 - Imposto sobre a Renda de Pessoa Jurídica - IRPJ - 
 Líquida de Incentivos</v>
      </c>
      <c r="B4928" s="3" t="s">
        <v>4200</v>
      </c>
      <c r="C4928" s="4">
        <v>140499398252.25</v>
      </c>
      <c r="D4928" s="4">
        <v>0</v>
      </c>
      <c r="E4928" s="4">
        <v>0</v>
      </c>
      <c r="F4928" s="4">
        <v>-6538319524.3999996</v>
      </c>
      <c r="G4928" s="1">
        <f t="shared" si="1305"/>
        <v>133961078727.85001</v>
      </c>
    </row>
    <row r="4929" spans="1:7">
      <c r="A4929" t="str">
        <f t="shared" si="1304"/>
        <v>1.1.1.3.03.0.0 - Imposto sobre a Renda - Retido na Fonte</v>
      </c>
      <c r="B4929" s="5" t="s">
        <v>4201</v>
      </c>
      <c r="C4929" s="6">
        <v>193450484841.45001</v>
      </c>
      <c r="D4929" s="6">
        <v>0</v>
      </c>
      <c r="E4929" s="6">
        <v>0</v>
      </c>
      <c r="F4929" s="6">
        <v>-16786083767.459999</v>
      </c>
      <c r="G4929" s="1">
        <f t="shared" si="1305"/>
        <v>176664401073.99002</v>
      </c>
    </row>
    <row r="4930" spans="1:7">
      <c r="A4930" t="str">
        <f t="shared" si="1304"/>
        <v>1.1.1.3.03.1.0 - Imposto sobre a Renda - Retido na Fonte - Trabalho</v>
      </c>
      <c r="B4930" s="3" t="s">
        <v>4202</v>
      </c>
      <c r="C4930" s="4">
        <v>100827693649.02</v>
      </c>
      <c r="D4930" s="4">
        <v>0</v>
      </c>
      <c r="E4930" s="4">
        <v>0</v>
      </c>
      <c r="F4930" s="4">
        <v>-17516695258.860001</v>
      </c>
      <c r="G4930" s="1">
        <f t="shared" si="1305"/>
        <v>83310998390.160004</v>
      </c>
    </row>
    <row r="4931" spans="1:7">
      <c r="A4931" t="str">
        <f t="shared" si="1304"/>
        <v>1.1.1.3.03.2.0 - Imposto sobre a Renda - Retido na Fonte - Capital</v>
      </c>
      <c r="B4931" s="5" t="s">
        <v>4203</v>
      </c>
      <c r="C4931" s="6">
        <v>59141755813.970001</v>
      </c>
      <c r="D4931" s="6">
        <v>0</v>
      </c>
      <c r="E4931" s="6">
        <v>0</v>
      </c>
      <c r="F4931" s="6">
        <v>261926154.43000001</v>
      </c>
      <c r="G4931" s="1">
        <f t="shared" si="1305"/>
        <v>59403681968.400002</v>
      </c>
    </row>
    <row r="4932" spans="1:7" ht="25.5">
      <c r="A4932" t="str">
        <f t="shared" si="1304"/>
        <v>1.1.1.3.03.3.0 - Imposto sobre a Renda - Retido na Fonte - Remessa 
 ao Exterior</v>
      </c>
      <c r="B4932" s="3" t="s">
        <v>4204</v>
      </c>
      <c r="C4932" s="4">
        <v>24442881189.720001</v>
      </c>
      <c r="D4932" s="4">
        <v>0</v>
      </c>
      <c r="E4932" s="4">
        <v>0</v>
      </c>
      <c r="F4932" s="4">
        <v>449511723.35000002</v>
      </c>
      <c r="G4932" s="1">
        <f t="shared" si="1305"/>
        <v>24892392913.07</v>
      </c>
    </row>
    <row r="4933" spans="1:7" ht="25.5">
      <c r="A4933" t="str">
        <f t="shared" si="1304"/>
        <v>1.1.1.3.03.4.0 - Imposto sobre a Renda - Retido na Fonte - Outros 
 Rendimentos</v>
      </c>
      <c r="B4933" s="5" t="s">
        <v>4205</v>
      </c>
      <c r="C4933" s="6">
        <v>9038154188.7399998</v>
      </c>
      <c r="D4933" s="6">
        <v>0</v>
      </c>
      <c r="E4933" s="6">
        <v>0</v>
      </c>
      <c r="F4933" s="6">
        <v>19173613.620000001</v>
      </c>
      <c r="G4933" s="1">
        <f t="shared" si="1305"/>
        <v>9057327802.3600006</v>
      </c>
    </row>
    <row r="4934" spans="1:7">
      <c r="A4934" t="str">
        <f t="shared" si="1304"/>
        <v>1.1.1.4.00.0.0 - Impostos sobre a Produção</v>
      </c>
      <c r="B4934" s="3" t="s">
        <v>4206</v>
      </c>
      <c r="C4934" s="4">
        <v>44952277584.239998</v>
      </c>
      <c r="D4934" s="4">
        <v>0</v>
      </c>
      <c r="E4934" s="4">
        <v>0</v>
      </c>
      <c r="F4934" s="4">
        <v>-2658295862.3000002</v>
      </c>
      <c r="G4934" s="1">
        <f t="shared" si="1305"/>
        <v>42293981721.939995</v>
      </c>
    </row>
    <row r="4935" spans="1:7">
      <c r="A4935" t="str">
        <f t="shared" si="1304"/>
        <v>1.1.1.4.01.0.0 - Imposto sobre Produtos Industrializados - IPI</v>
      </c>
      <c r="B4935" s="5" t="s">
        <v>4207</v>
      </c>
      <c r="C4935" s="6">
        <v>44952277584.239998</v>
      </c>
      <c r="D4935" s="6">
        <v>0</v>
      </c>
      <c r="E4935" s="6">
        <v>0</v>
      </c>
      <c r="F4935" s="6">
        <v>-2658295862.3000002</v>
      </c>
      <c r="G4935" s="1">
        <f t="shared" si="1305"/>
        <v>42293981721.939995</v>
      </c>
    </row>
    <row r="4936" spans="1:7" ht="25.5">
      <c r="A4936" t="str">
        <f t="shared" si="1304"/>
        <v>1.1.1.4.01.1.0 - Imposto sobre Produtos Industrializados - IPI - 
 Fumo</v>
      </c>
      <c r="B4936" s="3" t="s">
        <v>4208</v>
      </c>
      <c r="C4936" s="4">
        <v>5728958615.6400003</v>
      </c>
      <c r="D4936" s="4">
        <v>0</v>
      </c>
      <c r="E4936" s="4">
        <v>0</v>
      </c>
      <c r="F4936" s="4">
        <v>2113684.59</v>
      </c>
      <c r="G4936" s="1">
        <f t="shared" si="1305"/>
        <v>5731072300.2300005</v>
      </c>
    </row>
    <row r="4937" spans="1:7" ht="25.5">
      <c r="A4937" t="str">
        <f t="shared" si="1304"/>
        <v>1.1.1.4.01.2.0 - Imposto sobre Produtos Industrializados - IPI- 
 Bebidas</v>
      </c>
      <c r="B4937" s="5" t="s">
        <v>4209</v>
      </c>
      <c r="C4937" s="6">
        <v>2634496966.6100001</v>
      </c>
      <c r="D4937" s="6">
        <v>0</v>
      </c>
      <c r="E4937" s="6">
        <v>0</v>
      </c>
      <c r="F4937" s="6">
        <v>49402097.130000003</v>
      </c>
      <c r="G4937" s="1">
        <f t="shared" si="1305"/>
        <v>2683899063.7400002</v>
      </c>
    </row>
    <row r="4938" spans="1:7" ht="25.5">
      <c r="A4938" t="str">
        <f t="shared" si="1304"/>
        <v>1.1.1.4.01.3.0 - Imposto sobre Produtos Industrializados - IPI - 
 Automóveis</v>
      </c>
      <c r="B4938" s="3" t="s">
        <v>4210</v>
      </c>
      <c r="C4938" s="4">
        <v>2884621403.0300002</v>
      </c>
      <c r="D4938" s="4">
        <v>0</v>
      </c>
      <c r="E4938" s="4">
        <v>0</v>
      </c>
      <c r="F4938" s="4">
        <v>414037494.25</v>
      </c>
      <c r="G4938" s="1">
        <f t="shared" si="1305"/>
        <v>3298658897.2800002</v>
      </c>
    </row>
    <row r="4939" spans="1:7" ht="25.5">
      <c r="A4939" t="str">
        <f t="shared" si="1304"/>
        <v>1.1.1.4.01.4.0 - Imposto sobre Produtos Industrializados - IPI - 
 Vinculados à Importação</v>
      </c>
      <c r="B4939" s="5" t="s">
        <v>4211</v>
      </c>
      <c r="C4939" s="6">
        <v>13491508814.299999</v>
      </c>
      <c r="D4939" s="6">
        <v>0</v>
      </c>
      <c r="E4939" s="6">
        <v>0</v>
      </c>
      <c r="F4939" s="6">
        <v>-93610512.930000007</v>
      </c>
      <c r="G4939" s="1">
        <f t="shared" si="1305"/>
        <v>13397898301.369999</v>
      </c>
    </row>
    <row r="4940" spans="1:7" ht="25.5">
      <c r="A4940" t="str">
        <f t="shared" si="1304"/>
        <v>1.1.1.4.01.5.0 - Imposto sobre Produtos Industrializados - IPI - 
 Outros Produtos</v>
      </c>
      <c r="B4940" s="3" t="s">
        <v>4212</v>
      </c>
      <c r="C4940" s="4">
        <v>20212691784.66</v>
      </c>
      <c r="D4940" s="4">
        <v>0</v>
      </c>
      <c r="E4940" s="4">
        <v>0</v>
      </c>
      <c r="F4940" s="4">
        <v>-3030238625.3400002</v>
      </c>
      <c r="G4940" s="1">
        <f t="shared" si="1305"/>
        <v>17182453159.32</v>
      </c>
    </row>
    <row r="4941" spans="1:7" ht="25.5">
      <c r="A4941" t="str">
        <f t="shared" si="1304"/>
        <v>1.1.1.5.00.0.0 - Impostos sobre Operações de Crédito, Câmbio e 
 Seguro, ou Relativas a Títulos ou Valores Mobiliários</v>
      </c>
      <c r="B4941" s="5" t="s">
        <v>4213</v>
      </c>
      <c r="C4941" s="6">
        <v>33675525453.849998</v>
      </c>
      <c r="D4941" s="6">
        <v>0</v>
      </c>
      <c r="E4941" s="6">
        <v>0</v>
      </c>
      <c r="F4941" s="6">
        <v>106881404.22</v>
      </c>
      <c r="G4941" s="1">
        <f t="shared" si="1305"/>
        <v>33782406858.07</v>
      </c>
    </row>
    <row r="4942" spans="1:7">
      <c r="A4942" t="str">
        <f t="shared" si="1304"/>
        <v>1.1.1.5.01.0.0 - Imposto sobre Operações Financeiras - IOF</v>
      </c>
      <c r="B4942" s="3" t="s">
        <v>4214</v>
      </c>
      <c r="C4942" s="4">
        <v>33675525453.849998</v>
      </c>
      <c r="D4942" s="4">
        <v>0</v>
      </c>
      <c r="E4942" s="4">
        <v>0</v>
      </c>
      <c r="F4942" s="4">
        <v>106881404.22</v>
      </c>
      <c r="G4942" s="1">
        <f t="shared" si="1305"/>
        <v>33782406858.07</v>
      </c>
    </row>
    <row r="4943" spans="1:7">
      <c r="A4943" t="str">
        <f t="shared" si="1304"/>
        <v>1.1.1.5.01.1.0 - Imposto sobre Operações Financeiras - IOF - Ouro</v>
      </c>
      <c r="B4943" s="5" t="s">
        <v>4215</v>
      </c>
      <c r="C4943" s="6">
        <v>29038753.760000002</v>
      </c>
      <c r="D4943" s="6">
        <v>0</v>
      </c>
      <c r="E4943" s="6">
        <v>0</v>
      </c>
      <c r="F4943" s="6">
        <v>0</v>
      </c>
      <c r="G4943" s="1">
        <f t="shared" si="1305"/>
        <v>29038753.760000002</v>
      </c>
    </row>
    <row r="4944" spans="1:7" ht="25.5">
      <c r="A4944" t="str">
        <f t="shared" si="1304"/>
        <v>1.1.1.5.01.2.0 - Imposto sobre Operações Financeiras - IOF - Demais 
 Operações</v>
      </c>
      <c r="B4944" s="3" t="s">
        <v>4216</v>
      </c>
      <c r="C4944" s="4">
        <v>33646486700.09</v>
      </c>
      <c r="D4944" s="4">
        <v>0</v>
      </c>
      <c r="E4944" s="4">
        <v>0</v>
      </c>
      <c r="F4944" s="4">
        <v>106881404.22</v>
      </c>
      <c r="G4944" s="1">
        <f t="shared" si="1305"/>
        <v>33753368104.310001</v>
      </c>
    </row>
    <row r="4945" spans="1:7">
      <c r="A4945" t="str">
        <f t="shared" si="1304"/>
        <v>1.1.1.9.00.0.0 - Outros Impostos</v>
      </c>
      <c r="B4945" s="5" t="s">
        <v>4217</v>
      </c>
      <c r="C4945" s="6">
        <v>3102942.06</v>
      </c>
      <c r="D4945" s="6">
        <v>0</v>
      </c>
      <c r="E4945" s="6">
        <v>0</v>
      </c>
      <c r="F4945" s="6">
        <v>-10869.08</v>
      </c>
      <c r="G4945" s="1">
        <f t="shared" si="1305"/>
        <v>3092072.98</v>
      </c>
    </row>
    <row r="4946" spans="1:7">
      <c r="A4946" t="str">
        <f t="shared" si="1304"/>
        <v>1.1.2.0.00.0.0 - Taxas</v>
      </c>
      <c r="B4946" s="3" t="s">
        <v>4218</v>
      </c>
      <c r="C4946" s="4">
        <v>8646722577.8299999</v>
      </c>
      <c r="D4946" s="4">
        <v>0</v>
      </c>
      <c r="E4946" s="4">
        <v>0</v>
      </c>
      <c r="F4946" s="4">
        <v>-108125358.19</v>
      </c>
      <c r="G4946" s="1">
        <f t="shared" si="1305"/>
        <v>8538597219.6400003</v>
      </c>
    </row>
    <row r="4947" spans="1:7">
      <c r="A4947" t="str">
        <f t="shared" si="1304"/>
        <v>1.1.2.1.00.0.0 - Taxas pelo Exercício do Poder de Polícia</v>
      </c>
      <c r="B4947" s="5" t="s">
        <v>4219</v>
      </c>
      <c r="C4947" s="6">
        <v>7842889152.6400003</v>
      </c>
      <c r="D4947" s="6">
        <v>0</v>
      </c>
      <c r="E4947" s="6">
        <v>0</v>
      </c>
      <c r="F4947" s="6">
        <v>-41235320.140000001</v>
      </c>
      <c r="G4947" s="1">
        <f t="shared" si="1305"/>
        <v>7801653832.5</v>
      </c>
    </row>
    <row r="4948" spans="1:7">
      <c r="A4948" t="str">
        <f t="shared" si="1304"/>
        <v>1.1.2.1.01.0.0 - Taxas de Inspeção, Controle e Fiscalização</v>
      </c>
      <c r="B4948" s="3" t="s">
        <v>4220</v>
      </c>
      <c r="C4948" s="4">
        <v>4903947193.3999996</v>
      </c>
      <c r="D4948" s="4">
        <v>0</v>
      </c>
      <c r="E4948" s="4">
        <v>0</v>
      </c>
      <c r="F4948" s="4">
        <v>-38872021.340000004</v>
      </c>
      <c r="G4948" s="1">
        <f t="shared" si="1305"/>
        <v>4865075172.0599995</v>
      </c>
    </row>
    <row r="4949" spans="1:7">
      <c r="A4949" t="str">
        <f t="shared" si="1304"/>
        <v>1.1.2.1.02.0.0 - Taxas de Fiscalização das Telecomunicações</v>
      </c>
      <c r="B4949" s="5" t="s">
        <v>4221</v>
      </c>
      <c r="C4949" s="6">
        <v>2613405888.3899999</v>
      </c>
      <c r="D4949" s="6">
        <v>0</v>
      </c>
      <c r="E4949" s="6">
        <v>0</v>
      </c>
      <c r="F4949" s="6">
        <v>-1556368.44</v>
      </c>
      <c r="G4949" s="1">
        <f t="shared" si="1305"/>
        <v>2611849519.9499998</v>
      </c>
    </row>
    <row r="4950" spans="1:7" ht="25.5">
      <c r="A4950" t="str">
        <f t="shared" si="1304"/>
        <v>1.1.2.1.03.0.0 - Taxa de Controle e Fiscalização de Produtos 
 Químicos</v>
      </c>
      <c r="B4950" s="3" t="s">
        <v>4222</v>
      </c>
      <c r="C4950" s="4">
        <v>50758335.109999999</v>
      </c>
      <c r="D4950" s="4">
        <v>0</v>
      </c>
      <c r="E4950" s="4">
        <v>0</v>
      </c>
      <c r="F4950" s="4">
        <v>-163637.04999999999</v>
      </c>
      <c r="G4950" s="1">
        <f t="shared" si="1305"/>
        <v>50594698.060000002</v>
      </c>
    </row>
    <row r="4951" spans="1:7">
      <c r="A4951" t="str">
        <f t="shared" si="1304"/>
        <v>1.1.2.1.04.0.0 - Taxa de Controle e Fiscalização Ambiental</v>
      </c>
      <c r="B4951" s="5" t="s">
        <v>4223</v>
      </c>
      <c r="C4951" s="6">
        <v>260104780.88</v>
      </c>
      <c r="D4951" s="6">
        <v>0</v>
      </c>
      <c r="E4951" s="6">
        <v>0</v>
      </c>
      <c r="F4951" s="6">
        <v>-362375.31</v>
      </c>
      <c r="G4951" s="1">
        <f t="shared" si="1305"/>
        <v>259742405.56999999</v>
      </c>
    </row>
    <row r="4952" spans="1:7" ht="25.5">
      <c r="A4952" t="str">
        <f t="shared" si="1304"/>
        <v>1.1.2.1.05.0.0 - Taxa de Controle e Fiscalização da Pesca e 
 Aquicultura</v>
      </c>
      <c r="B4952" s="3" t="s">
        <v>4224</v>
      </c>
      <c r="C4952" s="4">
        <v>14672954.859999999</v>
      </c>
      <c r="D4952" s="4">
        <v>0</v>
      </c>
      <c r="E4952" s="4">
        <v>0</v>
      </c>
      <c r="F4952" s="4">
        <v>-280918</v>
      </c>
      <c r="G4952" s="1">
        <f t="shared" si="1305"/>
        <v>14392036.859999999</v>
      </c>
    </row>
    <row r="4953" spans="1:7">
      <c r="A4953" t="str">
        <f t="shared" si="1304"/>
        <v>1.1.2.2.00.0.0 - Taxas pela Prestação de Serviços</v>
      </c>
      <c r="B4953" s="5" t="s">
        <v>4225</v>
      </c>
      <c r="C4953" s="6">
        <v>803833425.19000006</v>
      </c>
      <c r="D4953" s="6">
        <v>0</v>
      </c>
      <c r="E4953" s="6">
        <v>0</v>
      </c>
      <c r="F4953" s="6">
        <v>-66890038.049999997</v>
      </c>
      <c r="G4953" s="1">
        <f t="shared" si="1305"/>
        <v>736943387.1400001</v>
      </c>
    </row>
    <row r="4954" spans="1:7">
      <c r="A4954" t="str">
        <f t="shared" si="1304"/>
        <v>1.1.2.2.01.0.0 - Taxas pela Prestação de Serviços</v>
      </c>
      <c r="B4954" s="3" t="s">
        <v>4226</v>
      </c>
      <c r="C4954" s="4">
        <v>803833425.19000006</v>
      </c>
      <c r="D4954" s="4">
        <v>0</v>
      </c>
      <c r="E4954" s="4">
        <v>0</v>
      </c>
      <c r="F4954" s="4">
        <v>-66890038.049999997</v>
      </c>
      <c r="G4954" s="1">
        <f t="shared" si="1305"/>
        <v>736943387.1400001</v>
      </c>
    </row>
    <row r="4955" spans="1:7">
      <c r="A4955" t="str">
        <f t="shared" si="1304"/>
        <v>1.1.3.0.00.0.0 - Contribuição de Melhoria</v>
      </c>
      <c r="B4955" s="5" t="s">
        <v>4227</v>
      </c>
      <c r="C4955" s="6">
        <v>0</v>
      </c>
      <c r="D4955" s="6">
        <v>0</v>
      </c>
      <c r="E4955" s="6">
        <v>0</v>
      </c>
      <c r="F4955" s="6">
        <v>0</v>
      </c>
      <c r="G4955" s="1">
        <f t="shared" si="1305"/>
        <v>0</v>
      </c>
    </row>
    <row r="4956" spans="1:7">
      <c r="A4956" t="str">
        <f t="shared" si="1304"/>
        <v>1.2.0.0.00.0.0 - Contribuições</v>
      </c>
      <c r="B4956" s="3" t="s">
        <v>4228</v>
      </c>
      <c r="C4956" s="4">
        <v>733516298469.81995</v>
      </c>
      <c r="D4956" s="4">
        <v>0</v>
      </c>
      <c r="E4956" s="4">
        <v>0</v>
      </c>
      <c r="F4956" s="4">
        <v>-3601598584.8699999</v>
      </c>
      <c r="G4956" s="1">
        <f t="shared" si="1305"/>
        <v>729914699884.94995</v>
      </c>
    </row>
    <row r="4957" spans="1:7">
      <c r="A4957" t="str">
        <f t="shared" si="1304"/>
        <v>1.2.1.0.00.0.0 - Contribuições Sociais</v>
      </c>
      <c r="B4957" s="5" t="s">
        <v>4229</v>
      </c>
      <c r="C4957" s="6">
        <v>717651809663.52002</v>
      </c>
      <c r="D4957" s="6">
        <v>0</v>
      </c>
      <c r="E4957" s="6">
        <v>0</v>
      </c>
      <c r="F4957" s="6">
        <v>-3560898875.1500001</v>
      </c>
      <c r="G4957" s="1">
        <f t="shared" si="1305"/>
        <v>714090910788.37</v>
      </c>
    </row>
    <row r="4958" spans="1:7" ht="25.5">
      <c r="A4958" t="str">
        <f t="shared" si="1304"/>
        <v>1.2.1.0.01.0.0 - Contribuição para o Financiamento da Seguridade 
 Social - COFINS</v>
      </c>
      <c r="B4958" s="3" t="s">
        <v>4230</v>
      </c>
      <c r="C4958" s="4">
        <v>204355551722.20999</v>
      </c>
      <c r="D4958" s="4">
        <v>0</v>
      </c>
      <c r="E4958" s="4">
        <v>0</v>
      </c>
      <c r="F4958" s="4">
        <v>323071967.14999998</v>
      </c>
      <c r="G4958" s="1">
        <f t="shared" si="1305"/>
        <v>204678623689.35999</v>
      </c>
    </row>
    <row r="4959" spans="1:7">
      <c r="A4959" t="str">
        <f t="shared" si="1304"/>
        <v>1.2.1.0.02.0.0 - Contribuição Social sobre o Lucro Líquido - CSLL</v>
      </c>
      <c r="B4959" s="5" t="s">
        <v>4231</v>
      </c>
      <c r="C4959" s="6">
        <v>67909749190.150002</v>
      </c>
      <c r="D4959" s="6">
        <v>0</v>
      </c>
      <c r="E4959" s="6">
        <v>0</v>
      </c>
      <c r="F4959" s="6">
        <v>233515681.96000001</v>
      </c>
      <c r="G4959" s="1">
        <f t="shared" si="1305"/>
        <v>68143264872.110001</v>
      </c>
    </row>
    <row r="4960" spans="1:7" ht="25.5">
      <c r="A4960" t="str">
        <f t="shared" si="1304"/>
        <v>1.2.1.0.03.0.0 - Contribuições para o Regime Geral de Previdência 
 Social - RGPS</v>
      </c>
      <c r="B4960" s="3" t="s">
        <v>4232</v>
      </c>
      <c r="C4960" s="4">
        <v>343057086919.71002</v>
      </c>
      <c r="D4960" s="4">
        <v>0</v>
      </c>
      <c r="E4960" s="4">
        <v>0</v>
      </c>
      <c r="F4960" s="4">
        <v>-3384069656.8899999</v>
      </c>
      <c r="G4960" s="1">
        <f t="shared" si="1305"/>
        <v>339673017262.82001</v>
      </c>
    </row>
    <row r="4961" spans="1:7" ht="25.5">
      <c r="A4961" t="str">
        <f t="shared" si="1304"/>
        <v>1.2.1.0.04.0.0 - Contribuição Patronal para o Regime Próprio de 
 Previdência Social - RPPS</v>
      </c>
      <c r="B4961" s="5" t="s">
        <v>4233</v>
      </c>
      <c r="C4961" s="6">
        <v>12447790841.969999</v>
      </c>
      <c r="D4961" s="6">
        <v>0</v>
      </c>
      <c r="E4961" s="6">
        <v>0</v>
      </c>
      <c r="F4961" s="6">
        <v>-5005091.3</v>
      </c>
      <c r="G4961" s="1">
        <f t="shared" si="1305"/>
        <v>12442785750.67</v>
      </c>
    </row>
    <row r="4962" spans="1:7" ht="25.5">
      <c r="A4962" t="str">
        <f t="shared" si="1304"/>
        <v>1.2.1.0.04.1.0 - Contribuição Patronal de Servidor Ativo Civil para 
 o RPPS</v>
      </c>
      <c r="B4962" s="3" t="s">
        <v>4234</v>
      </c>
      <c r="C4962" s="4">
        <v>0</v>
      </c>
      <c r="D4962" s="4">
        <v>0</v>
      </c>
      <c r="E4962" s="4">
        <v>0</v>
      </c>
      <c r="F4962" s="4">
        <v>0</v>
      </c>
      <c r="G4962" s="1">
        <f t="shared" si="1305"/>
        <v>0</v>
      </c>
    </row>
    <row r="4963" spans="1:7">
      <c r="A4963" t="str">
        <f t="shared" si="1304"/>
        <v>1.2.1.0.04.2.0 - Contribuição do Servidor Ativo Civil para o RPPS</v>
      </c>
      <c r="B4963" s="5" t="s">
        <v>4235</v>
      </c>
      <c r="C4963" s="6">
        <v>9117182989.25</v>
      </c>
      <c r="D4963" s="6">
        <v>0</v>
      </c>
      <c r="E4963" s="6">
        <v>0</v>
      </c>
      <c r="F4963" s="6">
        <v>-62076.31</v>
      </c>
      <c r="G4963" s="1">
        <f t="shared" si="1305"/>
        <v>9117120912.9400005</v>
      </c>
    </row>
    <row r="4964" spans="1:7" ht="25.5">
      <c r="A4964" t="str">
        <f t="shared" si="1304"/>
        <v>1.2.1.0.04.3.0 - Contribuição do Servidores Inativos e Pensionistas 
 Civis para o RPPS</v>
      </c>
      <c r="B4964" s="3" t="s">
        <v>4236</v>
      </c>
      <c r="C4964" s="4">
        <v>2971921986.0100002</v>
      </c>
      <c r="D4964" s="4">
        <v>0</v>
      </c>
      <c r="E4964" s="4">
        <v>0</v>
      </c>
      <c r="F4964" s="4">
        <v>-61478.89</v>
      </c>
      <c r="G4964" s="1">
        <f t="shared" si="1305"/>
        <v>2971860507.1200004</v>
      </c>
    </row>
    <row r="4965" spans="1:7" ht="25.5">
      <c r="A4965" t="str">
        <f t="shared" si="1304"/>
        <v>1.2.1.0.04.4.0 - Contribuição Patronal para o RPPS Oriunda de 
 Sentenças Judiciais</v>
      </c>
      <c r="B4965" s="5" t="s">
        <v>4237</v>
      </c>
      <c r="C4965" s="6">
        <v>0</v>
      </c>
      <c r="D4965" s="6">
        <v>0</v>
      </c>
      <c r="E4965" s="6">
        <v>0</v>
      </c>
      <c r="F4965" s="6">
        <v>0</v>
      </c>
      <c r="G4965" s="1">
        <f t="shared" si="1305"/>
        <v>0</v>
      </c>
    </row>
    <row r="4966" spans="1:7" ht="25.5">
      <c r="A4966" t="str">
        <f t="shared" si="1304"/>
        <v>1.2.1.0.04.5.0 - Contribuição do Servidor Ativo Civil ao RPPS 
 Oriunda de Sentenças Judiciais</v>
      </c>
      <c r="B4966" s="3" t="s">
        <v>4238</v>
      </c>
      <c r="C4966" s="4">
        <v>157391572.25999999</v>
      </c>
      <c r="D4966" s="4">
        <v>0</v>
      </c>
      <c r="E4966" s="4">
        <v>0</v>
      </c>
      <c r="F4966" s="4">
        <v>-3767000.88</v>
      </c>
      <c r="G4966" s="1">
        <f t="shared" si="1305"/>
        <v>153624571.38</v>
      </c>
    </row>
    <row r="4967" spans="1:7" ht="25.5">
      <c r="A4967" t="str">
        <f t="shared" si="1304"/>
        <v>1.2.1.0.04.6.0 - Contribuição do Servidor Inativo Civil e do 
 Pensionista Civil ao RPPS Oriunda de Sentenças Judiciais</v>
      </c>
      <c r="B4967" s="5" t="s">
        <v>4239</v>
      </c>
      <c r="C4967" s="6">
        <v>201294294.44999999</v>
      </c>
      <c r="D4967" s="6">
        <v>0</v>
      </c>
      <c r="E4967" s="6">
        <v>0</v>
      </c>
      <c r="F4967" s="6">
        <v>-1114535.22</v>
      </c>
      <c r="G4967" s="1">
        <f t="shared" si="1305"/>
        <v>200179759.22999999</v>
      </c>
    </row>
    <row r="4968" spans="1:7">
      <c r="A4968" t="str">
        <f t="shared" si="1304"/>
        <v>1.2.1.0.05.0.0 - Contribuição para o Custeio das Pensões Militares</v>
      </c>
      <c r="B4968" s="3" t="s">
        <v>4240</v>
      </c>
      <c r="C4968" s="4">
        <v>2949318182.2399998</v>
      </c>
      <c r="D4968" s="4">
        <v>0</v>
      </c>
      <c r="E4968" s="4">
        <v>0</v>
      </c>
      <c r="F4968" s="4">
        <v>-19804513.93</v>
      </c>
      <c r="G4968" s="1">
        <f t="shared" si="1305"/>
        <v>2929513668.3099999</v>
      </c>
    </row>
    <row r="4969" spans="1:7" ht="25.5">
      <c r="A4969" t="str">
        <f t="shared" si="1304"/>
        <v>1.2.1.0.06.0.0 - Contribuição para a Assistência Médico-Hospitalar 
 dos Policiais e Bombeiros Militares do Distrito Federal</v>
      </c>
      <c r="B4969" s="5" t="s">
        <v>4241</v>
      </c>
      <c r="C4969" s="6">
        <v>24137922.079999998</v>
      </c>
      <c r="D4969" s="6">
        <v>0</v>
      </c>
      <c r="E4969" s="6">
        <v>0</v>
      </c>
      <c r="F4969" s="6">
        <v>-5833.71</v>
      </c>
      <c r="G4969" s="1">
        <f t="shared" si="1305"/>
        <v>24132088.369999997</v>
      </c>
    </row>
    <row r="4970" spans="1:7" ht="25.5">
      <c r="A4970" t="str">
        <f t="shared" si="1304"/>
        <v>1.2.1.0.07.0.0 - Contribuições sobre Concursos de Prognósticos e 
 Sorteios</v>
      </c>
      <c r="B4970" s="3" t="s">
        <v>4242</v>
      </c>
      <c r="C4970" s="4">
        <v>4253846789.8499999</v>
      </c>
      <c r="D4970" s="4">
        <v>0</v>
      </c>
      <c r="E4970" s="4">
        <v>0</v>
      </c>
      <c r="F4970" s="4">
        <v>-1887.85</v>
      </c>
      <c r="G4970" s="1">
        <f t="shared" si="1305"/>
        <v>4253844902</v>
      </c>
    </row>
    <row r="4971" spans="1:7" ht="25.5">
      <c r="A4971" t="str">
        <f t="shared" si="1304"/>
        <v>1.2.1.0.08.0.0 - Contribuição sobre Sorteios Realizados por Entidades 
 Filantrópicas</v>
      </c>
      <c r="B4971" s="5" t="s">
        <v>4243</v>
      </c>
      <c r="C4971" s="6">
        <v>511417.71</v>
      </c>
      <c r="D4971" s="6">
        <v>0</v>
      </c>
      <c r="E4971" s="6">
        <v>0</v>
      </c>
      <c r="F4971" s="6">
        <v>-12538.64</v>
      </c>
      <c r="G4971" s="1">
        <f t="shared" si="1305"/>
        <v>498879.07</v>
      </c>
    </row>
    <row r="4972" spans="1:7" ht="25.5">
      <c r="A4972" t="str">
        <f t="shared" si="1304"/>
        <v>1.2.1.0.09.0.0 - Contribuição para os Programas de Integração Social 
 e de Formação do Patrimônio do Servidor Público - PIS e PASEP</v>
      </c>
      <c r="B4972" s="3" t="s">
        <v>4244</v>
      </c>
      <c r="C4972" s="4">
        <v>54348888546.760002</v>
      </c>
      <c r="D4972" s="4">
        <v>0</v>
      </c>
      <c r="E4972" s="4">
        <v>0</v>
      </c>
      <c r="F4972" s="4">
        <v>-454311968.49000001</v>
      </c>
      <c r="G4972" s="1">
        <f t="shared" si="1305"/>
        <v>53894576578.270004</v>
      </c>
    </row>
    <row r="4973" spans="1:7">
      <c r="A4973" t="str">
        <f t="shared" si="1304"/>
        <v>1.2.1.0.10.0.0 - Cota-Parte da Contribuição Sindical</v>
      </c>
      <c r="B4973" s="5" t="s">
        <v>4245</v>
      </c>
      <c r="C4973" s="6">
        <v>693367986.87</v>
      </c>
      <c r="D4973" s="6">
        <v>0</v>
      </c>
      <c r="E4973" s="6">
        <v>0</v>
      </c>
      <c r="F4973" s="6">
        <v>0</v>
      </c>
      <c r="G4973" s="1">
        <f t="shared" si="1305"/>
        <v>693367986.87</v>
      </c>
    </row>
    <row r="4974" spans="1:7" ht="25.5">
      <c r="A4974" t="str">
        <f t="shared" si="1304"/>
        <v>1.2.1.0.11.0.0 - Contribuições Referentes ao Fundo de Garantia do 
 Tempo de Serviço - FGTS</v>
      </c>
      <c r="B4974" s="3" t="s">
        <v>4246</v>
      </c>
      <c r="C4974" s="4">
        <v>5624112887.8000002</v>
      </c>
      <c r="D4974" s="4">
        <v>0</v>
      </c>
      <c r="E4974" s="4">
        <v>0</v>
      </c>
      <c r="F4974" s="4">
        <v>0</v>
      </c>
      <c r="G4974" s="1">
        <f t="shared" si="1305"/>
        <v>5624112887.8000002</v>
      </c>
    </row>
    <row r="4975" spans="1:7" ht="25.5">
      <c r="A4975" t="str">
        <f t="shared" si="1304"/>
        <v>1.2.1.0.11.1.0 - Contribuição Relativa à Despedida de Empregado sem 
 Justa Causa</v>
      </c>
      <c r="B4975" s="5" t="s">
        <v>4247</v>
      </c>
      <c r="C4975" s="6">
        <v>5475172821.7700005</v>
      </c>
      <c r="D4975" s="6">
        <v>0</v>
      </c>
      <c r="E4975" s="6">
        <v>0</v>
      </c>
      <c r="F4975" s="6">
        <v>0</v>
      </c>
      <c r="G4975" s="1">
        <f t="shared" si="1305"/>
        <v>5475172821.7700005</v>
      </c>
    </row>
    <row r="4976" spans="1:7" ht="25.5">
      <c r="A4976" t="str">
        <f t="shared" si="1304"/>
        <v>1.2.1.0.11.2.0 - Contribuição sobre a Remuneração Devida ao 
 Trabalhador</v>
      </c>
      <c r="B4976" s="3" t="s">
        <v>4248</v>
      </c>
      <c r="C4976" s="4">
        <v>148940066.03</v>
      </c>
      <c r="D4976" s="4">
        <v>0</v>
      </c>
      <c r="E4976" s="4">
        <v>0</v>
      </c>
      <c r="F4976" s="4">
        <v>0</v>
      </c>
      <c r="G4976" s="1">
        <f t="shared" si="1305"/>
        <v>148940066.03</v>
      </c>
    </row>
    <row r="4977" spans="1:7">
      <c r="A4977" t="str">
        <f t="shared" si="1304"/>
        <v>1.2.1.0.12.0.0 - Contribuição Social do Salário-Educação</v>
      </c>
      <c r="B4977" s="5" t="s">
        <v>4249</v>
      </c>
      <c r="C4977" s="6">
        <v>19715886829.48</v>
      </c>
      <c r="D4977" s="6">
        <v>0</v>
      </c>
      <c r="E4977" s="6">
        <v>0</v>
      </c>
      <c r="F4977" s="6">
        <v>-196487392.72999999</v>
      </c>
      <c r="G4977" s="1">
        <f t="shared" si="1305"/>
        <v>19519399436.75</v>
      </c>
    </row>
    <row r="4978" spans="1:7">
      <c r="A4978" t="str">
        <f t="shared" si="1304"/>
        <v>1.2.1.0.13.0.0 - Contribuição para o Ensino Aeroviário</v>
      </c>
      <c r="B4978" s="3" t="s">
        <v>4250</v>
      </c>
      <c r="C4978" s="4">
        <v>230895202.97999999</v>
      </c>
      <c r="D4978" s="4">
        <v>0</v>
      </c>
      <c r="E4978" s="4">
        <v>0</v>
      </c>
      <c r="F4978" s="4">
        <v>-1002.18</v>
      </c>
      <c r="G4978" s="1">
        <f t="shared" si="1305"/>
        <v>230894200.79999998</v>
      </c>
    </row>
    <row r="4979" spans="1:7" ht="25.5">
      <c r="A4979" t="str">
        <f t="shared" si="1304"/>
        <v>1.2.1.0.14.0.0 - Contribuição para o Desenvolvimento do Ensino 
 Profissional Marítimo</v>
      </c>
      <c r="B4979" s="5" t="s">
        <v>4251</v>
      </c>
      <c r="C4979" s="6">
        <v>162146742.13</v>
      </c>
      <c r="D4979" s="6">
        <v>0</v>
      </c>
      <c r="E4979" s="6">
        <v>0</v>
      </c>
      <c r="F4979" s="6">
        <v>-5658874.25</v>
      </c>
      <c r="G4979" s="1">
        <f t="shared" si="1305"/>
        <v>156487867.88</v>
      </c>
    </row>
    <row r="4980" spans="1:7" ht="25.5">
      <c r="A4980" t="str">
        <f t="shared" ref="A4980:A5043" si="1306">TRIM(B4980)</f>
        <v>1.2.1.0.15.0.0 - Contribuição sobre a Arrecadação dos Fundos de 
 Investimentos Regionais</v>
      </c>
      <c r="B4980" s="3" t="s">
        <v>4252</v>
      </c>
      <c r="C4980" s="4">
        <v>22885.69</v>
      </c>
      <c r="D4980" s="4">
        <v>0</v>
      </c>
      <c r="E4980" s="4">
        <v>0</v>
      </c>
      <c r="F4980" s="4">
        <v>-14.16</v>
      </c>
      <c r="G4980" s="1">
        <f t="shared" si="1305"/>
        <v>22871.53</v>
      </c>
    </row>
    <row r="4981" spans="1:7">
      <c r="A4981" t="str">
        <f t="shared" si="1306"/>
        <v>1.2.1.0.16.0.0 - Contribuição Industrial Rural</v>
      </c>
      <c r="B4981" s="5" t="s">
        <v>4253</v>
      </c>
      <c r="C4981" s="6">
        <v>358312414.81999999</v>
      </c>
      <c r="D4981" s="6">
        <v>0</v>
      </c>
      <c r="E4981" s="6">
        <v>0</v>
      </c>
      <c r="F4981" s="6">
        <v>-12141511.689999999</v>
      </c>
      <c r="G4981" s="1">
        <f t="shared" si="1305"/>
        <v>346170903.13</v>
      </c>
    </row>
    <row r="4982" spans="1:7">
      <c r="A4982" t="str">
        <f t="shared" si="1306"/>
        <v>1.2.1.0.17.0.0 - Adicional à Contribuição Previdenciária Rural</v>
      </c>
      <c r="B4982" s="3" t="s">
        <v>4254</v>
      </c>
      <c r="C4982" s="4">
        <v>1342499690.9100001</v>
      </c>
      <c r="D4982" s="4">
        <v>0</v>
      </c>
      <c r="E4982" s="4">
        <v>0</v>
      </c>
      <c r="F4982" s="4">
        <v>-46457660.149999999</v>
      </c>
      <c r="G4982" s="1">
        <f t="shared" ref="G4982:G5045" si="1307">C4982-D4982-E4982+F4982</f>
        <v>1296042030.76</v>
      </c>
    </row>
    <row r="4983" spans="1:7" ht="25.5">
      <c r="A4983" t="str">
        <f t="shared" si="1306"/>
        <v>1.2.1.0.18.0.0 - Contribuição sobre Movimentação ou Transmissão de 
 Valores e de Créditos e Direitos de Natureza Financeira</v>
      </c>
      <c r="B4983" s="5" t="s">
        <v>4255</v>
      </c>
      <c r="C4983" s="6">
        <v>973367.82</v>
      </c>
      <c r="D4983" s="6">
        <v>0</v>
      </c>
      <c r="E4983" s="6">
        <v>0</v>
      </c>
      <c r="F4983" s="6">
        <v>855847.25</v>
      </c>
      <c r="G4983" s="1">
        <f t="shared" si="1307"/>
        <v>1829215.0699999998</v>
      </c>
    </row>
    <row r="4984" spans="1:7">
      <c r="A4984" t="str">
        <f t="shared" si="1306"/>
        <v>1.2.1.0.99.0.0 - Outras Contribuições Sociais</v>
      </c>
      <c r="B4984" s="3" t="s">
        <v>4256</v>
      </c>
      <c r="C4984" s="4">
        <v>176710122.34</v>
      </c>
      <c r="D4984" s="4">
        <v>0</v>
      </c>
      <c r="E4984" s="4">
        <v>0</v>
      </c>
      <c r="F4984" s="4">
        <v>5615574.46</v>
      </c>
      <c r="G4984" s="1">
        <f t="shared" si="1307"/>
        <v>182325696.80000001</v>
      </c>
    </row>
    <row r="4985" spans="1:7">
      <c r="A4985" t="str">
        <f t="shared" si="1306"/>
        <v>1.2.2.0.00.0.0 - Contribuições Econômicas</v>
      </c>
      <c r="B4985" s="5" t="s">
        <v>4257</v>
      </c>
      <c r="C4985" s="6">
        <v>15864488806.299999</v>
      </c>
      <c r="D4985" s="6">
        <v>0</v>
      </c>
      <c r="E4985" s="6">
        <v>0</v>
      </c>
      <c r="F4985" s="6">
        <v>-40699709.719999999</v>
      </c>
      <c r="G4985" s="1">
        <f t="shared" si="1307"/>
        <v>15823789096.58</v>
      </c>
    </row>
    <row r="4986" spans="1:7" ht="25.5">
      <c r="A4986" t="str">
        <f t="shared" si="1306"/>
        <v>1.2.3.0.00.0.0 - Contribuições para Entidades Privadas de Serviço 
 Social e de Formação Profissional</v>
      </c>
      <c r="B4986" s="3" t="s">
        <v>4258</v>
      </c>
      <c r="C4986" s="4">
        <v>0</v>
      </c>
      <c r="D4986" s="4">
        <v>0</v>
      </c>
      <c r="E4986" s="4">
        <v>0</v>
      </c>
      <c r="F4986" s="4">
        <v>0</v>
      </c>
      <c r="G4986" s="1">
        <f t="shared" si="1307"/>
        <v>0</v>
      </c>
    </row>
    <row r="4987" spans="1:7" ht="25.5">
      <c r="A4987" t="str">
        <f t="shared" si="1306"/>
        <v>1.2.3.0.01.0.0 - Contribuições para Entidades Privadas de Serviço 
 Social e de Formação Profissional</v>
      </c>
      <c r="B4987" s="5" t="s">
        <v>4259</v>
      </c>
      <c r="C4987" s="6">
        <v>0</v>
      </c>
      <c r="D4987" s="6">
        <v>0</v>
      </c>
      <c r="E4987" s="6">
        <v>0</v>
      </c>
      <c r="F4987" s="6">
        <v>0</v>
      </c>
      <c r="G4987" s="1">
        <f t="shared" si="1307"/>
        <v>0</v>
      </c>
    </row>
    <row r="4988" spans="1:7">
      <c r="A4988" t="str">
        <f t="shared" si="1306"/>
        <v>1.3.0.0.00.0.0 - Receita Patrimonial</v>
      </c>
      <c r="B4988" s="3" t="s">
        <v>4260</v>
      </c>
      <c r="C4988" s="4">
        <v>74547280271.820007</v>
      </c>
      <c r="D4988" s="4">
        <v>0</v>
      </c>
      <c r="E4988" s="4">
        <v>0</v>
      </c>
      <c r="F4988" s="4">
        <v>-440527379.39999998</v>
      </c>
      <c r="G4988" s="1">
        <f t="shared" si="1307"/>
        <v>74106752892.420013</v>
      </c>
    </row>
    <row r="4989" spans="1:7">
      <c r="A4989" t="str">
        <f t="shared" si="1306"/>
        <v>1.3.1.0.00.0.0 - Exploração do Patrimônio Imobiliário do Estado</v>
      </c>
      <c r="B4989" s="5" t="s">
        <v>4261</v>
      </c>
      <c r="C4989" s="6">
        <v>1878584984.5899999</v>
      </c>
      <c r="D4989" s="6">
        <v>0</v>
      </c>
      <c r="E4989" s="6">
        <v>0</v>
      </c>
      <c r="F4989" s="6">
        <v>-10809301.779999999</v>
      </c>
      <c r="G4989" s="1">
        <f t="shared" si="1307"/>
        <v>1867775682.8099999</v>
      </c>
    </row>
    <row r="4990" spans="1:7" ht="25.5">
      <c r="A4990" t="str">
        <f t="shared" si="1306"/>
        <v>1.3.1.0.01.0.0 - Aluguéis, Arrendamentos, Foros, Laudêmios, Tarifas 
 de Ocupação</v>
      </c>
      <c r="B4990" s="3" t="s">
        <v>4262</v>
      </c>
      <c r="C4990" s="4">
        <v>1228190694</v>
      </c>
      <c r="D4990" s="4">
        <v>0</v>
      </c>
      <c r="E4990" s="4">
        <v>0</v>
      </c>
      <c r="F4990" s="4">
        <v>-10267215.539999999</v>
      </c>
      <c r="G4990" s="1">
        <f t="shared" si="1307"/>
        <v>1217923478.46</v>
      </c>
    </row>
    <row r="4991" spans="1:7">
      <c r="A4991" t="str">
        <f t="shared" si="1306"/>
        <v>1.3.1.0.01.1.0 - Aluguéis e Arrendamentos</v>
      </c>
      <c r="B4991" s="5" t="s">
        <v>4263</v>
      </c>
      <c r="C4991" s="6">
        <v>773331515.49000001</v>
      </c>
      <c r="D4991" s="6">
        <v>0</v>
      </c>
      <c r="E4991" s="6">
        <v>0</v>
      </c>
      <c r="F4991" s="6">
        <v>-6871904.3399999999</v>
      </c>
      <c r="G4991" s="1">
        <f t="shared" si="1307"/>
        <v>766459611.14999998</v>
      </c>
    </row>
    <row r="4992" spans="1:7">
      <c r="A4992" t="str">
        <f t="shared" si="1306"/>
        <v>1.3.1.0.01.2.0 - Foros, Laudêmios e Tarifas de Ocupação</v>
      </c>
      <c r="B4992" s="3" t="s">
        <v>4264</v>
      </c>
      <c r="C4992" s="4">
        <v>454859178.50999999</v>
      </c>
      <c r="D4992" s="4">
        <v>0</v>
      </c>
      <c r="E4992" s="4">
        <v>0</v>
      </c>
      <c r="F4992" s="4">
        <v>-3395311.2</v>
      </c>
      <c r="G4992" s="1">
        <f t="shared" si="1307"/>
        <v>451463867.31</v>
      </c>
    </row>
    <row r="4993" spans="1:7" ht="25.5">
      <c r="A4993" t="str">
        <f t="shared" si="1306"/>
        <v>1.3.1.0.02.0.0 - Concessão, Permissão, Autorização ou Cessão do 
 Direito de Uso de Bens Imóveis Públicos</v>
      </c>
      <c r="B4993" s="5" t="s">
        <v>4265</v>
      </c>
      <c r="C4993" s="6">
        <v>650365974.63999999</v>
      </c>
      <c r="D4993" s="6">
        <v>0</v>
      </c>
      <c r="E4993" s="6">
        <v>0</v>
      </c>
      <c r="F4993" s="6">
        <v>-542086.24</v>
      </c>
      <c r="G4993" s="1">
        <f t="shared" si="1307"/>
        <v>649823888.39999998</v>
      </c>
    </row>
    <row r="4994" spans="1:7">
      <c r="A4994" t="str">
        <f t="shared" si="1306"/>
        <v>1.3.1.0.99.0.0 - Outras Receitas Imobiliárias</v>
      </c>
      <c r="B4994" s="3" t="s">
        <v>4266</v>
      </c>
      <c r="C4994" s="4">
        <v>28315.95</v>
      </c>
      <c r="D4994" s="4">
        <v>0</v>
      </c>
      <c r="E4994" s="4">
        <v>0</v>
      </c>
      <c r="F4994" s="4">
        <v>0</v>
      </c>
      <c r="G4994" s="1">
        <f t="shared" si="1307"/>
        <v>28315.95</v>
      </c>
    </row>
    <row r="4995" spans="1:7">
      <c r="A4995" t="str">
        <f t="shared" si="1306"/>
        <v>1.3.2.0.00.0.0 - Valores Mobiliários</v>
      </c>
      <c r="B4995" s="5" t="s">
        <v>4267</v>
      </c>
      <c r="C4995" s="6">
        <v>26356747280.779999</v>
      </c>
      <c r="D4995" s="6">
        <v>0</v>
      </c>
      <c r="E4995" s="6">
        <v>0</v>
      </c>
      <c r="F4995" s="6">
        <v>-403714419.32999998</v>
      </c>
      <c r="G4995" s="1">
        <f t="shared" si="1307"/>
        <v>25953032861.449997</v>
      </c>
    </row>
    <row r="4996" spans="1:7">
      <c r="A4996" t="str">
        <f t="shared" si="1306"/>
        <v>1.3.2.1.00.0.0 - Juros e Correções Monetárias</v>
      </c>
      <c r="B4996" s="3" t="s">
        <v>4268</v>
      </c>
      <c r="C4996" s="4">
        <v>25802843305.299999</v>
      </c>
      <c r="D4996" s="4">
        <v>0</v>
      </c>
      <c r="E4996" s="4">
        <v>0</v>
      </c>
      <c r="F4996" s="4">
        <v>-307014937.00999999</v>
      </c>
      <c r="G4996" s="1">
        <f t="shared" si="1307"/>
        <v>25495828368.290001</v>
      </c>
    </row>
    <row r="4997" spans="1:7">
      <c r="A4997" t="str">
        <f t="shared" si="1306"/>
        <v>1.3.2.1.00.1.0 - Remuneração de Depósitos Bancários</v>
      </c>
      <c r="B4997" s="5" t="s">
        <v>4269</v>
      </c>
      <c r="C4997" s="6">
        <v>20664910748.939999</v>
      </c>
      <c r="D4997" s="6">
        <v>0</v>
      </c>
      <c r="E4997" s="6">
        <v>0</v>
      </c>
      <c r="F4997" s="6">
        <v>-250802025.81</v>
      </c>
      <c r="G4997" s="1">
        <f t="shared" si="1307"/>
        <v>20414108723.129997</v>
      </c>
    </row>
    <row r="4998" spans="1:7">
      <c r="A4998" t="str">
        <f t="shared" si="1306"/>
        <v>1.3.2.1.00.2.0 - Remuneração de Depósitos Especiais</v>
      </c>
      <c r="B4998" s="3" t="s">
        <v>4270</v>
      </c>
      <c r="C4998" s="4">
        <v>1496613943.4400001</v>
      </c>
      <c r="D4998" s="4">
        <v>0</v>
      </c>
      <c r="E4998" s="4">
        <v>0</v>
      </c>
      <c r="F4998" s="4">
        <v>0</v>
      </c>
      <c r="G4998" s="1">
        <f t="shared" si="1307"/>
        <v>1496613943.4400001</v>
      </c>
    </row>
    <row r="4999" spans="1:7" ht="25.5">
      <c r="A4999" t="str">
        <f t="shared" si="1306"/>
        <v>1.3.2.1.00.3.0 - Remuneração de Saldos de Recursos Não-Desembolsados</v>
      </c>
      <c r="B4999" s="5" t="s">
        <v>4271</v>
      </c>
      <c r="C4999" s="6">
        <v>603049744.97000003</v>
      </c>
      <c r="D4999" s="6">
        <v>0</v>
      </c>
      <c r="E4999" s="6">
        <v>0</v>
      </c>
      <c r="F4999" s="6">
        <v>-45918363.579999998</v>
      </c>
      <c r="G4999" s="1">
        <f t="shared" si="1307"/>
        <v>557131381.38999999</v>
      </c>
    </row>
    <row r="5000" spans="1:7" ht="25.5">
      <c r="A5000" t="str">
        <f t="shared" si="1306"/>
        <v>1.3.2.1.00.4.0 - Remuneração dos Recursos do Regime Próprio de 
 Previdência Social - RPPS</v>
      </c>
      <c r="B5000" s="3" t="s">
        <v>4272</v>
      </c>
      <c r="C5000" s="4">
        <v>0</v>
      </c>
      <c r="D5000" s="4">
        <v>0</v>
      </c>
      <c r="E5000" s="4">
        <v>0</v>
      </c>
      <c r="F5000" s="4">
        <v>0</v>
      </c>
      <c r="G5000" s="1">
        <f t="shared" si="1307"/>
        <v>0</v>
      </c>
    </row>
    <row r="5001" spans="1:7">
      <c r="A5001" t="str">
        <f t="shared" si="1306"/>
        <v>1.3.2.1.00.5.0 - Juros de Títulos de Renda</v>
      </c>
      <c r="B5001" s="5" t="s">
        <v>4273</v>
      </c>
      <c r="C5001" s="6">
        <v>584739425.16999996</v>
      </c>
      <c r="D5001" s="6">
        <v>0</v>
      </c>
      <c r="E5001" s="6">
        <v>0</v>
      </c>
      <c r="F5001" s="6">
        <v>-5701223.0300000003</v>
      </c>
      <c r="G5001" s="1">
        <f t="shared" si="1307"/>
        <v>579038202.13999999</v>
      </c>
    </row>
    <row r="5002" spans="1:7">
      <c r="A5002" t="str">
        <f t="shared" si="1306"/>
        <v>1.3.2.1.00.6.0 - Juros sobre o Capital Próprio</v>
      </c>
      <c r="B5002" s="3" t="s">
        <v>4274</v>
      </c>
      <c r="C5002" s="4">
        <v>2453529442.7800002</v>
      </c>
      <c r="D5002" s="4">
        <v>0</v>
      </c>
      <c r="E5002" s="4">
        <v>0</v>
      </c>
      <c r="F5002" s="4">
        <v>-4593324.59</v>
      </c>
      <c r="G5002" s="1">
        <f t="shared" si="1307"/>
        <v>2448936118.1900001</v>
      </c>
    </row>
    <row r="5003" spans="1:7">
      <c r="A5003" t="str">
        <f t="shared" si="1306"/>
        <v>1.3.2.2.00.0.0 - Dividendos</v>
      </c>
      <c r="B5003" s="5" t="s">
        <v>4275</v>
      </c>
      <c r="C5003" s="6">
        <v>451120349.22000003</v>
      </c>
      <c r="D5003" s="6">
        <v>0</v>
      </c>
      <c r="E5003" s="6">
        <v>0</v>
      </c>
      <c r="F5003" s="6">
        <v>-96699482.319999993</v>
      </c>
      <c r="G5003" s="1">
        <f t="shared" si="1307"/>
        <v>354420866.90000004</v>
      </c>
    </row>
    <row r="5004" spans="1:7">
      <c r="A5004" t="str">
        <f t="shared" si="1306"/>
        <v>1.3.2.3.00.0.0 - Participações</v>
      </c>
      <c r="B5004" s="3" t="s">
        <v>4276</v>
      </c>
      <c r="C5004" s="4">
        <v>102783626.26000001</v>
      </c>
      <c r="D5004" s="4">
        <v>0</v>
      </c>
      <c r="E5004" s="4">
        <v>0</v>
      </c>
      <c r="F5004" s="4">
        <v>0</v>
      </c>
      <c r="G5004" s="1">
        <f t="shared" si="1307"/>
        <v>102783626.26000001</v>
      </c>
    </row>
    <row r="5005" spans="1:7">
      <c r="A5005" t="str">
        <f t="shared" si="1306"/>
        <v>1.3.2.9.00.0.0 - Outros Valores Mobiliários</v>
      </c>
      <c r="B5005" s="5" t="s">
        <v>4277</v>
      </c>
      <c r="C5005" s="6">
        <v>0</v>
      </c>
      <c r="D5005" s="6">
        <v>0</v>
      </c>
      <c r="E5005" s="6">
        <v>0</v>
      </c>
      <c r="F5005" s="6">
        <v>0</v>
      </c>
      <c r="G5005" s="1">
        <f t="shared" si="1307"/>
        <v>0</v>
      </c>
    </row>
    <row r="5006" spans="1:7" ht="25.5">
      <c r="A5006" t="str">
        <f t="shared" si="1306"/>
        <v>1.3.3.0.00.0.0 - Delegação de Serviços Públicos Mediante Concessão, 
 Permissão, Autorização ou Licença</v>
      </c>
      <c r="B5006" s="3" t="s">
        <v>4278</v>
      </c>
      <c r="C5006" s="4">
        <v>3516633063.8400002</v>
      </c>
      <c r="D5006" s="4">
        <v>0</v>
      </c>
      <c r="E5006" s="4">
        <v>0</v>
      </c>
      <c r="F5006" s="4">
        <v>-4247179.47</v>
      </c>
      <c r="G5006" s="1">
        <f t="shared" si="1307"/>
        <v>3512385884.3700004</v>
      </c>
    </row>
    <row r="5007" spans="1:7">
      <c r="A5007" t="str">
        <f t="shared" si="1306"/>
        <v>1.3.4.0.00.0.0 - Exploração de Recursos Naturais</v>
      </c>
      <c r="B5007" s="5" t="s">
        <v>4279</v>
      </c>
      <c r="C5007" s="6">
        <v>41040108786.290001</v>
      </c>
      <c r="D5007" s="6">
        <v>0</v>
      </c>
      <c r="E5007" s="6">
        <v>0</v>
      </c>
      <c r="F5007" s="6">
        <v>-1166029.67</v>
      </c>
      <c r="G5007" s="1">
        <f t="shared" si="1307"/>
        <v>41038942756.620003</v>
      </c>
    </row>
    <row r="5008" spans="1:7">
      <c r="A5008" t="str">
        <f t="shared" si="1306"/>
        <v>1.3.5.0.00.0.0 - Exploração do Patrimônio Intangível</v>
      </c>
      <c r="B5008" s="3" t="s">
        <v>4280</v>
      </c>
      <c r="C5008" s="4">
        <v>3340</v>
      </c>
      <c r="D5008" s="4">
        <v>0</v>
      </c>
      <c r="E5008" s="4">
        <v>0</v>
      </c>
      <c r="F5008" s="4">
        <v>0</v>
      </c>
      <c r="G5008" s="1">
        <f t="shared" si="1307"/>
        <v>3340</v>
      </c>
    </row>
    <row r="5009" spans="1:7">
      <c r="A5009" t="str">
        <f t="shared" si="1306"/>
        <v>1.3.6.0.00.0.0 - Cessão de Direitos</v>
      </c>
      <c r="B5009" s="5" t="s">
        <v>4281</v>
      </c>
      <c r="C5009" s="6">
        <v>1737700920.6300001</v>
      </c>
      <c r="D5009" s="6">
        <v>0</v>
      </c>
      <c r="E5009" s="6">
        <v>0</v>
      </c>
      <c r="F5009" s="6">
        <v>-19870068.399999999</v>
      </c>
      <c r="G5009" s="1">
        <f t="shared" si="1307"/>
        <v>1717830852.23</v>
      </c>
    </row>
    <row r="5010" spans="1:7">
      <c r="A5010" t="str">
        <f t="shared" si="1306"/>
        <v>1.3.9.0.00.0.0 - Demais Receitas Patrimoniais</v>
      </c>
      <c r="B5010" s="3" t="s">
        <v>4282</v>
      </c>
      <c r="C5010" s="4">
        <v>17501895.690000001</v>
      </c>
      <c r="D5010" s="4">
        <v>0</v>
      </c>
      <c r="E5010" s="4">
        <v>0</v>
      </c>
      <c r="F5010" s="4">
        <v>-720380.75</v>
      </c>
      <c r="G5010" s="1">
        <f t="shared" si="1307"/>
        <v>16781514.940000001</v>
      </c>
    </row>
    <row r="5011" spans="1:7">
      <c r="A5011" t="str">
        <f t="shared" si="1306"/>
        <v>1.4.0.0.00.0.0 - Receita Agropecuária</v>
      </c>
      <c r="B5011" s="5" t="s">
        <v>4283</v>
      </c>
      <c r="C5011" s="6">
        <v>23135853.43</v>
      </c>
      <c r="D5011" s="6">
        <v>0</v>
      </c>
      <c r="E5011" s="6">
        <v>0</v>
      </c>
      <c r="F5011" s="6">
        <v>-1319895.44</v>
      </c>
      <c r="G5011" s="1">
        <f t="shared" si="1307"/>
        <v>21815957.989999998</v>
      </c>
    </row>
    <row r="5012" spans="1:7">
      <c r="A5012" t="str">
        <f t="shared" si="1306"/>
        <v>1.5.0.0.00.0.0 - Receita Industrial</v>
      </c>
      <c r="B5012" s="3" t="s">
        <v>4284</v>
      </c>
      <c r="C5012" s="4">
        <v>879602942.78999996</v>
      </c>
      <c r="D5012" s="4">
        <v>0</v>
      </c>
      <c r="E5012" s="4">
        <v>0</v>
      </c>
      <c r="F5012" s="4">
        <v>-37116948.93</v>
      </c>
      <c r="G5012" s="1">
        <f t="shared" si="1307"/>
        <v>842485993.86000001</v>
      </c>
    </row>
    <row r="5013" spans="1:7">
      <c r="A5013" t="str">
        <f t="shared" si="1306"/>
        <v>1.6.0.0.00.0.0 - Receita de Serviços</v>
      </c>
      <c r="B5013" s="5" t="s">
        <v>4285</v>
      </c>
      <c r="C5013" s="6">
        <v>40981432756.650002</v>
      </c>
      <c r="D5013" s="6">
        <v>0</v>
      </c>
      <c r="E5013" s="6">
        <v>0</v>
      </c>
      <c r="F5013" s="6">
        <v>-503076404.85000002</v>
      </c>
      <c r="G5013" s="1">
        <f t="shared" si="1307"/>
        <v>40478356351.800003</v>
      </c>
    </row>
    <row r="5014" spans="1:7">
      <c r="A5014" t="str">
        <f t="shared" si="1306"/>
        <v>1.6.1.0.00.0.0 - Serviços Administrativos e Comerciais Gerais</v>
      </c>
      <c r="B5014" s="3" t="s">
        <v>4286</v>
      </c>
      <c r="C5014" s="4">
        <v>3808683421.4400001</v>
      </c>
      <c r="D5014" s="4">
        <v>0</v>
      </c>
      <c r="E5014" s="4">
        <v>0</v>
      </c>
      <c r="F5014" s="4">
        <v>-80260598.109999999</v>
      </c>
      <c r="G5014" s="1">
        <f t="shared" si="1307"/>
        <v>3728422823.3299999</v>
      </c>
    </row>
    <row r="5015" spans="1:7">
      <c r="A5015" t="str">
        <f t="shared" si="1306"/>
        <v>1.6.1.0.01.0.0 - Serviços Administrativos e Comerciais Gerais</v>
      </c>
      <c r="B5015" s="5" t="s">
        <v>4287</v>
      </c>
      <c r="C5015" s="6">
        <v>2135923857.4400001</v>
      </c>
      <c r="D5015" s="6">
        <v>0</v>
      </c>
      <c r="E5015" s="6">
        <v>0</v>
      </c>
      <c r="F5015" s="6">
        <v>-38306487.32</v>
      </c>
      <c r="G5015" s="1">
        <f t="shared" si="1307"/>
        <v>2097617370.1200001</v>
      </c>
    </row>
    <row r="5016" spans="1:7">
      <c r="A5016" t="str">
        <f t="shared" si="1306"/>
        <v>1.6.1.0.02.0.0 - Inscrição em Concursos e Processos Seletivos</v>
      </c>
      <c r="B5016" s="3" t="s">
        <v>4288</v>
      </c>
      <c r="C5016" s="4">
        <v>433448707.39999998</v>
      </c>
      <c r="D5016" s="4">
        <v>0</v>
      </c>
      <c r="E5016" s="4">
        <v>0</v>
      </c>
      <c r="F5016" s="4">
        <v>-12912044.279999999</v>
      </c>
      <c r="G5016" s="1">
        <f t="shared" si="1307"/>
        <v>420536663.12</v>
      </c>
    </row>
    <row r="5017" spans="1:7">
      <c r="A5017" t="str">
        <f t="shared" si="1306"/>
        <v>1.6.1.0.03.0.0 - Serviços de Registro, Certificação e Fiscalização</v>
      </c>
      <c r="B5017" s="5" t="s">
        <v>4289</v>
      </c>
      <c r="C5017" s="6">
        <v>603952904.53999996</v>
      </c>
      <c r="D5017" s="6">
        <v>0</v>
      </c>
      <c r="E5017" s="6">
        <v>0</v>
      </c>
      <c r="F5017" s="6">
        <v>-6794320.1200000001</v>
      </c>
      <c r="G5017" s="1">
        <f t="shared" si="1307"/>
        <v>597158584.41999996</v>
      </c>
    </row>
    <row r="5018" spans="1:7">
      <c r="A5018" t="str">
        <f t="shared" si="1306"/>
        <v>1.6.1.0.04.0.0 - Serviços de Informação e Tecnologia</v>
      </c>
      <c r="B5018" s="3" t="s">
        <v>4290</v>
      </c>
      <c r="C5018" s="4">
        <v>635357952.05999994</v>
      </c>
      <c r="D5018" s="4">
        <v>0</v>
      </c>
      <c r="E5018" s="4">
        <v>0</v>
      </c>
      <c r="F5018" s="4">
        <v>-22247746.390000001</v>
      </c>
      <c r="G5018" s="1">
        <f t="shared" si="1307"/>
        <v>613110205.66999996</v>
      </c>
    </row>
    <row r="5019" spans="1:7" ht="25.5">
      <c r="A5019" t="str">
        <f t="shared" si="1306"/>
        <v>1.6.2.0.00.0.0 - Serviços e Atividades Referentes à Navegação e ao 
 Transporte</v>
      </c>
      <c r="B5019" s="5" t="s">
        <v>4291</v>
      </c>
      <c r="C5019" s="6">
        <v>3917936421.6599998</v>
      </c>
      <c r="D5019" s="6">
        <v>0</v>
      </c>
      <c r="E5019" s="6">
        <v>0</v>
      </c>
      <c r="F5019" s="6">
        <v>-503819.73</v>
      </c>
      <c r="G5019" s="1">
        <f t="shared" si="1307"/>
        <v>3917432601.9299998</v>
      </c>
    </row>
    <row r="5020" spans="1:7">
      <c r="A5020" t="str">
        <f t="shared" si="1306"/>
        <v>1.6.2.0.01.0.0 - Serviços de Navegação</v>
      </c>
      <c r="B5020" s="3" t="s">
        <v>4292</v>
      </c>
      <c r="C5020" s="4">
        <v>2303984984.5999999</v>
      </c>
      <c r="D5020" s="4">
        <v>0</v>
      </c>
      <c r="E5020" s="4">
        <v>0</v>
      </c>
      <c r="F5020" s="4">
        <v>-480299.17</v>
      </c>
      <c r="G5020" s="1">
        <f t="shared" si="1307"/>
        <v>2303504685.4299998</v>
      </c>
    </row>
    <row r="5021" spans="1:7">
      <c r="A5021" t="str">
        <f t="shared" si="1306"/>
        <v>1.6.2.0.02.0.0 - Serviços de Transporte</v>
      </c>
      <c r="B5021" s="5" t="s">
        <v>4293</v>
      </c>
      <c r="C5021" s="6">
        <v>249980020.68000001</v>
      </c>
      <c r="D5021" s="6">
        <v>0</v>
      </c>
      <c r="E5021" s="6">
        <v>0</v>
      </c>
      <c r="F5021" s="6">
        <v>-15000</v>
      </c>
      <c r="G5021" s="1">
        <f t="shared" si="1307"/>
        <v>249965020.68000001</v>
      </c>
    </row>
    <row r="5022" spans="1:7">
      <c r="A5022" t="str">
        <f t="shared" si="1306"/>
        <v>1.6.2.0.03.0.0 - Serviços Portuários</v>
      </c>
      <c r="B5022" s="3" t="s">
        <v>4294</v>
      </c>
      <c r="C5022" s="4">
        <v>517755.47</v>
      </c>
      <c r="D5022" s="4">
        <v>0</v>
      </c>
      <c r="E5022" s="4">
        <v>0</v>
      </c>
      <c r="F5022" s="4">
        <v>-7850.56</v>
      </c>
      <c r="G5022" s="1">
        <f t="shared" si="1307"/>
        <v>509904.91</v>
      </c>
    </row>
    <row r="5023" spans="1:7">
      <c r="A5023" t="str">
        <f t="shared" si="1306"/>
        <v>1.6.2.0.04.0.0 - Serviços Aeroportuários</v>
      </c>
      <c r="B5023" s="5" t="s">
        <v>4295</v>
      </c>
      <c r="C5023" s="6">
        <v>1363453660.9100001</v>
      </c>
      <c r="D5023" s="6">
        <v>0</v>
      </c>
      <c r="E5023" s="6">
        <v>0</v>
      </c>
      <c r="F5023" s="6">
        <v>-670</v>
      </c>
      <c r="G5023" s="1">
        <f t="shared" si="1307"/>
        <v>1363452990.9100001</v>
      </c>
    </row>
    <row r="5024" spans="1:7">
      <c r="A5024" t="str">
        <f t="shared" si="1306"/>
        <v>1.6.3.0.00.0.0 - Serviços e Atividades Referentes à Saúde</v>
      </c>
      <c r="B5024" s="3" t="s">
        <v>4296</v>
      </c>
      <c r="C5024" s="4">
        <v>1625458594.6800001</v>
      </c>
      <c r="D5024" s="4">
        <v>0</v>
      </c>
      <c r="E5024" s="4">
        <v>0</v>
      </c>
      <c r="F5024" s="4">
        <v>-16633099.02</v>
      </c>
      <c r="G5024" s="1">
        <f t="shared" si="1307"/>
        <v>1608825495.6600001</v>
      </c>
    </row>
    <row r="5025" spans="1:7">
      <c r="A5025" t="str">
        <f t="shared" si="1306"/>
        <v>1.6.3.0.01.0.0 - Serviços de Atendimento à Saúde</v>
      </c>
      <c r="B5025" s="5" t="s">
        <v>4297</v>
      </c>
      <c r="C5025" s="6">
        <v>238496878.66999999</v>
      </c>
      <c r="D5025" s="6">
        <v>0</v>
      </c>
      <c r="E5025" s="6">
        <v>0</v>
      </c>
      <c r="F5025" s="6">
        <v>-16602771.42</v>
      </c>
      <c r="G5025" s="1">
        <f t="shared" si="1307"/>
        <v>221894107.25</v>
      </c>
    </row>
    <row r="5026" spans="1:7" ht="25.5">
      <c r="A5026" t="str">
        <f t="shared" si="1306"/>
        <v>1.6.3.0.02.0.0 - Serviços de Assistência à Saúde de Servidores Civis 
 e Militares</v>
      </c>
      <c r="B5026" s="3" t="s">
        <v>4298</v>
      </c>
      <c r="C5026" s="4">
        <v>1386961716.01</v>
      </c>
      <c r="D5026" s="4">
        <v>0</v>
      </c>
      <c r="E5026" s="4">
        <v>0</v>
      </c>
      <c r="F5026" s="4">
        <v>-30327.599999999999</v>
      </c>
      <c r="G5026" s="1">
        <f t="shared" si="1307"/>
        <v>1386931388.4100001</v>
      </c>
    </row>
    <row r="5027" spans="1:7">
      <c r="A5027" t="str">
        <f t="shared" si="1306"/>
        <v>1.6.4.0.00.0.0 - Serviços e Atividades Financeiras</v>
      </c>
      <c r="B5027" s="5" t="s">
        <v>4299</v>
      </c>
      <c r="C5027" s="6">
        <v>31594785106.150002</v>
      </c>
      <c r="D5027" s="6">
        <v>0</v>
      </c>
      <c r="E5027" s="6">
        <v>0</v>
      </c>
      <c r="F5027" s="6">
        <v>-404856458.14999998</v>
      </c>
      <c r="G5027" s="1">
        <f t="shared" si="1307"/>
        <v>31189928648</v>
      </c>
    </row>
    <row r="5028" spans="1:7">
      <c r="A5028" t="str">
        <f t="shared" si="1306"/>
        <v>1.6.4.0.01.0.0 - Retorno de Operações, Juros e Encargos Financeiros</v>
      </c>
      <c r="B5028" s="3" t="s">
        <v>4300</v>
      </c>
      <c r="C5028" s="4">
        <v>20438075529.869999</v>
      </c>
      <c r="D5028" s="4">
        <v>0</v>
      </c>
      <c r="E5028" s="4">
        <v>0</v>
      </c>
      <c r="F5028" s="4">
        <v>-403921829.77999997</v>
      </c>
      <c r="G5028" s="1">
        <f t="shared" si="1307"/>
        <v>20034153700.09</v>
      </c>
    </row>
    <row r="5029" spans="1:7">
      <c r="A5029" t="str">
        <f t="shared" si="1306"/>
        <v>1.6.4.0.02.0.0 - Concessão de Avais, Garantias e Seguros</v>
      </c>
      <c r="B5029" s="5" t="s">
        <v>4301</v>
      </c>
      <c r="C5029" s="6">
        <v>451569669.07999998</v>
      </c>
      <c r="D5029" s="6">
        <v>0</v>
      </c>
      <c r="E5029" s="6">
        <v>0</v>
      </c>
      <c r="F5029" s="6">
        <v>-934628.37</v>
      </c>
      <c r="G5029" s="1">
        <f t="shared" si="1307"/>
        <v>450635040.70999998</v>
      </c>
    </row>
    <row r="5030" spans="1:7" ht="25.5">
      <c r="A5030" t="str">
        <f t="shared" si="1306"/>
        <v>1.6.4.0.03.0.0 - Remuneração sobre Repasse para Programas de 
 Desenvolvimento Econômico</v>
      </c>
      <c r="B5030" s="3" t="s">
        <v>4302</v>
      </c>
      <c r="C5030" s="4">
        <v>10705139907.200001</v>
      </c>
      <c r="D5030" s="4">
        <v>0</v>
      </c>
      <c r="E5030" s="4">
        <v>0</v>
      </c>
      <c r="F5030" s="4">
        <v>0</v>
      </c>
      <c r="G5030" s="1">
        <f t="shared" si="1307"/>
        <v>10705139907.200001</v>
      </c>
    </row>
    <row r="5031" spans="1:7">
      <c r="A5031" t="str">
        <f t="shared" si="1306"/>
        <v>1.6.9.0.00.0.0 - Outros Serviços</v>
      </c>
      <c r="B5031" s="5" t="s">
        <v>4303</v>
      </c>
      <c r="C5031" s="6">
        <v>34569212.719999999</v>
      </c>
      <c r="D5031" s="6">
        <v>0</v>
      </c>
      <c r="E5031" s="6">
        <v>0</v>
      </c>
      <c r="F5031" s="6">
        <v>-822429.84</v>
      </c>
      <c r="G5031" s="1">
        <f t="shared" si="1307"/>
        <v>33746782.879999995</v>
      </c>
    </row>
    <row r="5032" spans="1:7">
      <c r="A5032" t="str">
        <f t="shared" si="1306"/>
        <v>1.6.9.0.99.0.0 - Outros Serviços</v>
      </c>
      <c r="B5032" s="3" t="s">
        <v>4304</v>
      </c>
      <c r="C5032" s="4">
        <v>34569212.719999999</v>
      </c>
      <c r="D5032" s="4">
        <v>0</v>
      </c>
      <c r="E5032" s="4">
        <v>0</v>
      </c>
      <c r="F5032" s="4">
        <v>-822429.84</v>
      </c>
      <c r="G5032" s="1">
        <f t="shared" si="1307"/>
        <v>33746782.879999995</v>
      </c>
    </row>
    <row r="5033" spans="1:7">
      <c r="A5033" t="str">
        <f t="shared" si="1306"/>
        <v>1.7.0.0.00.0.0 - Transferências Correntes</v>
      </c>
      <c r="B5033" s="5" t="s">
        <v>4305</v>
      </c>
      <c r="C5033" s="6">
        <v>1428389011.02</v>
      </c>
      <c r="D5033" s="6">
        <v>0</v>
      </c>
      <c r="E5033" s="6">
        <v>0</v>
      </c>
      <c r="F5033" s="6">
        <v>-266215887.93000001</v>
      </c>
      <c r="G5033" s="1">
        <f t="shared" si="1307"/>
        <v>1162173123.0899999</v>
      </c>
    </row>
    <row r="5034" spans="1:7">
      <c r="A5034" t="str">
        <f t="shared" si="1306"/>
        <v>1.7.1.0.00.0.0 - Transferências da União e de suas Entidades</v>
      </c>
      <c r="B5034" s="3" t="s">
        <v>4306</v>
      </c>
      <c r="C5034" s="4">
        <v>1103968265</v>
      </c>
      <c r="D5034" s="4">
        <v>0</v>
      </c>
      <c r="E5034" s="4">
        <v>0</v>
      </c>
      <c r="F5034" s="4">
        <v>-255311098.00999999</v>
      </c>
      <c r="G5034" s="1">
        <f t="shared" si="1307"/>
        <v>848657166.99000001</v>
      </c>
    </row>
    <row r="5035" spans="1:7" ht="25.5">
      <c r="A5035" t="str">
        <f t="shared" si="1306"/>
        <v>1.7.2.0.00.0.0 - Transferências dos Estados e do Distrito Federal e de 
 suas Entidades</v>
      </c>
      <c r="B5035" s="5" t="s">
        <v>4307</v>
      </c>
      <c r="C5035" s="6">
        <v>19594126.18</v>
      </c>
      <c r="D5035" s="6">
        <v>0</v>
      </c>
      <c r="E5035" s="6">
        <v>0</v>
      </c>
      <c r="F5035" s="6">
        <v>-7051182.6200000001</v>
      </c>
      <c r="G5035" s="1">
        <f t="shared" si="1307"/>
        <v>12542943.559999999</v>
      </c>
    </row>
    <row r="5036" spans="1:7">
      <c r="A5036" t="str">
        <f t="shared" si="1306"/>
        <v>1.7.3.0.00.0.0 - Transferências dos Municípios e de suas Entidades</v>
      </c>
      <c r="B5036" s="3" t="s">
        <v>4308</v>
      </c>
      <c r="C5036" s="4">
        <v>15396645.470000001</v>
      </c>
      <c r="D5036" s="4">
        <v>0</v>
      </c>
      <c r="E5036" s="4">
        <v>0</v>
      </c>
      <c r="F5036" s="4">
        <v>-2669690.34</v>
      </c>
      <c r="G5036" s="1">
        <f t="shared" si="1307"/>
        <v>12726955.130000001</v>
      </c>
    </row>
    <row r="5037" spans="1:7">
      <c r="A5037" t="str">
        <f t="shared" si="1306"/>
        <v>1.7.4.0.00.0.0 - Transferências de Instituições Privadas</v>
      </c>
      <c r="B5037" s="5" t="s">
        <v>4309</v>
      </c>
      <c r="C5037" s="6">
        <v>287967816</v>
      </c>
      <c r="D5037" s="6">
        <v>0</v>
      </c>
      <c r="E5037" s="6">
        <v>0</v>
      </c>
      <c r="F5037" s="6">
        <v>-971978.87</v>
      </c>
      <c r="G5037" s="1">
        <f t="shared" si="1307"/>
        <v>286995837.13</v>
      </c>
    </row>
    <row r="5038" spans="1:7">
      <c r="A5038" t="str">
        <f t="shared" si="1306"/>
        <v>1.7.5.0.00.0.0 - Transferências de Outras Instituições Públicas</v>
      </c>
      <c r="B5038" s="3" t="s">
        <v>4310</v>
      </c>
      <c r="C5038" s="4">
        <v>0</v>
      </c>
      <c r="D5038" s="4">
        <v>0</v>
      </c>
      <c r="E5038" s="4">
        <v>0</v>
      </c>
      <c r="F5038" s="4">
        <v>0</v>
      </c>
      <c r="G5038" s="1">
        <f t="shared" si="1307"/>
        <v>0</v>
      </c>
    </row>
    <row r="5039" spans="1:7">
      <c r="A5039" t="str">
        <f t="shared" si="1306"/>
        <v>1.7.6.0.00.0.0 - Transferências do Exterior</v>
      </c>
      <c r="B5039" s="5" t="s">
        <v>4311</v>
      </c>
      <c r="C5039" s="6">
        <v>236443.01</v>
      </c>
      <c r="D5039" s="6">
        <v>0</v>
      </c>
      <c r="E5039" s="6">
        <v>0</v>
      </c>
      <c r="F5039" s="6">
        <v>-211938.09</v>
      </c>
      <c r="G5039" s="1">
        <f t="shared" si="1307"/>
        <v>24504.920000000013</v>
      </c>
    </row>
    <row r="5040" spans="1:7">
      <c r="A5040" t="str">
        <f t="shared" si="1306"/>
        <v>1.7.7.0.00.0.0 - Transferências de Pessoas Físicas</v>
      </c>
      <c r="B5040" s="3" t="s">
        <v>4312</v>
      </c>
      <c r="C5040" s="4">
        <v>1225715.3600000001</v>
      </c>
      <c r="D5040" s="4">
        <v>0</v>
      </c>
      <c r="E5040" s="4">
        <v>0</v>
      </c>
      <c r="F5040" s="4">
        <v>0</v>
      </c>
      <c r="G5040" s="1">
        <f t="shared" si="1307"/>
        <v>1225715.3600000001</v>
      </c>
    </row>
    <row r="5041" spans="1:7" ht="25.5">
      <c r="A5041" t="str">
        <f t="shared" si="1306"/>
        <v>1.7.8.0.00.0.0 - Transferências Provenientes de Depósitos Não 
 Identificados</v>
      </c>
      <c r="B5041" s="5" t="s">
        <v>4313</v>
      </c>
      <c r="C5041" s="6">
        <v>0</v>
      </c>
      <c r="D5041" s="6">
        <v>0</v>
      </c>
      <c r="E5041" s="6">
        <v>0</v>
      </c>
      <c r="F5041" s="6">
        <v>0</v>
      </c>
      <c r="G5041" s="1">
        <f t="shared" si="1307"/>
        <v>0</v>
      </c>
    </row>
    <row r="5042" spans="1:7">
      <c r="A5042" t="str">
        <f t="shared" si="1306"/>
        <v>1.9.0.0.00.0.0 - Outras Receitas Correntes</v>
      </c>
      <c r="B5042" s="3" t="s">
        <v>4314</v>
      </c>
      <c r="C5042" s="4">
        <v>64382512914.940002</v>
      </c>
      <c r="D5042" s="4">
        <v>0</v>
      </c>
      <c r="E5042" s="4">
        <v>0</v>
      </c>
      <c r="F5042" s="4">
        <v>-9081553439.7900009</v>
      </c>
      <c r="G5042" s="1">
        <f t="shared" si="1307"/>
        <v>55300959475.150002</v>
      </c>
    </row>
    <row r="5043" spans="1:7">
      <c r="A5043" t="str">
        <f t="shared" si="1306"/>
        <v>1.9.1.0.00.0.0 - Multas Administrativas, Contratuais e Judiciais</v>
      </c>
      <c r="B5043" s="5" t="s">
        <v>4315</v>
      </c>
      <c r="C5043" s="6">
        <v>38150790070.889999</v>
      </c>
      <c r="D5043" s="6">
        <v>0</v>
      </c>
      <c r="E5043" s="6">
        <v>0</v>
      </c>
      <c r="F5043" s="6">
        <v>-2197728599.73</v>
      </c>
      <c r="G5043" s="1">
        <f t="shared" si="1307"/>
        <v>35953061471.159996</v>
      </c>
    </row>
    <row r="5044" spans="1:7">
      <c r="A5044" t="str">
        <f t="shared" ref="A5044:A5107" si="1308">TRIM(B5044)</f>
        <v>1.9.2.0.00.0.0 - Indenizações, Restituições e Ressarcimentos</v>
      </c>
      <c r="B5044" s="3" t="s">
        <v>4316</v>
      </c>
      <c r="C5044" s="4">
        <v>7808377836.4399996</v>
      </c>
      <c r="D5044" s="4">
        <v>0</v>
      </c>
      <c r="E5044" s="4">
        <v>0</v>
      </c>
      <c r="F5044" s="4">
        <v>-602602812.66999996</v>
      </c>
      <c r="G5044" s="1">
        <f t="shared" si="1307"/>
        <v>7205775023.7699995</v>
      </c>
    </row>
    <row r="5045" spans="1:7">
      <c r="A5045" t="str">
        <f t="shared" si="1308"/>
        <v>1.9.2.1.00.0.0 - Indenizações</v>
      </c>
      <c r="B5045" s="5" t="s">
        <v>4317</v>
      </c>
      <c r="C5045" s="6">
        <v>248761908.36000001</v>
      </c>
      <c r="D5045" s="6">
        <v>0</v>
      </c>
      <c r="E5045" s="6">
        <v>0</v>
      </c>
      <c r="F5045" s="6">
        <v>-94697429.629999995</v>
      </c>
      <c r="G5045" s="1">
        <f t="shared" si="1307"/>
        <v>154064478.73000002</v>
      </c>
    </row>
    <row r="5046" spans="1:7">
      <c r="A5046" t="str">
        <f t="shared" si="1308"/>
        <v>1.9.2.2.00.0.0 - Restituições</v>
      </c>
      <c r="B5046" s="3" t="s">
        <v>4318</v>
      </c>
      <c r="C5046" s="4">
        <v>7030813402.3299999</v>
      </c>
      <c r="D5046" s="4">
        <v>0</v>
      </c>
      <c r="E5046" s="4">
        <v>0</v>
      </c>
      <c r="F5046" s="4">
        <v>-505722954.67000002</v>
      </c>
      <c r="G5046" s="1">
        <f t="shared" ref="G5046:G5109" si="1309">C5046-D5046-E5046+F5046</f>
        <v>6525090447.6599998</v>
      </c>
    </row>
    <row r="5047" spans="1:7">
      <c r="A5047" t="str">
        <f t="shared" si="1308"/>
        <v>1.9.2.2.01.0.0 - Restituição de Convênios</v>
      </c>
      <c r="B5047" s="5" t="s">
        <v>4319</v>
      </c>
      <c r="C5047" s="6">
        <v>1937655317.0999999</v>
      </c>
      <c r="D5047" s="6">
        <v>0</v>
      </c>
      <c r="E5047" s="6">
        <v>0</v>
      </c>
      <c r="F5047" s="6">
        <v>-39716053.530000001</v>
      </c>
      <c r="G5047" s="1">
        <f t="shared" si="1309"/>
        <v>1897939263.5699999</v>
      </c>
    </row>
    <row r="5048" spans="1:7">
      <c r="A5048" t="str">
        <f t="shared" si="1308"/>
        <v>1.9.2.2.02.0.0 - Restituição de Benefícios Não Desembolsados</v>
      </c>
      <c r="B5048" s="3" t="s">
        <v>4320</v>
      </c>
      <c r="C5048" s="4">
        <v>766752735.85000002</v>
      </c>
      <c r="D5048" s="4">
        <v>0</v>
      </c>
      <c r="E5048" s="4">
        <v>0</v>
      </c>
      <c r="F5048" s="4">
        <v>0</v>
      </c>
      <c r="G5048" s="1">
        <f t="shared" si="1309"/>
        <v>766752735.85000002</v>
      </c>
    </row>
    <row r="5049" spans="1:7">
      <c r="A5049" t="str">
        <f t="shared" si="1308"/>
        <v>1.9.2.2.03.0.0 - Restituição de Benefícios Previdenciários</v>
      </c>
      <c r="B5049" s="5" t="s">
        <v>4321</v>
      </c>
      <c r="C5049" s="6">
        <v>1925286902.3199999</v>
      </c>
      <c r="D5049" s="6">
        <v>0</v>
      </c>
      <c r="E5049" s="6">
        <v>0</v>
      </c>
      <c r="F5049" s="6">
        <v>-513936.07</v>
      </c>
      <c r="G5049" s="1">
        <f t="shared" si="1309"/>
        <v>1924772966.25</v>
      </c>
    </row>
    <row r="5050" spans="1:7">
      <c r="A5050" t="str">
        <f t="shared" si="1308"/>
        <v>1.9.2.2.04.0.0 - Restituição de Benefícios Assistenciais</v>
      </c>
      <c r="B5050" s="3" t="s">
        <v>4322</v>
      </c>
      <c r="C5050" s="4">
        <v>11124.09</v>
      </c>
      <c r="D5050" s="4">
        <v>0</v>
      </c>
      <c r="E5050" s="4">
        <v>0</v>
      </c>
      <c r="F5050" s="4">
        <v>-8</v>
      </c>
      <c r="G5050" s="1">
        <f t="shared" si="1309"/>
        <v>11116.09</v>
      </c>
    </row>
    <row r="5051" spans="1:7" ht="25.5">
      <c r="A5051" t="str">
        <f t="shared" si="1308"/>
        <v>1.9.2.2.05.0.0 - Restituição de Contribuições Previdenciárias 
 Complementares</v>
      </c>
      <c r="B5051" s="5" t="s">
        <v>4323</v>
      </c>
      <c r="C5051" s="6">
        <v>0</v>
      </c>
      <c r="D5051" s="6">
        <v>0</v>
      </c>
      <c r="E5051" s="6">
        <v>0</v>
      </c>
      <c r="F5051" s="6">
        <v>0</v>
      </c>
      <c r="G5051" s="1">
        <f t="shared" si="1309"/>
        <v>0</v>
      </c>
    </row>
    <row r="5052" spans="1:7">
      <c r="A5052" t="str">
        <f t="shared" si="1308"/>
        <v>1.9.2.2.06.0.0 - Restituição de Despesas de Exercícios Anteriores</v>
      </c>
      <c r="B5052" s="3" t="s">
        <v>4324</v>
      </c>
      <c r="C5052" s="4">
        <v>1743789070.9100001</v>
      </c>
      <c r="D5052" s="4">
        <v>0</v>
      </c>
      <c r="E5052" s="4">
        <v>0</v>
      </c>
      <c r="F5052" s="4">
        <v>-432345520.69999999</v>
      </c>
      <c r="G5052" s="1">
        <f t="shared" si="1309"/>
        <v>1311443550.21</v>
      </c>
    </row>
    <row r="5053" spans="1:7" ht="25.5">
      <c r="A5053" t="str">
        <f t="shared" si="1308"/>
        <v>1.9.2.2.07.0.0 - Restituição de Parcelas do Seguro Desemprego 
 Recebidas Indevidamente</v>
      </c>
      <c r="B5053" s="5" t="s">
        <v>4325</v>
      </c>
      <c r="C5053" s="6">
        <v>133089965.51000001</v>
      </c>
      <c r="D5053" s="6">
        <v>0</v>
      </c>
      <c r="E5053" s="6">
        <v>0</v>
      </c>
      <c r="F5053" s="6">
        <v>-37775.18</v>
      </c>
      <c r="G5053" s="1">
        <f t="shared" si="1309"/>
        <v>133052190.33</v>
      </c>
    </row>
    <row r="5054" spans="1:7">
      <c r="A5054" t="str">
        <f t="shared" si="1308"/>
        <v>1.9.2.2.08.0.0 - Restituição de Garantias Prestadas</v>
      </c>
      <c r="B5054" s="3" t="s">
        <v>4326</v>
      </c>
      <c r="C5054" s="4">
        <v>5544243.9299999997</v>
      </c>
      <c r="D5054" s="4">
        <v>0</v>
      </c>
      <c r="E5054" s="4">
        <v>0</v>
      </c>
      <c r="F5054" s="4">
        <v>-605911.63</v>
      </c>
      <c r="G5054" s="1">
        <f t="shared" si="1309"/>
        <v>4938332.3</v>
      </c>
    </row>
    <row r="5055" spans="1:7">
      <c r="A5055" t="str">
        <f t="shared" si="1308"/>
        <v>1.9.2.2.09.0.0 - Restituição de Recursos de Fomento</v>
      </c>
      <c r="B5055" s="5" t="s">
        <v>4327</v>
      </c>
      <c r="C5055" s="6">
        <v>34343600.950000003</v>
      </c>
      <c r="D5055" s="6">
        <v>0</v>
      </c>
      <c r="E5055" s="6">
        <v>0</v>
      </c>
      <c r="F5055" s="6">
        <v>-11325316.42</v>
      </c>
      <c r="G5055" s="1">
        <f t="shared" si="1309"/>
        <v>23018284.530000001</v>
      </c>
    </row>
    <row r="5056" spans="1:7" ht="25.5">
      <c r="A5056" t="str">
        <f t="shared" si="1308"/>
        <v>1.9.2.2.10.0.0 - Restituição Decorrente da Não Aplicação de 
 Incentivos Fiscais</v>
      </c>
      <c r="B5056" s="3" t="s">
        <v>4328</v>
      </c>
      <c r="C5056" s="4">
        <v>31536151.960000001</v>
      </c>
      <c r="D5056" s="4">
        <v>0</v>
      </c>
      <c r="E5056" s="4">
        <v>0</v>
      </c>
      <c r="F5056" s="4">
        <v>-273188.96999999997</v>
      </c>
      <c r="G5056" s="1">
        <f t="shared" si="1309"/>
        <v>31262962.990000002</v>
      </c>
    </row>
    <row r="5057" spans="1:7" ht="25.5">
      <c r="A5057" t="str">
        <f t="shared" si="1308"/>
        <v>1.9.2.2.11.0.0 - Restituição Decorrente da Aplicação Irregular de 
 Recursos Eleitorais</v>
      </c>
      <c r="B5057" s="5" t="s">
        <v>4329</v>
      </c>
      <c r="C5057" s="6">
        <v>1310970.92</v>
      </c>
      <c r="D5057" s="6">
        <v>0</v>
      </c>
      <c r="E5057" s="6">
        <v>0</v>
      </c>
      <c r="F5057" s="6">
        <v>-17340.71</v>
      </c>
      <c r="G5057" s="1">
        <f t="shared" si="1309"/>
        <v>1293630.21</v>
      </c>
    </row>
    <row r="5058" spans="1:7">
      <c r="A5058" t="str">
        <f t="shared" si="1308"/>
        <v>1.9.2.2.99.0.0 - Outras Restituições</v>
      </c>
      <c r="B5058" s="3" t="s">
        <v>4330</v>
      </c>
      <c r="C5058" s="4">
        <v>451493318.79000002</v>
      </c>
      <c r="D5058" s="4">
        <v>0</v>
      </c>
      <c r="E5058" s="4">
        <v>0</v>
      </c>
      <c r="F5058" s="4">
        <v>-20887903.460000001</v>
      </c>
      <c r="G5058" s="1">
        <f t="shared" si="1309"/>
        <v>430605415.33000004</v>
      </c>
    </row>
    <row r="5059" spans="1:7">
      <c r="A5059" t="str">
        <f t="shared" si="1308"/>
        <v>1.9.2.3.00.0.0 - Ressarcimentos</v>
      </c>
      <c r="B5059" s="5" t="s">
        <v>4331</v>
      </c>
      <c r="C5059" s="6">
        <v>528802525.75</v>
      </c>
      <c r="D5059" s="6">
        <v>0</v>
      </c>
      <c r="E5059" s="6">
        <v>0</v>
      </c>
      <c r="F5059" s="6">
        <v>-2182428.37</v>
      </c>
      <c r="G5059" s="1">
        <f t="shared" si="1309"/>
        <v>526620097.38</v>
      </c>
    </row>
    <row r="5060" spans="1:7" ht="25.5">
      <c r="A5060" t="str">
        <f t="shared" si="1308"/>
        <v>1.9.2.3.01.0.0 - Ressarcimento por Operadoras de Seguros Privados de 
 Assistência a Saúde</v>
      </c>
      <c r="B5060" s="3" t="s">
        <v>4332</v>
      </c>
      <c r="C5060" s="4">
        <v>358506281.73000002</v>
      </c>
      <c r="D5060" s="4">
        <v>0</v>
      </c>
      <c r="E5060" s="4">
        <v>0</v>
      </c>
      <c r="F5060" s="4">
        <v>0</v>
      </c>
      <c r="G5060" s="1">
        <f t="shared" si="1309"/>
        <v>358506281.73000002</v>
      </c>
    </row>
    <row r="5061" spans="1:7">
      <c r="A5061" t="str">
        <f t="shared" si="1308"/>
        <v>1.9.2.3.02.0.0 - Ressarcimento de Custos</v>
      </c>
      <c r="B5061" s="5" t="s">
        <v>4333</v>
      </c>
      <c r="C5061" s="6">
        <v>74170157.560000002</v>
      </c>
      <c r="D5061" s="6">
        <v>0</v>
      </c>
      <c r="E5061" s="6">
        <v>0</v>
      </c>
      <c r="F5061" s="6">
        <v>-230957.45</v>
      </c>
      <c r="G5061" s="1">
        <f t="shared" si="1309"/>
        <v>73939200.109999999</v>
      </c>
    </row>
    <row r="5062" spans="1:7">
      <c r="A5062" t="str">
        <f t="shared" si="1308"/>
        <v>1.9.2.3.03.0.0 - Reversão de Garantias</v>
      </c>
      <c r="B5062" s="3" t="s">
        <v>4334</v>
      </c>
      <c r="C5062" s="4">
        <v>11698029.789999999</v>
      </c>
      <c r="D5062" s="4">
        <v>0</v>
      </c>
      <c r="E5062" s="4">
        <v>0</v>
      </c>
      <c r="F5062" s="4">
        <v>-213579.07</v>
      </c>
      <c r="G5062" s="1">
        <f t="shared" si="1309"/>
        <v>11484450.719999999</v>
      </c>
    </row>
    <row r="5063" spans="1:7" ht="25.5">
      <c r="A5063" t="str">
        <f t="shared" si="1308"/>
        <v>1.9.2.3.04.0.0 - Ressarcimento ao Regime Geral de Previdência Social 
 - RGPS</v>
      </c>
      <c r="B5063" s="5" t="s">
        <v>4335</v>
      </c>
      <c r="C5063" s="6">
        <v>11598927.92</v>
      </c>
      <c r="D5063" s="6">
        <v>0</v>
      </c>
      <c r="E5063" s="6">
        <v>0</v>
      </c>
      <c r="F5063" s="6">
        <v>-9267.74</v>
      </c>
      <c r="G5063" s="1">
        <f t="shared" si="1309"/>
        <v>11589660.18</v>
      </c>
    </row>
    <row r="5064" spans="1:7">
      <c r="A5064" t="str">
        <f t="shared" si="1308"/>
        <v>1.9.2.3.99.0.0 - Outros Ressarcimentos</v>
      </c>
      <c r="B5064" s="3" t="s">
        <v>4336</v>
      </c>
      <c r="C5064" s="4">
        <v>72829128.75</v>
      </c>
      <c r="D5064" s="4">
        <v>0</v>
      </c>
      <c r="E5064" s="4">
        <v>0</v>
      </c>
      <c r="F5064" s="4">
        <v>-1728624.11</v>
      </c>
      <c r="G5064" s="1">
        <f t="shared" si="1309"/>
        <v>71100504.640000001</v>
      </c>
    </row>
    <row r="5065" spans="1:7" ht="25.5">
      <c r="A5065" t="str">
        <f t="shared" si="1308"/>
        <v>1.9.3.0.00.0.0 - Bens, Direitos e Valores Incorporados ao Patrimônio 
 Público</v>
      </c>
      <c r="B5065" s="5" t="s">
        <v>4337</v>
      </c>
      <c r="C5065" s="6">
        <v>597966369.44000006</v>
      </c>
      <c r="D5065" s="6">
        <v>0</v>
      </c>
      <c r="E5065" s="6">
        <v>0</v>
      </c>
      <c r="F5065" s="6">
        <v>-3512270.46</v>
      </c>
      <c r="G5065" s="1">
        <f t="shared" si="1309"/>
        <v>594454098.98000002</v>
      </c>
    </row>
    <row r="5066" spans="1:7">
      <c r="A5066" t="str">
        <f t="shared" si="1308"/>
        <v>1.9.9.0.00.0.0 - Demais Receitas Correntes</v>
      </c>
      <c r="B5066" s="3" t="s">
        <v>4338</v>
      </c>
      <c r="C5066" s="4">
        <v>17825378638.169998</v>
      </c>
      <c r="D5066" s="4">
        <v>0</v>
      </c>
      <c r="E5066" s="4">
        <v>0</v>
      </c>
      <c r="F5066" s="4">
        <v>-6277709756.9300003</v>
      </c>
      <c r="G5066" s="1">
        <f t="shared" si="1309"/>
        <v>11547668881.239998</v>
      </c>
    </row>
    <row r="5067" spans="1:7" ht="25.5">
      <c r="A5067" t="str">
        <f t="shared" si="1308"/>
        <v>1.9.9.0.01.0.0 - Aportes Periódicos para Amortização de Déficit 
 Atuarial do RPPS</v>
      </c>
      <c r="B5067" s="5" t="s">
        <v>4339</v>
      </c>
      <c r="C5067" s="6">
        <v>0</v>
      </c>
      <c r="D5067" s="6">
        <v>0</v>
      </c>
      <c r="E5067" s="6">
        <v>0</v>
      </c>
      <c r="F5067" s="6">
        <v>0</v>
      </c>
      <c r="G5067" s="1">
        <f t="shared" si="1309"/>
        <v>0</v>
      </c>
    </row>
    <row r="5068" spans="1:7">
      <c r="A5068" t="str">
        <f t="shared" si="1308"/>
        <v>1.9.9.0.02.0.0 - Aportes Periódicos para Compensações ao RGPS</v>
      </c>
      <c r="B5068" s="3" t="s">
        <v>4340</v>
      </c>
      <c r="C5068" s="4">
        <v>0</v>
      </c>
      <c r="D5068" s="4">
        <v>0</v>
      </c>
      <c r="E5068" s="4">
        <v>0</v>
      </c>
      <c r="F5068" s="4">
        <v>0</v>
      </c>
      <c r="G5068" s="1">
        <f t="shared" si="1309"/>
        <v>0</v>
      </c>
    </row>
    <row r="5069" spans="1:7" ht="25.5">
      <c r="A5069" t="str">
        <f t="shared" si="1308"/>
        <v>1.9.9.0.03.0.0 - Compensações Financeiras entre o Regime Geral e os 
 Regimes Próprios de Previdência dos Servidores</v>
      </c>
      <c r="B5069" s="5" t="s">
        <v>4341</v>
      </c>
      <c r="C5069" s="6">
        <v>48905956.539999999</v>
      </c>
      <c r="D5069" s="6">
        <v>0</v>
      </c>
      <c r="E5069" s="6">
        <v>0</v>
      </c>
      <c r="F5069" s="6">
        <v>0</v>
      </c>
      <c r="G5069" s="1">
        <f t="shared" si="1309"/>
        <v>48905956.539999999</v>
      </c>
    </row>
    <row r="5070" spans="1:7">
      <c r="A5070" t="str">
        <f t="shared" si="1308"/>
        <v>1.9.9.0.04.0.0 - Contribuição ao Montepio Civil</v>
      </c>
      <c r="B5070" s="3" t="s">
        <v>4342</v>
      </c>
      <c r="C5070" s="4">
        <v>431362.71</v>
      </c>
      <c r="D5070" s="4">
        <v>0</v>
      </c>
      <c r="E5070" s="4">
        <v>0</v>
      </c>
      <c r="F5070" s="4">
        <v>-11628.4</v>
      </c>
      <c r="G5070" s="1">
        <f t="shared" si="1309"/>
        <v>419734.31</v>
      </c>
    </row>
    <row r="5071" spans="1:7">
      <c r="A5071" t="str">
        <f t="shared" si="1308"/>
        <v>1.9.9.0.05.0.0 - Barreiras Técnicas ao Comércio Exterior</v>
      </c>
      <c r="B5071" s="5" t="s">
        <v>4343</v>
      </c>
      <c r="C5071" s="6">
        <v>530261216.25</v>
      </c>
      <c r="D5071" s="6">
        <v>0</v>
      </c>
      <c r="E5071" s="6">
        <v>0</v>
      </c>
      <c r="F5071" s="6">
        <v>-9978562.2400000002</v>
      </c>
      <c r="G5071" s="1">
        <f t="shared" si="1309"/>
        <v>520282654.00999999</v>
      </c>
    </row>
    <row r="5072" spans="1:7">
      <c r="A5072" t="str">
        <f t="shared" si="1308"/>
        <v>1.9.9.0.06.0.0 - Contrapartida de Subvenções ou Subsídios</v>
      </c>
      <c r="B5072" s="3" t="s">
        <v>4344</v>
      </c>
      <c r="C5072" s="4">
        <v>22869947.809999999</v>
      </c>
      <c r="D5072" s="4">
        <v>0</v>
      </c>
      <c r="E5072" s="4">
        <v>0</v>
      </c>
      <c r="F5072" s="4">
        <v>0</v>
      </c>
      <c r="G5072" s="1">
        <f t="shared" si="1309"/>
        <v>22869947.809999999</v>
      </c>
    </row>
    <row r="5073" spans="1:7">
      <c r="A5073" t="str">
        <f t="shared" si="1308"/>
        <v>1.9.9.0.07.0.0 - Disponibilidades de Recursos do Fundo Social</v>
      </c>
      <c r="B5073" s="5" t="s">
        <v>4345</v>
      </c>
      <c r="C5073" s="6">
        <v>0</v>
      </c>
      <c r="D5073" s="6">
        <v>0</v>
      </c>
      <c r="E5073" s="6">
        <v>0</v>
      </c>
      <c r="F5073" s="6">
        <v>0</v>
      </c>
      <c r="G5073" s="1">
        <f t="shared" si="1309"/>
        <v>0</v>
      </c>
    </row>
    <row r="5074" spans="1:7" ht="25.5">
      <c r="A5074" t="str">
        <f t="shared" si="1308"/>
        <v>1.9.9.0.08.0.0 - Prêmio do Seguro Obrigatório de Danos Pessoais 
 causados por Veículos Automotores de Via Terrestre - DPVAT</v>
      </c>
      <c r="B5074" s="3" t="s">
        <v>4346</v>
      </c>
      <c r="C5074" s="4">
        <v>4242833975.5900002</v>
      </c>
      <c r="D5074" s="4">
        <v>0</v>
      </c>
      <c r="E5074" s="4">
        <v>0</v>
      </c>
      <c r="F5074" s="4">
        <v>-8732.7199999999993</v>
      </c>
      <c r="G5074" s="1">
        <f t="shared" si="1309"/>
        <v>4242825242.8700004</v>
      </c>
    </row>
    <row r="5075" spans="1:7">
      <c r="A5075" t="str">
        <f t="shared" si="1308"/>
        <v>1.9.9.0.09.0.0 - Prestação de Contas Eleitorais</v>
      </c>
      <c r="B5075" s="5" t="s">
        <v>4347</v>
      </c>
      <c r="C5075" s="6">
        <v>3307143.83</v>
      </c>
      <c r="D5075" s="6">
        <v>0</v>
      </c>
      <c r="E5075" s="6">
        <v>0</v>
      </c>
      <c r="F5075" s="6">
        <v>-69025.86</v>
      </c>
      <c r="G5075" s="1">
        <f t="shared" si="1309"/>
        <v>3238117.97</v>
      </c>
    </row>
    <row r="5076" spans="1:7">
      <c r="A5076" t="str">
        <f t="shared" si="1308"/>
        <v>1.9.9.0.10.0.0 - Reserva Global de Reversão</v>
      </c>
      <c r="B5076" s="3" t="s">
        <v>4348</v>
      </c>
      <c r="C5076" s="4">
        <v>33302857.32</v>
      </c>
      <c r="D5076" s="4">
        <v>0</v>
      </c>
      <c r="E5076" s="4">
        <v>0</v>
      </c>
      <c r="F5076" s="4">
        <v>0</v>
      </c>
      <c r="G5076" s="1">
        <f t="shared" si="1309"/>
        <v>33302857.32</v>
      </c>
    </row>
    <row r="5077" spans="1:7">
      <c r="A5077" t="str">
        <f t="shared" si="1308"/>
        <v>1.9.9.0.11.0.0 - Variação Cambial</v>
      </c>
      <c r="B5077" s="5" t="s">
        <v>4349</v>
      </c>
      <c r="C5077" s="6">
        <v>1766468359.23</v>
      </c>
      <c r="D5077" s="6">
        <v>0</v>
      </c>
      <c r="E5077" s="6">
        <v>0</v>
      </c>
      <c r="F5077" s="6">
        <v>0</v>
      </c>
      <c r="G5077" s="1">
        <f t="shared" si="1309"/>
        <v>1766468359.23</v>
      </c>
    </row>
    <row r="5078" spans="1:7" ht="25.5">
      <c r="A5078" t="str">
        <f t="shared" si="1308"/>
        <v>1.9.9.0.12.0.0 - Encargos Legais pela Inscrição em Dívida Ativa e 
 Receitas de Ônus de Sucumbência</v>
      </c>
      <c r="B5078" s="3" t="s">
        <v>4350</v>
      </c>
      <c r="C5078" s="4">
        <v>836142932.00999999</v>
      </c>
      <c r="D5078" s="4">
        <v>0</v>
      </c>
      <c r="E5078" s="4">
        <v>0</v>
      </c>
      <c r="F5078" s="4">
        <v>-46827879.009999998</v>
      </c>
      <c r="G5078" s="1">
        <f t="shared" si="1309"/>
        <v>789315053</v>
      </c>
    </row>
    <row r="5079" spans="1:7">
      <c r="A5079" t="str">
        <f t="shared" si="1308"/>
        <v>1.9.9.0.99.0.0 - Outras Receitas</v>
      </c>
      <c r="B5079" s="5" t="s">
        <v>4351</v>
      </c>
      <c r="C5079" s="6">
        <v>10340854886.879999</v>
      </c>
      <c r="D5079" s="6">
        <v>0</v>
      </c>
      <c r="E5079" s="6">
        <v>0</v>
      </c>
      <c r="F5079" s="6">
        <v>-6220813928.6999998</v>
      </c>
      <c r="G5079" s="1">
        <f t="shared" si="1309"/>
        <v>4120040958.1799994</v>
      </c>
    </row>
    <row r="5080" spans="1:7">
      <c r="A5080" t="str">
        <f t="shared" si="1308"/>
        <v>1.9.9.0.99.1.0 - Outras Receitas - Primárias</v>
      </c>
      <c r="B5080" s="3" t="s">
        <v>4352</v>
      </c>
      <c r="C5080" s="4">
        <v>0</v>
      </c>
      <c r="D5080" s="4">
        <v>0</v>
      </c>
      <c r="E5080" s="4">
        <v>0</v>
      </c>
      <c r="F5080" s="4">
        <v>0</v>
      </c>
      <c r="G5080" s="1">
        <f t="shared" si="1309"/>
        <v>0</v>
      </c>
    </row>
    <row r="5081" spans="1:7">
      <c r="A5081" t="str">
        <f t="shared" si="1308"/>
        <v>1.9.9.0.99.2.0 - Outras Receitas - Financeiras</v>
      </c>
      <c r="B5081" s="5" t="s">
        <v>4353</v>
      </c>
      <c r="C5081" s="6">
        <v>10340854886.879999</v>
      </c>
      <c r="D5081" s="6">
        <v>0</v>
      </c>
      <c r="E5081" s="6">
        <v>0</v>
      </c>
      <c r="F5081" s="6">
        <v>-6220813928.6999998</v>
      </c>
      <c r="G5081" s="1">
        <f t="shared" si="1309"/>
        <v>4120040958.1799994</v>
      </c>
    </row>
    <row r="5082" spans="1:7">
      <c r="A5082" t="str">
        <f t="shared" si="1308"/>
        <v>2.0.0.0.00.0.0 - Receitas de Capital</v>
      </c>
      <c r="B5082" s="3" t="s">
        <v>4354</v>
      </c>
      <c r="C5082" s="4">
        <v>1438908856211.71</v>
      </c>
      <c r="D5082" s="4">
        <v>0</v>
      </c>
      <c r="E5082" s="4">
        <v>0</v>
      </c>
      <c r="F5082" s="4">
        <v>-4125296960.8400002</v>
      </c>
      <c r="G5082" s="1">
        <f t="shared" si="1309"/>
        <v>1434783559250.8699</v>
      </c>
    </row>
    <row r="5083" spans="1:7">
      <c r="A5083" t="str">
        <f t="shared" si="1308"/>
        <v>2.1.0.0.00.0.0 - Operações de Crédito</v>
      </c>
      <c r="B5083" s="5" t="s">
        <v>4355</v>
      </c>
      <c r="C5083" s="6">
        <v>1041481494181.48</v>
      </c>
      <c r="D5083" s="6">
        <v>0</v>
      </c>
      <c r="E5083" s="6">
        <v>0</v>
      </c>
      <c r="F5083" s="6">
        <v>-44418250.270000003</v>
      </c>
      <c r="G5083" s="1">
        <f t="shared" si="1309"/>
        <v>1041437075931.21</v>
      </c>
    </row>
    <row r="5084" spans="1:7">
      <c r="A5084" t="str">
        <f t="shared" si="1308"/>
        <v>2.1.1.0.00.0.0 - Operações de Crédito - Mercado Interno</v>
      </c>
      <c r="B5084" s="3" t="s">
        <v>4356</v>
      </c>
      <c r="C5084" s="4">
        <v>1027757765083.5601</v>
      </c>
      <c r="D5084" s="4">
        <v>0</v>
      </c>
      <c r="E5084" s="4">
        <v>0</v>
      </c>
      <c r="F5084" s="4">
        <v>0</v>
      </c>
      <c r="G5084" s="1">
        <f t="shared" si="1309"/>
        <v>1027757765083.5601</v>
      </c>
    </row>
    <row r="5085" spans="1:7">
      <c r="A5085" t="str">
        <f t="shared" si="1308"/>
        <v>2.1.2.0.00.0.0 - Operações de Crédito - Mercado Externo</v>
      </c>
      <c r="B5085" s="5" t="s">
        <v>4357</v>
      </c>
      <c r="C5085" s="6">
        <v>13723729097.92</v>
      </c>
      <c r="D5085" s="6">
        <v>0</v>
      </c>
      <c r="E5085" s="6">
        <v>0</v>
      </c>
      <c r="F5085" s="6">
        <v>-44418250.270000003</v>
      </c>
      <c r="G5085" s="1">
        <f t="shared" si="1309"/>
        <v>13679310847.65</v>
      </c>
    </row>
    <row r="5086" spans="1:7">
      <c r="A5086" t="str">
        <f t="shared" si="1308"/>
        <v>2.2.0.0.00.0.0 - Alienação de Bens</v>
      </c>
      <c r="B5086" s="3" t="s">
        <v>4358</v>
      </c>
      <c r="C5086" s="4">
        <v>1250943012.99</v>
      </c>
      <c r="D5086" s="4">
        <v>0</v>
      </c>
      <c r="E5086" s="4">
        <v>0</v>
      </c>
      <c r="F5086" s="4">
        <v>-16568818.130000001</v>
      </c>
      <c r="G5086" s="1">
        <f t="shared" si="1309"/>
        <v>1234374194.8599999</v>
      </c>
    </row>
    <row r="5087" spans="1:7">
      <c r="A5087" t="str">
        <f t="shared" si="1308"/>
        <v>2.2.1.0.00.0.0 - Alienação de Bens Móveis</v>
      </c>
      <c r="B5087" s="5" t="s">
        <v>4359</v>
      </c>
      <c r="C5087" s="6">
        <v>1147315588.28</v>
      </c>
      <c r="D5087" s="6">
        <v>0</v>
      </c>
      <c r="E5087" s="6">
        <v>0</v>
      </c>
      <c r="F5087" s="6">
        <v>-15792116.970000001</v>
      </c>
      <c r="G5087" s="1">
        <f t="shared" si="1309"/>
        <v>1131523471.3099999</v>
      </c>
    </row>
    <row r="5088" spans="1:7">
      <c r="A5088" t="str">
        <f t="shared" si="1308"/>
        <v>2.2.2.0.00.0.0 - Alienação de Bens Imóveis</v>
      </c>
      <c r="B5088" s="3" t="s">
        <v>4360</v>
      </c>
      <c r="C5088" s="4">
        <v>103623999.75</v>
      </c>
      <c r="D5088" s="4">
        <v>0</v>
      </c>
      <c r="E5088" s="4">
        <v>0</v>
      </c>
      <c r="F5088" s="4">
        <v>-776701.16</v>
      </c>
      <c r="G5088" s="1">
        <f t="shared" si="1309"/>
        <v>102847298.59</v>
      </c>
    </row>
    <row r="5089" spans="1:7">
      <c r="A5089" t="str">
        <f t="shared" si="1308"/>
        <v>2.2.3.0.00.0.0 - Alienação de Bens Intangíveis</v>
      </c>
      <c r="B5089" s="5" t="s">
        <v>4361</v>
      </c>
      <c r="C5089" s="6">
        <v>3424.96</v>
      </c>
      <c r="D5089" s="6">
        <v>0</v>
      </c>
      <c r="E5089" s="6">
        <v>0</v>
      </c>
      <c r="F5089" s="6">
        <v>0</v>
      </c>
      <c r="G5089" s="1">
        <f t="shared" si="1309"/>
        <v>3424.96</v>
      </c>
    </row>
    <row r="5090" spans="1:7">
      <c r="A5090" t="str">
        <f t="shared" si="1308"/>
        <v>2.3.0.0.00.0.0 - Amortização de Empréstimos</v>
      </c>
      <c r="B5090" s="3" t="s">
        <v>4362</v>
      </c>
      <c r="C5090" s="4">
        <v>145333130212.48001</v>
      </c>
      <c r="D5090" s="4">
        <v>0</v>
      </c>
      <c r="E5090" s="4">
        <v>0</v>
      </c>
      <c r="F5090" s="4">
        <v>-2232543791.8800001</v>
      </c>
      <c r="G5090" s="1">
        <f t="shared" si="1309"/>
        <v>143100586420.60001</v>
      </c>
    </row>
    <row r="5091" spans="1:7">
      <c r="A5091" t="str">
        <f t="shared" si="1308"/>
        <v>2.4.0.0.00.0.0 - Transferências de Capital</v>
      </c>
      <c r="B5091" s="5" t="s">
        <v>4363</v>
      </c>
      <c r="C5091" s="6">
        <v>75962631.549999997</v>
      </c>
      <c r="D5091" s="6">
        <v>0</v>
      </c>
      <c r="E5091" s="6">
        <v>0</v>
      </c>
      <c r="F5091" s="6">
        <v>-9693236.5</v>
      </c>
      <c r="G5091" s="1">
        <f t="shared" si="1309"/>
        <v>66269395.049999997</v>
      </c>
    </row>
    <row r="5092" spans="1:7">
      <c r="A5092" t="str">
        <f t="shared" si="1308"/>
        <v>2.4.1.0.00.0.0 - Transferências da União e de suas Entidades</v>
      </c>
      <c r="B5092" s="3" t="s">
        <v>4364</v>
      </c>
      <c r="C5092" s="4">
        <v>63888555.979999997</v>
      </c>
      <c r="D5092" s="4">
        <v>0</v>
      </c>
      <c r="E5092" s="4">
        <v>0</v>
      </c>
      <c r="F5092" s="4">
        <v>-4367039.3499999996</v>
      </c>
      <c r="G5092" s="1">
        <f t="shared" si="1309"/>
        <v>59521516.629999995</v>
      </c>
    </row>
    <row r="5093" spans="1:7" ht="25.5">
      <c r="A5093" t="str">
        <f t="shared" si="1308"/>
        <v>2.4.2.0.00.0.0 - Transferências dos Estados e do Distrito Federal e de 
 suas Entidades</v>
      </c>
      <c r="B5093" s="5" t="s">
        <v>4365</v>
      </c>
      <c r="C5093" s="6">
        <v>0</v>
      </c>
      <c r="D5093" s="6">
        <v>0</v>
      </c>
      <c r="E5093" s="6">
        <v>0</v>
      </c>
      <c r="F5093" s="6">
        <v>0</v>
      </c>
      <c r="G5093" s="1">
        <f t="shared" si="1309"/>
        <v>0</v>
      </c>
    </row>
    <row r="5094" spans="1:7">
      <c r="A5094" t="str">
        <f t="shared" si="1308"/>
        <v>2.4.3.0.00.0.0 - Transferências dos Municípios e de suas Entidades</v>
      </c>
      <c r="B5094" s="3" t="s">
        <v>4366</v>
      </c>
      <c r="C5094" s="4">
        <v>12072201.25</v>
      </c>
      <c r="D5094" s="4">
        <v>0</v>
      </c>
      <c r="E5094" s="4">
        <v>0</v>
      </c>
      <c r="F5094" s="4">
        <v>-5324796.75</v>
      </c>
      <c r="G5094" s="1">
        <f t="shared" si="1309"/>
        <v>6747404.5</v>
      </c>
    </row>
    <row r="5095" spans="1:7">
      <c r="A5095" t="str">
        <f t="shared" si="1308"/>
        <v>2.4.4.0.00.0.0 - Transferências de Instituições Privadas</v>
      </c>
      <c r="B5095" s="5" t="s">
        <v>4367</v>
      </c>
      <c r="C5095" s="6">
        <v>473.92</v>
      </c>
      <c r="D5095" s="6">
        <v>0</v>
      </c>
      <c r="E5095" s="6">
        <v>0</v>
      </c>
      <c r="F5095" s="6">
        <v>0</v>
      </c>
      <c r="G5095" s="1">
        <f t="shared" si="1309"/>
        <v>473.92</v>
      </c>
    </row>
    <row r="5096" spans="1:7">
      <c r="A5096" t="str">
        <f t="shared" si="1308"/>
        <v>2.4.5.0.00.0.0 - Transferências de Outras Instituições Públicas</v>
      </c>
      <c r="B5096" s="3" t="s">
        <v>4368</v>
      </c>
      <c r="C5096" s="4">
        <v>1400.4</v>
      </c>
      <c r="D5096" s="4">
        <v>0</v>
      </c>
      <c r="E5096" s="4">
        <v>0</v>
      </c>
      <c r="F5096" s="4">
        <v>-1400.4</v>
      </c>
      <c r="G5096" s="1">
        <f t="shared" si="1309"/>
        <v>0</v>
      </c>
    </row>
    <row r="5097" spans="1:7">
      <c r="A5097" t="str">
        <f t="shared" si="1308"/>
        <v>2.4.6.0.00.0.0 - Transferências do Exterior</v>
      </c>
      <c r="B5097" s="5" t="s">
        <v>4369</v>
      </c>
      <c r="C5097" s="6">
        <v>0</v>
      </c>
      <c r="D5097" s="6">
        <v>0</v>
      </c>
      <c r="E5097" s="6">
        <v>0</v>
      </c>
      <c r="F5097" s="6">
        <v>0</v>
      </c>
      <c r="G5097" s="1">
        <f t="shared" si="1309"/>
        <v>0</v>
      </c>
    </row>
    <row r="5098" spans="1:7">
      <c r="A5098" t="str">
        <f t="shared" si="1308"/>
        <v>2.4.7.0.00.0.0 - Transferências de Pessoas Físicas</v>
      </c>
      <c r="B5098" s="3" t="s">
        <v>4370</v>
      </c>
      <c r="C5098" s="4">
        <v>0</v>
      </c>
      <c r="D5098" s="4">
        <v>0</v>
      </c>
      <c r="E5098" s="4">
        <v>0</v>
      </c>
      <c r="F5098" s="4">
        <v>0</v>
      </c>
      <c r="G5098" s="1">
        <f t="shared" si="1309"/>
        <v>0</v>
      </c>
    </row>
    <row r="5099" spans="1:7" ht="25.5">
      <c r="A5099" t="str">
        <f t="shared" si="1308"/>
        <v>2.4.8.0.00.0.0 - Transferências Provenientes de Depósito Não 
 Identificados</v>
      </c>
      <c r="B5099" s="5" t="s">
        <v>4371</v>
      </c>
      <c r="C5099" s="6">
        <v>0</v>
      </c>
      <c r="D5099" s="6">
        <v>0</v>
      </c>
      <c r="E5099" s="6">
        <v>0</v>
      </c>
      <c r="F5099" s="6">
        <v>0</v>
      </c>
      <c r="G5099" s="1">
        <f t="shared" si="1309"/>
        <v>0</v>
      </c>
    </row>
    <row r="5100" spans="1:7">
      <c r="A5100" t="str">
        <f t="shared" si="1308"/>
        <v>2.9.0.0.00.0.0 - Outras Receitas de Capital</v>
      </c>
      <c r="B5100" s="3" t="s">
        <v>4372</v>
      </c>
      <c r="C5100" s="4">
        <v>250767326173.20999</v>
      </c>
      <c r="D5100" s="4">
        <v>0</v>
      </c>
      <c r="E5100" s="4">
        <v>0</v>
      </c>
      <c r="F5100" s="4">
        <v>-1822072864.0599999</v>
      </c>
      <c r="G5100" s="1">
        <f t="shared" si="1309"/>
        <v>248945253309.14999</v>
      </c>
    </row>
    <row r="5101" spans="1:7">
      <c r="A5101" t="str">
        <f t="shared" si="1308"/>
        <v>2.9.1.0.00.0.0 - Integralização de Capital Social</v>
      </c>
      <c r="B5101" s="5" t="s">
        <v>4373</v>
      </c>
      <c r="C5101" s="6">
        <v>0</v>
      </c>
      <c r="D5101" s="6">
        <v>0</v>
      </c>
      <c r="E5101" s="6">
        <v>0</v>
      </c>
      <c r="F5101" s="6">
        <v>0</v>
      </c>
      <c r="G5101" s="1">
        <f t="shared" si="1309"/>
        <v>0</v>
      </c>
    </row>
    <row r="5102" spans="1:7">
      <c r="A5102" t="str">
        <f t="shared" si="1308"/>
        <v>2.9.2.0.00.0.0 - Resultado do Banco Central</v>
      </c>
      <c r="B5102" s="3" t="s">
        <v>4374</v>
      </c>
      <c r="C5102" s="4">
        <v>156285934188.03</v>
      </c>
      <c r="D5102" s="4">
        <v>0</v>
      </c>
      <c r="E5102" s="4">
        <v>0</v>
      </c>
      <c r="F5102" s="4">
        <v>0</v>
      </c>
      <c r="G5102" s="1">
        <f t="shared" si="1309"/>
        <v>156285934188.03</v>
      </c>
    </row>
    <row r="5103" spans="1:7">
      <c r="A5103" t="str">
        <f t="shared" si="1308"/>
        <v>2.9.3.0.00.0.0 - Remuneração das Disponibilidades do Tesouro</v>
      </c>
      <c r="B5103" s="5" t="s">
        <v>4375</v>
      </c>
      <c r="C5103" s="6">
        <v>94470137402.919998</v>
      </c>
      <c r="D5103" s="6">
        <v>0</v>
      </c>
      <c r="E5103" s="6">
        <v>0</v>
      </c>
      <c r="F5103" s="6">
        <v>-1822072864.0599999</v>
      </c>
      <c r="G5103" s="1">
        <f t="shared" si="1309"/>
        <v>92648064538.860001</v>
      </c>
    </row>
    <row r="5104" spans="1:7">
      <c r="A5104" t="str">
        <f t="shared" si="1308"/>
        <v>2.9.4.0.00.0.0 - Resgate de Títulos do Tesouro</v>
      </c>
      <c r="B5104" s="3" t="s">
        <v>4376</v>
      </c>
      <c r="C5104" s="4">
        <v>11254582.26</v>
      </c>
      <c r="D5104" s="4">
        <v>0</v>
      </c>
      <c r="E5104" s="4">
        <v>0</v>
      </c>
      <c r="F5104" s="4">
        <v>0</v>
      </c>
      <c r="G5104" s="1">
        <f t="shared" si="1309"/>
        <v>11254582.26</v>
      </c>
    </row>
    <row r="5105" spans="1:7">
      <c r="A5105" t="str">
        <f t="shared" si="1308"/>
        <v>2.9.9.0.00.0.0 - Demais Receitas de Capital</v>
      </c>
      <c r="B5105" s="5" t="s">
        <v>4377</v>
      </c>
      <c r="C5105" s="6">
        <v>0</v>
      </c>
      <c r="D5105" s="6">
        <v>0</v>
      </c>
      <c r="E5105" s="6">
        <v>0</v>
      </c>
      <c r="F5105" s="6">
        <v>0</v>
      </c>
      <c r="G5105" s="1">
        <f t="shared" si="1309"/>
        <v>0</v>
      </c>
    </row>
    <row r="5106" spans="1:7">
      <c r="A5106" t="str">
        <f t="shared" si="1308"/>
        <v>7.0.0.0.00.0.0 - Receitas Correntes - Intraorçamentárias</v>
      </c>
      <c r="B5106" s="3" t="s">
        <v>4378</v>
      </c>
      <c r="C5106" s="4">
        <v>36103879784.349998</v>
      </c>
      <c r="D5106" s="4">
        <v>0</v>
      </c>
      <c r="E5106" s="4">
        <v>0</v>
      </c>
      <c r="F5106" s="4">
        <v>-9630157.9700000007</v>
      </c>
      <c r="G5106" s="1">
        <f t="shared" si="1309"/>
        <v>36094249626.379997</v>
      </c>
    </row>
    <row r="5107" spans="1:7" ht="25.5">
      <c r="A5107" t="str">
        <f t="shared" si="1308"/>
        <v>7.1.0.0.00.0.0 - Impostos, Taxas e Contribuições de Melhoria - 
 Intraorçamentárias</v>
      </c>
      <c r="B5107" s="5" t="s">
        <v>4379</v>
      </c>
      <c r="C5107" s="6">
        <v>1436270.04</v>
      </c>
      <c r="D5107" s="6">
        <v>0</v>
      </c>
      <c r="E5107" s="6">
        <v>0</v>
      </c>
      <c r="F5107" s="6">
        <v>-551743.73</v>
      </c>
      <c r="G5107" s="1">
        <f t="shared" si="1309"/>
        <v>884526.31</v>
      </c>
    </row>
    <row r="5108" spans="1:7">
      <c r="A5108" t="str">
        <f t="shared" ref="A5108:A5128" si="1310">TRIM(B5108)</f>
        <v>7.2.0.0.00.0.0 - Contribuições - Intraorçamentárias</v>
      </c>
      <c r="B5108" s="3" t="s">
        <v>4380</v>
      </c>
      <c r="C5108" s="4">
        <v>18253809293.68</v>
      </c>
      <c r="D5108" s="4">
        <v>0</v>
      </c>
      <c r="E5108" s="4">
        <v>0</v>
      </c>
      <c r="F5108" s="4">
        <v>2678.62</v>
      </c>
      <c r="G5108" s="1">
        <f t="shared" si="1309"/>
        <v>18253811972.299999</v>
      </c>
    </row>
    <row r="5109" spans="1:7">
      <c r="A5109" t="str">
        <f t="shared" si="1310"/>
        <v>7.2.1.0.00.0.0 - Contribuições Sociais - Intraorçamentárias</v>
      </c>
      <c r="B5109" s="5" t="s">
        <v>4381</v>
      </c>
      <c r="C5109" s="6">
        <v>18253774520.990002</v>
      </c>
      <c r="D5109" s="6">
        <v>0</v>
      </c>
      <c r="E5109" s="6">
        <v>0</v>
      </c>
      <c r="F5109" s="6">
        <v>4303.26</v>
      </c>
      <c r="G5109" s="1">
        <f t="shared" si="1309"/>
        <v>18253778824.25</v>
      </c>
    </row>
    <row r="5110" spans="1:7" ht="25.5">
      <c r="A5110" t="str">
        <f t="shared" si="1310"/>
        <v>7.2.1.0.04.0.0 - Contribuição Patronal para o Regime Próprio de 
 Previdência Social - RPPS - Intraorçamentárias</v>
      </c>
      <c r="B5110" s="3" t="s">
        <v>4382</v>
      </c>
      <c r="C5110" s="4">
        <v>18253613291.279999</v>
      </c>
      <c r="D5110" s="4">
        <v>0</v>
      </c>
      <c r="E5110" s="4">
        <v>0</v>
      </c>
      <c r="F5110" s="4">
        <v>4175.4799999999996</v>
      </c>
      <c r="G5110" s="1">
        <f t="shared" ref="G5110:G5128" si="1311">C5110-D5110-E5110+F5110</f>
        <v>18253617466.759998</v>
      </c>
    </row>
    <row r="5111" spans="1:7" ht="25.5">
      <c r="A5111" t="str">
        <f t="shared" si="1310"/>
        <v>7.2.1.0.04.1.0 - Contribuição Patronal de Servidor Ativo Civil para 
 o RPPS - Intraorçamentárias</v>
      </c>
      <c r="B5111" s="5" t="s">
        <v>4383</v>
      </c>
      <c r="C5111" s="6">
        <v>17874278990.290001</v>
      </c>
      <c r="D5111" s="6">
        <v>0</v>
      </c>
      <c r="E5111" s="6">
        <v>0</v>
      </c>
      <c r="F5111" s="6">
        <v>24832.48</v>
      </c>
      <c r="G5111" s="1">
        <f t="shared" si="1311"/>
        <v>17874303822.77</v>
      </c>
    </row>
    <row r="5112" spans="1:7" ht="25.5">
      <c r="A5112" t="str">
        <f t="shared" si="1310"/>
        <v>7.2.1.0.04.2.0 - Contribuição do Servidor Ativo Civil para o RPPS - 
 Intraorçamentárias</v>
      </c>
      <c r="B5112" s="3" t="s">
        <v>4384</v>
      </c>
      <c r="C5112" s="4">
        <v>0</v>
      </c>
      <c r="D5112" s="4">
        <v>0</v>
      </c>
      <c r="E5112" s="4">
        <v>0</v>
      </c>
      <c r="F5112" s="4">
        <v>0</v>
      </c>
      <c r="G5112" s="1">
        <f t="shared" si="1311"/>
        <v>0</v>
      </c>
    </row>
    <row r="5113" spans="1:7" ht="25.5">
      <c r="A5113" t="str">
        <f t="shared" si="1310"/>
        <v>7.2.1.0.04.3.0 - Contribuição do Servidores Inativos e Pensionistas 
 Civis para o RPPS - Intraorçamentárias</v>
      </c>
      <c r="B5113" s="5" t="s">
        <v>4385</v>
      </c>
      <c r="C5113" s="6">
        <v>0</v>
      </c>
      <c r="D5113" s="6">
        <v>0</v>
      </c>
      <c r="E5113" s="6">
        <v>0</v>
      </c>
      <c r="F5113" s="6">
        <v>0</v>
      </c>
      <c r="G5113" s="1">
        <f t="shared" si="1311"/>
        <v>0</v>
      </c>
    </row>
    <row r="5114" spans="1:7" ht="25.5">
      <c r="A5114" t="str">
        <f t="shared" si="1310"/>
        <v>7.2.1.0.04.4.0 - Contribuição Patronal para o RPPS Oriunda de 
 Sentenças Judiciais - Intraorçamentárias</v>
      </c>
      <c r="B5114" s="3" t="s">
        <v>4386</v>
      </c>
      <c r="C5114" s="4">
        <v>379334300.99000001</v>
      </c>
      <c r="D5114" s="4">
        <v>0</v>
      </c>
      <c r="E5114" s="4">
        <v>0</v>
      </c>
      <c r="F5114" s="4">
        <v>-20657</v>
      </c>
      <c r="G5114" s="1">
        <f t="shared" si="1311"/>
        <v>379313643.99000001</v>
      </c>
    </row>
    <row r="5115" spans="1:7" ht="25.5">
      <c r="A5115" t="str">
        <f t="shared" si="1310"/>
        <v>7.2.1.0.04.5.0 - Contribuição do Servidor Ativo Civil ao RPPS 
 Oriunda de Sentenças Judiciais - Intraorçamentárias</v>
      </c>
      <c r="B5115" s="5" t="s">
        <v>4387</v>
      </c>
      <c r="C5115" s="6">
        <v>0</v>
      </c>
      <c r="D5115" s="6">
        <v>0</v>
      </c>
      <c r="E5115" s="6">
        <v>0</v>
      </c>
      <c r="F5115" s="6">
        <v>0</v>
      </c>
      <c r="G5115" s="1">
        <f t="shared" si="1311"/>
        <v>0</v>
      </c>
    </row>
    <row r="5116" spans="1:7" ht="38.25">
      <c r="A5116" t="str">
        <f t="shared" si="1310"/>
        <v>7.2.1.0.04.6.0 - Contribuição do Servidor Inativo Civil e do 
 Pensionista Civil ao RPPS Oriunda de Sentenças Judiciais - 
 Intraorçamentárias</v>
      </c>
      <c r="B5116" s="3" t="s">
        <v>4388</v>
      </c>
      <c r="C5116" s="4">
        <v>0</v>
      </c>
      <c r="D5116" s="4">
        <v>0</v>
      </c>
      <c r="E5116" s="4">
        <v>0</v>
      </c>
      <c r="F5116" s="4">
        <v>0</v>
      </c>
      <c r="G5116" s="1">
        <f t="shared" si="1311"/>
        <v>0</v>
      </c>
    </row>
    <row r="5117" spans="1:7" ht="38.25">
      <c r="A5117" t="str">
        <f t="shared" si="1310"/>
        <v>7.2.1.0.04.9.0 - Outras Contribuições para o Regime Próprio de 
 Previdência do Servidor Público Intraorçamentárias - 
 Intraorçamentárias</v>
      </c>
      <c r="B5117" s="5" t="s">
        <v>4389</v>
      </c>
      <c r="C5117" s="6">
        <v>0</v>
      </c>
      <c r="D5117" s="6">
        <v>0</v>
      </c>
      <c r="E5117" s="6">
        <v>0</v>
      </c>
      <c r="F5117" s="6">
        <v>0</v>
      </c>
      <c r="G5117" s="1">
        <f t="shared" si="1311"/>
        <v>0</v>
      </c>
    </row>
    <row r="5118" spans="1:7" ht="25.5">
      <c r="A5118" t="str">
        <f t="shared" si="1310"/>
        <v>7.2.1.0.05.0.0 - Contribuição para o Custeio das Pensões Militares - 
 Intraorçamentárias</v>
      </c>
      <c r="B5118" s="3" t="s">
        <v>4390</v>
      </c>
      <c r="C5118" s="4">
        <v>0</v>
      </c>
      <c r="D5118" s="4">
        <v>0</v>
      </c>
      <c r="E5118" s="4">
        <v>0</v>
      </c>
      <c r="F5118" s="4">
        <v>0</v>
      </c>
      <c r="G5118" s="1">
        <f t="shared" si="1311"/>
        <v>0</v>
      </c>
    </row>
    <row r="5119" spans="1:7">
      <c r="A5119" t="str">
        <f t="shared" si="1310"/>
        <v>7.2.1.0.99.0.0 - Outras Contribuições Sociais - Intraorçamentárias</v>
      </c>
      <c r="B5119" s="5" t="s">
        <v>4391</v>
      </c>
      <c r="C5119" s="6">
        <v>161229.71</v>
      </c>
      <c r="D5119" s="6">
        <v>0</v>
      </c>
      <c r="E5119" s="6">
        <v>0</v>
      </c>
      <c r="F5119" s="6">
        <v>127.78</v>
      </c>
      <c r="G5119" s="1">
        <f t="shared" si="1311"/>
        <v>161357.49</v>
      </c>
    </row>
    <row r="5120" spans="1:7">
      <c r="A5120" t="str">
        <f t="shared" si="1310"/>
        <v>7.2.2.0.00.0.0 - Contribuições Econômicas - Intraorçamentárias</v>
      </c>
      <c r="B5120" s="3" t="s">
        <v>4392</v>
      </c>
      <c r="C5120" s="4">
        <v>34772.69</v>
      </c>
      <c r="D5120" s="4">
        <v>0</v>
      </c>
      <c r="E5120" s="4">
        <v>0</v>
      </c>
      <c r="F5120" s="4">
        <v>-1624.64</v>
      </c>
      <c r="G5120" s="1">
        <f t="shared" si="1311"/>
        <v>33148.050000000003</v>
      </c>
    </row>
    <row r="5121" spans="1:7" ht="25.5">
      <c r="A5121" t="str">
        <f t="shared" si="1310"/>
        <v>7.2.4.0.00.0.0 - Contribuição para o Custeio do Serviço de Iluminação 
 Pública - Intraorçamentárias</v>
      </c>
      <c r="B5121" s="5" t="s">
        <v>4393</v>
      </c>
      <c r="C5121" s="6">
        <v>0</v>
      </c>
      <c r="D5121" s="6">
        <v>0</v>
      </c>
      <c r="E5121" s="6">
        <v>0</v>
      </c>
      <c r="F5121" s="6">
        <v>0</v>
      </c>
      <c r="G5121" s="1">
        <f t="shared" si="1311"/>
        <v>0</v>
      </c>
    </row>
    <row r="5122" spans="1:7">
      <c r="A5122" t="str">
        <f t="shared" si="1310"/>
        <v>7.3.0.0.00.0.0 - Receita Patrimonial - Intraorçamentárias</v>
      </c>
      <c r="B5122" s="3" t="s">
        <v>4394</v>
      </c>
      <c r="C5122" s="4">
        <v>5792146.5899999999</v>
      </c>
      <c r="D5122" s="4">
        <v>0</v>
      </c>
      <c r="E5122" s="4">
        <v>0</v>
      </c>
      <c r="F5122" s="4">
        <v>-56140.160000000003</v>
      </c>
      <c r="G5122" s="1">
        <f t="shared" si="1311"/>
        <v>5736006.4299999997</v>
      </c>
    </row>
    <row r="5123" spans="1:7">
      <c r="A5123" t="str">
        <f t="shared" si="1310"/>
        <v>7.4.0.0.00.0.0 - Receita Agropecuária - Intraorçamentárias</v>
      </c>
      <c r="B5123" s="5" t="s">
        <v>4395</v>
      </c>
      <c r="C5123" s="6">
        <v>0</v>
      </c>
      <c r="D5123" s="6">
        <v>0</v>
      </c>
      <c r="E5123" s="6">
        <v>0</v>
      </c>
      <c r="F5123" s="6">
        <v>0</v>
      </c>
      <c r="G5123" s="1">
        <f t="shared" si="1311"/>
        <v>0</v>
      </c>
    </row>
    <row r="5124" spans="1:7">
      <c r="A5124" t="str">
        <f t="shared" si="1310"/>
        <v>7.5.0.0.00.0.0 - Receita Industrial - Intraorçamentárias</v>
      </c>
      <c r="B5124" s="3" t="s">
        <v>4396</v>
      </c>
      <c r="C5124" s="4">
        <v>183704882.47999999</v>
      </c>
      <c r="D5124" s="4">
        <v>0</v>
      </c>
      <c r="E5124" s="4">
        <v>0</v>
      </c>
      <c r="F5124" s="4">
        <v>-3878863.88</v>
      </c>
      <c r="G5124" s="1">
        <f t="shared" si="1311"/>
        <v>179826018.59999999</v>
      </c>
    </row>
    <row r="5125" spans="1:7">
      <c r="A5125" t="str">
        <f t="shared" si="1310"/>
        <v>7.6.0.0.00.0.0 - Receita de Serviços - Intraorçamentárias</v>
      </c>
      <c r="B5125" s="5" t="s">
        <v>4397</v>
      </c>
      <c r="C5125" s="6">
        <v>44822387.299999997</v>
      </c>
      <c r="D5125" s="6">
        <v>0</v>
      </c>
      <c r="E5125" s="6">
        <v>0</v>
      </c>
      <c r="F5125" s="6">
        <v>-4679501.04</v>
      </c>
      <c r="G5125" s="1">
        <f t="shared" si="1311"/>
        <v>40142886.259999998</v>
      </c>
    </row>
    <row r="5126" spans="1:7">
      <c r="A5126" t="str">
        <f t="shared" si="1310"/>
        <v>7.7.0.0.00.0.0 - Transferências Correntes - Intraorçamentárias</v>
      </c>
      <c r="B5126" s="3" t="s">
        <v>4398</v>
      </c>
      <c r="C5126" s="4">
        <v>0</v>
      </c>
      <c r="D5126" s="4">
        <v>0</v>
      </c>
      <c r="E5126" s="4">
        <v>0</v>
      </c>
      <c r="F5126" s="4">
        <v>0</v>
      </c>
      <c r="G5126" s="1">
        <f t="shared" si="1311"/>
        <v>0</v>
      </c>
    </row>
    <row r="5127" spans="1:7">
      <c r="A5127" t="str">
        <f t="shared" si="1310"/>
        <v>7.9.0.0.00.0.0 - Outras Receitas Correntes - Intraorçamentárias</v>
      </c>
      <c r="B5127" s="5" t="s">
        <v>4399</v>
      </c>
      <c r="C5127" s="6">
        <v>17614314804.259998</v>
      </c>
      <c r="D5127" s="6">
        <v>0</v>
      </c>
      <c r="E5127" s="6">
        <v>0</v>
      </c>
      <c r="F5127" s="6">
        <v>-466587.78</v>
      </c>
      <c r="G5127" s="1">
        <f t="shared" si="1311"/>
        <v>17613848216.48</v>
      </c>
    </row>
    <row r="5128" spans="1:7">
      <c r="A5128" t="str">
        <f t="shared" si="1310"/>
        <v>8.0.0.0.00.0.0 - Receitas de Capital - Intraorçamentárias</v>
      </c>
      <c r="B5128" s="3" t="s">
        <v>4400</v>
      </c>
      <c r="C5128" s="4">
        <v>6091533556.7399998</v>
      </c>
      <c r="D5128" s="4">
        <v>0</v>
      </c>
      <c r="E5128" s="4">
        <v>0</v>
      </c>
      <c r="F5128" s="4">
        <v>-9127586.9199999999</v>
      </c>
      <c r="G5128" s="1">
        <f t="shared" si="1311"/>
        <v>6082405969.8199997</v>
      </c>
    </row>
    <row r="5133" spans="1:7">
      <c r="C5133" s="34" t="s">
        <v>30</v>
      </c>
      <c r="D5133" s="34" t="s">
        <v>704</v>
      </c>
      <c r="E5133" s="34" t="s">
        <v>705</v>
      </c>
    </row>
    <row r="5134" spans="1:7" ht="25.5">
      <c r="B5134" s="35" t="s">
        <v>1691</v>
      </c>
      <c r="C5134" s="2" t="s">
        <v>1692</v>
      </c>
      <c r="D5134" s="2" t="s">
        <v>1692</v>
      </c>
      <c r="E5134" s="2" t="s">
        <v>1692</v>
      </c>
    </row>
    <row r="5135" spans="1:7">
      <c r="A5135" t="str">
        <f t="shared" ref="A5135:A5198" si="1312">TRIM(B5135)</f>
        <v>Despesas Orçamentárias</v>
      </c>
      <c r="B5135" s="3" t="s">
        <v>1691</v>
      </c>
      <c r="C5135" s="31"/>
      <c r="D5135" s="31"/>
      <c r="E5135" s="31"/>
    </row>
    <row r="5136" spans="1:7">
      <c r="A5136" t="str">
        <f t="shared" si="1312"/>
        <v>Total Geral da Despesa</v>
      </c>
      <c r="B5136" s="5" t="s">
        <v>4401</v>
      </c>
      <c r="C5136" s="6">
        <v>488925961127.37</v>
      </c>
      <c r="D5136" s="6">
        <v>813216317186.95996</v>
      </c>
      <c r="E5136" s="6">
        <v>2661473991964.02</v>
      </c>
      <c r="F5136" s="1"/>
    </row>
    <row r="5137" spans="1:6">
      <c r="A5137" t="str">
        <f t="shared" si="1312"/>
        <v>3.0.00.00.00.00 - Despesas Correntes</v>
      </c>
      <c r="B5137" s="3" t="s">
        <v>4859</v>
      </c>
      <c r="C5137" s="4">
        <v>442888263905.03998</v>
      </c>
      <c r="D5137" s="4">
        <v>747601028886.63</v>
      </c>
      <c r="E5137" s="4">
        <v>1621541941701.5601</v>
      </c>
      <c r="F5137" s="1"/>
    </row>
    <row r="5138" spans="1:6">
      <c r="A5138" t="str">
        <f t="shared" si="1312"/>
        <v>3.1.00.00.00.00 - Pessoal e Encargos Sociais</v>
      </c>
      <c r="B5138" s="5" t="s">
        <v>4860</v>
      </c>
      <c r="C5138" s="6">
        <v>247990170653.54999</v>
      </c>
      <c r="D5138" s="6">
        <v>432103497917.47998</v>
      </c>
      <c r="E5138" s="6">
        <v>277254231482.84003</v>
      </c>
      <c r="F5138" s="1"/>
    </row>
    <row r="5139" spans="1:6">
      <c r="A5139" t="str">
        <f t="shared" si="1312"/>
        <v>3.1.20.00.00.00 - Transferências à União</v>
      </c>
      <c r="B5139" s="3" t="s">
        <v>4404</v>
      </c>
      <c r="C5139" s="4">
        <v>1158989544.0599999</v>
      </c>
      <c r="D5139" s="4">
        <v>409420373.93000001</v>
      </c>
      <c r="E5139" s="4">
        <v>0</v>
      </c>
      <c r="F5139" s="1"/>
    </row>
    <row r="5140" spans="1:6">
      <c r="A5140" t="str">
        <f t="shared" si="1312"/>
        <v>3.1.30.00.00.00 - Transferências a Estados e ao Distrito Federal</v>
      </c>
      <c r="B5140" s="5" t="s">
        <v>4405</v>
      </c>
      <c r="C5140" s="6">
        <v>10200634.630000001</v>
      </c>
      <c r="D5140" s="6">
        <v>69477.02</v>
      </c>
      <c r="E5140" s="6">
        <v>5309264832.1999998</v>
      </c>
      <c r="F5140" s="1"/>
    </row>
    <row r="5141" spans="1:6">
      <c r="A5141" t="str">
        <f t="shared" si="1312"/>
        <v>3.1.40.00.00.00 - Transferências a Municípios</v>
      </c>
      <c r="B5141" s="3" t="s">
        <v>4406</v>
      </c>
      <c r="C5141" s="4">
        <v>801106.67</v>
      </c>
      <c r="D5141" s="4">
        <v>291520.67</v>
      </c>
      <c r="E5141" s="4">
        <v>0</v>
      </c>
      <c r="F5141" s="1"/>
    </row>
    <row r="5142" spans="1:6">
      <c r="A5142" t="str">
        <f t="shared" si="1312"/>
        <v>3.1.50.00.00.00 - Transferências a Instituições Sem Fins Lucrativos</v>
      </c>
      <c r="B5142" s="5" t="s">
        <v>4407</v>
      </c>
      <c r="C5142" s="6">
        <v>60632746.439999998</v>
      </c>
      <c r="D5142" s="6">
        <v>71762558.030000001</v>
      </c>
      <c r="E5142" s="6">
        <v>0</v>
      </c>
      <c r="F5142" s="1"/>
    </row>
    <row r="5143" spans="1:6" ht="25.5">
      <c r="A5143" t="str">
        <f t="shared" si="1312"/>
        <v>3.1.71.00.00.00 - Transferências a Consórcios Públicos mediante 
 contrato de rateio</v>
      </c>
      <c r="B5143" s="3" t="s">
        <v>4408</v>
      </c>
      <c r="C5143" s="4">
        <v>103980333.22</v>
      </c>
      <c r="D5143" s="4">
        <v>0</v>
      </c>
      <c r="E5143" s="4">
        <v>0</v>
      </c>
      <c r="F5143" s="1"/>
    </row>
    <row r="5144" spans="1:6" ht="38.25">
      <c r="A5144" t="str">
        <f t="shared" si="1312"/>
        <v>3.1.73.00.00.00 - Transferências a Consórcios Públicos mediante 
 contrato de rateio à conta de recursos de que tratam os §§ 1º e 2º do 
 art. 24 da Lei Complementar no 141, de 2012</v>
      </c>
      <c r="B5144" s="5" t="s">
        <v>4409</v>
      </c>
      <c r="C5144" s="6">
        <v>7470966.2400000002</v>
      </c>
      <c r="D5144" s="6">
        <v>0</v>
      </c>
      <c r="E5144" s="6">
        <v>0</v>
      </c>
      <c r="F5144" s="1"/>
    </row>
    <row r="5145" spans="1:6" ht="38.25">
      <c r="A5145" t="str">
        <f t="shared" si="1312"/>
        <v>3.1.74.00.00.00 - Transferências a Consórcios Públicos mediante 
 contrato de rateio à conta de recursos de que trata o art. 25 da Lei 
 Complementar no 141, de 2012</v>
      </c>
      <c r="B5145" s="3" t="s">
        <v>4410</v>
      </c>
      <c r="C5145" s="4"/>
      <c r="D5145" s="4">
        <v>0</v>
      </c>
      <c r="E5145" s="4">
        <v>0</v>
      </c>
      <c r="F5145" s="1"/>
    </row>
    <row r="5146" spans="1:6">
      <c r="A5146" t="str">
        <f t="shared" si="1312"/>
        <v>3.1.80.00.00.00 - Transferências ao Exterior</v>
      </c>
      <c r="B5146" s="5" t="s">
        <v>4411</v>
      </c>
      <c r="C5146" s="6">
        <v>6600</v>
      </c>
      <c r="D5146" s="6">
        <v>0</v>
      </c>
      <c r="E5146" s="6">
        <v>0</v>
      </c>
      <c r="F5146" s="1"/>
    </row>
    <row r="5147" spans="1:6">
      <c r="A5147" t="str">
        <f t="shared" si="1312"/>
        <v>3.1.90.00.00.00 - Aplicações Diretas</v>
      </c>
      <c r="B5147" s="3" t="s">
        <v>4412</v>
      </c>
      <c r="C5147" s="4">
        <v>227452522047.32001</v>
      </c>
      <c r="D5147" s="4">
        <v>364438379984.67999</v>
      </c>
      <c r="E5147" s="4">
        <v>251078500686.48999</v>
      </c>
      <c r="F5147" s="1"/>
    </row>
    <row r="5148" spans="1:6" ht="25.5">
      <c r="A5148" t="str">
        <f t="shared" si="1312"/>
        <v>3.1.90.01.00.00 - Aposentadorias do RPPS, Reserva Remunerada e 
 Reformas dos Militares</v>
      </c>
      <c r="B5148" s="5" t="s">
        <v>4413</v>
      </c>
      <c r="C5148" s="6">
        <v>27851466001.66</v>
      </c>
      <c r="D5148" s="6">
        <v>100947762269.13</v>
      </c>
      <c r="E5148" s="6">
        <v>69626634108.889999</v>
      </c>
      <c r="F5148" s="1"/>
    </row>
    <row r="5149" spans="1:6">
      <c r="A5149" t="str">
        <f t="shared" si="1312"/>
        <v>3.1.90.03.00.00 - Pensões do RPPS e do Militar</v>
      </c>
      <c r="B5149" s="3" t="s">
        <v>4414</v>
      </c>
      <c r="C5149" s="4">
        <v>4854805873</v>
      </c>
      <c r="D5149" s="4">
        <v>24430722456.189999</v>
      </c>
      <c r="E5149" s="4">
        <v>39040797247.239998</v>
      </c>
      <c r="F5149" s="1"/>
    </row>
    <row r="5150" spans="1:6">
      <c r="A5150" t="str">
        <f t="shared" si="1312"/>
        <v>3.1.90.04.00.00 - Contratação por Tempo Determinado</v>
      </c>
      <c r="B5150" s="5" t="s">
        <v>4415</v>
      </c>
      <c r="C5150" s="6">
        <v>12819030761.219999</v>
      </c>
      <c r="D5150" s="6">
        <v>6848750227.3299999</v>
      </c>
      <c r="E5150" s="6">
        <v>923211677.07000005</v>
      </c>
      <c r="F5150" s="1"/>
    </row>
    <row r="5151" spans="1:6" ht="25.5">
      <c r="A5151" t="str">
        <f t="shared" si="1312"/>
        <v>3.1.90.05.00.00 - Outros Benefícios Previdenciários do Servidor ou do 
 Militar</v>
      </c>
      <c r="B5151" s="3" t="s">
        <v>4416</v>
      </c>
      <c r="C5151" s="4">
        <v>968433802.63</v>
      </c>
      <c r="D5151" s="4">
        <v>43145886.340000004</v>
      </c>
      <c r="E5151" s="4">
        <v>3504034.98</v>
      </c>
      <c r="F5151" s="1"/>
    </row>
    <row r="5152" spans="1:6">
      <c r="A5152" t="str">
        <f t="shared" si="1312"/>
        <v>3.1.90.07.00.00 - Contribuição a Entidades Fechadas de Previdência</v>
      </c>
      <c r="B5152" s="5" t="s">
        <v>4417</v>
      </c>
      <c r="C5152" s="6">
        <v>8176173.6699999999</v>
      </c>
      <c r="D5152" s="6">
        <v>132600449.28</v>
      </c>
      <c r="E5152" s="6">
        <v>383586114.27999997</v>
      </c>
      <c r="F5152" s="1"/>
    </row>
    <row r="5153" spans="1:6" ht="25.5">
      <c r="A5153" t="str">
        <f t="shared" si="1312"/>
        <v>3.1.90.08.00.00 - Outros Benefícios Assistenciais do Servidor ou do 
 Militar</v>
      </c>
      <c r="B5153" s="3" t="s">
        <v>4418</v>
      </c>
      <c r="C5153" s="4">
        <v>364381853.31</v>
      </c>
      <c r="D5153" s="4">
        <v>11546015.15</v>
      </c>
      <c r="E5153" s="4">
        <v>0</v>
      </c>
      <c r="F5153" s="1"/>
    </row>
    <row r="5154" spans="1:6">
      <c r="A5154" t="str">
        <f t="shared" si="1312"/>
        <v>3.1.90.11.00.00 - Vencimentos e Vantagens Fixas - Pessoal Civil</v>
      </c>
      <c r="B5154" s="5" t="s">
        <v>4419</v>
      </c>
      <c r="C5154" s="6">
        <v>156863340348.95999</v>
      </c>
      <c r="D5154" s="6">
        <v>173187087378.70999</v>
      </c>
      <c r="E5154" s="6">
        <v>103309737253.77</v>
      </c>
      <c r="F5154" s="1"/>
    </row>
    <row r="5155" spans="1:6">
      <c r="A5155" t="str">
        <f t="shared" si="1312"/>
        <v>3.1.90.12.00.00 - Vencimentos e Vantagens Fixas - Pessoal Militar</v>
      </c>
      <c r="B5155" s="3" t="s">
        <v>4420</v>
      </c>
      <c r="C5155" s="4">
        <v>390665681.92000002</v>
      </c>
      <c r="D5155" s="4">
        <v>30727273936.700001</v>
      </c>
      <c r="E5155" s="4">
        <v>22993547968.779999</v>
      </c>
      <c r="F5155" s="1"/>
    </row>
    <row r="5156" spans="1:6">
      <c r="A5156" t="str">
        <f t="shared" si="1312"/>
        <v>3.1.90.13.00.00 - Obrigações Patronais</v>
      </c>
      <c r="B5156" s="5" t="s">
        <v>4421</v>
      </c>
      <c r="C5156" s="6">
        <v>14540975382.540001</v>
      </c>
      <c r="D5156" s="6">
        <v>7977404894.6800003</v>
      </c>
      <c r="E5156" s="6">
        <v>681113493.69000006</v>
      </c>
      <c r="F5156" s="1"/>
    </row>
    <row r="5157" spans="1:6">
      <c r="A5157" t="str">
        <f t="shared" si="1312"/>
        <v>3.1.90.13.01.00 - FGTS</v>
      </c>
      <c r="B5157" s="3" t="s">
        <v>4422</v>
      </c>
      <c r="C5157" s="4">
        <v>1455179523.51</v>
      </c>
      <c r="D5157" s="4">
        <v>1321187394.6500001</v>
      </c>
      <c r="E5157" s="4"/>
      <c r="F5157" s="1"/>
    </row>
    <row r="5158" spans="1:6">
      <c r="A5158" t="str">
        <f t="shared" si="1312"/>
        <v>3.1.90.13.02.00 - Contribuições Previdenciárias - INSS</v>
      </c>
      <c r="B5158" s="5" t="s">
        <v>4423</v>
      </c>
      <c r="C5158" s="6">
        <v>9165986451.5799999</v>
      </c>
      <c r="D5158" s="6">
        <v>3767557218.2800002</v>
      </c>
      <c r="E5158" s="6"/>
      <c r="F5158" s="1"/>
    </row>
    <row r="5159" spans="1:6">
      <c r="A5159" t="str">
        <f t="shared" si="1312"/>
        <v>3.1.90.13.08.00 - Plano de Seg. Soc. do Servidor - Pessoal Ativo</v>
      </c>
      <c r="B5159" s="3" t="s">
        <v>4424</v>
      </c>
      <c r="C5159" s="4">
        <v>129011710.09</v>
      </c>
      <c r="D5159" s="4">
        <v>96586569.739999995</v>
      </c>
      <c r="E5159" s="4"/>
      <c r="F5159" s="1"/>
    </row>
    <row r="5160" spans="1:6">
      <c r="A5160" t="str">
        <f t="shared" si="1312"/>
        <v>3.1.90.13.99.00 - Outras Obrigações Patronais</v>
      </c>
      <c r="B5160" s="5" t="s">
        <v>4425</v>
      </c>
      <c r="C5160" s="6">
        <v>3790797697.3600001</v>
      </c>
      <c r="D5160" s="6">
        <v>2792073712.0100002</v>
      </c>
      <c r="E5160" s="6">
        <v>681113493.69000006</v>
      </c>
      <c r="F5160" s="1"/>
    </row>
    <row r="5161" spans="1:6">
      <c r="A5161" t="str">
        <f t="shared" si="1312"/>
        <v>3.1.90.16.00.00 - Outras Despesas Variáveis - Pessoal Civil</v>
      </c>
      <c r="B5161" s="3" t="s">
        <v>4426</v>
      </c>
      <c r="C5161" s="4">
        <v>3430575688.04</v>
      </c>
      <c r="D5161" s="4">
        <v>5571073437.1199999</v>
      </c>
      <c r="E5161" s="4">
        <v>1705951619.03</v>
      </c>
      <c r="F5161" s="1"/>
    </row>
    <row r="5162" spans="1:6">
      <c r="A5162" t="str">
        <f t="shared" si="1312"/>
        <v>3.1.90.17.00.00 - Outras Despesas Variáveis - Pessoal Militar</v>
      </c>
      <c r="B5162" s="5" t="s">
        <v>4427</v>
      </c>
      <c r="C5162" s="6">
        <v>15183493.49</v>
      </c>
      <c r="D5162" s="6">
        <v>2549209486.6399999</v>
      </c>
      <c r="E5162" s="6">
        <v>242614251.16</v>
      </c>
      <c r="F5162" s="1"/>
    </row>
    <row r="5163" spans="1:6">
      <c r="A5163" t="str">
        <f t="shared" si="1312"/>
        <v>3.1.90.67.00.00 - Depósitos Compulsórios</v>
      </c>
      <c r="B5163" s="3" t="s">
        <v>4428</v>
      </c>
      <c r="C5163" s="4">
        <v>5210112.16</v>
      </c>
      <c r="D5163" s="4">
        <v>2680305.5699999998</v>
      </c>
      <c r="E5163" s="4">
        <v>0</v>
      </c>
      <c r="F5163" s="1"/>
    </row>
    <row r="5164" spans="1:6">
      <c r="A5164" t="str">
        <f t="shared" si="1312"/>
        <v>3.1.90.91.00.00 - Sentenças Judiciais</v>
      </c>
      <c r="B5164" s="5" t="s">
        <v>4429</v>
      </c>
      <c r="C5164" s="6">
        <v>2082536697.9000001</v>
      </c>
      <c r="D5164" s="6">
        <v>2735949211.9000001</v>
      </c>
      <c r="E5164" s="6">
        <v>8448747270.9799995</v>
      </c>
      <c r="F5164" s="1"/>
    </row>
    <row r="5165" spans="1:6">
      <c r="A5165" t="str">
        <f t="shared" si="1312"/>
        <v>3.1.90.92.00.00 - Despesas de Exercícios Anteriores</v>
      </c>
      <c r="B5165" s="3" t="s">
        <v>4430</v>
      </c>
      <c r="C5165" s="4">
        <v>731466348.58000004</v>
      </c>
      <c r="D5165" s="4">
        <v>4877230357.8000002</v>
      </c>
      <c r="E5165" s="4">
        <v>2229065830.5500002</v>
      </c>
      <c r="F5165" s="1"/>
    </row>
    <row r="5166" spans="1:6">
      <c r="A5166" t="str">
        <f t="shared" si="1312"/>
        <v>3.1.90.94.00.00 - Indenizações e Restituições Trabalhistas</v>
      </c>
      <c r="B5166" s="5" t="s">
        <v>4431</v>
      </c>
      <c r="C5166" s="6">
        <v>1177794342.25</v>
      </c>
      <c r="D5166" s="6">
        <v>2116405450.49</v>
      </c>
      <c r="E5166" s="6">
        <v>537829610.23000002</v>
      </c>
      <c r="F5166" s="1"/>
    </row>
    <row r="5167" spans="1:6">
      <c r="A5167" t="str">
        <f t="shared" si="1312"/>
        <v>3.1.90.96.00.00 - Ressarcimento de Despesas de Pessoal Requisitado</v>
      </c>
      <c r="B5167" s="3" t="s">
        <v>4432</v>
      </c>
      <c r="C5167" s="4">
        <v>288120433.72000003</v>
      </c>
      <c r="D5167" s="4">
        <v>391404648.08999997</v>
      </c>
      <c r="E5167" s="4">
        <v>952160205.84000003</v>
      </c>
      <c r="F5167" s="1"/>
    </row>
    <row r="5168" spans="1:6">
      <c r="A5168" t="str">
        <f t="shared" si="1312"/>
        <v>3.1.90.99.00.00 - A Classificar</v>
      </c>
      <c r="B5168" s="5" t="s">
        <v>4433</v>
      </c>
      <c r="C5168" s="6">
        <v>1060359052.27</v>
      </c>
      <c r="D5168" s="6">
        <v>1888133573.5599999</v>
      </c>
      <c r="E5168" s="6">
        <v>0</v>
      </c>
      <c r="F5168" s="1"/>
    </row>
    <row r="5169" spans="1:6" ht="38.25">
      <c r="A5169" t="str">
        <f t="shared" si="1312"/>
        <v>3.1.91.00.00.00 - Aplicação Direta Decorrente de Operação entre 
 Órgãos, Fundos e Entidades Integrantes dos Orçamentos Fiscal e da 
 Seguridade Social</v>
      </c>
      <c r="B5169" s="3" t="s">
        <v>4434</v>
      </c>
      <c r="C5169" s="4">
        <v>17714696389.73</v>
      </c>
      <c r="D5169" s="4">
        <v>67183574003.150002</v>
      </c>
      <c r="E5169" s="4">
        <v>20866465964.150002</v>
      </c>
      <c r="F5169" s="1"/>
    </row>
    <row r="5170" spans="1:6">
      <c r="A5170" t="str">
        <f t="shared" si="1312"/>
        <v>3.1.91.04.00.00 - Contratação por Tempo Determinado</v>
      </c>
      <c r="B5170" s="5" t="s">
        <v>4435</v>
      </c>
      <c r="C5170" s="6">
        <v>22912476.260000002</v>
      </c>
      <c r="D5170" s="6">
        <v>0</v>
      </c>
      <c r="E5170" s="6">
        <v>52522422.25</v>
      </c>
      <c r="F5170" s="1"/>
    </row>
    <row r="5171" spans="1:6">
      <c r="A5171" t="str">
        <f t="shared" si="1312"/>
        <v>3.1.91.13.00.00 - Contribuições Patronais</v>
      </c>
      <c r="B5171" s="3" t="s">
        <v>4436</v>
      </c>
      <c r="C5171" s="4">
        <v>17382755086.689999</v>
      </c>
      <c r="D5171" s="4">
        <v>65853726290.540001</v>
      </c>
      <c r="E5171" s="4">
        <v>20375667694.799999</v>
      </c>
      <c r="F5171" s="1"/>
    </row>
    <row r="5172" spans="1:6" ht="25.5">
      <c r="A5172" t="str">
        <f t="shared" si="1312"/>
        <v>3.1.91.13.03.00 - Contribuição Patronal para o RPPS - 
 Intraorçamentária</v>
      </c>
      <c r="B5172" s="5" t="s">
        <v>4437</v>
      </c>
      <c r="C5172" s="6">
        <v>11846788036.57</v>
      </c>
      <c r="D5172" s="6">
        <v>16750965362.059999</v>
      </c>
      <c r="E5172" s="6">
        <v>20375667694.799999</v>
      </c>
      <c r="F5172" s="1"/>
    </row>
    <row r="5173" spans="1:6">
      <c r="A5173" t="str">
        <f t="shared" si="1312"/>
        <v>3.1.91.13.99.00 - Outras Obrigações Patronais - Intraorçamentária</v>
      </c>
      <c r="B5173" s="3" t="s">
        <v>4438</v>
      </c>
      <c r="C5173" s="4">
        <v>5535967050.1199999</v>
      </c>
      <c r="D5173" s="4">
        <v>49102760928.480003</v>
      </c>
      <c r="E5173" s="4"/>
      <c r="F5173" s="1"/>
    </row>
    <row r="5174" spans="1:6">
      <c r="A5174" t="str">
        <f t="shared" si="1312"/>
        <v>3.1.91.91.00.00 - Sentenças Judiciais</v>
      </c>
      <c r="B5174" s="5" t="s">
        <v>4439</v>
      </c>
      <c r="C5174" s="6">
        <v>4452719.5599999996</v>
      </c>
      <c r="D5174" s="6">
        <v>15033659.789999999</v>
      </c>
      <c r="E5174" s="6">
        <v>380116787.94</v>
      </c>
      <c r="F5174" s="1"/>
    </row>
    <row r="5175" spans="1:6">
      <c r="A5175" t="str">
        <f t="shared" si="1312"/>
        <v>3.1.91.92.00.00 - Despesas de Exercícios Anteriores</v>
      </c>
      <c r="B5175" s="3" t="s">
        <v>4440</v>
      </c>
      <c r="C5175" s="4">
        <v>97161600.109999999</v>
      </c>
      <c r="D5175" s="4">
        <v>344081779.75</v>
      </c>
      <c r="E5175" s="4">
        <v>57283624.719999999</v>
      </c>
      <c r="F5175" s="1"/>
    </row>
    <row r="5176" spans="1:6">
      <c r="A5176" t="str">
        <f t="shared" si="1312"/>
        <v>3.1.91.94.00.00 - Indenizações e Restituições Trabalhistas</v>
      </c>
      <c r="B5176" s="5" t="s">
        <v>4441</v>
      </c>
      <c r="C5176" s="6">
        <v>33940644.729999997</v>
      </c>
      <c r="D5176" s="6">
        <v>49295.49</v>
      </c>
      <c r="E5176" s="6">
        <v>243781.23</v>
      </c>
      <c r="F5176" s="1"/>
    </row>
    <row r="5177" spans="1:6">
      <c r="A5177" t="str">
        <f t="shared" si="1312"/>
        <v>3.1.91.96.00.00 - Ressarcimento de Despesas de Pessoal Requisitado</v>
      </c>
      <c r="B5177" s="3" t="s">
        <v>4442</v>
      </c>
      <c r="C5177" s="4">
        <v>5237140.51</v>
      </c>
      <c r="D5177" s="4">
        <v>96087113.310000002</v>
      </c>
      <c r="E5177" s="4">
        <v>631653.21</v>
      </c>
      <c r="F5177" s="1"/>
    </row>
    <row r="5178" spans="1:6">
      <c r="A5178" t="str">
        <f t="shared" si="1312"/>
        <v>3.1.91.99.00.00 - A Classificar</v>
      </c>
      <c r="B5178" s="5" t="s">
        <v>4443</v>
      </c>
      <c r="C5178" s="6">
        <v>168236721.87</v>
      </c>
      <c r="D5178" s="6">
        <v>874595864.26999998</v>
      </c>
      <c r="E5178" s="6">
        <v>0</v>
      </c>
      <c r="F5178" s="1"/>
    </row>
    <row r="5179" spans="1:6" ht="25.5">
      <c r="A5179" t="str">
        <f t="shared" si="1312"/>
        <v>3.1.95.00.00.00 - Aplicação Direta à conta de recursos de que tratam 
 os §§ 1º e 2º do art. 24 da Lei Complementar no 141, de 2012</v>
      </c>
      <c r="B5179" s="3" t="s">
        <v>4444</v>
      </c>
      <c r="C5179" s="4">
        <v>5873226.7400000002</v>
      </c>
      <c r="D5179" s="4">
        <v>0</v>
      </c>
      <c r="E5179" s="4">
        <v>0</v>
      </c>
      <c r="F5179" s="1"/>
    </row>
    <row r="5180" spans="1:6" ht="25.5">
      <c r="A5180" t="str">
        <f t="shared" si="1312"/>
        <v>3.1.96.00.00.00 - Aplicação Direta à conta de recursos de que trata o 
 art. 25 da Lei Complementar no 141, de 2012</v>
      </c>
      <c r="B5180" s="5" t="s">
        <v>4445</v>
      </c>
      <c r="C5180" s="6">
        <v>1839471.53</v>
      </c>
      <c r="D5180" s="6">
        <v>0</v>
      </c>
      <c r="E5180" s="6">
        <v>0</v>
      </c>
      <c r="F5180" s="1"/>
    </row>
    <row r="5181" spans="1:6">
      <c r="A5181" t="str">
        <f t="shared" si="1312"/>
        <v>3.1.99.00.00.00 - A Definir</v>
      </c>
      <c r="B5181" s="3" t="s">
        <v>4446</v>
      </c>
      <c r="C5181" s="4">
        <v>1473157586.97</v>
      </c>
      <c r="D5181" s="4">
        <v>0</v>
      </c>
      <c r="E5181" s="4">
        <v>0</v>
      </c>
      <c r="F5181" s="1"/>
    </row>
    <row r="5182" spans="1:6">
      <c r="A5182" t="str">
        <f t="shared" si="1312"/>
        <v>3.1.99.99.00.00 - A Classificar</v>
      </c>
      <c r="B5182" s="5" t="s">
        <v>4447</v>
      </c>
      <c r="C5182" s="6">
        <v>1473157586.97</v>
      </c>
      <c r="D5182" s="6">
        <v>0</v>
      </c>
      <c r="E5182" s="6">
        <v>0</v>
      </c>
      <c r="F5182" s="1"/>
    </row>
    <row r="5183" spans="1:6">
      <c r="A5183" t="str">
        <f t="shared" si="1312"/>
        <v>3.2.00.00.00.00 - Juros e Encargos da Dívida</v>
      </c>
      <c r="B5183" s="3" t="s">
        <v>4448</v>
      </c>
      <c r="C5183" s="4">
        <v>3626612345.1399999</v>
      </c>
      <c r="D5183" s="4">
        <v>17767109979.959999</v>
      </c>
      <c r="E5183" s="4">
        <v>205008766239.01999</v>
      </c>
      <c r="F5183" s="1"/>
    </row>
    <row r="5184" spans="1:6">
      <c r="A5184" t="str">
        <f t="shared" si="1312"/>
        <v>3.2.90.00.00.00 - Aplicações Diretas</v>
      </c>
      <c r="B5184" s="5" t="s">
        <v>4452</v>
      </c>
      <c r="C5184" s="6">
        <v>3563150533.2600002</v>
      </c>
      <c r="D5184" s="6">
        <v>17694887433.759998</v>
      </c>
      <c r="E5184" s="6">
        <v>205008766239.01999</v>
      </c>
      <c r="F5184" s="1"/>
    </row>
    <row r="5185" spans="1:6">
      <c r="A5185" t="str">
        <f t="shared" si="1312"/>
        <v>3.2.90.21.00.00 - Juros sobre a Dívida por Contrato</v>
      </c>
      <c r="B5185" s="3" t="s">
        <v>4453</v>
      </c>
      <c r="C5185" s="4">
        <v>3179250795.6900001</v>
      </c>
      <c r="D5185" s="4">
        <v>16664320942.690001</v>
      </c>
      <c r="E5185" s="4">
        <v>9088747066.4699993</v>
      </c>
      <c r="F5185" s="1"/>
    </row>
    <row r="5186" spans="1:6">
      <c r="A5186" t="str">
        <f t="shared" si="1312"/>
        <v>3.2.90.22.00.00 - Outros Encargos sobre a Dívida por Contrato</v>
      </c>
      <c r="B5186" s="5" t="s">
        <v>4454</v>
      </c>
      <c r="C5186" s="6">
        <v>306142208.89999998</v>
      </c>
      <c r="D5186" s="6">
        <v>1028342997.48</v>
      </c>
      <c r="E5186" s="6">
        <v>79137543.269999996</v>
      </c>
      <c r="F5186" s="1"/>
    </row>
    <row r="5187" spans="1:6">
      <c r="A5187" t="str">
        <f t="shared" si="1312"/>
        <v>3.2.90.23.00.00 - Juros, Deságios e Descontos da Dívida Mobiliária</v>
      </c>
      <c r="B5187" s="3" t="s">
        <v>4455</v>
      </c>
      <c r="C5187" s="4">
        <v>3410823.35</v>
      </c>
      <c r="D5187" s="4">
        <v>0</v>
      </c>
      <c r="E5187" s="4">
        <v>195814125846.03</v>
      </c>
      <c r="F5187" s="1"/>
    </row>
    <row r="5188" spans="1:6">
      <c r="A5188" t="str">
        <f t="shared" si="1312"/>
        <v>3.2.90.24.00.00 - Outros Encargos sobre a Dívida Mobiliária</v>
      </c>
      <c r="B5188" s="5" t="s">
        <v>4456</v>
      </c>
      <c r="C5188" s="6">
        <v>6446500.6900000004</v>
      </c>
      <c r="D5188" s="6">
        <v>0</v>
      </c>
      <c r="E5188" s="6">
        <v>26755783.25</v>
      </c>
      <c r="F5188" s="1"/>
    </row>
    <row r="5189" spans="1:6" ht="25.5">
      <c r="A5189" t="str">
        <f t="shared" si="1312"/>
        <v>3.2.90.25.00.00 - Encargos sobre Operações de Crédito por Antecipação 
 da Receita</v>
      </c>
      <c r="B5189" s="3" t="s">
        <v>4457</v>
      </c>
      <c r="C5189" s="4">
        <v>2605628.54</v>
      </c>
      <c r="D5189" s="4">
        <v>0</v>
      </c>
      <c r="E5189" s="4">
        <v>0</v>
      </c>
      <c r="F5189" s="1"/>
    </row>
    <row r="5190" spans="1:6">
      <c r="A5190" t="str">
        <f t="shared" si="1312"/>
        <v>3.2.90.91.00.00 - Sentenças Judiciais</v>
      </c>
      <c r="B5190" s="5" t="s">
        <v>4458</v>
      </c>
      <c r="C5190" s="6">
        <v>17881025.309999999</v>
      </c>
      <c r="D5190" s="6">
        <v>0</v>
      </c>
      <c r="E5190" s="6">
        <v>0</v>
      </c>
      <c r="F5190" s="1"/>
    </row>
    <row r="5191" spans="1:6">
      <c r="A5191" t="str">
        <f t="shared" si="1312"/>
        <v>3.2.90.92.00.00 - Despesas de Exercícios Anteriores</v>
      </c>
      <c r="B5191" s="3" t="s">
        <v>4459</v>
      </c>
      <c r="C5191" s="4">
        <v>1628727.71</v>
      </c>
      <c r="D5191" s="4">
        <v>57531.09</v>
      </c>
      <c r="E5191" s="4">
        <v>0</v>
      </c>
      <c r="F5191" s="1"/>
    </row>
    <row r="5192" spans="1:6">
      <c r="A5192" t="str">
        <f t="shared" si="1312"/>
        <v>3.2.90.93.00.00 - Indenizações e Restituições</v>
      </c>
      <c r="B5192" s="5" t="s">
        <v>4460</v>
      </c>
      <c r="C5192" s="6">
        <v>2920399.4</v>
      </c>
      <c r="D5192" s="6">
        <v>0</v>
      </c>
      <c r="E5192" s="6">
        <v>0</v>
      </c>
      <c r="F5192" s="1"/>
    </row>
    <row r="5193" spans="1:6">
      <c r="A5193" t="str">
        <f t="shared" si="1312"/>
        <v>3.2.90.99.00.00 - A Classificar</v>
      </c>
      <c r="B5193" s="3" t="s">
        <v>4461</v>
      </c>
      <c r="C5193" s="4">
        <v>42864423.670000002</v>
      </c>
      <c r="D5193" s="4">
        <v>2165962.5</v>
      </c>
      <c r="E5193" s="4">
        <v>0</v>
      </c>
      <c r="F5193" s="1"/>
    </row>
    <row r="5194" spans="1:6" ht="25.5">
      <c r="A5194" t="str">
        <f t="shared" si="1312"/>
        <v>3.2.95.00.00.00 - Aplicação Direta à conta de recursos de que tratam 
 os §§ 1º e 2º do art. 24 da Lei Complementar no 141, de 2012</v>
      </c>
      <c r="B5194" s="5" t="s">
        <v>4462</v>
      </c>
      <c r="C5194" s="6">
        <v>27021.63</v>
      </c>
      <c r="D5194" s="6">
        <v>0</v>
      </c>
      <c r="E5194" s="6">
        <v>0</v>
      </c>
      <c r="F5194" s="1"/>
    </row>
    <row r="5195" spans="1:6" ht="25.5">
      <c r="A5195" t="str">
        <f t="shared" si="1312"/>
        <v>3.2.96.00.00.00 - Aplicação Direta à conta de recursos de que trata o 
 art. 25 da Lei Complementar no 141, de 2012</v>
      </c>
      <c r="B5195" s="3" t="s">
        <v>4463</v>
      </c>
      <c r="C5195" s="4"/>
      <c r="D5195" s="4">
        <v>0</v>
      </c>
      <c r="E5195" s="4">
        <v>0</v>
      </c>
      <c r="F5195" s="1"/>
    </row>
    <row r="5196" spans="1:6">
      <c r="A5196" t="str">
        <f t="shared" si="1312"/>
        <v>3.2.99.00.00.00 - A Definir</v>
      </c>
      <c r="B5196" s="5" t="s">
        <v>4464</v>
      </c>
      <c r="C5196" s="6">
        <v>63434790.25</v>
      </c>
      <c r="D5196" s="6">
        <v>72222546.200000003</v>
      </c>
      <c r="E5196" s="6">
        <v>0</v>
      </c>
      <c r="F5196" s="1"/>
    </row>
    <row r="5197" spans="1:6">
      <c r="A5197" t="str">
        <f t="shared" si="1312"/>
        <v>3.3.00.00.00.00 - Outras Despesas Correntes</v>
      </c>
      <c r="B5197" s="3" t="s">
        <v>4465</v>
      </c>
      <c r="C5197" s="4">
        <v>191271480906.35001</v>
      </c>
      <c r="D5197" s="4">
        <v>297730420989.19</v>
      </c>
      <c r="E5197" s="4">
        <v>1139278943979.7</v>
      </c>
      <c r="F5197" s="1"/>
    </row>
    <row r="5198" spans="1:6">
      <c r="A5198" t="str">
        <f t="shared" si="1312"/>
        <v>3.3.20.00.00.00 - Transferências à União</v>
      </c>
      <c r="B5198" s="5" t="s">
        <v>4466</v>
      </c>
      <c r="C5198" s="6">
        <v>1108033376.3699999</v>
      </c>
      <c r="D5198" s="6">
        <v>1393822675.96</v>
      </c>
      <c r="E5198" s="6">
        <v>0</v>
      </c>
      <c r="F5198" s="1"/>
    </row>
    <row r="5199" spans="1:6">
      <c r="A5199" t="str">
        <f t="shared" ref="A5199:A5262" si="1313">TRIM(B5199)</f>
        <v>3.3.22.00.00.00 - Execução Orçamentária Delegada à União</v>
      </c>
      <c r="B5199" s="3" t="s">
        <v>4467</v>
      </c>
      <c r="C5199" s="4">
        <v>1400929.2</v>
      </c>
      <c r="D5199" s="4">
        <v>36838189.130000003</v>
      </c>
      <c r="E5199" s="4">
        <v>0</v>
      </c>
      <c r="F5199" s="1"/>
    </row>
    <row r="5200" spans="1:6">
      <c r="A5200" t="str">
        <f t="shared" si="1313"/>
        <v>3.3.30.00.00.00 - Transferências a Estados e ao Distrito Federal</v>
      </c>
      <c r="B5200" s="5" t="s">
        <v>4468</v>
      </c>
      <c r="C5200" s="6">
        <v>403960611.48000002</v>
      </c>
      <c r="D5200" s="6">
        <v>16156463.99</v>
      </c>
      <c r="E5200" s="6">
        <v>117508250013.33</v>
      </c>
      <c r="F5200" s="1"/>
    </row>
    <row r="5201" spans="1:6">
      <c r="A5201" t="str">
        <f t="shared" si="1313"/>
        <v>3.3.30.41.00.00 - Contribuições</v>
      </c>
      <c r="B5201" s="3" t="s">
        <v>4469</v>
      </c>
      <c r="C5201" s="4">
        <v>163203025.03</v>
      </c>
      <c r="D5201" s="4">
        <v>15562479.33</v>
      </c>
      <c r="E5201" s="4">
        <v>9941277047.5599995</v>
      </c>
      <c r="F5201" s="1"/>
    </row>
    <row r="5202" spans="1:6">
      <c r="A5202" t="str">
        <f t="shared" si="1313"/>
        <v>3.3.30.81.00.00 - Distribuição Constitucional ou Legal de Receitas</v>
      </c>
      <c r="B5202" s="5" t="s">
        <v>4470</v>
      </c>
      <c r="C5202" s="6">
        <v>5838210.9100000001</v>
      </c>
      <c r="D5202" s="6">
        <v>0</v>
      </c>
      <c r="E5202" s="6">
        <v>107566954338.12</v>
      </c>
      <c r="F5202" s="1"/>
    </row>
    <row r="5203" spans="1:6">
      <c r="A5203" t="str">
        <f t="shared" si="1313"/>
        <v>3.3.30.99.00.00 - A Classificar</v>
      </c>
      <c r="B5203" s="3" t="s">
        <v>4471</v>
      </c>
      <c r="C5203" s="4">
        <v>234919375.53999999</v>
      </c>
      <c r="D5203" s="4">
        <v>593984.66</v>
      </c>
      <c r="E5203" s="4">
        <v>18627.650000000001</v>
      </c>
      <c r="F5203" s="1"/>
    </row>
    <row r="5204" spans="1:6" ht="25.5">
      <c r="A5204" t="str">
        <f t="shared" si="1313"/>
        <v>3.3.31.00.00.00 - Transferências a Estados e ao Distrito Federal - 
 Fundo a Fundo</v>
      </c>
      <c r="B5204" s="5" t="s">
        <v>4472</v>
      </c>
      <c r="C5204" s="6">
        <v>1330902.2</v>
      </c>
      <c r="D5204" s="6">
        <v>0</v>
      </c>
      <c r="E5204" s="6">
        <v>17209305636.389999</v>
      </c>
      <c r="F5204" s="1"/>
    </row>
    <row r="5205" spans="1:6" ht="25.5">
      <c r="A5205" t="str">
        <f t="shared" si="1313"/>
        <v>3.3.32.00.00.00 - Execução Orçamentária Delegada a Estados e ao 
 Distrito Federal</v>
      </c>
      <c r="B5205" s="3" t="s">
        <v>4473</v>
      </c>
      <c r="C5205" s="4">
        <v>5496347.4500000002</v>
      </c>
      <c r="D5205" s="4">
        <v>0</v>
      </c>
      <c r="E5205" s="4">
        <v>484648099.79000002</v>
      </c>
      <c r="F5205" s="1"/>
    </row>
    <row r="5206" spans="1:6" ht="38.25">
      <c r="A5206" t="str">
        <f t="shared" si="1313"/>
        <v>3.3.35.00.00.00 - Transferências Fundo a Fundo aos Estados e ao 
 Distrito Federal à conta de recursos de que tratam os §§ 1º e 2º do 
 art. 24 da Lei Complementar no 141, de 2012</v>
      </c>
      <c r="B5206" s="5" t="s">
        <v>4474</v>
      </c>
      <c r="C5206" s="6">
        <v>23975203.030000001</v>
      </c>
      <c r="D5206" s="6">
        <v>0</v>
      </c>
      <c r="E5206" s="6">
        <v>0</v>
      </c>
      <c r="F5206" s="1"/>
    </row>
    <row r="5207" spans="1:6" ht="38.25">
      <c r="A5207" t="str">
        <f t="shared" si="1313"/>
        <v>3.3.36.00.00.00 - Transferências Fundo a Fundo aos Estados e ao 
 Distrito Federal à conta de recursos de que trata o art. 25 da Lei 
 Complementar no 141, de 2012</v>
      </c>
      <c r="B5207" s="3" t="s">
        <v>4475</v>
      </c>
      <c r="C5207" s="4">
        <v>11015607.050000001</v>
      </c>
      <c r="D5207" s="4">
        <v>0</v>
      </c>
      <c r="E5207" s="4">
        <v>0</v>
      </c>
      <c r="F5207" s="1"/>
    </row>
    <row r="5208" spans="1:6">
      <c r="A5208" t="str">
        <f t="shared" si="1313"/>
        <v>3.3.40.00.00.00 - Transferências a Municípios</v>
      </c>
      <c r="B5208" s="5" t="s">
        <v>4476</v>
      </c>
      <c r="C5208" s="6">
        <v>28663243.460000001</v>
      </c>
      <c r="D5208" s="6">
        <v>93535913357.690002</v>
      </c>
      <c r="E5208" s="6">
        <v>132588293304.7</v>
      </c>
      <c r="F5208" s="1"/>
    </row>
    <row r="5209" spans="1:6">
      <c r="A5209" t="str">
        <f t="shared" si="1313"/>
        <v>3.3.40.41.00.00 - Contribuições</v>
      </c>
      <c r="B5209" s="3" t="s">
        <v>4477</v>
      </c>
      <c r="C5209" s="4">
        <v>22283059.469999999</v>
      </c>
      <c r="D5209" s="4">
        <v>2408935092.3699999</v>
      </c>
      <c r="E5209" s="4">
        <v>13591352407.85</v>
      </c>
      <c r="F5209" s="1"/>
    </row>
    <row r="5210" spans="1:6">
      <c r="A5210" t="str">
        <f t="shared" si="1313"/>
        <v>3.3.40.81.00.00 - Distribuição Constitucional ou Legal de Receitas</v>
      </c>
      <c r="B5210" s="5" t="s">
        <v>4478</v>
      </c>
      <c r="C5210" s="6">
        <v>174479.68</v>
      </c>
      <c r="D5210" s="6">
        <v>89194632225.720001</v>
      </c>
      <c r="E5210" s="6">
        <v>118996919765.78999</v>
      </c>
      <c r="F5210" s="1"/>
    </row>
    <row r="5211" spans="1:6">
      <c r="A5211" t="str">
        <f t="shared" si="1313"/>
        <v>3.3.40.99.00.00 - A Classificar</v>
      </c>
      <c r="B5211" s="3" t="s">
        <v>4479</v>
      </c>
      <c r="C5211" s="4">
        <v>6205704.3099999996</v>
      </c>
      <c r="D5211" s="4">
        <v>1932346039.5999999</v>
      </c>
      <c r="E5211" s="4">
        <v>21131.06</v>
      </c>
      <c r="F5211" s="1"/>
    </row>
    <row r="5212" spans="1:6">
      <c r="A5212" t="str">
        <f t="shared" si="1313"/>
        <v>3.3.41.00.00.00 - Transferências a Municípios - Fundo a Fundo</v>
      </c>
      <c r="B5212" s="5" t="s">
        <v>4480</v>
      </c>
      <c r="C5212" s="6">
        <v>7941062.2800000003</v>
      </c>
      <c r="D5212" s="6">
        <v>5625716167.4700003</v>
      </c>
      <c r="E5212" s="6">
        <v>49118871684.75</v>
      </c>
      <c r="F5212" s="1"/>
    </row>
    <row r="5213" spans="1:6">
      <c r="A5213" t="str">
        <f t="shared" si="1313"/>
        <v>3.3.42.00.00.00 - Execução Orçamentária Delegada a Municípios</v>
      </c>
      <c r="B5213" s="3" t="s">
        <v>4481</v>
      </c>
      <c r="C5213" s="4">
        <v>232975783.06999999</v>
      </c>
      <c r="D5213" s="4">
        <v>258376288.56999999</v>
      </c>
      <c r="E5213" s="4">
        <v>20421376.699999999</v>
      </c>
      <c r="F5213" s="1"/>
    </row>
    <row r="5214" spans="1:6" ht="38.25">
      <c r="A5214" t="str">
        <f t="shared" si="1313"/>
        <v>3.3.45.00.00.00 - Transferências Fundo a Fundo aos Municípios à conta 
 de recursos de que tratam os §§ 1º e 2º do art. 24 da Lei Complementar 
 no 141, de 2012</v>
      </c>
      <c r="B5214" s="5" t="s">
        <v>4482</v>
      </c>
      <c r="C5214" s="6">
        <v>62540.82</v>
      </c>
      <c r="D5214" s="6">
        <v>127625796.84</v>
      </c>
      <c r="E5214" s="6">
        <v>167911638</v>
      </c>
      <c r="F5214" s="1"/>
    </row>
    <row r="5215" spans="1:6" ht="25.5">
      <c r="A5215" t="str">
        <f t="shared" si="1313"/>
        <v>3.3.46.00.00.00 - Transferências Fundo a Fundo aos Municípios à conta 
 de recursos de que trata o art. 25 da Lei Complementar no 141, de 2012</v>
      </c>
      <c r="B5215" s="3" t="s">
        <v>4483</v>
      </c>
      <c r="C5215" s="4">
        <v>1755528.79</v>
      </c>
      <c r="D5215" s="4">
        <v>0</v>
      </c>
      <c r="E5215" s="4">
        <v>0</v>
      </c>
      <c r="F5215" s="1"/>
    </row>
    <row r="5216" spans="1:6" ht="25.5">
      <c r="A5216" t="str">
        <f t="shared" si="1313"/>
        <v>3.3.50.00.00.00 - Transferências a Instituições Privadas sem Fins 
 Lucrativos</v>
      </c>
      <c r="B5216" s="5" t="s">
        <v>4484</v>
      </c>
      <c r="C5216" s="6">
        <v>18844217780.889999</v>
      </c>
      <c r="D5216" s="6">
        <v>14013326240.469999</v>
      </c>
      <c r="E5216" s="6">
        <v>3699597797</v>
      </c>
      <c r="F5216" s="1"/>
    </row>
    <row r="5217" spans="1:6" ht="25.5">
      <c r="A5217" t="str">
        <f t="shared" si="1313"/>
        <v>3.3.60.00.00.00 - Transferências a Instituições Privadas com Fins 
 Lucrativos</v>
      </c>
      <c r="B5217" s="3" t="s">
        <v>4485</v>
      </c>
      <c r="C5217" s="4">
        <v>235592789.62</v>
      </c>
      <c r="D5217" s="4">
        <v>822644476.49000001</v>
      </c>
      <c r="E5217" s="4">
        <v>63425969.060000002</v>
      </c>
      <c r="F5217" s="1"/>
    </row>
    <row r="5218" spans="1:6" ht="25.5">
      <c r="A5218" t="str">
        <f t="shared" si="1313"/>
        <v>3.3.67.00.00.00 - Execução de Contrato de Parceria Público-Privada - 
 PPP</v>
      </c>
      <c r="B5218" s="5" t="s">
        <v>4486</v>
      </c>
      <c r="C5218" s="6">
        <v>211118613.22999999</v>
      </c>
      <c r="D5218" s="6">
        <v>316557226.02999997</v>
      </c>
      <c r="E5218" s="6">
        <v>0</v>
      </c>
      <c r="F5218" s="1"/>
    </row>
    <row r="5219" spans="1:6">
      <c r="A5219" t="str">
        <f t="shared" si="1313"/>
        <v>3.3.70.00.00.00 - Transferências a Instituições Multigovernamentais</v>
      </c>
      <c r="B5219" s="3" t="s">
        <v>4487</v>
      </c>
      <c r="C5219" s="4">
        <v>146514852.41</v>
      </c>
      <c r="D5219" s="4">
        <v>262653259.06999999</v>
      </c>
      <c r="E5219" s="4">
        <v>580000</v>
      </c>
      <c r="F5219" s="1"/>
    </row>
    <row r="5220" spans="1:6" ht="25.5">
      <c r="A5220" t="str">
        <f t="shared" si="1313"/>
        <v>3.3.71.00.00.00 - Transferências a Consórcios Públicos mediante 
 contrato de rateio</v>
      </c>
      <c r="B5220" s="5" t="s">
        <v>4488</v>
      </c>
      <c r="C5220" s="6">
        <v>506521831.11000001</v>
      </c>
      <c r="D5220" s="6">
        <v>129307430.39</v>
      </c>
      <c r="E5220" s="6">
        <v>3269083.8</v>
      </c>
      <c r="F5220" s="1"/>
    </row>
    <row r="5221" spans="1:6" ht="25.5">
      <c r="A5221" t="str">
        <f t="shared" si="1313"/>
        <v>3.3.72.00.00.00 - Execução Orçamentária Delegada a Consórcios Públicos</v>
      </c>
      <c r="B5221" s="3" t="s">
        <v>4489</v>
      </c>
      <c r="C5221" s="4">
        <v>149881781.90000001</v>
      </c>
      <c r="D5221" s="4">
        <v>260000</v>
      </c>
      <c r="E5221" s="4">
        <v>0</v>
      </c>
      <c r="F5221" s="1"/>
    </row>
    <row r="5222" spans="1:6" ht="38.25">
      <c r="A5222" t="str">
        <f t="shared" si="1313"/>
        <v>3.3.73.00.00.00 - Transferências a Consórcios Públicos mediante 
 contrato de rateio à conta de recursos de que tratam os §§ 1º e 2º do 
 art. 24 da Lei Complementar no 141, de 2012</v>
      </c>
      <c r="B5222" s="5" t="s">
        <v>4490</v>
      </c>
      <c r="C5222" s="6">
        <v>7496978.9800000004</v>
      </c>
      <c r="D5222" s="6">
        <v>0</v>
      </c>
      <c r="E5222" s="6">
        <v>0</v>
      </c>
      <c r="F5222" s="1"/>
    </row>
    <row r="5223" spans="1:6" ht="38.25">
      <c r="A5223" t="str">
        <f t="shared" si="1313"/>
        <v>3.3.74.00.00.00 - Transferências a Consórcios Públicos mediante 
 contrato de rateio à conta de recursos de que trata o art. 25 da Lei 
 Complementar no 141, de 2012</v>
      </c>
      <c r="B5223" s="3" t="s">
        <v>4491</v>
      </c>
      <c r="C5223" s="4">
        <v>832868.17</v>
      </c>
      <c r="D5223" s="4">
        <v>0</v>
      </c>
      <c r="E5223" s="4">
        <v>0</v>
      </c>
      <c r="F5223" s="1"/>
    </row>
    <row r="5224" spans="1:6" ht="38.25">
      <c r="A5224" t="str">
        <f t="shared" si="1313"/>
        <v>3.3.75.00.00.00 - Transferências a Instituições Multigovernamentais à 
 conta de recursos de que tratam os §§ 1º e 2º do art. 24 da Lei 
 Complementar no 141, de 2012</v>
      </c>
      <c r="B5224" s="5" t="s">
        <v>4492</v>
      </c>
      <c r="C5224" s="6">
        <v>13063.66</v>
      </c>
      <c r="D5224" s="6">
        <v>0</v>
      </c>
      <c r="E5224" s="6">
        <v>0</v>
      </c>
      <c r="F5224" s="1"/>
    </row>
    <row r="5225" spans="1:6" ht="38.25">
      <c r="A5225" t="str">
        <f t="shared" si="1313"/>
        <v>3.3.76.00.00.00 - Transferências a Instituições Multigovernamentais à 
 conta de recursos de que trata o art. 25 da Lei Complementar no 141, 
 de 2012</v>
      </c>
      <c r="B5225" s="3" t="s">
        <v>4493</v>
      </c>
      <c r="C5225" s="4">
        <v>204699.37</v>
      </c>
      <c r="D5225" s="4">
        <v>0</v>
      </c>
      <c r="E5225" s="4">
        <v>0</v>
      </c>
      <c r="F5225" s="1"/>
    </row>
    <row r="5226" spans="1:6">
      <c r="A5226" t="str">
        <f t="shared" si="1313"/>
        <v>3.3.80.00.00.00 - Transferências ao Exterior</v>
      </c>
      <c r="B5226" s="5" t="s">
        <v>4494</v>
      </c>
      <c r="C5226" s="6">
        <v>350346.49</v>
      </c>
      <c r="D5226" s="6">
        <v>19663521.850000001</v>
      </c>
      <c r="E5226" s="6">
        <v>4966298271.5500002</v>
      </c>
      <c r="F5226" s="1"/>
    </row>
    <row r="5227" spans="1:6">
      <c r="A5227" t="str">
        <f t="shared" si="1313"/>
        <v>3.3.90.00.00.00 - Aplicações Diretas</v>
      </c>
      <c r="B5227" s="3" t="s">
        <v>4495</v>
      </c>
      <c r="C5227" s="4">
        <v>165133679317.87</v>
      </c>
      <c r="D5227" s="4">
        <v>163456945397.89999</v>
      </c>
      <c r="E5227" s="4">
        <v>793470050510.19995</v>
      </c>
      <c r="F5227" s="1"/>
    </row>
    <row r="5228" spans="1:6">
      <c r="A5228" t="str">
        <f t="shared" si="1313"/>
        <v>3.3.90.04.00.00 - Contratação por Tempo Determinado</v>
      </c>
      <c r="B5228" s="5" t="s">
        <v>4496</v>
      </c>
      <c r="C5228" s="6">
        <v>251441063.49000001</v>
      </c>
      <c r="D5228" s="6">
        <v>17813485.93</v>
      </c>
      <c r="E5228" s="6">
        <v>219549055.78</v>
      </c>
      <c r="F5228" s="1"/>
    </row>
    <row r="5229" spans="1:6">
      <c r="A5229" t="str">
        <f t="shared" si="1313"/>
        <v>3.3.90.06.00.00 - Benefício Mensal ao Deficiente e ao Idoso</v>
      </c>
      <c r="B5229" s="3" t="s">
        <v>4497</v>
      </c>
      <c r="C5229" s="4">
        <v>8591851.9800000004</v>
      </c>
      <c r="D5229" s="4">
        <v>0</v>
      </c>
      <c r="E5229" s="4">
        <v>47965475969.550003</v>
      </c>
      <c r="F5229" s="1"/>
    </row>
    <row r="5230" spans="1:6" ht="25.5">
      <c r="A5230" t="str">
        <f t="shared" si="1313"/>
        <v>3.3.90.08.00.00 - Outros Benefícios Assistenciais do servidor e do 
 militar</v>
      </c>
      <c r="B5230" s="5" t="s">
        <v>4498</v>
      </c>
      <c r="C5230" s="6">
        <v>445719611.19</v>
      </c>
      <c r="D5230" s="6">
        <v>1028233205.38</v>
      </c>
      <c r="E5230" s="6">
        <v>1171148547.3399999</v>
      </c>
      <c r="F5230" s="1"/>
    </row>
    <row r="5231" spans="1:6">
      <c r="A5231" t="str">
        <f t="shared" si="1313"/>
        <v>3.3.90.10.00.00 - Seguro Desemprego e Abono Salarial</v>
      </c>
      <c r="B5231" s="3" t="s">
        <v>4499</v>
      </c>
      <c r="C5231" s="4">
        <v>25253358.699999999</v>
      </c>
      <c r="D5231" s="4">
        <v>0</v>
      </c>
      <c r="E5231" s="4">
        <v>55703942237</v>
      </c>
      <c r="F5231" s="1"/>
    </row>
    <row r="5232" spans="1:6">
      <c r="A5232" t="str">
        <f t="shared" si="1313"/>
        <v>3.3.90.14.00.00 - Diárias - Civil</v>
      </c>
      <c r="B5232" s="5" t="s">
        <v>4500</v>
      </c>
      <c r="C5232" s="6">
        <v>631175337.16999996</v>
      </c>
      <c r="D5232" s="6">
        <v>835463301.99000001</v>
      </c>
      <c r="E5232" s="6">
        <v>820957433.62</v>
      </c>
      <c r="F5232" s="1"/>
    </row>
    <row r="5233" spans="1:6">
      <c r="A5233" t="str">
        <f t="shared" si="1313"/>
        <v>3.3.90.15.00.00 - Diárias - Militar</v>
      </c>
      <c r="B5233" s="3" t="s">
        <v>4501</v>
      </c>
      <c r="C5233" s="4">
        <v>64647514.829999998</v>
      </c>
      <c r="D5233" s="4">
        <v>534940976.32999998</v>
      </c>
      <c r="E5233" s="4">
        <v>149008036.34</v>
      </c>
      <c r="F5233" s="1"/>
    </row>
    <row r="5234" spans="1:6">
      <c r="A5234" t="str">
        <f t="shared" si="1313"/>
        <v>3.3.90.18.00.00 - Auxílio Financeiro a Estudantes</v>
      </c>
      <c r="B5234" s="5" t="s">
        <v>4502</v>
      </c>
      <c r="C5234" s="6">
        <v>243909497.37</v>
      </c>
      <c r="D5234" s="6">
        <v>875735748.84000003</v>
      </c>
      <c r="E5234" s="6">
        <v>8379443945.0100002</v>
      </c>
      <c r="F5234" s="1"/>
    </row>
    <row r="5235" spans="1:6">
      <c r="A5235" t="str">
        <f t="shared" si="1313"/>
        <v>3.3.90.19.00.00 - Auxílio-Fardamento</v>
      </c>
      <c r="B5235" s="3" t="s">
        <v>4503</v>
      </c>
      <c r="C5235" s="4">
        <v>2477402.6</v>
      </c>
      <c r="D5235" s="4">
        <v>243396520.68000001</v>
      </c>
      <c r="E5235" s="4">
        <v>355834348.31</v>
      </c>
      <c r="F5235" s="1"/>
    </row>
    <row r="5236" spans="1:6">
      <c r="A5236" t="str">
        <f t="shared" si="1313"/>
        <v>3.3.90.20.00.00 - Auxílio Financeiro a Pesquisadores</v>
      </c>
      <c r="B5236" s="5" t="s">
        <v>4504</v>
      </c>
      <c r="C5236" s="6">
        <v>6199213.9299999997</v>
      </c>
      <c r="D5236" s="6">
        <v>1363036045.1900001</v>
      </c>
      <c r="E5236" s="6">
        <v>539152322.17999995</v>
      </c>
      <c r="F5236" s="1"/>
    </row>
    <row r="5237" spans="1:6">
      <c r="A5237" t="str">
        <f t="shared" si="1313"/>
        <v>3.3.90.26.00.00 - Obrigações Decorrentes de Política Monetária</v>
      </c>
      <c r="B5237" s="3" t="s">
        <v>4505</v>
      </c>
      <c r="C5237" s="4">
        <v>23393.02</v>
      </c>
      <c r="D5237" s="4">
        <v>0</v>
      </c>
      <c r="E5237" s="4">
        <v>0</v>
      </c>
      <c r="F5237" s="1"/>
    </row>
    <row r="5238" spans="1:6" ht="25.5">
      <c r="A5238" t="str">
        <f t="shared" si="1313"/>
        <v>3.3.90.27.00.00 - Encargos pela Honra de Avais, Garantias, Seguros e 
 Similares</v>
      </c>
      <c r="B5238" s="5" t="s">
        <v>4506</v>
      </c>
      <c r="C5238" s="6">
        <v>5852457.4400000004</v>
      </c>
      <c r="D5238" s="6">
        <v>29030014.359999999</v>
      </c>
      <c r="E5238" s="6">
        <v>439376.19</v>
      </c>
      <c r="F5238" s="1"/>
    </row>
    <row r="5239" spans="1:6">
      <c r="A5239" t="str">
        <f t="shared" si="1313"/>
        <v>3.3.90.28.00.00 - Remuneração de Cotas de Fundos Autárquicos</v>
      </c>
      <c r="B5239" s="3" t="s">
        <v>4507</v>
      </c>
      <c r="C5239" s="4">
        <v>677840</v>
      </c>
      <c r="D5239" s="4">
        <v>0</v>
      </c>
      <c r="E5239" s="4">
        <v>0</v>
      </c>
      <c r="F5239" s="1"/>
    </row>
    <row r="5240" spans="1:6" ht="25.5">
      <c r="A5240" t="str">
        <f t="shared" si="1313"/>
        <v>3.3.90.29.00.00 - Distribuição de Resultado de Empresas Estatais 
 Dependentes</v>
      </c>
      <c r="B5240" s="5" t="s">
        <v>4508</v>
      </c>
      <c r="C5240" s="6">
        <v>53189.53</v>
      </c>
      <c r="D5240" s="6">
        <v>0</v>
      </c>
      <c r="E5240" s="6">
        <v>0</v>
      </c>
      <c r="F5240" s="1"/>
    </row>
    <row r="5241" spans="1:6">
      <c r="A5241" t="str">
        <f t="shared" si="1313"/>
        <v>3.3.90.30.00.00 - Material de Consumo</v>
      </c>
      <c r="B5241" s="3" t="s">
        <v>4509</v>
      </c>
      <c r="C5241" s="4">
        <v>24850352539.509998</v>
      </c>
      <c r="D5241" s="4">
        <v>11701217941.57</v>
      </c>
      <c r="E5241" s="4">
        <v>18899868541.720001</v>
      </c>
      <c r="F5241" s="1"/>
    </row>
    <row r="5242" spans="1:6" ht="25.5">
      <c r="A5242" t="str">
        <f t="shared" si="1313"/>
        <v>3.3.90.31.00.00 - Premiações Culturais, Artísticas, Científicas, 
 Desportivas e Outras</v>
      </c>
      <c r="B5242" s="5" t="s">
        <v>4510</v>
      </c>
      <c r="C5242" s="6">
        <v>90450408.950000003</v>
      </c>
      <c r="D5242" s="6">
        <v>444714729.38</v>
      </c>
      <c r="E5242" s="6">
        <v>14934543.98</v>
      </c>
      <c r="F5242" s="1"/>
    </row>
    <row r="5243" spans="1:6">
      <c r="A5243" t="str">
        <f t="shared" si="1313"/>
        <v>3.3.90.32.00.00 - Material, Bem ou Serviço para Distribuição Gratuita</v>
      </c>
      <c r="B5243" s="3" t="s">
        <v>4511</v>
      </c>
      <c r="C5243" s="4">
        <v>3252558851.0900002</v>
      </c>
      <c r="D5243" s="4">
        <v>1857342687.2</v>
      </c>
      <c r="E5243" s="4">
        <v>1941609387.5899999</v>
      </c>
      <c r="F5243" s="1"/>
    </row>
    <row r="5244" spans="1:6">
      <c r="A5244" t="str">
        <f t="shared" si="1313"/>
        <v>3.3.90.33.00.00 - Passagens e Despesas com Locomoção</v>
      </c>
      <c r="B5244" s="5" t="s">
        <v>4512</v>
      </c>
      <c r="C5244" s="6">
        <v>824658651.67999995</v>
      </c>
      <c r="D5244" s="6">
        <v>2146348891.3699999</v>
      </c>
      <c r="E5244" s="6">
        <v>1241996694.4000001</v>
      </c>
      <c r="F5244" s="1"/>
    </row>
    <row r="5245" spans="1:6" ht="25.5">
      <c r="A5245" t="str">
        <f t="shared" si="1313"/>
        <v>3.3.90.34.00.00 - Outras Despesas de Pessoal decorrentes de Contratos 
 de Terceirização</v>
      </c>
      <c r="B5245" s="3" t="s">
        <v>4513</v>
      </c>
      <c r="C5245" s="4">
        <v>1757804587.0999999</v>
      </c>
      <c r="D5245" s="4">
        <v>1845567416.02</v>
      </c>
      <c r="E5245" s="4">
        <v>390858604.44</v>
      </c>
      <c r="F5245" s="1"/>
    </row>
    <row r="5246" spans="1:6">
      <c r="A5246" t="str">
        <f t="shared" si="1313"/>
        <v>3.3.90.35.00.00 - Serviços de Consultoria</v>
      </c>
      <c r="B5246" s="5" t="s">
        <v>4514</v>
      </c>
      <c r="C5246" s="6">
        <v>689405148.5</v>
      </c>
      <c r="D5246" s="6">
        <v>538855092.24000001</v>
      </c>
      <c r="E5246" s="6">
        <v>312914062.00999999</v>
      </c>
      <c r="F5246" s="1"/>
    </row>
    <row r="5247" spans="1:6">
      <c r="A5247" t="str">
        <f t="shared" si="1313"/>
        <v>3.3.90.36.00.00 - Outros Serviços de Terceiros - Pessoa Física</v>
      </c>
      <c r="B5247" s="3" t="s">
        <v>4515</v>
      </c>
      <c r="C5247" s="4">
        <v>7044077697.8299999</v>
      </c>
      <c r="D5247" s="4">
        <v>3700886868.4000001</v>
      </c>
      <c r="E5247" s="4">
        <v>2642126542.6900001</v>
      </c>
      <c r="F5247" s="1"/>
    </row>
    <row r="5248" spans="1:6">
      <c r="A5248" t="str">
        <f t="shared" si="1313"/>
        <v>3.3.90.37.00.00 - Locação de Mão-de-Obra</v>
      </c>
      <c r="B5248" s="5" t="s">
        <v>4516</v>
      </c>
      <c r="C5248" s="6">
        <v>3827169919.98</v>
      </c>
      <c r="D5248" s="6">
        <v>10715071721.24</v>
      </c>
      <c r="E5248" s="6">
        <v>9019773070.4899998</v>
      </c>
      <c r="F5248" s="1"/>
    </row>
    <row r="5249" spans="1:6">
      <c r="A5249" t="str">
        <f t="shared" si="1313"/>
        <v>3.3.90.38.00.00 - Arrendamento Mercantil</v>
      </c>
      <c r="B5249" s="3" t="s">
        <v>4517</v>
      </c>
      <c r="C5249" s="4">
        <v>2107329.36</v>
      </c>
      <c r="D5249" s="4">
        <v>315656139.54000002</v>
      </c>
      <c r="E5249" s="4">
        <v>36.79</v>
      </c>
      <c r="F5249" s="1"/>
    </row>
    <row r="5250" spans="1:6">
      <c r="A5250" t="str">
        <f t="shared" si="1313"/>
        <v>3.3.90.39.00.00 - Outros Serviços de Terceiros - Pessoa Jurídica</v>
      </c>
      <c r="B5250" s="5" t="s">
        <v>4518</v>
      </c>
      <c r="C5250" s="6">
        <v>98851530192.070007</v>
      </c>
      <c r="D5250" s="6">
        <v>60421746452.029999</v>
      </c>
      <c r="E5250" s="6">
        <v>32711912202.959999</v>
      </c>
      <c r="F5250" s="1"/>
    </row>
    <row r="5251" spans="1:6">
      <c r="A5251" t="str">
        <f t="shared" si="1313"/>
        <v>3.3.90.41.00.00 - Contribuições</v>
      </c>
      <c r="B5251" s="3" t="s">
        <v>4519</v>
      </c>
      <c r="C5251" s="4">
        <v>2851845098.1700001</v>
      </c>
      <c r="D5251" s="4">
        <v>8649552492.4799995</v>
      </c>
      <c r="E5251" s="4">
        <v>0</v>
      </c>
      <c r="F5251" s="1"/>
    </row>
    <row r="5252" spans="1:6">
      <c r="A5252" t="str">
        <f t="shared" si="1313"/>
        <v>3.3.90.43.00.00 - Subvenções Sociais</v>
      </c>
      <c r="B5252" s="5" t="s">
        <v>4520</v>
      </c>
      <c r="C5252" s="6">
        <v>42059235.5</v>
      </c>
      <c r="D5252" s="6">
        <v>3942955</v>
      </c>
      <c r="E5252" s="6">
        <v>0</v>
      </c>
      <c r="F5252" s="1"/>
    </row>
    <row r="5253" spans="1:6">
      <c r="A5253" t="str">
        <f t="shared" si="1313"/>
        <v>3.3.90.45.00.00 - Subvenções Econômicas</v>
      </c>
      <c r="B5253" s="3" t="s">
        <v>4521</v>
      </c>
      <c r="C5253" s="4">
        <v>75277336.239999995</v>
      </c>
      <c r="D5253" s="4">
        <v>50151857.649999999</v>
      </c>
      <c r="E5253" s="4">
        <v>34071441132.66</v>
      </c>
      <c r="F5253" s="1"/>
    </row>
    <row r="5254" spans="1:6">
      <c r="A5254" t="str">
        <f t="shared" si="1313"/>
        <v>3.3.90.46.00.00 - Auxílio-Alimentação</v>
      </c>
      <c r="B5254" s="5" t="s">
        <v>4522</v>
      </c>
      <c r="C5254" s="6">
        <v>4002858072.2399998</v>
      </c>
      <c r="D5254" s="6">
        <v>5637993697.9700003</v>
      </c>
      <c r="E5254" s="6">
        <v>5252705857.4300003</v>
      </c>
      <c r="F5254" s="1"/>
    </row>
    <row r="5255" spans="1:6">
      <c r="A5255" t="str">
        <f t="shared" si="1313"/>
        <v>3.3.90.47.00.00 - Obrigações Tributárias e Contributivas</v>
      </c>
      <c r="B5255" s="3" t="s">
        <v>4523</v>
      </c>
      <c r="C5255" s="4">
        <v>4234179065.1199999</v>
      </c>
      <c r="D5255" s="4">
        <v>6083879770.0600004</v>
      </c>
      <c r="E5255" s="4">
        <v>262918169.90000001</v>
      </c>
      <c r="F5255" s="1"/>
    </row>
    <row r="5256" spans="1:6">
      <c r="A5256" t="str">
        <f t="shared" si="1313"/>
        <v>3.3.90.48.00.00 - Outros Auxílios Financeiros a Pessoas Físicas</v>
      </c>
      <c r="B5256" s="5" t="s">
        <v>4524</v>
      </c>
      <c r="C5256" s="6">
        <v>1379445763.3199999</v>
      </c>
      <c r="D5256" s="6">
        <v>1956672468.73</v>
      </c>
      <c r="E5256" s="6">
        <v>30705780904.5</v>
      </c>
      <c r="F5256" s="1"/>
    </row>
    <row r="5257" spans="1:6">
      <c r="A5257" t="str">
        <f t="shared" si="1313"/>
        <v>3.3.90.49.00.00 - Auxílio-Transporte</v>
      </c>
      <c r="B5257" s="3" t="s">
        <v>4525</v>
      </c>
      <c r="C5257" s="4">
        <v>845517298.35000002</v>
      </c>
      <c r="D5257" s="4">
        <v>1844566827.21</v>
      </c>
      <c r="E5257" s="4">
        <v>988593861.23000002</v>
      </c>
      <c r="F5257" s="1"/>
    </row>
    <row r="5258" spans="1:6">
      <c r="A5258" t="str">
        <f t="shared" si="1313"/>
        <v>3.3.90.53.00.00 - Aposentadorias do RGPS - Área Rural</v>
      </c>
      <c r="B5258" s="5" t="s">
        <v>4526</v>
      </c>
      <c r="C5258" s="6">
        <v>1409608.19</v>
      </c>
      <c r="D5258" s="6">
        <v>25865920.199999999</v>
      </c>
      <c r="E5258" s="6">
        <v>77792431719.020004</v>
      </c>
      <c r="F5258" s="1"/>
    </row>
    <row r="5259" spans="1:6">
      <c r="A5259" t="str">
        <f t="shared" si="1313"/>
        <v>3.3.90.54.00.00 - Aposentadorias do RGPS - Área Urbana</v>
      </c>
      <c r="B5259" s="3" t="s">
        <v>4527</v>
      </c>
      <c r="C5259" s="4">
        <v>187518730.83000001</v>
      </c>
      <c r="D5259" s="4">
        <v>0</v>
      </c>
      <c r="E5259" s="4">
        <v>250595680854.34</v>
      </c>
      <c r="F5259" s="1"/>
    </row>
    <row r="5260" spans="1:6">
      <c r="A5260" t="str">
        <f t="shared" si="1313"/>
        <v>3.3.90.55.00.00 - Pensões do RGPS - Área Rural</v>
      </c>
      <c r="B5260" s="5" t="s">
        <v>4528</v>
      </c>
      <c r="C5260" s="6">
        <v>29742757.190000001</v>
      </c>
      <c r="D5260" s="6">
        <v>0</v>
      </c>
      <c r="E5260" s="6">
        <v>27787152953.43</v>
      </c>
      <c r="F5260" s="1"/>
    </row>
    <row r="5261" spans="1:6">
      <c r="A5261" t="str">
        <f t="shared" si="1313"/>
        <v>3.3.90.56.00.00 - Pensões do RGPS - Área Urbana</v>
      </c>
      <c r="B5261" s="3" t="s">
        <v>4529</v>
      </c>
      <c r="C5261" s="4">
        <v>5476511.0599999996</v>
      </c>
      <c r="D5261" s="4">
        <v>0</v>
      </c>
      <c r="E5261" s="4">
        <v>95837261850.970001</v>
      </c>
      <c r="F5261" s="1"/>
    </row>
    <row r="5262" spans="1:6">
      <c r="A5262" t="str">
        <f t="shared" si="1313"/>
        <v>3.3.90.57.00.00 - Outros Benefícios do RGPS - Área Rural</v>
      </c>
      <c r="B5262" s="5" t="s">
        <v>4530</v>
      </c>
      <c r="C5262" s="6">
        <v>55212.84</v>
      </c>
      <c r="D5262" s="6">
        <v>0</v>
      </c>
      <c r="E5262" s="6">
        <v>3987870429.9400001</v>
      </c>
      <c r="F5262" s="1"/>
    </row>
    <row r="5263" spans="1:6">
      <c r="A5263" t="str">
        <f t="shared" ref="A5263:A5326" si="1314">TRIM(B5263)</f>
        <v>3.3.90.58.00.00 - Outros Benefícios do RGPS - Área Urbana</v>
      </c>
      <c r="B5263" s="3" t="s">
        <v>4531</v>
      </c>
      <c r="C5263" s="4">
        <v>1036598.69</v>
      </c>
      <c r="D5263" s="4">
        <v>0</v>
      </c>
      <c r="E5263" s="4">
        <v>39915566644.43</v>
      </c>
      <c r="F5263" s="1"/>
    </row>
    <row r="5264" spans="1:6">
      <c r="A5264" t="str">
        <f t="shared" si="1314"/>
        <v>3.3.90.59.00.00 - Pensões Especiais</v>
      </c>
      <c r="B5264" s="5" t="s">
        <v>4532</v>
      </c>
      <c r="C5264" s="6">
        <v>4076260.18</v>
      </c>
      <c r="D5264" s="6">
        <v>255756210.52000001</v>
      </c>
      <c r="E5264" s="6">
        <v>745661624.86000001</v>
      </c>
      <c r="F5264" s="1"/>
    </row>
    <row r="5265" spans="1:6">
      <c r="A5265" t="str">
        <f t="shared" si="1314"/>
        <v>3.3.90.67.00.00 - Depósitos Compulsórios</v>
      </c>
      <c r="B5265" s="3" t="s">
        <v>4533</v>
      </c>
      <c r="C5265" s="4">
        <v>26769359.239999998</v>
      </c>
      <c r="D5265" s="4">
        <v>7912032.3399999999</v>
      </c>
      <c r="E5265" s="4">
        <v>1303132.93</v>
      </c>
      <c r="F5265" s="1"/>
    </row>
    <row r="5266" spans="1:6">
      <c r="A5266" t="str">
        <f t="shared" si="1314"/>
        <v>3.3.90.81.00.00 - Distribuição Constitucional ou Legal de Receitas</v>
      </c>
      <c r="B5266" s="5" t="s">
        <v>4534</v>
      </c>
      <c r="C5266" s="6">
        <v>6253697.4800000004</v>
      </c>
      <c r="D5266" s="6">
        <v>0</v>
      </c>
      <c r="E5266" s="6">
        <v>788832020.15999997</v>
      </c>
      <c r="F5266" s="1"/>
    </row>
    <row r="5267" spans="1:6">
      <c r="A5267" t="str">
        <f t="shared" si="1314"/>
        <v>3.3.90.91.00.00 - Sentenças Judiciais</v>
      </c>
      <c r="B5267" s="3" t="s">
        <v>4536</v>
      </c>
      <c r="C5267" s="4">
        <v>2142599880.52</v>
      </c>
      <c r="D5267" s="4">
        <v>5830095593.0299997</v>
      </c>
      <c r="E5267" s="4">
        <v>21844426191.889999</v>
      </c>
      <c r="F5267" s="1"/>
    </row>
    <row r="5268" spans="1:6">
      <c r="A5268" t="str">
        <f t="shared" si="1314"/>
        <v>3.3.90.92.00.00 - Despesas de Exercícios Anteriores</v>
      </c>
      <c r="B5268" s="5" t="s">
        <v>4537</v>
      </c>
      <c r="C5268" s="6">
        <v>3843531727.9200001</v>
      </c>
      <c r="D5268" s="6">
        <v>8886765297.0699997</v>
      </c>
      <c r="E5268" s="6">
        <v>4920426697.6499996</v>
      </c>
      <c r="F5268" s="1"/>
    </row>
    <row r="5269" spans="1:6">
      <c r="A5269" t="str">
        <f t="shared" si="1314"/>
        <v>3.3.90.93.00.00 - Indenizações e Restituições</v>
      </c>
      <c r="B5269" s="3" t="s">
        <v>4538</v>
      </c>
      <c r="C5269" s="4">
        <v>1791298076.5599999</v>
      </c>
      <c r="D5269" s="4">
        <v>9266118647.7800007</v>
      </c>
      <c r="E5269" s="4">
        <v>15452423414.870001</v>
      </c>
      <c r="F5269" s="1"/>
    </row>
    <row r="5270" spans="1:6">
      <c r="A5270" t="str">
        <f t="shared" si="1314"/>
        <v>3.3.90.95.00.00 - Indenização pela Execução de Trabalhos de Campo</v>
      </c>
      <c r="B5270" s="5" t="s">
        <v>4539</v>
      </c>
      <c r="C5270" s="6">
        <v>34970254.32</v>
      </c>
      <c r="D5270" s="6">
        <v>122308005.91</v>
      </c>
      <c r="E5270" s="6">
        <v>10373569.32</v>
      </c>
      <c r="F5270" s="1"/>
    </row>
    <row r="5271" spans="1:6">
      <c r="A5271" t="str">
        <f t="shared" si="1314"/>
        <v>3.3.90.96.00.00 - Ressarcimento de Despesas de Pessoal Requisitado</v>
      </c>
      <c r="B5271" s="3" t="s">
        <v>4540</v>
      </c>
      <c r="C5271" s="4">
        <v>1959676.01</v>
      </c>
      <c r="D5271" s="4">
        <v>140954142.53999999</v>
      </c>
      <c r="E5271" s="4">
        <v>28254522.280000001</v>
      </c>
      <c r="F5271" s="1"/>
    </row>
    <row r="5272" spans="1:6">
      <c r="A5272" t="str">
        <f t="shared" si="1314"/>
        <v>3.3.90.98.00.00 - Compensações ao RGPS</v>
      </c>
      <c r="B5272" s="5" t="s">
        <v>4541</v>
      </c>
      <c r="C5272" s="6">
        <v>1737271.08</v>
      </c>
      <c r="D5272" s="6">
        <v>21643442.609999999</v>
      </c>
      <c r="E5272" s="6">
        <v>0</v>
      </c>
      <c r="F5272" s="1"/>
    </row>
    <row r="5273" spans="1:6">
      <c r="A5273" t="str">
        <f t="shared" si="1314"/>
        <v>3.3.90.99.00.00 - A Classificar</v>
      </c>
      <c r="B5273" s="3" t="s">
        <v>4542</v>
      </c>
      <c r="C5273" s="4">
        <v>747924769.5</v>
      </c>
      <c r="D5273" s="4">
        <v>16057708799.110001</v>
      </c>
      <c r="E5273" s="4">
        <v>0</v>
      </c>
      <c r="F5273" s="1"/>
    </row>
    <row r="5274" spans="1:6" ht="38.25">
      <c r="A5274" t="str">
        <f t="shared" si="1314"/>
        <v>3.3.91.00.00.00 - Aplicação Direta Decorrente de Operação entre 
 Órgãos, Fundos e Entidades Integrantes dos Orçamentos Fiscal e da 
 Seguridade Social</v>
      </c>
      <c r="B5274" s="5" t="s">
        <v>4543</v>
      </c>
      <c r="C5274" s="6">
        <v>2556049948.3800001</v>
      </c>
      <c r="D5274" s="6">
        <v>17579408744.740002</v>
      </c>
      <c r="E5274" s="6">
        <v>19663020594.43</v>
      </c>
      <c r="F5274" s="1"/>
    </row>
    <row r="5275" spans="1:6" ht="38.25">
      <c r="A5275" t="str">
        <f t="shared" si="1314"/>
        <v>3.3.93.00.00.00 - Aplicação Direta Decorrente de Operação de Órgãos, 
 Fundos e Entidades Integrantes dos Orçamentos Fiscal e da Seguridade 
 Social com Consórcio Público do qual o Ente Participe</v>
      </c>
      <c r="B5275" s="3" t="s">
        <v>4544</v>
      </c>
      <c r="C5275" s="4">
        <v>231562769.33000001</v>
      </c>
      <c r="D5275" s="4">
        <v>0</v>
      </c>
      <c r="E5275" s="4">
        <v>0</v>
      </c>
      <c r="F5275" s="1"/>
    </row>
    <row r="5276" spans="1:6" ht="38.25">
      <c r="A5276" t="str">
        <f t="shared" si="1314"/>
        <v>3.3.94.00.00.00 - Aplicação Direta Decorrente de Operação de Órgãos, 
 Fundos e Entidades Integrantes dos Orçamentos Fiscal e da Seguridade 
 Social com Consórcio Público do qual o Ente Não Participe</v>
      </c>
      <c r="B5276" s="5" t="s">
        <v>4545</v>
      </c>
      <c r="C5276" s="6">
        <v>16867430.43</v>
      </c>
      <c r="D5276" s="6">
        <v>0</v>
      </c>
      <c r="E5276" s="6">
        <v>0</v>
      </c>
      <c r="F5276" s="1"/>
    </row>
    <row r="5277" spans="1:6" ht="25.5">
      <c r="A5277" t="str">
        <f t="shared" si="1314"/>
        <v>3.3.95.00.00.00 - Aplicação Direta à conta de recursos de que tratam 
 os §§ 1º e 2º do art. 24 da Lei Complementar no 141, de 2012</v>
      </c>
      <c r="B5277" s="3" t="s">
        <v>4546</v>
      </c>
      <c r="C5277" s="4">
        <v>10113209.41</v>
      </c>
      <c r="D5277" s="4">
        <v>135205752.59999999</v>
      </c>
      <c r="E5277" s="4">
        <v>315000000</v>
      </c>
      <c r="F5277" s="1"/>
    </row>
    <row r="5278" spans="1:6" ht="25.5">
      <c r="A5278" t="str">
        <f t="shared" si="1314"/>
        <v>3.3.96.00.00.00 - Aplicação Direta à conta de recursos de que trata o 
 art. 25 da Lei Complementar no 141, de 2012</v>
      </c>
      <c r="B5278" s="5" t="s">
        <v>4547</v>
      </c>
      <c r="C5278" s="6">
        <v>1234186.7</v>
      </c>
      <c r="D5278" s="6">
        <v>0</v>
      </c>
      <c r="E5278" s="6">
        <v>0</v>
      </c>
      <c r="F5278" s="1"/>
    </row>
    <row r="5279" spans="1:6">
      <c r="A5279" t="str">
        <f t="shared" si="1314"/>
        <v>3.3.99.00.00.00 - A Definir</v>
      </c>
      <c r="B5279" s="3" t="s">
        <v>4548</v>
      </c>
      <c r="C5279" s="4">
        <v>1392617303.2</v>
      </c>
      <c r="D5279" s="4">
        <v>0</v>
      </c>
      <c r="E5279" s="4">
        <v>0</v>
      </c>
      <c r="F5279" s="1"/>
    </row>
    <row r="5280" spans="1:6">
      <c r="A5280" t="str">
        <f t="shared" si="1314"/>
        <v>4.0.00.00.00.00 - Despesas de Capital</v>
      </c>
      <c r="B5280" s="5" t="s">
        <v>4549</v>
      </c>
      <c r="C5280" s="6">
        <v>46037697222.330002</v>
      </c>
      <c r="D5280" s="6">
        <v>65615288300.330002</v>
      </c>
      <c r="E5280" s="6">
        <v>1039932050262.46</v>
      </c>
      <c r="F5280" s="1"/>
    </row>
    <row r="5281" spans="1:6">
      <c r="A5281" t="str">
        <f t="shared" si="1314"/>
        <v>4.4.00.00.00.00 - Investimentos</v>
      </c>
      <c r="B5281" s="3" t="s">
        <v>4550</v>
      </c>
      <c r="C5281" s="4">
        <v>36056774637.779999</v>
      </c>
      <c r="D5281" s="4">
        <v>36678793491.07</v>
      </c>
      <c r="E5281" s="4">
        <v>38122476114.669998</v>
      </c>
      <c r="F5281" s="1"/>
    </row>
    <row r="5282" spans="1:6">
      <c r="A5282" t="str">
        <f t="shared" si="1314"/>
        <v>4.4.20.00.00.00 - Transferências à União</v>
      </c>
      <c r="B5282" s="5" t="s">
        <v>4551</v>
      </c>
      <c r="C5282" s="6">
        <v>276591470.82999998</v>
      </c>
      <c r="D5282" s="6">
        <v>347640733.13</v>
      </c>
      <c r="E5282" s="6">
        <v>0</v>
      </c>
      <c r="F5282" s="1"/>
    </row>
    <row r="5283" spans="1:6">
      <c r="A5283" t="str">
        <f t="shared" si="1314"/>
        <v>4.4.22.00.00.00 - Execução Orçamentária Delegada à União</v>
      </c>
      <c r="B5283" s="3" t="s">
        <v>4552</v>
      </c>
      <c r="C5283" s="4">
        <v>4318551.8499999996</v>
      </c>
      <c r="D5283" s="4">
        <v>51029173.380000003</v>
      </c>
      <c r="E5283" s="4">
        <v>0</v>
      </c>
      <c r="F5283" s="1"/>
    </row>
    <row r="5284" spans="1:6">
      <c r="A5284" t="str">
        <f t="shared" si="1314"/>
        <v>4.4.30.00.00.00 - Transferências a Estados e ao Distrito Federal</v>
      </c>
      <c r="B5284" s="5" t="s">
        <v>4553</v>
      </c>
      <c r="C5284" s="6">
        <v>68963037.659999996</v>
      </c>
      <c r="D5284" s="6">
        <v>0</v>
      </c>
      <c r="E5284" s="6">
        <v>4990468319.5799999</v>
      </c>
      <c r="F5284" s="1"/>
    </row>
    <row r="5285" spans="1:6" ht="25.5">
      <c r="A5285" t="str">
        <f t="shared" si="1314"/>
        <v>4.4.31.00.00.00 - Transferências a Estados e ao Distrito Federal - 
 Fundo a Fundo</v>
      </c>
      <c r="B5285" s="3" t="s">
        <v>4554</v>
      </c>
      <c r="C5285" s="4">
        <v>40876406.68</v>
      </c>
      <c r="D5285" s="4">
        <v>0</v>
      </c>
      <c r="E5285" s="4">
        <v>422548791.42000002</v>
      </c>
      <c r="F5285" s="1"/>
    </row>
    <row r="5286" spans="1:6" ht="25.5">
      <c r="A5286" t="str">
        <f t="shared" si="1314"/>
        <v>4.4.32.00.00.00 - Execução Orçamentária Delegada a Estados e ao 
 Distrito Federal</v>
      </c>
      <c r="B5286" s="5" t="s">
        <v>4555</v>
      </c>
      <c r="C5286" s="6">
        <v>16338.1</v>
      </c>
      <c r="D5286" s="6">
        <v>0</v>
      </c>
      <c r="E5286" s="6">
        <v>491451320.75999999</v>
      </c>
      <c r="F5286" s="1"/>
    </row>
    <row r="5287" spans="1:6" ht="38.25">
      <c r="A5287" t="str">
        <f t="shared" si="1314"/>
        <v>4.4.35.00.00.00 - Transferências Fundo a Fundo aos Estados e ao 
 Distrito Federal à conta de recursos de que tratam os §§ 1º e 2º do 
 art. 24 da Lei Complementar no 141, de 2012</v>
      </c>
      <c r="B5287" s="3" t="s">
        <v>4556</v>
      </c>
      <c r="C5287" s="4">
        <v>4070677.74</v>
      </c>
      <c r="D5287" s="4">
        <v>0</v>
      </c>
      <c r="E5287" s="4">
        <v>0</v>
      </c>
      <c r="F5287" s="1"/>
    </row>
    <row r="5288" spans="1:6" ht="38.25">
      <c r="A5288" t="str">
        <f t="shared" si="1314"/>
        <v>4.4.36.00.00.00 - Transferências Fundo a Fundo aos Estados e ao 
 Distrito Federal à conta de recursos de que trata o art. 25 da Lei 
 Complementar no 141, de 2012</v>
      </c>
      <c r="B5288" s="5" t="s">
        <v>4557</v>
      </c>
      <c r="C5288" s="6">
        <v>4070677.74</v>
      </c>
      <c r="D5288" s="6">
        <v>0</v>
      </c>
      <c r="E5288" s="6">
        <v>0</v>
      </c>
      <c r="F5288" s="1"/>
    </row>
    <row r="5289" spans="1:6">
      <c r="A5289" t="str">
        <f t="shared" si="1314"/>
        <v>4.4.40.00.00.00 - Transferências a Municípios</v>
      </c>
      <c r="B5289" s="3" t="s">
        <v>4558</v>
      </c>
      <c r="C5289" s="4">
        <v>729670.64</v>
      </c>
      <c r="D5289" s="4">
        <v>2206096903.1700001</v>
      </c>
      <c r="E5289" s="4">
        <v>6523595403.4200001</v>
      </c>
      <c r="F5289" s="1"/>
    </row>
    <row r="5290" spans="1:6">
      <c r="A5290" t="str">
        <f t="shared" si="1314"/>
        <v>4.4.41.00.00.00 - Transferências a Municípios - Fundo a Fundo</v>
      </c>
      <c r="B5290" s="5" t="s">
        <v>4559</v>
      </c>
      <c r="C5290" s="6">
        <v>0</v>
      </c>
      <c r="D5290" s="6">
        <v>134293260.08000001</v>
      </c>
      <c r="E5290" s="6">
        <v>1942468006.1900001</v>
      </c>
      <c r="F5290" s="1"/>
    </row>
    <row r="5291" spans="1:6">
      <c r="A5291" t="str">
        <f t="shared" si="1314"/>
        <v>4.4.42.00.00.00 - Execução Orçamentária Delegada a Municípios</v>
      </c>
      <c r="B5291" s="3" t="s">
        <v>4560</v>
      </c>
      <c r="C5291" s="4">
        <v>3248746.7</v>
      </c>
      <c r="D5291" s="4">
        <v>18087157.93</v>
      </c>
      <c r="E5291" s="4">
        <v>419997873.44</v>
      </c>
      <c r="F5291" s="1"/>
    </row>
    <row r="5292" spans="1:6" ht="38.25">
      <c r="A5292" t="str">
        <f t="shared" si="1314"/>
        <v>4.4.45.00.00.00 - Transferências Fundo a Fundo aos Municípios à conta 
 de recursos de que tratam os §§ 1º e 2º do art. 24 da Lei Complementar 
 no 141, de 2012</v>
      </c>
      <c r="B5292" s="5" t="s">
        <v>4561</v>
      </c>
      <c r="C5292" s="6">
        <v>3000</v>
      </c>
      <c r="D5292" s="6">
        <v>2442000</v>
      </c>
      <c r="E5292" s="6">
        <v>0</v>
      </c>
      <c r="F5292" s="1"/>
    </row>
    <row r="5293" spans="1:6" ht="25.5">
      <c r="A5293" t="str">
        <f t="shared" si="1314"/>
        <v>4.4.46.00.00.00 - Transferências Fundo a Fundo aos Municípios à conta 
 de recursos de que trata o art. 25 da Lei Complementar no 141, de 2012</v>
      </c>
      <c r="B5293" s="3" t="s">
        <v>4562</v>
      </c>
      <c r="C5293" s="4">
        <v>0</v>
      </c>
      <c r="D5293" s="4">
        <v>0</v>
      </c>
      <c r="E5293" s="4">
        <v>0</v>
      </c>
      <c r="F5293" s="1"/>
    </row>
    <row r="5294" spans="1:6" ht="25.5">
      <c r="A5294" t="str">
        <f t="shared" si="1314"/>
        <v>4.4.50.00.00.00 - Transferências a Instituições Privadas sem Fins 
 Lucrativos</v>
      </c>
      <c r="B5294" s="5" t="s">
        <v>4563</v>
      </c>
      <c r="C5294" s="6">
        <v>209908887.58000001</v>
      </c>
      <c r="D5294" s="6">
        <v>1136909210.8199999</v>
      </c>
      <c r="E5294" s="6">
        <v>998181167.01999998</v>
      </c>
      <c r="F5294" s="1"/>
    </row>
    <row r="5295" spans="1:6" ht="25.5">
      <c r="A5295" t="str">
        <f t="shared" si="1314"/>
        <v>4.4.60.00.00.00 - Transferências a Instituições Privadas com Fins 
 Lucrativos</v>
      </c>
      <c r="B5295" s="3" t="s">
        <v>4564</v>
      </c>
      <c r="C5295" s="4">
        <v>4451703.78</v>
      </c>
      <c r="D5295" s="4">
        <v>36576266.920000002</v>
      </c>
      <c r="E5295" s="4">
        <v>0</v>
      </c>
      <c r="F5295" s="1"/>
    </row>
    <row r="5296" spans="1:6">
      <c r="A5296" t="str">
        <f t="shared" si="1314"/>
        <v>4.4.70.00.00.00 - Transferências a Instituições Multigovernamentais</v>
      </c>
      <c r="B5296" s="5" t="s">
        <v>4565</v>
      </c>
      <c r="C5296" s="6">
        <v>1672785.01</v>
      </c>
      <c r="D5296" s="6">
        <v>7880801.1500000004</v>
      </c>
      <c r="E5296" s="6">
        <v>22890472.73</v>
      </c>
      <c r="F5296" s="1"/>
    </row>
    <row r="5297" spans="1:6" ht="25.5">
      <c r="A5297" t="str">
        <f t="shared" si="1314"/>
        <v>4.4.71.00.00.00 - Transferências a Consórcios Públicos mediante 
 contrato de rateio</v>
      </c>
      <c r="B5297" s="3" t="s">
        <v>4566</v>
      </c>
      <c r="C5297" s="4">
        <v>7050410.7800000003</v>
      </c>
      <c r="D5297" s="4">
        <v>0</v>
      </c>
      <c r="E5297" s="4">
        <v>43460953.549999997</v>
      </c>
      <c r="F5297" s="1"/>
    </row>
    <row r="5298" spans="1:6" ht="25.5">
      <c r="A5298" t="str">
        <f t="shared" si="1314"/>
        <v>4.4.72.00.00.00 - Execução Orçamentária Delegada a Consórcios Públicos</v>
      </c>
      <c r="B5298" s="5" t="s">
        <v>4567</v>
      </c>
      <c r="C5298" s="6">
        <v>19260.919999999998</v>
      </c>
      <c r="D5298" s="6">
        <v>0</v>
      </c>
      <c r="E5298" s="6">
        <v>0</v>
      </c>
      <c r="F5298" s="1"/>
    </row>
    <row r="5299" spans="1:6" ht="38.25">
      <c r="A5299" t="str">
        <f t="shared" si="1314"/>
        <v>4.4.73.00.00.00 - Transferências a Consórcios Públicos mediante 
 contrato de rateio à conta de recursos de que tratam os §§ 1º e 2º do 
 art. 24 da Lei Complementar no 141, de 2012</v>
      </c>
      <c r="B5299" s="3" t="s">
        <v>4568</v>
      </c>
      <c r="C5299" s="4">
        <v>12988.56</v>
      </c>
      <c r="D5299" s="4">
        <v>0</v>
      </c>
      <c r="E5299" s="4">
        <v>0</v>
      </c>
      <c r="F5299" s="1"/>
    </row>
    <row r="5300" spans="1:6" ht="38.25">
      <c r="A5300" t="str">
        <f t="shared" si="1314"/>
        <v>4.4.74.00.00.00 - Transferências a Consórcios Públicos mediante 
 contrato de rateio à conta de recursos de que trata o art. 25 da Lei 
 Complementar no 141, de 2012</v>
      </c>
      <c r="B5300" s="5" t="s">
        <v>4569</v>
      </c>
      <c r="C5300" s="6">
        <v>13847.59</v>
      </c>
      <c r="D5300" s="6">
        <v>0</v>
      </c>
      <c r="E5300" s="6">
        <v>0</v>
      </c>
      <c r="F5300" s="1"/>
    </row>
    <row r="5301" spans="1:6" ht="38.25">
      <c r="A5301" t="str">
        <f t="shared" si="1314"/>
        <v>4.4.75.00.00.00 - Transferências a Instituições Multigovernamentais à 
 conta de recursos de que tratam os §§ 1º e 2º do art. 24 da Lei 
 Complementar no 141, de 2012</v>
      </c>
      <c r="B5301" s="3" t="s">
        <v>4570</v>
      </c>
      <c r="C5301" s="4">
        <v>0</v>
      </c>
      <c r="D5301" s="4">
        <v>0</v>
      </c>
      <c r="E5301" s="4">
        <v>0</v>
      </c>
      <c r="F5301" s="1"/>
    </row>
    <row r="5302" spans="1:6" ht="38.25">
      <c r="A5302" t="str">
        <f t="shared" si="1314"/>
        <v>4.4.76.00.00.00 - Transferências a Instituições Multigovernamentais à 
 conta de recursos de que trata o art. 25 da Lei Complementar no 141, 
 de 2012</v>
      </c>
      <c r="B5302" s="5" t="s">
        <v>4571</v>
      </c>
      <c r="C5302" s="6">
        <v>0</v>
      </c>
      <c r="D5302" s="6">
        <v>0</v>
      </c>
      <c r="E5302" s="6">
        <v>0</v>
      </c>
      <c r="F5302" s="1"/>
    </row>
    <row r="5303" spans="1:6">
      <c r="A5303" t="str">
        <f t="shared" si="1314"/>
        <v>4.4.80.00.00.00 - Transferências ao Exterior</v>
      </c>
      <c r="B5303" s="3" t="s">
        <v>4572</v>
      </c>
      <c r="C5303" s="4">
        <v>3095740.23</v>
      </c>
      <c r="D5303" s="4">
        <v>0</v>
      </c>
      <c r="E5303" s="4">
        <v>12869596.550000001</v>
      </c>
      <c r="F5303" s="1"/>
    </row>
    <row r="5304" spans="1:6">
      <c r="A5304" t="str">
        <f t="shared" si="1314"/>
        <v>4.4.90.00.00.00 - Aplicações Diretas</v>
      </c>
      <c r="B5304" s="5" t="s">
        <v>4573</v>
      </c>
      <c r="C5304" s="6">
        <v>34940564803.639999</v>
      </c>
      <c r="D5304" s="6">
        <v>32221228832.970001</v>
      </c>
      <c r="E5304" s="6">
        <v>22216629103.889999</v>
      </c>
      <c r="F5304" s="1"/>
    </row>
    <row r="5305" spans="1:6">
      <c r="A5305" t="str">
        <f t="shared" si="1314"/>
        <v>4.4.90.04.00.00 - Contratação por Tempo Determinado</v>
      </c>
      <c r="B5305" s="3" t="s">
        <v>4574</v>
      </c>
      <c r="C5305" s="4">
        <v>71680212.25</v>
      </c>
      <c r="D5305" s="4">
        <v>193171.38</v>
      </c>
      <c r="E5305" s="4">
        <v>11127665.9</v>
      </c>
      <c r="F5305" s="1"/>
    </row>
    <row r="5306" spans="1:6">
      <c r="A5306" t="str">
        <f t="shared" si="1314"/>
        <v>4.4.90.14.00.00 - Diárias - Civil</v>
      </c>
      <c r="B5306" s="5" t="s">
        <v>4575</v>
      </c>
      <c r="C5306" s="6">
        <v>870835.45</v>
      </c>
      <c r="D5306" s="6">
        <v>6721634.79</v>
      </c>
      <c r="E5306" s="6">
        <v>2786378.07</v>
      </c>
      <c r="F5306" s="1"/>
    </row>
    <row r="5307" spans="1:6">
      <c r="A5307" t="str">
        <f t="shared" si="1314"/>
        <v>4.4.90.15.00.00 - Diárias - Militar</v>
      </c>
      <c r="B5307" s="3" t="s">
        <v>4576</v>
      </c>
      <c r="C5307" s="4">
        <v>0</v>
      </c>
      <c r="D5307" s="4">
        <v>18154.05</v>
      </c>
      <c r="E5307" s="4">
        <v>7721455.8799999999</v>
      </c>
      <c r="F5307" s="1"/>
    </row>
    <row r="5308" spans="1:6">
      <c r="A5308" t="str">
        <f t="shared" si="1314"/>
        <v>4.4.90.17.00.00 - Outras Despesas Variáveis - Pessoal Militar</v>
      </c>
      <c r="B5308" s="5" t="s">
        <v>4577</v>
      </c>
      <c r="C5308" s="6">
        <v>0</v>
      </c>
      <c r="D5308" s="6">
        <v>0</v>
      </c>
      <c r="E5308" s="6">
        <v>0</v>
      </c>
      <c r="F5308" s="1"/>
    </row>
    <row r="5309" spans="1:6">
      <c r="A5309" t="str">
        <f t="shared" si="1314"/>
        <v>4.4.90.18.00.00 - Auxílio Financeiro a Estudantes</v>
      </c>
      <c r="B5309" s="3" t="s">
        <v>4578</v>
      </c>
      <c r="C5309" s="4">
        <v>108280.13</v>
      </c>
      <c r="D5309" s="4">
        <v>41628295</v>
      </c>
      <c r="E5309" s="4">
        <v>764500</v>
      </c>
      <c r="F5309" s="1"/>
    </row>
    <row r="5310" spans="1:6">
      <c r="A5310" t="str">
        <f t="shared" si="1314"/>
        <v>4.4.90.20.00.00 - Auxílio Financeiro a Pesquisadores</v>
      </c>
      <c r="B5310" s="5" t="s">
        <v>4579</v>
      </c>
      <c r="C5310" s="6">
        <v>0</v>
      </c>
      <c r="D5310" s="6">
        <v>98337852.609999999</v>
      </c>
      <c r="E5310" s="6">
        <v>91789192.680000007</v>
      </c>
      <c r="F5310" s="1"/>
    </row>
    <row r="5311" spans="1:6">
      <c r="A5311" t="str">
        <f t="shared" si="1314"/>
        <v>4.4.90.30.00.00 - Material de Consumo</v>
      </c>
      <c r="B5311" s="3" t="s">
        <v>4580</v>
      </c>
      <c r="C5311" s="4">
        <v>218901241.69</v>
      </c>
      <c r="D5311" s="4">
        <v>66414244.090000004</v>
      </c>
      <c r="E5311" s="4">
        <v>795100377.78999996</v>
      </c>
      <c r="F5311" s="1"/>
    </row>
    <row r="5312" spans="1:6">
      <c r="A5312" t="str">
        <f t="shared" si="1314"/>
        <v>4.4.90.33.00.00 - Passagens e Despesas com Locomoção</v>
      </c>
      <c r="B5312" s="5" t="s">
        <v>4581</v>
      </c>
      <c r="C5312" s="6">
        <v>104064.89</v>
      </c>
      <c r="D5312" s="6">
        <v>3328395.73</v>
      </c>
      <c r="E5312" s="6">
        <v>10238065.689999999</v>
      </c>
      <c r="F5312" s="1"/>
    </row>
    <row r="5313" spans="1:6">
      <c r="A5313" t="str">
        <f t="shared" si="1314"/>
        <v>4.4.90.35.00.00 - Serviços de Consultoria</v>
      </c>
      <c r="B5313" s="3" t="s">
        <v>4582</v>
      </c>
      <c r="C5313" s="4">
        <v>57325616.020000003</v>
      </c>
      <c r="D5313" s="4">
        <v>400491415.23000002</v>
      </c>
      <c r="E5313" s="4">
        <v>268999871.89999998</v>
      </c>
      <c r="F5313" s="1"/>
    </row>
    <row r="5314" spans="1:6">
      <c r="A5314" t="str">
        <f t="shared" si="1314"/>
        <v>4.4.90.36.00.00 - Outros Serviços de Terceiros - Pessoa Física</v>
      </c>
      <c r="B5314" s="5" t="s">
        <v>4583</v>
      </c>
      <c r="C5314" s="6">
        <v>8838736.5800000001</v>
      </c>
      <c r="D5314" s="6">
        <v>9295881.0199999996</v>
      </c>
      <c r="E5314" s="6">
        <v>1794975.61</v>
      </c>
      <c r="F5314" s="1"/>
    </row>
    <row r="5315" spans="1:6">
      <c r="A5315" t="str">
        <f t="shared" si="1314"/>
        <v>4.4.90.37.00.00 - Locação de Mão-de-Obra</v>
      </c>
      <c r="B5315" s="3" t="s">
        <v>4584</v>
      </c>
      <c r="C5315" s="4">
        <v>2426814.89</v>
      </c>
      <c r="D5315" s="4">
        <v>5783869.3499999996</v>
      </c>
      <c r="E5315" s="4">
        <v>13125400.220000001</v>
      </c>
      <c r="F5315" s="1"/>
    </row>
    <row r="5316" spans="1:6">
      <c r="A5316" t="str">
        <f t="shared" si="1314"/>
        <v>4.4.90.39.00.00 - Outros Serviços de Terceiros - Pessoa Jurídica</v>
      </c>
      <c r="B5316" s="5" t="s">
        <v>4585</v>
      </c>
      <c r="C5316" s="6">
        <v>1680293088.0799999</v>
      </c>
      <c r="D5316" s="6">
        <v>1943612330.4300001</v>
      </c>
      <c r="E5316" s="6">
        <v>6495635998.7200003</v>
      </c>
      <c r="F5316" s="1"/>
    </row>
    <row r="5317" spans="1:6">
      <c r="A5317" t="str">
        <f t="shared" si="1314"/>
        <v>4.4.90.47.00.00 - Obrigações Tributárias e Contributivas</v>
      </c>
      <c r="B5317" s="3" t="s">
        <v>4586</v>
      </c>
      <c r="C5317" s="4">
        <v>21690684.609999999</v>
      </c>
      <c r="D5317" s="4">
        <v>2840357.9</v>
      </c>
      <c r="E5317" s="4">
        <v>1857127.22</v>
      </c>
      <c r="F5317" s="1"/>
    </row>
    <row r="5318" spans="1:6">
      <c r="A5318" t="str">
        <f t="shared" si="1314"/>
        <v>4.4.90.51.00.00 - Obras e Instalações</v>
      </c>
      <c r="B5318" s="5" t="s">
        <v>4587</v>
      </c>
      <c r="C5318" s="6">
        <v>26151987032.84</v>
      </c>
      <c r="D5318" s="6">
        <v>21513064391.68</v>
      </c>
      <c r="E5318" s="6">
        <v>9096901073.0599995</v>
      </c>
      <c r="F5318" s="1"/>
    </row>
    <row r="5319" spans="1:6">
      <c r="A5319" t="str">
        <f t="shared" si="1314"/>
        <v>4.4.90.51.91.00 - Obras em Andamento</v>
      </c>
      <c r="B5319" s="3" t="s">
        <v>4588</v>
      </c>
      <c r="C5319" s="4">
        <v>8971876473.5400009</v>
      </c>
      <c r="D5319" s="4">
        <v>10119213748.200001</v>
      </c>
      <c r="E5319" s="4">
        <v>0</v>
      </c>
      <c r="F5319" s="1"/>
    </row>
    <row r="5320" spans="1:6">
      <c r="A5320" t="str">
        <f t="shared" si="1314"/>
        <v>4.4.90.51.99.00 - Demais Obras e Instalações</v>
      </c>
      <c r="B5320" s="5" t="s">
        <v>4589</v>
      </c>
      <c r="C5320" s="6">
        <v>17180110559.299999</v>
      </c>
      <c r="D5320" s="6">
        <v>11393850643.48</v>
      </c>
      <c r="E5320" s="6">
        <v>9096901073.0599995</v>
      </c>
      <c r="F5320" s="1"/>
    </row>
    <row r="5321" spans="1:6">
      <c r="A5321" t="str">
        <f t="shared" si="1314"/>
        <v>4.4.90.52.00.00 - Equipamentos e Material Permanente</v>
      </c>
      <c r="B5321" s="3" t="s">
        <v>4590</v>
      </c>
      <c r="C5321" s="4">
        <v>3894897173.0700002</v>
      </c>
      <c r="D5321" s="4">
        <v>4798221745.8100004</v>
      </c>
      <c r="E5321" s="4">
        <v>5202311087.6800003</v>
      </c>
      <c r="F5321" s="1"/>
    </row>
    <row r="5322" spans="1:6">
      <c r="A5322" t="str">
        <f t="shared" si="1314"/>
        <v>4.4.90.61.00.00 - Aquisição de Imóveis</v>
      </c>
      <c r="B5322" s="5" t="s">
        <v>4591</v>
      </c>
      <c r="C5322" s="6">
        <v>849025519.86000001</v>
      </c>
      <c r="D5322" s="6">
        <v>172987882.66999999</v>
      </c>
      <c r="E5322" s="6">
        <v>105663890.40000001</v>
      </c>
      <c r="F5322" s="1"/>
    </row>
    <row r="5323" spans="1:6">
      <c r="A5323" t="str">
        <f t="shared" si="1314"/>
        <v>4.4.90.91.00.00 - Sentenças Judiciais</v>
      </c>
      <c r="B5323" s="3" t="s">
        <v>4592</v>
      </c>
      <c r="C5323" s="4">
        <v>723599565.65999997</v>
      </c>
      <c r="D5323" s="4">
        <v>245950417.99000001</v>
      </c>
      <c r="E5323" s="4">
        <v>22440</v>
      </c>
      <c r="F5323" s="1"/>
    </row>
    <row r="5324" spans="1:6">
      <c r="A5324" t="str">
        <f t="shared" si="1314"/>
        <v>4.4.90.92.00.00 - Despesas de Exercícios Anteriores</v>
      </c>
      <c r="B5324" s="5" t="s">
        <v>4593</v>
      </c>
      <c r="C5324" s="6">
        <v>769323754.69000006</v>
      </c>
      <c r="D5324" s="6">
        <v>2205938710.1599998</v>
      </c>
      <c r="E5324" s="6">
        <v>70699929.700000003</v>
      </c>
      <c r="F5324" s="1"/>
    </row>
    <row r="5325" spans="1:6">
      <c r="A5325" t="str">
        <f t="shared" si="1314"/>
        <v>4.4.90.93.00.00 - Indenizações e Restituições</v>
      </c>
      <c r="B5325" s="3" t="s">
        <v>4594</v>
      </c>
      <c r="C5325" s="4">
        <v>323670032.13</v>
      </c>
      <c r="D5325" s="4">
        <v>394695722.02999997</v>
      </c>
      <c r="E5325" s="4">
        <v>40089673.369999997</v>
      </c>
      <c r="F5325" s="1"/>
    </row>
    <row r="5326" spans="1:6">
      <c r="A5326" t="str">
        <f t="shared" si="1314"/>
        <v>4.4.90.99.00.00 - A Classificar</v>
      </c>
      <c r="B5326" s="5" t="s">
        <v>4595</v>
      </c>
      <c r="C5326" s="6">
        <v>165822150.80000001</v>
      </c>
      <c r="D5326" s="6">
        <v>311704361.05000001</v>
      </c>
      <c r="E5326" s="6">
        <v>0</v>
      </c>
      <c r="F5326" s="1"/>
    </row>
    <row r="5327" spans="1:6" ht="38.25">
      <c r="A5327" t="str">
        <f t="shared" ref="A5327:A5379" si="1315">TRIM(B5327)</f>
        <v>4.4.91.00.00.00 - Aplicação Direta Decorrente de Operação entre 
 Órgãos, Fundos e Entidades Integrantes dos Orçamentos Fiscal e da 
 Seguridade Social</v>
      </c>
      <c r="B5327" s="3" t="s">
        <v>4596</v>
      </c>
      <c r="C5327" s="4">
        <v>383980463.06</v>
      </c>
      <c r="D5327" s="4">
        <v>162680476.41</v>
      </c>
      <c r="E5327" s="4">
        <v>37915106.119999997</v>
      </c>
      <c r="F5327" s="1"/>
    </row>
    <row r="5328" spans="1:6" ht="38.25">
      <c r="A5328" t="str">
        <f t="shared" si="1315"/>
        <v>4.4.93.00.00.00 - Aplicação Direta Decorrente de Operação de Órgãos, 
 Fundos e Entidades Integrantes dos Orçamentos Fiscal e da Seguridade 
 Social com Consórcio Público do qual o Ente Participe</v>
      </c>
      <c r="B5328" s="5" t="s">
        <v>4597</v>
      </c>
      <c r="C5328" s="6">
        <v>2254264.7000000002</v>
      </c>
      <c r="D5328" s="6">
        <v>0</v>
      </c>
      <c r="E5328" s="6">
        <v>0</v>
      </c>
      <c r="F5328" s="1"/>
    </row>
    <row r="5329" spans="1:6" ht="38.25">
      <c r="A5329" t="str">
        <f t="shared" si="1315"/>
        <v>4.4.94.00.00.00 - Aplicação Direta Decorrente de Operação de Órgãos, 
 Fundos e Entidades Integrantes dos Orçamentos Fiscal e da Seguridade 
 Social com Consórcio Público do qual o Ente Não Participe</v>
      </c>
      <c r="B5329" s="3" t="s">
        <v>4598</v>
      </c>
      <c r="C5329" s="4">
        <v>305198.34999999998</v>
      </c>
      <c r="D5329" s="4">
        <v>0</v>
      </c>
      <c r="E5329" s="4">
        <v>0</v>
      </c>
      <c r="F5329" s="1"/>
    </row>
    <row r="5330" spans="1:6" ht="25.5">
      <c r="A5330" t="str">
        <f t="shared" si="1315"/>
        <v>4.4.95.00.00.00 - Aplicação Direta à conta de recursos de que tratam 
 os §§ 1º e 2º do art. 24 da Lei Complementar no 141, de 2012</v>
      </c>
      <c r="B5330" s="5" t="s">
        <v>4599</v>
      </c>
      <c r="C5330" s="6">
        <v>859384.26</v>
      </c>
      <c r="D5330" s="6">
        <v>0</v>
      </c>
      <c r="E5330" s="6">
        <v>0</v>
      </c>
      <c r="F5330" s="1"/>
    </row>
    <row r="5331" spans="1:6" ht="25.5">
      <c r="A5331" t="str">
        <f t="shared" si="1315"/>
        <v>4.4.96.00.00.00 - Aplicação Direta à conta de recursos de que trata o 
 art. 25 da Lei Complementar no 141, de 2012</v>
      </c>
      <c r="B5331" s="3" t="s">
        <v>4600</v>
      </c>
      <c r="C5331" s="4">
        <v>104090.4</v>
      </c>
      <c r="D5331" s="4">
        <v>0</v>
      </c>
      <c r="E5331" s="4">
        <v>0</v>
      </c>
      <c r="F5331" s="1"/>
    </row>
    <row r="5332" spans="1:6">
      <c r="A5332" t="str">
        <f t="shared" si="1315"/>
        <v>4.4.99.00.00.00 - A Definir</v>
      </c>
      <c r="B5332" s="5" t="s">
        <v>4601</v>
      </c>
      <c r="C5332" s="6">
        <v>99592230.980000004</v>
      </c>
      <c r="D5332" s="6">
        <v>353928675.11000001</v>
      </c>
      <c r="E5332" s="6">
        <v>0</v>
      </c>
      <c r="F5332" s="1"/>
    </row>
    <row r="5333" spans="1:6">
      <c r="A5333" t="str">
        <f t="shared" si="1315"/>
        <v>4.5.00.00.00.00 - Inversões Financeiras</v>
      </c>
      <c r="B5333" s="3" t="s">
        <v>4602</v>
      </c>
      <c r="C5333" s="4">
        <v>1013055803</v>
      </c>
      <c r="D5333" s="4">
        <v>10364102185.17</v>
      </c>
      <c r="E5333" s="4">
        <v>76477939681.199997</v>
      </c>
      <c r="F5333" s="1"/>
    </row>
    <row r="5334" spans="1:6">
      <c r="A5334" t="str">
        <f t="shared" si="1315"/>
        <v>4.5.20.00.00.00 - Transferências à União</v>
      </c>
      <c r="B5334" s="5" t="s">
        <v>4603</v>
      </c>
      <c r="C5334" s="6">
        <v>1186311.33</v>
      </c>
      <c r="D5334" s="6">
        <v>37111778</v>
      </c>
      <c r="E5334" s="6">
        <v>0</v>
      </c>
      <c r="F5334" s="1"/>
    </row>
    <row r="5335" spans="1:6">
      <c r="A5335" t="str">
        <f t="shared" si="1315"/>
        <v>4.5.30.00.00.00 - Transferências a Estados e ao Distrito Federal</v>
      </c>
      <c r="B5335" s="3" t="s">
        <v>4604</v>
      </c>
      <c r="C5335" s="4">
        <v>479353.13</v>
      </c>
      <c r="D5335" s="4">
        <v>0</v>
      </c>
      <c r="E5335" s="4">
        <v>0</v>
      </c>
      <c r="F5335" s="1"/>
    </row>
    <row r="5336" spans="1:6" ht="25.5">
      <c r="A5336" t="str">
        <f t="shared" si="1315"/>
        <v>4.5.32.00.00.00 - Execução Orçamentária Delegada a Estados e ao 
 Distrito Federal</v>
      </c>
      <c r="B5336" s="5" t="s">
        <v>4606</v>
      </c>
      <c r="C5336" s="6">
        <v>137078.01999999999</v>
      </c>
      <c r="D5336" s="6">
        <v>0</v>
      </c>
      <c r="E5336" s="6">
        <v>0</v>
      </c>
      <c r="F5336" s="1"/>
    </row>
    <row r="5337" spans="1:6">
      <c r="A5337" t="str">
        <f t="shared" si="1315"/>
        <v>4.5.40.00.00.00 - Transferências a Municípios</v>
      </c>
      <c r="B5337" s="3" t="s">
        <v>4607</v>
      </c>
      <c r="C5337" s="4">
        <v>0</v>
      </c>
      <c r="D5337" s="4">
        <v>0</v>
      </c>
      <c r="E5337" s="4">
        <v>0</v>
      </c>
      <c r="F5337" s="1"/>
    </row>
    <row r="5338" spans="1:6">
      <c r="A5338" t="str">
        <f t="shared" si="1315"/>
        <v>4.5.42.00.00.00 - Execução Orçamentária Delegada a Municípios</v>
      </c>
      <c r="B5338" s="5" t="s">
        <v>4608</v>
      </c>
      <c r="C5338" s="6">
        <v>0</v>
      </c>
      <c r="D5338" s="6">
        <v>0</v>
      </c>
      <c r="E5338" s="6">
        <v>0</v>
      </c>
      <c r="F5338" s="1"/>
    </row>
    <row r="5339" spans="1:6" ht="25.5">
      <c r="A5339" t="str">
        <f t="shared" si="1315"/>
        <v>4.5.50.00.00.00 - Transferências a Instituições Privadas sem Fins 
 Lucrativos</v>
      </c>
      <c r="B5339" s="3" t="s">
        <v>4609</v>
      </c>
      <c r="C5339" s="4">
        <v>3771540.42</v>
      </c>
      <c r="D5339" s="4">
        <v>3000000</v>
      </c>
      <c r="E5339" s="4">
        <v>0</v>
      </c>
      <c r="F5339" s="1"/>
    </row>
    <row r="5340" spans="1:6" ht="25.5">
      <c r="A5340" t="str">
        <f t="shared" si="1315"/>
        <v>4.5.60.00.00.00 - Transferências a Instituições Privadas com Fins 
 Lucrativos</v>
      </c>
      <c r="B5340" s="5" t="s">
        <v>4610</v>
      </c>
      <c r="C5340" s="6">
        <v>36420.720000000001</v>
      </c>
      <c r="D5340" s="6">
        <v>0</v>
      </c>
      <c r="E5340" s="6">
        <v>0</v>
      </c>
      <c r="F5340" s="1"/>
    </row>
    <row r="5341" spans="1:6" ht="25.5">
      <c r="A5341" t="str">
        <f t="shared" si="1315"/>
        <v>4.5.67.00.00.00 - Execução de Contrato de Parceria Público-Privada - 
 PPP</v>
      </c>
      <c r="B5341" s="3" t="s">
        <v>4611</v>
      </c>
      <c r="C5341" s="4">
        <v>245155919.40000001</v>
      </c>
      <c r="D5341" s="4">
        <v>165094000</v>
      </c>
      <c r="E5341" s="4">
        <v>0</v>
      </c>
      <c r="F5341" s="1"/>
    </row>
    <row r="5342" spans="1:6" ht="25.5">
      <c r="A5342" t="str">
        <f t="shared" si="1315"/>
        <v>4.5.71.00.00.00 - Transferências a Consórcios Públicos mediante 
 contrato de rateio</v>
      </c>
      <c r="B5342" s="5" t="s">
        <v>4613</v>
      </c>
      <c r="C5342" s="6">
        <v>2859727.91</v>
      </c>
      <c r="D5342" s="6">
        <v>0</v>
      </c>
      <c r="E5342" s="6">
        <v>0</v>
      </c>
      <c r="F5342" s="1"/>
    </row>
    <row r="5343" spans="1:6" ht="25.5">
      <c r="A5343" t="str">
        <f t="shared" si="1315"/>
        <v>4.5.72.00.00.00 - Execução Orçamentária Delegada a Consórcios Públicos</v>
      </c>
      <c r="B5343" s="3" t="s">
        <v>4614</v>
      </c>
      <c r="C5343" s="4">
        <v>0</v>
      </c>
      <c r="D5343" s="4">
        <v>0</v>
      </c>
      <c r="E5343" s="4">
        <v>0</v>
      </c>
      <c r="F5343" s="1"/>
    </row>
    <row r="5344" spans="1:6" ht="38.25">
      <c r="A5344" t="str">
        <f t="shared" si="1315"/>
        <v>4.5.73.00.00.00 - Transferências a Consórcios Públicos mediante 
 contrato de rateio à conta de recursos de que tratam os §§ 1º e 2º do 
 art. 24 da Lei Complementar no 141, de 2012</v>
      </c>
      <c r="B5344" s="5" t="s">
        <v>4615</v>
      </c>
      <c r="C5344" s="6">
        <v>0</v>
      </c>
      <c r="D5344" s="6">
        <v>0</v>
      </c>
      <c r="E5344" s="6">
        <v>0</v>
      </c>
      <c r="F5344" s="1"/>
    </row>
    <row r="5345" spans="1:6" ht="38.25">
      <c r="A5345" t="str">
        <f t="shared" si="1315"/>
        <v>4.5.74.00.00.00 - Transferências a Consórcios Públicos mediante 
 contrato de rateio à conta de recursos de que trata o art. 25 da Lei 
 Complementar no 141, de 2012</v>
      </c>
      <c r="B5345" s="3" t="s">
        <v>4616</v>
      </c>
      <c r="C5345" s="4">
        <v>0</v>
      </c>
      <c r="D5345" s="4">
        <v>0</v>
      </c>
      <c r="E5345" s="4">
        <v>0</v>
      </c>
      <c r="F5345" s="1"/>
    </row>
    <row r="5346" spans="1:6">
      <c r="A5346" t="str">
        <f t="shared" si="1315"/>
        <v>4.5.80.00.00.00 - Transferências ao Exterior</v>
      </c>
      <c r="B5346" s="5" t="s">
        <v>4617</v>
      </c>
      <c r="C5346" s="6">
        <v>0</v>
      </c>
      <c r="D5346" s="6">
        <v>0</v>
      </c>
      <c r="E5346" s="6">
        <v>0</v>
      </c>
      <c r="F5346" s="1"/>
    </row>
    <row r="5347" spans="1:6">
      <c r="A5347" t="str">
        <f t="shared" si="1315"/>
        <v>4.5.90.00.00.00 - Aplicações Diretas</v>
      </c>
      <c r="B5347" s="3" t="s">
        <v>4618</v>
      </c>
      <c r="C5347" s="4">
        <v>615882768.27999997</v>
      </c>
      <c r="D5347" s="4">
        <v>8896031505.3600006</v>
      </c>
      <c r="E5347" s="4">
        <v>70987850089.389999</v>
      </c>
      <c r="F5347" s="1"/>
    </row>
    <row r="5348" spans="1:6" ht="25.5">
      <c r="A5348" t="str">
        <f t="shared" si="1315"/>
        <v>4.5.90.27.00.00 - Encargos pela Honra de Avais, Garantias, Seguros e 
 Similares</v>
      </c>
      <c r="B5348" s="5" t="s">
        <v>4619</v>
      </c>
      <c r="C5348" s="6">
        <v>0</v>
      </c>
      <c r="D5348" s="6">
        <v>70000000</v>
      </c>
      <c r="E5348" s="6"/>
      <c r="F5348" s="1"/>
    </row>
    <row r="5349" spans="1:6">
      <c r="A5349" t="str">
        <f t="shared" si="1315"/>
        <v>4.5.90.61.00.00 - Aquisição de Imóveis</v>
      </c>
      <c r="B5349" s="3" t="s">
        <v>4620</v>
      </c>
      <c r="C5349" s="4">
        <v>89378150.170000002</v>
      </c>
      <c r="D5349" s="4">
        <v>101909082.87</v>
      </c>
      <c r="E5349" s="4">
        <v>250996097.44999999</v>
      </c>
      <c r="F5349" s="1"/>
    </row>
    <row r="5350" spans="1:6">
      <c r="A5350" t="str">
        <f t="shared" si="1315"/>
        <v>4.5.90.62.00.00 - Aquisição de Produtos para Revenda</v>
      </c>
      <c r="B5350" s="5" t="s">
        <v>4621</v>
      </c>
      <c r="C5350" s="6">
        <v>29986616.829999998</v>
      </c>
      <c r="D5350" s="6">
        <v>8362409.5700000003</v>
      </c>
      <c r="E5350" s="6">
        <v>265119544.37</v>
      </c>
      <c r="F5350" s="1"/>
    </row>
    <row r="5351" spans="1:6">
      <c r="A5351" t="str">
        <f t="shared" si="1315"/>
        <v>4.5.90.63.00.00 - Aquisição de Títulos de Crédito</v>
      </c>
      <c r="B5351" s="3" t="s">
        <v>4622</v>
      </c>
      <c r="C5351" s="4">
        <v>0</v>
      </c>
      <c r="D5351" s="4">
        <v>129959471.39</v>
      </c>
      <c r="E5351" s="4">
        <v>0</v>
      </c>
      <c r="F5351" s="1"/>
    </row>
    <row r="5352" spans="1:6" ht="25.5">
      <c r="A5352" t="str">
        <f t="shared" si="1315"/>
        <v>4.5.90.64.00.00 - Aquisição de Títulos Representativos de Capital já 
 Integralizado</v>
      </c>
      <c r="B5352" s="5" t="s">
        <v>4623</v>
      </c>
      <c r="C5352" s="6">
        <v>62072.33</v>
      </c>
      <c r="D5352" s="6">
        <v>67902.25</v>
      </c>
      <c r="E5352" s="6">
        <v>117845655</v>
      </c>
      <c r="F5352" s="1"/>
    </row>
    <row r="5353" spans="1:6">
      <c r="A5353" t="str">
        <f t="shared" si="1315"/>
        <v>4.5.90.65.00.00 - Constituição ou Aumento de Capital de Empresas</v>
      </c>
      <c r="B5353" s="3" t="s">
        <v>4624</v>
      </c>
      <c r="C5353" s="4">
        <v>423182524.05000001</v>
      </c>
      <c r="D5353" s="4">
        <v>7579523907.0699997</v>
      </c>
      <c r="E5353" s="4">
        <v>9496233702.9599991</v>
      </c>
      <c r="F5353" s="1"/>
    </row>
    <row r="5354" spans="1:6">
      <c r="A5354" t="str">
        <f t="shared" si="1315"/>
        <v>4.5.90.66.00.00 - Concessão de Empréstimos e Financiamentos</v>
      </c>
      <c r="B5354" s="5" t="s">
        <v>4625</v>
      </c>
      <c r="C5354" s="6">
        <v>36741196.880000003</v>
      </c>
      <c r="D5354" s="6">
        <v>873358551.87</v>
      </c>
      <c r="E5354" s="6">
        <v>59755861245.260002</v>
      </c>
      <c r="F5354" s="1"/>
    </row>
    <row r="5355" spans="1:6">
      <c r="A5355" t="str">
        <f t="shared" si="1315"/>
        <v>4.5.90.67.00.00 - Depósitos Compulsórios</v>
      </c>
      <c r="B5355" s="3" t="s">
        <v>4626</v>
      </c>
      <c r="C5355" s="4">
        <v>0</v>
      </c>
      <c r="D5355" s="4">
        <v>750000</v>
      </c>
      <c r="E5355" s="4">
        <v>0</v>
      </c>
      <c r="F5355" s="1"/>
    </row>
    <row r="5356" spans="1:6">
      <c r="A5356" t="str">
        <f t="shared" si="1315"/>
        <v>4.5.90.91.00.00 - Sentenças Judiciais</v>
      </c>
      <c r="B5356" s="5" t="s">
        <v>4630</v>
      </c>
      <c r="C5356" s="6">
        <v>14700764.18</v>
      </c>
      <c r="D5356" s="6">
        <v>56861009</v>
      </c>
      <c r="E5356" s="6">
        <v>739705332.35000002</v>
      </c>
      <c r="F5356" s="1"/>
    </row>
    <row r="5357" spans="1:6">
      <c r="A5357" t="str">
        <f t="shared" si="1315"/>
        <v>4.5.90.92.00.00 - Despesas de Exercícios Anteriores</v>
      </c>
      <c r="B5357" s="3" t="s">
        <v>4631</v>
      </c>
      <c r="C5357" s="4">
        <v>419093.35</v>
      </c>
      <c r="D5357" s="4">
        <v>4086770.96</v>
      </c>
      <c r="E5357" s="4">
        <v>102191779</v>
      </c>
      <c r="F5357" s="1"/>
    </row>
    <row r="5358" spans="1:6">
      <c r="A5358" t="str">
        <f t="shared" si="1315"/>
        <v>4.5.90.93.00.00 - Indenizações e Restituições</v>
      </c>
      <c r="B5358" s="5" t="s">
        <v>4632</v>
      </c>
      <c r="C5358" s="6">
        <v>3024769.56</v>
      </c>
      <c r="D5358" s="6">
        <v>1639764.73</v>
      </c>
      <c r="E5358" s="6">
        <v>0</v>
      </c>
      <c r="F5358" s="1"/>
    </row>
    <row r="5359" spans="1:6">
      <c r="A5359" t="str">
        <f t="shared" si="1315"/>
        <v>4.5.90.99.00.00 - A Classificar</v>
      </c>
      <c r="B5359" s="3" t="s">
        <v>4633</v>
      </c>
      <c r="C5359" s="4">
        <v>18387580.93</v>
      </c>
      <c r="D5359" s="4">
        <v>69512635.650000006</v>
      </c>
      <c r="E5359" s="4">
        <v>259896733</v>
      </c>
      <c r="F5359" s="1"/>
    </row>
    <row r="5360" spans="1:6" ht="38.25">
      <c r="A5360" t="str">
        <f t="shared" si="1315"/>
        <v>4.5.91.00.00.00 - Aplicação Direta Decorrente de Operação entre 
 Órgãos, Fundos e Entidades Integrantes dos Orçamentos Fiscal e da 
 Seguridade Social</v>
      </c>
      <c r="B5360" s="5" t="s">
        <v>4634</v>
      </c>
      <c r="C5360" s="6">
        <v>142209997.47</v>
      </c>
      <c r="D5360" s="6">
        <v>1262864901.8099999</v>
      </c>
      <c r="E5360" s="6">
        <v>5490089591.8100004</v>
      </c>
      <c r="F5360" s="1"/>
    </row>
    <row r="5361" spans="1:6" ht="25.5">
      <c r="A5361" t="str">
        <f t="shared" si="1315"/>
        <v>4.5.95.00.00.00 - Aplicação Direta à conta de recursos de que tratam 
 os §§ 1º e 2º do art. 24 da Lei Complementar no 141, de 2012</v>
      </c>
      <c r="B5361" s="3" t="s">
        <v>4635</v>
      </c>
      <c r="C5361" s="4">
        <v>600000</v>
      </c>
      <c r="D5361" s="4">
        <v>0</v>
      </c>
      <c r="E5361" s="4">
        <v>0</v>
      </c>
      <c r="F5361" s="1"/>
    </row>
    <row r="5362" spans="1:6" ht="25.5">
      <c r="A5362" t="str">
        <f t="shared" si="1315"/>
        <v>4.5.96.00.00.00 - Aplicação Direta à conta de recursos de que trata o 
 art. 25 da Lei Complementar no 141, de 2012</v>
      </c>
      <c r="B5362" s="5" t="s">
        <v>4636</v>
      </c>
      <c r="C5362" s="6">
        <v>0</v>
      </c>
      <c r="D5362" s="6">
        <v>0</v>
      </c>
      <c r="E5362" s="6">
        <v>0</v>
      </c>
      <c r="F5362" s="1"/>
    </row>
    <row r="5363" spans="1:6">
      <c r="A5363" t="str">
        <f t="shared" si="1315"/>
        <v>4.5.99.00.00.00 - A Definir</v>
      </c>
      <c r="B5363" s="3" t="s">
        <v>4637</v>
      </c>
      <c r="C5363" s="4">
        <v>736686.32</v>
      </c>
      <c r="D5363" s="4">
        <v>0</v>
      </c>
      <c r="E5363" s="4">
        <v>0</v>
      </c>
      <c r="F5363" s="1"/>
    </row>
    <row r="5364" spans="1:6">
      <c r="A5364" t="str">
        <f t="shared" si="1315"/>
        <v>4.6.00.00.00.00 - Amortização da Dívida</v>
      </c>
      <c r="B5364" s="5" t="s">
        <v>4638</v>
      </c>
      <c r="C5364" s="6">
        <v>8967866781.5499992</v>
      </c>
      <c r="D5364" s="6">
        <v>18572392624.09</v>
      </c>
      <c r="E5364" s="6">
        <v>925331634466.58997</v>
      </c>
      <c r="F5364" s="1"/>
    </row>
    <row r="5365" spans="1:6">
      <c r="A5365" t="str">
        <f t="shared" si="1315"/>
        <v>4.6.90.00.00.00 - Aplicações Diretas</v>
      </c>
      <c r="B5365" s="3" t="s">
        <v>4642</v>
      </c>
      <c r="C5365" s="4">
        <v>8366102250.2799997</v>
      </c>
      <c r="D5365" s="4">
        <v>18482535877.860001</v>
      </c>
      <c r="E5365" s="4">
        <v>925331634466.60999</v>
      </c>
      <c r="F5365" s="1"/>
    </row>
    <row r="5366" spans="1:6">
      <c r="A5366" t="str">
        <f t="shared" si="1315"/>
        <v>4.6.90.71.00.00 - Principal da Dívida Contratual Resgatado</v>
      </c>
      <c r="B5366" s="5" t="s">
        <v>4643</v>
      </c>
      <c r="C5366" s="6">
        <v>7603514992.6300001</v>
      </c>
      <c r="D5366" s="6">
        <v>17823683786.139999</v>
      </c>
      <c r="E5366" s="6">
        <v>89134844965.990005</v>
      </c>
      <c r="F5366" s="1"/>
    </row>
    <row r="5367" spans="1:6">
      <c r="A5367" t="str">
        <f t="shared" si="1315"/>
        <v>4.6.90.72.00.00 - Principal da Dívida Mobiliária Resgatado</v>
      </c>
      <c r="B5367" s="3" t="s">
        <v>4644</v>
      </c>
      <c r="C5367" s="4">
        <v>33130739.93</v>
      </c>
      <c r="D5367" s="4">
        <v>0</v>
      </c>
      <c r="E5367" s="4">
        <v>182235093950.70999</v>
      </c>
      <c r="F5367" s="1"/>
    </row>
    <row r="5368" spans="1:6" ht="25.5">
      <c r="A5368" t="str">
        <f t="shared" si="1315"/>
        <v>4.6.90.73.00.00 - Correção Monetária ou Cambial da Dívida Contratual 
 Resgatada</v>
      </c>
      <c r="B5368" s="5" t="s">
        <v>4645</v>
      </c>
      <c r="C5368" s="6">
        <v>38007501.840000004</v>
      </c>
      <c r="D5368" s="6">
        <v>0</v>
      </c>
      <c r="E5368" s="6">
        <v>0</v>
      </c>
      <c r="F5368" s="1"/>
    </row>
    <row r="5369" spans="1:6" ht="25.5">
      <c r="A5369" t="str">
        <f t="shared" si="1315"/>
        <v>4.6.90.74.00.00 - Correção Monetária ou Cambial da Dívida Mobiliária 
 Resgatada</v>
      </c>
      <c r="B5369" s="3" t="s">
        <v>4646</v>
      </c>
      <c r="C5369" s="4">
        <v>952853.55</v>
      </c>
      <c r="D5369" s="4">
        <v>0</v>
      </c>
      <c r="E5369" s="4">
        <v>0</v>
      </c>
      <c r="F5369" s="1"/>
    </row>
    <row r="5370" spans="1:6" ht="25.5">
      <c r="A5370" t="str">
        <f t="shared" si="1315"/>
        <v>4.6.90.75.00.00 - Correção Monetária da Dívida de Operações de 
 Crédito por Antecipação da Receita</v>
      </c>
      <c r="B5370" s="5" t="s">
        <v>4647</v>
      </c>
      <c r="C5370" s="6">
        <v>974657.14</v>
      </c>
      <c r="D5370" s="6">
        <v>0</v>
      </c>
      <c r="E5370" s="6">
        <v>0</v>
      </c>
      <c r="F5370" s="1"/>
    </row>
    <row r="5371" spans="1:6" ht="25.5">
      <c r="A5371" t="str">
        <f t="shared" si="1315"/>
        <v>4.6.90.76.00.00 - Principal Corrigido da Dívida Mobiliária 
 Refinanciado</v>
      </c>
      <c r="B5371" s="3" t="s">
        <v>4648</v>
      </c>
      <c r="C5371" s="4">
        <v>9581013.1400000006</v>
      </c>
      <c r="D5371" s="4">
        <v>0</v>
      </c>
      <c r="E5371" s="4">
        <v>650571200178.54004</v>
      </c>
      <c r="F5371" s="1"/>
    </row>
    <row r="5372" spans="1:6" ht="25.5">
      <c r="A5372" t="str">
        <f t="shared" si="1315"/>
        <v>4.6.90.77.00.00 - Principal Corrigido da Dívida Contratual 
 Refinanciado</v>
      </c>
      <c r="B5372" s="5" t="s">
        <v>4649</v>
      </c>
      <c r="C5372" s="6">
        <v>180777324.94999999</v>
      </c>
      <c r="D5372" s="6">
        <v>628514770.96000004</v>
      </c>
      <c r="E5372" s="6">
        <v>3390495371.3699999</v>
      </c>
      <c r="F5372" s="1"/>
    </row>
    <row r="5373" spans="1:6">
      <c r="A5373" t="str">
        <f t="shared" si="1315"/>
        <v>4.6.90.91.00.00 - Sentenças Judiciais</v>
      </c>
      <c r="B5373" s="3" t="s">
        <v>4650</v>
      </c>
      <c r="C5373" s="4">
        <v>368245387.85000002</v>
      </c>
      <c r="D5373" s="4">
        <v>0</v>
      </c>
      <c r="E5373" s="4">
        <v>0</v>
      </c>
      <c r="F5373" s="1"/>
    </row>
    <row r="5374" spans="1:6">
      <c r="A5374" t="str">
        <f t="shared" si="1315"/>
        <v>4.6.90.92.00.00 - Despesas de Exercícios Anteriores</v>
      </c>
      <c r="B5374" s="5" t="s">
        <v>4651</v>
      </c>
      <c r="C5374" s="6">
        <v>8312426.3099999996</v>
      </c>
      <c r="D5374" s="6">
        <v>17407571.649999999</v>
      </c>
      <c r="E5374" s="6">
        <v>0</v>
      </c>
      <c r="F5374" s="1"/>
    </row>
    <row r="5375" spans="1:6">
      <c r="A5375" t="str">
        <f t="shared" si="1315"/>
        <v>4.6.90.93.00.00 - Indenizações e Restituições</v>
      </c>
      <c r="B5375" s="3" t="s">
        <v>4652</v>
      </c>
      <c r="C5375" s="4">
        <v>20777997.84</v>
      </c>
      <c r="D5375" s="4">
        <v>9401235.5199999996</v>
      </c>
      <c r="E5375" s="4">
        <v>0</v>
      </c>
      <c r="F5375" s="1"/>
    </row>
    <row r="5376" spans="1:6">
      <c r="A5376" t="str">
        <f t="shared" si="1315"/>
        <v>4.6.90.99.00.00 - A Classificar</v>
      </c>
      <c r="B5376" s="5" t="s">
        <v>4653</v>
      </c>
      <c r="C5376" s="6">
        <v>101827355.09999999</v>
      </c>
      <c r="D5376" s="6">
        <v>3528513.59</v>
      </c>
      <c r="E5376" s="6">
        <v>0</v>
      </c>
      <c r="F5376" s="1"/>
    </row>
    <row r="5377" spans="1:6" ht="25.5">
      <c r="A5377" t="str">
        <f t="shared" si="1315"/>
        <v>4.6.95.00.00.00 - Aplicação Direta à conta de recursos de que tratam 
 os §§ 1º e 2º do art. 24 da Lei Complementar no 141, de 2012</v>
      </c>
      <c r="B5377" s="3" t="s">
        <v>4654</v>
      </c>
      <c r="C5377" s="4">
        <v>745954.8</v>
      </c>
      <c r="D5377" s="4">
        <v>0</v>
      </c>
      <c r="E5377" s="4">
        <v>0</v>
      </c>
      <c r="F5377" s="1"/>
    </row>
    <row r="5378" spans="1:6" ht="25.5">
      <c r="A5378" t="str">
        <f t="shared" si="1315"/>
        <v>4.6.96.00.00.00 - Aplicação Direta à conta de recursos de que trata o 
 art. 25 da Lei Complementar no 141, de 2012</v>
      </c>
      <c r="B5378" s="5" t="s">
        <v>4655</v>
      </c>
      <c r="C5378" s="6">
        <v>994107.69</v>
      </c>
      <c r="D5378" s="6">
        <v>0</v>
      </c>
      <c r="E5378" s="6">
        <v>0</v>
      </c>
      <c r="F5378" s="1"/>
    </row>
    <row r="5379" spans="1:6">
      <c r="A5379" t="str">
        <f t="shared" si="1315"/>
        <v>4.6.99.00.00.00 - A Definir</v>
      </c>
      <c r="B5379" s="3" t="s">
        <v>4656</v>
      </c>
      <c r="C5379" s="4">
        <v>600024468.77999997</v>
      </c>
      <c r="D5379" s="4">
        <v>89856746.230000004</v>
      </c>
      <c r="E5379" s="4">
        <v>-0.02</v>
      </c>
      <c r="F5379" s="1"/>
    </row>
    <row r="5387" spans="1:6">
      <c r="C5387" s="37" t="s">
        <v>30</v>
      </c>
      <c r="D5387" s="37" t="s">
        <v>704</v>
      </c>
      <c r="E5387" s="37" t="s">
        <v>705</v>
      </c>
    </row>
    <row r="5388" spans="1:6" ht="25.5">
      <c r="B5388" s="38" t="s">
        <v>1943</v>
      </c>
      <c r="C5388" s="2" t="s">
        <v>1692</v>
      </c>
      <c r="D5388" s="2" t="s">
        <v>1692</v>
      </c>
      <c r="E5388" s="2" t="s">
        <v>1692</v>
      </c>
    </row>
    <row r="5389" spans="1:6">
      <c r="A5389" t="str">
        <f t="shared" ref="A5389:A5452" si="1316">TRIM(B5389)</f>
        <v>Despesas Exceto Intraorçamentárias</v>
      </c>
      <c r="B5389" s="3" t="s">
        <v>0</v>
      </c>
      <c r="C5389" s="4">
        <v>470621440754.79999</v>
      </c>
      <c r="D5389" s="4">
        <v>733296449925.52002</v>
      </c>
      <c r="E5389" s="4">
        <v>2615416500707.5098</v>
      </c>
    </row>
    <row r="5390" spans="1:6">
      <c r="A5390" t="str">
        <f t="shared" si="1316"/>
        <v>01 - Legislativa</v>
      </c>
      <c r="B5390" s="5" t="s">
        <v>1</v>
      </c>
      <c r="C5390" s="6">
        <v>11892081800.15</v>
      </c>
      <c r="D5390" s="6">
        <v>15262652177.299999</v>
      </c>
      <c r="E5390" s="6">
        <v>6311891263.3100004</v>
      </c>
    </row>
    <row r="5391" spans="1:6">
      <c r="A5391" t="str">
        <f t="shared" si="1316"/>
        <v>01.031 - Ação Legislativa</v>
      </c>
      <c r="B5391" s="3" t="s">
        <v>4658</v>
      </c>
      <c r="C5391" s="4">
        <v>10243269544.74</v>
      </c>
      <c r="D5391" s="4">
        <v>4707276700.21</v>
      </c>
      <c r="E5391" s="4">
        <v>858987040.05999994</v>
      </c>
    </row>
    <row r="5392" spans="1:6">
      <c r="A5392" t="str">
        <f t="shared" si="1316"/>
        <v>01.032 - Controle Externo</v>
      </c>
      <c r="B5392" s="5" t="s">
        <v>4659</v>
      </c>
      <c r="C5392" s="6">
        <v>452297683.54000002</v>
      </c>
      <c r="D5392" s="6">
        <v>3346605400.5300002</v>
      </c>
      <c r="E5392" s="6">
        <v>196122526.5</v>
      </c>
    </row>
    <row r="5393" spans="1:5">
      <c r="A5393" t="str">
        <f t="shared" si="1316"/>
        <v>01.122 - Administração Geral</v>
      </c>
      <c r="B5393" s="3" t="s">
        <v>4660</v>
      </c>
      <c r="C5393" s="4">
        <v>857824390.88999999</v>
      </c>
      <c r="D5393" s="4">
        <v>6357852859.3599997</v>
      </c>
      <c r="E5393" s="4">
        <v>4537489362.5299997</v>
      </c>
    </row>
    <row r="5394" spans="1:5">
      <c r="A5394" t="str">
        <f t="shared" si="1316"/>
        <v>01.999 - Demais Subfunções Legislativa</v>
      </c>
      <c r="B5394" s="5" t="s">
        <v>4861</v>
      </c>
      <c r="C5394" s="6">
        <v>338690180.98000002</v>
      </c>
      <c r="D5394" s="6">
        <v>850917217.20000005</v>
      </c>
      <c r="E5394" s="6">
        <v>719292334.22000003</v>
      </c>
    </row>
    <row r="5395" spans="1:5">
      <c r="A5395" t="str">
        <f t="shared" si="1316"/>
        <v>02 - Judiciária</v>
      </c>
      <c r="B5395" s="3" t="s">
        <v>4662</v>
      </c>
      <c r="C5395" s="4">
        <v>1277590203.8800001</v>
      </c>
      <c r="D5395" s="4">
        <v>37607466568.379997</v>
      </c>
      <c r="E5395" s="4">
        <v>28315755274.419998</v>
      </c>
    </row>
    <row r="5396" spans="1:5">
      <c r="A5396" t="str">
        <f t="shared" si="1316"/>
        <v>02.061 - Ação Judiciária</v>
      </c>
      <c r="B5396" s="5" t="s">
        <v>4663</v>
      </c>
      <c r="C5396" s="6">
        <v>386069108.86000001</v>
      </c>
      <c r="D5396" s="6">
        <v>22517242630.439999</v>
      </c>
      <c r="E5396" s="6">
        <v>2568164754.8099999</v>
      </c>
    </row>
    <row r="5397" spans="1:5">
      <c r="A5397" t="str">
        <f t="shared" si="1316"/>
        <v>02.062 - Defesa do Interesse Público no Processo Judiciário</v>
      </c>
      <c r="B5397" s="3" t="s">
        <v>4664</v>
      </c>
      <c r="C5397" s="4">
        <v>338590441.30000001</v>
      </c>
      <c r="D5397" s="4">
        <v>137023900.44999999</v>
      </c>
      <c r="E5397" s="4">
        <v>0</v>
      </c>
    </row>
    <row r="5398" spans="1:5">
      <c r="A5398" t="str">
        <f t="shared" si="1316"/>
        <v>02.122 - Administração Geral</v>
      </c>
      <c r="B5398" s="5" t="s">
        <v>4665</v>
      </c>
      <c r="C5398" s="6">
        <v>476708302.64999998</v>
      </c>
      <c r="D5398" s="6">
        <v>13270151173.450001</v>
      </c>
      <c r="E5398" s="6">
        <v>23284768678.470001</v>
      </c>
    </row>
    <row r="5399" spans="1:5">
      <c r="A5399" t="str">
        <f t="shared" si="1316"/>
        <v>02.999 - Demais Subfunções Judiciária</v>
      </c>
      <c r="B5399" s="3" t="s">
        <v>4862</v>
      </c>
      <c r="C5399" s="4">
        <v>76222351.069999993</v>
      </c>
      <c r="D5399" s="4">
        <v>1683048864.04</v>
      </c>
      <c r="E5399" s="4">
        <v>2462821841.1399999</v>
      </c>
    </row>
    <row r="5400" spans="1:5">
      <c r="A5400" t="str">
        <f t="shared" si="1316"/>
        <v>03 - Essencial à Justiça</v>
      </c>
      <c r="B5400" s="5" t="s">
        <v>4667</v>
      </c>
      <c r="C5400" s="6">
        <v>670770399.72000003</v>
      </c>
      <c r="D5400" s="6">
        <v>17442768324.110001</v>
      </c>
      <c r="E5400" s="6">
        <v>5621516392.0699997</v>
      </c>
    </row>
    <row r="5401" spans="1:5">
      <c r="A5401" t="str">
        <f t="shared" si="1316"/>
        <v>03.091 - Defesa da Ordem Jurídica</v>
      </c>
      <c r="B5401" s="3" t="s">
        <v>4668</v>
      </c>
      <c r="C5401" s="4">
        <v>120932041.88</v>
      </c>
      <c r="D5401" s="4">
        <v>3422129944.4400001</v>
      </c>
      <c r="E5401" s="4">
        <v>0</v>
      </c>
    </row>
    <row r="5402" spans="1:5">
      <c r="A5402" t="str">
        <f t="shared" si="1316"/>
        <v>03.092 - Representação Judicial e Extrajudicial</v>
      </c>
      <c r="B5402" s="5" t="s">
        <v>4669</v>
      </c>
      <c r="C5402" s="6">
        <v>214747500.91999999</v>
      </c>
      <c r="D5402" s="6">
        <v>1758268973.05</v>
      </c>
      <c r="E5402" s="6">
        <v>427668664.04000002</v>
      </c>
    </row>
    <row r="5403" spans="1:5">
      <c r="A5403" t="str">
        <f t="shared" si="1316"/>
        <v>03.122 - Administração Geral</v>
      </c>
      <c r="B5403" s="3" t="s">
        <v>4670</v>
      </c>
      <c r="C5403" s="4">
        <v>243976784.31999999</v>
      </c>
      <c r="D5403" s="4">
        <v>8012970987.79</v>
      </c>
      <c r="E5403" s="4">
        <v>3680358252.8200002</v>
      </c>
    </row>
    <row r="5404" spans="1:5">
      <c r="A5404" t="str">
        <f t="shared" si="1316"/>
        <v>03.999 - Demais Subfunções Essencial à Justiça</v>
      </c>
      <c r="B5404" s="5" t="s">
        <v>4863</v>
      </c>
      <c r="C5404" s="6">
        <v>91114072.599999994</v>
      </c>
      <c r="D5404" s="6">
        <v>4249398418.8299999</v>
      </c>
      <c r="E5404" s="6">
        <v>1513489475.21</v>
      </c>
    </row>
    <row r="5405" spans="1:5">
      <c r="A5405" t="str">
        <f t="shared" si="1316"/>
        <v>04 - Administração</v>
      </c>
      <c r="B5405" s="3" t="s">
        <v>4672</v>
      </c>
      <c r="C5405" s="4">
        <v>50577082900.940002</v>
      </c>
      <c r="D5405" s="4">
        <v>33827283727.23</v>
      </c>
      <c r="E5405" s="4">
        <v>21801008784.009998</v>
      </c>
    </row>
    <row r="5406" spans="1:5">
      <c r="A5406" t="str">
        <f t="shared" si="1316"/>
        <v>04.121 - Planejamento e Orçamento</v>
      </c>
      <c r="B5406" s="5" t="s">
        <v>4673</v>
      </c>
      <c r="C5406" s="6">
        <v>1201878401.8199999</v>
      </c>
      <c r="D5406" s="6">
        <v>252983357.65000001</v>
      </c>
      <c r="E5406" s="6">
        <v>55865749.259999998</v>
      </c>
    </row>
    <row r="5407" spans="1:5">
      <c r="A5407" t="str">
        <f t="shared" si="1316"/>
        <v>04.122 - Administração Geral</v>
      </c>
      <c r="B5407" s="3" t="s">
        <v>4674</v>
      </c>
      <c r="C5407" s="4">
        <v>39867400533.959999</v>
      </c>
      <c r="D5407" s="4">
        <v>20559779618.77</v>
      </c>
      <c r="E5407" s="4">
        <v>17521605522.419998</v>
      </c>
    </row>
    <row r="5408" spans="1:5">
      <c r="A5408" t="str">
        <f t="shared" si="1316"/>
        <v>04.123 - Administração Financeira</v>
      </c>
      <c r="B5408" s="5" t="s">
        <v>4675</v>
      </c>
      <c r="C5408" s="6">
        <v>4346359967.21</v>
      </c>
      <c r="D5408" s="6">
        <v>4582762974.75</v>
      </c>
      <c r="E5408" s="6">
        <v>41973863.780000001</v>
      </c>
    </row>
    <row r="5409" spans="1:5">
      <c r="A5409" t="str">
        <f t="shared" si="1316"/>
        <v>04.124 - Controle Interno</v>
      </c>
      <c r="B5409" s="3" t="s">
        <v>4676</v>
      </c>
      <c r="C5409" s="4">
        <v>318650583.98000002</v>
      </c>
      <c r="D5409" s="4">
        <v>56788511.920000002</v>
      </c>
      <c r="E5409" s="4">
        <v>82763323.629999995</v>
      </c>
    </row>
    <row r="5410" spans="1:5">
      <c r="A5410" t="str">
        <f t="shared" si="1316"/>
        <v>04.125 - Normatização e Fiscalização</v>
      </c>
      <c r="B5410" s="5" t="s">
        <v>4677</v>
      </c>
      <c r="C5410" s="6">
        <v>216130090.63</v>
      </c>
      <c r="D5410" s="6">
        <v>660280776.66999996</v>
      </c>
      <c r="E5410" s="6">
        <v>145451591.56999999</v>
      </c>
    </row>
    <row r="5411" spans="1:5">
      <c r="A5411" t="str">
        <f t="shared" si="1316"/>
        <v>04.126 - Tecnologia da Informação</v>
      </c>
      <c r="B5411" s="3" t="s">
        <v>4678</v>
      </c>
      <c r="C5411" s="4">
        <v>720084451.50999999</v>
      </c>
      <c r="D5411" s="4">
        <v>1053313114.95</v>
      </c>
      <c r="E5411" s="4">
        <v>2205949121.7399998</v>
      </c>
    </row>
    <row r="5412" spans="1:5">
      <c r="A5412" t="str">
        <f t="shared" si="1316"/>
        <v>04.127 - Ordenamento Territorial</v>
      </c>
      <c r="B5412" s="5" t="s">
        <v>4679</v>
      </c>
      <c r="C5412" s="6">
        <v>93337794.140000001</v>
      </c>
      <c r="D5412" s="6">
        <v>151410123.71000001</v>
      </c>
      <c r="E5412" s="6">
        <v>42986320.68</v>
      </c>
    </row>
    <row r="5413" spans="1:5">
      <c r="A5413" t="str">
        <f t="shared" si="1316"/>
        <v>04.128 - Formação de Recursos Humanos</v>
      </c>
      <c r="B5413" s="3" t="s">
        <v>4680</v>
      </c>
      <c r="C5413" s="4">
        <v>258904407.65000001</v>
      </c>
      <c r="D5413" s="4">
        <v>100660440.34</v>
      </c>
      <c r="E5413" s="4">
        <v>9144305.3100000005</v>
      </c>
    </row>
    <row r="5414" spans="1:5">
      <c r="A5414" t="str">
        <f t="shared" si="1316"/>
        <v>04.129 - Administração de Receitas</v>
      </c>
      <c r="B5414" s="5" t="s">
        <v>4681</v>
      </c>
      <c r="C5414" s="6">
        <v>808904886.36000001</v>
      </c>
      <c r="D5414" s="6">
        <v>2314857486.5599999</v>
      </c>
      <c r="E5414" s="6">
        <v>48819766.770000003</v>
      </c>
    </row>
    <row r="5415" spans="1:5">
      <c r="A5415" t="str">
        <f t="shared" si="1316"/>
        <v>04.130 - Administração de Concessões</v>
      </c>
      <c r="B5415" s="3" t="s">
        <v>4682</v>
      </c>
      <c r="C5415" s="4">
        <v>12047638.58</v>
      </c>
      <c r="D5415" s="4">
        <v>5426081.3399999999</v>
      </c>
      <c r="E5415" s="4">
        <v>0</v>
      </c>
    </row>
    <row r="5416" spans="1:5">
      <c r="A5416" t="str">
        <f t="shared" si="1316"/>
        <v>04.131 - Comunicação Social</v>
      </c>
      <c r="B5416" s="5" t="s">
        <v>4683</v>
      </c>
      <c r="C5416" s="6">
        <v>629949056.87</v>
      </c>
      <c r="D5416" s="6">
        <v>636225473.19000006</v>
      </c>
      <c r="E5416" s="6">
        <v>301208018.12</v>
      </c>
    </row>
    <row r="5417" spans="1:5">
      <c r="A5417" t="str">
        <f t="shared" si="1316"/>
        <v>04.999 - Demais Subfunções Administração</v>
      </c>
      <c r="B5417" s="3" t="s">
        <v>4864</v>
      </c>
      <c r="C5417" s="4">
        <v>2103435088.23</v>
      </c>
      <c r="D5417" s="4">
        <v>3452795767.3800001</v>
      </c>
      <c r="E5417" s="4">
        <v>1345241200.73</v>
      </c>
    </row>
    <row r="5418" spans="1:5">
      <c r="A5418" t="str">
        <f t="shared" si="1316"/>
        <v>05 - Defesa Nacional</v>
      </c>
      <c r="B5418" s="5" t="s">
        <v>4685</v>
      </c>
      <c r="C5418" s="6">
        <v>16830007.27</v>
      </c>
      <c r="D5418" s="6"/>
      <c r="E5418" s="6">
        <v>61596446693.900002</v>
      </c>
    </row>
    <row r="5419" spans="1:5">
      <c r="A5419" t="str">
        <f t="shared" si="1316"/>
        <v>05.151 - Defesa Área</v>
      </c>
      <c r="B5419" s="3" t="s">
        <v>4686</v>
      </c>
      <c r="C5419" s="4"/>
      <c r="D5419" s="4"/>
      <c r="E5419" s="4">
        <v>4937633082.5100002</v>
      </c>
    </row>
    <row r="5420" spans="1:5">
      <c r="A5420" t="str">
        <f t="shared" si="1316"/>
        <v>05.152 - Defesa Naval</v>
      </c>
      <c r="B5420" s="5" t="s">
        <v>4687</v>
      </c>
      <c r="C5420" s="6">
        <v>156642.06</v>
      </c>
      <c r="D5420" s="6"/>
      <c r="E5420" s="6">
        <v>1841989641.22</v>
      </c>
    </row>
    <row r="5421" spans="1:5">
      <c r="A5421" t="str">
        <f t="shared" si="1316"/>
        <v>05.153 - Defesa Terrestre</v>
      </c>
      <c r="B5421" s="3" t="s">
        <v>4688</v>
      </c>
      <c r="C5421" s="4">
        <v>8185965.5499999998</v>
      </c>
      <c r="D5421" s="4"/>
      <c r="E5421" s="4">
        <v>1889232073.3699999</v>
      </c>
    </row>
    <row r="5422" spans="1:5">
      <c r="A5422" t="str">
        <f t="shared" si="1316"/>
        <v>05.122 - Administração Geral</v>
      </c>
      <c r="B5422" s="5" t="s">
        <v>4689</v>
      </c>
      <c r="C5422" s="6">
        <v>4775233.47</v>
      </c>
      <c r="D5422" s="6"/>
      <c r="E5422" s="6">
        <v>44543976337.889999</v>
      </c>
    </row>
    <row r="5423" spans="1:5">
      <c r="A5423" t="str">
        <f t="shared" si="1316"/>
        <v>05.999 - Demais Subfunções Defesa Nacional</v>
      </c>
      <c r="B5423" s="3" t="s">
        <v>4865</v>
      </c>
      <c r="C5423" s="4">
        <v>3712166.19</v>
      </c>
      <c r="D5423" s="4"/>
      <c r="E5423" s="4">
        <v>8383615558.9099998</v>
      </c>
    </row>
    <row r="5424" spans="1:5">
      <c r="A5424" t="str">
        <f t="shared" si="1316"/>
        <v>06 - Segurança Pública</v>
      </c>
      <c r="B5424" s="5" t="s">
        <v>4691</v>
      </c>
      <c r="C5424" s="6">
        <v>4834116858.6999998</v>
      </c>
      <c r="D5424" s="6">
        <v>71770502654.339996</v>
      </c>
      <c r="E5424" s="6">
        <v>8816085565.0200005</v>
      </c>
    </row>
    <row r="5425" spans="1:5">
      <c r="A5425" t="str">
        <f t="shared" si="1316"/>
        <v>06.181 - Policiamento</v>
      </c>
      <c r="B5425" s="3" t="s">
        <v>4692</v>
      </c>
      <c r="C5425" s="4">
        <v>2177090444.9299998</v>
      </c>
      <c r="D5425" s="4">
        <v>21003033283.240002</v>
      </c>
      <c r="E5425" s="4">
        <v>1014176743.26</v>
      </c>
    </row>
    <row r="5426" spans="1:5">
      <c r="A5426" t="str">
        <f t="shared" si="1316"/>
        <v>06.182 - Defesa Civil</v>
      </c>
      <c r="B5426" s="5" t="s">
        <v>4693</v>
      </c>
      <c r="C5426" s="6">
        <v>544628867.62</v>
      </c>
      <c r="D5426" s="6">
        <v>1248930704.3699999</v>
      </c>
      <c r="E5426" s="6">
        <v>1302579164.72</v>
      </c>
    </row>
    <row r="5427" spans="1:5">
      <c r="A5427" t="str">
        <f t="shared" si="1316"/>
        <v>06.183 - Informação e Inteligência</v>
      </c>
      <c r="B5427" s="3" t="s">
        <v>4694</v>
      </c>
      <c r="C5427" s="4">
        <v>50372581.93</v>
      </c>
      <c r="D5427" s="4">
        <v>493854680.62</v>
      </c>
      <c r="E5427" s="4">
        <v>764976858.25</v>
      </c>
    </row>
    <row r="5428" spans="1:5">
      <c r="A5428" t="str">
        <f t="shared" si="1316"/>
        <v>06.122 - Administração Geral</v>
      </c>
      <c r="B5428" s="5" t="s">
        <v>4695</v>
      </c>
      <c r="C5428" s="6">
        <v>1638219331.8</v>
      </c>
      <c r="D5428" s="6">
        <v>38343062821.839996</v>
      </c>
      <c r="E5428" s="6">
        <v>5441720432.1700001</v>
      </c>
    </row>
    <row r="5429" spans="1:5">
      <c r="A5429" t="str">
        <f t="shared" si="1316"/>
        <v>06.999 - Demais Subfunções Segurança Pública</v>
      </c>
      <c r="B5429" s="3" t="s">
        <v>4866</v>
      </c>
      <c r="C5429" s="4">
        <v>423805632.42000002</v>
      </c>
      <c r="D5429" s="4">
        <v>10681621164.27</v>
      </c>
      <c r="E5429" s="4">
        <v>292632366.62</v>
      </c>
    </row>
    <row r="5430" spans="1:5">
      <c r="A5430" t="str">
        <f t="shared" si="1316"/>
        <v>07 - Relações Exteriores</v>
      </c>
      <c r="B5430" s="5" t="s">
        <v>4697</v>
      </c>
      <c r="C5430" s="6">
        <v>5295781.68</v>
      </c>
      <c r="D5430" s="6">
        <v>2931255.86</v>
      </c>
      <c r="E5430" s="6">
        <v>2769130841.9400001</v>
      </c>
    </row>
    <row r="5431" spans="1:5">
      <c r="A5431" t="str">
        <f t="shared" si="1316"/>
        <v>07.211 - Relações Diplomáticas</v>
      </c>
      <c r="B5431" s="3" t="s">
        <v>4698</v>
      </c>
      <c r="C5431" s="4"/>
      <c r="D5431" s="4">
        <v>256653.29</v>
      </c>
      <c r="E5431" s="4">
        <v>745900064.54999995</v>
      </c>
    </row>
    <row r="5432" spans="1:5">
      <c r="A5432" t="str">
        <f t="shared" si="1316"/>
        <v>07.212 - Cooperação Internacional</v>
      </c>
      <c r="B5432" s="5" t="s">
        <v>4699</v>
      </c>
      <c r="C5432" s="6">
        <v>1660440.82</v>
      </c>
      <c r="D5432" s="6">
        <v>94943.21</v>
      </c>
      <c r="E5432" s="6">
        <v>41983065.630000003</v>
      </c>
    </row>
    <row r="5433" spans="1:5">
      <c r="A5433" t="str">
        <f t="shared" si="1316"/>
        <v>07.122 - Administração Geral</v>
      </c>
      <c r="B5433" s="3" t="s">
        <v>4700</v>
      </c>
      <c r="C5433" s="4">
        <v>1741214.79</v>
      </c>
      <c r="D5433" s="4">
        <v>2526150.4700000002</v>
      </c>
      <c r="E5433" s="4">
        <v>1312267798.3499999</v>
      </c>
    </row>
    <row r="5434" spans="1:5">
      <c r="A5434" t="str">
        <f t="shared" si="1316"/>
        <v>07.999 - Demais Subfunções Relações Exteriores</v>
      </c>
      <c r="B5434" s="5" t="s">
        <v>4867</v>
      </c>
      <c r="C5434" s="6">
        <v>1894126.07</v>
      </c>
      <c r="D5434" s="6">
        <v>53508.89</v>
      </c>
      <c r="E5434" s="6">
        <v>668979913.40999997</v>
      </c>
    </row>
    <row r="5435" spans="1:5">
      <c r="A5435" t="str">
        <f t="shared" si="1316"/>
        <v>08 - Assistência Social</v>
      </c>
      <c r="B5435" s="3" t="s">
        <v>4702</v>
      </c>
      <c r="C5435" s="4">
        <v>13764161554.08</v>
      </c>
      <c r="D5435" s="4">
        <v>5137118315.3100004</v>
      </c>
      <c r="E5435" s="4">
        <v>79742744575.869995</v>
      </c>
    </row>
    <row r="5436" spans="1:5">
      <c r="A5436" t="str">
        <f t="shared" si="1316"/>
        <v>08.241 - Assistência ao Idoso</v>
      </c>
      <c r="B5436" s="5" t="s">
        <v>4703</v>
      </c>
      <c r="C5436" s="6">
        <v>438007233.44999999</v>
      </c>
      <c r="D5436" s="6">
        <v>5188349.74</v>
      </c>
      <c r="E5436" s="6">
        <v>21040401864.580002</v>
      </c>
    </row>
    <row r="5437" spans="1:5">
      <c r="A5437" t="str">
        <f t="shared" si="1316"/>
        <v>08.242 - Assistência ao Portador de Deficiência</v>
      </c>
      <c r="B5437" s="3" t="s">
        <v>4704</v>
      </c>
      <c r="C5437" s="4">
        <v>157211861.16</v>
      </c>
      <c r="D5437" s="4">
        <v>39460763.340000004</v>
      </c>
      <c r="E5437" s="4">
        <v>26938665864</v>
      </c>
    </row>
    <row r="5438" spans="1:5">
      <c r="A5438" t="str">
        <f t="shared" si="1316"/>
        <v>08.243 - Assistência à Criança e ao Adolescente</v>
      </c>
      <c r="B5438" s="5" t="s">
        <v>4705</v>
      </c>
      <c r="C5438" s="6">
        <v>2334854100.8299999</v>
      </c>
      <c r="D5438" s="6">
        <v>501239597.44999999</v>
      </c>
      <c r="E5438" s="6">
        <v>0</v>
      </c>
    </row>
    <row r="5439" spans="1:5">
      <c r="A5439" t="str">
        <f t="shared" si="1316"/>
        <v>08.244 - Assistência Comunitária</v>
      </c>
      <c r="B5439" s="3" t="s">
        <v>4706</v>
      </c>
      <c r="C5439" s="4">
        <v>7015558887.7299995</v>
      </c>
      <c r="D5439" s="4">
        <v>1862075881.6300001</v>
      </c>
      <c r="E5439" s="4">
        <v>30669523230.259998</v>
      </c>
    </row>
    <row r="5440" spans="1:5">
      <c r="A5440" t="str">
        <f t="shared" si="1316"/>
        <v>08.122 - Administração Geral</v>
      </c>
      <c r="B5440" s="5" t="s">
        <v>4707</v>
      </c>
      <c r="C5440" s="6">
        <v>2667302670.46</v>
      </c>
      <c r="D5440" s="6">
        <v>1109722552.3499999</v>
      </c>
      <c r="E5440" s="6">
        <v>169285053.71000001</v>
      </c>
    </row>
    <row r="5441" spans="1:5">
      <c r="A5441" t="str">
        <f t="shared" si="1316"/>
        <v>08.999 - Demais Subfunções Assistência Social</v>
      </c>
      <c r="B5441" s="3" t="s">
        <v>4868</v>
      </c>
      <c r="C5441" s="4">
        <v>1151226800.45</v>
      </c>
      <c r="D5441" s="4">
        <v>1619431170.8</v>
      </c>
      <c r="E5441" s="4">
        <v>924868563.32000005</v>
      </c>
    </row>
    <row r="5442" spans="1:5">
      <c r="A5442" t="str">
        <f t="shared" si="1316"/>
        <v>09 - Previdência Social</v>
      </c>
      <c r="B5442" s="5" t="s">
        <v>4709</v>
      </c>
      <c r="C5442" s="6">
        <v>34466349472.480003</v>
      </c>
      <c r="D5442" s="6">
        <v>138888836336.70999</v>
      </c>
      <c r="E5442" s="6">
        <v>594562630895.34998</v>
      </c>
    </row>
    <row r="5443" spans="1:5">
      <c r="A5443" t="str">
        <f t="shared" si="1316"/>
        <v>09.271 - Previdência Básica</v>
      </c>
      <c r="B5443" s="3" t="s">
        <v>4710</v>
      </c>
      <c r="C5443" s="4">
        <v>1461067125.54</v>
      </c>
      <c r="D5443" s="4">
        <v>2917442082.71</v>
      </c>
      <c r="E5443" s="4">
        <v>499525453410.37</v>
      </c>
    </row>
    <row r="5444" spans="1:5">
      <c r="A5444" t="str">
        <f t="shared" si="1316"/>
        <v>09.272 - Previdência do Regime Estatutário</v>
      </c>
      <c r="B5444" s="5" t="s">
        <v>4711</v>
      </c>
      <c r="C5444" s="6">
        <v>30871475731.77</v>
      </c>
      <c r="D5444" s="6">
        <v>130354670106.41</v>
      </c>
      <c r="E5444" s="6">
        <v>86107661939.309998</v>
      </c>
    </row>
    <row r="5445" spans="1:5">
      <c r="A5445" t="str">
        <f t="shared" si="1316"/>
        <v>09.273 - Previdência Complementar</v>
      </c>
      <c r="B5445" s="3" t="s">
        <v>4712</v>
      </c>
      <c r="C5445" s="4">
        <v>70029522.329999998</v>
      </c>
      <c r="D5445" s="4">
        <v>1601189710.23</v>
      </c>
      <c r="E5445" s="4">
        <v>768692.85</v>
      </c>
    </row>
    <row r="5446" spans="1:5">
      <c r="A5446" t="str">
        <f t="shared" si="1316"/>
        <v>09.274 - Previdência Especial</v>
      </c>
      <c r="B5446" s="5" t="s">
        <v>4713</v>
      </c>
      <c r="C5446" s="6">
        <v>19816112.18</v>
      </c>
      <c r="D5446" s="6">
        <v>123612177.52</v>
      </c>
      <c r="E5446" s="6">
        <v>2813649044.6300001</v>
      </c>
    </row>
    <row r="5447" spans="1:5">
      <c r="A5447" t="str">
        <f t="shared" si="1316"/>
        <v>09.122 - Administração Geral</v>
      </c>
      <c r="B5447" s="3" t="s">
        <v>4714</v>
      </c>
      <c r="C5447" s="4">
        <v>1282200810.1700001</v>
      </c>
      <c r="D5447" s="4">
        <v>693989311.82000005</v>
      </c>
      <c r="E5447" s="4">
        <v>4671237580.8599997</v>
      </c>
    </row>
    <row r="5448" spans="1:5">
      <c r="A5448" t="str">
        <f t="shared" si="1316"/>
        <v>09.999 - Demais Subfunções Previdência Social</v>
      </c>
      <c r="B5448" s="5" t="s">
        <v>4869</v>
      </c>
      <c r="C5448" s="6">
        <v>761760170.49000001</v>
      </c>
      <c r="D5448" s="6">
        <v>3197932948.02</v>
      </c>
      <c r="E5448" s="6">
        <v>1443860227.3299999</v>
      </c>
    </row>
    <row r="5449" spans="1:5">
      <c r="A5449" t="str">
        <f t="shared" si="1316"/>
        <v>10 - Saúde</v>
      </c>
      <c r="B5449" s="3" t="s">
        <v>4716</v>
      </c>
      <c r="C5449" s="4">
        <v>116577963619.39999</v>
      </c>
      <c r="D5449" s="4">
        <v>91002441610.610001</v>
      </c>
      <c r="E5449" s="4">
        <v>106486647739.12</v>
      </c>
    </row>
    <row r="5450" spans="1:5">
      <c r="A5450" t="str">
        <f t="shared" si="1316"/>
        <v>10.301 - Atenção Básica</v>
      </c>
      <c r="B5450" s="5" t="s">
        <v>4717</v>
      </c>
      <c r="C5450" s="6">
        <v>41364110360.449997</v>
      </c>
      <c r="D5450" s="6">
        <v>2946478024.5</v>
      </c>
      <c r="E5450" s="6">
        <v>20417506315.259998</v>
      </c>
    </row>
    <row r="5451" spans="1:5">
      <c r="A5451" t="str">
        <f t="shared" si="1316"/>
        <v>10.302 - Assistência Hospitalar e Ambulatorial</v>
      </c>
      <c r="B5451" s="3" t="s">
        <v>4718</v>
      </c>
      <c r="C5451" s="4">
        <v>48490833154.669998</v>
      </c>
      <c r="D5451" s="4">
        <v>57017588380.599998</v>
      </c>
      <c r="E5451" s="4">
        <v>49147830253.860001</v>
      </c>
    </row>
    <row r="5452" spans="1:5">
      <c r="A5452" t="str">
        <f t="shared" si="1316"/>
        <v>10.303 - Suporte Profilático e Terapêutico</v>
      </c>
      <c r="B5452" s="5" t="s">
        <v>4719</v>
      </c>
      <c r="C5452" s="6">
        <v>2273472953.9899998</v>
      </c>
      <c r="D5452" s="6">
        <v>5391840294.5900002</v>
      </c>
      <c r="E5452" s="6">
        <v>14467178866.950001</v>
      </c>
    </row>
    <row r="5453" spans="1:5">
      <c r="A5453" t="str">
        <f t="shared" ref="A5453:A5516" si="1317">TRIM(B5453)</f>
        <v>10.304 - Vigilância Sanitária</v>
      </c>
      <c r="B5453" s="3" t="s">
        <v>4720</v>
      </c>
      <c r="C5453" s="4">
        <v>1050319606.35</v>
      </c>
      <c r="D5453" s="4">
        <v>102339661.61</v>
      </c>
      <c r="E5453" s="4">
        <v>323111734.25</v>
      </c>
    </row>
    <row r="5454" spans="1:5">
      <c r="A5454" t="str">
        <f t="shared" si="1317"/>
        <v>10.305 - Vigilância Epidemiológica</v>
      </c>
      <c r="B5454" s="5" t="s">
        <v>4721</v>
      </c>
      <c r="C5454" s="6">
        <v>1943277371.4300001</v>
      </c>
      <c r="D5454" s="6">
        <v>708321488.51999998</v>
      </c>
      <c r="E5454" s="6">
        <v>6373048929.8100004</v>
      </c>
    </row>
    <row r="5455" spans="1:5">
      <c r="A5455" t="str">
        <f t="shared" si="1317"/>
        <v>10.306 - Alimentação e Nutrição</v>
      </c>
      <c r="B5455" s="3" t="s">
        <v>4722</v>
      </c>
      <c r="C5455" s="4">
        <v>217061695.66</v>
      </c>
      <c r="D5455" s="4">
        <v>416432841.04000002</v>
      </c>
      <c r="E5455" s="4">
        <v>33742275</v>
      </c>
    </row>
    <row r="5456" spans="1:5">
      <c r="A5456" t="str">
        <f t="shared" si="1317"/>
        <v>10.122 - Administração Geral</v>
      </c>
      <c r="B5456" s="5" t="s">
        <v>4723</v>
      </c>
      <c r="C5456" s="6">
        <v>16732819417.66</v>
      </c>
      <c r="D5456" s="6">
        <v>22585929158.57</v>
      </c>
      <c r="E5456" s="6">
        <v>10472903400.68</v>
      </c>
    </row>
    <row r="5457" spans="1:5">
      <c r="A5457" t="str">
        <f t="shared" si="1317"/>
        <v>10.999 - Demais Subfunções Saúde</v>
      </c>
      <c r="B5457" s="3" t="s">
        <v>4870</v>
      </c>
      <c r="C5457" s="4">
        <v>4506069059.1899996</v>
      </c>
      <c r="D5457" s="4">
        <v>1833511761.1800001</v>
      </c>
      <c r="E5457" s="4">
        <v>5251325963.3100004</v>
      </c>
    </row>
    <row r="5458" spans="1:5">
      <c r="A5458" t="str">
        <f t="shared" si="1317"/>
        <v>11 - Trabalho</v>
      </c>
      <c r="B5458" s="5" t="s">
        <v>4725</v>
      </c>
      <c r="C5458" s="6">
        <v>890964792.32000005</v>
      </c>
      <c r="D5458" s="6">
        <v>997276826.16999996</v>
      </c>
      <c r="E5458" s="6">
        <v>72398819438.029999</v>
      </c>
    </row>
    <row r="5459" spans="1:5">
      <c r="A5459" t="str">
        <f t="shared" si="1317"/>
        <v>11.331 - Proteção e Benefícios ao Trabalhador</v>
      </c>
      <c r="B5459" s="3" t="s">
        <v>4726</v>
      </c>
      <c r="C5459" s="4">
        <v>404660338.35000002</v>
      </c>
      <c r="D5459" s="4">
        <v>23094612.93</v>
      </c>
      <c r="E5459" s="4">
        <v>55705848225.160004</v>
      </c>
    </row>
    <row r="5460" spans="1:5">
      <c r="A5460" t="str">
        <f t="shared" si="1317"/>
        <v>11.332 - Relações de Trabalho</v>
      </c>
      <c r="B5460" s="5" t="s">
        <v>4727</v>
      </c>
      <c r="C5460" s="6">
        <v>28989817.690000001</v>
      </c>
      <c r="D5460" s="6">
        <v>4233187.29</v>
      </c>
      <c r="E5460" s="6">
        <v>8111736.4699999997</v>
      </c>
    </row>
    <row r="5461" spans="1:5">
      <c r="A5461" t="str">
        <f t="shared" si="1317"/>
        <v>11.333 - Empregabilidade</v>
      </c>
      <c r="B5461" s="3" t="s">
        <v>4728</v>
      </c>
      <c r="C5461" s="4">
        <v>89707841.840000004</v>
      </c>
      <c r="D5461" s="4">
        <v>107196248.92</v>
      </c>
      <c r="E5461" s="4">
        <v>50504358.390000001</v>
      </c>
    </row>
    <row r="5462" spans="1:5">
      <c r="A5462" t="str">
        <f t="shared" si="1317"/>
        <v>11.334 - Fomento ao Trabalho</v>
      </c>
      <c r="B5462" s="5" t="s">
        <v>4729</v>
      </c>
      <c r="C5462" s="6">
        <v>169558493.88</v>
      </c>
      <c r="D5462" s="6">
        <v>164316478.36000001</v>
      </c>
      <c r="E5462" s="6">
        <v>16053812816.799999</v>
      </c>
    </row>
    <row r="5463" spans="1:5">
      <c r="A5463" t="str">
        <f t="shared" si="1317"/>
        <v>11.122 - Administração Geral</v>
      </c>
      <c r="B5463" s="3" t="s">
        <v>4730</v>
      </c>
      <c r="C5463" s="4">
        <v>143763381.40000001</v>
      </c>
      <c r="D5463" s="4">
        <v>388148171.77999997</v>
      </c>
      <c r="E5463" s="4">
        <v>302397699.25999999</v>
      </c>
    </row>
    <row r="5464" spans="1:5">
      <c r="A5464" t="str">
        <f t="shared" si="1317"/>
        <v>11.999 - Demais Subfunções Trabalho</v>
      </c>
      <c r="B5464" s="5" t="s">
        <v>4871</v>
      </c>
      <c r="C5464" s="6">
        <v>54284919.159999996</v>
      </c>
      <c r="D5464" s="6">
        <v>310288126.88999999</v>
      </c>
      <c r="E5464" s="6">
        <v>278144601.94999999</v>
      </c>
    </row>
    <row r="5465" spans="1:5">
      <c r="A5465" t="str">
        <f t="shared" si="1317"/>
        <v>12 - Educação</v>
      </c>
      <c r="B5465" s="3" t="s">
        <v>4732</v>
      </c>
      <c r="C5465" s="4">
        <v>123430179258.39999</v>
      </c>
      <c r="D5465" s="4">
        <v>107823273801.36</v>
      </c>
      <c r="E5465" s="4">
        <v>94545790452.470001</v>
      </c>
    </row>
    <row r="5466" spans="1:5">
      <c r="A5466" t="str">
        <f t="shared" si="1317"/>
        <v>12.361 - Ensino Fundamental</v>
      </c>
      <c r="B5466" s="5" t="s">
        <v>4733</v>
      </c>
      <c r="C5466" s="6">
        <v>75930911658.949997</v>
      </c>
      <c r="D5466" s="6">
        <v>18560998156.220001</v>
      </c>
      <c r="E5466" s="6">
        <v>0</v>
      </c>
    </row>
    <row r="5467" spans="1:5">
      <c r="A5467" t="str">
        <f t="shared" si="1317"/>
        <v>12.362 - Ensino Médio</v>
      </c>
      <c r="B5467" s="3" t="s">
        <v>4734</v>
      </c>
      <c r="C5467" s="4">
        <v>636188704.91999996</v>
      </c>
      <c r="D5467" s="4">
        <v>14272042406.82</v>
      </c>
      <c r="E5467" s="4">
        <v>0</v>
      </c>
    </row>
    <row r="5468" spans="1:5">
      <c r="A5468" t="str">
        <f t="shared" si="1317"/>
        <v>12.363 - Ensino Profissional</v>
      </c>
      <c r="B5468" s="5" t="s">
        <v>4735</v>
      </c>
      <c r="C5468" s="6">
        <v>219081147.94</v>
      </c>
      <c r="D5468" s="6">
        <v>1855624996.3599999</v>
      </c>
      <c r="E5468" s="6">
        <v>11547636836.559999</v>
      </c>
    </row>
    <row r="5469" spans="1:5">
      <c r="A5469" t="str">
        <f t="shared" si="1317"/>
        <v>12.364 - Ensino Superior</v>
      </c>
      <c r="B5469" s="3" t="s">
        <v>4736</v>
      </c>
      <c r="C5469" s="4">
        <v>1055772318.76</v>
      </c>
      <c r="D5469" s="4">
        <v>10103757725.67</v>
      </c>
      <c r="E5469" s="4">
        <v>31874884150.68</v>
      </c>
    </row>
    <row r="5470" spans="1:5">
      <c r="A5470" t="str">
        <f t="shared" si="1317"/>
        <v>12.365 - Educação Infantil</v>
      </c>
      <c r="B5470" s="5" t="s">
        <v>4737</v>
      </c>
      <c r="C5470" s="6">
        <v>23429020498.830002</v>
      </c>
      <c r="D5470" s="6">
        <v>623375372.77999997</v>
      </c>
      <c r="E5470" s="6">
        <v>483009542.91000003</v>
      </c>
    </row>
    <row r="5471" spans="1:5">
      <c r="A5471" t="str">
        <f t="shared" si="1317"/>
        <v>12.366 - Educação de Jovens e Adultos</v>
      </c>
      <c r="B5471" s="3" t="s">
        <v>4738</v>
      </c>
      <c r="C5471" s="4">
        <v>884314906.38</v>
      </c>
      <c r="D5471" s="4">
        <v>1322128267.22</v>
      </c>
      <c r="E5471" s="4">
        <v>391939655.69</v>
      </c>
    </row>
    <row r="5472" spans="1:5">
      <c r="A5472" t="str">
        <f t="shared" si="1317"/>
        <v>12.367 - Educação Especial</v>
      </c>
      <c r="B5472" s="5" t="s">
        <v>4739</v>
      </c>
      <c r="C5472" s="6">
        <v>700461722.89999998</v>
      </c>
      <c r="D5472" s="6">
        <v>982632315.40999997</v>
      </c>
      <c r="E5472" s="6">
        <v>0</v>
      </c>
    </row>
    <row r="5473" spans="1:5">
      <c r="A5473" t="str">
        <f t="shared" si="1317"/>
        <v>12.368 - Educação Básica</v>
      </c>
      <c r="B5473" s="3" t="s">
        <v>4740</v>
      </c>
      <c r="C5473" s="4">
        <v>9328937836.2399998</v>
      </c>
      <c r="D5473" s="4">
        <v>32992109014.650002</v>
      </c>
      <c r="E5473" s="4">
        <v>6434668805.4499998</v>
      </c>
    </row>
    <row r="5474" spans="1:5">
      <c r="A5474" t="str">
        <f t="shared" si="1317"/>
        <v>12.122 - Administração Geral</v>
      </c>
      <c r="B5474" s="5" t="s">
        <v>4741</v>
      </c>
      <c r="C5474" s="6">
        <v>5152222993.96</v>
      </c>
      <c r="D5474" s="6">
        <v>15992897982.73</v>
      </c>
      <c r="E5474" s="6">
        <v>968492429.13</v>
      </c>
    </row>
    <row r="5475" spans="1:5">
      <c r="A5475" t="str">
        <f t="shared" si="1317"/>
        <v>12.999 - Demais Subfunções Educação</v>
      </c>
      <c r="B5475" s="3" t="s">
        <v>4872</v>
      </c>
      <c r="C5475" s="4">
        <v>6093267469.5200005</v>
      </c>
      <c r="D5475" s="4">
        <v>11117707563.5</v>
      </c>
      <c r="E5475" s="4">
        <v>42845159032.050003</v>
      </c>
    </row>
    <row r="5476" spans="1:5">
      <c r="A5476" t="str">
        <f t="shared" si="1317"/>
        <v>13 - Cultura</v>
      </c>
      <c r="B5476" s="5" t="s">
        <v>4743</v>
      </c>
      <c r="C5476" s="6">
        <v>3909979214.5300002</v>
      </c>
      <c r="D5476" s="6">
        <v>2246805621.0700002</v>
      </c>
      <c r="E5476" s="6">
        <v>1863805427.3499999</v>
      </c>
    </row>
    <row r="5477" spans="1:5">
      <c r="A5477" t="str">
        <f t="shared" si="1317"/>
        <v>13.391 - Patrimônio Histórico, Artístico e Arqueológico</v>
      </c>
      <c r="B5477" s="3" t="s">
        <v>4744</v>
      </c>
      <c r="C5477" s="4">
        <v>189611919.37</v>
      </c>
      <c r="D5477" s="4">
        <v>210473247.72</v>
      </c>
      <c r="E5477" s="4">
        <v>118232737.31999999</v>
      </c>
    </row>
    <row r="5478" spans="1:5">
      <c r="A5478" t="str">
        <f t="shared" si="1317"/>
        <v>13.392 - Difusão Cultural</v>
      </c>
      <c r="B5478" s="5" t="s">
        <v>4745</v>
      </c>
      <c r="C5478" s="6">
        <v>2719710935.0799999</v>
      </c>
      <c r="D5478" s="6">
        <v>1205108604.98</v>
      </c>
      <c r="E5478" s="6">
        <v>457735957.69</v>
      </c>
    </row>
    <row r="5479" spans="1:5">
      <c r="A5479" t="str">
        <f t="shared" si="1317"/>
        <v>13.122 - Administração Geral</v>
      </c>
      <c r="B5479" s="3" t="s">
        <v>4746</v>
      </c>
      <c r="C5479" s="4">
        <v>718605390.28999996</v>
      </c>
      <c r="D5479" s="4">
        <v>810141719.16999996</v>
      </c>
      <c r="E5479" s="4">
        <v>648906925.63</v>
      </c>
    </row>
    <row r="5480" spans="1:5">
      <c r="A5480" t="str">
        <f t="shared" si="1317"/>
        <v>13.999 - Demais Subfunções Cultura</v>
      </c>
      <c r="B5480" s="5" t="s">
        <v>4873</v>
      </c>
      <c r="C5480" s="6">
        <v>282050969.79000002</v>
      </c>
      <c r="D5480" s="6">
        <v>21082049.199999999</v>
      </c>
      <c r="E5480" s="6">
        <v>638929806.71000004</v>
      </c>
    </row>
    <row r="5481" spans="1:5">
      <c r="A5481" t="str">
        <f t="shared" si="1317"/>
        <v>14 - Direitos da Cidadania</v>
      </c>
      <c r="B5481" s="3" t="s">
        <v>4748</v>
      </c>
      <c r="C5481" s="4">
        <v>540900515.97000003</v>
      </c>
      <c r="D5481" s="4">
        <v>11465988975.799999</v>
      </c>
      <c r="E5481" s="4">
        <v>2323797564.6500001</v>
      </c>
    </row>
    <row r="5482" spans="1:5">
      <c r="A5482" t="str">
        <f t="shared" si="1317"/>
        <v>14.421 - Custódia e Reintegração Social</v>
      </c>
      <c r="B5482" s="5" t="s">
        <v>4749</v>
      </c>
      <c r="C5482" s="6">
        <v>1922757.63</v>
      </c>
      <c r="D5482" s="6">
        <v>6070209746.8000002</v>
      </c>
      <c r="E5482" s="6">
        <v>1470839843.9200001</v>
      </c>
    </row>
    <row r="5483" spans="1:5">
      <c r="A5483" t="str">
        <f t="shared" si="1317"/>
        <v>14.422 - Direitos Individuais, Coletivos e Difusos</v>
      </c>
      <c r="B5483" s="3" t="s">
        <v>4750</v>
      </c>
      <c r="C5483" s="4">
        <v>217285845.72999999</v>
      </c>
      <c r="D5483" s="4">
        <v>845895260.79999995</v>
      </c>
      <c r="E5483" s="4">
        <v>280892378.02999997</v>
      </c>
    </row>
    <row r="5484" spans="1:5">
      <c r="A5484" t="str">
        <f t="shared" si="1317"/>
        <v>14.423 - Assistência aos Povos Indígenas</v>
      </c>
      <c r="B5484" s="5" t="s">
        <v>4751</v>
      </c>
      <c r="C5484" s="6">
        <v>4854766.45</v>
      </c>
      <c r="D5484" s="6"/>
      <c r="E5484" s="6">
        <v>21718748.190000001</v>
      </c>
    </row>
    <row r="5485" spans="1:5">
      <c r="A5485" t="str">
        <f t="shared" si="1317"/>
        <v>14.122 - Administração Geral</v>
      </c>
      <c r="B5485" s="3" t="s">
        <v>4752</v>
      </c>
      <c r="C5485" s="4">
        <v>125345711.75</v>
      </c>
      <c r="D5485" s="4">
        <v>3058420937.9099998</v>
      </c>
      <c r="E5485" s="4">
        <v>435926423.63</v>
      </c>
    </row>
    <row r="5486" spans="1:5">
      <c r="A5486" t="str">
        <f t="shared" si="1317"/>
        <v>14.999 - Demais Subfunções Direitos da Cidadania</v>
      </c>
      <c r="B5486" s="5" t="s">
        <v>4874</v>
      </c>
      <c r="C5486" s="6">
        <v>191491434.41</v>
      </c>
      <c r="D5486" s="6">
        <v>1491463030.29</v>
      </c>
      <c r="E5486" s="6">
        <v>114420170.88</v>
      </c>
    </row>
    <row r="5487" spans="1:5">
      <c r="A5487" t="str">
        <f t="shared" si="1317"/>
        <v>15 - Urbanismo</v>
      </c>
      <c r="B5487" s="3" t="s">
        <v>4754</v>
      </c>
      <c r="C5487" s="4">
        <v>48242810710.610001</v>
      </c>
      <c r="D5487" s="4">
        <v>5732790705.8999996</v>
      </c>
      <c r="E5487" s="4">
        <v>3776095410.02</v>
      </c>
    </row>
    <row r="5488" spans="1:5">
      <c r="A5488" t="str">
        <f t="shared" si="1317"/>
        <v>15.451 - Infraestrutura Urbana</v>
      </c>
      <c r="B5488" s="5" t="s">
        <v>4755</v>
      </c>
      <c r="C5488" s="6">
        <v>17657574145.889999</v>
      </c>
      <c r="D5488" s="6">
        <v>3499697986.7199998</v>
      </c>
      <c r="E5488" s="6">
        <v>1636684725.8199999</v>
      </c>
    </row>
    <row r="5489" spans="1:5">
      <c r="A5489" t="str">
        <f t="shared" si="1317"/>
        <v>15.452 - Serviços Urbanos</v>
      </c>
      <c r="B5489" s="3" t="s">
        <v>4756</v>
      </c>
      <c r="C5489" s="4">
        <v>22507760617.040001</v>
      </c>
      <c r="D5489" s="4">
        <v>622349046.84000003</v>
      </c>
      <c r="E5489" s="4">
        <v>176013577.09999999</v>
      </c>
    </row>
    <row r="5490" spans="1:5">
      <c r="A5490" t="str">
        <f t="shared" si="1317"/>
        <v>15.453 - Transportes Coletivos Urbanos</v>
      </c>
      <c r="B5490" s="5" t="s">
        <v>4757</v>
      </c>
      <c r="C5490" s="6">
        <v>1526913361.6300001</v>
      </c>
      <c r="D5490" s="6">
        <v>180285452.15000001</v>
      </c>
      <c r="E5490" s="6">
        <v>833678331.47000003</v>
      </c>
    </row>
    <row r="5491" spans="1:5">
      <c r="A5491" t="str">
        <f t="shared" si="1317"/>
        <v>15.122 - Administração Geral</v>
      </c>
      <c r="B5491" s="3" t="s">
        <v>4758</v>
      </c>
      <c r="C5491" s="4">
        <v>5060618214.29</v>
      </c>
      <c r="D5491" s="4">
        <v>952394392.33000004</v>
      </c>
      <c r="E5491" s="4">
        <v>710435346.82000005</v>
      </c>
    </row>
    <row r="5492" spans="1:5">
      <c r="A5492" t="str">
        <f t="shared" si="1317"/>
        <v>15.999 - Demais Subfunções Urbanismo</v>
      </c>
      <c r="B5492" s="5" t="s">
        <v>4875</v>
      </c>
      <c r="C5492" s="6">
        <v>1489944371.76</v>
      </c>
      <c r="D5492" s="6">
        <v>478063827.86000001</v>
      </c>
      <c r="E5492" s="6">
        <v>419283428.81</v>
      </c>
    </row>
    <row r="5493" spans="1:5">
      <c r="A5493" t="str">
        <f t="shared" si="1317"/>
        <v>16 - Habitação</v>
      </c>
      <c r="B5493" s="3" t="s">
        <v>4760</v>
      </c>
      <c r="C5493" s="4">
        <v>2569079200.4499998</v>
      </c>
      <c r="D5493" s="4">
        <v>2174839260.0900002</v>
      </c>
      <c r="E5493" s="4">
        <v>38162826.939999998</v>
      </c>
    </row>
    <row r="5494" spans="1:5">
      <c r="A5494" t="str">
        <f t="shared" si="1317"/>
        <v>16.481 - Habitação Rural</v>
      </c>
      <c r="B5494" s="5" t="s">
        <v>4761</v>
      </c>
      <c r="C5494" s="6">
        <v>28895441.940000001</v>
      </c>
      <c r="D5494" s="6">
        <v>66534153.399999999</v>
      </c>
      <c r="E5494" s="6">
        <v>0</v>
      </c>
    </row>
    <row r="5495" spans="1:5">
      <c r="A5495" t="str">
        <f t="shared" si="1317"/>
        <v>16.482 - Habitação Urbana</v>
      </c>
      <c r="B5495" s="3" t="s">
        <v>4762</v>
      </c>
      <c r="C5495" s="4">
        <v>1388335156.8699999</v>
      </c>
      <c r="D5495" s="4">
        <v>1541393278.3599999</v>
      </c>
      <c r="E5495" s="4">
        <v>4698409.7</v>
      </c>
    </row>
    <row r="5496" spans="1:5">
      <c r="A5496" t="str">
        <f t="shared" si="1317"/>
        <v>16.122 - Administração Geral</v>
      </c>
      <c r="B5496" s="5" t="s">
        <v>4763</v>
      </c>
      <c r="C5496" s="6">
        <v>350822859.51999998</v>
      </c>
      <c r="D5496" s="6">
        <v>326169297.56</v>
      </c>
      <c r="E5496" s="6">
        <v>0</v>
      </c>
    </row>
    <row r="5497" spans="1:5">
      <c r="A5497" t="str">
        <f t="shared" si="1317"/>
        <v>16.999 - Demais Subfunções Habitação</v>
      </c>
      <c r="B5497" s="3" t="s">
        <v>4876</v>
      </c>
      <c r="C5497" s="4">
        <v>801025742.12</v>
      </c>
      <c r="D5497" s="4">
        <v>240742530.77000001</v>
      </c>
      <c r="E5497" s="4">
        <v>33464417.239999998</v>
      </c>
    </row>
    <row r="5498" spans="1:5">
      <c r="A5498" t="str">
        <f t="shared" si="1317"/>
        <v>17 - Saneamento</v>
      </c>
      <c r="B5498" s="5" t="s">
        <v>4765</v>
      </c>
      <c r="C5498" s="6">
        <v>12370245761.48</v>
      </c>
      <c r="D5498" s="6">
        <v>2988022186.9000001</v>
      </c>
      <c r="E5498" s="6">
        <v>563561554.21000004</v>
      </c>
    </row>
    <row r="5499" spans="1:5">
      <c r="A5499" t="str">
        <f t="shared" si="1317"/>
        <v>17.511 - Saneamento Básico Rural</v>
      </c>
      <c r="B5499" s="3" t="s">
        <v>4766</v>
      </c>
      <c r="C5499" s="4">
        <v>136013002.83000001</v>
      </c>
      <c r="D5499" s="4">
        <v>280622816.56</v>
      </c>
      <c r="E5499" s="4">
        <v>0</v>
      </c>
    </row>
    <row r="5500" spans="1:5">
      <c r="A5500" t="str">
        <f t="shared" si="1317"/>
        <v>17.512 - Saneamento Básico Urbano</v>
      </c>
      <c r="B5500" s="5" t="s">
        <v>4767</v>
      </c>
      <c r="C5500" s="6">
        <v>8913495720.1499996</v>
      </c>
      <c r="D5500" s="6">
        <v>1266520352.8699999</v>
      </c>
      <c r="E5500" s="6">
        <v>563561554.21000004</v>
      </c>
    </row>
    <row r="5501" spans="1:5">
      <c r="A5501" t="str">
        <f t="shared" si="1317"/>
        <v>17.122 - Administração Geral</v>
      </c>
      <c r="B5501" s="3" t="s">
        <v>4768</v>
      </c>
      <c r="C5501" s="4">
        <v>1268626590.52</v>
      </c>
      <c r="D5501" s="4">
        <v>704189394.37</v>
      </c>
      <c r="E5501" s="4">
        <v>0</v>
      </c>
    </row>
    <row r="5502" spans="1:5">
      <c r="A5502" t="str">
        <f t="shared" si="1317"/>
        <v>17.999 - Demais Subfunções Saneamento</v>
      </c>
      <c r="B5502" s="5" t="s">
        <v>4877</v>
      </c>
      <c r="C5502" s="6">
        <v>2052110447.98</v>
      </c>
      <c r="D5502" s="6">
        <v>736689623.10000002</v>
      </c>
      <c r="E5502" s="6">
        <v>0</v>
      </c>
    </row>
    <row r="5503" spans="1:5">
      <c r="A5503" t="str">
        <f t="shared" si="1317"/>
        <v>18 - Gestão Ambiental</v>
      </c>
      <c r="B5503" s="3" t="s">
        <v>4770</v>
      </c>
      <c r="C5503" s="4">
        <v>4231578619.6900001</v>
      </c>
      <c r="D5503" s="4">
        <v>4519710881.3400002</v>
      </c>
      <c r="E5503" s="4">
        <v>5360809660.9499998</v>
      </c>
    </row>
    <row r="5504" spans="1:5">
      <c r="A5504" t="str">
        <f t="shared" si="1317"/>
        <v>18.541 - Preservação e Conservação Ambiental</v>
      </c>
      <c r="B5504" s="5" t="s">
        <v>4771</v>
      </c>
      <c r="C5504" s="6">
        <v>1853470607.1099999</v>
      </c>
      <c r="D5504" s="6">
        <v>715508011.80999994</v>
      </c>
      <c r="E5504" s="6">
        <v>722312064.11000001</v>
      </c>
    </row>
    <row r="5505" spans="1:5">
      <c r="A5505" t="str">
        <f t="shared" si="1317"/>
        <v>18.542 - Controle Ambiental</v>
      </c>
      <c r="B5505" s="3" t="s">
        <v>4772</v>
      </c>
      <c r="C5505" s="4">
        <v>690599396.52999997</v>
      </c>
      <c r="D5505" s="4">
        <v>650564895.09000003</v>
      </c>
      <c r="E5505" s="4">
        <v>64163553.659999996</v>
      </c>
    </row>
    <row r="5506" spans="1:5">
      <c r="A5506" t="str">
        <f t="shared" si="1317"/>
        <v>18.543 - Recuperação de Áreas Degradadas</v>
      </c>
      <c r="B5506" s="5" t="s">
        <v>4773</v>
      </c>
      <c r="C5506" s="6">
        <v>76417319.239999995</v>
      </c>
      <c r="D5506" s="6">
        <v>99953306.040000007</v>
      </c>
      <c r="E5506" s="6">
        <v>11931679.699999999</v>
      </c>
    </row>
    <row r="5507" spans="1:5">
      <c r="A5507" t="str">
        <f t="shared" si="1317"/>
        <v>18.544 - Recursos Hídricos</v>
      </c>
      <c r="B5507" s="3" t="s">
        <v>4774</v>
      </c>
      <c r="C5507" s="4">
        <v>99402999.390000001</v>
      </c>
      <c r="D5507" s="4">
        <v>1272322559.23</v>
      </c>
      <c r="E5507" s="4">
        <v>3121155202.5300002</v>
      </c>
    </row>
    <row r="5508" spans="1:5">
      <c r="A5508" t="str">
        <f t="shared" si="1317"/>
        <v>18.545 - Meteorologia</v>
      </c>
      <c r="B5508" s="5" t="s">
        <v>4775</v>
      </c>
      <c r="C5508" s="6">
        <v>257554.73</v>
      </c>
      <c r="D5508" s="6">
        <v>4320729.21</v>
      </c>
      <c r="E5508" s="6">
        <v>0</v>
      </c>
    </row>
    <row r="5509" spans="1:5">
      <c r="A5509" t="str">
        <f t="shared" si="1317"/>
        <v>18.122 - Administração Geral</v>
      </c>
      <c r="B5509" s="3" t="s">
        <v>4776</v>
      </c>
      <c r="C5509" s="4">
        <v>733719365.72000003</v>
      </c>
      <c r="D5509" s="4">
        <v>1439244272.98</v>
      </c>
      <c r="E5509" s="4">
        <v>1267498069.72</v>
      </c>
    </row>
    <row r="5510" spans="1:5">
      <c r="A5510" t="str">
        <f t="shared" si="1317"/>
        <v>18.999 - Demais Subfunções Gestão Ambiental</v>
      </c>
      <c r="B5510" s="5" t="s">
        <v>4878</v>
      </c>
      <c r="C5510" s="6">
        <v>777711376.97000003</v>
      </c>
      <c r="D5510" s="6">
        <v>337797106.98000002</v>
      </c>
      <c r="E5510" s="6">
        <v>173749091.22999999</v>
      </c>
    </row>
    <row r="5511" spans="1:5">
      <c r="A5511" t="str">
        <f t="shared" si="1317"/>
        <v>19 - Ciência e Tecnologia</v>
      </c>
      <c r="B5511" s="3" t="s">
        <v>4778</v>
      </c>
      <c r="C5511" s="4">
        <v>267018165.09999999</v>
      </c>
      <c r="D5511" s="4">
        <v>3850254861.4200001</v>
      </c>
      <c r="E5511" s="4">
        <v>6975079700.1999998</v>
      </c>
    </row>
    <row r="5512" spans="1:5">
      <c r="A5512" t="str">
        <f t="shared" si="1317"/>
        <v>19.571 - Desenvolvimento Científico</v>
      </c>
      <c r="B5512" s="5" t="s">
        <v>4779</v>
      </c>
      <c r="C5512" s="6">
        <v>922993.34</v>
      </c>
      <c r="D5512" s="6">
        <v>1562036322.3099999</v>
      </c>
      <c r="E5512" s="6">
        <v>2225717447.0999999</v>
      </c>
    </row>
    <row r="5513" spans="1:5">
      <c r="A5513" t="str">
        <f t="shared" si="1317"/>
        <v>19.572 - Desenvolvimento Tecnológico e Engenharia</v>
      </c>
      <c r="B5513" s="3" t="s">
        <v>4780</v>
      </c>
      <c r="C5513" s="4">
        <v>114745908.93000001</v>
      </c>
      <c r="D5513" s="4">
        <v>272122012.80000001</v>
      </c>
      <c r="E5513" s="4">
        <v>1947214794.5</v>
      </c>
    </row>
    <row r="5514" spans="1:5">
      <c r="A5514" t="str">
        <f t="shared" si="1317"/>
        <v>19.573 - Difusão do Conhecimento Científico e Tecnológico</v>
      </c>
      <c r="B5514" s="5" t="s">
        <v>4781</v>
      </c>
      <c r="C5514" s="6">
        <v>42394411.840000004</v>
      </c>
      <c r="D5514" s="6">
        <v>496580152.67000002</v>
      </c>
      <c r="E5514" s="6">
        <v>25468416.859999999</v>
      </c>
    </row>
    <row r="5515" spans="1:5">
      <c r="A5515" t="str">
        <f t="shared" si="1317"/>
        <v>19.122 - Administração Geral</v>
      </c>
      <c r="B5515" s="3" t="s">
        <v>4782</v>
      </c>
      <c r="C5515" s="4">
        <v>64503416.43</v>
      </c>
      <c r="D5515" s="4">
        <v>991037715.41999996</v>
      </c>
      <c r="E5515" s="4">
        <v>1848251824.73</v>
      </c>
    </row>
    <row r="5516" spans="1:5">
      <c r="A5516" t="str">
        <f t="shared" si="1317"/>
        <v>19.999 - Demais Subfunções Ciência e Tecnologia</v>
      </c>
      <c r="B5516" s="5" t="s">
        <v>4879</v>
      </c>
      <c r="C5516" s="6">
        <v>44451434.560000002</v>
      </c>
      <c r="D5516" s="6">
        <v>528478658.22000003</v>
      </c>
      <c r="E5516" s="6">
        <v>928427217.00999999</v>
      </c>
    </row>
    <row r="5517" spans="1:5">
      <c r="A5517" t="str">
        <f t="shared" ref="A5517:A5580" si="1318">TRIM(B5517)</f>
        <v>20 - Agricultura</v>
      </c>
      <c r="B5517" s="3" t="s">
        <v>4784</v>
      </c>
      <c r="C5517" s="4">
        <v>2749164365.52</v>
      </c>
      <c r="D5517" s="4">
        <v>6762602114.8699999</v>
      </c>
      <c r="E5517" s="4">
        <v>25010914406.580002</v>
      </c>
    </row>
    <row r="5518" spans="1:5">
      <c r="A5518" t="str">
        <f t="shared" si="1318"/>
        <v>20.605 - Abastecimento</v>
      </c>
      <c r="B5518" s="5" t="s">
        <v>4785</v>
      </c>
      <c r="C5518" s="6">
        <v>388959650.69999999</v>
      </c>
      <c r="D5518" s="6">
        <v>257899587.52000001</v>
      </c>
      <c r="E5518" s="6">
        <v>7367400251.6199999</v>
      </c>
    </row>
    <row r="5519" spans="1:5">
      <c r="A5519" t="str">
        <f t="shared" si="1318"/>
        <v>20.606 - Extensão Rural</v>
      </c>
      <c r="B5519" s="3" t="s">
        <v>4786</v>
      </c>
      <c r="C5519" s="4">
        <v>1023574951.29</v>
      </c>
      <c r="D5519" s="4">
        <v>1150566459.8</v>
      </c>
      <c r="E5519" s="4">
        <v>31343516.43</v>
      </c>
    </row>
    <row r="5520" spans="1:5">
      <c r="A5520" t="str">
        <f t="shared" si="1318"/>
        <v>20.607 - Irrigação</v>
      </c>
      <c r="B5520" s="5" t="s">
        <v>4787</v>
      </c>
      <c r="C5520" s="6">
        <v>17501117.539999999</v>
      </c>
      <c r="D5520" s="6">
        <v>84148768.079999998</v>
      </c>
      <c r="E5520" s="6">
        <v>147280990.15000001</v>
      </c>
    </row>
    <row r="5521" spans="1:5">
      <c r="A5521" t="str">
        <f t="shared" si="1318"/>
        <v>20.608 - Promoção da Produção Agropecuária</v>
      </c>
      <c r="B5521" s="3" t="s">
        <v>4788</v>
      </c>
      <c r="C5521" s="4">
        <v>214002401.56999999</v>
      </c>
      <c r="D5521" s="4">
        <v>383397165.87</v>
      </c>
      <c r="E5521" s="4">
        <v>11935800916.02</v>
      </c>
    </row>
    <row r="5522" spans="1:5">
      <c r="A5522" t="str">
        <f t="shared" si="1318"/>
        <v>20.609 - Defesa Agropecuária</v>
      </c>
      <c r="B5522" s="5" t="s">
        <v>4789</v>
      </c>
      <c r="C5522" s="6">
        <v>16616533.449999999</v>
      </c>
      <c r="D5522" s="6">
        <v>147123724.13</v>
      </c>
      <c r="E5522" s="6">
        <v>210649253.36000001</v>
      </c>
    </row>
    <row r="5523" spans="1:5">
      <c r="A5523" t="str">
        <f t="shared" si="1318"/>
        <v>20.122 - Administração Geral</v>
      </c>
      <c r="B5523" s="3" t="s">
        <v>4790</v>
      </c>
      <c r="C5523" s="4">
        <v>577523112.66999996</v>
      </c>
      <c r="D5523" s="4">
        <v>3727133903.98</v>
      </c>
      <c r="E5523" s="4">
        <v>4568860903.0600004</v>
      </c>
    </row>
    <row r="5524" spans="1:5">
      <c r="A5524" t="str">
        <f t="shared" si="1318"/>
        <v>20.999 - Demais Subfunções Agricultura</v>
      </c>
      <c r="B5524" s="5" t="s">
        <v>4880</v>
      </c>
      <c r="C5524" s="6">
        <v>510986598.30000001</v>
      </c>
      <c r="D5524" s="6">
        <v>1012332505.49</v>
      </c>
      <c r="E5524" s="6">
        <v>749578575.94000006</v>
      </c>
    </row>
    <row r="5525" spans="1:5">
      <c r="A5525" t="str">
        <f t="shared" si="1318"/>
        <v>21 - Organização Agrária</v>
      </c>
      <c r="B5525" s="3" t="s">
        <v>4792</v>
      </c>
      <c r="C5525" s="4">
        <v>15561739.689999999</v>
      </c>
      <c r="D5525" s="4">
        <v>241372976.31999999</v>
      </c>
      <c r="E5525" s="4">
        <v>2888265394.7600002</v>
      </c>
    </row>
    <row r="5526" spans="1:5">
      <c r="A5526" t="str">
        <f t="shared" si="1318"/>
        <v>21.631 - Reforma Agrária</v>
      </c>
      <c r="B5526" s="5" t="s">
        <v>4793</v>
      </c>
      <c r="C5526" s="6">
        <v>121132.22</v>
      </c>
      <c r="D5526" s="6">
        <v>108120055.73999999</v>
      </c>
      <c r="E5526" s="6">
        <v>642979255.58000004</v>
      </c>
    </row>
    <row r="5527" spans="1:5">
      <c r="A5527" t="str">
        <f t="shared" si="1318"/>
        <v>21.632 - Colonização</v>
      </c>
      <c r="B5527" s="3" t="s">
        <v>4794</v>
      </c>
      <c r="C5527" s="4"/>
      <c r="D5527" s="4">
        <v>280896.39</v>
      </c>
      <c r="E5527" s="4">
        <v>0</v>
      </c>
    </row>
    <row r="5528" spans="1:5">
      <c r="A5528" t="str">
        <f t="shared" si="1318"/>
        <v>21.122 - Administração Geral</v>
      </c>
      <c r="B5528" s="5" t="s">
        <v>4795</v>
      </c>
      <c r="C5528" s="6">
        <v>1112559.8600000001</v>
      </c>
      <c r="D5528" s="6">
        <v>95271766.469999999</v>
      </c>
      <c r="E5528" s="6">
        <v>765186326.50999999</v>
      </c>
    </row>
    <row r="5529" spans="1:5">
      <c r="A5529" t="str">
        <f t="shared" si="1318"/>
        <v>21.999 - Demais Subfunções Organização Agrária</v>
      </c>
      <c r="B5529" s="3" t="s">
        <v>4881</v>
      </c>
      <c r="C5529" s="4">
        <v>14328047.609999999</v>
      </c>
      <c r="D5529" s="4">
        <v>37700257.719999999</v>
      </c>
      <c r="E5529" s="4">
        <v>1480099812.6700001</v>
      </c>
    </row>
    <row r="5530" spans="1:5">
      <c r="A5530" t="str">
        <f t="shared" si="1318"/>
        <v>22 - Indústria</v>
      </c>
      <c r="B5530" s="5" t="s">
        <v>4797</v>
      </c>
      <c r="C5530" s="6">
        <v>329529273.66000003</v>
      </c>
      <c r="D5530" s="6">
        <v>851255008.5</v>
      </c>
      <c r="E5530" s="6">
        <v>2156681812.0700002</v>
      </c>
    </row>
    <row r="5531" spans="1:5">
      <c r="A5531" t="str">
        <f t="shared" si="1318"/>
        <v>22.661 - Promoção Industrial</v>
      </c>
      <c r="B5531" s="3" t="s">
        <v>4798</v>
      </c>
      <c r="C5531" s="4">
        <v>177289056.19999999</v>
      </c>
      <c r="D5531" s="4">
        <v>414950507.77999997</v>
      </c>
      <c r="E5531" s="4">
        <v>174591373.52000001</v>
      </c>
    </row>
    <row r="5532" spans="1:5">
      <c r="A5532" t="str">
        <f t="shared" si="1318"/>
        <v>22.662 - Produção Industrial</v>
      </c>
      <c r="B5532" s="5" t="s">
        <v>4799</v>
      </c>
      <c r="C5532" s="6">
        <v>29307780.27</v>
      </c>
      <c r="D5532" s="6">
        <v>50238831.729999997</v>
      </c>
      <c r="E5532" s="6">
        <v>0</v>
      </c>
    </row>
    <row r="5533" spans="1:5">
      <c r="A5533" t="str">
        <f t="shared" si="1318"/>
        <v>22.663 - Mineração</v>
      </c>
      <c r="B5533" s="3" t="s">
        <v>4800</v>
      </c>
      <c r="C5533" s="4">
        <v>1746985.2</v>
      </c>
      <c r="D5533" s="4">
        <v>10164774.970000001</v>
      </c>
      <c r="E5533" s="4">
        <v>36624258.880000003</v>
      </c>
    </row>
    <row r="5534" spans="1:5">
      <c r="A5534" t="str">
        <f t="shared" si="1318"/>
        <v>22.664 - Propriedade Industrial</v>
      </c>
      <c r="B5534" s="5" t="s">
        <v>4801</v>
      </c>
      <c r="C5534" s="6">
        <v>2349715.4900000002</v>
      </c>
      <c r="D5534" s="6"/>
      <c r="E5534" s="6">
        <v>876586</v>
      </c>
    </row>
    <row r="5535" spans="1:5">
      <c r="A5535" t="str">
        <f t="shared" si="1318"/>
        <v>22.665 - Normalização e Qualidade</v>
      </c>
      <c r="B5535" s="3" t="s">
        <v>4802</v>
      </c>
      <c r="C5535" s="4">
        <v>127728.98</v>
      </c>
      <c r="D5535" s="4">
        <v>23403499.219999999</v>
      </c>
      <c r="E5535" s="4">
        <v>8688085.7799999993</v>
      </c>
    </row>
    <row r="5536" spans="1:5">
      <c r="A5536" t="str">
        <f t="shared" si="1318"/>
        <v>22.122 - Administração Geral</v>
      </c>
      <c r="B5536" s="5" t="s">
        <v>4803</v>
      </c>
      <c r="C5536" s="6">
        <v>66439993.460000001</v>
      </c>
      <c r="D5536" s="6">
        <v>320088967.02999997</v>
      </c>
      <c r="E5536" s="6">
        <v>1294393550.1800001</v>
      </c>
    </row>
    <row r="5537" spans="1:5">
      <c r="A5537" t="str">
        <f t="shared" si="1318"/>
        <v>22.999 - Demais Subfunções Indústria</v>
      </c>
      <c r="B5537" s="3" t="s">
        <v>4882</v>
      </c>
      <c r="C5537" s="4">
        <v>52268014.060000002</v>
      </c>
      <c r="D5537" s="4">
        <v>32408427.77</v>
      </c>
      <c r="E5537" s="4">
        <v>641507957.71000004</v>
      </c>
    </row>
    <row r="5538" spans="1:5">
      <c r="A5538" t="str">
        <f t="shared" si="1318"/>
        <v>23 - Comércio e Serviços</v>
      </c>
      <c r="B5538" s="5" t="s">
        <v>4805</v>
      </c>
      <c r="C5538" s="6">
        <v>1487501350.79</v>
      </c>
      <c r="D5538" s="6">
        <v>1866594651.4200001</v>
      </c>
      <c r="E5538" s="6">
        <v>3079807058.9299998</v>
      </c>
    </row>
    <row r="5539" spans="1:5">
      <c r="A5539" t="str">
        <f t="shared" si="1318"/>
        <v>23.691 - Promoção Comercial</v>
      </c>
      <c r="B5539" s="3" t="s">
        <v>4806</v>
      </c>
      <c r="C5539" s="4">
        <v>132660671.51000001</v>
      </c>
      <c r="D5539" s="4">
        <v>43107317.780000001</v>
      </c>
      <c r="E5539" s="4">
        <v>47295642.450000003</v>
      </c>
    </row>
    <row r="5540" spans="1:5">
      <c r="A5540" t="str">
        <f t="shared" si="1318"/>
        <v>23.692 - Comercialização</v>
      </c>
      <c r="B5540" s="5" t="s">
        <v>4807</v>
      </c>
      <c r="C5540" s="6">
        <v>104179249.2</v>
      </c>
      <c r="D5540" s="6">
        <v>102421390.29000001</v>
      </c>
      <c r="E5540" s="6">
        <v>0</v>
      </c>
    </row>
    <row r="5541" spans="1:5">
      <c r="A5541" t="str">
        <f t="shared" si="1318"/>
        <v>23.693 - Comércio Exterior</v>
      </c>
      <c r="B5541" s="3" t="s">
        <v>4808</v>
      </c>
      <c r="C5541" s="4">
        <v>42568</v>
      </c>
      <c r="D5541" s="4">
        <v>50910460.670000002</v>
      </c>
      <c r="E5541" s="4">
        <v>2154222161.3899999</v>
      </c>
    </row>
    <row r="5542" spans="1:5">
      <c r="A5542" t="str">
        <f t="shared" si="1318"/>
        <v>23.694 - Serviços Financeiros</v>
      </c>
      <c r="B5542" s="5" t="s">
        <v>4809</v>
      </c>
      <c r="C5542" s="6">
        <v>7153766.6600000001</v>
      </c>
      <c r="D5542" s="6">
        <v>241878491.06</v>
      </c>
      <c r="E5542" s="6">
        <v>0</v>
      </c>
    </row>
    <row r="5543" spans="1:5">
      <c r="A5543" t="str">
        <f t="shared" si="1318"/>
        <v>23.695 - Turismo</v>
      </c>
      <c r="B5543" s="3" t="s">
        <v>4810</v>
      </c>
      <c r="C5543" s="4">
        <v>919233512.45000005</v>
      </c>
      <c r="D5543" s="4">
        <v>636569020.25999999</v>
      </c>
      <c r="E5543" s="4">
        <v>767560288.96000004</v>
      </c>
    </row>
    <row r="5544" spans="1:5">
      <c r="A5544" t="str">
        <f t="shared" si="1318"/>
        <v>23.122 - Administração Geral</v>
      </c>
      <c r="B5544" s="5" t="s">
        <v>4811</v>
      </c>
      <c r="C5544" s="6">
        <v>233989458.43000001</v>
      </c>
      <c r="D5544" s="6">
        <v>556873686.29999995</v>
      </c>
      <c r="E5544" s="6">
        <v>93159451</v>
      </c>
    </row>
    <row r="5545" spans="1:5">
      <c r="A5545" t="str">
        <f t="shared" si="1318"/>
        <v>23.999 - Demais Subfunções Comércio e Serviços</v>
      </c>
      <c r="B5545" s="3" t="s">
        <v>4883</v>
      </c>
      <c r="C5545" s="4">
        <v>90242124.540000007</v>
      </c>
      <c r="D5545" s="4">
        <v>234834285.06</v>
      </c>
      <c r="E5545" s="4">
        <v>17569515.129999999</v>
      </c>
    </row>
    <row r="5546" spans="1:5">
      <c r="A5546" t="str">
        <f t="shared" si="1318"/>
        <v>24 - Comunicações</v>
      </c>
      <c r="B5546" s="5" t="s">
        <v>4813</v>
      </c>
      <c r="C5546" s="6">
        <v>389093976.23000002</v>
      </c>
      <c r="D5546" s="6">
        <v>767420891.38999999</v>
      </c>
      <c r="E5546" s="6">
        <v>1278972145.3699999</v>
      </c>
    </row>
    <row r="5547" spans="1:5">
      <c r="A5547" t="str">
        <f t="shared" si="1318"/>
        <v>24.721 - Comunicações Postais</v>
      </c>
      <c r="B5547" s="3" t="s">
        <v>4814</v>
      </c>
      <c r="C5547" s="4">
        <v>3023472.78</v>
      </c>
      <c r="D5547" s="4">
        <v>4850</v>
      </c>
      <c r="E5547" s="4">
        <v>0</v>
      </c>
    </row>
    <row r="5548" spans="1:5">
      <c r="A5548" t="str">
        <f t="shared" si="1318"/>
        <v>24.722 - Telecomunicações</v>
      </c>
      <c r="B5548" s="5" t="s">
        <v>4815</v>
      </c>
      <c r="C5548" s="6">
        <v>15986198.09</v>
      </c>
      <c r="D5548" s="6">
        <v>9127475.5199999996</v>
      </c>
      <c r="E5548" s="6">
        <v>143549005.19</v>
      </c>
    </row>
    <row r="5549" spans="1:5">
      <c r="A5549" t="str">
        <f t="shared" si="1318"/>
        <v>24.122 - Administração Geral</v>
      </c>
      <c r="B5549" s="3" t="s">
        <v>4816</v>
      </c>
      <c r="C5549" s="4">
        <v>60863666.409999996</v>
      </c>
      <c r="D5549" s="4">
        <v>136134972.77000001</v>
      </c>
      <c r="E5549" s="4">
        <v>792296195.22000003</v>
      </c>
    </row>
    <row r="5550" spans="1:5">
      <c r="A5550" t="str">
        <f t="shared" si="1318"/>
        <v>24.999 - Demais Subfunções Comunicações</v>
      </c>
      <c r="B5550" s="5" t="s">
        <v>4884</v>
      </c>
      <c r="C5550" s="6">
        <v>309220638.94999999</v>
      </c>
      <c r="D5550" s="6">
        <v>622153593.10000002</v>
      </c>
      <c r="E5550" s="6">
        <v>343126944.95999998</v>
      </c>
    </row>
    <row r="5551" spans="1:5">
      <c r="A5551" t="str">
        <f t="shared" si="1318"/>
        <v>25 - Energia</v>
      </c>
      <c r="B5551" s="3" t="s">
        <v>4818</v>
      </c>
      <c r="C5551" s="4">
        <v>1122157999.78</v>
      </c>
      <c r="D5551" s="4">
        <v>64114385.619999997</v>
      </c>
      <c r="E5551" s="4">
        <v>1790162354.8299999</v>
      </c>
    </row>
    <row r="5552" spans="1:5">
      <c r="A5552" t="str">
        <f t="shared" si="1318"/>
        <v>25.751 - Conservação de Energia</v>
      </c>
      <c r="B5552" s="5" t="s">
        <v>4819</v>
      </c>
      <c r="C5552" s="6">
        <v>154032525.25999999</v>
      </c>
      <c r="D5552" s="6">
        <v>43123.03</v>
      </c>
      <c r="E5552" s="6">
        <v>0</v>
      </c>
    </row>
    <row r="5553" spans="1:5">
      <c r="A5553" t="str">
        <f t="shared" si="1318"/>
        <v>25.752 - Energia Elétrica</v>
      </c>
      <c r="B5553" s="3" t="s">
        <v>4820</v>
      </c>
      <c r="C5553" s="4">
        <v>889754568.55999994</v>
      </c>
      <c r="D5553" s="4">
        <v>13329758.99</v>
      </c>
      <c r="E5553" s="4">
        <v>814313643.95000005</v>
      </c>
    </row>
    <row r="5554" spans="1:5">
      <c r="A5554" t="str">
        <f t="shared" si="1318"/>
        <v>25.753 - Combustíveis Minerais</v>
      </c>
      <c r="B5554" s="5" t="s">
        <v>4821</v>
      </c>
      <c r="C5554" s="6">
        <v>22173.1</v>
      </c>
      <c r="D5554" s="6">
        <v>8248603.5099999998</v>
      </c>
      <c r="E5554" s="6">
        <v>104086941.34999999</v>
      </c>
    </row>
    <row r="5555" spans="1:5">
      <c r="A5555" t="str">
        <f t="shared" si="1318"/>
        <v>25.754 - Biocombustíveis</v>
      </c>
      <c r="B5555" s="3" t="s">
        <v>4822</v>
      </c>
      <c r="C5555" s="4"/>
      <c r="D5555" s="4">
        <v>31190</v>
      </c>
      <c r="E5555" s="4">
        <v>83044000</v>
      </c>
    </row>
    <row r="5556" spans="1:5">
      <c r="A5556" t="str">
        <f t="shared" si="1318"/>
        <v>25.122 - Administração Geral</v>
      </c>
      <c r="B5556" s="5" t="s">
        <v>4823</v>
      </c>
      <c r="C5556" s="6">
        <v>9587578.8699999992</v>
      </c>
      <c r="D5556" s="6">
        <v>15524856.039999999</v>
      </c>
      <c r="E5556" s="6">
        <v>647508404.21000004</v>
      </c>
    </row>
    <row r="5557" spans="1:5">
      <c r="A5557" t="str">
        <f t="shared" si="1318"/>
        <v>25.999 - Demais Subfunções Energia</v>
      </c>
      <c r="B5557" s="3" t="s">
        <v>4885</v>
      </c>
      <c r="C5557" s="4">
        <v>68761153.989999995</v>
      </c>
      <c r="D5557" s="4">
        <v>26936854.050000001</v>
      </c>
      <c r="E5557" s="4">
        <v>141209365.31999999</v>
      </c>
    </row>
    <row r="5558" spans="1:5">
      <c r="A5558" t="str">
        <f t="shared" si="1318"/>
        <v>26 - Transporte</v>
      </c>
      <c r="B5558" s="5" t="s">
        <v>4825</v>
      </c>
      <c r="C5558" s="6">
        <v>11846185536.67</v>
      </c>
      <c r="D5558" s="6">
        <v>27867427266.990002</v>
      </c>
      <c r="E5558" s="6">
        <v>13963956269.85</v>
      </c>
    </row>
    <row r="5559" spans="1:5">
      <c r="A5559" t="str">
        <f t="shared" si="1318"/>
        <v>26.781 - Transporte Aéreo</v>
      </c>
      <c r="B5559" s="3" t="s">
        <v>4826</v>
      </c>
      <c r="C5559" s="4">
        <v>18910125.390000001</v>
      </c>
      <c r="D5559" s="4">
        <v>399295686.35000002</v>
      </c>
      <c r="E5559" s="4">
        <v>64500640.789999999</v>
      </c>
    </row>
    <row r="5560" spans="1:5">
      <c r="A5560" t="str">
        <f t="shared" si="1318"/>
        <v>26.782 - Transporte Rodoviário</v>
      </c>
      <c r="B5560" s="5" t="s">
        <v>4827</v>
      </c>
      <c r="C5560" s="6">
        <v>4648915802.46</v>
      </c>
      <c r="D5560" s="6">
        <v>13564718767.030001</v>
      </c>
      <c r="E5560" s="6">
        <v>6087680509.7600002</v>
      </c>
    </row>
    <row r="5561" spans="1:5">
      <c r="A5561" t="str">
        <f t="shared" si="1318"/>
        <v>26.783 - Transporte Ferroviário</v>
      </c>
      <c r="B5561" s="3" t="s">
        <v>4828</v>
      </c>
      <c r="C5561" s="4">
        <v>13284959.720000001</v>
      </c>
      <c r="D5561" s="4">
        <v>3507365066.0100002</v>
      </c>
      <c r="E5561" s="4">
        <v>1035868298.46</v>
      </c>
    </row>
    <row r="5562" spans="1:5">
      <c r="A5562" t="str">
        <f t="shared" si="1318"/>
        <v>26.784 - Transporte Hidroviário</v>
      </c>
      <c r="B5562" s="5" t="s">
        <v>4829</v>
      </c>
      <c r="C5562" s="6">
        <v>58234313.859999999</v>
      </c>
      <c r="D5562" s="6">
        <v>377160005.94</v>
      </c>
      <c r="E5562" s="6">
        <v>585207102.64999998</v>
      </c>
    </row>
    <row r="5563" spans="1:5">
      <c r="A5563" t="str">
        <f t="shared" si="1318"/>
        <v>26.785 - Transportes Especiais</v>
      </c>
      <c r="B5563" s="3" t="s">
        <v>4830</v>
      </c>
      <c r="C5563" s="4">
        <v>27830398.859999999</v>
      </c>
      <c r="D5563" s="4">
        <v>26100354.370000001</v>
      </c>
      <c r="E5563" s="4">
        <v>0</v>
      </c>
    </row>
    <row r="5564" spans="1:5">
      <c r="A5564" t="str">
        <f t="shared" si="1318"/>
        <v>26.122 - Administração Geral</v>
      </c>
      <c r="B5564" s="5" t="s">
        <v>4831</v>
      </c>
      <c r="C5564" s="6">
        <v>530208494.70999998</v>
      </c>
      <c r="D5564" s="6">
        <v>2621175192.2399998</v>
      </c>
      <c r="E5564" s="6">
        <v>2186972301.5799999</v>
      </c>
    </row>
    <row r="5565" spans="1:5">
      <c r="A5565" t="str">
        <f t="shared" si="1318"/>
        <v>26.999 - Demais Subfunções Transporte</v>
      </c>
      <c r="B5565" s="3" t="s">
        <v>4886</v>
      </c>
      <c r="C5565" s="4">
        <v>6548801441.6700001</v>
      </c>
      <c r="D5565" s="4">
        <v>7371612195.0500002</v>
      </c>
      <c r="E5565" s="4">
        <v>4003727416.6100001</v>
      </c>
    </row>
    <row r="5566" spans="1:5">
      <c r="A5566" t="str">
        <f t="shared" si="1318"/>
        <v>27 - Desporto e Lazer</v>
      </c>
      <c r="B5566" s="5" t="s">
        <v>4833</v>
      </c>
      <c r="C5566" s="6">
        <v>3642204391.3499999</v>
      </c>
      <c r="D5566" s="6">
        <v>933226846.92999995</v>
      </c>
      <c r="E5566" s="6">
        <v>1407915691.1099999</v>
      </c>
    </row>
    <row r="5567" spans="1:5">
      <c r="A5567" t="str">
        <f t="shared" si="1318"/>
        <v>27.811 - Desporto de Rendimento</v>
      </c>
      <c r="B5567" s="3" t="s">
        <v>4834</v>
      </c>
      <c r="C5567" s="4">
        <v>674759098.26999998</v>
      </c>
      <c r="D5567" s="4">
        <v>280396764.75999999</v>
      </c>
      <c r="E5567" s="4">
        <v>758447288.30999994</v>
      </c>
    </row>
    <row r="5568" spans="1:5">
      <c r="A5568" t="str">
        <f t="shared" si="1318"/>
        <v>27.812 - Desporto Comunitário</v>
      </c>
      <c r="B5568" s="5" t="s">
        <v>4835</v>
      </c>
      <c r="C5568" s="6">
        <v>1937127167.5899999</v>
      </c>
      <c r="D5568" s="6">
        <v>276412174.25</v>
      </c>
      <c r="E5568" s="6">
        <v>452647983.38999999</v>
      </c>
    </row>
    <row r="5569" spans="1:5">
      <c r="A5569" t="str">
        <f t="shared" si="1318"/>
        <v>27.813 - Lazer</v>
      </c>
      <c r="B5569" s="3" t="s">
        <v>4836</v>
      </c>
      <c r="C5569" s="4">
        <v>404905512.19999999</v>
      </c>
      <c r="D5569" s="4">
        <v>103985449.73</v>
      </c>
      <c r="E5569" s="4">
        <v>0</v>
      </c>
    </row>
    <row r="5570" spans="1:5">
      <c r="A5570" t="str">
        <f t="shared" si="1318"/>
        <v>27.122 - Administração Geral</v>
      </c>
      <c r="B5570" s="5" t="s">
        <v>4837</v>
      </c>
      <c r="C5570" s="6">
        <v>482708310.38</v>
      </c>
      <c r="D5570" s="6">
        <v>202283763.5</v>
      </c>
      <c r="E5570" s="6">
        <v>162244643.59999999</v>
      </c>
    </row>
    <row r="5571" spans="1:5">
      <c r="A5571" t="str">
        <f t="shared" si="1318"/>
        <v>27.999 - Demais Subfunções Desporto e Lazer</v>
      </c>
      <c r="B5571" s="3" t="s">
        <v>4887</v>
      </c>
      <c r="C5571" s="4">
        <v>142704302.91</v>
      </c>
      <c r="D5571" s="4">
        <v>70148694.689999998</v>
      </c>
      <c r="E5571" s="4">
        <v>34575775.810000002</v>
      </c>
    </row>
    <row r="5572" spans="1:5">
      <c r="A5572" t="str">
        <f t="shared" si="1318"/>
        <v>28 - Encargos Especiais</v>
      </c>
      <c r="B5572" s="5" t="s">
        <v>4839</v>
      </c>
      <c r="C5572" s="6">
        <v>18505043284.259998</v>
      </c>
      <c r="D5572" s="6">
        <v>141201471693.57999</v>
      </c>
      <c r="E5572" s="6">
        <v>1459970045514.1799</v>
      </c>
    </row>
    <row r="5573" spans="1:5">
      <c r="A5573" t="str">
        <f t="shared" si="1318"/>
        <v>28.841 - Refinanciamento da Dívida Interna</v>
      </c>
      <c r="B5573" s="3" t="s">
        <v>4840</v>
      </c>
      <c r="C5573" s="4">
        <v>3313291229.27</v>
      </c>
      <c r="D5573" s="4">
        <v>2031937564.3599999</v>
      </c>
      <c r="E5573" s="4">
        <v>645949077975.23999</v>
      </c>
    </row>
    <row r="5574" spans="1:5">
      <c r="A5574" t="str">
        <f t="shared" si="1318"/>
        <v>28.842 - Refinanciamento da Dívida Externa</v>
      </c>
      <c r="B5574" s="5" t="s">
        <v>4841</v>
      </c>
      <c r="C5574" s="6">
        <v>30008493.960000001</v>
      </c>
      <c r="D5574" s="6">
        <v>640630494.74000001</v>
      </c>
      <c r="E5574" s="6">
        <v>4622122203.3000002</v>
      </c>
    </row>
    <row r="5575" spans="1:5">
      <c r="A5575" t="str">
        <f t="shared" si="1318"/>
        <v>28.843 - Serviço da Dívida Interna</v>
      </c>
      <c r="B5575" s="3" t="s">
        <v>4842</v>
      </c>
      <c r="C5575" s="4">
        <v>6437214355.6700001</v>
      </c>
      <c r="D5575" s="4">
        <v>26550003169.330002</v>
      </c>
      <c r="E5575" s="4">
        <v>372567980926.15002</v>
      </c>
    </row>
    <row r="5576" spans="1:5">
      <c r="A5576" t="str">
        <f t="shared" si="1318"/>
        <v>28.844 - Serviço da Dívida Externa</v>
      </c>
      <c r="B5576" s="5" t="s">
        <v>4843</v>
      </c>
      <c r="C5576" s="6">
        <v>576574535.22000003</v>
      </c>
      <c r="D5576" s="6">
        <v>5043149304.8299999</v>
      </c>
      <c r="E5576" s="6">
        <v>11801219649.76</v>
      </c>
    </row>
    <row r="5577" spans="1:5">
      <c r="A5577" t="str">
        <f t="shared" si="1318"/>
        <v>28.845 - Outras Transferências</v>
      </c>
      <c r="B5577" s="3" t="s">
        <v>4844</v>
      </c>
      <c r="C5577" s="4">
        <v>184588508.13999999</v>
      </c>
      <c r="D5577" s="4">
        <v>74456422363.779999</v>
      </c>
      <c r="E5577" s="4">
        <v>197683230545.78</v>
      </c>
    </row>
    <row r="5578" spans="1:5">
      <c r="A5578" t="str">
        <f t="shared" si="1318"/>
        <v>28.846 - Outros Encargos Especiais</v>
      </c>
      <c r="B5578" s="5" t="s">
        <v>4845</v>
      </c>
      <c r="C5578" s="6">
        <v>7163183147.5500002</v>
      </c>
      <c r="D5578" s="6">
        <v>24428644308.560001</v>
      </c>
      <c r="E5578" s="6">
        <v>178233495988.23001</v>
      </c>
    </row>
    <row r="5579" spans="1:5">
      <c r="A5579" t="str">
        <f t="shared" si="1318"/>
        <v>28.847 - Transferências para a Educação Básica</v>
      </c>
      <c r="B5579" s="3" t="s">
        <v>4846</v>
      </c>
      <c r="C5579" s="4">
        <v>23610920.469999999</v>
      </c>
      <c r="D5579" s="4"/>
      <c r="E5579" s="4">
        <v>49112918225.720001</v>
      </c>
    </row>
    <row r="5580" spans="1:5">
      <c r="A5580" t="str">
        <f t="shared" si="1318"/>
        <v>28.999 - Demais Subfunções Encargos Especiais</v>
      </c>
      <c r="B5580" s="5" t="s">
        <v>4888</v>
      </c>
      <c r="C5580" s="6">
        <v>776572093.98000002</v>
      </c>
      <c r="D5580" s="6">
        <v>8050684487.9799995</v>
      </c>
      <c r="E5580" s="6">
        <v>0</v>
      </c>
    </row>
    <row r="5581" spans="1:5">
      <c r="A5581" t="str">
        <f t="shared" ref="A5581" si="1319">TRIM(B5581)</f>
        <v>Despesas Intraorçamentárias</v>
      </c>
      <c r="B5581" s="3" t="s">
        <v>29</v>
      </c>
      <c r="C5581" s="4">
        <v>18304520372.57</v>
      </c>
      <c r="D5581" s="4">
        <v>79919867261.440002</v>
      </c>
      <c r="E5581" s="4">
        <v>46057491256.510002</v>
      </c>
    </row>
    <row r="5584" spans="1:5" ht="131.25" customHeight="1">
      <c r="A5584" s="83" t="s">
        <v>5905</v>
      </c>
      <c r="B5584" s="83"/>
    </row>
  </sheetData>
  <mergeCells count="15">
    <mergeCell ref="A5584:B5584"/>
    <mergeCell ref="B4914:B4915"/>
    <mergeCell ref="C4914:F4914"/>
    <mergeCell ref="C4274:F4274"/>
    <mergeCell ref="H4274:K4274"/>
    <mergeCell ref="B4275:B4276"/>
    <mergeCell ref="C4275:F4275"/>
    <mergeCell ref="H4275:K4275"/>
    <mergeCell ref="B4913:F4913"/>
    <mergeCell ref="B3554:C3554"/>
    <mergeCell ref="B1:C1"/>
    <mergeCell ref="B705:C705"/>
    <mergeCell ref="B1409:C1409"/>
    <mergeCell ref="B2110:C2110"/>
    <mergeCell ref="B2831:C283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740"/>
  <sheetViews>
    <sheetView topLeftCell="A1033" zoomScale="80" zoomScaleNormal="80" workbookViewId="0">
      <selection activeCell="F1047" sqref="F1047"/>
    </sheetView>
  </sheetViews>
  <sheetFormatPr defaultRowHeight="15"/>
  <cols>
    <col min="1" max="1" width="63.28515625" customWidth="1"/>
    <col min="2" max="2" width="69" bestFit="1" customWidth="1"/>
    <col min="3" max="3" width="28.7109375" bestFit="1" customWidth="1"/>
    <col min="4" max="4" width="19.140625" customWidth="1"/>
    <col min="5" max="5" width="29.140625" bestFit="1" customWidth="1"/>
    <col min="6" max="6" width="29.85546875" bestFit="1" customWidth="1"/>
    <col min="7" max="7" width="20.42578125" bestFit="1" customWidth="1"/>
    <col min="8" max="8" width="18.7109375" bestFit="1" customWidth="1"/>
    <col min="9" max="9" width="28.5703125" bestFit="1" customWidth="1"/>
    <col min="10" max="10" width="17.5703125" bestFit="1" customWidth="1"/>
    <col min="11" max="11" width="20.28515625" customWidth="1"/>
    <col min="12" max="12" width="18.7109375" bestFit="1" customWidth="1"/>
    <col min="257" max="257" width="69" customWidth="1"/>
    <col min="258" max="258" width="21.42578125" customWidth="1"/>
    <col min="513" max="513" width="69" customWidth="1"/>
    <col min="514" max="514" width="21.42578125" customWidth="1"/>
    <col min="769" max="769" width="69" customWidth="1"/>
    <col min="770" max="770" width="21.42578125" customWidth="1"/>
    <col min="1025" max="1025" width="69" customWidth="1"/>
    <col min="1026" max="1026" width="21.42578125" customWidth="1"/>
    <col min="1281" max="1281" width="69" customWidth="1"/>
    <col min="1282" max="1282" width="21.42578125" customWidth="1"/>
    <col min="1537" max="1537" width="69" customWidth="1"/>
    <col min="1538" max="1538" width="21.42578125" customWidth="1"/>
    <col min="1793" max="1793" width="69" customWidth="1"/>
    <col min="1794" max="1794" width="21.42578125" customWidth="1"/>
    <col min="2049" max="2049" width="69" customWidth="1"/>
    <col min="2050" max="2050" width="21.42578125" customWidth="1"/>
    <col min="2305" max="2305" width="69" customWidth="1"/>
    <col min="2306" max="2306" width="21.42578125" customWidth="1"/>
    <col min="2561" max="2561" width="69" customWidth="1"/>
    <col min="2562" max="2562" width="21.42578125" customWidth="1"/>
    <col min="2817" max="2817" width="69" customWidth="1"/>
    <col min="2818" max="2818" width="21.42578125" customWidth="1"/>
    <col min="3073" max="3073" width="69" customWidth="1"/>
    <col min="3074" max="3074" width="21.42578125" customWidth="1"/>
    <col min="3329" max="3329" width="69" customWidth="1"/>
    <col min="3330" max="3330" width="21.42578125" customWidth="1"/>
    <col min="3585" max="3585" width="69" customWidth="1"/>
    <col min="3586" max="3586" width="21.42578125" customWidth="1"/>
    <col min="3841" max="3841" width="69" customWidth="1"/>
    <col min="3842" max="3842" width="21.42578125" customWidth="1"/>
    <col min="4097" max="4097" width="69" customWidth="1"/>
    <col min="4098" max="4098" width="21.42578125" customWidth="1"/>
    <col min="4353" max="4353" width="69" customWidth="1"/>
    <col min="4354" max="4354" width="21.42578125" customWidth="1"/>
    <col min="4609" max="4609" width="69" customWidth="1"/>
    <col min="4610" max="4610" width="21.42578125" customWidth="1"/>
    <col min="4865" max="4865" width="69" customWidth="1"/>
    <col min="4866" max="4866" width="21.42578125" customWidth="1"/>
    <col min="5121" max="5121" width="69" customWidth="1"/>
    <col min="5122" max="5122" width="21.42578125" customWidth="1"/>
    <col min="5377" max="5377" width="69" customWidth="1"/>
    <col min="5378" max="5378" width="21.42578125" customWidth="1"/>
    <col min="5633" max="5633" width="69" customWidth="1"/>
    <col min="5634" max="5634" width="21.42578125" customWidth="1"/>
    <col min="5889" max="5889" width="69" customWidth="1"/>
    <col min="5890" max="5890" width="21.42578125" customWidth="1"/>
    <col min="6145" max="6145" width="69" customWidth="1"/>
    <col min="6146" max="6146" width="21.42578125" customWidth="1"/>
    <col min="6401" max="6401" width="69" customWidth="1"/>
    <col min="6402" max="6402" width="21.42578125" customWidth="1"/>
    <col min="6657" max="6657" width="69" customWidth="1"/>
    <col min="6658" max="6658" width="21.42578125" customWidth="1"/>
    <col min="6913" max="6913" width="69" customWidth="1"/>
    <col min="6914" max="6914" width="21.42578125" customWidth="1"/>
    <col min="7169" max="7169" width="69" customWidth="1"/>
    <col min="7170" max="7170" width="21.42578125" customWidth="1"/>
    <col min="7425" max="7425" width="69" customWidth="1"/>
    <col min="7426" max="7426" width="21.42578125" customWidth="1"/>
    <col min="7681" max="7681" width="69" customWidth="1"/>
    <col min="7682" max="7682" width="21.42578125" customWidth="1"/>
    <col min="7937" max="7937" width="69" customWidth="1"/>
    <col min="7938" max="7938" width="21.42578125" customWidth="1"/>
    <col min="8193" max="8193" width="69" customWidth="1"/>
    <col min="8194" max="8194" width="21.42578125" customWidth="1"/>
    <col min="8449" max="8449" width="69" customWidth="1"/>
    <col min="8450" max="8450" width="21.42578125" customWidth="1"/>
    <col min="8705" max="8705" width="69" customWidth="1"/>
    <col min="8706" max="8706" width="21.42578125" customWidth="1"/>
    <col min="8961" max="8961" width="69" customWidth="1"/>
    <col min="8962" max="8962" width="21.42578125" customWidth="1"/>
    <col min="9217" max="9217" width="69" customWidth="1"/>
    <col min="9218" max="9218" width="21.42578125" customWidth="1"/>
    <col min="9473" max="9473" width="69" customWidth="1"/>
    <col min="9474" max="9474" width="21.42578125" customWidth="1"/>
    <col min="9729" max="9729" width="69" customWidth="1"/>
    <col min="9730" max="9730" width="21.42578125" customWidth="1"/>
    <col min="9985" max="9985" width="69" customWidth="1"/>
    <col min="9986" max="9986" width="21.42578125" customWidth="1"/>
    <col min="10241" max="10241" width="69" customWidth="1"/>
    <col min="10242" max="10242" width="21.42578125" customWidth="1"/>
    <col min="10497" max="10497" width="69" customWidth="1"/>
    <col min="10498" max="10498" width="21.42578125" customWidth="1"/>
    <col min="10753" max="10753" width="69" customWidth="1"/>
    <col min="10754" max="10754" width="21.42578125" customWidth="1"/>
    <col min="11009" max="11009" width="69" customWidth="1"/>
    <col min="11010" max="11010" width="21.42578125" customWidth="1"/>
    <col min="11265" max="11265" width="69" customWidth="1"/>
    <col min="11266" max="11266" width="21.42578125" customWidth="1"/>
    <col min="11521" max="11521" width="69" customWidth="1"/>
    <col min="11522" max="11522" width="21.42578125" customWidth="1"/>
    <col min="11777" max="11777" width="69" customWidth="1"/>
    <col min="11778" max="11778" width="21.42578125" customWidth="1"/>
    <col min="12033" max="12033" width="69" customWidth="1"/>
    <col min="12034" max="12034" width="21.42578125" customWidth="1"/>
    <col min="12289" max="12289" width="69" customWidth="1"/>
    <col min="12290" max="12290" width="21.42578125" customWidth="1"/>
    <col min="12545" max="12545" width="69" customWidth="1"/>
    <col min="12546" max="12546" width="21.42578125" customWidth="1"/>
    <col min="12801" max="12801" width="69" customWidth="1"/>
    <col min="12802" max="12802" width="21.42578125" customWidth="1"/>
    <col min="13057" max="13057" width="69" customWidth="1"/>
    <col min="13058" max="13058" width="21.42578125" customWidth="1"/>
    <col min="13313" max="13313" width="69" customWidth="1"/>
    <col min="13314" max="13314" width="21.42578125" customWidth="1"/>
    <col min="13569" max="13569" width="69" customWidth="1"/>
    <col min="13570" max="13570" width="21.42578125" customWidth="1"/>
    <col min="13825" max="13825" width="69" customWidth="1"/>
    <col min="13826" max="13826" width="21.42578125" customWidth="1"/>
    <col min="14081" max="14081" width="69" customWidth="1"/>
    <col min="14082" max="14082" width="21.42578125" customWidth="1"/>
    <col min="14337" max="14337" width="69" customWidth="1"/>
    <col min="14338" max="14338" width="21.42578125" customWidth="1"/>
    <col min="14593" max="14593" width="69" customWidth="1"/>
    <col min="14594" max="14594" width="21.42578125" customWidth="1"/>
    <col min="14849" max="14849" width="69" customWidth="1"/>
    <col min="14850" max="14850" width="21.42578125" customWidth="1"/>
    <col min="15105" max="15105" width="69" customWidth="1"/>
    <col min="15106" max="15106" width="21.42578125" customWidth="1"/>
    <col min="15361" max="15361" width="69" customWidth="1"/>
    <col min="15362" max="15362" width="21.42578125" customWidth="1"/>
    <col min="15617" max="15617" width="69" customWidth="1"/>
    <col min="15618" max="15618" width="21.42578125" customWidth="1"/>
    <col min="15873" max="15873" width="69" customWidth="1"/>
    <col min="15874" max="15874" width="21.42578125" customWidth="1"/>
    <col min="16129" max="16129" width="69" customWidth="1"/>
    <col min="16130" max="16130" width="21.42578125" customWidth="1"/>
  </cols>
  <sheetData>
    <row r="1" spans="1:9">
      <c r="B1" s="87" t="s">
        <v>30</v>
      </c>
      <c r="C1" s="87"/>
    </row>
    <row r="2" spans="1:9" ht="12.75" customHeight="1">
      <c r="A2" s="2"/>
      <c r="B2" s="2" t="s">
        <v>31</v>
      </c>
      <c r="C2" s="2" t="s">
        <v>30</v>
      </c>
      <c r="E2" s="2" t="s">
        <v>32</v>
      </c>
      <c r="F2" s="2" t="s">
        <v>33</v>
      </c>
      <c r="H2" s="2" t="s">
        <v>34</v>
      </c>
    </row>
    <row r="3" spans="1:9" ht="12.75" customHeight="1">
      <c r="A3" t="str">
        <f>TRIM(B3)</f>
        <v>1.0.0.0.0.00.00 - Ativo</v>
      </c>
      <c r="B3" s="3" t="s">
        <v>2109</v>
      </c>
      <c r="C3" s="4">
        <v>874002159381.28003</v>
      </c>
      <c r="D3" s="1"/>
      <c r="E3" s="1">
        <f>E4+E138</f>
        <v>15599156387.650002</v>
      </c>
      <c r="F3" s="1">
        <f>F4+F138</f>
        <v>858403002993.63013</v>
      </c>
      <c r="H3" t="b">
        <f t="shared" ref="H3:H76" si="0">IF(I3="00",C3=E3+F3,TRUE)</f>
        <v>1</v>
      </c>
      <c r="I3" t="str">
        <f>MID(A3,11,2)</f>
        <v>00</v>
      </c>
    </row>
    <row r="4" spans="1:9" ht="12.75" customHeight="1">
      <c r="A4" t="str">
        <f t="shared" ref="A4:A67" si="1">TRIM(B4)</f>
        <v>1.1.0.0.0.00.00 - Ativo Circulante</v>
      </c>
      <c r="B4" s="5" t="s">
        <v>2110</v>
      </c>
      <c r="C4" s="6">
        <v>242534830190.17001</v>
      </c>
      <c r="D4" s="1"/>
      <c r="E4" s="1">
        <f>E5+E11+E53+E78+E87+E104+E121</f>
        <v>2685131777.9900002</v>
      </c>
      <c r="F4" s="1">
        <f>F5+F11+F53+F78+F87+F104+F121</f>
        <v>239849698412.18002</v>
      </c>
      <c r="H4" t="b">
        <f t="shared" si="0"/>
        <v>1</v>
      </c>
      <c r="I4" t="str">
        <f t="shared" ref="I4:I77" si="2">MID(A4,11,2)</f>
        <v>00</v>
      </c>
    </row>
    <row r="5" spans="1:9" ht="12.75" customHeight="1">
      <c r="A5" t="str">
        <f t="shared" si="1"/>
        <v>1.1.1.0.0.00.00 - Caixa e Equivalentes de Caixa</v>
      </c>
      <c r="B5" s="3" t="s">
        <v>2111</v>
      </c>
      <c r="C5" s="4">
        <v>89795860910.449997</v>
      </c>
      <c r="D5" s="1"/>
      <c r="E5" s="1">
        <f>E6+E9</f>
        <v>1600419901.6600001</v>
      </c>
      <c r="F5" s="1">
        <f>F6+F9</f>
        <v>88195441008.789993</v>
      </c>
      <c r="H5" t="b">
        <f t="shared" si="0"/>
        <v>1</v>
      </c>
      <c r="I5" t="str">
        <f t="shared" si="2"/>
        <v>00</v>
      </c>
    </row>
    <row r="6" spans="1:9" ht="12.75" customHeight="1">
      <c r="A6" t="str">
        <f t="shared" si="1"/>
        <v>1.1.1.1.0.00.00 - Caixa e Equivalentes de Caixa em Moeda Nacional</v>
      </c>
      <c r="B6" s="5" t="s">
        <v>2112</v>
      </c>
      <c r="C6" s="6">
        <v>89687021974.5</v>
      </c>
      <c r="D6" s="1"/>
      <c r="E6" s="1">
        <f>E7+E8</f>
        <v>1600419901.6600001</v>
      </c>
      <c r="F6" s="1">
        <f>F7+F8</f>
        <v>88086602072.839996</v>
      </c>
      <c r="H6" t="b">
        <f t="shared" si="0"/>
        <v>1</v>
      </c>
      <c r="I6" t="str">
        <f t="shared" si="2"/>
        <v>00</v>
      </c>
    </row>
    <row r="7" spans="1:9" ht="25.5" customHeight="1">
      <c r="A7" t="str">
        <f t="shared" si="1"/>
        <v>1.1.1.1.1.00.00 - Caixa e Equivalentes de Caixa em Moeda Nacional - 
 Consolidação</v>
      </c>
      <c r="B7" s="3" t="s">
        <v>2113</v>
      </c>
      <c r="C7" s="4">
        <v>88086602072.839996</v>
      </c>
      <c r="D7" s="1"/>
      <c r="E7" s="1">
        <f>SUMIF(A7:B7,"*intra*",C7:D7)+SUMIF(A7:B7,"*inter*",C7:D7)</f>
        <v>0</v>
      </c>
      <c r="F7" s="1">
        <f>SUMIF(A7:B7,"*consolidação*",C7:D7)</f>
        <v>88086602072.839996</v>
      </c>
      <c r="H7" t="b">
        <f t="shared" si="0"/>
        <v>1</v>
      </c>
      <c r="I7" t="str">
        <f t="shared" si="2"/>
        <v>00</v>
      </c>
    </row>
    <row r="8" spans="1:9" ht="25.5" customHeight="1">
      <c r="A8" t="str">
        <f t="shared" si="1"/>
        <v>1.1.1.1.2.00.00 - Caixa e Equivalentes de Caixa em Moeda Nacional - 
 Intra OFSS</v>
      </c>
      <c r="B8" s="5" t="s">
        <v>2114</v>
      </c>
      <c r="C8" s="6">
        <v>1600419901.6600001</v>
      </c>
      <c r="D8" s="1"/>
      <c r="E8" s="1">
        <f>SUMIF(A8:B8,"*intra*",C8:D8)+SUMIF(A8:B8,"*inter*",C8:D8)</f>
        <v>1600419901.6600001</v>
      </c>
      <c r="F8" s="1">
        <f>SUMIF(A8:B8,"*consolidação*",C8:D8)</f>
        <v>0</v>
      </c>
      <c r="H8" t="b">
        <f t="shared" si="0"/>
        <v>1</v>
      </c>
      <c r="I8" t="str">
        <f t="shared" si="2"/>
        <v>00</v>
      </c>
    </row>
    <row r="9" spans="1:9" ht="12.75" customHeight="1">
      <c r="A9" t="str">
        <f t="shared" si="1"/>
        <v>1.1.1.2.0.00.00 - Caixa e Equivalentes de Caixa em Moeda Estrangeira</v>
      </c>
      <c r="B9" s="3" t="s">
        <v>2115</v>
      </c>
      <c r="C9" s="4">
        <v>108838935.95</v>
      </c>
      <c r="D9" s="1"/>
      <c r="E9" s="1">
        <f>E10</f>
        <v>0</v>
      </c>
      <c r="F9" s="1">
        <f>F10</f>
        <v>108838935.95</v>
      </c>
      <c r="H9" t="b">
        <f>IF(I9="00",C9=E9+F9,TRUE)</f>
        <v>1</v>
      </c>
      <c r="I9" t="str">
        <f t="shared" si="2"/>
        <v>00</v>
      </c>
    </row>
    <row r="10" spans="1:9" ht="25.5" customHeight="1">
      <c r="A10" t="str">
        <f t="shared" si="1"/>
        <v>1.1.1.2.1.00.00 - Caixa e Equivalentes de Caixa em Moeda Estrangeira 
 - Consolidação</v>
      </c>
      <c r="B10" s="5" t="s">
        <v>2116</v>
      </c>
      <c r="C10" s="6">
        <v>108838935.95</v>
      </c>
      <c r="D10" s="1"/>
      <c r="E10" s="1">
        <f>SUMIF(A10:B10,"*intra*",C10:D10)+SUMIF(A10:B10,"*inter*",C10:D10)</f>
        <v>0</v>
      </c>
      <c r="F10" s="1">
        <f>SUMIF(A10:B10,"*consolidação*",C10:D10)</f>
        <v>108838935.95</v>
      </c>
      <c r="H10" t="b">
        <f t="shared" si="0"/>
        <v>1</v>
      </c>
      <c r="I10" t="str">
        <f t="shared" si="2"/>
        <v>00</v>
      </c>
    </row>
    <row r="11" spans="1:9" ht="12.75" customHeight="1">
      <c r="A11" t="str">
        <f t="shared" si="1"/>
        <v>1.1.2.0.0.00.00 - Créditos a Curto Prazo</v>
      </c>
      <c r="B11" s="3" t="s">
        <v>2117</v>
      </c>
      <c r="C11" s="4">
        <v>52805031283.870003</v>
      </c>
      <c r="D11" s="1"/>
      <c r="E11" s="1">
        <f>E12+E18+E24+E29+E35+E41-E47</f>
        <v>-60129382.009999752</v>
      </c>
      <c r="F11" s="1">
        <f>F12+F18+F24+F29+F35+F41-F47</f>
        <v>52865160665.879997</v>
      </c>
      <c r="H11" t="b">
        <f t="shared" si="0"/>
        <v>1</v>
      </c>
      <c r="I11" t="str">
        <f t="shared" si="2"/>
        <v>00</v>
      </c>
    </row>
    <row r="12" spans="1:9" ht="12.75" customHeight="1">
      <c r="A12" t="str">
        <f t="shared" si="1"/>
        <v>1.1.2.1.0.00.00 - Créditos Tributários a Receber</v>
      </c>
      <c r="B12" s="5" t="s">
        <v>2118</v>
      </c>
      <c r="C12" s="6">
        <v>37153793655.550003</v>
      </c>
      <c r="D12" s="1"/>
      <c r="E12" s="1">
        <f>E13+E14+E15+E16+E17</f>
        <v>1292397131.23</v>
      </c>
      <c r="F12" s="1">
        <f>F13+F14+F15+F16+F17</f>
        <v>35861396524.32</v>
      </c>
      <c r="H12" t="b">
        <f t="shared" si="0"/>
        <v>1</v>
      </c>
      <c r="I12" t="str">
        <f t="shared" si="2"/>
        <v>00</v>
      </c>
    </row>
    <row r="13" spans="1:9" ht="12.75" customHeight="1">
      <c r="A13" t="str">
        <f t="shared" si="1"/>
        <v>1.1.2.1.1.00.00 - Créditos Tributários a Receber - Consolidação</v>
      </c>
      <c r="B13" s="3" t="s">
        <v>2119</v>
      </c>
      <c r="C13" s="4">
        <v>35861396524.32</v>
      </c>
      <c r="D13" s="1"/>
      <c r="E13" s="1">
        <f>SUMIF(A13:B13,"*intra*",C13:D13)+SUMIF(A13:B13,"*inter*",C13:D13)</f>
        <v>0</v>
      </c>
      <c r="F13" s="1">
        <f>SUMIF(A13:B13,"*consolidação*",C13:D13)</f>
        <v>35861396524.32</v>
      </c>
      <c r="H13" t="b">
        <f t="shared" si="0"/>
        <v>1</v>
      </c>
      <c r="I13" t="str">
        <f t="shared" si="2"/>
        <v>00</v>
      </c>
    </row>
    <row r="14" spans="1:9" ht="12.75" customHeight="1">
      <c r="A14" t="str">
        <f t="shared" si="1"/>
        <v>1.1.2.1.2.00.00 - Créditos Tributários a Receber - Intra OFSS</v>
      </c>
      <c r="B14" s="5" t="s">
        <v>2120</v>
      </c>
      <c r="C14" s="6">
        <v>1022215300.29</v>
      </c>
      <c r="D14" s="1"/>
      <c r="E14" s="1">
        <f>SUMIF(A14:B14,"*intra*",C14:D14)+SUMIF(A14:B14,"*inter*",C14:D14)</f>
        <v>1022215300.29</v>
      </c>
      <c r="F14" s="1">
        <f>SUMIF(A14:B14,"*consolidação*",C14:D14)</f>
        <v>0</v>
      </c>
      <c r="H14" t="b">
        <f t="shared" si="0"/>
        <v>1</v>
      </c>
      <c r="I14" t="str">
        <f t="shared" si="2"/>
        <v>00</v>
      </c>
    </row>
    <row r="15" spans="1:9" ht="25.5" customHeight="1">
      <c r="A15" t="str">
        <f t="shared" si="1"/>
        <v>1.1.2.1.3.00.00 - Créditos Tributários a Receber - Inter OFSS - 
 União</v>
      </c>
      <c r="B15" s="3" t="s">
        <v>2121</v>
      </c>
      <c r="C15" s="4">
        <v>78691634.030000001</v>
      </c>
      <c r="D15" s="1"/>
      <c r="E15" s="1">
        <f>SUMIF(A15:B15,"*intra*",C15:D15)+SUMIF(A15:B15,"*inter*",C15:D15)</f>
        <v>78691634.030000001</v>
      </c>
      <c r="F15" s="1">
        <f>SUMIF(A15:B15,"*consolidação*",C15:D15)</f>
        <v>0</v>
      </c>
      <c r="H15" t="b">
        <f t="shared" si="0"/>
        <v>1</v>
      </c>
      <c r="I15" t="str">
        <f t="shared" si="2"/>
        <v>00</v>
      </c>
    </row>
    <row r="16" spans="1:9" ht="25.5" customHeight="1">
      <c r="A16" t="str">
        <f t="shared" si="1"/>
        <v>1.1.2.1.4.00.00 - Créditos Tributários a Receber - Inter OFSS – 
 Estado</v>
      </c>
      <c r="B16" s="5" t="s">
        <v>2122</v>
      </c>
      <c r="C16" s="6">
        <v>23195698.68</v>
      </c>
      <c r="D16" s="1"/>
      <c r="E16" s="1">
        <f>SUMIF(A16:B16,"*intra*",C16:D16)+SUMIF(A16:B16,"*inter*",C16:D16)</f>
        <v>23195698.68</v>
      </c>
      <c r="F16" s="1">
        <f>SUMIF(A16:B16,"*consolidação*",C16:D16)</f>
        <v>0</v>
      </c>
      <c r="H16" t="b">
        <f t="shared" si="0"/>
        <v>1</v>
      </c>
      <c r="I16" t="str">
        <f t="shared" si="2"/>
        <v>00</v>
      </c>
    </row>
    <row r="17" spans="1:9" ht="25.5" customHeight="1">
      <c r="A17" t="str">
        <f t="shared" si="1"/>
        <v>1.1.2.1.5.00.00 - Créditos Tributários a Receber - Inter OFSS - 
 Município</v>
      </c>
      <c r="B17" s="3" t="s">
        <v>2123</v>
      </c>
      <c r="C17" s="4">
        <v>168294498.22999999</v>
      </c>
      <c r="D17" s="1"/>
      <c r="E17" s="1">
        <f>SUMIF(A17:B17,"*intra*",C17:D17)+SUMIF(A17:B17,"*inter*",C17:D17)</f>
        <v>168294498.22999999</v>
      </c>
      <c r="F17" s="1">
        <f>SUMIF(A17:B17,"*consolidação*",C17:D17)</f>
        <v>0</v>
      </c>
      <c r="H17" t="b">
        <f t="shared" si="0"/>
        <v>1</v>
      </c>
      <c r="I17" t="str">
        <f t="shared" si="2"/>
        <v>00</v>
      </c>
    </row>
    <row r="18" spans="1:9" ht="12.75" customHeight="1">
      <c r="A18" t="str">
        <f t="shared" si="1"/>
        <v>1.1.2.2.0.00.00 - Clientes</v>
      </c>
      <c r="B18" s="5" t="s">
        <v>2124</v>
      </c>
      <c r="C18" s="6">
        <v>2304163594.7199998</v>
      </c>
      <c r="D18" s="1"/>
      <c r="E18" s="1">
        <f>E19+E20+E21+E22+E23</f>
        <v>623479880.82000005</v>
      </c>
      <c r="F18" s="1">
        <f>F19+F20+F21+F22+F23</f>
        <v>1680683713.9000001</v>
      </c>
      <c r="H18" t="b">
        <f t="shared" si="0"/>
        <v>1</v>
      </c>
      <c r="I18" t="str">
        <f t="shared" si="2"/>
        <v>00</v>
      </c>
    </row>
    <row r="19" spans="1:9" ht="12.75" customHeight="1">
      <c r="A19" t="str">
        <f t="shared" si="1"/>
        <v>1.1.2.2.1.00.00 - Clientes - Consolidação</v>
      </c>
      <c r="B19" s="3" t="s">
        <v>2125</v>
      </c>
      <c r="C19" s="4">
        <v>1680683713.9000001</v>
      </c>
      <c r="D19" s="1"/>
      <c r="E19" s="1">
        <f>SUMIF(A19:B19,"*intra*",C19:D19)+SUMIF(A19:B19,"*inter*",C19:D19)</f>
        <v>0</v>
      </c>
      <c r="F19" s="1">
        <f>SUMIF(A19:B19,"*consolidação*",C19:D19)</f>
        <v>1680683713.9000001</v>
      </c>
      <c r="H19" t="b">
        <f t="shared" si="0"/>
        <v>1</v>
      </c>
      <c r="I19" t="str">
        <f t="shared" si="2"/>
        <v>00</v>
      </c>
    </row>
    <row r="20" spans="1:9" ht="12.75" customHeight="1">
      <c r="A20" t="str">
        <f t="shared" si="1"/>
        <v>1.1.2.2.2.00.00 - Clientes - Intra OFSS</v>
      </c>
      <c r="B20" s="5" t="s">
        <v>2126</v>
      </c>
      <c r="C20" s="6">
        <v>583164030.83000004</v>
      </c>
      <c r="D20" s="1"/>
      <c r="E20" s="1">
        <f>SUMIF(A20:B20,"*intra*",C20:D20)+SUMIF(A20:B20,"*inter*",C20:D20)</f>
        <v>583164030.83000004</v>
      </c>
      <c r="F20" s="1">
        <f>SUMIF(A20:B20,"*consolidação*",C20:D20)</f>
        <v>0</v>
      </c>
      <c r="H20" t="b">
        <f t="shared" si="0"/>
        <v>1</v>
      </c>
      <c r="I20" t="str">
        <f t="shared" si="2"/>
        <v>00</v>
      </c>
    </row>
    <row r="21" spans="1:9" ht="12.75" customHeight="1">
      <c r="A21" t="str">
        <f t="shared" si="1"/>
        <v>1.1.2.2.3.00.00 - Clientes - Inter OFSS - União</v>
      </c>
      <c r="B21" s="3" t="s">
        <v>2127</v>
      </c>
      <c r="C21" s="4">
        <v>25166904.120000001</v>
      </c>
      <c r="D21" s="1"/>
      <c r="E21" s="1">
        <f>SUMIF(A21:B21,"*intra*",C21:D21)+SUMIF(A21:B21,"*inter*",C21:D21)</f>
        <v>25166904.120000001</v>
      </c>
      <c r="F21" s="1">
        <f>SUMIF(A21:B21,"*consolidação*",C21:D21)</f>
        <v>0</v>
      </c>
      <c r="H21" t="b">
        <f t="shared" si="0"/>
        <v>1</v>
      </c>
      <c r="I21" t="str">
        <f t="shared" si="2"/>
        <v>00</v>
      </c>
    </row>
    <row r="22" spans="1:9" ht="12.75" customHeight="1">
      <c r="A22" t="str">
        <f t="shared" si="1"/>
        <v>1.1.2.2.4.00.00 - Clientes - Inter OFSS - Estado</v>
      </c>
      <c r="B22" s="5" t="s">
        <v>2128</v>
      </c>
      <c r="C22" s="6">
        <v>2738983.35</v>
      </c>
      <c r="D22" s="1"/>
      <c r="E22" s="1">
        <f>SUMIF(A22:B22,"*intra*",C22:D22)+SUMIF(A22:B22,"*inter*",C22:D22)</f>
        <v>2738983.35</v>
      </c>
      <c r="F22" s="1">
        <f>SUMIF(A22:B22,"*consolidação*",C22:D22)</f>
        <v>0</v>
      </c>
      <c r="H22" t="b">
        <f t="shared" si="0"/>
        <v>1</v>
      </c>
      <c r="I22" t="str">
        <f t="shared" si="2"/>
        <v>00</v>
      </c>
    </row>
    <row r="23" spans="1:9" ht="12.75" customHeight="1">
      <c r="A23" t="str">
        <f t="shared" si="1"/>
        <v>1.1.2.2.5.00.00 - Clientes - Inter OFSS - Município</v>
      </c>
      <c r="B23" s="3" t="s">
        <v>2129</v>
      </c>
      <c r="C23" s="4">
        <v>12409962.52</v>
      </c>
      <c r="D23" s="1"/>
      <c r="E23" s="1">
        <f>SUMIF(A23:B23,"*intra*",C23:D23)+SUMIF(A23:B23,"*inter*",C23:D23)</f>
        <v>12409962.52</v>
      </c>
      <c r="F23" s="1">
        <f>SUMIF(A23:B23,"*consolidação*",C23:D23)</f>
        <v>0</v>
      </c>
      <c r="H23" t="b">
        <f t="shared" si="0"/>
        <v>1</v>
      </c>
      <c r="I23" t="str">
        <f t="shared" si="2"/>
        <v>00</v>
      </c>
    </row>
    <row r="24" spans="1:9" ht="12.75" customHeight="1">
      <c r="A24" t="str">
        <f t="shared" si="1"/>
        <v>1.1.2.3.0.00.00 - Créditos de Transferências a Receber</v>
      </c>
      <c r="B24" s="5" t="s">
        <v>2130</v>
      </c>
      <c r="C24" s="6">
        <v>2646032236.6399999</v>
      </c>
      <c r="D24" s="1"/>
      <c r="E24" s="1">
        <f>E25+E26+E27+E28</f>
        <v>1467263551.4000001</v>
      </c>
      <c r="F24" s="1">
        <f>F25+F26+F27+F28</f>
        <v>1178768685.24</v>
      </c>
      <c r="H24" t="b">
        <f t="shared" si="0"/>
        <v>1</v>
      </c>
      <c r="I24" t="str">
        <f t="shared" si="2"/>
        <v>00</v>
      </c>
    </row>
    <row r="25" spans="1:9" ht="25.5" customHeight="1">
      <c r="A25" t="str">
        <f t="shared" si="1"/>
        <v>1.1.2.3.1.00.00 - Créditos de Transferências a Receber - 
 Consolidação</v>
      </c>
      <c r="B25" s="3" t="s">
        <v>2131</v>
      </c>
      <c r="C25" s="4">
        <v>1178768685.24</v>
      </c>
      <c r="D25" s="1"/>
      <c r="E25" s="1">
        <f>SUMIF(A25:B25,"*intra*",C25:D25)+SUMIF(A25:B25,"*inter*",C25:D25)</f>
        <v>0</v>
      </c>
      <c r="F25" s="1">
        <f>SUMIF(A25:B25,"*consolidação*",C25:D25)</f>
        <v>1178768685.24</v>
      </c>
      <c r="H25" t="b">
        <f t="shared" si="0"/>
        <v>1</v>
      </c>
      <c r="I25" t="str">
        <f t="shared" si="2"/>
        <v>00</v>
      </c>
    </row>
    <row r="26" spans="1:9" ht="25.5" customHeight="1">
      <c r="A26" t="str">
        <f t="shared" si="1"/>
        <v>1.1.2.3.3.00.00 - Créditos de Transferências a Receber - Inter OFSS 
 - União</v>
      </c>
      <c r="B26" s="5" t="s">
        <v>2132</v>
      </c>
      <c r="C26" s="6">
        <v>992746092.35000002</v>
      </c>
      <c r="D26" s="1"/>
      <c r="E26" s="1">
        <f>SUMIF(A26:B26,"*intra*",C26:D26)+SUMIF(A26:B26,"*inter*",C26:D26)</f>
        <v>992746092.35000002</v>
      </c>
      <c r="F26" s="1">
        <f>SUMIF(A26:B26,"*consolidação*",C26:D26)</f>
        <v>0</v>
      </c>
      <c r="H26" t="b">
        <f t="shared" si="0"/>
        <v>1</v>
      </c>
      <c r="I26" t="str">
        <f t="shared" si="2"/>
        <v>00</v>
      </c>
    </row>
    <row r="27" spans="1:9" ht="25.5" customHeight="1">
      <c r="A27" t="str">
        <f t="shared" si="1"/>
        <v>1.1.2.3.4.00.00 - Créditos de Transferências a Receber - Inter OFSS 
 - Estado</v>
      </c>
      <c r="B27" s="3" t="s">
        <v>2133</v>
      </c>
      <c r="C27" s="4">
        <v>459679659.30000001</v>
      </c>
      <c r="D27" s="1"/>
      <c r="E27" s="1">
        <f>SUMIF(A27:B27,"*intra*",C27:D27)+SUMIF(A27:B27,"*inter*",C27:D27)</f>
        <v>459679659.30000001</v>
      </c>
      <c r="F27" s="1">
        <f>SUMIF(A27:B27,"*consolidação*",C27:D27)</f>
        <v>0</v>
      </c>
      <c r="H27" t="b">
        <f t="shared" si="0"/>
        <v>1</v>
      </c>
      <c r="I27" t="str">
        <f t="shared" si="2"/>
        <v>00</v>
      </c>
    </row>
    <row r="28" spans="1:9" ht="25.5" customHeight="1">
      <c r="A28" t="str">
        <f t="shared" si="1"/>
        <v>1.1.2.3.5.00.00 - Créditos de Transferências a Receber - Inter OFSS 
 - Município</v>
      </c>
      <c r="B28" s="5" t="s">
        <v>2134</v>
      </c>
      <c r="C28" s="6">
        <v>14837799.75</v>
      </c>
      <c r="D28" s="1"/>
      <c r="E28" s="1">
        <f>SUMIF(A28:B28,"*intra*",C28:D28)+SUMIF(A28:B28,"*inter*",C28:D28)</f>
        <v>14837799.75</v>
      </c>
      <c r="F28" s="1">
        <f>SUMIF(A28:B28,"*consolidação*",C28:D28)</f>
        <v>0</v>
      </c>
      <c r="H28" t="b">
        <f t="shared" si="0"/>
        <v>1</v>
      </c>
      <c r="I28" t="str">
        <f t="shared" si="2"/>
        <v>00</v>
      </c>
    </row>
    <row r="29" spans="1:9" ht="12.75" customHeight="1">
      <c r="A29" t="str">
        <f t="shared" si="1"/>
        <v>1.1.2.4.0.00.00 - Empréstimos e Financiamentos Concedidos</v>
      </c>
      <c r="B29" s="3" t="s">
        <v>2135</v>
      </c>
      <c r="C29" s="4">
        <v>251336327.84</v>
      </c>
      <c r="D29" s="1"/>
      <c r="E29" s="1">
        <f>E30+E31+E32+E33+E34</f>
        <v>37233479.810000002</v>
      </c>
      <c r="F29" s="1">
        <f>F30+F31+F32+F33+F34</f>
        <v>214102848.03</v>
      </c>
      <c r="H29" t="b">
        <f t="shared" si="0"/>
        <v>1</v>
      </c>
      <c r="I29" t="str">
        <f t="shared" si="2"/>
        <v>00</v>
      </c>
    </row>
    <row r="30" spans="1:9" ht="25.5" customHeight="1">
      <c r="A30" t="str">
        <f t="shared" si="1"/>
        <v>1.1.2.4.1.00.00 - Empréstimos e Financiamentos Concedidos - 
 Consolidação</v>
      </c>
      <c r="B30" s="5" t="s">
        <v>2136</v>
      </c>
      <c r="C30" s="6">
        <v>214102848.03</v>
      </c>
      <c r="D30" s="1"/>
      <c r="E30" s="1">
        <f>SUMIF(A30:B30,"*intra*",C30:D30)+SUMIF(A30:B30,"*inter*",C30:D30)</f>
        <v>0</v>
      </c>
      <c r="F30" s="1">
        <f>SUMIF(A30:B30,"*consolidação*",C30:D30)</f>
        <v>214102848.03</v>
      </c>
      <c r="H30" t="b">
        <f t="shared" si="0"/>
        <v>1</v>
      </c>
      <c r="I30" t="str">
        <f t="shared" si="2"/>
        <v>00</v>
      </c>
    </row>
    <row r="31" spans="1:9" ht="25.5" customHeight="1">
      <c r="A31" t="str">
        <f t="shared" si="1"/>
        <v>1.1.2.4.2.00.00 - Empréstimos e Financiamentos Concedidos - Intra 
 OFSS</v>
      </c>
      <c r="B31" s="3" t="s">
        <v>2137</v>
      </c>
      <c r="C31" s="4">
        <v>4226547.26</v>
      </c>
      <c r="D31" s="1"/>
      <c r="E31" s="1">
        <f>SUMIF(A31:B31,"*intra*",C31:D31)+SUMIF(A31:B31,"*inter*",C31:D31)</f>
        <v>4226547.26</v>
      </c>
      <c r="F31" s="1">
        <f>SUMIF(A31:B31,"*consolidação*",C31:D31)</f>
        <v>0</v>
      </c>
      <c r="H31" t="b">
        <f t="shared" si="0"/>
        <v>1</v>
      </c>
      <c r="I31" t="str">
        <f t="shared" si="2"/>
        <v>00</v>
      </c>
    </row>
    <row r="32" spans="1:9" ht="25.5" customHeight="1">
      <c r="A32" t="str">
        <f t="shared" si="1"/>
        <v>1.1.2.4.3.00.00 - Empréstimos e Financiamentos Concedidos - Inter 
 OFSS - União</v>
      </c>
      <c r="B32" s="5" t="s">
        <v>2138</v>
      </c>
      <c r="C32" s="6">
        <v>93867.26</v>
      </c>
      <c r="D32" s="1"/>
      <c r="E32" s="1">
        <f>SUMIF(A32:B32,"*intra*",C32:D32)+SUMIF(A32:B32,"*inter*",C32:D32)</f>
        <v>93867.26</v>
      </c>
      <c r="F32" s="1">
        <f>SUMIF(A32:B32,"*consolidação*",C32:D32)</f>
        <v>0</v>
      </c>
      <c r="H32" t="b">
        <f t="shared" si="0"/>
        <v>1</v>
      </c>
      <c r="I32" t="str">
        <f t="shared" si="2"/>
        <v>00</v>
      </c>
    </row>
    <row r="33" spans="1:9" ht="25.5" customHeight="1">
      <c r="A33" t="str">
        <f t="shared" si="1"/>
        <v>1.1.2.4.4.00.00 - Empréstimos e Financiamentos Concedidos - Inter 
 OFSS - Estado</v>
      </c>
      <c r="B33" s="3" t="s">
        <v>2139</v>
      </c>
      <c r="C33" s="4">
        <v>6883999.7300000004</v>
      </c>
      <c r="D33" s="1"/>
      <c r="E33" s="1">
        <f>SUMIF(A33:B33,"*intra*",C33:D33)+SUMIF(A33:B33,"*inter*",C33:D33)</f>
        <v>6883999.7300000004</v>
      </c>
      <c r="F33" s="1">
        <f>SUMIF(A33:B33,"*consolidação*",C33:D33)</f>
        <v>0</v>
      </c>
      <c r="H33" t="b">
        <f t="shared" si="0"/>
        <v>1</v>
      </c>
      <c r="I33" t="str">
        <f t="shared" si="2"/>
        <v>00</v>
      </c>
    </row>
    <row r="34" spans="1:9" ht="25.5" customHeight="1">
      <c r="A34" t="str">
        <f t="shared" si="1"/>
        <v>1.1.2.4.5.00.00 - Empréstimos e Financiamentos Concedidos - Inter 
 OFSS - Município</v>
      </c>
      <c r="B34" s="5" t="s">
        <v>2140</v>
      </c>
      <c r="C34" s="6">
        <v>26029065.559999999</v>
      </c>
      <c r="D34" s="1"/>
      <c r="E34" s="1">
        <f>SUMIF(A34:B34,"*intra*",C34:D34)+SUMIF(A34:B34,"*inter*",C34:D34)</f>
        <v>26029065.559999999</v>
      </c>
      <c r="F34" s="1">
        <f>SUMIF(A34:B34,"*consolidação*",C34:D34)</f>
        <v>0</v>
      </c>
      <c r="H34" t="b">
        <f t="shared" si="0"/>
        <v>1</v>
      </c>
      <c r="I34" t="str">
        <f t="shared" si="2"/>
        <v>00</v>
      </c>
    </row>
    <row r="35" spans="1:9" ht="12.75" customHeight="1">
      <c r="A35" t="str">
        <f t="shared" si="1"/>
        <v>1.1.2.5.0.00.00 - Dívida Ativa Tributaria</v>
      </c>
      <c r="B35" s="3" t="s">
        <v>2141</v>
      </c>
      <c r="C35" s="4">
        <v>25377396337.5</v>
      </c>
      <c r="D35" s="1"/>
      <c r="E35" s="1">
        <f>E36+E37+E38+E39+E40</f>
        <v>222700444.35000002</v>
      </c>
      <c r="F35" s="1">
        <f>F36+F37+F38+F39+F40</f>
        <v>25154695893.150002</v>
      </c>
      <c r="H35" t="b">
        <f t="shared" si="0"/>
        <v>1</v>
      </c>
      <c r="I35" t="str">
        <f t="shared" si="2"/>
        <v>00</v>
      </c>
    </row>
    <row r="36" spans="1:9" ht="12.75" customHeight="1">
      <c r="A36" t="str">
        <f t="shared" si="1"/>
        <v>1.1.2.5.1.00.00 - Dívida Ativa Tributaria - Consolidação</v>
      </c>
      <c r="B36" s="5" t="s">
        <v>2142</v>
      </c>
      <c r="C36" s="6">
        <v>25154695893.150002</v>
      </c>
      <c r="D36" s="1"/>
      <c r="E36" s="1">
        <f>SUMIF(A36:B36,"*intra*",C36:D36)+SUMIF(A36:B36,"*inter*",C36:D36)</f>
        <v>0</v>
      </c>
      <c r="F36" s="1">
        <f>SUMIF(A36:B36,"*consolidação*",C36:D36)</f>
        <v>25154695893.150002</v>
      </c>
      <c r="H36" t="b">
        <f t="shared" si="0"/>
        <v>1</v>
      </c>
      <c r="I36" t="str">
        <f t="shared" si="2"/>
        <v>00</v>
      </c>
    </row>
    <row r="37" spans="1:9" ht="12.75" customHeight="1">
      <c r="A37" t="str">
        <f t="shared" si="1"/>
        <v>1.1.2.5.2.00.00 - Dívida Ativa Tributária - Intra OFSS</v>
      </c>
      <c r="B37" s="3" t="s">
        <v>2143</v>
      </c>
      <c r="C37" s="4">
        <v>123202278.39</v>
      </c>
      <c r="D37" s="1"/>
      <c r="E37" s="1">
        <f>SUMIF(A37:B37,"*intra*",C37:D37)+SUMIF(A37:B37,"*inter*",C37:D37)</f>
        <v>123202278.39</v>
      </c>
      <c r="F37" s="1">
        <f>SUMIF(A37:B37,"*consolidação*",C37:D37)</f>
        <v>0</v>
      </c>
      <c r="H37" t="b">
        <f t="shared" si="0"/>
        <v>1</v>
      </c>
      <c r="I37" t="str">
        <f t="shared" si="2"/>
        <v>00</v>
      </c>
    </row>
    <row r="38" spans="1:9" ht="12.75" customHeight="1">
      <c r="A38" t="str">
        <f t="shared" si="1"/>
        <v>1.1.2.5.3.00.00 - Dívida Ativa Tributária - Inter OFSS - União</v>
      </c>
      <c r="B38" s="5" t="s">
        <v>2144</v>
      </c>
      <c r="C38" s="6">
        <v>18458269.530000001</v>
      </c>
      <c r="D38" s="1"/>
      <c r="E38" s="1">
        <f>SUMIF(A38:B38,"*intra*",C38:D38)+SUMIF(A38:B38,"*inter*",C38:D38)</f>
        <v>18458269.530000001</v>
      </c>
      <c r="F38" s="1">
        <f>SUMIF(A38:B38,"*consolidação*",C38:D38)</f>
        <v>0</v>
      </c>
      <c r="H38" t="b">
        <f t="shared" si="0"/>
        <v>1</v>
      </c>
      <c r="I38" t="str">
        <f t="shared" si="2"/>
        <v>00</v>
      </c>
    </row>
    <row r="39" spans="1:9" ht="12.75" customHeight="1">
      <c r="A39" t="str">
        <f t="shared" si="1"/>
        <v>1.1.2.5.4.00.00 - Dívida Ativa Tributária - Inter OFSS - Estado</v>
      </c>
      <c r="B39" s="3" t="s">
        <v>2145</v>
      </c>
      <c r="C39" s="4">
        <v>5310464.25</v>
      </c>
      <c r="D39" s="1"/>
      <c r="E39" s="1">
        <f>SUMIF(A39:B39,"*intra*",C39:D39)+SUMIF(A39:B39,"*inter*",C39:D39)</f>
        <v>5310464.25</v>
      </c>
      <c r="F39" s="1">
        <f>SUMIF(A39:B39,"*consolidação*",C39:D39)</f>
        <v>0</v>
      </c>
      <c r="H39" t="b">
        <f t="shared" si="0"/>
        <v>1</v>
      </c>
      <c r="I39" t="str">
        <f t="shared" si="2"/>
        <v>00</v>
      </c>
    </row>
    <row r="40" spans="1:9" ht="12.75" customHeight="1">
      <c r="A40" t="str">
        <f t="shared" si="1"/>
        <v>1.1.2.5.5.00.00 - Dívida Ativa Tributaria - Inter OFSS - Município</v>
      </c>
      <c r="B40" s="5" t="s">
        <v>2146</v>
      </c>
      <c r="C40" s="6">
        <v>75729432.180000007</v>
      </c>
      <c r="D40" s="1"/>
      <c r="E40" s="1">
        <f>SUMIF(A40:B40,"*intra*",C40:D40)+SUMIF(A40:B40,"*inter*",C40:D40)</f>
        <v>75729432.180000007</v>
      </c>
      <c r="F40" s="1">
        <f>SUMIF(A40:B40,"*consolidação*",C40:D40)</f>
        <v>0</v>
      </c>
      <c r="H40" t="b">
        <f t="shared" si="0"/>
        <v>1</v>
      </c>
      <c r="I40" t="str">
        <f t="shared" si="2"/>
        <v>00</v>
      </c>
    </row>
    <row r="41" spans="1:9" ht="12.75" customHeight="1">
      <c r="A41" t="str">
        <f t="shared" si="1"/>
        <v>1.1.2.6.0.00.00 - Dívida Ativa não Tributaria</v>
      </c>
      <c r="B41" s="3" t="s">
        <v>2147</v>
      </c>
      <c r="C41" s="4">
        <v>4309418516.6400003</v>
      </c>
      <c r="D41" s="1"/>
      <c r="E41" s="1">
        <f>E42+E43+E44+E45+E46</f>
        <v>273741257.56999999</v>
      </c>
      <c r="F41" s="1">
        <f>F42+F43+F44+F45+F46</f>
        <v>4035677259.0700002</v>
      </c>
      <c r="H41" t="b">
        <f t="shared" si="0"/>
        <v>1</v>
      </c>
      <c r="I41" t="str">
        <f t="shared" si="2"/>
        <v>00</v>
      </c>
    </row>
    <row r="42" spans="1:9" ht="12.75" customHeight="1">
      <c r="A42" t="str">
        <f t="shared" si="1"/>
        <v>1.1.2.6.1.00.00 - Dívida Ativa não Tributaria - Consolidação</v>
      </c>
      <c r="B42" s="5" t="s">
        <v>2148</v>
      </c>
      <c r="C42" s="6">
        <v>4035677259.0700002</v>
      </c>
      <c r="D42" s="1"/>
      <c r="E42" s="1">
        <f>SUMIF(A42:B42,"*intra*",C42:D42)+SUMIF(A42:B42,"*inter*",C42:D42)</f>
        <v>0</v>
      </c>
      <c r="F42" s="1">
        <f>SUMIF(A42:B42,"*consolidação*",C42:D42)</f>
        <v>4035677259.0700002</v>
      </c>
      <c r="H42" t="b">
        <f t="shared" si="0"/>
        <v>1</v>
      </c>
      <c r="I42" t="str">
        <f t="shared" si="2"/>
        <v>00</v>
      </c>
    </row>
    <row r="43" spans="1:9" ht="12.75" customHeight="1">
      <c r="A43" t="str">
        <f t="shared" si="1"/>
        <v>1.1.2.6.2.00.00 - Dívida Ativa Não Tributaria - Intra OFSS</v>
      </c>
      <c r="B43" s="3" t="s">
        <v>2149</v>
      </c>
      <c r="C43" s="4">
        <v>55010476.140000001</v>
      </c>
      <c r="D43" s="1"/>
      <c r="E43" s="1">
        <f>SUMIF(A43:B43,"*intra*",C43:D43)+SUMIF(A43:B43,"*inter*",C43:D43)</f>
        <v>55010476.140000001</v>
      </c>
      <c r="F43" s="1">
        <f>SUMIF(A43:B43,"*consolidação*",C43:D43)</f>
        <v>0</v>
      </c>
      <c r="H43" t="b">
        <f t="shared" si="0"/>
        <v>1</v>
      </c>
      <c r="I43" t="str">
        <f t="shared" si="2"/>
        <v>00</v>
      </c>
    </row>
    <row r="44" spans="1:9" ht="12.75" customHeight="1">
      <c r="A44" t="str">
        <f t="shared" si="1"/>
        <v>1.1.2.6.3.00.00 - Dívida Ativa Não Tributaria - Inter OFSS - União</v>
      </c>
      <c r="B44" s="5" t="s">
        <v>2150</v>
      </c>
      <c r="C44" s="6">
        <v>32167819.920000002</v>
      </c>
      <c r="D44" s="1"/>
      <c r="E44" s="1">
        <f>SUMIF(A44:B44,"*intra*",C44:D44)+SUMIF(A44:B44,"*inter*",C44:D44)</f>
        <v>32167819.920000002</v>
      </c>
      <c r="F44" s="1">
        <f>SUMIF(A44:B44,"*consolidação*",C44:D44)</f>
        <v>0</v>
      </c>
      <c r="H44" t="b">
        <f t="shared" si="0"/>
        <v>1</v>
      </c>
      <c r="I44" t="str">
        <f t="shared" si="2"/>
        <v>00</v>
      </c>
    </row>
    <row r="45" spans="1:9" ht="12.75" customHeight="1">
      <c r="A45" t="str">
        <f t="shared" si="1"/>
        <v>1.1.2.6.4.00.00 - Dívida Ativa Não Tributaria - Inter OFSS - Estado</v>
      </c>
      <c r="B45" s="3" t="s">
        <v>2151</v>
      </c>
      <c r="C45" s="4">
        <v>7276902.7599999998</v>
      </c>
      <c r="D45" s="1"/>
      <c r="E45" s="1">
        <f>SUMIF(A45:B45,"*intra*",C45:D45)+SUMIF(A45:B45,"*inter*",C45:D45)</f>
        <v>7276902.7599999998</v>
      </c>
      <c r="F45" s="1">
        <f>SUMIF(A45:B45,"*consolidação*",C45:D45)</f>
        <v>0</v>
      </c>
      <c r="H45" t="b">
        <f t="shared" si="0"/>
        <v>1</v>
      </c>
      <c r="I45" t="str">
        <f t="shared" si="2"/>
        <v>00</v>
      </c>
    </row>
    <row r="46" spans="1:9" ht="25.5" customHeight="1">
      <c r="A46" t="str">
        <f t="shared" si="1"/>
        <v>1.1.2.6.5.00.00 - Dívida Ativa Não Tributaria - Inter OFSS - 
 Município</v>
      </c>
      <c r="B46" s="5" t="s">
        <v>2152</v>
      </c>
      <c r="C46" s="6">
        <v>179286058.75</v>
      </c>
      <c r="D46" s="1"/>
      <c r="E46" s="1">
        <f>SUMIF(A46:B46,"*intra*",C46:D46)+SUMIF(A46:B46,"*inter*",C46:D46)</f>
        <v>179286058.75</v>
      </c>
      <c r="F46" s="1">
        <f>SUMIF(A46:B46,"*consolidação*",C46:D46)</f>
        <v>0</v>
      </c>
      <c r="H46" t="b">
        <f t="shared" si="0"/>
        <v>1</v>
      </c>
      <c r="I46" t="str">
        <f t="shared" si="2"/>
        <v>00</v>
      </c>
    </row>
    <row r="47" spans="1:9" ht="12.75" customHeight="1">
      <c r="A47" t="str">
        <f t="shared" si="1"/>
        <v>1.1.2.9.0.00.00 - (-) Ajuste de Perdas de Créditos a Curto Prazo</v>
      </c>
      <c r="B47" s="3" t="s">
        <v>2153</v>
      </c>
      <c r="C47" s="4">
        <v>19237109385.02</v>
      </c>
      <c r="D47" s="1"/>
      <c r="E47" s="1">
        <f>E48+E49+E50+E51+E52</f>
        <v>3976945127.1900001</v>
      </c>
      <c r="F47" s="1">
        <f>F48+F49+F50+F51+F52</f>
        <v>15260164257.83</v>
      </c>
      <c r="H47" t="b">
        <f t="shared" si="0"/>
        <v>1</v>
      </c>
      <c r="I47" t="str">
        <f t="shared" si="2"/>
        <v>00</v>
      </c>
    </row>
    <row r="48" spans="1:9" ht="25.5" customHeight="1">
      <c r="A48" t="str">
        <f t="shared" si="1"/>
        <v>1.1.2.9.1.00.00 - (-) Ajuste de Perdas de Créditos a Curto Prazo - 
 Consolidação</v>
      </c>
      <c r="B48" s="5" t="s">
        <v>2154</v>
      </c>
      <c r="C48" s="6">
        <v>15260164257.83</v>
      </c>
      <c r="D48" s="1"/>
      <c r="E48" s="1">
        <f>SUMIF(A48:B48,"*intra*",C48:D48)+SUMIF(A48:B48,"*inter*",C48:D48)</f>
        <v>0</v>
      </c>
      <c r="F48" s="1">
        <f>SUMIF(A48:B48,"*consolidação*",C48:D48)</f>
        <v>15260164257.83</v>
      </c>
      <c r="H48" t="b">
        <f t="shared" si="0"/>
        <v>1</v>
      </c>
      <c r="I48" t="str">
        <f t="shared" si="2"/>
        <v>00</v>
      </c>
    </row>
    <row r="49" spans="1:9" ht="25.5" customHeight="1">
      <c r="A49" t="str">
        <f t="shared" si="1"/>
        <v>1.1.2.9.2.00.00 - (-) Ajuste de Perdas de Créditos a Curto Prazo - 
 Intra OFSS</v>
      </c>
      <c r="B49" s="3" t="s">
        <v>2155</v>
      </c>
      <c r="C49" s="4">
        <v>1546745.32</v>
      </c>
      <c r="D49" s="1"/>
      <c r="E49" s="1">
        <f>SUMIF(A49:B49,"*intra*",C49:D49)+SUMIF(A49:B49,"*inter*",C49:D49)</f>
        <v>1546745.32</v>
      </c>
      <c r="F49" s="1">
        <f>SUMIF(A49:B49,"*consolidação*",C49:D49)</f>
        <v>0</v>
      </c>
      <c r="H49" t="b">
        <f t="shared" si="0"/>
        <v>1</v>
      </c>
      <c r="I49" t="str">
        <f t="shared" si="2"/>
        <v>00</v>
      </c>
    </row>
    <row r="50" spans="1:9" ht="25.5" customHeight="1">
      <c r="A50" t="str">
        <f t="shared" si="1"/>
        <v>1.1.2.9.3.00.00 - (-) Ajuste de Perdas de Créditos a Curto Prazo - 
 Inter OFSS - União</v>
      </c>
      <c r="B50" s="5" t="s">
        <v>2156</v>
      </c>
      <c r="C50" s="6">
        <v>335183.03999999998</v>
      </c>
      <c r="D50" s="1"/>
      <c r="E50" s="1">
        <f>SUMIF(A50:B50,"*intra*",C50:D50)+SUMIF(A50:B50,"*inter*",C50:D50)</f>
        <v>335183.03999999998</v>
      </c>
      <c r="F50" s="1">
        <f>SUMIF(A50:B50,"*consolidação*",C50:D50)</f>
        <v>0</v>
      </c>
      <c r="H50" t="b">
        <f t="shared" si="0"/>
        <v>1</v>
      </c>
      <c r="I50" t="str">
        <f t="shared" si="2"/>
        <v>00</v>
      </c>
    </row>
    <row r="51" spans="1:9" ht="25.5" customHeight="1">
      <c r="A51" t="str">
        <f t="shared" si="1"/>
        <v>1.1.2.9.4.00.00 - (-) Ajuste de Perdas de Créditos a Curto Prazo - 
 Inter OFSS - Estado</v>
      </c>
      <c r="B51" s="3" t="s">
        <v>2157</v>
      </c>
      <c r="C51" s="4">
        <v>307105.94</v>
      </c>
      <c r="D51" s="1"/>
      <c r="E51" s="1">
        <f>SUMIF(A51:B51,"*intra*",C51:D51)+SUMIF(A51:B51,"*inter*",C51:D51)</f>
        <v>307105.94</v>
      </c>
      <c r="F51" s="1">
        <f>SUMIF(A51:B51,"*consolidação*",C51:D51)</f>
        <v>0</v>
      </c>
      <c r="H51" t="b">
        <f t="shared" si="0"/>
        <v>1</v>
      </c>
      <c r="I51" t="str">
        <f t="shared" si="2"/>
        <v>00</v>
      </c>
    </row>
    <row r="52" spans="1:9" ht="25.5" customHeight="1">
      <c r="A52" t="str">
        <f t="shared" si="1"/>
        <v>1.1.2.9.5.00.00 - (-) Ajuste de Perdas de Créditos a Curto Prazo - 
 Inter OFSS - Município</v>
      </c>
      <c r="B52" s="5" t="s">
        <v>2158</v>
      </c>
      <c r="C52" s="6">
        <v>3974756092.8899999</v>
      </c>
      <c r="D52" s="1"/>
      <c r="E52" s="1">
        <f>SUMIF(A52:B52,"*intra*",C52:D52)+SUMIF(A52:B52,"*inter*",C52:D52)</f>
        <v>3974756092.8899999</v>
      </c>
      <c r="F52" s="1">
        <f>SUMIF(A52:B52,"*consolidação*",C52:D52)</f>
        <v>0</v>
      </c>
      <c r="H52" t="b">
        <f t="shared" si="0"/>
        <v>1</v>
      </c>
      <c r="I52" t="str">
        <f t="shared" si="2"/>
        <v>00</v>
      </c>
    </row>
    <row r="53" spans="1:9" ht="12.75" customHeight="1">
      <c r="A53" t="str">
        <f t="shared" si="1"/>
        <v>1.1.3.0.0.00.00 - Demais Créditos e Valores a Curto Prazo</v>
      </c>
      <c r="B53" s="3" t="s">
        <v>2159</v>
      </c>
      <c r="C53" s="4">
        <v>18333226529.950001</v>
      </c>
      <c r="D53" s="1"/>
      <c r="E53" s="1">
        <f>E54+E56+E62+E64+E66+E68+E74-E76</f>
        <v>1147905493.5599999</v>
      </c>
      <c r="F53" s="1">
        <f>F54+F56+F62+F64+F66+F68+F74-F76</f>
        <v>17185321036.389999</v>
      </c>
      <c r="H53" t="b">
        <f t="shared" si="0"/>
        <v>1</v>
      </c>
      <c r="I53" t="str">
        <f t="shared" si="2"/>
        <v>00</v>
      </c>
    </row>
    <row r="54" spans="1:9" ht="12.75" customHeight="1">
      <c r="A54" t="str">
        <f t="shared" si="1"/>
        <v>1.1.3.1.0.00.00 - Adiantamentos Concedidos a Pessoal e a Terceiros</v>
      </c>
      <c r="B54" s="5" t="s">
        <v>2160</v>
      </c>
      <c r="C54" s="6">
        <v>999179656.76999998</v>
      </c>
      <c r="D54" s="1"/>
      <c r="E54" s="1">
        <f>E55</f>
        <v>0</v>
      </c>
      <c r="F54" s="1">
        <f>F55</f>
        <v>999179656.76999998</v>
      </c>
      <c r="H54" t="b">
        <f t="shared" si="0"/>
        <v>1</v>
      </c>
      <c r="I54" t="str">
        <f t="shared" si="2"/>
        <v>00</v>
      </c>
    </row>
    <row r="55" spans="1:9" ht="25.5" customHeight="1">
      <c r="A55" t="str">
        <f t="shared" si="1"/>
        <v>1.1.3.1.1.00.00 - Adiantamentos Concedidos a Pessoal e a Terceiros - 
 Consolidação</v>
      </c>
      <c r="B55" s="3" t="s">
        <v>2161</v>
      </c>
      <c r="C55" s="4">
        <v>999179656.76999998</v>
      </c>
      <c r="D55" s="1"/>
      <c r="E55" s="1">
        <f>SUMIF(A55:B55,"*intra*",C55:D55)+SUMIF(A55:B55,"*inter*",C55:D55)</f>
        <v>0</v>
      </c>
      <c r="F55" s="1">
        <f>SUMIF(A55:B55,"*consolidação*",C55:D55)</f>
        <v>999179656.76999998</v>
      </c>
      <c r="H55" t="b">
        <f t="shared" si="0"/>
        <v>1</v>
      </c>
      <c r="I55" t="str">
        <f t="shared" si="2"/>
        <v>00</v>
      </c>
    </row>
    <row r="56" spans="1:9" ht="12.75" customHeight="1">
      <c r="A56" t="str">
        <f t="shared" si="1"/>
        <v>1.1.3.2.0.00.00 - Tributos a Recuperar/Compensar</v>
      </c>
      <c r="B56" s="5" t="s">
        <v>2162</v>
      </c>
      <c r="C56" s="6">
        <v>277573302.94999999</v>
      </c>
      <c r="D56" s="1"/>
      <c r="E56" s="1">
        <f>E57+E58+E59+E60+E61</f>
        <v>43039900.050000004</v>
      </c>
      <c r="F56" s="1">
        <f>F57+F58+F59+F60+F61</f>
        <v>234533402.90000001</v>
      </c>
      <c r="H56" t="b">
        <f t="shared" si="0"/>
        <v>1</v>
      </c>
      <c r="I56" t="str">
        <f t="shared" si="2"/>
        <v>00</v>
      </c>
    </row>
    <row r="57" spans="1:9" ht="12.75" customHeight="1">
      <c r="A57" t="str">
        <f t="shared" si="1"/>
        <v>1.1.3.2.1.00.00 - Tributos a Recuperar/Compensar - Consolidação</v>
      </c>
      <c r="B57" s="3" t="s">
        <v>2163</v>
      </c>
      <c r="C57" s="4">
        <v>234533402.90000001</v>
      </c>
      <c r="D57" s="1"/>
      <c r="E57" s="1">
        <f>SUMIF(A57:B57,"*intra*",C57:D57)+SUMIF(A57:B57,"*inter*",C57:D57)</f>
        <v>0</v>
      </c>
      <c r="F57" s="1">
        <f>SUMIF(A57:B57,"*consolidação*",C57:D57)</f>
        <v>234533402.90000001</v>
      </c>
      <c r="H57" t="b">
        <f t="shared" si="0"/>
        <v>1</v>
      </c>
      <c r="I57" t="str">
        <f t="shared" si="2"/>
        <v>00</v>
      </c>
    </row>
    <row r="58" spans="1:9" ht="12.75" customHeight="1">
      <c r="A58" t="str">
        <f t="shared" si="1"/>
        <v>1.1.3.2.2.00.00 - Tributos a Recuperar/Compensar - Intra OFSS</v>
      </c>
      <c r="B58" s="39" t="s">
        <v>2164</v>
      </c>
      <c r="C58" s="6">
        <v>896127.02</v>
      </c>
      <c r="D58" s="1"/>
      <c r="E58" s="1">
        <f t="shared" ref="E58:E61" si="3">SUMIF(A58:B58,"*intra*",C58:D58)+SUMIF(A58:B58,"*inter*",C58:D58)</f>
        <v>896127.02</v>
      </c>
      <c r="F58" s="1">
        <f>SUMIF(A58:B58,"*consolidação*",C58:D58)</f>
        <v>0</v>
      </c>
      <c r="H58" t="b">
        <f t="shared" si="0"/>
        <v>1</v>
      </c>
      <c r="I58" t="str">
        <f t="shared" si="2"/>
        <v>00</v>
      </c>
    </row>
    <row r="59" spans="1:9" ht="12.75" customHeight="1">
      <c r="A59" t="str">
        <f t="shared" si="1"/>
        <v>1.1.3.2.3.00.00 - Tributos a Recuperar/Compensar - Inter OFSS - 
União</v>
      </c>
      <c r="B59" s="39" t="s">
        <v>2165</v>
      </c>
      <c r="C59" s="4">
        <v>37472230.549999997</v>
      </c>
      <c r="D59" s="1"/>
      <c r="E59" s="1">
        <f t="shared" si="3"/>
        <v>37472230.549999997</v>
      </c>
      <c r="F59" s="1">
        <f t="shared" ref="F59" si="4">SUMIF(A59:B59,"*consolidação*",C59:D59)</f>
        <v>0</v>
      </c>
      <c r="H59" t="b">
        <f t="shared" si="0"/>
        <v>1</v>
      </c>
      <c r="I59" t="str">
        <f t="shared" si="2"/>
        <v>00</v>
      </c>
    </row>
    <row r="60" spans="1:9" ht="12.75" customHeight="1">
      <c r="A60" t="str">
        <f t="shared" si="1"/>
        <v>1.1.3.2.4.00.00 - Tributos a Recuperar/Compensar - Inter OFSS - 
Estado</v>
      </c>
      <c r="B60" s="39" t="s">
        <v>2166</v>
      </c>
      <c r="C60" s="6">
        <v>3161.49</v>
      </c>
      <c r="D60" s="1"/>
      <c r="E60" s="1">
        <f t="shared" si="3"/>
        <v>3161.49</v>
      </c>
      <c r="F60" s="1">
        <f>SUMIF(A60:B60,"*consolidação*",C60:D60)</f>
        <v>0</v>
      </c>
      <c r="H60" t="b">
        <f t="shared" si="0"/>
        <v>1</v>
      </c>
      <c r="I60" t="str">
        <f t="shared" si="2"/>
        <v>00</v>
      </c>
    </row>
    <row r="61" spans="1:9" ht="12.75" customHeight="1">
      <c r="A61" t="str">
        <f t="shared" si="1"/>
        <v>1.1.3.2.5.00.00 - Tributos a Recuperar/Compensar - Inter OFSS - 
Município</v>
      </c>
      <c r="B61" s="39" t="s">
        <v>2167</v>
      </c>
      <c r="C61" s="4">
        <v>4668380.99</v>
      </c>
      <c r="D61" s="1"/>
      <c r="E61" s="1">
        <f t="shared" si="3"/>
        <v>4668380.99</v>
      </c>
      <c r="F61" s="1">
        <f>SUMIF(A61:B61,"*consolidação*",C61:D61)</f>
        <v>0</v>
      </c>
      <c r="H61" t="b">
        <f t="shared" si="0"/>
        <v>1</v>
      </c>
      <c r="I61" t="str">
        <f t="shared" si="2"/>
        <v>00</v>
      </c>
    </row>
    <row r="62" spans="1:9" ht="25.5" customHeight="1">
      <c r="A62" t="str">
        <f t="shared" si="1"/>
        <v>1.1.3.3.0.00.00 - Créditos a Receber por Descentralização da 
 Prestação de Serviços Públicos</v>
      </c>
      <c r="B62" s="5" t="s">
        <v>2168</v>
      </c>
      <c r="C62" s="6">
        <v>53762068.409999996</v>
      </c>
      <c r="D62" s="1"/>
      <c r="E62" s="1">
        <f>E63</f>
        <v>0</v>
      </c>
      <c r="F62" s="1">
        <f>F63</f>
        <v>53762068.409999996</v>
      </c>
      <c r="H62" t="b">
        <f t="shared" si="0"/>
        <v>1</v>
      </c>
      <c r="I62" t="str">
        <f t="shared" si="2"/>
        <v>00</v>
      </c>
    </row>
    <row r="63" spans="1:9" ht="25.5" customHeight="1">
      <c r="A63" t="str">
        <f t="shared" si="1"/>
        <v>1.1.3.3.1.00.00 - Créditos a Receber por Descentralização da 
 Prestação de Serviços Públicos - Consolidação</v>
      </c>
      <c r="B63" s="3" t="s">
        <v>2169</v>
      </c>
      <c r="C63" s="4">
        <v>53762068.409999996</v>
      </c>
      <c r="D63" s="1"/>
      <c r="E63" s="1">
        <f>SUMIF(A63:B63,"*intra*",C63:D63)+SUMIF(A63:B63,"*inter*",C63:D63)</f>
        <v>0</v>
      </c>
      <c r="F63" s="1">
        <f>SUMIF(A63:B63,"*consolidação*",C63:D63)</f>
        <v>53762068.409999996</v>
      </c>
      <c r="H63" t="b">
        <f t="shared" si="0"/>
        <v>1</v>
      </c>
      <c r="I63" t="str">
        <f t="shared" si="2"/>
        <v>00</v>
      </c>
    </row>
    <row r="64" spans="1:9" ht="12.75" customHeight="1">
      <c r="A64" t="str">
        <f t="shared" si="1"/>
        <v>1.1.3.4.0.00.00 - Créditos por Danos ao Patrimônio</v>
      </c>
      <c r="B64" s="5" t="s">
        <v>2170</v>
      </c>
      <c r="C64" s="6">
        <v>837342124.97000003</v>
      </c>
      <c r="D64" s="1"/>
      <c r="E64" s="1">
        <f>E65</f>
        <v>0</v>
      </c>
      <c r="F64" s="1">
        <f>F65</f>
        <v>837342124.97000003</v>
      </c>
      <c r="H64" t="b">
        <f t="shared" si="0"/>
        <v>1</v>
      </c>
      <c r="I64" t="str">
        <f t="shared" si="2"/>
        <v>00</v>
      </c>
    </row>
    <row r="65" spans="1:9" ht="12.75" customHeight="1">
      <c r="A65" t="str">
        <f t="shared" si="1"/>
        <v>1.1.3.4.1.00.00 - Créditos por Danos ao Patrimônio - Consolidação</v>
      </c>
      <c r="B65" s="3" t="s">
        <v>2171</v>
      </c>
      <c r="C65" s="4">
        <v>837342124.97000003</v>
      </c>
      <c r="D65" s="1"/>
      <c r="E65" s="1">
        <f>SUMIF(A65:B65,"*intra*",C65:D65)+SUMIF(A65:B65,"*inter*",C65:D65)</f>
        <v>0</v>
      </c>
      <c r="F65" s="1">
        <f>SUMIF(A65:B65,"*consolidação*",C65:D65)</f>
        <v>837342124.97000003</v>
      </c>
      <c r="H65" t="b">
        <f t="shared" si="0"/>
        <v>1</v>
      </c>
      <c r="I65" t="str">
        <f t="shared" si="2"/>
        <v>00</v>
      </c>
    </row>
    <row r="66" spans="1:9" ht="12.75" customHeight="1">
      <c r="A66" t="str">
        <f t="shared" si="1"/>
        <v>1.1.3.5.0.00.00 - Depósitos Restituíveis e Valores Vinculados</v>
      </c>
      <c r="B66" s="5" t="s">
        <v>2172</v>
      </c>
      <c r="C66" s="6">
        <v>5916253563.5299997</v>
      </c>
      <c r="D66" s="1"/>
      <c r="E66" s="1">
        <f>E67</f>
        <v>0</v>
      </c>
      <c r="F66" s="1">
        <f>F67</f>
        <v>5916253563.5299997</v>
      </c>
      <c r="H66" t="b">
        <f t="shared" si="0"/>
        <v>1</v>
      </c>
      <c r="I66" t="str">
        <f>MID(A66,11,2)</f>
        <v>00</v>
      </c>
    </row>
    <row r="67" spans="1:9" ht="25.5" customHeight="1">
      <c r="A67" t="str">
        <f t="shared" si="1"/>
        <v>1.1.3.5.1.00.00 - Depósitos Restituíveis e Valores Vinculados - 
 Consolidação</v>
      </c>
      <c r="B67" s="3" t="s">
        <v>2173</v>
      </c>
      <c r="C67" s="4">
        <v>5916253563.5299997</v>
      </c>
      <c r="D67" s="1"/>
      <c r="E67" s="1">
        <f>SUMIF(A67:B67,"*intra*",C67:D67)+SUMIF(A67:B67,"*inter*",C67:D67)</f>
        <v>0</v>
      </c>
      <c r="F67" s="1">
        <f>SUMIF(A67:B67,"*consolidação*",C67:D67)</f>
        <v>5916253563.5299997</v>
      </c>
      <c r="H67" t="b">
        <f t="shared" si="0"/>
        <v>1</v>
      </c>
      <c r="I67" t="str">
        <f>MID(A67,11,2)</f>
        <v>00</v>
      </c>
    </row>
    <row r="68" spans="1:9" ht="25.5" customHeight="1">
      <c r="A68" t="str">
        <f t="shared" ref="A68:A131" si="5">TRIM(B68)</f>
        <v>1.1.3.6.0.00.00 - Créditos Previdenciários a Receber a Curto Prazo</v>
      </c>
      <c r="B68" s="40" t="s">
        <v>2174</v>
      </c>
      <c r="C68" s="6">
        <v>1407208304.1099999</v>
      </c>
      <c r="D68" s="1"/>
      <c r="E68" s="1">
        <f>E69+E70+E71+E72+E73</f>
        <v>1104865593.51</v>
      </c>
      <c r="F68" s="1">
        <f>F69+F70+F71+F72+F73</f>
        <v>302342710.60000002</v>
      </c>
      <c r="H68" t="b">
        <f t="shared" si="0"/>
        <v>1</v>
      </c>
    </row>
    <row r="69" spans="1:9" ht="25.5" customHeight="1">
      <c r="A69" t="str">
        <f t="shared" si="5"/>
        <v>1.1.3.6.1.00.00 - Créditos Previdenciários a Receber a Curto Prazo - 
Consolidação</v>
      </c>
      <c r="B69" s="39" t="s">
        <v>2175</v>
      </c>
      <c r="C69" s="4">
        <v>302342710.60000002</v>
      </c>
      <c r="D69" s="1"/>
      <c r="E69" s="1">
        <f>SUMIF(A69:B69,"*intra*",C69:D69)+SUMIF(A69:B69,"*inter*",C69:D69)</f>
        <v>0</v>
      </c>
      <c r="F69" s="1">
        <f t="shared" ref="F69:F73" si="6">SUMIF(A69:B69,"*consolidação*",C69:D69)</f>
        <v>302342710.60000002</v>
      </c>
      <c r="H69" t="b">
        <f t="shared" si="0"/>
        <v>1</v>
      </c>
    </row>
    <row r="70" spans="1:9" ht="25.5" customHeight="1">
      <c r="A70" t="str">
        <f t="shared" si="5"/>
        <v>1.1.3.6.2.00.00 - Créditos Previdenciários a Receber a Curto Prazo - 
Intra OFSS</v>
      </c>
      <c r="B70" s="39" t="s">
        <v>2176</v>
      </c>
      <c r="C70" s="6">
        <v>998615942.49000001</v>
      </c>
      <c r="D70" s="1"/>
      <c r="E70" s="1">
        <f t="shared" ref="E70:E73" si="7">SUMIF(A70:B70,"*intra*",C70:D70)+SUMIF(A70:B70,"*inter*",C70:D70)</f>
        <v>998615942.49000001</v>
      </c>
      <c r="F70" s="1">
        <f t="shared" si="6"/>
        <v>0</v>
      </c>
      <c r="H70" t="b">
        <f t="shared" si="0"/>
        <v>1</v>
      </c>
    </row>
    <row r="71" spans="1:9" ht="25.5" customHeight="1">
      <c r="A71" t="str">
        <f t="shared" si="5"/>
        <v>1.1.3.6.3.00.00 - Créditos Previdenciários a Receber a Curto Prazo - 
Inter OFSS - União</v>
      </c>
      <c r="B71" s="39" t="s">
        <v>2177</v>
      </c>
      <c r="C71" s="4">
        <v>52540450.630000003</v>
      </c>
      <c r="D71" s="1"/>
      <c r="E71" s="1">
        <f t="shared" si="7"/>
        <v>52540450.630000003</v>
      </c>
      <c r="F71" s="1">
        <f t="shared" si="6"/>
        <v>0</v>
      </c>
      <c r="H71" t="b">
        <f t="shared" si="0"/>
        <v>1</v>
      </c>
    </row>
    <row r="72" spans="1:9" ht="25.5" customHeight="1">
      <c r="A72" t="str">
        <f t="shared" si="5"/>
        <v>1.1.3.6.4.00.00 - Créditos Previdenciários a Receber a Curto Prazo - 
Inter OFSS - Estado</v>
      </c>
      <c r="B72" s="39" t="s">
        <v>2178</v>
      </c>
      <c r="C72" s="6">
        <v>37345339.649999999</v>
      </c>
      <c r="D72" s="1"/>
      <c r="E72" s="1">
        <f t="shared" si="7"/>
        <v>37345339.649999999</v>
      </c>
      <c r="F72" s="1">
        <f t="shared" si="6"/>
        <v>0</v>
      </c>
      <c r="H72" t="b">
        <f t="shared" si="0"/>
        <v>1</v>
      </c>
    </row>
    <row r="73" spans="1:9" ht="25.5" customHeight="1">
      <c r="A73" t="str">
        <f t="shared" si="5"/>
        <v>1.1.3.6.5.00.00 - Créditos Previdenciários a Receber a Curto Prazo - 
Inter OFSS - Município</v>
      </c>
      <c r="B73" s="39" t="s">
        <v>2179</v>
      </c>
      <c r="C73" s="4">
        <v>16363860.74</v>
      </c>
      <c r="D73" s="1"/>
      <c r="E73" s="1">
        <f t="shared" si="7"/>
        <v>16363860.74</v>
      </c>
      <c r="F73" s="1">
        <f t="shared" si="6"/>
        <v>0</v>
      </c>
      <c r="H73" t="b">
        <f t="shared" si="0"/>
        <v>1</v>
      </c>
    </row>
    <row r="74" spans="1:9" ht="12.75" customHeight="1">
      <c r="A74" t="str">
        <f t="shared" si="5"/>
        <v>1.1.3.8.0.00.00 - Outros Créditos a Receber e Valores a Curto Prazo</v>
      </c>
      <c r="B74" s="5" t="s">
        <v>2180</v>
      </c>
      <c r="C74" s="6">
        <v>9266766939.1000004</v>
      </c>
      <c r="D74" s="1"/>
      <c r="E74" s="1">
        <f>E75</f>
        <v>0</v>
      </c>
      <c r="F74" s="1">
        <f>F75</f>
        <v>9266766939.1000004</v>
      </c>
      <c r="H74" t="b">
        <f t="shared" si="0"/>
        <v>1</v>
      </c>
      <c r="I74" t="str">
        <f t="shared" si="2"/>
        <v>00</v>
      </c>
    </row>
    <row r="75" spans="1:9" ht="25.5" customHeight="1">
      <c r="A75" t="str">
        <f t="shared" si="5"/>
        <v>1.1.3.8.1.00.00 - Outros Créditos a Receber e Valores a Curto Prazo 
 - Consolidação</v>
      </c>
      <c r="B75" s="3" t="s">
        <v>2181</v>
      </c>
      <c r="C75" s="4">
        <v>9266766939.1000004</v>
      </c>
      <c r="D75" s="1"/>
      <c r="E75" s="1">
        <f>SUMIF(A75:B75,"*intra*",C75:D75)+SUMIF(A75:B75,"*inter*",C75:D75)</f>
        <v>0</v>
      </c>
      <c r="F75" s="1">
        <f>SUMIF(A75:B75,"*consolidação*",C75:D75)</f>
        <v>9266766939.1000004</v>
      </c>
      <c r="H75" t="b">
        <f t="shared" si="0"/>
        <v>1</v>
      </c>
      <c r="I75" t="str">
        <f t="shared" si="2"/>
        <v>00</v>
      </c>
    </row>
    <row r="76" spans="1:9" ht="25.5" customHeight="1">
      <c r="A76" t="str">
        <f t="shared" si="5"/>
        <v>1.1.3.9.0.00.00 - (-) Ajuste de Perdas de Demais Créditos e Valores a 
 Curto Prazo</v>
      </c>
      <c r="B76" s="5" t="s">
        <v>2182</v>
      </c>
      <c r="C76" s="6">
        <v>424859429.88999999</v>
      </c>
      <c r="D76" s="1"/>
      <c r="E76" s="1">
        <f>E77</f>
        <v>0</v>
      </c>
      <c r="F76" s="1">
        <f>F77</f>
        <v>424859429.88999999</v>
      </c>
      <c r="H76" t="b">
        <f t="shared" si="0"/>
        <v>1</v>
      </c>
      <c r="I76" t="str">
        <f t="shared" si="2"/>
        <v>00</v>
      </c>
    </row>
    <row r="77" spans="1:9" ht="25.5" customHeight="1">
      <c r="A77" t="str">
        <f t="shared" si="5"/>
        <v>1.1.3.9.1.00.00 - (-) Ajuste de Perdas de Demais Créditos e Valores 
 a Curto Prazo - Consolidação</v>
      </c>
      <c r="B77" s="3" t="s">
        <v>2183</v>
      </c>
      <c r="C77" s="4">
        <v>424859429.88999999</v>
      </c>
      <c r="D77" s="1"/>
      <c r="E77" s="1">
        <f>SUMIF(A77:B77,"*intra*",C77:D77)+SUMIF(A77:B77,"*inter*",C77:D77)</f>
        <v>0</v>
      </c>
      <c r="F77" s="1">
        <f>SUMIF(A77:B77,"*consolidação*",C77:D77)</f>
        <v>424859429.88999999</v>
      </c>
      <c r="H77" t="b">
        <f t="shared" ref="H77:H157" si="8">IF(I77="00",C77=E77+F77,TRUE)</f>
        <v>1</v>
      </c>
      <c r="I77" t="str">
        <f t="shared" si="2"/>
        <v>00</v>
      </c>
    </row>
    <row r="78" spans="1:9" ht="12.75" customHeight="1">
      <c r="A78" t="str">
        <f t="shared" si="5"/>
        <v>1.1.4.0.0.00.00 - Investimentos e Aplicações Temporárias a Curto Prazo</v>
      </c>
      <c r="B78" s="5" t="s">
        <v>2184</v>
      </c>
      <c r="C78" s="6">
        <v>74456657114.820007</v>
      </c>
      <c r="D78" s="1"/>
      <c r="E78" s="1">
        <f>E79+E81+E83-E85</f>
        <v>0</v>
      </c>
      <c r="F78" s="1">
        <f>F79+F81+F83-F85</f>
        <v>74456657114.820007</v>
      </c>
      <c r="H78" t="b">
        <f t="shared" si="8"/>
        <v>1</v>
      </c>
      <c r="I78" t="str">
        <f t="shared" ref="I78:I158" si="9">MID(A78,11,2)</f>
        <v>00</v>
      </c>
    </row>
    <row r="79" spans="1:9" ht="12.75" customHeight="1">
      <c r="A79" t="str">
        <f t="shared" si="5"/>
        <v>1.1.4.1.0.00.00 - Títulos e Valores Mobiliários</v>
      </c>
      <c r="B79" s="3" t="s">
        <v>2185</v>
      </c>
      <c r="C79" s="4">
        <v>75257637442</v>
      </c>
      <c r="D79" s="1"/>
      <c r="E79" s="1">
        <f>E80</f>
        <v>0</v>
      </c>
      <c r="F79" s="1">
        <f>F80</f>
        <v>75257637442</v>
      </c>
      <c r="H79" t="b">
        <f t="shared" si="8"/>
        <v>1</v>
      </c>
      <c r="I79" t="str">
        <f t="shared" si="9"/>
        <v>00</v>
      </c>
    </row>
    <row r="80" spans="1:9" ht="12.75" customHeight="1">
      <c r="A80" t="str">
        <f t="shared" si="5"/>
        <v>1.1.4.1.1.00.00 - Títulos e Valores Mobiliários - Consolidação</v>
      </c>
      <c r="B80" s="5" t="s">
        <v>2186</v>
      </c>
      <c r="C80" s="6">
        <v>75257637442</v>
      </c>
      <c r="D80" s="1"/>
      <c r="E80" s="1">
        <f>SUMIF(A80:B80,"*intra*",C80:D80)+SUMIF(A80:B80,"*inter*",C80:D80)</f>
        <v>0</v>
      </c>
      <c r="F80" s="1">
        <f>SUMIF(A80:B80,"*consolidação*",C80:D80)</f>
        <v>75257637442</v>
      </c>
      <c r="H80" t="b">
        <f t="shared" si="8"/>
        <v>1</v>
      </c>
      <c r="I80" t="str">
        <f t="shared" si="9"/>
        <v>00</v>
      </c>
    </row>
    <row r="81" spans="1:9" ht="12.75" customHeight="1">
      <c r="A81" t="str">
        <f t="shared" si="5"/>
        <v>1.1.4.2.0.00.00 - Aplicação Temporária em Metais Preciosos</v>
      </c>
      <c r="B81" s="3" t="s">
        <v>2187</v>
      </c>
      <c r="C81" s="4">
        <v>10529284.380000001</v>
      </c>
      <c r="D81" s="1"/>
      <c r="E81" s="1">
        <f>E82</f>
        <v>0</v>
      </c>
      <c r="F81" s="1">
        <f>F82</f>
        <v>10529284.380000001</v>
      </c>
      <c r="H81" t="b">
        <f t="shared" si="8"/>
        <v>1</v>
      </c>
      <c r="I81" t="str">
        <f t="shared" si="9"/>
        <v>00</v>
      </c>
    </row>
    <row r="82" spans="1:9" ht="25.5" customHeight="1">
      <c r="A82" t="str">
        <f t="shared" si="5"/>
        <v>1.1.4.2.1.00.00 - Aplicação Temporária em Metais Preciosos - 
 Consolidação</v>
      </c>
      <c r="B82" s="5" t="s">
        <v>2188</v>
      </c>
      <c r="C82" s="6">
        <v>10529284.380000001</v>
      </c>
      <c r="D82" s="1"/>
      <c r="E82" s="1">
        <f>SUMIF(A82:B82,"*intra*",C82:D82)+SUMIF(A82:B82,"*inter*",C82:D82)</f>
        <v>0</v>
      </c>
      <c r="F82" s="1">
        <f>SUMIF(A82:B82,"*consolidação*",C82:D82)</f>
        <v>10529284.380000001</v>
      </c>
      <c r="H82" t="b">
        <f t="shared" si="8"/>
        <v>1</v>
      </c>
      <c r="I82" t="str">
        <f t="shared" si="9"/>
        <v>00</v>
      </c>
    </row>
    <row r="83" spans="1:9" ht="12.75" customHeight="1">
      <c r="A83" t="str">
        <f t="shared" si="5"/>
        <v>1.1.4.3.0.00.00 - Aplicação Em Segmento de Imóveis</v>
      </c>
      <c r="B83" s="3" t="s">
        <v>2189</v>
      </c>
      <c r="C83" s="4">
        <v>48311655.869999997</v>
      </c>
      <c r="D83" s="1"/>
      <c r="E83" s="1">
        <f>E84</f>
        <v>0</v>
      </c>
      <c r="F83" s="1">
        <f>F84</f>
        <v>48311655.869999997</v>
      </c>
      <c r="H83" t="b">
        <f t="shared" si="8"/>
        <v>1</v>
      </c>
      <c r="I83" t="str">
        <f t="shared" si="9"/>
        <v>00</v>
      </c>
    </row>
    <row r="84" spans="1:9" ht="12.75" customHeight="1">
      <c r="A84" t="str">
        <f t="shared" si="5"/>
        <v>1.1.4.3.1.00.00 - Aplicação Em Segmento de Imóveis - Consolidação</v>
      </c>
      <c r="B84" s="5" t="s">
        <v>2190</v>
      </c>
      <c r="C84" s="6">
        <v>48311655.869999997</v>
      </c>
      <c r="D84" s="1"/>
      <c r="E84" s="1">
        <f>SUMIF(A84:B84,"*intra*",C84:D84)+SUMIF(A84:B84,"*inter*",C84:D84)</f>
        <v>0</v>
      </c>
      <c r="F84" s="1">
        <f>SUMIF(A84:B84,"*consolidação*",C84:D84)</f>
        <v>48311655.869999997</v>
      </c>
      <c r="H84" t="b">
        <f t="shared" si="8"/>
        <v>1</v>
      </c>
      <c r="I84" t="str">
        <f t="shared" si="9"/>
        <v>00</v>
      </c>
    </row>
    <row r="85" spans="1:9" ht="25.5" customHeight="1">
      <c r="A85" t="str">
        <f t="shared" si="5"/>
        <v>1.1.4.9.0.00.00 - (-) Ajuste de Perdas de Investimentos e Aplicações 
 Temporárias</v>
      </c>
      <c r="B85" s="3" t="s">
        <v>2191</v>
      </c>
      <c r="C85" s="4">
        <v>859821267.42999995</v>
      </c>
      <c r="D85" s="1"/>
      <c r="E85" s="1">
        <f>E86</f>
        <v>0</v>
      </c>
      <c r="F85" s="1">
        <f>F86</f>
        <v>859821267.42999995</v>
      </c>
      <c r="H85" t="b">
        <f t="shared" si="8"/>
        <v>1</v>
      </c>
      <c r="I85" t="str">
        <f t="shared" si="9"/>
        <v>00</v>
      </c>
    </row>
    <row r="86" spans="1:9" ht="25.5" customHeight="1">
      <c r="A86" t="str">
        <f t="shared" si="5"/>
        <v>1.1.4.9.1.00.00 - (-) Ajuste de Perdas de Investimentos Temporários 
 e Aplicações Temporárias - Consolidação</v>
      </c>
      <c r="B86" s="5" t="s">
        <v>2192</v>
      </c>
      <c r="C86" s="6">
        <v>859821267.42999995</v>
      </c>
      <c r="D86" s="1"/>
      <c r="E86" s="1">
        <f>SUMIF(A86:B86,"*intra*",C86:D86)+SUMIF(A86:B86,"*inter*",C86:D86)</f>
        <v>0</v>
      </c>
      <c r="F86" s="1">
        <f>SUMIF(A86:B86,"*consolidação*",C86:D86)</f>
        <v>859821267.42999995</v>
      </c>
      <c r="H86" t="b">
        <f t="shared" si="8"/>
        <v>1</v>
      </c>
      <c r="I86" t="str">
        <f t="shared" si="9"/>
        <v>00</v>
      </c>
    </row>
    <row r="87" spans="1:9" ht="12.75" customHeight="1">
      <c r="A87" t="str">
        <f t="shared" si="5"/>
        <v>1.1.5.0.0.00.00 - Estoques</v>
      </c>
      <c r="B87" s="3" t="s">
        <v>2193</v>
      </c>
      <c r="C87" s="4">
        <v>6562105728.5100002</v>
      </c>
      <c r="D87" s="1"/>
      <c r="E87" s="1">
        <f>E88+E90+E92+E94+E96+E98+E100-E102</f>
        <v>0</v>
      </c>
      <c r="F87" s="1">
        <f>F88+F90+F92+F94+F96+F98+F100-F102</f>
        <v>6562105728.5100002</v>
      </c>
      <c r="H87" t="b">
        <f t="shared" si="8"/>
        <v>1</v>
      </c>
      <c r="I87" t="str">
        <f t="shared" si="9"/>
        <v>00</v>
      </c>
    </row>
    <row r="88" spans="1:9" ht="12.75" customHeight="1">
      <c r="A88" t="str">
        <f t="shared" si="5"/>
        <v>1.1.5.1.0.00.00 - Mercadorias para Revenda</v>
      </c>
      <c r="B88" s="5" t="s">
        <v>2194</v>
      </c>
      <c r="C88" s="6">
        <v>73966876.900000006</v>
      </c>
      <c r="D88" s="1"/>
      <c r="E88" s="1">
        <f>E89</f>
        <v>0</v>
      </c>
      <c r="F88" s="1">
        <f>F89</f>
        <v>73966876.900000006</v>
      </c>
      <c r="H88" t="b">
        <f t="shared" si="8"/>
        <v>1</v>
      </c>
      <c r="I88" t="str">
        <f t="shared" si="9"/>
        <v>00</v>
      </c>
    </row>
    <row r="89" spans="1:9" ht="12.75" customHeight="1">
      <c r="A89" t="str">
        <f t="shared" si="5"/>
        <v>1.1.5.1.1.00.00 - Mercadorias para Revenda - Consolidação</v>
      </c>
      <c r="B89" s="3" t="s">
        <v>2195</v>
      </c>
      <c r="C89" s="4">
        <v>73966876.900000006</v>
      </c>
      <c r="D89" s="1"/>
      <c r="E89" s="1">
        <f>SUMIF(A89:B89,"*intra*",C89:D89)+SUMIF(A89:B89,"*inter*",C89:D89)</f>
        <v>0</v>
      </c>
      <c r="F89" s="1">
        <f>SUMIF(A89:B89,"*consolidação*",C89:D89)</f>
        <v>73966876.900000006</v>
      </c>
      <c r="H89" t="b">
        <f t="shared" si="8"/>
        <v>1</v>
      </c>
      <c r="I89" t="str">
        <f t="shared" si="9"/>
        <v>00</v>
      </c>
    </row>
    <row r="90" spans="1:9" ht="12.75" customHeight="1">
      <c r="A90" t="str">
        <f t="shared" si="5"/>
        <v>1.1.5.2.0.00.00 - Produtos e Serviços Acabados</v>
      </c>
      <c r="B90" s="5" t="s">
        <v>2196</v>
      </c>
      <c r="C90" s="6">
        <v>10674544.01</v>
      </c>
      <c r="D90" s="1"/>
      <c r="E90" s="1">
        <f>E91</f>
        <v>0</v>
      </c>
      <c r="F90" s="1">
        <f>F91</f>
        <v>10674544.01</v>
      </c>
      <c r="H90" t="b">
        <f t="shared" si="8"/>
        <v>1</v>
      </c>
      <c r="I90" t="str">
        <f t="shared" si="9"/>
        <v>00</v>
      </c>
    </row>
    <row r="91" spans="1:9" ht="12.75" customHeight="1">
      <c r="A91" t="str">
        <f t="shared" si="5"/>
        <v>1.1.5.2.1.00.00 - Produtos e Serviços Acabados - Consolidação</v>
      </c>
      <c r="B91" s="3" t="s">
        <v>2197</v>
      </c>
      <c r="C91" s="4">
        <v>10674544.01</v>
      </c>
      <c r="D91" s="1"/>
      <c r="E91" s="1">
        <f>SUMIF(A91:B91,"*intra*",C91:D91)+SUMIF(A91:B91,"*inter*",C91:D91)</f>
        <v>0</v>
      </c>
      <c r="F91" s="1">
        <f>SUMIF(A91:B91,"*consolidação*",C91:D91)</f>
        <v>10674544.01</v>
      </c>
      <c r="H91" t="b">
        <f t="shared" si="8"/>
        <v>1</v>
      </c>
      <c r="I91" t="str">
        <f t="shared" si="9"/>
        <v>00</v>
      </c>
    </row>
    <row r="92" spans="1:9" ht="12.75" customHeight="1">
      <c r="A92" t="str">
        <f t="shared" si="5"/>
        <v>1.1.5.3.0.00.00 - Produtos e Serviços em Elaboração</v>
      </c>
      <c r="B92" s="5" t="s">
        <v>2198</v>
      </c>
      <c r="C92" s="6">
        <v>4877251.0599999996</v>
      </c>
      <c r="D92" s="1"/>
      <c r="E92" s="1">
        <f>E93</f>
        <v>0</v>
      </c>
      <c r="F92" s="1">
        <f>F93</f>
        <v>4877251.0599999996</v>
      </c>
      <c r="H92" t="b">
        <f t="shared" si="8"/>
        <v>1</v>
      </c>
      <c r="I92" t="str">
        <f t="shared" si="9"/>
        <v>00</v>
      </c>
    </row>
    <row r="93" spans="1:9" ht="12.75" customHeight="1">
      <c r="A93" t="str">
        <f t="shared" si="5"/>
        <v>1.1.5.3.1.00.00 - Produtos e Serviços em Elaboração - Consolidação</v>
      </c>
      <c r="B93" s="3" t="s">
        <v>2199</v>
      </c>
      <c r="C93" s="4">
        <v>4877251.0599999996</v>
      </c>
      <c r="D93" s="1"/>
      <c r="E93" s="1">
        <f>SUMIF(A93:B93,"*intra*",C93:D93)+SUMIF(A93:B93,"*inter*",C93:D93)</f>
        <v>0</v>
      </c>
      <c r="F93" s="1">
        <f>SUMIF(A93:B93,"*consolidação*",C93:D93)</f>
        <v>4877251.0599999996</v>
      </c>
      <c r="H93" t="b">
        <f t="shared" si="8"/>
        <v>1</v>
      </c>
      <c r="I93" t="str">
        <f t="shared" si="9"/>
        <v>00</v>
      </c>
    </row>
    <row r="94" spans="1:9" ht="12.75" customHeight="1">
      <c r="A94" t="str">
        <f t="shared" si="5"/>
        <v>1.1.5.4.0.00.00 - Matérias-Primas</v>
      </c>
      <c r="B94" s="5" t="s">
        <v>2200</v>
      </c>
      <c r="C94" s="6">
        <v>8495168.3900000006</v>
      </c>
      <c r="D94" s="1"/>
      <c r="E94" s="1">
        <f>E95</f>
        <v>0</v>
      </c>
      <c r="F94" s="1">
        <f>F95</f>
        <v>8495168.3900000006</v>
      </c>
      <c r="H94" t="b">
        <f t="shared" si="8"/>
        <v>1</v>
      </c>
      <c r="I94" t="str">
        <f t="shared" si="9"/>
        <v>00</v>
      </c>
    </row>
    <row r="95" spans="1:9" ht="12.75" customHeight="1">
      <c r="A95" t="str">
        <f t="shared" si="5"/>
        <v>1.1.5.4.1.00.00 - Matérias-Primas - Consolidação</v>
      </c>
      <c r="B95" s="3" t="s">
        <v>2201</v>
      </c>
      <c r="C95" s="4">
        <v>8495168.3900000006</v>
      </c>
      <c r="D95" s="1"/>
      <c r="E95" s="1">
        <f>SUMIF(A95:B95,"*intra*",C95:D95)+SUMIF(A95:B95,"*inter*",C95:D95)</f>
        <v>0</v>
      </c>
      <c r="F95" s="1">
        <f>SUMIF(A95:B95,"*consolidação*",C95:D95)</f>
        <v>8495168.3900000006</v>
      </c>
      <c r="H95" t="b">
        <f t="shared" si="8"/>
        <v>1</v>
      </c>
      <c r="I95" t="str">
        <f t="shared" si="9"/>
        <v>00</v>
      </c>
    </row>
    <row r="96" spans="1:9" ht="12.75" customHeight="1">
      <c r="A96" t="str">
        <f t="shared" si="5"/>
        <v>1.1.5.5.0.00.00 - Materiais em Trânsito</v>
      </c>
      <c r="B96" s="5" t="s">
        <v>2202</v>
      </c>
      <c r="C96" s="6">
        <v>15631541.52</v>
      </c>
      <c r="D96" s="1"/>
      <c r="E96" s="1">
        <f>E97</f>
        <v>0</v>
      </c>
      <c r="F96" s="1">
        <f>F97</f>
        <v>15631541.52</v>
      </c>
      <c r="H96" t="b">
        <f t="shared" si="8"/>
        <v>1</v>
      </c>
      <c r="I96" t="str">
        <f t="shared" si="9"/>
        <v>00</v>
      </c>
    </row>
    <row r="97" spans="1:9" ht="12.75" customHeight="1">
      <c r="A97" t="str">
        <f t="shared" si="5"/>
        <v>1.1.5.5.1.00.00 - Materiais em Trânsito - Consolidação</v>
      </c>
      <c r="B97" s="3" t="s">
        <v>2203</v>
      </c>
      <c r="C97" s="4">
        <v>15631541.52</v>
      </c>
      <c r="D97" s="1"/>
      <c r="E97" s="1">
        <f>SUMIF(A97:B97,"*intra*",C97:D97)+SUMIF(A97:B97,"*inter*",C97:D97)</f>
        <v>0</v>
      </c>
      <c r="F97" s="1">
        <f>SUMIF(A97:B97,"*consolidação*",C97:D97)</f>
        <v>15631541.52</v>
      </c>
      <c r="H97" t="b">
        <f t="shared" si="8"/>
        <v>1</v>
      </c>
      <c r="I97" t="str">
        <f t="shared" si="9"/>
        <v>00</v>
      </c>
    </row>
    <row r="98" spans="1:9" ht="12.75" customHeight="1">
      <c r="A98" t="str">
        <f t="shared" si="5"/>
        <v>1.1.5.6.0.00.00 - Almoxarifado</v>
      </c>
      <c r="B98" s="5" t="s">
        <v>2204</v>
      </c>
      <c r="C98" s="6">
        <v>5857526780.29</v>
      </c>
      <c r="D98" s="1"/>
      <c r="E98" s="1">
        <f>E99</f>
        <v>0</v>
      </c>
      <c r="F98" s="1">
        <f>F99</f>
        <v>5857526780.29</v>
      </c>
      <c r="H98" t="b">
        <f t="shared" si="8"/>
        <v>1</v>
      </c>
      <c r="I98" t="str">
        <f t="shared" si="9"/>
        <v>00</v>
      </c>
    </row>
    <row r="99" spans="1:9" ht="12.75" customHeight="1">
      <c r="A99" t="str">
        <f t="shared" si="5"/>
        <v>1.1.5.6.1.00.00 - Almoxarifado - Consolidação</v>
      </c>
      <c r="B99" s="3" t="s">
        <v>2205</v>
      </c>
      <c r="C99" s="4">
        <v>5857526780.29</v>
      </c>
      <c r="D99" s="1"/>
      <c r="E99" s="1">
        <f>SUMIF(A99:B99,"*intra*",C99:D99)+SUMIF(A99:B99,"*inter*",C99:D99)</f>
        <v>0</v>
      </c>
      <c r="F99" s="1">
        <f>SUMIF(A99:B99,"*consolidação*",C99:D99)</f>
        <v>5857526780.29</v>
      </c>
      <c r="H99" t="b">
        <f t="shared" si="8"/>
        <v>1</v>
      </c>
      <c r="I99" t="str">
        <f t="shared" si="9"/>
        <v>00</v>
      </c>
    </row>
    <row r="100" spans="1:9" ht="12.75" customHeight="1">
      <c r="A100" t="str">
        <f t="shared" si="5"/>
        <v>1.1.5.8.0.00.00 - Outros Estoques</v>
      </c>
      <c r="B100" s="5" t="s">
        <v>2206</v>
      </c>
      <c r="C100" s="6">
        <v>592191655.63999999</v>
      </c>
      <c r="D100" s="1"/>
      <c r="E100" s="1">
        <f>E101</f>
        <v>0</v>
      </c>
      <c r="F100" s="1">
        <f>F101</f>
        <v>592191655.63999999</v>
      </c>
      <c r="H100" t="b">
        <f t="shared" si="8"/>
        <v>1</v>
      </c>
      <c r="I100" t="str">
        <f t="shared" si="9"/>
        <v>00</v>
      </c>
    </row>
    <row r="101" spans="1:9" ht="12.75" customHeight="1">
      <c r="A101" t="str">
        <f t="shared" si="5"/>
        <v>1.1.5.8.1.00.00 - Outros Estoques - Consolidação</v>
      </c>
      <c r="B101" s="3" t="s">
        <v>2207</v>
      </c>
      <c r="C101" s="4">
        <v>592191655.63999999</v>
      </c>
      <c r="D101" s="1"/>
      <c r="E101" s="1">
        <f>SUMIF(A101:B101,"*intra*",C101:D101)+SUMIF(A101:B101,"*inter*",C101:D101)</f>
        <v>0</v>
      </c>
      <c r="F101" s="1">
        <f>SUMIF(A101:B101,"*consolidação*",C101:D101)</f>
        <v>592191655.63999999</v>
      </c>
      <c r="H101" t="b">
        <f t="shared" si="8"/>
        <v>1</v>
      </c>
      <c r="I101" t="str">
        <f t="shared" si="9"/>
        <v>00</v>
      </c>
    </row>
    <row r="102" spans="1:9" ht="12.75" customHeight="1">
      <c r="A102" t="str">
        <f t="shared" si="5"/>
        <v>1.1.5.9.0.00.00 - (-) Ajuste de Perdas de Estoques</v>
      </c>
      <c r="B102" s="5" t="s">
        <v>2208</v>
      </c>
      <c r="C102" s="6">
        <v>1258089.3</v>
      </c>
      <c r="D102" s="1"/>
      <c r="E102" s="1">
        <f>E103</f>
        <v>0</v>
      </c>
      <c r="F102" s="1">
        <f>F103</f>
        <v>1258089.3</v>
      </c>
      <c r="H102" t="b">
        <f t="shared" si="8"/>
        <v>1</v>
      </c>
      <c r="I102" t="str">
        <f t="shared" si="9"/>
        <v>00</v>
      </c>
    </row>
    <row r="103" spans="1:9" ht="12.75" customHeight="1">
      <c r="A103" t="str">
        <f t="shared" si="5"/>
        <v>1.1.5.9.1.00.00 - (-) Ajuste de Perdas de Estoques - Consolidação</v>
      </c>
      <c r="B103" s="3" t="s">
        <v>2209</v>
      </c>
      <c r="C103" s="4">
        <v>1258089.3</v>
      </c>
      <c r="D103" s="1"/>
      <c r="E103" s="1">
        <f>SUMIF(A103:B103,"*intra*",C103:D103)+SUMIF(A103:B103,"*inter*",C103:D103)</f>
        <v>0</v>
      </c>
      <c r="F103" s="1">
        <f>SUMIF(A103:B103,"*consolidação*",C103:D103)</f>
        <v>1258089.3</v>
      </c>
      <c r="H103" t="b">
        <f t="shared" si="8"/>
        <v>1</v>
      </c>
      <c r="I103" t="str">
        <f t="shared" si="9"/>
        <v>00</v>
      </c>
    </row>
    <row r="104" spans="1:9" ht="12.75" customHeight="1">
      <c r="A104" t="str">
        <f t="shared" si="5"/>
        <v>1.1.6.0.0.00.00 - Ativo Não Circulante Mantido para Venda</v>
      </c>
      <c r="B104" s="40" t="s">
        <v>2210</v>
      </c>
      <c r="C104" s="6">
        <v>443561373.33999997</v>
      </c>
      <c r="D104" s="1"/>
      <c r="E104" s="1">
        <f>E105+E111+E113-E115</f>
        <v>-3064235.2199999997</v>
      </c>
      <c r="F104" s="1">
        <f>F105+F111+F113-F115</f>
        <v>446625608.56</v>
      </c>
      <c r="H104" t="b">
        <f t="shared" si="8"/>
        <v>1</v>
      </c>
    </row>
    <row r="105" spans="1:9" ht="12.75" customHeight="1">
      <c r="A105" t="str">
        <f t="shared" si="5"/>
        <v>1.1.6.1.0.00.00 - Investimento Mantido para Venda</v>
      </c>
      <c r="B105" s="40" t="s">
        <v>2211</v>
      </c>
      <c r="C105" s="4">
        <v>318738912.68000001</v>
      </c>
      <c r="D105" s="1"/>
      <c r="E105" s="1">
        <f>E106+E107+E108+E109+E110</f>
        <v>0</v>
      </c>
      <c r="F105" s="1">
        <f>F106+F107+F108+F109+F110</f>
        <v>318738912.68000001</v>
      </c>
      <c r="H105" t="b">
        <f t="shared" si="8"/>
        <v>1</v>
      </c>
    </row>
    <row r="106" spans="1:9" ht="12.75" customHeight="1">
      <c r="A106" t="str">
        <f t="shared" si="5"/>
        <v>1.1.6.1.1.00.00 - Investimento Mantido para Venda - Consolidação</v>
      </c>
      <c r="B106" s="41" t="s">
        <v>2212</v>
      </c>
      <c r="C106" s="6">
        <v>318738912.68000001</v>
      </c>
      <c r="D106" s="1"/>
      <c r="E106" s="1">
        <f t="shared" ref="E106:E120" si="10">SUMIF(A106:B106,"*intra*",C106:D106)+SUMIF(A106:B106,"*inter*",C106:D106)</f>
        <v>0</v>
      </c>
      <c r="F106" s="1">
        <f t="shared" ref="F106:F120" si="11">SUMIF(A106:B106,"*consolidação*",C106:D106)</f>
        <v>318738912.68000001</v>
      </c>
      <c r="H106" t="b">
        <f t="shared" si="8"/>
        <v>1</v>
      </c>
    </row>
    <row r="107" spans="1:9" ht="12.75" customHeight="1">
      <c r="A107" t="str">
        <f t="shared" si="5"/>
        <v>1.1.6.1.2.00.00 - Investimento Mantido para Venda - Intra OFSS</v>
      </c>
      <c r="B107" s="41" t="s">
        <v>2213</v>
      </c>
      <c r="C107" s="4"/>
      <c r="D107" s="1"/>
      <c r="E107" s="1">
        <f t="shared" si="10"/>
        <v>0</v>
      </c>
      <c r="F107" s="1">
        <f t="shared" si="11"/>
        <v>0</v>
      </c>
      <c r="H107" t="b">
        <f t="shared" si="8"/>
        <v>1</v>
      </c>
    </row>
    <row r="108" spans="1:9" ht="12.75" customHeight="1">
      <c r="A108" t="str">
        <f t="shared" si="5"/>
        <v>1.1.6.1.3.00.00 - Investimento Mantido para Venda - Inter OFSS - 
União</v>
      </c>
      <c r="B108" s="41" t="s">
        <v>2214</v>
      </c>
      <c r="C108" s="6"/>
      <c r="D108" s="1"/>
      <c r="E108" s="1">
        <f t="shared" si="10"/>
        <v>0</v>
      </c>
      <c r="F108" s="1">
        <f t="shared" si="11"/>
        <v>0</v>
      </c>
      <c r="H108" t="b">
        <f t="shared" si="8"/>
        <v>1</v>
      </c>
    </row>
    <row r="109" spans="1:9" ht="12.75" customHeight="1">
      <c r="A109" t="str">
        <f t="shared" si="5"/>
        <v>1.1.6.1.4.00.00 - Investimento Mantido para Venda - Inter OFSS - 
Estado</v>
      </c>
      <c r="B109" s="41" t="s">
        <v>2215</v>
      </c>
      <c r="C109" s="4"/>
      <c r="D109" s="1"/>
      <c r="E109" s="1">
        <f t="shared" si="10"/>
        <v>0</v>
      </c>
      <c r="F109" s="1">
        <f t="shared" si="11"/>
        <v>0</v>
      </c>
      <c r="H109" t="b">
        <f t="shared" si="8"/>
        <v>1</v>
      </c>
    </row>
    <row r="110" spans="1:9" ht="12.75" customHeight="1">
      <c r="A110" t="str">
        <f t="shared" si="5"/>
        <v>1.1.6.1.5.00.00 - Investimento Mantido para Venda - Inter OFSS - 
Município</v>
      </c>
      <c r="B110" s="41" t="s">
        <v>2216</v>
      </c>
      <c r="C110" s="6"/>
      <c r="D110" s="1"/>
      <c r="E110" s="1">
        <f t="shared" si="10"/>
        <v>0</v>
      </c>
      <c r="F110" s="1">
        <f t="shared" si="11"/>
        <v>0</v>
      </c>
      <c r="H110" t="b">
        <f t="shared" si="8"/>
        <v>1</v>
      </c>
    </row>
    <row r="111" spans="1:9" ht="12.75" customHeight="1">
      <c r="A111" t="str">
        <f t="shared" si="5"/>
        <v>1.1.6.2.0.00.00 - Imobilizado Mantido para Venda</v>
      </c>
      <c r="B111" s="40" t="s">
        <v>2217</v>
      </c>
      <c r="C111" s="4">
        <v>124817009.67</v>
      </c>
      <c r="D111" s="1"/>
      <c r="E111" s="1">
        <f>E112</f>
        <v>0</v>
      </c>
      <c r="F111" s="1">
        <f>F112</f>
        <v>124817009.67</v>
      </c>
      <c r="H111" t="b">
        <f t="shared" si="8"/>
        <v>1</v>
      </c>
    </row>
    <row r="112" spans="1:9" ht="12.75" customHeight="1">
      <c r="A112" t="str">
        <f t="shared" si="5"/>
        <v>1.1.6.2.1.00.00 - Imobilizado Mantido para Venda - Consolidação</v>
      </c>
      <c r="B112" s="41" t="s">
        <v>2218</v>
      </c>
      <c r="C112" s="6">
        <v>124817009.67</v>
      </c>
      <c r="D112" s="1"/>
      <c r="E112" s="1">
        <f t="shared" si="10"/>
        <v>0</v>
      </c>
      <c r="F112" s="1">
        <f t="shared" si="11"/>
        <v>124817009.67</v>
      </c>
      <c r="H112" t="b">
        <f t="shared" si="8"/>
        <v>1</v>
      </c>
    </row>
    <row r="113" spans="1:9" ht="12.75" customHeight="1">
      <c r="A113" t="str">
        <f t="shared" si="5"/>
        <v>1.1.6.3.0.00.00 - Intangível Mantido para Venda</v>
      </c>
      <c r="B113" s="40" t="s">
        <v>2219</v>
      </c>
      <c r="C113" s="4">
        <v>3069686.21</v>
      </c>
      <c r="D113" s="1"/>
      <c r="E113" s="1">
        <f>E114</f>
        <v>0</v>
      </c>
      <c r="F113" s="1">
        <f>F114</f>
        <v>3069686.21</v>
      </c>
      <c r="H113" t="b">
        <f t="shared" si="8"/>
        <v>1</v>
      </c>
    </row>
    <row r="114" spans="1:9" ht="12.75" customHeight="1">
      <c r="A114" t="str">
        <f t="shared" si="5"/>
        <v>1.1.6.3.1.00.00 - Intangível Mantido para Venda - Consolidação</v>
      </c>
      <c r="B114" s="41" t="s">
        <v>2220</v>
      </c>
      <c r="C114" s="6">
        <v>3069686.21</v>
      </c>
      <c r="D114" s="1"/>
      <c r="E114" s="1">
        <f t="shared" si="10"/>
        <v>0</v>
      </c>
      <c r="F114" s="1">
        <f t="shared" si="11"/>
        <v>3069686.21</v>
      </c>
      <c r="H114" t="b">
        <f t="shared" si="8"/>
        <v>1</v>
      </c>
    </row>
    <row r="115" spans="1:9" ht="12.75" customHeight="1">
      <c r="A115" t="str">
        <f t="shared" si="5"/>
        <v>1.1.6.9.0.00.00 - (-) Redução a Valor Recuperável de Ativos Mantidos 
 para Venda</v>
      </c>
      <c r="B115" s="40" t="s">
        <v>2221</v>
      </c>
      <c r="C115" s="4">
        <v>3064235.22</v>
      </c>
      <c r="D115" s="1"/>
      <c r="E115" s="1">
        <f>E116+E117+E118+E119+E120</f>
        <v>3064235.2199999997</v>
      </c>
      <c r="F115" s="1">
        <f>F116+F117+F118+F119+F120</f>
        <v>0</v>
      </c>
      <c r="H115" t="b">
        <f t="shared" si="8"/>
        <v>1</v>
      </c>
    </row>
    <row r="116" spans="1:9" ht="12.75" customHeight="1">
      <c r="A116" t="str">
        <f t="shared" si="5"/>
        <v>1.1.6.9.1.00.00 - (-) Redução a Valor Recuperável de Ativos Mantidos 
para Venda - Consolidação</v>
      </c>
      <c r="B116" s="41" t="s">
        <v>2222</v>
      </c>
      <c r="C116" s="6"/>
      <c r="D116" s="1"/>
      <c r="E116" s="1">
        <f t="shared" si="10"/>
        <v>0</v>
      </c>
      <c r="F116" s="1">
        <f t="shared" si="11"/>
        <v>0</v>
      </c>
      <c r="H116" t="b">
        <f t="shared" si="8"/>
        <v>1</v>
      </c>
    </row>
    <row r="117" spans="1:9" ht="12.75" customHeight="1">
      <c r="A117" t="str">
        <f t="shared" si="5"/>
        <v>1.1.6.9.2.00.00 - (-) Redução a Valor Recuperável de Ativos Mantidos 
para Venda - Intra OFSS</v>
      </c>
      <c r="B117" s="41" t="s">
        <v>2223</v>
      </c>
      <c r="C117" s="4"/>
      <c r="D117" s="1"/>
      <c r="E117" s="1">
        <f t="shared" si="10"/>
        <v>0</v>
      </c>
      <c r="F117" s="1">
        <f t="shared" si="11"/>
        <v>0</v>
      </c>
      <c r="H117" t="b">
        <f t="shared" si="8"/>
        <v>1</v>
      </c>
    </row>
    <row r="118" spans="1:9" ht="12.75" customHeight="1">
      <c r="A118" t="str">
        <f t="shared" si="5"/>
        <v>1.1.6.9.3.00.00 - (-) Redução a Valor Recuperável de Ativos Mantidos 
para Venda - Inter OFSS - União</v>
      </c>
      <c r="B118" s="41" t="s">
        <v>2224</v>
      </c>
      <c r="C118" s="6">
        <v>2889947.38</v>
      </c>
      <c r="D118" s="1"/>
      <c r="E118" s="1">
        <f t="shared" si="10"/>
        <v>2889947.38</v>
      </c>
      <c r="F118" s="1">
        <f t="shared" si="11"/>
        <v>0</v>
      </c>
      <c r="H118" t="b">
        <f t="shared" si="8"/>
        <v>1</v>
      </c>
    </row>
    <row r="119" spans="1:9" ht="12.75" customHeight="1">
      <c r="A119" t="str">
        <f t="shared" si="5"/>
        <v>1.1.6.9.4.00.00 - (-) Redução a Valor Recuperável de Ativos Mantidos 
para Venda - Inter OFSS - Estado</v>
      </c>
      <c r="B119" s="41" t="s">
        <v>2225</v>
      </c>
      <c r="C119" s="4">
        <v>172341.01</v>
      </c>
      <c r="D119" s="1"/>
      <c r="E119" s="1">
        <f t="shared" si="10"/>
        <v>172341.01</v>
      </c>
      <c r="F119" s="1">
        <f t="shared" si="11"/>
        <v>0</v>
      </c>
      <c r="H119" t="b">
        <f t="shared" si="8"/>
        <v>1</v>
      </c>
    </row>
    <row r="120" spans="1:9" ht="12.75" customHeight="1">
      <c r="A120" t="str">
        <f t="shared" si="5"/>
        <v>1.1.6.9.5.00.00 - (-) Redução a Valor Recuperável de Ativos Mantidos 
para Venda - Inter OFSS - Município</v>
      </c>
      <c r="B120" s="41" t="s">
        <v>2226</v>
      </c>
      <c r="C120" s="6">
        <v>1946.83</v>
      </c>
      <c r="D120" s="1"/>
      <c r="E120" s="1">
        <f t="shared" si="10"/>
        <v>1946.83</v>
      </c>
      <c r="F120" s="1">
        <f t="shared" si="11"/>
        <v>0</v>
      </c>
      <c r="H120" t="b">
        <f t="shared" si="8"/>
        <v>1</v>
      </c>
    </row>
    <row r="121" spans="1:9" ht="25.5" customHeight="1">
      <c r="A121" t="str">
        <f t="shared" si="5"/>
        <v>1.1.9.0.0.00.00 - Variações Patrimoniais Diminutivas Pagas 
 Antecipadamente</v>
      </c>
      <c r="B121" s="5" t="s">
        <v>2227</v>
      </c>
      <c r="C121" s="4">
        <v>138387249.22999999</v>
      </c>
      <c r="D121" s="1"/>
      <c r="E121" s="1">
        <f>E122+E124+E126+E128+E130+E132+E134+E136</f>
        <v>0</v>
      </c>
      <c r="F121" s="1">
        <f>F122+F124+F126+F128+F130+F132+F134+F136</f>
        <v>138387249.22999999</v>
      </c>
      <c r="H121" t="b">
        <f t="shared" si="8"/>
        <v>1</v>
      </c>
      <c r="I121" t="str">
        <f t="shared" si="9"/>
        <v>00</v>
      </c>
    </row>
    <row r="122" spans="1:9" ht="12.75" customHeight="1">
      <c r="A122" t="str">
        <f t="shared" si="5"/>
        <v>1.1.9.1.0.00.00 - Prêmios de Seguros a Apropriar</v>
      </c>
      <c r="B122" s="3" t="s">
        <v>2228</v>
      </c>
      <c r="C122" s="6">
        <v>21838484.050000001</v>
      </c>
      <c r="D122" s="1"/>
      <c r="E122" s="1">
        <f>E123</f>
        <v>0</v>
      </c>
      <c r="F122" s="1">
        <f>F123</f>
        <v>21838484.050000001</v>
      </c>
      <c r="H122" t="b">
        <f t="shared" si="8"/>
        <v>1</v>
      </c>
      <c r="I122" t="str">
        <f t="shared" si="9"/>
        <v>00</v>
      </c>
    </row>
    <row r="123" spans="1:9" ht="12.75" customHeight="1">
      <c r="A123" t="str">
        <f t="shared" si="5"/>
        <v>1.1.9.1.1.00.00 - Prêmios de Seguros a Apropriar - Consolidação</v>
      </c>
      <c r="B123" s="5" t="s">
        <v>2229</v>
      </c>
      <c r="C123" s="4">
        <v>21838484.050000001</v>
      </c>
      <c r="D123" s="1"/>
      <c r="E123" s="1">
        <f>SUMIF(A123:B123,"*intra*",C123:D123)+SUMIF(A123:B123,"*inter*",C123:D123)</f>
        <v>0</v>
      </c>
      <c r="F123" s="1">
        <f>SUMIF(A123:B123,"*consolidação*",C123:D123)</f>
        <v>21838484.050000001</v>
      </c>
      <c r="H123" t="b">
        <f t="shared" si="8"/>
        <v>1</v>
      </c>
      <c r="I123" t="str">
        <f t="shared" si="9"/>
        <v>00</v>
      </c>
    </row>
    <row r="124" spans="1:9" ht="12.75" customHeight="1">
      <c r="A124" t="str">
        <f t="shared" si="5"/>
        <v>1.1.9.2.0.00.00 - VPD Financeiras a Apropriar</v>
      </c>
      <c r="B124" s="3" t="s">
        <v>2230</v>
      </c>
      <c r="C124" s="6">
        <v>37225961.240000002</v>
      </c>
      <c r="D124" s="1"/>
      <c r="E124" s="1">
        <f>E125</f>
        <v>0</v>
      </c>
      <c r="F124" s="1">
        <f>F125</f>
        <v>37225961.240000002</v>
      </c>
      <c r="H124" t="b">
        <f t="shared" si="8"/>
        <v>1</v>
      </c>
      <c r="I124" t="str">
        <f t="shared" si="9"/>
        <v>00</v>
      </c>
    </row>
    <row r="125" spans="1:9" ht="12.75" customHeight="1">
      <c r="A125" t="str">
        <f t="shared" si="5"/>
        <v>1.1.9.2.1.00.00 - VPD Financeiras a Apropriar - Consolidação</v>
      </c>
      <c r="B125" s="5" t="s">
        <v>2231</v>
      </c>
      <c r="C125" s="4">
        <v>37225961.240000002</v>
      </c>
      <c r="D125" s="1"/>
      <c r="E125" s="1">
        <f>SUMIF(A125:B125,"*intra*",C125:D125)+SUMIF(A125:B125,"*inter*",C125:D125)</f>
        <v>0</v>
      </c>
      <c r="F125" s="1">
        <f>SUMIF(A125:B125,"*consolidação*",C125:D125)</f>
        <v>37225961.240000002</v>
      </c>
      <c r="H125" t="b">
        <f t="shared" si="8"/>
        <v>1</v>
      </c>
      <c r="I125" t="str">
        <f t="shared" si="9"/>
        <v>00</v>
      </c>
    </row>
    <row r="126" spans="1:9" ht="12.75" customHeight="1">
      <c r="A126" t="str">
        <f t="shared" si="5"/>
        <v>1.1.9.3.0.00.00 - Assinaturas e Anuidades a Apropriar</v>
      </c>
      <c r="B126" s="3" t="s">
        <v>2232</v>
      </c>
      <c r="C126" s="6">
        <v>8300265.4299999997</v>
      </c>
      <c r="D126" s="1"/>
      <c r="E126" s="1">
        <f>E127</f>
        <v>0</v>
      </c>
      <c r="F126" s="1">
        <f>F127</f>
        <v>8300265.4299999997</v>
      </c>
      <c r="H126" t="b">
        <f t="shared" si="8"/>
        <v>1</v>
      </c>
      <c r="I126" t="str">
        <f t="shared" si="9"/>
        <v>00</v>
      </c>
    </row>
    <row r="127" spans="1:9" ht="12.75" customHeight="1">
      <c r="A127" t="str">
        <f t="shared" si="5"/>
        <v>1.1.9.3.1.00.00 - Assinaturas e Anuidades a Apropriar - Consolidação</v>
      </c>
      <c r="B127" s="5" t="s">
        <v>2233</v>
      </c>
      <c r="C127" s="4">
        <v>8300265.4299999997</v>
      </c>
      <c r="D127" s="1"/>
      <c r="E127" s="1">
        <f>SUMIF(A127:B127,"*intra*",C127:D127)+SUMIF(A127:B127,"*inter*",C127:D127)</f>
        <v>0</v>
      </c>
      <c r="F127" s="1">
        <f>SUMIF(A127:B127,"*consolidação*",C127:D127)</f>
        <v>8300265.4299999997</v>
      </c>
      <c r="H127" t="b">
        <f t="shared" si="8"/>
        <v>1</v>
      </c>
      <c r="I127" t="str">
        <f t="shared" si="9"/>
        <v>00</v>
      </c>
    </row>
    <row r="128" spans="1:9" ht="12.75" customHeight="1">
      <c r="A128" t="str">
        <f t="shared" si="5"/>
        <v>1.1.9.4.0.00.00 - Alugueis Pagos a Apropriar</v>
      </c>
      <c r="B128" s="3" t="s">
        <v>2234</v>
      </c>
      <c r="C128" s="6">
        <v>99821.99</v>
      </c>
      <c r="D128" s="1"/>
      <c r="E128" s="1">
        <f>E129</f>
        <v>0</v>
      </c>
      <c r="F128" s="1">
        <f>F129</f>
        <v>99821.99</v>
      </c>
      <c r="H128" t="b">
        <f t="shared" si="8"/>
        <v>1</v>
      </c>
      <c r="I128" t="str">
        <f t="shared" si="9"/>
        <v>00</v>
      </c>
    </row>
    <row r="129" spans="1:9" ht="12.75" customHeight="1">
      <c r="A129" t="str">
        <f t="shared" si="5"/>
        <v>1.1.9.4.1.00.00 - Alugueis Pagos a Apropriar - Consolidação</v>
      </c>
      <c r="B129" s="5" t="s">
        <v>2235</v>
      </c>
      <c r="C129" s="4">
        <v>99821.99</v>
      </c>
      <c r="D129" s="1"/>
      <c r="E129" s="1">
        <f>SUMIF(A129:B129,"*intra*",C129:D129)+SUMIF(A129:B129,"*inter*",C129:D129)</f>
        <v>0</v>
      </c>
      <c r="F129" s="1">
        <f>SUMIF(A129:B129,"*consolidação*",C129:D129)</f>
        <v>99821.99</v>
      </c>
      <c r="H129" t="b">
        <f t="shared" si="8"/>
        <v>1</v>
      </c>
      <c r="I129" t="str">
        <f t="shared" si="9"/>
        <v>00</v>
      </c>
    </row>
    <row r="130" spans="1:9" ht="12.75" customHeight="1">
      <c r="A130" t="str">
        <f t="shared" si="5"/>
        <v>1.1.9.5.0.00.00 - Tributos Pagos a Apropriar</v>
      </c>
      <c r="B130" s="3" t="s">
        <v>2236</v>
      </c>
      <c r="C130" s="6">
        <v>4394.74</v>
      </c>
      <c r="D130" s="1"/>
      <c r="E130" s="1">
        <f>E131</f>
        <v>0</v>
      </c>
      <c r="F130" s="1">
        <f>F131</f>
        <v>4394.74</v>
      </c>
      <c r="H130" t="b">
        <f t="shared" si="8"/>
        <v>1</v>
      </c>
      <c r="I130" t="str">
        <f t="shared" si="9"/>
        <v>00</v>
      </c>
    </row>
    <row r="131" spans="1:9" ht="12.75" customHeight="1">
      <c r="A131" t="str">
        <f t="shared" si="5"/>
        <v>1.1.9.5.1.00.00 - Tributos Pagos a Apropriar - Consolidação</v>
      </c>
      <c r="B131" s="5" t="s">
        <v>2237</v>
      </c>
      <c r="C131" s="4">
        <v>4394.74</v>
      </c>
      <c r="D131" s="1"/>
      <c r="E131" s="1">
        <f>SUMIF(A131:B131,"*intra*",C131:D131)+SUMIF(A131:B131,"*inter*",C131:D131)</f>
        <v>0</v>
      </c>
      <c r="F131" s="1">
        <f>SUMIF(A131:B131,"*consolidação*",C131:D131)</f>
        <v>4394.74</v>
      </c>
      <c r="H131" t="b">
        <f t="shared" si="8"/>
        <v>1</v>
      </c>
      <c r="I131" t="str">
        <f t="shared" si="9"/>
        <v>00</v>
      </c>
    </row>
    <row r="132" spans="1:9" ht="12.75" customHeight="1">
      <c r="A132" t="str">
        <f t="shared" ref="A132:A195" si="12">TRIM(B132)</f>
        <v>1.1.9.6.0.00.00 - Contribuições Confederativas a Apropriar</v>
      </c>
      <c r="B132" s="3" t="s">
        <v>2238</v>
      </c>
      <c r="C132" s="6"/>
      <c r="D132" s="1"/>
      <c r="E132" s="1">
        <f>E133</f>
        <v>0</v>
      </c>
      <c r="F132" s="1">
        <f>F133</f>
        <v>0</v>
      </c>
      <c r="H132" t="b">
        <f t="shared" si="8"/>
        <v>1</v>
      </c>
      <c r="I132" t="str">
        <f t="shared" si="9"/>
        <v>00</v>
      </c>
    </row>
    <row r="133" spans="1:9" ht="25.5" customHeight="1">
      <c r="A133" t="str">
        <f t="shared" si="12"/>
        <v>1.1.9.6.1.00.00 - Contribuições Confederativas a Apropriar - 
 Consolidação</v>
      </c>
      <c r="B133" s="5" t="s">
        <v>2239</v>
      </c>
      <c r="C133" s="4"/>
      <c r="D133" s="1"/>
      <c r="E133" s="1">
        <f>SUMIF(A133:B133,"*intra*",C133:D133)+SUMIF(A133:B133,"*inter*",C133:D133)</f>
        <v>0</v>
      </c>
      <c r="F133" s="1">
        <f>SUMIF(A133:B133,"*consolidação*",C133:D133)</f>
        <v>0</v>
      </c>
      <c r="H133" t="b">
        <f t="shared" si="8"/>
        <v>1</v>
      </c>
      <c r="I133" t="str">
        <f t="shared" si="9"/>
        <v>00</v>
      </c>
    </row>
    <row r="134" spans="1:9" ht="12.75" customHeight="1">
      <c r="A134" t="str">
        <f t="shared" si="12"/>
        <v>1.1.9.7.0.00.00 - Benefícios a Pessoal a Apropriar</v>
      </c>
      <c r="B134" s="3" t="s">
        <v>2240</v>
      </c>
      <c r="C134" s="6">
        <v>2498641.04</v>
      </c>
      <c r="D134" s="1"/>
      <c r="E134" s="1">
        <f>E135</f>
        <v>0</v>
      </c>
      <c r="F134" s="1">
        <f>F135</f>
        <v>2498641.04</v>
      </c>
      <c r="H134" t="b">
        <f t="shared" si="8"/>
        <v>1</v>
      </c>
      <c r="I134" t="str">
        <f t="shared" si="9"/>
        <v>00</v>
      </c>
    </row>
    <row r="135" spans="1:9" ht="12.75" customHeight="1">
      <c r="A135" t="str">
        <f t="shared" si="12"/>
        <v>1.1.9.7.1.00.00 - Benefícios a Pessoal a Apropriar - Consolidação</v>
      </c>
      <c r="B135" s="5" t="s">
        <v>2241</v>
      </c>
      <c r="C135" s="4">
        <v>2498641.04</v>
      </c>
      <c r="D135" s="1"/>
      <c r="E135" s="1">
        <f>SUMIF(A135:B135,"*intra*",C135:D135)+SUMIF(A135:B135,"*inter*",C135:D135)</f>
        <v>0</v>
      </c>
      <c r="F135" s="1">
        <f>SUMIF(A135:B135,"*consolidação*",C135:D135)</f>
        <v>2498641.04</v>
      </c>
      <c r="H135" t="b">
        <f t="shared" si="8"/>
        <v>1</v>
      </c>
      <c r="I135" t="str">
        <f t="shared" si="9"/>
        <v>00</v>
      </c>
    </row>
    <row r="136" spans="1:9" ht="12.75" customHeight="1">
      <c r="A136" t="str">
        <f t="shared" si="12"/>
        <v>1.1.9.8.0.00.00 - Demais VPD a Apropriar</v>
      </c>
      <c r="B136" s="3" t="s">
        <v>2242</v>
      </c>
      <c r="C136" s="6">
        <v>68419680.739999995</v>
      </c>
      <c r="D136" s="1"/>
      <c r="E136" s="1">
        <f>E137</f>
        <v>0</v>
      </c>
      <c r="F136" s="1">
        <f>F137</f>
        <v>68419680.739999995</v>
      </c>
      <c r="H136" t="b">
        <f t="shared" si="8"/>
        <v>1</v>
      </c>
      <c r="I136" t="str">
        <f t="shared" si="9"/>
        <v>00</v>
      </c>
    </row>
    <row r="137" spans="1:9" ht="12.75" customHeight="1">
      <c r="A137" t="str">
        <f t="shared" si="12"/>
        <v>1.1.9.8.1.00.00 - Demais VPD a Apropriar - Consolidação</v>
      </c>
      <c r="B137" s="5" t="s">
        <v>2243</v>
      </c>
      <c r="C137" s="4">
        <v>68419680.739999995</v>
      </c>
      <c r="D137" s="1"/>
      <c r="E137" s="1">
        <f>SUMIF(A137:B137,"*intra*",C137:D137)+SUMIF(A137:B137,"*inter*",C137:D137)</f>
        <v>0</v>
      </c>
      <c r="F137" s="1">
        <f>SUMIF(A137:B137,"*consolidação*",C137:D137)</f>
        <v>68419680.739999995</v>
      </c>
      <c r="H137" t="b">
        <f t="shared" si="8"/>
        <v>1</v>
      </c>
      <c r="I137" t="str">
        <f t="shared" si="9"/>
        <v>00</v>
      </c>
    </row>
    <row r="138" spans="1:9" ht="12.75" customHeight="1">
      <c r="A138" t="str">
        <f t="shared" si="12"/>
        <v>1.2.0.0.0.00.00 - Ativo não Circulante</v>
      </c>
      <c r="B138" s="3" t="s">
        <v>2244</v>
      </c>
      <c r="C138" s="6">
        <v>631467329191.10999</v>
      </c>
      <c r="D138" s="1"/>
      <c r="E138" s="1">
        <f>E139+E214+E258+E275+E292</f>
        <v>12914024609.660002</v>
      </c>
      <c r="F138" s="1">
        <f>F139+F214+F258+F275+F292</f>
        <v>618553304581.45007</v>
      </c>
      <c r="H138" t="b">
        <f t="shared" si="8"/>
        <v>1</v>
      </c>
      <c r="I138" t="str">
        <f t="shared" si="9"/>
        <v>00</v>
      </c>
    </row>
    <row r="139" spans="1:9" ht="12.75" customHeight="1">
      <c r="A139" t="str">
        <f t="shared" si="12"/>
        <v>1.2.1.0.0.00.00 - Ativo Realizável a Longo Prazo</v>
      </c>
      <c r="B139" s="5" t="s">
        <v>2245</v>
      </c>
      <c r="C139" s="4">
        <v>269808796131.48001</v>
      </c>
      <c r="D139" s="1"/>
      <c r="E139" s="1">
        <f>E140+E176+E186+E193+E204</f>
        <v>10992605244.630001</v>
      </c>
      <c r="F139" s="1">
        <f>F140+F176+F186+F193+F204</f>
        <v>258816190886.85001</v>
      </c>
      <c r="H139" t="b">
        <f t="shared" si="8"/>
        <v>1</v>
      </c>
      <c r="I139" t="str">
        <f t="shared" si="9"/>
        <v>00</v>
      </c>
    </row>
    <row r="140" spans="1:9" ht="12.75" customHeight="1">
      <c r="A140" t="str">
        <f t="shared" si="12"/>
        <v>1.2.1.1.0.00.00 - Créditos a Longo Prazo</v>
      </c>
      <c r="B140" s="3" t="s">
        <v>2246</v>
      </c>
      <c r="C140" s="6">
        <v>260528831274.5</v>
      </c>
      <c r="D140" s="1"/>
      <c r="E140" s="1">
        <f>E141+E148+E155+E162+E169</f>
        <v>10992605244.630001</v>
      </c>
      <c r="F140" s="1">
        <f>F141+F148+F155+F162+F169</f>
        <v>249536226029.87</v>
      </c>
      <c r="G140" s="7"/>
      <c r="H140" t="b">
        <f t="shared" si="8"/>
        <v>1</v>
      </c>
      <c r="I140" t="str">
        <f t="shared" si="9"/>
        <v>00</v>
      </c>
    </row>
    <row r="141" spans="1:9" ht="12.75" customHeight="1">
      <c r="A141" t="str">
        <f t="shared" si="12"/>
        <v>1.2.1.1.1.00.00 - Créditos a Longo Prazo - Consolidação</v>
      </c>
      <c r="B141" s="5" t="s">
        <v>2247</v>
      </c>
      <c r="C141" s="4">
        <v>249536226029.87</v>
      </c>
      <c r="D141" s="1"/>
      <c r="E141" s="1">
        <f t="shared" ref="E141:E175" si="13">SUMIF(A141:B141,"*intra*",C141:D141)+SUMIF(A141:B141,"*inter*",C141:D141)</f>
        <v>0</v>
      </c>
      <c r="F141" s="1">
        <f t="shared" ref="F141:F175" si="14">SUMIF(A141:B141,"*consolidação*",C141:D141)</f>
        <v>249536226029.87</v>
      </c>
      <c r="G141" s="7"/>
      <c r="H141" t="b">
        <f t="shared" si="8"/>
        <v>1</v>
      </c>
      <c r="I141" t="str">
        <f t="shared" si="9"/>
        <v>00</v>
      </c>
    </row>
    <row r="142" spans="1:9" ht="12.75" customHeight="1">
      <c r="A142" t="str">
        <f t="shared" si="12"/>
        <v>1.2.1.1.1.01.00 - Créditos Tributários a Receber</v>
      </c>
      <c r="B142" s="3" t="s">
        <v>2248</v>
      </c>
      <c r="C142" s="6">
        <v>17693035387.080002</v>
      </c>
      <c r="D142" s="1"/>
      <c r="E142" s="1">
        <f t="shared" si="13"/>
        <v>0</v>
      </c>
      <c r="F142" s="1">
        <f t="shared" si="14"/>
        <v>0</v>
      </c>
      <c r="G142" s="7"/>
      <c r="H142" t="b">
        <f>IF(I142="00",C142=E142+F142,TRUE)</f>
        <v>1</v>
      </c>
      <c r="I142" t="str">
        <f t="shared" si="9"/>
        <v>01</v>
      </c>
    </row>
    <row r="143" spans="1:9" ht="12.75" customHeight="1">
      <c r="A143" t="str">
        <f t="shared" si="12"/>
        <v>1.2.1.1.1.02.00 - Clientes</v>
      </c>
      <c r="B143" s="5" t="s">
        <v>2249</v>
      </c>
      <c r="C143" s="4">
        <v>618063473.99000001</v>
      </c>
      <c r="D143" s="1"/>
      <c r="E143" s="1">
        <f t="shared" si="13"/>
        <v>0</v>
      </c>
      <c r="F143" s="1">
        <f t="shared" si="14"/>
        <v>0</v>
      </c>
      <c r="G143" s="7"/>
      <c r="H143" t="b">
        <f t="shared" si="8"/>
        <v>1</v>
      </c>
      <c r="I143" t="str">
        <f t="shared" si="9"/>
        <v>02</v>
      </c>
    </row>
    <row r="144" spans="1:9" ht="12.75" customHeight="1">
      <c r="A144" t="str">
        <f t="shared" si="12"/>
        <v>1.2.1.1.1.03.00 - Empréstimos e Financiamentos Concedidos</v>
      </c>
      <c r="B144" s="3" t="s">
        <v>2250</v>
      </c>
      <c r="C144" s="6">
        <v>1737395988.1800001</v>
      </c>
      <c r="D144" s="1"/>
      <c r="E144" s="1">
        <f t="shared" si="13"/>
        <v>0</v>
      </c>
      <c r="F144" s="1">
        <f t="shared" si="14"/>
        <v>0</v>
      </c>
      <c r="G144" s="7"/>
      <c r="H144" t="b">
        <f t="shared" si="8"/>
        <v>1</v>
      </c>
      <c r="I144" t="str">
        <f t="shared" si="9"/>
        <v>03</v>
      </c>
    </row>
    <row r="145" spans="1:9" ht="12.75" customHeight="1">
      <c r="A145" t="str">
        <f t="shared" si="12"/>
        <v>1.2.1.1.1.04.00 - Dívida Ativa Tributaria</v>
      </c>
      <c r="B145" s="5" t="s">
        <v>2251</v>
      </c>
      <c r="C145" s="4">
        <v>311909644383.41998</v>
      </c>
      <c r="D145" s="1"/>
      <c r="E145" s="1">
        <f t="shared" si="13"/>
        <v>0</v>
      </c>
      <c r="F145" s="1">
        <f t="shared" si="14"/>
        <v>0</v>
      </c>
      <c r="G145" s="7"/>
      <c r="H145" t="b">
        <f t="shared" si="8"/>
        <v>1</v>
      </c>
      <c r="I145" t="str">
        <f t="shared" si="9"/>
        <v>04</v>
      </c>
    </row>
    <row r="146" spans="1:9" ht="12.75" customHeight="1">
      <c r="A146" t="str">
        <f t="shared" si="12"/>
        <v>1.2.1.1.1.05.00 - Dívida Ativa não Tributaria</v>
      </c>
      <c r="B146" s="3" t="s">
        <v>2252</v>
      </c>
      <c r="C146" s="6">
        <v>32867959730.869999</v>
      </c>
      <c r="D146" s="1"/>
      <c r="E146" s="1">
        <f t="shared" si="13"/>
        <v>0</v>
      </c>
      <c r="F146" s="1">
        <f t="shared" si="14"/>
        <v>0</v>
      </c>
      <c r="G146" s="7"/>
      <c r="H146" t="b">
        <f t="shared" si="8"/>
        <v>1</v>
      </c>
      <c r="I146" t="str">
        <f t="shared" si="9"/>
        <v>05</v>
      </c>
    </row>
    <row r="147" spans="1:9" ht="12.75" customHeight="1">
      <c r="A147" t="str">
        <f t="shared" si="12"/>
        <v>1.2.1.1.1.99.00 - (-) Ajuste de Perdas de Créditos a Longo Prazo</v>
      </c>
      <c r="B147" s="5" t="s">
        <v>2253</v>
      </c>
      <c r="C147" s="4">
        <v>115289872933.67</v>
      </c>
      <c r="D147" s="1"/>
      <c r="E147" s="1">
        <f t="shared" si="13"/>
        <v>0</v>
      </c>
      <c r="F147" s="1">
        <f t="shared" si="14"/>
        <v>0</v>
      </c>
      <c r="G147" s="7"/>
      <c r="H147" t="b">
        <f t="shared" si="8"/>
        <v>1</v>
      </c>
      <c r="I147" t="str">
        <f t="shared" si="9"/>
        <v>99</v>
      </c>
    </row>
    <row r="148" spans="1:9" ht="12.75" customHeight="1">
      <c r="A148" t="str">
        <f t="shared" si="12"/>
        <v>1.2.1.1.2.00.00 - Créditos a Longo Prazo - Intra OFSS</v>
      </c>
      <c r="B148" s="3" t="s">
        <v>2254</v>
      </c>
      <c r="C148" s="6">
        <v>7196937104</v>
      </c>
      <c r="D148" s="1"/>
      <c r="E148" s="1">
        <f t="shared" si="13"/>
        <v>7196937104</v>
      </c>
      <c r="F148" s="1">
        <f t="shared" si="14"/>
        <v>0</v>
      </c>
      <c r="G148" s="7"/>
      <c r="H148" t="b">
        <f t="shared" si="8"/>
        <v>1</v>
      </c>
      <c r="I148" t="str">
        <f t="shared" si="9"/>
        <v>00</v>
      </c>
    </row>
    <row r="149" spans="1:9" ht="12.75" customHeight="1">
      <c r="A149" t="str">
        <f t="shared" si="12"/>
        <v>1.2.1.1.2.01.00 - Créditos Tributários a Receber</v>
      </c>
      <c r="B149" s="5" t="s">
        <v>2255</v>
      </c>
      <c r="C149" s="4">
        <v>1384551371.6500001</v>
      </c>
      <c r="D149" s="1"/>
      <c r="E149" s="1">
        <f t="shared" si="13"/>
        <v>0</v>
      </c>
      <c r="F149" s="1">
        <f t="shared" si="14"/>
        <v>0</v>
      </c>
      <c r="G149" s="7"/>
      <c r="H149" t="b">
        <f>IF(I149="00",C149=E149+F149,TRUE)</f>
        <v>1</v>
      </c>
      <c r="I149" t="str">
        <f>MID(A149,11,2)</f>
        <v>01</v>
      </c>
    </row>
    <row r="150" spans="1:9" ht="12.75" customHeight="1">
      <c r="A150" t="str">
        <f t="shared" si="12"/>
        <v>1.2.1.1.2.02.00 - Clientes</v>
      </c>
      <c r="B150" s="3" t="s">
        <v>2256</v>
      </c>
      <c r="C150" s="6">
        <v>217406367.08000001</v>
      </c>
      <c r="D150" s="1"/>
      <c r="E150" s="1">
        <f t="shared" si="13"/>
        <v>0</v>
      </c>
      <c r="F150" s="1">
        <f t="shared" si="14"/>
        <v>0</v>
      </c>
      <c r="G150" s="7"/>
      <c r="H150" t="b">
        <f t="shared" si="8"/>
        <v>1</v>
      </c>
      <c r="I150" t="str">
        <f t="shared" si="9"/>
        <v>02</v>
      </c>
    </row>
    <row r="151" spans="1:9" ht="12.75" customHeight="1">
      <c r="A151" t="str">
        <f t="shared" si="12"/>
        <v>1.2.1.1.2.03.00 - Empréstimos e Financiamentos Concedidos</v>
      </c>
      <c r="B151" s="5" t="s">
        <v>2257</v>
      </c>
      <c r="C151" s="4">
        <v>1432015350.9200001</v>
      </c>
      <c r="D151" s="1"/>
      <c r="E151" s="1">
        <f t="shared" si="13"/>
        <v>0</v>
      </c>
      <c r="F151" s="1">
        <f t="shared" si="14"/>
        <v>0</v>
      </c>
      <c r="G151" s="7"/>
      <c r="H151" t="b">
        <f t="shared" si="8"/>
        <v>1</v>
      </c>
      <c r="I151" t="str">
        <f t="shared" si="9"/>
        <v>03</v>
      </c>
    </row>
    <row r="152" spans="1:9" ht="12.75" customHeight="1">
      <c r="A152" t="str">
        <f t="shared" si="12"/>
        <v>1.2.1.1.2.04.00 - Dívida Ativa Tributaria</v>
      </c>
      <c r="B152" s="3" t="s">
        <v>2258</v>
      </c>
      <c r="C152" s="6">
        <v>4911585579.4200001</v>
      </c>
      <c r="D152" s="1"/>
      <c r="E152" s="1">
        <f t="shared" si="13"/>
        <v>0</v>
      </c>
      <c r="F152" s="1">
        <f t="shared" si="14"/>
        <v>0</v>
      </c>
      <c r="G152" s="7"/>
      <c r="H152" t="b">
        <f t="shared" si="8"/>
        <v>1</v>
      </c>
      <c r="I152" t="str">
        <f t="shared" si="9"/>
        <v>04</v>
      </c>
    </row>
    <row r="153" spans="1:9" ht="12.75" customHeight="1">
      <c r="A153" t="str">
        <f t="shared" si="12"/>
        <v>1.2.1.1.2.05.00 - Dívida Ativa não Tributaria</v>
      </c>
      <c r="B153" s="5" t="s">
        <v>2259</v>
      </c>
      <c r="C153" s="4">
        <v>1869287527.3299999</v>
      </c>
      <c r="D153" s="1"/>
      <c r="E153" s="1">
        <f t="shared" si="13"/>
        <v>0</v>
      </c>
      <c r="F153" s="1">
        <f t="shared" si="14"/>
        <v>0</v>
      </c>
      <c r="G153" s="7"/>
      <c r="H153" t="b">
        <f t="shared" si="8"/>
        <v>1</v>
      </c>
      <c r="I153" t="str">
        <f t="shared" si="9"/>
        <v>05</v>
      </c>
    </row>
    <row r="154" spans="1:9" ht="12.75" customHeight="1">
      <c r="A154" t="str">
        <f t="shared" si="12"/>
        <v>1.2.1.1.2.99.00 - (-) Ajuste de Perdas de Créditos a Longo Prazo</v>
      </c>
      <c r="B154" s="3" t="s">
        <v>2260</v>
      </c>
      <c r="C154" s="6">
        <v>2617909092.4000001</v>
      </c>
      <c r="D154" s="1"/>
      <c r="E154" s="1">
        <f t="shared" si="13"/>
        <v>0</v>
      </c>
      <c r="F154" s="1">
        <f t="shared" si="14"/>
        <v>0</v>
      </c>
      <c r="G154" s="7"/>
      <c r="H154" t="b">
        <f t="shared" si="8"/>
        <v>1</v>
      </c>
      <c r="I154" t="str">
        <f t="shared" si="9"/>
        <v>99</v>
      </c>
    </row>
    <row r="155" spans="1:9" ht="12.75" customHeight="1">
      <c r="A155" t="str">
        <f t="shared" si="12"/>
        <v>1.2.1.1.3.00.00 - Créditos a Longo Prazo - Inter OFSS - União</v>
      </c>
      <c r="B155" s="5" t="s">
        <v>2261</v>
      </c>
      <c r="C155" s="4">
        <v>499189731.06</v>
      </c>
      <c r="D155" s="1"/>
      <c r="E155" s="1">
        <f t="shared" si="13"/>
        <v>499189731.06</v>
      </c>
      <c r="F155" s="1">
        <f t="shared" si="14"/>
        <v>0</v>
      </c>
      <c r="G155" s="7"/>
      <c r="H155" t="b">
        <f t="shared" si="8"/>
        <v>1</v>
      </c>
      <c r="I155" t="str">
        <f t="shared" si="9"/>
        <v>00</v>
      </c>
    </row>
    <row r="156" spans="1:9" ht="12.75" customHeight="1">
      <c r="A156" t="str">
        <f t="shared" si="12"/>
        <v>1.2.1.1.3.01.00 - Créditos Tributários a Receber</v>
      </c>
      <c r="B156" s="3" t="s">
        <v>2262</v>
      </c>
      <c r="C156" s="6">
        <v>28830523.260000002</v>
      </c>
      <c r="D156" s="1"/>
      <c r="E156" s="1">
        <f t="shared" si="13"/>
        <v>0</v>
      </c>
      <c r="F156" s="1">
        <f t="shared" si="14"/>
        <v>0</v>
      </c>
      <c r="G156" s="7"/>
      <c r="H156" t="b">
        <f t="shared" si="8"/>
        <v>1</v>
      </c>
      <c r="I156" t="str">
        <f t="shared" si="9"/>
        <v>01</v>
      </c>
    </row>
    <row r="157" spans="1:9" ht="12.75" customHeight="1">
      <c r="A157" t="str">
        <f t="shared" si="12"/>
        <v>1.2.1.1.3.02.00 - Clientes</v>
      </c>
      <c r="B157" s="5" t="s">
        <v>2263</v>
      </c>
      <c r="C157" s="4">
        <v>713692.71</v>
      </c>
      <c r="D157" s="1"/>
      <c r="E157" s="1">
        <f t="shared" si="13"/>
        <v>0</v>
      </c>
      <c r="F157" s="1">
        <f t="shared" si="14"/>
        <v>0</v>
      </c>
      <c r="G157" s="7"/>
      <c r="H157" t="b">
        <f t="shared" si="8"/>
        <v>1</v>
      </c>
      <c r="I157" t="str">
        <f t="shared" si="9"/>
        <v>02</v>
      </c>
    </row>
    <row r="158" spans="1:9" ht="12.75" customHeight="1">
      <c r="A158" t="str">
        <f t="shared" si="12"/>
        <v>1.2.1.1.3.03.00 - Empréstimos e Financiamentos Concedidos</v>
      </c>
      <c r="B158" s="3" t="s">
        <v>2264</v>
      </c>
      <c r="C158" s="6">
        <v>102817144.23999999</v>
      </c>
      <c r="D158" s="1"/>
      <c r="E158" s="1">
        <f t="shared" si="13"/>
        <v>0</v>
      </c>
      <c r="F158" s="1">
        <f t="shared" si="14"/>
        <v>0</v>
      </c>
      <c r="G158" s="7"/>
      <c r="H158" t="b">
        <f t="shared" ref="H158:H222" si="15">IF(I158="00",C158=E158+F158,TRUE)</f>
        <v>1</v>
      </c>
      <c r="I158" t="str">
        <f t="shared" si="9"/>
        <v>03</v>
      </c>
    </row>
    <row r="159" spans="1:9" ht="12.75" customHeight="1">
      <c r="A159" t="str">
        <f t="shared" si="12"/>
        <v>1.2.1.1.3.04.00 - Dívida Ativa Tributaria</v>
      </c>
      <c r="B159" s="5" t="s">
        <v>2265</v>
      </c>
      <c r="C159" s="4">
        <v>407336325.49000001</v>
      </c>
      <c r="D159" s="1"/>
      <c r="E159" s="1">
        <f t="shared" si="13"/>
        <v>0</v>
      </c>
      <c r="F159" s="1">
        <f t="shared" si="14"/>
        <v>0</v>
      </c>
      <c r="G159" s="7"/>
      <c r="H159" t="b">
        <f t="shared" si="15"/>
        <v>1</v>
      </c>
      <c r="I159" t="str">
        <f t="shared" ref="I159:I223" si="16">MID(A159,11,2)</f>
        <v>04</v>
      </c>
    </row>
    <row r="160" spans="1:9" ht="12.75" customHeight="1">
      <c r="A160" t="str">
        <f t="shared" si="12"/>
        <v>1.2.1.1.3.05.00 - Dívida Ativa não Tributaria</v>
      </c>
      <c r="B160" s="3" t="s">
        <v>2266</v>
      </c>
      <c r="C160" s="6">
        <v>37019883.130000003</v>
      </c>
      <c r="D160" s="1"/>
      <c r="E160" s="1">
        <f t="shared" si="13"/>
        <v>0</v>
      </c>
      <c r="F160" s="1">
        <f t="shared" si="14"/>
        <v>0</v>
      </c>
      <c r="G160" s="7"/>
      <c r="H160" t="b">
        <f t="shared" si="15"/>
        <v>1</v>
      </c>
      <c r="I160" t="str">
        <f t="shared" si="16"/>
        <v>05</v>
      </c>
    </row>
    <row r="161" spans="1:9" ht="12.75" customHeight="1">
      <c r="A161" t="str">
        <f t="shared" si="12"/>
        <v>1.2.1.1.3.99.00 - (-) Ajuste de Perdas de Créditos a Longo Prazo</v>
      </c>
      <c r="B161" s="5" t="s">
        <v>2267</v>
      </c>
      <c r="C161" s="4">
        <v>77527837.769999996</v>
      </c>
      <c r="D161" s="1"/>
      <c r="E161" s="1">
        <f t="shared" si="13"/>
        <v>0</v>
      </c>
      <c r="F161" s="1">
        <f t="shared" si="14"/>
        <v>0</v>
      </c>
      <c r="G161" s="7"/>
      <c r="H161" t="b">
        <f t="shared" si="15"/>
        <v>1</v>
      </c>
      <c r="I161" t="str">
        <f t="shared" si="16"/>
        <v>99</v>
      </c>
    </row>
    <row r="162" spans="1:9" ht="12.75" customHeight="1">
      <c r="A162" t="str">
        <f t="shared" si="12"/>
        <v>1.2.1.1.4.00.00 - Créditos a Longo Prazo - Inter OFSS - Estado</v>
      </c>
      <c r="B162" s="3" t="s">
        <v>2268</v>
      </c>
      <c r="C162" s="6">
        <v>221630579.78</v>
      </c>
      <c r="D162" s="1"/>
      <c r="E162" s="1">
        <f t="shared" si="13"/>
        <v>221630579.78</v>
      </c>
      <c r="F162" s="1">
        <f t="shared" si="14"/>
        <v>0</v>
      </c>
      <c r="G162" s="7"/>
      <c r="H162" t="b">
        <f t="shared" si="15"/>
        <v>1</v>
      </c>
      <c r="I162" t="str">
        <f t="shared" si="16"/>
        <v>00</v>
      </c>
    </row>
    <row r="163" spans="1:9" ht="12.75" customHeight="1">
      <c r="A163" t="str">
        <f t="shared" si="12"/>
        <v>1.2.1.1.4.01.00 - Créditos Tributários a Receber</v>
      </c>
      <c r="B163" s="5" t="s">
        <v>2269</v>
      </c>
      <c r="C163" s="4">
        <v>56089399.289999999</v>
      </c>
      <c r="D163" s="1"/>
      <c r="E163" s="1">
        <f t="shared" si="13"/>
        <v>0</v>
      </c>
      <c r="F163" s="1">
        <f t="shared" si="14"/>
        <v>0</v>
      </c>
      <c r="G163" s="7"/>
      <c r="H163" t="b">
        <f t="shared" si="15"/>
        <v>1</v>
      </c>
      <c r="I163" t="str">
        <f t="shared" si="16"/>
        <v>01</v>
      </c>
    </row>
    <row r="164" spans="1:9" ht="12.75" customHeight="1">
      <c r="A164" t="str">
        <f t="shared" si="12"/>
        <v>1.2.1.1.4.02.00 - Clientes</v>
      </c>
      <c r="B164" s="3" t="s">
        <v>2270</v>
      </c>
      <c r="C164" s="6">
        <v>1157902.95</v>
      </c>
      <c r="D164" s="1"/>
      <c r="E164" s="1">
        <f t="shared" si="13"/>
        <v>0</v>
      </c>
      <c r="F164" s="1">
        <f t="shared" si="14"/>
        <v>0</v>
      </c>
      <c r="G164" s="7"/>
      <c r="H164" t="b">
        <f t="shared" si="15"/>
        <v>1</v>
      </c>
      <c r="I164" t="str">
        <f t="shared" si="16"/>
        <v>02</v>
      </c>
    </row>
    <row r="165" spans="1:9" ht="12.75" customHeight="1">
      <c r="A165" t="str">
        <f t="shared" si="12"/>
        <v>1.2.1.1.4.03.00 - Empréstimos e Financiamentos Concedidos</v>
      </c>
      <c r="B165" s="5" t="s">
        <v>2271</v>
      </c>
      <c r="C165" s="4">
        <v>5864986.2000000002</v>
      </c>
      <c r="D165" s="1"/>
      <c r="E165" s="1">
        <f t="shared" si="13"/>
        <v>0</v>
      </c>
      <c r="F165" s="1">
        <f t="shared" si="14"/>
        <v>0</v>
      </c>
      <c r="G165" s="7"/>
      <c r="H165" t="b">
        <f t="shared" si="15"/>
        <v>1</v>
      </c>
      <c r="I165" t="str">
        <f t="shared" si="16"/>
        <v>03</v>
      </c>
    </row>
    <row r="166" spans="1:9" ht="12.75" customHeight="1">
      <c r="A166" t="str">
        <f t="shared" si="12"/>
        <v>1.2.1.1.4.04.00 - Dívida Ativa Tributaria</v>
      </c>
      <c r="B166" s="3" t="s">
        <v>2272</v>
      </c>
      <c r="C166" s="6">
        <v>152338970.87</v>
      </c>
      <c r="D166" s="1"/>
      <c r="E166" s="1">
        <f t="shared" si="13"/>
        <v>0</v>
      </c>
      <c r="F166" s="1">
        <f t="shared" si="14"/>
        <v>0</v>
      </c>
      <c r="G166" s="7"/>
      <c r="H166" t="b">
        <f t="shared" si="15"/>
        <v>1</v>
      </c>
      <c r="I166" t="str">
        <f t="shared" si="16"/>
        <v>04</v>
      </c>
    </row>
    <row r="167" spans="1:9" ht="12.75" customHeight="1">
      <c r="A167" t="str">
        <f t="shared" si="12"/>
        <v>1.2.1.1.4.05.00 - Dívida Ativa não Tributaria</v>
      </c>
      <c r="B167" s="5" t="s">
        <v>2273</v>
      </c>
      <c r="C167" s="4">
        <v>8897300.3499999996</v>
      </c>
      <c r="D167" s="1"/>
      <c r="E167" s="1">
        <f t="shared" si="13"/>
        <v>0</v>
      </c>
      <c r="F167" s="1">
        <f t="shared" si="14"/>
        <v>0</v>
      </c>
      <c r="G167" s="7"/>
      <c r="H167" t="b">
        <f t="shared" si="15"/>
        <v>1</v>
      </c>
      <c r="I167" t="str">
        <f t="shared" si="16"/>
        <v>05</v>
      </c>
    </row>
    <row r="168" spans="1:9" ht="12.75" customHeight="1">
      <c r="A168" t="str">
        <f t="shared" si="12"/>
        <v>1.2.1.1.4.99.00 - (-) Ajuste de Perdas de Créditos a Longo Prazo</v>
      </c>
      <c r="B168" s="3" t="s">
        <v>2274</v>
      </c>
      <c r="C168" s="6">
        <v>2717979.88</v>
      </c>
      <c r="D168" s="1"/>
      <c r="E168" s="1">
        <f t="shared" si="13"/>
        <v>0</v>
      </c>
      <c r="F168" s="1">
        <f t="shared" si="14"/>
        <v>0</v>
      </c>
      <c r="G168" s="7"/>
      <c r="H168" t="b">
        <f t="shared" si="15"/>
        <v>1</v>
      </c>
      <c r="I168" t="str">
        <f t="shared" si="16"/>
        <v>99</v>
      </c>
    </row>
    <row r="169" spans="1:9" ht="12.75" customHeight="1">
      <c r="A169" t="str">
        <f t="shared" si="12"/>
        <v>1.2.1.1.5.00.00 - Créditos a Longo Prazo - Inter OFSS - Município</v>
      </c>
      <c r="B169" s="5" t="s">
        <v>2275</v>
      </c>
      <c r="C169" s="4">
        <v>3074847829.79</v>
      </c>
      <c r="D169" s="1"/>
      <c r="E169" s="1">
        <f t="shared" si="13"/>
        <v>3074847829.79</v>
      </c>
      <c r="F169" s="1">
        <f t="shared" si="14"/>
        <v>0</v>
      </c>
      <c r="G169" s="7"/>
      <c r="H169" t="b">
        <f t="shared" si="15"/>
        <v>1</v>
      </c>
      <c r="I169" t="str">
        <f t="shared" si="16"/>
        <v>00</v>
      </c>
    </row>
    <row r="170" spans="1:9" ht="12.75" customHeight="1">
      <c r="A170" t="str">
        <f t="shared" si="12"/>
        <v>1.2.1.1.5.01.00 - Créditos Tributários a Receber</v>
      </c>
      <c r="B170" s="3" t="s">
        <v>2276</v>
      </c>
      <c r="C170" s="6">
        <v>22646127.82</v>
      </c>
      <c r="D170" s="1"/>
      <c r="E170" s="1">
        <f t="shared" si="13"/>
        <v>0</v>
      </c>
      <c r="F170" s="1">
        <f t="shared" si="14"/>
        <v>0</v>
      </c>
      <c r="G170" s="7"/>
      <c r="H170" t="b">
        <f t="shared" si="15"/>
        <v>1</v>
      </c>
      <c r="I170" t="str">
        <f t="shared" si="16"/>
        <v>01</v>
      </c>
    </row>
    <row r="171" spans="1:9" ht="12.75" customHeight="1">
      <c r="A171" t="str">
        <f t="shared" si="12"/>
        <v>1.2.1.1.5.02.00 - Clientes</v>
      </c>
      <c r="B171" s="5" t="s">
        <v>2277</v>
      </c>
      <c r="C171" s="4">
        <v>1577951.35</v>
      </c>
      <c r="D171" s="1"/>
      <c r="E171" s="1">
        <f t="shared" si="13"/>
        <v>0</v>
      </c>
      <c r="F171" s="1">
        <f t="shared" si="14"/>
        <v>0</v>
      </c>
      <c r="G171" s="7"/>
      <c r="H171" t="b">
        <f t="shared" si="15"/>
        <v>1</v>
      </c>
      <c r="I171" t="str">
        <f t="shared" si="16"/>
        <v>02</v>
      </c>
    </row>
    <row r="172" spans="1:9" ht="12.75" customHeight="1">
      <c r="A172" t="str">
        <f t="shared" si="12"/>
        <v>1.2.1.1.5.03.00 - Empréstimos e Financiamentos Concedidos</v>
      </c>
      <c r="B172" s="3" t="s">
        <v>2278</v>
      </c>
      <c r="C172" s="6">
        <v>2035517595.95</v>
      </c>
      <c r="D172" s="1"/>
      <c r="E172" s="1">
        <f t="shared" si="13"/>
        <v>0</v>
      </c>
      <c r="F172" s="1">
        <f t="shared" si="14"/>
        <v>0</v>
      </c>
      <c r="G172" s="7"/>
      <c r="H172" t="b">
        <f t="shared" si="15"/>
        <v>1</v>
      </c>
      <c r="I172" t="str">
        <f t="shared" si="16"/>
        <v>03</v>
      </c>
    </row>
    <row r="173" spans="1:9" ht="12.75" customHeight="1">
      <c r="A173" t="str">
        <f t="shared" si="12"/>
        <v>1.2.1.1.5.04.00 - Dívida Ativa Tributaria</v>
      </c>
      <c r="B173" s="5" t="s">
        <v>2279</v>
      </c>
      <c r="C173" s="4">
        <v>820232387.38</v>
      </c>
      <c r="D173" s="1"/>
      <c r="E173" s="1">
        <f t="shared" si="13"/>
        <v>0</v>
      </c>
      <c r="F173" s="1">
        <f t="shared" si="14"/>
        <v>0</v>
      </c>
      <c r="G173" s="7"/>
      <c r="H173" t="b">
        <f t="shared" si="15"/>
        <v>1</v>
      </c>
      <c r="I173" t="str">
        <f t="shared" si="16"/>
        <v>04</v>
      </c>
    </row>
    <row r="174" spans="1:9" ht="12.75" customHeight="1">
      <c r="A174" t="str">
        <f t="shared" si="12"/>
        <v>1.2.1.1.5.05.00 - Dívida Ativa não Tributaria</v>
      </c>
      <c r="B174" s="3" t="s">
        <v>2280</v>
      </c>
      <c r="C174" s="6">
        <v>330970294.22000003</v>
      </c>
      <c r="D174" s="1"/>
      <c r="E174" s="1">
        <f t="shared" si="13"/>
        <v>0</v>
      </c>
      <c r="F174" s="1">
        <f t="shared" si="14"/>
        <v>0</v>
      </c>
      <c r="G174" s="7"/>
      <c r="H174" t="b">
        <f t="shared" si="15"/>
        <v>1</v>
      </c>
      <c r="I174" t="str">
        <f t="shared" si="16"/>
        <v>05</v>
      </c>
    </row>
    <row r="175" spans="1:9" ht="12.75" customHeight="1">
      <c r="A175" t="str">
        <f t="shared" si="12"/>
        <v>1.2.1.1.5.99.00 - (-) Ajuste de Perdas de Créditos a Longo Prazo</v>
      </c>
      <c r="B175" s="5" t="s">
        <v>2281</v>
      </c>
      <c r="C175" s="4">
        <v>136096526.93000001</v>
      </c>
      <c r="D175" s="1"/>
      <c r="E175" s="1">
        <f t="shared" si="13"/>
        <v>0</v>
      </c>
      <c r="F175" s="1">
        <f t="shared" si="14"/>
        <v>0</v>
      </c>
      <c r="G175" s="7"/>
      <c r="H175" t="b">
        <f t="shared" si="15"/>
        <v>1</v>
      </c>
      <c r="I175" t="str">
        <f t="shared" si="16"/>
        <v>99</v>
      </c>
    </row>
    <row r="176" spans="1:9" ht="12.75" customHeight="1">
      <c r="A176" t="str">
        <f t="shared" si="12"/>
        <v>1.2.1.2.0.00.00 - Demais Créditos e Valores a Longo Prazo</v>
      </c>
      <c r="B176" s="3" t="s">
        <v>2282</v>
      </c>
      <c r="C176" s="6">
        <v>6830356091.7600002</v>
      </c>
      <c r="D176" s="1"/>
      <c r="E176" s="1">
        <f>E177</f>
        <v>0</v>
      </c>
      <c r="F176" s="1">
        <f>F177</f>
        <v>6830356091.7600002</v>
      </c>
      <c r="G176" s="7"/>
      <c r="H176" t="b">
        <f t="shared" si="15"/>
        <v>1</v>
      </c>
      <c r="I176" t="str">
        <f t="shared" si="16"/>
        <v>00</v>
      </c>
    </row>
    <row r="177" spans="1:9" ht="25.5" customHeight="1">
      <c r="A177" t="str">
        <f t="shared" si="12"/>
        <v>1.2.1.2.1.00.00 - Demais Créditos e Valores a Longo Prazo - 
 Consolidação</v>
      </c>
      <c r="B177" s="5" t="s">
        <v>2283</v>
      </c>
      <c r="C177" s="4">
        <v>6830356091.7600002</v>
      </c>
      <c r="D177" s="1"/>
      <c r="E177" s="1">
        <f t="shared" ref="E177:E185" si="17">SUMIF(A177:B177,"*intra*",C177:D177)+SUMIF(A177:B177,"*inter*",C177:D177)</f>
        <v>0</v>
      </c>
      <c r="F177" s="1">
        <f t="shared" ref="F177:F185" si="18">SUMIF(A177:B177,"*consolidação*",C177:D177)</f>
        <v>6830356091.7600002</v>
      </c>
      <c r="G177" s="7"/>
      <c r="H177" t="b">
        <f t="shared" si="15"/>
        <v>1</v>
      </c>
      <c r="I177" t="str">
        <f t="shared" si="16"/>
        <v>00</v>
      </c>
    </row>
    <row r="178" spans="1:9" ht="12.75" customHeight="1">
      <c r="A178" t="str">
        <f t="shared" si="12"/>
        <v>1.2.1.2.1.01.00 - Adiantamentos Concedidos a Pessoal e a Terceiros</v>
      </c>
      <c r="B178" s="3" t="s">
        <v>2284</v>
      </c>
      <c r="C178" s="6">
        <v>242338833.65000001</v>
      </c>
      <c r="D178" s="1"/>
      <c r="E178" s="1">
        <f t="shared" si="17"/>
        <v>0</v>
      </c>
      <c r="F178" s="1">
        <f t="shared" si="18"/>
        <v>0</v>
      </c>
      <c r="G178" s="7"/>
      <c r="H178" t="b">
        <f t="shared" si="15"/>
        <v>1</v>
      </c>
      <c r="I178" t="str">
        <f t="shared" si="16"/>
        <v>01</v>
      </c>
    </row>
    <row r="179" spans="1:9" ht="12.75" customHeight="1">
      <c r="A179" t="str">
        <f t="shared" si="12"/>
        <v>1.2.1.2.1.02.00 - Tributos a Recuperar/Compensar</v>
      </c>
      <c r="B179" s="5" t="s">
        <v>2285</v>
      </c>
      <c r="C179" s="4">
        <v>45254448.579999998</v>
      </c>
      <c r="D179" s="1"/>
      <c r="E179" s="1">
        <f t="shared" si="17"/>
        <v>0</v>
      </c>
      <c r="F179" s="1">
        <f t="shared" si="18"/>
        <v>0</v>
      </c>
      <c r="G179" s="7"/>
      <c r="H179" t="b">
        <f t="shared" si="15"/>
        <v>1</v>
      </c>
      <c r="I179" t="str">
        <f t="shared" si="16"/>
        <v>02</v>
      </c>
    </row>
    <row r="180" spans="1:9" ht="25.5" customHeight="1">
      <c r="A180" t="str">
        <f t="shared" si="12"/>
        <v>1.2.1.2.1.03.00 - Créditos a Receber por Descentralização da 
 Prestação de Serviços Públicos</v>
      </c>
      <c r="B180" s="3" t="s">
        <v>2286</v>
      </c>
      <c r="C180" s="6">
        <v>41593425.909999996</v>
      </c>
      <c r="D180" s="1"/>
      <c r="E180" s="1">
        <f t="shared" si="17"/>
        <v>0</v>
      </c>
      <c r="F180" s="1">
        <f t="shared" si="18"/>
        <v>0</v>
      </c>
      <c r="G180" s="7"/>
      <c r="H180" t="b">
        <f t="shared" si="15"/>
        <v>1</v>
      </c>
      <c r="I180" t="str">
        <f t="shared" si="16"/>
        <v>03</v>
      </c>
    </row>
    <row r="181" spans="1:9" ht="25.5" customHeight="1">
      <c r="A181" t="str">
        <f t="shared" si="12"/>
        <v>1.2.1.2.1.04.00 - Créditos por Danos ao Patrimônio Provenientes de 
 Créditos Administrativos</v>
      </c>
      <c r="B181" s="5" t="s">
        <v>2287</v>
      </c>
      <c r="C181" s="4">
        <v>165575287.36000001</v>
      </c>
      <c r="D181" s="1"/>
      <c r="E181" s="1">
        <f t="shared" si="17"/>
        <v>0</v>
      </c>
      <c r="F181" s="1">
        <f t="shared" si="18"/>
        <v>0</v>
      </c>
      <c r="G181" s="7"/>
      <c r="H181" t="b">
        <f t="shared" si="15"/>
        <v>1</v>
      </c>
      <c r="I181" t="str">
        <f t="shared" si="16"/>
        <v>04</v>
      </c>
    </row>
    <row r="182" spans="1:9" ht="25.5" customHeight="1">
      <c r="A182" t="str">
        <f t="shared" si="12"/>
        <v>1.2.1.2.1.05.00 - Créditos por Danos ao Patrimônio Apurados em 
 Tomada de Contas Especial</v>
      </c>
      <c r="B182" s="3" t="s">
        <v>2288</v>
      </c>
      <c r="C182" s="6">
        <v>62079322.659999996</v>
      </c>
      <c r="D182" s="1"/>
      <c r="E182" s="1">
        <f t="shared" si="17"/>
        <v>0</v>
      </c>
      <c r="F182" s="1">
        <f t="shared" si="18"/>
        <v>0</v>
      </c>
      <c r="G182" s="7"/>
      <c r="H182" t="b">
        <f t="shared" si="15"/>
        <v>1</v>
      </c>
      <c r="I182" t="str">
        <f t="shared" si="16"/>
        <v>05</v>
      </c>
    </row>
    <row r="183" spans="1:9" ht="12.75" customHeight="1">
      <c r="A183" t="str">
        <f t="shared" si="12"/>
        <v>1.2.1.2.1.06.00 - Depósitos Restituíveis e Valores Vinculados</v>
      </c>
      <c r="B183" s="5" t="s">
        <v>2289</v>
      </c>
      <c r="C183" s="4">
        <v>330941282.17000002</v>
      </c>
      <c r="D183" s="1"/>
      <c r="E183" s="1">
        <f t="shared" si="17"/>
        <v>0</v>
      </c>
      <c r="F183" s="1">
        <f t="shared" si="18"/>
        <v>0</v>
      </c>
      <c r="G183" s="7"/>
      <c r="H183" t="b">
        <f t="shared" si="15"/>
        <v>1</v>
      </c>
      <c r="I183" t="str">
        <f t="shared" si="16"/>
        <v>06</v>
      </c>
    </row>
    <row r="184" spans="1:9" ht="12.75" customHeight="1">
      <c r="A184" t="str">
        <f t="shared" si="12"/>
        <v>1.2.1.2.1.98.00 - Outros Créditos a Receber e Valores a Longo Prazo</v>
      </c>
      <c r="B184" s="3" t="s">
        <v>2290</v>
      </c>
      <c r="C184" s="6">
        <v>6288563486.8400002</v>
      </c>
      <c r="D184" s="1"/>
      <c r="E184" s="1">
        <f t="shared" si="17"/>
        <v>0</v>
      </c>
      <c r="F184" s="1">
        <f t="shared" si="18"/>
        <v>0</v>
      </c>
      <c r="G184" s="7"/>
      <c r="H184" t="b">
        <f t="shared" si="15"/>
        <v>1</v>
      </c>
      <c r="I184" t="str">
        <f t="shared" si="16"/>
        <v>98</v>
      </c>
    </row>
    <row r="185" spans="1:9" ht="25.5" customHeight="1">
      <c r="A185" t="str">
        <f t="shared" si="12"/>
        <v>1.2.1.2.1.99.00 - (-) Ajuste de Perdas de Demais Créditos e Valores 
 a Longo Prazo</v>
      </c>
      <c r="B185" s="5" t="s">
        <v>2291</v>
      </c>
      <c r="C185" s="4">
        <v>345989995.41000003</v>
      </c>
      <c r="D185" s="1"/>
      <c r="E185" s="1">
        <f t="shared" si="17"/>
        <v>0</v>
      </c>
      <c r="F185" s="1">
        <f t="shared" si="18"/>
        <v>0</v>
      </c>
      <c r="G185" s="7"/>
      <c r="H185" t="b">
        <f t="shared" si="15"/>
        <v>1</v>
      </c>
      <c r="I185" t="str">
        <f t="shared" si="16"/>
        <v>99</v>
      </c>
    </row>
    <row r="186" spans="1:9" ht="25.5" customHeight="1">
      <c r="A186" t="str">
        <f t="shared" si="12"/>
        <v>1.2.1.3.0.00.00 - Investimentos e Aplicações Temporárias a Longo 
 Prazo</v>
      </c>
      <c r="B186" s="3" t="s">
        <v>2292</v>
      </c>
      <c r="C186" s="6">
        <v>1909147844.73</v>
      </c>
      <c r="D186" s="1"/>
      <c r="E186" s="1">
        <f>E187</f>
        <v>0</v>
      </c>
      <c r="F186" s="1">
        <f>F187</f>
        <v>1909147844.73</v>
      </c>
      <c r="H186" t="b">
        <f t="shared" si="15"/>
        <v>1</v>
      </c>
      <c r="I186" t="str">
        <f t="shared" si="16"/>
        <v>00</v>
      </c>
    </row>
    <row r="187" spans="1:9" ht="25.5" customHeight="1">
      <c r="A187" t="str">
        <f t="shared" si="12"/>
        <v>1.2.1.3.1.00.00 - Investimentos e Aplicações Temporárias a Longo 
 Prazo - Consolidação</v>
      </c>
      <c r="B187" s="5" t="s">
        <v>2293</v>
      </c>
      <c r="C187" s="4">
        <v>1909147844.73</v>
      </c>
      <c r="D187" s="1"/>
      <c r="E187" s="1">
        <f t="shared" ref="E187:E192" si="19">SUMIF(A187:B187,"*intra*",C187:D187)+SUMIF(A187:B187,"*inter*",C187:D187)</f>
        <v>0</v>
      </c>
      <c r="F187" s="1">
        <f t="shared" ref="F187:F192" si="20">SUMIF(A187:B187,"*consolidação*",C187:D187)</f>
        <v>1909147844.73</v>
      </c>
      <c r="G187" s="7"/>
      <c r="H187" t="b">
        <f t="shared" si="15"/>
        <v>1</v>
      </c>
      <c r="I187" t="str">
        <f t="shared" si="16"/>
        <v>00</v>
      </c>
    </row>
    <row r="188" spans="1:9" ht="12.75" customHeight="1">
      <c r="A188" t="str">
        <f t="shared" si="12"/>
        <v>1.2.1.3.1.01.00 - Títulos e Valores Mobiliários</v>
      </c>
      <c r="B188" s="3" t="s">
        <v>2294</v>
      </c>
      <c r="C188" s="6">
        <v>1910396601.5799999</v>
      </c>
      <c r="D188" s="1"/>
      <c r="E188" s="1">
        <f t="shared" si="19"/>
        <v>0</v>
      </c>
      <c r="F188" s="1">
        <f t="shared" si="20"/>
        <v>0</v>
      </c>
      <c r="G188" s="7"/>
      <c r="H188" t="b">
        <f t="shared" si="15"/>
        <v>1</v>
      </c>
      <c r="I188" t="str">
        <f t="shared" si="16"/>
        <v>01</v>
      </c>
    </row>
    <row r="189" spans="1:9" ht="12.75" customHeight="1">
      <c r="A189" t="str">
        <f t="shared" si="12"/>
        <v>1.2.1.3.1.02.00 - Aplicação Temporária em Metais Preciosos</v>
      </c>
      <c r="B189" s="5" t="s">
        <v>2295</v>
      </c>
      <c r="C189" s="4">
        <v>309826.65999999997</v>
      </c>
      <c r="D189" s="1"/>
      <c r="E189" s="1">
        <f t="shared" si="19"/>
        <v>0</v>
      </c>
      <c r="F189" s="1">
        <f t="shared" si="20"/>
        <v>0</v>
      </c>
      <c r="G189" s="7"/>
      <c r="H189" t="b">
        <f t="shared" si="15"/>
        <v>1</v>
      </c>
      <c r="I189" t="str">
        <f t="shared" si="16"/>
        <v>02</v>
      </c>
    </row>
    <row r="190" spans="1:9" ht="12.75" customHeight="1">
      <c r="A190" t="str">
        <f t="shared" si="12"/>
        <v>1.2.1.3.1.03.00 - Aplicações em Segmento de Imóveis</v>
      </c>
      <c r="B190" s="3" t="s">
        <v>2296</v>
      </c>
      <c r="C190" s="6">
        <v>4264519.29</v>
      </c>
      <c r="D190" s="1"/>
      <c r="E190" s="1">
        <f t="shared" si="19"/>
        <v>0</v>
      </c>
      <c r="F190" s="1">
        <f t="shared" si="20"/>
        <v>0</v>
      </c>
      <c r="G190" s="7"/>
      <c r="H190" t="b">
        <f t="shared" si="15"/>
        <v>1</v>
      </c>
      <c r="I190" t="str">
        <f t="shared" si="16"/>
        <v>03</v>
      </c>
    </row>
    <row r="191" spans="1:9" ht="12.75" customHeight="1">
      <c r="A191" t="str">
        <f t="shared" si="12"/>
        <v>1.2.1.3.1.04.00 - Fundos Avaliados a Valor de Mercado</v>
      </c>
      <c r="B191" s="41" t="s">
        <v>2297</v>
      </c>
      <c r="C191" s="4">
        <v>9852750.9800000004</v>
      </c>
      <c r="D191" s="1"/>
      <c r="E191" s="1">
        <f t="shared" si="19"/>
        <v>0</v>
      </c>
      <c r="F191" s="1">
        <f t="shared" si="20"/>
        <v>0</v>
      </c>
      <c r="G191" s="7"/>
      <c r="H191" t="b">
        <f t="shared" si="15"/>
        <v>1</v>
      </c>
      <c r="I191" t="str">
        <f t="shared" si="16"/>
        <v>04</v>
      </c>
    </row>
    <row r="192" spans="1:9" ht="25.5" customHeight="1">
      <c r="A192" t="str">
        <f t="shared" si="12"/>
        <v>1.2.1.3.1.99.00 - (-) Ajuste de Perdas de Investimentos e 
 Aplicações Temporárias a Longo Prazo</v>
      </c>
      <c r="B192" s="5" t="s">
        <v>2298</v>
      </c>
      <c r="C192" s="6">
        <v>15675853.779999999</v>
      </c>
      <c r="D192" s="1"/>
      <c r="E192" s="1">
        <f t="shared" si="19"/>
        <v>0</v>
      </c>
      <c r="F192" s="1">
        <f t="shared" si="20"/>
        <v>0</v>
      </c>
      <c r="G192" s="7"/>
      <c r="H192" t="b">
        <f t="shared" si="15"/>
        <v>1</v>
      </c>
      <c r="I192" t="str">
        <f t="shared" si="16"/>
        <v>99</v>
      </c>
    </row>
    <row r="193" spans="1:9" ht="12.75" customHeight="1">
      <c r="A193" t="str">
        <f t="shared" si="12"/>
        <v>1.2.1.4.0.00.00 - Estoques</v>
      </c>
      <c r="B193" s="3" t="s">
        <v>2299</v>
      </c>
      <c r="C193" s="4">
        <v>501119155.94</v>
      </c>
      <c r="D193" s="1"/>
      <c r="E193" s="1">
        <f>E194</f>
        <v>0</v>
      </c>
      <c r="F193" s="1">
        <f>F194</f>
        <v>501119155.94</v>
      </c>
      <c r="G193" s="7"/>
      <c r="H193" t="b">
        <f t="shared" si="15"/>
        <v>1</v>
      </c>
      <c r="I193" t="str">
        <f t="shared" si="16"/>
        <v>00</v>
      </c>
    </row>
    <row r="194" spans="1:9" ht="12.75" customHeight="1">
      <c r="A194" t="str">
        <f t="shared" si="12"/>
        <v>1.2.1.4.1.00.00 - Estoques - Consolidação</v>
      </c>
      <c r="B194" s="5" t="s">
        <v>2300</v>
      </c>
      <c r="C194" s="6">
        <v>501119155.94</v>
      </c>
      <c r="D194" s="1"/>
      <c r="E194" s="1">
        <f t="shared" ref="E194:E203" si="21">SUMIF(A194:B194,"*intra*",C194:D194)+SUMIF(A194:B194,"*inter*",C194:D194)</f>
        <v>0</v>
      </c>
      <c r="F194" s="1">
        <f t="shared" ref="F194:F203" si="22">SUMIF(A194:B194,"*consolidação*",C194:D194)</f>
        <v>501119155.94</v>
      </c>
      <c r="G194" s="7"/>
      <c r="H194" t="b">
        <f t="shared" si="15"/>
        <v>1</v>
      </c>
      <c r="I194" t="str">
        <f t="shared" si="16"/>
        <v>00</v>
      </c>
    </row>
    <row r="195" spans="1:9" ht="12.75" customHeight="1">
      <c r="A195" t="str">
        <f t="shared" si="12"/>
        <v>1.2.1.4.1.01.00 - Mercadorias para Revenda</v>
      </c>
      <c r="B195" s="3" t="s">
        <v>2301</v>
      </c>
      <c r="C195" s="4">
        <v>420378.92</v>
      </c>
      <c r="D195" s="1"/>
      <c r="E195" s="1">
        <f t="shared" si="21"/>
        <v>0</v>
      </c>
      <c r="F195" s="1">
        <f t="shared" si="22"/>
        <v>0</v>
      </c>
      <c r="G195" s="7"/>
      <c r="H195" t="b">
        <f t="shared" si="15"/>
        <v>1</v>
      </c>
      <c r="I195" t="str">
        <f t="shared" si="16"/>
        <v>01</v>
      </c>
    </row>
    <row r="196" spans="1:9" ht="12.75" customHeight="1">
      <c r="A196" t="str">
        <f t="shared" ref="A196:A259" si="23">TRIM(B196)</f>
        <v>1.2.1.4.1.02.00 - Produtos e Serviços Acabados</v>
      </c>
      <c r="B196" s="5" t="s">
        <v>2302</v>
      </c>
      <c r="C196" s="6">
        <v>38351.4</v>
      </c>
      <c r="D196" s="1"/>
      <c r="E196" s="1">
        <f t="shared" si="21"/>
        <v>0</v>
      </c>
      <c r="F196" s="1">
        <f t="shared" si="22"/>
        <v>0</v>
      </c>
      <c r="G196" s="7"/>
      <c r="H196" t="b">
        <f t="shared" si="15"/>
        <v>1</v>
      </c>
      <c r="I196" t="str">
        <f t="shared" si="16"/>
        <v>02</v>
      </c>
    </row>
    <row r="197" spans="1:9" ht="12.75" customHeight="1">
      <c r="A197" t="str">
        <f t="shared" si="23"/>
        <v>1.2.1.4.1.03.00 - Produtos e Serviços em Elaboração</v>
      </c>
      <c r="B197" s="3" t="s">
        <v>2303</v>
      </c>
      <c r="C197" s="4">
        <v>52615621.200000003</v>
      </c>
      <c r="D197" s="1"/>
      <c r="E197" s="1">
        <f t="shared" si="21"/>
        <v>0</v>
      </c>
      <c r="F197" s="1">
        <f t="shared" si="22"/>
        <v>0</v>
      </c>
      <c r="G197" s="7"/>
      <c r="H197" t="b">
        <f t="shared" si="15"/>
        <v>1</v>
      </c>
      <c r="I197" t="str">
        <f t="shared" si="16"/>
        <v>03</v>
      </c>
    </row>
    <row r="198" spans="1:9" ht="12.75" customHeight="1">
      <c r="A198" t="str">
        <f t="shared" si="23"/>
        <v>1.2.1.4.1.04.00 - Matérias-Primas</v>
      </c>
      <c r="B198" s="5" t="s">
        <v>2304</v>
      </c>
      <c r="C198" s="6">
        <v>136169.95000000001</v>
      </c>
      <c r="D198" s="1"/>
      <c r="E198" s="1">
        <f t="shared" si="21"/>
        <v>0</v>
      </c>
      <c r="F198" s="1">
        <f t="shared" si="22"/>
        <v>0</v>
      </c>
      <c r="G198" s="7"/>
      <c r="H198" t="b">
        <f t="shared" si="15"/>
        <v>1</v>
      </c>
      <c r="I198" t="str">
        <f t="shared" si="16"/>
        <v>04</v>
      </c>
    </row>
    <row r="199" spans="1:9" ht="12.75" customHeight="1">
      <c r="A199" t="str">
        <f t="shared" si="23"/>
        <v>1.2.1.4.1.05.00 - Materiais em Trânsito</v>
      </c>
      <c r="B199" s="3" t="s">
        <v>2305</v>
      </c>
      <c r="C199" s="4">
        <v>1204403.23</v>
      </c>
      <c r="D199" s="1"/>
      <c r="E199" s="1">
        <f t="shared" si="21"/>
        <v>0</v>
      </c>
      <c r="F199" s="1">
        <f t="shared" si="22"/>
        <v>0</v>
      </c>
      <c r="G199" s="7"/>
      <c r="H199" t="b">
        <f t="shared" si="15"/>
        <v>1</v>
      </c>
      <c r="I199" t="str">
        <f t="shared" si="16"/>
        <v>05</v>
      </c>
    </row>
    <row r="200" spans="1:9" ht="12.75" customHeight="1">
      <c r="A200" t="str">
        <f t="shared" si="23"/>
        <v>1.2.1.4.1.06.00 - Almoxarifado</v>
      </c>
      <c r="B200" s="5" t="s">
        <v>2306</v>
      </c>
      <c r="C200" s="6">
        <v>23991124.350000001</v>
      </c>
      <c r="D200" s="1"/>
      <c r="E200" s="1">
        <f t="shared" si="21"/>
        <v>0</v>
      </c>
      <c r="F200" s="1">
        <f t="shared" si="22"/>
        <v>0</v>
      </c>
      <c r="G200" s="7"/>
      <c r="H200" t="b">
        <f t="shared" si="15"/>
        <v>1</v>
      </c>
      <c r="I200" t="str">
        <f t="shared" si="16"/>
        <v>06</v>
      </c>
    </row>
    <row r="201" spans="1:9" ht="12.75" customHeight="1">
      <c r="A201" t="str">
        <f t="shared" si="23"/>
        <v>1.2.1.4.1.07.00 - Adiantamentos a Fornecedores</v>
      </c>
      <c r="B201" s="3" t="s">
        <v>2307</v>
      </c>
      <c r="C201" s="4">
        <v>26714.400000000001</v>
      </c>
      <c r="D201" s="1"/>
      <c r="E201" s="1">
        <f t="shared" si="21"/>
        <v>0</v>
      </c>
      <c r="F201" s="1">
        <f t="shared" si="22"/>
        <v>0</v>
      </c>
      <c r="G201" s="7"/>
      <c r="H201" t="b">
        <f t="shared" si="15"/>
        <v>1</v>
      </c>
      <c r="I201" t="str">
        <f t="shared" si="16"/>
        <v>07</v>
      </c>
    </row>
    <row r="202" spans="1:9" ht="12.75" customHeight="1">
      <c r="A202" t="str">
        <f t="shared" si="23"/>
        <v>1.2.1.4.1.98.00 - Outros Estoques</v>
      </c>
      <c r="B202" s="5" t="s">
        <v>2308</v>
      </c>
      <c r="C202" s="6">
        <v>422686392.49000001</v>
      </c>
      <c r="D202" s="1"/>
      <c r="E202" s="1">
        <f t="shared" si="21"/>
        <v>0</v>
      </c>
      <c r="F202" s="1">
        <f t="shared" si="22"/>
        <v>0</v>
      </c>
      <c r="G202" s="7"/>
      <c r="H202" t="b">
        <f t="shared" si="15"/>
        <v>1</v>
      </c>
      <c r="I202" t="str">
        <f t="shared" si="16"/>
        <v>98</v>
      </c>
    </row>
    <row r="203" spans="1:9" ht="12.75" customHeight="1">
      <c r="A203" t="str">
        <f t="shared" si="23"/>
        <v>1.2.1.4.1.99.00 - (-) Ajuste de Perdas de Estoques</v>
      </c>
      <c r="B203" s="3" t="s">
        <v>2309</v>
      </c>
      <c r="C203" s="4"/>
      <c r="D203" s="1"/>
      <c r="E203" s="1">
        <f t="shared" si="21"/>
        <v>0</v>
      </c>
      <c r="F203" s="1">
        <f t="shared" si="22"/>
        <v>0</v>
      </c>
      <c r="G203" s="7"/>
      <c r="H203" t="b">
        <f t="shared" si="15"/>
        <v>1</v>
      </c>
      <c r="I203" t="str">
        <f t="shared" si="16"/>
        <v>99</v>
      </c>
    </row>
    <row r="204" spans="1:9" ht="25.5" customHeight="1">
      <c r="A204" t="str">
        <f t="shared" si="23"/>
        <v>1.2.1.9.0.00.00 - Variações Patrimoniais Diminutivas Pagas 
 Antecipadamente</v>
      </c>
      <c r="B204" s="5" t="s">
        <v>2310</v>
      </c>
      <c r="C204" s="6">
        <v>39341764.549999997</v>
      </c>
      <c r="D204" s="1"/>
      <c r="E204" s="1">
        <f>E205</f>
        <v>0</v>
      </c>
      <c r="F204" s="1">
        <f>F205</f>
        <v>39341764.549999997</v>
      </c>
      <c r="G204" s="7"/>
      <c r="H204" t="b">
        <f t="shared" si="15"/>
        <v>1</v>
      </c>
      <c r="I204" t="str">
        <f t="shared" si="16"/>
        <v>00</v>
      </c>
    </row>
    <row r="205" spans="1:9" ht="25.5" customHeight="1">
      <c r="A205" t="str">
        <f t="shared" si="23"/>
        <v>1.2.1.9.1.00.00 - Variações Patrimoniais Diminutivas Pagas 
 Antecipadamente - Consolidação</v>
      </c>
      <c r="B205" s="3" t="s">
        <v>2311</v>
      </c>
      <c r="C205" s="4">
        <v>39341764.549999997</v>
      </c>
      <c r="D205" s="1"/>
      <c r="E205" s="1">
        <f t="shared" ref="E205:E213" si="24">SUMIF(A205:B205,"*intra*",C205:D205)+SUMIF(A205:B205,"*inter*",C205:D205)</f>
        <v>0</v>
      </c>
      <c r="F205" s="1">
        <f t="shared" ref="F205:F213" si="25">SUMIF(A205:B205,"*consolidação*",C205:D205)</f>
        <v>39341764.549999997</v>
      </c>
      <c r="G205" s="7"/>
      <c r="H205" t="b">
        <f t="shared" si="15"/>
        <v>1</v>
      </c>
      <c r="I205" t="str">
        <f t="shared" si="16"/>
        <v>00</v>
      </c>
    </row>
    <row r="206" spans="1:9" ht="12.75" customHeight="1">
      <c r="A206" t="str">
        <f t="shared" si="23"/>
        <v>1.2.1.9.1.01.00 - Prêmios de Seguros a Apropriar</v>
      </c>
      <c r="B206" s="5" t="s">
        <v>2312</v>
      </c>
      <c r="C206" s="6">
        <v>59521.65</v>
      </c>
      <c r="D206" s="1"/>
      <c r="E206" s="1">
        <f t="shared" si="24"/>
        <v>0</v>
      </c>
      <c r="F206" s="1">
        <f t="shared" si="25"/>
        <v>0</v>
      </c>
      <c r="H206" t="b">
        <f t="shared" si="15"/>
        <v>1</v>
      </c>
      <c r="I206" t="str">
        <f t="shared" si="16"/>
        <v>01</v>
      </c>
    </row>
    <row r="207" spans="1:9" ht="12.75" customHeight="1">
      <c r="A207" t="str">
        <f t="shared" si="23"/>
        <v>1.2.1.9.1.02.00 - VPD Financeiras a Apropriar</v>
      </c>
      <c r="B207" s="3" t="s">
        <v>2313</v>
      </c>
      <c r="C207" s="4">
        <v>1142067.18</v>
      </c>
      <c r="D207" s="1"/>
      <c r="E207" s="1">
        <f t="shared" si="24"/>
        <v>0</v>
      </c>
      <c r="F207" s="1">
        <f t="shared" si="25"/>
        <v>0</v>
      </c>
      <c r="H207" t="b">
        <f t="shared" si="15"/>
        <v>1</v>
      </c>
      <c r="I207" t="str">
        <f t="shared" si="16"/>
        <v>02</v>
      </c>
    </row>
    <row r="208" spans="1:9" ht="12.75" customHeight="1">
      <c r="A208" t="str">
        <f t="shared" si="23"/>
        <v>1.2.1.9.1.03.00 - Assinaturas e Anuidades a Apropriar</v>
      </c>
      <c r="B208" s="5" t="s">
        <v>2314</v>
      </c>
      <c r="C208" s="6">
        <v>62375.76</v>
      </c>
      <c r="D208" s="1"/>
      <c r="E208" s="1">
        <f t="shared" si="24"/>
        <v>0</v>
      </c>
      <c r="F208" s="1">
        <f t="shared" si="25"/>
        <v>0</v>
      </c>
      <c r="H208" t="b">
        <f t="shared" si="15"/>
        <v>1</v>
      </c>
      <c r="I208" t="str">
        <f t="shared" si="16"/>
        <v>03</v>
      </c>
    </row>
    <row r="209" spans="1:9" ht="12.75" customHeight="1">
      <c r="A209" t="str">
        <f t="shared" si="23"/>
        <v>1.2.1.9.1.04.00 - Alugueis Pagos a Apropriar</v>
      </c>
      <c r="B209" s="3" t="s">
        <v>2315</v>
      </c>
      <c r="C209" s="4">
        <v>6563</v>
      </c>
      <c r="D209" s="1"/>
      <c r="E209" s="1">
        <f t="shared" si="24"/>
        <v>0</v>
      </c>
      <c r="F209" s="1">
        <f t="shared" si="25"/>
        <v>0</v>
      </c>
      <c r="H209" t="b">
        <f t="shared" si="15"/>
        <v>1</v>
      </c>
      <c r="I209" t="str">
        <f t="shared" si="16"/>
        <v>04</v>
      </c>
    </row>
    <row r="210" spans="1:9" ht="12.75" customHeight="1">
      <c r="A210" t="str">
        <f t="shared" si="23"/>
        <v>1.2.1.9.1.05.00 - Tributos Pagos a Apropriar</v>
      </c>
      <c r="B210" s="5" t="s">
        <v>2316</v>
      </c>
      <c r="C210" s="6">
        <v>1011.79</v>
      </c>
      <c r="D210" s="1"/>
      <c r="E210" s="1">
        <f t="shared" si="24"/>
        <v>0</v>
      </c>
      <c r="F210" s="1">
        <f t="shared" si="25"/>
        <v>0</v>
      </c>
      <c r="H210" t="b">
        <f t="shared" si="15"/>
        <v>1</v>
      </c>
      <c r="I210" t="str">
        <f t="shared" si="16"/>
        <v>05</v>
      </c>
    </row>
    <row r="211" spans="1:9" ht="12.75" customHeight="1">
      <c r="A211" t="str">
        <f t="shared" si="23"/>
        <v>1.2.1.9.1.06.00 - Contribuições Confederativas a Apropriar</v>
      </c>
      <c r="B211" s="3" t="s">
        <v>2317</v>
      </c>
      <c r="C211" s="4">
        <v>11705.79</v>
      </c>
      <c r="D211" s="1"/>
      <c r="E211" s="1">
        <f t="shared" si="24"/>
        <v>0</v>
      </c>
      <c r="F211" s="1">
        <f t="shared" si="25"/>
        <v>0</v>
      </c>
      <c r="H211" t="b">
        <f t="shared" si="15"/>
        <v>1</v>
      </c>
      <c r="I211" t="str">
        <f t="shared" si="16"/>
        <v>06</v>
      </c>
    </row>
    <row r="212" spans="1:9" ht="12.75" customHeight="1">
      <c r="A212" t="str">
        <f t="shared" si="23"/>
        <v>1.2.1.9.1.07.00 - Benefícios a Apropriar</v>
      </c>
      <c r="B212" s="5" t="s">
        <v>2318</v>
      </c>
      <c r="C212" s="6">
        <v>119571.11</v>
      </c>
      <c r="D212" s="1"/>
      <c r="E212" s="1">
        <f t="shared" si="24"/>
        <v>0</v>
      </c>
      <c r="F212" s="1">
        <f t="shared" si="25"/>
        <v>0</v>
      </c>
      <c r="H212" t="b">
        <f t="shared" si="15"/>
        <v>1</v>
      </c>
      <c r="I212" t="str">
        <f t="shared" si="16"/>
        <v>07</v>
      </c>
    </row>
    <row r="213" spans="1:9" ht="12.75" customHeight="1">
      <c r="A213" t="str">
        <f t="shared" si="23"/>
        <v>1.2.1.9.1.99.00 - Demais VPD a Apropriar</v>
      </c>
      <c r="B213" s="3" t="s">
        <v>2319</v>
      </c>
      <c r="C213" s="4">
        <v>37938948.270000003</v>
      </c>
      <c r="D213" s="1"/>
      <c r="E213" s="1">
        <f t="shared" si="24"/>
        <v>0</v>
      </c>
      <c r="F213" s="1">
        <f t="shared" si="25"/>
        <v>0</v>
      </c>
      <c r="H213" t="b">
        <f t="shared" si="15"/>
        <v>1</v>
      </c>
      <c r="I213" t="str">
        <f t="shared" si="16"/>
        <v>99</v>
      </c>
    </row>
    <row r="214" spans="1:9" ht="12.75" customHeight="1">
      <c r="A214" t="str">
        <f t="shared" si="23"/>
        <v>1.2.2.0.0.00.00 - Investimentos</v>
      </c>
      <c r="B214" s="5" t="s">
        <v>2320</v>
      </c>
      <c r="C214" s="6">
        <v>17361985146.5</v>
      </c>
      <c r="D214" s="1"/>
      <c r="E214" s="1">
        <f>E215+E231+E233+E235-E237-E240</f>
        <v>1921419365.03</v>
      </c>
      <c r="F214" s="1">
        <f>F215+F231+F233+F235-F237-F240</f>
        <v>15440565781.470001</v>
      </c>
      <c r="H214" t="b">
        <f t="shared" si="15"/>
        <v>1</v>
      </c>
      <c r="I214" t="str">
        <f t="shared" si="16"/>
        <v>00</v>
      </c>
    </row>
    <row r="215" spans="1:9" ht="12.75" customHeight="1">
      <c r="A215" t="str">
        <f t="shared" si="23"/>
        <v>1.2.2.1.0.00.00 - Participações Permanentes</v>
      </c>
      <c r="B215" s="3" t="s">
        <v>2321</v>
      </c>
      <c r="C215" s="4">
        <v>8408167028.3800001</v>
      </c>
      <c r="D215" s="1"/>
      <c r="E215" s="1">
        <f>E216+E219+E222+E225+E228</f>
        <v>1974571048.79</v>
      </c>
      <c r="F215" s="1">
        <f>F216+F219+F222+F225+F228</f>
        <v>6433595979.5900002</v>
      </c>
      <c r="H215" t="b">
        <f t="shared" si="15"/>
        <v>1</v>
      </c>
      <c r="I215" t="str">
        <f t="shared" si="16"/>
        <v>00</v>
      </c>
    </row>
    <row r="216" spans="1:9" ht="12.75" customHeight="1">
      <c r="A216" t="str">
        <f t="shared" si="23"/>
        <v>1.2.2.1.1.00.00 - Participações Permanentes - Consolidação</v>
      </c>
      <c r="B216" s="5" t="s">
        <v>2322</v>
      </c>
      <c r="C216" s="6">
        <v>6433595979.5900002</v>
      </c>
      <c r="D216" s="1"/>
      <c r="E216" s="1">
        <f t="shared" ref="E216:E230" si="26">SUMIF(A216:B216,"*intra*",C216:D216)+SUMIF(A216:B216,"*inter*",C216:D216)</f>
        <v>0</v>
      </c>
      <c r="F216" s="1">
        <f t="shared" ref="F216:F230" si="27">SUMIF(A216:B216,"*consolidação*",C216:D216)</f>
        <v>6433595979.5900002</v>
      </c>
      <c r="G216" s="14"/>
      <c r="H216" t="b">
        <f t="shared" si="15"/>
        <v>1</v>
      </c>
      <c r="I216" t="str">
        <f t="shared" si="16"/>
        <v>00</v>
      </c>
    </row>
    <row r="217" spans="1:9" ht="25.5" customHeight="1">
      <c r="A217" t="str">
        <f t="shared" si="23"/>
        <v>1.2.2.1.1.01.00 - Participações Avaliadas pelo Método de 
 Equivalência Patrimonial</v>
      </c>
      <c r="B217" s="3" t="s">
        <v>2323</v>
      </c>
      <c r="C217" s="4">
        <v>5055510390.7799997</v>
      </c>
      <c r="D217" s="1"/>
      <c r="E217" s="1">
        <f t="shared" si="26"/>
        <v>0</v>
      </c>
      <c r="F217" s="1">
        <f t="shared" si="27"/>
        <v>0</v>
      </c>
      <c r="H217" t="b">
        <f t="shared" si="15"/>
        <v>1</v>
      </c>
      <c r="I217" t="str">
        <f t="shared" si="16"/>
        <v>01</v>
      </c>
    </row>
    <row r="218" spans="1:9" ht="12.75" customHeight="1">
      <c r="A218" t="str">
        <f t="shared" si="23"/>
        <v>1.2.2.1.1.02.00 - Participações Avaliadas pelo Método de Custo</v>
      </c>
      <c r="B218" s="5" t="s">
        <v>2324</v>
      </c>
      <c r="C218" s="6">
        <v>1378085588.8099999</v>
      </c>
      <c r="D218" s="1"/>
      <c r="E218" s="1">
        <f t="shared" si="26"/>
        <v>0</v>
      </c>
      <c r="F218" s="1">
        <f t="shared" si="27"/>
        <v>0</v>
      </c>
      <c r="H218" t="b">
        <f t="shared" si="15"/>
        <v>1</v>
      </c>
      <c r="I218" t="str">
        <f t="shared" si="16"/>
        <v>02</v>
      </c>
    </row>
    <row r="219" spans="1:9" ht="12.75" customHeight="1">
      <c r="A219" t="str">
        <f t="shared" si="23"/>
        <v>1.2.2.1.2.00.00 - Participações Permanentes - Intra OFSS</v>
      </c>
      <c r="B219" s="3" t="s">
        <v>2325</v>
      </c>
      <c r="C219" s="4">
        <v>1817370811.47</v>
      </c>
      <c r="D219" s="1"/>
      <c r="E219" s="1">
        <f t="shared" si="26"/>
        <v>1817370811.47</v>
      </c>
      <c r="F219" s="1">
        <f t="shared" si="27"/>
        <v>0</v>
      </c>
      <c r="G219" s="14"/>
      <c r="H219" t="b">
        <f t="shared" si="15"/>
        <v>1</v>
      </c>
      <c r="I219" t="str">
        <f t="shared" si="16"/>
        <v>00</v>
      </c>
    </row>
    <row r="220" spans="1:9" ht="25.5" customHeight="1">
      <c r="A220" t="str">
        <f t="shared" si="23"/>
        <v>1.2.2.1.2.01.00 - Participações Avaliadas pelo Método de 
 Equivalência Patrimonial</v>
      </c>
      <c r="B220" s="5" t="s">
        <v>2326</v>
      </c>
      <c r="C220" s="6">
        <v>1592583539.2</v>
      </c>
      <c r="D220" s="1"/>
      <c r="E220" s="1">
        <f t="shared" si="26"/>
        <v>0</v>
      </c>
      <c r="F220" s="1">
        <f t="shared" si="27"/>
        <v>0</v>
      </c>
      <c r="H220" t="b">
        <f t="shared" si="15"/>
        <v>1</v>
      </c>
      <c r="I220" t="str">
        <f t="shared" si="16"/>
        <v>01</v>
      </c>
    </row>
    <row r="221" spans="1:9" ht="12.75" customHeight="1">
      <c r="A221" t="str">
        <f t="shared" si="23"/>
        <v>1.2.2.1.2.02.00 - Participações Avaliadas pelo Método de Custo</v>
      </c>
      <c r="B221" s="3" t="s">
        <v>2327</v>
      </c>
      <c r="C221" s="4">
        <v>224787272.27000001</v>
      </c>
      <c r="D221" s="1"/>
      <c r="E221" s="1">
        <f t="shared" si="26"/>
        <v>0</v>
      </c>
      <c r="F221" s="1">
        <f t="shared" si="27"/>
        <v>0</v>
      </c>
      <c r="H221" t="b">
        <f t="shared" si="15"/>
        <v>1</v>
      </c>
      <c r="I221" t="str">
        <f t="shared" si="16"/>
        <v>02</v>
      </c>
    </row>
    <row r="222" spans="1:9" ht="12.75" customHeight="1">
      <c r="A222" t="str">
        <f t="shared" si="23"/>
        <v>1.2.2.1.3.00.00 - Participações Permanentes - Inter OFSS - União</v>
      </c>
      <c r="B222" s="5" t="s">
        <v>2328</v>
      </c>
      <c r="C222" s="6">
        <v>32358065.329999998</v>
      </c>
      <c r="D222" s="1"/>
      <c r="E222" s="1">
        <f t="shared" si="26"/>
        <v>32358065.329999998</v>
      </c>
      <c r="F222" s="1">
        <f t="shared" si="27"/>
        <v>0</v>
      </c>
      <c r="G222" s="14"/>
      <c r="H222" t="b">
        <f t="shared" si="15"/>
        <v>1</v>
      </c>
      <c r="I222" t="str">
        <f t="shared" si="16"/>
        <v>00</v>
      </c>
    </row>
    <row r="223" spans="1:9" ht="25.5" customHeight="1">
      <c r="A223" t="str">
        <f t="shared" si="23"/>
        <v>1.2.2.1.3.01.00 - Participações Avaliadas pelo Método de 
 Equivalência Patrimonial</v>
      </c>
      <c r="B223" s="3" t="s">
        <v>2329</v>
      </c>
      <c r="C223" s="4">
        <v>32068682.309999999</v>
      </c>
      <c r="D223" s="1"/>
      <c r="E223" s="1">
        <f t="shared" si="26"/>
        <v>0</v>
      </c>
      <c r="F223" s="1">
        <f t="shared" si="27"/>
        <v>0</v>
      </c>
      <c r="H223" t="b">
        <f t="shared" ref="H223:H286" si="28">IF(I223="00",C223=E223+F223,TRUE)</f>
        <v>1</v>
      </c>
      <c r="I223" t="str">
        <f t="shared" si="16"/>
        <v>01</v>
      </c>
    </row>
    <row r="224" spans="1:9" ht="12.75" customHeight="1">
      <c r="A224" t="str">
        <f t="shared" si="23"/>
        <v>1.2.2.1.3.02.00 - Participações Avaliadas pelo Método de Custo</v>
      </c>
      <c r="B224" s="5" t="s">
        <v>2330</v>
      </c>
      <c r="C224" s="6">
        <v>289383.02</v>
      </c>
      <c r="D224" s="1"/>
      <c r="E224" s="1">
        <f t="shared" si="26"/>
        <v>0</v>
      </c>
      <c r="F224" s="1">
        <f t="shared" si="27"/>
        <v>0</v>
      </c>
      <c r="H224" t="b">
        <f t="shared" si="28"/>
        <v>1</v>
      </c>
      <c r="I224" t="str">
        <f t="shared" ref="I224:I287" si="29">MID(A224,11,2)</f>
        <v>02</v>
      </c>
    </row>
    <row r="225" spans="1:9" ht="12.75" customHeight="1">
      <c r="A225" t="str">
        <f t="shared" si="23"/>
        <v>1.2.2.1.4.00.00 - Participações Permanentes - Inter OFSS - Estado</v>
      </c>
      <c r="B225" s="3" t="s">
        <v>2331</v>
      </c>
      <c r="C225" s="4">
        <v>97750340.859999999</v>
      </c>
      <c r="D225" s="1"/>
      <c r="E225" s="1">
        <f t="shared" si="26"/>
        <v>97750340.859999999</v>
      </c>
      <c r="F225" s="1">
        <f t="shared" si="27"/>
        <v>0</v>
      </c>
      <c r="G225" s="14"/>
      <c r="H225" t="b">
        <f t="shared" si="28"/>
        <v>1</v>
      </c>
      <c r="I225" t="str">
        <f t="shared" si="29"/>
        <v>00</v>
      </c>
    </row>
    <row r="226" spans="1:9" ht="25.5" customHeight="1">
      <c r="A226" t="str">
        <f t="shared" si="23"/>
        <v>1.2.2.1.4.01.00 - Participações Avaliadas pelo Método de 
 Equivalência Patrimonial</v>
      </c>
      <c r="B226" s="5" t="s">
        <v>2332</v>
      </c>
      <c r="C226" s="6">
        <v>1432023.77</v>
      </c>
      <c r="D226" s="1"/>
      <c r="E226" s="1">
        <f t="shared" si="26"/>
        <v>0</v>
      </c>
      <c r="F226" s="1">
        <f t="shared" si="27"/>
        <v>0</v>
      </c>
      <c r="H226" t="b">
        <f t="shared" si="28"/>
        <v>1</v>
      </c>
      <c r="I226" t="str">
        <f t="shared" si="29"/>
        <v>01</v>
      </c>
    </row>
    <row r="227" spans="1:9" ht="12.75" customHeight="1">
      <c r="A227" t="str">
        <f t="shared" si="23"/>
        <v>1.2.2.1.4.02.00 - Participações Avaliadas pelo Método de Custo</v>
      </c>
      <c r="B227" s="3" t="s">
        <v>2333</v>
      </c>
      <c r="C227" s="4">
        <v>96318317.090000004</v>
      </c>
      <c r="D227" s="1"/>
      <c r="E227" s="1">
        <f t="shared" si="26"/>
        <v>0</v>
      </c>
      <c r="F227" s="1">
        <f t="shared" si="27"/>
        <v>0</v>
      </c>
      <c r="H227" t="b">
        <f t="shared" si="28"/>
        <v>1</v>
      </c>
      <c r="I227" t="str">
        <f t="shared" si="29"/>
        <v>02</v>
      </c>
    </row>
    <row r="228" spans="1:9" ht="12.75" customHeight="1">
      <c r="A228" t="str">
        <f t="shared" si="23"/>
        <v>1.2.2.1.5.00.00 - Participações Permanentes - Inter OFSS - Município</v>
      </c>
      <c r="B228" s="5" t="s">
        <v>2334</v>
      </c>
      <c r="C228" s="6">
        <v>27091831.129999999</v>
      </c>
      <c r="D228" s="1"/>
      <c r="E228" s="1">
        <f t="shared" si="26"/>
        <v>27091831.129999999</v>
      </c>
      <c r="F228" s="1">
        <f t="shared" si="27"/>
        <v>0</v>
      </c>
      <c r="G228" s="14"/>
      <c r="H228" t="b">
        <f t="shared" si="28"/>
        <v>1</v>
      </c>
      <c r="I228" t="str">
        <f t="shared" si="29"/>
        <v>00</v>
      </c>
    </row>
    <row r="229" spans="1:9" ht="25.5" customHeight="1">
      <c r="A229" t="str">
        <f t="shared" si="23"/>
        <v>1.2.2.1.5.01.00 - Participações Avaliadas pelo Método de 
 Equivalência Patrimonial</v>
      </c>
      <c r="B229" s="3" t="s">
        <v>2335</v>
      </c>
      <c r="C229" s="4">
        <v>16901651.850000001</v>
      </c>
      <c r="D229" s="1"/>
      <c r="E229" s="1">
        <f t="shared" si="26"/>
        <v>0</v>
      </c>
      <c r="F229" s="1">
        <f t="shared" si="27"/>
        <v>0</v>
      </c>
      <c r="H229" t="b">
        <f t="shared" si="28"/>
        <v>1</v>
      </c>
      <c r="I229" t="str">
        <f t="shared" si="29"/>
        <v>01</v>
      </c>
    </row>
    <row r="230" spans="1:9" ht="12.75" customHeight="1">
      <c r="A230" t="str">
        <f t="shared" si="23"/>
        <v>1.2.2.1.5.02.00 - Participações Avaliadas pelo Método de Custo</v>
      </c>
      <c r="B230" s="5" t="s">
        <v>2336</v>
      </c>
      <c r="C230" s="6">
        <v>10190179.279999999</v>
      </c>
      <c r="D230" s="1"/>
      <c r="E230" s="1">
        <f t="shared" si="26"/>
        <v>0</v>
      </c>
      <c r="F230" s="1">
        <f t="shared" si="27"/>
        <v>0</v>
      </c>
      <c r="H230" t="b">
        <f t="shared" si="28"/>
        <v>1</v>
      </c>
      <c r="I230" t="str">
        <f t="shared" si="29"/>
        <v>02</v>
      </c>
    </row>
    <row r="231" spans="1:9" ht="12.75" customHeight="1">
      <c r="A231" t="str">
        <f t="shared" si="23"/>
        <v>1.2.2.2.0.00.00 - Propriedades para Investimento</v>
      </c>
      <c r="B231" s="3" t="s">
        <v>2337</v>
      </c>
      <c r="C231" s="4">
        <v>534930085.32999998</v>
      </c>
      <c r="D231" s="1"/>
      <c r="E231" s="1">
        <f>E232</f>
        <v>0</v>
      </c>
      <c r="F231" s="1">
        <f>F232</f>
        <v>534930085.32999998</v>
      </c>
      <c r="H231" t="b">
        <f t="shared" si="28"/>
        <v>1</v>
      </c>
      <c r="I231" t="str">
        <f t="shared" si="29"/>
        <v>00</v>
      </c>
    </row>
    <row r="232" spans="1:9" ht="12.75" customHeight="1">
      <c r="A232" t="str">
        <f t="shared" si="23"/>
        <v>1.2.2.2.1.00.00 - Propriedades para Investimento - Consolidação</v>
      </c>
      <c r="B232" s="5" t="s">
        <v>2338</v>
      </c>
      <c r="C232" s="6">
        <v>534930085.32999998</v>
      </c>
      <c r="D232" s="1"/>
      <c r="E232" s="1">
        <f>SUMIF(A232:B232,"*intra*",C232:D232)+SUMIF(A232:B232,"*inter*",C232:D232)</f>
        <v>0</v>
      </c>
      <c r="F232" s="1">
        <f>SUMIF(A232:B232,"*consolidação*",C232:D232)</f>
        <v>534930085.32999998</v>
      </c>
      <c r="H232" t="b">
        <f t="shared" si="28"/>
        <v>1</v>
      </c>
      <c r="I232" t="str">
        <f t="shared" si="29"/>
        <v>00</v>
      </c>
    </row>
    <row r="233" spans="1:9" ht="12.75" customHeight="1">
      <c r="A233" t="str">
        <f t="shared" si="23"/>
        <v>1.2.2.3.0.00.00 - Investimentos do RPPS de Longo Prazo</v>
      </c>
      <c r="B233" s="3" t="s">
        <v>2339</v>
      </c>
      <c r="C233" s="4">
        <v>1690238738.46</v>
      </c>
      <c r="D233" s="1"/>
      <c r="E233" s="1">
        <f>E234</f>
        <v>0</v>
      </c>
      <c r="F233" s="1">
        <f>F234</f>
        <v>1690238738.46</v>
      </c>
      <c r="H233" t="b">
        <f t="shared" si="28"/>
        <v>1</v>
      </c>
      <c r="I233" t="str">
        <f t="shared" si="29"/>
        <v>00</v>
      </c>
    </row>
    <row r="234" spans="1:9" ht="25.5" customHeight="1">
      <c r="A234" t="str">
        <f t="shared" si="23"/>
        <v>1.2.2.3.1.00.00 - Investimentos do RPPS de Longo Prazo - 
 Consolidação</v>
      </c>
      <c r="B234" s="5" t="s">
        <v>2340</v>
      </c>
      <c r="C234" s="6">
        <v>1690238738.46</v>
      </c>
      <c r="D234" s="1"/>
      <c r="E234" s="1">
        <f>SUMIF(A234:B234,"*intra*",C234:D234)+SUMIF(A234:B234,"*inter*",C234:D234)</f>
        <v>0</v>
      </c>
      <c r="F234" s="1">
        <f>SUMIF(A234:B234,"*consolidação*",C234:D234)</f>
        <v>1690238738.46</v>
      </c>
      <c r="H234" t="b">
        <f t="shared" si="28"/>
        <v>1</v>
      </c>
      <c r="I234" t="str">
        <f t="shared" si="29"/>
        <v>00</v>
      </c>
    </row>
    <row r="235" spans="1:9" ht="12.75" customHeight="1">
      <c r="A235" t="str">
        <f t="shared" si="23"/>
        <v>1.2.2.7.0.00.00 - Demais Investimentos Permanentes</v>
      </c>
      <c r="B235" s="3" t="s">
        <v>2341</v>
      </c>
      <c r="C235" s="4">
        <v>6870587390.5500002</v>
      </c>
      <c r="D235" s="1"/>
      <c r="E235" s="1">
        <f>E236</f>
        <v>0</v>
      </c>
      <c r="F235" s="1">
        <f>F236</f>
        <v>6870587390.5500002</v>
      </c>
      <c r="H235" t="b">
        <f t="shared" si="28"/>
        <v>1</v>
      </c>
      <c r="I235" t="str">
        <f t="shared" si="29"/>
        <v>00</v>
      </c>
    </row>
    <row r="236" spans="1:9" ht="12.75" customHeight="1">
      <c r="A236" t="str">
        <f t="shared" si="23"/>
        <v>1.2.2.7.1.00.00 - Demais Investimentos Permanentes - Consolidação</v>
      </c>
      <c r="B236" s="5" t="s">
        <v>2342</v>
      </c>
      <c r="C236" s="6">
        <v>6870587390.5500002</v>
      </c>
      <c r="D236" s="1"/>
      <c r="E236" s="1">
        <f>SUMIF(A236:B236,"*intra*",C236:D236)+SUMIF(A236:B236,"*inter*",C236:D236)</f>
        <v>0</v>
      </c>
      <c r="F236" s="1">
        <f>SUMIF(A236:B236,"*consolidação*",C236:D236)</f>
        <v>6870587390.5500002</v>
      </c>
      <c r="H236" t="b">
        <f t="shared" si="28"/>
        <v>1</v>
      </c>
      <c r="I236" t="str">
        <f t="shared" si="29"/>
        <v>00</v>
      </c>
    </row>
    <row r="237" spans="1:9" ht="12.75" customHeight="1">
      <c r="A237" t="str">
        <f t="shared" si="23"/>
        <v>1.2.2.8.0.00.00 - (-) Depreciação Acumulada de Investimentos</v>
      </c>
      <c r="B237" s="3" t="s">
        <v>2343</v>
      </c>
      <c r="C237" s="4">
        <v>15554749.140000001</v>
      </c>
      <c r="D237" s="1"/>
      <c r="E237" s="1">
        <f>E238</f>
        <v>0</v>
      </c>
      <c r="F237" s="1">
        <f>F238</f>
        <v>15554749.140000001</v>
      </c>
      <c r="H237" t="b">
        <f t="shared" si="28"/>
        <v>1</v>
      </c>
      <c r="I237" t="str">
        <f t="shared" si="29"/>
        <v>00</v>
      </c>
    </row>
    <row r="238" spans="1:9" ht="25.5" customHeight="1">
      <c r="A238" t="str">
        <f t="shared" si="23"/>
        <v>1.2.2.8.1.00.00 - (-) Depreciação Acumulada de Investimentos - 
 Consolidação</v>
      </c>
      <c r="B238" s="5" t="s">
        <v>2344</v>
      </c>
      <c r="C238" s="6">
        <v>15554749.140000001</v>
      </c>
      <c r="D238" s="1"/>
      <c r="E238" s="1">
        <f>E239</f>
        <v>0</v>
      </c>
      <c r="F238" s="1">
        <f>F239</f>
        <v>15554749.140000001</v>
      </c>
      <c r="H238" t="b">
        <f t="shared" si="28"/>
        <v>1</v>
      </c>
      <c r="I238" t="str">
        <f t="shared" si="29"/>
        <v>00</v>
      </c>
    </row>
    <row r="239" spans="1:9" ht="25.5" customHeight="1">
      <c r="A239" t="str">
        <f t="shared" si="23"/>
        <v>1.2.2.8.1.01.00 - (-) Depreciação Acumulada de Investimentos - 
 Consolidação - Propriedades para Investimento</v>
      </c>
      <c r="B239" s="3" t="s">
        <v>2345</v>
      </c>
      <c r="C239" s="4">
        <v>15554749.140000001</v>
      </c>
      <c r="D239" s="1"/>
      <c r="E239" s="1">
        <f>SUMIF(A239:B239,"*intra*",C239:D239)+SUMIF(A239:B239,"*inter*",C239:D239)</f>
        <v>0</v>
      </c>
      <c r="F239" s="1">
        <f>SUMIF(A239:B239,"*consolidação*",C239:D239)</f>
        <v>15554749.140000001</v>
      </c>
      <c r="H239" t="b">
        <f t="shared" si="28"/>
        <v>1</v>
      </c>
      <c r="I239" t="str">
        <f t="shared" si="29"/>
        <v>01</v>
      </c>
    </row>
    <row r="240" spans="1:9" ht="12.75" customHeight="1">
      <c r="A240" t="str">
        <f t="shared" si="23"/>
        <v>1.2.2.9.0.00.00 - (-) Redução ao Valor Recuperável de Investimentos</v>
      </c>
      <c r="B240" s="5" t="s">
        <v>2346</v>
      </c>
      <c r="C240" s="6">
        <v>126383347.08</v>
      </c>
      <c r="D240" s="1"/>
      <c r="E240" s="1">
        <f>E241+E246+E249+E252+E255</f>
        <v>53151683.759999998</v>
      </c>
      <c r="F240" s="1">
        <f>F241+F246+F249+F252+F255</f>
        <v>73231663.319999993</v>
      </c>
      <c r="H240" t="b">
        <f t="shared" si="28"/>
        <v>1</v>
      </c>
      <c r="I240" t="str">
        <f t="shared" si="29"/>
        <v>00</v>
      </c>
    </row>
    <row r="241" spans="1:9" ht="25.5" customHeight="1">
      <c r="A241" t="str">
        <f t="shared" si="23"/>
        <v>1.2.2.9.1.00.00 - (-) Redução ao Valor Recuperável de Investimentos 
 - Consolidação</v>
      </c>
      <c r="B241" s="3" t="s">
        <v>2347</v>
      </c>
      <c r="C241" s="4">
        <v>73231663.319999993</v>
      </c>
      <c r="D241" s="1"/>
      <c r="E241" s="1">
        <f t="shared" ref="E241:E257" si="30">SUMIF(A241:B241,"*intra*",C241:D241)+SUMIF(A241:B241,"*inter*",C241:D241)</f>
        <v>0</v>
      </c>
      <c r="F241" s="1">
        <f t="shared" ref="F241:F257" si="31">SUMIF(A241:B241,"*consolidação*",C241:D241)</f>
        <v>73231663.319999993</v>
      </c>
      <c r="G241" s="14"/>
      <c r="H241" t="b">
        <f t="shared" si="28"/>
        <v>1</v>
      </c>
      <c r="I241" t="str">
        <f t="shared" si="29"/>
        <v>00</v>
      </c>
    </row>
    <row r="242" spans="1:9" ht="25.5" customHeight="1">
      <c r="A242" t="str">
        <f t="shared" si="23"/>
        <v>1.2.2.9.1.01.00 - (-) Redução ao Valor Recuperável de Investimentos 
 - Participações Permanentes</v>
      </c>
      <c r="B242" s="5" t="s">
        <v>2348</v>
      </c>
      <c r="C242" s="6">
        <v>47419036.390000001</v>
      </c>
      <c r="D242" s="1"/>
      <c r="E242" s="1">
        <f t="shared" si="30"/>
        <v>0</v>
      </c>
      <c r="F242" s="1">
        <f t="shared" si="31"/>
        <v>0</v>
      </c>
      <c r="H242" t="b">
        <f t="shared" si="28"/>
        <v>1</v>
      </c>
      <c r="I242" t="str">
        <f t="shared" si="29"/>
        <v>01</v>
      </c>
    </row>
    <row r="243" spans="1:9" ht="25.5" customHeight="1">
      <c r="A243" t="str">
        <f t="shared" si="23"/>
        <v>1.2.2.9.1.02.00 - (-) Redução ao Valor Recuperável de Propriedades 
 para Investimento</v>
      </c>
      <c r="B243" s="3" t="s">
        <v>2349</v>
      </c>
      <c r="C243" s="4">
        <v>9382623.6799999997</v>
      </c>
      <c r="D243" s="1"/>
      <c r="E243" s="1">
        <f t="shared" si="30"/>
        <v>0</v>
      </c>
      <c r="F243" s="1">
        <f t="shared" si="31"/>
        <v>0</v>
      </c>
      <c r="H243" t="b">
        <f t="shared" si="28"/>
        <v>1</v>
      </c>
      <c r="I243" t="str">
        <f t="shared" si="29"/>
        <v>02</v>
      </c>
    </row>
    <row r="244" spans="1:9" ht="25.5" customHeight="1">
      <c r="A244" t="str">
        <f t="shared" si="23"/>
        <v>1.2.2.9.1.03.00 - (-) Redução ao Valor Recuperável de Investimentos 
 do RPPS</v>
      </c>
      <c r="B244" s="5" t="s">
        <v>2350</v>
      </c>
      <c r="C244" s="6"/>
      <c r="D244" s="1"/>
      <c r="E244" s="1">
        <f t="shared" si="30"/>
        <v>0</v>
      </c>
      <c r="F244" s="1">
        <f t="shared" si="31"/>
        <v>0</v>
      </c>
      <c r="H244" t="b">
        <f t="shared" si="28"/>
        <v>1</v>
      </c>
      <c r="I244" t="str">
        <f t="shared" si="29"/>
        <v>03</v>
      </c>
    </row>
    <row r="245" spans="1:9" ht="25.5" customHeight="1">
      <c r="A245" t="str">
        <f t="shared" si="23"/>
        <v>1.2.2.9.1.04.00 - (-) Redução ao Valor Recuperável de Investimentos 
 - Demais Investimentos Permanentes</v>
      </c>
      <c r="B245" s="3" t="s">
        <v>2351</v>
      </c>
      <c r="C245" s="4">
        <v>16430003.25</v>
      </c>
      <c r="D245" s="1"/>
      <c r="E245" s="1">
        <f t="shared" si="30"/>
        <v>0</v>
      </c>
      <c r="F245" s="1">
        <f t="shared" si="31"/>
        <v>0</v>
      </c>
      <c r="H245" t="b">
        <f t="shared" si="28"/>
        <v>1</v>
      </c>
      <c r="I245" t="str">
        <f t="shared" si="29"/>
        <v>04</v>
      </c>
    </row>
    <row r="246" spans="1:9" ht="25.5" customHeight="1">
      <c r="A246" t="str">
        <f t="shared" si="23"/>
        <v>1.2.2.9.2.00.00 - (-) Redução ao Valor Recuperável de Investimentos 
 - Intra OFSS</v>
      </c>
      <c r="B246" s="5" t="s">
        <v>2352</v>
      </c>
      <c r="C246" s="6"/>
      <c r="D246" s="1"/>
      <c r="E246" s="1">
        <f t="shared" si="30"/>
        <v>0</v>
      </c>
      <c r="F246" s="1">
        <f t="shared" si="31"/>
        <v>0</v>
      </c>
      <c r="G246" s="14"/>
      <c r="H246" t="b">
        <f t="shared" si="28"/>
        <v>1</v>
      </c>
      <c r="I246" t="str">
        <f t="shared" si="29"/>
        <v>00</v>
      </c>
    </row>
    <row r="247" spans="1:9" ht="25.5" customHeight="1">
      <c r="A247" t="str">
        <f t="shared" si="23"/>
        <v>1.2.2.9.2.01.00 - (-) Redução ao Valor Recuperável de Investimentos 
 - Participações Permanentes</v>
      </c>
      <c r="B247" s="3" t="s">
        <v>2353</v>
      </c>
      <c r="C247" s="4"/>
      <c r="D247" s="1"/>
      <c r="E247" s="1">
        <f t="shared" si="30"/>
        <v>0</v>
      </c>
      <c r="F247" s="1">
        <f t="shared" si="31"/>
        <v>0</v>
      </c>
      <c r="H247" t="b">
        <f t="shared" si="28"/>
        <v>1</v>
      </c>
      <c r="I247" t="str">
        <f t="shared" si="29"/>
        <v>01</v>
      </c>
    </row>
    <row r="248" spans="1:9" ht="25.5" customHeight="1">
      <c r="A248" t="str">
        <f t="shared" si="23"/>
        <v>1.2.2.9.2.04.00 - (-) Redução ao Valor Recuperável de Investimentos 
 - Demais Investimentos Permanentes</v>
      </c>
      <c r="B248" s="5" t="s">
        <v>2354</v>
      </c>
      <c r="C248" s="6"/>
      <c r="D248" s="1"/>
      <c r="E248" s="1">
        <f t="shared" si="30"/>
        <v>0</v>
      </c>
      <c r="F248" s="1">
        <f t="shared" si="31"/>
        <v>0</v>
      </c>
      <c r="H248" t="b">
        <f t="shared" si="28"/>
        <v>1</v>
      </c>
      <c r="I248" t="str">
        <f t="shared" si="29"/>
        <v>04</v>
      </c>
    </row>
    <row r="249" spans="1:9" ht="25.5" customHeight="1">
      <c r="A249" t="str">
        <f t="shared" si="23"/>
        <v>1.2.2.9.3.00.00 - (-) Redução ao Valor Recuperável de Investimentos 
 - Inter OFSS - União</v>
      </c>
      <c r="B249" s="3" t="s">
        <v>2355</v>
      </c>
      <c r="C249" s="4"/>
      <c r="D249" s="1"/>
      <c r="E249" s="1">
        <f t="shared" si="30"/>
        <v>0</v>
      </c>
      <c r="F249" s="1">
        <f t="shared" si="31"/>
        <v>0</v>
      </c>
      <c r="G249" s="14"/>
      <c r="H249" t="b">
        <f t="shared" si="28"/>
        <v>1</v>
      </c>
      <c r="I249" t="str">
        <f t="shared" si="29"/>
        <v>00</v>
      </c>
    </row>
    <row r="250" spans="1:9" ht="25.5" customHeight="1">
      <c r="A250" t="str">
        <f t="shared" si="23"/>
        <v>1.2.2.9.3.01.00 - (-) Redução ao Valor Recuperável de Investimentos 
 - Participações Permanentes</v>
      </c>
      <c r="B250" s="5" t="s">
        <v>2356</v>
      </c>
      <c r="C250" s="6"/>
      <c r="D250" s="1"/>
      <c r="E250" s="1">
        <f t="shared" si="30"/>
        <v>0</v>
      </c>
      <c r="F250" s="1">
        <f t="shared" si="31"/>
        <v>0</v>
      </c>
      <c r="H250" t="b">
        <f t="shared" si="28"/>
        <v>1</v>
      </c>
      <c r="I250" t="str">
        <f t="shared" si="29"/>
        <v>01</v>
      </c>
    </row>
    <row r="251" spans="1:9" ht="25.5" customHeight="1">
      <c r="A251" t="str">
        <f t="shared" si="23"/>
        <v>1.2.2.9.3.04.00 - (-) Redução ao Valor Recuperável de Investimentos 
 - Demais Investimentos Permanentes</v>
      </c>
      <c r="B251" s="3" t="s">
        <v>2357</v>
      </c>
      <c r="C251" s="4"/>
      <c r="D251" s="1"/>
      <c r="E251" s="1">
        <f t="shared" si="30"/>
        <v>0</v>
      </c>
      <c r="F251" s="1">
        <f t="shared" si="31"/>
        <v>0</v>
      </c>
      <c r="H251" t="b">
        <f t="shared" si="28"/>
        <v>1</v>
      </c>
      <c r="I251" t="str">
        <f t="shared" si="29"/>
        <v>04</v>
      </c>
    </row>
    <row r="252" spans="1:9" ht="25.5" customHeight="1">
      <c r="A252" t="str">
        <f t="shared" si="23"/>
        <v>1.2.2.9.4.00.00 - (-) Redução ao Valor Recuperável de Investimentos 
 - Inter OFSS - Estado</v>
      </c>
      <c r="B252" s="5" t="s">
        <v>2358</v>
      </c>
      <c r="C252" s="6">
        <v>53151683.759999998</v>
      </c>
      <c r="D252" s="1"/>
      <c r="E252" s="1">
        <f t="shared" si="30"/>
        <v>53151683.759999998</v>
      </c>
      <c r="F252" s="1">
        <f t="shared" si="31"/>
        <v>0</v>
      </c>
      <c r="G252" s="14"/>
      <c r="H252" t="b">
        <f t="shared" si="28"/>
        <v>1</v>
      </c>
      <c r="I252" t="str">
        <f t="shared" si="29"/>
        <v>00</v>
      </c>
    </row>
    <row r="253" spans="1:9" ht="25.5" customHeight="1">
      <c r="A253" t="str">
        <f t="shared" si="23"/>
        <v>1.2.2.9.4.01.00 - (-) Redução ao Valor Recuperável de Investimentos 
 - Participações Permanentes</v>
      </c>
      <c r="B253" s="3" t="s">
        <v>2359</v>
      </c>
      <c r="C253" s="4">
        <v>53151683.759999998</v>
      </c>
      <c r="D253" s="1"/>
      <c r="E253" s="1">
        <f t="shared" si="30"/>
        <v>0</v>
      </c>
      <c r="F253" s="1">
        <f t="shared" si="31"/>
        <v>0</v>
      </c>
      <c r="H253" t="b">
        <f t="shared" si="28"/>
        <v>1</v>
      </c>
      <c r="I253" t="str">
        <f t="shared" si="29"/>
        <v>01</v>
      </c>
    </row>
    <row r="254" spans="1:9" ht="25.5" customHeight="1">
      <c r="A254" t="str">
        <f t="shared" si="23"/>
        <v>1.2.2.9.4.04.00 - (-) Redução ao Valor Recuperável de Investimentos 
 - Demais Investimentos Permanentes</v>
      </c>
      <c r="B254" s="5" t="s">
        <v>2360</v>
      </c>
      <c r="C254" s="6"/>
      <c r="D254" s="1"/>
      <c r="E254" s="1">
        <f t="shared" si="30"/>
        <v>0</v>
      </c>
      <c r="F254" s="1">
        <f t="shared" si="31"/>
        <v>0</v>
      </c>
      <c r="H254" t="b">
        <f t="shared" si="28"/>
        <v>1</v>
      </c>
      <c r="I254" t="str">
        <f t="shared" si="29"/>
        <v>04</v>
      </c>
    </row>
    <row r="255" spans="1:9" ht="25.5" customHeight="1">
      <c r="A255" t="str">
        <f t="shared" si="23"/>
        <v>1.2.2.9.5.00.00 - (-) Redução ao Valor Recuperável de Investimentos 
 - Inter OFSS - Município</v>
      </c>
      <c r="B255" s="3" t="s">
        <v>2361</v>
      </c>
      <c r="C255" s="4"/>
      <c r="D255" s="1"/>
      <c r="E255" s="1">
        <f t="shared" si="30"/>
        <v>0</v>
      </c>
      <c r="F255" s="1">
        <f t="shared" si="31"/>
        <v>0</v>
      </c>
      <c r="G255" s="14"/>
      <c r="H255" t="b">
        <f t="shared" si="28"/>
        <v>1</v>
      </c>
      <c r="I255" t="str">
        <f t="shared" si="29"/>
        <v>00</v>
      </c>
    </row>
    <row r="256" spans="1:9" ht="25.5" customHeight="1">
      <c r="A256" t="str">
        <f t="shared" si="23"/>
        <v>1.2.2.9.5.01.00 - (-) Redução ao Valor Recuperável de Investimentos 
 - Participações Permanentes</v>
      </c>
      <c r="B256" s="5" t="s">
        <v>2362</v>
      </c>
      <c r="C256" s="6"/>
      <c r="D256" s="1"/>
      <c r="E256" s="1">
        <f t="shared" si="30"/>
        <v>0</v>
      </c>
      <c r="F256" s="1">
        <f t="shared" si="31"/>
        <v>0</v>
      </c>
      <c r="H256" t="b">
        <f t="shared" si="28"/>
        <v>1</v>
      </c>
      <c r="I256" t="str">
        <f t="shared" si="29"/>
        <v>01</v>
      </c>
    </row>
    <row r="257" spans="1:9" ht="25.5" customHeight="1">
      <c r="A257" t="str">
        <f t="shared" si="23"/>
        <v>1.2.2.9.5.04.00 - (-) Redução ao Valor Recuperável de Investimentos 
 - Demais Investimentos Permanentes</v>
      </c>
      <c r="B257" s="3" t="s">
        <v>2363</v>
      </c>
      <c r="C257" s="4"/>
      <c r="D257" s="1"/>
      <c r="E257" s="1">
        <f t="shared" si="30"/>
        <v>0</v>
      </c>
      <c r="F257" s="1">
        <f t="shared" si="31"/>
        <v>0</v>
      </c>
      <c r="H257" t="b">
        <f t="shared" si="28"/>
        <v>1</v>
      </c>
      <c r="I257" t="str">
        <f t="shared" si="29"/>
        <v>04</v>
      </c>
    </row>
    <row r="258" spans="1:9" ht="12.75" customHeight="1">
      <c r="A258" t="str">
        <f t="shared" si="23"/>
        <v>1.2.3.0.0.00.00 - Imobilizado</v>
      </c>
      <c r="B258" s="5" t="s">
        <v>2364</v>
      </c>
      <c r="C258" s="6">
        <v>343712446075.76001</v>
      </c>
      <c r="D258" s="1"/>
      <c r="E258" s="1">
        <f>E259+E261-E263-E271</f>
        <v>0</v>
      </c>
      <c r="F258" s="1">
        <f>F259+F261-F263-F271</f>
        <v>343712446075.76001</v>
      </c>
      <c r="H258" t="b">
        <f t="shared" si="28"/>
        <v>1</v>
      </c>
      <c r="I258" t="str">
        <f t="shared" si="29"/>
        <v>00</v>
      </c>
    </row>
    <row r="259" spans="1:9" ht="12.75" customHeight="1">
      <c r="A259" t="str">
        <f t="shared" si="23"/>
        <v>1.2.3.1.0.00.00 - Bens Moveis</v>
      </c>
      <c r="B259" s="3" t="s">
        <v>2365</v>
      </c>
      <c r="C259" s="4">
        <v>66795852013.080002</v>
      </c>
      <c r="D259" s="1"/>
      <c r="E259" s="1">
        <f>E260</f>
        <v>0</v>
      </c>
      <c r="F259" s="1">
        <f>F260</f>
        <v>66795852013.080002</v>
      </c>
      <c r="H259" t="b">
        <f t="shared" si="28"/>
        <v>1</v>
      </c>
      <c r="I259" t="str">
        <f t="shared" si="29"/>
        <v>00</v>
      </c>
    </row>
    <row r="260" spans="1:9" ht="12.75" customHeight="1">
      <c r="A260" t="str">
        <f t="shared" ref="A260:A323" si="32">TRIM(B260)</f>
        <v>1.2.3.1.1.00.00 - Bens Móveis - Consolidação</v>
      </c>
      <c r="B260" s="5" t="s">
        <v>2366</v>
      </c>
      <c r="C260" s="6">
        <v>66795852013.080002</v>
      </c>
      <c r="D260" s="1"/>
      <c r="E260" s="1">
        <f>SUMIF(A260:B260,"*intra*",C260:D260)+SUMIF(A260:B260,"*inter*",C260:D260)</f>
        <v>0</v>
      </c>
      <c r="F260" s="1">
        <f>SUMIF(A260:B260,"*consolidação*",C260:D260)</f>
        <v>66795852013.080002</v>
      </c>
      <c r="H260" t="b">
        <f t="shared" si="28"/>
        <v>1</v>
      </c>
      <c r="I260" t="str">
        <f t="shared" si="29"/>
        <v>00</v>
      </c>
    </row>
    <row r="261" spans="1:9" ht="12.75" customHeight="1">
      <c r="A261" t="str">
        <f t="shared" si="32"/>
        <v>1.2.3.2.0.00.00 - Bens Imóveis</v>
      </c>
      <c r="B261" s="3" t="s">
        <v>2367</v>
      </c>
      <c r="C261" s="4">
        <v>285613347402.66998</v>
      </c>
      <c r="D261" s="1"/>
      <c r="E261" s="1">
        <f>E262</f>
        <v>0</v>
      </c>
      <c r="F261" s="1">
        <f>F262</f>
        <v>285613347402.66998</v>
      </c>
      <c r="H261" t="b">
        <f t="shared" si="28"/>
        <v>1</v>
      </c>
      <c r="I261" t="str">
        <f t="shared" si="29"/>
        <v>00</v>
      </c>
    </row>
    <row r="262" spans="1:9" ht="12.75" customHeight="1">
      <c r="A262" t="str">
        <f t="shared" si="32"/>
        <v>1.2.3.2.1.00.00 - Bens Imóveis - Consolidação</v>
      </c>
      <c r="B262" s="5" t="s">
        <v>2368</v>
      </c>
      <c r="C262" s="6">
        <v>285613347402.66998</v>
      </c>
      <c r="D262" s="1"/>
      <c r="E262" s="1">
        <f>SUMIF(A262:B262,"*intra*",C262:D262)+SUMIF(A262:B262,"*inter*",C262:D262)</f>
        <v>0</v>
      </c>
      <c r="F262" s="1">
        <f>SUMIF(A262:B262,"*consolidação*",C262:D262)</f>
        <v>285613347402.66998</v>
      </c>
      <c r="H262" t="b">
        <f t="shared" si="28"/>
        <v>1</v>
      </c>
      <c r="I262" t="str">
        <f t="shared" si="29"/>
        <v>00</v>
      </c>
    </row>
    <row r="263" spans="1:9" ht="12.75" customHeight="1">
      <c r="A263" t="str">
        <f t="shared" si="32"/>
        <v>1.2.3.8.0.00.00 - (-) Depreciação, Exaustão e Amortização Acumuladas</v>
      </c>
      <c r="B263" s="3" t="s">
        <v>2369</v>
      </c>
      <c r="C263" s="4">
        <v>8285978682.7700005</v>
      </c>
      <c r="D263" s="1"/>
      <c r="E263" s="1">
        <f>E264</f>
        <v>0</v>
      </c>
      <c r="F263" s="1">
        <f>F264</f>
        <v>8285978682.7700005</v>
      </c>
      <c r="H263" t="b">
        <f t="shared" si="28"/>
        <v>1</v>
      </c>
      <c r="I263" t="str">
        <f t="shared" si="29"/>
        <v>00</v>
      </c>
    </row>
    <row r="264" spans="1:9" ht="25.5" customHeight="1">
      <c r="A264" t="str">
        <f t="shared" si="32"/>
        <v>1.2.3.8.1.00.00 - (-) Depreciação, Exaustão e Amortização Acumuladas 
 - Consolidação</v>
      </c>
      <c r="B264" s="5" t="s">
        <v>2370</v>
      </c>
      <c r="C264" s="6">
        <v>8285978682.7700005</v>
      </c>
      <c r="D264" s="1"/>
      <c r="E264" s="1">
        <f t="shared" ref="E264:E270" si="33">SUMIF(A264:B264,"*intra*",C264:D264)+SUMIF(A264:B264,"*inter*",C264:D264)</f>
        <v>0</v>
      </c>
      <c r="F264" s="1">
        <f t="shared" ref="F264:F270" si="34">SUMIF(A264:B264,"*consolidação*",C264:D264)</f>
        <v>8285978682.7700005</v>
      </c>
      <c r="G264" s="14"/>
      <c r="H264" t="b">
        <f t="shared" si="28"/>
        <v>1</v>
      </c>
      <c r="I264" t="str">
        <f t="shared" si="29"/>
        <v>00</v>
      </c>
    </row>
    <row r="265" spans="1:9" ht="12.75" customHeight="1">
      <c r="A265" t="str">
        <f t="shared" si="32"/>
        <v>1.2.3.8.1.01.00 - (-) Depreciação Acumulada - Bens Móveis</v>
      </c>
      <c r="B265" s="3" t="s">
        <v>2371</v>
      </c>
      <c r="C265" s="4">
        <v>5639833229.8900003</v>
      </c>
      <c r="D265" s="1"/>
      <c r="E265" s="1">
        <f t="shared" si="33"/>
        <v>0</v>
      </c>
      <c r="F265" s="1">
        <f t="shared" si="34"/>
        <v>0</v>
      </c>
      <c r="H265" t="b">
        <f t="shared" si="28"/>
        <v>1</v>
      </c>
      <c r="I265" t="str">
        <f t="shared" si="29"/>
        <v>01</v>
      </c>
    </row>
    <row r="266" spans="1:9" ht="12.75" customHeight="1">
      <c r="A266" t="str">
        <f t="shared" si="32"/>
        <v>1.2.3.8.1.02.00 - (-) Depreciação Acumulada - Bens Imóveis</v>
      </c>
      <c r="B266" s="5" t="s">
        <v>2372</v>
      </c>
      <c r="C266" s="6">
        <v>2595293668.9000001</v>
      </c>
      <c r="D266" s="1"/>
      <c r="E266" s="1">
        <f t="shared" si="33"/>
        <v>0</v>
      </c>
      <c r="F266" s="1">
        <f t="shared" si="34"/>
        <v>0</v>
      </c>
      <c r="H266" t="b">
        <f t="shared" si="28"/>
        <v>1</v>
      </c>
      <c r="I266" t="str">
        <f t="shared" si="29"/>
        <v>02</v>
      </c>
    </row>
    <row r="267" spans="1:9" ht="12.75" customHeight="1">
      <c r="A267" t="str">
        <f t="shared" si="32"/>
        <v>1.2.3.8.1.03.00 - (-) Exaustão Acumulada - Bens Móveis</v>
      </c>
      <c r="B267" s="3" t="s">
        <v>2373</v>
      </c>
      <c r="C267" s="4">
        <v>5318797.63</v>
      </c>
      <c r="D267" s="1"/>
      <c r="E267" s="1">
        <f t="shared" si="33"/>
        <v>0</v>
      </c>
      <c r="F267" s="1">
        <f t="shared" si="34"/>
        <v>0</v>
      </c>
      <c r="H267" t="b">
        <f t="shared" si="28"/>
        <v>1</v>
      </c>
      <c r="I267" t="str">
        <f t="shared" si="29"/>
        <v>03</v>
      </c>
    </row>
    <row r="268" spans="1:9" ht="12.75" customHeight="1">
      <c r="A268" t="str">
        <f t="shared" si="32"/>
        <v>1.2.3.8.1.04.00 - (-) Exaustão Acumulada - Bens Imóveis</v>
      </c>
      <c r="B268" s="5" t="s">
        <v>2374</v>
      </c>
      <c r="C268" s="6">
        <v>6788586.2800000003</v>
      </c>
      <c r="D268" s="1"/>
      <c r="E268" s="1">
        <f t="shared" si="33"/>
        <v>0</v>
      </c>
      <c r="F268" s="1">
        <f t="shared" si="34"/>
        <v>0</v>
      </c>
      <c r="H268" t="b">
        <f t="shared" si="28"/>
        <v>1</v>
      </c>
      <c r="I268" t="str">
        <f t="shared" si="29"/>
        <v>04</v>
      </c>
    </row>
    <row r="269" spans="1:9" ht="12.75" customHeight="1">
      <c r="A269" t="str">
        <f t="shared" si="32"/>
        <v>1.2.3.8.1.05.00 - (-) Amortização Acumulada - Bens Móveis</v>
      </c>
      <c r="B269" s="3" t="s">
        <v>2375</v>
      </c>
      <c r="C269" s="4">
        <v>13276386.140000001</v>
      </c>
      <c r="D269" s="1"/>
      <c r="E269" s="1">
        <f t="shared" si="33"/>
        <v>0</v>
      </c>
      <c r="F269" s="1">
        <f t="shared" si="34"/>
        <v>0</v>
      </c>
      <c r="H269" t="b">
        <f t="shared" si="28"/>
        <v>1</v>
      </c>
      <c r="I269" t="str">
        <f t="shared" si="29"/>
        <v>05</v>
      </c>
    </row>
    <row r="270" spans="1:9" ht="12.75" customHeight="1">
      <c r="A270" t="str">
        <f t="shared" si="32"/>
        <v>1.2.3.8.1.06.00 - (-) Amortização Acumulada - Bens Imóveis</v>
      </c>
      <c r="B270" s="5" t="s">
        <v>2376</v>
      </c>
      <c r="C270" s="6">
        <v>25468013.93</v>
      </c>
      <c r="D270" s="1"/>
      <c r="E270" s="1">
        <f t="shared" si="33"/>
        <v>0</v>
      </c>
      <c r="F270" s="1">
        <f t="shared" si="34"/>
        <v>0</v>
      </c>
      <c r="H270" t="b">
        <f t="shared" si="28"/>
        <v>1</v>
      </c>
      <c r="I270" t="str">
        <f t="shared" si="29"/>
        <v>06</v>
      </c>
    </row>
    <row r="271" spans="1:9" ht="12.75" customHeight="1">
      <c r="A271" t="str">
        <f t="shared" si="32"/>
        <v>1.2.3.9.0.00.00 - (-) Redução ao Valor Recuperável de Imobilizado</v>
      </c>
      <c r="B271" s="3" t="s">
        <v>2377</v>
      </c>
      <c r="C271" s="4">
        <v>410774657.22000003</v>
      </c>
      <c r="D271" s="1"/>
      <c r="E271" s="1">
        <f>E272</f>
        <v>0</v>
      </c>
      <c r="F271" s="1">
        <f>F272</f>
        <v>410774657.22000003</v>
      </c>
      <c r="H271" t="b">
        <f t="shared" si="28"/>
        <v>1</v>
      </c>
      <c r="I271" t="str">
        <f t="shared" si="29"/>
        <v>00</v>
      </c>
    </row>
    <row r="272" spans="1:9" ht="25.5" customHeight="1">
      <c r="A272" t="str">
        <f t="shared" si="32"/>
        <v>1.2.3.9.1.00.00 - (-) Redução ao Valor Recuperável de Imobilizado - 
 Consolidação</v>
      </c>
      <c r="B272" s="5" t="s">
        <v>2378</v>
      </c>
      <c r="C272" s="6">
        <v>410774657.22000003</v>
      </c>
      <c r="D272" s="1"/>
      <c r="E272" s="1">
        <f>SUMIF(A272:B272,"*intra*",C272:D272)+SUMIF(A272:B272,"*inter*",C272:D272)</f>
        <v>0</v>
      </c>
      <c r="F272" s="1">
        <f>SUMIF(A272:B272,"*consolidação*",C272:D272)</f>
        <v>410774657.22000003</v>
      </c>
      <c r="G272" s="13"/>
      <c r="H272" t="b">
        <f t="shared" si="28"/>
        <v>1</v>
      </c>
      <c r="I272" t="str">
        <f t="shared" si="29"/>
        <v>00</v>
      </c>
    </row>
    <row r="273" spans="1:9" ht="25.5" customHeight="1">
      <c r="A273" t="str">
        <f t="shared" si="32"/>
        <v>1.2.3.9.1.01.00 - (-) Redução ao Valor Recuperável de Imobilizado - 
 Bens Moveis</v>
      </c>
      <c r="B273" s="3" t="s">
        <v>2379</v>
      </c>
      <c r="C273" s="4">
        <v>34368210.350000001</v>
      </c>
      <c r="D273" s="1"/>
      <c r="E273" s="1">
        <f>SUMIF(A273:B273,"*intra*",C273:D273)+SUMIF(A273:B273,"*inter*",C273:D273)</f>
        <v>0</v>
      </c>
      <c r="F273" s="1">
        <f>SUMIF(A273:B273,"*consolidação*",C273:D273)</f>
        <v>0</v>
      </c>
      <c r="H273" t="b">
        <f t="shared" si="28"/>
        <v>1</v>
      </c>
      <c r="I273" t="str">
        <f t="shared" si="29"/>
        <v>01</v>
      </c>
    </row>
    <row r="274" spans="1:9" ht="25.5" customHeight="1">
      <c r="A274" t="str">
        <f t="shared" si="32"/>
        <v>1.2.3.9.1.02.00 - (-) Redução ao Valor Recuperável de Imobilizado - 
 Bens Imóveis</v>
      </c>
      <c r="B274" s="5" t="s">
        <v>2380</v>
      </c>
      <c r="C274" s="6">
        <v>376406446.87</v>
      </c>
      <c r="D274" s="1"/>
      <c r="E274" s="1">
        <f>SUMIF(A274:B274,"*intra*",C274:D274)+SUMIF(A274:B274,"*inter*",C274:D274)</f>
        <v>0</v>
      </c>
      <c r="F274" s="1">
        <f>SUMIF(A274:B274,"*consolidação*",C274:D274)</f>
        <v>0</v>
      </c>
      <c r="H274" t="b">
        <f t="shared" si="28"/>
        <v>1</v>
      </c>
      <c r="I274" t="str">
        <f t="shared" si="29"/>
        <v>02</v>
      </c>
    </row>
    <row r="275" spans="1:9" ht="12.75" customHeight="1">
      <c r="A275" t="str">
        <f t="shared" si="32"/>
        <v>1.2.4.0.0.00.00 - Intangível</v>
      </c>
      <c r="B275" s="3" t="s">
        <v>2381</v>
      </c>
      <c r="C275" s="4">
        <v>529121231.43000001</v>
      </c>
      <c r="D275" s="1"/>
      <c r="E275" s="1">
        <f>E276+E278+E280-E282-E287</f>
        <v>0</v>
      </c>
      <c r="F275" s="1">
        <f>F276+F278+F280-F282-F287</f>
        <v>529121231.43000001</v>
      </c>
      <c r="H275" t="b">
        <f t="shared" si="28"/>
        <v>1</v>
      </c>
      <c r="I275" t="str">
        <f t="shared" si="29"/>
        <v>00</v>
      </c>
    </row>
    <row r="276" spans="1:9" ht="12.75" customHeight="1">
      <c r="A276" t="str">
        <f t="shared" si="32"/>
        <v>1.2.4.1.0.00.00 - Softwares</v>
      </c>
      <c r="B276" s="5" t="s">
        <v>2382</v>
      </c>
      <c r="C276" s="6">
        <v>506104272.87</v>
      </c>
      <c r="D276" s="1"/>
      <c r="E276" s="1">
        <f>E277</f>
        <v>0</v>
      </c>
      <c r="F276" s="1">
        <f>F277</f>
        <v>506104272.87</v>
      </c>
      <c r="H276" t="b">
        <f t="shared" si="28"/>
        <v>1</v>
      </c>
      <c r="I276" t="str">
        <f t="shared" si="29"/>
        <v>00</v>
      </c>
    </row>
    <row r="277" spans="1:9" ht="12.75" customHeight="1">
      <c r="A277" t="str">
        <f t="shared" si="32"/>
        <v>1.2.4.1.1.00.00 - Softwares - Consolidação</v>
      </c>
      <c r="B277" s="3" t="s">
        <v>2383</v>
      </c>
      <c r="C277" s="4">
        <v>506104272.87</v>
      </c>
      <c r="D277" s="1"/>
      <c r="E277" s="1">
        <f>SUMIF(A277:B277,"*intra*",C277:D277)+SUMIF(A277:B277,"*inter*",C277:D277)</f>
        <v>0</v>
      </c>
      <c r="F277" s="1">
        <f>SUMIF(A277:B277,"*consolidação*",C277:D277)</f>
        <v>506104272.87</v>
      </c>
      <c r="H277" t="b">
        <f t="shared" si="28"/>
        <v>1</v>
      </c>
      <c r="I277" t="str">
        <f t="shared" si="29"/>
        <v>00</v>
      </c>
    </row>
    <row r="278" spans="1:9" ht="12.75" customHeight="1">
      <c r="A278" t="str">
        <f t="shared" si="32"/>
        <v>1.2.4.2.0.00.00 - Marcas, Direitos e Patentes Industriais</v>
      </c>
      <c r="B278" s="5" t="s">
        <v>2384</v>
      </c>
      <c r="C278" s="6">
        <v>85155950.049999997</v>
      </c>
      <c r="D278" s="1"/>
      <c r="E278" s="1">
        <f>E279</f>
        <v>0</v>
      </c>
      <c r="F278" s="1">
        <f>F279</f>
        <v>85155950.049999997</v>
      </c>
      <c r="H278" t="b">
        <f t="shared" si="28"/>
        <v>1</v>
      </c>
      <c r="I278" t="str">
        <f t="shared" si="29"/>
        <v>00</v>
      </c>
    </row>
    <row r="279" spans="1:9" ht="25.5" customHeight="1">
      <c r="A279" t="str">
        <f t="shared" si="32"/>
        <v>1.2.4.2.1.00.00 - Marcas, Direitos e Patentes Industriais - 
 Consolidação</v>
      </c>
      <c r="B279" s="3" t="s">
        <v>2385</v>
      </c>
      <c r="C279" s="4">
        <v>85155950.049999997</v>
      </c>
      <c r="D279" s="1"/>
      <c r="E279" s="1">
        <f>SUMIF(A279:B279,"*intra*",C279:D279)+SUMIF(A279:B279,"*inter*",C279:D279)</f>
        <v>0</v>
      </c>
      <c r="F279" s="1">
        <f>SUMIF(A279:B279,"*consolidação*",C279:D279)</f>
        <v>85155950.049999997</v>
      </c>
      <c r="H279" t="b">
        <f t="shared" si="28"/>
        <v>1</v>
      </c>
      <c r="I279" t="str">
        <f t="shared" si="29"/>
        <v>00</v>
      </c>
    </row>
    <row r="280" spans="1:9" ht="12.75" customHeight="1">
      <c r="A280" t="str">
        <f t="shared" si="32"/>
        <v>1.2.4.3.0.00.00 - Direito de Uso de Imóveis</v>
      </c>
      <c r="B280" s="5" t="s">
        <v>2386</v>
      </c>
      <c r="C280" s="6">
        <v>44053719.079999998</v>
      </c>
      <c r="D280" s="1"/>
      <c r="E280" s="1">
        <f>E281</f>
        <v>0</v>
      </c>
      <c r="F280" s="1">
        <f>F281</f>
        <v>44053719.079999998</v>
      </c>
      <c r="H280" t="b">
        <f t="shared" si="28"/>
        <v>1</v>
      </c>
      <c r="I280" t="str">
        <f t="shared" si="29"/>
        <v>00</v>
      </c>
    </row>
    <row r="281" spans="1:9" ht="12.75" customHeight="1">
      <c r="A281" t="str">
        <f t="shared" si="32"/>
        <v>1.2.4.3.1.00.00 - Direito de Uso de Imóveis - Consolidação</v>
      </c>
      <c r="B281" s="3" t="s">
        <v>2387</v>
      </c>
      <c r="C281" s="4">
        <v>44053719.079999998</v>
      </c>
      <c r="D281" s="1"/>
      <c r="E281" s="1">
        <f>SUMIF(A281:B281,"*intra*",C281:D281)+SUMIF(A281:B281,"*inter*",C281:D281)</f>
        <v>0</v>
      </c>
      <c r="F281" s="1">
        <f>SUMIF(A281:B281,"*consolidação*",C281:D281)</f>
        <v>44053719.079999998</v>
      </c>
      <c r="H281" t="b">
        <f t="shared" si="28"/>
        <v>1</v>
      </c>
      <c r="I281" t="str">
        <f t="shared" si="29"/>
        <v>00</v>
      </c>
    </row>
    <row r="282" spans="1:9" ht="12.75" customHeight="1">
      <c r="A282" t="str">
        <f t="shared" si="32"/>
        <v>1.2.4.8.0.00.00 - (-) Amortização Acumulada</v>
      </c>
      <c r="B282" s="5" t="s">
        <v>2388</v>
      </c>
      <c r="C282" s="6">
        <v>104703089.05</v>
      </c>
      <c r="D282" s="1"/>
      <c r="E282" s="1">
        <f>E283</f>
        <v>0</v>
      </c>
      <c r="F282" s="1">
        <f>F283</f>
        <v>104703089.05</v>
      </c>
      <c r="H282" t="b">
        <f t="shared" si="28"/>
        <v>1</v>
      </c>
      <c r="I282" t="str">
        <f t="shared" si="29"/>
        <v>00</v>
      </c>
    </row>
    <row r="283" spans="1:9" ht="12.75" customHeight="1">
      <c r="A283" t="str">
        <f t="shared" si="32"/>
        <v>1.2.4.8.1.00.00 - (-) Amortização Acumulada - Consolidação</v>
      </c>
      <c r="B283" s="3" t="s">
        <v>2389</v>
      </c>
      <c r="C283" s="4">
        <v>104703089.05</v>
      </c>
      <c r="D283" s="1"/>
      <c r="E283" s="1">
        <f>SUMIF(A283:B283,"*intra*",C283:D283)+SUMIF(A283:B283,"*inter*",C283:D283)</f>
        <v>0</v>
      </c>
      <c r="F283" s="1">
        <f>SUMIF(A283:B283,"*consolidação*",C283:D283)</f>
        <v>104703089.05</v>
      </c>
      <c r="G283" s="14"/>
      <c r="H283" t="b">
        <f t="shared" si="28"/>
        <v>1</v>
      </c>
      <c r="I283" t="str">
        <f t="shared" si="29"/>
        <v>00</v>
      </c>
    </row>
    <row r="284" spans="1:9" ht="12.75" customHeight="1">
      <c r="A284" t="str">
        <f t="shared" si="32"/>
        <v>1.2.4.8.1.01.00 - (-) Amortização Acumulada - Softwares</v>
      </c>
      <c r="B284" s="5" t="s">
        <v>2390</v>
      </c>
      <c r="C284" s="6">
        <v>104415644.91</v>
      </c>
      <c r="D284" s="1"/>
      <c r="E284" s="1">
        <f>SUMIF(A284:B284,"*intra*",C284:D284)+SUMIF(A284:B284,"*inter*",C284:D284)</f>
        <v>0</v>
      </c>
      <c r="F284" s="1">
        <f>SUMIF(A284:B284,"*consolidação*",C284:D284)</f>
        <v>0</v>
      </c>
      <c r="H284" t="b">
        <f t="shared" si="28"/>
        <v>1</v>
      </c>
      <c r="I284" t="str">
        <f t="shared" si="29"/>
        <v>01</v>
      </c>
    </row>
    <row r="285" spans="1:9" ht="25.5" customHeight="1">
      <c r="A285" t="str">
        <f t="shared" si="32"/>
        <v>1.2.4.8.1.02.00 - (-) Amortização Acumulada - Marcas, Direitos e 
 Patentes</v>
      </c>
      <c r="B285" s="3" t="s">
        <v>2391</v>
      </c>
      <c r="C285" s="4">
        <v>190702.54</v>
      </c>
      <c r="D285" s="1"/>
      <c r="E285" s="1">
        <f>SUMIF(A285:B285,"*intra*",C285:D285)+SUMIF(A285:B285,"*inter*",C285:D285)</f>
        <v>0</v>
      </c>
      <c r="F285" s="1">
        <f>SUMIF(A285:B285,"*consolidação*",C285:D285)</f>
        <v>0</v>
      </c>
      <c r="H285" t="b">
        <f t="shared" si="28"/>
        <v>1</v>
      </c>
      <c r="I285" t="str">
        <f t="shared" si="29"/>
        <v>02</v>
      </c>
    </row>
    <row r="286" spans="1:9" ht="25.5" customHeight="1">
      <c r="A286" t="str">
        <f t="shared" si="32"/>
        <v>1.2.4.8.1.03.00 - (-) Amortização Acumulada - Direito de Uso de 
 Imóveis</v>
      </c>
      <c r="B286" s="5" t="s">
        <v>2392</v>
      </c>
      <c r="C286" s="6">
        <v>96741.6</v>
      </c>
      <c r="D286" s="1"/>
      <c r="E286" s="1">
        <f>SUMIF(A286:B286,"*intra*",C286:D286)+SUMIF(A286:B286,"*inter*",C286:D286)</f>
        <v>0</v>
      </c>
      <c r="F286" s="1">
        <f>SUMIF(A286:B286,"*consolidação*",C286:D286)</f>
        <v>0</v>
      </c>
      <c r="H286" t="b">
        <f t="shared" si="28"/>
        <v>1</v>
      </c>
      <c r="I286" t="str">
        <f t="shared" si="29"/>
        <v>03</v>
      </c>
    </row>
    <row r="287" spans="1:9" ht="12.75" customHeight="1">
      <c r="A287" t="str">
        <f t="shared" si="32"/>
        <v>1.2.4.9.0.00.00 - (-) Redução ao Valor Recuperável de Intangível</v>
      </c>
      <c r="B287" s="3" t="s">
        <v>2393</v>
      </c>
      <c r="C287" s="4">
        <v>1489621.52</v>
      </c>
      <c r="D287" s="1"/>
      <c r="E287" s="1">
        <f>E288</f>
        <v>0</v>
      </c>
      <c r="F287" s="1">
        <f>F288</f>
        <v>1489621.52</v>
      </c>
      <c r="H287" t="b">
        <f t="shared" ref="H287:H350" si="35">IF(I287="00",C287=E287+F287,TRUE)</f>
        <v>1</v>
      </c>
      <c r="I287" t="str">
        <f t="shared" si="29"/>
        <v>00</v>
      </c>
    </row>
    <row r="288" spans="1:9" ht="25.5" customHeight="1">
      <c r="A288" t="str">
        <f t="shared" si="32"/>
        <v>1.2.4.9.1.00.00 - (-) Redução ao Valor Recuperável de Intangível - 
 Consolidação</v>
      </c>
      <c r="B288" s="5" t="s">
        <v>2394</v>
      </c>
      <c r="C288" s="6">
        <v>1489621.52</v>
      </c>
      <c r="D288" s="1"/>
      <c r="E288" s="1">
        <f>SUMIF(A288:B288,"*intra*",C288:D288)+SUMIF(A288:B288,"*inter*",C288:D288)</f>
        <v>0</v>
      </c>
      <c r="F288" s="1">
        <f>SUMIF(A288:B288,"*consolidação*",C288:D288)</f>
        <v>1489621.52</v>
      </c>
      <c r="G288" s="14"/>
      <c r="H288" t="b">
        <f t="shared" si="35"/>
        <v>1</v>
      </c>
      <c r="I288" t="str">
        <f t="shared" ref="I288:I351" si="36">MID(A288,11,2)</f>
        <v>00</v>
      </c>
    </row>
    <row r="289" spans="1:9" ht="25.5" customHeight="1">
      <c r="A289" t="str">
        <f t="shared" si="32"/>
        <v>1.2.4.9.1.01.00 - (-) Redução ao Valor Recuperável de Intangível - 
 Softwares</v>
      </c>
      <c r="B289" s="3" t="s">
        <v>2395</v>
      </c>
      <c r="C289" s="4">
        <v>120899.28</v>
      </c>
      <c r="D289" s="1"/>
      <c r="E289" s="1">
        <f>SUMIF(A289:B289,"*intra*",C289:D289)+SUMIF(A289:B289,"*inter*",C289:D289)</f>
        <v>0</v>
      </c>
      <c r="F289" s="1">
        <f>SUMIF(A289:B289,"*consolidação*",C289:D289)</f>
        <v>0</v>
      </c>
      <c r="H289" t="b">
        <f t="shared" si="35"/>
        <v>1</v>
      </c>
      <c r="I289" t="str">
        <f t="shared" si="36"/>
        <v>01</v>
      </c>
    </row>
    <row r="290" spans="1:9" ht="25.5" customHeight="1">
      <c r="A290" t="str">
        <f t="shared" si="32"/>
        <v>1.2.4.9.1.02.00 - (-) Redução ao Valor Recuperável de Intangível - 
 Marcas, Direitos e Patentes</v>
      </c>
      <c r="B290" s="5" t="s">
        <v>2396</v>
      </c>
      <c r="C290" s="6">
        <v>395817.69</v>
      </c>
      <c r="D290" s="1"/>
      <c r="E290" s="1">
        <f>SUMIF(A290:B290,"*intra*",C290:D290)+SUMIF(A290:B290,"*inter*",C290:D290)</f>
        <v>0</v>
      </c>
      <c r="F290" s="1">
        <f>SUMIF(A290:B290,"*consolidação*",C290:D290)</f>
        <v>0</v>
      </c>
      <c r="H290" t="b">
        <f t="shared" si="35"/>
        <v>1</v>
      </c>
      <c r="I290" t="str">
        <f t="shared" si="36"/>
        <v>02</v>
      </c>
    </row>
    <row r="291" spans="1:9" ht="25.5" customHeight="1">
      <c r="A291" t="str">
        <f t="shared" si="32"/>
        <v>1.2.4.9.1.03.00 - (-) Redução ao Valor Recuperável de Intangível - 
 Direito de Uso</v>
      </c>
      <c r="B291" s="3" t="s">
        <v>2397</v>
      </c>
      <c r="C291" s="4">
        <v>972904.55</v>
      </c>
      <c r="D291" s="1"/>
      <c r="E291" s="1">
        <f>SUMIF(A291:B291,"*intra*",C291:D291)+SUMIF(A291:B291,"*inter*",C291:D291)</f>
        <v>0</v>
      </c>
      <c r="F291" s="1">
        <f>SUMIF(A291:B291,"*consolidação*",C291:D291)</f>
        <v>0</v>
      </c>
      <c r="H291" t="b">
        <f t="shared" si="35"/>
        <v>1</v>
      </c>
      <c r="I291" t="str">
        <f t="shared" si="36"/>
        <v>03</v>
      </c>
    </row>
    <row r="292" spans="1:9" ht="12.75" customHeight="1">
      <c r="A292" t="str">
        <f t="shared" si="32"/>
        <v>1.2.5.0.0.00.00 - Diferido</v>
      </c>
      <c r="B292" s="5" t="s">
        <v>2398</v>
      </c>
      <c r="C292" s="6">
        <v>54980605.939999998</v>
      </c>
      <c r="D292" s="1"/>
      <c r="E292" s="1">
        <f>E295+E293+E297</f>
        <v>0</v>
      </c>
      <c r="F292" s="1">
        <f>F295+F293-F297</f>
        <v>54980605.939999998</v>
      </c>
      <c r="G292" s="1"/>
      <c r="H292" t="b">
        <f t="shared" si="35"/>
        <v>1</v>
      </c>
      <c r="I292" t="str">
        <f t="shared" si="36"/>
        <v>00</v>
      </c>
    </row>
    <row r="293" spans="1:9" ht="12.75" customHeight="1">
      <c r="A293" t="str">
        <f t="shared" si="32"/>
        <v>1.2.5.1.0.00.00 - Gastos de Implantação e Pré-Operacionais</v>
      </c>
      <c r="B293" s="3" t="s">
        <v>2399</v>
      </c>
      <c r="C293" s="4">
        <v>1279742.05</v>
      </c>
      <c r="D293" s="1"/>
      <c r="E293" s="1">
        <f>E294</f>
        <v>0</v>
      </c>
      <c r="F293" s="1">
        <f>F294</f>
        <v>1279742.05</v>
      </c>
      <c r="H293" t="b">
        <f t="shared" si="35"/>
        <v>1</v>
      </c>
      <c r="I293" t="str">
        <f t="shared" si="36"/>
        <v>00</v>
      </c>
    </row>
    <row r="294" spans="1:9" ht="25.5" customHeight="1">
      <c r="A294" t="str">
        <f t="shared" si="32"/>
        <v>1.2.5.1.1.00.00 - Gastos de Implantação e Pré-Operacionais - 
 Consolidação</v>
      </c>
      <c r="B294" s="5" t="s">
        <v>2400</v>
      </c>
      <c r="C294" s="6">
        <v>1279742.05</v>
      </c>
      <c r="D294" s="1"/>
      <c r="E294" s="1">
        <f>SUMIF(A294:B294,"*intra*",C294:D294)+SUMIF(A294:B294,"*inter*",C294:D294)</f>
        <v>0</v>
      </c>
      <c r="F294" s="1">
        <f>SUMIF(A294:B294,"*consolidação*",C294:D294)</f>
        <v>1279742.05</v>
      </c>
      <c r="H294" t="b">
        <f t="shared" si="35"/>
        <v>1</v>
      </c>
      <c r="I294" t="str">
        <f t="shared" si="36"/>
        <v>00</v>
      </c>
    </row>
    <row r="295" spans="1:9" ht="12.75" customHeight="1">
      <c r="A295" t="str">
        <f t="shared" si="32"/>
        <v>1.2.5.2.0.00.00 - Gastos de Reorganização</v>
      </c>
      <c r="B295" s="3" t="s">
        <v>2401</v>
      </c>
      <c r="C295" s="4">
        <v>54304155</v>
      </c>
      <c r="D295" s="1"/>
      <c r="E295" s="1">
        <f>E296</f>
        <v>0</v>
      </c>
      <c r="F295" s="1">
        <f>F296</f>
        <v>54304155</v>
      </c>
      <c r="H295" t="b">
        <f t="shared" si="35"/>
        <v>1</v>
      </c>
      <c r="I295" t="str">
        <f t="shared" si="36"/>
        <v>00</v>
      </c>
    </row>
    <row r="296" spans="1:9" ht="12.75" customHeight="1">
      <c r="A296" t="str">
        <f t="shared" si="32"/>
        <v>1.2.5.2.1.00.00 - Gastos de Reorganização - Consolidação</v>
      </c>
      <c r="B296" s="5" t="s">
        <v>2402</v>
      </c>
      <c r="C296" s="6">
        <v>54304155</v>
      </c>
      <c r="D296" s="1"/>
      <c r="E296" s="1">
        <f>SUMIF(A296:B296,"*intra*",C296:D296)+SUMIF(A296:B296,"*inter*",C296:D296)</f>
        <v>0</v>
      </c>
      <c r="F296" s="1">
        <f>SUMIF(A296:B296,"*consolidação*",C296:D296)</f>
        <v>54304155</v>
      </c>
      <c r="H296" t="b">
        <f t="shared" si="35"/>
        <v>1</v>
      </c>
      <c r="I296" t="str">
        <f t="shared" si="36"/>
        <v>00</v>
      </c>
    </row>
    <row r="297" spans="1:9" ht="12.75" customHeight="1">
      <c r="A297" t="str">
        <f t="shared" si="32"/>
        <v>1.2.5.9.0.00.00 - (-) Amortização Acumulada</v>
      </c>
      <c r="B297" s="3" t="s">
        <v>2403</v>
      </c>
      <c r="C297" s="4">
        <v>603291.11</v>
      </c>
      <c r="D297" s="1"/>
      <c r="E297" s="1">
        <f>E298</f>
        <v>0</v>
      </c>
      <c r="F297" s="1">
        <f>F298</f>
        <v>603291.11</v>
      </c>
      <c r="H297" t="b">
        <f t="shared" si="35"/>
        <v>1</v>
      </c>
      <c r="I297" t="str">
        <f t="shared" si="36"/>
        <v>00</v>
      </c>
    </row>
    <row r="298" spans="1:9" ht="12.75" customHeight="1">
      <c r="A298" t="str">
        <f t="shared" si="32"/>
        <v>1.2.5.9.1.00.00 - (-) Amortização Acumulada - Consolidação</v>
      </c>
      <c r="B298" s="5" t="s">
        <v>2404</v>
      </c>
      <c r="C298" s="6">
        <v>603291.11</v>
      </c>
      <c r="D298" s="1"/>
      <c r="E298" s="1">
        <f>SUMIF(A298:B298,"*intra*",C298:D298)+SUMIF(A298:B298,"*inter*",C298:D298)</f>
        <v>0</v>
      </c>
      <c r="F298" s="1">
        <f>SUMIF(A298:B298,"*consolidação*",C298:D298)</f>
        <v>603291.11</v>
      </c>
      <c r="G298" s="14"/>
      <c r="H298" t="b">
        <f t="shared" si="35"/>
        <v>1</v>
      </c>
      <c r="I298" t="str">
        <f t="shared" si="36"/>
        <v>00</v>
      </c>
    </row>
    <row r="299" spans="1:9" ht="25.5" customHeight="1">
      <c r="A299" t="str">
        <f t="shared" si="32"/>
        <v>1.2.5.9.1.01.00 - (-) Amortização Acumulada - Gastos de Implantação 
 e Pré-Operacionais</v>
      </c>
      <c r="B299" s="3" t="s">
        <v>2405</v>
      </c>
      <c r="C299" s="4">
        <v>40024.06</v>
      </c>
      <c r="D299" s="1"/>
      <c r="E299" s="1">
        <f>SUMIF(A299:B299,"*intra*",C299:D299)+SUMIF(A299:B299,"*inter*",C299:D299)</f>
        <v>0</v>
      </c>
      <c r="F299" s="1">
        <f>SUMIF(A299:B299,"*consolidação*",C299:D299)</f>
        <v>0</v>
      </c>
      <c r="H299" t="b">
        <f t="shared" si="35"/>
        <v>1</v>
      </c>
      <c r="I299" t="str">
        <f t="shared" si="36"/>
        <v>01</v>
      </c>
    </row>
    <row r="300" spans="1:9" ht="25.5" customHeight="1">
      <c r="A300" t="str">
        <f t="shared" si="32"/>
        <v>1.2.5.9.1.02.00 - (-) Amortização Acumulada - Gastos de 
 Reorganização</v>
      </c>
      <c r="B300" s="5" t="s">
        <v>2406</v>
      </c>
      <c r="C300" s="6">
        <v>563267.05000000005</v>
      </c>
      <c r="D300" s="1"/>
      <c r="E300" s="1">
        <f>SUMIF(A300:B300,"*intra*",C300:D300)+SUMIF(A300:B300,"*inter*",C300:D300)</f>
        <v>0</v>
      </c>
      <c r="F300" s="1">
        <f>SUMIF(A300:B300,"*consolidação*",C300:D300)</f>
        <v>0</v>
      </c>
      <c r="H300" t="b">
        <f t="shared" si="35"/>
        <v>1</v>
      </c>
      <c r="I300" t="str">
        <f t="shared" si="36"/>
        <v>02</v>
      </c>
    </row>
    <row r="301" spans="1:9" ht="12.75" customHeight="1">
      <c r="A301" t="str">
        <f t="shared" si="32"/>
        <v>Passivo e Patrimônio Líquido</v>
      </c>
      <c r="B301" s="3" t="s">
        <v>299</v>
      </c>
      <c r="C301" s="31"/>
      <c r="D301" s="1"/>
      <c r="E301" s="1">
        <f>SUMIF(A301:B301,"*intra*",C301:D301)+SUMIF(A301:B301,"*inter*",C301:D301)</f>
        <v>0</v>
      </c>
      <c r="F301" s="1">
        <f>SUMIF(A301:B301,"*consolidação*",C301:D301)</f>
        <v>0</v>
      </c>
      <c r="H301" t="b">
        <f t="shared" si="35"/>
        <v>1</v>
      </c>
      <c r="I301" t="str">
        <f t="shared" si="36"/>
        <v>Pa</v>
      </c>
    </row>
    <row r="302" spans="1:9" ht="12.75" customHeight="1">
      <c r="A302" t="str">
        <f t="shared" si="32"/>
        <v>Passivo e Patrimônio Líquido</v>
      </c>
      <c r="B302" s="5" t="s">
        <v>2407</v>
      </c>
      <c r="C302" s="42"/>
      <c r="D302" s="1"/>
      <c r="E302" s="1">
        <f>SUMIF(A302:B302,"*intra*",C302:D302)+SUMIF(A302:B302,"*inter*",C302:D302)</f>
        <v>0</v>
      </c>
      <c r="F302" s="1">
        <f>SUMIF(A302:B302,"*consolidação*",C302:D302)</f>
        <v>0</v>
      </c>
      <c r="H302" t="b">
        <f t="shared" si="35"/>
        <v>1</v>
      </c>
      <c r="I302" t="str">
        <f t="shared" si="36"/>
        <v>Pa</v>
      </c>
    </row>
    <row r="303" spans="1:9" ht="12.75" customHeight="1">
      <c r="A303" t="str">
        <f t="shared" si="32"/>
        <v>2.0.0.0.0.00.00 - Passivo e Patrimônio Liquido</v>
      </c>
      <c r="B303" s="3" t="s">
        <v>2408</v>
      </c>
      <c r="C303" s="4">
        <v>874002159381.28003</v>
      </c>
      <c r="D303" s="1"/>
      <c r="E303" s="1">
        <f>E304+E412+E520</f>
        <v>456708946367.75</v>
      </c>
      <c r="F303" s="1">
        <f>F304+F412+F520</f>
        <v>858403002993.63</v>
      </c>
      <c r="H303" t="b">
        <f t="shared" si="35"/>
        <v>0</v>
      </c>
      <c r="I303" t="str">
        <f t="shared" si="36"/>
        <v>00</v>
      </c>
    </row>
    <row r="304" spans="1:9" ht="12.75" customHeight="1">
      <c r="A304" t="str">
        <f t="shared" si="32"/>
        <v>2.1.0.0.0.00.00 - Passivo Circulante</v>
      </c>
      <c r="B304" s="5" t="s">
        <v>2409</v>
      </c>
      <c r="C304" s="6">
        <v>71022646057.710007</v>
      </c>
      <c r="D304" s="1"/>
      <c r="E304" s="1">
        <f>E305+E322+E352+E357+E370+E374+E392</f>
        <v>12030455148.83</v>
      </c>
      <c r="F304" s="1">
        <f>F305+F322+F352+F357+F370+F374+F392</f>
        <v>58992190908.880005</v>
      </c>
      <c r="H304" t="b">
        <f t="shared" si="35"/>
        <v>1</v>
      </c>
      <c r="I304" t="str">
        <f t="shared" si="36"/>
        <v>00</v>
      </c>
    </row>
    <row r="305" spans="1:9" ht="25.5" customHeight="1">
      <c r="A305" t="str">
        <f t="shared" si="32"/>
        <v>2.1.1.0.0.00.00 - Obrigações Trabalhistas, Previdenciárias e 
 Assistenciais a Pagar a Curto Prazo</v>
      </c>
      <c r="B305" s="3" t="s">
        <v>2410</v>
      </c>
      <c r="C305" s="4">
        <v>20803127904.610001</v>
      </c>
      <c r="D305" s="1"/>
      <c r="E305" s="1">
        <f>E306+E308+E314+E316</f>
        <v>7318757847.4399996</v>
      </c>
      <c r="F305" s="1">
        <f>F306+F308+F314+F316</f>
        <v>13484370057.17</v>
      </c>
      <c r="H305" t="b">
        <f t="shared" si="35"/>
        <v>1</v>
      </c>
      <c r="I305" t="str">
        <f t="shared" si="36"/>
        <v>00</v>
      </c>
    </row>
    <row r="306" spans="1:9" ht="12.75" customHeight="1">
      <c r="A306" t="str">
        <f t="shared" si="32"/>
        <v>2.1.1.1.0.00.00 - Pessoal a Pagar</v>
      </c>
      <c r="B306" s="5" t="s">
        <v>2411</v>
      </c>
      <c r="C306" s="6">
        <v>10911852342.26</v>
      </c>
      <c r="D306" s="1"/>
      <c r="E306" s="1">
        <f>E307</f>
        <v>0</v>
      </c>
      <c r="F306" s="1">
        <f>F307</f>
        <v>10911852342.26</v>
      </c>
      <c r="H306" t="b">
        <f t="shared" si="35"/>
        <v>1</v>
      </c>
      <c r="I306" t="str">
        <f t="shared" si="36"/>
        <v>00</v>
      </c>
    </row>
    <row r="307" spans="1:9" ht="12.75" customHeight="1">
      <c r="A307" t="str">
        <f t="shared" si="32"/>
        <v>2.1.1.1.1.00.00 - Pessoal a Pagar - Consolidação</v>
      </c>
      <c r="B307" s="3" t="s">
        <v>2412</v>
      </c>
      <c r="C307" s="4">
        <v>10911852342.26</v>
      </c>
      <c r="D307" s="1"/>
      <c r="E307" s="1">
        <f>SUMIF(A307:B307,"*intra*",C307:D307)+SUMIF(A307:B307,"*inter*",C307:D307)</f>
        <v>0</v>
      </c>
      <c r="F307" s="1">
        <f>SUMIF(A307:B307,"*consolidação*",C307:D307)</f>
        <v>10911852342.26</v>
      </c>
      <c r="H307" t="b">
        <f t="shared" si="35"/>
        <v>1</v>
      </c>
      <c r="I307" t="str">
        <f t="shared" si="36"/>
        <v>00</v>
      </c>
    </row>
    <row r="308" spans="1:9" ht="12.75" customHeight="1">
      <c r="A308" t="str">
        <f t="shared" si="32"/>
        <v>2.1.1.2.0.00.00 - Benefícios Previdenciários a Pagar</v>
      </c>
      <c r="B308" s="5" t="s">
        <v>2413</v>
      </c>
      <c r="C308" s="6">
        <v>1400432284.9300001</v>
      </c>
      <c r="D308" s="1"/>
      <c r="E308" s="1">
        <f>E309+E310+E311+E312+E313</f>
        <v>180103242.19</v>
      </c>
      <c r="F308" s="1">
        <f>F309+F310+F311+F312+F313</f>
        <v>1220329042.74</v>
      </c>
      <c r="H308" t="b">
        <f t="shared" si="35"/>
        <v>1</v>
      </c>
      <c r="I308" t="str">
        <f t="shared" si="36"/>
        <v>00</v>
      </c>
    </row>
    <row r="309" spans="1:9" ht="12.75" customHeight="1">
      <c r="A309" t="str">
        <f t="shared" si="32"/>
        <v>2.1.1.2.1.00.00 - Benefícios Previdenciários a Pagar - Consolidação</v>
      </c>
      <c r="B309" s="3" t="s">
        <v>2414</v>
      </c>
      <c r="C309" s="4">
        <v>1220329042.74</v>
      </c>
      <c r="D309" s="1"/>
      <c r="E309" s="1">
        <f>SUMIF(A309:B309,"*intra*",C309:D309)+SUMIF(A309:B309,"*inter*",C309:D309)</f>
        <v>0</v>
      </c>
      <c r="F309" s="1">
        <f>SUMIF(A309:B309,"*consolidação*",C309:D309)</f>
        <v>1220329042.74</v>
      </c>
      <c r="H309" t="b">
        <f t="shared" si="35"/>
        <v>1</v>
      </c>
      <c r="I309" t="str">
        <f t="shared" si="36"/>
        <v>00</v>
      </c>
    </row>
    <row r="310" spans="1:9" ht="12.75" customHeight="1">
      <c r="A310" t="str">
        <f t="shared" si="32"/>
        <v>2.1.1.2.2.00.00 - Benefícios Previdenciários a Pagar - Intra OFSS</v>
      </c>
      <c r="B310" s="5" t="s">
        <v>2415</v>
      </c>
      <c r="C310" s="6">
        <v>102765121.69</v>
      </c>
      <c r="D310" s="1"/>
      <c r="E310" s="1">
        <f>SUMIF(A310:B310,"*intra*",C310:D310)+SUMIF(A310:B310,"*inter*",C310:D310)</f>
        <v>102765121.69</v>
      </c>
      <c r="F310" s="1">
        <f>SUMIF(A310:B310,"*consolidação*",C310:D310)</f>
        <v>0</v>
      </c>
      <c r="H310" t="b">
        <f t="shared" si="35"/>
        <v>1</v>
      </c>
      <c r="I310" t="str">
        <f t="shared" si="36"/>
        <v>00</v>
      </c>
    </row>
    <row r="311" spans="1:9" ht="25.5" customHeight="1">
      <c r="A311" t="str">
        <f t="shared" si="32"/>
        <v>2.1.1.2.3.00.00 - Benefícios Previdenciários a Pagar - Inter OFSS - 
 União</v>
      </c>
      <c r="B311" s="3" t="s">
        <v>2416</v>
      </c>
      <c r="C311" s="4">
        <v>17682376.02</v>
      </c>
      <c r="D311" s="1"/>
      <c r="E311" s="1">
        <f>SUMIF(A311:B311,"*intra*",C311:D311)+SUMIF(A311:B311,"*inter*",C311:D311)</f>
        <v>17682376.02</v>
      </c>
      <c r="F311" s="1">
        <f>SUMIF(A311:B311,"*consolidação*",C311:D311)</f>
        <v>0</v>
      </c>
      <c r="H311" t="b">
        <f t="shared" si="35"/>
        <v>1</v>
      </c>
      <c r="I311" t="str">
        <f t="shared" si="36"/>
        <v>00</v>
      </c>
    </row>
    <row r="312" spans="1:9" ht="25.5" customHeight="1">
      <c r="A312" t="str">
        <f t="shared" si="32"/>
        <v>2.1.1.2.4.00.00 - Benefícios Previdenciários a Pagar - Inter OFSS - 
 Estado</v>
      </c>
      <c r="B312" s="5" t="s">
        <v>2417</v>
      </c>
      <c r="C312" s="6">
        <v>48512562.18</v>
      </c>
      <c r="D312" s="1"/>
      <c r="E312" s="1">
        <f>SUMIF(A312:B312,"*intra*",C312:D312)+SUMIF(A312:B312,"*inter*",C312:D312)</f>
        <v>48512562.18</v>
      </c>
      <c r="F312" s="1">
        <f>SUMIF(A312:B312,"*consolidação*",C312:D312)</f>
        <v>0</v>
      </c>
      <c r="H312" t="b">
        <f t="shared" si="35"/>
        <v>1</v>
      </c>
      <c r="I312" t="str">
        <f t="shared" si="36"/>
        <v>00</v>
      </c>
    </row>
    <row r="313" spans="1:9" ht="25.5" customHeight="1">
      <c r="A313" t="str">
        <f t="shared" si="32"/>
        <v>2.1.1.2.5.00.00 - Benefícios Previdenciários a Pagar - Inter OFSS - 
 Município</v>
      </c>
      <c r="B313" s="3" t="s">
        <v>2418</v>
      </c>
      <c r="C313" s="4">
        <v>11143182.300000001</v>
      </c>
      <c r="D313" s="1"/>
      <c r="E313" s="1">
        <f>SUMIF(A313:B313,"*intra*",C313:D313)+SUMIF(A313:B313,"*inter*",C313:D313)</f>
        <v>11143182.300000001</v>
      </c>
      <c r="F313" s="1">
        <f>SUMIF(A313:B313,"*consolidação*",C313:D313)</f>
        <v>0</v>
      </c>
      <c r="H313" t="b">
        <f t="shared" si="35"/>
        <v>1</v>
      </c>
      <c r="I313" t="str">
        <f t="shared" si="36"/>
        <v>00</v>
      </c>
    </row>
    <row r="314" spans="1:9" ht="12.75" customHeight="1">
      <c r="A314" t="str">
        <f t="shared" si="32"/>
        <v>2.1.1.3.0.00.00 - Benefícios Assistenciais a Pagar</v>
      </c>
      <c r="B314" s="5" t="s">
        <v>2419</v>
      </c>
      <c r="C314" s="6">
        <v>57987903.770000003</v>
      </c>
      <c r="D314" s="1"/>
      <c r="E314" s="1">
        <f>E315</f>
        <v>0</v>
      </c>
      <c r="F314" s="1">
        <f>F315</f>
        <v>57987903.770000003</v>
      </c>
      <c r="H314" t="b">
        <f t="shared" si="35"/>
        <v>1</v>
      </c>
      <c r="I314" t="str">
        <f t="shared" si="36"/>
        <v>00</v>
      </c>
    </row>
    <row r="315" spans="1:9" ht="12.75" customHeight="1">
      <c r="A315" t="str">
        <f t="shared" si="32"/>
        <v>2.1.1.3.1.00.00 - Benefícios Assistenciais a Pagar - Consolidação</v>
      </c>
      <c r="B315" s="3" t="s">
        <v>2420</v>
      </c>
      <c r="C315" s="4">
        <v>57987903.770000003</v>
      </c>
      <c r="D315" s="1"/>
      <c r="E315" s="1">
        <f>SUMIF(A315:B315,"*intra*",C315:D315)+SUMIF(A315:B315,"*inter*",C315:D315)</f>
        <v>0</v>
      </c>
      <c r="F315" s="1">
        <f>SUMIF(A315:B315,"*consolidação*",C315:D315)</f>
        <v>57987903.770000003</v>
      </c>
      <c r="H315" t="b">
        <f t="shared" si="35"/>
        <v>1</v>
      </c>
      <c r="I315" t="str">
        <f t="shared" si="36"/>
        <v>00</v>
      </c>
    </row>
    <row r="316" spans="1:9" ht="12.75" customHeight="1">
      <c r="A316" t="str">
        <f t="shared" si="32"/>
        <v>2.1.1.4.0.00.00 - Encargos Sociais a Pagar</v>
      </c>
      <c r="B316" s="5" t="s">
        <v>2421</v>
      </c>
      <c r="C316" s="6">
        <v>8432855373.6499996</v>
      </c>
      <c r="D316" s="1"/>
      <c r="E316" s="1">
        <f>E317+E318+E319+E320+E321</f>
        <v>7138654605.25</v>
      </c>
      <c r="F316" s="1">
        <f>F317+F318+F319+F320+F321</f>
        <v>1294200768.4000001</v>
      </c>
      <c r="H316" t="b">
        <f t="shared" si="35"/>
        <v>1</v>
      </c>
      <c r="I316" t="str">
        <f t="shared" si="36"/>
        <v>00</v>
      </c>
    </row>
    <row r="317" spans="1:9" ht="12.75" customHeight="1">
      <c r="A317" t="str">
        <f t="shared" si="32"/>
        <v>2.1.1.4.1.00.00 - Encargos Sociais a Pagar-Consolidação</v>
      </c>
      <c r="B317" s="3" t="s">
        <v>2422</v>
      </c>
      <c r="C317" s="4">
        <v>1294200768.4000001</v>
      </c>
      <c r="D317" s="1"/>
      <c r="E317" s="1">
        <f>SUMIF(A317:B317,"*intra*",C317:D317)+SUMIF(A317:B317,"*inter*",C317:D317)</f>
        <v>0</v>
      </c>
      <c r="F317" s="1">
        <f>SUMIF(A317:B317,"*consolidação*",C317:D317)</f>
        <v>1294200768.4000001</v>
      </c>
      <c r="H317" t="b">
        <f t="shared" si="35"/>
        <v>1</v>
      </c>
      <c r="I317" t="str">
        <f t="shared" si="36"/>
        <v>00</v>
      </c>
    </row>
    <row r="318" spans="1:9" ht="12.75" customHeight="1">
      <c r="A318" t="str">
        <f t="shared" si="32"/>
        <v>2.1.1.4.2.00.00 - Encargos Sociais a Pagar - Intra OFSS</v>
      </c>
      <c r="B318" s="5" t="s">
        <v>2423</v>
      </c>
      <c r="C318" s="6">
        <v>2692713261.52</v>
      </c>
      <c r="D318" s="1"/>
      <c r="E318" s="1">
        <f>SUMIF(A318:B318,"*intra*",C318:D318)+SUMIF(A318:B318,"*inter*",C318:D318)</f>
        <v>2692713261.52</v>
      </c>
      <c r="F318" s="1">
        <f>SUMIF(A318:B318,"*consolidação*",C318:D318)</f>
        <v>0</v>
      </c>
      <c r="H318" t="b">
        <f t="shared" si="35"/>
        <v>1</v>
      </c>
      <c r="I318" t="str">
        <f t="shared" si="36"/>
        <v>00</v>
      </c>
    </row>
    <row r="319" spans="1:9" ht="12.75" customHeight="1">
      <c r="A319" t="str">
        <f t="shared" si="32"/>
        <v>2.1.1.4.3.00.00 - Encargos Sociais a Pagar - Inter OFSS - União</v>
      </c>
      <c r="B319" s="3" t="s">
        <v>2424</v>
      </c>
      <c r="C319" s="4">
        <v>4286377615.9899998</v>
      </c>
      <c r="D319" s="1"/>
      <c r="E319" s="1">
        <f>SUMIF(A319:B319,"*intra*",C319:D319)+SUMIF(A319:B319,"*inter*",C319:D319)</f>
        <v>4286377615.9899998</v>
      </c>
      <c r="F319" s="1">
        <f>SUMIF(A319:B319,"*consolidação*",C319:D319)</f>
        <v>0</v>
      </c>
      <c r="H319" t="b">
        <f t="shared" si="35"/>
        <v>1</v>
      </c>
      <c r="I319" t="str">
        <f t="shared" si="36"/>
        <v>00</v>
      </c>
    </row>
    <row r="320" spans="1:9" ht="12.75" customHeight="1">
      <c r="A320" t="str">
        <f t="shared" si="32"/>
        <v>2.1.1.4.4.00.00 - Encargos Sociais a Pagar - Inter OFSS - Estado</v>
      </c>
      <c r="B320" s="5" t="s">
        <v>2425</v>
      </c>
      <c r="C320" s="6">
        <v>21132098.34</v>
      </c>
      <c r="D320" s="1"/>
      <c r="E320" s="1">
        <f>SUMIF(A320:B320,"*intra*",C320:D320)+SUMIF(A320:B320,"*inter*",C320:D320)</f>
        <v>21132098.34</v>
      </c>
      <c r="F320" s="1">
        <f>SUMIF(A320:B320,"*consolidação*",C320:D320)</f>
        <v>0</v>
      </c>
      <c r="H320" t="b">
        <f t="shared" si="35"/>
        <v>1</v>
      </c>
      <c r="I320" t="str">
        <f t="shared" si="36"/>
        <v>00</v>
      </c>
    </row>
    <row r="321" spans="1:9" ht="12.75" customHeight="1">
      <c r="A321" t="str">
        <f t="shared" si="32"/>
        <v>2.1.1.4.5.00.00 - Encargos Sociais a Pagar - Inter OFSS - Município</v>
      </c>
      <c r="B321" s="3" t="s">
        <v>2426</v>
      </c>
      <c r="C321" s="4">
        <v>138431629.40000001</v>
      </c>
      <c r="D321" s="1"/>
      <c r="E321" s="1">
        <f>SUMIF(A321:B321,"*intra*",C321:D321)+SUMIF(A321:B321,"*inter*",C321:D321)</f>
        <v>138431629.40000001</v>
      </c>
      <c r="F321" s="1">
        <f>SUMIF(A321:B321,"*consolidação*",C321:D321)</f>
        <v>0</v>
      </c>
      <c r="H321" t="b">
        <f t="shared" si="35"/>
        <v>1</v>
      </c>
      <c r="I321" t="str">
        <f t="shared" si="36"/>
        <v>00</v>
      </c>
    </row>
    <row r="322" spans="1:9" ht="12.75" customHeight="1">
      <c r="A322" t="str">
        <f t="shared" si="32"/>
        <v>2.1.2.0.0.00.00 - Empréstimos e Financiamentos a Curto Prazo</v>
      </c>
      <c r="B322" s="5" t="s">
        <v>2427</v>
      </c>
      <c r="C322" s="6">
        <v>4759732547.0100002</v>
      </c>
      <c r="D322" s="1"/>
      <c r="E322" s="1">
        <f>E323+E329+E331+E336+E338+E343-E345-E350</f>
        <v>2846835181.0900002</v>
      </c>
      <c r="F322" s="1">
        <f>F323+F329+F331+F336+F338+F343-F345-F350</f>
        <v>1912897365.9200001</v>
      </c>
      <c r="H322" t="b">
        <f t="shared" si="35"/>
        <v>1</v>
      </c>
      <c r="I322" t="str">
        <f t="shared" si="36"/>
        <v>00</v>
      </c>
    </row>
    <row r="323" spans="1:9" ht="12.75" customHeight="1">
      <c r="A323" t="str">
        <f t="shared" si="32"/>
        <v>2.1.2.1.0.00.00 - Empréstimos a Curto Prazo - Interno</v>
      </c>
      <c r="B323" s="3" t="s">
        <v>2428</v>
      </c>
      <c r="C323" s="4">
        <v>3364787888.4400001</v>
      </c>
      <c r="D323" s="1"/>
      <c r="E323" s="1">
        <f>E324+E326+E327+E328+E325</f>
        <v>2289810569.4100003</v>
      </c>
      <c r="F323" s="1">
        <f>F324+F326+F327+F328+F325</f>
        <v>1074977319.03</v>
      </c>
      <c r="H323" t="b">
        <f t="shared" si="35"/>
        <v>1</v>
      </c>
      <c r="I323" t="str">
        <f t="shared" si="36"/>
        <v>00</v>
      </c>
    </row>
    <row r="324" spans="1:9" ht="25.5" customHeight="1">
      <c r="A324" t="str">
        <f t="shared" ref="A324:A387" si="37">TRIM(B324)</f>
        <v>2.1.2.1.1.00.00 - Empréstimos a Curto Prazo – Interno - 
 Consolidação</v>
      </c>
      <c r="B324" s="5" t="s">
        <v>2429</v>
      </c>
      <c r="C324" s="6">
        <v>1074977319.03</v>
      </c>
      <c r="D324" s="1"/>
      <c r="E324" s="1"/>
      <c r="F324" s="1">
        <f>SUMIF(A324:B324,"*consolidação*",C324:D324)</f>
        <v>1074977319.03</v>
      </c>
      <c r="H324" t="b">
        <f t="shared" si="35"/>
        <v>1</v>
      </c>
      <c r="I324" t="str">
        <f t="shared" si="36"/>
        <v>00</v>
      </c>
    </row>
    <row r="325" spans="1:9" ht="12.75" customHeight="1">
      <c r="A325" t="str">
        <f t="shared" si="37"/>
        <v>2.1.2.1.2.00.00 - Empréstimos a Curto Prazo – Interno - Intra OFSS</v>
      </c>
      <c r="B325" s="3" t="s">
        <v>2430</v>
      </c>
      <c r="C325" s="4">
        <v>80457584.069999993</v>
      </c>
      <c r="D325" s="1"/>
      <c r="E325" s="1">
        <f>SUMIF(A325:B325,"*intra*",C325:D325)</f>
        <v>80457584.069999993</v>
      </c>
      <c r="F325" s="1">
        <f>SUMIF(A325:B325,"*consolidação*",C325:D325)</f>
        <v>0</v>
      </c>
      <c r="H325" t="b">
        <f t="shared" si="35"/>
        <v>1</v>
      </c>
      <c r="I325" t="str">
        <f t="shared" si="36"/>
        <v>00</v>
      </c>
    </row>
    <row r="326" spans="1:9" ht="25.5" customHeight="1">
      <c r="A326" t="str">
        <f t="shared" si="37"/>
        <v>2.1.2.1.3.00.00 - Empréstimos a Curto Prazo – Interno - Inter OFSS 
 - União</v>
      </c>
      <c r="B326" s="5" t="s">
        <v>2431</v>
      </c>
      <c r="C326" s="6">
        <v>2063233986.01</v>
      </c>
      <c r="D326" s="1"/>
      <c r="E326" s="1">
        <f>SUMIF(A326:B326,"*intra*",C326:D326)+SUMIF(A326:B326,"*inter*",C326:D326)</f>
        <v>2063233986.01</v>
      </c>
      <c r="F326" s="1">
        <f>SUMIF(A326:B326,"*consolidação*",C326:D326)</f>
        <v>0</v>
      </c>
      <c r="H326" t="b">
        <f t="shared" si="35"/>
        <v>1</v>
      </c>
      <c r="I326" t="str">
        <f t="shared" si="36"/>
        <v>00</v>
      </c>
    </row>
    <row r="327" spans="1:9" ht="25.5" customHeight="1">
      <c r="A327" t="str">
        <f t="shared" si="37"/>
        <v>2.1.2.1.4.00.00 - Empréstimos a Curto Prazo - Interno - Inter OFSS 
 - Estado</v>
      </c>
      <c r="B327" s="3" t="s">
        <v>2432</v>
      </c>
      <c r="C327" s="4">
        <v>78192939.25</v>
      </c>
      <c r="D327" s="1"/>
      <c r="E327" s="1">
        <f>SUMIF(A327:B327,"*intra*",C327:D327)+SUMIF(A327:B327,"*inter*",C327:D327)</f>
        <v>78192939.25</v>
      </c>
      <c r="F327" s="1">
        <f>SUMIF(A327:B327,"*consolidação*",C327:D327)</f>
        <v>0</v>
      </c>
      <c r="H327" t="b">
        <f t="shared" si="35"/>
        <v>1</v>
      </c>
      <c r="I327" t="str">
        <f t="shared" si="36"/>
        <v>00</v>
      </c>
    </row>
    <row r="328" spans="1:9" ht="25.5" customHeight="1">
      <c r="A328" t="str">
        <f t="shared" si="37"/>
        <v>2.1.2.1.5.00.00 - Empréstimos a Curto Prazo - Interno - Inter OFSS 
 - Município</v>
      </c>
      <c r="B328" s="5" t="s">
        <v>2433</v>
      </c>
      <c r="C328" s="6">
        <v>67926060.079999998</v>
      </c>
      <c r="D328" s="1"/>
      <c r="E328" s="1">
        <f>SUMIF(A328:B328,"*intra*",C328:D328)+SUMIF(A328:B328,"*inter*",C328:D328)</f>
        <v>67926060.079999998</v>
      </c>
      <c r="F328" s="1">
        <f>SUMIF(A328:B328,"*consolidação*",C328:D328)</f>
        <v>0</v>
      </c>
      <c r="H328" t="b">
        <f t="shared" si="35"/>
        <v>1</v>
      </c>
      <c r="I328" t="str">
        <f t="shared" si="36"/>
        <v>00</v>
      </c>
    </row>
    <row r="329" spans="1:9" ht="12.75" customHeight="1">
      <c r="A329" t="str">
        <f t="shared" si="37"/>
        <v>2.1.2.2.0.00.00 - Empréstimos a Curto Prazo - Externo</v>
      </c>
      <c r="B329" s="3" t="s">
        <v>2434</v>
      </c>
      <c r="C329" s="4">
        <v>373344956.98000002</v>
      </c>
      <c r="D329" s="1"/>
      <c r="E329" s="1">
        <f>E330</f>
        <v>0</v>
      </c>
      <c r="F329" s="1">
        <f>F330</f>
        <v>373344956.98000002</v>
      </c>
      <c r="H329" t="b">
        <f t="shared" si="35"/>
        <v>1</v>
      </c>
      <c r="I329" t="str">
        <f t="shared" si="36"/>
        <v>00</v>
      </c>
    </row>
    <row r="330" spans="1:9" ht="12.75" customHeight="1">
      <c r="A330" t="str">
        <f t="shared" si="37"/>
        <v>2.1.2.2.1.00.00 - Empréstimos a Curto Prazo - Externo Consolidação</v>
      </c>
      <c r="B330" s="5" t="s">
        <v>2435</v>
      </c>
      <c r="C330" s="6">
        <v>373344956.98000002</v>
      </c>
      <c r="D330" s="1"/>
      <c r="E330" s="1">
        <f>SUMIF(A330:B330,"*intra*",C330:D330)+SUMIF(A330:B330,"*inter*",C330:D330)</f>
        <v>0</v>
      </c>
      <c r="F330" s="1">
        <f>SUMIF(A330:B330,"*consolidação*",C330:D330)</f>
        <v>373344956.98000002</v>
      </c>
      <c r="H330" t="b">
        <f t="shared" si="35"/>
        <v>1</v>
      </c>
      <c r="I330" t="str">
        <f t="shared" si="36"/>
        <v>00</v>
      </c>
    </row>
    <row r="331" spans="1:9" ht="12.75" customHeight="1">
      <c r="A331" t="str">
        <f t="shared" si="37"/>
        <v>2.1.2.3.0.00.00 - Financiamentos a Curto Prazo - Interno</v>
      </c>
      <c r="B331" s="3" t="s">
        <v>2436</v>
      </c>
      <c r="C331" s="4">
        <v>735635798.53999996</v>
      </c>
      <c r="D331" s="1"/>
      <c r="E331" s="1">
        <f>E332+E333+E334+E335</f>
        <v>538213106.29000008</v>
      </c>
      <c r="F331" s="1">
        <f>F332+F333+F334+F335</f>
        <v>197422692.25</v>
      </c>
      <c r="H331" t="b">
        <f t="shared" si="35"/>
        <v>1</v>
      </c>
      <c r="I331" t="str">
        <f t="shared" si="36"/>
        <v>00</v>
      </c>
    </row>
    <row r="332" spans="1:9" ht="25.5" customHeight="1">
      <c r="A332" t="str">
        <f t="shared" si="37"/>
        <v>2.1.2.3.1.00.00 - Financiamentos a Curto Prazo- Interno - 
 Consolidação</v>
      </c>
      <c r="B332" s="5" t="s">
        <v>2437</v>
      </c>
      <c r="C332" s="6">
        <v>197422692.25</v>
      </c>
      <c r="D332" s="1"/>
      <c r="E332" s="1"/>
      <c r="F332" s="1">
        <f>SUMIF(A332:B332,"*consolidação*",C332:D332)</f>
        <v>197422692.25</v>
      </c>
      <c r="H332" t="b">
        <f t="shared" si="35"/>
        <v>1</v>
      </c>
      <c r="I332" t="str">
        <f t="shared" si="36"/>
        <v>00</v>
      </c>
    </row>
    <row r="333" spans="1:9" ht="25.5" customHeight="1">
      <c r="A333" t="str">
        <f t="shared" si="37"/>
        <v>2.1.2.3.3.00.00 - Financiamentos a Curto Prazo - Interno - Inter 
 OFSS - União</v>
      </c>
      <c r="B333" s="3" t="s">
        <v>2438</v>
      </c>
      <c r="C333" s="4">
        <v>505923014.17000002</v>
      </c>
      <c r="D333" s="1"/>
      <c r="E333" s="1">
        <f>SUMIF(A333:B333,"*intra*",C333:D333)+SUMIF(A333:B333,"*inter*",C333:D333)</f>
        <v>505923014.17000002</v>
      </c>
      <c r="F333" s="1">
        <f>SUMIF(A333:B333,"*consolidação*",C333:D333)</f>
        <v>0</v>
      </c>
      <c r="H333" t="b">
        <f t="shared" si="35"/>
        <v>1</v>
      </c>
      <c r="I333" t="str">
        <f t="shared" si="36"/>
        <v>00</v>
      </c>
    </row>
    <row r="334" spans="1:9" ht="25.5" customHeight="1">
      <c r="A334" t="str">
        <f t="shared" si="37"/>
        <v>2.1.2.3.4.00.00 - Financiamentos a Curto Prazo - Interno - Inter 
 OFSS - Estado</v>
      </c>
      <c r="B334" s="5" t="s">
        <v>2439</v>
      </c>
      <c r="C334" s="6">
        <v>16341587.24</v>
      </c>
      <c r="D334" s="1"/>
      <c r="E334" s="1">
        <f>SUMIF(A334:B334,"*intra*",C334:D334)+SUMIF(A334:B334,"*inter*",C334:D334)</f>
        <v>16341587.24</v>
      </c>
      <c r="F334" s="1">
        <f>SUMIF(A334:B334,"*consolidação*",C334:D334)</f>
        <v>0</v>
      </c>
      <c r="H334" t="b">
        <f t="shared" si="35"/>
        <v>1</v>
      </c>
      <c r="I334" t="str">
        <f t="shared" si="36"/>
        <v>00</v>
      </c>
    </row>
    <row r="335" spans="1:9" ht="25.5" customHeight="1">
      <c r="A335" t="str">
        <f t="shared" si="37"/>
        <v>2.1.2.3.5.00.00 - Financiamentos a Curto Prazo - Interno - Inter 
 OFSS - Município</v>
      </c>
      <c r="B335" s="3" t="s">
        <v>2440</v>
      </c>
      <c r="C335" s="4">
        <v>15948504.880000001</v>
      </c>
      <c r="D335" s="1"/>
      <c r="E335" s="1">
        <f>SUMIF(A335:B335,"*intra*",C335:D335)+SUMIF(A335:B335,"*inter*",C335:D335)</f>
        <v>15948504.880000001</v>
      </c>
      <c r="F335" s="1">
        <f>SUMIF(A335:B335,"*consolidação*",C335:D335)</f>
        <v>0</v>
      </c>
      <c r="H335" t="b">
        <f t="shared" si="35"/>
        <v>1</v>
      </c>
      <c r="I335" t="str">
        <f t="shared" si="36"/>
        <v>00</v>
      </c>
    </row>
    <row r="336" spans="1:9" ht="12.75" customHeight="1">
      <c r="A336" t="str">
        <f t="shared" si="37"/>
        <v>2.1.2.4.0.00.00 - Financiamento a Curto Prazo - Externo</v>
      </c>
      <c r="B336" s="5" t="s">
        <v>2441</v>
      </c>
      <c r="C336" s="6">
        <v>221163501.97</v>
      </c>
      <c r="D336" s="1"/>
      <c r="E336" s="1">
        <f>E337</f>
        <v>0</v>
      </c>
      <c r="F336" s="1">
        <f>F337</f>
        <v>221163501.97</v>
      </c>
      <c r="H336" t="b">
        <f t="shared" si="35"/>
        <v>1</v>
      </c>
      <c r="I336" t="str">
        <f t="shared" si="36"/>
        <v>00</v>
      </c>
    </row>
    <row r="337" spans="1:9" ht="25.5" customHeight="1">
      <c r="A337" t="str">
        <f t="shared" si="37"/>
        <v>2.1.2.4.1.00.00 - Financiamento a Curto Prazo - Externo - 
 Consolidação</v>
      </c>
      <c r="B337" s="3" t="s">
        <v>2442</v>
      </c>
      <c r="C337" s="4">
        <v>221163501.97</v>
      </c>
      <c r="D337" s="1"/>
      <c r="E337" s="1">
        <f>SUMIF(A337:B337,"*intra*",C337:D337)+SUMIF(A337:B337,"*inter*",C337:D337)</f>
        <v>0</v>
      </c>
      <c r="F337" s="1">
        <f>SUMIF(A337:B337,"*consolidação*",C337:D337)</f>
        <v>221163501.97</v>
      </c>
      <c r="H337" t="b">
        <f t="shared" si="35"/>
        <v>1</v>
      </c>
      <c r="I337" t="str">
        <f t="shared" si="36"/>
        <v>00</v>
      </c>
    </row>
    <row r="338" spans="1:9" ht="25.5" customHeight="1">
      <c r="A338" t="str">
        <f t="shared" si="37"/>
        <v>2.1.2.5.0.00.00 - Juros e Encargos a Pagar de Empréstimos e 
 Financiamentos a Curto Prazo - Interno</v>
      </c>
      <c r="B338" s="5" t="s">
        <v>2443</v>
      </c>
      <c r="C338" s="6">
        <v>1707897741.5599999</v>
      </c>
      <c r="D338" s="1"/>
      <c r="E338" s="1">
        <f>E339+E340+E341+E342</f>
        <v>1616687517.3199999</v>
      </c>
      <c r="F338" s="1">
        <f>F339+F340+F341+F342</f>
        <v>91210224.239999995</v>
      </c>
      <c r="H338" t="b">
        <f t="shared" si="35"/>
        <v>1</v>
      </c>
      <c r="I338" t="str">
        <f t="shared" si="36"/>
        <v>00</v>
      </c>
    </row>
    <row r="339" spans="1:9" ht="25.5" customHeight="1">
      <c r="A339" t="str">
        <f t="shared" si="37"/>
        <v>2.1.2.5.1.00.00 - Juros e Encargos a Pagar de Empréstimos e 
 Financiamentos a Curto Prazo - Interno - Consolidação</v>
      </c>
      <c r="B339" s="3" t="s">
        <v>2444</v>
      </c>
      <c r="C339" s="4">
        <v>91210224.239999995</v>
      </c>
      <c r="D339" s="1"/>
      <c r="E339" s="1"/>
      <c r="F339" s="1">
        <f>SUMIF(A339:B339,"*consolidação*",C339:D339)</f>
        <v>91210224.239999995</v>
      </c>
      <c r="H339" t="b">
        <f t="shared" si="35"/>
        <v>1</v>
      </c>
      <c r="I339" t="str">
        <f t="shared" si="36"/>
        <v>00</v>
      </c>
    </row>
    <row r="340" spans="1:9" ht="25.5" customHeight="1">
      <c r="A340" t="str">
        <f t="shared" si="37"/>
        <v>2.1.2.5.3.00.00 - Juros e Encargos a Pagar de Empréstimos e 
 Financiamentos a Curto Prazo - Interno - Inter OFSS - União</v>
      </c>
      <c r="B340" s="5" t="s">
        <v>2445</v>
      </c>
      <c r="C340" s="6">
        <v>1608536019.23</v>
      </c>
      <c r="D340" s="1"/>
      <c r="E340" s="1">
        <f>SUMIF(A340:B340,"*intra*",C340:D340)+SUMIF(A340:B340,"*inter*",C340:D340)</f>
        <v>1608536019.23</v>
      </c>
      <c r="F340" s="1">
        <f>SUMIF(A340:B340,"*consolidação*",C340:D340)</f>
        <v>0</v>
      </c>
      <c r="H340" t="b">
        <f t="shared" si="35"/>
        <v>1</v>
      </c>
      <c r="I340" t="str">
        <f t="shared" si="36"/>
        <v>00</v>
      </c>
    </row>
    <row r="341" spans="1:9" ht="25.5" customHeight="1">
      <c r="A341" t="str">
        <f t="shared" si="37"/>
        <v>2.1.2.5.4.00.00 - Juros e Encargos a Pagar de Empréstimos e 
 Financiamentos a Curto Prazo - Interno - Inter OFSS - Estado</v>
      </c>
      <c r="B341" s="3" t="s">
        <v>2446</v>
      </c>
      <c r="C341" s="4">
        <v>7562785.7999999998</v>
      </c>
      <c r="D341" s="1"/>
      <c r="E341" s="1">
        <f>SUMIF(A341:B341,"*intra*",C341:D341)+SUMIF(A341:B341,"*inter*",C341:D341)</f>
        <v>7562785.7999999998</v>
      </c>
      <c r="F341" s="1">
        <f>SUMIF(A341:B341,"*consolidação*",C341:D341)</f>
        <v>0</v>
      </c>
      <c r="H341" t="b">
        <f t="shared" si="35"/>
        <v>1</v>
      </c>
      <c r="I341" t="str">
        <f t="shared" si="36"/>
        <v>00</v>
      </c>
    </row>
    <row r="342" spans="1:9" ht="25.5" customHeight="1">
      <c r="A342" t="str">
        <f t="shared" si="37"/>
        <v>2.1.2.5.5.00.00 - Juros e Encargos a Pagar de Empréstimos e 
 Financiamentos a Curto Prazo - Interno - Inter OFSS - Município</v>
      </c>
      <c r="B342" s="5" t="s">
        <v>2447</v>
      </c>
      <c r="C342" s="6">
        <v>588712.29</v>
      </c>
      <c r="D342" s="1"/>
      <c r="E342" s="1">
        <f>SUMIF(A342:B342,"*intra*",C342:D342)+SUMIF(A342:B342,"*inter*",C342:D342)</f>
        <v>588712.29</v>
      </c>
      <c r="F342" s="1">
        <f>SUMIF(A342:B342,"*consolidação*",C342:D342)</f>
        <v>0</v>
      </c>
      <c r="H342" t="b">
        <f t="shared" si="35"/>
        <v>1</v>
      </c>
      <c r="I342" t="str">
        <f t="shared" si="36"/>
        <v>00</v>
      </c>
    </row>
    <row r="343" spans="1:9" ht="25.5" customHeight="1">
      <c r="A343" t="str">
        <f t="shared" si="37"/>
        <v>2.1.2.6.0.00.00 - Juros e Encargos a Pagar de Empréstimos e 
 Financiamentos a Curto Prazo - Externo</v>
      </c>
      <c r="B343" s="3" t="s">
        <v>2448</v>
      </c>
      <c r="C343" s="4">
        <v>168631182</v>
      </c>
      <c r="D343" s="1"/>
      <c r="E343" s="1">
        <f>E344</f>
        <v>0</v>
      </c>
      <c r="F343" s="1">
        <f>F344</f>
        <v>168631182</v>
      </c>
      <c r="H343" t="b">
        <f t="shared" si="35"/>
        <v>1</v>
      </c>
      <c r="I343" t="str">
        <f t="shared" si="36"/>
        <v>00</v>
      </c>
    </row>
    <row r="344" spans="1:9" ht="25.5" customHeight="1">
      <c r="A344" t="str">
        <f t="shared" si="37"/>
        <v>2.1.2.6.1.00.00 - Juros e Encargos a Pagar de Empréstimos e 
 Financiamentos a Curto Prazo - Externo - Consolidação</v>
      </c>
      <c r="B344" s="5" t="s">
        <v>2449</v>
      </c>
      <c r="C344" s="6">
        <v>168631182</v>
      </c>
      <c r="D344" s="1"/>
      <c r="E344" s="1">
        <f>SUMIF(A344:B344,"*intra*",C344:D344)+SUMIF(A344:B344,"*inter*",C344:D344)</f>
        <v>0</v>
      </c>
      <c r="F344" s="1">
        <f>SUMIF(A344:B344,"*consolidação*",C344:D344)</f>
        <v>168631182</v>
      </c>
      <c r="H344" t="b">
        <f t="shared" si="35"/>
        <v>1</v>
      </c>
      <c r="I344" t="str">
        <f t="shared" si="36"/>
        <v>00</v>
      </c>
    </row>
    <row r="345" spans="1:9" ht="12.75" customHeight="1">
      <c r="A345" t="str">
        <f t="shared" si="37"/>
        <v>2.1.2.8.0.00.00 - (-) Encargos Financeiros a Apropriar - Interno</v>
      </c>
      <c r="B345" s="3" t="s">
        <v>2450</v>
      </c>
      <c r="C345" s="4">
        <v>1644067984.5</v>
      </c>
      <c r="D345" s="1"/>
      <c r="E345" s="1">
        <f>E346+E347+E348+E349</f>
        <v>1597876011.9300001</v>
      </c>
      <c r="F345" s="1">
        <f>F346+F347+F348+F349</f>
        <v>46191972.57</v>
      </c>
      <c r="H345" t="b">
        <f t="shared" si="35"/>
        <v>1</v>
      </c>
      <c r="I345" t="str">
        <f t="shared" si="36"/>
        <v>00</v>
      </c>
    </row>
    <row r="346" spans="1:9" ht="25.5" customHeight="1">
      <c r="A346" t="str">
        <f t="shared" si="37"/>
        <v>2.1.2.8.1.00.00 - (-) Encargos Financeiros a Apropriar - Interno - 
 Consolidação</v>
      </c>
      <c r="B346" s="5" t="s">
        <v>2451</v>
      </c>
      <c r="C346" s="6">
        <v>46191972.57</v>
      </c>
      <c r="D346" s="1"/>
      <c r="E346" s="1"/>
      <c r="F346" s="1">
        <f>SUMIF(A346:B346,"*consolidação*",C346:D346)</f>
        <v>46191972.57</v>
      </c>
      <c r="H346" t="b">
        <f t="shared" si="35"/>
        <v>1</v>
      </c>
      <c r="I346" t="str">
        <f t="shared" si="36"/>
        <v>00</v>
      </c>
    </row>
    <row r="347" spans="1:9" ht="25.5" customHeight="1">
      <c r="A347" t="str">
        <f t="shared" si="37"/>
        <v>2.1.2.8.3.00.00 - (-) Encargos Financeiros a Apropriar - Interno - 
 Inter OFSS - União</v>
      </c>
      <c r="B347" s="3" t="s">
        <v>2452</v>
      </c>
      <c r="C347" s="4">
        <v>1591718853.47</v>
      </c>
      <c r="D347" s="1"/>
      <c r="E347" s="1">
        <f>SUMIF(A347:B347,"*intra*",C347:D347)+SUMIF(A347:B347,"*inter*",C347:D347)</f>
        <v>1591718853.47</v>
      </c>
      <c r="F347" s="1">
        <f>SUMIF(A347:B347,"*consolidação*",C347:D347)</f>
        <v>0</v>
      </c>
      <c r="H347" t="b">
        <f t="shared" si="35"/>
        <v>1</v>
      </c>
      <c r="I347" t="str">
        <f t="shared" si="36"/>
        <v>00</v>
      </c>
    </row>
    <row r="348" spans="1:9" ht="25.5" customHeight="1">
      <c r="A348" t="str">
        <f t="shared" si="37"/>
        <v>2.1.2.8.4.00.00 - (-) Encargos Financeiros a Apropriar - Interno - 
 Inter OFSS - Estado</v>
      </c>
      <c r="B348" s="5" t="s">
        <v>2453</v>
      </c>
      <c r="C348" s="6">
        <v>5700490.0800000001</v>
      </c>
      <c r="D348" s="1"/>
      <c r="E348" s="1">
        <f>SUMIF(A348:B348,"*intra*",C348:D348)+SUMIF(A348:B348,"*inter*",C348:D348)</f>
        <v>5700490.0800000001</v>
      </c>
      <c r="F348" s="1">
        <f>SUMIF(A348:B348,"*consolidação*",C348:D348)</f>
        <v>0</v>
      </c>
      <c r="H348" t="b">
        <f t="shared" si="35"/>
        <v>1</v>
      </c>
      <c r="I348" t="str">
        <f t="shared" si="36"/>
        <v>00</v>
      </c>
    </row>
    <row r="349" spans="1:9" ht="25.5" customHeight="1">
      <c r="A349" t="str">
        <f t="shared" si="37"/>
        <v>2.1.2.8.5.00.00 - (-) Encargos Financeiros a Apropriar - Interno - 
 Inter OFSS - Município</v>
      </c>
      <c r="B349" s="3" t="s">
        <v>2454</v>
      </c>
      <c r="C349" s="4">
        <v>456668.38</v>
      </c>
      <c r="D349" s="1"/>
      <c r="E349" s="1">
        <f>SUMIF(A349:B349,"*intra*",C349:D349)+SUMIF(A349:B349,"*inter*",C349:D349)</f>
        <v>456668.38</v>
      </c>
      <c r="F349" s="1">
        <f>SUMIF(A349:B349,"*consolidação*",C349:D349)</f>
        <v>0</v>
      </c>
      <c r="H349" t="b">
        <f t="shared" si="35"/>
        <v>1</v>
      </c>
      <c r="I349" t="str">
        <f t="shared" si="36"/>
        <v>00</v>
      </c>
    </row>
    <row r="350" spans="1:9" ht="12.75" customHeight="1">
      <c r="A350" t="str">
        <f t="shared" si="37"/>
        <v>2.1.2.9.0.00.00 - (-) Encargos Financeiros a Apropriar - Externo</v>
      </c>
      <c r="B350" s="5" t="s">
        <v>2455</v>
      </c>
      <c r="C350" s="6">
        <v>167660537.97999999</v>
      </c>
      <c r="D350" s="1"/>
      <c r="E350" s="1">
        <f>E351</f>
        <v>0</v>
      </c>
      <c r="F350" s="1">
        <f>F351</f>
        <v>167660537.97999999</v>
      </c>
      <c r="H350" t="b">
        <f t="shared" si="35"/>
        <v>1</v>
      </c>
      <c r="I350" t="str">
        <f t="shared" si="36"/>
        <v>00</v>
      </c>
    </row>
    <row r="351" spans="1:9" ht="25.5" customHeight="1">
      <c r="A351" t="str">
        <f t="shared" si="37"/>
        <v>2.1.2.9.1.00.00 - (-) Encargos Financeiros a Apropriar- 
 Consolidação</v>
      </c>
      <c r="B351" s="3" t="s">
        <v>2456</v>
      </c>
      <c r="C351" s="4">
        <v>167660537.97999999</v>
      </c>
      <c r="D351" s="1"/>
      <c r="E351" s="1">
        <f>SUMIF(A351:B351,"*intra*",C351:D351)+SUMIF(A351:B351,"*inter*",C351:D351)</f>
        <v>0</v>
      </c>
      <c r="F351" s="1">
        <f>SUMIF(A351:B351,"*consolidação*",C351:D351)</f>
        <v>167660537.97999999</v>
      </c>
      <c r="H351" t="b">
        <f t="shared" ref="H351:H419" si="38">IF(I351="00",C351=E351+F351,TRUE)</f>
        <v>1</v>
      </c>
      <c r="I351" t="str">
        <f t="shared" si="36"/>
        <v>00</v>
      </c>
    </row>
    <row r="352" spans="1:9" ht="12.75" customHeight="1">
      <c r="A352" t="str">
        <f t="shared" si="37"/>
        <v>2.1.3.0.0.00.00 - Fornecedores e Contas a Pagar a Curto Prazo</v>
      </c>
      <c r="B352" s="5" t="s">
        <v>2457</v>
      </c>
      <c r="C352" s="6">
        <v>23547916964.290001</v>
      </c>
      <c r="D352" s="1"/>
      <c r="E352" s="1">
        <f>E353+E355</f>
        <v>0</v>
      </c>
      <c r="F352" s="1">
        <f>F353+F355</f>
        <v>23547916964.290001</v>
      </c>
      <c r="H352" t="b">
        <f t="shared" si="38"/>
        <v>1</v>
      </c>
      <c r="I352" t="str">
        <f t="shared" ref="I352:I420" si="39">MID(A352,11,2)</f>
        <v>00</v>
      </c>
    </row>
    <row r="353" spans="1:9" ht="25.5" customHeight="1">
      <c r="A353" t="str">
        <f t="shared" si="37"/>
        <v>2.1.3.1.0.00.00 - Fornecedores e Contas a Pagar Nacionais a Curto 
 Prazo</v>
      </c>
      <c r="B353" s="3" t="s">
        <v>2458</v>
      </c>
      <c r="C353" s="4">
        <v>23445575436.720001</v>
      </c>
      <c r="D353" s="1"/>
      <c r="E353" s="1">
        <f>E354</f>
        <v>0</v>
      </c>
      <c r="F353" s="1">
        <f>F354</f>
        <v>23445575436.720001</v>
      </c>
      <c r="H353" t="b">
        <f t="shared" si="38"/>
        <v>1</v>
      </c>
      <c r="I353" t="str">
        <f t="shared" si="39"/>
        <v>00</v>
      </c>
    </row>
    <row r="354" spans="1:9" ht="25.5" customHeight="1">
      <c r="A354" t="str">
        <f t="shared" si="37"/>
        <v>2.1.3.1.1.00.00 - Fornecedores e Contas a Pagar Nacionais a Curto 
 Prazo - Consolidação</v>
      </c>
      <c r="B354" s="5" t="s">
        <v>2459</v>
      </c>
      <c r="C354" s="6">
        <v>23445575436.720001</v>
      </c>
      <c r="D354" s="1"/>
      <c r="E354" s="1">
        <f>SUMIF(A354:B354,"*intra*",C354:D354)+SUMIF(A354:B354,"*inter*",C354:D354)</f>
        <v>0</v>
      </c>
      <c r="F354" s="1">
        <f>SUMIF(A354:B354,"*consolidação*",C354:D354)</f>
        <v>23445575436.720001</v>
      </c>
      <c r="H354" t="b">
        <f t="shared" si="38"/>
        <v>1</v>
      </c>
      <c r="I354" t="str">
        <f t="shared" si="39"/>
        <v>00</v>
      </c>
    </row>
    <row r="355" spans="1:9" ht="25.5" customHeight="1">
      <c r="A355" t="str">
        <f t="shared" si="37"/>
        <v>2.1.3.2.0.00.00 - Fornecedores e Contas a Pagar Estrangeiros a Curto 
 Prazo</v>
      </c>
      <c r="B355" s="3" t="s">
        <v>2460</v>
      </c>
      <c r="C355" s="4">
        <v>102341527.56999999</v>
      </c>
      <c r="D355" s="1"/>
      <c r="E355" s="1">
        <f>E356</f>
        <v>0</v>
      </c>
      <c r="F355" s="1">
        <f>F356</f>
        <v>102341527.56999999</v>
      </c>
      <c r="H355" t="b">
        <f t="shared" si="38"/>
        <v>1</v>
      </c>
      <c r="I355" t="str">
        <f t="shared" si="39"/>
        <v>00</v>
      </c>
    </row>
    <row r="356" spans="1:9" ht="25.5" customHeight="1">
      <c r="A356" t="str">
        <f t="shared" si="37"/>
        <v>2.1.3.2.1.00.00 - Fornecedores e Contas a Pagar Estrangeiros a Curto 
 Prazo - Consolidação</v>
      </c>
      <c r="B356" s="5" t="s">
        <v>2461</v>
      </c>
      <c r="C356" s="6">
        <v>102341527.56999999</v>
      </c>
      <c r="D356" s="1"/>
      <c r="E356" s="1">
        <f>SUMIF(A356:B356,"*intra*",C356:D356)+SUMIF(A356:B356,"*inter*",C356:D356)</f>
        <v>0</v>
      </c>
      <c r="F356" s="1">
        <f>SUMIF(A356:B356,"*consolidação*",C356:D356)</f>
        <v>102341527.56999999</v>
      </c>
      <c r="H356" t="b">
        <f t="shared" si="38"/>
        <v>1</v>
      </c>
      <c r="I356" t="str">
        <f t="shared" si="39"/>
        <v>00</v>
      </c>
    </row>
    <row r="357" spans="1:9" ht="12.75" customHeight="1">
      <c r="A357" t="str">
        <f t="shared" si="37"/>
        <v>2.1.4.0.0.00.00 - Obrigações Fiscais a Curto Prazo</v>
      </c>
      <c r="B357" s="3" t="s">
        <v>2462</v>
      </c>
      <c r="C357" s="4">
        <v>594069008.88</v>
      </c>
      <c r="D357" s="1"/>
      <c r="E357" s="1">
        <f>E358+E362+E366</f>
        <v>284987399.85000002</v>
      </c>
      <c r="F357" s="1">
        <f>F358+F362+F366</f>
        <v>309081609.02999997</v>
      </c>
      <c r="H357" t="b">
        <f t="shared" si="38"/>
        <v>1</v>
      </c>
      <c r="I357" t="str">
        <f t="shared" si="39"/>
        <v>00</v>
      </c>
    </row>
    <row r="358" spans="1:9" ht="12.75" customHeight="1">
      <c r="A358" t="str">
        <f t="shared" si="37"/>
        <v>2.1.4.1.0.00.00 - Obrigações Fiscais a Curto Prazo com a União</v>
      </c>
      <c r="B358" s="5" t="s">
        <v>2463</v>
      </c>
      <c r="C358" s="6">
        <v>413639333.67000002</v>
      </c>
      <c r="D358" s="1"/>
      <c r="E358" s="1">
        <f>E359+E360+E361</f>
        <v>187793554.5</v>
      </c>
      <c r="F358" s="1">
        <f>F359+F360+F361</f>
        <v>225845779.16999999</v>
      </c>
      <c r="H358" t="b">
        <f t="shared" si="38"/>
        <v>1</v>
      </c>
      <c r="I358" t="str">
        <f t="shared" si="39"/>
        <v>00</v>
      </c>
    </row>
    <row r="359" spans="1:9" ht="25.5" customHeight="1">
      <c r="A359" t="str">
        <f t="shared" si="37"/>
        <v>2.1.4.1.1.00.00 - Obrigações Fiscais a Curto Prazo com a União - 
 Consolidação</v>
      </c>
      <c r="B359" s="3" t="s">
        <v>2464</v>
      </c>
      <c r="C359" s="4">
        <v>225845779.16999999</v>
      </c>
      <c r="D359" s="1"/>
      <c r="E359" s="1">
        <f>SUMIF(A359:B359,"*intra*",C359:D359)+SUMIF(A359:B359,"*inter*",C359:D359)</f>
        <v>0</v>
      </c>
      <c r="F359" s="1">
        <f>SUMIF(A359:B359,"*consolidação*",C359:D359)</f>
        <v>225845779.16999999</v>
      </c>
      <c r="H359" t="b">
        <f t="shared" si="38"/>
        <v>1</v>
      </c>
      <c r="I359" t="str">
        <f t="shared" si="39"/>
        <v>00</v>
      </c>
    </row>
    <row r="360" spans="1:9" ht="25.5" customHeight="1">
      <c r="A360" t="str">
        <f t="shared" si="37"/>
        <v>2.1.4.1.2.00.00 - Obrigações Fiscais a Curto Prazo com a União - 
 Intra OFSS</v>
      </c>
      <c r="B360" s="5" t="s">
        <v>2465</v>
      </c>
      <c r="C360" s="6">
        <v>9616914.8599999994</v>
      </c>
      <c r="D360" s="1"/>
      <c r="E360" s="1">
        <f>SUMIF(A360:B360,"*intra*",C360:D360)+SUMIF(A360:B360,"*inter*",C360:D360)</f>
        <v>9616914.8599999994</v>
      </c>
      <c r="F360" s="1">
        <f>SUMIF(A360:B360,"*consolidação*",C360:D360)</f>
        <v>0</v>
      </c>
      <c r="H360" t="b">
        <f t="shared" si="38"/>
        <v>1</v>
      </c>
      <c r="I360" t="str">
        <f t="shared" si="39"/>
        <v>00</v>
      </c>
    </row>
    <row r="361" spans="1:9" ht="25.5" customHeight="1">
      <c r="A361" t="str">
        <f t="shared" si="37"/>
        <v>2.1.4.1.3.00.00 - Obrigações Fiscais a Curto Prazo com a União - 
 Inter OFSS - União</v>
      </c>
      <c r="B361" s="3" t="s">
        <v>2466</v>
      </c>
      <c r="C361" s="4">
        <v>178176639.63999999</v>
      </c>
      <c r="D361" s="1"/>
      <c r="E361" s="1">
        <f>SUMIF(A361:B361,"*intra*",C361:D361)+SUMIF(A361:B361,"*inter*",C361:D361)</f>
        <v>178176639.63999999</v>
      </c>
      <c r="F361" s="1">
        <f>SUMIF(A361:B361,"*consolidação*",C361:D361)</f>
        <v>0</v>
      </c>
      <c r="H361" t="b">
        <f t="shared" si="38"/>
        <v>1</v>
      </c>
      <c r="I361" t="str">
        <f t="shared" si="39"/>
        <v>00</v>
      </c>
    </row>
    <row r="362" spans="1:9" ht="12.75" customHeight="1">
      <c r="A362" t="str">
        <f t="shared" si="37"/>
        <v>2.1.4.2.0.00.00 - Obrigações Fiscais a Curto Prazo com os Estados</v>
      </c>
      <c r="B362" s="5" t="s">
        <v>2467</v>
      </c>
      <c r="C362" s="6">
        <v>16216888.24</v>
      </c>
      <c r="D362" s="1"/>
      <c r="E362" s="1">
        <f>E363+E364+E365</f>
        <v>10056916.799999999</v>
      </c>
      <c r="F362" s="1">
        <f>F363+F364+F365</f>
        <v>6159971.4400000004</v>
      </c>
      <c r="H362" t="b">
        <f t="shared" si="38"/>
        <v>1</v>
      </c>
      <c r="I362" t="str">
        <f t="shared" si="39"/>
        <v>00</v>
      </c>
    </row>
    <row r="363" spans="1:9" ht="25.5" customHeight="1">
      <c r="A363" t="str">
        <f t="shared" si="37"/>
        <v>2.1.4.2.1.00.00 - Obrigações Fiscais a Curto Prazo com os Estados - 
 Consolidação</v>
      </c>
      <c r="B363" s="3" t="s">
        <v>2468</v>
      </c>
      <c r="C363" s="4">
        <v>6159971.4400000004</v>
      </c>
      <c r="D363" s="1"/>
      <c r="E363" s="1">
        <f>SUMIF(A363:B363,"*intra*",C363:D363)+SUMIF(A363:B363,"*inter*",C363:D363)</f>
        <v>0</v>
      </c>
      <c r="F363" s="1">
        <f>SUMIF(A363:B363,"*consolidação*",C363:D363)</f>
        <v>6159971.4400000004</v>
      </c>
      <c r="H363" t="b">
        <f t="shared" si="38"/>
        <v>1</v>
      </c>
      <c r="I363" t="str">
        <f t="shared" si="39"/>
        <v>00</v>
      </c>
    </row>
    <row r="364" spans="1:9" ht="25.5" customHeight="1">
      <c r="A364" t="str">
        <f t="shared" si="37"/>
        <v>2.1.4.2.2.00.00 - Obrigações Fiscais a Curto Prazo com os Estados - 
 Intra OFSS</v>
      </c>
      <c r="B364" s="5" t="s">
        <v>2469</v>
      </c>
      <c r="C364" s="6">
        <v>13369.36</v>
      </c>
      <c r="D364" s="1"/>
      <c r="E364" s="1">
        <f>SUMIF(A364:B364,"*intra*",C364:D364)+SUMIF(A364:B364,"*inter*",C364:D364)</f>
        <v>13369.36</v>
      </c>
      <c r="F364" s="1">
        <f>SUMIF(A364:B364,"*consolidação*",C364:D364)</f>
        <v>0</v>
      </c>
      <c r="H364" t="b">
        <f t="shared" si="38"/>
        <v>1</v>
      </c>
      <c r="I364" t="str">
        <f t="shared" si="39"/>
        <v>00</v>
      </c>
    </row>
    <row r="365" spans="1:9" ht="25.5" customHeight="1">
      <c r="A365" t="str">
        <f t="shared" si="37"/>
        <v>2.1.4.2.4.00.00 - Obrigações Fiscais a Curto Prazo com os Estados - 
 Inter OFSS - Estado</v>
      </c>
      <c r="B365" s="3" t="s">
        <v>2470</v>
      </c>
      <c r="C365" s="4">
        <v>10043547.439999999</v>
      </c>
      <c r="D365" s="1"/>
      <c r="E365" s="1">
        <f>SUMIF(A365:B365,"*intra*",C365:D365)+SUMIF(A365:B365,"*inter*",C365:D365)</f>
        <v>10043547.439999999</v>
      </c>
      <c r="F365" s="1">
        <f>SUMIF(A365:B365,"*consolidação*",C365:D365)</f>
        <v>0</v>
      </c>
      <c r="H365" t="b">
        <f t="shared" si="38"/>
        <v>1</v>
      </c>
      <c r="I365" t="str">
        <f t="shared" si="39"/>
        <v>00</v>
      </c>
    </row>
    <row r="366" spans="1:9" ht="12.75" customHeight="1">
      <c r="A366" t="str">
        <f t="shared" si="37"/>
        <v>2.1.4.3.0.00.00 - Obrigações Fiscais a Curto Prazo com os Municípios</v>
      </c>
      <c r="B366" s="5" t="s">
        <v>2471</v>
      </c>
      <c r="C366" s="6">
        <v>164212786.97</v>
      </c>
      <c r="D366" s="1"/>
      <c r="E366" s="1">
        <f>E367+E368+E369</f>
        <v>87136928.549999997</v>
      </c>
      <c r="F366" s="1">
        <f>F367+F368+F369</f>
        <v>77075858.420000002</v>
      </c>
      <c r="H366" t="b">
        <f t="shared" si="38"/>
        <v>1</v>
      </c>
      <c r="I366" t="str">
        <f t="shared" si="39"/>
        <v>00</v>
      </c>
    </row>
    <row r="367" spans="1:9" ht="25.5" customHeight="1">
      <c r="A367" t="str">
        <f t="shared" si="37"/>
        <v>2.1.4.3.1.00.00 - Obrigações Fiscais a Curto Prazo com os Municípios 
 - Consolidação</v>
      </c>
      <c r="B367" s="3" t="s">
        <v>2472</v>
      </c>
      <c r="C367" s="4">
        <v>77075858.420000002</v>
      </c>
      <c r="D367" s="1"/>
      <c r="E367" s="1">
        <f>SUMIF(A367:B367,"*intra*",C367:D367)+SUMIF(A367:B367,"*inter*",C367:D367)</f>
        <v>0</v>
      </c>
      <c r="F367" s="1">
        <f>SUMIF(A367:B367,"*consolidação*",C367:D367)</f>
        <v>77075858.420000002</v>
      </c>
      <c r="H367" t="b">
        <f t="shared" si="38"/>
        <v>1</v>
      </c>
      <c r="I367" t="str">
        <f t="shared" si="39"/>
        <v>00</v>
      </c>
    </row>
    <row r="368" spans="1:9" ht="25.5" customHeight="1">
      <c r="A368" t="str">
        <f t="shared" si="37"/>
        <v>2.1.4.3.2.00.00 - Obrigações Fiscais a Curto Prazo com os Municípios 
 - Intra OFSS</v>
      </c>
      <c r="B368" s="5" t="s">
        <v>2473</v>
      </c>
      <c r="C368" s="6">
        <v>53907031.920000002</v>
      </c>
      <c r="D368" s="1"/>
      <c r="E368" s="1">
        <f>SUMIF(A368:B368,"*intra*",C368:D368)+SUMIF(A368:B368,"*inter*",C368:D368)</f>
        <v>53907031.920000002</v>
      </c>
      <c r="F368" s="1">
        <f>SUMIF(A368:B368,"*consolidação*",C368:D368)</f>
        <v>0</v>
      </c>
      <c r="H368" t="b">
        <f t="shared" si="38"/>
        <v>1</v>
      </c>
      <c r="I368" t="str">
        <f t="shared" si="39"/>
        <v>00</v>
      </c>
    </row>
    <row r="369" spans="1:9" ht="25.5" customHeight="1">
      <c r="A369" t="str">
        <f t="shared" si="37"/>
        <v>2.1.4.3.5.00.00 - Obrigações Fiscais a Curto Prazo com os Municípios 
 - Inter OFSS - Município</v>
      </c>
      <c r="B369" s="3" t="s">
        <v>2474</v>
      </c>
      <c r="C369" s="4">
        <v>33229896.629999999</v>
      </c>
      <c r="D369" s="1"/>
      <c r="E369" s="1">
        <f>SUMIF(A369:B369,"*intra*",C369:D369)+SUMIF(A369:B369,"*inter*",C369:D369)</f>
        <v>33229896.629999999</v>
      </c>
      <c r="F369" s="1">
        <f>SUMIF(A369:B369,"*consolidação*",C369:D369)</f>
        <v>0</v>
      </c>
      <c r="H369" t="b">
        <f t="shared" si="38"/>
        <v>1</v>
      </c>
      <c r="I369" t="str">
        <f t="shared" si="39"/>
        <v>00</v>
      </c>
    </row>
    <row r="370" spans="1:9" ht="12.75" customHeight="1">
      <c r="A370" t="str">
        <f t="shared" si="37"/>
        <v>2.1.5.0.0.00.00 - Obrigações de Repartição a Outros Entes</v>
      </c>
      <c r="B370" s="5" t="s">
        <v>2475</v>
      </c>
      <c r="C370" s="6">
        <v>7736650.5899999999</v>
      </c>
      <c r="D370" s="1"/>
      <c r="E370" s="1">
        <f>E371+E372+E373</f>
        <v>7736650.5899999999</v>
      </c>
      <c r="F370" s="1">
        <f>F371+F372+F373</f>
        <v>0</v>
      </c>
      <c r="H370" t="b">
        <f t="shared" si="38"/>
        <v>1</v>
      </c>
      <c r="I370" t="str">
        <f t="shared" si="39"/>
        <v>00</v>
      </c>
    </row>
    <row r="371" spans="1:9" ht="25.5" customHeight="1">
      <c r="A371" t="str">
        <f t="shared" si="37"/>
        <v>2.1.5.0.3.00.00 - Obrigações de Repartição a Outros Entes - Inter 
 OFSS - União</v>
      </c>
      <c r="B371" s="3" t="s">
        <v>2476</v>
      </c>
      <c r="C371" s="4">
        <v>141813.62</v>
      </c>
      <c r="D371" s="1"/>
      <c r="E371" s="1">
        <f>SUMIF(A371:B371,"*intra*",C371:D371)+SUMIF(A371:B371,"*inter*",C371:D371)</f>
        <v>141813.62</v>
      </c>
      <c r="F371" s="1">
        <f>SUMIF(A371:B371,"*consolidação*",C371:D371)</f>
        <v>0</v>
      </c>
      <c r="H371" t="b">
        <f t="shared" si="38"/>
        <v>1</v>
      </c>
      <c r="I371" t="str">
        <f t="shared" si="39"/>
        <v>00</v>
      </c>
    </row>
    <row r="372" spans="1:9" ht="25.5" customHeight="1">
      <c r="A372" t="str">
        <f t="shared" si="37"/>
        <v>2.1.5.0.4.00.00 - Obrigações de Repartição a Outros Entes - Inter 
 OFSS - Estado</v>
      </c>
      <c r="B372" s="5" t="s">
        <v>2477</v>
      </c>
      <c r="C372" s="6">
        <v>1685171.84</v>
      </c>
      <c r="D372" s="1"/>
      <c r="E372" s="1">
        <f>SUMIF(A372:B372,"*intra*",C372:D372)+SUMIF(A372:B372,"*inter*",C372:D372)</f>
        <v>1685171.84</v>
      </c>
      <c r="F372" s="1">
        <f>SUMIF(A372:B372,"*consolidação*",C372:D372)</f>
        <v>0</v>
      </c>
      <c r="H372" t="b">
        <f t="shared" si="38"/>
        <v>1</v>
      </c>
      <c r="I372" t="str">
        <f t="shared" si="39"/>
        <v>00</v>
      </c>
    </row>
    <row r="373" spans="1:9" ht="25.5" customHeight="1">
      <c r="A373" t="str">
        <f t="shared" si="37"/>
        <v>2.1.5.0.5.00.00 - Obrigações de Repartição a Outros Entes - Inter 
 OFSS - Município</v>
      </c>
      <c r="B373" s="3" t="s">
        <v>2478</v>
      </c>
      <c r="C373" s="4">
        <v>5909665.1299999999</v>
      </c>
      <c r="D373" s="1"/>
      <c r="E373" s="1">
        <f>SUMIF(A373:B373,"*intra*",C373:D373)+SUMIF(A373:B373,"*inter*",C373:D373)</f>
        <v>5909665.1299999999</v>
      </c>
      <c r="F373" s="1">
        <f>SUMIF(A373:B373,"*consolidação*",C373:D373)</f>
        <v>0</v>
      </c>
      <c r="H373" t="b">
        <f t="shared" si="38"/>
        <v>1</v>
      </c>
      <c r="I373" t="str">
        <f t="shared" si="39"/>
        <v>00</v>
      </c>
    </row>
    <row r="374" spans="1:9" ht="12.75" customHeight="1">
      <c r="A374" t="str">
        <f t="shared" si="37"/>
        <v>2.1.7.0.0.00.00 - Provisões a Curto Prazo</v>
      </c>
      <c r="B374" s="5" t="s">
        <v>2479</v>
      </c>
      <c r="C374" s="6">
        <v>1287754738.8599999</v>
      </c>
      <c r="D374" s="1"/>
      <c r="E374" s="1">
        <f>E375+E377+E379+E381+E386+E388+E390</f>
        <v>-235343.72</v>
      </c>
      <c r="F374" s="1">
        <f>F375+F377+F379+F381+F386+F388+F390</f>
        <v>1287990082.5799999</v>
      </c>
      <c r="H374" t="b">
        <f t="shared" si="38"/>
        <v>1</v>
      </c>
      <c r="I374" t="str">
        <f t="shared" si="39"/>
        <v>00</v>
      </c>
    </row>
    <row r="375" spans="1:9" ht="12.75" customHeight="1">
      <c r="A375" t="str">
        <f t="shared" si="37"/>
        <v>2.1.7.1.0.00.00 - Provisão para Riscos Trabalhistas a Curto Prazo</v>
      </c>
      <c r="B375" s="3" t="s">
        <v>2480</v>
      </c>
      <c r="C375" s="4">
        <v>174788653.03</v>
      </c>
      <c r="D375" s="1"/>
      <c r="E375" s="1">
        <f>E376</f>
        <v>0</v>
      </c>
      <c r="F375" s="1">
        <f>F376</f>
        <v>174788653.03</v>
      </c>
      <c r="H375" t="b">
        <f t="shared" si="38"/>
        <v>1</v>
      </c>
      <c r="I375" t="str">
        <f t="shared" si="39"/>
        <v>00</v>
      </c>
    </row>
    <row r="376" spans="1:9" ht="25.5" customHeight="1">
      <c r="A376" t="str">
        <f t="shared" si="37"/>
        <v>2.1.7.1.1.00.00 - Provisão para Riscos Trabalhistas a Curto Prazo - 
 Consolidação</v>
      </c>
      <c r="B376" s="5" t="s">
        <v>2481</v>
      </c>
      <c r="C376" s="6">
        <v>174788653.03</v>
      </c>
      <c r="D376" s="1"/>
      <c r="E376" s="1">
        <f>SUMIF(A376:B376,"*intra*",C376:D376)+SUMIF(A376:B376,"*inter*",C376:D376)</f>
        <v>0</v>
      </c>
      <c r="F376" s="1">
        <f>SUMIF(A376:B376,"*consolidação*",C376:D376)</f>
        <v>174788653.03</v>
      </c>
      <c r="H376" t="b">
        <f t="shared" si="38"/>
        <v>1</v>
      </c>
      <c r="I376" t="str">
        <f t="shared" si="39"/>
        <v>00</v>
      </c>
    </row>
    <row r="377" spans="1:9" ht="12.75" customHeight="1">
      <c r="A377" t="str">
        <f t="shared" si="37"/>
        <v>2.1.7.3.0.00.00 - Provisões para Riscos Fiscais a Curto Prazo</v>
      </c>
      <c r="B377" s="3" t="s">
        <v>2482</v>
      </c>
      <c r="C377" s="4">
        <v>132037116.20999999</v>
      </c>
      <c r="D377" s="1"/>
      <c r="E377" s="1">
        <f>E378</f>
        <v>0</v>
      </c>
      <c r="F377" s="1">
        <f>F378</f>
        <v>132037116.20999999</v>
      </c>
      <c r="H377" t="b">
        <f t="shared" si="38"/>
        <v>1</v>
      </c>
      <c r="I377" t="str">
        <f t="shared" si="39"/>
        <v>00</v>
      </c>
    </row>
    <row r="378" spans="1:9" ht="25.5" customHeight="1">
      <c r="A378" t="str">
        <f t="shared" si="37"/>
        <v>2.1.7.3.1.00.00 - Provisões para Riscos Fiscais a Curto Prazo - 
 Consolidação</v>
      </c>
      <c r="B378" s="5" t="s">
        <v>2483</v>
      </c>
      <c r="C378" s="6">
        <v>132037116.20999999</v>
      </c>
      <c r="D378" s="1"/>
      <c r="E378" s="1">
        <f>SUMIF(A378:B378,"*intra*",C378:D378)+SUMIF(A378:B378,"*inter*",C378:D378)</f>
        <v>0</v>
      </c>
      <c r="F378" s="1">
        <f>SUMIF(A378:B378,"*consolidação*",C378:D378)</f>
        <v>132037116.20999999</v>
      </c>
      <c r="H378" t="b">
        <f t="shared" si="38"/>
        <v>1</v>
      </c>
      <c r="I378" t="str">
        <f t="shared" si="39"/>
        <v>00</v>
      </c>
    </row>
    <row r="379" spans="1:9" ht="12.75" customHeight="1">
      <c r="A379" t="str">
        <f t="shared" si="37"/>
        <v>2.1.7.4.0.00.00 - Provisão para Riscos Cíveis a Curto Prazo</v>
      </c>
      <c r="B379" s="3" t="s">
        <v>2484</v>
      </c>
      <c r="C379" s="4">
        <v>376416505.13</v>
      </c>
      <c r="D379" s="1"/>
      <c r="E379" s="1">
        <f>E380</f>
        <v>0</v>
      </c>
      <c r="F379" s="1">
        <f>F380</f>
        <v>376416505.13</v>
      </c>
      <c r="H379" t="b">
        <f t="shared" si="38"/>
        <v>1</v>
      </c>
      <c r="I379" t="str">
        <f t="shared" si="39"/>
        <v>00</v>
      </c>
    </row>
    <row r="380" spans="1:9" ht="25.5" customHeight="1">
      <c r="A380" t="str">
        <f t="shared" si="37"/>
        <v>2.1.7.4.1.00.00 - Provisão para Riscos Cíveis a Curto Prazo - 
 Consolidação</v>
      </c>
      <c r="B380" s="5" t="s">
        <v>2485</v>
      </c>
      <c r="C380" s="6">
        <v>376416505.13</v>
      </c>
      <c r="D380" s="1"/>
      <c r="E380" s="1">
        <f>SUMIF(A380:B380,"*intra*",C380:D380)+SUMIF(A380:B380,"*inter*",C380:D380)</f>
        <v>0</v>
      </c>
      <c r="F380" s="1">
        <f>SUMIF(A380:B380,"*consolidação*",C380:D380)</f>
        <v>376416505.13</v>
      </c>
      <c r="H380" t="b">
        <f t="shared" si="38"/>
        <v>1</v>
      </c>
      <c r="I380" t="str">
        <f t="shared" si="39"/>
        <v>00</v>
      </c>
    </row>
    <row r="381" spans="1:9" ht="12.75" customHeight="1">
      <c r="A381" t="str">
        <f t="shared" si="37"/>
        <v>2.1.7.5.0.00.00 - Provisão para Repartição de Créditos a Curto Prazo</v>
      </c>
      <c r="B381" s="3" t="s">
        <v>2486</v>
      </c>
      <c r="C381" s="4">
        <v>-196790.34</v>
      </c>
      <c r="D381" s="1"/>
      <c r="E381" s="1">
        <f>E385+E384+E383+E382</f>
        <v>-235343.72</v>
      </c>
      <c r="F381" s="1">
        <f>F385+F384+F383+F382</f>
        <v>38553.379999999997</v>
      </c>
      <c r="H381" t="b">
        <f t="shared" si="38"/>
        <v>1</v>
      </c>
      <c r="I381" t="str">
        <f t="shared" si="39"/>
        <v>00</v>
      </c>
    </row>
    <row r="382" spans="1:9" ht="25.5">
      <c r="A382" t="str">
        <f t="shared" si="37"/>
        <v>2.1.7.5.1.00.00 - Provisão para Repartição de Créditos a Curto Prazo 
- Consolidação</v>
      </c>
      <c r="B382" s="39" t="s">
        <v>2487</v>
      </c>
      <c r="C382" s="6">
        <v>38553.379999999997</v>
      </c>
      <c r="D382" s="1"/>
      <c r="E382" s="1">
        <f>SUMIF(A382:B382,"*intra*",C382:D382)+SUMIF(A382:B382,"*inter*",C382:D382)</f>
        <v>0</v>
      </c>
      <c r="F382" s="1">
        <f>SUMIF(A382:B382,"*consolidação*",C382:D382)</f>
        <v>38553.379999999997</v>
      </c>
      <c r="H382" t="b">
        <f t="shared" si="38"/>
        <v>1</v>
      </c>
      <c r="I382" t="str">
        <f t="shared" si="39"/>
        <v>00</v>
      </c>
    </row>
    <row r="383" spans="1:9" ht="25.5" customHeight="1">
      <c r="A383" t="str">
        <f t="shared" si="37"/>
        <v>2.1.7.5.3.00.00 - Provisão para Repartição de Créditos a Curto Prazo 
 - Inter OFSS - União</v>
      </c>
      <c r="B383" s="5" t="s">
        <v>2488</v>
      </c>
      <c r="C383" s="4">
        <v>0</v>
      </c>
      <c r="D383" s="1"/>
      <c r="E383" s="1">
        <f>SUMIF(A383:B383,"*intra*",C383:D383)+SUMIF(A383:B383,"*inter*",C383:D383)</f>
        <v>0</v>
      </c>
      <c r="F383" s="1">
        <f>SUMIF(A383:B383,"*consolidação*",C383:D383)</f>
        <v>0</v>
      </c>
      <c r="H383" t="b">
        <f t="shared" si="38"/>
        <v>1</v>
      </c>
      <c r="I383" t="str">
        <f t="shared" si="39"/>
        <v>00</v>
      </c>
    </row>
    <row r="384" spans="1:9" ht="25.5" customHeight="1">
      <c r="A384" t="str">
        <f t="shared" si="37"/>
        <v>2.1.7.5.4.00.00 - Provisão para Repartição de Créditos a Curto Prazo 
 - Inter OFSS - Estado</v>
      </c>
      <c r="B384" s="3" t="s">
        <v>2489</v>
      </c>
      <c r="C384" s="6">
        <v>-235343.72</v>
      </c>
      <c r="D384" s="1"/>
      <c r="E384" s="1">
        <f>SUMIF(A384:B384,"*intra*",C384:D384)+SUMIF(A384:B384,"*inter*",C384:D384)</f>
        <v>-235343.72</v>
      </c>
      <c r="F384" s="1">
        <f>SUMIF(A384:B384,"*consolidação*",C384:D384)</f>
        <v>0</v>
      </c>
      <c r="H384" t="b">
        <f t="shared" si="38"/>
        <v>1</v>
      </c>
      <c r="I384" t="str">
        <f t="shared" si="39"/>
        <v>00</v>
      </c>
    </row>
    <row r="385" spans="1:9" ht="25.5" customHeight="1">
      <c r="A385" t="str">
        <f t="shared" si="37"/>
        <v>2.1.7.5.5.00.00 - Provisão para Repartição de Créditos a Curto Prazo 
 - Inter OFSS - Município</v>
      </c>
      <c r="B385" s="5" t="s">
        <v>2490</v>
      </c>
      <c r="C385" s="4">
        <v>0</v>
      </c>
      <c r="D385" s="1"/>
      <c r="E385" s="1">
        <f>SUMIF(A385:B385,"*intra*",C385:D385)+SUMIF(A385:B385,"*inter*",C385:D385)</f>
        <v>0</v>
      </c>
      <c r="F385" s="1">
        <f>SUMIF(A385:B385,"*consolidação*",C385:D385)</f>
        <v>0</v>
      </c>
      <c r="H385" t="b">
        <f t="shared" si="38"/>
        <v>1</v>
      </c>
      <c r="I385" t="str">
        <f t="shared" si="39"/>
        <v>00</v>
      </c>
    </row>
    <row r="386" spans="1:9" ht="25.5" customHeight="1">
      <c r="A386" t="str">
        <f t="shared" si="37"/>
        <v>2.1.7.6.0.00.00 - Provisão para Riscos Decorrentes de Contratos de 
 PPP a Curto Prazo</v>
      </c>
      <c r="B386" s="3" t="s">
        <v>2491</v>
      </c>
      <c r="C386" s="6">
        <v>-142652.93</v>
      </c>
      <c r="D386" s="1"/>
      <c r="E386" s="1">
        <f>E387</f>
        <v>0</v>
      </c>
      <c r="F386" s="1">
        <f>F387</f>
        <v>-142652.93</v>
      </c>
      <c r="H386" t="b">
        <f t="shared" si="38"/>
        <v>1</v>
      </c>
      <c r="I386" t="str">
        <f t="shared" si="39"/>
        <v>00</v>
      </c>
    </row>
    <row r="387" spans="1:9" ht="25.5" customHeight="1">
      <c r="A387" t="str">
        <f t="shared" si="37"/>
        <v>2.1.7.6.1.00.00 - Provisão para Riscos Decorrentes de Contratos de 
 PPP a Curto Prazo - Consolidação</v>
      </c>
      <c r="B387" s="5" t="s">
        <v>2492</v>
      </c>
      <c r="C387" s="4">
        <v>-142652.93</v>
      </c>
      <c r="D387" s="1"/>
      <c r="E387" s="1">
        <f>SUMIF(A387:B387,"*intra*",C387:D387)+SUMIF(A387:B387,"*inter*",C387:D387)</f>
        <v>0</v>
      </c>
      <c r="F387" s="1">
        <f>SUMIF(A387:B387,"*consolidação*",C387:D387)</f>
        <v>-142652.93</v>
      </c>
      <c r="H387" t="b">
        <f t="shared" si="38"/>
        <v>1</v>
      </c>
      <c r="I387" t="str">
        <f t="shared" si="39"/>
        <v>00</v>
      </c>
    </row>
    <row r="388" spans="1:9" ht="25.5" customHeight="1">
      <c r="A388" t="str">
        <f t="shared" ref="A388:A451" si="40">TRIM(B388)</f>
        <v>2.1.7.7.0.00.00 - Provisão para Obrigações Decorrentes da Atuação 
 Governamental a Curto Prazo</v>
      </c>
      <c r="B388" s="60" t="s">
        <v>5603</v>
      </c>
      <c r="C388" s="6">
        <v>636796.52</v>
      </c>
      <c r="D388" s="1"/>
      <c r="E388" s="1">
        <f>E389</f>
        <v>0</v>
      </c>
      <c r="F388" s="1">
        <f>F389</f>
        <v>636796.52</v>
      </c>
      <c r="H388" t="b">
        <f t="shared" si="38"/>
        <v>1</v>
      </c>
      <c r="I388" t="str">
        <f t="shared" si="39"/>
        <v>00</v>
      </c>
    </row>
    <row r="389" spans="1:9" ht="25.5" customHeight="1">
      <c r="A389" t="str">
        <f t="shared" si="40"/>
        <v>2.1.7.7.1.00.00 - Provisão para Obrigações Decorrentes da Atuação 
Governamental a Curto Prazo - Consolidação</v>
      </c>
      <c r="B389" s="39" t="s">
        <v>2493</v>
      </c>
      <c r="C389" s="4">
        <v>636796.52</v>
      </c>
      <c r="D389" s="1"/>
      <c r="E389" s="1">
        <f>SUMIF(A389:B389,"*intra*",C389:D389)+SUMIF(A389:B389,"*inter*",C389:D389)</f>
        <v>0</v>
      </c>
      <c r="F389" s="1">
        <f>SUMIF(A389:B389,"*consolidação*",C389:D389)</f>
        <v>636796.52</v>
      </c>
      <c r="H389" t="b">
        <f>IF(I389="00",C389=E389+F389,TRUE)</f>
        <v>1</v>
      </c>
      <c r="I389" t="str">
        <f t="shared" si="39"/>
        <v>00</v>
      </c>
    </row>
    <row r="390" spans="1:9" ht="12.75" customHeight="1">
      <c r="A390" t="str">
        <f t="shared" si="40"/>
        <v>2.1.7.9.0.00.00 - Outras Provisões a Curto Prazo</v>
      </c>
      <c r="B390" s="3" t="s">
        <v>2494</v>
      </c>
      <c r="C390" s="6">
        <v>604215111.24000001</v>
      </c>
      <c r="D390" s="1"/>
      <c r="E390" s="1">
        <f>E391</f>
        <v>0</v>
      </c>
      <c r="F390" s="1">
        <f>F391</f>
        <v>604215111.24000001</v>
      </c>
      <c r="H390" t="b">
        <f t="shared" si="38"/>
        <v>1</v>
      </c>
      <c r="I390" t="str">
        <f t="shared" si="39"/>
        <v>00</v>
      </c>
    </row>
    <row r="391" spans="1:9" ht="12.75" customHeight="1">
      <c r="A391" t="str">
        <f t="shared" si="40"/>
        <v>2.1.7.9.1.00.00 - Outras Provisões a Curto Prazo - Consolidação</v>
      </c>
      <c r="B391" s="5" t="s">
        <v>2495</v>
      </c>
      <c r="C391" s="4">
        <v>604215111.24000001</v>
      </c>
      <c r="D391" s="1"/>
      <c r="E391" s="1">
        <f>SUMIF(A391:B391,"*intra*",C391:D391)+SUMIF(A391:B391,"*inter*",C391:D391)</f>
        <v>0</v>
      </c>
      <c r="F391" s="1">
        <f>SUMIF(A391:B391,"*consolidação*",C391:D391)</f>
        <v>604215111.24000001</v>
      </c>
      <c r="H391" t="b">
        <f t="shared" si="38"/>
        <v>1</v>
      </c>
      <c r="I391" t="str">
        <f t="shared" si="39"/>
        <v>00</v>
      </c>
    </row>
    <row r="392" spans="1:9" ht="12.75" customHeight="1">
      <c r="A392" t="str">
        <f t="shared" si="40"/>
        <v>2.1.8.0.0.00.00 - Demais Obrigações a Curto Prazo</v>
      </c>
      <c r="B392" s="3" t="s">
        <v>2496</v>
      </c>
      <c r="C392" s="6">
        <v>20022308243.470001</v>
      </c>
      <c r="D392" s="1"/>
      <c r="E392" s="1">
        <f>E393+E395+E397+E399+E401+E405+E403+E407+E409</f>
        <v>1572373413.5799999</v>
      </c>
      <c r="F392" s="1">
        <f>F393+F395+F397+F399+F401+F405+F403+F407+F409</f>
        <v>18449934829.889999</v>
      </c>
      <c r="H392" t="b">
        <f t="shared" si="38"/>
        <v>1</v>
      </c>
      <c r="I392" t="str">
        <f t="shared" si="39"/>
        <v>00</v>
      </c>
    </row>
    <row r="393" spans="1:9" ht="12.75" customHeight="1">
      <c r="A393" t="str">
        <f t="shared" si="40"/>
        <v>2.1.8.1.0.00.00 - Adiantamentos de Clientes</v>
      </c>
      <c r="B393" s="5" t="s">
        <v>2497</v>
      </c>
      <c r="C393" s="4">
        <v>364525169.63</v>
      </c>
      <c r="D393" s="1"/>
      <c r="E393" s="1">
        <f>E394</f>
        <v>0</v>
      </c>
      <c r="F393" s="1">
        <f>F394</f>
        <v>364525169.63</v>
      </c>
      <c r="H393" t="b">
        <f t="shared" si="38"/>
        <v>1</v>
      </c>
      <c r="I393" t="str">
        <f t="shared" si="39"/>
        <v>00</v>
      </c>
    </row>
    <row r="394" spans="1:9" ht="12.75" customHeight="1">
      <c r="A394" t="str">
        <f t="shared" si="40"/>
        <v>2.1.8.1.1.00.00 - Adiantamentos de Clientes - Consolidação</v>
      </c>
      <c r="B394" s="3" t="s">
        <v>2498</v>
      </c>
      <c r="C394" s="6">
        <v>364525169.63</v>
      </c>
      <c r="D394" s="1"/>
      <c r="E394" s="1">
        <f>SUMIF(A394:B394,"*intra*",C394:D394)+SUMIF(A394:B394,"*inter*",C394:D394)</f>
        <v>0</v>
      </c>
      <c r="F394" s="1">
        <f>SUMIF(A394:B394,"*consolidação*",C394:D394)</f>
        <v>364525169.63</v>
      </c>
      <c r="H394" t="b">
        <f t="shared" si="38"/>
        <v>1</v>
      </c>
      <c r="I394" t="str">
        <f t="shared" si="39"/>
        <v>00</v>
      </c>
    </row>
    <row r="395" spans="1:9" ht="12.75" customHeight="1">
      <c r="A395" t="str">
        <f t="shared" si="40"/>
        <v>2.1.8.2.0.00.00 - Obrigações por Danos a Terceiros</v>
      </c>
      <c r="B395" s="5" t="s">
        <v>2499</v>
      </c>
      <c r="C395" s="4">
        <v>24416530.48</v>
      </c>
      <c r="D395" s="1"/>
      <c r="E395" s="1">
        <f>E396</f>
        <v>0</v>
      </c>
      <c r="F395" s="1">
        <f>F396</f>
        <v>24416530.48</v>
      </c>
      <c r="H395" t="b">
        <f t="shared" si="38"/>
        <v>1</v>
      </c>
      <c r="I395" t="str">
        <f t="shared" si="39"/>
        <v>00</v>
      </c>
    </row>
    <row r="396" spans="1:9" ht="12.75" customHeight="1">
      <c r="A396" t="str">
        <f t="shared" si="40"/>
        <v>2.1.8.2.1.00.00 - Obrigações por Danos a Terceiros - Consolidação</v>
      </c>
      <c r="B396" s="3" t="s">
        <v>2500</v>
      </c>
      <c r="C396" s="6">
        <v>24416530.48</v>
      </c>
      <c r="D396" s="1"/>
      <c r="E396" s="1">
        <f>SUMIF(A396:B396,"*intra*",C396:D396)+SUMIF(A396:B396,"*inter*",C396:D396)</f>
        <v>0</v>
      </c>
      <c r="F396" s="1">
        <f>SUMIF(A396:B396,"*consolidação*",C396:D396)</f>
        <v>24416530.48</v>
      </c>
      <c r="H396" t="b">
        <f t="shared" si="38"/>
        <v>1</v>
      </c>
      <c r="I396" t="str">
        <f t="shared" si="39"/>
        <v>00</v>
      </c>
    </row>
    <row r="397" spans="1:9" ht="12.75" customHeight="1">
      <c r="A397" t="str">
        <f t="shared" si="40"/>
        <v>2.1.8.3.0.00.00 - Arrendamento Operacional a Pagar</v>
      </c>
      <c r="B397" s="5" t="s">
        <v>2501</v>
      </c>
      <c r="C397" s="4">
        <v>60199705.490000002</v>
      </c>
      <c r="D397" s="1"/>
      <c r="E397" s="1">
        <f>E398</f>
        <v>0</v>
      </c>
      <c r="F397" s="1">
        <f>F398</f>
        <v>60199705.490000002</v>
      </c>
      <c r="H397" t="b">
        <f t="shared" si="38"/>
        <v>1</v>
      </c>
      <c r="I397" t="str">
        <f t="shared" si="39"/>
        <v>00</v>
      </c>
    </row>
    <row r="398" spans="1:9" ht="12.75" customHeight="1">
      <c r="A398" t="str">
        <f t="shared" si="40"/>
        <v>2.1.8.3.1.00.00 - Arrendamento Operacional a Pagar - Consolidação</v>
      </c>
      <c r="B398" s="3" t="s">
        <v>2502</v>
      </c>
      <c r="C398" s="6">
        <v>60199705.490000002</v>
      </c>
      <c r="D398" s="1"/>
      <c r="E398" s="1">
        <f>SUMIF(A398:B398,"*intra*",C398:D398)+SUMIF(A398:B398,"*inter*",C398:D398)</f>
        <v>0</v>
      </c>
      <c r="F398" s="1">
        <f>SUMIF(A398:B398,"*consolidação*",C398:D398)</f>
        <v>60199705.490000002</v>
      </c>
      <c r="H398" t="b">
        <f t="shared" si="38"/>
        <v>1</v>
      </c>
      <c r="I398" t="str">
        <f t="shared" si="39"/>
        <v>00</v>
      </c>
    </row>
    <row r="399" spans="1:9" ht="12.75" customHeight="1">
      <c r="A399" t="str">
        <f t="shared" si="40"/>
        <v>2.1.8.4.0.00.00 - Debêntures e Outros Títulos de Dívida a Curto Prazo</v>
      </c>
      <c r="B399" s="5" t="s">
        <v>2503</v>
      </c>
      <c r="C399" s="4">
        <v>340511.22</v>
      </c>
      <c r="D399" s="1"/>
      <c r="E399" s="1">
        <f>E400</f>
        <v>0</v>
      </c>
      <c r="F399" s="1">
        <f>F400</f>
        <v>340511.22</v>
      </c>
      <c r="H399" t="b">
        <f t="shared" si="38"/>
        <v>1</v>
      </c>
      <c r="I399" t="str">
        <f t="shared" si="39"/>
        <v>00</v>
      </c>
    </row>
    <row r="400" spans="1:9" ht="25.5" customHeight="1">
      <c r="A400" t="str">
        <f t="shared" si="40"/>
        <v>2.1.8.4.1.00.00 - Debêntures e Outros Títulos de Dívida a Curto 
 Prazo - Consolidação</v>
      </c>
      <c r="B400" s="3" t="s">
        <v>2504</v>
      </c>
      <c r="C400" s="6">
        <v>340511.22</v>
      </c>
      <c r="D400" s="1"/>
      <c r="E400" s="1">
        <f>SUMIF(A400:B400,"*intra*",C400:D400)+SUMIF(A400:B400,"*inter*",C400:D400)</f>
        <v>0</v>
      </c>
      <c r="F400" s="1">
        <f>SUMIF(A400:B400,"*consolidação*",C400:D400)</f>
        <v>340511.22</v>
      </c>
      <c r="H400" t="b">
        <f t="shared" si="38"/>
        <v>1</v>
      </c>
      <c r="I400" t="str">
        <f t="shared" si="39"/>
        <v>00</v>
      </c>
    </row>
    <row r="401" spans="1:9" ht="12.75" customHeight="1">
      <c r="A401" t="str">
        <f t="shared" si="40"/>
        <v>2.1.8.5.0.00.00 - Dividendos e Juros sobre Capital Próprio a Pagar</v>
      </c>
      <c r="B401" s="5" t="s">
        <v>2505</v>
      </c>
      <c r="C401" s="4">
        <v>12032369.07</v>
      </c>
      <c r="D401" s="1"/>
      <c r="E401" s="1">
        <f>E402</f>
        <v>0</v>
      </c>
      <c r="F401" s="1">
        <f>F402</f>
        <v>12032369.07</v>
      </c>
      <c r="H401" t="b">
        <f t="shared" si="38"/>
        <v>1</v>
      </c>
      <c r="I401" t="str">
        <f t="shared" si="39"/>
        <v>00</v>
      </c>
    </row>
    <row r="402" spans="1:9" ht="25.5" customHeight="1">
      <c r="A402" t="str">
        <f t="shared" si="40"/>
        <v>2.1.8.5.1.00.00 - Dividendos e Juros sobre Capital Próprio a Pagar - 
 Consolidação</v>
      </c>
      <c r="B402" s="3" t="s">
        <v>2506</v>
      </c>
      <c r="C402" s="6">
        <v>12032369.07</v>
      </c>
      <c r="D402" s="1"/>
      <c r="E402" s="1">
        <f>SUMIF(A402:B402,"*intra*",C402:D402)+SUMIF(A402:B402,"*inter*",C402:D402)</f>
        <v>0</v>
      </c>
      <c r="F402" s="1">
        <f>SUMIF(A402:B402,"*consolidação*",C402:D402)</f>
        <v>12032369.07</v>
      </c>
      <c r="H402" t="b">
        <f t="shared" si="38"/>
        <v>1</v>
      </c>
      <c r="I402" t="str">
        <f t="shared" si="39"/>
        <v>00</v>
      </c>
    </row>
    <row r="403" spans="1:9" ht="25.5" customHeight="1">
      <c r="A403" t="str">
        <f t="shared" si="40"/>
        <v>2.1.8.6.0.00.00 - Obrigações Decorrentes de Contratos De PPP</v>
      </c>
      <c r="B403" s="40" t="s">
        <v>2507</v>
      </c>
      <c r="C403" s="4">
        <v>5522034.7300000004</v>
      </c>
      <c r="D403" s="1"/>
      <c r="E403" s="1">
        <f>E404</f>
        <v>0</v>
      </c>
      <c r="F403" s="1">
        <f>F404</f>
        <v>5522034.7300000004</v>
      </c>
      <c r="H403" t="b">
        <f t="shared" si="38"/>
        <v>1</v>
      </c>
      <c r="I403" t="str">
        <f t="shared" si="39"/>
        <v>00</v>
      </c>
    </row>
    <row r="404" spans="1:9" ht="25.5" customHeight="1">
      <c r="A404" t="str">
        <f t="shared" si="40"/>
        <v>2.1.8.6.1.00.00 - Obrigações Decorrentes de Contratos De PPP - 
Consolidação</v>
      </c>
      <c r="B404" s="39" t="s">
        <v>2508</v>
      </c>
      <c r="C404" s="6">
        <v>5522034.7300000004</v>
      </c>
      <c r="D404" s="1"/>
      <c r="E404" s="1">
        <f>SUMIF(A404:B404,"*intra*",C404:D404)+SUMIF(A404:B404,"*inter*",C404:D404)</f>
        <v>0</v>
      </c>
      <c r="F404" s="1">
        <f t="shared" ref="F404" si="41">SUMIF(A404:B404,"*consolidação*",C404:D404)</f>
        <v>5522034.7300000004</v>
      </c>
      <c r="H404" t="b">
        <f t="shared" si="38"/>
        <v>1</v>
      </c>
      <c r="I404" t="str">
        <f t="shared" si="39"/>
        <v>00</v>
      </c>
    </row>
    <row r="405" spans="1:9" ht="25.5" customHeight="1">
      <c r="A405" t="str">
        <f t="shared" si="40"/>
        <v>2.1.8.7.0.00.00 - Depósitos de Instituições Autorizadas a Operar pelo 
 BACEN</v>
      </c>
      <c r="B405" s="5" t="s">
        <v>2509</v>
      </c>
      <c r="C405" s="4">
        <v>5996802.5599999996</v>
      </c>
      <c r="D405" s="1"/>
      <c r="E405" s="1">
        <f>E406</f>
        <v>0</v>
      </c>
      <c r="F405" s="1">
        <f>F406</f>
        <v>5996802.5599999996</v>
      </c>
      <c r="H405" t="b">
        <f t="shared" si="38"/>
        <v>1</v>
      </c>
      <c r="I405" t="str">
        <f t="shared" si="39"/>
        <v>00</v>
      </c>
    </row>
    <row r="406" spans="1:9" ht="25.5" customHeight="1">
      <c r="A406" t="str">
        <f t="shared" si="40"/>
        <v>2.1.8.7.1.00.00 - Depósitos de Instituições Autorizadas a Operar 
 pelo BACEN - Consolidação</v>
      </c>
      <c r="B406" s="3" t="s">
        <v>2510</v>
      </c>
      <c r="C406" s="6">
        <v>5996802.5599999996</v>
      </c>
      <c r="D406" s="1"/>
      <c r="E406" s="1">
        <f>SUMIF(A406:B406,"*intra*",C406:D406)+SUMIF(A406:B406,"*inter*",C406:D406)</f>
        <v>0</v>
      </c>
      <c r="F406" s="1">
        <f>SUMIF(A406:B406,"*consolidação*",C406:D406)</f>
        <v>5996802.5599999996</v>
      </c>
      <c r="H406" t="b">
        <f t="shared" si="38"/>
        <v>1</v>
      </c>
      <c r="I406" t="str">
        <f t="shared" si="39"/>
        <v>00</v>
      </c>
    </row>
    <row r="407" spans="1:9" ht="12.75" customHeight="1">
      <c r="A407" t="str">
        <f t="shared" si="40"/>
        <v>2.1.8.8.0.00.00 - Valores Restituíveis</v>
      </c>
      <c r="B407" s="5" t="s">
        <v>2511</v>
      </c>
      <c r="C407" s="4">
        <v>14174262644.33</v>
      </c>
      <c r="D407" s="1"/>
      <c r="E407" s="1">
        <f>E408</f>
        <v>0</v>
      </c>
      <c r="F407" s="1">
        <f>F408</f>
        <v>14174262644.33</v>
      </c>
      <c r="H407" t="b">
        <f t="shared" si="38"/>
        <v>1</v>
      </c>
      <c r="I407" t="str">
        <f t="shared" si="39"/>
        <v>00</v>
      </c>
    </row>
    <row r="408" spans="1:9" ht="12.75" customHeight="1">
      <c r="A408" t="str">
        <f t="shared" si="40"/>
        <v>2.1.8.8.1.00.00 - Valores Restituíveis - Consolidação</v>
      </c>
      <c r="B408" s="3" t="s">
        <v>2512</v>
      </c>
      <c r="C408" s="6">
        <v>14174262644.33</v>
      </c>
      <c r="D408" s="1"/>
      <c r="E408" s="1">
        <f>SUMIF(A408:B408,"*intra*",C408:D408)+SUMIF(A408:B408,"*inter*",C408:D408)</f>
        <v>0</v>
      </c>
      <c r="F408" s="1">
        <f>SUMIF(A408:B408,"*consolidação*",C408:D408)</f>
        <v>14174262644.33</v>
      </c>
      <c r="H408" t="b">
        <f t="shared" si="38"/>
        <v>1</v>
      </c>
      <c r="I408" t="str">
        <f t="shared" si="39"/>
        <v>00</v>
      </c>
    </row>
    <row r="409" spans="1:9" ht="12.75" customHeight="1">
      <c r="A409" t="str">
        <f t="shared" si="40"/>
        <v>2.1.8.9.0.00.00 - Outras Obrigações a Curto Prazo</v>
      </c>
      <c r="B409" s="5" t="s">
        <v>2513</v>
      </c>
      <c r="C409" s="4">
        <v>5375012475.96</v>
      </c>
      <c r="D409" s="1"/>
      <c r="E409" s="1">
        <f>E410+E411</f>
        <v>1572373413.5799999</v>
      </c>
      <c r="F409" s="1">
        <f>F410+F411</f>
        <v>3802639062.3800001</v>
      </c>
      <c r="H409" t="b">
        <f t="shared" si="38"/>
        <v>1</v>
      </c>
      <c r="I409" t="str">
        <f t="shared" si="39"/>
        <v>00</v>
      </c>
    </row>
    <row r="410" spans="1:9" ht="12.75" customHeight="1">
      <c r="A410" t="str">
        <f t="shared" si="40"/>
        <v>2.1.8.9.1.00.00 - Outras Obrigações a Curto Prazo - Consolidação</v>
      </c>
      <c r="B410" s="3" t="s">
        <v>2514</v>
      </c>
      <c r="C410" s="6">
        <v>3802639062.3800001</v>
      </c>
      <c r="D410" s="1"/>
      <c r="E410" s="1">
        <f>SUMIF(A410:B410,"*intra*",C410:D410)+SUMIF(A410:B410,"*inter*",C410:D410)</f>
        <v>0</v>
      </c>
      <c r="F410" s="1">
        <f>SUMIF(A410:B410,"*consolidação*",C410:D410)</f>
        <v>3802639062.3800001</v>
      </c>
      <c r="H410" t="b">
        <f t="shared" si="38"/>
        <v>1</v>
      </c>
      <c r="I410" t="str">
        <f t="shared" si="39"/>
        <v>00</v>
      </c>
    </row>
    <row r="411" spans="1:9" ht="12.75" customHeight="1">
      <c r="A411" t="str">
        <f t="shared" si="40"/>
        <v>2.1.8.9.2.00.00 - Outras Obrigações a Curto Prazo - Intra OFSS</v>
      </c>
      <c r="B411" s="5" t="s">
        <v>2515</v>
      </c>
      <c r="C411" s="4">
        <v>1572373413.5799999</v>
      </c>
      <c r="D411" s="1"/>
      <c r="E411" s="1">
        <f>SUMIF(A411:B411,"*intra*",C411:D411)+SUMIF(A411:B411,"*inter*",C411:D411)</f>
        <v>1572373413.5799999</v>
      </c>
      <c r="F411" s="1">
        <f>SUMIF(A411:B411,"*consolidação*",C411:D411)</f>
        <v>0</v>
      </c>
      <c r="H411" t="b">
        <f t="shared" si="38"/>
        <v>1</v>
      </c>
      <c r="I411" t="str">
        <f t="shared" si="39"/>
        <v>00</v>
      </c>
    </row>
    <row r="412" spans="1:9" ht="12.75" customHeight="1">
      <c r="A412" t="str">
        <f t="shared" si="40"/>
        <v>2.2.0.0.0.00.00 - Passivo não-Circulante</v>
      </c>
      <c r="B412" s="3" t="s">
        <v>2516</v>
      </c>
      <c r="C412" s="6">
        <v>547114239864.28998</v>
      </c>
      <c r="D412" s="1"/>
      <c r="E412" s="1">
        <f>E413+E426+E456+E461+E474+E500+E515</f>
        <v>67449963476.480003</v>
      </c>
      <c r="F412" s="1">
        <f>F413+F426+F456+F461+F474+F500+F515</f>
        <v>479664276387.81</v>
      </c>
      <c r="H412" t="b">
        <f t="shared" si="38"/>
        <v>1</v>
      </c>
      <c r="I412" t="str">
        <f t="shared" si="39"/>
        <v>00</v>
      </c>
    </row>
    <row r="413" spans="1:9" ht="25.5" customHeight="1">
      <c r="A413" t="str">
        <f t="shared" si="40"/>
        <v>2.2.1.0.0.00.00 - Obrigações Trabalhistas, Previdenciárias e 
 Assistenciais a Pagar a Longo Prazo</v>
      </c>
      <c r="B413" s="5" t="s">
        <v>2517</v>
      </c>
      <c r="C413" s="4">
        <v>61715582162.199997</v>
      </c>
      <c r="D413" s="1"/>
      <c r="E413" s="1">
        <f>E414+E416+E418+E420</f>
        <v>25170730160.280003</v>
      </c>
      <c r="F413" s="1">
        <f>F414+F416+F418+F420</f>
        <v>36544852001.919998</v>
      </c>
      <c r="H413" t="b">
        <f t="shared" si="38"/>
        <v>1</v>
      </c>
      <c r="I413" t="str">
        <f t="shared" si="39"/>
        <v>00</v>
      </c>
    </row>
    <row r="414" spans="1:9" ht="12.75" customHeight="1">
      <c r="A414" t="str">
        <f t="shared" si="40"/>
        <v>2.2.1.1.0.00.00 - Pessoal a Pagar</v>
      </c>
      <c r="B414" s="3" t="s">
        <v>2518</v>
      </c>
      <c r="C414" s="6">
        <v>19198698385.48</v>
      </c>
      <c r="D414" s="1"/>
      <c r="E414" s="1">
        <f>E415</f>
        <v>0</v>
      </c>
      <c r="F414" s="1">
        <f>F415</f>
        <v>19198698385.48</v>
      </c>
      <c r="H414" t="b">
        <f t="shared" si="38"/>
        <v>1</v>
      </c>
      <c r="I414" t="str">
        <f t="shared" si="39"/>
        <v>00</v>
      </c>
    </row>
    <row r="415" spans="1:9" ht="12.75" customHeight="1">
      <c r="A415" t="str">
        <f t="shared" si="40"/>
        <v>2.2.1.1.1.00.00 - Pessoal a Pagar - Consolidação</v>
      </c>
      <c r="B415" s="5" t="s">
        <v>2519</v>
      </c>
      <c r="C415" s="4">
        <v>19198698385.48</v>
      </c>
      <c r="D415" s="1"/>
      <c r="E415" s="1">
        <f>SUMIF(A415:B415,"*intra*",C415:D415)+SUMIF(A415:B415,"*inter*",C415:D415)</f>
        <v>0</v>
      </c>
      <c r="F415" s="1">
        <f>SUMIF(A415:B415,"*consolidação*",C415:D415)</f>
        <v>19198698385.48</v>
      </c>
      <c r="H415" t="b">
        <f t="shared" si="38"/>
        <v>1</v>
      </c>
      <c r="I415" t="str">
        <f t="shared" si="39"/>
        <v>00</v>
      </c>
    </row>
    <row r="416" spans="1:9" ht="12.75" customHeight="1">
      <c r="A416" t="str">
        <f t="shared" si="40"/>
        <v>2.2.1.2.0.00.00 - Benefícios Previdenciários a Pagar</v>
      </c>
      <c r="B416" s="3" t="s">
        <v>2520</v>
      </c>
      <c r="C416" s="6">
        <v>1974528394.9100001</v>
      </c>
      <c r="D416" s="1"/>
      <c r="E416" s="1">
        <f>E417</f>
        <v>0</v>
      </c>
      <c r="F416" s="1">
        <f>F417</f>
        <v>1974528394.9100001</v>
      </c>
      <c r="H416" t="b">
        <f t="shared" si="38"/>
        <v>1</v>
      </c>
      <c r="I416" t="str">
        <f t="shared" si="39"/>
        <v>00</v>
      </c>
    </row>
    <row r="417" spans="1:9" ht="12.75" customHeight="1">
      <c r="A417" t="str">
        <f t="shared" si="40"/>
        <v>2.2.1.2.1.00.00 - Benefícios Previdenciários a Pagar - Consolidação</v>
      </c>
      <c r="B417" s="5" t="s">
        <v>2521</v>
      </c>
      <c r="C417" s="4">
        <v>1974528394.9100001</v>
      </c>
      <c r="D417" s="1"/>
      <c r="E417" s="1">
        <f>SUMIF(A417:B417,"*intra*",C417:D417)+SUMIF(A417:B417,"*inter*",C417:D417)</f>
        <v>0</v>
      </c>
      <c r="F417" s="1">
        <f>SUMIF(A417:B417,"*consolidação*",C417:D417)</f>
        <v>1974528394.9100001</v>
      </c>
      <c r="H417" t="b">
        <f t="shared" si="38"/>
        <v>1</v>
      </c>
      <c r="I417" t="str">
        <f t="shared" si="39"/>
        <v>00</v>
      </c>
    </row>
    <row r="418" spans="1:9" ht="12.75" customHeight="1">
      <c r="A418" t="str">
        <f t="shared" si="40"/>
        <v>2.2.1.3.0.00.00 - Benefícios Assistenciais a Pagar</v>
      </c>
      <c r="B418" s="3" t="s">
        <v>2522</v>
      </c>
      <c r="C418" s="6">
        <v>265929393.16</v>
      </c>
      <c r="D418" s="1"/>
      <c r="E418" s="1">
        <f>E419</f>
        <v>0</v>
      </c>
      <c r="F418" s="1">
        <f>F419</f>
        <v>265929393.16</v>
      </c>
      <c r="H418" t="b">
        <f t="shared" si="38"/>
        <v>1</v>
      </c>
      <c r="I418" t="str">
        <f t="shared" si="39"/>
        <v>00</v>
      </c>
    </row>
    <row r="419" spans="1:9" ht="12.75" customHeight="1">
      <c r="A419" t="str">
        <f t="shared" si="40"/>
        <v>2.2.1.3.1.00.00 - Benefícios Assistenciais a Pagar - Consolidação</v>
      </c>
      <c r="B419" s="5" t="s">
        <v>2523</v>
      </c>
      <c r="C419" s="4">
        <v>265929393.16</v>
      </c>
      <c r="D419" s="1"/>
      <c r="E419" s="1">
        <f>SUMIF(A419:B419,"*intra*",C419:D419)+SUMIF(A419:B419,"*inter*",C419:D419)</f>
        <v>0</v>
      </c>
      <c r="F419" s="1">
        <f>SUMIF(A419:B419,"*consolidação*",C419:D419)</f>
        <v>265929393.16</v>
      </c>
      <c r="H419" t="b">
        <f t="shared" si="38"/>
        <v>1</v>
      </c>
      <c r="I419" t="str">
        <f t="shared" si="39"/>
        <v>00</v>
      </c>
    </row>
    <row r="420" spans="1:9" ht="12.75" customHeight="1">
      <c r="A420" t="str">
        <f t="shared" si="40"/>
        <v>2.2.1.4.0.00.00 - Encargos Sociais a Pagar</v>
      </c>
      <c r="B420" s="3" t="s">
        <v>2524</v>
      </c>
      <c r="C420" s="6">
        <v>40276425988.650002</v>
      </c>
      <c r="D420" s="1"/>
      <c r="E420" s="1">
        <f>E421+E422+E423+E424+E425</f>
        <v>25170730160.280003</v>
      </c>
      <c r="F420" s="1">
        <f>F421+F422+F423+F424+F425</f>
        <v>15105695828.370001</v>
      </c>
      <c r="H420" t="b">
        <f t="shared" ref="H420:H483" si="42">IF(I420="00",C420=E420+F420,TRUE)</f>
        <v>1</v>
      </c>
      <c r="I420" t="str">
        <f t="shared" si="39"/>
        <v>00</v>
      </c>
    </row>
    <row r="421" spans="1:9" ht="12.75" customHeight="1">
      <c r="A421" t="str">
        <f t="shared" si="40"/>
        <v>2.2.1.4.1.00.00 - Encargos Sociais a Pagar - Consolidação</v>
      </c>
      <c r="B421" s="5" t="s">
        <v>2525</v>
      </c>
      <c r="C421" s="4">
        <v>15105695828.370001</v>
      </c>
      <c r="D421" s="1"/>
      <c r="E421" s="1">
        <f>SUMIF(A421:B421,"*intra*",C421:D421)+SUMIF(A421:B421,"*inter*",C421:D421)</f>
        <v>0</v>
      </c>
      <c r="F421" s="1">
        <f>SUMIF(A421:B421,"*consolidação*",C421:D421)</f>
        <v>15105695828.370001</v>
      </c>
      <c r="H421" t="b">
        <f t="shared" si="42"/>
        <v>1</v>
      </c>
      <c r="I421" t="str">
        <f t="shared" ref="I421:I484" si="43">MID(A421,11,2)</f>
        <v>00</v>
      </c>
    </row>
    <row r="422" spans="1:9" ht="12.75" customHeight="1">
      <c r="A422" t="str">
        <f t="shared" si="40"/>
        <v>2.2.1.4.2.00.00 - Encargos Sociais a Pagar - Intra OFSS</v>
      </c>
      <c r="B422" s="3" t="s">
        <v>2526</v>
      </c>
      <c r="C422" s="6">
        <v>8077700869.6999998</v>
      </c>
      <c r="D422" s="1"/>
      <c r="E422" s="1">
        <f>SUMIF(A422:B422,"*intra*",C422:D422)+SUMIF(A422:B422,"*inter*",C422:D422)</f>
        <v>8077700869.6999998</v>
      </c>
      <c r="F422" s="1">
        <f>SUMIF(A422:B422,"*consolidação*",C422:D422)</f>
        <v>0</v>
      </c>
      <c r="H422" t="b">
        <f t="shared" si="42"/>
        <v>1</v>
      </c>
      <c r="I422" t="str">
        <f t="shared" si="43"/>
        <v>00</v>
      </c>
    </row>
    <row r="423" spans="1:9" ht="12.75" customHeight="1">
      <c r="A423" t="str">
        <f t="shared" si="40"/>
        <v>2.2.1.4.3.00.00 - Encargos Sociais a Pagar - Inter OFSS - União</v>
      </c>
      <c r="B423" s="5" t="s">
        <v>2527</v>
      </c>
      <c r="C423" s="4">
        <v>16466911542.84</v>
      </c>
      <c r="D423" s="1"/>
      <c r="E423" s="1">
        <f>SUMIF(A423:B423,"*intra*",C423:D423)+SUMIF(A423:B423,"*inter*",C423:D423)</f>
        <v>16466911542.84</v>
      </c>
      <c r="F423" s="1">
        <f>SUMIF(A423:B423,"*consolidação*",C423:D423)</f>
        <v>0</v>
      </c>
      <c r="H423" t="b">
        <f t="shared" si="42"/>
        <v>1</v>
      </c>
      <c r="I423" t="str">
        <f t="shared" si="43"/>
        <v>00</v>
      </c>
    </row>
    <row r="424" spans="1:9" ht="12.75" customHeight="1">
      <c r="A424" t="str">
        <f t="shared" si="40"/>
        <v>2.2.1.4.4.00.00 - Encargos Sociais a Pagar - Inter OFSS - Estado</v>
      </c>
      <c r="B424" s="3" t="s">
        <v>2528</v>
      </c>
      <c r="C424" s="6">
        <v>158727740.15000001</v>
      </c>
      <c r="D424" s="1"/>
      <c r="E424" s="1">
        <f>SUMIF(A424:B424,"*intra*",C424:D424)+SUMIF(A424:B424,"*inter*",C424:D424)</f>
        <v>158727740.15000001</v>
      </c>
      <c r="F424" s="1">
        <f>SUMIF(A424:B424,"*consolidação*",C424:D424)</f>
        <v>0</v>
      </c>
      <c r="H424" t="b">
        <f t="shared" si="42"/>
        <v>1</v>
      </c>
      <c r="I424" t="str">
        <f t="shared" si="43"/>
        <v>00</v>
      </c>
    </row>
    <row r="425" spans="1:9" ht="12.75" customHeight="1">
      <c r="A425" t="str">
        <f t="shared" si="40"/>
        <v>2.2.1.4.5.00.00 - Encargos Sociais a Pagar - Inter OFSS - Município</v>
      </c>
      <c r="B425" s="5" t="s">
        <v>2529</v>
      </c>
      <c r="C425" s="4">
        <v>467390007.58999997</v>
      </c>
      <c r="D425" s="1"/>
      <c r="E425" s="1">
        <f>SUMIF(A425:B425,"*intra*",C425:D425)+SUMIF(A425:B425,"*inter*",C425:D425)</f>
        <v>467390007.58999997</v>
      </c>
      <c r="F425" s="1">
        <f>SUMIF(A425:B425,"*consolidação*",C425:D425)</f>
        <v>0</v>
      </c>
      <c r="H425" t="b">
        <f t="shared" si="42"/>
        <v>1</v>
      </c>
      <c r="I425" t="str">
        <f t="shared" si="43"/>
        <v>00</v>
      </c>
    </row>
    <row r="426" spans="1:9" ht="12.75" customHeight="1">
      <c r="A426" t="str">
        <f t="shared" si="40"/>
        <v>2.2.2.0.0.00.00 - Empréstimos e Financiamentos a Longo Prazo</v>
      </c>
      <c r="B426" s="3" t="s">
        <v>2530</v>
      </c>
      <c r="C426" s="6">
        <v>71722282967.270004</v>
      </c>
      <c r="D426" s="1"/>
      <c r="E426" s="1">
        <f>E427+E433+E435+E440+E442+E447-E449-E454</f>
        <v>40765701296.519997</v>
      </c>
      <c r="F426" s="1">
        <f>F427+F433+F435+F440+F442+F447-F449-F454</f>
        <v>30956581670.75</v>
      </c>
      <c r="H426" t="b">
        <f t="shared" si="42"/>
        <v>1</v>
      </c>
      <c r="I426" t="str">
        <f t="shared" si="43"/>
        <v>00</v>
      </c>
    </row>
    <row r="427" spans="1:9" ht="12.75" customHeight="1">
      <c r="A427" t="str">
        <f t="shared" si="40"/>
        <v>2.2.2.1.0.00.00 - Empréstimos a Longo Prazo - Interno</v>
      </c>
      <c r="B427" s="5" t="s">
        <v>2531</v>
      </c>
      <c r="C427" s="4">
        <v>48491525608.75</v>
      </c>
      <c r="D427" s="1"/>
      <c r="E427" s="1">
        <f>E428+E430+E431+E432+E429</f>
        <v>31801878505.850002</v>
      </c>
      <c r="F427" s="1">
        <f>F428+F430+F431+F432+F429</f>
        <v>16689647102.9</v>
      </c>
      <c r="H427" t="b">
        <f t="shared" si="42"/>
        <v>1</v>
      </c>
      <c r="I427" t="str">
        <f t="shared" si="43"/>
        <v>00</v>
      </c>
    </row>
    <row r="428" spans="1:9" ht="12.75" customHeight="1">
      <c r="A428" t="str">
        <f t="shared" si="40"/>
        <v>2.2.2.1.1.00.00 - Empréstimos a Longo Prazo - Interno - Consolidação</v>
      </c>
      <c r="B428" s="3" t="s">
        <v>2532</v>
      </c>
      <c r="C428" s="6">
        <v>16689647102.9</v>
      </c>
      <c r="D428" s="1"/>
      <c r="E428" s="1"/>
      <c r="F428" s="1">
        <f>SUMIF(A428:B428,"*consolidação*",C428:D428)</f>
        <v>16689647102.9</v>
      </c>
      <c r="H428" t="b">
        <f t="shared" si="42"/>
        <v>1</v>
      </c>
      <c r="I428" t="str">
        <f t="shared" si="43"/>
        <v>00</v>
      </c>
    </row>
    <row r="429" spans="1:9" ht="12.75" customHeight="1">
      <c r="A429" t="str">
        <f t="shared" si="40"/>
        <v>2.2.2.1.2.00.00 - Empréstimos a Longo Prazo – Interno - Intra OFSS</v>
      </c>
      <c r="B429" s="5" t="s">
        <v>2533</v>
      </c>
      <c r="C429" s="4">
        <v>49776855.57</v>
      </c>
      <c r="D429" s="1"/>
      <c r="E429" s="1">
        <f>SUMIF(A429:B429,"*intra*",C429:D429)</f>
        <v>49776855.57</v>
      </c>
      <c r="F429" s="1">
        <f>SUMIF(A429:B429,"*consolidação*",C429:D429)</f>
        <v>0</v>
      </c>
      <c r="H429" t="b">
        <f t="shared" si="42"/>
        <v>1</v>
      </c>
      <c r="I429" t="str">
        <f t="shared" si="43"/>
        <v>00</v>
      </c>
    </row>
    <row r="430" spans="1:9" ht="25.5" customHeight="1">
      <c r="A430" t="str">
        <f t="shared" si="40"/>
        <v>2.2.2.1.3.00.00 - Empréstimos a Longo Prazo - Interno - Inter OFSS - 
 União</v>
      </c>
      <c r="B430" s="3" t="s">
        <v>2534</v>
      </c>
      <c r="C430" s="6">
        <v>29549037271.73</v>
      </c>
      <c r="D430" s="1"/>
      <c r="E430" s="1">
        <f>SUMIF(A430:B430,"*intra*",C430:D430)+SUMIF(A430:B430,"*inter*",C430:D430)</f>
        <v>29549037271.73</v>
      </c>
      <c r="F430" s="1">
        <f>SUMIF(A430:B430,"*consolidação*",C430:D430)</f>
        <v>0</v>
      </c>
      <c r="H430" t="b">
        <f t="shared" si="42"/>
        <v>1</v>
      </c>
      <c r="I430" t="str">
        <f t="shared" si="43"/>
        <v>00</v>
      </c>
    </row>
    <row r="431" spans="1:9" ht="25.5" customHeight="1">
      <c r="A431" t="str">
        <f t="shared" si="40"/>
        <v>2.2.2.1.4.00.00 - Empréstimos a Longo Prazo - Interno - Inter OFSS - 
 Estado</v>
      </c>
      <c r="B431" s="5" t="s">
        <v>2535</v>
      </c>
      <c r="C431" s="4">
        <v>534070578.06</v>
      </c>
      <c r="D431" s="1"/>
      <c r="E431" s="1">
        <f>SUMIF(A431:B431,"*intra*",C431:D431)+SUMIF(A431:B431,"*inter*",C431:D431)</f>
        <v>534070578.06</v>
      </c>
      <c r="F431" s="1">
        <f>SUMIF(A431:B431,"*consolidação*",C431:D431)</f>
        <v>0</v>
      </c>
      <c r="H431" t="b">
        <f t="shared" si="42"/>
        <v>1</v>
      </c>
      <c r="I431" t="str">
        <f t="shared" si="43"/>
        <v>00</v>
      </c>
    </row>
    <row r="432" spans="1:9" ht="25.5" customHeight="1">
      <c r="A432" t="str">
        <f t="shared" si="40"/>
        <v>2.2.2.1.5.00.00 - Empréstimos a Longo Prazo - Interno - Inter OFSS - 
 Município</v>
      </c>
      <c r="B432" s="3" t="s">
        <v>2536</v>
      </c>
      <c r="C432" s="6">
        <v>1668993800.49</v>
      </c>
      <c r="D432" s="1"/>
      <c r="E432" s="1">
        <f>SUMIF(A432:B432,"*intra*",C432:D432)+SUMIF(A432:B432,"*inter*",C432:D432)</f>
        <v>1668993800.49</v>
      </c>
      <c r="F432" s="1">
        <f>SUMIF(A432:B432,"*consolidação*",C432:D432)</f>
        <v>0</v>
      </c>
      <c r="H432" t="b">
        <f t="shared" si="42"/>
        <v>1</v>
      </c>
      <c r="I432" t="str">
        <f t="shared" si="43"/>
        <v>00</v>
      </c>
    </row>
    <row r="433" spans="1:9" ht="12.75" customHeight="1">
      <c r="A433" t="str">
        <f t="shared" si="40"/>
        <v>2.2.2.2.0.00.00 - Empréstimos a Longo Prazo - Externo</v>
      </c>
      <c r="B433" s="5" t="s">
        <v>2537</v>
      </c>
      <c r="C433" s="4">
        <v>6363554359.8400002</v>
      </c>
      <c r="D433" s="1"/>
      <c r="E433" s="1">
        <f>E434</f>
        <v>0</v>
      </c>
      <c r="F433" s="1">
        <f>F434</f>
        <v>6363554359.8400002</v>
      </c>
      <c r="H433" t="b">
        <f t="shared" si="42"/>
        <v>1</v>
      </c>
      <c r="I433" t="str">
        <f t="shared" si="43"/>
        <v>00</v>
      </c>
    </row>
    <row r="434" spans="1:9" ht="12.75" customHeight="1">
      <c r="A434" t="str">
        <f t="shared" si="40"/>
        <v>2.2.2.2.1.00.00 - Empréstimos a Longo Prazo - Externo Consolidação</v>
      </c>
      <c r="B434" s="3" t="s">
        <v>2538</v>
      </c>
      <c r="C434" s="6">
        <v>6363554359.8400002</v>
      </c>
      <c r="D434" s="1"/>
      <c r="E434" s="1">
        <f>SUMIF(A434:B434,"*intra*",C434:D434)+SUMIF(A434:B434,"*inter*",C434:D434)</f>
        <v>0</v>
      </c>
      <c r="F434" s="1">
        <f>SUMIF(A434:B434,"*consolidação*",C434:D434)</f>
        <v>6363554359.8400002</v>
      </c>
      <c r="H434" t="b">
        <f t="shared" si="42"/>
        <v>1</v>
      </c>
      <c r="I434" t="str">
        <f t="shared" si="43"/>
        <v>00</v>
      </c>
    </row>
    <row r="435" spans="1:9" ht="12.75" customHeight="1">
      <c r="A435" t="str">
        <f t="shared" si="40"/>
        <v>2.2.2.3.0.00.00 - Financiamentos a Longo Prazo - Interno</v>
      </c>
      <c r="B435" s="5" t="s">
        <v>2539</v>
      </c>
      <c r="C435" s="4">
        <v>12100803560.48</v>
      </c>
      <c r="D435" s="1"/>
      <c r="E435" s="1">
        <f>E436+E437+E438+E439</f>
        <v>8793414077.5500011</v>
      </c>
      <c r="F435" s="1">
        <f>F436+F437+F438+F439</f>
        <v>3307389482.9299998</v>
      </c>
      <c r="H435" t="b">
        <f t="shared" si="42"/>
        <v>1</v>
      </c>
      <c r="I435" t="str">
        <f t="shared" si="43"/>
        <v>00</v>
      </c>
    </row>
    <row r="436" spans="1:9" ht="25.5" customHeight="1">
      <c r="A436" t="str">
        <f t="shared" si="40"/>
        <v>2.2.2.3.1.00.00 - Financiamentos a Longo Prazo - Interno - 
 Consolidação</v>
      </c>
      <c r="B436" s="3" t="s">
        <v>2540</v>
      </c>
      <c r="C436" s="6">
        <v>3307389482.9299998</v>
      </c>
      <c r="D436" s="1"/>
      <c r="E436" s="1"/>
      <c r="F436" s="1">
        <f>SUMIF(A436:B436,"*consolidação*",C436:D436)</f>
        <v>3307389482.9299998</v>
      </c>
      <c r="H436" t="b">
        <f t="shared" si="42"/>
        <v>1</v>
      </c>
      <c r="I436" t="str">
        <f t="shared" si="43"/>
        <v>00</v>
      </c>
    </row>
    <row r="437" spans="1:9" ht="25.5" customHeight="1">
      <c r="A437" t="str">
        <f t="shared" si="40"/>
        <v>2.2.2.3.3.00.00 - Financiamentos a Longo Prazo - Interno - Inter 
 OFSS - União</v>
      </c>
      <c r="B437" s="5" t="s">
        <v>2541</v>
      </c>
      <c r="C437" s="4">
        <v>8583767989.5600004</v>
      </c>
      <c r="D437" s="1"/>
      <c r="E437" s="1">
        <f>SUMIF(A437:B437,"*intra*",C437:D437)+SUMIF(A437:B437,"*inter*",C437:D437)</f>
        <v>8583767989.5600004</v>
      </c>
      <c r="F437" s="1">
        <f>SUMIF(A437:B437,"*consolidação*",C437:D437)</f>
        <v>0</v>
      </c>
      <c r="H437" t="b">
        <f t="shared" si="42"/>
        <v>1</v>
      </c>
      <c r="I437" t="str">
        <f t="shared" si="43"/>
        <v>00</v>
      </c>
    </row>
    <row r="438" spans="1:9" ht="25.5" customHeight="1">
      <c r="A438" t="str">
        <f t="shared" si="40"/>
        <v>2.2.2.3.4.00.00 - Financiamentos a Longo Prazo - Interno - Inter 
 OFSS - Estado</v>
      </c>
      <c r="B438" s="3" t="s">
        <v>2542</v>
      </c>
      <c r="C438" s="6">
        <v>133765001.72</v>
      </c>
      <c r="D438" s="1"/>
      <c r="E438" s="1">
        <f>SUMIF(A438:B438,"*intra*",C438:D438)+SUMIF(A438:B438,"*inter*",C438:D438)</f>
        <v>133765001.72</v>
      </c>
      <c r="F438" s="1">
        <f>SUMIF(A438:B438,"*consolidação*",C438:D438)</f>
        <v>0</v>
      </c>
      <c r="H438" t="b">
        <f t="shared" si="42"/>
        <v>1</v>
      </c>
      <c r="I438" t="str">
        <f t="shared" si="43"/>
        <v>00</v>
      </c>
    </row>
    <row r="439" spans="1:9" ht="25.5" customHeight="1">
      <c r="A439" t="str">
        <f t="shared" si="40"/>
        <v>2.2.2.3.5.00.00 - Financiamentos a Longo Prazo - Interno - Inter 
 OFSS - Município</v>
      </c>
      <c r="B439" s="5" t="s">
        <v>2543</v>
      </c>
      <c r="C439" s="4">
        <v>75881086.269999996</v>
      </c>
      <c r="D439" s="1"/>
      <c r="E439" s="1">
        <f>SUMIF(A439:B439,"*intra*",C439:D439)+SUMIF(A439:B439,"*inter*",C439:D439)</f>
        <v>75881086.269999996</v>
      </c>
      <c r="F439" s="1">
        <f>SUMIF(A439:B439,"*consolidação*",C439:D439)</f>
        <v>0</v>
      </c>
      <c r="H439" t="b">
        <f t="shared" si="42"/>
        <v>1</v>
      </c>
      <c r="I439" t="str">
        <f t="shared" si="43"/>
        <v>00</v>
      </c>
    </row>
    <row r="440" spans="1:9" ht="12.75" customHeight="1">
      <c r="A440" t="str">
        <f t="shared" si="40"/>
        <v>2.2.2.4.0.00.00 - Financiamento a Longo Prazo - Externo</v>
      </c>
      <c r="B440" s="3" t="s">
        <v>2544</v>
      </c>
      <c r="C440" s="6">
        <v>4435977098.3800001</v>
      </c>
      <c r="D440" s="1"/>
      <c r="E440" s="1">
        <f>E441</f>
        <v>0</v>
      </c>
      <c r="F440" s="1">
        <f>F441</f>
        <v>4435977098.3800001</v>
      </c>
      <c r="H440" t="b">
        <f t="shared" si="42"/>
        <v>1</v>
      </c>
      <c r="I440" t="str">
        <f t="shared" si="43"/>
        <v>00</v>
      </c>
    </row>
    <row r="441" spans="1:9" ht="25.5" customHeight="1">
      <c r="A441" t="str">
        <f t="shared" si="40"/>
        <v>2.2.2.4.1.00.00 - Financiamento a Longo Prazo - Externo - 
 Consolidação</v>
      </c>
      <c r="B441" s="5" t="s">
        <v>2545</v>
      </c>
      <c r="C441" s="4">
        <v>4435977098.3800001</v>
      </c>
      <c r="D441" s="1"/>
      <c r="E441" s="1">
        <f>SUMIF(A441:B441,"*intra*",C441:D441)+SUMIF(A441:B441,"*inter*",C441:D441)</f>
        <v>0</v>
      </c>
      <c r="F441" s="1">
        <f>SUMIF(A441:B441,"*consolidação*",C441:D441)</f>
        <v>4435977098.3800001</v>
      </c>
      <c r="H441" t="b">
        <f t="shared" si="42"/>
        <v>1</v>
      </c>
      <c r="I441" t="str">
        <f t="shared" si="43"/>
        <v>00</v>
      </c>
    </row>
    <row r="442" spans="1:9" ht="25.5" customHeight="1">
      <c r="A442" t="str">
        <f t="shared" si="40"/>
        <v>2.2.2.5.0.00.00 - Juros e Encargos a Pagar de Empréstimos e 
 Financiamentos a Longo Prazo - Interno</v>
      </c>
      <c r="B442" s="3" t="s">
        <v>2546</v>
      </c>
      <c r="C442" s="6">
        <v>11803695691.65</v>
      </c>
      <c r="D442" s="1"/>
      <c r="E442" s="1">
        <f>E443+E444+E445+E446</f>
        <v>11524571616.769999</v>
      </c>
      <c r="F442" s="1">
        <f>F443+F444+F445+F446</f>
        <v>279124074.88</v>
      </c>
      <c r="H442" t="b">
        <f t="shared" si="42"/>
        <v>1</v>
      </c>
      <c r="I442" t="str">
        <f t="shared" si="43"/>
        <v>00</v>
      </c>
    </row>
    <row r="443" spans="1:9" ht="25.5" customHeight="1">
      <c r="A443" t="str">
        <f t="shared" si="40"/>
        <v>2.2.2.5.1.00.00 - Juros e Encargos a Pagar de Empréstimos e 
 Financiamentos a Longo Prazo - Interno - Consolidação</v>
      </c>
      <c r="B443" s="5" t="s">
        <v>2547</v>
      </c>
      <c r="C443" s="4">
        <v>279124074.88</v>
      </c>
      <c r="D443" s="1"/>
      <c r="E443" s="1"/>
      <c r="F443" s="1">
        <f>SUMIF(A443:B443,"*consolidação*",C443:D443)</f>
        <v>279124074.88</v>
      </c>
      <c r="H443" t="b">
        <f t="shared" si="42"/>
        <v>1</v>
      </c>
      <c r="I443" t="str">
        <f t="shared" si="43"/>
        <v>00</v>
      </c>
    </row>
    <row r="444" spans="1:9" ht="25.5" customHeight="1">
      <c r="A444" t="str">
        <f t="shared" si="40"/>
        <v>2.2.2.5.3.00.00 - Juros e Encargos a Pagar de Empréstimos e 
 Financiamentos a Longo Prazo - Interno - Inter OFSS - União</v>
      </c>
      <c r="B444" s="3" t="s">
        <v>2548</v>
      </c>
      <c r="C444" s="6">
        <v>11397409657.67</v>
      </c>
      <c r="D444" s="1"/>
      <c r="E444" s="1">
        <f>SUMIF(A444:B444,"*intra*",C444:D444)+SUMIF(A444:B444,"*inter*",C444:D444)</f>
        <v>11397409657.67</v>
      </c>
      <c r="F444" s="1">
        <f>SUMIF(A444:B444,"*consolidação*",C444:D444)</f>
        <v>0</v>
      </c>
      <c r="H444" t="b">
        <f t="shared" si="42"/>
        <v>1</v>
      </c>
      <c r="I444" t="str">
        <f t="shared" si="43"/>
        <v>00</v>
      </c>
    </row>
    <row r="445" spans="1:9" ht="25.5" customHeight="1">
      <c r="A445" t="str">
        <f t="shared" si="40"/>
        <v>2.2.2.5.4.00.00 - Juros e Encargos a Pagar de Empréstimos e 
 Financiamentos a Longo Prazo - Interno - Inter OFSS - Estado</v>
      </c>
      <c r="B445" s="5" t="s">
        <v>2549</v>
      </c>
      <c r="C445" s="4">
        <v>28591077.629999999</v>
      </c>
      <c r="D445" s="1"/>
      <c r="E445" s="1">
        <f>SUMIF(A445:B445,"*intra*",C445:D445)+SUMIF(A445:B445,"*inter*",C445:D445)</f>
        <v>28591077.629999999</v>
      </c>
      <c r="F445" s="1">
        <f>SUMIF(A445:B445,"*consolidação*",C445:D445)</f>
        <v>0</v>
      </c>
      <c r="H445" t="b">
        <f t="shared" si="42"/>
        <v>1</v>
      </c>
      <c r="I445" t="str">
        <f t="shared" si="43"/>
        <v>00</v>
      </c>
    </row>
    <row r="446" spans="1:9" ht="25.5" customHeight="1">
      <c r="A446" t="str">
        <f t="shared" si="40"/>
        <v>2.2.2.5.5.00.00 - Juros e Encargos a Pagar de Empréstimos e 
 Financiamentos a Longo Prazo - Interno - Inter OFSS - Município</v>
      </c>
      <c r="B446" s="3" t="s">
        <v>2550</v>
      </c>
      <c r="C446" s="6">
        <v>98570881.469999999</v>
      </c>
      <c r="D446" s="1"/>
      <c r="E446" s="1">
        <f>SUMIF(A446:B446,"*intra*",C446:D446)+SUMIF(A446:B446,"*inter*",C446:D446)</f>
        <v>98570881.469999999</v>
      </c>
      <c r="F446" s="1">
        <f>SUMIF(A446:B446,"*consolidação*",C446:D446)</f>
        <v>0</v>
      </c>
      <c r="H446" t="b">
        <f t="shared" si="42"/>
        <v>1</v>
      </c>
      <c r="I446" t="str">
        <f t="shared" si="43"/>
        <v>00</v>
      </c>
    </row>
    <row r="447" spans="1:9" ht="25.5" customHeight="1">
      <c r="A447" t="str">
        <f t="shared" si="40"/>
        <v>2.2.2.6.0.00.00 - Juros e Encargos a Pagar de Empréstimos e 
 Financiamentos a Longo Prazo - Externo</v>
      </c>
      <c r="B447" s="5" t="s">
        <v>2551</v>
      </c>
      <c r="C447" s="4">
        <v>1466120497.8599999</v>
      </c>
      <c r="D447" s="1"/>
      <c r="E447" s="1">
        <f>E448</f>
        <v>0</v>
      </c>
      <c r="F447" s="1">
        <f>F448</f>
        <v>1466120497.8599999</v>
      </c>
      <c r="H447" t="b">
        <f t="shared" si="42"/>
        <v>1</v>
      </c>
      <c r="I447" t="str">
        <f t="shared" si="43"/>
        <v>00</v>
      </c>
    </row>
    <row r="448" spans="1:9" ht="25.5" customHeight="1">
      <c r="A448" t="str">
        <f t="shared" si="40"/>
        <v>2.2.2.6.1.00.00 - Juros e Encargos a Pagar de Empréstimos e 
 Financiamentos a Longo Prazo - Externo - Consolidação</v>
      </c>
      <c r="B448" s="3" t="s">
        <v>2552</v>
      </c>
      <c r="C448" s="6">
        <v>1466120497.8599999</v>
      </c>
      <c r="D448" s="1"/>
      <c r="E448" s="1">
        <f>SUMIF(A448:B448,"*intra*",C448:D448)+SUMIF(A448:B448,"*inter*",C448:D448)</f>
        <v>0</v>
      </c>
      <c r="F448" s="1">
        <f>SUMIF(A448:B448,"*consolidação*",C448:D448)</f>
        <v>1466120497.8599999</v>
      </c>
      <c r="H448" t="b">
        <f t="shared" si="42"/>
        <v>1</v>
      </c>
      <c r="I448" t="str">
        <f t="shared" si="43"/>
        <v>00</v>
      </c>
    </row>
    <row r="449" spans="1:9" ht="12.75" customHeight="1">
      <c r="A449" t="str">
        <f t="shared" si="40"/>
        <v>2.2.2.8.0.00.00 - (-) Encargos Financeiros a Apropriar - Interno</v>
      </c>
      <c r="B449" s="5" t="s">
        <v>2553</v>
      </c>
      <c r="C449" s="4">
        <v>11498516422.08</v>
      </c>
      <c r="D449" s="1"/>
      <c r="E449" s="1">
        <f>E450+E451+E452+E453</f>
        <v>11354162903.65</v>
      </c>
      <c r="F449" s="1">
        <f>F450+F451+F452+F453</f>
        <v>144353518.43000001</v>
      </c>
      <c r="H449" t="b">
        <f t="shared" si="42"/>
        <v>1</v>
      </c>
      <c r="I449" t="str">
        <f t="shared" si="43"/>
        <v>00</v>
      </c>
    </row>
    <row r="450" spans="1:9" ht="25.5" customHeight="1">
      <c r="A450" t="str">
        <f t="shared" si="40"/>
        <v>2.2.2.8.1.00.00 - (-) Encargos Financeiros a Apropriar - Interno - 
 Consolidação</v>
      </c>
      <c r="B450" s="3" t="s">
        <v>2554</v>
      </c>
      <c r="C450" s="6">
        <v>144353518.43000001</v>
      </c>
      <c r="D450" s="1"/>
      <c r="E450" s="1"/>
      <c r="F450" s="1">
        <f>SUMIF(A450:B450,"*consolidação*",C450:D450)</f>
        <v>144353518.43000001</v>
      </c>
      <c r="H450" t="b">
        <f t="shared" si="42"/>
        <v>1</v>
      </c>
      <c r="I450" t="str">
        <f t="shared" si="43"/>
        <v>00</v>
      </c>
    </row>
    <row r="451" spans="1:9" ht="25.5" customHeight="1">
      <c r="A451" t="str">
        <f t="shared" si="40"/>
        <v>2.2.2.8.3.00.00 - (-) Encargos Financeiros a Apropriar - Interno - 
 Inter OFSS - União</v>
      </c>
      <c r="B451" s="5" t="s">
        <v>2555</v>
      </c>
      <c r="C451" s="4">
        <v>11322047108.59</v>
      </c>
      <c r="D451" s="1"/>
      <c r="E451" s="1">
        <f>SUMIF(A451:B451,"*intra*",C451:D451)+SUMIF(A451:B451,"*inter*",C451:D451)</f>
        <v>11322047108.59</v>
      </c>
      <c r="F451" s="1">
        <f>SUMIF(A451:B451,"*consolidação*",C451:D451)</f>
        <v>0</v>
      </c>
      <c r="H451" t="b">
        <f t="shared" si="42"/>
        <v>1</v>
      </c>
      <c r="I451" t="str">
        <f t="shared" si="43"/>
        <v>00</v>
      </c>
    </row>
    <row r="452" spans="1:9" ht="25.5" customHeight="1">
      <c r="A452" t="str">
        <f t="shared" ref="A452:A515" si="44">TRIM(B452)</f>
        <v>2.2.2.8.4.00.00 - (-) Encargos Financeiros a Apropriar - Interno - 
 Inter OFSS - Estado</v>
      </c>
      <c r="B452" s="3" t="s">
        <v>2556</v>
      </c>
      <c r="C452" s="6">
        <v>31990478.16</v>
      </c>
      <c r="D452" s="1"/>
      <c r="E452" s="1">
        <f>SUMIF(A452:B452,"*intra*",C452:D452)+SUMIF(A452:B452,"*inter*",C452:D452)</f>
        <v>31990478.16</v>
      </c>
      <c r="F452" s="1">
        <f>SUMIF(A452:B452,"*consolidação*",C452:D452)</f>
        <v>0</v>
      </c>
      <c r="H452" t="b">
        <f t="shared" si="42"/>
        <v>1</v>
      </c>
      <c r="I452" t="str">
        <f t="shared" si="43"/>
        <v>00</v>
      </c>
    </row>
    <row r="453" spans="1:9" ht="25.5" customHeight="1">
      <c r="A453" t="str">
        <f t="shared" si="44"/>
        <v>2.2.2.8.5.00.00 - (-) Encargos Financeiros a Apropriar - Interno - 
 Inter OFSS - Município</v>
      </c>
      <c r="B453" s="5" t="s">
        <v>2557</v>
      </c>
      <c r="C453" s="4">
        <v>125316.9</v>
      </c>
      <c r="D453" s="1"/>
      <c r="E453" s="1">
        <f>SUMIF(A453:B453,"*intra*",C453:D453)+SUMIF(A453:B453,"*inter*",C453:D453)</f>
        <v>125316.9</v>
      </c>
      <c r="F453" s="1">
        <f>SUMIF(A453:B453,"*consolidação*",C453:D453)</f>
        <v>0</v>
      </c>
      <c r="H453" t="b">
        <f t="shared" si="42"/>
        <v>1</v>
      </c>
      <c r="I453" t="str">
        <f t="shared" si="43"/>
        <v>00</v>
      </c>
    </row>
    <row r="454" spans="1:9" ht="12.75" customHeight="1">
      <c r="A454" t="str">
        <f t="shared" si="44"/>
        <v>2.2.2.9.0.00.00 - (-) Encargos Financeiros a Apropriar - Externo</v>
      </c>
      <c r="B454" s="3" t="s">
        <v>2558</v>
      </c>
      <c r="C454" s="6">
        <v>1440877427.6099999</v>
      </c>
      <c r="D454" s="1"/>
      <c r="E454" s="1">
        <f>E455</f>
        <v>0</v>
      </c>
      <c r="F454" s="1">
        <f>F455</f>
        <v>1440877427.6099999</v>
      </c>
      <c r="H454" t="b">
        <f t="shared" si="42"/>
        <v>1</v>
      </c>
      <c r="I454" t="str">
        <f t="shared" si="43"/>
        <v>00</v>
      </c>
    </row>
    <row r="455" spans="1:9" ht="25.5" customHeight="1">
      <c r="A455" t="str">
        <f t="shared" si="44"/>
        <v>2.2.2.9.1.00.00 - (-) Encargos Financeiros a Apropriar - Externo - 
 Consolidação</v>
      </c>
      <c r="B455" s="5" t="s">
        <v>2559</v>
      </c>
      <c r="C455" s="4">
        <v>1440877427.6099999</v>
      </c>
      <c r="D455" s="1"/>
      <c r="E455" s="1">
        <f>SUMIF(A455:B455,"*intra*",C455:D455)+SUMIF(A455:B455,"*inter*",C455:D455)</f>
        <v>0</v>
      </c>
      <c r="F455" s="1">
        <f>SUMIF(A455:B455,"*consolidação*",C455:D455)</f>
        <v>1440877427.6099999</v>
      </c>
      <c r="H455" t="b">
        <f t="shared" si="42"/>
        <v>1</v>
      </c>
      <c r="I455" t="str">
        <f t="shared" si="43"/>
        <v>00</v>
      </c>
    </row>
    <row r="456" spans="1:9" ht="12.75" customHeight="1">
      <c r="A456" t="str">
        <f t="shared" si="44"/>
        <v>2.2.3.0.0.00.00 - Fornecedores a Longo Prazo</v>
      </c>
      <c r="B456" s="3" t="s">
        <v>2560</v>
      </c>
      <c r="C456" s="6">
        <v>15564121470.52</v>
      </c>
      <c r="D456" s="1"/>
      <c r="E456" s="1">
        <f>E457+E459</f>
        <v>0</v>
      </c>
      <c r="F456" s="1">
        <f>F457+F459</f>
        <v>15564121470.519999</v>
      </c>
      <c r="H456" t="b">
        <f t="shared" si="42"/>
        <v>1</v>
      </c>
      <c r="I456" t="str">
        <f t="shared" si="43"/>
        <v>00</v>
      </c>
    </row>
    <row r="457" spans="1:9" ht="12.75" customHeight="1">
      <c r="A457" t="str">
        <f t="shared" si="44"/>
        <v>2.2.3.1.0.00.00 - Fornecedores Nacionais a Longo Prazo</v>
      </c>
      <c r="B457" s="5" t="s">
        <v>2561</v>
      </c>
      <c r="C457" s="4">
        <v>15496252334.959999</v>
      </c>
      <c r="D457" s="1"/>
      <c r="E457" s="1">
        <f>E458</f>
        <v>0</v>
      </c>
      <c r="F457" s="1">
        <f>F458</f>
        <v>15496252334.959999</v>
      </c>
      <c r="H457" t="b">
        <f t="shared" si="42"/>
        <v>1</v>
      </c>
      <c r="I457" t="str">
        <f t="shared" si="43"/>
        <v>00</v>
      </c>
    </row>
    <row r="458" spans="1:9" ht="25.5" customHeight="1">
      <c r="A458" t="str">
        <f t="shared" si="44"/>
        <v>2.2.3.1.1.00.00 - Fornecedores Nacionais a Longo Prazo - 
 Consolidação</v>
      </c>
      <c r="B458" s="3" t="s">
        <v>2562</v>
      </c>
      <c r="C458" s="6">
        <v>15496252334.959999</v>
      </c>
      <c r="D458" s="1"/>
      <c r="E458" s="1">
        <f>SUMIF(A458:B458,"*intra*",C458:D458)+SUMIF(A458:B458,"*inter*",C458:D458)</f>
        <v>0</v>
      </c>
      <c r="F458" s="1">
        <f>SUMIF(A458:B458,"*consolidação*",C458:D458)</f>
        <v>15496252334.959999</v>
      </c>
      <c r="H458" t="b">
        <f t="shared" si="42"/>
        <v>1</v>
      </c>
      <c r="I458" t="str">
        <f t="shared" si="43"/>
        <v>00</v>
      </c>
    </row>
    <row r="459" spans="1:9" ht="12.75" customHeight="1">
      <c r="A459" t="str">
        <f t="shared" si="44"/>
        <v>2.2.3.2.0.00.00 - Fornecedores Estrangeiros a Longo Prazo</v>
      </c>
      <c r="B459" s="5" t="s">
        <v>2563</v>
      </c>
      <c r="C459" s="4">
        <v>67869135.560000002</v>
      </c>
      <c r="D459" s="1"/>
      <c r="E459" s="1">
        <f>E460</f>
        <v>0</v>
      </c>
      <c r="F459" s="1">
        <f>F460</f>
        <v>67869135.560000002</v>
      </c>
      <c r="H459" t="b">
        <f t="shared" si="42"/>
        <v>1</v>
      </c>
      <c r="I459" t="str">
        <f t="shared" si="43"/>
        <v>00</v>
      </c>
    </row>
    <row r="460" spans="1:9" ht="25.5" customHeight="1">
      <c r="A460" t="str">
        <f t="shared" si="44"/>
        <v>2.2.3.2.1.00.00 - Fornecedores Estrangeiros a Longo Prazo - 
 Consolidação</v>
      </c>
      <c r="B460" s="3" t="s">
        <v>2564</v>
      </c>
      <c r="C460" s="6">
        <v>67869135.560000002</v>
      </c>
      <c r="D460" s="1"/>
      <c r="E460" s="1">
        <f>SUMIF(A460:B460,"*intra*",C460:D460)+SUMIF(A460:B460,"*inter*",C460:D460)</f>
        <v>0</v>
      </c>
      <c r="F460" s="1">
        <f>SUMIF(A460:B460,"*consolidação*",C460:D460)</f>
        <v>67869135.560000002</v>
      </c>
      <c r="H460" t="b">
        <f t="shared" si="42"/>
        <v>1</v>
      </c>
      <c r="I460" t="str">
        <f t="shared" si="43"/>
        <v>00</v>
      </c>
    </row>
    <row r="461" spans="1:9" ht="12.75" customHeight="1">
      <c r="A461" t="str">
        <f t="shared" si="44"/>
        <v>2.2.4.0.0.00.00 - Obrigações Fiscais a Longo Prazo</v>
      </c>
      <c r="B461" s="5" t="s">
        <v>2565</v>
      </c>
      <c r="C461" s="4">
        <v>3633592675.02</v>
      </c>
      <c r="D461" s="1"/>
      <c r="E461" s="1">
        <f>E462+E466+E470</f>
        <v>1511553208.26</v>
      </c>
      <c r="F461" s="1">
        <f>F462+F466+F470</f>
        <v>2122039466.76</v>
      </c>
      <c r="H461" t="b">
        <f t="shared" si="42"/>
        <v>1</v>
      </c>
      <c r="I461" t="str">
        <f t="shared" si="43"/>
        <v>00</v>
      </c>
    </row>
    <row r="462" spans="1:9" ht="12.75" customHeight="1">
      <c r="A462" t="str">
        <f t="shared" si="44"/>
        <v>2.2.4.1.0.00.00 - Obrigações Fiscais a Longo Prazo com a União</v>
      </c>
      <c r="B462" s="3" t="s">
        <v>2566</v>
      </c>
      <c r="C462" s="6">
        <v>3026478839.23</v>
      </c>
      <c r="D462" s="1"/>
      <c r="E462" s="1">
        <f>E463+E464+E465</f>
        <v>1129705856.4400001</v>
      </c>
      <c r="F462" s="1">
        <f>F463+F464+F465</f>
        <v>1896772982.79</v>
      </c>
      <c r="H462" t="b">
        <f t="shared" si="42"/>
        <v>1</v>
      </c>
      <c r="I462" t="str">
        <f t="shared" si="43"/>
        <v>00</v>
      </c>
    </row>
    <row r="463" spans="1:9" ht="25.5" customHeight="1">
      <c r="A463" t="str">
        <f t="shared" si="44"/>
        <v>2.2.4.1.1.00.00 - Obrigações Fiscais a Longo Prazo com a União - 
 Consolidação</v>
      </c>
      <c r="B463" s="5" t="s">
        <v>2567</v>
      </c>
      <c r="C463" s="4">
        <v>1896772982.79</v>
      </c>
      <c r="D463" s="1"/>
      <c r="E463" s="1">
        <f>SUMIF(A463:B463,"*intra*",C463:D463)+SUMIF(A463:B463,"*inter*",C463:D463)</f>
        <v>0</v>
      </c>
      <c r="F463" s="1">
        <f>SUMIF(A463:B463,"*consolidação*",C463:D463)</f>
        <v>1896772982.79</v>
      </c>
      <c r="H463" t="b">
        <f t="shared" si="42"/>
        <v>1</v>
      </c>
      <c r="I463" t="str">
        <f t="shared" si="43"/>
        <v>00</v>
      </c>
    </row>
    <row r="464" spans="1:9" ht="25.5" customHeight="1">
      <c r="A464" t="str">
        <f t="shared" si="44"/>
        <v>2.2.4.1.2.00.00 - Obrigações Fiscais a Longo Prazo com a União - 
 Intra OFSS</v>
      </c>
      <c r="B464" s="3" t="s">
        <v>2568</v>
      </c>
      <c r="C464" s="6">
        <v>62536050.490000002</v>
      </c>
      <c r="D464" s="1"/>
      <c r="E464" s="1">
        <f>SUMIF(A464:B464,"*intra*",C464:D464)+SUMIF(A464:B464,"*inter*",C464:D464)</f>
        <v>62536050.490000002</v>
      </c>
      <c r="F464" s="1">
        <f>SUMIF(A464:B464,"*consolidação*",C464:D464)</f>
        <v>0</v>
      </c>
      <c r="H464" t="b">
        <f t="shared" si="42"/>
        <v>1</v>
      </c>
      <c r="I464" t="str">
        <f t="shared" si="43"/>
        <v>00</v>
      </c>
    </row>
    <row r="465" spans="1:9" ht="25.5" customHeight="1">
      <c r="A465" t="str">
        <f t="shared" si="44"/>
        <v>2.2.4.1.3.00.00 - Obrigações Fiscais a Longo Prazo com a União - 
 Inter OFSS - União</v>
      </c>
      <c r="B465" s="5" t="s">
        <v>2569</v>
      </c>
      <c r="C465" s="4">
        <v>1067169805.95</v>
      </c>
      <c r="D465" s="1"/>
      <c r="E465" s="1">
        <f>SUMIF(A465:B465,"*intra*",C465:D465)+SUMIF(A465:B465,"*inter*",C465:D465)</f>
        <v>1067169805.95</v>
      </c>
      <c r="F465" s="1">
        <f>SUMIF(A465:B465,"*consolidação*",C465:D465)</f>
        <v>0</v>
      </c>
      <c r="H465" t="b">
        <f t="shared" si="42"/>
        <v>1</v>
      </c>
      <c r="I465" t="str">
        <f t="shared" si="43"/>
        <v>00</v>
      </c>
    </row>
    <row r="466" spans="1:9" ht="12.75" customHeight="1">
      <c r="A466" t="str">
        <f t="shared" si="44"/>
        <v>2.2.4.2.0.00.00 - Obrigações Fiscais a Longo Prazo com os Estados</v>
      </c>
      <c r="B466" s="3" t="s">
        <v>2570</v>
      </c>
      <c r="C466" s="6">
        <v>64365688.719999999</v>
      </c>
      <c r="D466" s="1"/>
      <c r="E466" s="1">
        <f>E467+E468+E469</f>
        <v>3007886.2399999998</v>
      </c>
      <c r="F466" s="1">
        <f>F467+F468+F469</f>
        <v>61357802.479999997</v>
      </c>
      <c r="H466" t="b">
        <f t="shared" si="42"/>
        <v>1</v>
      </c>
      <c r="I466" t="str">
        <f t="shared" si="43"/>
        <v>00</v>
      </c>
    </row>
    <row r="467" spans="1:9" ht="25.5" customHeight="1">
      <c r="A467" t="str">
        <f t="shared" si="44"/>
        <v>2.2.4.2.1.00.00 - Obrigações Fiscais a Longo Prazo com os Estados - 
 Consolidação</v>
      </c>
      <c r="B467" s="5" t="s">
        <v>2571</v>
      </c>
      <c r="C467" s="4">
        <v>61357802.479999997</v>
      </c>
      <c r="D467" s="1"/>
      <c r="E467" s="1">
        <f>SUMIF(A467:B467,"*intra*",C467:D467)+SUMIF(A467:B467,"*inter*",C467:D467)</f>
        <v>0</v>
      </c>
      <c r="F467" s="1">
        <f>SUMIF(A467:B467,"*consolidação*",C467:D467)</f>
        <v>61357802.479999997</v>
      </c>
      <c r="H467" t="b">
        <f t="shared" si="42"/>
        <v>1</v>
      </c>
      <c r="I467" t="str">
        <f t="shared" si="43"/>
        <v>00</v>
      </c>
    </row>
    <row r="468" spans="1:9" ht="25.5" customHeight="1">
      <c r="A468" t="str">
        <f t="shared" si="44"/>
        <v>2.2.4.2.2.00.00 - Obrigações Fiscais a Longo Prazo com os Estados - 
 Intra OFSS</v>
      </c>
      <c r="B468" s="3" t="s">
        <v>2572</v>
      </c>
      <c r="C468" s="6">
        <v>3048.03</v>
      </c>
      <c r="D468" s="1"/>
      <c r="E468" s="1">
        <f>SUMIF(A468:B468,"*intra*",C468:D468)+SUMIF(A468:B468,"*inter*",C468:D468)</f>
        <v>3048.03</v>
      </c>
      <c r="F468" s="1">
        <f>SUMIF(A468:B468,"*consolidação*",C468:D468)</f>
        <v>0</v>
      </c>
      <c r="H468" t="b">
        <f t="shared" si="42"/>
        <v>1</v>
      </c>
      <c r="I468" t="str">
        <f t="shared" si="43"/>
        <v>00</v>
      </c>
    </row>
    <row r="469" spans="1:9" ht="25.5" customHeight="1">
      <c r="A469" t="str">
        <f t="shared" si="44"/>
        <v>2.2.4.2.4.00.00 - Obrigações Fiscais a Longo Prazo com os Estados - 
 Inter OFSS - Estado</v>
      </c>
      <c r="B469" s="5" t="s">
        <v>2573</v>
      </c>
      <c r="C469" s="4">
        <v>3004838.21</v>
      </c>
      <c r="D469" s="1"/>
      <c r="E469" s="1">
        <f>SUMIF(A469:B469,"*intra*",C469:D469)+SUMIF(A469:B469,"*inter*",C469:D469)</f>
        <v>3004838.21</v>
      </c>
      <c r="F469" s="1">
        <f>SUMIF(A469:B469,"*consolidação*",C469:D469)</f>
        <v>0</v>
      </c>
      <c r="H469" t="b">
        <f t="shared" si="42"/>
        <v>1</v>
      </c>
      <c r="I469" t="str">
        <f t="shared" si="43"/>
        <v>00</v>
      </c>
    </row>
    <row r="470" spans="1:9" ht="12.75" customHeight="1">
      <c r="A470" t="str">
        <f t="shared" si="44"/>
        <v>2.2.4.3.0.00.00 - Obrigações Fiscais a Longo Prazo com os Municípios</v>
      </c>
      <c r="B470" s="3" t="s">
        <v>2574</v>
      </c>
      <c r="C470" s="6">
        <v>542748147.07000005</v>
      </c>
      <c r="D470" s="1"/>
      <c r="E470" s="1">
        <f>E471+E472+E473</f>
        <v>378839465.57999998</v>
      </c>
      <c r="F470" s="1">
        <f>F471+F472+F473</f>
        <v>163908681.49000001</v>
      </c>
      <c r="H470" t="b">
        <f t="shared" si="42"/>
        <v>1</v>
      </c>
      <c r="I470" t="str">
        <f t="shared" si="43"/>
        <v>00</v>
      </c>
    </row>
    <row r="471" spans="1:9" ht="25.5" customHeight="1">
      <c r="A471" t="str">
        <f t="shared" si="44"/>
        <v>2.2.4.3.1.00.00 - Obrigações Fiscais a Longo Prazo com os Municípios 
 - Consolidação</v>
      </c>
      <c r="B471" s="5" t="s">
        <v>2575</v>
      </c>
      <c r="C471" s="4">
        <v>163908681.49000001</v>
      </c>
      <c r="D471" s="1"/>
      <c r="E471" s="1">
        <f>SUMIF(A471:B471,"*intra*",C471:D471)+SUMIF(A471:B471,"*inter*",C471:D471)</f>
        <v>0</v>
      </c>
      <c r="F471" s="1">
        <f>SUMIF(A471:B471,"*consolidação*",C471:D471)</f>
        <v>163908681.49000001</v>
      </c>
      <c r="H471" t="b">
        <f t="shared" si="42"/>
        <v>1</v>
      </c>
      <c r="I471" t="str">
        <f t="shared" si="43"/>
        <v>00</v>
      </c>
    </row>
    <row r="472" spans="1:9" ht="25.5" customHeight="1">
      <c r="A472" t="str">
        <f t="shared" si="44"/>
        <v>2.2.4.3.2.00.00 - Obrigações Fiscais a Longo Prazo com os Municípios 
 - Intra OFSS</v>
      </c>
      <c r="B472" s="3" t="s">
        <v>2576</v>
      </c>
      <c r="C472" s="6">
        <v>96296207.819999993</v>
      </c>
      <c r="D472" s="1"/>
      <c r="E472" s="1">
        <f>SUMIF(A472:B472,"*intra*",C472:D472)+SUMIF(A472:B472,"*inter*",C472:D472)</f>
        <v>96296207.819999993</v>
      </c>
      <c r="F472" s="1">
        <f>SUMIF(A472:B472,"*consolidação*",C472:D472)</f>
        <v>0</v>
      </c>
      <c r="H472" t="b">
        <f t="shared" si="42"/>
        <v>1</v>
      </c>
      <c r="I472" t="str">
        <f t="shared" si="43"/>
        <v>00</v>
      </c>
    </row>
    <row r="473" spans="1:9" ht="25.5" customHeight="1">
      <c r="A473" t="str">
        <f t="shared" si="44"/>
        <v>2.2.4.3.5.00.00 - Obrigações Fiscais a Longo Prazo com os Municípios 
 - Inter OFSS - Município</v>
      </c>
      <c r="B473" s="5" t="s">
        <v>2577</v>
      </c>
      <c r="C473" s="4">
        <v>282543257.75999999</v>
      </c>
      <c r="D473" s="1"/>
      <c r="E473" s="1">
        <f>SUMIF(A473:B473,"*intra*",C473:D473)+SUMIF(A473:B473,"*inter*",C473:D473)</f>
        <v>282543257.75999999</v>
      </c>
      <c r="F473" s="1">
        <f>SUMIF(A473:B473,"*consolidação*",C473:D473)</f>
        <v>0</v>
      </c>
      <c r="H473" t="b">
        <f t="shared" si="42"/>
        <v>1</v>
      </c>
      <c r="I473" t="str">
        <f t="shared" si="43"/>
        <v>00</v>
      </c>
    </row>
    <row r="474" spans="1:9" ht="12.75" customHeight="1">
      <c r="A474" t="str">
        <f t="shared" si="44"/>
        <v>2.2.7.0.0.00.00 - Provisões a Longo Prazo</v>
      </c>
      <c r="B474" s="3" t="s">
        <v>2578</v>
      </c>
      <c r="C474" s="6">
        <v>376786663198.84998</v>
      </c>
      <c r="D474" s="1"/>
      <c r="E474" s="1">
        <f>E475+E477+E486+E488+E490+E494+E496+E498</f>
        <v>1978811.42</v>
      </c>
      <c r="F474" s="1">
        <f>F475+F477+F486+F488+F490+F494+F496+F498</f>
        <v>376784684387.42999</v>
      </c>
      <c r="H474" t="b">
        <f t="shared" si="42"/>
        <v>1</v>
      </c>
      <c r="I474" t="str">
        <f t="shared" si="43"/>
        <v>00</v>
      </c>
    </row>
    <row r="475" spans="1:9" ht="12.75" customHeight="1">
      <c r="A475" t="str">
        <f t="shared" si="44"/>
        <v>2.2.7.1.0.00.00 - Provisão para Riscos Trabalhistas a Longo Prazo</v>
      </c>
      <c r="B475" s="5" t="s">
        <v>2579</v>
      </c>
      <c r="C475" s="4">
        <v>5090592136.1499996</v>
      </c>
      <c r="D475" s="1"/>
      <c r="E475" s="1">
        <f>E476</f>
        <v>0</v>
      </c>
      <c r="F475" s="1">
        <f>F476</f>
        <v>5090592136.1499996</v>
      </c>
      <c r="H475" t="b">
        <f t="shared" si="42"/>
        <v>1</v>
      </c>
      <c r="I475" t="str">
        <f t="shared" si="43"/>
        <v>00</v>
      </c>
    </row>
    <row r="476" spans="1:9" ht="25.5" customHeight="1">
      <c r="A476" t="str">
        <f t="shared" si="44"/>
        <v>2.2.7.1.1.00.00 - Provisão para Riscos Trabalhistas a Longo Prazo - 
 Consolidação</v>
      </c>
      <c r="B476" s="3" t="s">
        <v>2580</v>
      </c>
      <c r="C476" s="6">
        <v>5090592136.1499996</v>
      </c>
      <c r="D476" s="1"/>
      <c r="E476" s="1">
        <f>SUMIF(A476:B476,"*intra*",C476:D476)+SUMIF(A476:B476,"*inter*",C476:D476)</f>
        <v>0</v>
      </c>
      <c r="F476" s="1">
        <f>SUMIF(A476:B476,"*consolidação*",C476:D476)</f>
        <v>5090592136.1499996</v>
      </c>
      <c r="H476" t="b">
        <f t="shared" si="42"/>
        <v>1</v>
      </c>
      <c r="I476" t="str">
        <f t="shared" si="43"/>
        <v>00</v>
      </c>
    </row>
    <row r="477" spans="1:9" ht="12.75" customHeight="1">
      <c r="A477" t="str">
        <f t="shared" si="44"/>
        <v>2.2.7.2.0.00.00 - Provisões Matemáticas Previdenciárias a Longo Prazo</v>
      </c>
      <c r="B477" s="5" t="s">
        <v>2581</v>
      </c>
      <c r="C477" s="4">
        <v>364446798990.45001</v>
      </c>
      <c r="D477" s="1"/>
      <c r="E477" s="1">
        <f>E478</f>
        <v>0</v>
      </c>
      <c r="F477" s="1">
        <f>F478</f>
        <v>364446798990.45001</v>
      </c>
      <c r="H477" t="b">
        <f t="shared" si="42"/>
        <v>1</v>
      </c>
      <c r="I477" t="str">
        <f t="shared" si="43"/>
        <v>00</v>
      </c>
    </row>
    <row r="478" spans="1:9" ht="25.5" customHeight="1">
      <c r="A478" t="str">
        <f t="shared" si="44"/>
        <v>2.2.7.2.1.00.00 - Provisões Matemáticas Previdenciárias a Longo 
 Prazo - Consolidação</v>
      </c>
      <c r="B478" s="3" t="s">
        <v>2582</v>
      </c>
      <c r="C478" s="6">
        <v>364446798990.45001</v>
      </c>
      <c r="D478" s="1"/>
      <c r="E478" s="1">
        <f t="shared" ref="E478:E485" si="45">SUMIF(A478:B478,"*intra*",C478:D478)+SUMIF(A478:B478,"*inter*",C478:D478)</f>
        <v>0</v>
      </c>
      <c r="F478" s="1">
        <f t="shared" ref="F478:F485" si="46">SUMIF(A478:B478,"*consolidação*",C478:D478)</f>
        <v>364446798990.45001</v>
      </c>
      <c r="G478" s="7"/>
      <c r="H478" t="b">
        <f t="shared" si="42"/>
        <v>1</v>
      </c>
      <c r="I478" t="str">
        <f t="shared" si="43"/>
        <v>00</v>
      </c>
    </row>
    <row r="479" spans="1:9" ht="25.5" customHeight="1">
      <c r="A479" t="str">
        <f t="shared" si="44"/>
        <v>2.2.7.2.1.01.00 - Plano Financeiro - Provisões de Benefícios 
 Concedidos</v>
      </c>
      <c r="B479" s="5" t="s">
        <v>2583</v>
      </c>
      <c r="C479" s="4">
        <v>49594734314.650002</v>
      </c>
      <c r="D479" s="1"/>
      <c r="E479" s="1">
        <f t="shared" si="45"/>
        <v>0</v>
      </c>
      <c r="F479" s="1">
        <f t="shared" si="46"/>
        <v>0</v>
      </c>
      <c r="H479" t="b">
        <f t="shared" si="42"/>
        <v>1</v>
      </c>
      <c r="I479" t="str">
        <f t="shared" si="43"/>
        <v>01</v>
      </c>
    </row>
    <row r="480" spans="1:9" ht="25.5" customHeight="1">
      <c r="A480" t="str">
        <f t="shared" si="44"/>
        <v>2.2.7.2.1.02.00 - Plano Financeiro - Provisões de Benefícios a 
 Conceder</v>
      </c>
      <c r="B480" s="3" t="s">
        <v>2584</v>
      </c>
      <c r="C480" s="6">
        <v>3896685481.3200002</v>
      </c>
      <c r="D480" s="1"/>
      <c r="E480" s="1">
        <f t="shared" si="45"/>
        <v>0</v>
      </c>
      <c r="F480" s="1">
        <f t="shared" si="46"/>
        <v>0</v>
      </c>
      <c r="H480" t="b">
        <f>IF(I480="00",C480=E480+F480,TRUE)</f>
        <v>1</v>
      </c>
      <c r="I480" t="str">
        <f t="shared" si="43"/>
        <v>02</v>
      </c>
    </row>
    <row r="481" spans="1:9" ht="25.5" customHeight="1">
      <c r="A481" t="str">
        <f t="shared" si="44"/>
        <v>2.2.7.2.1.03.00 - Plano Previdenciário - Provisões de Benefícios 
 Concedidos</v>
      </c>
      <c r="B481" s="5" t="s">
        <v>2585</v>
      </c>
      <c r="C481" s="4">
        <v>231815257987.26001</v>
      </c>
      <c r="D481" s="1"/>
      <c r="E481" s="1">
        <f t="shared" si="45"/>
        <v>0</v>
      </c>
      <c r="F481" s="1">
        <f t="shared" si="46"/>
        <v>0</v>
      </c>
      <c r="H481" t="b">
        <f t="shared" si="42"/>
        <v>1</v>
      </c>
      <c r="I481" t="str">
        <f t="shared" si="43"/>
        <v>03</v>
      </c>
    </row>
    <row r="482" spans="1:9" ht="25.5" customHeight="1">
      <c r="A482" t="str">
        <f t="shared" si="44"/>
        <v>2.2.7.2.1.04.00 - Plano Previdenciário - Provisões de Benefícios a 
 Conceder</v>
      </c>
      <c r="B482" s="3" t="s">
        <v>2586</v>
      </c>
      <c r="C482" s="6">
        <v>204070661087.35001</v>
      </c>
      <c r="D482" s="1"/>
      <c r="E482" s="1">
        <f t="shared" si="45"/>
        <v>0</v>
      </c>
      <c r="F482" s="1">
        <f t="shared" si="46"/>
        <v>0</v>
      </c>
      <c r="H482" t="b">
        <f t="shared" si="42"/>
        <v>1</v>
      </c>
      <c r="I482" t="str">
        <f t="shared" si="43"/>
        <v>04</v>
      </c>
    </row>
    <row r="483" spans="1:9" ht="12.75" customHeight="1">
      <c r="A483" t="str">
        <f t="shared" si="44"/>
        <v>2.2.7.2.1.05.00 - Plano Previdenciário - Plano de Amortização</v>
      </c>
      <c r="B483" s="5" t="s">
        <v>2587</v>
      </c>
      <c r="C483" s="4">
        <v>-130614132585.57001</v>
      </c>
      <c r="D483" s="1"/>
      <c r="E483" s="1">
        <f t="shared" si="45"/>
        <v>0</v>
      </c>
      <c r="F483" s="1">
        <f t="shared" si="46"/>
        <v>0</v>
      </c>
      <c r="H483" t="b">
        <f t="shared" si="42"/>
        <v>1</v>
      </c>
      <c r="I483" t="str">
        <f t="shared" si="43"/>
        <v>05</v>
      </c>
    </row>
    <row r="484" spans="1:9" ht="25.5" customHeight="1">
      <c r="A484" t="str">
        <f t="shared" si="44"/>
        <v>2.2.7.2.1.06.00 - Provisões Atuariais para Ajustes do Plano 
 Financeiro</v>
      </c>
      <c r="B484" s="3" t="s">
        <v>2588</v>
      </c>
      <c r="C484" s="6">
        <v>-8877830.8200000003</v>
      </c>
      <c r="D484" s="1"/>
      <c r="E484" s="1">
        <f t="shared" si="45"/>
        <v>0</v>
      </c>
      <c r="F484" s="1">
        <f t="shared" si="46"/>
        <v>0</v>
      </c>
      <c r="H484" t="b">
        <f t="shared" ref="H484:H550" si="47">IF(I484="00",C484=E484+F484,TRUE)</f>
        <v>1</v>
      </c>
      <c r="I484" t="str">
        <f t="shared" si="43"/>
        <v>06</v>
      </c>
    </row>
    <row r="485" spans="1:9" ht="25.5" customHeight="1">
      <c r="A485" t="str">
        <f t="shared" si="44"/>
        <v>2.2.7.2.1.07.00 - Provisões Atuariais para Ajustes do Plano 
 Previdenciário</v>
      </c>
      <c r="B485" s="5" t="s">
        <v>2589</v>
      </c>
      <c r="C485" s="4">
        <v>5692470536.2600002</v>
      </c>
      <c r="D485" s="1"/>
      <c r="E485" s="1">
        <f t="shared" si="45"/>
        <v>0</v>
      </c>
      <c r="F485" s="1">
        <f t="shared" si="46"/>
        <v>0</v>
      </c>
      <c r="H485" t="b">
        <f t="shared" si="47"/>
        <v>1</v>
      </c>
      <c r="I485" t="str">
        <f t="shared" ref="I485:I551" si="48">MID(A485,11,2)</f>
        <v>07</v>
      </c>
    </row>
    <row r="486" spans="1:9" ht="12.75" customHeight="1">
      <c r="A486" t="str">
        <f t="shared" si="44"/>
        <v>2.2.7.3.0.00.00 - Provisão para Riscos Fiscais a Longo Prazo</v>
      </c>
      <c r="B486" s="3" t="s">
        <v>2590</v>
      </c>
      <c r="C486" s="6">
        <v>542163901.66999996</v>
      </c>
      <c r="D486" s="1"/>
      <c r="E486" s="1">
        <f>E487</f>
        <v>0</v>
      </c>
      <c r="F486" s="1">
        <f>F487</f>
        <v>542163901.66999996</v>
      </c>
      <c r="H486" t="b">
        <f t="shared" si="47"/>
        <v>1</v>
      </c>
      <c r="I486" t="str">
        <f t="shared" si="48"/>
        <v>00</v>
      </c>
    </row>
    <row r="487" spans="1:9" ht="25.5" customHeight="1">
      <c r="A487" t="str">
        <f t="shared" si="44"/>
        <v>2.2.7.3.1.00.00 - Provisão para Riscos Fiscais a Longo Prazo - 
 Consolidação</v>
      </c>
      <c r="B487" s="5" t="s">
        <v>2591</v>
      </c>
      <c r="C487" s="4">
        <v>542163901.66999996</v>
      </c>
      <c r="D487" s="1"/>
      <c r="E487" s="1">
        <f>SUMIF(A487:B487,"*intra*",C487:D487)+SUMIF(A487:B487,"*inter*",C487:D487)</f>
        <v>0</v>
      </c>
      <c r="F487" s="1">
        <f>SUMIF(A487:B487,"*consolidação*",C487:D487)</f>
        <v>542163901.66999996</v>
      </c>
      <c r="H487" t="b">
        <f t="shared" si="47"/>
        <v>1</v>
      </c>
      <c r="I487" t="str">
        <f t="shared" si="48"/>
        <v>00</v>
      </c>
    </row>
    <row r="488" spans="1:9" ht="12.75" customHeight="1">
      <c r="A488" t="str">
        <f t="shared" si="44"/>
        <v>2.2.7.4.0.00.00 - Provisão para Riscos Cíveis a Longo Prazo</v>
      </c>
      <c r="B488" s="3" t="s">
        <v>2592</v>
      </c>
      <c r="C488" s="6">
        <v>843218782.95000005</v>
      </c>
      <c r="D488" s="1"/>
      <c r="E488" s="1">
        <f>E489</f>
        <v>0</v>
      </c>
      <c r="F488" s="1">
        <f>F489</f>
        <v>843218782.95000005</v>
      </c>
      <c r="H488" t="b">
        <f>IF(I488="00",C488=E488+F488,TRUE)</f>
        <v>1</v>
      </c>
      <c r="I488" t="str">
        <f t="shared" si="48"/>
        <v>00</v>
      </c>
    </row>
    <row r="489" spans="1:9" ht="25.5" customHeight="1">
      <c r="A489" t="str">
        <f t="shared" si="44"/>
        <v>2.2.7.4.1.00.00 - Provisão para Riscos Cíveis a Longo Prazo - 
 Consolidação</v>
      </c>
      <c r="B489" s="5" t="s">
        <v>2593</v>
      </c>
      <c r="C489" s="4">
        <v>843218782.95000005</v>
      </c>
      <c r="D489" s="1"/>
      <c r="E489" s="1">
        <f>SUMIF(A489:B489,"*intra*",C489:D489)+SUMIF(A489:B489,"*inter*",C489:D489)</f>
        <v>0</v>
      </c>
      <c r="F489" s="1">
        <f>SUMIF(A489:B489,"*consolidação*",C489:D489)</f>
        <v>843218782.95000005</v>
      </c>
      <c r="H489" t="b">
        <f t="shared" si="47"/>
        <v>1</v>
      </c>
      <c r="I489" t="str">
        <f t="shared" si="48"/>
        <v>00</v>
      </c>
    </row>
    <row r="490" spans="1:9" ht="12.75" customHeight="1">
      <c r="A490" t="str">
        <f t="shared" si="44"/>
        <v>2.2.7.5.0.00.00 - Provisão para Repartição de Créditos a Longo Prazo</v>
      </c>
      <c r="B490" s="3" t="s">
        <v>2594</v>
      </c>
      <c r="C490" s="6">
        <v>1978811.42</v>
      </c>
      <c r="D490" s="1"/>
      <c r="E490" s="1">
        <f>E491+E492+E493</f>
        <v>1978811.42</v>
      </c>
      <c r="F490" s="1">
        <f>F491+F492+F493</f>
        <v>0</v>
      </c>
      <c r="H490" t="b">
        <f>IF(I490="00",C490=E490+F490,TRUE)</f>
        <v>1</v>
      </c>
      <c r="I490" t="str">
        <f>MID(A490,11,2)</f>
        <v>00</v>
      </c>
    </row>
    <row r="491" spans="1:9" ht="25.5" customHeight="1">
      <c r="A491" t="str">
        <f t="shared" si="44"/>
        <v>2.2.7.5.3.00.00 - Provisão para Repartição de Créditos a Longo Prazo 
 - Inter OFSS - União</v>
      </c>
      <c r="B491" s="3" t="s">
        <v>2595</v>
      </c>
      <c r="C491" s="4">
        <v>1978811.42</v>
      </c>
      <c r="D491" s="1"/>
      <c r="E491" s="1">
        <f>SUMIF(A491:B491,"*intra*",C491:D491)+SUMIF(A491:B491,"*inter*",C491:D491)</f>
        <v>1978811.42</v>
      </c>
      <c r="F491" s="1">
        <f>SUMIF(A491:B491,"*consolidação*",C491:D491)</f>
        <v>0</v>
      </c>
      <c r="H491" t="b">
        <f t="shared" si="47"/>
        <v>1</v>
      </c>
      <c r="I491" t="str">
        <f t="shared" si="48"/>
        <v>00</v>
      </c>
    </row>
    <row r="492" spans="1:9" ht="25.5" customHeight="1">
      <c r="A492" t="str">
        <f t="shared" si="44"/>
        <v>2.2.7.5.4.00.00 - Provisão para Repartição de Créditos a Longo Prazo 
 - Inter OFSS - Estado</v>
      </c>
      <c r="B492" s="5" t="s">
        <v>2596</v>
      </c>
      <c r="C492" s="6">
        <v>0</v>
      </c>
      <c r="D492" s="1"/>
      <c r="E492" s="1">
        <f>SUMIF(A492:B492,"*intra*",C492:D492)+SUMIF(A492:B492,"*inter*",C492:D492)</f>
        <v>0</v>
      </c>
      <c r="F492" s="1">
        <f>SUMIF(A492:B492,"*consolidação*",C492:D492)</f>
        <v>0</v>
      </c>
      <c r="H492" t="b">
        <f t="shared" si="47"/>
        <v>1</v>
      </c>
      <c r="I492" t="str">
        <f t="shared" si="48"/>
        <v>00</v>
      </c>
    </row>
    <row r="493" spans="1:9" ht="25.5" customHeight="1">
      <c r="A493" t="str">
        <f t="shared" si="44"/>
        <v>2.2.7.5.5.00.00 - Provisão para Repartição de Créditos a Longo Prazo 
 - Inter OFSS - Município</v>
      </c>
      <c r="B493" s="3" t="s">
        <v>2597</v>
      </c>
      <c r="C493" s="4">
        <v>0</v>
      </c>
      <c r="D493" s="1"/>
      <c r="E493" s="1">
        <f>SUMIF(A493:B493,"*intra*",C493:D493)+SUMIF(A493:B493,"*inter*",C493:D493)</f>
        <v>0</v>
      </c>
      <c r="F493" s="1">
        <f>SUMIF(A493:B493,"*consolidação*",C493:D493)</f>
        <v>0</v>
      </c>
      <c r="H493" t="b">
        <f t="shared" si="47"/>
        <v>1</v>
      </c>
      <c r="I493" t="str">
        <f t="shared" si="48"/>
        <v>00</v>
      </c>
    </row>
    <row r="494" spans="1:9" ht="25.5" customHeight="1">
      <c r="A494" t="str">
        <f t="shared" si="44"/>
        <v>2.2.7.6.0.00.00 - Provisão para Riscos Decorrentes de Contratos de 
 PPP a Longo Prazo</v>
      </c>
      <c r="B494" s="5" t="s">
        <v>2598</v>
      </c>
      <c r="C494" s="6">
        <v>567536887.90999997</v>
      </c>
      <c r="D494" s="1"/>
      <c r="E494" s="1">
        <f>E495</f>
        <v>0</v>
      </c>
      <c r="F494" s="1">
        <f>F495</f>
        <v>567536887.90999997</v>
      </c>
      <c r="H494" t="b">
        <f t="shared" si="47"/>
        <v>1</v>
      </c>
      <c r="I494" t="str">
        <f t="shared" si="48"/>
        <v>00</v>
      </c>
    </row>
    <row r="495" spans="1:9" ht="25.5" customHeight="1">
      <c r="A495" t="str">
        <f t="shared" si="44"/>
        <v>2.2.7.6.1.00.00 - Provisão para Riscos Decorrentes de Contratos de 
 PPP a Longo Prazo - Consolidação OFSS</v>
      </c>
      <c r="B495" s="3" t="s">
        <v>2599</v>
      </c>
      <c r="C495" s="4">
        <v>567536887.90999997</v>
      </c>
      <c r="D495" s="1"/>
      <c r="E495" s="1">
        <f>SUMIF(A495:B495,"*intra*",C495:D495)+SUMIF(A495:B495,"*inter*",C495:D495)</f>
        <v>0</v>
      </c>
      <c r="F495" s="1">
        <f>SUMIF(A495:B495,"*consolidação*",C495:D495)</f>
        <v>567536887.90999997</v>
      </c>
      <c r="H495" t="b">
        <f t="shared" si="47"/>
        <v>1</v>
      </c>
      <c r="I495" t="str">
        <f t="shared" si="48"/>
        <v>00</v>
      </c>
    </row>
    <row r="496" spans="1:9" ht="25.5" customHeight="1">
      <c r="A496" t="str">
        <f t="shared" si="44"/>
        <v>2.2.7.7.0.00.00 - Provisão para Obrigações Decorrentes da Atuação 
 Governamental a Longo Prazo</v>
      </c>
      <c r="B496" s="60" t="s">
        <v>5637</v>
      </c>
      <c r="C496" s="6">
        <v>0</v>
      </c>
      <c r="D496" s="1"/>
      <c r="E496" s="1">
        <f>E497</f>
        <v>0</v>
      </c>
      <c r="F496" s="1">
        <f>F497</f>
        <v>0</v>
      </c>
      <c r="H496" t="b">
        <f t="shared" si="47"/>
        <v>1</v>
      </c>
      <c r="I496" t="str">
        <f t="shared" si="48"/>
        <v>00</v>
      </c>
    </row>
    <row r="497" spans="1:9" ht="25.5" customHeight="1">
      <c r="A497" t="str">
        <f t="shared" si="44"/>
        <v>2.2.7.7.1.00.00 - Provisão para Obrigações Decorrentes da Atuação 
Governamental a Longo Prazo - Consolidação</v>
      </c>
      <c r="B497" s="39" t="s">
        <v>2600</v>
      </c>
      <c r="C497" s="4">
        <v>0</v>
      </c>
      <c r="D497" s="1"/>
      <c r="E497" s="1">
        <f t="shared" ref="E497" si="49">SUMIF(A497:B497,"*intra*",C497:D497)+SUMIF(A497:B497,"*inter*",C497:D497)</f>
        <v>0</v>
      </c>
      <c r="F497" s="1">
        <f t="shared" ref="F497" si="50">SUMIF(A497:B497,"*consolidação*",C497:D497)</f>
        <v>0</v>
      </c>
      <c r="H497" t="b">
        <f t="shared" si="47"/>
        <v>1</v>
      </c>
      <c r="I497" t="str">
        <f t="shared" si="48"/>
        <v>00</v>
      </c>
    </row>
    <row r="498" spans="1:9" ht="12.75" customHeight="1">
      <c r="A498" t="str">
        <f t="shared" si="44"/>
        <v>2.2.7.9.0.00.00 - Outras Provisões a Longo Prazo</v>
      </c>
      <c r="B498" s="5" t="s">
        <v>2601</v>
      </c>
      <c r="C498" s="6">
        <v>5294373688.3000002</v>
      </c>
      <c r="D498" s="1"/>
      <c r="E498" s="1">
        <f>E499</f>
        <v>0</v>
      </c>
      <c r="F498" s="1">
        <f>F499</f>
        <v>5294373688.3000002</v>
      </c>
      <c r="H498" t="b">
        <f t="shared" si="47"/>
        <v>1</v>
      </c>
      <c r="I498" t="str">
        <f t="shared" si="48"/>
        <v>00</v>
      </c>
    </row>
    <row r="499" spans="1:9" ht="12.75" customHeight="1">
      <c r="A499" t="str">
        <f t="shared" si="44"/>
        <v>2.2.7.9.1.00.00 - Outras Provisões a Longo Prazo - Consolidação</v>
      </c>
      <c r="B499" s="3" t="s">
        <v>2602</v>
      </c>
      <c r="C499" s="4">
        <v>5294373688.3000002</v>
      </c>
      <c r="D499" s="1"/>
      <c r="E499" s="1">
        <f>SUMIF(A499:B499,"*intra*",C499:D499)+SUMIF(A499:B499,"*inter*",C499:D499)</f>
        <v>0</v>
      </c>
      <c r="F499" s="1">
        <f>SUMIF(A499:B499,"*consolidação*",C499:D499)</f>
        <v>5294373688.3000002</v>
      </c>
      <c r="H499" t="b">
        <f t="shared" si="47"/>
        <v>1</v>
      </c>
      <c r="I499" t="str">
        <f t="shared" si="48"/>
        <v>00</v>
      </c>
    </row>
    <row r="500" spans="1:9" ht="12.75" customHeight="1">
      <c r="A500" t="str">
        <f t="shared" si="44"/>
        <v>2.2.8.0.0.00.00 - Demais Obrigações a Longo Prazo</v>
      </c>
      <c r="B500" s="5" t="s">
        <v>2603</v>
      </c>
      <c r="C500" s="6">
        <v>15663433202.969999</v>
      </c>
      <c r="D500" s="1"/>
      <c r="E500" s="1">
        <f>E501+E503+E505+E507+E509+E511+E513</f>
        <v>0</v>
      </c>
      <c r="F500" s="1">
        <f>F501+F503+F505+F507+F509+F511+F513</f>
        <v>15663433202.969999</v>
      </c>
      <c r="H500" t="b">
        <f t="shared" si="47"/>
        <v>1</v>
      </c>
      <c r="I500" t="str">
        <f t="shared" si="48"/>
        <v>00</v>
      </c>
    </row>
    <row r="501" spans="1:9" ht="12.75" customHeight="1">
      <c r="A501" t="str">
        <f t="shared" si="44"/>
        <v>2.2.8.1.0.00.00 - Adiantamentos de Clientes a Longo Prazo</v>
      </c>
      <c r="B501" s="3" t="s">
        <v>2604</v>
      </c>
      <c r="C501" s="4">
        <v>129999750.70999999</v>
      </c>
      <c r="D501" s="1"/>
      <c r="E501" s="1">
        <f>E502</f>
        <v>0</v>
      </c>
      <c r="F501" s="1">
        <f>F502</f>
        <v>129999750.70999999</v>
      </c>
      <c r="H501" t="b">
        <f t="shared" si="47"/>
        <v>1</v>
      </c>
      <c r="I501" t="str">
        <f t="shared" si="48"/>
        <v>00</v>
      </c>
    </row>
    <row r="502" spans="1:9" ht="25.5" customHeight="1">
      <c r="A502" t="str">
        <f t="shared" si="44"/>
        <v>2.2.8.1.1.00.00 - Adiantamentos de Clientes a Longo Prazo - 
 Consolidação</v>
      </c>
      <c r="B502" s="5" t="s">
        <v>2605</v>
      </c>
      <c r="C502" s="6">
        <v>129999750.70999999</v>
      </c>
      <c r="D502" s="1"/>
      <c r="E502" s="1">
        <f>SUMIF(A502:B502,"*intra*",C502:D502)+SUMIF(A502:B502,"*inter*",C502:D502)</f>
        <v>0</v>
      </c>
      <c r="F502" s="1">
        <f>SUMIF(A502:B502,"*consolidação*",C502:D502)</f>
        <v>129999750.70999999</v>
      </c>
      <c r="H502" t="b">
        <f t="shared" si="47"/>
        <v>1</v>
      </c>
      <c r="I502" t="str">
        <f t="shared" si="48"/>
        <v>00</v>
      </c>
    </row>
    <row r="503" spans="1:9" ht="12.75" customHeight="1">
      <c r="A503" t="str">
        <f t="shared" si="44"/>
        <v>2.2.8.2.0.00.00 - Obrigações por Danos a Terceiros a Longo Prazo</v>
      </c>
      <c r="B503" s="3" t="s">
        <v>2606</v>
      </c>
      <c r="C503" s="4">
        <v>99645169.540000007</v>
      </c>
      <c r="D503" s="1"/>
      <c r="E503" s="1">
        <f>E504</f>
        <v>0</v>
      </c>
      <c r="F503" s="1">
        <f>F504</f>
        <v>99645169.540000007</v>
      </c>
      <c r="H503" t="b">
        <f t="shared" si="47"/>
        <v>1</v>
      </c>
      <c r="I503" t="str">
        <f t="shared" si="48"/>
        <v>00</v>
      </c>
    </row>
    <row r="504" spans="1:9" ht="25.5" customHeight="1">
      <c r="A504" t="str">
        <f t="shared" si="44"/>
        <v>2.2.8.2.1.00.00 - Obrigações por Danos a Terceiros a Longo Prazo - 
 Consolidação</v>
      </c>
      <c r="B504" s="5" t="s">
        <v>2607</v>
      </c>
      <c r="C504" s="6">
        <v>99645169.540000007</v>
      </c>
      <c r="D504" s="1"/>
      <c r="E504" s="1">
        <f>SUMIF(A504:B504,"*intra*",C504:D504)+SUMIF(A504:B504,"*inter*",C504:D504)</f>
        <v>0</v>
      </c>
      <c r="F504" s="1">
        <f>SUMIF(A504:B504,"*consolidação*",C504:D504)</f>
        <v>99645169.540000007</v>
      </c>
      <c r="H504" t="b">
        <f t="shared" si="47"/>
        <v>1</v>
      </c>
      <c r="I504" t="str">
        <f t="shared" si="48"/>
        <v>00</v>
      </c>
    </row>
    <row r="505" spans="1:9" ht="12.75" customHeight="1">
      <c r="A505" t="str">
        <f t="shared" si="44"/>
        <v>2.2.8.3.0.00.00 - Debêntures e Outros Títulos de Dívida a Longo Prazo</v>
      </c>
      <c r="B505" s="3" t="s">
        <v>2608</v>
      </c>
      <c r="C505" s="4">
        <v>3799121.59</v>
      </c>
      <c r="D505" s="1"/>
      <c r="E505" s="1">
        <f>E506</f>
        <v>0</v>
      </c>
      <c r="F505" s="1">
        <f>F506</f>
        <v>3799121.59</v>
      </c>
      <c r="H505" t="b">
        <f t="shared" si="47"/>
        <v>1</v>
      </c>
      <c r="I505" t="str">
        <f t="shared" si="48"/>
        <v>00</v>
      </c>
    </row>
    <row r="506" spans="1:9" ht="25.5" customHeight="1">
      <c r="A506" t="str">
        <f t="shared" si="44"/>
        <v>2.2.8.3.1.00.00 - Debêntures e Outros Títulos de Dívida a Longo 
 Prazo - Consolidação</v>
      </c>
      <c r="B506" s="5" t="s">
        <v>2609</v>
      </c>
      <c r="C506" s="6">
        <v>3799121.59</v>
      </c>
      <c r="D506" s="1"/>
      <c r="E506" s="1">
        <f>SUMIF(A506:B506,"*intra*",C506:D506)+SUMIF(A506:B506,"*inter*",C506:D506)</f>
        <v>0</v>
      </c>
      <c r="F506" s="1">
        <f>SUMIF(A506:B506,"*consolidação*",C506:D506)</f>
        <v>3799121.59</v>
      </c>
      <c r="H506" t="b">
        <f t="shared" si="47"/>
        <v>1</v>
      </c>
      <c r="I506" t="str">
        <f t="shared" si="48"/>
        <v>00</v>
      </c>
    </row>
    <row r="507" spans="1:9" ht="12.75" customHeight="1">
      <c r="A507" t="str">
        <f t="shared" si="44"/>
        <v>2.2.8.4.0.00.00 - Adiantamento para Futuro Aumento de Capital</v>
      </c>
      <c r="B507" s="3" t="s">
        <v>2610</v>
      </c>
      <c r="C507" s="4">
        <v>1306090.2</v>
      </c>
      <c r="D507" s="1"/>
      <c r="E507" s="1">
        <f>E508</f>
        <v>0</v>
      </c>
      <c r="F507" s="1">
        <f>F508</f>
        <v>1306090.2</v>
      </c>
      <c r="H507" t="b">
        <f t="shared" si="47"/>
        <v>1</v>
      </c>
      <c r="I507" t="str">
        <f t="shared" si="48"/>
        <v>00</v>
      </c>
    </row>
    <row r="508" spans="1:9" ht="25.5" customHeight="1">
      <c r="A508" t="str">
        <f t="shared" si="44"/>
        <v>2.2.8.4.1.00.00 - Adiantamento para Futuro Aumento de Capital - 
 Consolidação</v>
      </c>
      <c r="B508" s="5" t="s">
        <v>2611</v>
      </c>
      <c r="C508" s="6">
        <v>1306090.2</v>
      </c>
      <c r="D508" s="1"/>
      <c r="E508" s="1">
        <f>SUMIF(A508:B508,"*intra*",C508:D508)+SUMIF(A508:B508,"*inter*",C508:D508)</f>
        <v>0</v>
      </c>
      <c r="F508" s="1">
        <f>SUMIF(A508:B508,"*consolidação*",C508:D508)</f>
        <v>1306090.2</v>
      </c>
      <c r="H508" t="b">
        <f t="shared" si="47"/>
        <v>1</v>
      </c>
      <c r="I508" t="str">
        <f t="shared" si="48"/>
        <v>00</v>
      </c>
    </row>
    <row r="509" spans="1:9" ht="25.5" customHeight="1">
      <c r="A509" t="str">
        <f t="shared" si="44"/>
        <v>2.2.8.6.0.00.00 - Obrigações Decorrentes de Contratos de PPP - Longo 
 Prazo</v>
      </c>
      <c r="B509" s="40" t="s">
        <v>5643</v>
      </c>
      <c r="C509" s="4">
        <v>0</v>
      </c>
      <c r="D509" s="1"/>
      <c r="E509" s="1">
        <f>E510</f>
        <v>0</v>
      </c>
      <c r="F509" s="1">
        <f>F510</f>
        <v>0</v>
      </c>
      <c r="H509" t="b">
        <f t="shared" si="47"/>
        <v>1</v>
      </c>
      <c r="I509" t="str">
        <f t="shared" si="48"/>
        <v>00</v>
      </c>
    </row>
    <row r="510" spans="1:9" ht="25.5" customHeight="1">
      <c r="A510" t="str">
        <f t="shared" si="44"/>
        <v>2.2.8.6.1.00.00 - Obrigações Decorrentes de Contratos de PPP - Longo 
Prazo - Consolidação</v>
      </c>
      <c r="B510" s="39" t="s">
        <v>2612</v>
      </c>
      <c r="C510" s="6">
        <v>0</v>
      </c>
      <c r="D510" s="1"/>
      <c r="E510" s="1">
        <f t="shared" ref="E510" si="51">SUMIF(A510:B510,"*intra*",C510:D510)+SUMIF(A510:B510,"*inter*",C510:D510)</f>
        <v>0</v>
      </c>
      <c r="F510" s="1">
        <f t="shared" ref="F510" si="52">SUMIF(A510:B510,"*consolidação*",C510:D510)</f>
        <v>0</v>
      </c>
      <c r="H510" t="b">
        <f t="shared" si="47"/>
        <v>1</v>
      </c>
      <c r="I510" t="str">
        <f t="shared" si="48"/>
        <v>00</v>
      </c>
    </row>
    <row r="511" spans="1:9" ht="12.75" customHeight="1">
      <c r="A511" t="str">
        <f t="shared" si="44"/>
        <v>2.2.8.8.0.00.00 - Valores Restituíveis</v>
      </c>
      <c r="B511" s="3" t="s">
        <v>2613</v>
      </c>
      <c r="C511" s="4">
        <v>6740185047.8000002</v>
      </c>
      <c r="D511" s="1"/>
      <c r="E511" s="1">
        <f>E512</f>
        <v>0</v>
      </c>
      <c r="F511" s="1">
        <f>F512</f>
        <v>6740185047.8000002</v>
      </c>
      <c r="H511" t="b">
        <f t="shared" si="47"/>
        <v>1</v>
      </c>
      <c r="I511" t="str">
        <f t="shared" si="48"/>
        <v>00</v>
      </c>
    </row>
    <row r="512" spans="1:9" ht="12.75" customHeight="1">
      <c r="A512" t="str">
        <f t="shared" si="44"/>
        <v>2.2.8.8.1.00.00 - Valores Restituíveis - Consolidação</v>
      </c>
      <c r="B512" s="5" t="s">
        <v>2614</v>
      </c>
      <c r="C512" s="6">
        <v>6740185047.8000002</v>
      </c>
      <c r="D512" s="1"/>
      <c r="E512" s="1">
        <f>SUMIF(A512:B512,"*intra*",C512:D512)+SUMIF(A512:B512,"*inter*",C512:D512)</f>
        <v>0</v>
      </c>
      <c r="F512" s="1">
        <f>SUMIF(A512:B512,"*consolidação*",C512:D512)</f>
        <v>6740185047.8000002</v>
      </c>
      <c r="H512" t="b">
        <f t="shared" si="47"/>
        <v>1</v>
      </c>
      <c r="I512" t="str">
        <f t="shared" si="48"/>
        <v>00</v>
      </c>
    </row>
    <row r="513" spans="1:9" ht="12.75" customHeight="1">
      <c r="A513" t="str">
        <f t="shared" si="44"/>
        <v>2.2.8.9.0.00.00 - Outras Obrigações a Longo Prazo</v>
      </c>
      <c r="B513" s="3" t="s">
        <v>2615</v>
      </c>
      <c r="C513" s="4">
        <v>8688498023.1299992</v>
      </c>
      <c r="D513" s="1"/>
      <c r="E513" s="1">
        <f>E514</f>
        <v>0</v>
      </c>
      <c r="F513" s="1">
        <f>F514</f>
        <v>8688498023.1299992</v>
      </c>
      <c r="H513" t="b">
        <f t="shared" si="47"/>
        <v>1</v>
      </c>
      <c r="I513" t="str">
        <f t="shared" si="48"/>
        <v>00</v>
      </c>
    </row>
    <row r="514" spans="1:9" ht="12.75" customHeight="1">
      <c r="A514" t="str">
        <f t="shared" si="44"/>
        <v>2.2.8.9.1.00.00 - Outras Obrigações a Longo Prazo - Consolidação</v>
      </c>
      <c r="B514" s="5" t="s">
        <v>2616</v>
      </c>
      <c r="C514" s="6">
        <v>8688498023.1299992</v>
      </c>
      <c r="D514" s="1"/>
      <c r="E514" s="1">
        <f>SUMIF(A514:B514,"*intra*",C514:D514)+SUMIF(A514:B514,"*inter*",C514:D514)</f>
        <v>0</v>
      </c>
      <c r="F514" s="1">
        <f>SUMIF(A514:B514,"*consolidação*",C514:D514)</f>
        <v>8688498023.1299992</v>
      </c>
      <c r="H514" t="b">
        <f t="shared" si="47"/>
        <v>1</v>
      </c>
      <c r="I514" t="str">
        <f t="shared" si="48"/>
        <v>00</v>
      </c>
    </row>
    <row r="515" spans="1:9" ht="12.75" customHeight="1">
      <c r="A515" t="str">
        <f t="shared" si="44"/>
        <v>2.2.9.0.0.00.00 - Resultado Diferido</v>
      </c>
      <c r="B515" s="3" t="s">
        <v>2617</v>
      </c>
      <c r="C515" s="4">
        <v>2028564187.46</v>
      </c>
      <c r="D515" s="1"/>
      <c r="E515" s="1">
        <f>E516-E518</f>
        <v>0</v>
      </c>
      <c r="F515" s="1">
        <f>F516-F518</f>
        <v>2028564187.46</v>
      </c>
      <c r="H515" t="b">
        <f t="shared" si="47"/>
        <v>1</v>
      </c>
      <c r="I515" t="str">
        <f t="shared" si="48"/>
        <v>00</v>
      </c>
    </row>
    <row r="516" spans="1:9" ht="12.75" customHeight="1">
      <c r="A516" t="str">
        <f t="shared" ref="A516:A579" si="53">TRIM(B516)</f>
        <v>2.2.9.1.0.00.00 - Variação Patrimonial Aumentativa (VPA) Diferida</v>
      </c>
      <c r="B516" s="5" t="s">
        <v>2618</v>
      </c>
      <c r="C516" s="6">
        <v>2064657560.5</v>
      </c>
      <c r="D516" s="1"/>
      <c r="E516" s="1">
        <f>E517</f>
        <v>0</v>
      </c>
      <c r="F516" s="1">
        <f>F517</f>
        <v>2064657560.5</v>
      </c>
      <c r="H516" t="b">
        <f t="shared" si="47"/>
        <v>1</v>
      </c>
      <c r="I516" t="str">
        <f t="shared" si="48"/>
        <v>00</v>
      </c>
    </row>
    <row r="517" spans="1:9" ht="25.5" customHeight="1">
      <c r="A517" t="str">
        <f t="shared" si="53"/>
        <v>2.2.9.1.1.00.00 - Variação Patrimonial Aumentativa Diferida - 
 Consolidação</v>
      </c>
      <c r="B517" s="3" t="s">
        <v>2619</v>
      </c>
      <c r="C517" s="4">
        <v>2064657560.5</v>
      </c>
      <c r="D517" s="1"/>
      <c r="E517" s="1">
        <f>SUMIF(A517:B517,"*intra*",C517:D517)+SUMIF(A517:B517,"*inter*",C517:D517)</f>
        <v>0</v>
      </c>
      <c r="F517" s="1">
        <f>SUMIF(A517:B517,"*consolidação*",C517:D517)</f>
        <v>2064657560.5</v>
      </c>
      <c r="H517" t="b">
        <f t="shared" si="47"/>
        <v>1</v>
      </c>
      <c r="I517" t="str">
        <f t="shared" si="48"/>
        <v>00</v>
      </c>
    </row>
    <row r="518" spans="1:9" ht="12.75" customHeight="1">
      <c r="A518" t="str">
        <f t="shared" si="53"/>
        <v>2.2.9.2.0.00.00 - (-) Custo Diferido</v>
      </c>
      <c r="B518" s="5" t="s">
        <v>2620</v>
      </c>
      <c r="C518" s="6">
        <v>36093373.039999999</v>
      </c>
      <c r="D518" s="1"/>
      <c r="E518" s="1">
        <f>E519</f>
        <v>0</v>
      </c>
      <c r="F518" s="1">
        <f>F519</f>
        <v>36093373.039999999</v>
      </c>
      <c r="H518" t="b">
        <f t="shared" si="47"/>
        <v>1</v>
      </c>
      <c r="I518" t="str">
        <f t="shared" si="48"/>
        <v>00</v>
      </c>
    </row>
    <row r="519" spans="1:9" ht="12.75" customHeight="1">
      <c r="A519" t="str">
        <f t="shared" si="53"/>
        <v>2.2.9.2.1.00.00 - (-) Custo Diferido - Consolidação</v>
      </c>
      <c r="B519" s="3" t="s">
        <v>2621</v>
      </c>
      <c r="C519" s="4">
        <v>36093373.039999999</v>
      </c>
      <c r="D519" s="1"/>
      <c r="E519" s="1">
        <f>SUMIF(A519:B519,"*intra*",C519:D519)+SUMIF(A519:B519,"*inter*",C519:D519)</f>
        <v>0</v>
      </c>
      <c r="F519" s="1">
        <f>SUMIF(A519:B519,"*consolidação*",C519:D519)</f>
        <v>36093373.039999999</v>
      </c>
      <c r="H519" t="b">
        <f t="shared" si="47"/>
        <v>1</v>
      </c>
      <c r="I519" t="str">
        <f t="shared" si="48"/>
        <v>00</v>
      </c>
    </row>
    <row r="520" spans="1:9" ht="12.75" customHeight="1">
      <c r="A520" t="str">
        <f t="shared" si="53"/>
        <v>2.3.0.0.0.00.00 - Patrimônio Liquido</v>
      </c>
      <c r="B520" s="5" t="s">
        <v>2622</v>
      </c>
      <c r="C520" s="6">
        <v>255865273459.28</v>
      </c>
      <c r="D520" s="1"/>
      <c r="E520" s="1">
        <f>E521+E530+E536+E567+E572+E627+E640-E703</f>
        <v>377228527742.44</v>
      </c>
      <c r="F520" s="1">
        <f>F521+F530+F536+F567+F572+F627+F640-F703</f>
        <v>319746535696.94</v>
      </c>
      <c r="H520" t="b">
        <f t="shared" si="47"/>
        <v>0</v>
      </c>
      <c r="I520" t="str">
        <f t="shared" si="48"/>
        <v>00</v>
      </c>
    </row>
    <row r="521" spans="1:9" ht="12.75" customHeight="1">
      <c r="A521" t="str">
        <f t="shared" si="53"/>
        <v>2.3.1.0.0.00.00 - Patrimônio Social e Capital Social</v>
      </c>
      <c r="B521" s="3" t="s">
        <v>2623</v>
      </c>
      <c r="C521" s="4">
        <v>52552789891.279999</v>
      </c>
      <c r="D521" s="1"/>
      <c r="E521" s="1">
        <f>E522+E524</f>
        <v>591588397.43000007</v>
      </c>
      <c r="F521" s="1">
        <f>F522+F524</f>
        <v>51961201493.850006</v>
      </c>
      <c r="H521" t="b">
        <f t="shared" si="47"/>
        <v>1</v>
      </c>
      <c r="I521" t="str">
        <f t="shared" si="48"/>
        <v>00</v>
      </c>
    </row>
    <row r="522" spans="1:9" ht="12.75" customHeight="1">
      <c r="A522" t="str">
        <f t="shared" si="53"/>
        <v>2.3.1.1.0.00.00 - Patrimônio Social</v>
      </c>
      <c r="B522" s="5" t="s">
        <v>2624</v>
      </c>
      <c r="C522" s="6">
        <v>50842604729.940002</v>
      </c>
      <c r="D522" s="1"/>
      <c r="E522" s="1">
        <f>E523</f>
        <v>0</v>
      </c>
      <c r="F522" s="1">
        <f>F523</f>
        <v>50842604729.940002</v>
      </c>
      <c r="H522" t="b">
        <f t="shared" si="47"/>
        <v>1</v>
      </c>
      <c r="I522" t="str">
        <f t="shared" si="48"/>
        <v>00</v>
      </c>
    </row>
    <row r="523" spans="1:9" ht="12.75" customHeight="1">
      <c r="A523" t="str">
        <f t="shared" si="53"/>
        <v>2.3.1.1.1.00.00 - Patrimônio Social - Consolidação</v>
      </c>
      <c r="B523" s="3" t="s">
        <v>2625</v>
      </c>
      <c r="C523" s="4">
        <v>50842604729.940002</v>
      </c>
      <c r="D523" s="1"/>
      <c r="E523" s="1">
        <f>SUMIF(A523:B523,"*intra*",C523:D523)+SUMIF(A523:B523,"*inter*",C523:D523)</f>
        <v>0</v>
      </c>
      <c r="F523" s="1">
        <f>SUMIF(A523:B523,"*consolidação*",C523:D523)</f>
        <v>50842604729.940002</v>
      </c>
      <c r="H523" t="b">
        <f t="shared" si="47"/>
        <v>1</v>
      </c>
      <c r="I523" t="str">
        <f t="shared" si="48"/>
        <v>00</v>
      </c>
    </row>
    <row r="524" spans="1:9" ht="12.75" customHeight="1">
      <c r="A524" t="str">
        <f t="shared" si="53"/>
        <v>2.3.1.2.0.00.00 - Capital Social Realizado</v>
      </c>
      <c r="B524" s="5" t="s">
        <v>2626</v>
      </c>
      <c r="C524" s="6">
        <v>1710185161.3399999</v>
      </c>
      <c r="D524" s="1"/>
      <c r="E524" s="1">
        <f>E525+E526+E527+E528+E529</f>
        <v>591588397.43000007</v>
      </c>
      <c r="F524" s="1">
        <f>F525+F526+F527+F528+F529</f>
        <v>1118596763.9100001</v>
      </c>
      <c r="H524" t="b">
        <f>IF(I524="00",C524=E524+F524,TRUE)</f>
        <v>1</v>
      </c>
      <c r="I524" t="str">
        <f t="shared" si="48"/>
        <v>00</v>
      </c>
    </row>
    <row r="525" spans="1:9" ht="12.75" customHeight="1">
      <c r="A525" t="str">
        <f t="shared" si="53"/>
        <v>2.3.1.2.1.00.00 - Capital Social Realizado - Consolidação</v>
      </c>
      <c r="B525" s="3" t="s">
        <v>2627</v>
      </c>
      <c r="C525" s="4">
        <v>1118596763.9100001</v>
      </c>
      <c r="D525" s="1"/>
      <c r="E525" s="1">
        <f>SUMIF(A525:B525,"*intra*",C525:D525)+SUMIF(A525:B525,"*inter*",C525:D525)</f>
        <v>0</v>
      </c>
      <c r="F525" s="1">
        <f>SUMIF(A525:B525,"*consolidação*",C525:D525)</f>
        <v>1118596763.9100001</v>
      </c>
      <c r="H525" t="b">
        <f t="shared" si="47"/>
        <v>1</v>
      </c>
      <c r="I525" t="str">
        <f t="shared" si="48"/>
        <v>00</v>
      </c>
    </row>
    <row r="526" spans="1:9" ht="12.75" customHeight="1">
      <c r="A526" t="str">
        <f t="shared" si="53"/>
        <v>2.3.1.2.2.00.00 - Capital Social Realizado - Intra OFSS</v>
      </c>
      <c r="B526" s="5" t="s">
        <v>2628</v>
      </c>
      <c r="C526" s="6">
        <v>517419885.35000002</v>
      </c>
      <c r="D526" s="1"/>
      <c r="E526" s="1">
        <f>SUMIF(A526:B526,"*intra*",C526:D526)+SUMIF(A526:B526,"*inter*",C526:D526)</f>
        <v>517419885.35000002</v>
      </c>
      <c r="F526" s="1">
        <f>SUMIF(A526:B526,"*consolidação*",C526:D526)</f>
        <v>0</v>
      </c>
      <c r="H526" t="b">
        <f t="shared" si="47"/>
        <v>1</v>
      </c>
      <c r="I526" t="str">
        <f t="shared" si="48"/>
        <v>00</v>
      </c>
    </row>
    <row r="527" spans="1:9" ht="12.75" customHeight="1">
      <c r="A527" t="str">
        <f t="shared" si="53"/>
        <v>2.3.1.2.3.00.00 - Capital Social Realizado - Inter OFSS - União</v>
      </c>
      <c r="B527" s="3" t="s">
        <v>2629</v>
      </c>
      <c r="C527" s="4">
        <v>0</v>
      </c>
      <c r="D527" s="1"/>
      <c r="E527" s="1">
        <f>SUMIF(A527:B527,"*intra*",C527:D527)+SUMIF(A527:B527,"*inter*",C527:D527)</f>
        <v>0</v>
      </c>
      <c r="F527" s="1">
        <f>SUMIF(A527:B527,"*consolidação*",C527:D527)</f>
        <v>0</v>
      </c>
      <c r="H527" t="b">
        <f t="shared" si="47"/>
        <v>1</v>
      </c>
      <c r="I527" t="str">
        <f t="shared" si="48"/>
        <v>00</v>
      </c>
    </row>
    <row r="528" spans="1:9" ht="12.75" customHeight="1">
      <c r="A528" t="str">
        <f t="shared" si="53"/>
        <v>2.3.1.2.4.00.00 - Capital Social Realizado - Inter OFSS - Estado</v>
      </c>
      <c r="B528" s="5" t="s">
        <v>2630</v>
      </c>
      <c r="C528" s="6">
        <v>0</v>
      </c>
      <c r="D528" s="1"/>
      <c r="E528" s="1">
        <f>SUMIF(A528:B528,"*intra*",C528:D528)+SUMIF(A528:B528,"*inter*",C528:D528)</f>
        <v>0</v>
      </c>
      <c r="F528" s="1">
        <f>SUMIF(A528:B528,"*consolidação*",C528:D528)</f>
        <v>0</v>
      </c>
      <c r="H528" t="b">
        <f t="shared" si="47"/>
        <v>1</v>
      </c>
      <c r="I528" t="str">
        <f t="shared" si="48"/>
        <v>00</v>
      </c>
    </row>
    <row r="529" spans="1:9" ht="12.75" customHeight="1">
      <c r="A529" t="str">
        <f t="shared" si="53"/>
        <v>2.3.1.2.5.00.00 - Capital Social Realizado - Inter OFSS - Município</v>
      </c>
      <c r="B529" s="3" t="s">
        <v>2631</v>
      </c>
      <c r="C529" s="4">
        <v>74168512.079999998</v>
      </c>
      <c r="D529" s="1"/>
      <c r="E529" s="1">
        <f>SUMIF(A529:B529,"*intra*",C529:D529)+SUMIF(A529:B529,"*inter*",C529:D529)</f>
        <v>74168512.079999998</v>
      </c>
      <c r="F529" s="1">
        <f>SUMIF(A529:B529,"*consolidação*",C529:D529)</f>
        <v>0</v>
      </c>
      <c r="H529" t="b">
        <f t="shared" si="47"/>
        <v>1</v>
      </c>
      <c r="I529" t="str">
        <f t="shared" si="48"/>
        <v>00</v>
      </c>
    </row>
    <row r="530" spans="1:9" ht="12.75" customHeight="1">
      <c r="A530" t="str">
        <f t="shared" si="53"/>
        <v>2.3.2.0.0.00.00 - Adiantamento para Futuro Aumento de Capital</v>
      </c>
      <c r="B530" s="5" t="s">
        <v>2632</v>
      </c>
      <c r="C530" s="6">
        <v>793341863.48000002</v>
      </c>
      <c r="D530" s="1"/>
      <c r="E530" s="1">
        <f>E531+E532+E533+E534+E535</f>
        <v>630756400.11000001</v>
      </c>
      <c r="F530" s="1">
        <f>F531+F532+F533+F534+F535</f>
        <v>162585463.37</v>
      </c>
      <c r="H530" t="b">
        <f t="shared" si="47"/>
        <v>1</v>
      </c>
      <c r="I530" t="str">
        <f t="shared" si="48"/>
        <v>00</v>
      </c>
    </row>
    <row r="531" spans="1:9" ht="25.5" customHeight="1">
      <c r="A531" t="str">
        <f t="shared" si="53"/>
        <v>2.3.2.0.1.00.00 - Adiantamento para Futuro Aumento de Capital - 
 Consolidação</v>
      </c>
      <c r="B531" s="3" t="s">
        <v>2633</v>
      </c>
      <c r="C531" s="4">
        <v>162585463.37</v>
      </c>
      <c r="D531" s="1"/>
      <c r="E531" s="1">
        <f>SUMIF(A531:B531,"*intra*",C531:D531)+SUMIF(A531:B531,"*inter*",C531:D531)</f>
        <v>0</v>
      </c>
      <c r="F531" s="1">
        <f>SUMIF(A531:B531,"*consolidação*",C531:D531)</f>
        <v>162585463.37</v>
      </c>
      <c r="H531" t="b">
        <f>IF(I531="00",C531=E531+F531,TRUE)</f>
        <v>1</v>
      </c>
      <c r="I531" t="str">
        <f t="shared" si="48"/>
        <v>00</v>
      </c>
    </row>
    <row r="532" spans="1:9" ht="25.5" customHeight="1">
      <c r="A532" t="str">
        <f t="shared" si="53"/>
        <v>2.3.2.0.2.00.00 - Adiantamento para Futuro Aumento de Capital - Intra 
 OFSS</v>
      </c>
      <c r="B532" s="5" t="s">
        <v>2634</v>
      </c>
      <c r="C532" s="6">
        <v>630756400.11000001</v>
      </c>
      <c r="D532" s="1"/>
      <c r="E532" s="1">
        <f>SUMIF(A532:B532,"*intra*",C532:D532)+SUMIF(A532:B532,"*inter*",C532:D532)</f>
        <v>630756400.11000001</v>
      </c>
      <c r="F532" s="1">
        <f>SUMIF(A532:B532,"*consolidação*",C532:D532)</f>
        <v>0</v>
      </c>
      <c r="H532" t="b">
        <f t="shared" si="47"/>
        <v>1</v>
      </c>
      <c r="I532" t="str">
        <f t="shared" si="48"/>
        <v>00</v>
      </c>
    </row>
    <row r="533" spans="1:9" ht="25.5" customHeight="1">
      <c r="A533" t="str">
        <f t="shared" si="53"/>
        <v>2.3.2.0.3.00.00 - Adiantamento para Futuro Aumento de Capital - Inter 
 OFSS - União</v>
      </c>
      <c r="B533" s="3" t="s">
        <v>2635</v>
      </c>
      <c r="C533" s="4">
        <v>0</v>
      </c>
      <c r="D533" s="1"/>
      <c r="E533" s="1">
        <f>SUMIF(A533:B533,"*intra*",C533:D533)+SUMIF(A533:B533,"*inter*",C533:D533)</f>
        <v>0</v>
      </c>
      <c r="F533" s="1">
        <f>SUMIF(A533:B533,"*consolidação*",C533:D533)</f>
        <v>0</v>
      </c>
      <c r="H533" t="b">
        <f t="shared" si="47"/>
        <v>1</v>
      </c>
      <c r="I533" t="str">
        <f t="shared" si="48"/>
        <v>00</v>
      </c>
    </row>
    <row r="534" spans="1:9" ht="25.5" customHeight="1">
      <c r="A534" t="str">
        <f t="shared" si="53"/>
        <v>2.3.2.0.4.00.00 - Adiantamento para Futuro Aumento de Capital - Inter 
 OFSS - Estado</v>
      </c>
      <c r="B534" s="5" t="s">
        <v>2636</v>
      </c>
      <c r="C534" s="6">
        <v>0</v>
      </c>
      <c r="D534" s="1"/>
      <c r="E534" s="1">
        <f>SUMIF(A534:B534,"*intra*",C534:D534)+SUMIF(A534:B534,"*inter*",C534:D534)</f>
        <v>0</v>
      </c>
      <c r="F534" s="1">
        <f>SUMIF(A534:B534,"*consolidação*",C534:D534)</f>
        <v>0</v>
      </c>
      <c r="H534" t="b">
        <f t="shared" si="47"/>
        <v>1</v>
      </c>
      <c r="I534" t="str">
        <f t="shared" si="48"/>
        <v>00</v>
      </c>
    </row>
    <row r="535" spans="1:9" ht="25.5" customHeight="1">
      <c r="A535" t="str">
        <f t="shared" si="53"/>
        <v>2.3.2.0.5.00.00 - Adiantamento para Futuro Aumento de Capital - Inter 
 OFSS - Município</v>
      </c>
      <c r="B535" s="3" t="s">
        <v>2637</v>
      </c>
      <c r="C535" s="4">
        <v>0</v>
      </c>
      <c r="D535" s="1"/>
      <c r="E535" s="1">
        <f>SUMIF(A535:B535,"*intra*",C535:D535)+SUMIF(A535:B535,"*inter*",C535:D535)</f>
        <v>0</v>
      </c>
      <c r="F535" s="1">
        <f>SUMIF(A535:B535,"*consolidação*",C535:D535)</f>
        <v>0</v>
      </c>
      <c r="H535" t="b">
        <f t="shared" si="47"/>
        <v>1</v>
      </c>
      <c r="I535" t="str">
        <f t="shared" si="48"/>
        <v>00</v>
      </c>
    </row>
    <row r="536" spans="1:9" ht="12.75" customHeight="1">
      <c r="A536" t="str">
        <f t="shared" si="53"/>
        <v>2.3.3.0.0.00.00 - Reservas de Capital</v>
      </c>
      <c r="B536" s="5" t="s">
        <v>2638</v>
      </c>
      <c r="C536" s="6">
        <v>172934290.97999999</v>
      </c>
      <c r="D536" s="1"/>
      <c r="E536" s="1">
        <f>E537+E543+E549+E555+E561</f>
        <v>17446641.77</v>
      </c>
      <c r="F536" s="1">
        <f>F537+F543+F549+F555+F561</f>
        <v>155487649.20999998</v>
      </c>
      <c r="H536" t="b">
        <f t="shared" si="47"/>
        <v>1</v>
      </c>
      <c r="I536" t="str">
        <f t="shared" si="48"/>
        <v>00</v>
      </c>
    </row>
    <row r="537" spans="1:9" ht="12.75" customHeight="1">
      <c r="A537" t="str">
        <f t="shared" si="53"/>
        <v>2.3.3.1.0.00.00 - Ágio na Emissão de Ações</v>
      </c>
      <c r="B537" s="3" t="s">
        <v>2639</v>
      </c>
      <c r="C537" s="4">
        <v>20571992.149999999</v>
      </c>
      <c r="D537" s="1"/>
      <c r="E537" s="1">
        <f>E538+E539+E540+E541+E542</f>
        <v>0</v>
      </c>
      <c r="F537" s="1">
        <f>F538+F539+F540+F541+F542</f>
        <v>20571992.149999999</v>
      </c>
      <c r="H537" t="b">
        <f t="shared" si="47"/>
        <v>1</v>
      </c>
      <c r="I537" t="str">
        <f t="shared" si="48"/>
        <v>00</v>
      </c>
    </row>
    <row r="538" spans="1:9" ht="12.75" customHeight="1">
      <c r="A538" t="str">
        <f t="shared" si="53"/>
        <v>2.3.3.1.1.00.00 - Ágio na Emissão de Ações - Consolidação</v>
      </c>
      <c r="B538" s="5" t="s">
        <v>2640</v>
      </c>
      <c r="C538" s="6">
        <v>20571992.149999999</v>
      </c>
      <c r="D538" s="1"/>
      <c r="E538" s="1">
        <f>SUMIF(A538:B538,"*intra*",C538:D538)+SUMIF(A538:B538,"*inter*",C538:D538)</f>
        <v>0</v>
      </c>
      <c r="F538" s="1">
        <f>SUMIF(A538:B538,"*consolidação*",C538:D538)</f>
        <v>20571992.149999999</v>
      </c>
      <c r="H538" t="b">
        <f t="shared" si="47"/>
        <v>1</v>
      </c>
      <c r="I538" t="str">
        <f t="shared" si="48"/>
        <v>00</v>
      </c>
    </row>
    <row r="539" spans="1:9" ht="12.75" customHeight="1">
      <c r="A539" t="str">
        <f t="shared" si="53"/>
        <v>2.3.3.1.2.00.00 - Ágio na Emissão de Ações - Intra OFSS</v>
      </c>
      <c r="B539" s="3" t="s">
        <v>2641</v>
      </c>
      <c r="C539" s="4">
        <v>0</v>
      </c>
      <c r="D539" s="1"/>
      <c r="E539" s="1">
        <f>SUMIF(A539:B539,"*intra*",C539:D539)+SUMIF(A539:B539,"*inter*",C539:D539)</f>
        <v>0</v>
      </c>
      <c r="F539" s="1">
        <f>SUMIF(A539:B539,"*consolidação*",C539:D539)</f>
        <v>0</v>
      </c>
      <c r="H539" t="b">
        <f t="shared" si="47"/>
        <v>1</v>
      </c>
      <c r="I539" t="str">
        <f t="shared" si="48"/>
        <v>00</v>
      </c>
    </row>
    <row r="540" spans="1:9" ht="12.75" customHeight="1">
      <c r="A540" t="str">
        <f t="shared" si="53"/>
        <v>2.3.3.1.3.00.00 - Ágio na Emissão de Ações - Inter OFSS - União</v>
      </c>
      <c r="B540" s="5" t="s">
        <v>2642</v>
      </c>
      <c r="C540" s="6">
        <v>0</v>
      </c>
      <c r="D540" s="1"/>
      <c r="E540" s="1">
        <f>SUMIF(A540:B540,"*intra*",C540:D540)+SUMIF(A540:B540,"*inter*",C540:D540)</f>
        <v>0</v>
      </c>
      <c r="F540" s="1">
        <f>SUMIF(A540:B540,"*consolidação*",C540:D540)</f>
        <v>0</v>
      </c>
      <c r="H540" t="b">
        <f t="shared" si="47"/>
        <v>1</v>
      </c>
      <c r="I540" t="str">
        <f t="shared" si="48"/>
        <v>00</v>
      </c>
    </row>
    <row r="541" spans="1:9" ht="12.75" customHeight="1">
      <c r="A541" t="str">
        <f t="shared" si="53"/>
        <v>2.3.3.1.4.00.00 - Ágio na Emissão de Ações - Inter OFSS - Estado</v>
      </c>
      <c r="B541" s="3" t="s">
        <v>2643</v>
      </c>
      <c r="C541" s="4">
        <v>0</v>
      </c>
      <c r="D541" s="1"/>
      <c r="E541" s="1">
        <f>SUMIF(A541:B541,"*intra*",C541:D541)+SUMIF(A541:B541,"*inter*",C541:D541)</f>
        <v>0</v>
      </c>
      <c r="F541" s="1">
        <f>SUMIF(A541:B541,"*consolidação*",C541:D541)</f>
        <v>0</v>
      </c>
      <c r="H541" t="b">
        <f t="shared" si="47"/>
        <v>1</v>
      </c>
      <c r="I541" t="str">
        <f t="shared" si="48"/>
        <v>00</v>
      </c>
    </row>
    <row r="542" spans="1:9" ht="12.75" customHeight="1">
      <c r="A542" t="str">
        <f t="shared" si="53"/>
        <v>2.3.3.1.5.00.00 - Ágio na Emissão de Ações - Inter OFSS - Município</v>
      </c>
      <c r="B542" s="5" t="s">
        <v>2644</v>
      </c>
      <c r="C542" s="6">
        <v>0</v>
      </c>
      <c r="D542" s="1"/>
      <c r="E542" s="1">
        <f>SUMIF(A542:B542,"*intra*",C542:D542)+SUMIF(A542:B542,"*inter*",C542:D542)</f>
        <v>0</v>
      </c>
      <c r="F542" s="1">
        <f>SUMIF(A542:B542,"*consolidação*",C542:D542)</f>
        <v>0</v>
      </c>
      <c r="H542" t="b">
        <f t="shared" si="47"/>
        <v>1</v>
      </c>
      <c r="I542" t="str">
        <f t="shared" si="48"/>
        <v>00</v>
      </c>
    </row>
    <row r="543" spans="1:9" ht="12.75" customHeight="1">
      <c r="A543" t="str">
        <f t="shared" si="53"/>
        <v>2.3.3.2.0.00.00 - Alienação de Partes Beneficiarias</v>
      </c>
      <c r="B543" s="3" t="s">
        <v>2645</v>
      </c>
      <c r="C543" s="4">
        <v>2125724.71</v>
      </c>
      <c r="D543" s="1"/>
      <c r="E543" s="1">
        <f>E544+E545+E546+E547+E548</f>
        <v>0</v>
      </c>
      <c r="F543" s="1">
        <f>F544+F545+F546+F547+F548</f>
        <v>2125724.71</v>
      </c>
      <c r="H543" t="b">
        <f t="shared" si="47"/>
        <v>1</v>
      </c>
      <c r="I543" t="str">
        <f t="shared" si="48"/>
        <v>00</v>
      </c>
    </row>
    <row r="544" spans="1:9" ht="12.75" customHeight="1">
      <c r="A544" t="str">
        <f t="shared" si="53"/>
        <v>2.3.3.2.1.00.00 - Alienação de Partes Beneficiarias - Consolidação</v>
      </c>
      <c r="B544" s="5" t="s">
        <v>2646</v>
      </c>
      <c r="C544" s="6">
        <v>2125724.71</v>
      </c>
      <c r="D544" s="1"/>
      <c r="E544" s="1">
        <f>SUMIF(A544:B544,"*intra*",C544:D544)+SUMIF(A544:B544,"*inter*",C544:D544)</f>
        <v>0</v>
      </c>
      <c r="F544" s="1">
        <f>SUMIF(A544:B544,"*consolidação*",C544:D544)</f>
        <v>2125724.71</v>
      </c>
      <c r="H544" t="b">
        <f t="shared" si="47"/>
        <v>1</v>
      </c>
      <c r="I544" t="str">
        <f t="shared" si="48"/>
        <v>00</v>
      </c>
    </row>
    <row r="545" spans="1:9" ht="12.75" customHeight="1">
      <c r="A545" t="str">
        <f t="shared" si="53"/>
        <v>2.3.3.2.2.00.00 - Alienação de Partes Beneficiarias - Intra OFSS</v>
      </c>
      <c r="B545" s="3" t="s">
        <v>2647</v>
      </c>
      <c r="C545" s="4">
        <v>0</v>
      </c>
      <c r="D545" s="1"/>
      <c r="E545" s="1">
        <f>SUMIF(A545:B545,"*intra*",C545:D545)+SUMIF(A545:B545,"*inter*",C545:D545)</f>
        <v>0</v>
      </c>
      <c r="F545" s="1">
        <f>SUMIF(A545:B545,"*consolidação*",C545:D545)</f>
        <v>0</v>
      </c>
      <c r="H545" t="b">
        <f t="shared" si="47"/>
        <v>1</v>
      </c>
      <c r="I545" t="str">
        <f t="shared" si="48"/>
        <v>00</v>
      </c>
    </row>
    <row r="546" spans="1:9" ht="25.5" customHeight="1">
      <c r="A546" t="str">
        <f t="shared" si="53"/>
        <v>2.3.3.2.3.00.00 - Alienação de Partes Beneficiarias - Inter OFSS - 
 União</v>
      </c>
      <c r="B546" s="5" t="s">
        <v>2648</v>
      </c>
      <c r="C546" s="6">
        <v>0</v>
      </c>
      <c r="D546" s="1"/>
      <c r="E546" s="1">
        <f>SUMIF(A546:B546,"*intra*",C546:D546)+SUMIF(A546:B546,"*inter*",C546:D546)</f>
        <v>0</v>
      </c>
      <c r="F546" s="1">
        <f>SUMIF(A546:B546,"*consolidação*",C546:D546)</f>
        <v>0</v>
      </c>
      <c r="H546" t="b">
        <f t="shared" si="47"/>
        <v>1</v>
      </c>
      <c r="I546" t="str">
        <f t="shared" si="48"/>
        <v>00</v>
      </c>
    </row>
    <row r="547" spans="1:9" ht="25.5" customHeight="1">
      <c r="A547" t="str">
        <f t="shared" si="53"/>
        <v>2.3.3.2.4.00.00 - Alienação de Partes Beneficiarias - Inter OFSS - 
 Estado</v>
      </c>
      <c r="B547" s="3" t="s">
        <v>2649</v>
      </c>
      <c r="C547" s="4">
        <v>0</v>
      </c>
      <c r="D547" s="1"/>
      <c r="E547" s="1">
        <f>SUMIF(A547:B547,"*intra*",C547:D547)+SUMIF(A547:B547,"*inter*",C547:D547)</f>
        <v>0</v>
      </c>
      <c r="F547" s="1">
        <f>SUMIF(A547:B547,"*consolidação*",C547:D547)</f>
        <v>0</v>
      </c>
      <c r="H547" t="b">
        <f t="shared" si="47"/>
        <v>1</v>
      </c>
      <c r="I547" t="str">
        <f t="shared" si="48"/>
        <v>00</v>
      </c>
    </row>
    <row r="548" spans="1:9" ht="25.5" customHeight="1">
      <c r="A548" t="str">
        <f t="shared" si="53"/>
        <v>2.3.3.2.5.00.00 - Alienação de Partes Beneficiarias - Inter OFSS - 
 Município</v>
      </c>
      <c r="B548" s="5" t="s">
        <v>2650</v>
      </c>
      <c r="C548" s="6">
        <v>0</v>
      </c>
      <c r="D548" s="1"/>
      <c r="E548" s="1">
        <f>SUMIF(A548:B548,"*intra*",C548:D548)+SUMIF(A548:B548,"*inter*",C548:D548)</f>
        <v>0</v>
      </c>
      <c r="F548" s="1">
        <f>SUMIF(A548:B548,"*consolidação*",C548:D548)</f>
        <v>0</v>
      </c>
      <c r="H548" t="b">
        <f t="shared" si="47"/>
        <v>1</v>
      </c>
      <c r="I548" t="str">
        <f t="shared" si="48"/>
        <v>00</v>
      </c>
    </row>
    <row r="549" spans="1:9" ht="12.75" customHeight="1">
      <c r="A549" t="str">
        <f t="shared" si="53"/>
        <v>2.3.3.3.0.00.00 - Alienação de Bônus de Subscrição</v>
      </c>
      <c r="B549" s="3" t="s">
        <v>2651</v>
      </c>
      <c r="C549" s="4">
        <v>12606.96</v>
      </c>
      <c r="D549" s="1"/>
      <c r="E549" s="1">
        <f>E550+E551+E552+E553+E554</f>
        <v>12606.96</v>
      </c>
      <c r="F549" s="1">
        <f>F550+F551+F552+F553+F554</f>
        <v>0</v>
      </c>
      <c r="H549" t="b">
        <f t="shared" si="47"/>
        <v>1</v>
      </c>
      <c r="I549" t="str">
        <f t="shared" si="48"/>
        <v>00</v>
      </c>
    </row>
    <row r="550" spans="1:9" ht="12.75" customHeight="1">
      <c r="A550" t="str">
        <f t="shared" si="53"/>
        <v>2.3.3.3.1.00.00 - Alienação de Bônus de Subscrição - Consolidação</v>
      </c>
      <c r="B550" s="5" t="s">
        <v>2652</v>
      </c>
      <c r="C550" s="6">
        <v>0</v>
      </c>
      <c r="D550" s="1"/>
      <c r="E550" s="1">
        <f>SUMIF(A550:B550,"*intra*",C550:D550)+SUMIF(A550:B550,"*inter*",C550:D550)</f>
        <v>0</v>
      </c>
      <c r="F550" s="1">
        <f>SUMIF(A550:B550,"*consolidação*",C550:D550)</f>
        <v>0</v>
      </c>
      <c r="H550" t="b">
        <f t="shared" si="47"/>
        <v>1</v>
      </c>
      <c r="I550" t="str">
        <f t="shared" si="48"/>
        <v>00</v>
      </c>
    </row>
    <row r="551" spans="1:9" ht="12.75" customHeight="1">
      <c r="A551" t="str">
        <f t="shared" si="53"/>
        <v>2.3.3.3.2.00.00 - Alienação de Bônus de Subscrição - Intra OFSS</v>
      </c>
      <c r="B551" s="3" t="s">
        <v>2653</v>
      </c>
      <c r="C551" s="4">
        <v>0</v>
      </c>
      <c r="D551" s="1"/>
      <c r="E551" s="1">
        <f>SUMIF(A551:B551,"*intra*",C551:D551)+SUMIF(A551:B551,"*inter*",C551:D551)</f>
        <v>0</v>
      </c>
      <c r="F551" s="1">
        <f>SUMIF(A551:B551,"*consolidação*",C551:D551)</f>
        <v>0</v>
      </c>
      <c r="H551" t="b">
        <f t="shared" ref="H551:H614" si="54">IF(I551="00",C551=E551+F551,TRUE)</f>
        <v>1</v>
      </c>
      <c r="I551" t="str">
        <f t="shared" si="48"/>
        <v>00</v>
      </c>
    </row>
    <row r="552" spans="1:9" ht="25.5" customHeight="1">
      <c r="A552" t="str">
        <f t="shared" si="53"/>
        <v>2.3.3.3.3.00.00 - Alienação de Bônus de Subscrição - Inter OFSS - 
 União</v>
      </c>
      <c r="B552" s="5" t="s">
        <v>2654</v>
      </c>
      <c r="C552" s="6">
        <v>0</v>
      </c>
      <c r="D552" s="1"/>
      <c r="E552" s="1">
        <f>SUMIF(A552:B552,"*intra*",C552:D552)+SUMIF(A552:B552,"*inter*",C552:D552)</f>
        <v>0</v>
      </c>
      <c r="F552" s="1">
        <f>SUMIF(A552:B552,"*consolidação*",C552:D552)</f>
        <v>0</v>
      </c>
      <c r="H552" t="b">
        <f t="shared" si="54"/>
        <v>1</v>
      </c>
      <c r="I552" t="str">
        <f t="shared" ref="I552:I615" si="55">MID(A552,11,2)</f>
        <v>00</v>
      </c>
    </row>
    <row r="553" spans="1:9" ht="25.5" customHeight="1">
      <c r="A553" t="str">
        <f t="shared" si="53"/>
        <v>2.3.3.3.4.00.00 - Alienação de Bônus de Subscrição - Inter OFSS - 
 Estado</v>
      </c>
      <c r="B553" s="3" t="s">
        <v>2655</v>
      </c>
      <c r="C553" s="4">
        <v>12606.96</v>
      </c>
      <c r="D553" s="1"/>
      <c r="E553" s="1">
        <f>SUMIF(A553:B553,"*intra*",C553:D553)+SUMIF(A553:B553,"*inter*",C553:D553)</f>
        <v>12606.96</v>
      </c>
      <c r="F553" s="1">
        <f>SUMIF(A553:B553,"*consolidação*",C553:D553)</f>
        <v>0</v>
      </c>
      <c r="H553" t="b">
        <f t="shared" si="54"/>
        <v>1</v>
      </c>
      <c r="I553" t="str">
        <f t="shared" si="55"/>
        <v>00</v>
      </c>
    </row>
    <row r="554" spans="1:9" ht="25.5" customHeight="1">
      <c r="A554" t="str">
        <f t="shared" si="53"/>
        <v>2.3.3.3.5.00.00 - Alienação de Bônus de Subscrição - Inter OFSS - 
 Município</v>
      </c>
      <c r="B554" s="5" t="s">
        <v>2656</v>
      </c>
      <c r="C554" s="6">
        <v>0</v>
      </c>
      <c r="D554" s="1"/>
      <c r="E554" s="1">
        <f>SUMIF(A554:B554,"*intra*",C554:D554)+SUMIF(A554:B554,"*inter*",C554:D554)</f>
        <v>0</v>
      </c>
      <c r="F554" s="1">
        <f>SUMIF(A554:B554,"*consolidação*",C554:D554)</f>
        <v>0</v>
      </c>
      <c r="H554" t="b">
        <f t="shared" si="54"/>
        <v>1</v>
      </c>
      <c r="I554" t="str">
        <f t="shared" si="55"/>
        <v>00</v>
      </c>
    </row>
    <row r="555" spans="1:9" ht="12.75" customHeight="1">
      <c r="A555" t="str">
        <f t="shared" si="53"/>
        <v>2.3.3.4.0.00.00 - Correção Monetária do Capital Realizado</v>
      </c>
      <c r="B555" s="3" t="s">
        <v>2657</v>
      </c>
      <c r="C555" s="4">
        <v>39229113.920000002</v>
      </c>
      <c r="D555" s="1"/>
      <c r="E555" s="1">
        <f>E556+E557+E558+E559+E560</f>
        <v>9194590.1999999993</v>
      </c>
      <c r="F555" s="1">
        <f>F556+F557+F558+F559+F560</f>
        <v>30034523.719999999</v>
      </c>
      <c r="H555" t="b">
        <f t="shared" si="54"/>
        <v>1</v>
      </c>
      <c r="I555" t="str">
        <f t="shared" si="55"/>
        <v>00</v>
      </c>
    </row>
    <row r="556" spans="1:9" ht="25.5" customHeight="1">
      <c r="A556" t="str">
        <f t="shared" si="53"/>
        <v>2.3.3.4.1.00.00 - Correção Monetária do Capital Realizado - 
 Consolidação</v>
      </c>
      <c r="B556" s="5" t="s">
        <v>2658</v>
      </c>
      <c r="C556" s="6">
        <v>30034523.719999999</v>
      </c>
      <c r="D556" s="1"/>
      <c r="E556" s="1">
        <f>SUMIF(A556:B556,"*intra*",C556:D556)+SUMIF(A556:B556,"*inter*",C556:D556)</f>
        <v>0</v>
      </c>
      <c r="F556" s="1">
        <f>SUMIF(A556:B556,"*consolidação*",C556:D556)</f>
        <v>30034523.719999999</v>
      </c>
      <c r="H556" t="b">
        <f t="shared" si="54"/>
        <v>1</v>
      </c>
      <c r="I556" t="str">
        <f t="shared" si="55"/>
        <v>00</v>
      </c>
    </row>
    <row r="557" spans="1:9" ht="25.5" customHeight="1">
      <c r="A557" t="str">
        <f t="shared" si="53"/>
        <v>2.3.3.4.2.00.00 - Correção Monetária do Capital Realizado - Intra 
 OFSS</v>
      </c>
      <c r="B557" s="3" t="s">
        <v>2659</v>
      </c>
      <c r="C557" s="4">
        <v>9194590.1999999993</v>
      </c>
      <c r="D557" s="1"/>
      <c r="E557" s="1">
        <f>SUMIF(A557:B557,"*intra*",C557:D557)+SUMIF(A557:B557,"*inter*",C557:D557)</f>
        <v>9194590.1999999993</v>
      </c>
      <c r="F557" s="1">
        <f>SUMIF(A557:B557,"*consolidação*",C557:D557)</f>
        <v>0</v>
      </c>
      <c r="H557" t="b">
        <f t="shared" si="54"/>
        <v>1</v>
      </c>
      <c r="I557" t="str">
        <f t="shared" si="55"/>
        <v>00</v>
      </c>
    </row>
    <row r="558" spans="1:9" ht="25.5" customHeight="1">
      <c r="A558" t="str">
        <f t="shared" si="53"/>
        <v>2.3.3.4.3.00.00 - Correção Monetária do Capital Realizado - Inter 
 OFSS - União</v>
      </c>
      <c r="B558" s="5" t="s">
        <v>2660</v>
      </c>
      <c r="C558" s="6">
        <v>0</v>
      </c>
      <c r="D558" s="1"/>
      <c r="E558" s="1">
        <f>SUMIF(A558:B558,"*intra*",C558:D558)+SUMIF(A558:B558,"*inter*",C558:D558)</f>
        <v>0</v>
      </c>
      <c r="F558" s="1">
        <f>SUMIF(A558:B558,"*consolidação*",C558:D558)</f>
        <v>0</v>
      </c>
      <c r="H558" t="b">
        <f t="shared" si="54"/>
        <v>1</v>
      </c>
      <c r="I558" t="str">
        <f t="shared" si="55"/>
        <v>00</v>
      </c>
    </row>
    <row r="559" spans="1:9" ht="25.5" customHeight="1">
      <c r="A559" t="str">
        <f t="shared" si="53"/>
        <v>2.3.3.4.4.00.00 - Correção Monetária do Capital Realizado - Inter 
 OFSS - Estado</v>
      </c>
      <c r="B559" s="3" t="s">
        <v>2661</v>
      </c>
      <c r="C559" s="4">
        <v>0</v>
      </c>
      <c r="D559" s="1"/>
      <c r="E559" s="1">
        <f>SUMIF(A559:B559,"*intra*",C559:D559)+SUMIF(A559:B559,"*inter*",C559:D559)</f>
        <v>0</v>
      </c>
      <c r="F559" s="1">
        <f>SUMIF(A559:B559,"*consolidação*",C559:D559)</f>
        <v>0</v>
      </c>
      <c r="H559" t="b">
        <f t="shared" si="54"/>
        <v>1</v>
      </c>
      <c r="I559" t="str">
        <f t="shared" si="55"/>
        <v>00</v>
      </c>
    </row>
    <row r="560" spans="1:9" ht="25.5" customHeight="1">
      <c r="A560" t="str">
        <f t="shared" si="53"/>
        <v>2.3.3.4.5.00.00 - Correção Monetária do Capital Realizado - Inter 
 OFSS - Município</v>
      </c>
      <c r="B560" s="5" t="s">
        <v>2662</v>
      </c>
      <c r="C560" s="6">
        <v>0</v>
      </c>
      <c r="D560" s="1"/>
      <c r="E560" s="1">
        <f>SUMIF(A560:B560,"*intra*",C560:D560)+SUMIF(A560:B560,"*inter*",C560:D560)</f>
        <v>0</v>
      </c>
      <c r="F560" s="1">
        <f>SUMIF(A560:B560,"*consolidação*",C560:D560)</f>
        <v>0</v>
      </c>
      <c r="H560" t="b">
        <f t="shared" si="54"/>
        <v>1</v>
      </c>
      <c r="I560" t="str">
        <f t="shared" si="55"/>
        <v>00</v>
      </c>
    </row>
    <row r="561" spans="1:9" ht="12.75" customHeight="1">
      <c r="A561" t="str">
        <f t="shared" si="53"/>
        <v>2.3.3.9.0.00.00 - Outras Reservas de Capital</v>
      </c>
      <c r="B561" s="3" t="s">
        <v>2663</v>
      </c>
      <c r="C561" s="4">
        <v>110994853.23999999</v>
      </c>
      <c r="D561" s="1"/>
      <c r="E561" s="1">
        <f>E562+E563+E564+E565+E566</f>
        <v>8239444.6100000003</v>
      </c>
      <c r="F561" s="1">
        <f>F562+F563+F564+F565+F566</f>
        <v>102755408.63</v>
      </c>
      <c r="H561" t="b">
        <f t="shared" si="54"/>
        <v>1</v>
      </c>
      <c r="I561" t="str">
        <f t="shared" si="55"/>
        <v>00</v>
      </c>
    </row>
    <row r="562" spans="1:9" ht="12.75" customHeight="1">
      <c r="A562" t="str">
        <f t="shared" si="53"/>
        <v>2.3.3.9.1.00.00 - Outras Reservas de Capital - Consolidação</v>
      </c>
      <c r="B562" s="5" t="s">
        <v>2664</v>
      </c>
      <c r="C562" s="6">
        <v>102755408.63</v>
      </c>
      <c r="D562" s="1"/>
      <c r="E562" s="1">
        <f>SUMIF(A562:B562,"*intra*",C562:D562)+SUMIF(A562:B562,"*inter*",C562:D562)</f>
        <v>0</v>
      </c>
      <c r="F562" s="1">
        <f>SUMIF(A562:B562,"*consolidação*",C562:D562)</f>
        <v>102755408.63</v>
      </c>
      <c r="H562" t="b">
        <f t="shared" si="54"/>
        <v>1</v>
      </c>
      <c r="I562" t="str">
        <f t="shared" si="55"/>
        <v>00</v>
      </c>
    </row>
    <row r="563" spans="1:9" ht="12.75" customHeight="1">
      <c r="A563" t="str">
        <f t="shared" si="53"/>
        <v>2.3.3.9.2.00.00 - Outras Reservas de Capital - Intra OFSS</v>
      </c>
      <c r="B563" s="3" t="s">
        <v>2665</v>
      </c>
      <c r="C563" s="4">
        <v>0</v>
      </c>
      <c r="D563" s="1"/>
      <c r="E563" s="1">
        <f>SUMIF(A563:B563,"*intra*",C563:D563)+SUMIF(A563:B563,"*inter*",C563:D563)</f>
        <v>0</v>
      </c>
      <c r="F563" s="1">
        <f>SUMIF(A563:B563,"*consolidação*",C563:D563)</f>
        <v>0</v>
      </c>
      <c r="H563" t="b">
        <f t="shared" si="54"/>
        <v>1</v>
      </c>
      <c r="I563" t="str">
        <f t="shared" si="55"/>
        <v>00</v>
      </c>
    </row>
    <row r="564" spans="1:9" ht="12.75" customHeight="1">
      <c r="A564" t="str">
        <f t="shared" si="53"/>
        <v>2.3.3.9.3.00.00 - Outras Reservas de Capital - Inter OFSS - União</v>
      </c>
      <c r="B564" s="5" t="s">
        <v>2666</v>
      </c>
      <c r="C564" s="6">
        <v>1409561.96</v>
      </c>
      <c r="D564" s="1"/>
      <c r="E564" s="1">
        <f>SUMIF(A564:B564,"*intra*",C564:D564)+SUMIF(A564:B564,"*inter*",C564:D564)</f>
        <v>1409561.96</v>
      </c>
      <c r="F564" s="1">
        <f>SUMIF(A564:B564,"*consolidação*",C564:D564)</f>
        <v>0</v>
      </c>
      <c r="H564" t="b">
        <f t="shared" si="54"/>
        <v>1</v>
      </c>
      <c r="I564" t="str">
        <f t="shared" si="55"/>
        <v>00</v>
      </c>
    </row>
    <row r="565" spans="1:9" ht="12.75" customHeight="1">
      <c r="A565" t="str">
        <f t="shared" si="53"/>
        <v>2.3.3.9.4.00.00 - Outras Reservas de Capital - Inter OFSS - Estado</v>
      </c>
      <c r="B565" s="3" t="s">
        <v>2667</v>
      </c>
      <c r="C565" s="4">
        <v>0</v>
      </c>
      <c r="D565" s="1"/>
      <c r="E565" s="1">
        <f>SUMIF(A565:B565,"*intra*",C565:D565)+SUMIF(A565:B565,"*inter*",C565:D565)</f>
        <v>0</v>
      </c>
      <c r="F565" s="1">
        <f>SUMIF(A565:B565,"*consolidação*",C565:D565)</f>
        <v>0</v>
      </c>
      <c r="H565" t="b">
        <f t="shared" si="54"/>
        <v>1</v>
      </c>
      <c r="I565" t="str">
        <f t="shared" si="55"/>
        <v>00</v>
      </c>
    </row>
    <row r="566" spans="1:9" ht="25.5" customHeight="1">
      <c r="A566" t="str">
        <f t="shared" si="53"/>
        <v>2.3.3.9.5.00.00 - Outras Reservas de Capital - Inter OFSS - 
 Município</v>
      </c>
      <c r="B566" s="5" t="s">
        <v>2668</v>
      </c>
      <c r="C566" s="6">
        <v>6829882.6500000004</v>
      </c>
      <c r="D566" s="1"/>
      <c r="E566" s="1">
        <f>SUMIF(A566:B566,"*intra*",C566:D566)+SUMIF(A566:B566,"*inter*",C566:D566)</f>
        <v>6829882.6500000004</v>
      </c>
      <c r="F566" s="1">
        <f>SUMIF(A566:B566,"*consolidação*",C566:D566)</f>
        <v>0</v>
      </c>
      <c r="H566" t="b">
        <f t="shared" si="54"/>
        <v>1</v>
      </c>
      <c r="I566" t="str">
        <f t="shared" si="55"/>
        <v>00</v>
      </c>
    </row>
    <row r="567" spans="1:9" ht="12.75" customHeight="1">
      <c r="A567" t="str">
        <f t="shared" si="53"/>
        <v>2.3.4.0.0.00.00 - Ajustes de Avaliação Patrimonial</v>
      </c>
      <c r="B567" s="3" t="s">
        <v>2669</v>
      </c>
      <c r="C567" s="4">
        <v>3331932711.1199999</v>
      </c>
      <c r="D567" s="1"/>
      <c r="E567" s="1">
        <f>E568+E570</f>
        <v>0</v>
      </c>
      <c r="F567" s="1">
        <f>F568+F570</f>
        <v>3331932711.1200004</v>
      </c>
      <c r="H567" t="b">
        <f t="shared" si="54"/>
        <v>1</v>
      </c>
      <c r="I567" t="str">
        <f t="shared" si="55"/>
        <v>00</v>
      </c>
    </row>
    <row r="568" spans="1:9" ht="12.75" customHeight="1">
      <c r="A568" t="str">
        <f t="shared" si="53"/>
        <v>2.3.4.1.0.00.00 - Ajustes de Avaliação Patrimonial de Ativos</v>
      </c>
      <c r="B568" s="5" t="s">
        <v>2670</v>
      </c>
      <c r="C568" s="6">
        <v>3386909079.2600002</v>
      </c>
      <c r="D568" s="1"/>
      <c r="E568" s="1">
        <f>E569</f>
        <v>0</v>
      </c>
      <c r="F568" s="1">
        <f>F569</f>
        <v>3386909079.2600002</v>
      </c>
      <c r="H568" t="b">
        <f t="shared" si="54"/>
        <v>1</v>
      </c>
      <c r="I568" t="str">
        <f t="shared" si="55"/>
        <v>00</v>
      </c>
    </row>
    <row r="569" spans="1:9" ht="25.5" customHeight="1">
      <c r="A569" t="str">
        <f t="shared" si="53"/>
        <v>2.3.4.1.1.00.00 - Ajustes de Avaliação Patrimonial de Ativos - 
 Consolidação</v>
      </c>
      <c r="B569" s="3" t="s">
        <v>2671</v>
      </c>
      <c r="C569" s="4">
        <v>3386909079.2600002</v>
      </c>
      <c r="D569" s="1"/>
      <c r="E569" s="1">
        <f>SUMIF(A569:B569,"*intra*",C569:D569)+SUMIF(A569:B569,"*inter*",C569:D569)</f>
        <v>0</v>
      </c>
      <c r="F569" s="1">
        <f>SUMIF(A569:B569,"*consolidação*",C569:D569)</f>
        <v>3386909079.2600002</v>
      </c>
      <c r="H569" t="b">
        <f t="shared" si="54"/>
        <v>1</v>
      </c>
      <c r="I569" t="str">
        <f t="shared" si="55"/>
        <v>00</v>
      </c>
    </row>
    <row r="570" spans="1:9" ht="12.75" customHeight="1">
      <c r="A570" t="str">
        <f t="shared" si="53"/>
        <v>2.3.4.2.0.00.00 - Ajustes de Avaliação Patrimonial de Passivos</v>
      </c>
      <c r="B570" s="5" t="s">
        <v>2672</v>
      </c>
      <c r="C570" s="6">
        <v>-54976368.140000001</v>
      </c>
      <c r="D570" s="1"/>
      <c r="E570" s="1">
        <f>E571</f>
        <v>0</v>
      </c>
      <c r="F570" s="1">
        <f>F571</f>
        <v>-54976368.140000001</v>
      </c>
      <c r="H570" t="b">
        <f t="shared" si="54"/>
        <v>1</v>
      </c>
      <c r="I570" t="str">
        <f t="shared" si="55"/>
        <v>00</v>
      </c>
    </row>
    <row r="571" spans="1:9" ht="25.5" customHeight="1">
      <c r="A571" t="str">
        <f t="shared" si="53"/>
        <v>2.3.4.2.1.00.00 - Ajustes de Avaliação Patrimonial de Passivos - 
 Consolidação</v>
      </c>
      <c r="B571" s="3" t="s">
        <v>2673</v>
      </c>
      <c r="C571" s="4">
        <v>-54976368.140000001</v>
      </c>
      <c r="D571" s="1"/>
      <c r="E571" s="1">
        <f>SUMIF(A571:B571,"*intra*",C571:D571)+SUMIF(A571:B571,"*inter*",C571:D571)</f>
        <v>0</v>
      </c>
      <c r="F571" s="1">
        <f>SUMIF(A571:B571,"*consolidação*",C571:D571)</f>
        <v>-54976368.140000001</v>
      </c>
      <c r="H571" t="b">
        <f t="shared" si="54"/>
        <v>1</v>
      </c>
      <c r="I571" t="str">
        <f t="shared" si="55"/>
        <v>00</v>
      </c>
    </row>
    <row r="572" spans="1:9" ht="12.75" customHeight="1">
      <c r="A572" t="str">
        <f t="shared" si="53"/>
        <v>2.3.5.0.0.00.00 - Reservas de Lucros</v>
      </c>
      <c r="B572" s="5" t="s">
        <v>2674</v>
      </c>
      <c r="C572" s="6">
        <v>123375262.62</v>
      </c>
      <c r="D572" s="1"/>
      <c r="E572" s="1">
        <f>E573+E579+E585+E591+E597+E603+E609+E621+E615</f>
        <v>125323199.82000001</v>
      </c>
      <c r="F572" s="1">
        <f>F573+F579+F585+F591+F597+F603+F609+F621+F615</f>
        <v>-1947937.200000002</v>
      </c>
      <c r="H572" t="b">
        <f t="shared" si="54"/>
        <v>1</v>
      </c>
      <c r="I572" t="str">
        <f t="shared" si="55"/>
        <v>00</v>
      </c>
    </row>
    <row r="573" spans="1:9" ht="12.75" customHeight="1">
      <c r="A573" t="str">
        <f t="shared" si="53"/>
        <v>2.3.5.1.0.00.00 - Reserva Legal</v>
      </c>
      <c r="B573" s="3" t="s">
        <v>2675</v>
      </c>
      <c r="C573" s="4">
        <v>-26176839.870000001</v>
      </c>
      <c r="D573" s="1"/>
      <c r="E573" s="1">
        <f>E574+E575+E576+E577+E578</f>
        <v>69216.05</v>
      </c>
      <c r="F573" s="1">
        <f>F574+F575+F576+F577+F578</f>
        <v>-26246055.920000002</v>
      </c>
      <c r="H573" t="b">
        <f t="shared" si="54"/>
        <v>1</v>
      </c>
      <c r="I573" t="str">
        <f t="shared" si="55"/>
        <v>00</v>
      </c>
    </row>
    <row r="574" spans="1:9" ht="12.75" customHeight="1">
      <c r="A574" t="str">
        <f t="shared" si="53"/>
        <v>2.3.5.1.1.00.00 - Reserva Legal - Consolidação</v>
      </c>
      <c r="B574" s="5" t="s">
        <v>2676</v>
      </c>
      <c r="C574" s="6">
        <v>-26246055.920000002</v>
      </c>
      <c r="D574" s="1"/>
      <c r="E574" s="1">
        <f>SUMIF(A574:B574,"*intra*",C574:D574)+SUMIF(A574:B574,"*inter*",C574:D574)</f>
        <v>0</v>
      </c>
      <c r="F574" s="1">
        <f>SUMIF(A574:B574,"*consolidação*",C574:D574)</f>
        <v>-26246055.920000002</v>
      </c>
      <c r="H574" t="b">
        <f t="shared" si="54"/>
        <v>1</v>
      </c>
      <c r="I574" t="str">
        <f t="shared" si="55"/>
        <v>00</v>
      </c>
    </row>
    <row r="575" spans="1:9" ht="12.75" customHeight="1">
      <c r="A575" t="str">
        <f t="shared" si="53"/>
        <v>2.3.5.1.2.00.00 - Reserva Legal - Intra OFSS</v>
      </c>
      <c r="B575" s="3" t="s">
        <v>2677</v>
      </c>
      <c r="C575" s="4">
        <v>69216.05</v>
      </c>
      <c r="D575" s="1"/>
      <c r="E575" s="1">
        <f>SUMIF(A575:B575,"*intra*",C575:D575)+SUMIF(A575:B575,"*inter*",C575:D575)</f>
        <v>69216.05</v>
      </c>
      <c r="F575" s="1">
        <f>SUMIF(A575:B575,"*consolidação*",C575:D575)</f>
        <v>0</v>
      </c>
      <c r="H575" t="b">
        <f t="shared" si="54"/>
        <v>1</v>
      </c>
      <c r="I575" t="str">
        <f t="shared" si="55"/>
        <v>00</v>
      </c>
    </row>
    <row r="576" spans="1:9" ht="12.75" customHeight="1">
      <c r="A576" t="str">
        <f t="shared" si="53"/>
        <v>2.3.5.1.3.00.00 - Reserva Legal - Inter OFSS - União</v>
      </c>
      <c r="B576" s="5" t="s">
        <v>2678</v>
      </c>
      <c r="C576" s="6">
        <v>0</v>
      </c>
      <c r="D576" s="1"/>
      <c r="E576" s="1">
        <f>SUMIF(A576:B576,"*intra*",C576:D576)+SUMIF(A576:B576,"*inter*",C576:D576)</f>
        <v>0</v>
      </c>
      <c r="F576" s="1">
        <f>SUMIF(A576:B576,"*consolidação*",C576:D576)</f>
        <v>0</v>
      </c>
      <c r="H576" t="b">
        <f t="shared" si="54"/>
        <v>1</v>
      </c>
      <c r="I576" t="str">
        <f t="shared" si="55"/>
        <v>00</v>
      </c>
    </row>
    <row r="577" spans="1:9" ht="12.75" customHeight="1">
      <c r="A577" t="str">
        <f t="shared" si="53"/>
        <v>2.3.5.1.4.00.00 - Reserva Legal - Inter OFSS - Estado</v>
      </c>
      <c r="B577" s="3" t="s">
        <v>2679</v>
      </c>
      <c r="C577" s="4">
        <v>0</v>
      </c>
      <c r="D577" s="1"/>
      <c r="E577" s="1">
        <f>SUMIF(A577:B577,"*intra*",C577:D577)+SUMIF(A577:B577,"*inter*",C577:D577)</f>
        <v>0</v>
      </c>
      <c r="F577" s="1">
        <f>SUMIF(A577:B577,"*consolidação*",C577:D577)</f>
        <v>0</v>
      </c>
      <c r="H577" t="b">
        <f t="shared" si="54"/>
        <v>1</v>
      </c>
      <c r="I577" t="str">
        <f t="shared" si="55"/>
        <v>00</v>
      </c>
    </row>
    <row r="578" spans="1:9" ht="12.75" customHeight="1">
      <c r="A578" t="str">
        <f t="shared" si="53"/>
        <v>2.3.5.1.5.00.00 - Reserva Legal - Inter OFSS - Município</v>
      </c>
      <c r="B578" s="5" t="s">
        <v>2680</v>
      </c>
      <c r="C578" s="6">
        <v>0</v>
      </c>
      <c r="D578" s="1"/>
      <c r="E578" s="1">
        <f>SUMIF(A578:B578,"*intra*",C578:D578)+SUMIF(A578:B578,"*inter*",C578:D578)</f>
        <v>0</v>
      </c>
      <c r="F578" s="1">
        <f>SUMIF(A578:B578,"*consolidação*",C578:D578)</f>
        <v>0</v>
      </c>
      <c r="H578" t="b">
        <f t="shared" si="54"/>
        <v>1</v>
      </c>
      <c r="I578" t="str">
        <f t="shared" si="55"/>
        <v>00</v>
      </c>
    </row>
    <row r="579" spans="1:9" ht="12.75" customHeight="1">
      <c r="A579" t="str">
        <f t="shared" si="53"/>
        <v>2.3.5.2.0.00.00 - Reservas Estatutárias</v>
      </c>
      <c r="B579" s="3" t="s">
        <v>2681</v>
      </c>
      <c r="C579" s="4">
        <v>0</v>
      </c>
      <c r="D579" s="1"/>
      <c r="E579" s="1">
        <f>E580+E581+E582+E583+E584</f>
        <v>0</v>
      </c>
      <c r="F579" s="1">
        <f>F580+F581+F582+F583+F584</f>
        <v>0</v>
      </c>
      <c r="H579" t="b">
        <f t="shared" si="54"/>
        <v>1</v>
      </c>
      <c r="I579" t="str">
        <f t="shared" si="55"/>
        <v>00</v>
      </c>
    </row>
    <row r="580" spans="1:9" ht="12.75" customHeight="1">
      <c r="A580" t="str">
        <f t="shared" ref="A580:A643" si="56">TRIM(B580)</f>
        <v>2.3.5.2.1.00.00 - Reservas Estatutárias - Consolidação</v>
      </c>
      <c r="B580" s="5" t="s">
        <v>2682</v>
      </c>
      <c r="C580" s="6">
        <v>0</v>
      </c>
      <c r="D580" s="1"/>
      <c r="E580" s="1">
        <f>SUMIF(A580:B580,"*intra*",C580:D580)+SUMIF(A580:B580,"*inter*",C580:D580)</f>
        <v>0</v>
      </c>
      <c r="F580" s="1">
        <f>SUMIF(A580:B580,"*consolidação*",C580:D580)</f>
        <v>0</v>
      </c>
      <c r="H580" t="b">
        <f t="shared" si="54"/>
        <v>1</v>
      </c>
      <c r="I580" t="str">
        <f t="shared" si="55"/>
        <v>00</v>
      </c>
    </row>
    <row r="581" spans="1:9" ht="12.75" customHeight="1">
      <c r="A581" t="str">
        <f t="shared" si="56"/>
        <v>2.3.5.2.2.00.00 - Reservas Estatutárias - Intra OFSS</v>
      </c>
      <c r="B581" s="3" t="s">
        <v>2683</v>
      </c>
      <c r="C581" s="4">
        <v>0</v>
      </c>
      <c r="D581" s="1"/>
      <c r="E581" s="1">
        <f>SUMIF(A581:B581,"*intra*",C581:D581)+SUMIF(A581:B581,"*inter*",C581:D581)</f>
        <v>0</v>
      </c>
      <c r="F581" s="1">
        <f>SUMIF(A581:B581,"*consolidação*",C581:D581)</f>
        <v>0</v>
      </c>
      <c r="H581" t="b">
        <f t="shared" si="54"/>
        <v>1</v>
      </c>
      <c r="I581" t="str">
        <f t="shared" si="55"/>
        <v>00</v>
      </c>
    </row>
    <row r="582" spans="1:9" ht="12.75" customHeight="1">
      <c r="A582" t="str">
        <f t="shared" si="56"/>
        <v>2.3.5.2.3.00.00 - Reservas Estatutárias - Inter OFSS - União</v>
      </c>
      <c r="B582" s="5" t="s">
        <v>2684</v>
      </c>
      <c r="C582" s="6">
        <v>0</v>
      </c>
      <c r="D582" s="1"/>
      <c r="E582" s="1">
        <f>SUMIF(A582:B582,"*intra*",C582:D582)+SUMIF(A582:B582,"*inter*",C582:D582)</f>
        <v>0</v>
      </c>
      <c r="F582" s="1">
        <f>SUMIF(A582:B582,"*consolidação*",C582:D582)</f>
        <v>0</v>
      </c>
      <c r="H582" t="b">
        <f t="shared" si="54"/>
        <v>1</v>
      </c>
      <c r="I582" t="str">
        <f t="shared" si="55"/>
        <v>00</v>
      </c>
    </row>
    <row r="583" spans="1:9" ht="12.75" customHeight="1">
      <c r="A583" t="str">
        <f t="shared" si="56"/>
        <v>2.3.5.2.4.00.00 - Reservas Estatutárias - Inter OFSS - Estado</v>
      </c>
      <c r="B583" s="3" t="s">
        <v>2685</v>
      </c>
      <c r="C583" s="4">
        <v>0</v>
      </c>
      <c r="D583" s="1"/>
      <c r="E583" s="1">
        <f>SUMIF(A583:B583,"*intra*",C583:D583)+SUMIF(A583:B583,"*inter*",C583:D583)</f>
        <v>0</v>
      </c>
      <c r="F583" s="1">
        <f>SUMIF(A583:B583,"*consolidação*",C583:D583)</f>
        <v>0</v>
      </c>
      <c r="H583" t="b">
        <f t="shared" si="54"/>
        <v>1</v>
      </c>
      <c r="I583" t="str">
        <f t="shared" si="55"/>
        <v>00</v>
      </c>
    </row>
    <row r="584" spans="1:9" ht="12.75" customHeight="1">
      <c r="A584" t="str">
        <f t="shared" si="56"/>
        <v>2.3.5.2.5.00.00 - Reservas Estatutárias - Inter OFSS - Município</v>
      </c>
      <c r="B584" s="5" t="s">
        <v>2686</v>
      </c>
      <c r="C584" s="6">
        <v>0</v>
      </c>
      <c r="D584" s="1"/>
      <c r="E584" s="1">
        <f>SUMIF(A584:B584,"*intra*",C584:D584)+SUMIF(A584:B584,"*inter*",C584:D584)</f>
        <v>0</v>
      </c>
      <c r="F584" s="1">
        <f>SUMIF(A584:B584,"*consolidação*",C584:D584)</f>
        <v>0</v>
      </c>
      <c r="H584" t="b">
        <f t="shared" si="54"/>
        <v>1</v>
      </c>
      <c r="I584" t="str">
        <f t="shared" si="55"/>
        <v>00</v>
      </c>
    </row>
    <row r="585" spans="1:9" ht="12.75" customHeight="1">
      <c r="A585" t="str">
        <f t="shared" si="56"/>
        <v>2.3.5.3.0.00.00 - Reserva para Contingencias</v>
      </c>
      <c r="B585" s="3" t="s">
        <v>2687</v>
      </c>
      <c r="C585" s="4">
        <v>0</v>
      </c>
      <c r="D585" s="1"/>
      <c r="E585" s="1">
        <f>E586+E587+E588+E589+E590</f>
        <v>0</v>
      </c>
      <c r="F585" s="1">
        <f>F586+F587+F588+F589+F590</f>
        <v>0</v>
      </c>
      <c r="H585" t="b">
        <f t="shared" si="54"/>
        <v>1</v>
      </c>
      <c r="I585" t="str">
        <f t="shared" si="55"/>
        <v>00</v>
      </c>
    </row>
    <row r="586" spans="1:9" ht="12.75" customHeight="1">
      <c r="A586" t="str">
        <f t="shared" si="56"/>
        <v>2.3.5.3.1.00.00 - Reserva para Contingencias - Consolidação</v>
      </c>
      <c r="B586" s="5" t="s">
        <v>2688</v>
      </c>
      <c r="C586" s="6">
        <v>0</v>
      </c>
      <c r="D586" s="1"/>
      <c r="E586" s="1">
        <f>SUMIF(A586:B586,"*intra*",C586:D586)+SUMIF(A586:B586,"*inter*",C586:D586)</f>
        <v>0</v>
      </c>
      <c r="F586" s="1">
        <f>SUMIF(A586:B586,"*consolidação*",C586:D586)</f>
        <v>0</v>
      </c>
      <c r="H586" t="b">
        <f t="shared" si="54"/>
        <v>1</v>
      </c>
      <c r="I586" t="str">
        <f t="shared" si="55"/>
        <v>00</v>
      </c>
    </row>
    <row r="587" spans="1:9" ht="12.75" customHeight="1">
      <c r="A587" t="str">
        <f t="shared" si="56"/>
        <v>2.3.5.3.2.00.00 - Reserva para Contingencias - Intra OFSS</v>
      </c>
      <c r="B587" s="3" t="s">
        <v>2689</v>
      </c>
      <c r="C587" s="4">
        <v>0</v>
      </c>
      <c r="D587" s="1"/>
      <c r="E587" s="1">
        <f>SUMIF(A587:B587,"*intra*",C587:D587)+SUMIF(A587:B587,"*inter*",C587:D587)</f>
        <v>0</v>
      </c>
      <c r="F587" s="1">
        <f>SUMIF(A587:B587,"*consolidação*",C587:D587)</f>
        <v>0</v>
      </c>
      <c r="H587" t="b">
        <f t="shared" si="54"/>
        <v>1</v>
      </c>
      <c r="I587" t="str">
        <f t="shared" si="55"/>
        <v>00</v>
      </c>
    </row>
    <row r="588" spans="1:9" ht="12.75" customHeight="1">
      <c r="A588" t="str">
        <f t="shared" si="56"/>
        <v>2.3.5.3.3.00.00 - Reserva para Contingencias - Inter OFSS - União</v>
      </c>
      <c r="B588" s="5" t="s">
        <v>2690</v>
      </c>
      <c r="C588" s="6">
        <v>0</v>
      </c>
      <c r="D588" s="1"/>
      <c r="E588" s="1">
        <f>SUMIF(A588:B588,"*intra*",C588:D588)+SUMIF(A588:B588,"*inter*",C588:D588)</f>
        <v>0</v>
      </c>
      <c r="F588" s="1">
        <f>SUMIF(A588:B588,"*consolidação*",C588:D588)</f>
        <v>0</v>
      </c>
      <c r="H588" t="b">
        <f t="shared" si="54"/>
        <v>1</v>
      </c>
      <c r="I588" t="str">
        <f t="shared" si="55"/>
        <v>00</v>
      </c>
    </row>
    <row r="589" spans="1:9" ht="12.75" customHeight="1">
      <c r="A589" t="str">
        <f t="shared" si="56"/>
        <v>2.3.5.3.4.00.00 - Reserva para Contingencias - Inter OFSS - Estado</v>
      </c>
      <c r="B589" s="3" t="s">
        <v>2691</v>
      </c>
      <c r="C589" s="4">
        <v>0</v>
      </c>
      <c r="D589" s="1"/>
      <c r="E589" s="1">
        <f>SUMIF(A589:B589,"*intra*",C589:D589)+SUMIF(A589:B589,"*inter*",C589:D589)</f>
        <v>0</v>
      </c>
      <c r="F589" s="1">
        <f>SUMIF(A589:B589,"*consolidação*",C589:D589)</f>
        <v>0</v>
      </c>
      <c r="H589" t="b">
        <f t="shared" si="54"/>
        <v>1</v>
      </c>
      <c r="I589" t="str">
        <f t="shared" si="55"/>
        <v>00</v>
      </c>
    </row>
    <row r="590" spans="1:9" ht="25.5" customHeight="1">
      <c r="A590" t="str">
        <f t="shared" si="56"/>
        <v>2.3.5.3.5.00.00 - Reserva para Contingencias - Inter OFSS - 
 Município</v>
      </c>
      <c r="B590" s="5" t="s">
        <v>2692</v>
      </c>
      <c r="C590" s="6">
        <v>0</v>
      </c>
      <c r="D590" s="1"/>
      <c r="E590" s="1">
        <f>SUMIF(A590:B590,"*intra*",C590:D590)+SUMIF(A590:B590,"*inter*",C590:D590)</f>
        <v>0</v>
      </c>
      <c r="F590" s="1">
        <f>SUMIF(A590:B590,"*consolidação*",C590:D590)</f>
        <v>0</v>
      </c>
      <c r="H590" t="b">
        <f t="shared" si="54"/>
        <v>1</v>
      </c>
      <c r="I590" t="str">
        <f t="shared" si="55"/>
        <v>00</v>
      </c>
    </row>
    <row r="591" spans="1:9" ht="12.75" customHeight="1">
      <c r="A591" t="str">
        <f t="shared" si="56"/>
        <v>2.3.5.4.0.00.00 - Reserva de Incentivos Fiscais</v>
      </c>
      <c r="B591" s="3" t="s">
        <v>2693</v>
      </c>
      <c r="C591" s="4">
        <v>0</v>
      </c>
      <c r="D591" s="1"/>
      <c r="E591" s="1">
        <f>E592+E593+E594+E595+E596</f>
        <v>0</v>
      </c>
      <c r="F591" s="1">
        <f>F592+F593+F594+F595+F596</f>
        <v>0</v>
      </c>
      <c r="H591" t="b">
        <f t="shared" si="54"/>
        <v>1</v>
      </c>
      <c r="I591" t="str">
        <f t="shared" si="55"/>
        <v>00</v>
      </c>
    </row>
    <row r="592" spans="1:9" ht="12.75" customHeight="1">
      <c r="A592" t="str">
        <f t="shared" si="56"/>
        <v>2.3.5.4.1.00.00 - Reserva de Incentivos Fiscais - Consolidação</v>
      </c>
      <c r="B592" s="5" t="s">
        <v>2694</v>
      </c>
      <c r="C592" s="6">
        <v>0</v>
      </c>
      <c r="D592" s="1"/>
      <c r="E592" s="1">
        <f>SUMIF(A592:B592,"*intra*",C592:D592)+SUMIF(A592:B592,"*inter*",C592:D592)</f>
        <v>0</v>
      </c>
      <c r="F592" s="1">
        <f>SUMIF(A592:B592,"*consolidação*",C592:D592)</f>
        <v>0</v>
      </c>
      <c r="H592" t="b">
        <f t="shared" si="54"/>
        <v>1</v>
      </c>
      <c r="I592" t="str">
        <f t="shared" si="55"/>
        <v>00</v>
      </c>
    </row>
    <row r="593" spans="1:9" ht="12.75" customHeight="1">
      <c r="A593" t="str">
        <f t="shared" si="56"/>
        <v>2.3.5.4.2.00.00 - Reserva de Incentivos Fiscais - Intra OFSS</v>
      </c>
      <c r="B593" s="3" t="s">
        <v>2695</v>
      </c>
      <c r="C593" s="4">
        <v>0</v>
      </c>
      <c r="D593" s="1"/>
      <c r="E593" s="1">
        <f>SUMIF(A593:B593,"*intra*",C593:D593)+SUMIF(A593:B593,"*inter*",C593:D593)</f>
        <v>0</v>
      </c>
      <c r="F593" s="1">
        <f>SUMIF(A593:B593,"*consolidação*",C593:D593)</f>
        <v>0</v>
      </c>
      <c r="H593" t="b">
        <f t="shared" si="54"/>
        <v>1</v>
      </c>
      <c r="I593" t="str">
        <f t="shared" si="55"/>
        <v>00</v>
      </c>
    </row>
    <row r="594" spans="1:9" ht="12.75" customHeight="1">
      <c r="A594" t="str">
        <f t="shared" si="56"/>
        <v>2.3.5.4.3.00.00 - Reserva de Incentivos Fiscais - Inter OFSS - União</v>
      </c>
      <c r="B594" s="5" t="s">
        <v>2696</v>
      </c>
      <c r="C594" s="6">
        <v>0</v>
      </c>
      <c r="D594" s="1"/>
      <c r="E594" s="1">
        <f>SUMIF(A594:B594,"*intra*",C594:D594)+SUMIF(A594:B594,"*inter*",C594:D594)</f>
        <v>0</v>
      </c>
      <c r="F594" s="1">
        <f>SUMIF(A594:B594,"*consolidação*",C594:D594)</f>
        <v>0</v>
      </c>
      <c r="H594" t="b">
        <f t="shared" si="54"/>
        <v>1</v>
      </c>
      <c r="I594" t="str">
        <f t="shared" si="55"/>
        <v>00</v>
      </c>
    </row>
    <row r="595" spans="1:9" ht="25.5" customHeight="1">
      <c r="A595" t="str">
        <f t="shared" si="56"/>
        <v>2.3.5.4.4.00.00 - Reserva de Incentivos Fiscais - Inter OFSS - 
 Estado</v>
      </c>
      <c r="B595" s="3" t="s">
        <v>2697</v>
      </c>
      <c r="C595" s="4">
        <v>0</v>
      </c>
      <c r="D595" s="1"/>
      <c r="E595" s="1">
        <f>SUMIF(A595:B595,"*intra*",C595:D595)+SUMIF(A595:B595,"*inter*",C595:D595)</f>
        <v>0</v>
      </c>
      <c r="F595" s="1">
        <f>SUMIF(A595:B595,"*consolidação*",C595:D595)</f>
        <v>0</v>
      </c>
      <c r="H595" t="b">
        <f t="shared" si="54"/>
        <v>1</v>
      </c>
      <c r="I595" t="str">
        <f t="shared" si="55"/>
        <v>00</v>
      </c>
    </row>
    <row r="596" spans="1:9" ht="25.5" customHeight="1">
      <c r="A596" t="str">
        <f t="shared" si="56"/>
        <v>2.3.5.4.5.00.00 - Reserva de Incentivos Fiscais - Inter OFSS - 
 Município</v>
      </c>
      <c r="B596" s="5" t="s">
        <v>2698</v>
      </c>
      <c r="C596" s="6">
        <v>0</v>
      </c>
      <c r="D596" s="1"/>
      <c r="E596" s="1">
        <f>SUMIF(A596:B596,"*intra*",C596:D596)+SUMIF(A596:B596,"*inter*",C596:D596)</f>
        <v>0</v>
      </c>
      <c r="F596" s="1">
        <f>SUMIF(A596:B596,"*consolidação*",C596:D596)</f>
        <v>0</v>
      </c>
      <c r="H596" t="b">
        <f t="shared" si="54"/>
        <v>1</v>
      </c>
      <c r="I596" t="str">
        <f t="shared" si="55"/>
        <v>00</v>
      </c>
    </row>
    <row r="597" spans="1:9" ht="12.75" customHeight="1">
      <c r="A597" t="str">
        <f t="shared" si="56"/>
        <v>2.3.5.5.0.00.00 - Reservas de Lucros para Expansão</v>
      </c>
      <c r="B597" s="3" t="s">
        <v>2699</v>
      </c>
      <c r="C597" s="4">
        <v>1328949.5900000001</v>
      </c>
      <c r="D597" s="1"/>
      <c r="E597" s="1">
        <f>E598+E599+E600+E601+E602</f>
        <v>1328949.5900000001</v>
      </c>
      <c r="F597" s="1">
        <f>F598+F599+F600+F601+F602</f>
        <v>0</v>
      </c>
      <c r="H597" t="b">
        <f t="shared" si="54"/>
        <v>1</v>
      </c>
      <c r="I597" t="str">
        <f t="shared" si="55"/>
        <v>00</v>
      </c>
    </row>
    <row r="598" spans="1:9" ht="12.75" customHeight="1">
      <c r="A598" t="str">
        <f t="shared" si="56"/>
        <v>2.3.5.5.1.00.00 - Reservas de Lucros para Expansão - Consolidação</v>
      </c>
      <c r="B598" s="5" t="s">
        <v>2700</v>
      </c>
      <c r="C598" s="6">
        <v>0</v>
      </c>
      <c r="D598" s="1"/>
      <c r="E598" s="1">
        <f>SUMIF(A598:B598,"*intra*",C598:D598)+SUMIF(A598:B598,"*inter*",C598:D598)</f>
        <v>0</v>
      </c>
      <c r="F598" s="1">
        <f>SUMIF(A598:B598,"*consolidação*",C598:D598)</f>
        <v>0</v>
      </c>
      <c r="H598" t="b">
        <f t="shared" si="54"/>
        <v>1</v>
      </c>
      <c r="I598" t="str">
        <f t="shared" si="55"/>
        <v>00</v>
      </c>
    </row>
    <row r="599" spans="1:9" ht="12.75" customHeight="1">
      <c r="A599" t="str">
        <f t="shared" si="56"/>
        <v>2.3.5.5.2.00.00 - Reservas de Lucros para Expansão - Intra OFSS</v>
      </c>
      <c r="B599" s="3" t="s">
        <v>2701</v>
      </c>
      <c r="C599" s="4">
        <v>1328949.5900000001</v>
      </c>
      <c r="D599" s="1"/>
      <c r="E599" s="1">
        <f>SUMIF(A599:B599,"*intra*",C599:D599)+SUMIF(A599:B599,"*inter*",C599:D599)</f>
        <v>1328949.5900000001</v>
      </c>
      <c r="F599" s="1">
        <f>SUMIF(A599:B599,"*consolidação*",C599:D599)</f>
        <v>0</v>
      </c>
      <c r="H599" t="b">
        <f t="shared" si="54"/>
        <v>1</v>
      </c>
      <c r="I599" t="str">
        <f t="shared" si="55"/>
        <v>00</v>
      </c>
    </row>
    <row r="600" spans="1:9" ht="25.5" customHeight="1">
      <c r="A600" t="str">
        <f t="shared" si="56"/>
        <v>2.3.5.5.3.00.00 - Reservas de Lucros para Expansão - Inter OFSS - 
 União</v>
      </c>
      <c r="B600" s="5" t="s">
        <v>2702</v>
      </c>
      <c r="C600" s="6">
        <v>0</v>
      </c>
      <c r="D600" s="1"/>
      <c r="E600" s="1">
        <f>SUMIF(A600:B600,"*intra*",C600:D600)+SUMIF(A600:B600,"*inter*",C600:D600)</f>
        <v>0</v>
      </c>
      <c r="F600" s="1">
        <f>SUMIF(A600:B600,"*consolidação*",C600:D600)</f>
        <v>0</v>
      </c>
      <c r="H600" t="b">
        <f t="shared" si="54"/>
        <v>1</v>
      </c>
      <c r="I600" t="str">
        <f t="shared" si="55"/>
        <v>00</v>
      </c>
    </row>
    <row r="601" spans="1:9" ht="25.5" customHeight="1">
      <c r="A601" t="str">
        <f t="shared" si="56"/>
        <v>2.3.5.5.4.00.00 - Reservas de Lucros para Expansão - Inter OFSS 
 –Estado</v>
      </c>
      <c r="B601" s="3" t="s">
        <v>2703</v>
      </c>
      <c r="C601" s="4">
        <v>0</v>
      </c>
      <c r="D601" s="1"/>
      <c r="E601" s="1">
        <f>SUMIF(A601:B601,"*intra*",C601:D601)+SUMIF(A601:B601,"*inter*",C601:D601)</f>
        <v>0</v>
      </c>
      <c r="F601" s="1">
        <f>SUMIF(A601:B601,"*consolidação*",C601:D601)</f>
        <v>0</v>
      </c>
      <c r="H601" t="b">
        <f t="shared" si="54"/>
        <v>1</v>
      </c>
      <c r="I601" t="str">
        <f t="shared" si="55"/>
        <v>00</v>
      </c>
    </row>
    <row r="602" spans="1:9" ht="25.5" customHeight="1">
      <c r="A602" t="str">
        <f t="shared" si="56"/>
        <v>2.3.5.5.5.00.00 - Reservas de Lucros para Expansão - Inter OFSS - 
 Município</v>
      </c>
      <c r="B602" s="5" t="s">
        <v>2704</v>
      </c>
      <c r="C602" s="6">
        <v>0</v>
      </c>
      <c r="D602" s="1"/>
      <c r="E602" s="1">
        <f>SUMIF(A602:B602,"*intra*",C602:D602)+SUMIF(A602:B602,"*inter*",C602:D602)</f>
        <v>0</v>
      </c>
      <c r="F602" s="1">
        <f>SUMIF(A602:B602,"*consolidação*",C602:D602)</f>
        <v>0</v>
      </c>
      <c r="H602" t="b">
        <f t="shared" si="54"/>
        <v>1</v>
      </c>
      <c r="I602" t="str">
        <f t="shared" si="55"/>
        <v>00</v>
      </c>
    </row>
    <row r="603" spans="1:9" ht="12.75" customHeight="1">
      <c r="A603" t="str">
        <f t="shared" si="56"/>
        <v>2.3.5.6.0.00.00 - Reserva de Lucros a Realizar</v>
      </c>
      <c r="B603" s="3" t="s">
        <v>2705</v>
      </c>
      <c r="C603" s="4">
        <v>137096963.27000001</v>
      </c>
      <c r="D603" s="1"/>
      <c r="E603" s="1">
        <f>E604+E605+E606+E607+E608</f>
        <v>120955986.77000001</v>
      </c>
      <c r="F603" s="1">
        <f>F604+F605+F606+F607+F608</f>
        <v>16140976.5</v>
      </c>
      <c r="H603" t="b">
        <f t="shared" si="54"/>
        <v>1</v>
      </c>
      <c r="I603" t="str">
        <f t="shared" si="55"/>
        <v>00</v>
      </c>
    </row>
    <row r="604" spans="1:9" ht="12.75" customHeight="1">
      <c r="A604" t="str">
        <f t="shared" si="56"/>
        <v>2.3.5.6.1.00.00 - Reserva de Lucros a Realizar- Consolidação</v>
      </c>
      <c r="B604" s="5" t="s">
        <v>2706</v>
      </c>
      <c r="C604" s="6">
        <v>16140976.5</v>
      </c>
      <c r="D604" s="1"/>
      <c r="E604" s="1">
        <f>SUMIF(A604:B604,"*intra*",C604:D604)+SUMIF(A604:B604,"*inter*",C604:D604)</f>
        <v>0</v>
      </c>
      <c r="F604" s="1">
        <f>SUMIF(A604:B604,"*consolidação*",C604:D604)</f>
        <v>16140976.5</v>
      </c>
      <c r="H604" t="b">
        <f t="shared" si="54"/>
        <v>1</v>
      </c>
      <c r="I604" t="str">
        <f t="shared" si="55"/>
        <v>00</v>
      </c>
    </row>
    <row r="605" spans="1:9" ht="12.75" customHeight="1">
      <c r="A605" t="str">
        <f t="shared" si="56"/>
        <v>2.3.5.6.2.00.00 - Reserva de Lucros a Realizar- Intra OFSS</v>
      </c>
      <c r="B605" s="3" t="s">
        <v>2707</v>
      </c>
      <c r="C605" s="4">
        <v>-10834481.24</v>
      </c>
      <c r="D605" s="1"/>
      <c r="E605" s="1">
        <f>SUMIF(A605:B605,"*intra*",C605:D605)+SUMIF(A605:B605,"*inter*",C605:D605)</f>
        <v>-10834481.24</v>
      </c>
      <c r="F605" s="1">
        <f>SUMIF(A605:B605,"*consolidação*",C605:D605)</f>
        <v>0</v>
      </c>
      <c r="H605" t="b">
        <f t="shared" si="54"/>
        <v>1</v>
      </c>
      <c r="I605" t="str">
        <f t="shared" si="55"/>
        <v>00</v>
      </c>
    </row>
    <row r="606" spans="1:9" ht="12.75" customHeight="1">
      <c r="A606" t="str">
        <f t="shared" si="56"/>
        <v>2.3.5.6.3.00.00 - Reserva de Lucros a Realizar- Inter OFSS - União</v>
      </c>
      <c r="B606" s="5" t="s">
        <v>2708</v>
      </c>
      <c r="C606" s="6">
        <v>3995994.52</v>
      </c>
      <c r="D606" s="1"/>
      <c r="E606" s="1">
        <f>SUMIF(A606:B606,"*intra*",C606:D606)+SUMIF(A606:B606,"*inter*",C606:D606)</f>
        <v>3995994.52</v>
      </c>
      <c r="F606" s="1">
        <f>SUMIF(A606:B606,"*consolidação*",C606:D606)</f>
        <v>0</v>
      </c>
      <c r="H606" t="b">
        <f t="shared" si="54"/>
        <v>1</v>
      </c>
      <c r="I606" t="str">
        <f t="shared" si="55"/>
        <v>00</v>
      </c>
    </row>
    <row r="607" spans="1:9" ht="12.75" customHeight="1">
      <c r="A607" t="str">
        <f t="shared" si="56"/>
        <v>2.3.5.6.4.00.00 - Reserva de Lucros a Realizar- Inter OFSS - Estado</v>
      </c>
      <c r="B607" s="3" t="s">
        <v>2709</v>
      </c>
      <c r="C607" s="4">
        <v>12661311.199999999</v>
      </c>
      <c r="D607" s="1"/>
      <c r="E607" s="1">
        <f>SUMIF(A607:B607,"*intra*",C607:D607)+SUMIF(A607:B607,"*inter*",C607:D607)</f>
        <v>12661311.199999999</v>
      </c>
      <c r="F607" s="1">
        <f>SUMIF(A607:B607,"*consolidação*",C607:D607)</f>
        <v>0</v>
      </c>
      <c r="H607" t="b">
        <f t="shared" si="54"/>
        <v>1</v>
      </c>
      <c r="I607" t="str">
        <f t="shared" si="55"/>
        <v>00</v>
      </c>
    </row>
    <row r="608" spans="1:9" ht="25.5" customHeight="1">
      <c r="A608" t="str">
        <f t="shared" si="56"/>
        <v>2.3.5.6.5.00.00 - Reserva de Lucros a Realizar- Inter OFSS - 
 Município</v>
      </c>
      <c r="B608" s="5" t="s">
        <v>2710</v>
      </c>
      <c r="C608" s="6">
        <v>115133162.29000001</v>
      </c>
      <c r="D608" s="1"/>
      <c r="E608" s="1">
        <f>SUMIF(A608:B608,"*intra*",C608:D608)+SUMIF(A608:B608,"*inter*",C608:D608)</f>
        <v>115133162.29000001</v>
      </c>
      <c r="F608" s="1">
        <f>SUMIF(A608:B608,"*consolidação*",C608:D608)</f>
        <v>0</v>
      </c>
      <c r="H608" t="b">
        <f t="shared" si="54"/>
        <v>1</v>
      </c>
      <c r="I608" t="str">
        <f t="shared" si="55"/>
        <v>00</v>
      </c>
    </row>
    <row r="609" spans="1:9" ht="25.5" customHeight="1">
      <c r="A609" t="str">
        <f t="shared" si="56"/>
        <v>2.3.5.7.0.00.00 - Reserva de Retenção de Premio na Emissão de 
 Debêntures</v>
      </c>
      <c r="B609" s="3" t="s">
        <v>2711</v>
      </c>
      <c r="C609" s="4">
        <v>7542412.9500000002</v>
      </c>
      <c r="D609" s="1"/>
      <c r="E609" s="1">
        <f>E610+E611+E612+E613+E614</f>
        <v>2968834.52</v>
      </c>
      <c r="F609" s="1">
        <f>F610+F611+F612+F613+F614</f>
        <v>4573578.43</v>
      </c>
      <c r="H609" t="b">
        <f t="shared" si="54"/>
        <v>1</v>
      </c>
      <c r="I609" t="str">
        <f t="shared" si="55"/>
        <v>00</v>
      </c>
    </row>
    <row r="610" spans="1:9" ht="25.5" customHeight="1">
      <c r="A610" t="str">
        <f t="shared" si="56"/>
        <v>2.3.5.7.1.00.00 - Reserva de Retenção de Premio na Emissão de 
 Debêntures - Consolidação</v>
      </c>
      <c r="B610" s="5" t="s">
        <v>2712</v>
      </c>
      <c r="C610" s="6">
        <v>4573578.43</v>
      </c>
      <c r="D610" s="1"/>
      <c r="E610" s="1">
        <f>SUMIF(A610:B610,"*intra*",C610:D610)+SUMIF(A610:B610,"*inter*",C610:D610)</f>
        <v>0</v>
      </c>
      <c r="F610" s="1">
        <f>SUMIF(A610:B610,"*consolidação*",C610:D610)</f>
        <v>4573578.43</v>
      </c>
      <c r="H610" t="b">
        <f t="shared" si="54"/>
        <v>1</v>
      </c>
      <c r="I610" t="str">
        <f t="shared" si="55"/>
        <v>00</v>
      </c>
    </row>
    <row r="611" spans="1:9" ht="25.5" customHeight="1">
      <c r="A611" t="str">
        <f t="shared" si="56"/>
        <v>2.3.5.7.2.00.00 - Reserva de Retenção de Premio na Emissão de 
 Debêntures - Intra OFSS</v>
      </c>
      <c r="B611" s="3" t="s">
        <v>2713</v>
      </c>
      <c r="C611" s="4">
        <v>1484417.26</v>
      </c>
      <c r="D611" s="1"/>
      <c r="E611" s="1">
        <f>SUMIF(A611:B611,"*intra*",C611:D611)+SUMIF(A611:B611,"*inter*",C611:D611)</f>
        <v>1484417.26</v>
      </c>
      <c r="F611" s="1">
        <f>SUMIF(A611:B611,"*consolidação*",C611:D611)</f>
        <v>0</v>
      </c>
      <c r="H611" t="b">
        <f t="shared" si="54"/>
        <v>1</v>
      </c>
      <c r="I611" t="str">
        <f t="shared" si="55"/>
        <v>00</v>
      </c>
    </row>
    <row r="612" spans="1:9" ht="25.5" customHeight="1">
      <c r="A612" t="str">
        <f t="shared" si="56"/>
        <v>2.3.5.7.3.00.00 - Reserva de Retenção de Premio na Emissão de 
 Debêntures - Inter OFSS - União</v>
      </c>
      <c r="B612" s="5" t="s">
        <v>2714</v>
      </c>
      <c r="C612" s="6">
        <v>0</v>
      </c>
      <c r="D612" s="1"/>
      <c r="E612" s="1">
        <f>SUMIF(A612:B612,"*intra*",C612:D612)+SUMIF(A612:B612,"*inter*",C612:D612)</f>
        <v>0</v>
      </c>
      <c r="F612" s="1">
        <f>SUMIF(A612:B612,"*consolidação*",C612:D612)</f>
        <v>0</v>
      </c>
      <c r="H612" t="b">
        <f t="shared" si="54"/>
        <v>1</v>
      </c>
      <c r="I612" t="str">
        <f t="shared" si="55"/>
        <v>00</v>
      </c>
    </row>
    <row r="613" spans="1:9" ht="25.5" customHeight="1">
      <c r="A613" t="str">
        <f t="shared" si="56"/>
        <v>2.3.5.7.4.00.00 - Reserva de Retenção de Premio na Emissão de 
 Debêntures - Inter OFSS - Estado</v>
      </c>
      <c r="B613" s="3" t="s">
        <v>2715</v>
      </c>
      <c r="C613" s="4">
        <v>1484417.26</v>
      </c>
      <c r="D613" s="1"/>
      <c r="E613" s="1">
        <f>SUMIF(A613:B613,"*intra*",C613:D613)+SUMIF(A613:B613,"*inter*",C613:D613)</f>
        <v>1484417.26</v>
      </c>
      <c r="F613" s="1">
        <f>SUMIF(A613:B613,"*consolidação*",C613:D613)</f>
        <v>0</v>
      </c>
      <c r="H613" t="b">
        <f t="shared" si="54"/>
        <v>1</v>
      </c>
      <c r="I613" t="str">
        <f t="shared" si="55"/>
        <v>00</v>
      </c>
    </row>
    <row r="614" spans="1:9" ht="25.5" customHeight="1">
      <c r="A614" t="str">
        <f t="shared" si="56"/>
        <v>2.3.5.7.5.00.00 - Reserva de Retenção de Premio na Emissão de 
 Debêntures - Inter OFSS - Município</v>
      </c>
      <c r="B614" s="5" t="s">
        <v>2716</v>
      </c>
      <c r="C614" s="6">
        <v>0</v>
      </c>
      <c r="D614" s="1"/>
      <c r="E614" s="1">
        <f>SUMIF(A614:B614,"*intra*",C614:D614)+SUMIF(A614:B614,"*inter*",C614:D614)</f>
        <v>0</v>
      </c>
      <c r="F614" s="1">
        <f>SUMIF(A614:B614,"*consolidação*",C614:D614)</f>
        <v>0</v>
      </c>
      <c r="H614" t="b">
        <f t="shared" si="54"/>
        <v>1</v>
      </c>
      <c r="I614" t="str">
        <f t="shared" si="55"/>
        <v>00</v>
      </c>
    </row>
    <row r="615" spans="1:9" ht="25.5" customHeight="1">
      <c r="A615" t="str">
        <f t="shared" si="56"/>
        <v>2.3.5.8.0.00.00 - Reserva Especial para Dividendo Obrigatório Não Distribuído</v>
      </c>
      <c r="B615" s="3" t="s">
        <v>2717</v>
      </c>
      <c r="C615" s="4">
        <v>24.89</v>
      </c>
      <c r="D615" s="1"/>
      <c r="E615" s="1">
        <f>E616+E617+E619+E618+E620</f>
        <v>24.89</v>
      </c>
      <c r="F615" s="1">
        <f>F616+F617+F619+F618+F620</f>
        <v>0</v>
      </c>
      <c r="H615" t="b">
        <f t="shared" ref="H615:H678" si="57">IF(I615="00",C615=E615+F615,TRUE)</f>
        <v>1</v>
      </c>
      <c r="I615" t="str">
        <f t="shared" si="55"/>
        <v>00</v>
      </c>
    </row>
    <row r="616" spans="1:9" ht="25.5" customHeight="1">
      <c r="A616" t="str">
        <f t="shared" si="56"/>
        <v>2.3.5.8.1.00.00 - Reserva Especial para Dividendo Obrigatório Não 
 Distribuído - Consolidação</v>
      </c>
      <c r="B616" s="5" t="s">
        <v>2718</v>
      </c>
      <c r="C616" s="6">
        <v>0</v>
      </c>
      <c r="D616" s="1"/>
      <c r="E616" s="1">
        <f>SUMIF(A616:B616,"*intra*",C616:D616)+SUMIF(A616:B616,"*inter*",C616:D616)</f>
        <v>0</v>
      </c>
      <c r="F616" s="1">
        <f>SUMIF(A616:B616,"*consolidação*",C616:D616)</f>
        <v>0</v>
      </c>
      <c r="H616" t="b">
        <f t="shared" si="57"/>
        <v>1</v>
      </c>
      <c r="I616" t="str">
        <f t="shared" ref="I616:I679" si="58">MID(A616,11,2)</f>
        <v>00</v>
      </c>
    </row>
    <row r="617" spans="1:9" ht="25.5" customHeight="1">
      <c r="A617" t="str">
        <f t="shared" si="56"/>
        <v>2.3.5.8.2.00.00 - Reserva Especial para Dividendo Obrigatório Não 
 Distribuído - Intra OFSS</v>
      </c>
      <c r="B617" s="3" t="s">
        <v>2719</v>
      </c>
      <c r="C617" s="4">
        <v>0</v>
      </c>
      <c r="D617" s="1"/>
      <c r="E617" s="1">
        <f>SUMIF(A617:B617,"*intra*",C617:D617)+SUMIF(A617:B617,"*inter*",C617:D617)</f>
        <v>0</v>
      </c>
      <c r="F617" s="1">
        <f>SUMIF(A617:B617,"*consolidação*",C617:D617)</f>
        <v>0</v>
      </c>
      <c r="H617" t="b">
        <f t="shared" si="57"/>
        <v>1</v>
      </c>
      <c r="I617" t="str">
        <f t="shared" si="58"/>
        <v>00</v>
      </c>
    </row>
    <row r="618" spans="1:9" ht="25.5" customHeight="1">
      <c r="A618" t="str">
        <f t="shared" si="56"/>
        <v>2.3.5.8.3.00.00 - Reserva Especial para Dividendo Obrigatório Não 
 Distribuído - Inter OFSS - União</v>
      </c>
      <c r="B618" s="5" t="s">
        <v>2720</v>
      </c>
      <c r="C618" s="6">
        <v>0</v>
      </c>
      <c r="D618" s="1"/>
      <c r="E618" s="1">
        <f>SUMIF(A618:B618,"*intra*",C618:D618)+SUMIF(A618:B618,"*inter*",C618:D618)</f>
        <v>0</v>
      </c>
      <c r="F618" s="1">
        <f>SUMIF(A618:B618,"*consolidação*",C618:D618)</f>
        <v>0</v>
      </c>
      <c r="H618" t="b">
        <f t="shared" si="57"/>
        <v>1</v>
      </c>
      <c r="I618" t="str">
        <f t="shared" si="58"/>
        <v>00</v>
      </c>
    </row>
    <row r="619" spans="1:9" ht="25.5" customHeight="1">
      <c r="A619" t="str">
        <f t="shared" si="56"/>
        <v>2.3.5.8.4.00.00 - Reserva Especial para Dividendo Obrigatório Não 
 Distribuído - Inter OFSS - Estado</v>
      </c>
      <c r="B619" s="3" t="s">
        <v>2721</v>
      </c>
      <c r="C619" s="4">
        <v>24.89</v>
      </c>
      <c r="D619" s="1"/>
      <c r="E619" s="1">
        <f>SUMIF(A619:B619,"*intra*",C619:D619)+SUMIF(A619:B619,"*inter*",C619:D619)</f>
        <v>24.89</v>
      </c>
      <c r="F619" s="1">
        <f>SUMIF(A619:B619,"*consolidação*",C619:D619)</f>
        <v>0</v>
      </c>
      <c r="H619" t="b">
        <f t="shared" si="57"/>
        <v>1</v>
      </c>
      <c r="I619" t="str">
        <f t="shared" si="58"/>
        <v>00</v>
      </c>
    </row>
    <row r="620" spans="1:9" ht="25.5" customHeight="1">
      <c r="A620" t="str">
        <f t="shared" si="56"/>
        <v>2.3.5.8.5.00.00 - Reserva Especial para Dividendo Obrigatório Não 
 Distribuído - Inter OFSS - Município</v>
      </c>
      <c r="B620" s="5" t="s">
        <v>2722</v>
      </c>
      <c r="C620" s="6">
        <v>0</v>
      </c>
      <c r="D620" s="1"/>
      <c r="E620" s="1">
        <f>SUMIF(A620:B620,"*intra*",C620:D620)+SUMIF(A620:B620,"*inter*",C620:D620)</f>
        <v>0</v>
      </c>
      <c r="F620" s="1">
        <f>SUMIF(A620:B620,"*consolidação*",C620:D620)</f>
        <v>0</v>
      </c>
      <c r="H620" t="b">
        <f t="shared" si="57"/>
        <v>1</v>
      </c>
      <c r="I620" t="str">
        <f t="shared" si="58"/>
        <v>00</v>
      </c>
    </row>
    <row r="621" spans="1:9" ht="12.75" customHeight="1">
      <c r="A621" t="str">
        <f t="shared" si="56"/>
        <v>2.3.5.9.0.00.00 - Outras Reservas de Lucro</v>
      </c>
      <c r="B621" s="3" t="s">
        <v>2723</v>
      </c>
      <c r="C621" s="4">
        <v>3583751.79</v>
      </c>
      <c r="D621" s="1"/>
      <c r="E621" s="1">
        <f>E622+E623+E624+E625+E626</f>
        <v>188</v>
      </c>
      <c r="F621" s="1">
        <f>F622+F623+F624+F625+F626</f>
        <v>3583563.79</v>
      </c>
      <c r="H621" t="b">
        <f t="shared" si="57"/>
        <v>1</v>
      </c>
      <c r="I621" t="str">
        <f t="shared" si="58"/>
        <v>00</v>
      </c>
    </row>
    <row r="622" spans="1:9" ht="12.75" customHeight="1">
      <c r="A622" t="str">
        <f t="shared" si="56"/>
        <v>2.3.5.9.1.00.00 - Outras Reservas de Lucro - Consolidação</v>
      </c>
      <c r="B622" s="5" t="s">
        <v>2724</v>
      </c>
      <c r="C622" s="6">
        <v>3583563.79</v>
      </c>
      <c r="D622" s="1"/>
      <c r="E622" s="1">
        <f>SUMIF(A622:B622,"*intra*",C622:D622)+SUMIF(A622:B622,"*inter*",C622:D622)</f>
        <v>0</v>
      </c>
      <c r="F622" s="1">
        <f>SUMIF(A622:B622,"*consolidação*",C622:D622)</f>
        <v>3583563.79</v>
      </c>
      <c r="H622" t="b">
        <f t="shared" si="57"/>
        <v>1</v>
      </c>
      <c r="I622" t="str">
        <f t="shared" si="58"/>
        <v>00</v>
      </c>
    </row>
    <row r="623" spans="1:9" ht="12.75" customHeight="1">
      <c r="A623" t="str">
        <f t="shared" si="56"/>
        <v>2.3.5.9.2.00.00 - Outras Reservas de Lucro - Intra OFSS</v>
      </c>
      <c r="B623" s="3" t="s">
        <v>2725</v>
      </c>
      <c r="C623" s="4">
        <v>0</v>
      </c>
      <c r="D623" s="1"/>
      <c r="E623" s="1">
        <f>SUMIF(A623:B623,"*intra*",C623:D623)+SUMIF(A623:B623,"*inter*",C623:D623)</f>
        <v>0</v>
      </c>
      <c r="F623" s="1">
        <f>SUMIF(A623:B623,"*consolidação*",C623:D623)</f>
        <v>0</v>
      </c>
      <c r="H623" t="b">
        <f t="shared" si="57"/>
        <v>1</v>
      </c>
      <c r="I623" t="str">
        <f t="shared" si="58"/>
        <v>00</v>
      </c>
    </row>
    <row r="624" spans="1:9" ht="12.75" customHeight="1">
      <c r="A624" t="str">
        <f t="shared" si="56"/>
        <v>2.3.5.9.3.00.00 - Outras Reservas de Lucro - Inter OFSS - União</v>
      </c>
      <c r="B624" s="5" t="s">
        <v>2726</v>
      </c>
      <c r="C624" s="6">
        <v>0</v>
      </c>
      <c r="D624" s="1"/>
      <c r="E624" s="1">
        <f>SUMIF(A624:B624,"*intra*",C624:D624)+SUMIF(A624:B624,"*inter*",C624:D624)</f>
        <v>0</v>
      </c>
      <c r="F624" s="1">
        <f>SUMIF(A624:B624,"*consolidação*",C624:D624)</f>
        <v>0</v>
      </c>
      <c r="H624" t="b">
        <f t="shared" si="57"/>
        <v>1</v>
      </c>
      <c r="I624" t="str">
        <f t="shared" si="58"/>
        <v>00</v>
      </c>
    </row>
    <row r="625" spans="1:9" ht="12.75" customHeight="1">
      <c r="A625" t="str">
        <f t="shared" si="56"/>
        <v>2.3.5.9.4.00.00 - Outras Reservas de Lucro - Inter OFSS - Estado</v>
      </c>
      <c r="B625" s="3" t="s">
        <v>2727</v>
      </c>
      <c r="C625" s="4">
        <v>0</v>
      </c>
      <c r="D625" s="1"/>
      <c r="E625" s="1">
        <f>SUMIF(A625:B625,"*intra*",C625:D625)+SUMIF(A625:B625,"*inter*",C625:D625)</f>
        <v>0</v>
      </c>
      <c r="F625" s="1">
        <f>SUMIF(A625:B625,"*consolidação*",C625:D625)</f>
        <v>0</v>
      </c>
      <c r="H625" t="b">
        <f t="shared" si="57"/>
        <v>1</v>
      </c>
      <c r="I625" t="str">
        <f t="shared" si="58"/>
        <v>00</v>
      </c>
    </row>
    <row r="626" spans="1:9" ht="12.75" customHeight="1">
      <c r="A626" t="str">
        <f t="shared" si="56"/>
        <v>2.3.5.9.5.00.00 - Outras Reservas de Lucro - Inter OFSS - Município</v>
      </c>
      <c r="B626" s="5" t="s">
        <v>2728</v>
      </c>
      <c r="C626" s="6">
        <v>188</v>
      </c>
      <c r="D626" s="1"/>
      <c r="E626" s="1">
        <f>SUMIF(A626:B626,"*intra*",C626:D626)+SUMIF(A626:B626,"*inter*",C626:D626)</f>
        <v>188</v>
      </c>
      <c r="F626" s="1">
        <f>SUMIF(A626:B626,"*consolidação*",C626:D626)</f>
        <v>0</v>
      </c>
      <c r="H626" t="b">
        <f t="shared" si="57"/>
        <v>1</v>
      </c>
      <c r="I626" t="str">
        <f t="shared" si="58"/>
        <v>00</v>
      </c>
    </row>
    <row r="627" spans="1:9" ht="12.75" customHeight="1">
      <c r="A627" t="str">
        <f t="shared" si="56"/>
        <v>2.3.6.0.0.00.00 - Demais Reservas</v>
      </c>
      <c r="B627" s="3" t="s">
        <v>2729</v>
      </c>
      <c r="C627" s="4">
        <v>1232326048.53</v>
      </c>
      <c r="D627" s="1"/>
      <c r="E627" s="1">
        <f>E628+E634</f>
        <v>143488456.07999998</v>
      </c>
      <c r="F627" s="1">
        <f>F628+F634</f>
        <v>1088837592.4499998</v>
      </c>
      <c r="H627" t="b">
        <f t="shared" si="57"/>
        <v>1</v>
      </c>
      <c r="I627" t="str">
        <f t="shared" si="58"/>
        <v>00</v>
      </c>
    </row>
    <row r="628" spans="1:9" ht="12.75" customHeight="1">
      <c r="A628" t="str">
        <f t="shared" si="56"/>
        <v>2.3.6.1.0.00.00 - Reserva de Reavaliação</v>
      </c>
      <c r="B628" s="5" t="s">
        <v>2730</v>
      </c>
      <c r="C628" s="6">
        <v>391058996.81</v>
      </c>
      <c r="D628" s="1"/>
      <c r="E628" s="1">
        <f>E629+E630+E631+E632+E633</f>
        <v>12395176.279999999</v>
      </c>
      <c r="F628" s="1">
        <f>F629+F630+F631+F632+F633</f>
        <v>378663820.52999997</v>
      </c>
      <c r="H628" t="b">
        <f t="shared" si="57"/>
        <v>1</v>
      </c>
      <c r="I628" t="str">
        <f t="shared" si="58"/>
        <v>00</v>
      </c>
    </row>
    <row r="629" spans="1:9" ht="12.75" customHeight="1">
      <c r="A629" t="str">
        <f t="shared" si="56"/>
        <v>2.3.6.1.1.00.00 - Reserva de Reavaliação - Consolidação</v>
      </c>
      <c r="B629" s="3" t="s">
        <v>2731</v>
      </c>
      <c r="C629" s="4">
        <v>378663820.52999997</v>
      </c>
      <c r="D629" s="1"/>
      <c r="E629" s="1">
        <f>SUMIF(A629:B629,"*intra*",C629:D629)+SUMIF(A629:B629,"*inter*",C629:D629)</f>
        <v>0</v>
      </c>
      <c r="F629" s="1">
        <f>SUMIF(A629:B629,"*consolidação*",C629:D629)</f>
        <v>378663820.52999997</v>
      </c>
      <c r="H629" t="b">
        <f t="shared" si="57"/>
        <v>1</v>
      </c>
      <c r="I629" t="str">
        <f t="shared" si="58"/>
        <v>00</v>
      </c>
    </row>
    <row r="630" spans="1:9" ht="12.75" customHeight="1">
      <c r="A630" t="str">
        <f t="shared" si="56"/>
        <v>2.3.6.1.2.00.00 - Reserva de Reavaliação - Intra OFSS</v>
      </c>
      <c r="B630" s="5" t="s">
        <v>2732</v>
      </c>
      <c r="C630" s="6">
        <v>12391682.67</v>
      </c>
      <c r="D630" s="1"/>
      <c r="E630" s="1">
        <f>SUMIF(A630:B630,"*intra*",C630:D630)+SUMIF(A630:B630,"*inter*",C630:D630)</f>
        <v>12391682.67</v>
      </c>
      <c r="F630" s="1">
        <f>SUMIF(A630:B630,"*consolidação*",C630:D630)</f>
        <v>0</v>
      </c>
      <c r="H630" t="b">
        <f t="shared" si="57"/>
        <v>1</v>
      </c>
      <c r="I630" t="str">
        <f t="shared" si="58"/>
        <v>00</v>
      </c>
    </row>
    <row r="631" spans="1:9" ht="12.75" customHeight="1">
      <c r="A631" t="str">
        <f t="shared" si="56"/>
        <v>2.3.6.1.3.00.00 - Reserva de Reavaliação - Inter OFSS - União</v>
      </c>
      <c r="B631" s="3" t="s">
        <v>2733</v>
      </c>
      <c r="C631" s="4">
        <v>0</v>
      </c>
      <c r="D631" s="1"/>
      <c r="E631" s="1">
        <f>SUMIF(A631:B631,"*intra*",C631:D631)+SUMIF(A631:B631,"*inter*",C631:D631)</f>
        <v>0</v>
      </c>
      <c r="F631" s="1">
        <f>SUMIF(A631:B631,"*consolidação*",C631:D631)</f>
        <v>0</v>
      </c>
      <c r="H631" t="b">
        <f t="shared" si="57"/>
        <v>1</v>
      </c>
      <c r="I631" t="str">
        <f t="shared" si="58"/>
        <v>00</v>
      </c>
    </row>
    <row r="632" spans="1:9" ht="12.75" customHeight="1">
      <c r="A632" t="str">
        <f t="shared" si="56"/>
        <v>2.3.6.1.4.00.00 - Reserva de Reavaliação - Inter OFSS - Estado</v>
      </c>
      <c r="B632" s="5" t="s">
        <v>2734</v>
      </c>
      <c r="C632" s="6">
        <v>0</v>
      </c>
      <c r="D632" s="1"/>
      <c r="E632" s="1">
        <f>SUMIF(A632:B632,"*intra*",C632:D632)+SUMIF(A632:B632,"*inter*",C632:D632)</f>
        <v>0</v>
      </c>
      <c r="F632" s="1">
        <f>SUMIF(A632:B632,"*consolidação*",C632:D632)</f>
        <v>0</v>
      </c>
      <c r="H632" t="b">
        <f t="shared" si="57"/>
        <v>1</v>
      </c>
      <c r="I632" t="str">
        <f t="shared" si="58"/>
        <v>00</v>
      </c>
    </row>
    <row r="633" spans="1:9" ht="12.75" customHeight="1">
      <c r="A633" t="str">
        <f t="shared" si="56"/>
        <v>2.3.6.1.5.00.00 - Reserva de Reavaliação - Inter OFSS - Município</v>
      </c>
      <c r="B633" s="3" t="s">
        <v>2735</v>
      </c>
      <c r="C633" s="4">
        <v>3493.61</v>
      </c>
      <c r="D633" s="1"/>
      <c r="E633" s="1">
        <f>SUMIF(A633:B633,"*intra*",C633:D633)+SUMIF(A633:B633,"*inter*",C633:D633)</f>
        <v>3493.61</v>
      </c>
      <c r="F633" s="1">
        <f>SUMIF(A633:B633,"*consolidação*",C633:D633)</f>
        <v>0</v>
      </c>
      <c r="H633" t="b">
        <f t="shared" si="57"/>
        <v>1</v>
      </c>
      <c r="I633" t="str">
        <f t="shared" si="58"/>
        <v>00</v>
      </c>
    </row>
    <row r="634" spans="1:9" ht="12.75" customHeight="1">
      <c r="A634" t="str">
        <f t="shared" si="56"/>
        <v>2.3.6.9.0.00.00 - Outras Reservas</v>
      </c>
      <c r="B634" s="5" t="s">
        <v>2736</v>
      </c>
      <c r="C634" s="6">
        <v>841267051.72000003</v>
      </c>
      <c r="D634" s="1"/>
      <c r="E634" s="1">
        <f>E635+E636+E637+E638+E639</f>
        <v>131093279.8</v>
      </c>
      <c r="F634" s="1">
        <f>F635+F636+F637+F638+F639</f>
        <v>710173771.91999996</v>
      </c>
      <c r="H634" t="b">
        <f t="shared" si="57"/>
        <v>1</v>
      </c>
      <c r="I634" t="str">
        <f t="shared" si="58"/>
        <v>00</v>
      </c>
    </row>
    <row r="635" spans="1:9" ht="12.75" customHeight="1">
      <c r="A635" t="str">
        <f t="shared" si="56"/>
        <v>2.3.6.9.1.00.00 - Outras Reservas - Consolidação</v>
      </c>
      <c r="B635" s="3" t="s">
        <v>2737</v>
      </c>
      <c r="C635" s="4">
        <v>710173771.91999996</v>
      </c>
      <c r="D635" s="1"/>
      <c r="E635" s="1">
        <f>SUMIF(A635:B635,"*intra*",C635:D635)+SUMIF(A635:B635,"*inter*",C635:D635)</f>
        <v>0</v>
      </c>
      <c r="F635" s="1">
        <f>SUMIF(A635:B635,"*consolidação*",C635:D635)</f>
        <v>710173771.91999996</v>
      </c>
      <c r="H635" t="b">
        <f t="shared" si="57"/>
        <v>1</v>
      </c>
      <c r="I635" t="str">
        <f t="shared" si="58"/>
        <v>00</v>
      </c>
    </row>
    <row r="636" spans="1:9" ht="12.75" customHeight="1">
      <c r="A636" t="str">
        <f t="shared" si="56"/>
        <v>2.3.6.9.2.00.00 - Outras Reservas - Intra OFSS</v>
      </c>
      <c r="B636" s="5" t="s">
        <v>2738</v>
      </c>
      <c r="C636" s="6">
        <v>100325471.38</v>
      </c>
      <c r="D636" s="1"/>
      <c r="E636" s="1">
        <f>SUMIF(A636:B636,"*intra*",C636:D636)+SUMIF(A636:B636,"*inter*",C636:D636)</f>
        <v>100325471.38</v>
      </c>
      <c r="F636" s="1">
        <f>SUMIF(A636:B636,"*consolidação*",C636:D636)</f>
        <v>0</v>
      </c>
      <c r="H636" t="b">
        <f t="shared" si="57"/>
        <v>1</v>
      </c>
      <c r="I636" t="str">
        <f t="shared" si="58"/>
        <v>00</v>
      </c>
    </row>
    <row r="637" spans="1:9" ht="12.75" customHeight="1">
      <c r="A637" t="str">
        <f t="shared" si="56"/>
        <v>2.3.6.9.3.00.00 - Outras Reservas - Inter OFSS - União</v>
      </c>
      <c r="B637" s="3" t="s">
        <v>2739</v>
      </c>
      <c r="C637" s="4">
        <v>0</v>
      </c>
      <c r="D637" s="1"/>
      <c r="E637" s="1">
        <f>SUMIF(A637:B637,"*intra*",C637:D637)+SUMIF(A637:B637,"*inter*",C637:D637)</f>
        <v>0</v>
      </c>
      <c r="F637" s="1">
        <f>SUMIF(A637:B637,"*consolidação*",C637:D637)</f>
        <v>0</v>
      </c>
      <c r="H637" t="b">
        <f t="shared" si="57"/>
        <v>1</v>
      </c>
      <c r="I637" t="str">
        <f t="shared" si="58"/>
        <v>00</v>
      </c>
    </row>
    <row r="638" spans="1:9" ht="12.75" customHeight="1">
      <c r="A638" t="str">
        <f t="shared" si="56"/>
        <v>2.3.6.9.4.00.00 - Outras Reservas - Inter OFSS - Estado</v>
      </c>
      <c r="B638" s="5" t="s">
        <v>2740</v>
      </c>
      <c r="C638" s="6">
        <v>0</v>
      </c>
      <c r="D638" s="1"/>
      <c r="E638" s="1">
        <f>SUMIF(A638:B638,"*intra*",C638:D638)+SUMIF(A638:B638,"*inter*",C638:D638)</f>
        <v>0</v>
      </c>
      <c r="F638" s="1">
        <f>SUMIF(A638:B638,"*consolidação*",C638:D638)</f>
        <v>0</v>
      </c>
      <c r="H638" t="b">
        <f t="shared" si="57"/>
        <v>1</v>
      </c>
      <c r="I638" t="str">
        <f t="shared" si="58"/>
        <v>00</v>
      </c>
    </row>
    <row r="639" spans="1:9" ht="12.75" customHeight="1">
      <c r="A639" t="str">
        <f t="shared" si="56"/>
        <v>2.3.6.9.5.00.00 - Outras Reservas - Inter OFSS - Município</v>
      </c>
      <c r="B639" s="3" t="s">
        <v>2741</v>
      </c>
      <c r="C639" s="4">
        <v>30767808.420000002</v>
      </c>
      <c r="D639" s="1"/>
      <c r="E639" s="1">
        <f>SUMIF(A639:B639,"*intra*",C639:D639)+SUMIF(A639:B639,"*inter*",C639:D639)</f>
        <v>30767808.420000002</v>
      </c>
      <c r="F639" s="1">
        <f>SUMIF(A639:B639,"*consolidação*",C639:D639)</f>
        <v>0</v>
      </c>
      <c r="H639" t="b">
        <f t="shared" si="57"/>
        <v>1</v>
      </c>
      <c r="I639" t="str">
        <f t="shared" si="58"/>
        <v>00</v>
      </c>
    </row>
    <row r="640" spans="1:9" ht="12.75" customHeight="1">
      <c r="A640" t="str">
        <f t="shared" si="56"/>
        <v>2.3.7.0.0.00.00 - Resultados Acumulados</v>
      </c>
      <c r="B640" s="5" t="s">
        <v>2742</v>
      </c>
      <c r="C640" s="6">
        <v>197747497015.14999</v>
      </c>
      <c r="D640" s="1"/>
      <c r="E640" s="1">
        <f>E641+E667</f>
        <v>375719971535.20996</v>
      </c>
      <c r="F640" s="80">
        <v>263137315460.04001</v>
      </c>
      <c r="H640" t="b">
        <f t="shared" si="57"/>
        <v>0</v>
      </c>
      <c r="I640" t="str">
        <f t="shared" si="58"/>
        <v>00</v>
      </c>
    </row>
    <row r="641" spans="1:9" ht="12.75" customHeight="1">
      <c r="A641" t="str">
        <f t="shared" si="56"/>
        <v>2.3.7.1.0.00.00 - Superávits ou Déficits Acumulados</v>
      </c>
      <c r="B641" s="3" t="s">
        <v>2743</v>
      </c>
      <c r="C641" s="4">
        <v>198574208669.60001</v>
      </c>
      <c r="D641" s="1"/>
      <c r="E641" s="1">
        <f>E642+E647+E652+E657+E662</f>
        <v>363809278020.39996</v>
      </c>
      <c r="F641" s="1">
        <f>F642+F647+F652+F657+F662</f>
        <v>-165235069350.79999</v>
      </c>
      <c r="H641" t="b">
        <f t="shared" si="57"/>
        <v>1</v>
      </c>
      <c r="I641" t="str">
        <f t="shared" si="58"/>
        <v>00</v>
      </c>
    </row>
    <row r="642" spans="1:9" ht="12.75" customHeight="1">
      <c r="A642" t="str">
        <f t="shared" si="56"/>
        <v>2.3.7.1.1.00.00 - Superávits ou Déficits Acumulados - Consolidação</v>
      </c>
      <c r="B642" s="5" t="s">
        <v>2744</v>
      </c>
      <c r="C642" s="6">
        <v>-165235069350.79999</v>
      </c>
      <c r="D642" s="1"/>
      <c r="E642" s="1">
        <f t="shared" ref="E642:E666" si="59">SUMIF(A642:B642,"*intra*",C642:D642)+SUMIF(A642:B642,"*inter*",C642:D642)</f>
        <v>0</v>
      </c>
      <c r="F642" s="1">
        <f t="shared" ref="F642:F666" si="60">SUMIF(A642:B642,"*consolidação*",C642:D642)</f>
        <v>-165235069350.79999</v>
      </c>
      <c r="G642" s="14"/>
      <c r="H642" t="b">
        <f t="shared" si="57"/>
        <v>1</v>
      </c>
      <c r="I642" t="str">
        <f t="shared" si="58"/>
        <v>00</v>
      </c>
    </row>
    <row r="643" spans="1:9" ht="12.75" customHeight="1">
      <c r="A643" t="str">
        <f t="shared" si="56"/>
        <v>2.3.7.1.1.01.00 - Superávits ou Déficits do Exercício</v>
      </c>
      <c r="B643" s="3" t="s">
        <v>2745</v>
      </c>
      <c r="C643" s="4">
        <v>-157554529370.92999</v>
      </c>
      <c r="D643" s="1"/>
      <c r="E643" s="1">
        <f t="shared" si="59"/>
        <v>0</v>
      </c>
      <c r="F643" s="1">
        <f t="shared" si="60"/>
        <v>0</v>
      </c>
      <c r="H643" t="b">
        <f t="shared" si="57"/>
        <v>1</v>
      </c>
      <c r="I643" t="str">
        <f t="shared" si="58"/>
        <v>01</v>
      </c>
    </row>
    <row r="644" spans="1:9" ht="12.75" customHeight="1">
      <c r="A644" t="str">
        <f t="shared" ref="A644:A707" si="61">TRIM(B644)</f>
        <v>2.3.7.1.1.02.00 - Superávits ou Déficits de Exercícios Anteriores</v>
      </c>
      <c r="B644" s="5" t="s">
        <v>2746</v>
      </c>
      <c r="C644" s="6">
        <v>-12653913704.51</v>
      </c>
      <c r="D644" s="1"/>
      <c r="E644" s="1">
        <f t="shared" si="59"/>
        <v>0</v>
      </c>
      <c r="F644" s="1">
        <f t="shared" si="60"/>
        <v>0</v>
      </c>
      <c r="H644" t="b">
        <f t="shared" si="57"/>
        <v>1</v>
      </c>
      <c r="I644" t="str">
        <f t="shared" si="58"/>
        <v>02</v>
      </c>
    </row>
    <row r="645" spans="1:9" ht="12.75" customHeight="1">
      <c r="A645" t="str">
        <f t="shared" si="61"/>
        <v>2.3.7.1.1.03.00 - Ajustes de Exercícios Anteriores</v>
      </c>
      <c r="B645" s="3" t="s">
        <v>2747</v>
      </c>
      <c r="C645" s="4">
        <v>4596052869.6099997</v>
      </c>
      <c r="D645" s="1"/>
      <c r="E645" s="1">
        <f t="shared" si="59"/>
        <v>0</v>
      </c>
      <c r="F645" s="1">
        <f t="shared" si="60"/>
        <v>0</v>
      </c>
      <c r="H645" t="b">
        <f t="shared" si="57"/>
        <v>1</v>
      </c>
      <c r="I645" t="str">
        <f t="shared" si="58"/>
        <v>03</v>
      </c>
    </row>
    <row r="646" spans="1:9" ht="25.5" customHeight="1">
      <c r="A646" t="str">
        <f t="shared" si="61"/>
        <v>2.3.7.1.1.04.00 - Superávits ou Déficits Resultantes de Extinção, 
 Fusão e Cisão</v>
      </c>
      <c r="B646" s="5" t="s">
        <v>2748</v>
      </c>
      <c r="C646" s="6">
        <v>377320855.02999997</v>
      </c>
      <c r="D646" s="1"/>
      <c r="E646" s="1">
        <f t="shared" si="59"/>
        <v>0</v>
      </c>
      <c r="F646" s="1">
        <f t="shared" si="60"/>
        <v>0</v>
      </c>
      <c r="H646" t="b">
        <f t="shared" si="57"/>
        <v>1</v>
      </c>
      <c r="I646" t="str">
        <f t="shared" si="58"/>
        <v>04</v>
      </c>
    </row>
    <row r="647" spans="1:9" ht="12.75" customHeight="1">
      <c r="A647" t="str">
        <f t="shared" si="61"/>
        <v>2.3.7.1.2.00.00 - Superávits ou Déficits Acumulados - Intra OFSS</v>
      </c>
      <c r="B647" s="3" t="s">
        <v>2749</v>
      </c>
      <c r="C647" s="4">
        <v>-20605185129.360001</v>
      </c>
      <c r="D647" s="1"/>
      <c r="E647" s="1">
        <f t="shared" si="59"/>
        <v>-20605185129.360001</v>
      </c>
      <c r="F647" s="1">
        <f t="shared" si="60"/>
        <v>0</v>
      </c>
      <c r="G647" s="14"/>
      <c r="H647" t="b">
        <f t="shared" si="57"/>
        <v>1</v>
      </c>
      <c r="I647" t="str">
        <f t="shared" si="58"/>
        <v>00</v>
      </c>
    </row>
    <row r="648" spans="1:9" ht="12.75" customHeight="1">
      <c r="A648" t="str">
        <f t="shared" si="61"/>
        <v>2.3.7.1.2.01.00 - Superávits ou Déficits do Exercício</v>
      </c>
      <c r="B648" s="5" t="s">
        <v>2750</v>
      </c>
      <c r="C648" s="6">
        <v>-8156437479.3800001</v>
      </c>
      <c r="D648" s="1"/>
      <c r="E648" s="1">
        <f t="shared" si="59"/>
        <v>0</v>
      </c>
      <c r="F648" s="1">
        <f t="shared" si="60"/>
        <v>0</v>
      </c>
      <c r="H648" t="b">
        <f t="shared" si="57"/>
        <v>1</v>
      </c>
      <c r="I648" t="str">
        <f t="shared" si="58"/>
        <v>01</v>
      </c>
    </row>
    <row r="649" spans="1:9" ht="12.75" customHeight="1">
      <c r="A649" t="str">
        <f t="shared" si="61"/>
        <v>2.3.7.1.2.02.00 - Superávits ou Déficits de Exercícios Anteriores</v>
      </c>
      <c r="B649" s="3" t="s">
        <v>2751</v>
      </c>
      <c r="C649" s="4">
        <v>-12728170399.309999</v>
      </c>
      <c r="D649" s="1"/>
      <c r="E649" s="1">
        <f t="shared" si="59"/>
        <v>0</v>
      </c>
      <c r="F649" s="1">
        <f t="shared" si="60"/>
        <v>0</v>
      </c>
      <c r="H649" t="b">
        <f t="shared" si="57"/>
        <v>1</v>
      </c>
      <c r="I649" t="str">
        <f t="shared" si="58"/>
        <v>02</v>
      </c>
    </row>
    <row r="650" spans="1:9" ht="12.75" customHeight="1">
      <c r="A650" t="str">
        <f t="shared" si="61"/>
        <v>2.3.7.1.2.03.00 - Ajustes de Exercícios Anteriores</v>
      </c>
      <c r="B650" s="5" t="s">
        <v>2752</v>
      </c>
      <c r="C650" s="6">
        <v>259698268.46000001</v>
      </c>
      <c r="D650" s="1"/>
      <c r="E650" s="1">
        <f t="shared" si="59"/>
        <v>0</v>
      </c>
      <c r="F650" s="1">
        <f t="shared" si="60"/>
        <v>0</v>
      </c>
      <c r="H650" t="b">
        <f t="shared" si="57"/>
        <v>1</v>
      </c>
      <c r="I650" t="str">
        <f t="shared" si="58"/>
        <v>03</v>
      </c>
    </row>
    <row r="651" spans="1:9" ht="25.5" customHeight="1">
      <c r="A651" t="str">
        <f t="shared" si="61"/>
        <v>2.3.7.1.2.04.00 - Superávits ou Déficits Resultantes de Extinção, 
 Fusão e Cisão</v>
      </c>
      <c r="B651" s="3" t="s">
        <v>2753</v>
      </c>
      <c r="C651" s="4">
        <v>19724480.870000001</v>
      </c>
      <c r="D651" s="1"/>
      <c r="E651" s="1">
        <f t="shared" si="59"/>
        <v>0</v>
      </c>
      <c r="F651" s="1">
        <f t="shared" si="60"/>
        <v>0</v>
      </c>
      <c r="H651" t="b">
        <f t="shared" si="57"/>
        <v>1</v>
      </c>
      <c r="I651" t="str">
        <f t="shared" si="58"/>
        <v>04</v>
      </c>
    </row>
    <row r="652" spans="1:9" ht="25.5" customHeight="1">
      <c r="A652" t="str">
        <f t="shared" si="61"/>
        <v>2.3.7.1.3.00.00 - Superávits ou Déficits Acumulados - Inter OFSS - 
 União</v>
      </c>
      <c r="B652" s="5" t="s">
        <v>2754</v>
      </c>
      <c r="C652" s="6">
        <v>189505520992.59</v>
      </c>
      <c r="D652" s="1"/>
      <c r="E652" s="1">
        <f t="shared" si="59"/>
        <v>189505520992.59</v>
      </c>
      <c r="F652" s="1">
        <f t="shared" si="60"/>
        <v>0</v>
      </c>
      <c r="G652" s="14"/>
      <c r="H652" t="b">
        <f t="shared" si="57"/>
        <v>1</v>
      </c>
      <c r="I652" t="str">
        <f t="shared" si="58"/>
        <v>00</v>
      </c>
    </row>
    <row r="653" spans="1:9" ht="12.75" customHeight="1">
      <c r="A653" t="str">
        <f t="shared" si="61"/>
        <v>2.3.7.1.3.01.00 - Superávits ou Déficits do Exercício</v>
      </c>
      <c r="B653" s="3" t="s">
        <v>2755</v>
      </c>
      <c r="C653" s="4">
        <v>56702660166.669998</v>
      </c>
      <c r="D653" s="1"/>
      <c r="E653" s="1">
        <f t="shared" si="59"/>
        <v>0</v>
      </c>
      <c r="F653" s="1">
        <f t="shared" si="60"/>
        <v>0</v>
      </c>
      <c r="H653" t="b">
        <f t="shared" si="57"/>
        <v>1</v>
      </c>
      <c r="I653" t="str">
        <f t="shared" si="58"/>
        <v>01</v>
      </c>
    </row>
    <row r="654" spans="1:9" ht="12.75" customHeight="1">
      <c r="A654" t="str">
        <f t="shared" si="61"/>
        <v>2.3.7.1.3.02.00 - Superávits ou Déficits de Exercícios Anteriores</v>
      </c>
      <c r="B654" s="5" t="s">
        <v>2756</v>
      </c>
      <c r="C654" s="6">
        <v>132535298216.7</v>
      </c>
      <c r="D654" s="1"/>
      <c r="E654" s="1">
        <f t="shared" si="59"/>
        <v>0</v>
      </c>
      <c r="F654" s="1">
        <f t="shared" si="60"/>
        <v>0</v>
      </c>
      <c r="H654" t="b">
        <f t="shared" si="57"/>
        <v>1</v>
      </c>
      <c r="I654" t="str">
        <f t="shared" si="58"/>
        <v>02</v>
      </c>
    </row>
    <row r="655" spans="1:9" ht="12.75" customHeight="1">
      <c r="A655" t="str">
        <f t="shared" si="61"/>
        <v>2.3.7.1.3.03.00 - Ajustes de Exercícios Anteriores</v>
      </c>
      <c r="B655" s="3" t="s">
        <v>2757</v>
      </c>
      <c r="C655" s="4">
        <v>267562609.22</v>
      </c>
      <c r="D655" s="1"/>
      <c r="E655" s="1">
        <f t="shared" si="59"/>
        <v>0</v>
      </c>
      <c r="F655" s="1">
        <f t="shared" si="60"/>
        <v>0</v>
      </c>
      <c r="H655" t="b">
        <f t="shared" si="57"/>
        <v>1</v>
      </c>
      <c r="I655" t="str">
        <f t="shared" si="58"/>
        <v>03</v>
      </c>
    </row>
    <row r="656" spans="1:9" ht="25.5" customHeight="1">
      <c r="A656" t="str">
        <f t="shared" si="61"/>
        <v>2.3.7.1.3.04.00 - Superávits ou Déficits Resultantes de Extinção, 
 Fusão e Cisão</v>
      </c>
      <c r="B656" s="5" t="s">
        <v>2758</v>
      </c>
      <c r="C656" s="6">
        <v>0</v>
      </c>
      <c r="D656" s="1"/>
      <c r="E656" s="1">
        <f t="shared" si="59"/>
        <v>0</v>
      </c>
      <c r="F656" s="1">
        <f t="shared" si="60"/>
        <v>0</v>
      </c>
      <c r="H656" t="b">
        <f t="shared" si="57"/>
        <v>1</v>
      </c>
      <c r="I656" t="str">
        <f t="shared" si="58"/>
        <v>04</v>
      </c>
    </row>
    <row r="657" spans="1:9" ht="25.5" customHeight="1">
      <c r="A657" t="str">
        <f t="shared" si="61"/>
        <v>2.3.7.1.4.00.00 - Superávits ou Déficits Acumulados - Inter OFSS - 
 Estado</v>
      </c>
      <c r="B657" s="3" t="s">
        <v>2759</v>
      </c>
      <c r="C657" s="4">
        <v>185353351224.73001</v>
      </c>
      <c r="D657" s="1"/>
      <c r="E657" s="1">
        <f t="shared" si="59"/>
        <v>185353351224.73001</v>
      </c>
      <c r="F657" s="1">
        <f t="shared" si="60"/>
        <v>0</v>
      </c>
      <c r="G657" s="14"/>
      <c r="H657" t="b">
        <f t="shared" si="57"/>
        <v>1</v>
      </c>
      <c r="I657" t="str">
        <f t="shared" si="58"/>
        <v>00</v>
      </c>
    </row>
    <row r="658" spans="1:9" ht="12.75" customHeight="1">
      <c r="A658" t="str">
        <f t="shared" si="61"/>
        <v>2.3.7.1.4.01.00 - Superávits ou Déficits do Exercício</v>
      </c>
      <c r="B658" s="5" t="s">
        <v>2760</v>
      </c>
      <c r="C658" s="6">
        <v>55188534214.629997</v>
      </c>
      <c r="D658" s="1"/>
      <c r="E658" s="1">
        <f t="shared" si="59"/>
        <v>0</v>
      </c>
      <c r="F658" s="1">
        <f t="shared" si="60"/>
        <v>0</v>
      </c>
      <c r="H658" t="b">
        <f t="shared" si="57"/>
        <v>1</v>
      </c>
      <c r="I658" t="str">
        <f t="shared" si="58"/>
        <v>01</v>
      </c>
    </row>
    <row r="659" spans="1:9" ht="12.75" customHeight="1">
      <c r="A659" t="str">
        <f t="shared" si="61"/>
        <v>2.3.7.1.4.02.00 - Superávits ou Déficits de Exercícios Anteriores</v>
      </c>
      <c r="B659" s="3" t="s">
        <v>2761</v>
      </c>
      <c r="C659" s="4">
        <v>129501705687.13</v>
      </c>
      <c r="D659" s="1"/>
      <c r="E659" s="1">
        <f t="shared" si="59"/>
        <v>0</v>
      </c>
      <c r="F659" s="1">
        <f t="shared" si="60"/>
        <v>0</v>
      </c>
      <c r="H659" t="b">
        <f t="shared" si="57"/>
        <v>1</v>
      </c>
      <c r="I659" t="str">
        <f t="shared" si="58"/>
        <v>02</v>
      </c>
    </row>
    <row r="660" spans="1:9" ht="12.75" customHeight="1">
      <c r="A660" t="str">
        <f t="shared" si="61"/>
        <v>2.3.7.1.4.03.00 - Ajustes de Exercícios Anteriores</v>
      </c>
      <c r="B660" s="5" t="s">
        <v>2762</v>
      </c>
      <c r="C660" s="6">
        <v>-46416756.75</v>
      </c>
      <c r="D660" s="1"/>
      <c r="E660" s="1">
        <f t="shared" si="59"/>
        <v>0</v>
      </c>
      <c r="F660" s="1">
        <f t="shared" si="60"/>
        <v>0</v>
      </c>
      <c r="H660" t="b">
        <f t="shared" si="57"/>
        <v>1</v>
      </c>
      <c r="I660" t="str">
        <f t="shared" si="58"/>
        <v>03</v>
      </c>
    </row>
    <row r="661" spans="1:9" ht="25.5" customHeight="1">
      <c r="A661" t="str">
        <f t="shared" si="61"/>
        <v>2.3.7.1.4.04.00 - Superávits ou Déficits Resultantes de Extinção, 
 Fusão e Cisão</v>
      </c>
      <c r="B661" s="3" t="s">
        <v>2763</v>
      </c>
      <c r="C661" s="4">
        <v>709528079.72000003</v>
      </c>
      <c r="D661" s="1"/>
      <c r="E661" s="1">
        <f t="shared" si="59"/>
        <v>0</v>
      </c>
      <c r="F661" s="1">
        <f t="shared" si="60"/>
        <v>0</v>
      </c>
      <c r="H661" t="b">
        <f t="shared" si="57"/>
        <v>1</v>
      </c>
      <c r="I661" t="str">
        <f t="shared" si="58"/>
        <v>04</v>
      </c>
    </row>
    <row r="662" spans="1:9" ht="25.5" customHeight="1">
      <c r="A662" t="str">
        <f t="shared" si="61"/>
        <v>2.3.7.1.5.00.00 - Superávits ou Déficits Acumulados - Inter OFSS - 
 Município</v>
      </c>
      <c r="B662" s="5" t="s">
        <v>2764</v>
      </c>
      <c r="C662" s="6">
        <v>9555590932.4400005</v>
      </c>
      <c r="D662" s="1"/>
      <c r="E662" s="1">
        <f t="shared" si="59"/>
        <v>9555590932.4400005</v>
      </c>
      <c r="F662" s="1">
        <f t="shared" si="60"/>
        <v>0</v>
      </c>
      <c r="G662" s="14"/>
      <c r="H662" t="b">
        <f t="shared" si="57"/>
        <v>1</v>
      </c>
      <c r="I662" t="str">
        <f t="shared" si="58"/>
        <v>00</v>
      </c>
    </row>
    <row r="663" spans="1:9" ht="12.75" customHeight="1">
      <c r="A663" t="str">
        <f t="shared" si="61"/>
        <v>2.3.7.1.5.01.00 - Superávits ou Déficits do Exercício</v>
      </c>
      <c r="B663" s="3" t="s">
        <v>2765</v>
      </c>
      <c r="C663" s="4">
        <v>-738467205.12</v>
      </c>
      <c r="D663" s="1"/>
      <c r="E663" s="1">
        <f t="shared" si="59"/>
        <v>0</v>
      </c>
      <c r="F663" s="1">
        <f t="shared" si="60"/>
        <v>0</v>
      </c>
      <c r="H663" t="b">
        <f t="shared" si="57"/>
        <v>1</v>
      </c>
      <c r="I663" t="str">
        <f t="shared" si="58"/>
        <v>01</v>
      </c>
    </row>
    <row r="664" spans="1:9" ht="12.75" customHeight="1">
      <c r="A664" t="str">
        <f t="shared" si="61"/>
        <v>2.3.7.1.5.02.00 - Superávits ou Déficits de Exercícios Anteriores</v>
      </c>
      <c r="B664" s="5" t="s">
        <v>2766</v>
      </c>
      <c r="C664" s="6">
        <v>10595638075.360001</v>
      </c>
      <c r="D664" s="1"/>
      <c r="E664" s="1">
        <f t="shared" si="59"/>
        <v>0</v>
      </c>
      <c r="F664" s="1">
        <f t="shared" si="60"/>
        <v>0</v>
      </c>
      <c r="H664" t="b">
        <f t="shared" si="57"/>
        <v>1</v>
      </c>
      <c r="I664" t="str">
        <f t="shared" si="58"/>
        <v>02</v>
      </c>
    </row>
    <row r="665" spans="1:9" ht="12.75" customHeight="1">
      <c r="A665" t="str">
        <f t="shared" si="61"/>
        <v>2.3.7.1.5.03.00 - Ajustes de Exercícios Anteriores</v>
      </c>
      <c r="B665" s="3" t="s">
        <v>2767</v>
      </c>
      <c r="C665" s="4">
        <v>-332597110.99000001</v>
      </c>
      <c r="D665" s="1"/>
      <c r="E665" s="1">
        <f t="shared" si="59"/>
        <v>0</v>
      </c>
      <c r="F665" s="1">
        <f t="shared" si="60"/>
        <v>0</v>
      </c>
      <c r="H665" t="b">
        <f t="shared" si="57"/>
        <v>1</v>
      </c>
      <c r="I665" t="str">
        <f t="shared" si="58"/>
        <v>03</v>
      </c>
    </row>
    <row r="666" spans="1:9" ht="25.5" customHeight="1">
      <c r="A666" t="str">
        <f t="shared" si="61"/>
        <v>2.3.7.1.5.04.00 - Superávits ou Déficits Resultantes de Extinção, 
 Fusão e Cisão</v>
      </c>
      <c r="B666" s="5" t="s">
        <v>2768</v>
      </c>
      <c r="C666" s="6">
        <v>31017173.190000001</v>
      </c>
      <c r="D666" s="1"/>
      <c r="E666" s="1">
        <f t="shared" si="59"/>
        <v>0</v>
      </c>
      <c r="F666" s="1">
        <f t="shared" si="60"/>
        <v>0</v>
      </c>
      <c r="H666" t="b">
        <f t="shared" si="57"/>
        <v>1</v>
      </c>
      <c r="I666" t="str">
        <f t="shared" si="58"/>
        <v>04</v>
      </c>
    </row>
    <row r="667" spans="1:9" ht="12.75" customHeight="1">
      <c r="A667" t="str">
        <f t="shared" si="61"/>
        <v>2.3.7.2.0.00.00 - Lucros e Prejuízos Acumulados</v>
      </c>
      <c r="B667" s="3" t="s">
        <v>2769</v>
      </c>
      <c r="C667" s="4">
        <v>-826711654.45000005</v>
      </c>
      <c r="D667" s="1"/>
      <c r="E667" s="1">
        <f>E668+E675+E682+E689+E696</f>
        <v>11910693514.810001</v>
      </c>
      <c r="F667" s="1">
        <f>F668+F675+F682+F689+F696</f>
        <v>-12737405169.26</v>
      </c>
      <c r="H667" t="b">
        <f t="shared" si="57"/>
        <v>0</v>
      </c>
      <c r="I667" t="str">
        <f t="shared" si="58"/>
        <v>00</v>
      </c>
    </row>
    <row r="668" spans="1:9" ht="12.75" customHeight="1">
      <c r="A668" t="str">
        <f t="shared" si="61"/>
        <v>2.3.7.2.1.00.00 - Lucros e Prejuízos Acumulados - Consolidação</v>
      </c>
      <c r="B668" s="5" t="s">
        <v>2770</v>
      </c>
      <c r="C668" s="6">
        <v>-12737405169.26</v>
      </c>
      <c r="D668" s="1"/>
      <c r="E668" s="1">
        <f t="shared" ref="E668:E702" si="62">SUMIF(A668:B668,"*intra*",C668:D668)+SUMIF(A668:B668,"*inter*",C668:D668)</f>
        <v>0</v>
      </c>
      <c r="F668" s="1">
        <f t="shared" ref="F668:F702" si="63">SUMIF(A668:B668,"*consolidação*",C668:D668)</f>
        <v>-12737405169.26</v>
      </c>
      <c r="G668" s="14"/>
      <c r="H668" t="b">
        <f t="shared" si="57"/>
        <v>1</v>
      </c>
      <c r="I668" t="str">
        <f t="shared" si="58"/>
        <v>00</v>
      </c>
    </row>
    <row r="669" spans="1:9" ht="12.75" customHeight="1">
      <c r="A669" t="str">
        <f t="shared" si="61"/>
        <v>2.3.7.2.1.01.00 - Lucros e Prejuízos do Exercício</v>
      </c>
      <c r="B669" s="3" t="s">
        <v>2771</v>
      </c>
      <c r="C669" s="4">
        <v>-2358862426.27</v>
      </c>
      <c r="D669" s="1"/>
      <c r="E669" s="1">
        <f t="shared" si="62"/>
        <v>0</v>
      </c>
      <c r="F669" s="1">
        <f t="shared" si="63"/>
        <v>0</v>
      </c>
      <c r="H669" t="b">
        <f t="shared" si="57"/>
        <v>1</v>
      </c>
      <c r="I669" t="str">
        <f t="shared" si="58"/>
        <v>01</v>
      </c>
    </row>
    <row r="670" spans="1:9" ht="25.5" customHeight="1">
      <c r="A670" t="str">
        <f t="shared" si="61"/>
        <v>2.3.7.2.1.02.00 - Lucros e Prejuízos Acumulados de Exercícios 
 Anteriores</v>
      </c>
      <c r="B670" s="5" t="s">
        <v>2772</v>
      </c>
      <c r="C670" s="6">
        <v>-9872673054.7800007</v>
      </c>
      <c r="D670" s="1"/>
      <c r="E670" s="1">
        <f t="shared" si="62"/>
        <v>0</v>
      </c>
      <c r="F670" s="1">
        <f t="shared" si="63"/>
        <v>0</v>
      </c>
      <c r="H670" t="b">
        <f t="shared" si="57"/>
        <v>1</v>
      </c>
      <c r="I670" t="str">
        <f t="shared" si="58"/>
        <v>02</v>
      </c>
    </row>
    <row r="671" spans="1:9" ht="12.75" customHeight="1">
      <c r="A671" t="str">
        <f t="shared" si="61"/>
        <v>2.3.7.2.1.03.00 - Ajustes de Exercícios Anteriores</v>
      </c>
      <c r="B671" s="3" t="s">
        <v>2773</v>
      </c>
      <c r="C671" s="4">
        <v>-47722219.530000001</v>
      </c>
      <c r="D671" s="1"/>
      <c r="E671" s="1">
        <f t="shared" si="62"/>
        <v>0</v>
      </c>
      <c r="F671" s="1">
        <f t="shared" si="63"/>
        <v>0</v>
      </c>
      <c r="H671" t="b">
        <f t="shared" si="57"/>
        <v>1</v>
      </c>
      <c r="I671" t="str">
        <f t="shared" si="58"/>
        <v>03</v>
      </c>
    </row>
    <row r="672" spans="1:9" ht="12.75" customHeight="1">
      <c r="A672" t="str">
        <f t="shared" si="61"/>
        <v>2.3.7.2.1.04.00 - Lucros a Destinar do Exercício</v>
      </c>
      <c r="B672" s="5" t="s">
        <v>2774</v>
      </c>
      <c r="C672" s="6">
        <v>8701486.0700000003</v>
      </c>
      <c r="D672" s="1"/>
      <c r="E672" s="1">
        <f t="shared" si="62"/>
        <v>0</v>
      </c>
      <c r="F672" s="1">
        <f t="shared" si="63"/>
        <v>0</v>
      </c>
      <c r="H672" t="b">
        <f t="shared" si="57"/>
        <v>1</v>
      </c>
      <c r="I672" t="str">
        <f t="shared" si="58"/>
        <v>04</v>
      </c>
    </row>
    <row r="673" spans="1:9" ht="12.75" customHeight="1">
      <c r="A673" t="str">
        <f t="shared" si="61"/>
        <v>2.3.7.2.1.05.00 - Lucros a Destinar de Exercícios Anteriores</v>
      </c>
      <c r="B673" s="3" t="s">
        <v>2775</v>
      </c>
      <c r="C673" s="4">
        <v>5449738.1600000001</v>
      </c>
      <c r="D673" s="1"/>
      <c r="E673" s="1">
        <f t="shared" si="62"/>
        <v>0</v>
      </c>
      <c r="F673" s="1">
        <f t="shared" si="63"/>
        <v>0</v>
      </c>
      <c r="H673" t="b">
        <f t="shared" si="57"/>
        <v>1</v>
      </c>
      <c r="I673" t="str">
        <f t="shared" si="58"/>
        <v>05</v>
      </c>
    </row>
    <row r="674" spans="1:9" ht="12.75" customHeight="1">
      <c r="A674" t="str">
        <f t="shared" si="61"/>
        <v>2.3.7.2.1.06.00 - Resultados Apurados por Extinção, Fusão e Cisão</v>
      </c>
      <c r="B674" s="5" t="s">
        <v>2776</v>
      </c>
      <c r="C674" s="6">
        <v>-472298692.91000003</v>
      </c>
      <c r="D674" s="1"/>
      <c r="E674" s="1">
        <f t="shared" si="62"/>
        <v>0</v>
      </c>
      <c r="F674" s="1">
        <f t="shared" si="63"/>
        <v>0</v>
      </c>
      <c r="H674" t="b">
        <f t="shared" si="57"/>
        <v>1</v>
      </c>
      <c r="I674" t="str">
        <f t="shared" si="58"/>
        <v>06</v>
      </c>
    </row>
    <row r="675" spans="1:9" ht="12.75" customHeight="1">
      <c r="A675" t="str">
        <f t="shared" si="61"/>
        <v>2.3.7.2.2.00.00 - Lucros e Prejuízos Acumulados - Intra OFSS</v>
      </c>
      <c r="B675" s="3" t="s">
        <v>2777</v>
      </c>
      <c r="C675" s="4">
        <v>10553881152.27</v>
      </c>
      <c r="D675" s="1"/>
      <c r="E675" s="1">
        <f t="shared" si="62"/>
        <v>10553881152.27</v>
      </c>
      <c r="F675" s="1">
        <f t="shared" si="63"/>
        <v>0</v>
      </c>
      <c r="G675" s="14"/>
      <c r="H675" t="b">
        <f t="shared" si="57"/>
        <v>1</v>
      </c>
      <c r="I675" t="str">
        <f t="shared" si="58"/>
        <v>00</v>
      </c>
    </row>
    <row r="676" spans="1:9" ht="12.75" customHeight="1">
      <c r="A676" t="str">
        <f t="shared" si="61"/>
        <v>2.3.7.2.2.01.00 - Lucros e Prejuízos do Exercício</v>
      </c>
      <c r="B676" s="5" t="s">
        <v>2778</v>
      </c>
      <c r="C676" s="6">
        <v>2982313917.7399998</v>
      </c>
      <c r="D676" s="1"/>
      <c r="E676" s="1">
        <f t="shared" si="62"/>
        <v>0</v>
      </c>
      <c r="F676" s="1">
        <f t="shared" si="63"/>
        <v>0</v>
      </c>
      <c r="H676" t="b">
        <f t="shared" si="57"/>
        <v>1</v>
      </c>
      <c r="I676" t="str">
        <f t="shared" si="58"/>
        <v>01</v>
      </c>
    </row>
    <row r="677" spans="1:9" ht="25.5" customHeight="1">
      <c r="A677" t="str">
        <f t="shared" si="61"/>
        <v>2.3.7.2.2.02.00 - Lucros e Prejuízos Acumulados de Exercícios 
 Anteriores</v>
      </c>
      <c r="B677" s="3" t="s">
        <v>2779</v>
      </c>
      <c r="C677" s="4">
        <v>7420137967.5100002</v>
      </c>
      <c r="D677" s="1"/>
      <c r="E677" s="1">
        <f t="shared" si="62"/>
        <v>0</v>
      </c>
      <c r="F677" s="1">
        <f t="shared" si="63"/>
        <v>0</v>
      </c>
      <c r="H677" t="b">
        <f t="shared" si="57"/>
        <v>1</v>
      </c>
      <c r="I677" t="str">
        <f t="shared" si="58"/>
        <v>02</v>
      </c>
    </row>
    <row r="678" spans="1:9" ht="12.75" customHeight="1">
      <c r="A678" t="str">
        <f t="shared" si="61"/>
        <v>2.3.7.2.2.03.00 - Ajustes de Exercícios Anteriores</v>
      </c>
      <c r="B678" s="5" t="s">
        <v>2780</v>
      </c>
      <c r="C678" s="6">
        <v>151123274.09999999</v>
      </c>
      <c r="D678" s="1"/>
      <c r="E678" s="1">
        <f t="shared" si="62"/>
        <v>0</v>
      </c>
      <c r="F678" s="1">
        <f t="shared" si="63"/>
        <v>0</v>
      </c>
      <c r="H678" t="b">
        <f t="shared" si="57"/>
        <v>1</v>
      </c>
      <c r="I678" t="str">
        <f t="shared" si="58"/>
        <v>03</v>
      </c>
    </row>
    <row r="679" spans="1:9" ht="12.75" customHeight="1">
      <c r="A679" t="str">
        <f t="shared" si="61"/>
        <v>2.3.7.2.2.04.00 - Lucros a Destinar do Exercício</v>
      </c>
      <c r="B679" s="3" t="s">
        <v>2781</v>
      </c>
      <c r="C679" s="4">
        <v>305992.92</v>
      </c>
      <c r="D679" s="1"/>
      <c r="E679" s="1">
        <f t="shared" si="62"/>
        <v>0</v>
      </c>
      <c r="F679" s="1">
        <f t="shared" si="63"/>
        <v>0</v>
      </c>
      <c r="H679" t="b">
        <f t="shared" ref="H679:H726" si="64">IF(I679="00",C679=E679+F679,TRUE)</f>
        <v>1</v>
      </c>
      <c r="I679" t="str">
        <f t="shared" si="58"/>
        <v>04</v>
      </c>
    </row>
    <row r="680" spans="1:9" ht="12.75" customHeight="1">
      <c r="A680" t="str">
        <f t="shared" si="61"/>
        <v>2.3.7.2.2.05.00 - Lucros a Destinar de Exercícios Anteriores</v>
      </c>
      <c r="B680" s="5" t="s">
        <v>2782</v>
      </c>
      <c r="C680" s="6">
        <v>0</v>
      </c>
      <c r="D680" s="1"/>
      <c r="E680" s="1">
        <f t="shared" si="62"/>
        <v>0</v>
      </c>
      <c r="F680" s="1">
        <f t="shared" si="63"/>
        <v>0</v>
      </c>
      <c r="H680" t="b">
        <f t="shared" si="64"/>
        <v>1</v>
      </c>
      <c r="I680" t="str">
        <f t="shared" ref="I680:I726" si="65">MID(A680,11,2)</f>
        <v>05</v>
      </c>
    </row>
    <row r="681" spans="1:9" ht="12.75" customHeight="1">
      <c r="A681" t="str">
        <f t="shared" si="61"/>
        <v>2.3.7.2.2.06.00 - Resultados Apurados por Extinção, Fusão e Cisão</v>
      </c>
      <c r="B681" s="3" t="s">
        <v>2783</v>
      </c>
      <c r="C681" s="4">
        <v>0</v>
      </c>
      <c r="D681" s="1"/>
      <c r="E681" s="1">
        <f t="shared" si="62"/>
        <v>0</v>
      </c>
      <c r="F681" s="1">
        <f t="shared" si="63"/>
        <v>0</v>
      </c>
      <c r="H681" t="b">
        <f t="shared" si="64"/>
        <v>1</v>
      </c>
      <c r="I681" t="str">
        <f t="shared" si="65"/>
        <v>06</v>
      </c>
    </row>
    <row r="682" spans="1:9" ht="12.75" customHeight="1">
      <c r="A682" t="str">
        <f t="shared" si="61"/>
        <v>2.3.7.2.3.00.00 - Lucros e Prejuízos Acumulados - Inter OFSS - União</v>
      </c>
      <c r="B682" s="5" t="s">
        <v>2784</v>
      </c>
      <c r="C682" s="6">
        <v>-93632540.629999995</v>
      </c>
      <c r="D682" s="1"/>
      <c r="E682" s="1">
        <f t="shared" si="62"/>
        <v>-93632540.629999995</v>
      </c>
      <c r="F682" s="1">
        <f t="shared" si="63"/>
        <v>0</v>
      </c>
      <c r="G682" s="14"/>
      <c r="H682" t="b">
        <f t="shared" si="64"/>
        <v>1</v>
      </c>
      <c r="I682" t="str">
        <f t="shared" si="65"/>
        <v>00</v>
      </c>
    </row>
    <row r="683" spans="1:9" ht="12.75" customHeight="1">
      <c r="A683" t="str">
        <f t="shared" si="61"/>
        <v>2.3.7.2.3.01.00 - Lucros e Prejuízos do Exercício</v>
      </c>
      <c r="B683" s="3" t="s">
        <v>2785</v>
      </c>
      <c r="C683" s="4">
        <v>-92937639.269999996</v>
      </c>
      <c r="D683" s="1"/>
      <c r="E683" s="1">
        <f t="shared" si="62"/>
        <v>0</v>
      </c>
      <c r="F683" s="1">
        <f t="shared" si="63"/>
        <v>0</v>
      </c>
      <c r="H683" t="b">
        <f t="shared" si="64"/>
        <v>1</v>
      </c>
      <c r="I683" t="str">
        <f t="shared" si="65"/>
        <v>01</v>
      </c>
    </row>
    <row r="684" spans="1:9" ht="25.5" customHeight="1">
      <c r="A684" t="str">
        <f t="shared" si="61"/>
        <v>2.3.7.2.3.02.00 - Lucros e Prejuízos Acumulados de Exercícios 
 Anteriores</v>
      </c>
      <c r="B684" s="5" t="s">
        <v>2786</v>
      </c>
      <c r="C684" s="6">
        <v>-29260003.879999999</v>
      </c>
      <c r="D684" s="1"/>
      <c r="E684" s="1">
        <f t="shared" si="62"/>
        <v>0</v>
      </c>
      <c r="F684" s="1">
        <f t="shared" si="63"/>
        <v>0</v>
      </c>
      <c r="H684" t="b">
        <f t="shared" si="64"/>
        <v>1</v>
      </c>
      <c r="I684" t="str">
        <f t="shared" si="65"/>
        <v>02</v>
      </c>
    </row>
    <row r="685" spans="1:9" ht="12.75" customHeight="1">
      <c r="A685" t="str">
        <f t="shared" si="61"/>
        <v>2.3.7.2.3.03.00 - Ajustes de Exercícios Anteriores</v>
      </c>
      <c r="B685" s="3" t="s">
        <v>2787</v>
      </c>
      <c r="C685" s="4">
        <v>28695395.370000001</v>
      </c>
      <c r="D685" s="1"/>
      <c r="E685" s="1">
        <f t="shared" si="62"/>
        <v>0</v>
      </c>
      <c r="F685" s="1">
        <f t="shared" si="63"/>
        <v>0</v>
      </c>
      <c r="H685" t="b">
        <f t="shared" si="64"/>
        <v>1</v>
      </c>
      <c r="I685" t="str">
        <f t="shared" si="65"/>
        <v>03</v>
      </c>
    </row>
    <row r="686" spans="1:9" ht="12.75" customHeight="1">
      <c r="A686" t="str">
        <f t="shared" si="61"/>
        <v>2.3.7.2.3.04.00 - Lucros a Destinar do Exercício</v>
      </c>
      <c r="B686" s="5" t="s">
        <v>2788</v>
      </c>
      <c r="C686" s="6">
        <v>0</v>
      </c>
      <c r="D686" s="1"/>
      <c r="E686" s="1">
        <f t="shared" si="62"/>
        <v>0</v>
      </c>
      <c r="F686" s="1">
        <f t="shared" si="63"/>
        <v>0</v>
      </c>
      <c r="H686" t="b">
        <f t="shared" si="64"/>
        <v>1</v>
      </c>
      <c r="I686" t="str">
        <f t="shared" si="65"/>
        <v>04</v>
      </c>
    </row>
    <row r="687" spans="1:9" ht="12.75" customHeight="1">
      <c r="A687" t="str">
        <f t="shared" si="61"/>
        <v>2.3.7.2.3.05.00 - Lucros a Destinar de Exercícios Anteriores</v>
      </c>
      <c r="B687" s="3" t="s">
        <v>2789</v>
      </c>
      <c r="C687" s="4">
        <v>4587.1499999999996</v>
      </c>
      <c r="D687" s="1"/>
      <c r="E687" s="1">
        <f t="shared" si="62"/>
        <v>0</v>
      </c>
      <c r="F687" s="1">
        <f t="shared" si="63"/>
        <v>0</v>
      </c>
      <c r="H687" t="b">
        <f t="shared" si="64"/>
        <v>1</v>
      </c>
      <c r="I687" t="str">
        <f t="shared" si="65"/>
        <v>05</v>
      </c>
    </row>
    <row r="688" spans="1:9" ht="12.75" customHeight="1">
      <c r="A688" t="str">
        <f t="shared" si="61"/>
        <v>2.3.7.2.3.06.00 - Resultados Apurados por Extinção, Fusão e Cisão</v>
      </c>
      <c r="B688" s="5" t="s">
        <v>2790</v>
      </c>
      <c r="C688" s="6">
        <v>-134880</v>
      </c>
      <c r="D688" s="1"/>
      <c r="E688" s="1">
        <f t="shared" si="62"/>
        <v>0</v>
      </c>
      <c r="F688" s="1">
        <f t="shared" si="63"/>
        <v>0</v>
      </c>
      <c r="H688" t="b">
        <f t="shared" si="64"/>
        <v>1</v>
      </c>
      <c r="I688" t="str">
        <f t="shared" si="65"/>
        <v>06</v>
      </c>
    </row>
    <row r="689" spans="1:9" ht="25.5" customHeight="1">
      <c r="A689" t="str">
        <f t="shared" si="61"/>
        <v>2.3.7.2.4.00.00 - Lucros e Prejuízos Acumulados - Inter OFSS - 
 Estado</v>
      </c>
      <c r="B689" s="3" t="s">
        <v>2791</v>
      </c>
      <c r="C689" s="4">
        <v>381107140.10000002</v>
      </c>
      <c r="D689" s="1"/>
      <c r="E689" s="1">
        <f t="shared" si="62"/>
        <v>381107140.10000002</v>
      </c>
      <c r="F689" s="1">
        <f t="shared" si="63"/>
        <v>0</v>
      </c>
      <c r="G689" s="14"/>
      <c r="H689" t="b">
        <f t="shared" si="64"/>
        <v>1</v>
      </c>
      <c r="I689" t="str">
        <f t="shared" si="65"/>
        <v>00</v>
      </c>
    </row>
    <row r="690" spans="1:9" ht="12.75" customHeight="1">
      <c r="A690" t="str">
        <f t="shared" si="61"/>
        <v>2.3.7.2.4.01.00 - Lucros e Prejuízos do Exercício</v>
      </c>
      <c r="B690" s="5" t="s">
        <v>2792</v>
      </c>
      <c r="C690" s="6">
        <v>14303802.6</v>
      </c>
      <c r="D690" s="1"/>
      <c r="E690" s="1">
        <f t="shared" si="62"/>
        <v>0</v>
      </c>
      <c r="F690" s="1">
        <f t="shared" si="63"/>
        <v>0</v>
      </c>
      <c r="H690" t="b">
        <f t="shared" si="64"/>
        <v>1</v>
      </c>
      <c r="I690" t="str">
        <f t="shared" si="65"/>
        <v>01</v>
      </c>
    </row>
    <row r="691" spans="1:9" ht="25.5" customHeight="1">
      <c r="A691" t="str">
        <f t="shared" si="61"/>
        <v>2.3.7.2.4.02.00 - Lucros e Prejuízos Acumulados de Exercícios 
 Anteriores</v>
      </c>
      <c r="B691" s="3" t="s">
        <v>2793</v>
      </c>
      <c r="C691" s="4">
        <v>120640032.15000001</v>
      </c>
      <c r="D691" s="1"/>
      <c r="E691" s="1">
        <f t="shared" si="62"/>
        <v>0</v>
      </c>
      <c r="F691" s="1">
        <f t="shared" si="63"/>
        <v>0</v>
      </c>
      <c r="H691" t="b">
        <f t="shared" si="64"/>
        <v>1</v>
      </c>
      <c r="I691" t="str">
        <f t="shared" si="65"/>
        <v>02</v>
      </c>
    </row>
    <row r="692" spans="1:9" ht="12.75" customHeight="1">
      <c r="A692" t="str">
        <f t="shared" si="61"/>
        <v>2.3.7.2.4.03.00 - Ajustes de Exercícios Anteriores</v>
      </c>
      <c r="B692" s="5" t="s">
        <v>2794</v>
      </c>
      <c r="C692" s="6">
        <v>246537424.63999999</v>
      </c>
      <c r="D692" s="1"/>
      <c r="E692" s="1">
        <f t="shared" si="62"/>
        <v>0</v>
      </c>
      <c r="F692" s="1">
        <f t="shared" si="63"/>
        <v>0</v>
      </c>
      <c r="H692" t="b">
        <f t="shared" si="64"/>
        <v>1</v>
      </c>
      <c r="I692" t="str">
        <f t="shared" si="65"/>
        <v>03</v>
      </c>
    </row>
    <row r="693" spans="1:9" ht="12.75" customHeight="1">
      <c r="A693" t="str">
        <f t="shared" si="61"/>
        <v>2.3.7.2.4.04.00 - Lucros a Destinar do Exercício</v>
      </c>
      <c r="B693" s="3" t="s">
        <v>2795</v>
      </c>
      <c r="C693" s="4">
        <v>0</v>
      </c>
      <c r="D693" s="1"/>
      <c r="E693" s="1">
        <f t="shared" si="62"/>
        <v>0</v>
      </c>
      <c r="F693" s="1">
        <f t="shared" si="63"/>
        <v>0</v>
      </c>
      <c r="H693" t="b">
        <f t="shared" si="64"/>
        <v>1</v>
      </c>
      <c r="I693" t="str">
        <f t="shared" si="65"/>
        <v>04</v>
      </c>
    </row>
    <row r="694" spans="1:9" ht="12.75" customHeight="1">
      <c r="A694" t="str">
        <f t="shared" si="61"/>
        <v>2.3.7.2.4.05.00 - Lucros a Destinar de Exercícios Anteriores</v>
      </c>
      <c r="B694" s="5" t="s">
        <v>2796</v>
      </c>
      <c r="C694" s="6">
        <v>0</v>
      </c>
      <c r="D694" s="1"/>
      <c r="E694" s="1">
        <f t="shared" si="62"/>
        <v>0</v>
      </c>
      <c r="F694" s="1">
        <f t="shared" si="63"/>
        <v>0</v>
      </c>
      <c r="H694" t="b">
        <f t="shared" si="64"/>
        <v>1</v>
      </c>
      <c r="I694" t="str">
        <f t="shared" si="65"/>
        <v>05</v>
      </c>
    </row>
    <row r="695" spans="1:9" ht="12.75" customHeight="1">
      <c r="A695" t="str">
        <f t="shared" si="61"/>
        <v>2.3.7.2.4.06.00 - Resultados Apurados por Extinção, Fusão e Cisão</v>
      </c>
      <c r="B695" s="3" t="s">
        <v>2797</v>
      </c>
      <c r="C695" s="4">
        <v>-374119.29</v>
      </c>
      <c r="D695" s="1"/>
      <c r="E695" s="1">
        <f t="shared" si="62"/>
        <v>0</v>
      </c>
      <c r="F695" s="1">
        <f t="shared" si="63"/>
        <v>0</v>
      </c>
      <c r="H695" t="b">
        <f t="shared" si="64"/>
        <v>1</v>
      </c>
      <c r="I695" t="str">
        <f t="shared" si="65"/>
        <v>06</v>
      </c>
    </row>
    <row r="696" spans="1:9" ht="25.5" customHeight="1">
      <c r="A696" t="str">
        <f t="shared" si="61"/>
        <v>2.3.7.2.5.00.00 - Lucros e Prejuízos Acumulados - Inter OFSS - 
 Município</v>
      </c>
      <c r="B696" s="5" t="s">
        <v>2798</v>
      </c>
      <c r="C696" s="6">
        <v>1069337763.0700001</v>
      </c>
      <c r="D696" s="1"/>
      <c r="E696" s="1">
        <f t="shared" si="62"/>
        <v>1069337763.0700001</v>
      </c>
      <c r="F696" s="1">
        <f t="shared" si="63"/>
        <v>0</v>
      </c>
      <c r="G696" s="14"/>
      <c r="H696" t="b">
        <f t="shared" si="64"/>
        <v>1</v>
      </c>
      <c r="I696" t="str">
        <f t="shared" si="65"/>
        <v>00</v>
      </c>
    </row>
    <row r="697" spans="1:9" ht="12.75" customHeight="1">
      <c r="A697" t="str">
        <f t="shared" si="61"/>
        <v>2.3.7.2.5.01.00 - Lucros e Prejuízos do Exercício</v>
      </c>
      <c r="B697" s="3" t="s">
        <v>2799</v>
      </c>
      <c r="C697" s="4">
        <v>158434158.88999999</v>
      </c>
      <c r="D697" s="1"/>
      <c r="E697" s="1">
        <f t="shared" si="62"/>
        <v>0</v>
      </c>
      <c r="F697" s="1">
        <f t="shared" si="63"/>
        <v>0</v>
      </c>
      <c r="H697" t="b">
        <f t="shared" si="64"/>
        <v>1</v>
      </c>
      <c r="I697" t="str">
        <f t="shared" si="65"/>
        <v>01</v>
      </c>
    </row>
    <row r="698" spans="1:9" ht="25.5" customHeight="1">
      <c r="A698" t="str">
        <f t="shared" si="61"/>
        <v>2.3.7.2.5.02.00 - Lucros e Prejuízos Acumulados de Exercícios 
 Anteriores</v>
      </c>
      <c r="B698" s="5" t="s">
        <v>2800</v>
      </c>
      <c r="C698" s="6">
        <v>715026424.73000002</v>
      </c>
      <c r="D698" s="1"/>
      <c r="E698" s="1">
        <f t="shared" si="62"/>
        <v>0</v>
      </c>
      <c r="F698" s="1">
        <f t="shared" si="63"/>
        <v>0</v>
      </c>
      <c r="H698" t="b">
        <f t="shared" si="64"/>
        <v>1</v>
      </c>
      <c r="I698" t="str">
        <f t="shared" si="65"/>
        <v>02</v>
      </c>
    </row>
    <row r="699" spans="1:9" ht="12.75" customHeight="1">
      <c r="A699" t="str">
        <f t="shared" si="61"/>
        <v>2.3.7.2.5.03.00 - Ajustes de Exercícios Anteriores</v>
      </c>
      <c r="B699" s="3" t="s">
        <v>2801</v>
      </c>
      <c r="C699" s="4">
        <v>177768118.69</v>
      </c>
      <c r="D699" s="1"/>
      <c r="E699" s="1">
        <f t="shared" si="62"/>
        <v>0</v>
      </c>
      <c r="F699" s="1">
        <f t="shared" si="63"/>
        <v>0</v>
      </c>
      <c r="H699" t="b">
        <f t="shared" si="64"/>
        <v>1</v>
      </c>
      <c r="I699" t="str">
        <f t="shared" si="65"/>
        <v>03</v>
      </c>
    </row>
    <row r="700" spans="1:9" ht="12.75" customHeight="1">
      <c r="A700" t="str">
        <f t="shared" si="61"/>
        <v>2.3.7.2.5.04.00 - Lucros a Destinar do Exercício</v>
      </c>
      <c r="B700" s="5" t="s">
        <v>2802</v>
      </c>
      <c r="C700" s="6">
        <v>0</v>
      </c>
      <c r="D700" s="1"/>
      <c r="E700" s="1">
        <f t="shared" si="62"/>
        <v>0</v>
      </c>
      <c r="F700" s="1">
        <f t="shared" si="63"/>
        <v>0</v>
      </c>
      <c r="H700" t="b">
        <f t="shared" si="64"/>
        <v>1</v>
      </c>
      <c r="I700" t="str">
        <f t="shared" si="65"/>
        <v>04</v>
      </c>
    </row>
    <row r="701" spans="1:9" ht="12.75" customHeight="1">
      <c r="A701" t="str">
        <f t="shared" si="61"/>
        <v>2.3.7.2.5.05.00 - Lucros a Destinar de Exercícios Anteriores</v>
      </c>
      <c r="B701" s="3" t="s">
        <v>2803</v>
      </c>
      <c r="C701" s="4">
        <v>18107436.68</v>
      </c>
      <c r="D701" s="1"/>
      <c r="E701" s="1">
        <f t="shared" si="62"/>
        <v>0</v>
      </c>
      <c r="F701" s="1">
        <f t="shared" si="63"/>
        <v>0</v>
      </c>
      <c r="H701" t="b">
        <f t="shared" si="64"/>
        <v>1</v>
      </c>
      <c r="I701" t="str">
        <f t="shared" si="65"/>
        <v>05</v>
      </c>
    </row>
    <row r="702" spans="1:9" ht="12.75" customHeight="1">
      <c r="A702" t="str">
        <f t="shared" si="61"/>
        <v>2.3.7.2.5.06.00 - Resultados Apurados por Extinção, Fusão e Cisão</v>
      </c>
      <c r="B702" s="5" t="s">
        <v>2804</v>
      </c>
      <c r="C702" s="6">
        <v>1624.08</v>
      </c>
      <c r="D702" s="1"/>
      <c r="E702" s="1">
        <f t="shared" si="62"/>
        <v>0</v>
      </c>
      <c r="F702" s="1">
        <f t="shared" si="63"/>
        <v>0</v>
      </c>
      <c r="H702" t="b">
        <f t="shared" si="64"/>
        <v>1</v>
      </c>
      <c r="I702" t="str">
        <f t="shared" si="65"/>
        <v>06</v>
      </c>
    </row>
    <row r="703" spans="1:9" ht="12.75" customHeight="1">
      <c r="A703" t="str">
        <f t="shared" si="61"/>
        <v>2.3.9.0.0.00.00 - (-) Ações/Cotas em Tesouraria</v>
      </c>
      <c r="B703" s="3" t="s">
        <v>2805</v>
      </c>
      <c r="C703" s="4">
        <v>88923623.879999995</v>
      </c>
      <c r="D703" s="1"/>
      <c r="E703" s="1">
        <f>E704+E710</f>
        <v>46887.979999999996</v>
      </c>
      <c r="F703" s="1">
        <f>F704+F710</f>
        <v>88876735.899999991</v>
      </c>
      <c r="H703" t="b">
        <f t="shared" si="64"/>
        <v>1</v>
      </c>
      <c r="I703" t="str">
        <f t="shared" si="65"/>
        <v>00</v>
      </c>
    </row>
    <row r="704" spans="1:9" ht="12.75" customHeight="1">
      <c r="A704" t="str">
        <f t="shared" si="61"/>
        <v>2.3.9.1.0.00.00 - (-) Ações em Tesouraria</v>
      </c>
      <c r="B704" s="5" t="s">
        <v>2806</v>
      </c>
      <c r="C704" s="6">
        <v>88879899.799999997</v>
      </c>
      <c r="D704" s="1"/>
      <c r="E704" s="1">
        <f>E705+E706+E707+E708+E709</f>
        <v>5395.23</v>
      </c>
      <c r="F704" s="1">
        <f>F705+F706+F707+F708+F709</f>
        <v>88874504.569999993</v>
      </c>
      <c r="H704" t="b">
        <f t="shared" si="64"/>
        <v>1</v>
      </c>
      <c r="I704" t="str">
        <f t="shared" si="65"/>
        <v>00</v>
      </c>
    </row>
    <row r="705" spans="1:9" ht="12.75" customHeight="1">
      <c r="A705" t="str">
        <f t="shared" si="61"/>
        <v>2.3.9.1.1.00.00 - (-) Ações em Tesouraria - Consolidação</v>
      </c>
      <c r="B705" s="3" t="s">
        <v>2807</v>
      </c>
      <c r="C705" s="4">
        <v>88874504.569999993</v>
      </c>
      <c r="D705" s="1"/>
      <c r="E705" s="1">
        <f>SUMIF(A705:B705,"*intra*",C705:D705)+SUMIF(A705:B705,"*inter*",C705:D705)</f>
        <v>0</v>
      </c>
      <c r="F705" s="1">
        <f>SUMIF(A705:B705,"*consolidação*",C705:D705)</f>
        <v>88874504.569999993</v>
      </c>
      <c r="H705" t="b">
        <f t="shared" si="64"/>
        <v>1</v>
      </c>
      <c r="I705" t="str">
        <f t="shared" si="65"/>
        <v>00</v>
      </c>
    </row>
    <row r="706" spans="1:9" ht="12.75" customHeight="1">
      <c r="A706" t="str">
        <f t="shared" si="61"/>
        <v>2.3.9.1.2.00.00 - (-) Ações em Tesouraria - Intra OFSS</v>
      </c>
      <c r="B706" s="5" t="s">
        <v>2808</v>
      </c>
      <c r="C706" s="6">
        <v>0</v>
      </c>
      <c r="D706" s="1"/>
      <c r="E706" s="1">
        <f>SUMIF(A706:B706,"*intra*",C706:D706)+SUMIF(A706:B706,"*inter*",C706:D706)</f>
        <v>0</v>
      </c>
      <c r="F706" s="1">
        <f>SUMIF(A706:B706,"*consolidação*",C706:D706)</f>
        <v>0</v>
      </c>
      <c r="H706" t="b">
        <f t="shared" si="64"/>
        <v>1</v>
      </c>
      <c r="I706" t="str">
        <f t="shared" si="65"/>
        <v>00</v>
      </c>
    </row>
    <row r="707" spans="1:9" ht="12.75" customHeight="1">
      <c r="A707" t="str">
        <f t="shared" si="61"/>
        <v>2.3.9.1.3.00.00 - (-) Ações em Tesouraria - Inter OFSS - União</v>
      </c>
      <c r="B707" s="3" t="s">
        <v>2809</v>
      </c>
      <c r="C707" s="4">
        <v>5395.23</v>
      </c>
      <c r="D707" s="1"/>
      <c r="E707" s="1">
        <f>SUMIF(A707:B707,"*intra*",C707:D707)+SUMIF(A707:B707,"*inter*",C707:D707)</f>
        <v>5395.23</v>
      </c>
      <c r="F707" s="1">
        <f>SUMIF(A707:B707,"*consolidação*",C707:D707)</f>
        <v>0</v>
      </c>
      <c r="H707" t="b">
        <f t="shared" si="64"/>
        <v>1</v>
      </c>
      <c r="I707" t="str">
        <f t="shared" si="65"/>
        <v>00</v>
      </c>
    </row>
    <row r="708" spans="1:9" ht="12.75" customHeight="1">
      <c r="A708" t="str">
        <f t="shared" ref="A708:A738" si="66">TRIM(B708)</f>
        <v>2.3.9.1.4.00.00 - (-) Ações em Tesouraria - Inter OFSS - Estado</v>
      </c>
      <c r="B708" s="5" t="s">
        <v>2810</v>
      </c>
      <c r="C708" s="6"/>
      <c r="D708" s="1"/>
      <c r="E708" s="1">
        <f>SUMIF(A708:B708,"*intra*",C708:D708)+SUMIF(A708:B708,"*inter*",C708:D708)</f>
        <v>0</v>
      </c>
      <c r="F708" s="1">
        <f>SUMIF(A708:B708,"*consolidação*",C708:D708)</f>
        <v>0</v>
      </c>
      <c r="H708" t="b">
        <f t="shared" si="64"/>
        <v>1</v>
      </c>
      <c r="I708" t="str">
        <f t="shared" si="65"/>
        <v>00</v>
      </c>
    </row>
    <row r="709" spans="1:9" ht="12.75" customHeight="1">
      <c r="A709" t="str">
        <f t="shared" si="66"/>
        <v>2.3.9.1.5.00.00 - (-) Ações em Tesouraria - Inter OFSS - Município</v>
      </c>
      <c r="B709" s="3" t="s">
        <v>2811</v>
      </c>
      <c r="C709" s="4">
        <v>0</v>
      </c>
      <c r="D709" s="1"/>
      <c r="E709" s="1">
        <f>SUMIF(A709:B709,"*intra*",C709:D709)+SUMIF(A709:B709,"*inter*",C709:D709)</f>
        <v>0</v>
      </c>
      <c r="F709" s="1">
        <f>SUMIF(A709:B709,"*consolidação*",C709:D709)</f>
        <v>0</v>
      </c>
      <c r="H709" t="b">
        <f t="shared" si="64"/>
        <v>1</v>
      </c>
      <c r="I709" t="str">
        <f t="shared" si="65"/>
        <v>00</v>
      </c>
    </row>
    <row r="710" spans="1:9" ht="12.75" customHeight="1">
      <c r="A710" t="str">
        <f t="shared" si="66"/>
        <v>2.3.9.2.0.00.00 - (-) Cotas em Tesouraria</v>
      </c>
      <c r="B710" s="5" t="s">
        <v>2812</v>
      </c>
      <c r="C710" s="6">
        <v>43724.08</v>
      </c>
      <c r="D710" s="1"/>
      <c r="E710" s="1">
        <f>E711+E712+E713+E714+E715</f>
        <v>41492.75</v>
      </c>
      <c r="F710" s="1">
        <f>F711+F712+F713+F714+F715</f>
        <v>2231.33</v>
      </c>
      <c r="H710" t="b">
        <f t="shared" si="64"/>
        <v>1</v>
      </c>
      <c r="I710" t="str">
        <f t="shared" si="65"/>
        <v>00</v>
      </c>
    </row>
    <row r="711" spans="1:9" ht="12.75" customHeight="1">
      <c r="A711" t="str">
        <f t="shared" si="66"/>
        <v>2.3.9.2.1.00.00 - (-) Cotas em Tesouraria - Consolidação</v>
      </c>
      <c r="B711" s="3" t="s">
        <v>2813</v>
      </c>
      <c r="C711" s="4">
        <v>2231.33</v>
      </c>
      <c r="D711" s="1"/>
      <c r="E711" s="1">
        <f t="shared" ref="E711:E725" si="67">SUMIF(A711:B711,"*intra*",C711:D711)+SUMIF(A711:B711,"*inter*",C711:D711)</f>
        <v>0</v>
      </c>
      <c r="F711" s="1">
        <f t="shared" ref="F711:F725" si="68">SUMIF(A711:B711,"*consolidação*",C711:D711)</f>
        <v>2231.33</v>
      </c>
      <c r="H711" t="b">
        <f t="shared" si="64"/>
        <v>1</v>
      </c>
      <c r="I711" t="str">
        <f t="shared" si="65"/>
        <v>00</v>
      </c>
    </row>
    <row r="712" spans="1:9" ht="12.75" customHeight="1">
      <c r="A712" t="str">
        <f t="shared" si="66"/>
        <v>2.3.9.2.2.00.00 - (-) Cotas em Tesouraria - Intra OFSS</v>
      </c>
      <c r="B712" s="5" t="s">
        <v>2814</v>
      </c>
      <c r="C712" s="6">
        <v>536.04</v>
      </c>
      <c r="D712" s="1"/>
      <c r="E712" s="1">
        <f t="shared" si="67"/>
        <v>536.04</v>
      </c>
      <c r="F712" s="1">
        <f t="shared" si="68"/>
        <v>0</v>
      </c>
      <c r="H712" t="b">
        <f t="shared" si="64"/>
        <v>1</v>
      </c>
      <c r="I712" t="str">
        <f t="shared" si="65"/>
        <v>00</v>
      </c>
    </row>
    <row r="713" spans="1:9" ht="12.75" customHeight="1">
      <c r="A713" t="str">
        <f t="shared" si="66"/>
        <v>2.3.9.2.3.00.00 - (-) Cotas em Tesouraria - Inter OFSS - União</v>
      </c>
      <c r="B713" s="3" t="s">
        <v>2815</v>
      </c>
      <c r="C713" s="4">
        <v>0</v>
      </c>
      <c r="D713" s="1"/>
      <c r="E713" s="1">
        <f t="shared" si="67"/>
        <v>0</v>
      </c>
      <c r="F713" s="1">
        <f t="shared" si="68"/>
        <v>0</v>
      </c>
      <c r="H713" t="b">
        <f t="shared" si="64"/>
        <v>1</v>
      </c>
      <c r="I713" t="str">
        <f t="shared" si="65"/>
        <v>00</v>
      </c>
    </row>
    <row r="714" spans="1:9" ht="12.75" customHeight="1">
      <c r="A714" t="str">
        <f t="shared" si="66"/>
        <v>2.3.9.2.4.00.00 - (-) Cotas em Tesouraria - Inter OFSS - Estado</v>
      </c>
      <c r="B714" s="5" t="s">
        <v>2816</v>
      </c>
      <c r="C714" s="6">
        <v>0</v>
      </c>
      <c r="D714" s="1"/>
      <c r="E714" s="1">
        <f t="shared" si="67"/>
        <v>0</v>
      </c>
      <c r="F714" s="1">
        <f t="shared" si="68"/>
        <v>0</v>
      </c>
      <c r="H714" t="b">
        <f t="shared" si="64"/>
        <v>1</v>
      </c>
      <c r="I714" t="str">
        <f t="shared" si="65"/>
        <v>00</v>
      </c>
    </row>
    <row r="715" spans="1:9" ht="12.75" customHeight="1">
      <c r="A715" t="str">
        <f t="shared" si="66"/>
        <v>2.3.9.2.5.00.00 - (-) Cotas em Tesouraria - Inter OFSS - Município</v>
      </c>
      <c r="B715" s="3" t="s">
        <v>2817</v>
      </c>
      <c r="C715" s="4">
        <v>40956.71</v>
      </c>
      <c r="D715" s="1"/>
      <c r="E715" s="1">
        <f t="shared" si="67"/>
        <v>40956.71</v>
      </c>
      <c r="F715" s="1">
        <f t="shared" si="68"/>
        <v>0</v>
      </c>
      <c r="H715" t="b">
        <f t="shared" si="64"/>
        <v>1</v>
      </c>
      <c r="I715" t="str">
        <f t="shared" si="65"/>
        <v>00</v>
      </c>
    </row>
    <row r="716" spans="1:9" ht="12.75" customHeight="1">
      <c r="A716" t="str">
        <f t="shared" si="66"/>
        <v>Apuração do Saldo Patrimonial</v>
      </c>
      <c r="B716" s="5" t="s">
        <v>696</v>
      </c>
      <c r="C716" s="42"/>
      <c r="D716" s="1"/>
      <c r="E716" s="1">
        <f t="shared" si="67"/>
        <v>0</v>
      </c>
      <c r="F716" s="1">
        <f t="shared" si="68"/>
        <v>0</v>
      </c>
      <c r="H716" t="b">
        <f t="shared" si="64"/>
        <v>1</v>
      </c>
      <c r="I716" t="str">
        <f t="shared" si="65"/>
        <v xml:space="preserve">o </v>
      </c>
    </row>
    <row r="717" spans="1:9" ht="12.75" customHeight="1">
      <c r="A717" t="str">
        <f t="shared" si="66"/>
        <v>Apuração do Saldo Patrimonial</v>
      </c>
      <c r="B717" s="3" t="s">
        <v>2818</v>
      </c>
      <c r="C717" s="31"/>
      <c r="D717" s="1"/>
      <c r="E717" s="1">
        <f t="shared" si="67"/>
        <v>0</v>
      </c>
      <c r="F717" s="1">
        <f t="shared" si="68"/>
        <v>0</v>
      </c>
      <c r="H717" t="b">
        <f t="shared" si="64"/>
        <v>1</v>
      </c>
      <c r="I717" t="str">
        <f t="shared" si="65"/>
        <v xml:space="preserve">o </v>
      </c>
    </row>
    <row r="718" spans="1:9" ht="12.75" customHeight="1">
      <c r="A718" t="str">
        <f t="shared" si="66"/>
        <v>Ativo Financeiro</v>
      </c>
      <c r="B718" s="5" t="s">
        <v>2819</v>
      </c>
      <c r="C718" s="6">
        <v>155717293140.95999</v>
      </c>
      <c r="D718" s="1"/>
      <c r="E718" s="1">
        <f t="shared" si="67"/>
        <v>0</v>
      </c>
      <c r="F718" s="1">
        <f t="shared" si="68"/>
        <v>0</v>
      </c>
      <c r="H718" t="b">
        <f t="shared" si="64"/>
        <v>1</v>
      </c>
      <c r="I718" t="str">
        <f t="shared" si="65"/>
        <v>nc</v>
      </c>
    </row>
    <row r="719" spans="1:9" ht="12.75" customHeight="1">
      <c r="A719" t="str">
        <f t="shared" si="66"/>
        <v>Ativo Permanente</v>
      </c>
      <c r="B719" s="3" t="s">
        <v>2820</v>
      </c>
      <c r="C719" s="4">
        <v>623326536023.06995</v>
      </c>
      <c r="D719" s="1"/>
      <c r="E719" s="1">
        <f t="shared" si="67"/>
        <v>0</v>
      </c>
      <c r="F719" s="1">
        <f t="shared" si="68"/>
        <v>0</v>
      </c>
      <c r="H719" t="b">
        <f t="shared" si="64"/>
        <v>1</v>
      </c>
      <c r="I719" t="str">
        <f t="shared" si="65"/>
        <v>an</v>
      </c>
    </row>
    <row r="720" spans="1:9" ht="12.75" customHeight="1">
      <c r="A720" t="str">
        <f t="shared" si="66"/>
        <v>Passivo Financeiro</v>
      </c>
      <c r="B720" s="5" t="s">
        <v>2821</v>
      </c>
      <c r="C720" s="6">
        <v>100921590049.48</v>
      </c>
      <c r="D720" s="1"/>
      <c r="E720" s="1">
        <f>E721+E722+E723+E724</f>
        <v>0</v>
      </c>
      <c r="F720" s="1">
        <f>F721+F722+F723+F724</f>
        <v>0</v>
      </c>
      <c r="H720" t="b">
        <f>IF(I720="00",C720=E720+F720,TRUE)</f>
        <v>1</v>
      </c>
      <c r="I720" t="str">
        <f>MID(A720,11,2)</f>
        <v>na</v>
      </c>
    </row>
    <row r="721" spans="1:9" ht="12.75" customHeight="1">
      <c r="A721" t="str">
        <f t="shared" si="66"/>
        <v>2.1.0.0.0.00.00 - Passivo Circulante - Financeiro</v>
      </c>
      <c r="B721" s="43" t="s">
        <v>2822</v>
      </c>
      <c r="C721" s="4">
        <v>45063922656.339996</v>
      </c>
      <c r="D721" s="1"/>
      <c r="E721" s="1">
        <f t="shared" ref="E721:E724" si="69">SUMIF(A721:B721,"*intra*",C721:D721)+SUMIF(A721:B721,"*inter*",C721:D721)</f>
        <v>0</v>
      </c>
      <c r="F721" s="1">
        <f t="shared" ref="F721:F724" si="70">SUMIF(A721:B721,"*consolidação*",C721:D721)</f>
        <v>0</v>
      </c>
      <c r="H721" t="b">
        <f>IF(I721="00",C721=E721+F721,TRUE)</f>
        <v>0</v>
      </c>
      <c r="I721" t="str">
        <f t="shared" ref="I721:I724" si="71">MID(A721,11,2)</f>
        <v>00</v>
      </c>
    </row>
    <row r="722" spans="1:9" ht="12.75" customHeight="1">
      <c r="A722" t="str">
        <f t="shared" si="66"/>
        <v>2.2.0.0.0.00.00 - Passivo Não Circulante - Financeiro</v>
      </c>
      <c r="B722" s="43" t="s">
        <v>2823</v>
      </c>
      <c r="C722" s="6">
        <v>40092891310.019997</v>
      </c>
      <c r="D722" s="1"/>
      <c r="E722" s="1">
        <f t="shared" si="69"/>
        <v>0</v>
      </c>
      <c r="F722" s="1">
        <f t="shared" si="70"/>
        <v>0</v>
      </c>
      <c r="H722" t="b">
        <f t="shared" ref="H722:H724" si="72">IF(I722="00",C722=E722+F722,TRUE)</f>
        <v>0</v>
      </c>
      <c r="I722" t="str">
        <f t="shared" si="71"/>
        <v>00</v>
      </c>
    </row>
    <row r="723" spans="1:9" ht="12.75" customHeight="1">
      <c r="A723" t="str">
        <f t="shared" si="66"/>
        <v>6.3.1.1.0.00.00 - RP Não Processados a Liquidar</v>
      </c>
      <c r="B723" s="43" t="s">
        <v>2824</v>
      </c>
      <c r="C723" s="4">
        <v>7547444691.04</v>
      </c>
      <c r="D723" s="1"/>
      <c r="E723" s="1">
        <f t="shared" si="69"/>
        <v>0</v>
      </c>
      <c r="F723" s="1">
        <f t="shared" si="70"/>
        <v>0</v>
      </c>
      <c r="H723" t="b">
        <f t="shared" si="72"/>
        <v>0</v>
      </c>
      <c r="I723" t="str">
        <f t="shared" si="71"/>
        <v>00</v>
      </c>
    </row>
    <row r="724" spans="1:9" ht="12.75" customHeight="1">
      <c r="A724" t="str">
        <f t="shared" si="66"/>
        <v>6.3.1.7.1.00.00 - RP Não Processados a Liquidar- Inscrição no Exercício</v>
      </c>
      <c r="B724" s="43" t="s">
        <v>2825</v>
      </c>
      <c r="C724" s="6">
        <v>8217331392.0799999</v>
      </c>
      <c r="D724" s="1"/>
      <c r="E724" s="1">
        <f t="shared" si="69"/>
        <v>0</v>
      </c>
      <c r="F724" s="1">
        <f t="shared" si="70"/>
        <v>0</v>
      </c>
      <c r="H724" t="b">
        <f t="shared" si="72"/>
        <v>0</v>
      </c>
      <c r="I724" t="str">
        <f t="shared" si="71"/>
        <v>00</v>
      </c>
    </row>
    <row r="725" spans="1:9" ht="12.75" customHeight="1">
      <c r="A725" t="str">
        <f t="shared" si="66"/>
        <v>Passivo Permanente</v>
      </c>
      <c r="B725" s="3" t="s">
        <v>2826</v>
      </c>
      <c r="C725" s="4">
        <v>506454569757.58002</v>
      </c>
      <c r="D725" s="1"/>
      <c r="E725" s="1">
        <f t="shared" si="67"/>
        <v>0</v>
      </c>
      <c r="F725" s="1">
        <f t="shared" si="68"/>
        <v>0</v>
      </c>
      <c r="H725" t="b">
        <f t="shared" si="64"/>
        <v>1</v>
      </c>
      <c r="I725" t="str">
        <f t="shared" si="65"/>
        <v>rm</v>
      </c>
    </row>
    <row r="726" spans="1:9" ht="12.75" customHeight="1">
      <c r="A726" t="str">
        <f t="shared" si="66"/>
        <v>Saldo Patrimonial</v>
      </c>
      <c r="B726" s="5" t="s">
        <v>2827</v>
      </c>
      <c r="C726" s="6">
        <v>171667669356.97</v>
      </c>
      <c r="D726" s="1"/>
      <c r="E726" s="1">
        <f>E718+E719-E720-E725</f>
        <v>0</v>
      </c>
      <c r="F726" s="1">
        <f>F718+F719-F720-F725</f>
        <v>0</v>
      </c>
      <c r="H726" t="b">
        <f t="shared" si="64"/>
        <v>1</v>
      </c>
      <c r="I726" t="str">
        <f t="shared" si="65"/>
        <v>im</v>
      </c>
    </row>
    <row r="727" spans="1:9" ht="12.75" customHeight="1">
      <c r="A727" t="str">
        <f t="shared" si="66"/>
        <v>Contas de Compensação</v>
      </c>
      <c r="B727" s="3" t="s">
        <v>2828</v>
      </c>
      <c r="C727" s="31"/>
      <c r="D727" s="1"/>
      <c r="E727" s="1"/>
      <c r="F727" s="1"/>
    </row>
    <row r="728" spans="1:9" ht="12.75" customHeight="1">
      <c r="A728" t="str">
        <f t="shared" si="66"/>
        <v>Contas de Compensação</v>
      </c>
      <c r="B728" s="5" t="s">
        <v>2829</v>
      </c>
      <c r="C728" s="42"/>
      <c r="D728" s="1"/>
      <c r="E728" s="1"/>
      <c r="F728" s="1"/>
    </row>
    <row r="729" spans="1:9" ht="12.75" customHeight="1">
      <c r="A729" t="str">
        <f t="shared" si="66"/>
        <v>8.1.1.0.0.00.00 - Execução dos Atos Potenciais Ativos</v>
      </c>
      <c r="B729" s="3" t="s">
        <v>2830</v>
      </c>
      <c r="C729" s="4">
        <v>48043526317.470001</v>
      </c>
      <c r="D729" s="1"/>
      <c r="E729" s="1"/>
      <c r="F729" s="1"/>
    </row>
    <row r="730" spans="1:9" ht="12.75" customHeight="1">
      <c r="A730" t="str">
        <f t="shared" si="66"/>
        <v>8.1.1.1.0.00.00 - Execução de Garantias e Contragarantias Recebidas</v>
      </c>
      <c r="B730" s="5" t="s">
        <v>2831</v>
      </c>
      <c r="C730" s="6">
        <v>8499204945.5799999</v>
      </c>
      <c r="D730" s="1"/>
      <c r="E730" s="1"/>
      <c r="F730" s="1"/>
    </row>
    <row r="731" spans="1:9" ht="25.5" customHeight="1">
      <c r="A731" t="str">
        <f t="shared" si="66"/>
        <v>8.1.1.2.0.00.00 - Execução de Direitos Conveniados e Outros 
 Instrumentos Congêneres</v>
      </c>
      <c r="B731" s="3" t="s">
        <v>5684</v>
      </c>
      <c r="C731" s="4">
        <v>10364422357.209999</v>
      </c>
      <c r="D731" s="1"/>
      <c r="E731" s="1"/>
      <c r="F731" s="1"/>
    </row>
    <row r="732" spans="1:9" ht="12.75" customHeight="1">
      <c r="A732" t="str">
        <f t="shared" si="66"/>
        <v>8.1.1.3.0.00.00 - Execução de Direitos Contratuais</v>
      </c>
      <c r="B732" s="5" t="s">
        <v>2832</v>
      </c>
      <c r="C732" s="6">
        <v>4108978426.8099999</v>
      </c>
      <c r="D732" s="1"/>
      <c r="E732" s="1"/>
      <c r="F732" s="1"/>
    </row>
    <row r="733" spans="1:9" ht="12.75" customHeight="1">
      <c r="A733" t="str">
        <f t="shared" si="66"/>
        <v>8.1.1.9.0.00.00 - Execução de Outros Atos Potenciais Ativos</v>
      </c>
      <c r="B733" s="3" t="s">
        <v>2833</v>
      </c>
      <c r="C733" s="4">
        <v>25070920587.869999</v>
      </c>
      <c r="D733" s="1"/>
      <c r="E733" s="1"/>
      <c r="F733" s="1"/>
    </row>
    <row r="734" spans="1:9" ht="12.75" customHeight="1">
      <c r="A734" t="str">
        <f t="shared" si="66"/>
        <v>8.1.2.0.0.00.00 - Execução dos Atos Potenciais Passivos</v>
      </c>
      <c r="B734" s="5" t="s">
        <v>2834</v>
      </c>
      <c r="C734" s="6">
        <v>289093786342.64001</v>
      </c>
      <c r="D734" s="1"/>
      <c r="E734" s="1"/>
      <c r="F734" s="1"/>
    </row>
    <row r="735" spans="1:9" ht="12.75" customHeight="1">
      <c r="A735" t="str">
        <f t="shared" si="66"/>
        <v>8.1.2.1.0.00.00 - Execução de Garantias e Contragarantias Concedidas</v>
      </c>
      <c r="B735" s="3" t="s">
        <v>2835</v>
      </c>
      <c r="C735" s="4">
        <v>39067135124.870003</v>
      </c>
      <c r="D735" s="1"/>
      <c r="E735" s="1"/>
      <c r="F735" s="1"/>
    </row>
    <row r="736" spans="1:9" ht="25.5" customHeight="1">
      <c r="A736" t="str">
        <f t="shared" si="66"/>
        <v>8.1.2.2.0.00.00 - Execução de Obrigações Conveniadas e Outros 
 Instrumentos Congêneres</v>
      </c>
      <c r="B736" s="5" t="s">
        <v>5685</v>
      </c>
      <c r="C736" s="6">
        <v>4504999828.6199999</v>
      </c>
      <c r="D736" s="1"/>
      <c r="E736" s="1"/>
      <c r="F736" s="1"/>
    </row>
    <row r="737" spans="1:9" ht="12.75" customHeight="1">
      <c r="A737" t="str">
        <f t="shared" si="66"/>
        <v>8.1.2.3.0.00.00 - Execução de Obrigações Contratuais</v>
      </c>
      <c r="B737" s="3" t="s">
        <v>2836</v>
      </c>
      <c r="C737" s="4">
        <v>238398731500.32999</v>
      </c>
      <c r="D737" s="1"/>
      <c r="E737" s="1"/>
      <c r="F737" s="1"/>
    </row>
    <row r="738" spans="1:9" ht="12.75" customHeight="1">
      <c r="A738" t="str">
        <f t="shared" si="66"/>
        <v>8.1.2.9.0.00.00 - Execução de Outros Atos Potenciais Passivos</v>
      </c>
      <c r="B738" s="5" t="s">
        <v>2837</v>
      </c>
      <c r="C738" s="6">
        <v>7122919888.8199997</v>
      </c>
      <c r="D738" s="1"/>
      <c r="E738" s="1"/>
      <c r="F738" s="1"/>
    </row>
    <row r="739" spans="1:9">
      <c r="C739" s="1"/>
      <c r="D739" s="1"/>
      <c r="E739" s="1"/>
      <c r="F739" s="1"/>
    </row>
    <row r="745" spans="1:9">
      <c r="B745" s="87" t="s">
        <v>704</v>
      </c>
      <c r="C745" s="87"/>
    </row>
    <row r="746" spans="1:9">
      <c r="A746" s="2"/>
      <c r="B746" s="2" t="s">
        <v>31</v>
      </c>
      <c r="C746" s="2" t="s">
        <v>704</v>
      </c>
      <c r="E746" s="2" t="s">
        <v>32</v>
      </c>
      <c r="F746" s="2" t="s">
        <v>33</v>
      </c>
      <c r="H746" s="2" t="s">
        <v>34</v>
      </c>
    </row>
    <row r="747" spans="1:9">
      <c r="A747" t="str">
        <f>TRIM(B747)</f>
        <v>1.0.0.0.0.00.00 - Ativo</v>
      </c>
      <c r="B747" s="3" t="s">
        <v>2109</v>
      </c>
      <c r="C747" s="4">
        <v>1393970150773.3301</v>
      </c>
      <c r="D747" s="1"/>
      <c r="E747" s="1">
        <f>E748+E882</f>
        <v>52722560194.279999</v>
      </c>
      <c r="F747" s="1">
        <f>F748+F882</f>
        <v>1341247590579.0503</v>
      </c>
      <c r="H747" t="b">
        <f>IF(I747="00",C747=E747+F747,TRUE)</f>
        <v>1</v>
      </c>
      <c r="I747" t="str">
        <f>MID(A747,11,2)</f>
        <v>00</v>
      </c>
    </row>
    <row r="748" spans="1:9">
      <c r="A748" t="str">
        <f t="shared" ref="A748:A811" si="73">TRIM(B748)</f>
        <v>1.1.0.0.0.00.00 - Ativo Circulante</v>
      </c>
      <c r="B748" s="5" t="s">
        <v>2110</v>
      </c>
      <c r="C748" s="6">
        <v>286045434781.14001</v>
      </c>
      <c r="D748" s="1"/>
      <c r="E748" s="1">
        <f>E749+E755+E797+E822+E831+E848+E865</f>
        <v>10207924148.01</v>
      </c>
      <c r="F748" s="1">
        <f>F749+F755+F797+F822+F831+F848+F865</f>
        <v>275837510633.13</v>
      </c>
      <c r="H748" t="b">
        <f t="shared" ref="H748:H820" si="74">IF(I748="00",C748=E748+F748,TRUE)</f>
        <v>1</v>
      </c>
      <c r="I748" t="str">
        <f t="shared" ref="I748:I821" si="75">MID(A748,11,2)</f>
        <v>00</v>
      </c>
    </row>
    <row r="749" spans="1:9">
      <c r="A749" t="str">
        <f t="shared" si="73"/>
        <v>1.1.1.0.0.00.00 - Caixa e Equivalentes de Caixa</v>
      </c>
      <c r="B749" s="3" t="s">
        <v>2111</v>
      </c>
      <c r="C749" s="4">
        <v>116675725141.21001</v>
      </c>
      <c r="D749" s="1"/>
      <c r="E749" s="1">
        <f>E750+E753</f>
        <v>6314380911.7799997</v>
      </c>
      <c r="F749" s="1">
        <f>F750+F753</f>
        <v>110361344229.43001</v>
      </c>
      <c r="H749" t="b">
        <f t="shared" si="74"/>
        <v>1</v>
      </c>
      <c r="I749" t="str">
        <f t="shared" si="75"/>
        <v>00</v>
      </c>
    </row>
    <row r="750" spans="1:9">
      <c r="A750" t="str">
        <f t="shared" si="73"/>
        <v>1.1.1.1.0.00.00 - Caixa e Equivalentes de Caixa em Moeda Nacional</v>
      </c>
      <c r="B750" s="5" t="s">
        <v>2112</v>
      </c>
      <c r="C750" s="6">
        <v>116494728896.99001</v>
      </c>
      <c r="D750" s="1"/>
      <c r="E750" s="1">
        <f>E751+E752</f>
        <v>6314380911.7799997</v>
      </c>
      <c r="F750" s="1">
        <f>F751+F752</f>
        <v>110180347985.21001</v>
      </c>
      <c r="H750" t="b">
        <f t="shared" si="74"/>
        <v>1</v>
      </c>
      <c r="I750" t="str">
        <f t="shared" si="75"/>
        <v>00</v>
      </c>
    </row>
    <row r="751" spans="1:9" ht="25.5">
      <c r="A751" t="str">
        <f t="shared" si="73"/>
        <v>1.1.1.1.1.00.00 - Caixa e Equivalentes de Caixa em Moeda Nacional - 
 Consolidação</v>
      </c>
      <c r="B751" s="3" t="s">
        <v>2113</v>
      </c>
      <c r="C751" s="4">
        <v>110180347985.21001</v>
      </c>
      <c r="D751" s="1"/>
      <c r="E751" s="1">
        <f>SUMIF(A751:B751,"*intra*",C751:D751)+SUMIF(A751:B751,"*inter*",C751:D751)</f>
        <v>0</v>
      </c>
      <c r="F751" s="1">
        <f>SUMIF(A751:B751,"*consolidação*",C751:D751)</f>
        <v>110180347985.21001</v>
      </c>
      <c r="H751" t="b">
        <f t="shared" si="74"/>
        <v>1</v>
      </c>
      <c r="I751" t="str">
        <f t="shared" si="75"/>
        <v>00</v>
      </c>
    </row>
    <row r="752" spans="1:9" ht="25.5">
      <c r="A752" t="str">
        <f t="shared" si="73"/>
        <v>1.1.1.1.2.00.00 - Caixa e Equivalentes de Caixa em Moeda Nacional - 
 Intra OFSS</v>
      </c>
      <c r="B752" s="5" t="s">
        <v>2114</v>
      </c>
      <c r="C752" s="6">
        <v>6314380911.7799997</v>
      </c>
      <c r="D752" s="1"/>
      <c r="E752" s="1">
        <f>SUMIF(A752:B752,"*intra*",C752:D752)+SUMIF(A752:B752,"*inter*",C752:D752)</f>
        <v>6314380911.7799997</v>
      </c>
      <c r="F752" s="1">
        <f>SUMIF(A752:B752,"*consolidação*",C752:D752)</f>
        <v>0</v>
      </c>
      <c r="H752" t="b">
        <f t="shared" si="74"/>
        <v>1</v>
      </c>
      <c r="I752" t="str">
        <f t="shared" si="75"/>
        <v>00</v>
      </c>
    </row>
    <row r="753" spans="1:9">
      <c r="A753" t="str">
        <f t="shared" si="73"/>
        <v>1.1.1.2.0.00.00 - Caixa e Equivalentes de Caixa em Moeda Estrangeira</v>
      </c>
      <c r="B753" s="3" t="s">
        <v>2115</v>
      </c>
      <c r="C753" s="4">
        <v>180996244.22</v>
      </c>
      <c r="D753" s="1"/>
      <c r="E753" s="1">
        <f>E754</f>
        <v>0</v>
      </c>
      <c r="F753" s="1">
        <f>F754</f>
        <v>180996244.22</v>
      </c>
      <c r="H753" t="b">
        <f t="shared" si="74"/>
        <v>1</v>
      </c>
      <c r="I753" t="str">
        <f t="shared" si="75"/>
        <v>00</v>
      </c>
    </row>
    <row r="754" spans="1:9" ht="25.5">
      <c r="A754" t="str">
        <f t="shared" si="73"/>
        <v>1.1.1.2.1.00.00 - Caixa e Equivalentes de Caixa em Moeda Estrangeira 
 - Consolidação</v>
      </c>
      <c r="B754" s="5" t="s">
        <v>2116</v>
      </c>
      <c r="C754" s="6">
        <v>180996244.22</v>
      </c>
      <c r="D754" s="1"/>
      <c r="E754" s="1">
        <f>SUMIF(A754:B754,"*intra*",C754:D754)+SUMIF(A754:B754,"*inter*",C754:D754)</f>
        <v>0</v>
      </c>
      <c r="F754" s="1">
        <f>SUMIF(A754:B754,"*consolidação*",C754:D754)</f>
        <v>180996244.22</v>
      </c>
      <c r="H754" t="b">
        <f t="shared" si="74"/>
        <v>1</v>
      </c>
      <c r="I754" t="str">
        <f t="shared" si="75"/>
        <v>00</v>
      </c>
    </row>
    <row r="755" spans="1:9">
      <c r="A755" t="str">
        <f t="shared" si="73"/>
        <v>1.1.2.0.0.00.00 - Créditos a Curto Prazo</v>
      </c>
      <c r="B755" s="3" t="s">
        <v>2117</v>
      </c>
      <c r="C755" s="4">
        <v>49671503556.669998</v>
      </c>
      <c r="D755" s="1"/>
      <c r="E755" s="1">
        <f>E756+E762+E768+E773+E779+E785-E791</f>
        <v>2403740195.0599999</v>
      </c>
      <c r="F755" s="1">
        <f>F756+F762+F768+F773+F779+F785-F791</f>
        <v>47267763361.610001</v>
      </c>
      <c r="H755" t="b">
        <f t="shared" si="74"/>
        <v>1</v>
      </c>
      <c r="I755" t="str">
        <f t="shared" si="75"/>
        <v>00</v>
      </c>
    </row>
    <row r="756" spans="1:9">
      <c r="A756" t="str">
        <f t="shared" si="73"/>
        <v>1.1.2.1.0.00.00 - Créditos Tributários a Receber</v>
      </c>
      <c r="B756" s="5" t="s">
        <v>2118</v>
      </c>
      <c r="C756" s="6">
        <v>27811114649.32</v>
      </c>
      <c r="D756" s="1"/>
      <c r="E756" s="1">
        <f>E757+E758+E759+E760+E761</f>
        <v>843859006.22000003</v>
      </c>
      <c r="F756" s="1">
        <f>F757+F758+F759+F760+F761</f>
        <v>26967255643.099998</v>
      </c>
      <c r="H756" t="b">
        <f t="shared" si="74"/>
        <v>1</v>
      </c>
      <c r="I756" t="str">
        <f t="shared" si="75"/>
        <v>00</v>
      </c>
    </row>
    <row r="757" spans="1:9">
      <c r="A757" t="str">
        <f t="shared" si="73"/>
        <v>1.1.2.1.1.00.00 - Créditos Tributários a Receber - Consolidação</v>
      </c>
      <c r="B757" s="3" t="s">
        <v>2119</v>
      </c>
      <c r="C757" s="4">
        <v>26967255643.099998</v>
      </c>
      <c r="D757" s="1"/>
      <c r="E757" s="1">
        <f>SUMIF(A757:B757,"*intra*",C757:D757)+SUMIF(A757:B757,"*inter*",C757:D757)</f>
        <v>0</v>
      </c>
      <c r="F757" s="1">
        <f>SUMIF(A757:B757,"*consolidação*",C757:D757)</f>
        <v>26967255643.099998</v>
      </c>
      <c r="H757" t="b">
        <f t="shared" si="74"/>
        <v>1</v>
      </c>
      <c r="I757" t="str">
        <f t="shared" si="75"/>
        <v>00</v>
      </c>
    </row>
    <row r="758" spans="1:9">
      <c r="A758" t="str">
        <f t="shared" si="73"/>
        <v>1.1.2.1.2.00.00 - Créditos Tributários a Receber - Intra OFSS</v>
      </c>
      <c r="B758" s="5" t="s">
        <v>2120</v>
      </c>
      <c r="C758" s="6">
        <v>742173861.61000001</v>
      </c>
      <c r="D758" s="1"/>
      <c r="E758" s="1">
        <f>SUMIF(A758:B758,"*intra*",C758:D758)+SUMIF(A758:B758,"*inter*",C758:D758)</f>
        <v>742173861.61000001</v>
      </c>
      <c r="F758" s="1">
        <f>SUMIF(A758:B758,"*consolidação*",C758:D758)</f>
        <v>0</v>
      </c>
      <c r="H758" t="b">
        <f t="shared" si="74"/>
        <v>1</v>
      </c>
      <c r="I758" t="str">
        <f t="shared" si="75"/>
        <v>00</v>
      </c>
    </row>
    <row r="759" spans="1:9" ht="25.5">
      <c r="A759" t="str">
        <f t="shared" si="73"/>
        <v>1.1.2.1.3.00.00 - Créditos Tributários a Receber - Inter OFSS - 
 União</v>
      </c>
      <c r="B759" s="3" t="s">
        <v>2121</v>
      </c>
      <c r="C759" s="4">
        <v>95789587.010000005</v>
      </c>
      <c r="D759" s="1"/>
      <c r="E759" s="1">
        <f>SUMIF(A759:B759,"*intra*",C759:D759)+SUMIF(A759:B759,"*inter*",C759:D759)</f>
        <v>95789587.010000005</v>
      </c>
      <c r="F759" s="1">
        <f>SUMIF(A759:B759,"*consolidação*",C759:D759)</f>
        <v>0</v>
      </c>
      <c r="H759" t="b">
        <f t="shared" si="74"/>
        <v>1</v>
      </c>
      <c r="I759" t="str">
        <f t="shared" si="75"/>
        <v>00</v>
      </c>
    </row>
    <row r="760" spans="1:9" ht="25.5">
      <c r="A760" t="str">
        <f t="shared" si="73"/>
        <v>1.1.2.1.4.00.00 - Créditos Tributários a Receber - Inter OFSS – 
 Estado</v>
      </c>
      <c r="B760" s="5" t="s">
        <v>2122</v>
      </c>
      <c r="C760" s="6">
        <v>5540491.5099999998</v>
      </c>
      <c r="D760" s="1"/>
      <c r="E760" s="1">
        <f>SUMIF(A760:B760,"*intra*",C760:D760)+SUMIF(A760:B760,"*inter*",C760:D760)</f>
        <v>5540491.5099999998</v>
      </c>
      <c r="F760" s="1">
        <f>SUMIF(A760:B760,"*consolidação*",C760:D760)</f>
        <v>0</v>
      </c>
      <c r="H760" t="b">
        <f t="shared" si="74"/>
        <v>1</v>
      </c>
      <c r="I760" t="str">
        <f t="shared" si="75"/>
        <v>00</v>
      </c>
    </row>
    <row r="761" spans="1:9" ht="25.5">
      <c r="A761" t="str">
        <f t="shared" si="73"/>
        <v>1.1.2.1.5.00.00 - Créditos Tributários a Receber - Inter OFSS - 
 Município</v>
      </c>
      <c r="B761" s="3" t="s">
        <v>2123</v>
      </c>
      <c r="C761" s="4">
        <v>355066.09</v>
      </c>
      <c r="D761" s="1"/>
      <c r="E761" s="1">
        <f>SUMIF(A761:B761,"*intra*",C761:D761)+SUMIF(A761:B761,"*inter*",C761:D761)</f>
        <v>355066.09</v>
      </c>
      <c r="F761" s="1">
        <f>SUMIF(A761:B761,"*consolidação*",C761:D761)</f>
        <v>0</v>
      </c>
      <c r="H761" t="b">
        <f t="shared" si="74"/>
        <v>1</v>
      </c>
      <c r="I761" t="str">
        <f t="shared" si="75"/>
        <v>00</v>
      </c>
    </row>
    <row r="762" spans="1:9">
      <c r="A762" t="str">
        <f t="shared" si="73"/>
        <v>1.1.2.2.0.00.00 - Clientes</v>
      </c>
      <c r="B762" s="5" t="s">
        <v>2124</v>
      </c>
      <c r="C762" s="6">
        <v>1994238559.03</v>
      </c>
      <c r="D762" s="1"/>
      <c r="E762" s="1">
        <f>E763+E764+E765+E766+E767</f>
        <v>597606909.16999996</v>
      </c>
      <c r="F762" s="1">
        <f>F763+F764+F765+F766+F767</f>
        <v>1396631649.8599999</v>
      </c>
      <c r="H762" t="b">
        <f t="shared" si="74"/>
        <v>1</v>
      </c>
      <c r="I762" t="str">
        <f t="shared" si="75"/>
        <v>00</v>
      </c>
    </row>
    <row r="763" spans="1:9">
      <c r="A763" t="str">
        <f t="shared" si="73"/>
        <v>1.1.2.2.1.00.00 - Clientes - Consolidação</v>
      </c>
      <c r="B763" s="3" t="s">
        <v>2125</v>
      </c>
      <c r="C763" s="4">
        <v>1396631649.8599999</v>
      </c>
      <c r="D763" s="1"/>
      <c r="E763" s="1">
        <f>SUMIF(A763:B763,"*intra*",C763:D763)+SUMIF(A763:B763,"*inter*",C763:D763)</f>
        <v>0</v>
      </c>
      <c r="F763" s="1">
        <f>SUMIF(A763:B763,"*consolidação*",C763:D763)</f>
        <v>1396631649.8599999</v>
      </c>
      <c r="H763" t="b">
        <f t="shared" si="74"/>
        <v>1</v>
      </c>
      <c r="I763" t="str">
        <f t="shared" si="75"/>
        <v>00</v>
      </c>
    </row>
    <row r="764" spans="1:9">
      <c r="A764" t="str">
        <f t="shared" si="73"/>
        <v>1.1.2.2.2.00.00 - Clientes - Intra OFSS</v>
      </c>
      <c r="B764" s="5" t="s">
        <v>2126</v>
      </c>
      <c r="C764" s="6">
        <v>593722716.01999998</v>
      </c>
      <c r="D764" s="1"/>
      <c r="E764" s="1">
        <f>SUMIF(A764:B764,"*intra*",C764:D764)+SUMIF(A764:B764,"*inter*",C764:D764)</f>
        <v>593722716.01999998</v>
      </c>
      <c r="F764" s="1">
        <f>SUMIF(A764:B764,"*consolidação*",C764:D764)</f>
        <v>0</v>
      </c>
      <c r="H764" t="b">
        <f t="shared" si="74"/>
        <v>1</v>
      </c>
      <c r="I764" t="str">
        <f t="shared" si="75"/>
        <v>00</v>
      </c>
    </row>
    <row r="765" spans="1:9">
      <c r="A765" t="str">
        <f t="shared" si="73"/>
        <v>1.1.2.2.3.00.00 - Clientes - Inter OFSS - União</v>
      </c>
      <c r="B765" s="3" t="s">
        <v>2127</v>
      </c>
      <c r="C765" s="4">
        <v>2416333.63</v>
      </c>
      <c r="D765" s="1"/>
      <c r="E765" s="1">
        <f>SUMIF(A765:B765,"*intra*",C765:D765)+SUMIF(A765:B765,"*inter*",C765:D765)</f>
        <v>2416333.63</v>
      </c>
      <c r="F765" s="1">
        <f>SUMIF(A765:B765,"*consolidação*",C765:D765)</f>
        <v>0</v>
      </c>
      <c r="H765" t="b">
        <f t="shared" si="74"/>
        <v>1</v>
      </c>
      <c r="I765" t="str">
        <f t="shared" si="75"/>
        <v>00</v>
      </c>
    </row>
    <row r="766" spans="1:9">
      <c r="A766" t="str">
        <f t="shared" si="73"/>
        <v>1.1.2.2.4.00.00 - Clientes - Inter OFSS - Estado</v>
      </c>
      <c r="B766" s="5" t="s">
        <v>2128</v>
      </c>
      <c r="C766" s="6">
        <v>734178.97</v>
      </c>
      <c r="D766" s="1"/>
      <c r="E766" s="1">
        <f>SUMIF(A766:B766,"*intra*",C766:D766)+SUMIF(A766:B766,"*inter*",C766:D766)</f>
        <v>734178.97</v>
      </c>
      <c r="F766" s="1">
        <f>SUMIF(A766:B766,"*consolidação*",C766:D766)</f>
        <v>0</v>
      </c>
      <c r="H766" t="b">
        <f t="shared" si="74"/>
        <v>1</v>
      </c>
      <c r="I766" t="str">
        <f t="shared" si="75"/>
        <v>00</v>
      </c>
    </row>
    <row r="767" spans="1:9">
      <c r="A767" t="str">
        <f t="shared" si="73"/>
        <v>1.1.2.2.5.00.00 - Clientes - Inter OFSS - Município</v>
      </c>
      <c r="B767" s="3" t="s">
        <v>2129</v>
      </c>
      <c r="C767" s="4">
        <v>733680.55</v>
      </c>
      <c r="D767" s="1"/>
      <c r="E767" s="1">
        <f>SUMIF(A767:B767,"*intra*",C767:D767)+SUMIF(A767:B767,"*inter*",C767:D767)</f>
        <v>733680.55</v>
      </c>
      <c r="F767" s="1">
        <f>SUMIF(A767:B767,"*consolidação*",C767:D767)</f>
        <v>0</v>
      </c>
      <c r="H767" t="b">
        <f t="shared" si="74"/>
        <v>1</v>
      </c>
      <c r="I767" t="str">
        <f t="shared" si="75"/>
        <v>00</v>
      </c>
    </row>
    <row r="768" spans="1:9">
      <c r="A768" t="str">
        <f t="shared" si="73"/>
        <v>1.1.2.3.0.00.00 - Créditos de Transferências a Receber</v>
      </c>
      <c r="B768" s="5" t="s">
        <v>2130</v>
      </c>
      <c r="C768" s="6">
        <v>4183972249.54</v>
      </c>
      <c r="D768" s="1"/>
      <c r="E768" s="1">
        <f>E769+E770+E771+E772</f>
        <v>692306176.66999996</v>
      </c>
      <c r="F768" s="1">
        <f>F769+F770+F771+F772</f>
        <v>3491666072.8699999</v>
      </c>
      <c r="H768" t="b">
        <f t="shared" si="74"/>
        <v>1</v>
      </c>
      <c r="I768" t="str">
        <f t="shared" si="75"/>
        <v>00</v>
      </c>
    </row>
    <row r="769" spans="1:9" ht="25.5">
      <c r="A769" t="str">
        <f t="shared" si="73"/>
        <v>1.1.2.3.1.00.00 - Créditos de Transferências a Receber - 
 Consolidação</v>
      </c>
      <c r="B769" s="3" t="s">
        <v>2131</v>
      </c>
      <c r="C769" s="4">
        <v>3491666072.8699999</v>
      </c>
      <c r="D769" s="1"/>
      <c r="E769" s="1">
        <f>SUMIF(A769:B769,"*intra*",C769:D769)+SUMIF(A769:B769,"*inter*",C769:D769)</f>
        <v>0</v>
      </c>
      <c r="F769" s="1">
        <f>SUMIF(A769:B769,"*consolidação*",C769:D769)</f>
        <v>3491666072.8699999</v>
      </c>
      <c r="H769" t="b">
        <f t="shared" si="74"/>
        <v>1</v>
      </c>
      <c r="I769" t="str">
        <f t="shared" si="75"/>
        <v>00</v>
      </c>
    </row>
    <row r="770" spans="1:9" ht="25.5">
      <c r="A770" t="str">
        <f t="shared" si="73"/>
        <v>1.1.2.3.3.00.00 - Créditos de Transferências a Receber - Inter OFSS 
 - União</v>
      </c>
      <c r="B770" s="5" t="s">
        <v>2132</v>
      </c>
      <c r="C770" s="6">
        <v>462205336.47000003</v>
      </c>
      <c r="D770" s="1"/>
      <c r="E770" s="1">
        <f>SUMIF(A770:B770,"*intra*",C770:D770)+SUMIF(A770:B770,"*inter*",C770:D770)</f>
        <v>462205336.47000003</v>
      </c>
      <c r="F770" s="1">
        <f>SUMIF(A770:B770,"*consolidação*",C770:D770)</f>
        <v>0</v>
      </c>
      <c r="H770" t="b">
        <f t="shared" si="74"/>
        <v>1</v>
      </c>
      <c r="I770" t="str">
        <f t="shared" si="75"/>
        <v>00</v>
      </c>
    </row>
    <row r="771" spans="1:9" ht="25.5">
      <c r="A771" t="str">
        <f t="shared" si="73"/>
        <v>1.1.2.3.4.00.00 - Créditos de Transferências a Receber - Inter OFSS 
 - Estado</v>
      </c>
      <c r="B771" s="3" t="s">
        <v>2133</v>
      </c>
      <c r="C771" s="4">
        <v>76460794.319999993</v>
      </c>
      <c r="D771" s="1"/>
      <c r="E771" s="1">
        <f>SUMIF(A771:B771,"*intra*",C771:D771)+SUMIF(A771:B771,"*inter*",C771:D771)</f>
        <v>76460794.319999993</v>
      </c>
      <c r="F771" s="1">
        <f>SUMIF(A771:B771,"*consolidação*",C771:D771)</f>
        <v>0</v>
      </c>
      <c r="H771" t="b">
        <f t="shared" si="74"/>
        <v>1</v>
      </c>
      <c r="I771" t="str">
        <f t="shared" si="75"/>
        <v>00</v>
      </c>
    </row>
    <row r="772" spans="1:9" ht="25.5">
      <c r="A772" t="str">
        <f t="shared" si="73"/>
        <v>1.1.2.3.5.00.00 - Créditos de Transferências a Receber - Inter OFSS 
 - Município</v>
      </c>
      <c r="B772" s="5" t="s">
        <v>2134</v>
      </c>
      <c r="C772" s="6">
        <v>153640045.88</v>
      </c>
      <c r="D772" s="1"/>
      <c r="E772" s="1">
        <f>SUMIF(A772:B772,"*intra*",C772:D772)+SUMIF(A772:B772,"*inter*",C772:D772)</f>
        <v>153640045.88</v>
      </c>
      <c r="F772" s="1">
        <f>SUMIF(A772:B772,"*consolidação*",C772:D772)</f>
        <v>0</v>
      </c>
      <c r="H772" t="b">
        <f t="shared" si="74"/>
        <v>1</v>
      </c>
      <c r="I772" t="str">
        <f t="shared" si="75"/>
        <v>00</v>
      </c>
    </row>
    <row r="773" spans="1:9">
      <c r="A773" t="str">
        <f t="shared" si="73"/>
        <v>1.1.2.4.0.00.00 - Empréstimos e Financiamentos Concedidos</v>
      </c>
      <c r="B773" s="3" t="s">
        <v>2135</v>
      </c>
      <c r="C773" s="4">
        <v>4794325368.0100002</v>
      </c>
      <c r="D773" s="1"/>
      <c r="E773" s="1">
        <f>E774+E775+E776+E777+E778</f>
        <v>198083167.44999999</v>
      </c>
      <c r="F773" s="1">
        <f>F774+F775+F776+F777+F778</f>
        <v>4596242200.5600004</v>
      </c>
      <c r="H773" t="b">
        <f t="shared" si="74"/>
        <v>1</v>
      </c>
      <c r="I773" t="str">
        <f t="shared" si="75"/>
        <v>00</v>
      </c>
    </row>
    <row r="774" spans="1:9" ht="25.5">
      <c r="A774" t="str">
        <f t="shared" si="73"/>
        <v>1.1.2.4.1.00.00 - Empréstimos e Financiamentos Concedidos - 
 Consolidação</v>
      </c>
      <c r="B774" s="5" t="s">
        <v>2136</v>
      </c>
      <c r="C774" s="6">
        <v>4596242200.5600004</v>
      </c>
      <c r="D774" s="1"/>
      <c r="E774" s="1">
        <f>SUMIF(A774:B774,"*intra*",C774:D774)+SUMIF(A774:B774,"*inter*",C774:D774)</f>
        <v>0</v>
      </c>
      <c r="F774" s="1">
        <f>SUMIF(A774:B774,"*consolidação*",C774:D774)</f>
        <v>4596242200.5600004</v>
      </c>
      <c r="H774" t="b">
        <f t="shared" si="74"/>
        <v>1</v>
      </c>
      <c r="I774" t="str">
        <f t="shared" si="75"/>
        <v>00</v>
      </c>
    </row>
    <row r="775" spans="1:9" ht="25.5">
      <c r="A775" t="str">
        <f t="shared" si="73"/>
        <v>1.1.2.4.2.00.00 - Empréstimos e Financiamentos Concedidos - Intra 
 OFSS</v>
      </c>
      <c r="B775" s="3" t="s">
        <v>2137</v>
      </c>
      <c r="C775" s="4">
        <v>198047307.25</v>
      </c>
      <c r="D775" s="1"/>
      <c r="E775" s="1">
        <f>SUMIF(A775:B775,"*intra*",C775:D775)+SUMIF(A775:B775,"*inter*",C775:D775)</f>
        <v>198047307.25</v>
      </c>
      <c r="F775" s="1">
        <f>SUMIF(A775:B775,"*consolidação*",C775:D775)</f>
        <v>0</v>
      </c>
      <c r="H775" t="b">
        <f t="shared" si="74"/>
        <v>1</v>
      </c>
      <c r="I775" t="str">
        <f t="shared" si="75"/>
        <v>00</v>
      </c>
    </row>
    <row r="776" spans="1:9" ht="25.5">
      <c r="A776" t="str">
        <f t="shared" si="73"/>
        <v>1.1.2.4.3.00.00 - Empréstimos e Financiamentos Concedidos - Inter 
 OFSS - União</v>
      </c>
      <c r="B776" s="5" t="s">
        <v>2138</v>
      </c>
      <c r="C776" s="6"/>
      <c r="D776" s="1"/>
      <c r="E776" s="1">
        <f>SUMIF(A776:B776,"*intra*",C776:D776)+SUMIF(A776:B776,"*inter*",C776:D776)</f>
        <v>0</v>
      </c>
      <c r="F776" s="1">
        <f>SUMIF(A776:B776,"*consolidação*",C776:D776)</f>
        <v>0</v>
      </c>
      <c r="H776" t="b">
        <f t="shared" si="74"/>
        <v>1</v>
      </c>
      <c r="I776" t="str">
        <f t="shared" si="75"/>
        <v>00</v>
      </c>
    </row>
    <row r="777" spans="1:9" ht="25.5">
      <c r="A777" t="str">
        <f t="shared" si="73"/>
        <v>1.1.2.4.4.00.00 - Empréstimos e Financiamentos Concedidos - Inter 
 OFSS - Estado</v>
      </c>
      <c r="B777" s="3" t="s">
        <v>2139</v>
      </c>
      <c r="C777" s="4">
        <v>35860.199999999997</v>
      </c>
      <c r="D777" s="1"/>
      <c r="E777" s="1">
        <f>SUMIF(A777:B777,"*intra*",C777:D777)+SUMIF(A777:B777,"*inter*",C777:D777)</f>
        <v>35860.199999999997</v>
      </c>
      <c r="F777" s="1">
        <f>SUMIF(A777:B777,"*consolidação*",C777:D777)</f>
        <v>0</v>
      </c>
      <c r="H777" t="b">
        <f t="shared" si="74"/>
        <v>1</v>
      </c>
      <c r="I777" t="str">
        <f t="shared" si="75"/>
        <v>00</v>
      </c>
    </row>
    <row r="778" spans="1:9" ht="25.5">
      <c r="A778" t="str">
        <f t="shared" si="73"/>
        <v>1.1.2.4.5.00.00 - Empréstimos e Financiamentos Concedidos - Inter 
 OFSS - Município</v>
      </c>
      <c r="B778" s="5" t="s">
        <v>2140</v>
      </c>
      <c r="C778" s="6"/>
      <c r="D778" s="1"/>
      <c r="E778" s="1">
        <f>SUMIF(A778:B778,"*intra*",C778:D778)+SUMIF(A778:B778,"*inter*",C778:D778)</f>
        <v>0</v>
      </c>
      <c r="F778" s="1">
        <f>SUMIF(A778:B778,"*consolidação*",C778:D778)</f>
        <v>0</v>
      </c>
      <c r="H778" t="b">
        <f t="shared" si="74"/>
        <v>1</v>
      </c>
      <c r="I778" t="str">
        <f t="shared" si="75"/>
        <v>00</v>
      </c>
    </row>
    <row r="779" spans="1:9">
      <c r="A779" t="str">
        <f t="shared" si="73"/>
        <v>1.1.2.5.0.00.00 - Dívida Ativa Tributaria</v>
      </c>
      <c r="B779" s="3" t="s">
        <v>2141</v>
      </c>
      <c r="C779" s="4">
        <v>12992076958.690001</v>
      </c>
      <c r="D779" s="1"/>
      <c r="E779" s="1">
        <f>E780+E781+E782+E783+E784</f>
        <v>0</v>
      </c>
      <c r="F779" s="1">
        <f>F780+F781+F782+F783+F784</f>
        <v>12992076958.690001</v>
      </c>
      <c r="H779" t="b">
        <f t="shared" si="74"/>
        <v>1</v>
      </c>
      <c r="I779" t="str">
        <f t="shared" si="75"/>
        <v>00</v>
      </c>
    </row>
    <row r="780" spans="1:9">
      <c r="A780" t="str">
        <f t="shared" si="73"/>
        <v>1.1.2.5.1.00.00 - Dívida Ativa Tributaria - Consolidação</v>
      </c>
      <c r="B780" s="5" t="s">
        <v>2142</v>
      </c>
      <c r="C780" s="6">
        <v>12992076958.690001</v>
      </c>
      <c r="D780" s="1"/>
      <c r="E780" s="1">
        <f>SUMIF(A780:B780,"*intra*",C780:D780)+SUMIF(A780:B780,"*inter*",C780:D780)</f>
        <v>0</v>
      </c>
      <c r="F780" s="1">
        <f>SUMIF(A780:B780,"*consolidação*",C780:D780)</f>
        <v>12992076958.690001</v>
      </c>
      <c r="H780" t="b">
        <f t="shared" si="74"/>
        <v>1</v>
      </c>
      <c r="I780" t="str">
        <f t="shared" si="75"/>
        <v>00</v>
      </c>
    </row>
    <row r="781" spans="1:9">
      <c r="A781" t="str">
        <f t="shared" si="73"/>
        <v>1.1.2.5.2.00.00 - Dívida Ativa Tributária - Intra OFSS</v>
      </c>
      <c r="B781" s="3" t="s">
        <v>2143</v>
      </c>
      <c r="C781" s="4"/>
      <c r="D781" s="1"/>
      <c r="E781" s="1">
        <f>SUMIF(A781:B781,"*intra*",C781:D781)+SUMIF(A781:B781,"*inter*",C781:D781)</f>
        <v>0</v>
      </c>
      <c r="F781" s="1">
        <f>SUMIF(A781:B781,"*consolidação*",C781:D781)</f>
        <v>0</v>
      </c>
      <c r="H781" t="b">
        <f t="shared" si="74"/>
        <v>1</v>
      </c>
      <c r="I781" t="str">
        <f t="shared" si="75"/>
        <v>00</v>
      </c>
    </row>
    <row r="782" spans="1:9">
      <c r="A782" t="str">
        <f t="shared" si="73"/>
        <v>1.1.2.5.3.00.00 - Dívida Ativa Tributária - Inter OFSS - União</v>
      </c>
      <c r="B782" s="5" t="s">
        <v>2144</v>
      </c>
      <c r="C782" s="6"/>
      <c r="D782" s="1"/>
      <c r="E782" s="1">
        <f>SUMIF(A782:B782,"*intra*",C782:D782)+SUMIF(A782:B782,"*inter*",C782:D782)</f>
        <v>0</v>
      </c>
      <c r="F782" s="1">
        <f>SUMIF(A782:B782,"*consolidação*",C782:D782)</f>
        <v>0</v>
      </c>
      <c r="H782" t="b">
        <f t="shared" si="74"/>
        <v>1</v>
      </c>
      <c r="I782" t="str">
        <f t="shared" si="75"/>
        <v>00</v>
      </c>
    </row>
    <row r="783" spans="1:9">
      <c r="A783" t="str">
        <f t="shared" si="73"/>
        <v>1.1.2.5.4.00.00 - Dívida Ativa Tributária - Inter OFSS - Estado</v>
      </c>
      <c r="B783" s="3" t="s">
        <v>2145</v>
      </c>
      <c r="C783" s="4"/>
      <c r="D783" s="1"/>
      <c r="E783" s="1">
        <f>SUMIF(A783:B783,"*intra*",C783:D783)+SUMIF(A783:B783,"*inter*",C783:D783)</f>
        <v>0</v>
      </c>
      <c r="F783" s="1">
        <f>SUMIF(A783:B783,"*consolidação*",C783:D783)</f>
        <v>0</v>
      </c>
      <c r="H783" t="b">
        <f t="shared" si="74"/>
        <v>1</v>
      </c>
      <c r="I783" t="str">
        <f t="shared" si="75"/>
        <v>00</v>
      </c>
    </row>
    <row r="784" spans="1:9">
      <c r="A784" t="str">
        <f t="shared" si="73"/>
        <v>1.1.2.5.5.00.00 - Dívida Ativa Tributaria - Inter OFSS - Município</v>
      </c>
      <c r="B784" s="5" t="s">
        <v>2146</v>
      </c>
      <c r="C784" s="6"/>
      <c r="D784" s="1"/>
      <c r="E784" s="1">
        <f>SUMIF(A784:B784,"*intra*",C784:D784)+SUMIF(A784:B784,"*inter*",C784:D784)</f>
        <v>0</v>
      </c>
      <c r="F784" s="1">
        <f>SUMIF(A784:B784,"*consolidação*",C784:D784)</f>
        <v>0</v>
      </c>
      <c r="H784" t="b">
        <f t="shared" si="74"/>
        <v>1</v>
      </c>
      <c r="I784" t="str">
        <f t="shared" si="75"/>
        <v>00</v>
      </c>
    </row>
    <row r="785" spans="1:9">
      <c r="A785" t="str">
        <f t="shared" si="73"/>
        <v>1.1.2.6.0.00.00 - Dívida Ativa não Tributaria</v>
      </c>
      <c r="B785" s="3" t="s">
        <v>2147</v>
      </c>
      <c r="C785" s="4">
        <v>1317125415.8800001</v>
      </c>
      <c r="D785" s="1"/>
      <c r="E785" s="1">
        <f>E786+E787+E788+E789+E790</f>
        <v>71884935.549999997</v>
      </c>
      <c r="F785" s="1">
        <f>F786+F787+F788+F789+F790</f>
        <v>1245240480.3299999</v>
      </c>
      <c r="H785" t="b">
        <f t="shared" si="74"/>
        <v>1</v>
      </c>
      <c r="I785" t="str">
        <f t="shared" si="75"/>
        <v>00</v>
      </c>
    </row>
    <row r="786" spans="1:9">
      <c r="A786" t="str">
        <f t="shared" si="73"/>
        <v>1.1.2.6.1.00.00 - Dívida Ativa não Tributaria - Consolidação</v>
      </c>
      <c r="B786" s="5" t="s">
        <v>2148</v>
      </c>
      <c r="C786" s="6">
        <v>1245240480.3299999</v>
      </c>
      <c r="D786" s="1"/>
      <c r="E786" s="1">
        <f>SUMIF(A786:B786,"*intra*",C786:D786)+SUMIF(A786:B786,"*inter*",C786:D786)</f>
        <v>0</v>
      </c>
      <c r="F786" s="1">
        <f>SUMIF(A786:B786,"*consolidação*",C786:D786)</f>
        <v>1245240480.3299999</v>
      </c>
      <c r="H786" t="b">
        <f t="shared" si="74"/>
        <v>1</v>
      </c>
      <c r="I786" t="str">
        <f t="shared" si="75"/>
        <v>00</v>
      </c>
    </row>
    <row r="787" spans="1:9">
      <c r="A787" t="str">
        <f t="shared" si="73"/>
        <v>1.1.2.6.2.00.00 - Dívida Ativa Não Tributaria - Intra OFSS</v>
      </c>
      <c r="B787" s="3" t="s">
        <v>2149</v>
      </c>
      <c r="C787" s="4">
        <v>71884935.549999997</v>
      </c>
      <c r="D787" s="1"/>
      <c r="E787" s="1">
        <f>SUMIF(A787:B787,"*intra*",C787:D787)+SUMIF(A787:B787,"*inter*",C787:D787)</f>
        <v>71884935.549999997</v>
      </c>
      <c r="F787" s="1">
        <f>SUMIF(A787:B787,"*consolidação*",C787:D787)</f>
        <v>0</v>
      </c>
      <c r="H787" t="b">
        <f t="shared" si="74"/>
        <v>1</v>
      </c>
      <c r="I787" t="str">
        <f t="shared" si="75"/>
        <v>00</v>
      </c>
    </row>
    <row r="788" spans="1:9">
      <c r="A788" t="str">
        <f t="shared" si="73"/>
        <v>1.1.2.6.3.00.00 - Dívida Ativa Não Tributaria - Inter OFSS - União</v>
      </c>
      <c r="B788" s="5" t="s">
        <v>2150</v>
      </c>
      <c r="C788" s="6"/>
      <c r="D788" s="1"/>
      <c r="E788" s="1">
        <f>SUMIF(A788:B788,"*intra*",C788:D788)+SUMIF(A788:B788,"*inter*",C788:D788)</f>
        <v>0</v>
      </c>
      <c r="F788" s="1">
        <f>SUMIF(A788:B788,"*consolidação*",C788:D788)</f>
        <v>0</v>
      </c>
      <c r="H788" t="b">
        <f t="shared" si="74"/>
        <v>1</v>
      </c>
      <c r="I788" t="str">
        <f t="shared" si="75"/>
        <v>00</v>
      </c>
    </row>
    <row r="789" spans="1:9">
      <c r="A789" t="str">
        <f t="shared" si="73"/>
        <v>1.1.2.6.4.00.00 - Dívida Ativa Não Tributaria - Inter OFSS - Estado</v>
      </c>
      <c r="B789" s="3" t="s">
        <v>2151</v>
      </c>
      <c r="C789" s="4"/>
      <c r="D789" s="1"/>
      <c r="E789" s="1">
        <f>SUMIF(A789:B789,"*intra*",C789:D789)+SUMIF(A789:B789,"*inter*",C789:D789)</f>
        <v>0</v>
      </c>
      <c r="F789" s="1">
        <f>SUMIF(A789:B789,"*consolidação*",C789:D789)</f>
        <v>0</v>
      </c>
      <c r="H789" t="b">
        <f t="shared" si="74"/>
        <v>1</v>
      </c>
      <c r="I789" t="str">
        <f t="shared" si="75"/>
        <v>00</v>
      </c>
    </row>
    <row r="790" spans="1:9" ht="25.5">
      <c r="A790" t="str">
        <f t="shared" si="73"/>
        <v>1.1.2.6.5.00.00 - Dívida Ativa Não Tributaria - Inter OFSS - 
 Município</v>
      </c>
      <c r="B790" s="5" t="s">
        <v>2152</v>
      </c>
      <c r="C790" s="6"/>
      <c r="D790" s="1"/>
      <c r="E790" s="1">
        <f>SUMIF(A790:B790,"*intra*",C790:D790)+SUMIF(A790:B790,"*inter*",C790:D790)</f>
        <v>0</v>
      </c>
      <c r="F790" s="1">
        <f>SUMIF(A790:B790,"*consolidação*",C790:D790)</f>
        <v>0</v>
      </c>
      <c r="H790" t="b">
        <f t="shared" si="74"/>
        <v>1</v>
      </c>
      <c r="I790" t="str">
        <f t="shared" si="75"/>
        <v>00</v>
      </c>
    </row>
    <row r="791" spans="1:9">
      <c r="A791" t="str">
        <f t="shared" si="73"/>
        <v>1.1.2.9.0.00.00 - (-) Ajuste de Perdas de Créditos a Curto Prazo</v>
      </c>
      <c r="B791" s="3" t="s">
        <v>2153</v>
      </c>
      <c r="C791" s="4">
        <v>3421349643.8000002</v>
      </c>
      <c r="D791" s="1"/>
      <c r="E791" s="1">
        <f>E792+E793+E794+E795+E796</f>
        <v>0</v>
      </c>
      <c r="F791" s="1">
        <f>F792+F793+F794+F795+F796</f>
        <v>3421349643.8000002</v>
      </c>
      <c r="H791" t="b">
        <f t="shared" si="74"/>
        <v>1</v>
      </c>
      <c r="I791" t="str">
        <f t="shared" si="75"/>
        <v>00</v>
      </c>
    </row>
    <row r="792" spans="1:9" ht="25.5">
      <c r="A792" t="str">
        <f t="shared" si="73"/>
        <v>1.1.2.9.1.00.00 - (-) Ajuste de Perdas de Créditos a Curto Prazo - 
 Consolidação</v>
      </c>
      <c r="B792" s="5" t="s">
        <v>2154</v>
      </c>
      <c r="C792" s="6">
        <v>3421349643.8000002</v>
      </c>
      <c r="D792" s="1"/>
      <c r="E792" s="1">
        <f>SUMIF(A792:B792,"*intra*",C792:D792)+SUMIF(A792:B792,"*inter*",C792:D792)</f>
        <v>0</v>
      </c>
      <c r="F792" s="1">
        <f>SUMIF(A792:B792,"*consolidação*",C792:D792)</f>
        <v>3421349643.8000002</v>
      </c>
      <c r="H792" t="b">
        <f t="shared" si="74"/>
        <v>1</v>
      </c>
      <c r="I792" t="str">
        <f t="shared" si="75"/>
        <v>00</v>
      </c>
    </row>
    <row r="793" spans="1:9" ht="25.5">
      <c r="A793" t="str">
        <f t="shared" si="73"/>
        <v>1.1.2.9.2.00.00 - (-) Ajuste de Perdas de Créditos a Curto Prazo - 
 Intra OFSS</v>
      </c>
      <c r="B793" s="3" t="s">
        <v>2155</v>
      </c>
      <c r="C793" s="4"/>
      <c r="D793" s="1"/>
      <c r="E793" s="1">
        <f>SUMIF(A793:B793,"*intra*",C793:D793)+SUMIF(A793:B793,"*inter*",C793:D793)</f>
        <v>0</v>
      </c>
      <c r="F793" s="1">
        <f>SUMIF(A793:B793,"*consolidação*",C793:D793)</f>
        <v>0</v>
      </c>
      <c r="H793" t="b">
        <f t="shared" si="74"/>
        <v>1</v>
      </c>
      <c r="I793" t="str">
        <f t="shared" si="75"/>
        <v>00</v>
      </c>
    </row>
    <row r="794" spans="1:9" ht="25.5">
      <c r="A794" t="str">
        <f t="shared" si="73"/>
        <v>1.1.2.9.3.00.00 - (-) Ajuste de Perdas de Créditos a Curto Prazo - 
 Inter OFSS - União</v>
      </c>
      <c r="B794" s="5" t="s">
        <v>2156</v>
      </c>
      <c r="C794" s="6"/>
      <c r="D794" s="1"/>
      <c r="E794" s="1">
        <f>SUMIF(A794:B794,"*intra*",C794:D794)+SUMIF(A794:B794,"*inter*",C794:D794)</f>
        <v>0</v>
      </c>
      <c r="F794" s="1">
        <f>SUMIF(A794:B794,"*consolidação*",C794:D794)</f>
        <v>0</v>
      </c>
      <c r="H794" t="b">
        <f t="shared" si="74"/>
        <v>1</v>
      </c>
      <c r="I794" t="str">
        <f t="shared" si="75"/>
        <v>00</v>
      </c>
    </row>
    <row r="795" spans="1:9" ht="25.5">
      <c r="A795" t="str">
        <f t="shared" si="73"/>
        <v>1.1.2.9.4.00.00 - (-) Ajuste de Perdas de Créditos a Curto Prazo - 
 Inter OFSS - Estado</v>
      </c>
      <c r="B795" s="3" t="s">
        <v>2157</v>
      </c>
      <c r="C795" s="4"/>
      <c r="D795" s="1"/>
      <c r="E795" s="1">
        <f>SUMIF(A795:B795,"*intra*",C795:D795)+SUMIF(A795:B795,"*inter*",C795:D795)</f>
        <v>0</v>
      </c>
      <c r="F795" s="1">
        <f>SUMIF(A795:B795,"*consolidação*",C795:D795)</f>
        <v>0</v>
      </c>
      <c r="H795" t="b">
        <f t="shared" si="74"/>
        <v>1</v>
      </c>
      <c r="I795" t="str">
        <f t="shared" si="75"/>
        <v>00</v>
      </c>
    </row>
    <row r="796" spans="1:9" ht="25.5">
      <c r="A796" t="str">
        <f t="shared" si="73"/>
        <v>1.1.2.9.5.00.00 - (-) Ajuste de Perdas de Créditos a Curto Prazo - 
 Inter OFSS - Município</v>
      </c>
      <c r="B796" s="5" t="s">
        <v>2158</v>
      </c>
      <c r="C796" s="6"/>
      <c r="D796" s="1"/>
      <c r="E796" s="1">
        <f>SUMIF(A796:B796,"*intra*",C796:D796)+SUMIF(A796:B796,"*inter*",C796:D796)</f>
        <v>0</v>
      </c>
      <c r="F796" s="1">
        <f>SUMIF(A796:B796,"*consolidação*",C796:D796)</f>
        <v>0</v>
      </c>
      <c r="H796" t="b">
        <f t="shared" si="74"/>
        <v>1</v>
      </c>
      <c r="I796" t="str">
        <f t="shared" si="75"/>
        <v>00</v>
      </c>
    </row>
    <row r="797" spans="1:9">
      <c r="A797" t="str">
        <f t="shared" si="73"/>
        <v>1.1.3.0.0.00.00 - Demais Créditos e Valores a Curto Prazo</v>
      </c>
      <c r="B797" s="3" t="s">
        <v>2159</v>
      </c>
      <c r="C797" s="4">
        <v>81660235251.970001</v>
      </c>
      <c r="D797" s="1"/>
      <c r="E797" s="1">
        <f>E798+E800+E806+E808+E810+E812+E818-E820</f>
        <v>1489803041.1700001</v>
      </c>
      <c r="F797" s="1">
        <f>F798+F800+F806+F808+F810+F812+F818-F820</f>
        <v>80170432210.800003</v>
      </c>
      <c r="H797" t="b">
        <f t="shared" si="74"/>
        <v>1</v>
      </c>
      <c r="I797" t="str">
        <f t="shared" si="75"/>
        <v>00</v>
      </c>
    </row>
    <row r="798" spans="1:9">
      <c r="A798" t="str">
        <f t="shared" si="73"/>
        <v>1.1.3.1.0.00.00 - Adiantamentos Concedidos a Pessoal e a Terceiros</v>
      </c>
      <c r="B798" s="5" t="s">
        <v>2160</v>
      </c>
      <c r="C798" s="6">
        <v>8509333622.7700005</v>
      </c>
      <c r="D798" s="1"/>
      <c r="E798" s="1">
        <f>E799</f>
        <v>0</v>
      </c>
      <c r="F798" s="1">
        <f>F799</f>
        <v>8509333622.7700005</v>
      </c>
      <c r="H798" t="b">
        <f t="shared" si="74"/>
        <v>1</v>
      </c>
      <c r="I798" t="str">
        <f t="shared" si="75"/>
        <v>00</v>
      </c>
    </row>
    <row r="799" spans="1:9" ht="25.5">
      <c r="A799" t="str">
        <f t="shared" si="73"/>
        <v>1.1.3.1.1.00.00 - Adiantamentos Concedidos a Pessoal e a Terceiros - 
 Consolidação</v>
      </c>
      <c r="B799" s="3" t="s">
        <v>2161</v>
      </c>
      <c r="C799" s="4">
        <v>8509333622.7700005</v>
      </c>
      <c r="D799" s="1"/>
      <c r="E799" s="1">
        <f>SUMIF(A799:B799,"*intra*",C799:D799)+SUMIF(A799:B799,"*inter*",C799:D799)</f>
        <v>0</v>
      </c>
      <c r="F799" s="1">
        <f>SUMIF(A799:B799,"*consolidação*",C799:D799)</f>
        <v>8509333622.7700005</v>
      </c>
      <c r="H799" t="b">
        <f t="shared" si="74"/>
        <v>1</v>
      </c>
      <c r="I799" t="str">
        <f t="shared" si="75"/>
        <v>00</v>
      </c>
    </row>
    <row r="800" spans="1:9">
      <c r="A800" t="str">
        <f t="shared" si="73"/>
        <v>1.1.3.2.0.00.00 - Tributos a Recuperar/Compensar</v>
      </c>
      <c r="B800" s="5" t="s">
        <v>2162</v>
      </c>
      <c r="C800" s="6">
        <v>117298977.20999999</v>
      </c>
      <c r="D800" s="1"/>
      <c r="E800" s="1">
        <f>E801+E802+E803+E804+E805</f>
        <v>63733685.490000002</v>
      </c>
      <c r="F800" s="1">
        <f>F801+F802+F803+F804+F805</f>
        <v>53565291.719999999</v>
      </c>
      <c r="H800" t="b">
        <f t="shared" si="74"/>
        <v>1</v>
      </c>
      <c r="I800" t="str">
        <f t="shared" si="75"/>
        <v>00</v>
      </c>
    </row>
    <row r="801" spans="1:9">
      <c r="A801" t="str">
        <f t="shared" si="73"/>
        <v>1.1.3.2.1.00.00 - Tributos a Recuperar/Compensar - Consolidação</v>
      </c>
      <c r="B801" s="3" t="s">
        <v>2163</v>
      </c>
      <c r="C801" s="4">
        <v>53565291.719999999</v>
      </c>
      <c r="D801" s="1"/>
      <c r="E801" s="1">
        <f>SUMIF(A801:B801,"*intra*",C801:D801)+SUMIF(A801:B801,"*inter*",C801:D801)</f>
        <v>0</v>
      </c>
      <c r="F801" s="1">
        <f>SUMIF(A801:B801,"*consolidação*",C801:D801)</f>
        <v>53565291.719999999</v>
      </c>
      <c r="H801" t="b">
        <f t="shared" si="74"/>
        <v>1</v>
      </c>
      <c r="I801" t="str">
        <f t="shared" si="75"/>
        <v>00</v>
      </c>
    </row>
    <row r="802" spans="1:9">
      <c r="A802" t="str">
        <f t="shared" si="73"/>
        <v>1.1.3.2.2.00.00 - Tributos a Recuperar/Compensar - Intra OFSS</v>
      </c>
      <c r="B802" s="39" t="s">
        <v>2164</v>
      </c>
      <c r="C802" s="6">
        <v>321387.99</v>
      </c>
      <c r="D802" s="1"/>
      <c r="E802" s="1">
        <f t="shared" ref="E802:E805" si="76">SUMIF(A802:B802,"*intra*",C802:D802)+SUMIF(A802:B802,"*inter*",C802:D802)</f>
        <v>321387.99</v>
      </c>
      <c r="F802" s="1">
        <f t="shared" ref="F802:F805" si="77">SUMIF(A802:B802,"*consolidação*",C802:D802)</f>
        <v>0</v>
      </c>
      <c r="H802" t="b">
        <f t="shared" si="74"/>
        <v>1</v>
      </c>
      <c r="I802" t="str">
        <f t="shared" si="75"/>
        <v>00</v>
      </c>
    </row>
    <row r="803" spans="1:9" ht="25.5">
      <c r="A803" t="str">
        <f t="shared" si="73"/>
        <v>1.1.3.2.3.00.00 - Tributos a Recuperar/Compensar - Inter OFSS - 
União</v>
      </c>
      <c r="B803" s="39" t="s">
        <v>2165</v>
      </c>
      <c r="C803" s="4">
        <v>62304056.049999997</v>
      </c>
      <c r="D803" s="1"/>
      <c r="E803" s="1">
        <f t="shared" si="76"/>
        <v>62304056.049999997</v>
      </c>
      <c r="F803" s="1">
        <f t="shared" si="77"/>
        <v>0</v>
      </c>
      <c r="H803" t="b">
        <f t="shared" si="74"/>
        <v>1</v>
      </c>
      <c r="I803" t="str">
        <f t="shared" si="75"/>
        <v>00</v>
      </c>
    </row>
    <row r="804" spans="1:9" ht="25.5">
      <c r="A804" t="str">
        <f t="shared" si="73"/>
        <v>1.1.3.2.4.00.00 - Tributos a Recuperar/Compensar - Inter OFSS - 
Estado</v>
      </c>
      <c r="B804" s="39" t="s">
        <v>2166</v>
      </c>
      <c r="C804" s="6"/>
      <c r="D804" s="1"/>
      <c r="E804" s="1">
        <f t="shared" si="76"/>
        <v>0</v>
      </c>
      <c r="F804" s="1">
        <f t="shared" si="77"/>
        <v>0</v>
      </c>
      <c r="H804" t="b">
        <f t="shared" si="74"/>
        <v>1</v>
      </c>
      <c r="I804" t="str">
        <f t="shared" si="75"/>
        <v>00</v>
      </c>
    </row>
    <row r="805" spans="1:9" ht="25.5">
      <c r="A805" t="str">
        <f t="shared" si="73"/>
        <v>1.1.3.2.5.00.00 - Tributos a Recuperar/Compensar - Inter OFSS - 
Município</v>
      </c>
      <c r="B805" s="39" t="s">
        <v>2167</v>
      </c>
      <c r="C805" s="4">
        <v>1108241.45</v>
      </c>
      <c r="D805" s="1"/>
      <c r="E805" s="1">
        <f t="shared" si="76"/>
        <v>1108241.45</v>
      </c>
      <c r="F805" s="1">
        <f t="shared" si="77"/>
        <v>0</v>
      </c>
      <c r="H805" t="b">
        <f t="shared" si="74"/>
        <v>1</v>
      </c>
      <c r="I805" t="str">
        <f t="shared" si="75"/>
        <v>00</v>
      </c>
    </row>
    <row r="806" spans="1:9" ht="25.5">
      <c r="A806" t="str">
        <f t="shared" si="73"/>
        <v>1.1.3.3.0.00.00 - Créditos a Receber por Descentralização da 
 Prestação de Serviços Públicos</v>
      </c>
      <c r="B806" s="5" t="s">
        <v>2168</v>
      </c>
      <c r="C806" s="6">
        <v>97372501.930000007</v>
      </c>
      <c r="D806" s="1"/>
      <c r="E806" s="1">
        <f>E807</f>
        <v>0</v>
      </c>
      <c r="F806" s="1">
        <f>F807</f>
        <v>97372501.930000007</v>
      </c>
      <c r="H806" t="b">
        <f t="shared" si="74"/>
        <v>1</v>
      </c>
      <c r="I806" t="str">
        <f t="shared" si="75"/>
        <v>00</v>
      </c>
    </row>
    <row r="807" spans="1:9" ht="25.5">
      <c r="A807" t="str">
        <f t="shared" si="73"/>
        <v>1.1.3.3.1.00.00 - Créditos a Receber por Descentralização da 
 Prestação de Serviços Públicos - Consolidação</v>
      </c>
      <c r="B807" s="3" t="s">
        <v>2169</v>
      </c>
      <c r="C807" s="4">
        <v>97372501.930000007</v>
      </c>
      <c r="D807" s="1"/>
      <c r="E807" s="1">
        <f>SUMIF(A807:B807,"*intra*",C807:D807)+SUMIF(A807:B807,"*inter*",C807:D807)</f>
        <v>0</v>
      </c>
      <c r="F807" s="1">
        <f>SUMIF(A807:B807,"*consolidação*",C807:D807)</f>
        <v>97372501.930000007</v>
      </c>
      <c r="H807" t="b">
        <f t="shared" si="74"/>
        <v>1</v>
      </c>
      <c r="I807" t="str">
        <f t="shared" si="75"/>
        <v>00</v>
      </c>
    </row>
    <row r="808" spans="1:9">
      <c r="A808" t="str">
        <f t="shared" si="73"/>
        <v>1.1.3.4.0.00.00 - Créditos por Danos ao Patrimônio</v>
      </c>
      <c r="B808" s="5" t="s">
        <v>2170</v>
      </c>
      <c r="C808" s="6">
        <v>3627632048.5100002</v>
      </c>
      <c r="D808" s="1"/>
      <c r="E808" s="1">
        <f>E809</f>
        <v>0</v>
      </c>
      <c r="F808" s="1">
        <f>F809</f>
        <v>3627632048.5100002</v>
      </c>
      <c r="H808" t="b">
        <f t="shared" si="74"/>
        <v>1</v>
      </c>
      <c r="I808" t="str">
        <f t="shared" si="75"/>
        <v>00</v>
      </c>
    </row>
    <row r="809" spans="1:9">
      <c r="A809" t="str">
        <f t="shared" si="73"/>
        <v>1.1.3.4.1.00.00 - Créditos por Danos ao Patrimônio - Consolidação</v>
      </c>
      <c r="B809" s="3" t="s">
        <v>2171</v>
      </c>
      <c r="C809" s="4">
        <v>3627632048.5100002</v>
      </c>
      <c r="D809" s="1"/>
      <c r="E809" s="1">
        <f>SUMIF(A809:B809,"*intra*",C809:D809)+SUMIF(A809:B809,"*inter*",C809:D809)</f>
        <v>0</v>
      </c>
      <c r="F809" s="1">
        <f>SUMIF(A809:B809,"*consolidação*",C809:D809)</f>
        <v>3627632048.5100002</v>
      </c>
      <c r="H809" t="b">
        <f t="shared" si="74"/>
        <v>1</v>
      </c>
      <c r="I809" t="str">
        <f t="shared" si="75"/>
        <v>00</v>
      </c>
    </row>
    <row r="810" spans="1:9">
      <c r="A810" t="str">
        <f t="shared" si="73"/>
        <v>1.1.3.5.0.00.00 - Depósitos Restituíveis e Valores Vinculados</v>
      </c>
      <c r="B810" s="5" t="s">
        <v>2172</v>
      </c>
      <c r="C810" s="6">
        <v>29163983201.5</v>
      </c>
      <c r="D810" s="1"/>
      <c r="E810" s="1">
        <f>E811</f>
        <v>0</v>
      </c>
      <c r="F810" s="1">
        <f>F811</f>
        <v>29163983201.5</v>
      </c>
      <c r="H810" t="b">
        <f t="shared" si="74"/>
        <v>1</v>
      </c>
      <c r="I810" t="str">
        <f t="shared" si="75"/>
        <v>00</v>
      </c>
    </row>
    <row r="811" spans="1:9" ht="25.5">
      <c r="A811" t="str">
        <f t="shared" si="73"/>
        <v>1.1.3.5.1.00.00 - Depósitos Restituíveis e Valores Vinculados - 
 Consolidação</v>
      </c>
      <c r="B811" s="3" t="s">
        <v>2173</v>
      </c>
      <c r="C811" s="4">
        <v>29163983201.5</v>
      </c>
      <c r="D811" s="1"/>
      <c r="E811" s="1">
        <f>SUMIF(A811:B811,"*intra*",C811:D811)+SUMIF(A811:B811,"*inter*",C811:D811)</f>
        <v>0</v>
      </c>
      <c r="F811" s="1">
        <f>SUMIF(A811:B811,"*consolidação*",C811:D811)</f>
        <v>29163983201.5</v>
      </c>
      <c r="H811" t="b">
        <f t="shared" si="74"/>
        <v>1</v>
      </c>
      <c r="I811" t="str">
        <f t="shared" si="75"/>
        <v>00</v>
      </c>
    </row>
    <row r="812" spans="1:9">
      <c r="A812" t="str">
        <f t="shared" ref="A812:A875" si="78">TRIM(B812)</f>
        <v>1.1.3.6.0.00.00 - Créditos Previdenciários a Receber a Curto Prazo</v>
      </c>
      <c r="B812" s="40" t="s">
        <v>2174</v>
      </c>
      <c r="C812" s="6">
        <v>2487102569.2199998</v>
      </c>
      <c r="D812" s="1"/>
      <c r="E812" s="1">
        <f>E813+E814+E815+E816+E817</f>
        <v>1426069355.6800001</v>
      </c>
      <c r="F812" s="1">
        <f>F813+F814+F815+F816+F817</f>
        <v>1061033213.54</v>
      </c>
      <c r="H812" t="b">
        <f t="shared" si="74"/>
        <v>1</v>
      </c>
      <c r="I812" t="str">
        <f t="shared" si="75"/>
        <v>00</v>
      </c>
    </row>
    <row r="813" spans="1:9" ht="25.5">
      <c r="A813" t="str">
        <f t="shared" si="78"/>
        <v>1.1.3.6.1.00.00 - Créditos Previdenciários a Receber a Curto Prazo - 
Consolidação</v>
      </c>
      <c r="B813" s="39" t="s">
        <v>2175</v>
      </c>
      <c r="C813" s="4">
        <v>1061033213.54</v>
      </c>
      <c r="D813" s="1"/>
      <c r="E813" s="1">
        <f t="shared" ref="E813:E817" si="79">SUMIF(A813:B813,"*intra*",C813:D813)+SUMIF(A813:B813,"*inter*",C813:D813)</f>
        <v>0</v>
      </c>
      <c r="F813" s="1">
        <f t="shared" ref="F813:F817" si="80">SUMIF(A813:B813,"*consolidação*",C813:D813)</f>
        <v>1061033213.54</v>
      </c>
      <c r="H813" t="b">
        <f t="shared" si="74"/>
        <v>1</v>
      </c>
      <c r="I813" t="str">
        <f t="shared" si="75"/>
        <v>00</v>
      </c>
    </row>
    <row r="814" spans="1:9" ht="25.5">
      <c r="A814" t="str">
        <f t="shared" si="78"/>
        <v>1.1.3.6.2.00.00 - Créditos Previdenciários a Receber a Curto Prazo - 
Intra OFSS</v>
      </c>
      <c r="B814" s="39" t="s">
        <v>2176</v>
      </c>
      <c r="C814" s="6">
        <v>725938729.83000004</v>
      </c>
      <c r="D814" s="1"/>
      <c r="E814" s="1">
        <f t="shared" si="79"/>
        <v>725938729.83000004</v>
      </c>
      <c r="F814" s="1">
        <f t="shared" si="80"/>
        <v>0</v>
      </c>
      <c r="H814" t="b">
        <f t="shared" si="74"/>
        <v>1</v>
      </c>
      <c r="I814" t="str">
        <f t="shared" si="75"/>
        <v>00</v>
      </c>
    </row>
    <row r="815" spans="1:9" ht="25.5">
      <c r="A815" t="str">
        <f t="shared" si="78"/>
        <v>1.1.3.6.3.00.00 - Créditos Previdenciários a Receber a Curto Prazo - 
Inter OFSS - União</v>
      </c>
      <c r="B815" s="39" t="s">
        <v>2177</v>
      </c>
      <c r="C815" s="4">
        <v>700130625.85000002</v>
      </c>
      <c r="D815" s="1"/>
      <c r="E815" s="1">
        <f t="shared" si="79"/>
        <v>700130625.85000002</v>
      </c>
      <c r="F815" s="1">
        <f t="shared" si="80"/>
        <v>0</v>
      </c>
      <c r="H815" t="b">
        <f t="shared" si="74"/>
        <v>1</v>
      </c>
      <c r="I815" t="str">
        <f t="shared" si="75"/>
        <v>00</v>
      </c>
    </row>
    <row r="816" spans="1:9" ht="25.5">
      <c r="A816" t="str">
        <f t="shared" si="78"/>
        <v>1.1.3.6.4.00.00 - Créditos Previdenciários a Receber a Curto Prazo - 
Inter OFSS - Estado</v>
      </c>
      <c r="B816" s="39" t="s">
        <v>2178</v>
      </c>
      <c r="C816" s="6"/>
      <c r="D816" s="1"/>
      <c r="E816" s="1">
        <f t="shared" si="79"/>
        <v>0</v>
      </c>
      <c r="F816" s="1">
        <f t="shared" si="80"/>
        <v>0</v>
      </c>
      <c r="H816" t="b">
        <f t="shared" si="74"/>
        <v>1</v>
      </c>
      <c r="I816" t="str">
        <f t="shared" si="75"/>
        <v>00</v>
      </c>
    </row>
    <row r="817" spans="1:9" ht="25.5">
      <c r="A817" t="str">
        <f t="shared" si="78"/>
        <v>1.1.3.6.5.00.00 - Créditos Previdenciários a Receber a Curto Prazo - 
Inter OFSS - Município</v>
      </c>
      <c r="B817" s="39" t="s">
        <v>2179</v>
      </c>
      <c r="C817" s="4"/>
      <c r="D817" s="1"/>
      <c r="E817" s="1">
        <f t="shared" si="79"/>
        <v>0</v>
      </c>
      <c r="F817" s="1">
        <f t="shared" si="80"/>
        <v>0</v>
      </c>
      <c r="H817" t="b">
        <f t="shared" si="74"/>
        <v>1</v>
      </c>
      <c r="I817" t="str">
        <f t="shared" si="75"/>
        <v>00</v>
      </c>
    </row>
    <row r="818" spans="1:9">
      <c r="A818" t="str">
        <f t="shared" si="78"/>
        <v>1.1.3.8.0.00.00 - Outros Créditos a Receber e Valores a Curto Prazo</v>
      </c>
      <c r="B818" s="5" t="s">
        <v>2180</v>
      </c>
      <c r="C818" s="6">
        <v>41932003832.029999</v>
      </c>
      <c r="D818" s="1"/>
      <c r="E818" s="1">
        <f>E819</f>
        <v>0</v>
      </c>
      <c r="F818" s="1">
        <f>F819</f>
        <v>41932003832.029999</v>
      </c>
      <c r="H818" t="b">
        <f t="shared" si="74"/>
        <v>1</v>
      </c>
      <c r="I818" t="str">
        <f t="shared" si="75"/>
        <v>00</v>
      </c>
    </row>
    <row r="819" spans="1:9" ht="25.5">
      <c r="A819" t="str">
        <f t="shared" si="78"/>
        <v>1.1.3.8.1.00.00 - Outros Créditos a Receber e Valores a Curto Prazo 
 - Consolidação</v>
      </c>
      <c r="B819" s="3" t="s">
        <v>2181</v>
      </c>
      <c r="C819" s="4">
        <v>41932003832.029999</v>
      </c>
      <c r="D819" s="1"/>
      <c r="E819" s="1">
        <f>SUMIF(A819:B819,"*intra*",C819:D819)+SUMIF(A819:B819,"*inter*",C819:D819)</f>
        <v>0</v>
      </c>
      <c r="F819" s="1">
        <f>SUMIF(A819:B819,"*consolidação*",C819:D819)</f>
        <v>41932003832.029999</v>
      </c>
      <c r="H819" t="b">
        <f t="shared" si="74"/>
        <v>1</v>
      </c>
      <c r="I819" t="str">
        <f t="shared" si="75"/>
        <v>00</v>
      </c>
    </row>
    <row r="820" spans="1:9" ht="25.5">
      <c r="A820" t="str">
        <f t="shared" si="78"/>
        <v>1.1.3.9.0.00.00 - (-) Ajuste de Perdas de Demais Créditos e Valores a 
 Curto Prazo</v>
      </c>
      <c r="B820" s="5" t="s">
        <v>2182</v>
      </c>
      <c r="C820" s="6">
        <v>4274491501.1999998</v>
      </c>
      <c r="D820" s="1"/>
      <c r="E820" s="1">
        <f>E821</f>
        <v>0</v>
      </c>
      <c r="F820" s="1">
        <f>F821</f>
        <v>4274491501.1999998</v>
      </c>
      <c r="H820" t="b">
        <f t="shared" si="74"/>
        <v>1</v>
      </c>
      <c r="I820" t="str">
        <f t="shared" si="75"/>
        <v>00</v>
      </c>
    </row>
    <row r="821" spans="1:9" ht="25.5">
      <c r="A821" t="str">
        <f t="shared" si="78"/>
        <v>1.1.3.9.1.00.00 - (-) Ajuste de Perdas de Demais Créditos e Valores 
 a Curto Prazo - Consolidação</v>
      </c>
      <c r="B821" s="3" t="s">
        <v>2183</v>
      </c>
      <c r="C821" s="4">
        <v>4274491501.1999998</v>
      </c>
      <c r="D821" s="1"/>
      <c r="E821" s="1">
        <f>SUMIF(A821:B821,"*intra*",C821:D821)+SUMIF(A821:B821,"*inter*",C821:D821)</f>
        <v>0</v>
      </c>
      <c r="F821" s="1">
        <f>SUMIF(A821:B821,"*consolidação*",C821:D821)</f>
        <v>4274491501.1999998</v>
      </c>
      <c r="H821" t="b">
        <f t="shared" ref="H821:H901" si="81">IF(I821="00",C821=E821+F821,TRUE)</f>
        <v>1</v>
      </c>
      <c r="I821" t="str">
        <f t="shared" si="75"/>
        <v>00</v>
      </c>
    </row>
    <row r="822" spans="1:9">
      <c r="A822" t="str">
        <f t="shared" si="78"/>
        <v>1.1.4.0.0.00.00 - Investimentos e Aplicações Temporárias a Curto Prazo</v>
      </c>
      <c r="B822" s="5" t="s">
        <v>2184</v>
      </c>
      <c r="C822" s="6">
        <v>23995621628.709999</v>
      </c>
      <c r="D822" s="1"/>
      <c r="E822" s="1">
        <f>E823+E825+E827-E829</f>
        <v>0</v>
      </c>
      <c r="F822" s="1">
        <f>F823+F825+F827-F829</f>
        <v>23995621628.710003</v>
      </c>
      <c r="H822" t="b">
        <f t="shared" si="81"/>
        <v>1</v>
      </c>
      <c r="I822" t="str">
        <f t="shared" ref="I822:I902" si="82">MID(A822,11,2)</f>
        <v>00</v>
      </c>
    </row>
    <row r="823" spans="1:9">
      <c r="A823" t="str">
        <f t="shared" si="78"/>
        <v>1.1.4.1.0.00.00 - Títulos e Valores Mobiliários</v>
      </c>
      <c r="B823" s="3" t="s">
        <v>2185</v>
      </c>
      <c r="C823" s="4">
        <v>23995673952.330002</v>
      </c>
      <c r="D823" s="1"/>
      <c r="E823" s="1">
        <f>E824</f>
        <v>0</v>
      </c>
      <c r="F823" s="1">
        <f>F824</f>
        <v>23995673952.330002</v>
      </c>
      <c r="H823" t="b">
        <f t="shared" si="81"/>
        <v>1</v>
      </c>
      <c r="I823" t="str">
        <f t="shared" si="82"/>
        <v>00</v>
      </c>
    </row>
    <row r="824" spans="1:9">
      <c r="A824" t="str">
        <f t="shared" si="78"/>
        <v>1.1.4.1.1.00.00 - Títulos e Valores Mobiliários - Consolidação</v>
      </c>
      <c r="B824" s="5" t="s">
        <v>2186</v>
      </c>
      <c r="C824" s="6">
        <v>23995673952.330002</v>
      </c>
      <c r="D824" s="1"/>
      <c r="E824" s="1">
        <f>SUMIF(A824:B824,"*intra*",C824:D824)+SUMIF(A824:B824,"*inter*",C824:D824)</f>
        <v>0</v>
      </c>
      <c r="F824" s="1">
        <f>SUMIF(A824:B824,"*consolidação*",C824:D824)</f>
        <v>23995673952.330002</v>
      </c>
      <c r="H824" t="b">
        <f t="shared" si="81"/>
        <v>1</v>
      </c>
      <c r="I824" t="str">
        <f t="shared" si="82"/>
        <v>00</v>
      </c>
    </row>
    <row r="825" spans="1:9">
      <c r="A825" t="str">
        <f t="shared" si="78"/>
        <v>1.1.4.2.0.00.00 - Aplicação Temporária em Metais Preciosos</v>
      </c>
      <c r="B825" s="3" t="s">
        <v>2187</v>
      </c>
      <c r="C825" s="4"/>
      <c r="D825" s="1"/>
      <c r="E825" s="1">
        <f>E826</f>
        <v>0</v>
      </c>
      <c r="F825" s="1">
        <f>F826</f>
        <v>0</v>
      </c>
      <c r="H825" t="b">
        <f t="shared" si="81"/>
        <v>1</v>
      </c>
      <c r="I825" t="str">
        <f t="shared" si="82"/>
        <v>00</v>
      </c>
    </row>
    <row r="826" spans="1:9" ht="25.5">
      <c r="A826" t="str">
        <f t="shared" si="78"/>
        <v>1.1.4.2.1.00.00 - Aplicação Temporária em Metais Preciosos - 
 Consolidação</v>
      </c>
      <c r="B826" s="5" t="s">
        <v>2188</v>
      </c>
      <c r="C826" s="6"/>
      <c r="D826" s="1"/>
      <c r="E826" s="1">
        <f>SUMIF(A826:B826,"*intra*",C826:D826)+SUMIF(A826:B826,"*inter*",C826:D826)</f>
        <v>0</v>
      </c>
      <c r="F826" s="1">
        <f>SUMIF(A826:B826,"*consolidação*",C826:D826)</f>
        <v>0</v>
      </c>
      <c r="H826" t="b">
        <f t="shared" si="81"/>
        <v>1</v>
      </c>
      <c r="I826" t="str">
        <f t="shared" si="82"/>
        <v>00</v>
      </c>
    </row>
    <row r="827" spans="1:9">
      <c r="A827" t="str">
        <f t="shared" si="78"/>
        <v>1.1.4.3.0.00.00 - Aplicação Em Segmento de Imóveis</v>
      </c>
      <c r="B827" s="3" t="s">
        <v>2189</v>
      </c>
      <c r="C827" s="4"/>
      <c r="D827" s="1"/>
      <c r="E827" s="1">
        <f>E828</f>
        <v>0</v>
      </c>
      <c r="F827" s="1">
        <f>F828</f>
        <v>0</v>
      </c>
      <c r="H827" t="b">
        <f t="shared" si="81"/>
        <v>1</v>
      </c>
      <c r="I827" t="str">
        <f t="shared" si="82"/>
        <v>00</v>
      </c>
    </row>
    <row r="828" spans="1:9">
      <c r="A828" t="str">
        <f t="shared" si="78"/>
        <v>1.1.4.3.1.00.00 - Aplicação Em Segmento de Imóveis - Consolidação</v>
      </c>
      <c r="B828" s="5" t="s">
        <v>2190</v>
      </c>
      <c r="C828" s="6"/>
      <c r="D828" s="1"/>
      <c r="E828" s="1">
        <f>SUMIF(A828:B828,"*intra*",C828:D828)+SUMIF(A828:B828,"*inter*",C828:D828)</f>
        <v>0</v>
      </c>
      <c r="F828" s="1">
        <f>SUMIF(A828:B828,"*consolidação*",C828:D828)</f>
        <v>0</v>
      </c>
      <c r="H828" t="b">
        <f t="shared" si="81"/>
        <v>1</v>
      </c>
      <c r="I828" t="str">
        <f t="shared" si="82"/>
        <v>00</v>
      </c>
    </row>
    <row r="829" spans="1:9" ht="25.5">
      <c r="A829" t="str">
        <f t="shared" si="78"/>
        <v>1.1.4.9.0.00.00 - (-) Ajuste de Perdas de Investimentos e Aplicações 
 Temporárias</v>
      </c>
      <c r="B829" s="3" t="s">
        <v>2191</v>
      </c>
      <c r="C829" s="4">
        <v>52323.62</v>
      </c>
      <c r="D829" s="1"/>
      <c r="E829" s="1">
        <f>E830</f>
        <v>0</v>
      </c>
      <c r="F829" s="1">
        <f>F830</f>
        <v>52323.62</v>
      </c>
      <c r="H829" t="b">
        <f t="shared" si="81"/>
        <v>1</v>
      </c>
      <c r="I829" t="str">
        <f t="shared" si="82"/>
        <v>00</v>
      </c>
    </row>
    <row r="830" spans="1:9" ht="25.5">
      <c r="A830" t="str">
        <f t="shared" si="78"/>
        <v>1.1.4.9.1.00.00 - (-) Ajuste de Perdas de Investimentos Temporários 
 e Aplicações Temporárias - Consolidação</v>
      </c>
      <c r="B830" s="5" t="s">
        <v>2192</v>
      </c>
      <c r="C830" s="6">
        <v>52323.62</v>
      </c>
      <c r="D830" s="1"/>
      <c r="E830" s="1">
        <f>SUMIF(A830:B830,"*intra*",C830:D830)+SUMIF(A830:B830,"*inter*",C830:D830)</f>
        <v>0</v>
      </c>
      <c r="F830" s="1">
        <f>SUMIF(A830:B830,"*consolidação*",C830:D830)</f>
        <v>52323.62</v>
      </c>
      <c r="H830" t="b">
        <f t="shared" si="81"/>
        <v>1</v>
      </c>
      <c r="I830" t="str">
        <f t="shared" si="82"/>
        <v>00</v>
      </c>
    </row>
    <row r="831" spans="1:9">
      <c r="A831" t="str">
        <f t="shared" si="78"/>
        <v>1.1.5.0.0.00.00 - Estoques</v>
      </c>
      <c r="B831" s="3" t="s">
        <v>2193</v>
      </c>
      <c r="C831" s="4">
        <v>11007506337.84</v>
      </c>
      <c r="D831" s="1"/>
      <c r="E831" s="1">
        <f>E832+E834+E836+E838+E840+E842+E844-E846</f>
        <v>0</v>
      </c>
      <c r="F831" s="1">
        <f>F832+F834+F836+F838+F840+F842+F844-F846</f>
        <v>11007506337.840002</v>
      </c>
      <c r="H831" t="b">
        <f t="shared" si="81"/>
        <v>1</v>
      </c>
      <c r="I831" t="str">
        <f t="shared" si="82"/>
        <v>00</v>
      </c>
    </row>
    <row r="832" spans="1:9">
      <c r="A832" t="str">
        <f t="shared" si="78"/>
        <v>1.1.5.1.0.00.00 - Mercadorias para Revenda</v>
      </c>
      <c r="B832" s="5" t="s">
        <v>2194</v>
      </c>
      <c r="C832" s="6">
        <v>22918143.25</v>
      </c>
      <c r="D832" s="1"/>
      <c r="E832" s="1">
        <f>E833</f>
        <v>0</v>
      </c>
      <c r="F832" s="1">
        <f>F833</f>
        <v>22918143.25</v>
      </c>
      <c r="H832" t="b">
        <f t="shared" si="81"/>
        <v>1</v>
      </c>
      <c r="I832" t="str">
        <f t="shared" si="82"/>
        <v>00</v>
      </c>
    </row>
    <row r="833" spans="1:9">
      <c r="A833" t="str">
        <f t="shared" si="78"/>
        <v>1.1.5.1.1.00.00 - Mercadorias para Revenda - Consolidação</v>
      </c>
      <c r="B833" s="3" t="s">
        <v>2195</v>
      </c>
      <c r="C833" s="4">
        <v>22918143.25</v>
      </c>
      <c r="D833" s="1"/>
      <c r="E833" s="1">
        <f>SUMIF(A833:B833,"*intra*",C833:D833)+SUMIF(A833:B833,"*inter*",C833:D833)</f>
        <v>0</v>
      </c>
      <c r="F833" s="1">
        <f>SUMIF(A833:B833,"*consolidação*",C833:D833)</f>
        <v>22918143.25</v>
      </c>
      <c r="H833" t="b">
        <f t="shared" si="81"/>
        <v>1</v>
      </c>
      <c r="I833" t="str">
        <f t="shared" si="82"/>
        <v>00</v>
      </c>
    </row>
    <row r="834" spans="1:9">
      <c r="A834" t="str">
        <f t="shared" si="78"/>
        <v>1.1.5.2.0.00.00 - Produtos e Serviços Acabados</v>
      </c>
      <c r="B834" s="5" t="s">
        <v>2196</v>
      </c>
      <c r="C834" s="6">
        <v>72298985.349999994</v>
      </c>
      <c r="D834" s="1"/>
      <c r="E834" s="1">
        <f>E835</f>
        <v>0</v>
      </c>
      <c r="F834" s="1">
        <f>F835</f>
        <v>72298985.349999994</v>
      </c>
      <c r="H834" t="b">
        <f t="shared" si="81"/>
        <v>1</v>
      </c>
      <c r="I834" t="str">
        <f t="shared" si="82"/>
        <v>00</v>
      </c>
    </row>
    <row r="835" spans="1:9">
      <c r="A835" t="str">
        <f t="shared" si="78"/>
        <v>1.1.5.2.1.00.00 - Produtos e Serviços Acabados - Consolidação</v>
      </c>
      <c r="B835" s="3" t="s">
        <v>2197</v>
      </c>
      <c r="C835" s="4">
        <v>72298985.349999994</v>
      </c>
      <c r="D835" s="1"/>
      <c r="E835" s="1">
        <f>SUMIF(A835:B835,"*intra*",C835:D835)+SUMIF(A835:B835,"*inter*",C835:D835)</f>
        <v>0</v>
      </c>
      <c r="F835" s="1">
        <f>SUMIF(A835:B835,"*consolidação*",C835:D835)</f>
        <v>72298985.349999994</v>
      </c>
      <c r="H835" t="b">
        <f t="shared" si="81"/>
        <v>1</v>
      </c>
      <c r="I835" t="str">
        <f t="shared" si="82"/>
        <v>00</v>
      </c>
    </row>
    <row r="836" spans="1:9">
      <c r="A836" t="str">
        <f t="shared" si="78"/>
        <v>1.1.5.3.0.00.00 - Produtos e Serviços em Elaboração</v>
      </c>
      <c r="B836" s="5" t="s">
        <v>2198</v>
      </c>
      <c r="C836" s="6">
        <v>6159575.0300000003</v>
      </c>
      <c r="D836" s="1"/>
      <c r="E836" s="1">
        <f>E837</f>
        <v>0</v>
      </c>
      <c r="F836" s="1">
        <f>F837</f>
        <v>6159575.0300000003</v>
      </c>
      <c r="H836" t="b">
        <f t="shared" si="81"/>
        <v>1</v>
      </c>
      <c r="I836" t="str">
        <f t="shared" si="82"/>
        <v>00</v>
      </c>
    </row>
    <row r="837" spans="1:9">
      <c r="A837" t="str">
        <f t="shared" si="78"/>
        <v>1.1.5.3.1.00.00 - Produtos e Serviços em Elaboração - Consolidação</v>
      </c>
      <c r="B837" s="3" t="s">
        <v>2199</v>
      </c>
      <c r="C837" s="4">
        <v>6159575.0300000003</v>
      </c>
      <c r="D837" s="1"/>
      <c r="E837" s="1">
        <f>SUMIF(A837:B837,"*intra*",C837:D837)+SUMIF(A837:B837,"*inter*",C837:D837)</f>
        <v>0</v>
      </c>
      <c r="F837" s="1">
        <f>SUMIF(A837:B837,"*consolidação*",C837:D837)</f>
        <v>6159575.0300000003</v>
      </c>
      <c r="H837" t="b">
        <f t="shared" si="81"/>
        <v>1</v>
      </c>
      <c r="I837" t="str">
        <f t="shared" si="82"/>
        <v>00</v>
      </c>
    </row>
    <row r="838" spans="1:9">
      <c r="A838" t="str">
        <f t="shared" si="78"/>
        <v>1.1.5.4.0.00.00 - Matérias-Primas</v>
      </c>
      <c r="B838" s="5" t="s">
        <v>2200</v>
      </c>
      <c r="C838" s="6">
        <v>20011641.219999999</v>
      </c>
      <c r="D838" s="1"/>
      <c r="E838" s="1">
        <f>E839</f>
        <v>0</v>
      </c>
      <c r="F838" s="1">
        <f>F839</f>
        <v>20011641.219999999</v>
      </c>
      <c r="H838" t="b">
        <f t="shared" si="81"/>
        <v>1</v>
      </c>
      <c r="I838" t="str">
        <f t="shared" si="82"/>
        <v>00</v>
      </c>
    </row>
    <row r="839" spans="1:9">
      <c r="A839" t="str">
        <f t="shared" si="78"/>
        <v>1.1.5.4.1.00.00 - Matérias-Primas - Consolidação</v>
      </c>
      <c r="B839" s="3" t="s">
        <v>2201</v>
      </c>
      <c r="C839" s="4">
        <v>20011641.219999999</v>
      </c>
      <c r="D839" s="1"/>
      <c r="E839" s="1">
        <f>SUMIF(A839:B839,"*intra*",C839:D839)+SUMIF(A839:B839,"*inter*",C839:D839)</f>
        <v>0</v>
      </c>
      <c r="F839" s="1">
        <f>SUMIF(A839:B839,"*consolidação*",C839:D839)</f>
        <v>20011641.219999999</v>
      </c>
      <c r="H839" t="b">
        <f t="shared" si="81"/>
        <v>1</v>
      </c>
      <c r="I839" t="str">
        <f t="shared" si="82"/>
        <v>00</v>
      </c>
    </row>
    <row r="840" spans="1:9">
      <c r="A840" t="str">
        <f t="shared" si="78"/>
        <v>1.1.5.5.0.00.00 - Materiais em Trânsito</v>
      </c>
      <c r="B840" s="5" t="s">
        <v>2202</v>
      </c>
      <c r="C840" s="6">
        <v>18767145.52</v>
      </c>
      <c r="D840" s="1"/>
      <c r="E840" s="1">
        <f>E841</f>
        <v>0</v>
      </c>
      <c r="F840" s="1">
        <f>F841</f>
        <v>18767145.52</v>
      </c>
      <c r="H840" t="b">
        <f t="shared" si="81"/>
        <v>1</v>
      </c>
      <c r="I840" t="str">
        <f t="shared" si="82"/>
        <v>00</v>
      </c>
    </row>
    <row r="841" spans="1:9">
      <c r="A841" t="str">
        <f t="shared" si="78"/>
        <v>1.1.5.5.1.00.00 - Materiais em Trânsito - Consolidação</v>
      </c>
      <c r="B841" s="3" t="s">
        <v>2203</v>
      </c>
      <c r="C841" s="4">
        <v>18767145.52</v>
      </c>
      <c r="D841" s="1"/>
      <c r="E841" s="1">
        <f>SUMIF(A841:B841,"*intra*",C841:D841)+SUMIF(A841:B841,"*inter*",C841:D841)</f>
        <v>0</v>
      </c>
      <c r="F841" s="1">
        <f>SUMIF(A841:B841,"*consolidação*",C841:D841)</f>
        <v>18767145.52</v>
      </c>
      <c r="H841" t="b">
        <f t="shared" si="81"/>
        <v>1</v>
      </c>
      <c r="I841" t="str">
        <f t="shared" si="82"/>
        <v>00</v>
      </c>
    </row>
    <row r="842" spans="1:9">
      <c r="A842" t="str">
        <f t="shared" si="78"/>
        <v>1.1.5.6.0.00.00 - Almoxarifado</v>
      </c>
      <c r="B842" s="5" t="s">
        <v>2204</v>
      </c>
      <c r="C842" s="6">
        <v>10041439322.25</v>
      </c>
      <c r="D842" s="1"/>
      <c r="E842" s="1">
        <f>E843</f>
        <v>0</v>
      </c>
      <c r="F842" s="1">
        <f>F843</f>
        <v>10041439322.25</v>
      </c>
      <c r="H842" t="b">
        <f t="shared" si="81"/>
        <v>1</v>
      </c>
      <c r="I842" t="str">
        <f t="shared" si="82"/>
        <v>00</v>
      </c>
    </row>
    <row r="843" spans="1:9">
      <c r="A843" t="str">
        <f t="shared" si="78"/>
        <v>1.1.5.6.1.00.00 - Almoxarifado - Consolidação</v>
      </c>
      <c r="B843" s="3" t="s">
        <v>2205</v>
      </c>
      <c r="C843" s="4">
        <v>10041439322.25</v>
      </c>
      <c r="D843" s="1"/>
      <c r="E843" s="1">
        <f>SUMIF(A843:B843,"*intra*",C843:D843)+SUMIF(A843:B843,"*inter*",C843:D843)</f>
        <v>0</v>
      </c>
      <c r="F843" s="1">
        <f>SUMIF(A843:B843,"*consolidação*",C843:D843)</f>
        <v>10041439322.25</v>
      </c>
      <c r="H843" t="b">
        <f t="shared" si="81"/>
        <v>1</v>
      </c>
      <c r="I843" t="str">
        <f t="shared" si="82"/>
        <v>00</v>
      </c>
    </row>
    <row r="844" spans="1:9">
      <c r="A844" t="str">
        <f t="shared" si="78"/>
        <v>1.1.5.8.0.00.00 - Outros Estoques</v>
      </c>
      <c r="B844" s="5" t="s">
        <v>2206</v>
      </c>
      <c r="C844" s="6">
        <v>826934972.01999998</v>
      </c>
      <c r="D844" s="1"/>
      <c r="E844" s="1">
        <f>E845</f>
        <v>0</v>
      </c>
      <c r="F844" s="1">
        <f>F845</f>
        <v>826934972.01999998</v>
      </c>
      <c r="H844" t="b">
        <f t="shared" si="81"/>
        <v>1</v>
      </c>
      <c r="I844" t="str">
        <f t="shared" si="82"/>
        <v>00</v>
      </c>
    </row>
    <row r="845" spans="1:9">
      <c r="A845" t="str">
        <f t="shared" si="78"/>
        <v>1.1.5.8.1.00.00 - Outros Estoques - Consolidação</v>
      </c>
      <c r="B845" s="3" t="s">
        <v>2207</v>
      </c>
      <c r="C845" s="4">
        <v>826934972.01999998</v>
      </c>
      <c r="D845" s="1"/>
      <c r="E845" s="1">
        <f>SUMIF(A845:B845,"*intra*",C845:D845)+SUMIF(A845:B845,"*inter*",C845:D845)</f>
        <v>0</v>
      </c>
      <c r="F845" s="1">
        <f>SUMIF(A845:B845,"*consolidação*",C845:D845)</f>
        <v>826934972.01999998</v>
      </c>
      <c r="H845" t="b">
        <f t="shared" si="81"/>
        <v>1</v>
      </c>
      <c r="I845" t="str">
        <f t="shared" si="82"/>
        <v>00</v>
      </c>
    </row>
    <row r="846" spans="1:9">
      <c r="A846" t="str">
        <f t="shared" si="78"/>
        <v>1.1.5.9.0.00.00 - (-) Ajuste de Perdas de Estoques</v>
      </c>
      <c r="B846" s="5" t="s">
        <v>2208</v>
      </c>
      <c r="C846" s="6">
        <v>1023446.8</v>
      </c>
      <c r="D846" s="1"/>
      <c r="E846" s="1">
        <f>E847</f>
        <v>0</v>
      </c>
      <c r="F846" s="1">
        <f>F847</f>
        <v>1023446.8</v>
      </c>
      <c r="H846" t="b">
        <f t="shared" si="81"/>
        <v>1</v>
      </c>
      <c r="I846" t="str">
        <f t="shared" si="82"/>
        <v>00</v>
      </c>
    </row>
    <row r="847" spans="1:9">
      <c r="A847" t="str">
        <f t="shared" si="78"/>
        <v>1.1.5.9.1.00.00 - (-) Ajuste de Perdas de Estoques - Consolidação</v>
      </c>
      <c r="B847" s="3" t="s">
        <v>2209</v>
      </c>
      <c r="C847" s="4">
        <v>1023446.8</v>
      </c>
      <c r="D847" s="1"/>
      <c r="E847" s="1">
        <f>SUMIF(A847:B847,"*intra*",C847:D847)+SUMIF(A847:B847,"*inter*",C847:D847)</f>
        <v>0</v>
      </c>
      <c r="F847" s="1">
        <f>SUMIF(A847:B847,"*consolidação*",C847:D847)</f>
        <v>1023446.8</v>
      </c>
      <c r="H847" t="b">
        <f t="shared" si="81"/>
        <v>1</v>
      </c>
      <c r="I847" t="str">
        <f t="shared" si="82"/>
        <v>00</v>
      </c>
    </row>
    <row r="848" spans="1:9">
      <c r="A848" t="str">
        <f t="shared" si="78"/>
        <v>1.1.6.0.0.00.00 - Ativo Não Circulante Mantido para Venda</v>
      </c>
      <c r="B848" s="44" t="s">
        <v>2210</v>
      </c>
      <c r="C848" s="6">
        <v>7554000</v>
      </c>
      <c r="D848" s="1"/>
      <c r="E848" s="1">
        <f>E849+E855+E857-E859</f>
        <v>0</v>
      </c>
      <c r="F848" s="1">
        <f>F849+F855+F857-F859</f>
        <v>7554000</v>
      </c>
      <c r="H848" t="b">
        <f t="shared" si="81"/>
        <v>1</v>
      </c>
      <c r="I848" t="str">
        <f t="shared" si="82"/>
        <v>00</v>
      </c>
    </row>
    <row r="849" spans="1:9">
      <c r="A849" t="str">
        <f t="shared" si="78"/>
        <v>1.1.6.1.0.00.00 - Investimento Mantido para Venda</v>
      </c>
      <c r="B849" s="44" t="s">
        <v>2211</v>
      </c>
      <c r="C849" s="4">
        <v>7554000</v>
      </c>
      <c r="D849" s="1"/>
      <c r="E849" s="1">
        <f>SUMIF(A849:B849,"*intra*",C849:D849)+SUMIF(A849:B849,"*inter*",C849:D849)</f>
        <v>0</v>
      </c>
      <c r="F849" s="1">
        <f>F850</f>
        <v>7554000</v>
      </c>
      <c r="H849" t="b">
        <f t="shared" si="81"/>
        <v>1</v>
      </c>
      <c r="I849" t="str">
        <f t="shared" si="82"/>
        <v>00</v>
      </c>
    </row>
    <row r="850" spans="1:9">
      <c r="A850" t="str">
        <f t="shared" si="78"/>
        <v>1.1.6.1.1.00.00 - Investimento Mantido para Venda - Consolidação</v>
      </c>
      <c r="B850" s="39" t="s">
        <v>2212</v>
      </c>
      <c r="C850" s="6">
        <v>7554000</v>
      </c>
      <c r="D850" s="1"/>
      <c r="E850" s="1">
        <f t="shared" ref="E850:E864" si="83">SUMIF(A850:B850,"*intra*",C850:D850)+SUMIF(A850:B850,"*inter*",C850:D850)</f>
        <v>0</v>
      </c>
      <c r="F850" s="1">
        <f>SUMIF(A850:B850,"*consolidação*",C850:D850)</f>
        <v>7554000</v>
      </c>
      <c r="H850" t="b">
        <f t="shared" si="81"/>
        <v>1</v>
      </c>
      <c r="I850" t="str">
        <f t="shared" si="82"/>
        <v>00</v>
      </c>
    </row>
    <row r="851" spans="1:9">
      <c r="A851" t="str">
        <f t="shared" si="78"/>
        <v>1.1.6.1.2.00.00 - Investimento Mantido para Venda - Intra OFSS</v>
      </c>
      <c r="B851" s="39" t="s">
        <v>2213</v>
      </c>
      <c r="C851" s="4"/>
      <c r="D851" s="1"/>
      <c r="E851" s="1">
        <f t="shared" si="83"/>
        <v>0</v>
      </c>
      <c r="F851" s="1">
        <f>SUMIF(A851:B851,"*consolidação*",C851:D851)</f>
        <v>0</v>
      </c>
      <c r="H851" t="b">
        <f t="shared" si="81"/>
        <v>1</v>
      </c>
      <c r="I851" t="str">
        <f t="shared" si="82"/>
        <v>00</v>
      </c>
    </row>
    <row r="852" spans="1:9" ht="25.5">
      <c r="A852" t="str">
        <f t="shared" si="78"/>
        <v>1.1.6.1.3.00.00 - Investimento Mantido para Venda - Inter OFSS - 
União</v>
      </c>
      <c r="B852" s="39" t="s">
        <v>2214</v>
      </c>
      <c r="C852" s="6"/>
      <c r="D852" s="1"/>
      <c r="E852" s="1">
        <f t="shared" si="83"/>
        <v>0</v>
      </c>
      <c r="F852" s="1">
        <f>SUMIF(A852:B852,"*consolidação*",C852:D852)</f>
        <v>0</v>
      </c>
      <c r="H852" t="b">
        <f t="shared" si="81"/>
        <v>1</v>
      </c>
      <c r="I852" t="str">
        <f t="shared" si="82"/>
        <v>00</v>
      </c>
    </row>
    <row r="853" spans="1:9" ht="25.5">
      <c r="A853" t="str">
        <f t="shared" si="78"/>
        <v>1.1.6.1.4.00.00 - Investimento Mantido para Venda - Inter OFSS - 
Estado</v>
      </c>
      <c r="B853" s="39" t="s">
        <v>2215</v>
      </c>
      <c r="C853" s="4"/>
      <c r="D853" s="1"/>
      <c r="E853" s="1">
        <f t="shared" si="83"/>
        <v>0</v>
      </c>
      <c r="F853" s="1">
        <f>SUMIF(A853:B853,"*consolidação*",C853:D853)</f>
        <v>0</v>
      </c>
      <c r="H853" t="b">
        <f t="shared" si="81"/>
        <v>1</v>
      </c>
      <c r="I853" t="str">
        <f t="shared" si="82"/>
        <v>00</v>
      </c>
    </row>
    <row r="854" spans="1:9" ht="25.5">
      <c r="A854" t="str">
        <f t="shared" si="78"/>
        <v>1.1.6.1.5.00.00 - Investimento Mantido para Venda - Inter OFSS - 
Município</v>
      </c>
      <c r="B854" s="39" t="s">
        <v>2216</v>
      </c>
      <c r="C854" s="6"/>
      <c r="D854" s="1"/>
      <c r="E854" s="1">
        <f t="shared" si="83"/>
        <v>0</v>
      </c>
      <c r="F854" s="1">
        <f t="shared" ref="F854:F864" si="84">SUMIF(A854:B854,"*consolidação*",C854:D854)</f>
        <v>0</v>
      </c>
      <c r="H854" t="b">
        <f t="shared" si="81"/>
        <v>1</v>
      </c>
      <c r="I854" t="str">
        <f t="shared" si="82"/>
        <v>00</v>
      </c>
    </row>
    <row r="855" spans="1:9">
      <c r="A855" t="str">
        <f t="shared" si="78"/>
        <v>1.1.6.2.0.00.00 - Imobilizado Mantido para Venda</v>
      </c>
      <c r="B855" s="44" t="s">
        <v>2217</v>
      </c>
      <c r="C855" s="4"/>
      <c r="D855" s="1"/>
      <c r="E855" s="1">
        <f t="shared" si="83"/>
        <v>0</v>
      </c>
      <c r="F855" s="1">
        <f>F856</f>
        <v>0</v>
      </c>
      <c r="H855" t="b">
        <f t="shared" si="81"/>
        <v>1</v>
      </c>
      <c r="I855" t="str">
        <f t="shared" si="82"/>
        <v>00</v>
      </c>
    </row>
    <row r="856" spans="1:9">
      <c r="A856" t="str">
        <f t="shared" si="78"/>
        <v>1.1.6.2.1.00.00 - Imobilizado Mantido para Venda - Consolidação</v>
      </c>
      <c r="B856" s="39" t="s">
        <v>2218</v>
      </c>
      <c r="C856" s="6"/>
      <c r="D856" s="1"/>
      <c r="E856" s="1">
        <f t="shared" si="83"/>
        <v>0</v>
      </c>
      <c r="F856" s="1">
        <f t="shared" si="84"/>
        <v>0</v>
      </c>
      <c r="H856" t="b">
        <f t="shared" si="81"/>
        <v>1</v>
      </c>
      <c r="I856" t="str">
        <f t="shared" si="82"/>
        <v>00</v>
      </c>
    </row>
    <row r="857" spans="1:9">
      <c r="A857" t="str">
        <f t="shared" si="78"/>
        <v>1.1.6.3.0.00.00 - Intangível Mantido para Venda</v>
      </c>
      <c r="B857" s="44" t="s">
        <v>2219</v>
      </c>
      <c r="C857" s="4"/>
      <c r="D857" s="1"/>
      <c r="E857" s="1">
        <f t="shared" si="83"/>
        <v>0</v>
      </c>
      <c r="F857" s="1">
        <f>F858</f>
        <v>0</v>
      </c>
      <c r="H857" t="b">
        <f t="shared" si="81"/>
        <v>1</v>
      </c>
      <c r="I857" t="str">
        <f t="shared" si="82"/>
        <v>00</v>
      </c>
    </row>
    <row r="858" spans="1:9">
      <c r="A858" t="str">
        <f t="shared" si="78"/>
        <v>1.1.6.3.1.00.00 - Intangível Mantido para Venda - Consolidação</v>
      </c>
      <c r="B858" s="39" t="s">
        <v>2220</v>
      </c>
      <c r="C858" s="6"/>
      <c r="D858" s="1"/>
      <c r="E858" s="1">
        <f t="shared" si="83"/>
        <v>0</v>
      </c>
      <c r="F858" s="1">
        <f>SUMIF(A858:B858,"*consolidação*",C858:D858)</f>
        <v>0</v>
      </c>
      <c r="H858" t="b">
        <f t="shared" si="81"/>
        <v>1</v>
      </c>
      <c r="I858" t="str">
        <f t="shared" si="82"/>
        <v>00</v>
      </c>
    </row>
    <row r="859" spans="1:9" ht="25.5">
      <c r="A859" t="str">
        <f t="shared" si="78"/>
        <v>1.1.6.9.0.00.00 - (-) Redução a Valor Recuperável de Ativos Mantidos 
 para Venda</v>
      </c>
      <c r="B859" s="44" t="s">
        <v>2221</v>
      </c>
      <c r="C859" s="4"/>
      <c r="D859" s="1"/>
      <c r="E859" s="1">
        <f t="shared" si="83"/>
        <v>0</v>
      </c>
      <c r="F859" s="1">
        <f>F860</f>
        <v>0</v>
      </c>
      <c r="H859" t="b">
        <f t="shared" si="81"/>
        <v>1</v>
      </c>
      <c r="I859" t="str">
        <f t="shared" si="82"/>
        <v>00</v>
      </c>
    </row>
    <row r="860" spans="1:9" ht="25.5">
      <c r="A860" t="str">
        <f t="shared" si="78"/>
        <v>1.1.6.9.1.00.00 - (-) Redução a Valor Recuperável de Ativos Mantidos 
para Venda - Consolidação</v>
      </c>
      <c r="B860" s="39" t="s">
        <v>2222</v>
      </c>
      <c r="C860" s="6"/>
      <c r="D860" s="1"/>
      <c r="E860" s="1">
        <f t="shared" si="83"/>
        <v>0</v>
      </c>
      <c r="F860" s="1">
        <f t="shared" si="84"/>
        <v>0</v>
      </c>
      <c r="H860" t="b">
        <f t="shared" si="81"/>
        <v>1</v>
      </c>
      <c r="I860" t="str">
        <f t="shared" si="82"/>
        <v>00</v>
      </c>
    </row>
    <row r="861" spans="1:9" ht="25.5">
      <c r="A861" t="str">
        <f t="shared" si="78"/>
        <v>1.1.6.9.2.00.00 - (-) Redução a Valor Recuperável de Ativos Mantidos 
para Venda - Intra OFSS</v>
      </c>
      <c r="B861" s="39" t="s">
        <v>2223</v>
      </c>
      <c r="C861" s="4"/>
      <c r="D861" s="1"/>
      <c r="E861" s="1">
        <f t="shared" si="83"/>
        <v>0</v>
      </c>
      <c r="F861" s="1">
        <f t="shared" si="84"/>
        <v>0</v>
      </c>
      <c r="H861" t="b">
        <f t="shared" si="81"/>
        <v>1</v>
      </c>
      <c r="I861" t="str">
        <f t="shared" si="82"/>
        <v>00</v>
      </c>
    </row>
    <row r="862" spans="1:9" ht="25.5">
      <c r="A862" t="str">
        <f t="shared" si="78"/>
        <v>1.1.6.9.3.00.00 - (-) Redução a Valor Recuperável de Ativos Mantidos 
para Venda - Inter OFSS - União</v>
      </c>
      <c r="B862" s="39" t="s">
        <v>2224</v>
      </c>
      <c r="C862" s="6"/>
      <c r="D862" s="1"/>
      <c r="E862" s="1">
        <f t="shared" si="83"/>
        <v>0</v>
      </c>
      <c r="F862" s="1">
        <f t="shared" si="84"/>
        <v>0</v>
      </c>
      <c r="H862" t="b">
        <f t="shared" si="81"/>
        <v>1</v>
      </c>
      <c r="I862" t="str">
        <f t="shared" si="82"/>
        <v>00</v>
      </c>
    </row>
    <row r="863" spans="1:9" ht="25.5">
      <c r="A863" t="str">
        <f t="shared" si="78"/>
        <v>1.1.6.9.4.00.00 - (-) Redução a Valor Recuperável de Ativos Mantidos 
para Venda - Inter OFSS - Estado</v>
      </c>
      <c r="B863" s="39" t="s">
        <v>2225</v>
      </c>
      <c r="C863" s="4"/>
      <c r="D863" s="1"/>
      <c r="E863" s="1">
        <f t="shared" si="83"/>
        <v>0</v>
      </c>
      <c r="F863" s="1">
        <f t="shared" si="84"/>
        <v>0</v>
      </c>
      <c r="H863" t="b">
        <f t="shared" si="81"/>
        <v>1</v>
      </c>
      <c r="I863" t="str">
        <f t="shared" si="82"/>
        <v>00</v>
      </c>
    </row>
    <row r="864" spans="1:9" ht="25.5">
      <c r="A864" t="str">
        <f t="shared" si="78"/>
        <v>1.1.6.9.5.00.00 - (-) Redução a Valor Recuperável de Ativos Mantidos 
para Venda - Inter OFSS - Município</v>
      </c>
      <c r="B864" s="39" t="s">
        <v>2226</v>
      </c>
      <c r="C864" s="6"/>
      <c r="D864" s="1"/>
      <c r="E864" s="1">
        <f t="shared" si="83"/>
        <v>0</v>
      </c>
      <c r="F864" s="1">
        <f t="shared" si="84"/>
        <v>0</v>
      </c>
      <c r="H864" t="b">
        <f t="shared" si="81"/>
        <v>1</v>
      </c>
      <c r="I864" t="str">
        <f t="shared" si="82"/>
        <v>00</v>
      </c>
    </row>
    <row r="865" spans="1:9" ht="25.5">
      <c r="A865" t="str">
        <f t="shared" si="78"/>
        <v>1.1.9.0.0.00.00 - Variações Patrimoniais Diminutivas Pagas 
 Antecipadamente</v>
      </c>
      <c r="B865" s="5" t="s">
        <v>2227</v>
      </c>
      <c r="C865" s="4">
        <v>3027288864.7399998</v>
      </c>
      <c r="D865" s="1"/>
      <c r="E865" s="1">
        <f>E866+E868+E870+E872+E874+E876+E878+E880</f>
        <v>0</v>
      </c>
      <c r="F865" s="1">
        <f>F866+F868+F870+F872+F874+F876+F878+F880</f>
        <v>3027288864.7400002</v>
      </c>
      <c r="H865" t="b">
        <f t="shared" si="81"/>
        <v>1</v>
      </c>
      <c r="I865" t="str">
        <f t="shared" si="82"/>
        <v>00</v>
      </c>
    </row>
    <row r="866" spans="1:9">
      <c r="A866" t="str">
        <f t="shared" si="78"/>
        <v>1.1.9.1.0.00.00 - Prêmios de Seguros a Apropriar</v>
      </c>
      <c r="B866" s="3" t="s">
        <v>2228</v>
      </c>
      <c r="C866" s="6">
        <v>10217754.029999999</v>
      </c>
      <c r="D866" s="1"/>
      <c r="E866" s="1">
        <f>E867</f>
        <v>0</v>
      </c>
      <c r="F866" s="1">
        <f>F867</f>
        <v>10217754.029999999</v>
      </c>
      <c r="H866" t="b">
        <f t="shared" si="81"/>
        <v>1</v>
      </c>
      <c r="I866" t="str">
        <f t="shared" si="82"/>
        <v>00</v>
      </c>
    </row>
    <row r="867" spans="1:9">
      <c r="A867" t="str">
        <f t="shared" si="78"/>
        <v>1.1.9.1.1.00.00 - Prêmios de Seguros a Apropriar - Consolidação</v>
      </c>
      <c r="B867" s="5" t="s">
        <v>2229</v>
      </c>
      <c r="C867" s="4">
        <v>10217754.029999999</v>
      </c>
      <c r="D867" s="1"/>
      <c r="E867" s="1">
        <f>SUMIF(A867:B867,"*intra*",C867:D867)+SUMIF(A867:B867,"*inter*",C867:D867)</f>
        <v>0</v>
      </c>
      <c r="F867" s="1">
        <f>SUMIF(A867:B867,"*consolidação*",C867:D867)</f>
        <v>10217754.029999999</v>
      </c>
      <c r="H867" t="b">
        <f t="shared" si="81"/>
        <v>1</v>
      </c>
      <c r="I867" t="str">
        <f t="shared" si="82"/>
        <v>00</v>
      </c>
    </row>
    <row r="868" spans="1:9">
      <c r="A868" t="str">
        <f t="shared" si="78"/>
        <v>1.1.9.2.0.00.00 - VPD Financeiras a Apropriar</v>
      </c>
      <c r="B868" s="3" t="s">
        <v>2230</v>
      </c>
      <c r="C868" s="6">
        <v>4059245.17</v>
      </c>
      <c r="D868" s="1"/>
      <c r="E868" s="1">
        <f>E869</f>
        <v>0</v>
      </c>
      <c r="F868" s="1">
        <f>F869</f>
        <v>4059245.17</v>
      </c>
      <c r="H868" t="b">
        <f t="shared" si="81"/>
        <v>1</v>
      </c>
      <c r="I868" t="str">
        <f t="shared" si="82"/>
        <v>00</v>
      </c>
    </row>
    <row r="869" spans="1:9">
      <c r="A869" t="str">
        <f t="shared" si="78"/>
        <v>1.1.9.2.1.00.00 - VPD Financeiras a Apropriar - Consolidação</v>
      </c>
      <c r="B869" s="5" t="s">
        <v>2231</v>
      </c>
      <c r="C869" s="4">
        <v>4059245.17</v>
      </c>
      <c r="D869" s="1"/>
      <c r="E869" s="1">
        <f>SUMIF(A869:B869,"*intra*",C869:D869)+SUMIF(A869:B869,"*inter*",C869:D869)</f>
        <v>0</v>
      </c>
      <c r="F869" s="1">
        <f>SUMIF(A869:B869,"*consolidação*",C869:D869)</f>
        <v>4059245.17</v>
      </c>
      <c r="H869" t="b">
        <f t="shared" si="81"/>
        <v>1</v>
      </c>
      <c r="I869" t="str">
        <f t="shared" si="82"/>
        <v>00</v>
      </c>
    </row>
    <row r="870" spans="1:9">
      <c r="A870" t="str">
        <f t="shared" si="78"/>
        <v>1.1.9.3.0.00.00 - Assinaturas e Anuidades a Apropriar</v>
      </c>
      <c r="B870" s="3" t="s">
        <v>2232</v>
      </c>
      <c r="C870" s="6">
        <v>18251568.579999998</v>
      </c>
      <c r="D870" s="1"/>
      <c r="E870" s="1">
        <f>E871</f>
        <v>0</v>
      </c>
      <c r="F870" s="1">
        <f>F871</f>
        <v>18251568.579999998</v>
      </c>
      <c r="H870" t="b">
        <f t="shared" si="81"/>
        <v>1</v>
      </c>
      <c r="I870" t="str">
        <f t="shared" si="82"/>
        <v>00</v>
      </c>
    </row>
    <row r="871" spans="1:9">
      <c r="A871" t="str">
        <f t="shared" si="78"/>
        <v>1.1.9.3.1.00.00 - Assinaturas e Anuidades a Apropriar - Consolidação</v>
      </c>
      <c r="B871" s="5" t="s">
        <v>2233</v>
      </c>
      <c r="C871" s="4">
        <v>18251568.579999998</v>
      </c>
      <c r="D871" s="1"/>
      <c r="E871" s="1">
        <f>SUMIF(A871:B871,"*intra*",C871:D871)+SUMIF(A871:B871,"*inter*",C871:D871)</f>
        <v>0</v>
      </c>
      <c r="F871" s="1">
        <f>SUMIF(A871:B871,"*consolidação*",C871:D871)</f>
        <v>18251568.579999998</v>
      </c>
      <c r="H871" t="b">
        <f t="shared" si="81"/>
        <v>1</v>
      </c>
      <c r="I871" t="str">
        <f t="shared" si="82"/>
        <v>00</v>
      </c>
    </row>
    <row r="872" spans="1:9">
      <c r="A872" t="str">
        <f t="shared" si="78"/>
        <v>1.1.9.4.0.00.00 - Alugueis Pagos a Apropriar</v>
      </c>
      <c r="B872" s="3" t="s">
        <v>2234</v>
      </c>
      <c r="C872" s="6">
        <v>534878.06000000006</v>
      </c>
      <c r="D872" s="1"/>
      <c r="E872" s="1">
        <f>E873</f>
        <v>0</v>
      </c>
      <c r="F872" s="1">
        <f>F873</f>
        <v>534878.06000000006</v>
      </c>
      <c r="H872" t="b">
        <f t="shared" si="81"/>
        <v>1</v>
      </c>
      <c r="I872" t="str">
        <f t="shared" si="82"/>
        <v>00</v>
      </c>
    </row>
    <row r="873" spans="1:9">
      <c r="A873" t="str">
        <f t="shared" si="78"/>
        <v>1.1.9.4.1.00.00 - Alugueis Pagos a Apropriar - Consolidação</v>
      </c>
      <c r="B873" s="5" t="s">
        <v>2235</v>
      </c>
      <c r="C873" s="4">
        <v>534878.06000000006</v>
      </c>
      <c r="D873" s="1"/>
      <c r="E873" s="1">
        <f>SUMIF(A873:B873,"*intra*",C873:D873)+SUMIF(A873:B873,"*inter*",C873:D873)</f>
        <v>0</v>
      </c>
      <c r="F873" s="1">
        <f>SUMIF(A873:B873,"*consolidação*",C873:D873)</f>
        <v>534878.06000000006</v>
      </c>
      <c r="H873" t="b">
        <f t="shared" si="81"/>
        <v>1</v>
      </c>
      <c r="I873" t="str">
        <f t="shared" si="82"/>
        <v>00</v>
      </c>
    </row>
    <row r="874" spans="1:9">
      <c r="A874" t="str">
        <f t="shared" si="78"/>
        <v>1.1.9.5.0.00.00 - Tributos Pagos a Apropriar</v>
      </c>
      <c r="B874" s="3" t="s">
        <v>2236</v>
      </c>
      <c r="C874" s="6">
        <v>2037878.74</v>
      </c>
      <c r="D874" s="1"/>
      <c r="E874" s="1">
        <f>E875</f>
        <v>0</v>
      </c>
      <c r="F874" s="1">
        <f>F875</f>
        <v>2037878.74</v>
      </c>
      <c r="H874" t="b">
        <f t="shared" si="81"/>
        <v>1</v>
      </c>
      <c r="I874" t="str">
        <f t="shared" si="82"/>
        <v>00</v>
      </c>
    </row>
    <row r="875" spans="1:9">
      <c r="A875" t="str">
        <f t="shared" si="78"/>
        <v>1.1.9.5.1.00.00 - Tributos Pagos a Apropriar - Consolidação</v>
      </c>
      <c r="B875" s="5" t="s">
        <v>2237</v>
      </c>
      <c r="C875" s="4">
        <v>2037878.74</v>
      </c>
      <c r="D875" s="1"/>
      <c r="E875" s="1">
        <f>SUMIF(A875:B875,"*intra*",C875:D875)+SUMIF(A875:B875,"*inter*",C875:D875)</f>
        <v>0</v>
      </c>
      <c r="F875" s="1">
        <f>SUMIF(A875:B875,"*consolidação*",C875:D875)</f>
        <v>2037878.74</v>
      </c>
      <c r="H875" t="b">
        <f t="shared" si="81"/>
        <v>1</v>
      </c>
      <c r="I875" t="str">
        <f t="shared" si="82"/>
        <v>00</v>
      </c>
    </row>
    <row r="876" spans="1:9">
      <c r="A876" t="str">
        <f t="shared" ref="A876:A939" si="85">TRIM(B876)</f>
        <v>1.1.9.6.0.00.00 - Contribuições Confederativas a Apropriar</v>
      </c>
      <c r="B876" s="3" t="s">
        <v>2238</v>
      </c>
      <c r="C876" s="6"/>
      <c r="D876" s="1"/>
      <c r="E876" s="1">
        <f>E877</f>
        <v>0</v>
      </c>
      <c r="F876" s="1">
        <f>F877</f>
        <v>0</v>
      </c>
      <c r="H876" t="b">
        <f t="shared" si="81"/>
        <v>1</v>
      </c>
      <c r="I876" t="str">
        <f t="shared" si="82"/>
        <v>00</v>
      </c>
    </row>
    <row r="877" spans="1:9" ht="25.5">
      <c r="A877" t="str">
        <f t="shared" si="85"/>
        <v>1.1.9.6.1.00.00 - Contribuições Confederativas a Apropriar - 
 Consolidação</v>
      </c>
      <c r="B877" s="5" t="s">
        <v>2239</v>
      </c>
      <c r="C877" s="4"/>
      <c r="D877" s="1"/>
      <c r="E877" s="1">
        <f>SUMIF(A877:B877,"*intra*",C877:D877)+SUMIF(A877:B877,"*inter*",C877:D877)</f>
        <v>0</v>
      </c>
      <c r="F877" s="1">
        <f>SUMIF(A877:B877,"*consolidação*",C877:D877)</f>
        <v>0</v>
      </c>
      <c r="H877" t="b">
        <f t="shared" si="81"/>
        <v>1</v>
      </c>
      <c r="I877" t="str">
        <f t="shared" si="82"/>
        <v>00</v>
      </c>
    </row>
    <row r="878" spans="1:9">
      <c r="A878" t="str">
        <f t="shared" si="85"/>
        <v>1.1.9.7.0.00.00 - Benefícios a Pessoal a Apropriar</v>
      </c>
      <c r="B878" s="3" t="s">
        <v>2240</v>
      </c>
      <c r="C878" s="6">
        <v>232653.13</v>
      </c>
      <c r="D878" s="1"/>
      <c r="E878" s="1">
        <f>E879</f>
        <v>0</v>
      </c>
      <c r="F878" s="1">
        <f>F879</f>
        <v>232653.13</v>
      </c>
      <c r="H878" t="b">
        <f t="shared" si="81"/>
        <v>1</v>
      </c>
      <c r="I878" t="str">
        <f t="shared" si="82"/>
        <v>00</v>
      </c>
    </row>
    <row r="879" spans="1:9">
      <c r="A879" t="str">
        <f t="shared" si="85"/>
        <v>1.1.9.7.1.00.00 - Benefícios a Pessoal a Apropriar - Consolidação</v>
      </c>
      <c r="B879" s="5" t="s">
        <v>2241</v>
      </c>
      <c r="C879" s="4">
        <v>232653.13</v>
      </c>
      <c r="D879" s="1"/>
      <c r="E879" s="1">
        <f>SUMIF(A879:B879,"*intra*",C879:D879)+SUMIF(A879:B879,"*inter*",C879:D879)</f>
        <v>0</v>
      </c>
      <c r="F879" s="1">
        <f>SUMIF(A879:B879,"*consolidação*",C879:D879)</f>
        <v>232653.13</v>
      </c>
      <c r="H879" t="b">
        <f t="shared" si="81"/>
        <v>1</v>
      </c>
      <c r="I879" t="str">
        <f t="shared" si="82"/>
        <v>00</v>
      </c>
    </row>
    <row r="880" spans="1:9">
      <c r="A880" t="str">
        <f t="shared" si="85"/>
        <v>1.1.9.8.0.00.00 - Demais VPD a Apropriar</v>
      </c>
      <c r="B880" s="3" t="s">
        <v>2242</v>
      </c>
      <c r="C880" s="6">
        <v>2991954887.0300002</v>
      </c>
      <c r="D880" s="1"/>
      <c r="E880" s="1">
        <f>E881</f>
        <v>0</v>
      </c>
      <c r="F880" s="1">
        <f>F881</f>
        <v>2991954887.0300002</v>
      </c>
      <c r="H880" t="b">
        <f t="shared" si="81"/>
        <v>1</v>
      </c>
      <c r="I880" t="str">
        <f t="shared" si="82"/>
        <v>00</v>
      </c>
    </row>
    <row r="881" spans="1:9">
      <c r="A881" t="str">
        <f t="shared" si="85"/>
        <v>1.1.9.8.1.00.00 - Demais VPD a Apropriar - Consolidação</v>
      </c>
      <c r="B881" s="5" t="s">
        <v>2243</v>
      </c>
      <c r="C881" s="4">
        <v>2991954887.0300002</v>
      </c>
      <c r="D881" s="1"/>
      <c r="E881" s="1">
        <f>SUMIF(A881:B881,"*intra*",C881:D881)+SUMIF(A881:B881,"*inter*",C881:D881)</f>
        <v>0</v>
      </c>
      <c r="F881" s="1">
        <f>SUMIF(A881:B881,"*consolidação*",C881:D881)</f>
        <v>2991954887.0300002</v>
      </c>
      <c r="H881" t="b">
        <f t="shared" si="81"/>
        <v>1</v>
      </c>
      <c r="I881" t="str">
        <f t="shared" si="82"/>
        <v>00</v>
      </c>
    </row>
    <row r="882" spans="1:9">
      <c r="A882" t="str">
        <f t="shared" si="85"/>
        <v>1.2.0.0.0.00.00 - Ativo não Circulante</v>
      </c>
      <c r="B882" s="3" t="s">
        <v>2244</v>
      </c>
      <c r="C882" s="6">
        <v>1107924715992.1899</v>
      </c>
      <c r="D882" s="1"/>
      <c r="E882" s="1">
        <f>E883+E958+E1002+E1019+E1036</f>
        <v>42514636046.269997</v>
      </c>
      <c r="F882" s="1">
        <f>F883+F958+F1002+F1019+F1036</f>
        <v>1065410079945.9202</v>
      </c>
      <c r="H882" t="b">
        <f t="shared" si="81"/>
        <v>1</v>
      </c>
      <c r="I882" t="str">
        <f t="shared" si="82"/>
        <v>00</v>
      </c>
    </row>
    <row r="883" spans="1:9">
      <c r="A883" t="str">
        <f t="shared" si="85"/>
        <v>1.2.1.0.0.00.00 - Ativo Realizável a Longo Prazo</v>
      </c>
      <c r="B883" s="5" t="s">
        <v>2245</v>
      </c>
      <c r="C883" s="4">
        <v>520594738725.16998</v>
      </c>
      <c r="D883" s="1"/>
      <c r="E883" s="1">
        <f>E884+E920+E930+E937+E948</f>
        <v>41602872639.75</v>
      </c>
      <c r="F883" s="1">
        <f>F884+F920+F930+F937+F948</f>
        <v>478991866085.41998</v>
      </c>
      <c r="H883" t="b">
        <f t="shared" si="81"/>
        <v>1</v>
      </c>
      <c r="I883" t="str">
        <f t="shared" si="82"/>
        <v>00</v>
      </c>
    </row>
    <row r="884" spans="1:9">
      <c r="A884" t="str">
        <f t="shared" si="85"/>
        <v>1.2.1.1.0.00.00 - Créditos a Longo Prazo</v>
      </c>
      <c r="B884" s="3" t="s">
        <v>2246</v>
      </c>
      <c r="C884" s="6">
        <v>372800210985.87</v>
      </c>
      <c r="D884" s="1"/>
      <c r="E884" s="1">
        <f>E885+E892+E899+E906+E913</f>
        <v>41602872639.75</v>
      </c>
      <c r="F884" s="1">
        <f>F885+F892+F899+F906+F913</f>
        <v>331197338346.12</v>
      </c>
      <c r="H884" t="b">
        <f t="shared" si="81"/>
        <v>1</v>
      </c>
      <c r="I884" t="str">
        <f t="shared" si="82"/>
        <v>00</v>
      </c>
    </row>
    <row r="885" spans="1:9">
      <c r="A885" t="str">
        <f t="shared" si="85"/>
        <v>1.2.1.1.1.00.00 - Créditos a Longo Prazo - Consolidação</v>
      </c>
      <c r="B885" s="5" t="s">
        <v>2247</v>
      </c>
      <c r="C885" s="4">
        <v>331197338346.12</v>
      </c>
      <c r="D885" s="1"/>
      <c r="E885" s="1">
        <f t="shared" ref="E885:E919" si="86">SUMIF(A885:B885,"*intra*",C885:D885)+SUMIF(A885:B885,"*inter*",C885:D885)</f>
        <v>0</v>
      </c>
      <c r="F885" s="1">
        <f t="shared" ref="F885:F919" si="87">SUMIF(A885:B885,"*consolidação*",C885:D885)</f>
        <v>331197338346.12</v>
      </c>
      <c r="G885" s="14"/>
      <c r="H885" t="b">
        <f t="shared" si="81"/>
        <v>1</v>
      </c>
      <c r="I885" t="str">
        <f t="shared" si="82"/>
        <v>00</v>
      </c>
    </row>
    <row r="886" spans="1:9">
      <c r="A886" t="str">
        <f t="shared" si="85"/>
        <v>1.2.1.1.1.01.00 - Créditos Tributários a Receber</v>
      </c>
      <c r="B886" s="3" t="s">
        <v>2248</v>
      </c>
      <c r="C886" s="6">
        <v>12995422346.059999</v>
      </c>
      <c r="D886" s="1"/>
      <c r="E886" s="1">
        <f t="shared" si="86"/>
        <v>0</v>
      </c>
      <c r="F886" s="1">
        <f t="shared" si="87"/>
        <v>0</v>
      </c>
      <c r="H886" t="b">
        <f t="shared" si="81"/>
        <v>1</v>
      </c>
      <c r="I886" t="str">
        <f t="shared" si="82"/>
        <v>01</v>
      </c>
    </row>
    <row r="887" spans="1:9">
      <c r="A887" t="str">
        <f t="shared" si="85"/>
        <v>1.2.1.1.1.02.00 - Clientes</v>
      </c>
      <c r="B887" s="5" t="s">
        <v>2249</v>
      </c>
      <c r="C887" s="4">
        <v>333244034.31999999</v>
      </c>
      <c r="D887" s="1"/>
      <c r="E887" s="1">
        <f t="shared" si="86"/>
        <v>0</v>
      </c>
      <c r="F887" s="1">
        <f t="shared" si="87"/>
        <v>0</v>
      </c>
      <c r="H887" t="b">
        <f t="shared" si="81"/>
        <v>1</v>
      </c>
      <c r="I887" t="str">
        <f t="shared" si="82"/>
        <v>02</v>
      </c>
    </row>
    <row r="888" spans="1:9">
      <c r="A888" t="str">
        <f t="shared" si="85"/>
        <v>1.2.1.1.1.03.00 - Empréstimos e Financiamentos Concedidos</v>
      </c>
      <c r="B888" s="3" t="s">
        <v>2250</v>
      </c>
      <c r="C888" s="6">
        <v>7708352991.4899998</v>
      </c>
      <c r="D888" s="1"/>
      <c r="E888" s="1">
        <f t="shared" si="86"/>
        <v>0</v>
      </c>
      <c r="F888" s="1">
        <f t="shared" si="87"/>
        <v>0</v>
      </c>
      <c r="H888" t="b">
        <f t="shared" si="81"/>
        <v>1</v>
      </c>
      <c r="I888" t="str">
        <f t="shared" si="82"/>
        <v>03</v>
      </c>
    </row>
    <row r="889" spans="1:9">
      <c r="A889" t="str">
        <f t="shared" si="85"/>
        <v>1.2.1.1.1.04.00 - Dívida Ativa Tributaria</v>
      </c>
      <c r="B889" s="5" t="s">
        <v>2251</v>
      </c>
      <c r="C889" s="4">
        <v>776581646922.08997</v>
      </c>
      <c r="D889" s="1"/>
      <c r="E889" s="1">
        <f t="shared" si="86"/>
        <v>0</v>
      </c>
      <c r="F889" s="1">
        <f t="shared" si="87"/>
        <v>0</v>
      </c>
      <c r="H889" t="b">
        <f t="shared" si="81"/>
        <v>1</v>
      </c>
      <c r="I889" t="str">
        <f t="shared" si="82"/>
        <v>04</v>
      </c>
    </row>
    <row r="890" spans="1:9">
      <c r="A890" t="str">
        <f t="shared" si="85"/>
        <v>1.2.1.1.1.05.00 - Dívida Ativa não Tributaria</v>
      </c>
      <c r="B890" s="3" t="s">
        <v>2252</v>
      </c>
      <c r="C890" s="6">
        <v>23939320926.939999</v>
      </c>
      <c r="D890" s="1"/>
      <c r="E890" s="1">
        <f t="shared" si="86"/>
        <v>0</v>
      </c>
      <c r="F890" s="1">
        <f t="shared" si="87"/>
        <v>0</v>
      </c>
      <c r="H890" t="b">
        <f t="shared" si="81"/>
        <v>1</v>
      </c>
      <c r="I890" t="str">
        <f t="shared" si="82"/>
        <v>05</v>
      </c>
    </row>
    <row r="891" spans="1:9">
      <c r="A891" t="str">
        <f t="shared" si="85"/>
        <v>1.2.1.1.1.99.00 - (-) Ajuste de Perdas de Créditos a Longo Prazo</v>
      </c>
      <c r="B891" s="5" t="s">
        <v>2253</v>
      </c>
      <c r="C891" s="4">
        <v>490360648874.78003</v>
      </c>
      <c r="D891" s="1"/>
      <c r="E891" s="1">
        <f t="shared" si="86"/>
        <v>0</v>
      </c>
      <c r="F891" s="1">
        <f t="shared" si="87"/>
        <v>0</v>
      </c>
      <c r="H891" t="b">
        <f t="shared" si="81"/>
        <v>1</v>
      </c>
      <c r="I891" t="str">
        <f t="shared" si="82"/>
        <v>99</v>
      </c>
    </row>
    <row r="892" spans="1:9">
      <c r="A892" t="str">
        <f t="shared" si="85"/>
        <v>1.2.1.1.2.00.00 - Créditos a Longo Prazo - Intra OFSS</v>
      </c>
      <c r="B892" s="3" t="s">
        <v>2254</v>
      </c>
      <c r="C892" s="6">
        <v>41593589998.169998</v>
      </c>
      <c r="D892" s="1"/>
      <c r="E892" s="1">
        <f t="shared" si="86"/>
        <v>41593589998.169998</v>
      </c>
      <c r="F892" s="1">
        <f t="shared" si="87"/>
        <v>0</v>
      </c>
      <c r="G892" s="14"/>
      <c r="H892" t="b">
        <f t="shared" si="81"/>
        <v>1</v>
      </c>
      <c r="I892" t="str">
        <f t="shared" si="82"/>
        <v>00</v>
      </c>
    </row>
    <row r="893" spans="1:9">
      <c r="A893" t="str">
        <f t="shared" si="85"/>
        <v>1.2.1.1.2.01.00 - Créditos Tributários a Receber</v>
      </c>
      <c r="B893" s="5" t="s">
        <v>2255</v>
      </c>
      <c r="C893" s="4">
        <v>28212295.129999999</v>
      </c>
      <c r="D893" s="1"/>
      <c r="E893" s="1">
        <f t="shared" si="86"/>
        <v>0</v>
      </c>
      <c r="F893" s="1">
        <f t="shared" si="87"/>
        <v>0</v>
      </c>
      <c r="H893" t="b">
        <f t="shared" si="81"/>
        <v>1</v>
      </c>
      <c r="I893" t="str">
        <f t="shared" si="82"/>
        <v>01</v>
      </c>
    </row>
    <row r="894" spans="1:9">
      <c r="A894" t="str">
        <f t="shared" si="85"/>
        <v>1.2.1.1.2.02.00 - Clientes</v>
      </c>
      <c r="B894" s="3" t="s">
        <v>2256</v>
      </c>
      <c r="C894" s="6"/>
      <c r="D894" s="1"/>
      <c r="E894" s="1">
        <f t="shared" si="86"/>
        <v>0</v>
      </c>
      <c r="F894" s="1">
        <f t="shared" si="87"/>
        <v>0</v>
      </c>
      <c r="H894" t="b">
        <f t="shared" si="81"/>
        <v>1</v>
      </c>
      <c r="I894" t="str">
        <f t="shared" si="82"/>
        <v>02</v>
      </c>
    </row>
    <row r="895" spans="1:9">
      <c r="A895" t="str">
        <f t="shared" si="85"/>
        <v>1.2.1.1.2.03.00 - Empréstimos e Financiamentos Concedidos</v>
      </c>
      <c r="B895" s="5" t="s">
        <v>2257</v>
      </c>
      <c r="C895" s="4">
        <v>626767224.87</v>
      </c>
      <c r="D895" s="1"/>
      <c r="E895" s="1">
        <f t="shared" si="86"/>
        <v>0</v>
      </c>
      <c r="F895" s="1">
        <f t="shared" si="87"/>
        <v>0</v>
      </c>
      <c r="H895" t="b">
        <f t="shared" si="81"/>
        <v>1</v>
      </c>
      <c r="I895" t="str">
        <f t="shared" si="82"/>
        <v>03</v>
      </c>
    </row>
    <row r="896" spans="1:9">
      <c r="A896" t="str">
        <f t="shared" si="85"/>
        <v>1.2.1.1.2.04.00 - Dívida Ativa Tributaria</v>
      </c>
      <c r="B896" s="3" t="s">
        <v>2258</v>
      </c>
      <c r="C896" s="6">
        <v>41219963560.230003</v>
      </c>
      <c r="D896" s="1"/>
      <c r="E896" s="1">
        <f t="shared" si="86"/>
        <v>0</v>
      </c>
      <c r="F896" s="1">
        <f t="shared" si="87"/>
        <v>0</v>
      </c>
      <c r="H896" t="b">
        <f t="shared" si="81"/>
        <v>1</v>
      </c>
      <c r="I896" t="str">
        <f t="shared" si="82"/>
        <v>04</v>
      </c>
    </row>
    <row r="897" spans="1:9">
      <c r="A897" t="str">
        <f t="shared" si="85"/>
        <v>1.2.1.1.2.05.00 - Dívida Ativa não Tributaria</v>
      </c>
      <c r="B897" s="5" t="s">
        <v>2259</v>
      </c>
      <c r="C897" s="4">
        <v>2556172082.48</v>
      </c>
      <c r="D897" s="1"/>
      <c r="E897" s="1">
        <f t="shared" si="86"/>
        <v>0</v>
      </c>
      <c r="F897" s="1">
        <f t="shared" si="87"/>
        <v>0</v>
      </c>
      <c r="H897" t="b">
        <f t="shared" si="81"/>
        <v>1</v>
      </c>
      <c r="I897" t="str">
        <f t="shared" si="82"/>
        <v>05</v>
      </c>
    </row>
    <row r="898" spans="1:9">
      <c r="A898" t="str">
        <f t="shared" si="85"/>
        <v>1.2.1.1.2.99.00 - (-) Ajuste de Perdas de Créditos a Longo Prazo</v>
      </c>
      <c r="B898" s="3" t="s">
        <v>2260</v>
      </c>
      <c r="C898" s="6">
        <v>2837525164.54</v>
      </c>
      <c r="D898" s="1"/>
      <c r="E898" s="1">
        <f t="shared" si="86"/>
        <v>0</v>
      </c>
      <c r="F898" s="1">
        <f t="shared" si="87"/>
        <v>0</v>
      </c>
      <c r="H898" t="b">
        <f t="shared" si="81"/>
        <v>1</v>
      </c>
      <c r="I898" t="str">
        <f t="shared" si="82"/>
        <v>99</v>
      </c>
    </row>
    <row r="899" spans="1:9">
      <c r="A899" t="str">
        <f t="shared" si="85"/>
        <v>1.2.1.1.3.00.00 - Créditos a Longo Prazo - Inter OFSS - União</v>
      </c>
      <c r="B899" s="5" t="s">
        <v>2261</v>
      </c>
      <c r="C899" s="4">
        <v>4090749.37</v>
      </c>
      <c r="D899" s="1"/>
      <c r="E899" s="1">
        <f t="shared" si="86"/>
        <v>4090749.37</v>
      </c>
      <c r="F899" s="1">
        <f t="shared" si="87"/>
        <v>0</v>
      </c>
      <c r="G899" s="14"/>
      <c r="H899" t="b">
        <f t="shared" si="81"/>
        <v>1</v>
      </c>
      <c r="I899" t="str">
        <f t="shared" si="82"/>
        <v>00</v>
      </c>
    </row>
    <row r="900" spans="1:9">
      <c r="A900" t="str">
        <f t="shared" si="85"/>
        <v>1.2.1.1.3.01.00 - Créditos Tributários a Receber</v>
      </c>
      <c r="B900" s="3" t="s">
        <v>2262</v>
      </c>
      <c r="C900" s="6">
        <v>3675935.61</v>
      </c>
      <c r="D900" s="1"/>
      <c r="E900" s="1">
        <f t="shared" si="86"/>
        <v>0</v>
      </c>
      <c r="F900" s="1">
        <f t="shared" si="87"/>
        <v>0</v>
      </c>
      <c r="H900" t="b">
        <f t="shared" si="81"/>
        <v>1</v>
      </c>
      <c r="I900" t="str">
        <f t="shared" si="82"/>
        <v>01</v>
      </c>
    </row>
    <row r="901" spans="1:9">
      <c r="A901" t="str">
        <f t="shared" si="85"/>
        <v>1.2.1.1.3.02.00 - Clientes</v>
      </c>
      <c r="B901" s="5" t="s">
        <v>2263</v>
      </c>
      <c r="C901" s="4"/>
      <c r="D901" s="1"/>
      <c r="E901" s="1">
        <f t="shared" si="86"/>
        <v>0</v>
      </c>
      <c r="F901" s="1">
        <f t="shared" si="87"/>
        <v>0</v>
      </c>
      <c r="H901" t="b">
        <f t="shared" si="81"/>
        <v>1</v>
      </c>
      <c r="I901" t="str">
        <f t="shared" si="82"/>
        <v>02</v>
      </c>
    </row>
    <row r="902" spans="1:9">
      <c r="A902" t="str">
        <f t="shared" si="85"/>
        <v>1.2.1.1.3.03.00 - Empréstimos e Financiamentos Concedidos</v>
      </c>
      <c r="B902" s="3" t="s">
        <v>2264</v>
      </c>
      <c r="C902" s="6"/>
      <c r="D902" s="1"/>
      <c r="E902" s="1">
        <f t="shared" si="86"/>
        <v>0</v>
      </c>
      <c r="F902" s="1">
        <f t="shared" si="87"/>
        <v>0</v>
      </c>
      <c r="H902" t="b">
        <f t="shared" ref="H902:H966" si="88">IF(I902="00",C902=E902+F902,TRUE)</f>
        <v>1</v>
      </c>
      <c r="I902" t="str">
        <f t="shared" si="82"/>
        <v>03</v>
      </c>
    </row>
    <row r="903" spans="1:9">
      <c r="A903" t="str">
        <f t="shared" si="85"/>
        <v>1.2.1.1.3.04.00 - Dívida Ativa Tributaria</v>
      </c>
      <c r="B903" s="5" t="s">
        <v>2265</v>
      </c>
      <c r="C903" s="4"/>
      <c r="D903" s="1"/>
      <c r="E903" s="1">
        <f t="shared" si="86"/>
        <v>0</v>
      </c>
      <c r="F903" s="1">
        <f t="shared" si="87"/>
        <v>0</v>
      </c>
      <c r="H903" t="b">
        <f t="shared" si="88"/>
        <v>1</v>
      </c>
      <c r="I903" t="str">
        <f t="shared" ref="I903:I967" si="89">MID(A903,11,2)</f>
        <v>04</v>
      </c>
    </row>
    <row r="904" spans="1:9">
      <c r="A904" t="str">
        <f t="shared" si="85"/>
        <v>1.2.1.1.3.05.00 - Dívida Ativa não Tributaria</v>
      </c>
      <c r="B904" s="3" t="s">
        <v>2266</v>
      </c>
      <c r="C904" s="6">
        <v>414813.76</v>
      </c>
      <c r="D904" s="1"/>
      <c r="E904" s="1">
        <f t="shared" si="86"/>
        <v>0</v>
      </c>
      <c r="F904" s="1">
        <f t="shared" si="87"/>
        <v>0</v>
      </c>
      <c r="H904" t="b">
        <f t="shared" si="88"/>
        <v>1</v>
      </c>
      <c r="I904" t="str">
        <f t="shared" si="89"/>
        <v>05</v>
      </c>
    </row>
    <row r="905" spans="1:9">
      <c r="A905" t="str">
        <f t="shared" si="85"/>
        <v>1.2.1.1.3.99.00 - (-) Ajuste de Perdas de Créditos a Longo Prazo</v>
      </c>
      <c r="B905" s="5" t="s">
        <v>2267</v>
      </c>
      <c r="C905" s="4"/>
      <c r="D905" s="1"/>
      <c r="E905" s="1">
        <f t="shared" si="86"/>
        <v>0</v>
      </c>
      <c r="F905" s="1">
        <f t="shared" si="87"/>
        <v>0</v>
      </c>
      <c r="H905" t="b">
        <f t="shared" si="88"/>
        <v>1</v>
      </c>
      <c r="I905" t="str">
        <f t="shared" si="89"/>
        <v>99</v>
      </c>
    </row>
    <row r="906" spans="1:9">
      <c r="A906" t="str">
        <f t="shared" si="85"/>
        <v>1.2.1.1.4.00.00 - Créditos a Longo Prazo - Inter OFSS - Estado</v>
      </c>
      <c r="B906" s="3" t="s">
        <v>2268</v>
      </c>
      <c r="C906" s="6"/>
      <c r="D906" s="1"/>
      <c r="E906" s="1">
        <f t="shared" si="86"/>
        <v>0</v>
      </c>
      <c r="F906" s="1">
        <f t="shared" si="87"/>
        <v>0</v>
      </c>
      <c r="G906" s="14"/>
      <c r="H906" t="b">
        <f t="shared" si="88"/>
        <v>1</v>
      </c>
      <c r="I906" t="str">
        <f t="shared" si="89"/>
        <v>00</v>
      </c>
    </row>
    <row r="907" spans="1:9">
      <c r="A907" t="str">
        <f t="shared" si="85"/>
        <v>1.2.1.1.4.01.00 - Créditos Tributários a Receber</v>
      </c>
      <c r="B907" s="5" t="s">
        <v>2269</v>
      </c>
      <c r="C907" s="4"/>
      <c r="D907" s="1"/>
      <c r="E907" s="1">
        <f t="shared" si="86"/>
        <v>0</v>
      </c>
      <c r="F907" s="1">
        <f t="shared" si="87"/>
        <v>0</v>
      </c>
      <c r="H907" t="b">
        <f t="shared" si="88"/>
        <v>1</v>
      </c>
      <c r="I907" t="str">
        <f t="shared" si="89"/>
        <v>01</v>
      </c>
    </row>
    <row r="908" spans="1:9">
      <c r="A908" t="str">
        <f t="shared" si="85"/>
        <v>1.2.1.1.4.02.00 - Clientes</v>
      </c>
      <c r="B908" s="3" t="s">
        <v>2270</v>
      </c>
      <c r="C908" s="6"/>
      <c r="D908" s="1"/>
      <c r="E908" s="1">
        <f t="shared" si="86"/>
        <v>0</v>
      </c>
      <c r="F908" s="1">
        <f t="shared" si="87"/>
        <v>0</v>
      </c>
      <c r="H908" t="b">
        <f t="shared" si="88"/>
        <v>1</v>
      </c>
      <c r="I908" t="str">
        <f t="shared" si="89"/>
        <v>02</v>
      </c>
    </row>
    <row r="909" spans="1:9">
      <c r="A909" t="str">
        <f t="shared" si="85"/>
        <v>1.2.1.1.4.03.00 - Empréstimos e Financiamentos Concedidos</v>
      </c>
      <c r="B909" s="5" t="s">
        <v>2271</v>
      </c>
      <c r="C909" s="4"/>
      <c r="D909" s="1"/>
      <c r="E909" s="1">
        <f t="shared" si="86"/>
        <v>0</v>
      </c>
      <c r="F909" s="1">
        <f t="shared" si="87"/>
        <v>0</v>
      </c>
      <c r="H909" t="b">
        <f t="shared" si="88"/>
        <v>1</v>
      </c>
      <c r="I909" t="str">
        <f t="shared" si="89"/>
        <v>03</v>
      </c>
    </row>
    <row r="910" spans="1:9">
      <c r="A910" t="str">
        <f t="shared" si="85"/>
        <v>1.2.1.1.4.04.00 - Dívida Ativa Tributaria</v>
      </c>
      <c r="B910" s="3" t="s">
        <v>2272</v>
      </c>
      <c r="C910" s="6"/>
      <c r="D910" s="1"/>
      <c r="E910" s="1">
        <f t="shared" si="86"/>
        <v>0</v>
      </c>
      <c r="F910" s="1">
        <f t="shared" si="87"/>
        <v>0</v>
      </c>
      <c r="H910" t="b">
        <f t="shared" si="88"/>
        <v>1</v>
      </c>
      <c r="I910" t="str">
        <f t="shared" si="89"/>
        <v>04</v>
      </c>
    </row>
    <row r="911" spans="1:9">
      <c r="A911" t="str">
        <f t="shared" si="85"/>
        <v>1.2.1.1.4.05.00 - Dívida Ativa não Tributaria</v>
      </c>
      <c r="B911" s="5" t="s">
        <v>2273</v>
      </c>
      <c r="C911" s="4"/>
      <c r="D911" s="1"/>
      <c r="E911" s="1">
        <f t="shared" si="86"/>
        <v>0</v>
      </c>
      <c r="F911" s="1">
        <f t="shared" si="87"/>
        <v>0</v>
      </c>
      <c r="H911" t="b">
        <f t="shared" si="88"/>
        <v>1</v>
      </c>
      <c r="I911" t="str">
        <f t="shared" si="89"/>
        <v>05</v>
      </c>
    </row>
    <row r="912" spans="1:9">
      <c r="A912" t="str">
        <f t="shared" si="85"/>
        <v>1.2.1.1.4.99.00 - (-) Ajuste de Perdas de Créditos a Longo Prazo</v>
      </c>
      <c r="B912" s="3" t="s">
        <v>2274</v>
      </c>
      <c r="C912" s="6"/>
      <c r="D912" s="1"/>
      <c r="E912" s="1">
        <f t="shared" si="86"/>
        <v>0</v>
      </c>
      <c r="F912" s="1">
        <f t="shared" si="87"/>
        <v>0</v>
      </c>
      <c r="H912" t="b">
        <f t="shared" si="88"/>
        <v>1</v>
      </c>
      <c r="I912" t="str">
        <f t="shared" si="89"/>
        <v>99</v>
      </c>
    </row>
    <row r="913" spans="1:9">
      <c r="A913" t="str">
        <f t="shared" si="85"/>
        <v>1.2.1.1.5.00.00 - Créditos a Longo Prazo - Inter OFSS - Município</v>
      </c>
      <c r="B913" s="5" t="s">
        <v>2275</v>
      </c>
      <c r="C913" s="4">
        <v>5191892.21</v>
      </c>
      <c r="D913" s="1"/>
      <c r="E913" s="1">
        <f t="shared" si="86"/>
        <v>5191892.21</v>
      </c>
      <c r="F913" s="1">
        <f t="shared" si="87"/>
        <v>0</v>
      </c>
      <c r="G913" s="14"/>
      <c r="H913" t="b">
        <f t="shared" si="88"/>
        <v>1</v>
      </c>
      <c r="I913" t="str">
        <f t="shared" si="89"/>
        <v>00</v>
      </c>
    </row>
    <row r="914" spans="1:9">
      <c r="A914" t="str">
        <f t="shared" si="85"/>
        <v>1.2.1.1.5.01.00 - Créditos Tributários a Receber</v>
      </c>
      <c r="B914" s="3" t="s">
        <v>2276</v>
      </c>
      <c r="C914" s="6"/>
      <c r="D914" s="1"/>
      <c r="E914" s="1">
        <f t="shared" si="86"/>
        <v>0</v>
      </c>
      <c r="F914" s="1">
        <f t="shared" si="87"/>
        <v>0</v>
      </c>
      <c r="H914" t="b">
        <f t="shared" si="88"/>
        <v>1</v>
      </c>
      <c r="I914" t="str">
        <f t="shared" si="89"/>
        <v>01</v>
      </c>
    </row>
    <row r="915" spans="1:9">
      <c r="A915" t="str">
        <f t="shared" si="85"/>
        <v>1.2.1.1.5.02.00 - Clientes</v>
      </c>
      <c r="B915" s="5" t="s">
        <v>2277</v>
      </c>
      <c r="C915" s="4">
        <v>1148804.94</v>
      </c>
      <c r="D915" s="1"/>
      <c r="E915" s="1">
        <f t="shared" si="86"/>
        <v>0</v>
      </c>
      <c r="F915" s="1">
        <f t="shared" si="87"/>
        <v>0</v>
      </c>
      <c r="H915" t="b">
        <f t="shared" si="88"/>
        <v>1</v>
      </c>
      <c r="I915" t="str">
        <f t="shared" si="89"/>
        <v>02</v>
      </c>
    </row>
    <row r="916" spans="1:9">
      <c r="A916" t="str">
        <f t="shared" si="85"/>
        <v>1.2.1.1.5.03.00 - Empréstimos e Financiamentos Concedidos</v>
      </c>
      <c r="B916" s="3" t="s">
        <v>2278</v>
      </c>
      <c r="C916" s="6">
        <v>2719053.78</v>
      </c>
      <c r="D916" s="1"/>
      <c r="E916" s="1">
        <f t="shared" si="86"/>
        <v>0</v>
      </c>
      <c r="F916" s="1">
        <f t="shared" si="87"/>
        <v>0</v>
      </c>
      <c r="H916" t="b">
        <f t="shared" si="88"/>
        <v>1</v>
      </c>
      <c r="I916" t="str">
        <f t="shared" si="89"/>
        <v>03</v>
      </c>
    </row>
    <row r="917" spans="1:9">
      <c r="A917" t="str">
        <f t="shared" si="85"/>
        <v>1.2.1.1.5.04.00 - Dívida Ativa Tributaria</v>
      </c>
      <c r="B917" s="5" t="s">
        <v>2279</v>
      </c>
      <c r="C917" s="4">
        <v>1324033.49</v>
      </c>
      <c r="D917" s="1"/>
      <c r="E917" s="1">
        <f t="shared" si="86"/>
        <v>0</v>
      </c>
      <c r="F917" s="1">
        <f t="shared" si="87"/>
        <v>0</v>
      </c>
      <c r="H917" t="b">
        <f t="shared" si="88"/>
        <v>1</v>
      </c>
      <c r="I917" t="str">
        <f t="shared" si="89"/>
        <v>04</v>
      </c>
    </row>
    <row r="918" spans="1:9">
      <c r="A918" t="str">
        <f t="shared" si="85"/>
        <v>1.2.1.1.5.05.00 - Dívida Ativa não Tributaria</v>
      </c>
      <c r="B918" s="3" t="s">
        <v>2280</v>
      </c>
      <c r="C918" s="6"/>
      <c r="D918" s="1"/>
      <c r="E918" s="1">
        <f t="shared" si="86"/>
        <v>0</v>
      </c>
      <c r="F918" s="1">
        <f t="shared" si="87"/>
        <v>0</v>
      </c>
      <c r="H918" t="b">
        <f t="shared" si="88"/>
        <v>1</v>
      </c>
      <c r="I918" t="str">
        <f t="shared" si="89"/>
        <v>05</v>
      </c>
    </row>
    <row r="919" spans="1:9">
      <c r="A919" t="str">
        <f t="shared" si="85"/>
        <v>1.2.1.1.5.99.00 - (-) Ajuste de Perdas de Créditos a Longo Prazo</v>
      </c>
      <c r="B919" s="5" t="s">
        <v>2281</v>
      </c>
      <c r="C919" s="4"/>
      <c r="D919" s="1"/>
      <c r="E919" s="1">
        <f t="shared" si="86"/>
        <v>0</v>
      </c>
      <c r="F919" s="1">
        <f t="shared" si="87"/>
        <v>0</v>
      </c>
      <c r="H919" t="b">
        <f t="shared" si="88"/>
        <v>1</v>
      </c>
      <c r="I919" t="str">
        <f t="shared" si="89"/>
        <v>99</v>
      </c>
    </row>
    <row r="920" spans="1:9">
      <c r="A920" t="str">
        <f t="shared" si="85"/>
        <v>1.2.1.2.0.00.00 - Demais Créditos e Valores a Longo Prazo</v>
      </c>
      <c r="B920" s="3" t="s">
        <v>2282</v>
      </c>
      <c r="C920" s="6">
        <v>143947970920.69</v>
      </c>
      <c r="D920" s="1"/>
      <c r="E920" s="1">
        <f>E921</f>
        <v>0</v>
      </c>
      <c r="F920" s="1">
        <f>F921</f>
        <v>143947970920.69</v>
      </c>
      <c r="H920" t="b">
        <f t="shared" si="88"/>
        <v>1</v>
      </c>
      <c r="I920" t="str">
        <f t="shared" si="89"/>
        <v>00</v>
      </c>
    </row>
    <row r="921" spans="1:9" ht="25.5">
      <c r="A921" t="str">
        <f t="shared" si="85"/>
        <v>1.2.1.2.1.00.00 - Demais Créditos e Valores a Longo Prazo - 
 Consolidação</v>
      </c>
      <c r="B921" s="5" t="s">
        <v>2283</v>
      </c>
      <c r="C921" s="4">
        <v>143947970920.69</v>
      </c>
      <c r="D921" s="1"/>
      <c r="E921" s="1">
        <f t="shared" ref="E921:E929" si="90">SUMIF(A921:B921,"*intra*",C921:D921)+SUMIF(A921:B921,"*inter*",C921:D921)</f>
        <v>0</v>
      </c>
      <c r="F921" s="1">
        <f t="shared" ref="F921:F929" si="91">SUMIF(A921:B921,"*consolidação*",C921:D921)</f>
        <v>143947970920.69</v>
      </c>
      <c r="G921" s="14"/>
      <c r="H921" t="b">
        <f t="shared" si="88"/>
        <v>1</v>
      </c>
      <c r="I921" t="str">
        <f t="shared" si="89"/>
        <v>00</v>
      </c>
    </row>
    <row r="922" spans="1:9">
      <c r="A922" t="str">
        <f t="shared" si="85"/>
        <v>1.2.1.2.1.01.00 - Adiantamentos Concedidos a Pessoal e a Terceiros</v>
      </c>
      <c r="B922" s="3" t="s">
        <v>2284</v>
      </c>
      <c r="C922" s="6">
        <v>28850934.91</v>
      </c>
      <c r="D922" s="1"/>
      <c r="E922" s="1">
        <f t="shared" si="90"/>
        <v>0</v>
      </c>
      <c r="F922" s="1">
        <f t="shared" si="91"/>
        <v>0</v>
      </c>
      <c r="H922" t="b">
        <f t="shared" si="88"/>
        <v>1</v>
      </c>
      <c r="I922" t="str">
        <f t="shared" si="89"/>
        <v>01</v>
      </c>
    </row>
    <row r="923" spans="1:9">
      <c r="A923" t="str">
        <f t="shared" si="85"/>
        <v>1.2.1.2.1.02.00 - Tributos a Recuperar/Compensar</v>
      </c>
      <c r="B923" s="5" t="s">
        <v>2285</v>
      </c>
      <c r="C923" s="4">
        <v>2124595742.71</v>
      </c>
      <c r="D923" s="1"/>
      <c r="E923" s="1">
        <f t="shared" si="90"/>
        <v>0</v>
      </c>
      <c r="F923" s="1">
        <f t="shared" si="91"/>
        <v>0</v>
      </c>
      <c r="H923" t="b">
        <f t="shared" si="88"/>
        <v>1</v>
      </c>
      <c r="I923" t="str">
        <f t="shared" si="89"/>
        <v>02</v>
      </c>
    </row>
    <row r="924" spans="1:9" ht="25.5">
      <c r="A924" t="str">
        <f t="shared" si="85"/>
        <v>1.2.1.2.1.03.00 - Créditos a Receber por Descentralização da 
 Prestação de Serviços Públicos</v>
      </c>
      <c r="B924" s="3" t="s">
        <v>2286</v>
      </c>
      <c r="C924" s="6">
        <v>663019029.50999999</v>
      </c>
      <c r="D924" s="1"/>
      <c r="E924" s="1">
        <f t="shared" si="90"/>
        <v>0</v>
      </c>
      <c r="F924" s="1">
        <f t="shared" si="91"/>
        <v>0</v>
      </c>
      <c r="H924" t="b">
        <f t="shared" si="88"/>
        <v>1</v>
      </c>
      <c r="I924" t="str">
        <f t="shared" si="89"/>
        <v>03</v>
      </c>
    </row>
    <row r="925" spans="1:9" ht="25.5">
      <c r="A925" t="str">
        <f t="shared" si="85"/>
        <v>1.2.1.2.1.04.00 - Créditos por Danos ao Patrimônio Provenientes de 
 Créditos Administrativos</v>
      </c>
      <c r="B925" s="5" t="s">
        <v>2287</v>
      </c>
      <c r="C925" s="4">
        <v>103410992.09999999</v>
      </c>
      <c r="D925" s="1"/>
      <c r="E925" s="1">
        <f t="shared" si="90"/>
        <v>0</v>
      </c>
      <c r="F925" s="1">
        <f t="shared" si="91"/>
        <v>0</v>
      </c>
      <c r="H925" t="b">
        <f t="shared" si="88"/>
        <v>1</v>
      </c>
      <c r="I925" t="str">
        <f t="shared" si="89"/>
        <v>04</v>
      </c>
    </row>
    <row r="926" spans="1:9" ht="25.5">
      <c r="A926" t="str">
        <f t="shared" si="85"/>
        <v>1.2.1.2.1.05.00 - Créditos por Danos ao Patrimônio Apurados em 
 Tomada de Contas Especial</v>
      </c>
      <c r="B926" s="3" t="s">
        <v>2288</v>
      </c>
      <c r="C926" s="6">
        <v>39557387.479999997</v>
      </c>
      <c r="D926" s="1"/>
      <c r="E926" s="1">
        <f t="shared" si="90"/>
        <v>0</v>
      </c>
      <c r="F926" s="1">
        <f t="shared" si="91"/>
        <v>0</v>
      </c>
      <c r="H926" t="b">
        <f t="shared" si="88"/>
        <v>1</v>
      </c>
      <c r="I926" t="str">
        <f t="shared" si="89"/>
        <v>05</v>
      </c>
    </row>
    <row r="927" spans="1:9">
      <c r="A927" t="str">
        <f t="shared" si="85"/>
        <v>1.2.1.2.1.06.00 - Depósitos Restituíveis e Valores Vinculados</v>
      </c>
      <c r="B927" s="5" t="s">
        <v>2289</v>
      </c>
      <c r="C927" s="4">
        <v>1596103686.3599999</v>
      </c>
      <c r="D927" s="1"/>
      <c r="E927" s="1">
        <f t="shared" si="90"/>
        <v>0</v>
      </c>
      <c r="F927" s="1">
        <f t="shared" si="91"/>
        <v>0</v>
      </c>
      <c r="H927" t="b">
        <f t="shared" si="88"/>
        <v>1</v>
      </c>
      <c r="I927" t="str">
        <f t="shared" si="89"/>
        <v>06</v>
      </c>
    </row>
    <row r="928" spans="1:9">
      <c r="A928" t="str">
        <f t="shared" si="85"/>
        <v>1.2.1.2.1.98.00 - Outros Créditos a Receber e Valores a Longo Prazo</v>
      </c>
      <c r="B928" s="3" t="s">
        <v>2290</v>
      </c>
      <c r="C928" s="6">
        <v>141236337825.94</v>
      </c>
      <c r="D928" s="1"/>
      <c r="E928" s="1">
        <f t="shared" si="90"/>
        <v>0</v>
      </c>
      <c r="F928" s="1">
        <f t="shared" si="91"/>
        <v>0</v>
      </c>
      <c r="H928" t="b">
        <f t="shared" si="88"/>
        <v>1</v>
      </c>
      <c r="I928" t="str">
        <f t="shared" si="89"/>
        <v>98</v>
      </c>
    </row>
    <row r="929" spans="1:9" ht="25.5">
      <c r="A929" t="str">
        <f t="shared" si="85"/>
        <v>1.2.1.2.1.99.00 - (-) Ajuste de Perdas de Demais Créditos e Valores 
 a Longo Prazo</v>
      </c>
      <c r="B929" s="5" t="s">
        <v>2291</v>
      </c>
      <c r="C929" s="4">
        <v>1843904678.3199999</v>
      </c>
      <c r="D929" s="1"/>
      <c r="E929" s="1">
        <f t="shared" si="90"/>
        <v>0</v>
      </c>
      <c r="F929" s="1">
        <f t="shared" si="91"/>
        <v>0</v>
      </c>
      <c r="H929" t="b">
        <f t="shared" si="88"/>
        <v>1</v>
      </c>
      <c r="I929" t="str">
        <f t="shared" si="89"/>
        <v>99</v>
      </c>
    </row>
    <row r="930" spans="1:9" ht="25.5">
      <c r="A930" t="str">
        <f t="shared" si="85"/>
        <v>1.2.1.3.0.00.00 - Investimentos e Aplicações Temporárias a Longo 
 Prazo</v>
      </c>
      <c r="B930" s="3" t="s">
        <v>2292</v>
      </c>
      <c r="C930" s="6">
        <v>2686998058.0700002</v>
      </c>
      <c r="D930" s="1"/>
      <c r="E930" s="1">
        <f>E931</f>
        <v>0</v>
      </c>
      <c r="F930" s="1">
        <f>F931</f>
        <v>2686998058.0700002</v>
      </c>
      <c r="H930" t="b">
        <f t="shared" si="88"/>
        <v>1</v>
      </c>
      <c r="I930" t="str">
        <f t="shared" si="89"/>
        <v>00</v>
      </c>
    </row>
    <row r="931" spans="1:9" ht="25.5">
      <c r="A931" t="str">
        <f t="shared" si="85"/>
        <v>1.2.1.3.1.00.00 - Investimentos e Aplicações Temporárias a Longo 
 Prazo - Consolidação</v>
      </c>
      <c r="B931" s="5" t="s">
        <v>2293</v>
      </c>
      <c r="C931" s="4">
        <v>2686998058.0700002</v>
      </c>
      <c r="D931" s="1"/>
      <c r="E931" s="1">
        <f t="shared" ref="E931:E936" si="92">SUMIF(A931:B931,"*intra*",C931:D931)+SUMIF(A931:B931,"*inter*",C931:D931)</f>
        <v>0</v>
      </c>
      <c r="F931" s="1">
        <f t="shared" ref="F931:F936" si="93">SUMIF(A931:B931,"*consolidação*",C931:D931)</f>
        <v>2686998058.0700002</v>
      </c>
      <c r="G931" s="14"/>
      <c r="H931" t="b">
        <f t="shared" si="88"/>
        <v>1</v>
      </c>
      <c r="I931" t="str">
        <f t="shared" si="89"/>
        <v>00</v>
      </c>
    </row>
    <row r="932" spans="1:9">
      <c r="A932" t="str">
        <f t="shared" si="85"/>
        <v>1.2.1.3.1.01.00 - Títulos e Valores Mobiliários</v>
      </c>
      <c r="B932" s="3" t="s">
        <v>2294</v>
      </c>
      <c r="C932" s="6">
        <v>2674892126.0500002</v>
      </c>
      <c r="D932" s="1"/>
      <c r="E932" s="1">
        <f t="shared" si="92"/>
        <v>0</v>
      </c>
      <c r="F932" s="1">
        <f t="shared" si="93"/>
        <v>0</v>
      </c>
      <c r="H932" t="b">
        <f t="shared" si="88"/>
        <v>1</v>
      </c>
      <c r="I932" t="str">
        <f t="shared" si="89"/>
        <v>01</v>
      </c>
    </row>
    <row r="933" spans="1:9">
      <c r="A933" t="str">
        <f t="shared" si="85"/>
        <v>1.2.1.3.1.02.00 - Aplicação Temporária em Metais Preciosos</v>
      </c>
      <c r="B933" s="5" t="s">
        <v>2295</v>
      </c>
      <c r="C933" s="4">
        <v>1447075.39</v>
      </c>
      <c r="D933" s="1"/>
      <c r="E933" s="1">
        <f t="shared" si="92"/>
        <v>0</v>
      </c>
      <c r="F933" s="1">
        <f t="shared" si="93"/>
        <v>0</v>
      </c>
      <c r="H933" t="b">
        <f t="shared" si="88"/>
        <v>1</v>
      </c>
      <c r="I933" t="str">
        <f t="shared" si="89"/>
        <v>02</v>
      </c>
    </row>
    <row r="934" spans="1:9">
      <c r="A934" t="str">
        <f t="shared" si="85"/>
        <v>1.2.1.3.1.03.00 - Aplicações em Segmento de Imóveis</v>
      </c>
      <c r="B934" s="3" t="s">
        <v>2296</v>
      </c>
      <c r="C934" s="6">
        <v>10877849.359999999</v>
      </c>
      <c r="D934" s="1"/>
      <c r="E934" s="1">
        <f t="shared" si="92"/>
        <v>0</v>
      </c>
      <c r="F934" s="1">
        <f t="shared" si="93"/>
        <v>0</v>
      </c>
      <c r="H934" t="b">
        <f t="shared" si="88"/>
        <v>1</v>
      </c>
      <c r="I934" t="str">
        <f t="shared" si="89"/>
        <v>03</v>
      </c>
    </row>
    <row r="935" spans="1:9">
      <c r="A935" t="str">
        <f t="shared" si="85"/>
        <v>1.2.1.3.1.04.00 - Fundos Avaliados a Valor de Mercado</v>
      </c>
      <c r="B935" s="41" t="s">
        <v>2297</v>
      </c>
      <c r="C935" s="4"/>
      <c r="D935" s="1"/>
      <c r="E935" s="1">
        <f t="shared" si="92"/>
        <v>0</v>
      </c>
      <c r="F935" s="1">
        <f t="shared" si="93"/>
        <v>0</v>
      </c>
      <c r="H935" t="b">
        <f t="shared" si="88"/>
        <v>1</v>
      </c>
      <c r="I935" t="str">
        <f>MID(A935,11,2)</f>
        <v>04</v>
      </c>
    </row>
    <row r="936" spans="1:9" ht="25.5">
      <c r="A936" t="str">
        <f t="shared" si="85"/>
        <v>1.2.1.3.1.99.00 - (-) Ajuste de Perdas de Investimentos e 
 Aplicações Temporárias a Longo Prazo</v>
      </c>
      <c r="B936" s="5" t="s">
        <v>2298</v>
      </c>
      <c r="C936" s="6">
        <v>218992.73</v>
      </c>
      <c r="D936" s="1"/>
      <c r="E936" s="1">
        <f t="shared" si="92"/>
        <v>0</v>
      </c>
      <c r="F936" s="1">
        <f t="shared" si="93"/>
        <v>0</v>
      </c>
      <c r="H936" t="b">
        <f t="shared" si="88"/>
        <v>1</v>
      </c>
      <c r="I936" t="str">
        <f t="shared" si="89"/>
        <v>99</v>
      </c>
    </row>
    <row r="937" spans="1:9">
      <c r="A937" t="str">
        <f t="shared" si="85"/>
        <v>1.2.1.4.0.00.00 - Estoques</v>
      </c>
      <c r="B937" s="3" t="s">
        <v>2299</v>
      </c>
      <c r="C937" s="4">
        <v>101646293.16</v>
      </c>
      <c r="D937" s="1"/>
      <c r="E937" s="1">
        <f>E938</f>
        <v>0</v>
      </c>
      <c r="F937" s="1">
        <f>F938</f>
        <v>101646293.16</v>
      </c>
      <c r="H937" t="b">
        <f t="shared" si="88"/>
        <v>1</v>
      </c>
      <c r="I937" t="str">
        <f t="shared" si="89"/>
        <v>00</v>
      </c>
    </row>
    <row r="938" spans="1:9">
      <c r="A938" t="str">
        <f t="shared" si="85"/>
        <v>1.2.1.4.1.00.00 - Estoques - Consolidação</v>
      </c>
      <c r="B938" s="5" t="s">
        <v>2300</v>
      </c>
      <c r="C938" s="6">
        <v>101646293.16</v>
      </c>
      <c r="D938" s="1"/>
      <c r="E938" s="1">
        <f t="shared" ref="E938:E947" si="94">SUMIF(A938:B938,"*intra*",C938:D938)+SUMIF(A938:B938,"*inter*",C938:D938)</f>
        <v>0</v>
      </c>
      <c r="F938" s="1">
        <f t="shared" ref="F938:F947" si="95">SUMIF(A938:B938,"*consolidação*",C938:D938)</f>
        <v>101646293.16</v>
      </c>
      <c r="G938" s="14"/>
      <c r="H938" t="b">
        <f t="shared" si="88"/>
        <v>1</v>
      </c>
      <c r="I938" t="str">
        <f t="shared" si="89"/>
        <v>00</v>
      </c>
    </row>
    <row r="939" spans="1:9">
      <c r="A939" t="str">
        <f t="shared" si="85"/>
        <v>1.2.1.4.1.01.00 - Mercadorias para Revenda</v>
      </c>
      <c r="B939" s="3" t="s">
        <v>2301</v>
      </c>
      <c r="C939" s="4">
        <v>9471283.5700000003</v>
      </c>
      <c r="D939" s="1"/>
      <c r="E939" s="1">
        <f t="shared" si="94"/>
        <v>0</v>
      </c>
      <c r="F939" s="1">
        <f t="shared" si="95"/>
        <v>0</v>
      </c>
      <c r="H939" t="b">
        <f t="shared" si="88"/>
        <v>1</v>
      </c>
      <c r="I939" t="str">
        <f t="shared" si="89"/>
        <v>01</v>
      </c>
    </row>
    <row r="940" spans="1:9">
      <c r="A940" t="str">
        <f t="shared" ref="A940:A1003" si="96">TRIM(B940)</f>
        <v>1.2.1.4.1.02.00 - Produtos e Serviços Acabados</v>
      </c>
      <c r="B940" s="5" t="s">
        <v>2302</v>
      </c>
      <c r="C940" s="6"/>
      <c r="D940" s="1"/>
      <c r="E940" s="1">
        <f t="shared" si="94"/>
        <v>0</v>
      </c>
      <c r="F940" s="1">
        <f t="shared" si="95"/>
        <v>0</v>
      </c>
      <c r="H940" t="b">
        <f t="shared" si="88"/>
        <v>1</v>
      </c>
      <c r="I940" t="str">
        <f t="shared" si="89"/>
        <v>02</v>
      </c>
    </row>
    <row r="941" spans="1:9">
      <c r="A941" t="str">
        <f t="shared" si="96"/>
        <v>1.2.1.4.1.03.00 - Produtos e Serviços em Elaboração</v>
      </c>
      <c r="B941" s="3" t="s">
        <v>2303</v>
      </c>
      <c r="C941" s="4"/>
      <c r="D941" s="1"/>
      <c r="E941" s="1">
        <f t="shared" si="94"/>
        <v>0</v>
      </c>
      <c r="F941" s="1">
        <f t="shared" si="95"/>
        <v>0</v>
      </c>
      <c r="H941" t="b">
        <f t="shared" si="88"/>
        <v>1</v>
      </c>
      <c r="I941" t="str">
        <f t="shared" si="89"/>
        <v>03</v>
      </c>
    </row>
    <row r="942" spans="1:9">
      <c r="A942" t="str">
        <f t="shared" si="96"/>
        <v>1.2.1.4.1.04.00 - Matérias-Primas</v>
      </c>
      <c r="B942" s="5" t="s">
        <v>2304</v>
      </c>
      <c r="C942" s="6">
        <v>184900.57</v>
      </c>
      <c r="D942" s="1"/>
      <c r="E942" s="1">
        <f t="shared" si="94"/>
        <v>0</v>
      </c>
      <c r="F942" s="1">
        <f t="shared" si="95"/>
        <v>0</v>
      </c>
      <c r="H942" t="b">
        <f t="shared" si="88"/>
        <v>1</v>
      </c>
      <c r="I942" t="str">
        <f t="shared" si="89"/>
        <v>04</v>
      </c>
    </row>
    <row r="943" spans="1:9">
      <c r="A943" t="str">
        <f t="shared" si="96"/>
        <v>1.2.1.4.1.05.00 - Materiais em Trânsito</v>
      </c>
      <c r="B943" s="3" t="s">
        <v>2305</v>
      </c>
      <c r="C943" s="4"/>
      <c r="D943" s="1"/>
      <c r="E943" s="1">
        <f t="shared" si="94"/>
        <v>0</v>
      </c>
      <c r="F943" s="1">
        <f t="shared" si="95"/>
        <v>0</v>
      </c>
      <c r="H943" t="b">
        <f t="shared" si="88"/>
        <v>1</v>
      </c>
      <c r="I943" t="str">
        <f t="shared" si="89"/>
        <v>05</v>
      </c>
    </row>
    <row r="944" spans="1:9">
      <c r="A944" t="str">
        <f t="shared" si="96"/>
        <v>1.2.1.4.1.06.00 - Almoxarifado</v>
      </c>
      <c r="B944" s="5" t="s">
        <v>2306</v>
      </c>
      <c r="C944" s="6">
        <v>74994.19</v>
      </c>
      <c r="D944" s="1"/>
      <c r="E944" s="1">
        <f t="shared" si="94"/>
        <v>0</v>
      </c>
      <c r="F944" s="1">
        <f t="shared" si="95"/>
        <v>0</v>
      </c>
      <c r="H944" t="b">
        <f t="shared" si="88"/>
        <v>1</v>
      </c>
      <c r="I944" t="str">
        <f t="shared" si="89"/>
        <v>06</v>
      </c>
    </row>
    <row r="945" spans="1:9">
      <c r="A945" t="str">
        <f t="shared" si="96"/>
        <v>1.2.1.4.1.07.00 - Adiantamentos a Fornecedores</v>
      </c>
      <c r="B945" s="3" t="s">
        <v>2307</v>
      </c>
      <c r="C945" s="4">
        <v>2798</v>
      </c>
      <c r="D945" s="1"/>
      <c r="E945" s="1">
        <f t="shared" si="94"/>
        <v>0</v>
      </c>
      <c r="F945" s="1">
        <f t="shared" si="95"/>
        <v>0</v>
      </c>
      <c r="H945" t="b">
        <f t="shared" si="88"/>
        <v>1</v>
      </c>
      <c r="I945" t="str">
        <f t="shared" si="89"/>
        <v>07</v>
      </c>
    </row>
    <row r="946" spans="1:9">
      <c r="A946" t="str">
        <f t="shared" si="96"/>
        <v>1.2.1.4.1.98.00 - Outros Estoques</v>
      </c>
      <c r="B946" s="5" t="s">
        <v>2308</v>
      </c>
      <c r="C946" s="6">
        <v>91912316.829999998</v>
      </c>
      <c r="D946" s="1"/>
      <c r="E946" s="1">
        <f t="shared" si="94"/>
        <v>0</v>
      </c>
      <c r="F946" s="1">
        <f t="shared" si="95"/>
        <v>0</v>
      </c>
      <c r="H946" t="b">
        <f t="shared" si="88"/>
        <v>1</v>
      </c>
      <c r="I946" t="str">
        <f t="shared" si="89"/>
        <v>98</v>
      </c>
    </row>
    <row r="947" spans="1:9">
      <c r="A947" t="str">
        <f t="shared" si="96"/>
        <v>1.2.1.4.1.99.00 - (-) Ajuste de Perdas de Estoques</v>
      </c>
      <c r="B947" s="3" t="s">
        <v>2309</v>
      </c>
      <c r="C947" s="4"/>
      <c r="D947" s="1"/>
      <c r="E947" s="1">
        <f t="shared" si="94"/>
        <v>0</v>
      </c>
      <c r="F947" s="1">
        <f t="shared" si="95"/>
        <v>0</v>
      </c>
      <c r="H947" t="b">
        <f t="shared" si="88"/>
        <v>1</v>
      </c>
      <c r="I947" t="str">
        <f t="shared" si="89"/>
        <v>99</v>
      </c>
    </row>
    <row r="948" spans="1:9" ht="25.5">
      <c r="A948" t="str">
        <f t="shared" si="96"/>
        <v>1.2.1.9.0.00.00 - Variações Patrimoniais Diminutivas Pagas 
 Antecipadamente</v>
      </c>
      <c r="B948" s="5" t="s">
        <v>2310</v>
      </c>
      <c r="C948" s="6">
        <v>1057912467.38</v>
      </c>
      <c r="D948" s="1"/>
      <c r="E948" s="1">
        <f>E949</f>
        <v>0</v>
      </c>
      <c r="F948" s="1">
        <f>F949</f>
        <v>1057912467.38</v>
      </c>
      <c r="H948" t="b">
        <f t="shared" si="88"/>
        <v>1</v>
      </c>
      <c r="I948" t="str">
        <f t="shared" si="89"/>
        <v>00</v>
      </c>
    </row>
    <row r="949" spans="1:9" ht="25.5">
      <c r="A949" t="str">
        <f t="shared" si="96"/>
        <v>1.2.1.9.1.00.00 - Variações Patrimoniais Diminutivas Pagas 
 Antecipadamente - Consolidação</v>
      </c>
      <c r="B949" s="3" t="s">
        <v>2311</v>
      </c>
      <c r="C949" s="4">
        <v>1057912467.38</v>
      </c>
      <c r="D949" s="1"/>
      <c r="E949" s="1">
        <f t="shared" ref="E949:E957" si="97">SUMIF(A949:B949,"*intra*",C949:D949)+SUMIF(A949:B949,"*inter*",C949:D949)</f>
        <v>0</v>
      </c>
      <c r="F949" s="1">
        <f t="shared" ref="F949:F957" si="98">SUMIF(A949:B949,"*consolidação*",C949:D949)</f>
        <v>1057912467.38</v>
      </c>
      <c r="G949" s="14"/>
      <c r="H949" t="b">
        <f t="shared" si="88"/>
        <v>1</v>
      </c>
      <c r="I949" t="str">
        <f t="shared" si="89"/>
        <v>00</v>
      </c>
    </row>
    <row r="950" spans="1:9">
      <c r="A950" t="str">
        <f t="shared" si="96"/>
        <v>1.2.1.9.1.01.00 - Prêmios de Seguros a Apropriar</v>
      </c>
      <c r="B950" s="5" t="s">
        <v>2312</v>
      </c>
      <c r="C950" s="6">
        <v>8365973.8600000003</v>
      </c>
      <c r="D950" s="1"/>
      <c r="E950" s="1">
        <f t="shared" si="97"/>
        <v>0</v>
      </c>
      <c r="F950" s="1">
        <f t="shared" si="98"/>
        <v>0</v>
      </c>
      <c r="H950" t="b">
        <f t="shared" si="88"/>
        <v>1</v>
      </c>
      <c r="I950" t="str">
        <f t="shared" si="89"/>
        <v>01</v>
      </c>
    </row>
    <row r="951" spans="1:9">
      <c r="A951" t="str">
        <f t="shared" si="96"/>
        <v>1.2.1.9.1.02.00 - VPD Financeiras a Apropriar</v>
      </c>
      <c r="B951" s="3" t="s">
        <v>2313</v>
      </c>
      <c r="C951" s="4"/>
      <c r="D951" s="1"/>
      <c r="E951" s="1">
        <f t="shared" si="97"/>
        <v>0</v>
      </c>
      <c r="F951" s="1">
        <f t="shared" si="98"/>
        <v>0</v>
      </c>
      <c r="H951" t="b">
        <f t="shared" si="88"/>
        <v>1</v>
      </c>
      <c r="I951" t="str">
        <f t="shared" si="89"/>
        <v>02</v>
      </c>
    </row>
    <row r="952" spans="1:9">
      <c r="A952" t="str">
        <f t="shared" si="96"/>
        <v>1.2.1.9.1.03.00 - Assinaturas e Anuidades a Apropriar</v>
      </c>
      <c r="B952" s="5" t="s">
        <v>2314</v>
      </c>
      <c r="C952" s="6">
        <v>1068752.1599999999</v>
      </c>
      <c r="D952" s="1"/>
      <c r="E952" s="1">
        <f t="shared" si="97"/>
        <v>0</v>
      </c>
      <c r="F952" s="1">
        <f t="shared" si="98"/>
        <v>0</v>
      </c>
      <c r="H952" t="b">
        <f t="shared" si="88"/>
        <v>1</v>
      </c>
      <c r="I952" t="str">
        <f t="shared" si="89"/>
        <v>03</v>
      </c>
    </row>
    <row r="953" spans="1:9">
      <c r="A953" t="str">
        <f t="shared" si="96"/>
        <v>1.2.1.9.1.04.00 - Alugueis Pagos a Apropriar</v>
      </c>
      <c r="B953" s="3" t="s">
        <v>2315</v>
      </c>
      <c r="C953" s="4"/>
      <c r="D953" s="1"/>
      <c r="E953" s="1">
        <f t="shared" si="97"/>
        <v>0</v>
      </c>
      <c r="F953" s="1">
        <f t="shared" si="98"/>
        <v>0</v>
      </c>
      <c r="H953" t="b">
        <f t="shared" si="88"/>
        <v>1</v>
      </c>
      <c r="I953" t="str">
        <f t="shared" si="89"/>
        <v>04</v>
      </c>
    </row>
    <row r="954" spans="1:9">
      <c r="A954" t="str">
        <f t="shared" si="96"/>
        <v>1.2.1.9.1.05.00 - Tributos Pagos a Apropriar</v>
      </c>
      <c r="B954" s="5" t="s">
        <v>2316</v>
      </c>
      <c r="C954" s="6">
        <v>461414.89</v>
      </c>
      <c r="D954" s="1"/>
      <c r="E954" s="1">
        <f t="shared" si="97"/>
        <v>0</v>
      </c>
      <c r="F954" s="1">
        <f t="shared" si="98"/>
        <v>0</v>
      </c>
      <c r="H954" t="b">
        <f t="shared" si="88"/>
        <v>1</v>
      </c>
      <c r="I954" t="str">
        <f t="shared" si="89"/>
        <v>05</v>
      </c>
    </row>
    <row r="955" spans="1:9">
      <c r="A955" t="str">
        <f t="shared" si="96"/>
        <v>1.2.1.9.1.06.00 - Contribuições Confederativas a Apropriar</v>
      </c>
      <c r="B955" s="3" t="s">
        <v>2317</v>
      </c>
      <c r="C955" s="4"/>
      <c r="D955" s="1"/>
      <c r="E955" s="1">
        <f t="shared" si="97"/>
        <v>0</v>
      </c>
      <c r="F955" s="1">
        <f t="shared" si="98"/>
        <v>0</v>
      </c>
      <c r="H955" t="b">
        <f t="shared" si="88"/>
        <v>1</v>
      </c>
      <c r="I955" t="str">
        <f t="shared" si="89"/>
        <v>06</v>
      </c>
    </row>
    <row r="956" spans="1:9">
      <c r="A956" t="str">
        <f t="shared" si="96"/>
        <v>1.2.1.9.1.07.00 - Benefícios a Apropriar</v>
      </c>
      <c r="B956" s="5" t="s">
        <v>2318</v>
      </c>
      <c r="C956" s="6"/>
      <c r="D956" s="1"/>
      <c r="E956" s="1">
        <f t="shared" si="97"/>
        <v>0</v>
      </c>
      <c r="F956" s="1">
        <f t="shared" si="98"/>
        <v>0</v>
      </c>
      <c r="H956" t="b">
        <f t="shared" si="88"/>
        <v>1</v>
      </c>
      <c r="I956" t="str">
        <f t="shared" si="89"/>
        <v>07</v>
      </c>
    </row>
    <row r="957" spans="1:9">
      <c r="A957" t="str">
        <f t="shared" si="96"/>
        <v>1.2.1.9.1.99.00 - Demais VPD a Apropriar</v>
      </c>
      <c r="B957" s="3" t="s">
        <v>2319</v>
      </c>
      <c r="C957" s="4">
        <v>1048016326.47</v>
      </c>
      <c r="D957" s="1"/>
      <c r="E957" s="1">
        <f t="shared" si="97"/>
        <v>0</v>
      </c>
      <c r="F957" s="1">
        <f t="shared" si="98"/>
        <v>0</v>
      </c>
      <c r="H957" t="b">
        <f t="shared" si="88"/>
        <v>1</v>
      </c>
      <c r="I957" t="str">
        <f t="shared" si="89"/>
        <v>99</v>
      </c>
    </row>
    <row r="958" spans="1:9">
      <c r="A958" t="str">
        <f t="shared" si="96"/>
        <v>1.2.2.0.0.00.00 - Investimentos</v>
      </c>
      <c r="B958" s="5" t="s">
        <v>2320</v>
      </c>
      <c r="C958" s="6">
        <v>167863835831.89999</v>
      </c>
      <c r="D958" s="1"/>
      <c r="E958" s="1">
        <f>E959+E975+E977+E979-E981-E984</f>
        <v>911763406.5200001</v>
      </c>
      <c r="F958" s="1">
        <f>F959+F975+F977+F979-F981-F984</f>
        <v>166952072425.38004</v>
      </c>
      <c r="H958" t="b">
        <f t="shared" si="88"/>
        <v>1</v>
      </c>
      <c r="I958" t="str">
        <f t="shared" si="89"/>
        <v>00</v>
      </c>
    </row>
    <row r="959" spans="1:9">
      <c r="A959" t="str">
        <f t="shared" si="96"/>
        <v>1.2.2.1.0.00.00 - Participações Permanentes</v>
      </c>
      <c r="B959" s="3" t="s">
        <v>2321</v>
      </c>
      <c r="C959" s="4">
        <v>154397649738.91</v>
      </c>
      <c r="D959" s="1"/>
      <c r="E959" s="1">
        <f>E960+E963+E966+E969+E972</f>
        <v>911763406.5200001</v>
      </c>
      <c r="F959" s="1">
        <f>F960+F963+F966+F969+F972</f>
        <v>153485886332.39001</v>
      </c>
      <c r="H959" t="b">
        <f t="shared" si="88"/>
        <v>1</v>
      </c>
      <c r="I959" t="str">
        <f t="shared" si="89"/>
        <v>00</v>
      </c>
    </row>
    <row r="960" spans="1:9">
      <c r="A960" t="str">
        <f t="shared" si="96"/>
        <v>1.2.2.1.1.00.00 - Participações Permanentes - Consolidação</v>
      </c>
      <c r="B960" s="5" t="s">
        <v>2322</v>
      </c>
      <c r="C960" s="6">
        <v>153485886332.39001</v>
      </c>
      <c r="D960" s="1"/>
      <c r="E960" s="1">
        <f t="shared" ref="E960:E974" si="99">SUMIF(A960:B960,"*intra*",C960:D960)+SUMIF(A960:B960,"*inter*",C960:D960)</f>
        <v>0</v>
      </c>
      <c r="F960" s="1">
        <f t="shared" ref="F960:F974" si="100">SUMIF(A960:B960,"*consolidação*",C960:D960)</f>
        <v>153485886332.39001</v>
      </c>
      <c r="G960" s="14"/>
      <c r="H960" t="b">
        <f t="shared" si="88"/>
        <v>1</v>
      </c>
      <c r="I960" t="str">
        <f t="shared" si="89"/>
        <v>00</v>
      </c>
    </row>
    <row r="961" spans="1:9" ht="25.5">
      <c r="A961" t="str">
        <f t="shared" si="96"/>
        <v>1.2.2.1.1.01.00 - Participações Avaliadas pelo Método de 
 Equivalência Patrimonial</v>
      </c>
      <c r="B961" s="3" t="s">
        <v>2323</v>
      </c>
      <c r="C961" s="4">
        <v>153049234709.67001</v>
      </c>
      <c r="D961" s="1"/>
      <c r="E961" s="1">
        <f t="shared" si="99"/>
        <v>0</v>
      </c>
      <c r="F961" s="1">
        <f t="shared" si="100"/>
        <v>0</v>
      </c>
      <c r="H961" t="b">
        <f t="shared" si="88"/>
        <v>1</v>
      </c>
      <c r="I961" t="str">
        <f t="shared" si="89"/>
        <v>01</v>
      </c>
    </row>
    <row r="962" spans="1:9">
      <c r="A962" t="str">
        <f t="shared" si="96"/>
        <v>1.2.2.1.1.02.00 - Participações Avaliadas pelo Método de Custo</v>
      </c>
      <c r="B962" s="5" t="s">
        <v>2324</v>
      </c>
      <c r="C962" s="6">
        <v>436651622.72000003</v>
      </c>
      <c r="D962" s="1"/>
      <c r="E962" s="1">
        <f t="shared" si="99"/>
        <v>0</v>
      </c>
      <c r="F962" s="1">
        <f t="shared" si="100"/>
        <v>0</v>
      </c>
      <c r="H962" t="b">
        <f t="shared" si="88"/>
        <v>1</v>
      </c>
      <c r="I962" t="str">
        <f t="shared" si="89"/>
        <v>02</v>
      </c>
    </row>
    <row r="963" spans="1:9">
      <c r="A963" t="str">
        <f t="shared" si="96"/>
        <v>1.2.2.1.2.00.00 - Participações Permanentes - Intra OFSS</v>
      </c>
      <c r="B963" s="3" t="s">
        <v>2325</v>
      </c>
      <c r="C963" s="4">
        <v>910872977.70000005</v>
      </c>
      <c r="D963" s="1"/>
      <c r="E963" s="1">
        <f t="shared" si="99"/>
        <v>910872977.70000005</v>
      </c>
      <c r="F963" s="1">
        <f t="shared" si="100"/>
        <v>0</v>
      </c>
      <c r="G963" s="14"/>
      <c r="H963" t="b">
        <f t="shared" si="88"/>
        <v>1</v>
      </c>
      <c r="I963" t="str">
        <f t="shared" si="89"/>
        <v>00</v>
      </c>
    </row>
    <row r="964" spans="1:9" ht="25.5">
      <c r="A964" t="str">
        <f t="shared" si="96"/>
        <v>1.2.2.1.2.01.00 - Participações Avaliadas pelo Método de 
 Equivalência Patrimonial</v>
      </c>
      <c r="B964" s="5" t="s">
        <v>2326</v>
      </c>
      <c r="C964" s="6">
        <v>910582191.34000003</v>
      </c>
      <c r="D964" s="1"/>
      <c r="E964" s="1">
        <f t="shared" si="99"/>
        <v>0</v>
      </c>
      <c r="F964" s="1">
        <f t="shared" si="100"/>
        <v>0</v>
      </c>
      <c r="H964" t="b">
        <f t="shared" si="88"/>
        <v>1</v>
      </c>
      <c r="I964" t="str">
        <f t="shared" si="89"/>
        <v>01</v>
      </c>
    </row>
    <row r="965" spans="1:9">
      <c r="A965" t="str">
        <f t="shared" si="96"/>
        <v>1.2.2.1.2.02.00 - Participações Avaliadas pelo Método de Custo</v>
      </c>
      <c r="B965" s="3" t="s">
        <v>2327</v>
      </c>
      <c r="C965" s="4">
        <v>290786.36</v>
      </c>
      <c r="D965" s="1"/>
      <c r="E965" s="1">
        <f t="shared" si="99"/>
        <v>0</v>
      </c>
      <c r="F965" s="1">
        <f t="shared" si="100"/>
        <v>0</v>
      </c>
      <c r="H965" t="b">
        <f t="shared" si="88"/>
        <v>1</v>
      </c>
      <c r="I965" t="str">
        <f t="shared" si="89"/>
        <v>02</v>
      </c>
    </row>
    <row r="966" spans="1:9">
      <c r="A966" t="str">
        <f t="shared" si="96"/>
        <v>1.2.2.1.3.00.00 - Participações Permanentes - Inter OFSS - União</v>
      </c>
      <c r="B966" s="5" t="s">
        <v>2328</v>
      </c>
      <c r="C966" s="6"/>
      <c r="D966" s="1"/>
      <c r="E966" s="1">
        <f t="shared" si="99"/>
        <v>0</v>
      </c>
      <c r="F966" s="1">
        <f t="shared" si="100"/>
        <v>0</v>
      </c>
      <c r="G966" s="14"/>
      <c r="H966" t="b">
        <f t="shared" si="88"/>
        <v>1</v>
      </c>
      <c r="I966" t="str">
        <f t="shared" si="89"/>
        <v>00</v>
      </c>
    </row>
    <row r="967" spans="1:9" ht="25.5">
      <c r="A967" t="str">
        <f t="shared" si="96"/>
        <v>1.2.2.1.3.01.00 - Participações Avaliadas pelo Método de 
 Equivalência Patrimonial</v>
      </c>
      <c r="B967" s="3" t="s">
        <v>2329</v>
      </c>
      <c r="C967" s="4"/>
      <c r="D967" s="1"/>
      <c r="E967" s="1">
        <f t="shared" si="99"/>
        <v>0</v>
      </c>
      <c r="F967" s="1">
        <f t="shared" si="100"/>
        <v>0</v>
      </c>
      <c r="H967" t="b">
        <f t="shared" ref="H967:H1030" si="101">IF(I967="00",C967=E967+F967,TRUE)</f>
        <v>1</v>
      </c>
      <c r="I967" t="str">
        <f t="shared" si="89"/>
        <v>01</v>
      </c>
    </row>
    <row r="968" spans="1:9">
      <c r="A968" t="str">
        <f t="shared" si="96"/>
        <v>1.2.2.1.3.02.00 - Participações Avaliadas pelo Método de Custo</v>
      </c>
      <c r="B968" s="5" t="s">
        <v>2330</v>
      </c>
      <c r="C968" s="6"/>
      <c r="D968" s="1"/>
      <c r="E968" s="1">
        <f t="shared" si="99"/>
        <v>0</v>
      </c>
      <c r="F968" s="1">
        <f t="shared" si="100"/>
        <v>0</v>
      </c>
      <c r="H968" t="b">
        <f t="shared" si="101"/>
        <v>1</v>
      </c>
      <c r="I968" t="str">
        <f t="shared" ref="I968:I1031" si="102">MID(A968,11,2)</f>
        <v>02</v>
      </c>
    </row>
    <row r="969" spans="1:9">
      <c r="A969" t="str">
        <f t="shared" si="96"/>
        <v>1.2.2.1.4.00.00 - Participações Permanentes - Inter OFSS - Estado</v>
      </c>
      <c r="B969" s="3" t="s">
        <v>2331</v>
      </c>
      <c r="C969" s="4"/>
      <c r="D969" s="1"/>
      <c r="E969" s="1">
        <f t="shared" si="99"/>
        <v>0</v>
      </c>
      <c r="F969" s="1">
        <f t="shared" si="100"/>
        <v>0</v>
      </c>
      <c r="G969" s="14"/>
      <c r="H969" t="b">
        <f t="shared" si="101"/>
        <v>1</v>
      </c>
      <c r="I969" t="str">
        <f t="shared" si="102"/>
        <v>00</v>
      </c>
    </row>
    <row r="970" spans="1:9" ht="25.5">
      <c r="A970" t="str">
        <f t="shared" si="96"/>
        <v>1.2.2.1.4.01.00 - Participações Avaliadas pelo Método de 
 Equivalência Patrimonial</v>
      </c>
      <c r="B970" s="5" t="s">
        <v>2332</v>
      </c>
      <c r="C970" s="6"/>
      <c r="D970" s="1"/>
      <c r="E970" s="1">
        <f t="shared" si="99"/>
        <v>0</v>
      </c>
      <c r="F970" s="1">
        <f t="shared" si="100"/>
        <v>0</v>
      </c>
      <c r="H970" t="b">
        <f t="shared" si="101"/>
        <v>1</v>
      </c>
      <c r="I970" t="str">
        <f t="shared" si="102"/>
        <v>01</v>
      </c>
    </row>
    <row r="971" spans="1:9">
      <c r="A971" t="str">
        <f t="shared" si="96"/>
        <v>1.2.2.1.4.02.00 - Participações Avaliadas pelo Método de Custo</v>
      </c>
      <c r="B971" s="3" t="s">
        <v>2333</v>
      </c>
      <c r="C971" s="4"/>
      <c r="D971" s="1"/>
      <c r="E971" s="1">
        <f t="shared" si="99"/>
        <v>0</v>
      </c>
      <c r="F971" s="1">
        <f t="shared" si="100"/>
        <v>0</v>
      </c>
      <c r="H971" t="b">
        <f t="shared" si="101"/>
        <v>1</v>
      </c>
      <c r="I971" t="str">
        <f t="shared" si="102"/>
        <v>02</v>
      </c>
    </row>
    <row r="972" spans="1:9">
      <c r="A972" t="str">
        <f t="shared" si="96"/>
        <v>1.2.2.1.5.00.00 - Participações Permanentes - Inter OFSS - Município</v>
      </c>
      <c r="B972" s="5" t="s">
        <v>2334</v>
      </c>
      <c r="C972" s="6">
        <v>890428.82</v>
      </c>
      <c r="D972" s="1"/>
      <c r="E972" s="1">
        <f t="shared" si="99"/>
        <v>890428.82</v>
      </c>
      <c r="F972" s="1">
        <f t="shared" si="100"/>
        <v>0</v>
      </c>
      <c r="G972" s="14"/>
      <c r="H972" t="b">
        <f t="shared" si="101"/>
        <v>1</v>
      </c>
      <c r="I972" t="str">
        <f t="shared" si="102"/>
        <v>00</v>
      </c>
    </row>
    <row r="973" spans="1:9" ht="25.5">
      <c r="A973" t="str">
        <f t="shared" si="96"/>
        <v>1.2.2.1.5.01.00 - Participações Avaliadas pelo Método de 
 Equivalência Patrimonial</v>
      </c>
      <c r="B973" s="3" t="s">
        <v>2335</v>
      </c>
      <c r="C973" s="4">
        <v>890428.82</v>
      </c>
      <c r="D973" s="1"/>
      <c r="E973" s="1">
        <f t="shared" si="99"/>
        <v>0</v>
      </c>
      <c r="F973" s="1">
        <f t="shared" si="100"/>
        <v>0</v>
      </c>
      <c r="H973" t="b">
        <f t="shared" si="101"/>
        <v>1</v>
      </c>
      <c r="I973" t="str">
        <f t="shared" si="102"/>
        <v>01</v>
      </c>
    </row>
    <row r="974" spans="1:9">
      <c r="A974" t="str">
        <f t="shared" si="96"/>
        <v>1.2.2.1.5.02.00 - Participações Avaliadas pelo Método de Custo</v>
      </c>
      <c r="B974" s="5" t="s">
        <v>2336</v>
      </c>
      <c r="C974" s="6"/>
      <c r="D974" s="1"/>
      <c r="E974" s="1">
        <f t="shared" si="99"/>
        <v>0</v>
      </c>
      <c r="F974" s="1">
        <f t="shared" si="100"/>
        <v>0</v>
      </c>
      <c r="H974" t="b">
        <f t="shared" si="101"/>
        <v>1</v>
      </c>
      <c r="I974" t="str">
        <f t="shared" si="102"/>
        <v>02</v>
      </c>
    </row>
    <row r="975" spans="1:9">
      <c r="A975" t="str">
        <f t="shared" si="96"/>
        <v>1.2.2.2.0.00.00 - Propriedades para Investimento</v>
      </c>
      <c r="B975" s="3" t="s">
        <v>2337</v>
      </c>
      <c r="C975" s="4">
        <v>1675592106.3900001</v>
      </c>
      <c r="D975" s="1"/>
      <c r="E975" s="1">
        <f>E976</f>
        <v>0</v>
      </c>
      <c r="F975" s="1">
        <f>F976</f>
        <v>1675592106.3900001</v>
      </c>
      <c r="H975" t="b">
        <f t="shared" si="101"/>
        <v>1</v>
      </c>
      <c r="I975" t="str">
        <f t="shared" si="102"/>
        <v>00</v>
      </c>
    </row>
    <row r="976" spans="1:9">
      <c r="A976" t="str">
        <f t="shared" si="96"/>
        <v>1.2.2.2.1.00.00 - Propriedades para Investimento - Consolidação</v>
      </c>
      <c r="B976" s="5" t="s">
        <v>2338</v>
      </c>
      <c r="C976" s="6">
        <v>1675592106.3900001</v>
      </c>
      <c r="D976" s="1"/>
      <c r="E976" s="1">
        <f>SUMIF(A976:B976,"*intra*",C976:D976)+SUMIF(A976:B976,"*inter*",C976:D976)</f>
        <v>0</v>
      </c>
      <c r="F976" s="1">
        <f>SUMIF(A976:B976,"*consolidação*",C976:D976)</f>
        <v>1675592106.3900001</v>
      </c>
      <c r="H976" t="b">
        <f t="shared" si="101"/>
        <v>1</v>
      </c>
      <c r="I976" t="str">
        <f t="shared" si="102"/>
        <v>00</v>
      </c>
    </row>
    <row r="977" spans="1:9">
      <c r="A977" t="str">
        <f t="shared" si="96"/>
        <v>1.2.2.3.0.00.00 - Investimentos do RPPS de Longo Prazo</v>
      </c>
      <c r="B977" s="3" t="s">
        <v>2339</v>
      </c>
      <c r="C977" s="4">
        <v>4317210972.3699999</v>
      </c>
      <c r="D977" s="1"/>
      <c r="E977" s="1">
        <f>E978</f>
        <v>0</v>
      </c>
      <c r="F977" s="1">
        <f>F978</f>
        <v>4317210972.3699999</v>
      </c>
      <c r="H977" t="b">
        <f t="shared" si="101"/>
        <v>1</v>
      </c>
      <c r="I977" t="str">
        <f t="shared" si="102"/>
        <v>00</v>
      </c>
    </row>
    <row r="978" spans="1:9" ht="25.5">
      <c r="A978" t="str">
        <f t="shared" si="96"/>
        <v>1.2.2.3.1.00.00 - Investimentos do RPPS de Longo Prazo - 
 Consolidação</v>
      </c>
      <c r="B978" s="5" t="s">
        <v>2340</v>
      </c>
      <c r="C978" s="6">
        <v>4317210972.3699999</v>
      </c>
      <c r="D978" s="1"/>
      <c r="E978" s="1">
        <f>SUMIF(A978:B978,"*intra*",C978:D978)+SUMIF(A978:B978,"*inter*",C978:D978)</f>
        <v>0</v>
      </c>
      <c r="F978" s="1">
        <f>SUMIF(A978:B978,"*consolidação*",C978:D978)</f>
        <v>4317210972.3699999</v>
      </c>
      <c r="H978" t="b">
        <f t="shared" si="101"/>
        <v>1</v>
      </c>
      <c r="I978" t="str">
        <f t="shared" si="102"/>
        <v>00</v>
      </c>
    </row>
    <row r="979" spans="1:9">
      <c r="A979" t="str">
        <f t="shared" si="96"/>
        <v>1.2.2.7.0.00.00 - Demais Investimentos Permanentes</v>
      </c>
      <c r="B979" s="3" t="s">
        <v>2341</v>
      </c>
      <c r="C979" s="4">
        <v>7504365868.3800001</v>
      </c>
      <c r="D979" s="1"/>
      <c r="E979" s="1">
        <f>E980</f>
        <v>0</v>
      </c>
      <c r="F979" s="1">
        <f>F980</f>
        <v>7504365868.3800001</v>
      </c>
      <c r="H979" t="b">
        <f t="shared" si="101"/>
        <v>1</v>
      </c>
      <c r="I979" t="str">
        <f t="shared" si="102"/>
        <v>00</v>
      </c>
    </row>
    <row r="980" spans="1:9">
      <c r="A980" t="str">
        <f t="shared" si="96"/>
        <v>1.2.2.7.1.00.00 - Demais Investimentos Permanentes - Consolidação</v>
      </c>
      <c r="B980" s="5" t="s">
        <v>2342</v>
      </c>
      <c r="C980" s="6">
        <v>7504365868.3800001</v>
      </c>
      <c r="D980" s="1"/>
      <c r="E980" s="1">
        <f>SUMIF(A980:B980,"*intra*",C980:D980)+SUMIF(A980:B980,"*inter*",C980:D980)</f>
        <v>0</v>
      </c>
      <c r="F980" s="1">
        <f>SUMIF(A980:B980,"*consolidação*",C980:D980)</f>
        <v>7504365868.3800001</v>
      </c>
      <c r="H980" t="b">
        <f t="shared" si="101"/>
        <v>1</v>
      </c>
      <c r="I980" t="str">
        <f t="shared" si="102"/>
        <v>00</v>
      </c>
    </row>
    <row r="981" spans="1:9">
      <c r="A981" t="str">
        <f t="shared" si="96"/>
        <v>1.2.2.8.0.00.00 - (-) Depreciação Acumulada de Investimentos</v>
      </c>
      <c r="B981" s="3" t="s">
        <v>2343</v>
      </c>
      <c r="C981" s="4">
        <v>20083438.469999999</v>
      </c>
      <c r="D981" s="1"/>
      <c r="E981" s="1">
        <f>E982</f>
        <v>0</v>
      </c>
      <c r="F981" s="1">
        <f>F982</f>
        <v>20083438.469999999</v>
      </c>
      <c r="H981" t="b">
        <f t="shared" si="101"/>
        <v>1</v>
      </c>
      <c r="I981" t="str">
        <f t="shared" si="102"/>
        <v>00</v>
      </c>
    </row>
    <row r="982" spans="1:9" ht="25.5">
      <c r="A982" t="str">
        <f t="shared" si="96"/>
        <v>1.2.2.8.1.00.00 - (-) Depreciação Acumulada de Investimentos - 
 Consolidação</v>
      </c>
      <c r="B982" s="5" t="s">
        <v>2344</v>
      </c>
      <c r="C982" s="6">
        <v>20083438.469999999</v>
      </c>
      <c r="D982" s="1"/>
      <c r="E982" s="1">
        <f>E983</f>
        <v>0</v>
      </c>
      <c r="F982" s="1">
        <f>F983</f>
        <v>20083438.469999999</v>
      </c>
      <c r="H982" t="b">
        <f t="shared" si="101"/>
        <v>1</v>
      </c>
      <c r="I982" t="str">
        <f t="shared" si="102"/>
        <v>00</v>
      </c>
    </row>
    <row r="983" spans="1:9" ht="25.5">
      <c r="A983" t="str">
        <f t="shared" si="96"/>
        <v>1.2.2.8.1.01.00 - (-) Depreciação Acumulada de Investimentos - 
 Consolidação - Propriedades para Investimento</v>
      </c>
      <c r="B983" s="3" t="s">
        <v>2345</v>
      </c>
      <c r="C983" s="4">
        <v>20083438.469999999</v>
      </c>
      <c r="D983" s="1"/>
      <c r="E983" s="1">
        <f>SUMIF(A983:B983,"*intra*",C983:D983)+SUMIF(A983:B983,"*inter*",C983:D983)</f>
        <v>0</v>
      </c>
      <c r="F983" s="1">
        <f>SUMIF(A983:B983,"*consolidação*",C983:D983)</f>
        <v>20083438.469999999</v>
      </c>
      <c r="H983" t="b">
        <f t="shared" si="101"/>
        <v>1</v>
      </c>
      <c r="I983" t="str">
        <f t="shared" si="102"/>
        <v>01</v>
      </c>
    </row>
    <row r="984" spans="1:9">
      <c r="A984" t="str">
        <f t="shared" si="96"/>
        <v>1.2.2.9.0.00.00 - (-) Redução ao Valor Recuperável de Investimentos</v>
      </c>
      <c r="B984" s="5" t="s">
        <v>2346</v>
      </c>
      <c r="C984" s="6">
        <v>10899415.68</v>
      </c>
      <c r="D984" s="1"/>
      <c r="E984" s="1">
        <f>E985+E990+E993+E996+E999</f>
        <v>0</v>
      </c>
      <c r="F984" s="1">
        <f>F985+F990+F993+F996+F999</f>
        <v>10899415.68</v>
      </c>
      <c r="H984" t="b">
        <f t="shared" si="101"/>
        <v>1</v>
      </c>
      <c r="I984" t="str">
        <f t="shared" si="102"/>
        <v>00</v>
      </c>
    </row>
    <row r="985" spans="1:9" ht="25.5">
      <c r="A985" t="str">
        <f t="shared" si="96"/>
        <v>1.2.2.9.1.00.00 - (-) Redução ao Valor Recuperável de Investimentos 
 - Consolidação</v>
      </c>
      <c r="B985" s="3" t="s">
        <v>2347</v>
      </c>
      <c r="C985" s="4">
        <v>10899415.68</v>
      </c>
      <c r="D985" s="1"/>
      <c r="E985" s="1">
        <f t="shared" ref="E985:E1001" si="103">SUMIF(A985:B985,"*intra*",C985:D985)+SUMIF(A985:B985,"*inter*",C985:D985)</f>
        <v>0</v>
      </c>
      <c r="F985" s="1">
        <f t="shared" ref="F985:F1001" si="104">SUMIF(A985:B985,"*consolidação*",C985:D985)</f>
        <v>10899415.68</v>
      </c>
      <c r="G985" s="14"/>
      <c r="H985" t="b">
        <f t="shared" si="101"/>
        <v>1</v>
      </c>
      <c r="I985" t="str">
        <f t="shared" si="102"/>
        <v>00</v>
      </c>
    </row>
    <row r="986" spans="1:9" ht="25.5">
      <c r="A986" t="str">
        <f t="shared" si="96"/>
        <v>1.2.2.9.1.01.00 - (-) Redução ao Valor Recuperável de Investimentos 
 - Participações Permanentes</v>
      </c>
      <c r="B986" s="5" t="s">
        <v>2348</v>
      </c>
      <c r="C986" s="6">
        <v>7136003.3799999999</v>
      </c>
      <c r="D986" s="1"/>
      <c r="E986" s="1">
        <f t="shared" si="103"/>
        <v>0</v>
      </c>
      <c r="F986" s="1">
        <f t="shared" si="104"/>
        <v>0</v>
      </c>
      <c r="H986" t="b">
        <f t="shared" si="101"/>
        <v>1</v>
      </c>
      <c r="I986" t="str">
        <f t="shared" si="102"/>
        <v>01</v>
      </c>
    </row>
    <row r="987" spans="1:9" ht="25.5">
      <c r="A987" t="str">
        <f t="shared" si="96"/>
        <v>1.2.2.9.1.02.00 - (-) Redução ao Valor Recuperável de Propriedades 
 para Investimento</v>
      </c>
      <c r="B987" s="3" t="s">
        <v>2349</v>
      </c>
      <c r="C987" s="4"/>
      <c r="D987" s="1"/>
      <c r="E987" s="1">
        <f t="shared" si="103"/>
        <v>0</v>
      </c>
      <c r="F987" s="1">
        <f t="shared" si="104"/>
        <v>0</v>
      </c>
      <c r="H987" t="b">
        <f t="shared" si="101"/>
        <v>1</v>
      </c>
      <c r="I987" t="str">
        <f t="shared" si="102"/>
        <v>02</v>
      </c>
    </row>
    <row r="988" spans="1:9" ht="25.5">
      <c r="A988" t="str">
        <f t="shared" si="96"/>
        <v>1.2.2.9.1.03.00 - (-) Redução ao Valor Recuperável de Investimentos 
 do RPPS</v>
      </c>
      <c r="B988" s="5" t="s">
        <v>2350</v>
      </c>
      <c r="C988" s="6">
        <v>3763412.3</v>
      </c>
      <c r="D988" s="1"/>
      <c r="E988" s="1">
        <f t="shared" si="103"/>
        <v>0</v>
      </c>
      <c r="F988" s="1">
        <f t="shared" si="104"/>
        <v>0</v>
      </c>
      <c r="H988" t="b">
        <f t="shared" si="101"/>
        <v>1</v>
      </c>
      <c r="I988" t="str">
        <f t="shared" si="102"/>
        <v>03</v>
      </c>
    </row>
    <row r="989" spans="1:9" ht="25.5">
      <c r="A989" t="str">
        <f t="shared" si="96"/>
        <v>1.2.2.9.1.04.00 - (-) Redução ao Valor Recuperável de Investimentos 
 - Demais Investimentos Permanentes</v>
      </c>
      <c r="B989" s="3" t="s">
        <v>2351</v>
      </c>
      <c r="C989" s="4"/>
      <c r="D989" s="1"/>
      <c r="E989" s="1">
        <f t="shared" si="103"/>
        <v>0</v>
      </c>
      <c r="F989" s="1">
        <f t="shared" si="104"/>
        <v>0</v>
      </c>
      <c r="H989" t="b">
        <f t="shared" si="101"/>
        <v>1</v>
      </c>
      <c r="I989" t="str">
        <f t="shared" si="102"/>
        <v>04</v>
      </c>
    </row>
    <row r="990" spans="1:9" ht="25.5">
      <c r="A990" t="str">
        <f t="shared" si="96"/>
        <v>1.2.2.9.2.00.00 - (-) Redução ao Valor Recuperável de Investimentos 
 - Intra OFSS</v>
      </c>
      <c r="B990" s="5" t="s">
        <v>2352</v>
      </c>
      <c r="C990" s="6"/>
      <c r="D990" s="1"/>
      <c r="E990" s="1">
        <f t="shared" si="103"/>
        <v>0</v>
      </c>
      <c r="F990" s="1">
        <f t="shared" si="104"/>
        <v>0</v>
      </c>
      <c r="G990" s="14"/>
      <c r="H990" t="b">
        <f t="shared" si="101"/>
        <v>1</v>
      </c>
      <c r="I990" t="str">
        <f t="shared" si="102"/>
        <v>00</v>
      </c>
    </row>
    <row r="991" spans="1:9" ht="25.5">
      <c r="A991" t="str">
        <f t="shared" si="96"/>
        <v>1.2.2.9.2.01.00 - (-) Redução ao Valor Recuperável de Investimentos 
 - Participações Permanentes</v>
      </c>
      <c r="B991" s="3" t="s">
        <v>2353</v>
      </c>
      <c r="C991" s="4"/>
      <c r="D991" s="1"/>
      <c r="E991" s="1">
        <f t="shared" si="103"/>
        <v>0</v>
      </c>
      <c r="F991" s="1">
        <f t="shared" si="104"/>
        <v>0</v>
      </c>
      <c r="H991" t="b">
        <f t="shared" si="101"/>
        <v>1</v>
      </c>
      <c r="I991" t="str">
        <f t="shared" si="102"/>
        <v>01</v>
      </c>
    </row>
    <row r="992" spans="1:9" ht="25.5">
      <c r="A992" t="str">
        <f t="shared" si="96"/>
        <v>1.2.2.9.2.04.00 - (-) Redução ao Valor Recuperável de Investimentos 
 - Demais Investimentos Permanentes</v>
      </c>
      <c r="B992" s="5" t="s">
        <v>2354</v>
      </c>
      <c r="C992" s="6"/>
      <c r="D992" s="1"/>
      <c r="E992" s="1">
        <f t="shared" si="103"/>
        <v>0</v>
      </c>
      <c r="F992" s="1">
        <f t="shared" si="104"/>
        <v>0</v>
      </c>
      <c r="H992" t="b">
        <f t="shared" si="101"/>
        <v>1</v>
      </c>
      <c r="I992" t="str">
        <f t="shared" si="102"/>
        <v>04</v>
      </c>
    </row>
    <row r="993" spans="1:9" ht="25.5">
      <c r="A993" t="str">
        <f t="shared" si="96"/>
        <v>1.2.2.9.3.00.00 - (-) Redução ao Valor Recuperável de Investimentos 
 - Inter OFSS - União</v>
      </c>
      <c r="B993" s="3" t="s">
        <v>2355</v>
      </c>
      <c r="C993" s="4"/>
      <c r="D993" s="1"/>
      <c r="E993" s="1">
        <f t="shared" si="103"/>
        <v>0</v>
      </c>
      <c r="F993" s="1">
        <f t="shared" si="104"/>
        <v>0</v>
      </c>
      <c r="G993" s="14"/>
      <c r="H993" t="b">
        <f t="shared" si="101"/>
        <v>1</v>
      </c>
      <c r="I993" t="str">
        <f t="shared" si="102"/>
        <v>00</v>
      </c>
    </row>
    <row r="994" spans="1:9" ht="25.5">
      <c r="A994" t="str">
        <f t="shared" si="96"/>
        <v>1.2.2.9.3.01.00 - (-) Redução ao Valor Recuperável de Investimentos 
 - Participações Permanentes</v>
      </c>
      <c r="B994" s="5" t="s">
        <v>2356</v>
      </c>
      <c r="C994" s="6"/>
      <c r="D994" s="1"/>
      <c r="E994" s="1">
        <f t="shared" si="103"/>
        <v>0</v>
      </c>
      <c r="F994" s="1">
        <f t="shared" si="104"/>
        <v>0</v>
      </c>
      <c r="H994" t="b">
        <f t="shared" si="101"/>
        <v>1</v>
      </c>
      <c r="I994" t="str">
        <f t="shared" si="102"/>
        <v>01</v>
      </c>
    </row>
    <row r="995" spans="1:9" ht="25.5">
      <c r="A995" t="str">
        <f t="shared" si="96"/>
        <v>1.2.2.9.3.04.00 - (-) Redução ao Valor Recuperável de Investimentos 
 - Demais Investimentos Permanentes</v>
      </c>
      <c r="B995" s="3" t="s">
        <v>2357</v>
      </c>
      <c r="C995" s="4"/>
      <c r="D995" s="1"/>
      <c r="E995" s="1">
        <f t="shared" si="103"/>
        <v>0</v>
      </c>
      <c r="F995" s="1">
        <f t="shared" si="104"/>
        <v>0</v>
      </c>
      <c r="H995" t="b">
        <f t="shared" si="101"/>
        <v>1</v>
      </c>
      <c r="I995" t="str">
        <f t="shared" si="102"/>
        <v>04</v>
      </c>
    </row>
    <row r="996" spans="1:9" ht="25.5">
      <c r="A996" t="str">
        <f t="shared" si="96"/>
        <v>1.2.2.9.4.00.00 - (-) Redução ao Valor Recuperável de Investimentos 
 - Inter OFSS - Estado</v>
      </c>
      <c r="B996" s="5" t="s">
        <v>2358</v>
      </c>
      <c r="C996" s="6"/>
      <c r="D996" s="1"/>
      <c r="E996" s="1">
        <f t="shared" si="103"/>
        <v>0</v>
      </c>
      <c r="F996" s="1">
        <f t="shared" si="104"/>
        <v>0</v>
      </c>
      <c r="G996" s="14"/>
      <c r="H996" t="b">
        <f t="shared" si="101"/>
        <v>1</v>
      </c>
      <c r="I996" t="str">
        <f t="shared" si="102"/>
        <v>00</v>
      </c>
    </row>
    <row r="997" spans="1:9" ht="25.5">
      <c r="A997" t="str">
        <f t="shared" si="96"/>
        <v>1.2.2.9.4.01.00 - (-) Redução ao Valor Recuperável de Investimentos 
 - Participações Permanentes</v>
      </c>
      <c r="B997" s="3" t="s">
        <v>2359</v>
      </c>
      <c r="C997" s="4"/>
      <c r="D997" s="1"/>
      <c r="E997" s="1">
        <f t="shared" si="103"/>
        <v>0</v>
      </c>
      <c r="F997" s="1">
        <f t="shared" si="104"/>
        <v>0</v>
      </c>
      <c r="H997" t="b">
        <f t="shared" si="101"/>
        <v>1</v>
      </c>
      <c r="I997" t="str">
        <f t="shared" si="102"/>
        <v>01</v>
      </c>
    </row>
    <row r="998" spans="1:9" ht="25.5">
      <c r="A998" t="str">
        <f t="shared" si="96"/>
        <v>1.2.2.9.4.04.00 - (-) Redução ao Valor Recuperável de Investimentos 
 - Demais Investimentos Permanentes</v>
      </c>
      <c r="B998" s="5" t="s">
        <v>2360</v>
      </c>
      <c r="C998" s="6"/>
      <c r="D998" s="1"/>
      <c r="E998" s="1">
        <f t="shared" si="103"/>
        <v>0</v>
      </c>
      <c r="F998" s="1">
        <f t="shared" si="104"/>
        <v>0</v>
      </c>
      <c r="H998" t="b">
        <f t="shared" si="101"/>
        <v>1</v>
      </c>
      <c r="I998" t="str">
        <f t="shared" si="102"/>
        <v>04</v>
      </c>
    </row>
    <row r="999" spans="1:9" ht="25.5">
      <c r="A999" t="str">
        <f t="shared" si="96"/>
        <v>1.2.2.9.5.00.00 - (-) Redução ao Valor Recuperável de Investimentos 
 - Inter OFSS - Município</v>
      </c>
      <c r="B999" s="3" t="s">
        <v>2361</v>
      </c>
      <c r="C999" s="4"/>
      <c r="D999" s="1"/>
      <c r="E999" s="1">
        <f t="shared" si="103"/>
        <v>0</v>
      </c>
      <c r="F999" s="1">
        <f t="shared" si="104"/>
        <v>0</v>
      </c>
      <c r="G999" s="14"/>
      <c r="H999" t="b">
        <f t="shared" si="101"/>
        <v>1</v>
      </c>
      <c r="I999" t="str">
        <f t="shared" si="102"/>
        <v>00</v>
      </c>
    </row>
    <row r="1000" spans="1:9" ht="25.5">
      <c r="A1000" t="str">
        <f t="shared" si="96"/>
        <v>1.2.2.9.5.01.00 - (-) Redução ao Valor Recuperável de Investimentos 
 - Participações Permanentes</v>
      </c>
      <c r="B1000" s="5" t="s">
        <v>2362</v>
      </c>
      <c r="C1000" s="6"/>
      <c r="D1000" s="1"/>
      <c r="E1000" s="1">
        <f t="shared" si="103"/>
        <v>0</v>
      </c>
      <c r="F1000" s="1">
        <f t="shared" si="104"/>
        <v>0</v>
      </c>
      <c r="H1000" t="b">
        <f t="shared" si="101"/>
        <v>1</v>
      </c>
      <c r="I1000" t="str">
        <f t="shared" si="102"/>
        <v>01</v>
      </c>
    </row>
    <row r="1001" spans="1:9" ht="25.5">
      <c r="A1001" t="str">
        <f t="shared" si="96"/>
        <v>1.2.2.9.5.04.00 - (-) Redução ao Valor Recuperável de Investimentos 
 - Demais Investimentos Permanentes</v>
      </c>
      <c r="B1001" s="3" t="s">
        <v>2363</v>
      </c>
      <c r="C1001" s="4"/>
      <c r="D1001" s="1"/>
      <c r="E1001" s="1">
        <f t="shared" si="103"/>
        <v>0</v>
      </c>
      <c r="F1001" s="1">
        <f t="shared" si="104"/>
        <v>0</v>
      </c>
      <c r="H1001" t="b">
        <f t="shared" si="101"/>
        <v>1</v>
      </c>
      <c r="I1001" t="str">
        <f t="shared" si="102"/>
        <v>04</v>
      </c>
    </row>
    <row r="1002" spans="1:9">
      <c r="A1002" t="str">
        <f t="shared" si="96"/>
        <v>1.2.3.0.0.00.00 - Imobilizado</v>
      </c>
      <c r="B1002" s="5" t="s">
        <v>2364</v>
      </c>
      <c r="C1002" s="6">
        <v>416771177717.56</v>
      </c>
      <c r="D1002" s="1"/>
      <c r="E1002" s="1">
        <f>E1003+E1005-E1007-E1015</f>
        <v>0</v>
      </c>
      <c r="F1002" s="1">
        <f>F1003+F1005-F1007-F1015</f>
        <v>416771177717.56006</v>
      </c>
      <c r="H1002" t="b">
        <f t="shared" si="101"/>
        <v>1</v>
      </c>
      <c r="I1002" t="str">
        <f t="shared" si="102"/>
        <v>00</v>
      </c>
    </row>
    <row r="1003" spans="1:9">
      <c r="A1003" t="str">
        <f t="shared" si="96"/>
        <v>1.2.3.1.0.00.00 - Bens Moveis</v>
      </c>
      <c r="B1003" s="3" t="s">
        <v>2365</v>
      </c>
      <c r="C1003" s="4">
        <v>83270889114.699997</v>
      </c>
      <c r="D1003" s="1"/>
      <c r="E1003" s="1">
        <f>E1004</f>
        <v>0</v>
      </c>
      <c r="F1003" s="1">
        <f>F1004</f>
        <v>83270889114.699997</v>
      </c>
      <c r="H1003" t="b">
        <f t="shared" si="101"/>
        <v>1</v>
      </c>
      <c r="I1003" t="str">
        <f t="shared" si="102"/>
        <v>00</v>
      </c>
    </row>
    <row r="1004" spans="1:9">
      <c r="A1004" t="str">
        <f t="shared" ref="A1004:A1067" si="105">TRIM(B1004)</f>
        <v>1.2.3.1.1.00.00 - Bens Móveis - Consolidação</v>
      </c>
      <c r="B1004" s="5" t="s">
        <v>2366</v>
      </c>
      <c r="C1004" s="6">
        <v>83270889114.699997</v>
      </c>
      <c r="D1004" s="1"/>
      <c r="E1004" s="1">
        <f>SUMIF(A1004:B1004,"*intra*",C1004:D1004)+SUMIF(A1004:B1004,"*inter*",C1004:D1004)</f>
        <v>0</v>
      </c>
      <c r="F1004" s="1">
        <f>SUMIF(A1004:B1004,"*consolidação*",C1004:D1004)</f>
        <v>83270889114.699997</v>
      </c>
      <c r="H1004" t="b">
        <f t="shared" si="101"/>
        <v>1</v>
      </c>
      <c r="I1004" t="str">
        <f t="shared" si="102"/>
        <v>00</v>
      </c>
    </row>
    <row r="1005" spans="1:9">
      <c r="A1005" t="str">
        <f t="shared" si="105"/>
        <v>1.2.3.2.0.00.00 - Bens Imóveis</v>
      </c>
      <c r="B1005" s="3" t="s">
        <v>2367</v>
      </c>
      <c r="C1005" s="4">
        <v>352387699083.35999</v>
      </c>
      <c r="D1005" s="1"/>
      <c r="E1005" s="1">
        <f>E1006</f>
        <v>0</v>
      </c>
      <c r="F1005" s="1">
        <f>F1006</f>
        <v>352387699083.35999</v>
      </c>
      <c r="H1005" t="b">
        <f t="shared" si="101"/>
        <v>1</v>
      </c>
      <c r="I1005" t="str">
        <f t="shared" si="102"/>
        <v>00</v>
      </c>
    </row>
    <row r="1006" spans="1:9">
      <c r="A1006" t="str">
        <f t="shared" si="105"/>
        <v>1.2.3.2.1.00.00 - Bens Imóveis - Consolidação</v>
      </c>
      <c r="B1006" s="5" t="s">
        <v>2368</v>
      </c>
      <c r="C1006" s="6">
        <v>352387699083.35999</v>
      </c>
      <c r="D1006" s="1"/>
      <c r="E1006" s="1">
        <f>SUMIF(A1006:B1006,"*intra*",C1006:D1006)+SUMIF(A1006:B1006,"*inter*",C1006:D1006)</f>
        <v>0</v>
      </c>
      <c r="F1006" s="1">
        <f>SUMIF(A1006:B1006,"*consolidação*",C1006:D1006)</f>
        <v>352387699083.35999</v>
      </c>
      <c r="H1006" t="b">
        <f t="shared" si="101"/>
        <v>1</v>
      </c>
      <c r="I1006" t="str">
        <f t="shared" si="102"/>
        <v>00</v>
      </c>
    </row>
    <row r="1007" spans="1:9">
      <c r="A1007" t="str">
        <f t="shared" si="105"/>
        <v>1.2.3.8.0.00.00 - (-) Depreciação, Exaustão e Amortização Acumuladas</v>
      </c>
      <c r="B1007" s="3" t="s">
        <v>2369</v>
      </c>
      <c r="C1007" s="4">
        <v>18853751134.779999</v>
      </c>
      <c r="D1007" s="1"/>
      <c r="E1007" s="1">
        <f>E1008</f>
        <v>0</v>
      </c>
      <c r="F1007" s="1">
        <f>F1008</f>
        <v>18853751134.779999</v>
      </c>
      <c r="H1007" t="b">
        <f t="shared" si="101"/>
        <v>1</v>
      </c>
      <c r="I1007" t="str">
        <f t="shared" si="102"/>
        <v>00</v>
      </c>
    </row>
    <row r="1008" spans="1:9" ht="25.5">
      <c r="A1008" t="str">
        <f t="shared" si="105"/>
        <v>1.2.3.8.1.00.00 - (-) Depreciação, Exaustão e Amortização Acumuladas 
 - Consolidação</v>
      </c>
      <c r="B1008" s="5" t="s">
        <v>2370</v>
      </c>
      <c r="C1008" s="6">
        <v>18853751134.779999</v>
      </c>
      <c r="D1008" s="1"/>
      <c r="E1008" s="1">
        <f t="shared" ref="E1008:E1014" si="106">SUMIF(A1008:B1008,"*intra*",C1008:D1008)+SUMIF(A1008:B1008,"*inter*",C1008:D1008)</f>
        <v>0</v>
      </c>
      <c r="F1008" s="1">
        <f t="shared" ref="F1008:F1014" si="107">SUMIF(A1008:B1008,"*consolidação*",C1008:D1008)</f>
        <v>18853751134.779999</v>
      </c>
      <c r="G1008" s="14"/>
      <c r="H1008" t="b">
        <f t="shared" si="101"/>
        <v>1</v>
      </c>
      <c r="I1008" t="str">
        <f t="shared" si="102"/>
        <v>00</v>
      </c>
    </row>
    <row r="1009" spans="1:9">
      <c r="A1009" t="str">
        <f t="shared" si="105"/>
        <v>1.2.3.8.1.01.00 - (-) Depreciação Acumulada - Bens Móveis</v>
      </c>
      <c r="B1009" s="3" t="s">
        <v>2371</v>
      </c>
      <c r="C1009" s="4">
        <v>9955601651.4099998</v>
      </c>
      <c r="D1009" s="1"/>
      <c r="E1009" s="1">
        <f t="shared" si="106"/>
        <v>0</v>
      </c>
      <c r="F1009" s="1">
        <f t="shared" si="107"/>
        <v>0</v>
      </c>
      <c r="H1009" t="b">
        <f t="shared" si="101"/>
        <v>1</v>
      </c>
      <c r="I1009" t="str">
        <f t="shared" si="102"/>
        <v>01</v>
      </c>
    </row>
    <row r="1010" spans="1:9">
      <c r="A1010" t="str">
        <f t="shared" si="105"/>
        <v>1.2.3.8.1.02.00 - (-) Depreciação Acumulada - Bens Imóveis</v>
      </c>
      <c r="B1010" s="5" t="s">
        <v>2372</v>
      </c>
      <c r="C1010" s="6">
        <v>8100188982.1499996</v>
      </c>
      <c r="D1010" s="1"/>
      <c r="E1010" s="1">
        <f t="shared" si="106"/>
        <v>0</v>
      </c>
      <c r="F1010" s="1">
        <f t="shared" si="107"/>
        <v>0</v>
      </c>
      <c r="H1010" t="b">
        <f t="shared" si="101"/>
        <v>1</v>
      </c>
      <c r="I1010" t="str">
        <f t="shared" si="102"/>
        <v>02</v>
      </c>
    </row>
    <row r="1011" spans="1:9">
      <c r="A1011" t="str">
        <f t="shared" si="105"/>
        <v>1.2.3.8.1.03.00 - (-) Exaustão Acumulada - Bens Móveis</v>
      </c>
      <c r="B1011" s="3" t="s">
        <v>2373</v>
      </c>
      <c r="C1011" s="4"/>
      <c r="D1011" s="1"/>
      <c r="E1011" s="1">
        <f t="shared" si="106"/>
        <v>0</v>
      </c>
      <c r="F1011" s="1">
        <f t="shared" si="107"/>
        <v>0</v>
      </c>
      <c r="H1011" t="b">
        <f t="shared" si="101"/>
        <v>1</v>
      </c>
      <c r="I1011" t="str">
        <f t="shared" si="102"/>
        <v>03</v>
      </c>
    </row>
    <row r="1012" spans="1:9">
      <c r="A1012" t="str">
        <f t="shared" si="105"/>
        <v>1.2.3.8.1.04.00 - (-) Exaustão Acumulada - Bens Imóveis</v>
      </c>
      <c r="B1012" s="5" t="s">
        <v>2374</v>
      </c>
      <c r="C1012" s="6">
        <v>791947243.5</v>
      </c>
      <c r="D1012" s="1"/>
      <c r="E1012" s="1">
        <f t="shared" si="106"/>
        <v>0</v>
      </c>
      <c r="F1012" s="1">
        <f t="shared" si="107"/>
        <v>0</v>
      </c>
      <c r="H1012" t="b">
        <f t="shared" si="101"/>
        <v>1</v>
      </c>
      <c r="I1012" t="str">
        <f t="shared" si="102"/>
        <v>04</v>
      </c>
    </row>
    <row r="1013" spans="1:9">
      <c r="A1013" t="str">
        <f t="shared" si="105"/>
        <v>1.2.3.8.1.05.00 - (-) Amortização Acumulada - Bens Móveis</v>
      </c>
      <c r="B1013" s="3" t="s">
        <v>2375</v>
      </c>
      <c r="C1013" s="4">
        <v>160638.6</v>
      </c>
      <c r="D1013" s="1"/>
      <c r="E1013" s="1">
        <f t="shared" si="106"/>
        <v>0</v>
      </c>
      <c r="F1013" s="1">
        <f t="shared" si="107"/>
        <v>0</v>
      </c>
      <c r="H1013" t="b">
        <f t="shared" si="101"/>
        <v>1</v>
      </c>
      <c r="I1013" t="str">
        <f t="shared" si="102"/>
        <v>05</v>
      </c>
    </row>
    <row r="1014" spans="1:9">
      <c r="A1014" t="str">
        <f t="shared" si="105"/>
        <v>1.2.3.8.1.06.00 - (-) Amortização Acumulada - Bens Imóveis</v>
      </c>
      <c r="B1014" s="5" t="s">
        <v>2376</v>
      </c>
      <c r="C1014" s="6">
        <v>5852619.1200000001</v>
      </c>
      <c r="D1014" s="1"/>
      <c r="E1014" s="1">
        <f t="shared" si="106"/>
        <v>0</v>
      </c>
      <c r="F1014" s="1">
        <f t="shared" si="107"/>
        <v>0</v>
      </c>
      <c r="H1014" t="b">
        <f t="shared" si="101"/>
        <v>1</v>
      </c>
      <c r="I1014" t="str">
        <f t="shared" si="102"/>
        <v>06</v>
      </c>
    </row>
    <row r="1015" spans="1:9">
      <c r="A1015" t="str">
        <f t="shared" si="105"/>
        <v>1.2.3.9.0.00.00 - (-) Redução ao Valor Recuperável de Imobilizado</v>
      </c>
      <c r="B1015" s="3" t="s">
        <v>2377</v>
      </c>
      <c r="C1015" s="4">
        <v>33659345.719999999</v>
      </c>
      <c r="D1015" s="1"/>
      <c r="E1015" s="1">
        <f>E1016</f>
        <v>0</v>
      </c>
      <c r="F1015" s="1">
        <f>F1016</f>
        <v>33659345.719999999</v>
      </c>
      <c r="H1015" t="b">
        <f t="shared" si="101"/>
        <v>1</v>
      </c>
      <c r="I1015" t="str">
        <f t="shared" si="102"/>
        <v>00</v>
      </c>
    </row>
    <row r="1016" spans="1:9" ht="25.5">
      <c r="A1016" t="str">
        <f t="shared" si="105"/>
        <v>1.2.3.9.1.00.00 - (-) Redução ao Valor Recuperável de Imobilizado - 
 Consolidação</v>
      </c>
      <c r="B1016" s="5" t="s">
        <v>2378</v>
      </c>
      <c r="C1016" s="6">
        <v>33659345.719999999</v>
      </c>
      <c r="D1016" s="1"/>
      <c r="E1016" s="1">
        <f>SUMIF(A1016:B1016,"*intra*",C1016:D1016)+SUMIF(A1016:B1016,"*inter*",C1016:D1016)</f>
        <v>0</v>
      </c>
      <c r="F1016" s="1">
        <f>SUMIF(A1016:B1016,"*consolidação*",C1016:D1016)</f>
        <v>33659345.719999999</v>
      </c>
      <c r="G1016" s="13"/>
      <c r="H1016" t="b">
        <f t="shared" si="101"/>
        <v>1</v>
      </c>
      <c r="I1016" t="str">
        <f t="shared" si="102"/>
        <v>00</v>
      </c>
    </row>
    <row r="1017" spans="1:9" ht="25.5">
      <c r="A1017" t="str">
        <f t="shared" si="105"/>
        <v>1.2.3.9.1.01.00 - (-) Redução ao Valor Recuperável de Imobilizado - 
 Bens Moveis</v>
      </c>
      <c r="B1017" s="3" t="s">
        <v>2379</v>
      </c>
      <c r="C1017" s="4">
        <v>33659345.719999999</v>
      </c>
      <c r="D1017" s="1"/>
      <c r="E1017" s="1">
        <f>SUMIF(A1017:B1017,"*intra*",C1017:D1017)+SUMIF(A1017:B1017,"*inter*",C1017:D1017)</f>
        <v>0</v>
      </c>
      <c r="F1017" s="1">
        <f>SUMIF(A1017:B1017,"*consolidação*",C1017:D1017)</f>
        <v>0</v>
      </c>
      <c r="H1017" t="b">
        <f t="shared" si="101"/>
        <v>1</v>
      </c>
      <c r="I1017" t="str">
        <f t="shared" si="102"/>
        <v>01</v>
      </c>
    </row>
    <row r="1018" spans="1:9" ht="25.5">
      <c r="A1018" t="str">
        <f t="shared" si="105"/>
        <v>1.2.3.9.1.02.00 - (-) Redução ao Valor Recuperável de Imobilizado - 
 Bens Imóveis</v>
      </c>
      <c r="B1018" s="5" t="s">
        <v>2380</v>
      </c>
      <c r="C1018" s="6"/>
      <c r="D1018" s="1"/>
      <c r="E1018" s="1">
        <f>SUMIF(A1018:B1018,"*intra*",C1018:D1018)+SUMIF(A1018:B1018,"*inter*",C1018:D1018)</f>
        <v>0</v>
      </c>
      <c r="F1018" s="1">
        <f>SUMIF(A1018:B1018,"*consolidação*",C1018:D1018)</f>
        <v>0</v>
      </c>
      <c r="H1018" t="b">
        <f t="shared" si="101"/>
        <v>1</v>
      </c>
      <c r="I1018" t="str">
        <f t="shared" si="102"/>
        <v>02</v>
      </c>
    </row>
    <row r="1019" spans="1:9">
      <c r="A1019" t="str">
        <f t="shared" si="105"/>
        <v>1.2.4.0.0.00.00 - Intangível</v>
      </c>
      <c r="B1019" s="3" t="s">
        <v>2381</v>
      </c>
      <c r="C1019" s="4">
        <v>2694963717.5599999</v>
      </c>
      <c r="D1019" s="1"/>
      <c r="E1019" s="1">
        <f>E1020+E1022+E1024-E1026-E1031</f>
        <v>0</v>
      </c>
      <c r="F1019" s="1">
        <f>F1020+F1022+F1024-F1026-F1031</f>
        <v>2694963717.5599999</v>
      </c>
      <c r="H1019" t="b">
        <f t="shared" si="101"/>
        <v>1</v>
      </c>
      <c r="I1019" t="str">
        <f t="shared" si="102"/>
        <v>00</v>
      </c>
    </row>
    <row r="1020" spans="1:9">
      <c r="A1020" t="str">
        <f t="shared" si="105"/>
        <v>1.2.4.1.0.00.00 - Softwares</v>
      </c>
      <c r="B1020" s="5" t="s">
        <v>2382</v>
      </c>
      <c r="C1020" s="6">
        <v>1456356263.3199999</v>
      </c>
      <c r="D1020" s="1"/>
      <c r="E1020" s="1">
        <f>E1021</f>
        <v>0</v>
      </c>
      <c r="F1020" s="1">
        <f>F1021</f>
        <v>1456356263.3199999</v>
      </c>
      <c r="H1020" t="b">
        <f t="shared" si="101"/>
        <v>1</v>
      </c>
      <c r="I1020" t="str">
        <f t="shared" si="102"/>
        <v>00</v>
      </c>
    </row>
    <row r="1021" spans="1:9">
      <c r="A1021" t="str">
        <f t="shared" si="105"/>
        <v>1.2.4.1.1.00.00 - Softwares - Consolidação</v>
      </c>
      <c r="B1021" s="3" t="s">
        <v>2383</v>
      </c>
      <c r="C1021" s="4">
        <v>1456356263.3199999</v>
      </c>
      <c r="D1021" s="1"/>
      <c r="E1021" s="1">
        <f>SUMIF(A1021:B1021,"*intra*",C1021:D1021)+SUMIF(A1021:B1021,"*inter*",C1021:D1021)</f>
        <v>0</v>
      </c>
      <c r="F1021" s="1">
        <f>SUMIF(A1021:B1021,"*consolidação*",C1021:D1021)</f>
        <v>1456356263.3199999</v>
      </c>
      <c r="H1021" t="b">
        <f t="shared" si="101"/>
        <v>1</v>
      </c>
      <c r="I1021" t="str">
        <f t="shared" si="102"/>
        <v>00</v>
      </c>
    </row>
    <row r="1022" spans="1:9">
      <c r="A1022" t="str">
        <f t="shared" si="105"/>
        <v>1.2.4.2.0.00.00 - Marcas, Direitos e Patentes Industriais</v>
      </c>
      <c r="B1022" s="5" t="s">
        <v>2384</v>
      </c>
      <c r="C1022" s="6">
        <v>1463098748.8399999</v>
      </c>
      <c r="D1022" s="1"/>
      <c r="E1022" s="1">
        <f>E1023</f>
        <v>0</v>
      </c>
      <c r="F1022" s="1">
        <f>F1023</f>
        <v>1463098748.8399999</v>
      </c>
      <c r="H1022" t="b">
        <f t="shared" si="101"/>
        <v>1</v>
      </c>
      <c r="I1022" t="str">
        <f t="shared" si="102"/>
        <v>00</v>
      </c>
    </row>
    <row r="1023" spans="1:9" ht="25.5">
      <c r="A1023" t="str">
        <f t="shared" si="105"/>
        <v>1.2.4.2.1.00.00 - Marcas, Direitos e Patentes Industriais - 
 Consolidação</v>
      </c>
      <c r="B1023" s="3" t="s">
        <v>2385</v>
      </c>
      <c r="C1023" s="4">
        <v>1463098748.8399999</v>
      </c>
      <c r="D1023" s="1"/>
      <c r="E1023" s="1">
        <f>SUMIF(A1023:B1023,"*intra*",C1023:D1023)+SUMIF(A1023:B1023,"*inter*",C1023:D1023)</f>
        <v>0</v>
      </c>
      <c r="F1023" s="1">
        <f>SUMIF(A1023:B1023,"*consolidação*",C1023:D1023)</f>
        <v>1463098748.8399999</v>
      </c>
      <c r="H1023" t="b">
        <f t="shared" si="101"/>
        <v>1</v>
      </c>
      <c r="I1023" t="str">
        <f t="shared" si="102"/>
        <v>00</v>
      </c>
    </row>
    <row r="1024" spans="1:9">
      <c r="A1024" t="str">
        <f t="shared" si="105"/>
        <v>1.2.4.3.0.00.00 - Direito de Uso de Imóveis</v>
      </c>
      <c r="B1024" s="5" t="s">
        <v>2386</v>
      </c>
      <c r="C1024" s="6">
        <v>5035644.3899999997</v>
      </c>
      <c r="D1024" s="1"/>
      <c r="E1024" s="1">
        <f>E1025</f>
        <v>0</v>
      </c>
      <c r="F1024" s="1">
        <f>F1025</f>
        <v>5035644.3899999997</v>
      </c>
      <c r="H1024" t="b">
        <f t="shared" si="101"/>
        <v>1</v>
      </c>
      <c r="I1024" t="str">
        <f t="shared" si="102"/>
        <v>00</v>
      </c>
    </row>
    <row r="1025" spans="1:9">
      <c r="A1025" t="str">
        <f t="shared" si="105"/>
        <v>1.2.4.3.1.00.00 - Direito de Uso de Imóveis - Consolidação</v>
      </c>
      <c r="B1025" s="3" t="s">
        <v>2387</v>
      </c>
      <c r="C1025" s="4">
        <v>5035644.3899999997</v>
      </c>
      <c r="D1025" s="1"/>
      <c r="E1025" s="1">
        <f>SUMIF(A1025:B1025,"*intra*",C1025:D1025)+SUMIF(A1025:B1025,"*inter*",C1025:D1025)</f>
        <v>0</v>
      </c>
      <c r="F1025" s="1">
        <f>SUMIF(A1025:B1025,"*consolidação*",C1025:D1025)</f>
        <v>5035644.3899999997</v>
      </c>
      <c r="H1025" t="b">
        <f t="shared" si="101"/>
        <v>1</v>
      </c>
      <c r="I1025" t="str">
        <f t="shared" si="102"/>
        <v>00</v>
      </c>
    </row>
    <row r="1026" spans="1:9">
      <c r="A1026" t="str">
        <f t="shared" si="105"/>
        <v>1.2.4.8.0.00.00 - (-) Amortização Acumulada</v>
      </c>
      <c r="B1026" s="5" t="s">
        <v>2388</v>
      </c>
      <c r="C1026" s="6">
        <v>226269346.08000001</v>
      </c>
      <c r="D1026" s="1"/>
      <c r="E1026" s="1">
        <f>E1027</f>
        <v>0</v>
      </c>
      <c r="F1026" s="1">
        <f>F1027</f>
        <v>226269346.08000001</v>
      </c>
      <c r="H1026" t="b">
        <f t="shared" si="101"/>
        <v>1</v>
      </c>
      <c r="I1026" t="str">
        <f t="shared" si="102"/>
        <v>00</v>
      </c>
    </row>
    <row r="1027" spans="1:9">
      <c r="A1027" t="str">
        <f t="shared" si="105"/>
        <v>1.2.4.8.1.00.00 - (-) Amortização Acumulada - Consolidação</v>
      </c>
      <c r="B1027" s="3" t="s">
        <v>2389</v>
      </c>
      <c r="C1027" s="4">
        <v>226269346.08000001</v>
      </c>
      <c r="D1027" s="1"/>
      <c r="E1027" s="1">
        <f>SUMIF(A1027:B1027,"*intra*",C1027:D1027)+SUMIF(A1027:B1027,"*inter*",C1027:D1027)</f>
        <v>0</v>
      </c>
      <c r="F1027" s="1">
        <f>SUMIF(A1027:B1027,"*consolidação*",C1027:D1027)</f>
        <v>226269346.08000001</v>
      </c>
      <c r="G1027" s="14"/>
      <c r="H1027" t="b">
        <f t="shared" si="101"/>
        <v>1</v>
      </c>
      <c r="I1027" t="str">
        <f t="shared" si="102"/>
        <v>00</v>
      </c>
    </row>
    <row r="1028" spans="1:9">
      <c r="A1028" t="str">
        <f t="shared" si="105"/>
        <v>1.2.4.8.1.01.00 - (-) Amortização Acumulada - Softwares</v>
      </c>
      <c r="B1028" s="5" t="s">
        <v>2390</v>
      </c>
      <c r="C1028" s="6">
        <v>207350097.63999999</v>
      </c>
      <c r="D1028" s="1"/>
      <c r="E1028" s="1">
        <f>SUMIF(A1028:B1028,"*intra*",C1028:D1028)+SUMIF(A1028:B1028,"*inter*",C1028:D1028)</f>
        <v>0</v>
      </c>
      <c r="F1028" s="1">
        <f>SUMIF(A1028:B1028,"*consolidação*",C1028:D1028)</f>
        <v>0</v>
      </c>
      <c r="H1028" t="b">
        <f t="shared" si="101"/>
        <v>1</v>
      </c>
      <c r="I1028" t="str">
        <f t="shared" si="102"/>
        <v>01</v>
      </c>
    </row>
    <row r="1029" spans="1:9" ht="25.5">
      <c r="A1029" t="str">
        <f t="shared" si="105"/>
        <v>1.2.4.8.1.02.00 - (-) Amortização Acumulada - Marcas, Direitos e 
 Patentes</v>
      </c>
      <c r="B1029" s="3" t="s">
        <v>2391</v>
      </c>
      <c r="C1029" s="4">
        <v>16424151.82</v>
      </c>
      <c r="D1029" s="1"/>
      <c r="E1029" s="1">
        <f>SUMIF(A1029:B1029,"*intra*",C1029:D1029)+SUMIF(A1029:B1029,"*inter*",C1029:D1029)</f>
        <v>0</v>
      </c>
      <c r="F1029" s="1">
        <f>SUMIF(A1029:B1029,"*consolidação*",C1029:D1029)</f>
        <v>0</v>
      </c>
      <c r="H1029" t="b">
        <f t="shared" si="101"/>
        <v>1</v>
      </c>
      <c r="I1029" t="str">
        <f t="shared" si="102"/>
        <v>02</v>
      </c>
    </row>
    <row r="1030" spans="1:9" ht="25.5">
      <c r="A1030" t="str">
        <f t="shared" si="105"/>
        <v>1.2.4.8.1.03.00 - (-) Amortização Acumulada - Direito de Uso de 
 Imóveis</v>
      </c>
      <c r="B1030" s="5" t="s">
        <v>2392</v>
      </c>
      <c r="C1030" s="6">
        <v>2495096.62</v>
      </c>
      <c r="D1030" s="1"/>
      <c r="E1030" s="1">
        <f>SUMIF(A1030:B1030,"*intra*",C1030:D1030)+SUMIF(A1030:B1030,"*inter*",C1030:D1030)</f>
        <v>0</v>
      </c>
      <c r="F1030" s="1">
        <f>SUMIF(A1030:B1030,"*consolidação*",C1030:D1030)</f>
        <v>0</v>
      </c>
      <c r="H1030" t="b">
        <f t="shared" si="101"/>
        <v>1</v>
      </c>
      <c r="I1030" t="str">
        <f t="shared" si="102"/>
        <v>03</v>
      </c>
    </row>
    <row r="1031" spans="1:9">
      <c r="A1031" t="str">
        <f t="shared" si="105"/>
        <v>1.2.4.9.0.00.00 - (-) Redução ao Valor Recuperável de Intangível</v>
      </c>
      <c r="B1031" s="3" t="s">
        <v>2393</v>
      </c>
      <c r="C1031" s="4">
        <v>3257592.91</v>
      </c>
      <c r="D1031" s="1"/>
      <c r="E1031" s="1">
        <f>E1032</f>
        <v>0</v>
      </c>
      <c r="F1031" s="1">
        <f>F1032</f>
        <v>3257592.91</v>
      </c>
      <c r="H1031" t="b">
        <f t="shared" ref="H1031:H1094" si="108">IF(I1031="00",C1031=E1031+F1031,TRUE)</f>
        <v>1</v>
      </c>
      <c r="I1031" t="str">
        <f t="shared" si="102"/>
        <v>00</v>
      </c>
    </row>
    <row r="1032" spans="1:9" ht="25.5">
      <c r="A1032" t="str">
        <f t="shared" si="105"/>
        <v>1.2.4.9.1.00.00 - (-) Redução ao Valor Recuperável de Intangível - 
 Consolidação</v>
      </c>
      <c r="B1032" s="5" t="s">
        <v>2394</v>
      </c>
      <c r="C1032" s="6">
        <v>3257592.91</v>
      </c>
      <c r="D1032" s="1"/>
      <c r="E1032" s="1">
        <f>SUMIF(A1032:B1032,"*intra*",C1032:D1032)+SUMIF(A1032:B1032,"*inter*",C1032:D1032)</f>
        <v>0</v>
      </c>
      <c r="F1032" s="1">
        <f>SUMIF(A1032:B1032,"*consolidação*",C1032:D1032)</f>
        <v>3257592.91</v>
      </c>
      <c r="G1032" s="14"/>
      <c r="H1032" t="b">
        <f t="shared" si="108"/>
        <v>1</v>
      </c>
      <c r="I1032" t="str">
        <f t="shared" ref="I1032:I1095" si="109">MID(A1032,11,2)</f>
        <v>00</v>
      </c>
    </row>
    <row r="1033" spans="1:9" ht="25.5">
      <c r="A1033" t="str">
        <f t="shared" si="105"/>
        <v>1.2.4.9.1.01.00 - (-) Redução ao Valor Recuperável de Intangível - 
 Softwares</v>
      </c>
      <c r="B1033" s="3" t="s">
        <v>2395</v>
      </c>
      <c r="C1033" s="4">
        <v>3257592.91</v>
      </c>
      <c r="D1033" s="1"/>
      <c r="E1033" s="1">
        <f>SUMIF(A1033:B1033,"*intra*",C1033:D1033)+SUMIF(A1033:B1033,"*inter*",C1033:D1033)</f>
        <v>0</v>
      </c>
      <c r="F1033" s="1">
        <f>SUMIF(A1033:B1033,"*consolidação*",C1033:D1033)</f>
        <v>0</v>
      </c>
      <c r="H1033" t="b">
        <f t="shared" si="108"/>
        <v>1</v>
      </c>
      <c r="I1033" t="str">
        <f t="shared" si="109"/>
        <v>01</v>
      </c>
    </row>
    <row r="1034" spans="1:9" ht="25.5">
      <c r="A1034" t="str">
        <f t="shared" si="105"/>
        <v>1.2.4.9.1.02.00 - (-) Redução ao Valor Recuperável de Intangível - 
 Marcas, Direitos e Patentes</v>
      </c>
      <c r="B1034" s="5" t="s">
        <v>2396</v>
      </c>
      <c r="C1034" s="6"/>
      <c r="D1034" s="1"/>
      <c r="E1034" s="1">
        <f>SUMIF(A1034:B1034,"*intra*",C1034:D1034)+SUMIF(A1034:B1034,"*inter*",C1034:D1034)</f>
        <v>0</v>
      </c>
      <c r="F1034" s="1">
        <f>SUMIF(A1034:B1034,"*consolidação*",C1034:D1034)</f>
        <v>0</v>
      </c>
      <c r="H1034" t="b">
        <f t="shared" si="108"/>
        <v>1</v>
      </c>
      <c r="I1034" t="str">
        <f t="shared" si="109"/>
        <v>02</v>
      </c>
    </row>
    <row r="1035" spans="1:9" ht="25.5">
      <c r="A1035" t="str">
        <f t="shared" si="105"/>
        <v>1.2.4.9.1.03.00 - (-) Redução ao Valor Recuperável de Intangível - 
 Direito de Uso</v>
      </c>
      <c r="B1035" s="3" t="s">
        <v>2397</v>
      </c>
      <c r="C1035" s="4"/>
      <c r="D1035" s="1"/>
      <c r="E1035" s="1">
        <f>SUMIF(A1035:B1035,"*intra*",C1035:D1035)+SUMIF(A1035:B1035,"*inter*",C1035:D1035)</f>
        <v>0</v>
      </c>
      <c r="F1035" s="1">
        <f>SUMIF(A1035:B1035,"*consolidação*",C1035:D1035)</f>
        <v>0</v>
      </c>
      <c r="H1035" t="b">
        <f t="shared" si="108"/>
        <v>1</v>
      </c>
      <c r="I1035" t="str">
        <f t="shared" si="109"/>
        <v>03</v>
      </c>
    </row>
    <row r="1036" spans="1:9">
      <c r="A1036" t="str">
        <f t="shared" si="105"/>
        <v>1.2.5.0.0.00.00 - Diferido</v>
      </c>
      <c r="B1036" s="5" t="s">
        <v>2398</v>
      </c>
      <c r="C1036" s="6"/>
      <c r="D1036" s="1"/>
      <c r="E1036" s="1">
        <f>E1039+E1037+E1041</f>
        <v>0</v>
      </c>
      <c r="F1036" s="1">
        <f>F1039+F1037+F1041</f>
        <v>0</v>
      </c>
      <c r="G1036" s="1"/>
      <c r="H1036" t="b">
        <f t="shared" si="108"/>
        <v>1</v>
      </c>
      <c r="I1036" t="str">
        <f t="shared" si="109"/>
        <v>00</v>
      </c>
    </row>
    <row r="1037" spans="1:9">
      <c r="A1037" t="str">
        <f t="shared" si="105"/>
        <v>1.2.5.1.0.00.00 - Gastos de Implantação e Pré-Operacionais</v>
      </c>
      <c r="B1037" s="3" t="s">
        <v>2399</v>
      </c>
      <c r="C1037" s="4"/>
      <c r="D1037" s="1"/>
      <c r="E1037" s="1">
        <f>E1038</f>
        <v>0</v>
      </c>
      <c r="F1037" s="1">
        <f>F1038</f>
        <v>0</v>
      </c>
      <c r="H1037" t="b">
        <f t="shared" si="108"/>
        <v>1</v>
      </c>
      <c r="I1037" t="str">
        <f t="shared" si="109"/>
        <v>00</v>
      </c>
    </row>
    <row r="1038" spans="1:9" ht="25.5">
      <c r="A1038" t="str">
        <f t="shared" si="105"/>
        <v>1.2.5.1.1.00.00 - Gastos de Implantação e Pré-Operacionais - 
 Consolidação</v>
      </c>
      <c r="B1038" s="5" t="s">
        <v>2400</v>
      </c>
      <c r="C1038" s="6"/>
      <c r="D1038" s="1"/>
      <c r="E1038" s="1">
        <f>SUMIF(A1038:B1038,"*intra*",C1038:D1038)+SUMIF(A1038:B1038,"*inter*",C1038:D1038)</f>
        <v>0</v>
      </c>
      <c r="F1038" s="1">
        <f>SUMIF(A1038:B1038,"*consolidação*",C1038:D1038)</f>
        <v>0</v>
      </c>
      <c r="H1038" t="b">
        <f t="shared" si="108"/>
        <v>1</v>
      </c>
      <c r="I1038" t="str">
        <f t="shared" si="109"/>
        <v>00</v>
      </c>
    </row>
    <row r="1039" spans="1:9">
      <c r="A1039" t="str">
        <f t="shared" si="105"/>
        <v>1.2.5.2.0.00.00 - Gastos de Reorganização</v>
      </c>
      <c r="B1039" s="3" t="s">
        <v>2401</v>
      </c>
      <c r="C1039" s="4"/>
      <c r="D1039" s="1"/>
      <c r="E1039" s="1">
        <f>E1040</f>
        <v>0</v>
      </c>
      <c r="F1039" s="1">
        <f>F1040</f>
        <v>0</v>
      </c>
      <c r="H1039" t="b">
        <f t="shared" si="108"/>
        <v>1</v>
      </c>
      <c r="I1039" t="str">
        <f t="shared" si="109"/>
        <v>00</v>
      </c>
    </row>
    <row r="1040" spans="1:9">
      <c r="A1040" t="str">
        <f t="shared" si="105"/>
        <v>1.2.5.2.1.00.00 - Gastos de Reorganização - Consolidação</v>
      </c>
      <c r="B1040" s="5" t="s">
        <v>2402</v>
      </c>
      <c r="C1040" s="6"/>
      <c r="D1040" s="1"/>
      <c r="E1040" s="1">
        <f>SUMIF(A1040:B1040,"*intra*",C1040:D1040)+SUMIF(A1040:B1040,"*inter*",C1040:D1040)</f>
        <v>0</v>
      </c>
      <c r="F1040" s="1">
        <f>SUMIF(A1040:B1040,"*consolidação*",C1040:D1040)</f>
        <v>0</v>
      </c>
      <c r="H1040" t="b">
        <f t="shared" si="108"/>
        <v>1</v>
      </c>
      <c r="I1040" t="str">
        <f t="shared" si="109"/>
        <v>00</v>
      </c>
    </row>
    <row r="1041" spans="1:9">
      <c r="A1041" t="str">
        <f t="shared" si="105"/>
        <v>1.2.5.9.0.00.00 - (-) Amortização Acumulada</v>
      </c>
      <c r="B1041" s="3" t="s">
        <v>2403</v>
      </c>
      <c r="C1041" s="4"/>
      <c r="D1041" s="1"/>
      <c r="E1041" s="1">
        <f>E1042</f>
        <v>0</v>
      </c>
      <c r="F1041" s="1">
        <f>F1042</f>
        <v>0</v>
      </c>
      <c r="H1041" t="b">
        <f t="shared" si="108"/>
        <v>1</v>
      </c>
      <c r="I1041" t="str">
        <f t="shared" si="109"/>
        <v>00</v>
      </c>
    </row>
    <row r="1042" spans="1:9">
      <c r="A1042" t="str">
        <f t="shared" si="105"/>
        <v>1.2.5.9.1.00.00 - (-) Amortização Acumulada - Consolidação</v>
      </c>
      <c r="B1042" s="5" t="s">
        <v>2404</v>
      </c>
      <c r="C1042" s="6"/>
      <c r="D1042" s="1"/>
      <c r="E1042" s="1">
        <f>SUMIF(A1042:B1042,"*intra*",C1042:D1042)+SUMIF(A1042:B1042,"*inter*",C1042:D1042)</f>
        <v>0</v>
      </c>
      <c r="F1042" s="1">
        <f>SUMIF(A1042:B1042,"*consolidação*",C1042:D1042)</f>
        <v>0</v>
      </c>
      <c r="G1042" s="14"/>
      <c r="H1042" t="b">
        <f t="shared" si="108"/>
        <v>1</v>
      </c>
      <c r="I1042" t="str">
        <f t="shared" si="109"/>
        <v>00</v>
      </c>
    </row>
    <row r="1043" spans="1:9" ht="25.5">
      <c r="A1043" t="str">
        <f t="shared" si="105"/>
        <v>1.2.5.9.1.01.00 - (-) Amortização Acumulada - Gastos de Implantação 
 e Pré-Operacionais</v>
      </c>
      <c r="B1043" s="3" t="s">
        <v>2405</v>
      </c>
      <c r="C1043" s="4"/>
      <c r="D1043" s="1"/>
      <c r="E1043" s="1">
        <f>SUMIF(A1043:B1043,"*intra*",C1043:D1043)+SUMIF(A1043:B1043,"*inter*",C1043:D1043)</f>
        <v>0</v>
      </c>
      <c r="F1043" s="1">
        <f>SUMIF(A1043:B1043,"*consolidação*",C1043:D1043)</f>
        <v>0</v>
      </c>
      <c r="H1043" t="b">
        <f t="shared" si="108"/>
        <v>1</v>
      </c>
      <c r="I1043" t="str">
        <f t="shared" si="109"/>
        <v>01</v>
      </c>
    </row>
    <row r="1044" spans="1:9" ht="25.5">
      <c r="A1044" t="str">
        <f t="shared" si="105"/>
        <v>1.2.5.9.1.02.00 - (-) Amortização Acumulada - Gastos de 
 Reorganização</v>
      </c>
      <c r="B1044" s="5" t="s">
        <v>2406</v>
      </c>
      <c r="C1044" s="6"/>
      <c r="D1044" s="1"/>
      <c r="E1044" s="1">
        <f>SUMIF(A1044:B1044,"*intra*",C1044:D1044)+SUMIF(A1044:B1044,"*inter*",C1044:D1044)</f>
        <v>0</v>
      </c>
      <c r="F1044" s="1">
        <f>SUMIF(A1044:B1044,"*consolidação*",C1044:D1044)</f>
        <v>0</v>
      </c>
      <c r="H1044" t="b">
        <f t="shared" si="108"/>
        <v>1</v>
      </c>
      <c r="I1044" t="str">
        <f t="shared" si="109"/>
        <v>02</v>
      </c>
    </row>
    <row r="1045" spans="1:9">
      <c r="A1045" t="str">
        <f t="shared" si="105"/>
        <v>Passivo e Patrimônio Líquido</v>
      </c>
      <c r="B1045" s="3" t="s">
        <v>299</v>
      </c>
      <c r="C1045" s="31"/>
      <c r="D1045" s="1"/>
      <c r="E1045" s="1">
        <f>SUMIF(A1045:B1045,"*intra*",C1045:D1045)+SUMIF(A1045:B1045,"*inter*",C1045:D1045)</f>
        <v>0</v>
      </c>
      <c r="F1045" s="1">
        <f>SUMIF(A1045:B1045,"*consolidação*",C1045:D1045)</f>
        <v>0</v>
      </c>
      <c r="H1045" t="b">
        <f t="shared" si="108"/>
        <v>1</v>
      </c>
      <c r="I1045" t="str">
        <f t="shared" si="109"/>
        <v>Pa</v>
      </c>
    </row>
    <row r="1046" spans="1:9">
      <c r="A1046" t="str">
        <f t="shared" si="105"/>
        <v>Passivo e Patrimônio Líquido</v>
      </c>
      <c r="B1046" s="5" t="s">
        <v>2407</v>
      </c>
      <c r="C1046" s="42"/>
      <c r="D1046" s="1"/>
      <c r="E1046" s="1">
        <f>SUMIF(A1046:B1046,"*intra*",C1046:D1046)+SUMIF(A1046:B1046,"*inter*",C1046:D1046)</f>
        <v>0</v>
      </c>
      <c r="F1046" s="1">
        <f>SUMIF(A1046:B1046,"*consolidação*",C1046:D1046)</f>
        <v>0</v>
      </c>
      <c r="H1046" t="b">
        <f t="shared" si="108"/>
        <v>1</v>
      </c>
      <c r="I1046" t="str">
        <f t="shared" si="109"/>
        <v>Pa</v>
      </c>
    </row>
    <row r="1047" spans="1:9">
      <c r="A1047" t="str">
        <f t="shared" si="105"/>
        <v>2.0.0.0.0.00.00 - Passivo e Patrimônio Liquido</v>
      </c>
      <c r="B1047" s="3" t="s">
        <v>2408</v>
      </c>
      <c r="C1047" s="4">
        <v>1393970150773.3301</v>
      </c>
      <c r="D1047" s="1"/>
      <c r="E1047" s="1">
        <f>E1048+E1156+E1264</f>
        <v>279743712319.39996</v>
      </c>
      <c r="F1047" s="1">
        <f>F1048+F1156+F1264</f>
        <v>1341247438453.9297</v>
      </c>
      <c r="H1047" t="b">
        <f>IF(I1047="00",C1047=E1047+F1047,TRUE)</f>
        <v>0</v>
      </c>
      <c r="I1047" t="str">
        <f t="shared" si="109"/>
        <v>00</v>
      </c>
    </row>
    <row r="1048" spans="1:9">
      <c r="A1048" t="str">
        <f t="shared" si="105"/>
        <v>2.1.0.0.0.00.00 - Passivo Circulante</v>
      </c>
      <c r="B1048" s="5" t="s">
        <v>2409</v>
      </c>
      <c r="C1048" s="6">
        <v>232103383227.14999</v>
      </c>
      <c r="D1048" s="1"/>
      <c r="E1048" s="1">
        <f>E1049+E1066+E1096+E1101+E1114+E1118+E1136</f>
        <v>48776377768.980003</v>
      </c>
      <c r="F1048" s="1">
        <f>F1049+F1066+F1096+F1101+F1114+F1118+F1136</f>
        <v>183327005458.17001</v>
      </c>
      <c r="H1048" t="b">
        <f t="shared" si="108"/>
        <v>1</v>
      </c>
      <c r="I1048" t="str">
        <f t="shared" si="109"/>
        <v>00</v>
      </c>
    </row>
    <row r="1049" spans="1:9" ht="25.5">
      <c r="A1049" t="str">
        <f t="shared" si="105"/>
        <v>2.1.1.0.0.00.00 - Obrigações Trabalhistas, Previdenciárias e 
 Assistenciais a Pagar a Curto Prazo</v>
      </c>
      <c r="B1049" s="3" t="s">
        <v>2410</v>
      </c>
      <c r="C1049" s="4">
        <v>40334821281.870003</v>
      </c>
      <c r="D1049" s="1"/>
      <c r="E1049" s="1">
        <f>E1050+E1052+E1058+E1060</f>
        <v>5284882908.8199997</v>
      </c>
      <c r="F1049" s="1">
        <f>F1050+F1052+F1058+F1060</f>
        <v>35049938373.050003</v>
      </c>
      <c r="H1049" t="b">
        <f t="shared" si="108"/>
        <v>1</v>
      </c>
      <c r="I1049" t="str">
        <f t="shared" si="109"/>
        <v>00</v>
      </c>
    </row>
    <row r="1050" spans="1:9">
      <c r="A1050" t="str">
        <f t="shared" si="105"/>
        <v>2.1.1.1.0.00.00 - Pessoal a Pagar</v>
      </c>
      <c r="B1050" s="5" t="s">
        <v>2411</v>
      </c>
      <c r="C1050" s="6">
        <v>27481945069.740002</v>
      </c>
      <c r="D1050" s="1"/>
      <c r="E1050" s="1">
        <f>E1051</f>
        <v>0</v>
      </c>
      <c r="F1050" s="1">
        <f>F1051</f>
        <v>27481945069.740002</v>
      </c>
      <c r="H1050" t="b">
        <f t="shared" si="108"/>
        <v>1</v>
      </c>
      <c r="I1050" t="str">
        <f t="shared" si="109"/>
        <v>00</v>
      </c>
    </row>
    <row r="1051" spans="1:9">
      <c r="A1051" t="str">
        <f t="shared" si="105"/>
        <v>2.1.1.1.1.00.00 - Pessoal a Pagar - Consolidação</v>
      </c>
      <c r="B1051" s="3" t="s">
        <v>2412</v>
      </c>
      <c r="C1051" s="4">
        <v>27481945069.740002</v>
      </c>
      <c r="D1051" s="1"/>
      <c r="E1051" s="1">
        <f>SUMIF(A1051:B1051,"*intra*",C1051:D1051)+SUMIF(A1051:B1051,"*inter*",C1051:D1051)</f>
        <v>0</v>
      </c>
      <c r="F1051" s="1">
        <f>SUMIF(A1051:B1051,"*consolidação*",C1051:D1051)</f>
        <v>27481945069.740002</v>
      </c>
      <c r="H1051" t="b">
        <f t="shared" si="108"/>
        <v>1</v>
      </c>
      <c r="I1051" t="str">
        <f t="shared" si="109"/>
        <v>00</v>
      </c>
    </row>
    <row r="1052" spans="1:9">
      <c r="A1052" t="str">
        <f t="shared" si="105"/>
        <v>2.1.1.2.0.00.00 - Benefícios Previdenciários a Pagar</v>
      </c>
      <c r="B1052" s="5" t="s">
        <v>2413</v>
      </c>
      <c r="C1052" s="6">
        <v>5106022923.8900003</v>
      </c>
      <c r="D1052" s="1"/>
      <c r="E1052" s="1">
        <f>E1053+E1054+E1055+E1056+E1057</f>
        <v>57499364.330000006</v>
      </c>
      <c r="F1052" s="1">
        <f>F1053+F1054+F1055+F1056+F1057</f>
        <v>5048523559.5600004</v>
      </c>
      <c r="H1052" t="b">
        <f t="shared" si="108"/>
        <v>1</v>
      </c>
      <c r="I1052" t="str">
        <f t="shared" si="109"/>
        <v>00</v>
      </c>
    </row>
    <row r="1053" spans="1:9">
      <c r="A1053" t="str">
        <f t="shared" si="105"/>
        <v>2.1.1.2.1.00.00 - Benefícios Previdenciários a Pagar - Consolidação</v>
      </c>
      <c r="B1053" s="3" t="s">
        <v>2414</v>
      </c>
      <c r="C1053" s="4">
        <v>5048523559.5600004</v>
      </c>
      <c r="D1053" s="1"/>
      <c r="E1053" s="1">
        <f>SUMIF(A1053:B1053,"*intra*",C1053:D1053)+SUMIF(A1053:B1053,"*inter*",C1053:D1053)</f>
        <v>0</v>
      </c>
      <c r="F1053" s="1">
        <f>SUMIF(A1053:B1053,"*consolidação*",C1053:D1053)</f>
        <v>5048523559.5600004</v>
      </c>
      <c r="H1053" t="b">
        <f t="shared" si="108"/>
        <v>1</v>
      </c>
      <c r="I1053" t="str">
        <f t="shared" si="109"/>
        <v>00</v>
      </c>
    </row>
    <row r="1054" spans="1:9">
      <c r="A1054" t="str">
        <f t="shared" si="105"/>
        <v>2.1.1.2.2.00.00 - Benefícios Previdenciários a Pagar - Intra OFSS</v>
      </c>
      <c r="B1054" s="5" t="s">
        <v>2415</v>
      </c>
      <c r="C1054" s="6">
        <v>54323955.770000003</v>
      </c>
      <c r="D1054" s="1"/>
      <c r="E1054" s="1">
        <f>SUMIF(A1054:B1054,"*intra*",C1054:D1054)+SUMIF(A1054:B1054,"*inter*",C1054:D1054)</f>
        <v>54323955.770000003</v>
      </c>
      <c r="F1054" s="1">
        <f>SUMIF(A1054:B1054,"*consolidação*",C1054:D1054)</f>
        <v>0</v>
      </c>
      <c r="H1054" t="b">
        <f t="shared" si="108"/>
        <v>1</v>
      </c>
      <c r="I1054" t="str">
        <f t="shared" si="109"/>
        <v>00</v>
      </c>
    </row>
    <row r="1055" spans="1:9" ht="25.5">
      <c r="A1055" t="str">
        <f t="shared" si="105"/>
        <v>2.1.1.2.3.00.00 - Benefícios Previdenciários a Pagar - Inter OFSS - 
 União</v>
      </c>
      <c r="B1055" s="3" t="s">
        <v>2416</v>
      </c>
      <c r="C1055" s="4">
        <v>3175408.56</v>
      </c>
      <c r="D1055" s="1"/>
      <c r="E1055" s="1">
        <f>SUMIF(A1055:B1055,"*intra*",C1055:D1055)+SUMIF(A1055:B1055,"*inter*",C1055:D1055)</f>
        <v>3175408.56</v>
      </c>
      <c r="F1055" s="1">
        <f>SUMIF(A1055:B1055,"*consolidação*",C1055:D1055)</f>
        <v>0</v>
      </c>
      <c r="H1055" t="b">
        <f t="shared" si="108"/>
        <v>1</v>
      </c>
      <c r="I1055" t="str">
        <f t="shared" si="109"/>
        <v>00</v>
      </c>
    </row>
    <row r="1056" spans="1:9" ht="25.5">
      <c r="A1056" t="str">
        <f t="shared" si="105"/>
        <v>2.1.1.2.4.00.00 - Benefícios Previdenciários a Pagar - Inter OFSS - 
 Estado</v>
      </c>
      <c r="B1056" s="5" t="s">
        <v>2417</v>
      </c>
      <c r="C1056" s="6"/>
      <c r="D1056" s="1"/>
      <c r="E1056" s="1">
        <f>SUMIF(A1056:B1056,"*intra*",C1056:D1056)+SUMIF(A1056:B1056,"*inter*",C1056:D1056)</f>
        <v>0</v>
      </c>
      <c r="F1056" s="1">
        <f>SUMIF(A1056:B1056,"*consolidação*",C1056:D1056)</f>
        <v>0</v>
      </c>
      <c r="H1056" t="b">
        <f t="shared" si="108"/>
        <v>1</v>
      </c>
      <c r="I1056" t="str">
        <f t="shared" si="109"/>
        <v>00</v>
      </c>
    </row>
    <row r="1057" spans="1:9" ht="25.5">
      <c r="A1057" t="str">
        <f t="shared" si="105"/>
        <v>2.1.1.2.5.00.00 - Benefícios Previdenciários a Pagar - Inter OFSS - 
 Município</v>
      </c>
      <c r="B1057" s="3" t="s">
        <v>2418</v>
      </c>
      <c r="C1057" s="4"/>
      <c r="D1057" s="1"/>
      <c r="E1057" s="1">
        <f>SUMIF(A1057:B1057,"*intra*",C1057:D1057)+SUMIF(A1057:B1057,"*inter*",C1057:D1057)</f>
        <v>0</v>
      </c>
      <c r="F1057" s="1">
        <f>SUMIF(A1057:B1057,"*consolidação*",C1057:D1057)</f>
        <v>0</v>
      </c>
      <c r="H1057" t="b">
        <f t="shared" si="108"/>
        <v>1</v>
      </c>
      <c r="I1057" t="str">
        <f t="shared" si="109"/>
        <v>00</v>
      </c>
    </row>
    <row r="1058" spans="1:9">
      <c r="A1058" t="str">
        <f t="shared" si="105"/>
        <v>2.1.1.3.0.00.00 - Benefícios Assistenciais a Pagar</v>
      </c>
      <c r="B1058" s="5" t="s">
        <v>2419</v>
      </c>
      <c r="C1058" s="6">
        <v>15500310.51</v>
      </c>
      <c r="D1058" s="1"/>
      <c r="E1058" s="1">
        <f>E1059</f>
        <v>0</v>
      </c>
      <c r="F1058" s="1">
        <f>F1059</f>
        <v>15500310.51</v>
      </c>
      <c r="H1058" t="b">
        <f t="shared" si="108"/>
        <v>1</v>
      </c>
      <c r="I1058" t="str">
        <f t="shared" si="109"/>
        <v>00</v>
      </c>
    </row>
    <row r="1059" spans="1:9">
      <c r="A1059" t="str">
        <f t="shared" si="105"/>
        <v>2.1.1.3.1.00.00 - Benefícios Assistenciais a Pagar - Consolidação</v>
      </c>
      <c r="B1059" s="3" t="s">
        <v>2420</v>
      </c>
      <c r="C1059" s="4">
        <v>15500310.51</v>
      </c>
      <c r="D1059" s="1"/>
      <c r="E1059" s="1">
        <f>SUMIF(A1059:B1059,"*intra*",C1059:D1059)+SUMIF(A1059:B1059,"*inter*",C1059:D1059)</f>
        <v>0</v>
      </c>
      <c r="F1059" s="1">
        <f>SUMIF(A1059:B1059,"*consolidação*",C1059:D1059)</f>
        <v>15500310.51</v>
      </c>
      <c r="H1059" t="b">
        <f t="shared" si="108"/>
        <v>1</v>
      </c>
      <c r="I1059" t="str">
        <f t="shared" si="109"/>
        <v>00</v>
      </c>
    </row>
    <row r="1060" spans="1:9">
      <c r="A1060" t="str">
        <f t="shared" si="105"/>
        <v>2.1.1.4.0.00.00 - Encargos Sociais a Pagar</v>
      </c>
      <c r="B1060" s="5" t="s">
        <v>2421</v>
      </c>
      <c r="C1060" s="6">
        <v>7731352977.7299995</v>
      </c>
      <c r="D1060" s="1"/>
      <c r="E1060" s="1">
        <f>E1061+E1062+E1063+E1064+E1065</f>
        <v>5227383544.4899998</v>
      </c>
      <c r="F1060" s="1">
        <f>F1061+F1062+F1063+F1064+F1065</f>
        <v>2503969433.2399998</v>
      </c>
      <c r="H1060" t="b">
        <f t="shared" si="108"/>
        <v>1</v>
      </c>
      <c r="I1060" t="str">
        <f t="shared" si="109"/>
        <v>00</v>
      </c>
    </row>
    <row r="1061" spans="1:9">
      <c r="A1061" t="str">
        <f t="shared" si="105"/>
        <v>2.1.1.4.1.00.00 - Encargos Sociais a Pagar-Consolidação</v>
      </c>
      <c r="B1061" s="3" t="s">
        <v>2422</v>
      </c>
      <c r="C1061" s="4">
        <v>2503969433.2399998</v>
      </c>
      <c r="D1061" s="1"/>
      <c r="E1061" s="1">
        <f>SUMIF(A1061:B1061,"*intra*",C1061:D1061)+SUMIF(A1061:B1061,"*inter*",C1061:D1061)</f>
        <v>0</v>
      </c>
      <c r="F1061" s="1">
        <f>SUMIF(A1061:B1061,"*consolidação*",C1061:D1061)</f>
        <v>2503969433.2399998</v>
      </c>
      <c r="H1061" t="b">
        <f t="shared" si="108"/>
        <v>1</v>
      </c>
      <c r="I1061" t="str">
        <f t="shared" si="109"/>
        <v>00</v>
      </c>
    </row>
    <row r="1062" spans="1:9">
      <c r="A1062" t="str">
        <f t="shared" si="105"/>
        <v>2.1.1.4.2.00.00 - Encargos Sociais a Pagar - Intra OFSS</v>
      </c>
      <c r="B1062" s="5" t="s">
        <v>2423</v>
      </c>
      <c r="C1062" s="6">
        <v>4327552926.7200003</v>
      </c>
      <c r="D1062" s="1"/>
      <c r="E1062" s="1">
        <f>SUMIF(A1062:B1062,"*intra*",C1062:D1062)+SUMIF(A1062:B1062,"*inter*",C1062:D1062)</f>
        <v>4327552926.7200003</v>
      </c>
      <c r="F1062" s="1">
        <f>SUMIF(A1062:B1062,"*consolidação*",C1062:D1062)</f>
        <v>0</v>
      </c>
      <c r="H1062" t="b">
        <f t="shared" si="108"/>
        <v>1</v>
      </c>
      <c r="I1062" t="str">
        <f t="shared" si="109"/>
        <v>00</v>
      </c>
    </row>
    <row r="1063" spans="1:9">
      <c r="A1063" t="str">
        <f t="shared" si="105"/>
        <v>2.1.1.4.3.00.00 - Encargos Sociais a Pagar - Inter OFSS - União</v>
      </c>
      <c r="B1063" s="3" t="s">
        <v>2424</v>
      </c>
      <c r="C1063" s="4">
        <v>898581846.66999996</v>
      </c>
      <c r="D1063" s="1"/>
      <c r="E1063" s="1">
        <f>SUMIF(A1063:B1063,"*intra*",C1063:D1063)+SUMIF(A1063:B1063,"*inter*",C1063:D1063)</f>
        <v>898581846.66999996</v>
      </c>
      <c r="F1063" s="1">
        <f>SUMIF(A1063:B1063,"*consolidação*",C1063:D1063)</f>
        <v>0</v>
      </c>
      <c r="H1063" t="b">
        <f t="shared" si="108"/>
        <v>1</v>
      </c>
      <c r="I1063" t="str">
        <f t="shared" si="109"/>
        <v>00</v>
      </c>
    </row>
    <row r="1064" spans="1:9">
      <c r="A1064" t="str">
        <f t="shared" si="105"/>
        <v>2.1.1.4.4.00.00 - Encargos Sociais a Pagar - Inter OFSS - Estado</v>
      </c>
      <c r="B1064" s="5" t="s">
        <v>2425</v>
      </c>
      <c r="C1064" s="6">
        <v>596928.11</v>
      </c>
      <c r="D1064" s="1"/>
      <c r="E1064" s="1">
        <f>SUMIF(A1064:B1064,"*intra*",C1064:D1064)+SUMIF(A1064:B1064,"*inter*",C1064:D1064)</f>
        <v>596928.11</v>
      </c>
      <c r="F1064" s="1">
        <f>SUMIF(A1064:B1064,"*consolidação*",C1064:D1064)</f>
        <v>0</v>
      </c>
      <c r="H1064" t="b">
        <f t="shared" si="108"/>
        <v>1</v>
      </c>
      <c r="I1064" t="str">
        <f t="shared" si="109"/>
        <v>00</v>
      </c>
    </row>
    <row r="1065" spans="1:9">
      <c r="A1065" t="str">
        <f t="shared" si="105"/>
        <v>2.1.1.4.5.00.00 - Encargos Sociais a Pagar - Inter OFSS - Município</v>
      </c>
      <c r="B1065" s="3" t="s">
        <v>2426</v>
      </c>
      <c r="C1065" s="4">
        <v>651842.99</v>
      </c>
      <c r="D1065" s="1"/>
      <c r="E1065" s="1">
        <f>SUMIF(A1065:B1065,"*intra*",C1065:D1065)+SUMIF(A1065:B1065,"*inter*",C1065:D1065)</f>
        <v>651842.99</v>
      </c>
      <c r="F1065" s="1">
        <f>SUMIF(A1065:B1065,"*consolidação*",C1065:D1065)</f>
        <v>0</v>
      </c>
      <c r="H1065" t="b">
        <f t="shared" si="108"/>
        <v>1</v>
      </c>
      <c r="I1065" t="str">
        <f t="shared" si="109"/>
        <v>00</v>
      </c>
    </row>
    <row r="1066" spans="1:9">
      <c r="A1066" t="str">
        <f t="shared" si="105"/>
        <v>2.1.2.0.0.00.00 - Empréstimos e Financiamentos a Curto Prazo</v>
      </c>
      <c r="B1066" s="5" t="s">
        <v>2427</v>
      </c>
      <c r="C1066" s="6">
        <v>34213135198.599998</v>
      </c>
      <c r="D1066" s="1"/>
      <c r="E1066" s="1">
        <f>E1067+E1073+E1075+E1080+E1082+E1087-E1089-E1094</f>
        <v>23024917234.370003</v>
      </c>
      <c r="F1066" s="1">
        <f>F1067+F1073+F1075+F1080+F1082+F1087-F1089-F1094</f>
        <v>11188217964.230001</v>
      </c>
      <c r="H1066" t="b">
        <f t="shared" si="108"/>
        <v>1</v>
      </c>
      <c r="I1066" t="str">
        <f t="shared" si="109"/>
        <v>00</v>
      </c>
    </row>
    <row r="1067" spans="1:9">
      <c r="A1067" t="str">
        <f t="shared" si="105"/>
        <v>2.1.2.1.0.00.00 - Empréstimos a Curto Prazo - Interno</v>
      </c>
      <c r="B1067" s="3" t="s">
        <v>2428</v>
      </c>
      <c r="C1067" s="4">
        <v>28545397505.029999</v>
      </c>
      <c r="D1067" s="1"/>
      <c r="E1067" s="1">
        <f>E1068+E1070+E1071+E1072+E1069</f>
        <v>22083199681.040001</v>
      </c>
      <c r="F1067" s="1">
        <f>F1068+F1070+F1071+F1072+F1069</f>
        <v>6462197823.9899998</v>
      </c>
      <c r="H1067" t="b">
        <f t="shared" si="108"/>
        <v>1</v>
      </c>
      <c r="I1067" t="str">
        <f t="shared" si="109"/>
        <v>00</v>
      </c>
    </row>
    <row r="1068" spans="1:9" ht="25.5">
      <c r="A1068" t="str">
        <f t="shared" ref="A1068:A1131" si="110">TRIM(B1068)</f>
        <v>2.1.2.1.1.00.00 - Empréstimos a Curto Prazo – Interno - 
 Consolidação</v>
      </c>
      <c r="B1068" s="5" t="s">
        <v>2429</v>
      </c>
      <c r="C1068" s="6">
        <v>6462197823.9899998</v>
      </c>
      <c r="D1068" s="1"/>
      <c r="E1068" s="1"/>
      <c r="F1068" s="1">
        <f>SUMIF(A1068:B1068,"*consolidação*",C1068:D1068)</f>
        <v>6462197823.9899998</v>
      </c>
      <c r="H1068" t="b">
        <f t="shared" si="108"/>
        <v>1</v>
      </c>
      <c r="I1068" t="str">
        <f t="shared" si="109"/>
        <v>00</v>
      </c>
    </row>
    <row r="1069" spans="1:9">
      <c r="A1069" t="str">
        <f t="shared" si="110"/>
        <v>2.1.2.1.2.00.00 - Empréstimos a Curto Prazo – Interno - Intra OFSS</v>
      </c>
      <c r="B1069" s="3" t="s">
        <v>2430</v>
      </c>
      <c r="C1069" s="4">
        <v>24631505.469999999</v>
      </c>
      <c r="D1069" s="1"/>
      <c r="E1069" s="1">
        <f>SUMIF(A1069:B1069,"*intra*",C1069:D1069)</f>
        <v>24631505.469999999</v>
      </c>
      <c r="F1069" s="1">
        <f>SUMIF(A1069:B1069,"*consolidação*",C1069:D1069)</f>
        <v>0</v>
      </c>
      <c r="H1069" t="b">
        <f t="shared" si="108"/>
        <v>1</v>
      </c>
      <c r="I1069" t="str">
        <f t="shared" si="109"/>
        <v>00</v>
      </c>
    </row>
    <row r="1070" spans="1:9" ht="25.5">
      <c r="A1070" t="str">
        <f t="shared" si="110"/>
        <v>2.1.2.1.3.00.00 - Empréstimos a Curto Prazo – Interno - Inter OFSS 
 - União</v>
      </c>
      <c r="B1070" s="5" t="s">
        <v>2431</v>
      </c>
      <c r="C1070" s="6">
        <v>22058568175.57</v>
      </c>
      <c r="D1070" s="1"/>
      <c r="E1070" s="1">
        <f>SUMIF(A1070:B1070,"*intra*",C1070:D1070)+SUMIF(A1070:B1070,"*inter*",C1070:D1070)</f>
        <v>22058568175.57</v>
      </c>
      <c r="F1070" s="1">
        <f>SUMIF(A1070:B1070,"*consolidação*",C1070:D1070)</f>
        <v>0</v>
      </c>
      <c r="H1070" t="b">
        <f t="shared" si="108"/>
        <v>1</v>
      </c>
      <c r="I1070" t="str">
        <f t="shared" si="109"/>
        <v>00</v>
      </c>
    </row>
    <row r="1071" spans="1:9" ht="25.5">
      <c r="A1071" t="str">
        <f t="shared" si="110"/>
        <v>2.1.2.1.4.00.00 - Empréstimos a Curto Prazo - Interno - Inter OFSS 
 - Estado</v>
      </c>
      <c r="B1071" s="3" t="s">
        <v>2432</v>
      </c>
      <c r="C1071" s="4"/>
      <c r="D1071" s="1"/>
      <c r="E1071" s="1">
        <f>SUMIF(A1071:B1071,"*intra*",C1071:D1071)+SUMIF(A1071:B1071,"*inter*",C1071:D1071)</f>
        <v>0</v>
      </c>
      <c r="F1071" s="1">
        <f>SUMIF(A1071:B1071,"*consolidação*",C1071:D1071)</f>
        <v>0</v>
      </c>
      <c r="H1071" t="b">
        <f t="shared" si="108"/>
        <v>1</v>
      </c>
      <c r="I1071" t="str">
        <f t="shared" si="109"/>
        <v>00</v>
      </c>
    </row>
    <row r="1072" spans="1:9" ht="25.5">
      <c r="A1072" t="str">
        <f t="shared" si="110"/>
        <v>2.1.2.1.5.00.00 - Empréstimos a Curto Prazo - Interno - Inter OFSS 
 - Município</v>
      </c>
      <c r="B1072" s="5" t="s">
        <v>2433</v>
      </c>
      <c r="C1072" s="6"/>
      <c r="D1072" s="1"/>
      <c r="E1072" s="1">
        <f>SUMIF(A1072:B1072,"*intra*",C1072:D1072)+SUMIF(A1072:B1072,"*inter*",C1072:D1072)</f>
        <v>0</v>
      </c>
      <c r="F1072" s="1">
        <f>SUMIF(A1072:B1072,"*consolidação*",C1072:D1072)</f>
        <v>0</v>
      </c>
      <c r="H1072" t="b">
        <f t="shared" si="108"/>
        <v>1</v>
      </c>
      <c r="I1072" t="str">
        <f t="shared" si="109"/>
        <v>00</v>
      </c>
    </row>
    <row r="1073" spans="1:9">
      <c r="A1073" t="str">
        <f t="shared" si="110"/>
        <v>2.1.2.2.0.00.00 - Empréstimos a Curto Prazo - Externo</v>
      </c>
      <c r="B1073" s="3" t="s">
        <v>2434</v>
      </c>
      <c r="C1073" s="4">
        <v>3120382741.8000002</v>
      </c>
      <c r="D1073" s="1"/>
      <c r="E1073" s="1">
        <f>E1074</f>
        <v>0</v>
      </c>
      <c r="F1073" s="1">
        <f>F1074</f>
        <v>3120382741.8000002</v>
      </c>
      <c r="H1073" t="b">
        <f t="shared" si="108"/>
        <v>1</v>
      </c>
      <c r="I1073" t="str">
        <f t="shared" si="109"/>
        <v>00</v>
      </c>
    </row>
    <row r="1074" spans="1:9">
      <c r="A1074" t="str">
        <f t="shared" si="110"/>
        <v>2.1.2.2.1.00.00 - Empréstimos a Curto Prazo - Externo Consolidação</v>
      </c>
      <c r="B1074" s="5" t="s">
        <v>2435</v>
      </c>
      <c r="C1074" s="6">
        <v>3120382741.8000002</v>
      </c>
      <c r="D1074" s="1"/>
      <c r="E1074" s="1">
        <f>SUMIF(A1074:B1074,"*intra*",C1074:D1074)+SUMIF(A1074:B1074,"*inter*",C1074:D1074)</f>
        <v>0</v>
      </c>
      <c r="F1074" s="1">
        <f>SUMIF(A1074:B1074,"*consolidação*",C1074:D1074)</f>
        <v>3120382741.8000002</v>
      </c>
      <c r="H1074" t="b">
        <f t="shared" si="108"/>
        <v>1</v>
      </c>
      <c r="I1074" t="str">
        <f t="shared" si="109"/>
        <v>00</v>
      </c>
    </row>
    <row r="1075" spans="1:9">
      <c r="A1075" t="str">
        <f t="shared" si="110"/>
        <v>2.1.2.3.0.00.00 - Financiamentos a Curto Prazo - Interno</v>
      </c>
      <c r="B1075" s="3" t="s">
        <v>2436</v>
      </c>
      <c r="C1075" s="4">
        <v>1413086861.48</v>
      </c>
      <c r="D1075" s="1"/>
      <c r="E1075" s="1">
        <f>E1076+E1077+E1078+E1079</f>
        <v>874118934.46000004</v>
      </c>
      <c r="F1075" s="1">
        <f>F1076+F1077+F1078+F1079</f>
        <v>538967927.01999998</v>
      </c>
      <c r="H1075" t="b">
        <f t="shared" si="108"/>
        <v>1</v>
      </c>
      <c r="I1075" t="str">
        <f t="shared" si="109"/>
        <v>00</v>
      </c>
    </row>
    <row r="1076" spans="1:9" ht="25.5">
      <c r="A1076" t="str">
        <f t="shared" si="110"/>
        <v>2.1.2.3.1.00.00 - Financiamentos a Curto Prazo- Interno - 
 Consolidação</v>
      </c>
      <c r="B1076" s="5" t="s">
        <v>2437</v>
      </c>
      <c r="C1076" s="6">
        <v>538967927.01999998</v>
      </c>
      <c r="D1076" s="1"/>
      <c r="E1076" s="1"/>
      <c r="F1076" s="1">
        <f>SUMIF(A1076:B1076,"*consolidação*",C1076:D1076)</f>
        <v>538967927.01999998</v>
      </c>
      <c r="H1076" t="b">
        <f t="shared" si="108"/>
        <v>1</v>
      </c>
      <c r="I1076" t="str">
        <f t="shared" si="109"/>
        <v>00</v>
      </c>
    </row>
    <row r="1077" spans="1:9" ht="25.5">
      <c r="A1077" t="str">
        <f t="shared" si="110"/>
        <v>2.1.2.3.3.00.00 - Financiamentos a Curto Prazo - Interno - Inter 
 OFSS - União</v>
      </c>
      <c r="B1077" s="3" t="s">
        <v>2438</v>
      </c>
      <c r="C1077" s="4">
        <v>874118934.46000004</v>
      </c>
      <c r="D1077" s="1"/>
      <c r="E1077" s="1">
        <f>SUMIF(A1077:B1077,"*intra*",C1077:D1077)+SUMIF(A1077:B1077,"*inter*",C1077:D1077)</f>
        <v>874118934.46000004</v>
      </c>
      <c r="F1077" s="1">
        <f>SUMIF(A1077:B1077,"*consolidação*",C1077:D1077)</f>
        <v>0</v>
      </c>
      <c r="H1077" t="b">
        <f t="shared" si="108"/>
        <v>1</v>
      </c>
      <c r="I1077" t="str">
        <f t="shared" si="109"/>
        <v>00</v>
      </c>
    </row>
    <row r="1078" spans="1:9" ht="25.5">
      <c r="A1078" t="str">
        <f t="shared" si="110"/>
        <v>2.1.2.3.4.00.00 - Financiamentos a Curto Prazo - Interno - Inter 
 OFSS - Estado</v>
      </c>
      <c r="B1078" s="5" t="s">
        <v>2439</v>
      </c>
      <c r="C1078" s="6"/>
      <c r="D1078" s="1"/>
      <c r="E1078" s="1">
        <f>SUMIF(A1078:B1078,"*intra*",C1078:D1078)+SUMIF(A1078:B1078,"*inter*",C1078:D1078)</f>
        <v>0</v>
      </c>
      <c r="F1078" s="1">
        <f>SUMIF(A1078:B1078,"*consolidação*",C1078:D1078)</f>
        <v>0</v>
      </c>
      <c r="H1078" t="b">
        <f t="shared" si="108"/>
        <v>1</v>
      </c>
      <c r="I1078" t="str">
        <f t="shared" si="109"/>
        <v>00</v>
      </c>
    </row>
    <row r="1079" spans="1:9" ht="25.5">
      <c r="A1079" t="str">
        <f t="shared" si="110"/>
        <v>2.1.2.3.5.00.00 - Financiamentos a Curto Prazo - Interno - Inter 
 OFSS - Município</v>
      </c>
      <c r="B1079" s="3" t="s">
        <v>2440</v>
      </c>
      <c r="C1079" s="4"/>
      <c r="D1079" s="1"/>
      <c r="E1079" s="1">
        <f>SUMIF(A1079:B1079,"*intra*",C1079:D1079)+SUMIF(A1079:B1079,"*inter*",C1079:D1079)</f>
        <v>0</v>
      </c>
      <c r="F1079" s="1">
        <f>SUMIF(A1079:B1079,"*consolidação*",C1079:D1079)</f>
        <v>0</v>
      </c>
      <c r="H1079" t="b">
        <f t="shared" si="108"/>
        <v>1</v>
      </c>
      <c r="I1079" t="str">
        <f t="shared" si="109"/>
        <v>00</v>
      </c>
    </row>
    <row r="1080" spans="1:9">
      <c r="A1080" t="str">
        <f t="shared" si="110"/>
        <v>2.1.2.4.0.00.00 - Financiamento a Curto Prazo - Externo</v>
      </c>
      <c r="B1080" s="5" t="s">
        <v>2441</v>
      </c>
      <c r="C1080" s="6">
        <v>454711504.13999999</v>
      </c>
      <c r="D1080" s="1"/>
      <c r="E1080" s="1">
        <f>E1081</f>
        <v>0</v>
      </c>
      <c r="F1080" s="1">
        <f>F1081</f>
        <v>454711504.13999999</v>
      </c>
      <c r="H1080" t="b">
        <f t="shared" si="108"/>
        <v>1</v>
      </c>
      <c r="I1080" t="str">
        <f t="shared" si="109"/>
        <v>00</v>
      </c>
    </row>
    <row r="1081" spans="1:9" ht="25.5">
      <c r="A1081" t="str">
        <f t="shared" si="110"/>
        <v>2.1.2.4.1.00.00 - Financiamento a Curto Prazo - Externo - 
 Consolidação</v>
      </c>
      <c r="B1081" s="3" t="s">
        <v>2442</v>
      </c>
      <c r="C1081" s="4">
        <v>454711504.13999999</v>
      </c>
      <c r="D1081" s="1"/>
      <c r="E1081" s="1">
        <f>SUMIF(A1081:B1081,"*intra*",C1081:D1081)+SUMIF(A1081:B1081,"*inter*",C1081:D1081)</f>
        <v>0</v>
      </c>
      <c r="F1081" s="1">
        <f>SUMIF(A1081:B1081,"*consolidação*",C1081:D1081)</f>
        <v>454711504.13999999</v>
      </c>
      <c r="H1081" t="b">
        <f t="shared" si="108"/>
        <v>1</v>
      </c>
      <c r="I1081" t="str">
        <f t="shared" si="109"/>
        <v>00</v>
      </c>
    </row>
    <row r="1082" spans="1:9" ht="25.5">
      <c r="A1082" t="str">
        <f t="shared" si="110"/>
        <v>2.1.2.5.0.00.00 - Juros e Encargos a Pagar de Empréstimos e 
 Financiamentos a Curto Prazo - Interno</v>
      </c>
      <c r="B1082" s="5" t="s">
        <v>2443</v>
      </c>
      <c r="C1082" s="6">
        <v>7946016056.8999996</v>
      </c>
      <c r="D1082" s="1"/>
      <c r="E1082" s="1">
        <f>E1083+E1084+E1085+E1086</f>
        <v>3901569401.0799999</v>
      </c>
      <c r="F1082" s="1">
        <f>F1083+F1084+F1085+F1086</f>
        <v>4044446655.8200002</v>
      </c>
      <c r="H1082" t="b">
        <f t="shared" si="108"/>
        <v>1</v>
      </c>
      <c r="I1082" t="str">
        <f t="shared" si="109"/>
        <v>00</v>
      </c>
    </row>
    <row r="1083" spans="1:9" ht="25.5">
      <c r="A1083" t="str">
        <f t="shared" si="110"/>
        <v>2.1.2.5.1.00.00 - Juros e Encargos a Pagar de Empréstimos e 
 Financiamentos a Curto Prazo - Interno - Consolidação</v>
      </c>
      <c r="B1083" s="3" t="s">
        <v>2444</v>
      </c>
      <c r="C1083" s="4">
        <v>4044446655.8200002</v>
      </c>
      <c r="D1083" s="1"/>
      <c r="E1083" s="1"/>
      <c r="F1083" s="1">
        <f>SUMIF(A1083:B1083,"*consolidação*",C1083:D1083)</f>
        <v>4044446655.8200002</v>
      </c>
      <c r="H1083" t="b">
        <f t="shared" si="108"/>
        <v>1</v>
      </c>
      <c r="I1083" t="str">
        <f t="shared" si="109"/>
        <v>00</v>
      </c>
    </row>
    <row r="1084" spans="1:9" ht="25.5">
      <c r="A1084" t="str">
        <f t="shared" si="110"/>
        <v>2.1.2.5.3.00.00 - Juros e Encargos a Pagar de Empréstimos e 
 Financiamentos a Curto Prazo - Interno - Inter OFSS - União</v>
      </c>
      <c r="B1084" s="5" t="s">
        <v>2445</v>
      </c>
      <c r="C1084" s="6">
        <v>3901558834.4299998</v>
      </c>
      <c r="D1084" s="1"/>
      <c r="E1084" s="1">
        <f>SUMIF(A1084:B1084,"*intra*",C1084:D1084)+SUMIF(A1084:B1084,"*inter*",C1084:D1084)</f>
        <v>3901558834.4299998</v>
      </c>
      <c r="F1084" s="1">
        <f>SUMIF(A1084:B1084,"*consolidação*",C1084:D1084)</f>
        <v>0</v>
      </c>
      <c r="H1084" t="b">
        <f t="shared" si="108"/>
        <v>1</v>
      </c>
      <c r="I1084" t="str">
        <f t="shared" si="109"/>
        <v>00</v>
      </c>
    </row>
    <row r="1085" spans="1:9" ht="25.5">
      <c r="A1085" t="str">
        <f t="shared" si="110"/>
        <v>2.1.2.5.4.00.00 - Juros e Encargos a Pagar de Empréstimos e 
 Financiamentos a Curto Prazo - Interno - Inter OFSS - Estado</v>
      </c>
      <c r="B1085" s="3" t="s">
        <v>2446</v>
      </c>
      <c r="C1085" s="4"/>
      <c r="D1085" s="1"/>
      <c r="E1085" s="1">
        <f>SUMIF(A1085:B1085,"*intra*",C1085:D1085)+SUMIF(A1085:B1085,"*inter*",C1085:D1085)</f>
        <v>0</v>
      </c>
      <c r="F1085" s="1">
        <f>SUMIF(A1085:B1085,"*consolidação*",C1085:D1085)</f>
        <v>0</v>
      </c>
      <c r="H1085" t="b">
        <f t="shared" si="108"/>
        <v>1</v>
      </c>
      <c r="I1085" t="str">
        <f t="shared" si="109"/>
        <v>00</v>
      </c>
    </row>
    <row r="1086" spans="1:9" ht="25.5">
      <c r="A1086" t="str">
        <f t="shared" si="110"/>
        <v>2.1.2.5.5.00.00 - Juros e Encargos a Pagar de Empréstimos e 
 Financiamentos a Curto Prazo - Interno - Inter OFSS - Município</v>
      </c>
      <c r="B1086" s="5" t="s">
        <v>2447</v>
      </c>
      <c r="C1086" s="6">
        <v>10566.65</v>
      </c>
      <c r="D1086" s="1"/>
      <c r="E1086" s="1">
        <f>SUMIF(A1086:B1086,"*intra*",C1086:D1086)+SUMIF(A1086:B1086,"*inter*",C1086:D1086)</f>
        <v>10566.65</v>
      </c>
      <c r="F1086" s="1">
        <f>SUMIF(A1086:B1086,"*consolidação*",C1086:D1086)</f>
        <v>0</v>
      </c>
      <c r="H1086" t="b">
        <f t="shared" si="108"/>
        <v>1</v>
      </c>
      <c r="I1086" t="str">
        <f t="shared" si="109"/>
        <v>00</v>
      </c>
    </row>
    <row r="1087" spans="1:9" ht="25.5">
      <c r="A1087" t="str">
        <f t="shared" si="110"/>
        <v>2.1.2.6.0.00.00 - Juros e Encargos a Pagar de Empréstimos e 
 Financiamentos a Curto Prazo - Externo</v>
      </c>
      <c r="B1087" s="3" t="s">
        <v>2448</v>
      </c>
      <c r="C1087" s="4">
        <v>448026821.81999999</v>
      </c>
      <c r="D1087" s="1"/>
      <c r="E1087" s="1">
        <f>E1088</f>
        <v>0</v>
      </c>
      <c r="F1087" s="1">
        <f>F1088</f>
        <v>448026821.81999999</v>
      </c>
      <c r="H1087" t="b">
        <f t="shared" si="108"/>
        <v>1</v>
      </c>
      <c r="I1087" t="str">
        <f t="shared" si="109"/>
        <v>00</v>
      </c>
    </row>
    <row r="1088" spans="1:9" ht="25.5">
      <c r="A1088" t="str">
        <f t="shared" si="110"/>
        <v>2.1.2.6.1.00.00 - Juros e Encargos a Pagar de Empréstimos e 
 Financiamentos a Curto Prazo - Externo - Consolidação</v>
      </c>
      <c r="B1088" s="5" t="s">
        <v>2449</v>
      </c>
      <c r="C1088" s="6">
        <v>448026821.81999999</v>
      </c>
      <c r="D1088" s="1"/>
      <c r="E1088" s="1">
        <f>SUMIF(A1088:B1088,"*intra*",C1088:D1088)+SUMIF(A1088:B1088,"*inter*",C1088:D1088)</f>
        <v>0</v>
      </c>
      <c r="F1088" s="1">
        <f>SUMIF(A1088:B1088,"*consolidação*",C1088:D1088)</f>
        <v>448026821.81999999</v>
      </c>
      <c r="H1088" t="b">
        <f t="shared" si="108"/>
        <v>1</v>
      </c>
      <c r="I1088" t="str">
        <f t="shared" si="109"/>
        <v>00</v>
      </c>
    </row>
    <row r="1089" spans="1:9">
      <c r="A1089" t="str">
        <f t="shared" si="110"/>
        <v>2.1.2.8.0.00.00 - (-) Encargos Financeiros a Apropriar - Interno</v>
      </c>
      <c r="B1089" s="3" t="s">
        <v>2450</v>
      </c>
      <c r="C1089" s="4">
        <v>7289814880.7600002</v>
      </c>
      <c r="D1089" s="1"/>
      <c r="E1089" s="1">
        <f>E1090+E1091+E1092+E1093</f>
        <v>3833970782.21</v>
      </c>
      <c r="F1089" s="1">
        <f>F1090+F1091+F1092+F1093</f>
        <v>3455844098.5500002</v>
      </c>
      <c r="H1089" t="b">
        <f t="shared" si="108"/>
        <v>1</v>
      </c>
      <c r="I1089" t="str">
        <f t="shared" si="109"/>
        <v>00</v>
      </c>
    </row>
    <row r="1090" spans="1:9" ht="25.5">
      <c r="A1090" t="str">
        <f t="shared" si="110"/>
        <v>2.1.2.8.1.00.00 - (-) Encargos Financeiros a Apropriar - Interno - 
 Consolidação</v>
      </c>
      <c r="B1090" s="5" t="s">
        <v>2451</v>
      </c>
      <c r="C1090" s="6">
        <v>3455844098.5500002</v>
      </c>
      <c r="D1090" s="1"/>
      <c r="E1090" s="1"/>
      <c r="F1090" s="1">
        <f>SUMIF(A1090:B1090,"*consolidação*",C1090:D1090)</f>
        <v>3455844098.5500002</v>
      </c>
      <c r="H1090" t="b">
        <f t="shared" si="108"/>
        <v>1</v>
      </c>
      <c r="I1090" t="str">
        <f t="shared" si="109"/>
        <v>00</v>
      </c>
    </row>
    <row r="1091" spans="1:9" ht="25.5">
      <c r="A1091" t="str">
        <f t="shared" si="110"/>
        <v>2.1.2.8.3.00.00 - (-) Encargos Financeiros a Apropriar - Interno - 
 Inter OFSS - União</v>
      </c>
      <c r="B1091" s="3" t="s">
        <v>2452</v>
      </c>
      <c r="C1091" s="4">
        <v>3833970782.21</v>
      </c>
      <c r="D1091" s="1"/>
      <c r="E1091" s="1">
        <f>SUMIF(A1091:B1091,"*intra*",C1091:D1091)+SUMIF(A1091:B1091,"*inter*",C1091:D1091)</f>
        <v>3833970782.21</v>
      </c>
      <c r="F1091" s="1">
        <f>SUMIF(A1091:B1091,"*consolidação*",C1091:D1091)</f>
        <v>0</v>
      </c>
      <c r="H1091" t="b">
        <f t="shared" si="108"/>
        <v>1</v>
      </c>
      <c r="I1091" t="str">
        <f t="shared" si="109"/>
        <v>00</v>
      </c>
    </row>
    <row r="1092" spans="1:9" ht="25.5">
      <c r="A1092" t="str">
        <f t="shared" si="110"/>
        <v>2.1.2.8.4.00.00 - (-) Encargos Financeiros a Apropriar - Interno - 
 Inter OFSS - Estado</v>
      </c>
      <c r="B1092" s="5" t="s">
        <v>2453</v>
      </c>
      <c r="C1092" s="6"/>
      <c r="D1092" s="1"/>
      <c r="E1092" s="1">
        <f>SUMIF(A1092:B1092,"*intra*",C1092:D1092)+SUMIF(A1092:B1092,"*inter*",C1092:D1092)</f>
        <v>0</v>
      </c>
      <c r="F1092" s="1">
        <f>SUMIF(A1092:B1092,"*consolidação*",C1092:D1092)</f>
        <v>0</v>
      </c>
      <c r="H1092" t="b">
        <f t="shared" si="108"/>
        <v>1</v>
      </c>
      <c r="I1092" t="str">
        <f t="shared" si="109"/>
        <v>00</v>
      </c>
    </row>
    <row r="1093" spans="1:9" ht="25.5">
      <c r="A1093" t="str">
        <f t="shared" si="110"/>
        <v>2.1.2.8.5.00.00 - (-) Encargos Financeiros a Apropriar - Interno - 
 Inter OFSS - Município</v>
      </c>
      <c r="B1093" s="3" t="s">
        <v>2454</v>
      </c>
      <c r="C1093" s="4"/>
      <c r="D1093" s="1"/>
      <c r="E1093" s="1">
        <f>SUMIF(A1093:B1093,"*intra*",C1093:D1093)+SUMIF(A1093:B1093,"*inter*",C1093:D1093)</f>
        <v>0</v>
      </c>
      <c r="F1093" s="1">
        <f>SUMIF(A1093:B1093,"*consolidação*",C1093:D1093)</f>
        <v>0</v>
      </c>
      <c r="H1093" t="b">
        <f t="shared" si="108"/>
        <v>1</v>
      </c>
      <c r="I1093" t="str">
        <f t="shared" si="109"/>
        <v>00</v>
      </c>
    </row>
    <row r="1094" spans="1:9">
      <c r="A1094" t="str">
        <f t="shared" si="110"/>
        <v>2.1.2.9.0.00.00 - (-) Encargos Financeiros a Apropriar - Externo</v>
      </c>
      <c r="B1094" s="5" t="s">
        <v>2455</v>
      </c>
      <c r="C1094" s="6">
        <v>424671411.81</v>
      </c>
      <c r="D1094" s="1"/>
      <c r="E1094" s="1">
        <f>E1095</f>
        <v>0</v>
      </c>
      <c r="F1094" s="1">
        <f>F1095</f>
        <v>424671411.81</v>
      </c>
      <c r="H1094" t="b">
        <f t="shared" si="108"/>
        <v>1</v>
      </c>
      <c r="I1094" t="str">
        <f t="shared" si="109"/>
        <v>00</v>
      </c>
    </row>
    <row r="1095" spans="1:9" ht="25.5">
      <c r="A1095" t="str">
        <f t="shared" si="110"/>
        <v>2.1.2.9.1.00.00 - (-) Encargos Financeiros a Apropriar- 
 Consolidação</v>
      </c>
      <c r="B1095" s="3" t="s">
        <v>2456</v>
      </c>
      <c r="C1095" s="4">
        <v>424671411.81</v>
      </c>
      <c r="D1095" s="1"/>
      <c r="E1095" s="1">
        <f>SUMIF(A1095:B1095,"*intra*",C1095:D1095)+SUMIF(A1095:B1095,"*inter*",C1095:D1095)</f>
        <v>0</v>
      </c>
      <c r="F1095" s="1">
        <f>SUMIF(A1095:B1095,"*consolidação*",C1095:D1095)</f>
        <v>424671411.81</v>
      </c>
      <c r="H1095" t="b">
        <f t="shared" ref="H1095:H1163" si="111">IF(I1095="00",C1095=E1095+F1095,TRUE)</f>
        <v>1</v>
      </c>
      <c r="I1095" t="str">
        <f t="shared" si="109"/>
        <v>00</v>
      </c>
    </row>
    <row r="1096" spans="1:9">
      <c r="A1096" t="str">
        <f t="shared" si="110"/>
        <v>2.1.3.0.0.00.00 - Fornecedores e Contas a Pagar a Curto Prazo</v>
      </c>
      <c r="B1096" s="5" t="s">
        <v>2457</v>
      </c>
      <c r="C1096" s="6">
        <v>34944847930.290001</v>
      </c>
      <c r="D1096" s="1"/>
      <c r="E1096" s="1">
        <f>E1097+E1099</f>
        <v>0</v>
      </c>
      <c r="F1096" s="1">
        <f>F1097+F1099</f>
        <v>34944847930.290001</v>
      </c>
      <c r="H1096" t="b">
        <f t="shared" si="111"/>
        <v>1</v>
      </c>
      <c r="I1096" t="str">
        <f t="shared" ref="I1096:I1164" si="112">MID(A1096,11,2)</f>
        <v>00</v>
      </c>
    </row>
    <row r="1097" spans="1:9" ht="25.5">
      <c r="A1097" t="str">
        <f t="shared" si="110"/>
        <v>2.1.3.1.0.00.00 - Fornecedores e Contas a Pagar Nacionais a Curto 
 Prazo</v>
      </c>
      <c r="B1097" s="3" t="s">
        <v>2458</v>
      </c>
      <c r="C1097" s="4">
        <v>34719977638.760002</v>
      </c>
      <c r="D1097" s="1"/>
      <c r="E1097" s="1">
        <f>E1098</f>
        <v>0</v>
      </c>
      <c r="F1097" s="1">
        <f>F1098</f>
        <v>34719977638.760002</v>
      </c>
      <c r="H1097" t="b">
        <f t="shared" si="111"/>
        <v>1</v>
      </c>
      <c r="I1097" t="str">
        <f t="shared" si="112"/>
        <v>00</v>
      </c>
    </row>
    <row r="1098" spans="1:9" ht="25.5">
      <c r="A1098" t="str">
        <f t="shared" si="110"/>
        <v>2.1.3.1.1.00.00 - Fornecedores e Contas a Pagar Nacionais a Curto 
 Prazo - Consolidação</v>
      </c>
      <c r="B1098" s="5" t="s">
        <v>2459</v>
      </c>
      <c r="C1098" s="6">
        <v>34719977638.760002</v>
      </c>
      <c r="D1098" s="1"/>
      <c r="E1098" s="1">
        <f>SUMIF(A1098:B1098,"*intra*",C1098:D1098)+SUMIF(A1098:B1098,"*inter*",C1098:D1098)</f>
        <v>0</v>
      </c>
      <c r="F1098" s="1">
        <f>SUMIF(A1098:B1098,"*consolidação*",C1098:D1098)</f>
        <v>34719977638.760002</v>
      </c>
      <c r="H1098" t="b">
        <f t="shared" si="111"/>
        <v>1</v>
      </c>
      <c r="I1098" t="str">
        <f t="shared" si="112"/>
        <v>00</v>
      </c>
    </row>
    <row r="1099" spans="1:9" ht="25.5">
      <c r="A1099" t="str">
        <f t="shared" si="110"/>
        <v>2.1.3.2.0.00.00 - Fornecedores e Contas a Pagar Estrangeiros a Curto 
 Prazo</v>
      </c>
      <c r="B1099" s="3" t="s">
        <v>2460</v>
      </c>
      <c r="C1099" s="4">
        <v>224870291.53</v>
      </c>
      <c r="D1099" s="1"/>
      <c r="E1099" s="1">
        <f>E1100</f>
        <v>0</v>
      </c>
      <c r="F1099" s="1">
        <f>F1100</f>
        <v>224870291.53</v>
      </c>
      <c r="H1099" t="b">
        <f t="shared" si="111"/>
        <v>1</v>
      </c>
      <c r="I1099" t="str">
        <f t="shared" si="112"/>
        <v>00</v>
      </c>
    </row>
    <row r="1100" spans="1:9" ht="25.5">
      <c r="A1100" t="str">
        <f t="shared" si="110"/>
        <v>2.1.3.2.1.00.00 - Fornecedores e Contas a Pagar Estrangeiros a Curto 
 Prazo - Consolidação</v>
      </c>
      <c r="B1100" s="5" t="s">
        <v>2461</v>
      </c>
      <c r="C1100" s="6">
        <v>224870291.53</v>
      </c>
      <c r="D1100" s="1"/>
      <c r="E1100" s="1">
        <f>SUMIF(A1100:B1100,"*intra*",C1100:D1100)+SUMIF(A1100:B1100,"*inter*",C1100:D1100)</f>
        <v>0</v>
      </c>
      <c r="F1100" s="1">
        <f>SUMIF(A1100:B1100,"*consolidação*",C1100:D1100)</f>
        <v>224870291.53</v>
      </c>
      <c r="H1100" t="b">
        <f t="shared" si="111"/>
        <v>1</v>
      </c>
      <c r="I1100" t="str">
        <f t="shared" si="112"/>
        <v>00</v>
      </c>
    </row>
    <row r="1101" spans="1:9">
      <c r="A1101" t="str">
        <f t="shared" si="110"/>
        <v>2.1.4.0.0.00.00 - Obrigações Fiscais a Curto Prazo</v>
      </c>
      <c r="B1101" s="3" t="s">
        <v>2462</v>
      </c>
      <c r="C1101" s="4">
        <v>1256783319.4100001</v>
      </c>
      <c r="D1101" s="1"/>
      <c r="E1101" s="1">
        <f>E1102+E1106+E1110</f>
        <v>850768651.74000001</v>
      </c>
      <c r="F1101" s="1">
        <f>F1102+F1106+F1110</f>
        <v>406014667.66999996</v>
      </c>
      <c r="H1101" t="b">
        <f t="shared" si="111"/>
        <v>1</v>
      </c>
      <c r="I1101" t="str">
        <f t="shared" si="112"/>
        <v>00</v>
      </c>
    </row>
    <row r="1102" spans="1:9">
      <c r="A1102" t="str">
        <f t="shared" si="110"/>
        <v>2.1.4.1.0.00.00 - Obrigações Fiscais a Curto Prazo com a União</v>
      </c>
      <c r="B1102" s="5" t="s">
        <v>2463</v>
      </c>
      <c r="C1102" s="6">
        <v>1138694261.21</v>
      </c>
      <c r="D1102" s="1"/>
      <c r="E1102" s="1">
        <f>E1103+E1104+E1105</f>
        <v>798699087.62</v>
      </c>
      <c r="F1102" s="1">
        <f>F1103+F1104+F1105</f>
        <v>339995173.58999997</v>
      </c>
      <c r="H1102" t="b">
        <f t="shared" si="111"/>
        <v>1</v>
      </c>
      <c r="I1102" t="str">
        <f t="shared" si="112"/>
        <v>00</v>
      </c>
    </row>
    <row r="1103" spans="1:9" ht="25.5">
      <c r="A1103" t="str">
        <f t="shared" si="110"/>
        <v>2.1.4.1.1.00.00 - Obrigações Fiscais a Curto Prazo com a União - 
 Consolidação</v>
      </c>
      <c r="B1103" s="3" t="s">
        <v>2464</v>
      </c>
      <c r="C1103" s="4">
        <v>339995173.58999997</v>
      </c>
      <c r="D1103" s="1"/>
      <c r="E1103" s="1">
        <f>SUMIF(A1103:B1103,"*intra*",C1103:D1103)+SUMIF(A1103:B1103,"*inter*",C1103:D1103)</f>
        <v>0</v>
      </c>
      <c r="F1103" s="1">
        <f>SUMIF(A1103:B1103,"*consolidação*",C1103:D1103)</f>
        <v>339995173.58999997</v>
      </c>
      <c r="H1103" t="b">
        <f t="shared" si="111"/>
        <v>1</v>
      </c>
      <c r="I1103" t="str">
        <f t="shared" si="112"/>
        <v>00</v>
      </c>
    </row>
    <row r="1104" spans="1:9" ht="25.5">
      <c r="A1104" t="str">
        <f t="shared" si="110"/>
        <v>2.1.4.1.2.00.00 - Obrigações Fiscais a Curto Prazo com a União - 
 Intra OFSS</v>
      </c>
      <c r="B1104" s="5" t="s">
        <v>2465</v>
      </c>
      <c r="C1104" s="6">
        <v>432.03</v>
      </c>
      <c r="D1104" s="1"/>
      <c r="E1104" s="1">
        <f>SUMIF(A1104:B1104,"*intra*",C1104:D1104)+SUMIF(A1104:B1104,"*inter*",C1104:D1104)</f>
        <v>432.03</v>
      </c>
      <c r="F1104" s="1">
        <f>SUMIF(A1104:B1104,"*consolidação*",C1104:D1104)</f>
        <v>0</v>
      </c>
      <c r="H1104" t="b">
        <f t="shared" si="111"/>
        <v>1</v>
      </c>
      <c r="I1104" t="str">
        <f t="shared" si="112"/>
        <v>00</v>
      </c>
    </row>
    <row r="1105" spans="1:9" ht="25.5">
      <c r="A1105" t="str">
        <f t="shared" si="110"/>
        <v>2.1.4.1.3.00.00 - Obrigações Fiscais a Curto Prazo com a União - 
 Inter OFSS - União</v>
      </c>
      <c r="B1105" s="3" t="s">
        <v>2466</v>
      </c>
      <c r="C1105" s="4">
        <v>798698655.59000003</v>
      </c>
      <c r="D1105" s="1"/>
      <c r="E1105" s="1">
        <f>SUMIF(A1105:B1105,"*intra*",C1105:D1105)+SUMIF(A1105:B1105,"*inter*",C1105:D1105)</f>
        <v>798698655.59000003</v>
      </c>
      <c r="F1105" s="1">
        <f>SUMIF(A1105:B1105,"*consolidação*",C1105:D1105)</f>
        <v>0</v>
      </c>
      <c r="H1105" t="b">
        <f t="shared" si="111"/>
        <v>1</v>
      </c>
      <c r="I1105" t="str">
        <f t="shared" si="112"/>
        <v>00</v>
      </c>
    </row>
    <row r="1106" spans="1:9">
      <c r="A1106" t="str">
        <f t="shared" si="110"/>
        <v>2.1.4.2.0.00.00 - Obrigações Fiscais a Curto Prazo com os Estados</v>
      </c>
      <c r="B1106" s="5" t="s">
        <v>2467</v>
      </c>
      <c r="C1106" s="6">
        <v>95760715.549999997</v>
      </c>
      <c r="D1106" s="1"/>
      <c r="E1106" s="1">
        <f>E1107+E1108+E1109</f>
        <v>34170187.609999999</v>
      </c>
      <c r="F1106" s="1">
        <f>F1107+F1108+F1109</f>
        <v>61590527.939999998</v>
      </c>
      <c r="H1106" t="b">
        <f t="shared" si="111"/>
        <v>1</v>
      </c>
      <c r="I1106" t="str">
        <f t="shared" si="112"/>
        <v>00</v>
      </c>
    </row>
    <row r="1107" spans="1:9" ht="25.5">
      <c r="A1107" t="str">
        <f t="shared" si="110"/>
        <v>2.1.4.2.1.00.00 - Obrigações Fiscais a Curto Prazo com os Estados - 
 Consolidação</v>
      </c>
      <c r="B1107" s="3" t="s">
        <v>2468</v>
      </c>
      <c r="C1107" s="4">
        <v>61590527.939999998</v>
      </c>
      <c r="D1107" s="1"/>
      <c r="E1107" s="1">
        <f>SUMIF(A1107:B1107,"*intra*",C1107:D1107)+SUMIF(A1107:B1107,"*inter*",C1107:D1107)</f>
        <v>0</v>
      </c>
      <c r="F1107" s="1">
        <f>SUMIF(A1107:B1107,"*consolidação*",C1107:D1107)</f>
        <v>61590527.939999998</v>
      </c>
      <c r="H1107" t="b">
        <f t="shared" si="111"/>
        <v>1</v>
      </c>
      <c r="I1107" t="str">
        <f t="shared" si="112"/>
        <v>00</v>
      </c>
    </row>
    <row r="1108" spans="1:9" ht="25.5">
      <c r="A1108" t="str">
        <f t="shared" si="110"/>
        <v>2.1.4.2.2.00.00 - Obrigações Fiscais a Curto Prazo com os Estados - 
 Intra OFSS</v>
      </c>
      <c r="B1108" s="5" t="s">
        <v>2469</v>
      </c>
      <c r="C1108" s="6">
        <v>34059606.990000002</v>
      </c>
      <c r="D1108" s="1"/>
      <c r="E1108" s="1">
        <f>SUMIF(A1108:B1108,"*intra*",C1108:D1108)+SUMIF(A1108:B1108,"*inter*",C1108:D1108)</f>
        <v>34059606.990000002</v>
      </c>
      <c r="F1108" s="1">
        <f>SUMIF(A1108:B1108,"*consolidação*",C1108:D1108)</f>
        <v>0</v>
      </c>
      <c r="H1108" t="b">
        <f t="shared" si="111"/>
        <v>1</v>
      </c>
      <c r="I1108" t="str">
        <f t="shared" si="112"/>
        <v>00</v>
      </c>
    </row>
    <row r="1109" spans="1:9" ht="25.5">
      <c r="A1109" t="str">
        <f t="shared" si="110"/>
        <v>2.1.4.2.4.00.00 - Obrigações Fiscais a Curto Prazo com os Estados - 
 Inter OFSS - Estado</v>
      </c>
      <c r="B1109" s="3" t="s">
        <v>2470</v>
      </c>
      <c r="C1109" s="4">
        <v>110580.62</v>
      </c>
      <c r="D1109" s="1"/>
      <c r="E1109" s="1">
        <f>SUMIF(A1109:B1109,"*intra*",C1109:D1109)+SUMIF(A1109:B1109,"*inter*",C1109:D1109)</f>
        <v>110580.62</v>
      </c>
      <c r="F1109" s="1">
        <f>SUMIF(A1109:B1109,"*consolidação*",C1109:D1109)</f>
        <v>0</v>
      </c>
      <c r="H1109" t="b">
        <f t="shared" si="111"/>
        <v>1</v>
      </c>
      <c r="I1109" t="str">
        <f t="shared" si="112"/>
        <v>00</v>
      </c>
    </row>
    <row r="1110" spans="1:9">
      <c r="A1110" t="str">
        <f t="shared" si="110"/>
        <v>2.1.4.3.0.00.00 - Obrigações Fiscais a Curto Prazo com os Municípios</v>
      </c>
      <c r="B1110" s="5" t="s">
        <v>2471</v>
      </c>
      <c r="C1110" s="6">
        <v>22328342.649999999</v>
      </c>
      <c r="D1110" s="1"/>
      <c r="E1110" s="1">
        <f>E1111+E1112+E1113</f>
        <v>17899376.510000002</v>
      </c>
      <c r="F1110" s="1">
        <f>F1111+F1112+F1113</f>
        <v>4428966.1399999997</v>
      </c>
      <c r="H1110" t="b">
        <f t="shared" si="111"/>
        <v>1</v>
      </c>
      <c r="I1110" t="str">
        <f t="shared" si="112"/>
        <v>00</v>
      </c>
    </row>
    <row r="1111" spans="1:9" ht="25.5">
      <c r="A1111" t="str">
        <f t="shared" si="110"/>
        <v>2.1.4.3.1.00.00 - Obrigações Fiscais a Curto Prazo com os Municípios 
 - Consolidação</v>
      </c>
      <c r="B1111" s="3" t="s">
        <v>2472</v>
      </c>
      <c r="C1111" s="4">
        <v>4428966.1399999997</v>
      </c>
      <c r="D1111" s="1"/>
      <c r="E1111" s="1">
        <f>SUMIF(A1111:B1111,"*intra*",C1111:D1111)+SUMIF(A1111:B1111,"*inter*",C1111:D1111)</f>
        <v>0</v>
      </c>
      <c r="F1111" s="1">
        <f>SUMIF(A1111:B1111,"*consolidação*",C1111:D1111)</f>
        <v>4428966.1399999997</v>
      </c>
      <c r="H1111" t="b">
        <f t="shared" si="111"/>
        <v>1</v>
      </c>
      <c r="I1111" t="str">
        <f t="shared" si="112"/>
        <v>00</v>
      </c>
    </row>
    <row r="1112" spans="1:9" ht="25.5">
      <c r="A1112" t="str">
        <f t="shared" si="110"/>
        <v>2.1.4.3.2.00.00 - Obrigações Fiscais a Curto Prazo com os Municípios 
 - Intra OFSS</v>
      </c>
      <c r="B1112" s="5" t="s">
        <v>2473</v>
      </c>
      <c r="C1112" s="6">
        <v>85</v>
      </c>
      <c r="D1112" s="1"/>
      <c r="E1112" s="1">
        <f>SUMIF(A1112:B1112,"*intra*",C1112:D1112)+SUMIF(A1112:B1112,"*inter*",C1112:D1112)</f>
        <v>85</v>
      </c>
      <c r="F1112" s="1">
        <f>SUMIF(A1112:B1112,"*consolidação*",C1112:D1112)</f>
        <v>0</v>
      </c>
      <c r="H1112" t="b">
        <f t="shared" si="111"/>
        <v>1</v>
      </c>
      <c r="I1112" t="str">
        <f t="shared" si="112"/>
        <v>00</v>
      </c>
    </row>
    <row r="1113" spans="1:9" ht="25.5">
      <c r="A1113" t="str">
        <f t="shared" si="110"/>
        <v>2.1.4.3.5.00.00 - Obrigações Fiscais a Curto Prazo com os Municípios 
 - Inter OFSS - Município</v>
      </c>
      <c r="B1113" s="3" t="s">
        <v>2474</v>
      </c>
      <c r="C1113" s="4">
        <v>17899291.510000002</v>
      </c>
      <c r="D1113" s="1"/>
      <c r="E1113" s="1">
        <f>SUMIF(A1113:B1113,"*intra*",C1113:D1113)+SUMIF(A1113:B1113,"*inter*",C1113:D1113)</f>
        <v>17899291.510000002</v>
      </c>
      <c r="F1113" s="1">
        <f>SUMIF(A1113:B1113,"*consolidação*",C1113:D1113)</f>
        <v>0</v>
      </c>
      <c r="H1113" t="b">
        <f t="shared" si="111"/>
        <v>1</v>
      </c>
      <c r="I1113" t="str">
        <f t="shared" si="112"/>
        <v>00</v>
      </c>
    </row>
    <row r="1114" spans="1:9">
      <c r="A1114" t="str">
        <f t="shared" si="110"/>
        <v>2.1.5.0.0.00.00 - Obrigações de Repartição a Outros Entes</v>
      </c>
      <c r="B1114" s="5" t="s">
        <v>2475</v>
      </c>
      <c r="C1114" s="6">
        <v>892711001.37</v>
      </c>
      <c r="D1114" s="1"/>
      <c r="E1114" s="1">
        <f>E1115+E1116+E1117</f>
        <v>892711001.36999989</v>
      </c>
      <c r="F1114" s="1">
        <f>F1115+F1116+F1117</f>
        <v>0</v>
      </c>
      <c r="H1114" t="b">
        <f t="shared" si="111"/>
        <v>1</v>
      </c>
      <c r="I1114" t="str">
        <f t="shared" si="112"/>
        <v>00</v>
      </c>
    </row>
    <row r="1115" spans="1:9" ht="25.5">
      <c r="A1115" t="str">
        <f t="shared" si="110"/>
        <v>2.1.5.0.3.00.00 - Obrigações de Repartição a Outros Entes - Inter 
 OFSS - União</v>
      </c>
      <c r="B1115" s="3" t="s">
        <v>2476</v>
      </c>
      <c r="C1115" s="4">
        <v>7414122.2999999998</v>
      </c>
      <c r="D1115" s="1"/>
      <c r="E1115" s="1">
        <f>SUMIF(A1115:B1115,"*intra*",C1115:D1115)+SUMIF(A1115:B1115,"*inter*",C1115:D1115)</f>
        <v>7414122.2999999998</v>
      </c>
      <c r="F1115" s="1">
        <f>SUMIF(A1115:B1115,"*consolidação*",C1115:D1115)</f>
        <v>0</v>
      </c>
      <c r="H1115" t="b">
        <f t="shared" si="111"/>
        <v>1</v>
      </c>
      <c r="I1115" t="str">
        <f t="shared" si="112"/>
        <v>00</v>
      </c>
    </row>
    <row r="1116" spans="1:9" ht="25.5">
      <c r="A1116" t="str">
        <f t="shared" si="110"/>
        <v>2.1.5.0.4.00.00 - Obrigações de Repartição a Outros Entes - Inter 
 OFSS - Estado</v>
      </c>
      <c r="B1116" s="5" t="s">
        <v>2477</v>
      </c>
      <c r="C1116" s="6">
        <v>39995970.890000001</v>
      </c>
      <c r="D1116" s="1"/>
      <c r="E1116" s="1">
        <f>SUMIF(A1116:B1116,"*intra*",C1116:D1116)+SUMIF(A1116:B1116,"*inter*",C1116:D1116)</f>
        <v>39995970.890000001</v>
      </c>
      <c r="F1116" s="1">
        <f>SUMIF(A1116:B1116,"*consolidação*",C1116:D1116)</f>
        <v>0</v>
      </c>
      <c r="H1116" t="b">
        <f t="shared" si="111"/>
        <v>1</v>
      </c>
      <c r="I1116" t="str">
        <f t="shared" si="112"/>
        <v>00</v>
      </c>
    </row>
    <row r="1117" spans="1:9" ht="25.5">
      <c r="A1117" t="str">
        <f t="shared" si="110"/>
        <v>2.1.5.0.5.00.00 - Obrigações de Repartição a Outros Entes - Inter 
 OFSS - Município</v>
      </c>
      <c r="B1117" s="3" t="s">
        <v>2478</v>
      </c>
      <c r="C1117" s="4">
        <v>845300908.17999995</v>
      </c>
      <c r="D1117" s="1"/>
      <c r="E1117" s="1">
        <f>SUMIF(A1117:B1117,"*intra*",C1117:D1117)+SUMIF(A1117:B1117,"*inter*",C1117:D1117)</f>
        <v>845300908.17999995</v>
      </c>
      <c r="F1117" s="1">
        <f>SUMIF(A1117:B1117,"*consolidação*",C1117:D1117)</f>
        <v>0</v>
      </c>
      <c r="H1117" t="b">
        <f t="shared" si="111"/>
        <v>1</v>
      </c>
      <c r="I1117" t="str">
        <f t="shared" si="112"/>
        <v>00</v>
      </c>
    </row>
    <row r="1118" spans="1:9">
      <c r="A1118" t="str">
        <f t="shared" si="110"/>
        <v>2.1.7.0.0.00.00 - Provisões a Curto Prazo</v>
      </c>
      <c r="B1118" s="5" t="s">
        <v>2479</v>
      </c>
      <c r="C1118" s="6">
        <v>8341652594.3900003</v>
      </c>
      <c r="D1118" s="1"/>
      <c r="E1118" s="1">
        <f>E1119+E1121+E1123+E1125+E1130+E1134</f>
        <v>5025843870.3999996</v>
      </c>
      <c r="F1118" s="1">
        <f>F1119+F1121+F1123+F1125+F1130+F1134</f>
        <v>3315808723.9900002</v>
      </c>
      <c r="H1118" t="b">
        <f t="shared" si="111"/>
        <v>1</v>
      </c>
      <c r="I1118" t="str">
        <f t="shared" si="112"/>
        <v>00</v>
      </c>
    </row>
    <row r="1119" spans="1:9">
      <c r="A1119" t="str">
        <f t="shared" si="110"/>
        <v>2.1.7.1.0.00.00 - Provisão para Riscos Trabalhistas a Curto Prazo</v>
      </c>
      <c r="B1119" s="3" t="s">
        <v>2480</v>
      </c>
      <c r="C1119" s="4">
        <v>242097414.25</v>
      </c>
      <c r="D1119" s="1"/>
      <c r="E1119" s="1">
        <f>E1120</f>
        <v>0</v>
      </c>
      <c r="F1119" s="1">
        <f>F1120</f>
        <v>242097414.25</v>
      </c>
      <c r="H1119" t="b">
        <f t="shared" si="111"/>
        <v>1</v>
      </c>
      <c r="I1119" t="str">
        <f t="shared" si="112"/>
        <v>00</v>
      </c>
    </row>
    <row r="1120" spans="1:9" ht="25.5">
      <c r="A1120" t="str">
        <f t="shared" si="110"/>
        <v>2.1.7.1.1.00.00 - Provisão para Riscos Trabalhistas a Curto Prazo - 
 Consolidação</v>
      </c>
      <c r="B1120" s="5" t="s">
        <v>2481</v>
      </c>
      <c r="C1120" s="6">
        <v>242097414.25</v>
      </c>
      <c r="D1120" s="1"/>
      <c r="E1120" s="1">
        <f>SUMIF(A1120:B1120,"*intra*",C1120:D1120)+SUMIF(A1120:B1120,"*inter*",C1120:D1120)</f>
        <v>0</v>
      </c>
      <c r="F1120" s="1">
        <f>SUMIF(A1120:B1120,"*consolidação*",C1120:D1120)</f>
        <v>242097414.25</v>
      </c>
      <c r="H1120" t="b">
        <f t="shared" si="111"/>
        <v>1</v>
      </c>
      <c r="I1120" t="str">
        <f t="shared" si="112"/>
        <v>00</v>
      </c>
    </row>
    <row r="1121" spans="1:9">
      <c r="A1121" t="str">
        <f t="shared" si="110"/>
        <v>2.1.7.3.0.00.00 - Provisões para Riscos Fiscais a Curto Prazo</v>
      </c>
      <c r="B1121" s="3" t="s">
        <v>2482</v>
      </c>
      <c r="C1121" s="4">
        <v>1877499.48</v>
      </c>
      <c r="D1121" s="1"/>
      <c r="E1121" s="1">
        <f>E1122</f>
        <v>0</v>
      </c>
      <c r="F1121" s="1">
        <f>F1122</f>
        <v>1877499.48</v>
      </c>
      <c r="H1121" t="b">
        <f t="shared" si="111"/>
        <v>1</v>
      </c>
      <c r="I1121" t="str">
        <f t="shared" si="112"/>
        <v>00</v>
      </c>
    </row>
    <row r="1122" spans="1:9" ht="25.5">
      <c r="A1122" t="str">
        <f t="shared" si="110"/>
        <v>2.1.7.3.1.00.00 - Provisões para Riscos Fiscais a Curto Prazo - 
 Consolidação</v>
      </c>
      <c r="B1122" s="5" t="s">
        <v>2483</v>
      </c>
      <c r="C1122" s="6">
        <v>1877499.48</v>
      </c>
      <c r="D1122" s="1"/>
      <c r="E1122" s="1">
        <f>SUMIF(A1122:B1122,"*intra*",C1122:D1122)+SUMIF(A1122:B1122,"*inter*",C1122:D1122)</f>
        <v>0</v>
      </c>
      <c r="F1122" s="1">
        <f>SUMIF(A1122:B1122,"*consolidação*",C1122:D1122)</f>
        <v>1877499.48</v>
      </c>
      <c r="H1122" t="b">
        <f t="shared" si="111"/>
        <v>1</v>
      </c>
      <c r="I1122" t="str">
        <f t="shared" si="112"/>
        <v>00</v>
      </c>
    </row>
    <row r="1123" spans="1:9">
      <c r="A1123" t="str">
        <f t="shared" si="110"/>
        <v>2.1.7.4.0.00.00 - Provisão para Riscos Cíveis a Curto Prazo</v>
      </c>
      <c r="B1123" s="3" t="s">
        <v>2484</v>
      </c>
      <c r="C1123" s="4">
        <v>18696585.690000001</v>
      </c>
      <c r="D1123" s="1"/>
      <c r="E1123" s="1">
        <f>E1124</f>
        <v>0</v>
      </c>
      <c r="F1123" s="1">
        <f>F1124</f>
        <v>18696585.690000001</v>
      </c>
      <c r="H1123" t="b">
        <f t="shared" si="111"/>
        <v>1</v>
      </c>
      <c r="I1123" t="str">
        <f t="shared" si="112"/>
        <v>00</v>
      </c>
    </row>
    <row r="1124" spans="1:9" ht="25.5">
      <c r="A1124" t="str">
        <f t="shared" si="110"/>
        <v>2.1.7.4.1.00.00 - Provisão para Riscos Cíveis a Curto Prazo - 
 Consolidação</v>
      </c>
      <c r="B1124" s="5" t="s">
        <v>2485</v>
      </c>
      <c r="C1124" s="6">
        <v>18696585.690000001</v>
      </c>
      <c r="D1124" s="1"/>
      <c r="E1124" s="1">
        <f>SUMIF(A1124:B1124,"*intra*",C1124:D1124)+SUMIF(A1124:B1124,"*inter*",C1124:D1124)</f>
        <v>0</v>
      </c>
      <c r="F1124" s="1">
        <f>SUMIF(A1124:B1124,"*consolidação*",C1124:D1124)</f>
        <v>18696585.690000001</v>
      </c>
      <c r="H1124" t="b">
        <f t="shared" si="111"/>
        <v>1</v>
      </c>
      <c r="I1124" t="str">
        <f t="shared" si="112"/>
        <v>00</v>
      </c>
    </row>
    <row r="1125" spans="1:9">
      <c r="A1125" t="str">
        <f t="shared" si="110"/>
        <v>2.1.7.5.0.00.00 - Provisão para Repartição de Créditos a Curto Prazo</v>
      </c>
      <c r="B1125" s="3" t="s">
        <v>2486</v>
      </c>
      <c r="C1125" s="4">
        <v>5025843870.3999996</v>
      </c>
      <c r="D1125" s="1"/>
      <c r="E1125" s="1">
        <f>E1126+E1129+E1128+E1127</f>
        <v>5025843870.3999996</v>
      </c>
      <c r="F1125" s="1">
        <f>F1126+F1129+F1128+F1127</f>
        <v>0</v>
      </c>
      <c r="H1125" t="b">
        <f t="shared" si="111"/>
        <v>1</v>
      </c>
      <c r="I1125" t="str">
        <f t="shared" si="112"/>
        <v>00</v>
      </c>
    </row>
    <row r="1126" spans="1:9" ht="25.5">
      <c r="A1126" t="str">
        <f t="shared" si="110"/>
        <v>2.1.7.5.1.00.00 - Provisão para Repartição de Créditos a Curto Prazo 
- Consolidação</v>
      </c>
      <c r="B1126" s="39" t="s">
        <v>2487</v>
      </c>
      <c r="C1126" s="6"/>
      <c r="D1126" s="1"/>
      <c r="E1126" s="1">
        <f>SUMIF(A1126:B1126,"*intra*",C1126:D1126)+SUMIF(A1126:B1126,"*inter*",C1126:D1126)</f>
        <v>0</v>
      </c>
      <c r="F1126" s="1">
        <f>SUMIF(A1126:B1126,"*consolidação*",C1126:D1126)</f>
        <v>0</v>
      </c>
      <c r="H1126" t="b">
        <f>IF(I1126="00",C1126=E1126+F1126,TRUE)</f>
        <v>1</v>
      </c>
      <c r="I1126" t="str">
        <f>MID(A1126,11,2)</f>
        <v>00</v>
      </c>
    </row>
    <row r="1127" spans="1:9" ht="25.5">
      <c r="A1127" t="str">
        <f t="shared" si="110"/>
        <v>2.1.7.5.3.00.00 - Provisão para Repartição de Créditos a Curto Prazo 
 - Inter OFSS - União</v>
      </c>
      <c r="B1127" s="5" t="s">
        <v>2488</v>
      </c>
      <c r="C1127" s="4">
        <v>1411.07</v>
      </c>
      <c r="D1127" s="1"/>
      <c r="E1127" s="1">
        <f>SUMIF(A1127:B1127,"*intra*",C1127:D1127)+SUMIF(A1127:B1127,"*inter*",C1127:D1127)</f>
        <v>1411.07</v>
      </c>
      <c r="F1127" s="1">
        <f>SUMIF(A1127:B1127,"*consolidação*",C1127:D1127)</f>
        <v>0</v>
      </c>
      <c r="H1127" t="b">
        <f t="shared" si="111"/>
        <v>1</v>
      </c>
      <c r="I1127" t="str">
        <f>MID(A1127,11,2)</f>
        <v>00</v>
      </c>
    </row>
    <row r="1128" spans="1:9" ht="25.5">
      <c r="A1128" t="str">
        <f t="shared" si="110"/>
        <v>2.1.7.5.4.00.00 - Provisão para Repartição de Créditos a Curto Prazo 
 - Inter OFSS - Estado</v>
      </c>
      <c r="B1128" s="3" t="s">
        <v>2489</v>
      </c>
      <c r="C1128" s="6">
        <v>227539445.46000001</v>
      </c>
      <c r="D1128" s="1"/>
      <c r="E1128" s="1">
        <f>SUMIF(A1128:B1128,"*intra*",C1128:D1128)+SUMIF(A1128:B1128,"*inter*",C1128:D1128)</f>
        <v>227539445.46000001</v>
      </c>
      <c r="F1128" s="1">
        <f>SUMIF(A1128:B1128,"*consolidação*",C1128:D1128)</f>
        <v>0</v>
      </c>
      <c r="H1128" t="b">
        <f t="shared" si="111"/>
        <v>1</v>
      </c>
      <c r="I1128" t="str">
        <f t="shared" si="112"/>
        <v>00</v>
      </c>
    </row>
    <row r="1129" spans="1:9" ht="25.5">
      <c r="A1129" t="str">
        <f t="shared" si="110"/>
        <v>2.1.7.5.5.00.00 - Provisão para Repartição de Créditos a Curto Prazo 
 - Inter OFSS - Município</v>
      </c>
      <c r="B1129" s="5" t="s">
        <v>2490</v>
      </c>
      <c r="C1129" s="4">
        <v>4798303013.8699999</v>
      </c>
      <c r="D1129" s="1"/>
      <c r="E1129" s="1">
        <f>SUMIF(A1129:B1129,"*intra*",C1129:D1129)+SUMIF(A1129:B1129,"*inter*",C1129:D1129)</f>
        <v>4798303013.8699999</v>
      </c>
      <c r="F1129" s="1">
        <f>SUMIF(A1129:B1129,"*consolidação*",C1129:D1129)</f>
        <v>0</v>
      </c>
      <c r="H1129" t="b">
        <f t="shared" si="111"/>
        <v>1</v>
      </c>
      <c r="I1129" t="str">
        <f t="shared" si="112"/>
        <v>00</v>
      </c>
    </row>
    <row r="1130" spans="1:9" ht="25.5">
      <c r="A1130" t="str">
        <f t="shared" si="110"/>
        <v>2.1.7.6.0.00.00 - Provisão para Riscos Decorrentes de Contratos de 
 PPP a Curto Prazo</v>
      </c>
      <c r="B1130" s="3" t="s">
        <v>2491</v>
      </c>
      <c r="C1130" s="6"/>
      <c r="D1130" s="1"/>
      <c r="E1130" s="1">
        <f>E1131</f>
        <v>0</v>
      </c>
      <c r="F1130" s="1">
        <f>F1131</f>
        <v>0</v>
      </c>
      <c r="H1130" t="b">
        <f t="shared" si="111"/>
        <v>1</v>
      </c>
      <c r="I1130" t="str">
        <f t="shared" si="112"/>
        <v>00</v>
      </c>
    </row>
    <row r="1131" spans="1:9" ht="25.5">
      <c r="A1131" t="str">
        <f t="shared" si="110"/>
        <v>2.1.7.6.1.00.00 - Provisão para Riscos Decorrentes de Contratos de 
 PPP a Curto Prazo - Consolidação</v>
      </c>
      <c r="B1131" s="5" t="s">
        <v>2492</v>
      </c>
      <c r="C1131" s="4"/>
      <c r="D1131" s="1"/>
      <c r="E1131" s="1">
        <f>SUMIF(A1131:B1131,"*intra*",C1131:D1131)+SUMIF(A1131:B1131,"*inter*",C1131:D1131)</f>
        <v>0</v>
      </c>
      <c r="F1131" s="1">
        <f>SUMIF(A1131:B1131,"*consolidação*",C1131:D1131)</f>
        <v>0</v>
      </c>
      <c r="H1131" t="b">
        <f t="shared" si="111"/>
        <v>1</v>
      </c>
      <c r="I1131" t="str">
        <f t="shared" si="112"/>
        <v>00</v>
      </c>
    </row>
    <row r="1132" spans="1:9">
      <c r="A1132" t="str">
        <f t="shared" ref="A1132:A1195" si="113">TRIM(B1132)</f>
        <v>2.1.7.7.0.00.00 - Provisão para Obrigações Decorrentes da Atuação 
 Governamental a Curto Prazo</v>
      </c>
      <c r="B1132" s="60" t="s">
        <v>5603</v>
      </c>
      <c r="C1132" s="6"/>
      <c r="D1132" s="1"/>
      <c r="E1132" s="1">
        <f>E1133</f>
        <v>0</v>
      </c>
      <c r="F1132" s="1">
        <f>F1133</f>
        <v>0</v>
      </c>
      <c r="H1132" t="b">
        <f t="shared" si="111"/>
        <v>1</v>
      </c>
      <c r="I1132" t="str">
        <f t="shared" si="112"/>
        <v>00</v>
      </c>
    </row>
    <row r="1133" spans="1:9" ht="25.5">
      <c r="A1133" t="str">
        <f t="shared" si="113"/>
        <v>2.1.7.7.1.00.00 - Provisão para Obrigações Decorrentes da Atuação 
Governamental a Curto Prazo - Consolidação</v>
      </c>
      <c r="B1133" s="39" t="s">
        <v>2493</v>
      </c>
      <c r="C1133" s="4"/>
      <c r="D1133" s="1"/>
      <c r="E1133" s="1">
        <f t="shared" ref="E1133" si="114">SUMIF(A1133:B1133,"*intra*",C1133:D1133)+SUMIF(A1133:B1133,"*inter*",C1133:D1133)</f>
        <v>0</v>
      </c>
      <c r="F1133" s="1">
        <f t="shared" ref="F1133" si="115">SUMIF(A1133:B1133,"*consolidação*",C1133:D1133)</f>
        <v>0</v>
      </c>
      <c r="H1133" t="b">
        <f t="shared" si="111"/>
        <v>1</v>
      </c>
      <c r="I1133" t="str">
        <f t="shared" si="112"/>
        <v>00</v>
      </c>
    </row>
    <row r="1134" spans="1:9">
      <c r="A1134" t="str">
        <f t="shared" si="113"/>
        <v>2.1.7.9.0.00.00 - Outras Provisões a Curto Prazo</v>
      </c>
      <c r="B1134" s="3" t="s">
        <v>2494</v>
      </c>
      <c r="C1134" s="6">
        <v>3053137224.5700002</v>
      </c>
      <c r="D1134" s="1"/>
      <c r="E1134" s="1">
        <f>E1135</f>
        <v>0</v>
      </c>
      <c r="F1134" s="1">
        <f>F1135</f>
        <v>3053137224.5700002</v>
      </c>
      <c r="H1134" t="b">
        <f t="shared" si="111"/>
        <v>1</v>
      </c>
      <c r="I1134" t="str">
        <f t="shared" si="112"/>
        <v>00</v>
      </c>
    </row>
    <row r="1135" spans="1:9">
      <c r="A1135" t="str">
        <f t="shared" si="113"/>
        <v>2.1.7.9.1.00.00 - Outras Provisões a Curto Prazo - Consolidação</v>
      </c>
      <c r="B1135" s="5" t="s">
        <v>2495</v>
      </c>
      <c r="C1135" s="4">
        <v>3053137224.5700002</v>
      </c>
      <c r="D1135" s="1"/>
      <c r="E1135" s="1">
        <f>SUMIF(A1135:B1135,"*intra*",C1135:D1135)+SUMIF(A1135:B1135,"*inter*",C1135:D1135)</f>
        <v>0</v>
      </c>
      <c r="F1135" s="1">
        <f>SUMIF(A1135:B1135,"*consolidação*",C1135:D1135)</f>
        <v>3053137224.5700002</v>
      </c>
      <c r="H1135" t="b">
        <f t="shared" si="111"/>
        <v>1</v>
      </c>
      <c r="I1135" t="str">
        <f t="shared" si="112"/>
        <v>00</v>
      </c>
    </row>
    <row r="1136" spans="1:9">
      <c r="A1136" t="str">
        <f t="shared" si="113"/>
        <v>2.1.8.0.0.00.00 - Demais Obrigações a Curto Prazo</v>
      </c>
      <c r="B1136" s="3" t="s">
        <v>2496</v>
      </c>
      <c r="C1136" s="6">
        <v>112119431901.22</v>
      </c>
      <c r="D1136" s="1"/>
      <c r="E1136" s="1">
        <f>E1137+E1139+E1141+E1143+E1145+E1147+E1149+E1151+E1153</f>
        <v>13697254102.280001</v>
      </c>
      <c r="F1136" s="1">
        <f>F1137+F1139+F1141+F1143+F1145+F1147+F1149+F1151+F1153</f>
        <v>98422177798.940002</v>
      </c>
      <c r="H1136" t="b">
        <f t="shared" si="111"/>
        <v>1</v>
      </c>
      <c r="I1136" t="str">
        <f t="shared" si="112"/>
        <v>00</v>
      </c>
    </row>
    <row r="1137" spans="1:9">
      <c r="A1137" t="str">
        <f t="shared" si="113"/>
        <v>2.1.8.1.0.00.00 - Adiantamentos de Clientes</v>
      </c>
      <c r="B1137" s="5" t="s">
        <v>2497</v>
      </c>
      <c r="C1137" s="4">
        <v>1491996554.96</v>
      </c>
      <c r="D1137" s="1"/>
      <c r="E1137" s="1">
        <f>E1138</f>
        <v>0</v>
      </c>
      <c r="F1137" s="1">
        <f>F1138</f>
        <v>1491996554.96</v>
      </c>
      <c r="H1137" t="b">
        <f t="shared" si="111"/>
        <v>1</v>
      </c>
      <c r="I1137" t="str">
        <f t="shared" si="112"/>
        <v>00</v>
      </c>
    </row>
    <row r="1138" spans="1:9">
      <c r="A1138" t="str">
        <f t="shared" si="113"/>
        <v>2.1.8.1.1.00.00 - Adiantamentos de Clientes - Consolidação</v>
      </c>
      <c r="B1138" s="3" t="s">
        <v>2498</v>
      </c>
      <c r="C1138" s="6">
        <v>1491996554.96</v>
      </c>
      <c r="D1138" s="1"/>
      <c r="E1138" s="1">
        <f>SUMIF(A1138:B1138,"*intra*",C1138:D1138)+SUMIF(A1138:B1138,"*inter*",C1138:D1138)</f>
        <v>0</v>
      </c>
      <c r="F1138" s="1">
        <f>SUMIF(A1138:B1138,"*consolidação*",C1138:D1138)</f>
        <v>1491996554.96</v>
      </c>
      <c r="H1138" t="b">
        <f t="shared" si="111"/>
        <v>1</v>
      </c>
      <c r="I1138" t="str">
        <f t="shared" si="112"/>
        <v>00</v>
      </c>
    </row>
    <row r="1139" spans="1:9">
      <c r="A1139" t="str">
        <f t="shared" si="113"/>
        <v>2.1.8.2.0.00.00 - Obrigações por Danos a Terceiros</v>
      </c>
      <c r="B1139" s="5" t="s">
        <v>2499</v>
      </c>
      <c r="C1139" s="4"/>
      <c r="D1139" s="1"/>
      <c r="E1139" s="1">
        <f>E1140</f>
        <v>0</v>
      </c>
      <c r="F1139" s="1">
        <f>F1140</f>
        <v>0</v>
      </c>
      <c r="H1139" t="b">
        <f t="shared" si="111"/>
        <v>1</v>
      </c>
      <c r="I1139" t="str">
        <f t="shared" si="112"/>
        <v>00</v>
      </c>
    </row>
    <row r="1140" spans="1:9">
      <c r="A1140" t="str">
        <f t="shared" si="113"/>
        <v>2.1.8.2.1.00.00 - Obrigações por Danos a Terceiros - Consolidação</v>
      </c>
      <c r="B1140" s="3" t="s">
        <v>2500</v>
      </c>
      <c r="C1140" s="6"/>
      <c r="D1140" s="1"/>
      <c r="E1140" s="1">
        <f>SUMIF(A1140:B1140,"*intra*",C1140:D1140)+SUMIF(A1140:B1140,"*inter*",C1140:D1140)</f>
        <v>0</v>
      </c>
      <c r="F1140" s="1">
        <f>SUMIF(A1140:B1140,"*consolidação*",C1140:D1140)</f>
        <v>0</v>
      </c>
      <c r="H1140" t="b">
        <f t="shared" si="111"/>
        <v>1</v>
      </c>
      <c r="I1140" t="str">
        <f t="shared" si="112"/>
        <v>00</v>
      </c>
    </row>
    <row r="1141" spans="1:9">
      <c r="A1141" t="str">
        <f t="shared" si="113"/>
        <v>2.1.8.3.0.00.00 - Arrendamento Operacional a Pagar</v>
      </c>
      <c r="B1141" s="5" t="s">
        <v>2501</v>
      </c>
      <c r="C1141" s="4"/>
      <c r="D1141" s="1"/>
      <c r="E1141" s="1">
        <f>E1142</f>
        <v>0</v>
      </c>
      <c r="F1141" s="1">
        <f>F1142</f>
        <v>0</v>
      </c>
      <c r="H1141" t="b">
        <f t="shared" si="111"/>
        <v>1</v>
      </c>
      <c r="I1141" t="str">
        <f t="shared" si="112"/>
        <v>00</v>
      </c>
    </row>
    <row r="1142" spans="1:9">
      <c r="A1142" t="str">
        <f t="shared" si="113"/>
        <v>2.1.8.3.1.00.00 - Arrendamento Operacional a Pagar - Consolidação</v>
      </c>
      <c r="B1142" s="3" t="s">
        <v>2502</v>
      </c>
      <c r="C1142" s="6"/>
      <c r="D1142" s="1"/>
      <c r="E1142" s="1">
        <f>SUMIF(A1142:B1142,"*intra*",C1142:D1142)+SUMIF(A1142:B1142,"*inter*",C1142:D1142)</f>
        <v>0</v>
      </c>
      <c r="F1142" s="1">
        <f>SUMIF(A1142:B1142,"*consolidação*",C1142:D1142)</f>
        <v>0</v>
      </c>
      <c r="H1142" t="b">
        <f t="shared" si="111"/>
        <v>1</v>
      </c>
      <c r="I1142" t="str">
        <f t="shared" si="112"/>
        <v>00</v>
      </c>
    </row>
    <row r="1143" spans="1:9">
      <c r="A1143" t="str">
        <f t="shared" si="113"/>
        <v>2.1.8.4.0.00.00 - Debêntures e Outros Títulos de Dívida a Curto Prazo</v>
      </c>
      <c r="B1143" s="5" t="s">
        <v>2503</v>
      </c>
      <c r="C1143" s="4">
        <v>105075.78</v>
      </c>
      <c r="D1143" s="1"/>
      <c r="E1143" s="1">
        <f>E1144</f>
        <v>0</v>
      </c>
      <c r="F1143" s="1">
        <f>F1144</f>
        <v>105075.78</v>
      </c>
      <c r="H1143" t="b">
        <f t="shared" si="111"/>
        <v>1</v>
      </c>
      <c r="I1143" t="str">
        <f t="shared" si="112"/>
        <v>00</v>
      </c>
    </row>
    <row r="1144" spans="1:9" ht="25.5">
      <c r="A1144" t="str">
        <f t="shared" si="113"/>
        <v>2.1.8.4.1.00.00 - Debêntures e Outros Títulos de Dívida a Curto 
 Prazo - Consolidação</v>
      </c>
      <c r="B1144" s="3" t="s">
        <v>2504</v>
      </c>
      <c r="C1144" s="6">
        <v>105075.78</v>
      </c>
      <c r="D1144" s="1"/>
      <c r="E1144" s="1">
        <f>SUMIF(A1144:B1144,"*intra*",C1144:D1144)+SUMIF(A1144:B1144,"*inter*",C1144:D1144)</f>
        <v>0</v>
      </c>
      <c r="F1144" s="1">
        <f>SUMIF(A1144:B1144,"*consolidação*",C1144:D1144)</f>
        <v>105075.78</v>
      </c>
      <c r="H1144" t="b">
        <f t="shared" si="111"/>
        <v>1</v>
      </c>
      <c r="I1144" t="str">
        <f t="shared" si="112"/>
        <v>00</v>
      </c>
    </row>
    <row r="1145" spans="1:9">
      <c r="A1145" t="str">
        <f t="shared" si="113"/>
        <v>2.1.8.5.0.00.00 - Dividendos e Juros sobre Capital Próprio a Pagar</v>
      </c>
      <c r="B1145" s="5" t="s">
        <v>2505</v>
      </c>
      <c r="C1145" s="4">
        <v>1657739.77</v>
      </c>
      <c r="D1145" s="1"/>
      <c r="E1145" s="1">
        <f>E1146</f>
        <v>0</v>
      </c>
      <c r="F1145" s="1">
        <f>F1146</f>
        <v>1657739.77</v>
      </c>
      <c r="H1145" t="b">
        <f t="shared" si="111"/>
        <v>1</v>
      </c>
      <c r="I1145" t="str">
        <f t="shared" si="112"/>
        <v>00</v>
      </c>
    </row>
    <row r="1146" spans="1:9" ht="25.5">
      <c r="A1146" t="str">
        <f t="shared" si="113"/>
        <v>2.1.8.5.1.00.00 - Dividendos e Juros sobre Capital Próprio a Pagar - 
 Consolidação</v>
      </c>
      <c r="B1146" s="3" t="s">
        <v>2506</v>
      </c>
      <c r="C1146" s="6">
        <v>1657739.77</v>
      </c>
      <c r="D1146" s="1"/>
      <c r="E1146" s="1">
        <f>SUMIF(A1146:B1146,"*intra*",C1146:D1146)+SUMIF(A1146:B1146,"*inter*",C1146:D1146)</f>
        <v>0</v>
      </c>
      <c r="F1146" s="1">
        <f>SUMIF(A1146:B1146,"*consolidação*",C1146:D1146)</f>
        <v>1657739.77</v>
      </c>
      <c r="H1146" t="b">
        <f t="shared" si="111"/>
        <v>1</v>
      </c>
      <c r="I1146" t="str">
        <f t="shared" si="112"/>
        <v>00</v>
      </c>
    </row>
    <row r="1147" spans="1:9">
      <c r="A1147" t="str">
        <f t="shared" si="113"/>
        <v>2.1.8.6.0.00.00 - Obrigações Decorrentes de Contratos De PPP</v>
      </c>
      <c r="B1147" s="40" t="s">
        <v>2507</v>
      </c>
      <c r="C1147" s="4">
        <v>940941.24</v>
      </c>
      <c r="D1147" s="1"/>
      <c r="E1147" s="1">
        <f>E1148</f>
        <v>0</v>
      </c>
      <c r="F1147" s="1">
        <f>F1148</f>
        <v>940941.24</v>
      </c>
      <c r="H1147" t="b">
        <f t="shared" si="111"/>
        <v>1</v>
      </c>
      <c r="I1147" t="str">
        <f t="shared" si="112"/>
        <v>00</v>
      </c>
    </row>
    <row r="1148" spans="1:9" ht="25.5">
      <c r="A1148" t="str">
        <f t="shared" si="113"/>
        <v>2.1.8.6.1.00.00 - Obrigações Decorrentes de Contratos De PPP - 
Consolidação</v>
      </c>
      <c r="B1148" s="39" t="s">
        <v>2508</v>
      </c>
      <c r="C1148" s="6">
        <v>940941.24</v>
      </c>
      <c r="D1148" s="1"/>
      <c r="E1148" s="1">
        <f t="shared" ref="E1148" si="116">SUMIF(A1148:B1148,"*intra*",C1148:D1148)+SUMIF(A1148:B1148,"*inter*",C1148:D1148)</f>
        <v>0</v>
      </c>
      <c r="F1148" s="1">
        <f t="shared" ref="F1148" si="117">SUMIF(A1148:B1148,"*consolidação*",C1148:D1148)</f>
        <v>940941.24</v>
      </c>
      <c r="H1148" t="b">
        <f t="shared" si="111"/>
        <v>1</v>
      </c>
      <c r="I1148" t="str">
        <f t="shared" si="112"/>
        <v>00</v>
      </c>
    </row>
    <row r="1149" spans="1:9" ht="25.5">
      <c r="A1149" t="str">
        <f t="shared" si="113"/>
        <v>2.1.8.7.0.00.00 - Depósitos de Instituições Autorizadas a Operar pelo 
 BACEN</v>
      </c>
      <c r="B1149" s="5" t="s">
        <v>2509</v>
      </c>
      <c r="C1149" s="4"/>
      <c r="D1149" s="1"/>
      <c r="E1149" s="1">
        <f>E1150</f>
        <v>0</v>
      </c>
      <c r="F1149" s="1">
        <f>F1150</f>
        <v>0</v>
      </c>
      <c r="H1149" t="b">
        <f t="shared" si="111"/>
        <v>1</v>
      </c>
      <c r="I1149" t="str">
        <f t="shared" si="112"/>
        <v>00</v>
      </c>
    </row>
    <row r="1150" spans="1:9" ht="25.5">
      <c r="A1150" t="str">
        <f t="shared" si="113"/>
        <v>2.1.8.7.1.00.00 - Depósitos de Instituições Autorizadas a Operar 
 pelo BACEN - Consolidação</v>
      </c>
      <c r="B1150" s="3" t="s">
        <v>2510</v>
      </c>
      <c r="C1150" s="6"/>
      <c r="D1150" s="1"/>
      <c r="E1150" s="1">
        <f>SUMIF(A1150:B1150,"*intra*",C1150:D1150)+SUMIF(A1150:B1150,"*inter*",C1150:D1150)</f>
        <v>0</v>
      </c>
      <c r="F1150" s="1">
        <f>SUMIF(A1150:B1150,"*consolidação*",C1150:D1150)</f>
        <v>0</v>
      </c>
      <c r="H1150" t="b">
        <f t="shared" si="111"/>
        <v>1</v>
      </c>
      <c r="I1150" t="str">
        <f t="shared" si="112"/>
        <v>00</v>
      </c>
    </row>
    <row r="1151" spans="1:9">
      <c r="A1151" t="str">
        <f t="shared" si="113"/>
        <v>2.1.8.8.0.00.00 - Valores Restituíveis</v>
      </c>
      <c r="B1151" s="5" t="s">
        <v>2511</v>
      </c>
      <c r="C1151" s="4">
        <v>76669272375.669998</v>
      </c>
      <c r="D1151" s="1"/>
      <c r="E1151" s="1">
        <f>E1152</f>
        <v>0</v>
      </c>
      <c r="F1151" s="1">
        <f>F1152</f>
        <v>76669272375.669998</v>
      </c>
      <c r="H1151" t="b">
        <f t="shared" si="111"/>
        <v>1</v>
      </c>
      <c r="I1151" t="str">
        <f t="shared" si="112"/>
        <v>00</v>
      </c>
    </row>
    <row r="1152" spans="1:9">
      <c r="A1152" t="str">
        <f t="shared" si="113"/>
        <v>2.1.8.8.1.00.00 - Valores Restituíveis - Consolidação</v>
      </c>
      <c r="B1152" s="3" t="s">
        <v>2512</v>
      </c>
      <c r="C1152" s="6">
        <v>76669272375.669998</v>
      </c>
      <c r="D1152" s="1"/>
      <c r="E1152" s="1">
        <f>SUMIF(A1152:B1152,"*intra*",C1152:D1152)+SUMIF(A1152:B1152,"*inter*",C1152:D1152)</f>
        <v>0</v>
      </c>
      <c r="F1152" s="1">
        <f>SUMIF(A1152:B1152,"*consolidação*",C1152:D1152)</f>
        <v>76669272375.669998</v>
      </c>
      <c r="H1152" t="b">
        <f t="shared" si="111"/>
        <v>1</v>
      </c>
      <c r="I1152" t="str">
        <f t="shared" si="112"/>
        <v>00</v>
      </c>
    </row>
    <row r="1153" spans="1:9">
      <c r="A1153" t="str">
        <f t="shared" si="113"/>
        <v>2.1.8.9.0.00.00 - Outras Obrigações a Curto Prazo</v>
      </c>
      <c r="B1153" s="5" t="s">
        <v>2513</v>
      </c>
      <c r="C1153" s="4">
        <v>33955459213.799999</v>
      </c>
      <c r="D1153" s="1"/>
      <c r="E1153" s="1">
        <f>E1154+E1155</f>
        <v>13697254102.280001</v>
      </c>
      <c r="F1153" s="1">
        <f>F1154+F1155</f>
        <v>20258205111.52</v>
      </c>
      <c r="H1153" t="b">
        <f t="shared" si="111"/>
        <v>1</v>
      </c>
      <c r="I1153" t="str">
        <f t="shared" si="112"/>
        <v>00</v>
      </c>
    </row>
    <row r="1154" spans="1:9">
      <c r="A1154" t="str">
        <f t="shared" si="113"/>
        <v>2.1.8.9.1.00.00 - Outras Obrigações a Curto Prazo - Consolidação</v>
      </c>
      <c r="B1154" s="3" t="s">
        <v>2514</v>
      </c>
      <c r="C1154" s="6">
        <v>20258205111.52</v>
      </c>
      <c r="D1154" s="1"/>
      <c r="E1154" s="1">
        <f>SUMIF(A1154:B1154,"*intra*",C1154:D1154)+SUMIF(A1154:B1154,"*inter*",C1154:D1154)</f>
        <v>0</v>
      </c>
      <c r="F1154" s="1">
        <f>SUMIF(A1154:B1154,"*consolidação*",C1154:D1154)</f>
        <v>20258205111.52</v>
      </c>
      <c r="H1154" t="b">
        <f t="shared" si="111"/>
        <v>1</v>
      </c>
      <c r="I1154" t="str">
        <f t="shared" si="112"/>
        <v>00</v>
      </c>
    </row>
    <row r="1155" spans="1:9">
      <c r="A1155" t="str">
        <f t="shared" si="113"/>
        <v>2.1.8.9.2.00.00 - Outras Obrigações a Curto Prazo - Intra OFSS</v>
      </c>
      <c r="B1155" s="5" t="s">
        <v>2515</v>
      </c>
      <c r="C1155" s="4">
        <v>13697254102.280001</v>
      </c>
      <c r="D1155" s="1"/>
      <c r="E1155" s="1">
        <f>SUMIF(A1155:B1155,"*intra*",C1155:D1155)+SUMIF(A1155:B1155,"*inter*",C1155:D1155)</f>
        <v>13697254102.280001</v>
      </c>
      <c r="F1155" s="1">
        <f>SUMIF(A1155:B1155,"*consolidação*",C1155:D1155)</f>
        <v>0</v>
      </c>
      <c r="H1155" t="b">
        <f t="shared" si="111"/>
        <v>1</v>
      </c>
      <c r="I1155" t="str">
        <f t="shared" si="112"/>
        <v>00</v>
      </c>
    </row>
    <row r="1156" spans="1:9">
      <c r="A1156" t="str">
        <f t="shared" si="113"/>
        <v>2.2.0.0.0.00.00 - Passivo não-Circulante</v>
      </c>
      <c r="B1156" s="3" t="s">
        <v>2516</v>
      </c>
      <c r="C1156" s="6">
        <v>2010979144589.6799</v>
      </c>
      <c r="D1156" s="1"/>
      <c r="E1156" s="1">
        <f>E1157+E1170+E1200+E1205+E1218+E1244+E1259</f>
        <v>431545972496.56995</v>
      </c>
      <c r="F1156" s="1">
        <f>F1157+F1170+F1200+F1205+F1218+F1244+F1259</f>
        <v>1579433172093.1099</v>
      </c>
      <c r="H1156" t="b">
        <f t="shared" si="111"/>
        <v>1</v>
      </c>
      <c r="I1156" t="str">
        <f t="shared" si="112"/>
        <v>00</v>
      </c>
    </row>
    <row r="1157" spans="1:9" ht="25.5">
      <c r="A1157" t="str">
        <f t="shared" si="113"/>
        <v>2.2.1.0.0.00.00 - Obrigações Trabalhistas, Previdenciárias e 
 Assistenciais a Pagar a Longo Prazo</v>
      </c>
      <c r="B1157" s="5" t="s">
        <v>2517</v>
      </c>
      <c r="C1157" s="4">
        <v>28681318355.959999</v>
      </c>
      <c r="D1157" s="1"/>
      <c r="E1157" s="1">
        <f>E1158+E1160+E1162+E1164</f>
        <v>3281448873.6700001</v>
      </c>
      <c r="F1157" s="1">
        <f>F1158+F1160+F1162+F1164</f>
        <v>25399869482.289997</v>
      </c>
      <c r="H1157" t="b">
        <f t="shared" si="111"/>
        <v>1</v>
      </c>
      <c r="I1157" t="str">
        <f t="shared" si="112"/>
        <v>00</v>
      </c>
    </row>
    <row r="1158" spans="1:9">
      <c r="A1158" t="str">
        <f t="shared" si="113"/>
        <v>2.2.1.1.0.00.00 - Pessoal a Pagar</v>
      </c>
      <c r="B1158" s="3" t="s">
        <v>2518</v>
      </c>
      <c r="C1158" s="6">
        <v>24958309131.119999</v>
      </c>
      <c r="D1158" s="1"/>
      <c r="E1158" s="1">
        <f>E1159</f>
        <v>0</v>
      </c>
      <c r="F1158" s="1">
        <f>F1159</f>
        <v>24958309131.119999</v>
      </c>
      <c r="H1158" t="b">
        <f t="shared" si="111"/>
        <v>1</v>
      </c>
      <c r="I1158" t="str">
        <f t="shared" si="112"/>
        <v>00</v>
      </c>
    </row>
    <row r="1159" spans="1:9">
      <c r="A1159" t="str">
        <f t="shared" si="113"/>
        <v>2.2.1.1.1.00.00 - Pessoal a Pagar - Consolidação</v>
      </c>
      <c r="B1159" s="5" t="s">
        <v>2519</v>
      </c>
      <c r="C1159" s="4">
        <v>24958309131.119999</v>
      </c>
      <c r="D1159" s="1"/>
      <c r="E1159" s="1">
        <f>SUMIF(A1159:B1159,"*intra*",C1159:D1159)+SUMIF(A1159:B1159,"*inter*",C1159:D1159)</f>
        <v>0</v>
      </c>
      <c r="F1159" s="1">
        <f>SUMIF(A1159:B1159,"*consolidação*",C1159:D1159)</f>
        <v>24958309131.119999</v>
      </c>
      <c r="H1159" t="b">
        <f t="shared" si="111"/>
        <v>1</v>
      </c>
      <c r="I1159" t="str">
        <f t="shared" si="112"/>
        <v>00</v>
      </c>
    </row>
    <row r="1160" spans="1:9">
      <c r="A1160" t="str">
        <f t="shared" si="113"/>
        <v>2.2.1.2.0.00.00 - Benefícios Previdenciários a Pagar</v>
      </c>
      <c r="B1160" s="3" t="s">
        <v>2520</v>
      </c>
      <c r="C1160" s="6">
        <v>186535019.28</v>
      </c>
      <c r="D1160" s="1"/>
      <c r="E1160" s="1">
        <f>E1161</f>
        <v>0</v>
      </c>
      <c r="F1160" s="1">
        <f>F1161</f>
        <v>186535019.28</v>
      </c>
      <c r="H1160" t="b">
        <f t="shared" si="111"/>
        <v>1</v>
      </c>
      <c r="I1160" t="str">
        <f t="shared" si="112"/>
        <v>00</v>
      </c>
    </row>
    <row r="1161" spans="1:9">
      <c r="A1161" t="str">
        <f t="shared" si="113"/>
        <v>2.2.1.2.1.00.00 - Benefícios Previdenciários a Pagar - Consolidação</v>
      </c>
      <c r="B1161" s="5" t="s">
        <v>2521</v>
      </c>
      <c r="C1161" s="4">
        <v>186535019.28</v>
      </c>
      <c r="D1161" s="1"/>
      <c r="E1161" s="1">
        <f>SUMIF(A1161:B1161,"*intra*",C1161:D1161)+SUMIF(A1161:B1161,"*inter*",C1161:D1161)</f>
        <v>0</v>
      </c>
      <c r="F1161" s="1">
        <f>SUMIF(A1161:B1161,"*consolidação*",C1161:D1161)</f>
        <v>186535019.28</v>
      </c>
      <c r="H1161" t="b">
        <f t="shared" si="111"/>
        <v>1</v>
      </c>
      <c r="I1161" t="str">
        <f t="shared" si="112"/>
        <v>00</v>
      </c>
    </row>
    <row r="1162" spans="1:9">
      <c r="A1162" t="str">
        <f t="shared" si="113"/>
        <v>2.2.1.3.0.00.00 - Benefícios Assistenciais a Pagar</v>
      </c>
      <c r="B1162" s="3" t="s">
        <v>2522</v>
      </c>
      <c r="C1162" s="6">
        <v>159821671.38999999</v>
      </c>
      <c r="D1162" s="1"/>
      <c r="E1162" s="1">
        <f>E1163</f>
        <v>0</v>
      </c>
      <c r="F1162" s="1">
        <f>F1163</f>
        <v>159821671.38999999</v>
      </c>
      <c r="H1162" t="b">
        <f t="shared" si="111"/>
        <v>1</v>
      </c>
      <c r="I1162" t="str">
        <f t="shared" si="112"/>
        <v>00</v>
      </c>
    </row>
    <row r="1163" spans="1:9">
      <c r="A1163" t="str">
        <f t="shared" si="113"/>
        <v>2.2.1.3.1.00.00 - Benefícios Assistenciais a Pagar - Consolidação</v>
      </c>
      <c r="B1163" s="5" t="s">
        <v>2523</v>
      </c>
      <c r="C1163" s="4">
        <v>159821671.38999999</v>
      </c>
      <c r="D1163" s="1"/>
      <c r="E1163" s="1">
        <f>SUMIF(A1163:B1163,"*intra*",C1163:D1163)+SUMIF(A1163:B1163,"*inter*",C1163:D1163)</f>
        <v>0</v>
      </c>
      <c r="F1163" s="1">
        <f>SUMIF(A1163:B1163,"*consolidação*",C1163:D1163)</f>
        <v>159821671.38999999</v>
      </c>
      <c r="H1163" t="b">
        <f t="shared" si="111"/>
        <v>1</v>
      </c>
      <c r="I1163" t="str">
        <f t="shared" si="112"/>
        <v>00</v>
      </c>
    </row>
    <row r="1164" spans="1:9">
      <c r="A1164" t="str">
        <f t="shared" si="113"/>
        <v>2.2.1.4.0.00.00 - Encargos Sociais a Pagar</v>
      </c>
      <c r="B1164" s="3" t="s">
        <v>2524</v>
      </c>
      <c r="C1164" s="6">
        <v>3376652534.1700001</v>
      </c>
      <c r="D1164" s="1"/>
      <c r="E1164" s="1">
        <f>E1165+E1166+E1167+E1168+E1169</f>
        <v>3281448873.6700001</v>
      </c>
      <c r="F1164" s="1">
        <f>F1165+F1166+F1167+F1168+F1169</f>
        <v>95203660.5</v>
      </c>
      <c r="H1164" t="b">
        <f t="shared" ref="H1164:H1227" si="118">IF(I1164="00",C1164=E1164+F1164,TRUE)</f>
        <v>1</v>
      </c>
      <c r="I1164" t="str">
        <f t="shared" si="112"/>
        <v>00</v>
      </c>
    </row>
    <row r="1165" spans="1:9">
      <c r="A1165" t="str">
        <f t="shared" si="113"/>
        <v>2.2.1.4.1.00.00 - Encargos Sociais a Pagar - Consolidação</v>
      </c>
      <c r="B1165" s="5" t="s">
        <v>2525</v>
      </c>
      <c r="C1165" s="4">
        <v>95203660.5</v>
      </c>
      <c r="D1165" s="1"/>
      <c r="E1165" s="1">
        <f>SUMIF(A1165:B1165,"*intra*",C1165:D1165)+SUMIF(A1165:B1165,"*inter*",C1165:D1165)</f>
        <v>0</v>
      </c>
      <c r="F1165" s="1">
        <f>SUMIF(A1165:B1165,"*consolidação*",C1165:D1165)</f>
        <v>95203660.5</v>
      </c>
      <c r="H1165" t="b">
        <f t="shared" si="118"/>
        <v>1</v>
      </c>
      <c r="I1165" t="str">
        <f t="shared" ref="I1165:I1228" si="119">MID(A1165,11,2)</f>
        <v>00</v>
      </c>
    </row>
    <row r="1166" spans="1:9">
      <c r="A1166" t="str">
        <f t="shared" si="113"/>
        <v>2.2.1.4.2.00.00 - Encargos Sociais a Pagar - Intra OFSS</v>
      </c>
      <c r="B1166" s="3" t="s">
        <v>2526</v>
      </c>
      <c r="C1166" s="6">
        <v>19196495.25</v>
      </c>
      <c r="D1166" s="1"/>
      <c r="E1166" s="1">
        <f>SUMIF(A1166:B1166,"*intra*",C1166:D1166)+SUMIF(A1166:B1166,"*inter*",C1166:D1166)</f>
        <v>19196495.25</v>
      </c>
      <c r="F1166" s="1">
        <f>SUMIF(A1166:B1166,"*consolidação*",C1166:D1166)</f>
        <v>0</v>
      </c>
      <c r="H1166" t="b">
        <f t="shared" si="118"/>
        <v>1</v>
      </c>
      <c r="I1166" t="str">
        <f t="shared" si="119"/>
        <v>00</v>
      </c>
    </row>
    <row r="1167" spans="1:9">
      <c r="A1167" t="str">
        <f t="shared" si="113"/>
        <v>2.2.1.4.3.00.00 - Encargos Sociais a Pagar - Inter OFSS - União</v>
      </c>
      <c r="B1167" s="5" t="s">
        <v>2527</v>
      </c>
      <c r="C1167" s="4">
        <v>3262252378.4200001</v>
      </c>
      <c r="D1167" s="1"/>
      <c r="E1167" s="1">
        <f>SUMIF(A1167:B1167,"*intra*",C1167:D1167)+SUMIF(A1167:B1167,"*inter*",C1167:D1167)</f>
        <v>3262252378.4200001</v>
      </c>
      <c r="F1167" s="1">
        <f>SUMIF(A1167:B1167,"*consolidação*",C1167:D1167)</f>
        <v>0</v>
      </c>
      <c r="H1167" t="b">
        <f t="shared" si="118"/>
        <v>1</v>
      </c>
      <c r="I1167" t="str">
        <f t="shared" si="119"/>
        <v>00</v>
      </c>
    </row>
    <row r="1168" spans="1:9">
      <c r="A1168" t="str">
        <f t="shared" si="113"/>
        <v>2.2.1.4.4.00.00 - Encargos Sociais a Pagar - Inter OFSS - Estado</v>
      </c>
      <c r="B1168" s="3" t="s">
        <v>2528</v>
      </c>
      <c r="C1168" s="6"/>
      <c r="D1168" s="1"/>
      <c r="E1168" s="1">
        <f>SUMIF(A1168:B1168,"*intra*",C1168:D1168)+SUMIF(A1168:B1168,"*inter*",C1168:D1168)</f>
        <v>0</v>
      </c>
      <c r="F1168" s="1">
        <f>SUMIF(A1168:B1168,"*consolidação*",C1168:D1168)</f>
        <v>0</v>
      </c>
      <c r="H1168" t="b">
        <f t="shared" si="118"/>
        <v>1</v>
      </c>
      <c r="I1168" t="str">
        <f t="shared" si="119"/>
        <v>00</v>
      </c>
    </row>
    <row r="1169" spans="1:9">
      <c r="A1169" t="str">
        <f t="shared" si="113"/>
        <v>2.2.1.4.5.00.00 - Encargos Sociais a Pagar - Inter OFSS - Município</v>
      </c>
      <c r="B1169" s="5" t="s">
        <v>2529</v>
      </c>
      <c r="C1169" s="4"/>
      <c r="D1169" s="1"/>
      <c r="E1169" s="1">
        <f>SUMIF(A1169:B1169,"*intra*",C1169:D1169)+SUMIF(A1169:B1169,"*inter*",C1169:D1169)</f>
        <v>0</v>
      </c>
      <c r="F1169" s="1">
        <f>SUMIF(A1169:B1169,"*consolidação*",C1169:D1169)</f>
        <v>0</v>
      </c>
      <c r="H1169" t="b">
        <f t="shared" si="118"/>
        <v>1</v>
      </c>
      <c r="I1169" t="str">
        <f t="shared" si="119"/>
        <v>00</v>
      </c>
    </row>
    <row r="1170" spans="1:9">
      <c r="A1170" t="str">
        <f t="shared" si="113"/>
        <v>2.2.2.0.0.00.00 - Empréstimos e Financiamentos a Longo Prazo</v>
      </c>
      <c r="B1170" s="3" t="s">
        <v>2530</v>
      </c>
      <c r="C1170" s="6">
        <v>710105119436.94995</v>
      </c>
      <c r="D1170" s="1"/>
      <c r="E1170" s="1">
        <f>E1171+E1177+E1179+E1184+E1186+E1191-E1193-E1198</f>
        <v>423279712122.84998</v>
      </c>
      <c r="F1170" s="1">
        <f>F1171+F1177+F1179+F1184+F1186+F1191-F1193-F1198</f>
        <v>286825407314.09998</v>
      </c>
      <c r="H1170" t="b">
        <f t="shared" si="118"/>
        <v>1</v>
      </c>
      <c r="I1170" t="str">
        <f t="shared" si="119"/>
        <v>00</v>
      </c>
    </row>
    <row r="1171" spans="1:9">
      <c r="A1171" t="str">
        <f t="shared" si="113"/>
        <v>2.2.2.1.0.00.00 - Empréstimos a Longo Prazo - Interno</v>
      </c>
      <c r="B1171" s="5" t="s">
        <v>2531</v>
      </c>
      <c r="C1171" s="4">
        <v>607976681353.26001</v>
      </c>
      <c r="D1171" s="1"/>
      <c r="E1171" s="1">
        <f>E1172+E1174+E1175+E1176+E1173</f>
        <v>409187465804.08997</v>
      </c>
      <c r="F1171" s="1">
        <f>F1172+F1174+F1175+F1176+F1173</f>
        <v>198789215549.17001</v>
      </c>
      <c r="H1171" t="b">
        <f t="shared" si="118"/>
        <v>1</v>
      </c>
      <c r="I1171" t="str">
        <f t="shared" si="119"/>
        <v>00</v>
      </c>
    </row>
    <row r="1172" spans="1:9">
      <c r="A1172" t="str">
        <f t="shared" si="113"/>
        <v>2.2.2.1.1.00.00 - Empréstimos a Longo Prazo - Interno - Consolidação</v>
      </c>
      <c r="B1172" s="3" t="s">
        <v>2532</v>
      </c>
      <c r="C1172" s="6">
        <v>198789215549.17001</v>
      </c>
      <c r="D1172" s="1"/>
      <c r="E1172" s="1"/>
      <c r="F1172" s="1">
        <f>SUMIF(A1172:B1172,"*consolidação*",C1172:D1172)</f>
        <v>198789215549.17001</v>
      </c>
      <c r="H1172" t="b">
        <f t="shared" si="118"/>
        <v>1</v>
      </c>
      <c r="I1172" t="str">
        <f t="shared" si="119"/>
        <v>00</v>
      </c>
    </row>
    <row r="1173" spans="1:9">
      <c r="A1173" t="str">
        <f t="shared" si="113"/>
        <v>2.2.2.1.2.00.00 - Empréstimos a Longo Prazo – Interno - Intra OFSS</v>
      </c>
      <c r="B1173" s="5" t="s">
        <v>2533</v>
      </c>
      <c r="C1173" s="4">
        <v>322876944.68000001</v>
      </c>
      <c r="D1173" s="1"/>
      <c r="E1173" s="1">
        <f>SUMIF(A1173:B1173,"*intra*",C1173:D1173)</f>
        <v>322876944.68000001</v>
      </c>
      <c r="F1173" s="1">
        <f>SUMIF(A1173:B1173,"*consolidação*",C1173:D1173)</f>
        <v>0</v>
      </c>
      <c r="H1173" t="b">
        <f t="shared" si="118"/>
        <v>1</v>
      </c>
      <c r="I1173" t="str">
        <f t="shared" si="119"/>
        <v>00</v>
      </c>
    </row>
    <row r="1174" spans="1:9" ht="25.5">
      <c r="A1174" t="str">
        <f t="shared" si="113"/>
        <v>2.2.2.1.3.00.00 - Empréstimos a Longo Prazo - Interno - Inter OFSS - 
 União</v>
      </c>
      <c r="B1174" s="3" t="s">
        <v>2534</v>
      </c>
      <c r="C1174" s="6">
        <v>408864588859.40997</v>
      </c>
      <c r="D1174" s="1"/>
      <c r="E1174" s="1">
        <f>SUMIF(A1174:B1174,"*intra*",C1174:D1174)+SUMIF(A1174:B1174,"*inter*",C1174:D1174)</f>
        <v>408864588859.40997</v>
      </c>
      <c r="F1174" s="1">
        <f>SUMIF(A1174:B1174,"*consolidação*",C1174:D1174)</f>
        <v>0</v>
      </c>
      <c r="H1174" t="b">
        <f t="shared" si="118"/>
        <v>1</v>
      </c>
      <c r="I1174" t="str">
        <f t="shared" si="119"/>
        <v>00</v>
      </c>
    </row>
    <row r="1175" spans="1:9" ht="25.5">
      <c r="A1175" t="str">
        <f t="shared" si="113"/>
        <v>2.2.2.1.4.00.00 - Empréstimos a Longo Prazo - Interno - Inter OFSS - 
 Estado</v>
      </c>
      <c r="B1175" s="5" t="s">
        <v>2535</v>
      </c>
      <c r="C1175" s="4"/>
      <c r="D1175" s="1"/>
      <c r="E1175" s="1">
        <f>SUMIF(A1175:B1175,"*intra*",C1175:D1175)+SUMIF(A1175:B1175,"*inter*",C1175:D1175)</f>
        <v>0</v>
      </c>
      <c r="F1175" s="1">
        <f>SUMIF(A1175:B1175,"*consolidação*",C1175:D1175)</f>
        <v>0</v>
      </c>
      <c r="H1175" t="b">
        <f t="shared" si="118"/>
        <v>1</v>
      </c>
      <c r="I1175" t="str">
        <f t="shared" si="119"/>
        <v>00</v>
      </c>
    </row>
    <row r="1176" spans="1:9" ht="25.5">
      <c r="A1176" t="str">
        <f t="shared" si="113"/>
        <v>2.2.2.1.5.00.00 - Empréstimos a Longo Prazo - Interno - Inter OFSS - 
 Município</v>
      </c>
      <c r="B1176" s="3" t="s">
        <v>2536</v>
      </c>
      <c r="C1176" s="6"/>
      <c r="D1176" s="1"/>
      <c r="E1176" s="1">
        <f>SUMIF(A1176:B1176,"*intra*",C1176:D1176)+SUMIF(A1176:B1176,"*inter*",C1176:D1176)</f>
        <v>0</v>
      </c>
      <c r="F1176" s="1">
        <f>SUMIF(A1176:B1176,"*consolidação*",C1176:D1176)</f>
        <v>0</v>
      </c>
      <c r="H1176" t="b">
        <f t="shared" si="118"/>
        <v>1</v>
      </c>
      <c r="I1176" t="str">
        <f t="shared" si="119"/>
        <v>00</v>
      </c>
    </row>
    <row r="1177" spans="1:9">
      <c r="A1177" t="str">
        <f t="shared" si="113"/>
        <v>2.2.2.2.0.00.00 - Empréstimos a Longo Prazo - Externo</v>
      </c>
      <c r="B1177" s="5" t="s">
        <v>2537</v>
      </c>
      <c r="C1177" s="4">
        <v>69750599794.130005</v>
      </c>
      <c r="D1177" s="1"/>
      <c r="E1177" s="1">
        <f>E1178</f>
        <v>0</v>
      </c>
      <c r="F1177" s="1">
        <f>F1178</f>
        <v>69750599794.130005</v>
      </c>
      <c r="H1177" t="b">
        <f t="shared" si="118"/>
        <v>1</v>
      </c>
      <c r="I1177" t="str">
        <f t="shared" si="119"/>
        <v>00</v>
      </c>
    </row>
    <row r="1178" spans="1:9">
      <c r="A1178" t="str">
        <f t="shared" si="113"/>
        <v>2.2.2.2.1.00.00 - Empréstimos a Longo Prazo - Externo Consolidação</v>
      </c>
      <c r="B1178" s="3" t="s">
        <v>2538</v>
      </c>
      <c r="C1178" s="6">
        <v>69750599794.130005</v>
      </c>
      <c r="D1178" s="1"/>
      <c r="E1178" s="1">
        <f>SUMIF(A1178:B1178,"*intra*",C1178:D1178)+SUMIF(A1178:B1178,"*inter*",C1178:D1178)</f>
        <v>0</v>
      </c>
      <c r="F1178" s="1">
        <f>SUMIF(A1178:B1178,"*consolidação*",C1178:D1178)</f>
        <v>69750599794.130005</v>
      </c>
      <c r="H1178" t="b">
        <f t="shared" si="118"/>
        <v>1</v>
      </c>
      <c r="I1178" t="str">
        <f t="shared" si="119"/>
        <v>00</v>
      </c>
    </row>
    <row r="1179" spans="1:9">
      <c r="A1179" t="str">
        <f t="shared" si="113"/>
        <v>2.2.2.3.0.00.00 - Financiamentos a Longo Prazo - Interno</v>
      </c>
      <c r="B1179" s="5" t="s">
        <v>2539</v>
      </c>
      <c r="C1179" s="4">
        <v>19482651438.240002</v>
      </c>
      <c r="D1179" s="1"/>
      <c r="E1179" s="1">
        <f>E1180+E1181+E1182+E1183</f>
        <v>14074449198.370001</v>
      </c>
      <c r="F1179" s="1">
        <f>F1180+F1181+F1182+F1183</f>
        <v>5408202239.8699999</v>
      </c>
      <c r="H1179" t="b">
        <f t="shared" si="118"/>
        <v>1</v>
      </c>
      <c r="I1179" t="str">
        <f t="shared" si="119"/>
        <v>00</v>
      </c>
    </row>
    <row r="1180" spans="1:9" ht="25.5">
      <c r="A1180" t="str">
        <f t="shared" si="113"/>
        <v>2.2.2.3.1.00.00 - Financiamentos a Longo Prazo - Interno - 
 Consolidação</v>
      </c>
      <c r="B1180" s="3" t="s">
        <v>2540</v>
      </c>
      <c r="C1180" s="6">
        <v>5408202239.8699999</v>
      </c>
      <c r="D1180" s="1"/>
      <c r="E1180" s="1"/>
      <c r="F1180" s="1">
        <f>SUMIF(A1180:B1180,"*consolidação*",C1180:D1180)</f>
        <v>5408202239.8699999</v>
      </c>
      <c r="H1180" t="b">
        <f t="shared" si="118"/>
        <v>1</v>
      </c>
      <c r="I1180" t="str">
        <f t="shared" si="119"/>
        <v>00</v>
      </c>
    </row>
    <row r="1181" spans="1:9" ht="25.5">
      <c r="A1181" t="str">
        <f t="shared" si="113"/>
        <v>2.2.2.3.3.00.00 - Financiamentos a Longo Prazo - Interno - Inter 
 OFSS - União</v>
      </c>
      <c r="B1181" s="5" t="s">
        <v>2541</v>
      </c>
      <c r="C1181" s="4">
        <v>14074449198.370001</v>
      </c>
      <c r="D1181" s="1"/>
      <c r="E1181" s="1">
        <f>SUMIF(A1181:B1181,"*intra*",C1181:D1181)+SUMIF(A1181:B1181,"*inter*",C1181:D1181)</f>
        <v>14074449198.370001</v>
      </c>
      <c r="F1181" s="1">
        <f>SUMIF(A1181:B1181,"*consolidação*",C1181:D1181)</f>
        <v>0</v>
      </c>
      <c r="H1181" t="b">
        <f t="shared" si="118"/>
        <v>1</v>
      </c>
      <c r="I1181" t="str">
        <f t="shared" si="119"/>
        <v>00</v>
      </c>
    </row>
    <row r="1182" spans="1:9" ht="25.5">
      <c r="A1182" t="str">
        <f t="shared" si="113"/>
        <v>2.2.2.3.4.00.00 - Financiamentos a Longo Prazo - Interno - Inter 
 OFSS - Estado</v>
      </c>
      <c r="B1182" s="3" t="s">
        <v>2542</v>
      </c>
      <c r="C1182" s="6"/>
      <c r="D1182" s="1"/>
      <c r="E1182" s="1">
        <f>SUMIF(A1182:B1182,"*intra*",C1182:D1182)+SUMIF(A1182:B1182,"*inter*",C1182:D1182)</f>
        <v>0</v>
      </c>
      <c r="F1182" s="1">
        <f>SUMIF(A1182:B1182,"*consolidação*",C1182:D1182)</f>
        <v>0</v>
      </c>
      <c r="H1182" t="b">
        <f t="shared" si="118"/>
        <v>1</v>
      </c>
      <c r="I1182" t="str">
        <f t="shared" si="119"/>
        <v>00</v>
      </c>
    </row>
    <row r="1183" spans="1:9" ht="25.5">
      <c r="A1183" t="str">
        <f t="shared" si="113"/>
        <v>2.2.2.3.5.00.00 - Financiamentos a Longo Prazo - Interno - Inter 
 OFSS - Município</v>
      </c>
      <c r="B1183" s="5" t="s">
        <v>2543</v>
      </c>
      <c r="C1183" s="4"/>
      <c r="D1183" s="1"/>
      <c r="E1183" s="1">
        <f>SUMIF(A1183:B1183,"*intra*",C1183:D1183)+SUMIF(A1183:B1183,"*inter*",C1183:D1183)</f>
        <v>0</v>
      </c>
      <c r="F1183" s="1">
        <f>SUMIF(A1183:B1183,"*consolidação*",C1183:D1183)</f>
        <v>0</v>
      </c>
      <c r="H1183" t="b">
        <f t="shared" si="118"/>
        <v>1</v>
      </c>
      <c r="I1183" t="str">
        <f t="shared" si="119"/>
        <v>00</v>
      </c>
    </row>
    <row r="1184" spans="1:9">
      <c r="A1184" t="str">
        <f t="shared" si="113"/>
        <v>2.2.2.4.0.00.00 - Financiamento a Longo Prazo - Externo</v>
      </c>
      <c r="B1184" s="3" t="s">
        <v>2544</v>
      </c>
      <c r="C1184" s="6">
        <v>12156593440.48</v>
      </c>
      <c r="D1184" s="1"/>
      <c r="E1184" s="1">
        <f>E1185</f>
        <v>0</v>
      </c>
      <c r="F1184" s="1">
        <f>F1185</f>
        <v>12156593440.48</v>
      </c>
      <c r="H1184" t="b">
        <f t="shared" si="118"/>
        <v>1</v>
      </c>
      <c r="I1184" t="str">
        <f t="shared" si="119"/>
        <v>00</v>
      </c>
    </row>
    <row r="1185" spans="1:9" ht="25.5">
      <c r="A1185" t="str">
        <f t="shared" si="113"/>
        <v>2.2.2.4.1.00.00 - Financiamento a Longo Prazo - Externo - 
 Consolidação</v>
      </c>
      <c r="B1185" s="5" t="s">
        <v>2545</v>
      </c>
      <c r="C1185" s="4">
        <v>12156593440.48</v>
      </c>
      <c r="D1185" s="1"/>
      <c r="E1185" s="1">
        <f>SUMIF(A1185:B1185,"*intra*",C1185:D1185)+SUMIF(A1185:B1185,"*inter*",C1185:D1185)</f>
        <v>0</v>
      </c>
      <c r="F1185" s="1">
        <f>SUMIF(A1185:B1185,"*consolidação*",C1185:D1185)</f>
        <v>12156593440.48</v>
      </c>
      <c r="H1185" t="b">
        <f t="shared" si="118"/>
        <v>1</v>
      </c>
      <c r="I1185" t="str">
        <f t="shared" si="119"/>
        <v>00</v>
      </c>
    </row>
    <row r="1186" spans="1:9" ht="25.5">
      <c r="A1186" t="str">
        <f t="shared" si="113"/>
        <v>2.2.2.5.0.00.00 - Juros e Encargos a Pagar de Empréstimos e 
 Financiamentos a Longo Prazo - Interno</v>
      </c>
      <c r="B1186" s="3" t="s">
        <v>2546</v>
      </c>
      <c r="C1186" s="6">
        <v>85288173143.869995</v>
      </c>
      <c r="D1186" s="1"/>
      <c r="E1186" s="1">
        <f>E1187+E1188+E1189+E1190</f>
        <v>62664923345.769997</v>
      </c>
      <c r="F1186" s="1">
        <f>F1187+F1188+F1189+F1190</f>
        <v>22623249798.099998</v>
      </c>
      <c r="H1186" t="b">
        <f t="shared" si="118"/>
        <v>1</v>
      </c>
      <c r="I1186" t="str">
        <f t="shared" si="119"/>
        <v>00</v>
      </c>
    </row>
    <row r="1187" spans="1:9" ht="25.5">
      <c r="A1187" t="str">
        <f t="shared" si="113"/>
        <v>2.2.2.5.1.00.00 - Juros e Encargos a Pagar de Empréstimos e 
 Financiamentos a Longo Prazo - Interno - Consolidação</v>
      </c>
      <c r="B1187" s="5" t="s">
        <v>2547</v>
      </c>
      <c r="C1187" s="4">
        <v>22623249798.099998</v>
      </c>
      <c r="D1187" s="1"/>
      <c r="E1187" s="1"/>
      <c r="F1187" s="1">
        <f>SUMIF(A1187:B1187,"*consolidação*",C1187:D1187)</f>
        <v>22623249798.099998</v>
      </c>
      <c r="H1187" t="b">
        <f t="shared" si="118"/>
        <v>1</v>
      </c>
      <c r="I1187" t="str">
        <f t="shared" si="119"/>
        <v>00</v>
      </c>
    </row>
    <row r="1188" spans="1:9" ht="25.5">
      <c r="A1188" t="str">
        <f t="shared" si="113"/>
        <v>2.2.2.5.3.00.00 - Juros e Encargos a Pagar de Empréstimos e 
 Financiamentos a Longo Prazo - Interno - Inter OFSS - União</v>
      </c>
      <c r="B1188" s="3" t="s">
        <v>2548</v>
      </c>
      <c r="C1188" s="6">
        <v>62664923345.769997</v>
      </c>
      <c r="D1188" s="1"/>
      <c r="E1188" s="1">
        <f>SUMIF(A1188:B1188,"*intra*",C1188:D1188)+SUMIF(A1188:B1188,"*inter*",C1188:D1188)</f>
        <v>62664923345.769997</v>
      </c>
      <c r="F1188" s="1">
        <f>SUMIF(A1188:B1188,"*consolidação*",C1188:D1188)</f>
        <v>0</v>
      </c>
      <c r="H1188" t="b">
        <f t="shared" si="118"/>
        <v>1</v>
      </c>
      <c r="I1188" t="str">
        <f t="shared" si="119"/>
        <v>00</v>
      </c>
    </row>
    <row r="1189" spans="1:9" ht="25.5">
      <c r="A1189" t="str">
        <f t="shared" si="113"/>
        <v>2.2.2.5.4.00.00 - Juros e Encargos a Pagar de Empréstimos e 
 Financiamentos a Longo Prazo - Interno - Inter OFSS - Estado</v>
      </c>
      <c r="B1189" s="5" t="s">
        <v>2549</v>
      </c>
      <c r="C1189" s="4"/>
      <c r="D1189" s="1"/>
      <c r="E1189" s="1">
        <f>SUMIF(A1189:B1189,"*intra*",C1189:D1189)+SUMIF(A1189:B1189,"*inter*",C1189:D1189)</f>
        <v>0</v>
      </c>
      <c r="F1189" s="1">
        <f>SUMIF(A1189:B1189,"*consolidação*",C1189:D1189)</f>
        <v>0</v>
      </c>
      <c r="H1189" t="b">
        <f t="shared" si="118"/>
        <v>1</v>
      </c>
      <c r="I1189" t="str">
        <f t="shared" si="119"/>
        <v>00</v>
      </c>
    </row>
    <row r="1190" spans="1:9" ht="25.5">
      <c r="A1190" t="str">
        <f t="shared" si="113"/>
        <v>2.2.2.5.5.00.00 - Juros e Encargos a Pagar de Empréstimos e 
 Financiamentos a Longo Prazo - Interno - Inter OFSS - Município</v>
      </c>
      <c r="B1190" s="3" t="s">
        <v>2550</v>
      </c>
      <c r="C1190" s="6"/>
      <c r="D1190" s="1"/>
      <c r="E1190" s="1">
        <f>SUMIF(A1190:B1190,"*intra*",C1190:D1190)+SUMIF(A1190:B1190,"*inter*",C1190:D1190)</f>
        <v>0</v>
      </c>
      <c r="F1190" s="1">
        <f>SUMIF(A1190:B1190,"*consolidação*",C1190:D1190)</f>
        <v>0</v>
      </c>
      <c r="H1190" t="b">
        <f t="shared" si="118"/>
        <v>1</v>
      </c>
      <c r="I1190" t="str">
        <f t="shared" si="119"/>
        <v>00</v>
      </c>
    </row>
    <row r="1191" spans="1:9" ht="25.5">
      <c r="A1191" t="str">
        <f t="shared" si="113"/>
        <v>2.2.2.6.0.00.00 - Juros e Encargos a Pagar de Empréstimos e 
 Financiamentos a Longo Prazo - Externo</v>
      </c>
      <c r="B1191" s="5" t="s">
        <v>2551</v>
      </c>
      <c r="C1191" s="4">
        <v>4342533006.4700003</v>
      </c>
      <c r="D1191" s="1"/>
      <c r="E1191" s="1">
        <f>E1192</f>
        <v>0</v>
      </c>
      <c r="F1191" s="1">
        <f>F1192</f>
        <v>4342533006.4700003</v>
      </c>
      <c r="H1191" t="b">
        <f t="shared" si="118"/>
        <v>1</v>
      </c>
      <c r="I1191" t="str">
        <f t="shared" si="119"/>
        <v>00</v>
      </c>
    </row>
    <row r="1192" spans="1:9" ht="25.5">
      <c r="A1192" t="str">
        <f t="shared" si="113"/>
        <v>2.2.2.6.1.00.00 - Juros e Encargos a Pagar de Empréstimos e 
 Financiamentos a Longo Prazo - Externo - Consolidação</v>
      </c>
      <c r="B1192" s="3" t="s">
        <v>2552</v>
      </c>
      <c r="C1192" s="6">
        <v>4342533006.4700003</v>
      </c>
      <c r="D1192" s="1"/>
      <c r="E1192" s="1">
        <f>SUMIF(A1192:B1192,"*intra*",C1192:D1192)+SUMIF(A1192:B1192,"*inter*",C1192:D1192)</f>
        <v>0</v>
      </c>
      <c r="F1192" s="1">
        <f>SUMIF(A1192:B1192,"*consolidação*",C1192:D1192)</f>
        <v>4342533006.4700003</v>
      </c>
      <c r="H1192" t="b">
        <f t="shared" si="118"/>
        <v>1</v>
      </c>
      <c r="I1192" t="str">
        <f t="shared" si="119"/>
        <v>00</v>
      </c>
    </row>
    <row r="1193" spans="1:9">
      <c r="A1193" t="str">
        <f t="shared" si="113"/>
        <v>2.2.2.8.0.00.00 - (-) Encargos Financeiros a Apropriar - Interno</v>
      </c>
      <c r="B1193" s="5" t="s">
        <v>2553</v>
      </c>
      <c r="C1193" s="4">
        <v>85270376023.479996</v>
      </c>
      <c r="D1193" s="1"/>
      <c r="E1193" s="1">
        <f>E1194+E1195+E1196+E1197</f>
        <v>62647126225.379997</v>
      </c>
      <c r="F1193" s="1">
        <f>F1194+F1195+F1196+F1197</f>
        <v>22623249798.099998</v>
      </c>
      <c r="H1193" t="b">
        <f t="shared" si="118"/>
        <v>1</v>
      </c>
      <c r="I1193" t="str">
        <f t="shared" si="119"/>
        <v>00</v>
      </c>
    </row>
    <row r="1194" spans="1:9" ht="25.5">
      <c r="A1194" t="str">
        <f t="shared" si="113"/>
        <v>2.2.2.8.1.00.00 - (-) Encargos Financeiros a Apropriar - Interno - 
 Consolidação</v>
      </c>
      <c r="B1194" s="3" t="s">
        <v>2554</v>
      </c>
      <c r="C1194" s="6">
        <v>22623249798.099998</v>
      </c>
      <c r="D1194" s="1"/>
      <c r="E1194" s="1"/>
      <c r="F1194" s="1">
        <f>SUMIF(A1194:B1194,"*consolidação*",C1194:D1194)</f>
        <v>22623249798.099998</v>
      </c>
      <c r="H1194" t="b">
        <f t="shared" si="118"/>
        <v>1</v>
      </c>
      <c r="I1194" t="str">
        <f t="shared" si="119"/>
        <v>00</v>
      </c>
    </row>
    <row r="1195" spans="1:9" ht="25.5">
      <c r="A1195" t="str">
        <f t="shared" si="113"/>
        <v>2.2.2.8.3.00.00 - (-) Encargos Financeiros a Apropriar - Interno - 
 Inter OFSS - União</v>
      </c>
      <c r="B1195" s="5" t="s">
        <v>2555</v>
      </c>
      <c r="C1195" s="4">
        <v>62647126225.379997</v>
      </c>
      <c r="D1195" s="1"/>
      <c r="E1195" s="1">
        <f>SUMIF(A1195:B1195,"*intra*",C1195:D1195)+SUMIF(A1195:B1195,"*inter*",C1195:D1195)</f>
        <v>62647126225.379997</v>
      </c>
      <c r="F1195" s="1">
        <f>SUMIF(A1195:B1195,"*consolidação*",C1195:D1195)</f>
        <v>0</v>
      </c>
      <c r="H1195" t="b">
        <f t="shared" si="118"/>
        <v>1</v>
      </c>
      <c r="I1195" t="str">
        <f t="shared" si="119"/>
        <v>00</v>
      </c>
    </row>
    <row r="1196" spans="1:9" ht="25.5">
      <c r="A1196" t="str">
        <f t="shared" ref="A1196:A1259" si="120">TRIM(B1196)</f>
        <v>2.2.2.8.4.00.00 - (-) Encargos Financeiros a Apropriar - Interno - 
 Inter OFSS - Estado</v>
      </c>
      <c r="B1196" s="3" t="s">
        <v>2556</v>
      </c>
      <c r="C1196" s="6"/>
      <c r="D1196" s="1"/>
      <c r="E1196" s="1">
        <f>SUMIF(A1196:B1196,"*intra*",C1196:D1196)+SUMIF(A1196:B1196,"*inter*",C1196:D1196)</f>
        <v>0</v>
      </c>
      <c r="F1196" s="1">
        <f>SUMIF(A1196:B1196,"*consolidação*",C1196:D1196)</f>
        <v>0</v>
      </c>
      <c r="H1196" t="b">
        <f t="shared" si="118"/>
        <v>1</v>
      </c>
      <c r="I1196" t="str">
        <f t="shared" si="119"/>
        <v>00</v>
      </c>
    </row>
    <row r="1197" spans="1:9" ht="25.5">
      <c r="A1197" t="str">
        <f t="shared" si="120"/>
        <v>2.2.2.8.5.00.00 - (-) Encargos Financeiros a Apropriar - Interno - 
 Inter OFSS - Município</v>
      </c>
      <c r="B1197" s="5" t="s">
        <v>2557</v>
      </c>
      <c r="C1197" s="4"/>
      <c r="D1197" s="1"/>
      <c r="E1197" s="1">
        <f>SUMIF(A1197:B1197,"*intra*",C1197:D1197)+SUMIF(A1197:B1197,"*inter*",C1197:D1197)</f>
        <v>0</v>
      </c>
      <c r="F1197" s="1">
        <f>SUMIF(A1197:B1197,"*consolidação*",C1197:D1197)</f>
        <v>0</v>
      </c>
      <c r="H1197" t="b">
        <f t="shared" si="118"/>
        <v>1</v>
      </c>
      <c r="I1197" t="str">
        <f t="shared" si="119"/>
        <v>00</v>
      </c>
    </row>
    <row r="1198" spans="1:9">
      <c r="A1198" t="str">
        <f t="shared" si="120"/>
        <v>2.2.2.9.0.00.00 - (-) Encargos Financeiros a Apropriar - Externo</v>
      </c>
      <c r="B1198" s="3" t="s">
        <v>2558</v>
      </c>
      <c r="C1198" s="6">
        <v>3621736716.02</v>
      </c>
      <c r="D1198" s="1"/>
      <c r="E1198" s="1">
        <f>E1199</f>
        <v>0</v>
      </c>
      <c r="F1198" s="1">
        <f>F1199</f>
        <v>3621736716.02</v>
      </c>
      <c r="H1198" t="b">
        <f t="shared" si="118"/>
        <v>1</v>
      </c>
      <c r="I1198" t="str">
        <f t="shared" si="119"/>
        <v>00</v>
      </c>
    </row>
    <row r="1199" spans="1:9" ht="25.5">
      <c r="A1199" t="str">
        <f t="shared" si="120"/>
        <v>2.2.2.9.1.00.00 - (-) Encargos Financeiros a Apropriar - Externo - 
 Consolidação</v>
      </c>
      <c r="B1199" s="5" t="s">
        <v>2559</v>
      </c>
      <c r="C1199" s="4">
        <v>3621736716.02</v>
      </c>
      <c r="D1199" s="1"/>
      <c r="E1199" s="1">
        <f>SUMIF(A1199:B1199,"*intra*",C1199:D1199)+SUMIF(A1199:B1199,"*inter*",C1199:D1199)</f>
        <v>0</v>
      </c>
      <c r="F1199" s="1">
        <f>SUMIF(A1199:B1199,"*consolidação*",C1199:D1199)</f>
        <v>3621736716.02</v>
      </c>
      <c r="H1199" t="b">
        <f t="shared" si="118"/>
        <v>1</v>
      </c>
      <c r="I1199" t="str">
        <f t="shared" si="119"/>
        <v>00</v>
      </c>
    </row>
    <row r="1200" spans="1:9">
      <c r="A1200" t="str">
        <f t="shared" si="120"/>
        <v>2.2.3.0.0.00.00 - Fornecedores a Longo Prazo</v>
      </c>
      <c r="B1200" s="3" t="s">
        <v>2560</v>
      </c>
      <c r="C1200" s="6">
        <v>32508061814.880001</v>
      </c>
      <c r="D1200" s="1"/>
      <c r="E1200" s="1">
        <f>E1201+E1203</f>
        <v>0</v>
      </c>
      <c r="F1200" s="1">
        <f>F1201+F1203</f>
        <v>32508061814.880001</v>
      </c>
      <c r="H1200" t="b">
        <f t="shared" si="118"/>
        <v>1</v>
      </c>
      <c r="I1200" t="str">
        <f t="shared" si="119"/>
        <v>00</v>
      </c>
    </row>
    <row r="1201" spans="1:9">
      <c r="A1201" t="str">
        <f t="shared" si="120"/>
        <v>2.2.3.1.0.00.00 - Fornecedores Nacionais a Longo Prazo</v>
      </c>
      <c r="B1201" s="5" t="s">
        <v>2561</v>
      </c>
      <c r="C1201" s="4">
        <v>32504139945.48</v>
      </c>
      <c r="D1201" s="1"/>
      <c r="E1201" s="1">
        <f>E1202</f>
        <v>0</v>
      </c>
      <c r="F1201" s="1">
        <f>F1202</f>
        <v>32504139945.48</v>
      </c>
      <c r="H1201" t="b">
        <f t="shared" si="118"/>
        <v>1</v>
      </c>
      <c r="I1201" t="str">
        <f t="shared" si="119"/>
        <v>00</v>
      </c>
    </row>
    <row r="1202" spans="1:9" ht="25.5">
      <c r="A1202" t="str">
        <f t="shared" si="120"/>
        <v>2.2.3.1.1.00.00 - Fornecedores Nacionais a Longo Prazo - 
 Consolidação</v>
      </c>
      <c r="B1202" s="3" t="s">
        <v>2562</v>
      </c>
      <c r="C1202" s="6">
        <v>32504139945.48</v>
      </c>
      <c r="D1202" s="1"/>
      <c r="E1202" s="1">
        <f>SUMIF(A1202:B1202,"*intra*",C1202:D1202)+SUMIF(A1202:B1202,"*inter*",C1202:D1202)</f>
        <v>0</v>
      </c>
      <c r="F1202" s="1">
        <f>SUMIF(A1202:B1202,"*consolidação*",C1202:D1202)</f>
        <v>32504139945.48</v>
      </c>
      <c r="H1202" t="b">
        <f t="shared" si="118"/>
        <v>1</v>
      </c>
      <c r="I1202" t="str">
        <f t="shared" si="119"/>
        <v>00</v>
      </c>
    </row>
    <row r="1203" spans="1:9">
      <c r="A1203" t="str">
        <f t="shared" si="120"/>
        <v>2.2.3.2.0.00.00 - Fornecedores Estrangeiros a Longo Prazo</v>
      </c>
      <c r="B1203" s="5" t="s">
        <v>2563</v>
      </c>
      <c r="C1203" s="4">
        <v>3921869.4</v>
      </c>
      <c r="D1203" s="1"/>
      <c r="E1203" s="1">
        <f>E1204</f>
        <v>0</v>
      </c>
      <c r="F1203" s="1">
        <f>F1204</f>
        <v>3921869.4</v>
      </c>
      <c r="H1203" t="b">
        <f t="shared" si="118"/>
        <v>1</v>
      </c>
      <c r="I1203" t="str">
        <f t="shared" si="119"/>
        <v>00</v>
      </c>
    </row>
    <row r="1204" spans="1:9" ht="25.5">
      <c r="A1204" t="str">
        <f t="shared" si="120"/>
        <v>2.2.3.2.1.00.00 - Fornecedores Estrangeiros a Longo Prazo - 
 Consolidação</v>
      </c>
      <c r="B1204" s="3" t="s">
        <v>2564</v>
      </c>
      <c r="C1204" s="6">
        <v>3921869.4</v>
      </c>
      <c r="D1204" s="1"/>
      <c r="E1204" s="1">
        <f>SUMIF(A1204:B1204,"*intra*",C1204:D1204)+SUMIF(A1204:B1204,"*inter*",C1204:D1204)</f>
        <v>0</v>
      </c>
      <c r="F1204" s="1">
        <f>SUMIF(A1204:B1204,"*consolidação*",C1204:D1204)</f>
        <v>3921869.4</v>
      </c>
      <c r="H1204" t="b">
        <f t="shared" si="118"/>
        <v>1</v>
      </c>
      <c r="I1204" t="str">
        <f t="shared" si="119"/>
        <v>00</v>
      </c>
    </row>
    <row r="1205" spans="1:9">
      <c r="A1205" t="str">
        <f t="shared" si="120"/>
        <v>2.2.4.0.0.00.00 - Obrigações Fiscais a Longo Prazo</v>
      </c>
      <c r="B1205" s="5" t="s">
        <v>2565</v>
      </c>
      <c r="C1205" s="4">
        <v>5119749372.5500002</v>
      </c>
      <c r="D1205" s="1"/>
      <c r="E1205" s="1">
        <f>E1206+E1210+E1214</f>
        <v>4984811500.0500002</v>
      </c>
      <c r="F1205" s="1">
        <f>F1206+F1210+F1214</f>
        <v>134937872.5</v>
      </c>
      <c r="H1205" t="b">
        <f t="shared" si="118"/>
        <v>1</v>
      </c>
      <c r="I1205" t="str">
        <f t="shared" si="119"/>
        <v>00</v>
      </c>
    </row>
    <row r="1206" spans="1:9">
      <c r="A1206" t="str">
        <f t="shared" si="120"/>
        <v>2.2.4.1.0.00.00 - Obrigações Fiscais a Longo Prazo com a União</v>
      </c>
      <c r="B1206" s="3" t="s">
        <v>2566</v>
      </c>
      <c r="C1206" s="6">
        <v>3509122863.1599998</v>
      </c>
      <c r="D1206" s="1"/>
      <c r="E1206" s="1">
        <f>E1207+E1208+E1209</f>
        <v>3397824362</v>
      </c>
      <c r="F1206" s="1">
        <f>F1207+F1208+F1209</f>
        <v>111298501.16</v>
      </c>
      <c r="H1206" t="b">
        <f t="shared" si="118"/>
        <v>1</v>
      </c>
      <c r="I1206" t="str">
        <f t="shared" si="119"/>
        <v>00</v>
      </c>
    </row>
    <row r="1207" spans="1:9" ht="25.5">
      <c r="A1207" t="str">
        <f t="shared" si="120"/>
        <v>2.2.4.1.1.00.00 - Obrigações Fiscais a Longo Prazo com a União - 
 Consolidação</v>
      </c>
      <c r="B1207" s="5" t="s">
        <v>2567</v>
      </c>
      <c r="C1207" s="4">
        <v>111298501.16</v>
      </c>
      <c r="D1207" s="1"/>
      <c r="E1207" s="1">
        <f>SUMIF(A1207:B1207,"*intra*",C1207:D1207)+SUMIF(A1207:B1207,"*inter*",C1207:D1207)</f>
        <v>0</v>
      </c>
      <c r="F1207" s="1">
        <f>SUMIF(A1207:B1207,"*consolidação*",C1207:D1207)</f>
        <v>111298501.16</v>
      </c>
      <c r="H1207" t="b">
        <f t="shared" si="118"/>
        <v>1</v>
      </c>
      <c r="I1207" t="str">
        <f t="shared" si="119"/>
        <v>00</v>
      </c>
    </row>
    <row r="1208" spans="1:9" ht="25.5">
      <c r="A1208" t="str">
        <f t="shared" si="120"/>
        <v>2.2.4.1.2.00.00 - Obrigações Fiscais a Longo Prazo com a União - 
 Intra OFSS</v>
      </c>
      <c r="B1208" s="3" t="s">
        <v>2568</v>
      </c>
      <c r="C1208" s="6"/>
      <c r="D1208" s="1"/>
      <c r="E1208" s="1">
        <f>SUMIF(A1208:B1208,"*intra*",C1208:D1208)+SUMIF(A1208:B1208,"*inter*",C1208:D1208)</f>
        <v>0</v>
      </c>
      <c r="F1208" s="1">
        <f>SUMIF(A1208:B1208,"*consolidação*",C1208:D1208)</f>
        <v>0</v>
      </c>
      <c r="H1208" t="b">
        <f t="shared" si="118"/>
        <v>1</v>
      </c>
      <c r="I1208" t="str">
        <f t="shared" si="119"/>
        <v>00</v>
      </c>
    </row>
    <row r="1209" spans="1:9" ht="25.5">
      <c r="A1209" t="str">
        <f t="shared" si="120"/>
        <v>2.2.4.1.3.00.00 - Obrigações Fiscais a Longo Prazo com a União - 
 Inter OFSS - União</v>
      </c>
      <c r="B1209" s="5" t="s">
        <v>2569</v>
      </c>
      <c r="C1209" s="4">
        <v>3397824362</v>
      </c>
      <c r="D1209" s="1"/>
      <c r="E1209" s="1">
        <f>SUMIF(A1209:B1209,"*intra*",C1209:D1209)+SUMIF(A1209:B1209,"*inter*",C1209:D1209)</f>
        <v>3397824362</v>
      </c>
      <c r="F1209" s="1">
        <f>SUMIF(A1209:B1209,"*consolidação*",C1209:D1209)</f>
        <v>0</v>
      </c>
      <c r="H1209" t="b">
        <f t="shared" si="118"/>
        <v>1</v>
      </c>
      <c r="I1209" t="str">
        <f t="shared" si="119"/>
        <v>00</v>
      </c>
    </row>
    <row r="1210" spans="1:9">
      <c r="A1210" t="str">
        <f t="shared" si="120"/>
        <v>2.2.4.2.0.00.00 - Obrigações Fiscais a Longo Prazo com os Estados</v>
      </c>
      <c r="B1210" s="3" t="s">
        <v>2570</v>
      </c>
      <c r="C1210" s="6">
        <v>1094156547.46</v>
      </c>
      <c r="D1210" s="1"/>
      <c r="E1210" s="1">
        <f>E1211+E1212+E1213</f>
        <v>1090458851.24</v>
      </c>
      <c r="F1210" s="1">
        <f>F1211+F1212+F1213</f>
        <v>3697696.22</v>
      </c>
      <c r="H1210" t="b">
        <f t="shared" si="118"/>
        <v>1</v>
      </c>
      <c r="I1210" t="str">
        <f t="shared" si="119"/>
        <v>00</v>
      </c>
    </row>
    <row r="1211" spans="1:9" ht="25.5">
      <c r="A1211" t="str">
        <f t="shared" si="120"/>
        <v>2.2.4.2.1.00.00 - Obrigações Fiscais a Longo Prazo com os Estados - 
 Consolidação</v>
      </c>
      <c r="B1211" s="5" t="s">
        <v>2571</v>
      </c>
      <c r="C1211" s="4">
        <v>3697696.22</v>
      </c>
      <c r="D1211" s="1"/>
      <c r="E1211" s="1">
        <f>SUMIF(A1211:B1211,"*intra*",C1211:D1211)+SUMIF(A1211:B1211,"*inter*",C1211:D1211)</f>
        <v>0</v>
      </c>
      <c r="F1211" s="1">
        <f>SUMIF(A1211:B1211,"*consolidação*",C1211:D1211)</f>
        <v>3697696.22</v>
      </c>
      <c r="H1211" t="b">
        <f t="shared" si="118"/>
        <v>1</v>
      </c>
      <c r="I1211" t="str">
        <f t="shared" si="119"/>
        <v>00</v>
      </c>
    </row>
    <row r="1212" spans="1:9" ht="25.5">
      <c r="A1212" t="str">
        <f t="shared" si="120"/>
        <v>2.2.4.2.2.00.00 - Obrigações Fiscais a Longo Prazo com os Estados - 
 Intra OFSS</v>
      </c>
      <c r="B1212" s="3" t="s">
        <v>2572</v>
      </c>
      <c r="C1212" s="6">
        <v>1090458851.24</v>
      </c>
      <c r="D1212" s="1"/>
      <c r="E1212" s="1">
        <f>SUMIF(A1212:B1212,"*intra*",C1212:D1212)+SUMIF(A1212:B1212,"*inter*",C1212:D1212)</f>
        <v>1090458851.24</v>
      </c>
      <c r="F1212" s="1">
        <f>SUMIF(A1212:B1212,"*consolidação*",C1212:D1212)</f>
        <v>0</v>
      </c>
      <c r="H1212" t="b">
        <f t="shared" si="118"/>
        <v>1</v>
      </c>
      <c r="I1212" t="str">
        <f t="shared" si="119"/>
        <v>00</v>
      </c>
    </row>
    <row r="1213" spans="1:9" ht="25.5">
      <c r="A1213" t="str">
        <f t="shared" si="120"/>
        <v>2.2.4.2.4.00.00 - Obrigações Fiscais a Longo Prazo com os Estados - 
 Inter OFSS - Estado</v>
      </c>
      <c r="B1213" s="5" t="s">
        <v>2573</v>
      </c>
      <c r="C1213" s="4"/>
      <c r="D1213" s="1"/>
      <c r="E1213" s="1">
        <f>SUMIF(A1213:B1213,"*intra*",C1213:D1213)+SUMIF(A1213:B1213,"*inter*",C1213:D1213)</f>
        <v>0</v>
      </c>
      <c r="F1213" s="1">
        <f>SUMIF(A1213:B1213,"*consolidação*",C1213:D1213)</f>
        <v>0</v>
      </c>
      <c r="H1213" t="b">
        <f t="shared" si="118"/>
        <v>1</v>
      </c>
      <c r="I1213" t="str">
        <f t="shared" si="119"/>
        <v>00</v>
      </c>
    </row>
    <row r="1214" spans="1:9">
      <c r="A1214" t="str">
        <f t="shared" si="120"/>
        <v>2.2.4.3.0.00.00 - Obrigações Fiscais a Longo Prazo com os Municípios</v>
      </c>
      <c r="B1214" s="3" t="s">
        <v>2574</v>
      </c>
      <c r="C1214" s="6">
        <v>516469961.93000001</v>
      </c>
      <c r="D1214" s="1"/>
      <c r="E1214" s="1">
        <f>E1215+E1216+E1217</f>
        <v>496528286.81</v>
      </c>
      <c r="F1214" s="1">
        <f>F1215+F1216+F1217</f>
        <v>19941675.120000001</v>
      </c>
      <c r="H1214" t="b">
        <f t="shared" si="118"/>
        <v>1</v>
      </c>
      <c r="I1214" t="str">
        <f t="shared" si="119"/>
        <v>00</v>
      </c>
    </row>
    <row r="1215" spans="1:9" ht="25.5">
      <c r="A1215" t="str">
        <f t="shared" si="120"/>
        <v>2.2.4.3.1.00.00 - Obrigações Fiscais a Longo Prazo com os Municípios 
 - Consolidação</v>
      </c>
      <c r="B1215" s="5" t="s">
        <v>2575</v>
      </c>
      <c r="C1215" s="4">
        <v>19941675.120000001</v>
      </c>
      <c r="D1215" s="1"/>
      <c r="E1215" s="1">
        <f>SUMIF(A1215:B1215,"*intra*",C1215:D1215)+SUMIF(A1215:B1215,"*inter*",C1215:D1215)</f>
        <v>0</v>
      </c>
      <c r="F1215" s="1">
        <f>SUMIF(A1215:B1215,"*consolidação*",C1215:D1215)</f>
        <v>19941675.120000001</v>
      </c>
      <c r="H1215" t="b">
        <f t="shared" si="118"/>
        <v>1</v>
      </c>
      <c r="I1215" t="str">
        <f t="shared" si="119"/>
        <v>00</v>
      </c>
    </row>
    <row r="1216" spans="1:9" ht="25.5">
      <c r="A1216" t="str">
        <f t="shared" si="120"/>
        <v>2.2.4.3.2.00.00 - Obrigações Fiscais a Longo Prazo com os Municípios 
 - Intra OFSS</v>
      </c>
      <c r="B1216" s="3" t="s">
        <v>2576</v>
      </c>
      <c r="C1216" s="6"/>
      <c r="D1216" s="1"/>
      <c r="E1216" s="1">
        <f>SUMIF(A1216:B1216,"*intra*",C1216:D1216)+SUMIF(A1216:B1216,"*inter*",C1216:D1216)</f>
        <v>0</v>
      </c>
      <c r="F1216" s="1">
        <f>SUMIF(A1216:B1216,"*consolidação*",C1216:D1216)</f>
        <v>0</v>
      </c>
      <c r="H1216" t="b">
        <f t="shared" si="118"/>
        <v>1</v>
      </c>
      <c r="I1216" t="str">
        <f t="shared" si="119"/>
        <v>00</v>
      </c>
    </row>
    <row r="1217" spans="1:9" ht="25.5">
      <c r="A1217" t="str">
        <f t="shared" si="120"/>
        <v>2.2.4.3.5.00.00 - Obrigações Fiscais a Longo Prazo com os Municípios 
 - Inter OFSS - Município</v>
      </c>
      <c r="B1217" s="5" t="s">
        <v>2577</v>
      </c>
      <c r="C1217" s="4">
        <v>496528286.81</v>
      </c>
      <c r="D1217" s="1"/>
      <c r="E1217" s="1">
        <f>SUMIF(A1217:B1217,"*intra*",C1217:D1217)+SUMIF(A1217:B1217,"*inter*",C1217:D1217)</f>
        <v>496528286.81</v>
      </c>
      <c r="F1217" s="1">
        <f>SUMIF(A1217:B1217,"*consolidação*",C1217:D1217)</f>
        <v>0</v>
      </c>
      <c r="H1217" t="b">
        <f t="shared" si="118"/>
        <v>1</v>
      </c>
      <c r="I1217" t="str">
        <f t="shared" si="119"/>
        <v>00</v>
      </c>
    </row>
    <row r="1218" spans="1:9">
      <c r="A1218" t="str">
        <f t="shared" si="120"/>
        <v>2.2.7.0.0.00.00 - Provisões a Longo Prazo</v>
      </c>
      <c r="B1218" s="3" t="s">
        <v>2578</v>
      </c>
      <c r="C1218" s="6">
        <v>1188903378158.02</v>
      </c>
      <c r="D1218" s="1"/>
      <c r="E1218" s="1">
        <f>E1219+E1221+E1230+E1232+E1234+E1238+E1240+E1242</f>
        <v>0</v>
      </c>
      <c r="F1218" s="1">
        <f>F1219+F1221+F1230+F1232+F1234+F1238+F1240+F1242</f>
        <v>1188903378158.0198</v>
      </c>
      <c r="H1218" t="b">
        <f t="shared" si="118"/>
        <v>1</v>
      </c>
      <c r="I1218" t="str">
        <f t="shared" si="119"/>
        <v>00</v>
      </c>
    </row>
    <row r="1219" spans="1:9">
      <c r="A1219" t="str">
        <f t="shared" si="120"/>
        <v>2.2.7.1.0.00.00 - Provisão para Riscos Trabalhistas a Longo Prazo</v>
      </c>
      <c r="B1219" s="5" t="s">
        <v>2579</v>
      </c>
      <c r="C1219" s="4">
        <v>2476190941.3299999</v>
      </c>
      <c r="D1219" s="1"/>
      <c r="E1219" s="1">
        <f>E1220</f>
        <v>0</v>
      </c>
      <c r="F1219" s="1">
        <f>F1220</f>
        <v>2476190941.3299999</v>
      </c>
      <c r="H1219" t="b">
        <f t="shared" si="118"/>
        <v>1</v>
      </c>
      <c r="I1219" t="str">
        <f t="shared" si="119"/>
        <v>00</v>
      </c>
    </row>
    <row r="1220" spans="1:9" ht="25.5">
      <c r="A1220" t="str">
        <f t="shared" si="120"/>
        <v>2.2.7.1.1.00.00 - Provisão para Riscos Trabalhistas a Longo Prazo - 
 Consolidação</v>
      </c>
      <c r="B1220" s="3" t="s">
        <v>2580</v>
      </c>
      <c r="C1220" s="6">
        <v>2476190941.3299999</v>
      </c>
      <c r="D1220" s="1"/>
      <c r="E1220" s="1">
        <f>SUMIF(A1220:B1220,"*intra*",C1220:D1220)+SUMIF(A1220:B1220,"*inter*",C1220:D1220)</f>
        <v>0</v>
      </c>
      <c r="F1220" s="1">
        <f>SUMIF(A1220:B1220,"*consolidação*",C1220:D1220)</f>
        <v>2476190941.3299999</v>
      </c>
      <c r="H1220" t="b">
        <f t="shared" si="118"/>
        <v>1</v>
      </c>
      <c r="I1220" t="str">
        <f t="shared" si="119"/>
        <v>00</v>
      </c>
    </row>
    <row r="1221" spans="1:9">
      <c r="A1221" t="str">
        <f t="shared" si="120"/>
        <v>2.2.7.2.0.00.00 - Provisões Matemáticas Previdenciárias a Longo Prazo</v>
      </c>
      <c r="B1221" s="5" t="s">
        <v>2581</v>
      </c>
      <c r="C1221" s="4">
        <v>1165350392744.6899</v>
      </c>
      <c r="D1221" s="1"/>
      <c r="E1221" s="1">
        <f>E1222</f>
        <v>0</v>
      </c>
      <c r="F1221" s="1">
        <f>F1222</f>
        <v>1165350392744.6899</v>
      </c>
      <c r="H1221" t="b">
        <f t="shared" si="118"/>
        <v>1</v>
      </c>
      <c r="I1221" t="str">
        <f t="shared" si="119"/>
        <v>00</v>
      </c>
    </row>
    <row r="1222" spans="1:9" ht="25.5">
      <c r="A1222" t="str">
        <f t="shared" si="120"/>
        <v>2.2.7.2.1.00.00 - Provisões Matemáticas Previdenciárias a Longo 
 Prazo - Consolidação</v>
      </c>
      <c r="B1222" s="3" t="s">
        <v>2582</v>
      </c>
      <c r="C1222" s="6">
        <v>1165350392744.6899</v>
      </c>
      <c r="D1222" s="1"/>
      <c r="E1222" s="1">
        <f t="shared" ref="E1222:E1229" si="121">SUMIF(A1222:B1222,"*intra*",C1222:D1222)+SUMIF(A1222:B1222,"*inter*",C1222:D1222)</f>
        <v>0</v>
      </c>
      <c r="F1222" s="1">
        <f t="shared" ref="F1222:F1229" si="122">SUMIF(A1222:B1222,"*consolidação*",C1222:D1222)</f>
        <v>1165350392744.6899</v>
      </c>
      <c r="G1222" s="14"/>
      <c r="H1222" t="b">
        <f t="shared" si="118"/>
        <v>1</v>
      </c>
      <c r="I1222" t="str">
        <f t="shared" si="119"/>
        <v>00</v>
      </c>
    </row>
    <row r="1223" spans="1:9" ht="25.5">
      <c r="A1223" t="str">
        <f t="shared" si="120"/>
        <v>2.2.7.2.1.01.00 - Plano Financeiro - Provisões de Benefícios 
 Concedidos</v>
      </c>
      <c r="B1223" s="5" t="s">
        <v>2583</v>
      </c>
      <c r="C1223" s="4">
        <v>464417322046.82001</v>
      </c>
      <c r="D1223" s="1"/>
      <c r="E1223" s="1">
        <f t="shared" si="121"/>
        <v>0</v>
      </c>
      <c r="F1223" s="1">
        <f t="shared" si="122"/>
        <v>0</v>
      </c>
      <c r="H1223" t="b">
        <f t="shared" si="118"/>
        <v>1</v>
      </c>
      <c r="I1223" t="str">
        <f t="shared" si="119"/>
        <v>01</v>
      </c>
    </row>
    <row r="1224" spans="1:9" ht="25.5">
      <c r="A1224" t="str">
        <f t="shared" si="120"/>
        <v>2.2.7.2.1.02.00 - Plano Financeiro - Provisões de Benefícios a 
 Conceder</v>
      </c>
      <c r="B1224" s="3" t="s">
        <v>2584</v>
      </c>
      <c r="C1224" s="6">
        <v>393723258973.84003</v>
      </c>
      <c r="D1224" s="1"/>
      <c r="E1224" s="1">
        <f t="shared" si="121"/>
        <v>0</v>
      </c>
      <c r="F1224" s="1">
        <f t="shared" si="122"/>
        <v>0</v>
      </c>
      <c r="H1224" t="b">
        <f t="shared" si="118"/>
        <v>1</v>
      </c>
      <c r="I1224" t="str">
        <f t="shared" si="119"/>
        <v>02</v>
      </c>
    </row>
    <row r="1225" spans="1:9" ht="25.5">
      <c r="A1225" t="str">
        <f t="shared" si="120"/>
        <v>2.2.7.2.1.03.00 - Plano Previdenciário - Provisões de Benefícios 
 Concedidos</v>
      </c>
      <c r="B1225" s="5" t="s">
        <v>2585</v>
      </c>
      <c r="C1225" s="4">
        <v>192412302243.81</v>
      </c>
      <c r="D1225" s="1"/>
      <c r="E1225" s="1">
        <f t="shared" si="121"/>
        <v>0</v>
      </c>
      <c r="F1225" s="1">
        <f t="shared" si="122"/>
        <v>0</v>
      </c>
      <c r="H1225" t="b">
        <f t="shared" si="118"/>
        <v>1</v>
      </c>
      <c r="I1225" t="str">
        <f t="shared" si="119"/>
        <v>03</v>
      </c>
    </row>
    <row r="1226" spans="1:9" ht="25.5">
      <c r="A1226" t="str">
        <f t="shared" si="120"/>
        <v>2.2.7.2.1.04.00 - Plano Previdenciário - Provisões de Benefícios a 
 Conceder</v>
      </c>
      <c r="B1226" s="3" t="s">
        <v>2586</v>
      </c>
      <c r="C1226" s="6">
        <v>161062947187.35999</v>
      </c>
      <c r="D1226" s="1"/>
      <c r="E1226" s="1">
        <f t="shared" si="121"/>
        <v>0</v>
      </c>
      <c r="F1226" s="1">
        <f t="shared" si="122"/>
        <v>0</v>
      </c>
      <c r="H1226" t="b">
        <f t="shared" si="118"/>
        <v>1</v>
      </c>
      <c r="I1226" t="str">
        <f t="shared" si="119"/>
        <v>04</v>
      </c>
    </row>
    <row r="1227" spans="1:9">
      <c r="A1227" t="str">
        <f t="shared" si="120"/>
        <v>2.2.7.2.1.05.00 - Plano Previdenciário - Plano de Amortização</v>
      </c>
      <c r="B1227" s="5" t="s">
        <v>2587</v>
      </c>
      <c r="C1227" s="4">
        <v>-887060301.13999999</v>
      </c>
      <c r="D1227" s="1"/>
      <c r="E1227" s="1">
        <f t="shared" si="121"/>
        <v>0</v>
      </c>
      <c r="F1227" s="1">
        <f t="shared" si="122"/>
        <v>0</v>
      </c>
      <c r="H1227" t="b">
        <f t="shared" si="118"/>
        <v>1</v>
      </c>
      <c r="I1227" t="str">
        <f t="shared" si="119"/>
        <v>05</v>
      </c>
    </row>
    <row r="1228" spans="1:9" ht="25.5">
      <c r="A1228" t="str">
        <f t="shared" si="120"/>
        <v>2.2.7.2.1.06.00 - Provisões Atuariais para Ajustes do Plano 
 Financeiro</v>
      </c>
      <c r="B1228" s="3" t="s">
        <v>2588</v>
      </c>
      <c r="C1228" s="6"/>
      <c r="D1228" s="1"/>
      <c r="E1228" s="1">
        <f t="shared" si="121"/>
        <v>0</v>
      </c>
      <c r="F1228" s="1">
        <f t="shared" si="122"/>
        <v>0</v>
      </c>
      <c r="H1228" t="b">
        <f t="shared" ref="H1228:H1294" si="123">IF(I1228="00",C1228=E1228+F1228,TRUE)</f>
        <v>1</v>
      </c>
      <c r="I1228" t="str">
        <f t="shared" si="119"/>
        <v>06</v>
      </c>
    </row>
    <row r="1229" spans="1:9" ht="25.5">
      <c r="A1229" t="str">
        <f t="shared" si="120"/>
        <v>2.2.7.2.1.07.00 - Provisões Atuariais para Ajustes do Plano 
 Previdenciário</v>
      </c>
      <c r="B1229" s="5" t="s">
        <v>2589</v>
      </c>
      <c r="C1229" s="4">
        <v>-45378377406</v>
      </c>
      <c r="D1229" s="1"/>
      <c r="E1229" s="1">
        <f t="shared" si="121"/>
        <v>0</v>
      </c>
      <c r="F1229" s="1">
        <f t="shared" si="122"/>
        <v>0</v>
      </c>
      <c r="H1229" t="b">
        <f t="shared" si="123"/>
        <v>1</v>
      </c>
      <c r="I1229" t="str">
        <f t="shared" ref="I1229:I1295" si="124">MID(A1229,11,2)</f>
        <v>07</v>
      </c>
    </row>
    <row r="1230" spans="1:9">
      <c r="A1230" t="str">
        <f t="shared" si="120"/>
        <v>2.2.7.3.0.00.00 - Provisão para Riscos Fiscais a Longo Prazo</v>
      </c>
      <c r="B1230" s="3" t="s">
        <v>2590</v>
      </c>
      <c r="C1230" s="6">
        <v>134717464.90000001</v>
      </c>
      <c r="D1230" s="1"/>
      <c r="E1230" s="1">
        <f>E1231</f>
        <v>0</v>
      </c>
      <c r="F1230" s="1">
        <f>F1231</f>
        <v>134717464.90000001</v>
      </c>
      <c r="H1230" t="b">
        <f t="shared" si="123"/>
        <v>1</v>
      </c>
      <c r="I1230" t="str">
        <f t="shared" si="124"/>
        <v>00</v>
      </c>
    </row>
    <row r="1231" spans="1:9" ht="25.5">
      <c r="A1231" t="str">
        <f t="shared" si="120"/>
        <v>2.2.7.3.1.00.00 - Provisão para Riscos Fiscais a Longo Prazo - 
 Consolidação</v>
      </c>
      <c r="B1231" s="5" t="s">
        <v>2591</v>
      </c>
      <c r="C1231" s="4">
        <v>134717464.90000001</v>
      </c>
      <c r="D1231" s="1"/>
      <c r="E1231" s="1">
        <f>SUMIF(A1231:B1231,"*intra*",C1231:D1231)+SUMIF(A1231:B1231,"*inter*",C1231:D1231)</f>
        <v>0</v>
      </c>
      <c r="F1231" s="1">
        <f>SUMIF(A1231:B1231,"*consolidação*",C1231:D1231)</f>
        <v>134717464.90000001</v>
      </c>
      <c r="H1231" t="b">
        <f t="shared" si="123"/>
        <v>1</v>
      </c>
      <c r="I1231" t="str">
        <f t="shared" si="124"/>
        <v>00</v>
      </c>
    </row>
    <row r="1232" spans="1:9">
      <c r="A1232" t="str">
        <f t="shared" si="120"/>
        <v>2.2.7.4.0.00.00 - Provisão para Riscos Cíveis a Longo Prazo</v>
      </c>
      <c r="B1232" s="3" t="s">
        <v>2592</v>
      </c>
      <c r="C1232" s="6">
        <v>2947000364.6300001</v>
      </c>
      <c r="D1232" s="1"/>
      <c r="E1232" s="1">
        <f>E1233</f>
        <v>0</v>
      </c>
      <c r="F1232" s="1">
        <f>F1233</f>
        <v>2947000364.6300001</v>
      </c>
      <c r="H1232" t="b">
        <f t="shared" si="123"/>
        <v>1</v>
      </c>
      <c r="I1232" t="str">
        <f t="shared" si="124"/>
        <v>00</v>
      </c>
    </row>
    <row r="1233" spans="1:9" ht="25.5">
      <c r="A1233" t="str">
        <f t="shared" si="120"/>
        <v>2.2.7.4.1.00.00 - Provisão para Riscos Cíveis a Longo Prazo - 
 Consolidação</v>
      </c>
      <c r="B1233" s="5" t="s">
        <v>2593</v>
      </c>
      <c r="C1233" s="4">
        <v>2947000364.6300001</v>
      </c>
      <c r="D1233" s="1"/>
      <c r="E1233" s="1">
        <f>SUMIF(A1233:B1233,"*intra*",C1233:D1233)+SUMIF(A1233:B1233,"*inter*",C1233:D1233)</f>
        <v>0</v>
      </c>
      <c r="F1233" s="1">
        <f>SUMIF(A1233:B1233,"*consolidação*",C1233:D1233)</f>
        <v>2947000364.6300001</v>
      </c>
      <c r="H1233" t="b">
        <f t="shared" si="123"/>
        <v>1</v>
      </c>
      <c r="I1233" t="str">
        <f t="shared" si="124"/>
        <v>00</v>
      </c>
    </row>
    <row r="1234" spans="1:9">
      <c r="A1234" t="str">
        <f t="shared" si="120"/>
        <v>2.2.7.5.0.00.00 - Provisão para Repartição de Créditos a Longo Prazo</v>
      </c>
      <c r="B1234" s="3" t="s">
        <v>2594</v>
      </c>
      <c r="C1234" s="6"/>
      <c r="D1234" s="1"/>
      <c r="E1234" s="1">
        <f>E1235+E1236+E1237</f>
        <v>0</v>
      </c>
      <c r="F1234" s="1">
        <f>F1235+F1236+F1237</f>
        <v>0</v>
      </c>
      <c r="H1234" t="b">
        <f t="shared" si="123"/>
        <v>1</v>
      </c>
      <c r="I1234" t="str">
        <f t="shared" si="124"/>
        <v>00</v>
      </c>
    </row>
    <row r="1235" spans="1:9" ht="25.5">
      <c r="A1235" t="str">
        <f t="shared" si="120"/>
        <v>2.2.7.5.3.00.00 - Provisão para Repartição de Créditos a Longo Prazo 
 - Inter OFSS - União</v>
      </c>
      <c r="B1235" s="3" t="s">
        <v>2595</v>
      </c>
      <c r="C1235" s="4"/>
      <c r="D1235" s="1"/>
      <c r="E1235" s="1">
        <f>SUMIF(A1235:B1235,"*intra*",C1235:D1235)+SUMIF(A1235:B1235,"*inter*",C1235:D1235)</f>
        <v>0</v>
      </c>
      <c r="F1235" s="1">
        <f>SUMIF(A1235:B1235,"*consolidação*",C1235:D1235)</f>
        <v>0</v>
      </c>
      <c r="H1235" t="b">
        <f t="shared" si="123"/>
        <v>1</v>
      </c>
      <c r="I1235" t="str">
        <f t="shared" si="124"/>
        <v>00</v>
      </c>
    </row>
    <row r="1236" spans="1:9" ht="25.5">
      <c r="A1236" t="str">
        <f t="shared" si="120"/>
        <v>2.2.7.5.4.00.00 - Provisão para Repartição de Créditos a Longo Prazo 
 - Inter OFSS - Estado</v>
      </c>
      <c r="B1236" s="5" t="s">
        <v>2596</v>
      </c>
      <c r="C1236" s="6"/>
      <c r="D1236" s="1"/>
      <c r="E1236" s="1">
        <f>SUMIF(A1236:B1236,"*intra*",C1236:D1236)+SUMIF(A1236:B1236,"*inter*",C1236:D1236)</f>
        <v>0</v>
      </c>
      <c r="F1236" s="1">
        <f>SUMIF(A1236:B1236,"*consolidação*",C1236:D1236)</f>
        <v>0</v>
      </c>
      <c r="H1236" t="b">
        <f t="shared" si="123"/>
        <v>1</v>
      </c>
      <c r="I1236" t="str">
        <f t="shared" si="124"/>
        <v>00</v>
      </c>
    </row>
    <row r="1237" spans="1:9" ht="25.5">
      <c r="A1237" t="str">
        <f t="shared" si="120"/>
        <v>2.2.7.5.5.00.00 - Provisão para Repartição de Créditos a Longo Prazo 
 - Inter OFSS - Município</v>
      </c>
      <c r="B1237" s="3" t="s">
        <v>2597</v>
      </c>
      <c r="C1237" s="4"/>
      <c r="D1237" s="1"/>
      <c r="E1237" s="1">
        <f>SUMIF(A1237:B1237,"*intra*",C1237:D1237)+SUMIF(A1237:B1237,"*inter*",C1237:D1237)</f>
        <v>0</v>
      </c>
      <c r="F1237" s="1">
        <f>SUMIF(A1237:B1237,"*consolidação*",C1237:D1237)</f>
        <v>0</v>
      </c>
      <c r="H1237" t="b">
        <f t="shared" si="123"/>
        <v>1</v>
      </c>
      <c r="I1237" t="str">
        <f t="shared" si="124"/>
        <v>00</v>
      </c>
    </row>
    <row r="1238" spans="1:9" ht="25.5">
      <c r="A1238" t="str">
        <f t="shared" si="120"/>
        <v>2.2.7.6.0.00.00 - Provisão para Riscos Decorrentes de Contratos de 
 PPP a Longo Prazo</v>
      </c>
      <c r="B1238" s="5" t="s">
        <v>2598</v>
      </c>
      <c r="C1238" s="6"/>
      <c r="D1238" s="1"/>
      <c r="E1238" s="1">
        <f>E1239</f>
        <v>0</v>
      </c>
      <c r="F1238" s="1">
        <f>F1239</f>
        <v>0</v>
      </c>
      <c r="H1238" t="b">
        <f t="shared" si="123"/>
        <v>1</v>
      </c>
      <c r="I1238" t="str">
        <f t="shared" si="124"/>
        <v>00</v>
      </c>
    </row>
    <row r="1239" spans="1:9" ht="25.5">
      <c r="A1239" t="str">
        <f t="shared" si="120"/>
        <v>2.2.7.6.1.00.00 - Provisão para Riscos Decorrentes de Contratos de 
 PPP a Longo Prazo - Consolidação OFSS</v>
      </c>
      <c r="B1239" s="3" t="s">
        <v>2599</v>
      </c>
      <c r="C1239" s="4"/>
      <c r="D1239" s="1"/>
      <c r="E1239" s="1">
        <f>SUMIF(A1239:B1239,"*intra*",C1239:D1239)+SUMIF(A1239:B1239,"*inter*",C1239:D1239)</f>
        <v>0</v>
      </c>
      <c r="F1239" s="1">
        <f>SUMIF(A1239:B1239,"*consolidação*",C1239:D1239)</f>
        <v>0</v>
      </c>
      <c r="H1239" t="b">
        <f t="shared" si="123"/>
        <v>1</v>
      </c>
      <c r="I1239" t="str">
        <f t="shared" si="124"/>
        <v>00</v>
      </c>
    </row>
    <row r="1240" spans="1:9">
      <c r="A1240" t="str">
        <f t="shared" si="120"/>
        <v>2.2.7.7.0.00.00 - Provisão para Obrigações Decorrentes da Atuação 
 Governamental a Longo Prazo</v>
      </c>
      <c r="B1240" s="60" t="s">
        <v>5637</v>
      </c>
      <c r="C1240" s="6"/>
      <c r="D1240" s="1"/>
      <c r="E1240" s="1">
        <f>E1241</f>
        <v>0</v>
      </c>
      <c r="F1240" s="1">
        <f>F1241</f>
        <v>0</v>
      </c>
      <c r="H1240" t="b">
        <f t="shared" si="123"/>
        <v>1</v>
      </c>
      <c r="I1240" t="str">
        <f t="shared" si="124"/>
        <v>00</v>
      </c>
    </row>
    <row r="1241" spans="1:9" ht="25.5">
      <c r="A1241" t="str">
        <f t="shared" si="120"/>
        <v>2.2.7.7.1.00.00 - Provisão para Obrigações Decorrentes da Atuação 
Governamental a Longo Prazo - Consolidação</v>
      </c>
      <c r="B1241" s="39" t="s">
        <v>2600</v>
      </c>
      <c r="C1241" s="4"/>
      <c r="D1241" s="1"/>
      <c r="E1241" s="1">
        <f t="shared" ref="E1241" si="125">SUMIF(A1241:B1241,"*intra*",C1241:D1241)+SUMIF(A1241:B1241,"*inter*",C1241:D1241)</f>
        <v>0</v>
      </c>
      <c r="F1241" s="1">
        <f t="shared" ref="F1241" si="126">SUMIF(A1241:B1241,"*consolidação*",C1241:D1241)</f>
        <v>0</v>
      </c>
      <c r="H1241" t="b">
        <f t="shared" si="123"/>
        <v>1</v>
      </c>
      <c r="I1241" t="str">
        <f t="shared" si="124"/>
        <v>00</v>
      </c>
    </row>
    <row r="1242" spans="1:9">
      <c r="A1242" t="str">
        <f t="shared" si="120"/>
        <v>2.2.7.9.0.00.00 - Outras Provisões a Longo Prazo</v>
      </c>
      <c r="B1242" s="5" t="s">
        <v>2601</v>
      </c>
      <c r="C1242" s="6">
        <v>17995076642.470001</v>
      </c>
      <c r="D1242" s="1"/>
      <c r="E1242" s="1">
        <f>E1243</f>
        <v>0</v>
      </c>
      <c r="F1242" s="1">
        <f>F1243</f>
        <v>17995076642.470001</v>
      </c>
      <c r="H1242" t="b">
        <f t="shared" si="123"/>
        <v>1</v>
      </c>
      <c r="I1242" t="str">
        <f t="shared" si="124"/>
        <v>00</v>
      </c>
    </row>
    <row r="1243" spans="1:9">
      <c r="A1243" t="str">
        <f t="shared" si="120"/>
        <v>2.2.7.9.1.00.00 - Outras Provisões a Longo Prazo - Consolidação</v>
      </c>
      <c r="B1243" s="3" t="s">
        <v>2602</v>
      </c>
      <c r="C1243" s="4">
        <v>17995076642.470001</v>
      </c>
      <c r="D1243" s="1"/>
      <c r="E1243" s="1">
        <f>SUMIF(A1243:B1243,"*intra*",C1243:D1243)+SUMIF(A1243:B1243,"*inter*",C1243:D1243)</f>
        <v>0</v>
      </c>
      <c r="F1243" s="1">
        <f>SUMIF(A1243:B1243,"*consolidação*",C1243:D1243)</f>
        <v>17995076642.470001</v>
      </c>
      <c r="H1243" t="b">
        <f t="shared" si="123"/>
        <v>1</v>
      </c>
      <c r="I1243" t="str">
        <f t="shared" si="124"/>
        <v>00</v>
      </c>
    </row>
    <row r="1244" spans="1:9">
      <c r="A1244" t="str">
        <f t="shared" si="120"/>
        <v>2.2.8.0.0.00.00 - Demais Obrigações a Longo Prazo</v>
      </c>
      <c r="B1244" s="5" t="s">
        <v>2603</v>
      </c>
      <c r="C1244" s="6">
        <v>34846850131.330002</v>
      </c>
      <c r="D1244" s="1"/>
      <c r="E1244" s="1">
        <f>E1245+E1247+E1249+E1251+E1255+E1257</f>
        <v>0</v>
      </c>
      <c r="F1244" s="1">
        <f>F1245+F1247+F1249+F1251+F1253+F1255+F1257</f>
        <v>34846850131.330002</v>
      </c>
      <c r="H1244" t="b">
        <f t="shared" si="123"/>
        <v>1</v>
      </c>
      <c r="I1244" t="str">
        <f t="shared" si="124"/>
        <v>00</v>
      </c>
    </row>
    <row r="1245" spans="1:9">
      <c r="A1245" t="str">
        <f t="shared" si="120"/>
        <v>2.2.8.1.0.00.00 - Adiantamentos de Clientes a Longo Prazo</v>
      </c>
      <c r="B1245" s="3" t="s">
        <v>2604</v>
      </c>
      <c r="C1245" s="4">
        <v>343400635.48000002</v>
      </c>
      <c r="D1245" s="1"/>
      <c r="E1245" s="1">
        <f>E1246</f>
        <v>0</v>
      </c>
      <c r="F1245" s="1">
        <f>F1246</f>
        <v>343400635.48000002</v>
      </c>
      <c r="H1245" t="b">
        <f t="shared" si="123"/>
        <v>1</v>
      </c>
      <c r="I1245" t="str">
        <f t="shared" si="124"/>
        <v>00</v>
      </c>
    </row>
    <row r="1246" spans="1:9" ht="25.5">
      <c r="A1246" t="str">
        <f t="shared" si="120"/>
        <v>2.2.8.1.1.00.00 - Adiantamentos de Clientes a Longo Prazo - 
 Consolidação</v>
      </c>
      <c r="B1246" s="5" t="s">
        <v>2605</v>
      </c>
      <c r="C1246" s="6">
        <v>343400635.48000002</v>
      </c>
      <c r="D1246" s="1"/>
      <c r="E1246" s="1">
        <f>SUMIF(A1246:B1246,"*intra*",C1246:D1246)+SUMIF(A1246:B1246,"*inter*",C1246:D1246)</f>
        <v>0</v>
      </c>
      <c r="F1246" s="1">
        <f>SUMIF(A1246:B1246,"*consolidação*",C1246:D1246)</f>
        <v>343400635.48000002</v>
      </c>
      <c r="H1246" t="b">
        <f t="shared" si="123"/>
        <v>1</v>
      </c>
      <c r="I1246" t="str">
        <f t="shared" si="124"/>
        <v>00</v>
      </c>
    </row>
    <row r="1247" spans="1:9">
      <c r="A1247" t="str">
        <f t="shared" si="120"/>
        <v>2.2.8.2.0.00.00 - Obrigações por Danos a Terceiros a Longo Prazo</v>
      </c>
      <c r="B1247" s="3" t="s">
        <v>2606</v>
      </c>
      <c r="C1247" s="4"/>
      <c r="D1247" s="1"/>
      <c r="E1247" s="1">
        <f>E1248</f>
        <v>0</v>
      </c>
      <c r="F1247" s="1">
        <f>F1248</f>
        <v>0</v>
      </c>
      <c r="H1247" t="b">
        <f t="shared" si="123"/>
        <v>1</v>
      </c>
      <c r="I1247" t="str">
        <f t="shared" si="124"/>
        <v>00</v>
      </c>
    </row>
    <row r="1248" spans="1:9" ht="25.5">
      <c r="A1248" t="str">
        <f t="shared" si="120"/>
        <v>2.2.8.2.1.00.00 - Obrigações por Danos a Terceiros a Longo Prazo - 
 Consolidação</v>
      </c>
      <c r="B1248" s="5" t="s">
        <v>2607</v>
      </c>
      <c r="C1248" s="6"/>
      <c r="D1248" s="1"/>
      <c r="E1248" s="1">
        <f>SUMIF(A1248:B1248,"*intra*",C1248:D1248)+SUMIF(A1248:B1248,"*inter*",C1248:D1248)</f>
        <v>0</v>
      </c>
      <c r="F1248" s="1">
        <f>SUMIF(A1248:B1248,"*consolidação*",C1248:D1248)</f>
        <v>0</v>
      </c>
      <c r="H1248" t="b">
        <f t="shared" si="123"/>
        <v>1</v>
      </c>
      <c r="I1248" t="str">
        <f t="shared" si="124"/>
        <v>00</v>
      </c>
    </row>
    <row r="1249" spans="1:9">
      <c r="A1249" t="str">
        <f t="shared" si="120"/>
        <v>2.2.8.3.0.00.00 - Debêntures e Outros Títulos de Dívida a Longo Prazo</v>
      </c>
      <c r="B1249" s="3" t="s">
        <v>2608</v>
      </c>
      <c r="C1249" s="4"/>
      <c r="D1249" s="1"/>
      <c r="E1249" s="1">
        <f>E1250</f>
        <v>0</v>
      </c>
      <c r="F1249" s="1">
        <f>F1250</f>
        <v>0</v>
      </c>
      <c r="H1249" t="b">
        <f t="shared" si="123"/>
        <v>1</v>
      </c>
      <c r="I1249" t="str">
        <f t="shared" si="124"/>
        <v>00</v>
      </c>
    </row>
    <row r="1250" spans="1:9" ht="25.5">
      <c r="A1250" t="str">
        <f t="shared" si="120"/>
        <v>2.2.8.3.1.00.00 - Debêntures e Outros Títulos de Dívida a Longo 
 Prazo - Consolidação</v>
      </c>
      <c r="B1250" s="5" t="s">
        <v>2609</v>
      </c>
      <c r="C1250" s="6"/>
      <c r="D1250" s="1"/>
      <c r="E1250" s="1">
        <f>SUMIF(A1250:B1250,"*intra*",C1250:D1250)+SUMIF(A1250:B1250,"*inter*",C1250:D1250)</f>
        <v>0</v>
      </c>
      <c r="F1250" s="1">
        <f>SUMIF(A1250:B1250,"*consolidação*",C1250:D1250)</f>
        <v>0</v>
      </c>
      <c r="H1250" t="b">
        <f t="shared" si="123"/>
        <v>1</v>
      </c>
      <c r="I1250" t="str">
        <f t="shared" si="124"/>
        <v>00</v>
      </c>
    </row>
    <row r="1251" spans="1:9">
      <c r="A1251" t="str">
        <f t="shared" si="120"/>
        <v>2.2.8.4.0.00.00 - Adiantamento para Futuro Aumento de Capital</v>
      </c>
      <c r="B1251" s="3" t="s">
        <v>2610</v>
      </c>
      <c r="C1251" s="4">
        <v>7026929.04</v>
      </c>
      <c r="D1251" s="1"/>
      <c r="E1251" s="1">
        <f>E1252</f>
        <v>0</v>
      </c>
      <c r="F1251" s="1">
        <f>F1252</f>
        <v>7026929.04</v>
      </c>
      <c r="H1251" t="b">
        <f t="shared" si="123"/>
        <v>1</v>
      </c>
      <c r="I1251" t="str">
        <f t="shared" si="124"/>
        <v>00</v>
      </c>
    </row>
    <row r="1252" spans="1:9" ht="25.5">
      <c r="A1252" t="str">
        <f t="shared" si="120"/>
        <v>2.2.8.4.1.00.00 - Adiantamento para Futuro Aumento de Capital - 
 Consolidação</v>
      </c>
      <c r="B1252" s="5" t="s">
        <v>2611</v>
      </c>
      <c r="C1252" s="6">
        <v>7026929.04</v>
      </c>
      <c r="D1252" s="1"/>
      <c r="E1252" s="1">
        <f>SUMIF(A1252:B1252,"*intra*",C1252:D1252)+SUMIF(A1252:B1252,"*inter*",C1252:D1252)</f>
        <v>0</v>
      </c>
      <c r="F1252" s="1">
        <f>SUMIF(A1252:B1252,"*consolidação*",C1252:D1252)</f>
        <v>7026929.04</v>
      </c>
      <c r="H1252" t="b">
        <f t="shared" si="123"/>
        <v>1</v>
      </c>
      <c r="I1252" t="str">
        <f t="shared" si="124"/>
        <v>00</v>
      </c>
    </row>
    <row r="1253" spans="1:9" ht="25.5">
      <c r="A1253" t="str">
        <f t="shared" si="120"/>
        <v>2.2.8.6.0.00.00 - Obrigações Decorrentes de Contratos de PPP - Longo 
 Prazo</v>
      </c>
      <c r="B1253" s="40" t="s">
        <v>5643</v>
      </c>
      <c r="C1253" s="4">
        <v>481942507.07999998</v>
      </c>
      <c r="D1253" s="1"/>
      <c r="E1253" s="1">
        <f>E1254</f>
        <v>0</v>
      </c>
      <c r="F1253" s="1">
        <f>F1254</f>
        <v>481942507.07999998</v>
      </c>
      <c r="H1253" t="b">
        <f t="shared" si="123"/>
        <v>1</v>
      </c>
      <c r="I1253" t="str">
        <f t="shared" si="124"/>
        <v>00</v>
      </c>
    </row>
    <row r="1254" spans="1:9" ht="25.5">
      <c r="A1254" t="str">
        <f t="shared" si="120"/>
        <v>2.2.8.6.1.00.00 - Obrigações Decorrentes de Contratos de PPP - Longo 
Prazo - Consolidação</v>
      </c>
      <c r="B1254" s="39" t="s">
        <v>2612</v>
      </c>
      <c r="C1254" s="6">
        <v>481942507.07999998</v>
      </c>
      <c r="D1254" s="1"/>
      <c r="E1254" s="1">
        <f t="shared" ref="E1254" si="127">SUMIF(A1254:B1254,"*intra*",C1254:D1254)+SUMIF(A1254:B1254,"*inter*",C1254:D1254)</f>
        <v>0</v>
      </c>
      <c r="F1254" s="1">
        <f t="shared" ref="F1254" si="128">SUMIF(A1254:B1254,"*consolidação*",C1254:D1254)</f>
        <v>481942507.07999998</v>
      </c>
      <c r="H1254" t="b">
        <f t="shared" si="123"/>
        <v>1</v>
      </c>
      <c r="I1254" t="str">
        <f t="shared" si="124"/>
        <v>00</v>
      </c>
    </row>
    <row r="1255" spans="1:9">
      <c r="A1255" t="str">
        <f t="shared" si="120"/>
        <v>2.2.8.8.0.00.00 - Valores Restituíveis</v>
      </c>
      <c r="B1255" s="3" t="s">
        <v>2613</v>
      </c>
      <c r="C1255" s="4">
        <v>8035422265.29</v>
      </c>
      <c r="D1255" s="1"/>
      <c r="E1255" s="1">
        <f>E1256</f>
        <v>0</v>
      </c>
      <c r="F1255" s="1">
        <f>F1256</f>
        <v>8035422265.29</v>
      </c>
      <c r="H1255" t="b">
        <f t="shared" si="123"/>
        <v>1</v>
      </c>
      <c r="I1255" t="str">
        <f t="shared" si="124"/>
        <v>00</v>
      </c>
    </row>
    <row r="1256" spans="1:9">
      <c r="A1256" t="str">
        <f t="shared" si="120"/>
        <v>2.2.8.8.1.00.00 - Valores Restituíveis - Consolidação</v>
      </c>
      <c r="B1256" s="5" t="s">
        <v>2614</v>
      </c>
      <c r="C1256" s="6">
        <v>8035422265.29</v>
      </c>
      <c r="D1256" s="1"/>
      <c r="E1256" s="1">
        <f>SUMIF(A1256:B1256,"*intra*",C1256:D1256)+SUMIF(A1256:B1256,"*inter*",C1256:D1256)</f>
        <v>0</v>
      </c>
      <c r="F1256" s="1">
        <f>SUMIF(A1256:B1256,"*consolidação*",C1256:D1256)</f>
        <v>8035422265.29</v>
      </c>
      <c r="H1256" t="b">
        <f t="shared" si="123"/>
        <v>1</v>
      </c>
      <c r="I1256" t="str">
        <f t="shared" si="124"/>
        <v>00</v>
      </c>
    </row>
    <row r="1257" spans="1:9">
      <c r="A1257" t="str">
        <f t="shared" si="120"/>
        <v>2.2.8.9.0.00.00 - Outras Obrigações a Longo Prazo</v>
      </c>
      <c r="B1257" s="3" t="s">
        <v>2615</v>
      </c>
      <c r="C1257" s="4">
        <v>25979057794.439999</v>
      </c>
      <c r="D1257" s="1"/>
      <c r="E1257" s="1">
        <f>E1258</f>
        <v>0</v>
      </c>
      <c r="F1257" s="1">
        <f>F1258</f>
        <v>25979057794.439999</v>
      </c>
      <c r="H1257" t="b">
        <f t="shared" si="123"/>
        <v>1</v>
      </c>
      <c r="I1257" t="str">
        <f t="shared" si="124"/>
        <v>00</v>
      </c>
    </row>
    <row r="1258" spans="1:9">
      <c r="A1258" t="str">
        <f t="shared" si="120"/>
        <v>2.2.8.9.1.00.00 - Outras Obrigações a Longo Prazo - Consolidação</v>
      </c>
      <c r="B1258" s="5" t="s">
        <v>2616</v>
      </c>
      <c r="C1258" s="6">
        <v>25979057794.439999</v>
      </c>
      <c r="D1258" s="1"/>
      <c r="E1258" s="1">
        <f>SUMIF(A1258:B1258,"*intra*",C1258:D1258)+SUMIF(A1258:B1258,"*inter*",C1258:D1258)</f>
        <v>0</v>
      </c>
      <c r="F1258" s="1">
        <f>SUMIF(A1258:B1258,"*consolidação*",C1258:D1258)</f>
        <v>25979057794.439999</v>
      </c>
      <c r="H1258" t="b">
        <f t="shared" si="123"/>
        <v>1</v>
      </c>
      <c r="I1258" t="str">
        <f t="shared" si="124"/>
        <v>00</v>
      </c>
    </row>
    <row r="1259" spans="1:9">
      <c r="A1259" t="str">
        <f t="shared" si="120"/>
        <v>2.2.9.0.0.00.00 - Resultado Diferido</v>
      </c>
      <c r="B1259" s="3" t="s">
        <v>2617</v>
      </c>
      <c r="C1259" s="4">
        <v>10814667319.99</v>
      </c>
      <c r="D1259" s="1"/>
      <c r="E1259" s="1">
        <f>E1260-E1262</f>
        <v>0</v>
      </c>
      <c r="F1259" s="1">
        <f>F1260-F1262</f>
        <v>10814667319.99</v>
      </c>
      <c r="H1259" t="b">
        <f t="shared" si="123"/>
        <v>1</v>
      </c>
      <c r="I1259" t="str">
        <f t="shared" si="124"/>
        <v>00</v>
      </c>
    </row>
    <row r="1260" spans="1:9">
      <c r="A1260" t="str">
        <f t="shared" ref="A1260:A1323" si="129">TRIM(B1260)</f>
        <v>2.2.9.1.0.00.00 - Variação Patrimonial Aumentativa (VPA) Diferida</v>
      </c>
      <c r="B1260" s="5" t="s">
        <v>2618</v>
      </c>
      <c r="C1260" s="6">
        <v>10814845904.82</v>
      </c>
      <c r="D1260" s="1"/>
      <c r="E1260" s="1">
        <f>E1261</f>
        <v>0</v>
      </c>
      <c r="F1260" s="1">
        <f>F1261</f>
        <v>10814845904.82</v>
      </c>
      <c r="H1260" t="b">
        <f t="shared" si="123"/>
        <v>1</v>
      </c>
      <c r="I1260" t="str">
        <f t="shared" si="124"/>
        <v>00</v>
      </c>
    </row>
    <row r="1261" spans="1:9" ht="25.5">
      <c r="A1261" t="str">
        <f t="shared" si="129"/>
        <v>2.2.9.1.1.00.00 - Variação Patrimonial Aumentativa Diferida - 
 Consolidação</v>
      </c>
      <c r="B1261" s="3" t="s">
        <v>2619</v>
      </c>
      <c r="C1261" s="4">
        <v>10814845904.82</v>
      </c>
      <c r="D1261" s="1"/>
      <c r="E1261" s="1">
        <f>SUMIF(A1261:B1261,"*intra*",C1261:D1261)+SUMIF(A1261:B1261,"*inter*",C1261:D1261)</f>
        <v>0</v>
      </c>
      <c r="F1261" s="1">
        <f>SUMIF(A1261:B1261,"*consolidação*",C1261:D1261)</f>
        <v>10814845904.82</v>
      </c>
      <c r="H1261" t="b">
        <f t="shared" si="123"/>
        <v>1</v>
      </c>
      <c r="I1261" t="str">
        <f t="shared" si="124"/>
        <v>00</v>
      </c>
    </row>
    <row r="1262" spans="1:9">
      <c r="A1262" t="str">
        <f t="shared" si="129"/>
        <v>2.2.9.2.0.00.00 - (-) Custo Diferido</v>
      </c>
      <c r="B1262" s="5" t="s">
        <v>2620</v>
      </c>
      <c r="C1262" s="6">
        <v>178584.83</v>
      </c>
      <c r="D1262" s="1"/>
      <c r="E1262" s="1">
        <f>E1263</f>
        <v>0</v>
      </c>
      <c r="F1262" s="1">
        <f>F1263</f>
        <v>178584.83</v>
      </c>
      <c r="H1262" t="b">
        <f t="shared" si="123"/>
        <v>1</v>
      </c>
      <c r="I1262" t="str">
        <f t="shared" si="124"/>
        <v>00</v>
      </c>
    </row>
    <row r="1263" spans="1:9">
      <c r="A1263" t="str">
        <f t="shared" si="129"/>
        <v>2.2.9.2.1.00.00 - (-) Custo Diferido - Consolidação</v>
      </c>
      <c r="B1263" s="3" t="s">
        <v>2621</v>
      </c>
      <c r="C1263" s="4">
        <v>178584.83</v>
      </c>
      <c r="D1263" s="1"/>
      <c r="E1263" s="1">
        <f>SUMIF(A1263:B1263,"*intra*",C1263:D1263)+SUMIF(A1263:B1263,"*inter*",C1263:D1263)</f>
        <v>0</v>
      </c>
      <c r="F1263" s="1">
        <f>SUMIF(A1263:B1263,"*consolidação*",C1263:D1263)</f>
        <v>178584.83</v>
      </c>
      <c r="H1263" t="b">
        <f t="shared" si="123"/>
        <v>1</v>
      </c>
      <c r="I1263" t="str">
        <f t="shared" si="124"/>
        <v>00</v>
      </c>
    </row>
    <row r="1264" spans="1:9">
      <c r="A1264" t="str">
        <f t="shared" si="129"/>
        <v>2.3.0.0.0.00.00 - Patrimônio Liquido</v>
      </c>
      <c r="B1264" s="5" t="s">
        <v>2622</v>
      </c>
      <c r="C1264" s="6">
        <v>-849112377043.5</v>
      </c>
      <c r="D1264" s="1"/>
      <c r="E1264" s="1">
        <f>E1265+E1274+E1280+E1311+E1316+E1371+E1384-E1447</f>
        <v>-200578637946.14996</v>
      </c>
      <c r="F1264" s="1">
        <f>F1265+F1274+F1280+F1311+F1316+F1371+F1384-F1447</f>
        <v>-421512739097.34998</v>
      </c>
      <c r="H1264" t="b">
        <f t="shared" si="123"/>
        <v>0</v>
      </c>
      <c r="I1264" t="str">
        <f t="shared" si="124"/>
        <v>00</v>
      </c>
    </row>
    <row r="1265" spans="1:9">
      <c r="A1265" t="str">
        <f t="shared" si="129"/>
        <v>2.3.1.0.0.00.00 - Patrimônio Social e Capital Social</v>
      </c>
      <c r="B1265" s="3" t="s">
        <v>2623</v>
      </c>
      <c r="C1265" s="4">
        <v>16275412203.33</v>
      </c>
      <c r="D1265" s="1"/>
      <c r="E1265" s="1">
        <f>E1266+E1268</f>
        <v>234716854.40000001</v>
      </c>
      <c r="F1265" s="1">
        <f>F1266+F1268</f>
        <v>16040695348.93</v>
      </c>
      <c r="H1265" t="b">
        <f t="shared" si="123"/>
        <v>1</v>
      </c>
      <c r="I1265" t="str">
        <f t="shared" si="124"/>
        <v>00</v>
      </c>
    </row>
    <row r="1266" spans="1:9">
      <c r="A1266" t="str">
        <f t="shared" si="129"/>
        <v>2.3.1.1.0.00.00 - Patrimônio Social</v>
      </c>
      <c r="B1266" s="5" t="s">
        <v>2624</v>
      </c>
      <c r="C1266" s="6">
        <v>-5998433064.2299995</v>
      </c>
      <c r="D1266" s="1"/>
      <c r="E1266" s="1">
        <f>E1267</f>
        <v>0</v>
      </c>
      <c r="F1266" s="1">
        <f>F1267</f>
        <v>-5998433064.2299995</v>
      </c>
      <c r="H1266" t="b">
        <f t="shared" si="123"/>
        <v>1</v>
      </c>
      <c r="I1266" t="str">
        <f t="shared" si="124"/>
        <v>00</v>
      </c>
    </row>
    <row r="1267" spans="1:9">
      <c r="A1267" t="str">
        <f t="shared" si="129"/>
        <v>2.3.1.1.1.00.00 - Patrimônio Social - Consolidação</v>
      </c>
      <c r="B1267" s="3" t="s">
        <v>2625</v>
      </c>
      <c r="C1267" s="4">
        <v>-5998433064.2299995</v>
      </c>
      <c r="D1267" s="1"/>
      <c r="E1267" s="1">
        <f>SUMIF(A1267:B1267,"*intra*",C1267:D1267)+SUMIF(A1267:B1267,"*inter*",C1267:D1267)</f>
        <v>0</v>
      </c>
      <c r="F1267" s="1">
        <f>SUMIF(A1267:B1267,"*consolidação*",C1267:D1267)</f>
        <v>-5998433064.2299995</v>
      </c>
      <c r="H1267" t="b">
        <f t="shared" si="123"/>
        <v>1</v>
      </c>
      <c r="I1267" t="str">
        <f t="shared" si="124"/>
        <v>00</v>
      </c>
    </row>
    <row r="1268" spans="1:9">
      <c r="A1268" t="str">
        <f t="shared" si="129"/>
        <v>2.3.1.2.0.00.00 - Capital Social Realizado</v>
      </c>
      <c r="B1268" s="5" t="s">
        <v>2626</v>
      </c>
      <c r="C1268" s="6">
        <v>22273845267.560001</v>
      </c>
      <c r="D1268" s="1"/>
      <c r="E1268" s="1">
        <f>E1269+E1270+E1271+E1272+E1273</f>
        <v>234716854.40000001</v>
      </c>
      <c r="F1268" s="1">
        <f>F1269+F1270+F1271+F1272+F1273</f>
        <v>22039128413.16</v>
      </c>
      <c r="H1268" t="b">
        <f t="shared" si="123"/>
        <v>1</v>
      </c>
      <c r="I1268" t="str">
        <f t="shared" si="124"/>
        <v>00</v>
      </c>
    </row>
    <row r="1269" spans="1:9">
      <c r="A1269" t="str">
        <f t="shared" si="129"/>
        <v>2.3.1.2.1.00.00 - Capital Social Realizado - Consolidação</v>
      </c>
      <c r="B1269" s="3" t="s">
        <v>2627</v>
      </c>
      <c r="C1269" s="4">
        <v>22039128413.16</v>
      </c>
      <c r="D1269" s="1"/>
      <c r="E1269" s="1">
        <f>SUMIF(A1269:B1269,"*intra*",C1269:D1269)+SUMIF(A1269:B1269,"*inter*",C1269:D1269)</f>
        <v>0</v>
      </c>
      <c r="F1269" s="1">
        <f>SUMIF(A1269:B1269,"*consolidação*",C1269:D1269)</f>
        <v>22039128413.16</v>
      </c>
      <c r="H1269" t="b">
        <f t="shared" si="123"/>
        <v>1</v>
      </c>
      <c r="I1269" t="str">
        <f t="shared" si="124"/>
        <v>00</v>
      </c>
    </row>
    <row r="1270" spans="1:9">
      <c r="A1270" t="str">
        <f t="shared" si="129"/>
        <v>2.3.1.2.2.00.00 - Capital Social Realizado - Intra OFSS</v>
      </c>
      <c r="B1270" s="5" t="s">
        <v>2628</v>
      </c>
      <c r="C1270" s="6">
        <v>229332288.30000001</v>
      </c>
      <c r="D1270" s="1"/>
      <c r="E1270" s="1">
        <f>SUMIF(A1270:B1270,"*intra*",C1270:D1270)+SUMIF(A1270:B1270,"*inter*",C1270:D1270)</f>
        <v>229332288.30000001</v>
      </c>
      <c r="F1270" s="1">
        <f>SUMIF(A1270:B1270,"*consolidação*",C1270:D1270)</f>
        <v>0</v>
      </c>
      <c r="H1270" t="b">
        <f t="shared" si="123"/>
        <v>1</v>
      </c>
      <c r="I1270" t="str">
        <f t="shared" si="124"/>
        <v>00</v>
      </c>
    </row>
    <row r="1271" spans="1:9">
      <c r="A1271" t="str">
        <f t="shared" si="129"/>
        <v>2.3.1.2.3.00.00 - Capital Social Realizado - Inter OFSS - União</v>
      </c>
      <c r="B1271" s="3" t="s">
        <v>2629</v>
      </c>
      <c r="C1271" s="4">
        <v>5383499.0999999996</v>
      </c>
      <c r="D1271" s="1"/>
      <c r="E1271" s="1">
        <f>SUMIF(A1271:B1271,"*intra*",C1271:D1271)+SUMIF(A1271:B1271,"*inter*",C1271:D1271)</f>
        <v>5383499.0999999996</v>
      </c>
      <c r="F1271" s="1">
        <f>SUMIF(A1271:B1271,"*consolidação*",C1271:D1271)</f>
        <v>0</v>
      </c>
      <c r="H1271" t="b">
        <f t="shared" si="123"/>
        <v>1</v>
      </c>
      <c r="I1271" t="str">
        <f t="shared" si="124"/>
        <v>00</v>
      </c>
    </row>
    <row r="1272" spans="1:9">
      <c r="A1272" t="str">
        <f t="shared" si="129"/>
        <v>2.3.1.2.4.00.00 - Capital Social Realizado - Inter OFSS - Estado</v>
      </c>
      <c r="B1272" s="5" t="s">
        <v>2630</v>
      </c>
      <c r="C1272" s="6"/>
      <c r="D1272" s="1"/>
      <c r="E1272" s="1">
        <f>SUMIF(A1272:B1272,"*intra*",C1272:D1272)+SUMIF(A1272:B1272,"*inter*",C1272:D1272)</f>
        <v>0</v>
      </c>
      <c r="F1272" s="1">
        <f>SUMIF(A1272:B1272,"*consolidação*",C1272:D1272)</f>
        <v>0</v>
      </c>
      <c r="H1272" t="b">
        <f t="shared" si="123"/>
        <v>1</v>
      </c>
      <c r="I1272" t="str">
        <f t="shared" si="124"/>
        <v>00</v>
      </c>
    </row>
    <row r="1273" spans="1:9">
      <c r="A1273" t="str">
        <f t="shared" si="129"/>
        <v>2.3.1.2.5.00.00 - Capital Social Realizado - Inter OFSS - Município</v>
      </c>
      <c r="B1273" s="3" t="s">
        <v>2631</v>
      </c>
      <c r="C1273" s="4">
        <v>1067</v>
      </c>
      <c r="D1273" s="1"/>
      <c r="E1273" s="1">
        <f>SUMIF(A1273:B1273,"*intra*",C1273:D1273)+SUMIF(A1273:B1273,"*inter*",C1273:D1273)</f>
        <v>1067</v>
      </c>
      <c r="F1273" s="1">
        <f>SUMIF(A1273:B1273,"*consolidação*",C1273:D1273)</f>
        <v>0</v>
      </c>
      <c r="H1273" t="b">
        <f t="shared" si="123"/>
        <v>1</v>
      </c>
      <c r="I1273" t="str">
        <f t="shared" si="124"/>
        <v>00</v>
      </c>
    </row>
    <row r="1274" spans="1:9">
      <c r="A1274" t="str">
        <f t="shared" si="129"/>
        <v>2.3.2.0.0.00.00 - Adiantamento para Futuro Aumento de Capital</v>
      </c>
      <c r="B1274" s="5" t="s">
        <v>2632</v>
      </c>
      <c r="C1274" s="6">
        <v>1507070518.4300001</v>
      </c>
      <c r="D1274" s="1"/>
      <c r="E1274" s="1">
        <f>E1275+E1276+E1277+E1278+E1279</f>
        <v>10000000</v>
      </c>
      <c r="F1274" s="1">
        <f>F1275+F1276+F1277+F1278+F1279</f>
        <v>1497070518.4300001</v>
      </c>
      <c r="H1274" t="b">
        <f t="shared" si="123"/>
        <v>1</v>
      </c>
      <c r="I1274" t="str">
        <f t="shared" si="124"/>
        <v>00</v>
      </c>
    </row>
    <row r="1275" spans="1:9" ht="25.5">
      <c r="A1275" t="str">
        <f t="shared" si="129"/>
        <v>2.3.2.0.1.00.00 - Adiantamento para Futuro Aumento de Capital - 
 Consolidação</v>
      </c>
      <c r="B1275" s="3" t="s">
        <v>2633</v>
      </c>
      <c r="C1275" s="4">
        <v>1497070518.4300001</v>
      </c>
      <c r="D1275" s="1"/>
      <c r="E1275" s="1">
        <f>SUMIF(A1275:B1275,"*intra*",C1275:D1275)+SUMIF(A1275:B1275,"*inter*",C1275:D1275)</f>
        <v>0</v>
      </c>
      <c r="F1275" s="1">
        <f>SUMIF(A1275:B1275,"*consolidação*",C1275:D1275)</f>
        <v>1497070518.4300001</v>
      </c>
      <c r="H1275" t="b">
        <f t="shared" si="123"/>
        <v>1</v>
      </c>
      <c r="I1275" t="str">
        <f t="shared" si="124"/>
        <v>00</v>
      </c>
    </row>
    <row r="1276" spans="1:9" ht="25.5">
      <c r="A1276" t="str">
        <f t="shared" si="129"/>
        <v>2.3.2.0.2.00.00 - Adiantamento para Futuro Aumento de Capital - Intra 
 OFSS</v>
      </c>
      <c r="B1276" s="5" t="s">
        <v>2634</v>
      </c>
      <c r="C1276" s="6"/>
      <c r="D1276" s="1"/>
      <c r="E1276" s="1">
        <f>SUMIF(A1276:B1276,"*intra*",C1276:D1276)+SUMIF(A1276:B1276,"*inter*",C1276:D1276)</f>
        <v>0</v>
      </c>
      <c r="F1276" s="1">
        <f>SUMIF(A1276:B1276,"*consolidação*",C1276:D1276)</f>
        <v>0</v>
      </c>
      <c r="H1276" t="b">
        <f t="shared" si="123"/>
        <v>1</v>
      </c>
      <c r="I1276" t="str">
        <f t="shared" si="124"/>
        <v>00</v>
      </c>
    </row>
    <row r="1277" spans="1:9" ht="25.5">
      <c r="A1277" t="str">
        <f t="shared" si="129"/>
        <v>2.3.2.0.3.00.00 - Adiantamento para Futuro Aumento de Capital - Inter 
 OFSS - União</v>
      </c>
      <c r="B1277" s="3" t="s">
        <v>2635</v>
      </c>
      <c r="C1277" s="4">
        <v>10000000</v>
      </c>
      <c r="D1277" s="1"/>
      <c r="E1277" s="1">
        <f>SUMIF(A1277:B1277,"*intra*",C1277:D1277)+SUMIF(A1277:B1277,"*inter*",C1277:D1277)</f>
        <v>10000000</v>
      </c>
      <c r="F1277" s="1">
        <f>SUMIF(A1277:B1277,"*consolidação*",C1277:D1277)</f>
        <v>0</v>
      </c>
      <c r="H1277" t="b">
        <f t="shared" si="123"/>
        <v>1</v>
      </c>
      <c r="I1277" t="str">
        <f t="shared" si="124"/>
        <v>00</v>
      </c>
    </row>
    <row r="1278" spans="1:9" ht="25.5">
      <c r="A1278" t="str">
        <f t="shared" si="129"/>
        <v>2.3.2.0.4.00.00 - Adiantamento para Futuro Aumento de Capital - Inter 
 OFSS - Estado</v>
      </c>
      <c r="B1278" s="5" t="s">
        <v>2636</v>
      </c>
      <c r="C1278" s="6"/>
      <c r="D1278" s="1"/>
      <c r="E1278" s="1">
        <f>SUMIF(A1278:B1278,"*intra*",C1278:D1278)+SUMIF(A1278:B1278,"*inter*",C1278:D1278)</f>
        <v>0</v>
      </c>
      <c r="F1278" s="1">
        <f>SUMIF(A1278:B1278,"*consolidação*",C1278:D1278)</f>
        <v>0</v>
      </c>
      <c r="H1278" t="b">
        <f t="shared" si="123"/>
        <v>1</v>
      </c>
      <c r="I1278" t="str">
        <f t="shared" si="124"/>
        <v>00</v>
      </c>
    </row>
    <row r="1279" spans="1:9" ht="25.5">
      <c r="A1279" t="str">
        <f t="shared" si="129"/>
        <v>2.3.2.0.5.00.00 - Adiantamento para Futuro Aumento de Capital - Inter 
 OFSS - Município</v>
      </c>
      <c r="B1279" s="3" t="s">
        <v>2637</v>
      </c>
      <c r="C1279" s="4"/>
      <c r="D1279" s="1"/>
      <c r="E1279" s="1">
        <f>SUMIF(A1279:B1279,"*intra*",C1279:D1279)+SUMIF(A1279:B1279,"*inter*",C1279:D1279)</f>
        <v>0</v>
      </c>
      <c r="F1279" s="1">
        <f>SUMIF(A1279:B1279,"*consolidação*",C1279:D1279)</f>
        <v>0</v>
      </c>
      <c r="H1279" t="b">
        <f t="shared" si="123"/>
        <v>1</v>
      </c>
      <c r="I1279" t="str">
        <f t="shared" si="124"/>
        <v>00</v>
      </c>
    </row>
    <row r="1280" spans="1:9">
      <c r="A1280" t="str">
        <f t="shared" si="129"/>
        <v>2.3.3.0.0.00.00 - Reservas de Capital</v>
      </c>
      <c r="B1280" s="5" t="s">
        <v>2638</v>
      </c>
      <c r="C1280" s="6">
        <v>724076441.22000003</v>
      </c>
      <c r="D1280" s="1"/>
      <c r="E1280" s="1">
        <f>E1281+E1287+E1293+E1299+E1305</f>
        <v>24808559.739999998</v>
      </c>
      <c r="F1280" s="1">
        <f>F1281+F1287+F1293+F1299+F1305</f>
        <v>699267881.48000002</v>
      </c>
      <c r="H1280" t="b">
        <f t="shared" si="123"/>
        <v>1</v>
      </c>
      <c r="I1280" t="str">
        <f t="shared" si="124"/>
        <v>00</v>
      </c>
    </row>
    <row r="1281" spans="1:9">
      <c r="A1281" t="str">
        <f t="shared" si="129"/>
        <v>2.3.3.1.0.00.00 - Ágio na Emissão de Ações</v>
      </c>
      <c r="B1281" s="3" t="s">
        <v>2639</v>
      </c>
      <c r="C1281" s="4"/>
      <c r="D1281" s="1"/>
      <c r="E1281" s="1">
        <f>E1282+E1283+E1284+E1285+E1286</f>
        <v>0</v>
      </c>
      <c r="F1281" s="1">
        <f>F1282+F1283+F1284+F1285+F1286</f>
        <v>0</v>
      </c>
      <c r="H1281" t="b">
        <f t="shared" si="123"/>
        <v>1</v>
      </c>
      <c r="I1281" t="str">
        <f t="shared" si="124"/>
        <v>00</v>
      </c>
    </row>
    <row r="1282" spans="1:9">
      <c r="A1282" t="str">
        <f t="shared" si="129"/>
        <v>2.3.3.1.1.00.00 - Ágio na Emissão de Ações - Consolidação</v>
      </c>
      <c r="B1282" s="5" t="s">
        <v>2640</v>
      </c>
      <c r="C1282" s="6"/>
      <c r="D1282" s="1"/>
      <c r="E1282" s="1">
        <f>SUMIF(A1282:B1282,"*intra*",C1282:D1282)+SUMIF(A1282:B1282,"*inter*",C1282:D1282)</f>
        <v>0</v>
      </c>
      <c r="F1282" s="1">
        <f>SUMIF(A1282:B1282,"*consolidação*",C1282:D1282)</f>
        <v>0</v>
      </c>
      <c r="H1282" t="b">
        <f t="shared" si="123"/>
        <v>1</v>
      </c>
      <c r="I1282" t="str">
        <f t="shared" si="124"/>
        <v>00</v>
      </c>
    </row>
    <row r="1283" spans="1:9">
      <c r="A1283" t="str">
        <f t="shared" si="129"/>
        <v>2.3.3.1.2.00.00 - Ágio na Emissão de Ações - Intra OFSS</v>
      </c>
      <c r="B1283" s="3" t="s">
        <v>2641</v>
      </c>
      <c r="C1283" s="4"/>
      <c r="D1283" s="1"/>
      <c r="E1283" s="1">
        <f>SUMIF(A1283:B1283,"*intra*",C1283:D1283)+SUMIF(A1283:B1283,"*inter*",C1283:D1283)</f>
        <v>0</v>
      </c>
      <c r="F1283" s="1">
        <f>SUMIF(A1283:B1283,"*consolidação*",C1283:D1283)</f>
        <v>0</v>
      </c>
      <c r="H1283" t="b">
        <f t="shared" si="123"/>
        <v>1</v>
      </c>
      <c r="I1283" t="str">
        <f t="shared" si="124"/>
        <v>00</v>
      </c>
    </row>
    <row r="1284" spans="1:9">
      <c r="A1284" t="str">
        <f t="shared" si="129"/>
        <v>2.3.3.1.3.00.00 - Ágio na Emissão de Ações - Inter OFSS - União</v>
      </c>
      <c r="B1284" s="5" t="s">
        <v>2642</v>
      </c>
      <c r="C1284" s="6"/>
      <c r="D1284" s="1"/>
      <c r="E1284" s="1">
        <f>SUMIF(A1284:B1284,"*intra*",C1284:D1284)+SUMIF(A1284:B1284,"*inter*",C1284:D1284)</f>
        <v>0</v>
      </c>
      <c r="F1284" s="1">
        <f>SUMIF(A1284:B1284,"*consolidação*",C1284:D1284)</f>
        <v>0</v>
      </c>
      <c r="H1284" t="b">
        <f t="shared" si="123"/>
        <v>1</v>
      </c>
      <c r="I1284" t="str">
        <f t="shared" si="124"/>
        <v>00</v>
      </c>
    </row>
    <row r="1285" spans="1:9">
      <c r="A1285" t="str">
        <f t="shared" si="129"/>
        <v>2.3.3.1.4.00.00 - Ágio na Emissão de Ações - Inter OFSS - Estado</v>
      </c>
      <c r="B1285" s="3" t="s">
        <v>2643</v>
      </c>
      <c r="C1285" s="4"/>
      <c r="D1285" s="1"/>
      <c r="E1285" s="1">
        <f>SUMIF(A1285:B1285,"*intra*",C1285:D1285)+SUMIF(A1285:B1285,"*inter*",C1285:D1285)</f>
        <v>0</v>
      </c>
      <c r="F1285" s="1">
        <f>SUMIF(A1285:B1285,"*consolidação*",C1285:D1285)</f>
        <v>0</v>
      </c>
      <c r="H1285" t="b">
        <f t="shared" si="123"/>
        <v>1</v>
      </c>
      <c r="I1285" t="str">
        <f t="shared" si="124"/>
        <v>00</v>
      </c>
    </row>
    <row r="1286" spans="1:9">
      <c r="A1286" t="str">
        <f t="shared" si="129"/>
        <v>2.3.3.1.5.00.00 - Ágio na Emissão de Ações - Inter OFSS - Município</v>
      </c>
      <c r="B1286" s="5" t="s">
        <v>2644</v>
      </c>
      <c r="C1286" s="6"/>
      <c r="D1286" s="1"/>
      <c r="E1286" s="1">
        <f>SUMIF(A1286:B1286,"*intra*",C1286:D1286)+SUMIF(A1286:B1286,"*inter*",C1286:D1286)</f>
        <v>0</v>
      </c>
      <c r="F1286" s="1">
        <f>SUMIF(A1286:B1286,"*consolidação*",C1286:D1286)</f>
        <v>0</v>
      </c>
      <c r="H1286" t="b">
        <f t="shared" si="123"/>
        <v>1</v>
      </c>
      <c r="I1286" t="str">
        <f t="shared" si="124"/>
        <v>00</v>
      </c>
    </row>
    <row r="1287" spans="1:9">
      <c r="A1287" t="str">
        <f t="shared" si="129"/>
        <v>2.3.3.2.0.00.00 - Alienação de Partes Beneficiarias</v>
      </c>
      <c r="B1287" s="3" t="s">
        <v>2645</v>
      </c>
      <c r="C1287" s="4"/>
      <c r="D1287" s="1"/>
      <c r="E1287" s="1">
        <f>E1288+E1289+E1290+E1291+E1292</f>
        <v>0</v>
      </c>
      <c r="F1287" s="1">
        <f>F1288+F1289+F1290+F1291+F1292</f>
        <v>0</v>
      </c>
      <c r="H1287" t="b">
        <f t="shared" si="123"/>
        <v>1</v>
      </c>
      <c r="I1287" t="str">
        <f t="shared" si="124"/>
        <v>00</v>
      </c>
    </row>
    <row r="1288" spans="1:9">
      <c r="A1288" t="str">
        <f t="shared" si="129"/>
        <v>2.3.3.2.1.00.00 - Alienação de Partes Beneficiarias - Consolidação</v>
      </c>
      <c r="B1288" s="5" t="s">
        <v>2646</v>
      </c>
      <c r="C1288" s="6"/>
      <c r="D1288" s="1"/>
      <c r="E1288" s="1">
        <f>SUMIF(A1288:B1288,"*intra*",C1288:D1288)+SUMIF(A1288:B1288,"*inter*",C1288:D1288)</f>
        <v>0</v>
      </c>
      <c r="F1288" s="1">
        <f>SUMIF(A1288:B1288,"*consolidação*",C1288:D1288)</f>
        <v>0</v>
      </c>
      <c r="H1288" t="b">
        <f t="shared" si="123"/>
        <v>1</v>
      </c>
      <c r="I1288" t="str">
        <f t="shared" si="124"/>
        <v>00</v>
      </c>
    </row>
    <row r="1289" spans="1:9">
      <c r="A1289" t="str">
        <f t="shared" si="129"/>
        <v>2.3.3.2.2.00.00 - Alienação de Partes Beneficiarias - Intra OFSS</v>
      </c>
      <c r="B1289" s="3" t="s">
        <v>2647</v>
      </c>
      <c r="C1289" s="4"/>
      <c r="D1289" s="1"/>
      <c r="E1289" s="1">
        <f>SUMIF(A1289:B1289,"*intra*",C1289:D1289)+SUMIF(A1289:B1289,"*inter*",C1289:D1289)</f>
        <v>0</v>
      </c>
      <c r="F1289" s="1">
        <f>SUMIF(A1289:B1289,"*consolidação*",C1289:D1289)</f>
        <v>0</v>
      </c>
      <c r="H1289" t="b">
        <f t="shared" si="123"/>
        <v>1</v>
      </c>
      <c r="I1289" t="str">
        <f t="shared" si="124"/>
        <v>00</v>
      </c>
    </row>
    <row r="1290" spans="1:9" ht="25.5">
      <c r="A1290" t="str">
        <f t="shared" si="129"/>
        <v>2.3.3.2.3.00.00 - Alienação de Partes Beneficiarias - Inter OFSS - 
 União</v>
      </c>
      <c r="B1290" s="5" t="s">
        <v>2648</v>
      </c>
      <c r="C1290" s="6"/>
      <c r="D1290" s="1"/>
      <c r="E1290" s="1">
        <f>SUMIF(A1290:B1290,"*intra*",C1290:D1290)+SUMIF(A1290:B1290,"*inter*",C1290:D1290)</f>
        <v>0</v>
      </c>
      <c r="F1290" s="1">
        <f>SUMIF(A1290:B1290,"*consolidação*",C1290:D1290)</f>
        <v>0</v>
      </c>
      <c r="H1290" t="b">
        <f t="shared" si="123"/>
        <v>1</v>
      </c>
      <c r="I1290" t="str">
        <f t="shared" si="124"/>
        <v>00</v>
      </c>
    </row>
    <row r="1291" spans="1:9" ht="25.5">
      <c r="A1291" t="str">
        <f t="shared" si="129"/>
        <v>2.3.3.2.4.00.00 - Alienação de Partes Beneficiarias - Inter OFSS - 
 Estado</v>
      </c>
      <c r="B1291" s="3" t="s">
        <v>2649</v>
      </c>
      <c r="C1291" s="4"/>
      <c r="D1291" s="1"/>
      <c r="E1291" s="1">
        <f>SUMIF(A1291:B1291,"*intra*",C1291:D1291)+SUMIF(A1291:B1291,"*inter*",C1291:D1291)</f>
        <v>0</v>
      </c>
      <c r="F1291" s="1">
        <f>SUMIF(A1291:B1291,"*consolidação*",C1291:D1291)</f>
        <v>0</v>
      </c>
      <c r="H1291" t="b">
        <f t="shared" si="123"/>
        <v>1</v>
      </c>
      <c r="I1291" t="str">
        <f t="shared" si="124"/>
        <v>00</v>
      </c>
    </row>
    <row r="1292" spans="1:9" ht="25.5">
      <c r="A1292" t="str">
        <f t="shared" si="129"/>
        <v>2.3.3.2.5.00.00 - Alienação de Partes Beneficiarias - Inter OFSS - 
 Município</v>
      </c>
      <c r="B1292" s="5" t="s">
        <v>2650</v>
      </c>
      <c r="C1292" s="6"/>
      <c r="D1292" s="1"/>
      <c r="E1292" s="1">
        <f>SUMIF(A1292:B1292,"*intra*",C1292:D1292)+SUMIF(A1292:B1292,"*inter*",C1292:D1292)</f>
        <v>0</v>
      </c>
      <c r="F1292" s="1">
        <f>SUMIF(A1292:B1292,"*consolidação*",C1292:D1292)</f>
        <v>0</v>
      </c>
      <c r="H1292" t="b">
        <f t="shared" si="123"/>
        <v>1</v>
      </c>
      <c r="I1292" t="str">
        <f t="shared" si="124"/>
        <v>00</v>
      </c>
    </row>
    <row r="1293" spans="1:9">
      <c r="A1293" t="str">
        <f t="shared" si="129"/>
        <v>2.3.3.3.0.00.00 - Alienação de Bônus de Subscrição</v>
      </c>
      <c r="B1293" s="3" t="s">
        <v>2651</v>
      </c>
      <c r="C1293" s="4"/>
      <c r="D1293" s="1"/>
      <c r="E1293" s="1">
        <f>E1294+E1295+E1296+E1297+E1298</f>
        <v>0</v>
      </c>
      <c r="F1293" s="1">
        <f>F1294+F1295+F1296+F1297+F1298</f>
        <v>0</v>
      </c>
      <c r="H1293" t="b">
        <f t="shared" si="123"/>
        <v>1</v>
      </c>
      <c r="I1293" t="str">
        <f t="shared" si="124"/>
        <v>00</v>
      </c>
    </row>
    <row r="1294" spans="1:9">
      <c r="A1294" t="str">
        <f t="shared" si="129"/>
        <v>2.3.3.3.1.00.00 - Alienação de Bônus de Subscrição - Consolidação</v>
      </c>
      <c r="B1294" s="5" t="s">
        <v>2652</v>
      </c>
      <c r="C1294" s="6"/>
      <c r="D1294" s="1"/>
      <c r="E1294" s="1">
        <f>SUMIF(A1294:B1294,"*intra*",C1294:D1294)+SUMIF(A1294:B1294,"*inter*",C1294:D1294)</f>
        <v>0</v>
      </c>
      <c r="F1294" s="1">
        <f>SUMIF(A1294:B1294,"*consolidação*",C1294:D1294)</f>
        <v>0</v>
      </c>
      <c r="H1294" t="b">
        <f t="shared" si="123"/>
        <v>1</v>
      </c>
      <c r="I1294" t="str">
        <f t="shared" si="124"/>
        <v>00</v>
      </c>
    </row>
    <row r="1295" spans="1:9">
      <c r="A1295" t="str">
        <f t="shared" si="129"/>
        <v>2.3.3.3.2.00.00 - Alienação de Bônus de Subscrição - Intra OFSS</v>
      </c>
      <c r="B1295" s="3" t="s">
        <v>2653</v>
      </c>
      <c r="C1295" s="4"/>
      <c r="D1295" s="1"/>
      <c r="E1295" s="1">
        <f>SUMIF(A1295:B1295,"*intra*",C1295:D1295)+SUMIF(A1295:B1295,"*inter*",C1295:D1295)</f>
        <v>0</v>
      </c>
      <c r="F1295" s="1">
        <f>SUMIF(A1295:B1295,"*consolidação*",C1295:D1295)</f>
        <v>0</v>
      </c>
      <c r="H1295" t="b">
        <f t="shared" ref="H1295:H1358" si="130">IF(I1295="00",C1295=E1295+F1295,TRUE)</f>
        <v>1</v>
      </c>
      <c r="I1295" t="str">
        <f t="shared" si="124"/>
        <v>00</v>
      </c>
    </row>
    <row r="1296" spans="1:9" ht="25.5">
      <c r="A1296" t="str">
        <f t="shared" si="129"/>
        <v>2.3.3.3.3.00.00 - Alienação de Bônus de Subscrição - Inter OFSS - 
 União</v>
      </c>
      <c r="B1296" s="5" t="s">
        <v>2654</v>
      </c>
      <c r="C1296" s="6"/>
      <c r="D1296" s="1"/>
      <c r="E1296" s="1">
        <f>SUMIF(A1296:B1296,"*intra*",C1296:D1296)+SUMIF(A1296:B1296,"*inter*",C1296:D1296)</f>
        <v>0</v>
      </c>
      <c r="F1296" s="1">
        <f>SUMIF(A1296:B1296,"*consolidação*",C1296:D1296)</f>
        <v>0</v>
      </c>
      <c r="H1296" t="b">
        <f t="shared" si="130"/>
        <v>1</v>
      </c>
      <c r="I1296" t="str">
        <f t="shared" ref="I1296:I1359" si="131">MID(A1296,11,2)</f>
        <v>00</v>
      </c>
    </row>
    <row r="1297" spans="1:9" ht="25.5">
      <c r="A1297" t="str">
        <f t="shared" si="129"/>
        <v>2.3.3.3.4.00.00 - Alienação de Bônus de Subscrição - Inter OFSS - 
 Estado</v>
      </c>
      <c r="B1297" s="3" t="s">
        <v>2655</v>
      </c>
      <c r="C1297" s="4"/>
      <c r="D1297" s="1"/>
      <c r="E1297" s="1">
        <f>SUMIF(A1297:B1297,"*intra*",C1297:D1297)+SUMIF(A1297:B1297,"*inter*",C1297:D1297)</f>
        <v>0</v>
      </c>
      <c r="F1297" s="1">
        <f>SUMIF(A1297:B1297,"*consolidação*",C1297:D1297)</f>
        <v>0</v>
      </c>
      <c r="H1297" t="b">
        <f t="shared" si="130"/>
        <v>1</v>
      </c>
      <c r="I1297" t="str">
        <f t="shared" si="131"/>
        <v>00</v>
      </c>
    </row>
    <row r="1298" spans="1:9" ht="25.5">
      <c r="A1298" t="str">
        <f t="shared" si="129"/>
        <v>2.3.3.3.5.00.00 - Alienação de Bônus de Subscrição - Inter OFSS - 
 Município</v>
      </c>
      <c r="B1298" s="5" t="s">
        <v>2656</v>
      </c>
      <c r="C1298" s="6"/>
      <c r="D1298" s="1"/>
      <c r="E1298" s="1">
        <f>SUMIF(A1298:B1298,"*intra*",C1298:D1298)+SUMIF(A1298:B1298,"*inter*",C1298:D1298)</f>
        <v>0</v>
      </c>
      <c r="F1298" s="1">
        <f>SUMIF(A1298:B1298,"*consolidação*",C1298:D1298)</f>
        <v>0</v>
      </c>
      <c r="H1298" t="b">
        <f t="shared" si="130"/>
        <v>1</v>
      </c>
      <c r="I1298" t="str">
        <f t="shared" si="131"/>
        <v>00</v>
      </c>
    </row>
    <row r="1299" spans="1:9">
      <c r="A1299" t="str">
        <f t="shared" si="129"/>
        <v>2.3.3.4.0.00.00 - Correção Monetária do Capital Realizado</v>
      </c>
      <c r="B1299" s="3" t="s">
        <v>2657</v>
      </c>
      <c r="C1299" s="4">
        <v>31063781.969999999</v>
      </c>
      <c r="D1299" s="1"/>
      <c r="E1299" s="1">
        <f>E1300+E1301+E1302+E1303+E1304</f>
        <v>0</v>
      </c>
      <c r="F1299" s="1">
        <f>F1300+F1301+F1302+F1303+F1304</f>
        <v>31063781.969999999</v>
      </c>
      <c r="H1299" t="b">
        <f t="shared" si="130"/>
        <v>1</v>
      </c>
      <c r="I1299" t="str">
        <f t="shared" si="131"/>
        <v>00</v>
      </c>
    </row>
    <row r="1300" spans="1:9" ht="25.5">
      <c r="A1300" t="str">
        <f t="shared" si="129"/>
        <v>2.3.3.4.1.00.00 - Correção Monetária do Capital Realizado - 
 Consolidação</v>
      </c>
      <c r="B1300" s="5" t="s">
        <v>2658</v>
      </c>
      <c r="C1300" s="6">
        <v>31063781.969999999</v>
      </c>
      <c r="D1300" s="1"/>
      <c r="E1300" s="1">
        <f>SUMIF(A1300:B1300,"*intra*",C1300:D1300)+SUMIF(A1300:B1300,"*inter*",C1300:D1300)</f>
        <v>0</v>
      </c>
      <c r="F1300" s="1">
        <f>SUMIF(A1300:B1300,"*consolidação*",C1300:D1300)</f>
        <v>31063781.969999999</v>
      </c>
      <c r="H1300" t="b">
        <f t="shared" si="130"/>
        <v>1</v>
      </c>
      <c r="I1300" t="str">
        <f t="shared" si="131"/>
        <v>00</v>
      </c>
    </row>
    <row r="1301" spans="1:9" ht="25.5">
      <c r="A1301" t="str">
        <f t="shared" si="129"/>
        <v>2.3.3.4.2.00.00 - Correção Monetária do Capital Realizado - Intra 
 OFSS</v>
      </c>
      <c r="B1301" s="3" t="s">
        <v>2659</v>
      </c>
      <c r="C1301" s="4"/>
      <c r="D1301" s="1"/>
      <c r="E1301" s="1">
        <f>SUMIF(A1301:B1301,"*intra*",C1301:D1301)+SUMIF(A1301:B1301,"*inter*",C1301:D1301)</f>
        <v>0</v>
      </c>
      <c r="F1301" s="1">
        <f>SUMIF(A1301:B1301,"*consolidação*",C1301:D1301)</f>
        <v>0</v>
      </c>
      <c r="H1301" t="b">
        <f t="shared" si="130"/>
        <v>1</v>
      </c>
      <c r="I1301" t="str">
        <f t="shared" si="131"/>
        <v>00</v>
      </c>
    </row>
    <row r="1302" spans="1:9" ht="25.5">
      <c r="A1302" t="str">
        <f t="shared" si="129"/>
        <v>2.3.3.4.3.00.00 - Correção Monetária do Capital Realizado - Inter 
 OFSS - União</v>
      </c>
      <c r="B1302" s="5" t="s">
        <v>2660</v>
      </c>
      <c r="C1302" s="6"/>
      <c r="D1302" s="1"/>
      <c r="E1302" s="1">
        <f>SUMIF(A1302:B1302,"*intra*",C1302:D1302)+SUMIF(A1302:B1302,"*inter*",C1302:D1302)</f>
        <v>0</v>
      </c>
      <c r="F1302" s="1">
        <f>SUMIF(A1302:B1302,"*consolidação*",C1302:D1302)</f>
        <v>0</v>
      </c>
      <c r="H1302" t="b">
        <f t="shared" si="130"/>
        <v>1</v>
      </c>
      <c r="I1302" t="str">
        <f t="shared" si="131"/>
        <v>00</v>
      </c>
    </row>
    <row r="1303" spans="1:9" ht="25.5">
      <c r="A1303" t="str">
        <f t="shared" si="129"/>
        <v>2.3.3.4.4.00.00 - Correção Monetária do Capital Realizado - Inter 
 OFSS - Estado</v>
      </c>
      <c r="B1303" s="3" t="s">
        <v>2661</v>
      </c>
      <c r="C1303" s="4"/>
      <c r="D1303" s="1"/>
      <c r="E1303" s="1">
        <f>SUMIF(A1303:B1303,"*intra*",C1303:D1303)+SUMIF(A1303:B1303,"*inter*",C1303:D1303)</f>
        <v>0</v>
      </c>
      <c r="F1303" s="1">
        <f>SUMIF(A1303:B1303,"*consolidação*",C1303:D1303)</f>
        <v>0</v>
      </c>
      <c r="H1303" t="b">
        <f t="shared" si="130"/>
        <v>1</v>
      </c>
      <c r="I1303" t="str">
        <f t="shared" si="131"/>
        <v>00</v>
      </c>
    </row>
    <row r="1304" spans="1:9" ht="25.5">
      <c r="A1304" t="str">
        <f t="shared" si="129"/>
        <v>2.3.3.4.5.00.00 - Correção Monetária do Capital Realizado - Inter 
 OFSS - Município</v>
      </c>
      <c r="B1304" s="5" t="s">
        <v>2662</v>
      </c>
      <c r="C1304" s="6"/>
      <c r="D1304" s="1"/>
      <c r="E1304" s="1">
        <f>SUMIF(A1304:B1304,"*intra*",C1304:D1304)+SUMIF(A1304:B1304,"*inter*",C1304:D1304)</f>
        <v>0</v>
      </c>
      <c r="F1304" s="1">
        <f>SUMIF(A1304:B1304,"*consolidação*",C1304:D1304)</f>
        <v>0</v>
      </c>
      <c r="H1304" t="b">
        <f t="shared" si="130"/>
        <v>1</v>
      </c>
      <c r="I1304" t="str">
        <f t="shared" si="131"/>
        <v>00</v>
      </c>
    </row>
    <row r="1305" spans="1:9">
      <c r="A1305" t="str">
        <f t="shared" si="129"/>
        <v>2.3.3.9.0.00.00 - Outras Reservas de Capital</v>
      </c>
      <c r="B1305" s="3" t="s">
        <v>2663</v>
      </c>
      <c r="C1305" s="4">
        <v>693012659.25</v>
      </c>
      <c r="D1305" s="1"/>
      <c r="E1305" s="1">
        <f>E1306+E1307+E1308+E1309+E1310</f>
        <v>24808559.739999998</v>
      </c>
      <c r="F1305" s="1">
        <f>F1306+F1307+F1308+F1309+F1310</f>
        <v>668204099.50999999</v>
      </c>
      <c r="H1305" t="b">
        <f t="shared" si="130"/>
        <v>1</v>
      </c>
      <c r="I1305" t="str">
        <f t="shared" si="131"/>
        <v>00</v>
      </c>
    </row>
    <row r="1306" spans="1:9">
      <c r="A1306" t="str">
        <f t="shared" si="129"/>
        <v>2.3.3.9.1.00.00 - Outras Reservas de Capital - Consolidação</v>
      </c>
      <c r="B1306" s="5" t="s">
        <v>2664</v>
      </c>
      <c r="C1306" s="6">
        <v>668204099.50999999</v>
      </c>
      <c r="D1306" s="1"/>
      <c r="E1306" s="1">
        <f>SUMIF(A1306:B1306,"*intra*",C1306:D1306)+SUMIF(A1306:B1306,"*inter*",C1306:D1306)</f>
        <v>0</v>
      </c>
      <c r="F1306" s="1">
        <f>SUMIF(A1306:B1306,"*consolidação*",C1306:D1306)</f>
        <v>668204099.50999999</v>
      </c>
      <c r="H1306" t="b">
        <f t="shared" si="130"/>
        <v>1</v>
      </c>
      <c r="I1306" t="str">
        <f t="shared" si="131"/>
        <v>00</v>
      </c>
    </row>
    <row r="1307" spans="1:9">
      <c r="A1307" t="str">
        <f t="shared" si="129"/>
        <v>2.3.3.9.2.00.00 - Outras Reservas de Capital - Intra OFSS</v>
      </c>
      <c r="B1307" s="3" t="s">
        <v>2665</v>
      </c>
      <c r="C1307" s="4">
        <v>24797613</v>
      </c>
      <c r="D1307" s="1"/>
      <c r="E1307" s="1">
        <f>SUMIF(A1307:B1307,"*intra*",C1307:D1307)+SUMIF(A1307:B1307,"*inter*",C1307:D1307)</f>
        <v>24797613</v>
      </c>
      <c r="F1307" s="1">
        <f>SUMIF(A1307:B1307,"*consolidação*",C1307:D1307)</f>
        <v>0</v>
      </c>
      <c r="H1307" t="b">
        <f t="shared" si="130"/>
        <v>1</v>
      </c>
      <c r="I1307" t="str">
        <f t="shared" si="131"/>
        <v>00</v>
      </c>
    </row>
    <row r="1308" spans="1:9">
      <c r="A1308" t="str">
        <f t="shared" si="129"/>
        <v>2.3.3.9.3.00.00 - Outras Reservas de Capital - Inter OFSS - União</v>
      </c>
      <c r="B1308" s="5" t="s">
        <v>2666</v>
      </c>
      <c r="C1308" s="6">
        <v>10835.34</v>
      </c>
      <c r="D1308" s="1"/>
      <c r="E1308" s="1">
        <f>SUMIF(A1308:B1308,"*intra*",C1308:D1308)+SUMIF(A1308:B1308,"*inter*",C1308:D1308)</f>
        <v>10835.34</v>
      </c>
      <c r="F1308" s="1">
        <f>SUMIF(A1308:B1308,"*consolidação*",C1308:D1308)</f>
        <v>0</v>
      </c>
      <c r="H1308" t="b">
        <f t="shared" si="130"/>
        <v>1</v>
      </c>
      <c r="I1308" t="str">
        <f t="shared" si="131"/>
        <v>00</v>
      </c>
    </row>
    <row r="1309" spans="1:9">
      <c r="A1309" t="str">
        <f t="shared" si="129"/>
        <v>2.3.3.9.4.00.00 - Outras Reservas de Capital - Inter OFSS - Estado</v>
      </c>
      <c r="B1309" s="3" t="s">
        <v>2667</v>
      </c>
      <c r="C1309" s="4"/>
      <c r="D1309" s="1"/>
      <c r="E1309" s="1">
        <f>SUMIF(A1309:B1309,"*intra*",C1309:D1309)+SUMIF(A1309:B1309,"*inter*",C1309:D1309)</f>
        <v>0</v>
      </c>
      <c r="F1309" s="1">
        <f>SUMIF(A1309:B1309,"*consolidação*",C1309:D1309)</f>
        <v>0</v>
      </c>
      <c r="H1309" t="b">
        <f t="shared" si="130"/>
        <v>1</v>
      </c>
      <c r="I1309" t="str">
        <f t="shared" si="131"/>
        <v>00</v>
      </c>
    </row>
    <row r="1310" spans="1:9" ht="25.5">
      <c r="A1310" t="str">
        <f t="shared" si="129"/>
        <v>2.3.3.9.5.00.00 - Outras Reservas de Capital - Inter OFSS - 
 Município</v>
      </c>
      <c r="B1310" s="5" t="s">
        <v>2668</v>
      </c>
      <c r="C1310" s="6">
        <v>111.4</v>
      </c>
      <c r="D1310" s="1"/>
      <c r="E1310" s="1">
        <f>SUMIF(A1310:B1310,"*intra*",C1310:D1310)+SUMIF(A1310:B1310,"*inter*",C1310:D1310)</f>
        <v>111.4</v>
      </c>
      <c r="F1310" s="1">
        <f>SUMIF(A1310:B1310,"*consolidação*",C1310:D1310)</f>
        <v>0</v>
      </c>
      <c r="H1310" t="b">
        <f t="shared" si="130"/>
        <v>1</v>
      </c>
      <c r="I1310" t="str">
        <f t="shared" si="131"/>
        <v>00</v>
      </c>
    </row>
    <row r="1311" spans="1:9">
      <c r="A1311" t="str">
        <f t="shared" si="129"/>
        <v>2.3.4.0.0.00.00 - Ajustes de Avaliação Patrimonial</v>
      </c>
      <c r="B1311" s="3" t="s">
        <v>2669</v>
      </c>
      <c r="C1311" s="4">
        <v>6755389614.5200005</v>
      </c>
      <c r="D1311" s="1"/>
      <c r="E1311" s="1">
        <f>E1312+E1314</f>
        <v>0</v>
      </c>
      <c r="F1311" s="1">
        <f>F1312+F1314</f>
        <v>6755389614.5199995</v>
      </c>
      <c r="H1311" t="b">
        <f t="shared" si="130"/>
        <v>1</v>
      </c>
      <c r="I1311" t="str">
        <f t="shared" si="131"/>
        <v>00</v>
      </c>
    </row>
    <row r="1312" spans="1:9">
      <c r="A1312" t="str">
        <f t="shared" si="129"/>
        <v>2.3.4.1.0.00.00 - Ajustes de Avaliação Patrimonial de Ativos</v>
      </c>
      <c r="B1312" s="5" t="s">
        <v>2670</v>
      </c>
      <c r="C1312" s="6">
        <v>6707336731.04</v>
      </c>
      <c r="D1312" s="1"/>
      <c r="E1312" s="1">
        <f>E1313</f>
        <v>0</v>
      </c>
      <c r="F1312" s="1">
        <f>F1313</f>
        <v>6707336731.04</v>
      </c>
      <c r="H1312" t="b">
        <f t="shared" si="130"/>
        <v>1</v>
      </c>
      <c r="I1312" t="str">
        <f t="shared" si="131"/>
        <v>00</v>
      </c>
    </row>
    <row r="1313" spans="1:9" ht="25.5">
      <c r="A1313" t="str">
        <f t="shared" si="129"/>
        <v>2.3.4.1.1.00.00 - Ajustes de Avaliação Patrimonial de Ativos - 
 Consolidação</v>
      </c>
      <c r="B1313" s="3" t="s">
        <v>2671</v>
      </c>
      <c r="C1313" s="4">
        <v>6707336731.04</v>
      </c>
      <c r="D1313" s="1"/>
      <c r="E1313" s="1">
        <f>SUMIF(A1313:B1313,"*intra*",C1313:D1313)+SUMIF(A1313:B1313,"*inter*",C1313:D1313)</f>
        <v>0</v>
      </c>
      <c r="F1313" s="1">
        <f>SUMIF(A1313:B1313,"*consolidação*",C1313:D1313)</f>
        <v>6707336731.04</v>
      </c>
      <c r="H1313" t="b">
        <f t="shared" si="130"/>
        <v>1</v>
      </c>
      <c r="I1313" t="str">
        <f t="shared" si="131"/>
        <v>00</v>
      </c>
    </row>
    <row r="1314" spans="1:9">
      <c r="A1314" t="str">
        <f t="shared" si="129"/>
        <v>2.3.4.2.0.00.00 - Ajustes de Avaliação Patrimonial de Passivos</v>
      </c>
      <c r="B1314" s="5" t="s">
        <v>2672</v>
      </c>
      <c r="C1314" s="6">
        <v>48052883.479999997</v>
      </c>
      <c r="D1314" s="1"/>
      <c r="E1314" s="1">
        <f>E1315</f>
        <v>0</v>
      </c>
      <c r="F1314" s="1">
        <f>F1315</f>
        <v>48052883.479999997</v>
      </c>
      <c r="H1314" t="b">
        <f t="shared" si="130"/>
        <v>1</v>
      </c>
      <c r="I1314" t="str">
        <f t="shared" si="131"/>
        <v>00</v>
      </c>
    </row>
    <row r="1315" spans="1:9" ht="25.5">
      <c r="A1315" t="str">
        <f t="shared" si="129"/>
        <v>2.3.4.2.1.00.00 - Ajustes de Avaliação Patrimonial de Passivos - 
 Consolidação</v>
      </c>
      <c r="B1315" s="3" t="s">
        <v>2673</v>
      </c>
      <c r="C1315" s="4">
        <v>48052883.479999997</v>
      </c>
      <c r="D1315" s="1"/>
      <c r="E1315" s="1">
        <f>SUMIF(A1315:B1315,"*intra*",C1315:D1315)+SUMIF(A1315:B1315,"*inter*",C1315:D1315)</f>
        <v>0</v>
      </c>
      <c r="F1315" s="1">
        <f>SUMIF(A1315:B1315,"*consolidação*",C1315:D1315)</f>
        <v>48052883.479999997</v>
      </c>
      <c r="H1315" t="b">
        <f t="shared" si="130"/>
        <v>1</v>
      </c>
      <c r="I1315" t="str">
        <f t="shared" si="131"/>
        <v>00</v>
      </c>
    </row>
    <row r="1316" spans="1:9">
      <c r="A1316" t="str">
        <f t="shared" si="129"/>
        <v>2.3.5.0.0.00.00 - Reservas de Lucros</v>
      </c>
      <c r="B1316" s="5" t="s">
        <v>2674</v>
      </c>
      <c r="C1316" s="6">
        <v>523091943.48000002</v>
      </c>
      <c r="D1316" s="1"/>
      <c r="E1316" s="1">
        <f>E1317+E1323+E1329+E1335+E1341+E1347+E1353+E1365+E1359</f>
        <v>0</v>
      </c>
      <c r="F1316" s="1">
        <f>F1317+F1323+F1329+F1335+F1341+F1347+F1353+F1365+F1359</f>
        <v>523091943.48000002</v>
      </c>
      <c r="H1316" t="b">
        <f t="shared" si="130"/>
        <v>1</v>
      </c>
      <c r="I1316" t="str">
        <f t="shared" si="131"/>
        <v>00</v>
      </c>
    </row>
    <row r="1317" spans="1:9">
      <c r="A1317" t="str">
        <f t="shared" si="129"/>
        <v>2.3.5.1.0.00.00 - Reserva Legal</v>
      </c>
      <c r="B1317" s="3" t="s">
        <v>2675</v>
      </c>
      <c r="C1317" s="4">
        <v>5210115.5</v>
      </c>
      <c r="D1317" s="1"/>
      <c r="E1317" s="1">
        <f>E1318+E1319+E1320+E1321+E1322</f>
        <v>0</v>
      </c>
      <c r="F1317" s="1">
        <f>F1318+F1319+F1320+F1321+F1322</f>
        <v>5210115.5</v>
      </c>
      <c r="H1317" t="b">
        <f t="shared" si="130"/>
        <v>1</v>
      </c>
      <c r="I1317" t="str">
        <f t="shared" si="131"/>
        <v>00</v>
      </c>
    </row>
    <row r="1318" spans="1:9">
      <c r="A1318" t="str">
        <f t="shared" si="129"/>
        <v>2.3.5.1.1.00.00 - Reserva Legal - Consolidação</v>
      </c>
      <c r="B1318" s="5" t="s">
        <v>2676</v>
      </c>
      <c r="C1318" s="6">
        <v>5210115.5</v>
      </c>
      <c r="D1318" s="1"/>
      <c r="E1318" s="1">
        <f>SUMIF(A1318:B1318,"*intra*",C1318:D1318)+SUMIF(A1318:B1318,"*inter*",C1318:D1318)</f>
        <v>0</v>
      </c>
      <c r="F1318" s="1">
        <f>SUMIF(A1318:B1318,"*consolidação*",C1318:D1318)</f>
        <v>5210115.5</v>
      </c>
      <c r="H1318" t="b">
        <f t="shared" si="130"/>
        <v>1</v>
      </c>
      <c r="I1318" t="str">
        <f t="shared" si="131"/>
        <v>00</v>
      </c>
    </row>
    <row r="1319" spans="1:9">
      <c r="A1319" t="str">
        <f t="shared" si="129"/>
        <v>2.3.5.1.2.00.00 - Reserva Legal - Intra OFSS</v>
      </c>
      <c r="B1319" s="3" t="s">
        <v>2677</v>
      </c>
      <c r="C1319" s="4"/>
      <c r="D1319" s="1"/>
      <c r="E1319" s="1">
        <f>SUMIF(A1319:B1319,"*intra*",C1319:D1319)+SUMIF(A1319:B1319,"*inter*",C1319:D1319)</f>
        <v>0</v>
      </c>
      <c r="F1319" s="1">
        <f>SUMIF(A1319:B1319,"*consolidação*",C1319:D1319)</f>
        <v>0</v>
      </c>
      <c r="H1319" t="b">
        <f t="shared" si="130"/>
        <v>1</v>
      </c>
      <c r="I1319" t="str">
        <f t="shared" si="131"/>
        <v>00</v>
      </c>
    </row>
    <row r="1320" spans="1:9">
      <c r="A1320" t="str">
        <f t="shared" si="129"/>
        <v>2.3.5.1.3.00.00 - Reserva Legal - Inter OFSS - União</v>
      </c>
      <c r="B1320" s="5" t="s">
        <v>2678</v>
      </c>
      <c r="C1320" s="6"/>
      <c r="D1320" s="1"/>
      <c r="E1320" s="1">
        <f>SUMIF(A1320:B1320,"*intra*",C1320:D1320)+SUMIF(A1320:B1320,"*inter*",C1320:D1320)</f>
        <v>0</v>
      </c>
      <c r="F1320" s="1">
        <f>SUMIF(A1320:B1320,"*consolidação*",C1320:D1320)</f>
        <v>0</v>
      </c>
      <c r="H1320" t="b">
        <f t="shared" si="130"/>
        <v>1</v>
      </c>
      <c r="I1320" t="str">
        <f t="shared" si="131"/>
        <v>00</v>
      </c>
    </row>
    <row r="1321" spans="1:9">
      <c r="A1321" t="str">
        <f t="shared" si="129"/>
        <v>2.3.5.1.4.00.00 - Reserva Legal - Inter OFSS - Estado</v>
      </c>
      <c r="B1321" s="3" t="s">
        <v>2679</v>
      </c>
      <c r="C1321" s="4"/>
      <c r="D1321" s="1"/>
      <c r="E1321" s="1">
        <f>SUMIF(A1321:B1321,"*intra*",C1321:D1321)+SUMIF(A1321:B1321,"*inter*",C1321:D1321)</f>
        <v>0</v>
      </c>
      <c r="F1321" s="1">
        <f>SUMIF(A1321:B1321,"*consolidação*",C1321:D1321)</f>
        <v>0</v>
      </c>
      <c r="H1321" t="b">
        <f t="shared" si="130"/>
        <v>1</v>
      </c>
      <c r="I1321" t="str">
        <f t="shared" si="131"/>
        <v>00</v>
      </c>
    </row>
    <row r="1322" spans="1:9">
      <c r="A1322" t="str">
        <f t="shared" si="129"/>
        <v>2.3.5.1.5.00.00 - Reserva Legal - Inter OFSS - Município</v>
      </c>
      <c r="B1322" s="5" t="s">
        <v>2680</v>
      </c>
      <c r="C1322" s="6"/>
      <c r="D1322" s="1"/>
      <c r="E1322" s="1">
        <f>SUMIF(A1322:B1322,"*intra*",C1322:D1322)+SUMIF(A1322:B1322,"*inter*",C1322:D1322)</f>
        <v>0</v>
      </c>
      <c r="F1322" s="1">
        <f>SUMIF(A1322:B1322,"*consolidação*",C1322:D1322)</f>
        <v>0</v>
      </c>
      <c r="H1322" t="b">
        <f t="shared" si="130"/>
        <v>1</v>
      </c>
      <c r="I1322" t="str">
        <f t="shared" si="131"/>
        <v>00</v>
      </c>
    </row>
    <row r="1323" spans="1:9">
      <c r="A1323" t="str">
        <f t="shared" si="129"/>
        <v>2.3.5.2.0.00.00 - Reservas Estatutárias</v>
      </c>
      <c r="B1323" s="3" t="s">
        <v>2681</v>
      </c>
      <c r="C1323" s="4">
        <v>475534099.30000001</v>
      </c>
      <c r="D1323" s="1"/>
      <c r="E1323" s="1">
        <f>E1324+E1325+E1326+E1327+E1328</f>
        <v>0</v>
      </c>
      <c r="F1323" s="1">
        <f>F1324+F1325+F1326+F1327+F1328</f>
        <v>475534099.30000001</v>
      </c>
      <c r="H1323" t="b">
        <f t="shared" si="130"/>
        <v>1</v>
      </c>
      <c r="I1323" t="str">
        <f t="shared" si="131"/>
        <v>00</v>
      </c>
    </row>
    <row r="1324" spans="1:9">
      <c r="A1324" t="str">
        <f t="shared" ref="A1324:A1387" si="132">TRIM(B1324)</f>
        <v>2.3.5.2.1.00.00 - Reservas Estatutárias - Consolidação</v>
      </c>
      <c r="B1324" s="5" t="s">
        <v>2682</v>
      </c>
      <c r="C1324" s="6">
        <v>475534099.30000001</v>
      </c>
      <c r="D1324" s="1"/>
      <c r="E1324" s="1">
        <f>SUMIF(A1324:B1324,"*intra*",C1324:D1324)+SUMIF(A1324:B1324,"*inter*",C1324:D1324)</f>
        <v>0</v>
      </c>
      <c r="F1324" s="1">
        <f>SUMIF(A1324:B1324,"*consolidação*",C1324:D1324)</f>
        <v>475534099.30000001</v>
      </c>
      <c r="H1324" t="b">
        <f t="shared" si="130"/>
        <v>1</v>
      </c>
      <c r="I1324" t="str">
        <f t="shared" si="131"/>
        <v>00</v>
      </c>
    </row>
    <row r="1325" spans="1:9">
      <c r="A1325" t="str">
        <f t="shared" si="132"/>
        <v>2.3.5.2.2.00.00 - Reservas Estatutárias - Intra OFSS</v>
      </c>
      <c r="B1325" s="3" t="s">
        <v>2683</v>
      </c>
      <c r="C1325" s="4"/>
      <c r="D1325" s="1"/>
      <c r="E1325" s="1">
        <f>SUMIF(A1325:B1325,"*intra*",C1325:D1325)+SUMIF(A1325:B1325,"*inter*",C1325:D1325)</f>
        <v>0</v>
      </c>
      <c r="F1325" s="1">
        <f>SUMIF(A1325:B1325,"*consolidação*",C1325:D1325)</f>
        <v>0</v>
      </c>
      <c r="H1325" t="b">
        <f t="shared" si="130"/>
        <v>1</v>
      </c>
      <c r="I1325" t="str">
        <f t="shared" si="131"/>
        <v>00</v>
      </c>
    </row>
    <row r="1326" spans="1:9">
      <c r="A1326" t="str">
        <f t="shared" si="132"/>
        <v>2.3.5.2.3.00.00 - Reservas Estatutárias - Inter OFSS - União</v>
      </c>
      <c r="B1326" s="5" t="s">
        <v>2684</v>
      </c>
      <c r="C1326" s="6"/>
      <c r="D1326" s="1"/>
      <c r="E1326" s="1">
        <f>SUMIF(A1326:B1326,"*intra*",C1326:D1326)+SUMIF(A1326:B1326,"*inter*",C1326:D1326)</f>
        <v>0</v>
      </c>
      <c r="F1326" s="1">
        <f>SUMIF(A1326:B1326,"*consolidação*",C1326:D1326)</f>
        <v>0</v>
      </c>
      <c r="H1326" t="b">
        <f t="shared" si="130"/>
        <v>1</v>
      </c>
      <c r="I1326" t="str">
        <f t="shared" si="131"/>
        <v>00</v>
      </c>
    </row>
    <row r="1327" spans="1:9">
      <c r="A1327" t="str">
        <f t="shared" si="132"/>
        <v>2.3.5.2.4.00.00 - Reservas Estatutárias - Inter OFSS - Estado</v>
      </c>
      <c r="B1327" s="3" t="s">
        <v>2685</v>
      </c>
      <c r="C1327" s="4"/>
      <c r="D1327" s="1"/>
      <c r="E1327" s="1">
        <f>SUMIF(A1327:B1327,"*intra*",C1327:D1327)+SUMIF(A1327:B1327,"*inter*",C1327:D1327)</f>
        <v>0</v>
      </c>
      <c r="F1327" s="1">
        <f>SUMIF(A1327:B1327,"*consolidação*",C1327:D1327)</f>
        <v>0</v>
      </c>
      <c r="H1327" t="b">
        <f t="shared" si="130"/>
        <v>1</v>
      </c>
      <c r="I1327" t="str">
        <f t="shared" si="131"/>
        <v>00</v>
      </c>
    </row>
    <row r="1328" spans="1:9">
      <c r="A1328" t="str">
        <f t="shared" si="132"/>
        <v>2.3.5.2.5.00.00 - Reservas Estatutárias - Inter OFSS - Município</v>
      </c>
      <c r="B1328" s="5" t="s">
        <v>2686</v>
      </c>
      <c r="C1328" s="6"/>
      <c r="D1328" s="1"/>
      <c r="E1328" s="1">
        <f>SUMIF(A1328:B1328,"*intra*",C1328:D1328)+SUMIF(A1328:B1328,"*inter*",C1328:D1328)</f>
        <v>0</v>
      </c>
      <c r="F1328" s="1">
        <f>SUMIF(A1328:B1328,"*consolidação*",C1328:D1328)</f>
        <v>0</v>
      </c>
      <c r="H1328" t="b">
        <f t="shared" si="130"/>
        <v>1</v>
      </c>
      <c r="I1328" t="str">
        <f t="shared" si="131"/>
        <v>00</v>
      </c>
    </row>
    <row r="1329" spans="1:9">
      <c r="A1329" t="str">
        <f t="shared" si="132"/>
        <v>2.3.5.3.0.00.00 - Reserva para Contingencias</v>
      </c>
      <c r="B1329" s="3" t="s">
        <v>2687</v>
      </c>
      <c r="C1329" s="4"/>
      <c r="D1329" s="1"/>
      <c r="E1329" s="1">
        <f>E1330+E1331+E1332+E1333+E1334</f>
        <v>0</v>
      </c>
      <c r="F1329" s="1">
        <f>F1330+F1331+F1332+F1333+F1334</f>
        <v>0</v>
      </c>
      <c r="H1329" t="b">
        <f t="shared" si="130"/>
        <v>1</v>
      </c>
      <c r="I1329" t="str">
        <f t="shared" si="131"/>
        <v>00</v>
      </c>
    </row>
    <row r="1330" spans="1:9">
      <c r="A1330" t="str">
        <f t="shared" si="132"/>
        <v>2.3.5.3.1.00.00 - Reserva para Contingencias - Consolidação</v>
      </c>
      <c r="B1330" s="5" t="s">
        <v>2688</v>
      </c>
      <c r="C1330" s="6"/>
      <c r="D1330" s="1"/>
      <c r="E1330" s="1">
        <f>SUMIF(A1330:B1330,"*intra*",C1330:D1330)+SUMIF(A1330:B1330,"*inter*",C1330:D1330)</f>
        <v>0</v>
      </c>
      <c r="F1330" s="1">
        <f>SUMIF(A1330:B1330,"*consolidação*",C1330:D1330)</f>
        <v>0</v>
      </c>
      <c r="H1330" t="b">
        <f t="shared" si="130"/>
        <v>1</v>
      </c>
      <c r="I1330" t="str">
        <f t="shared" si="131"/>
        <v>00</v>
      </c>
    </row>
    <row r="1331" spans="1:9">
      <c r="A1331" t="str">
        <f t="shared" si="132"/>
        <v>2.3.5.3.2.00.00 - Reserva para Contingencias - Intra OFSS</v>
      </c>
      <c r="B1331" s="3" t="s">
        <v>2689</v>
      </c>
      <c r="C1331" s="4"/>
      <c r="D1331" s="1"/>
      <c r="E1331" s="1">
        <f>SUMIF(A1331:B1331,"*intra*",C1331:D1331)+SUMIF(A1331:B1331,"*inter*",C1331:D1331)</f>
        <v>0</v>
      </c>
      <c r="F1331" s="1">
        <f>SUMIF(A1331:B1331,"*consolidação*",C1331:D1331)</f>
        <v>0</v>
      </c>
      <c r="H1331" t="b">
        <f t="shared" si="130"/>
        <v>1</v>
      </c>
      <c r="I1331" t="str">
        <f t="shared" si="131"/>
        <v>00</v>
      </c>
    </row>
    <row r="1332" spans="1:9">
      <c r="A1332" t="str">
        <f t="shared" si="132"/>
        <v>2.3.5.3.3.00.00 - Reserva para Contingencias - Inter OFSS - União</v>
      </c>
      <c r="B1332" s="5" t="s">
        <v>2690</v>
      </c>
      <c r="C1332" s="6"/>
      <c r="D1332" s="1"/>
      <c r="E1332" s="1">
        <f>SUMIF(A1332:B1332,"*intra*",C1332:D1332)+SUMIF(A1332:B1332,"*inter*",C1332:D1332)</f>
        <v>0</v>
      </c>
      <c r="F1332" s="1">
        <f>SUMIF(A1332:B1332,"*consolidação*",C1332:D1332)</f>
        <v>0</v>
      </c>
      <c r="H1332" t="b">
        <f t="shared" si="130"/>
        <v>1</v>
      </c>
      <c r="I1332" t="str">
        <f t="shared" si="131"/>
        <v>00</v>
      </c>
    </row>
    <row r="1333" spans="1:9">
      <c r="A1333" t="str">
        <f t="shared" si="132"/>
        <v>2.3.5.3.4.00.00 - Reserva para Contingencias - Inter OFSS - Estado</v>
      </c>
      <c r="B1333" s="3" t="s">
        <v>2691</v>
      </c>
      <c r="C1333" s="4"/>
      <c r="D1333" s="1"/>
      <c r="E1333" s="1">
        <f>SUMIF(A1333:B1333,"*intra*",C1333:D1333)+SUMIF(A1333:B1333,"*inter*",C1333:D1333)</f>
        <v>0</v>
      </c>
      <c r="F1333" s="1">
        <f>SUMIF(A1333:B1333,"*consolidação*",C1333:D1333)</f>
        <v>0</v>
      </c>
      <c r="H1333" t="b">
        <f t="shared" si="130"/>
        <v>1</v>
      </c>
      <c r="I1333" t="str">
        <f t="shared" si="131"/>
        <v>00</v>
      </c>
    </row>
    <row r="1334" spans="1:9" ht="25.5">
      <c r="A1334" t="str">
        <f t="shared" si="132"/>
        <v>2.3.5.3.5.00.00 - Reserva para Contingencias - Inter OFSS - 
 Município</v>
      </c>
      <c r="B1334" s="5" t="s">
        <v>2692</v>
      </c>
      <c r="C1334" s="6"/>
      <c r="D1334" s="1"/>
      <c r="E1334" s="1">
        <f>SUMIF(A1334:B1334,"*intra*",C1334:D1334)+SUMIF(A1334:B1334,"*inter*",C1334:D1334)</f>
        <v>0</v>
      </c>
      <c r="F1334" s="1">
        <f>SUMIF(A1334:B1334,"*consolidação*",C1334:D1334)</f>
        <v>0</v>
      </c>
      <c r="H1334" t="b">
        <f t="shared" si="130"/>
        <v>1</v>
      </c>
      <c r="I1334" t="str">
        <f t="shared" si="131"/>
        <v>00</v>
      </c>
    </row>
    <row r="1335" spans="1:9">
      <c r="A1335" t="str">
        <f t="shared" si="132"/>
        <v>2.3.5.4.0.00.00 - Reserva de Incentivos Fiscais</v>
      </c>
      <c r="B1335" s="3" t="s">
        <v>2693</v>
      </c>
      <c r="C1335" s="4">
        <v>29987567.829999998</v>
      </c>
      <c r="D1335" s="1"/>
      <c r="E1335" s="1">
        <f>E1336+E1337+E1338+E1339+E1340</f>
        <v>0</v>
      </c>
      <c r="F1335" s="1">
        <f>F1336+F1337+F1338+F1339+F1340</f>
        <v>29987567.829999998</v>
      </c>
      <c r="H1335" t="b">
        <f t="shared" si="130"/>
        <v>1</v>
      </c>
      <c r="I1335" t="str">
        <f t="shared" si="131"/>
        <v>00</v>
      </c>
    </row>
    <row r="1336" spans="1:9">
      <c r="A1336" t="str">
        <f t="shared" si="132"/>
        <v>2.3.5.4.1.00.00 - Reserva de Incentivos Fiscais - Consolidação</v>
      </c>
      <c r="B1336" s="5" t="s">
        <v>2694</v>
      </c>
      <c r="C1336" s="6">
        <v>29987567.829999998</v>
      </c>
      <c r="D1336" s="1"/>
      <c r="E1336" s="1">
        <f>SUMIF(A1336:B1336,"*intra*",C1336:D1336)+SUMIF(A1336:B1336,"*inter*",C1336:D1336)</f>
        <v>0</v>
      </c>
      <c r="F1336" s="1">
        <f>SUMIF(A1336:B1336,"*consolidação*",C1336:D1336)</f>
        <v>29987567.829999998</v>
      </c>
      <c r="H1336" t="b">
        <f t="shared" si="130"/>
        <v>1</v>
      </c>
      <c r="I1336" t="str">
        <f t="shared" si="131"/>
        <v>00</v>
      </c>
    </row>
    <row r="1337" spans="1:9">
      <c r="A1337" t="str">
        <f t="shared" si="132"/>
        <v>2.3.5.4.2.00.00 - Reserva de Incentivos Fiscais - Intra OFSS</v>
      </c>
      <c r="B1337" s="3" t="s">
        <v>2695</v>
      </c>
      <c r="C1337" s="4"/>
      <c r="D1337" s="1"/>
      <c r="E1337" s="1">
        <f>SUMIF(A1337:B1337,"*intra*",C1337:D1337)+SUMIF(A1337:B1337,"*inter*",C1337:D1337)</f>
        <v>0</v>
      </c>
      <c r="F1337" s="1">
        <f>SUMIF(A1337:B1337,"*consolidação*",C1337:D1337)</f>
        <v>0</v>
      </c>
      <c r="H1337" t="b">
        <f t="shared" si="130"/>
        <v>1</v>
      </c>
      <c r="I1337" t="str">
        <f t="shared" si="131"/>
        <v>00</v>
      </c>
    </row>
    <row r="1338" spans="1:9">
      <c r="A1338" t="str">
        <f t="shared" si="132"/>
        <v>2.3.5.4.3.00.00 - Reserva de Incentivos Fiscais - Inter OFSS - União</v>
      </c>
      <c r="B1338" s="5" t="s">
        <v>2696</v>
      </c>
      <c r="C1338" s="6"/>
      <c r="D1338" s="1"/>
      <c r="E1338" s="1">
        <f>SUMIF(A1338:B1338,"*intra*",C1338:D1338)+SUMIF(A1338:B1338,"*inter*",C1338:D1338)</f>
        <v>0</v>
      </c>
      <c r="F1338" s="1">
        <f>SUMIF(A1338:B1338,"*consolidação*",C1338:D1338)</f>
        <v>0</v>
      </c>
      <c r="H1338" t="b">
        <f t="shared" si="130"/>
        <v>1</v>
      </c>
      <c r="I1338" t="str">
        <f t="shared" si="131"/>
        <v>00</v>
      </c>
    </row>
    <row r="1339" spans="1:9" ht="25.5">
      <c r="A1339" t="str">
        <f t="shared" si="132"/>
        <v>2.3.5.4.4.00.00 - Reserva de Incentivos Fiscais - Inter OFSS - 
 Estado</v>
      </c>
      <c r="B1339" s="3" t="s">
        <v>2697</v>
      </c>
      <c r="C1339" s="4"/>
      <c r="D1339" s="1"/>
      <c r="E1339" s="1">
        <f>SUMIF(A1339:B1339,"*intra*",C1339:D1339)+SUMIF(A1339:B1339,"*inter*",C1339:D1339)</f>
        <v>0</v>
      </c>
      <c r="F1339" s="1">
        <f>SUMIF(A1339:B1339,"*consolidação*",C1339:D1339)</f>
        <v>0</v>
      </c>
      <c r="H1339" t="b">
        <f t="shared" si="130"/>
        <v>1</v>
      </c>
      <c r="I1339" t="str">
        <f t="shared" si="131"/>
        <v>00</v>
      </c>
    </row>
    <row r="1340" spans="1:9" ht="25.5">
      <c r="A1340" t="str">
        <f t="shared" si="132"/>
        <v>2.3.5.4.5.00.00 - Reserva de Incentivos Fiscais - Inter OFSS - 
 Município</v>
      </c>
      <c r="B1340" s="5" t="s">
        <v>2698</v>
      </c>
      <c r="C1340" s="6"/>
      <c r="D1340" s="1"/>
      <c r="E1340" s="1">
        <f>SUMIF(A1340:B1340,"*intra*",C1340:D1340)+SUMIF(A1340:B1340,"*inter*",C1340:D1340)</f>
        <v>0</v>
      </c>
      <c r="F1340" s="1">
        <f>SUMIF(A1340:B1340,"*consolidação*",C1340:D1340)</f>
        <v>0</v>
      </c>
      <c r="H1340" t="b">
        <f t="shared" si="130"/>
        <v>1</v>
      </c>
      <c r="I1340" t="str">
        <f t="shared" si="131"/>
        <v>00</v>
      </c>
    </row>
    <row r="1341" spans="1:9">
      <c r="A1341" t="str">
        <f t="shared" si="132"/>
        <v>2.3.5.5.0.00.00 - Reservas de Lucros para Expansão</v>
      </c>
      <c r="B1341" s="3" t="s">
        <v>2699</v>
      </c>
      <c r="C1341" s="4"/>
      <c r="D1341" s="1"/>
      <c r="E1341" s="1">
        <f>E1342+E1343+E1344+E1345+E1346</f>
        <v>0</v>
      </c>
      <c r="F1341" s="1">
        <f>F1342+F1343+F1344+F1345+F1346</f>
        <v>0</v>
      </c>
      <c r="H1341" t="b">
        <f t="shared" si="130"/>
        <v>1</v>
      </c>
      <c r="I1341" t="str">
        <f t="shared" si="131"/>
        <v>00</v>
      </c>
    </row>
    <row r="1342" spans="1:9">
      <c r="A1342" t="str">
        <f t="shared" si="132"/>
        <v>2.3.5.5.1.00.00 - Reservas de Lucros para Expansão - Consolidação</v>
      </c>
      <c r="B1342" s="5" t="s">
        <v>2700</v>
      </c>
      <c r="C1342" s="6"/>
      <c r="D1342" s="1"/>
      <c r="E1342" s="1">
        <f>SUMIF(A1342:B1342,"*intra*",C1342:D1342)+SUMIF(A1342:B1342,"*inter*",C1342:D1342)</f>
        <v>0</v>
      </c>
      <c r="F1342" s="1">
        <f>SUMIF(A1342:B1342,"*consolidação*",C1342:D1342)</f>
        <v>0</v>
      </c>
      <c r="H1342" t="b">
        <f t="shared" si="130"/>
        <v>1</v>
      </c>
      <c r="I1342" t="str">
        <f t="shared" si="131"/>
        <v>00</v>
      </c>
    </row>
    <row r="1343" spans="1:9">
      <c r="A1343" t="str">
        <f t="shared" si="132"/>
        <v>2.3.5.5.2.00.00 - Reservas de Lucros para Expansão - Intra OFSS</v>
      </c>
      <c r="B1343" s="3" t="s">
        <v>2701</v>
      </c>
      <c r="C1343" s="4"/>
      <c r="D1343" s="1"/>
      <c r="E1343" s="1">
        <f>SUMIF(A1343:B1343,"*intra*",C1343:D1343)+SUMIF(A1343:B1343,"*inter*",C1343:D1343)</f>
        <v>0</v>
      </c>
      <c r="F1343" s="1">
        <f>SUMIF(A1343:B1343,"*consolidação*",C1343:D1343)</f>
        <v>0</v>
      </c>
      <c r="H1343" t="b">
        <f t="shared" si="130"/>
        <v>1</v>
      </c>
      <c r="I1343" t="str">
        <f t="shared" si="131"/>
        <v>00</v>
      </c>
    </row>
    <row r="1344" spans="1:9" ht="25.5">
      <c r="A1344" t="str">
        <f t="shared" si="132"/>
        <v>2.3.5.5.3.00.00 - Reservas de Lucros para Expansão - Inter OFSS - 
 União</v>
      </c>
      <c r="B1344" s="5" t="s">
        <v>2702</v>
      </c>
      <c r="C1344" s="6"/>
      <c r="D1344" s="1"/>
      <c r="E1344" s="1">
        <f>SUMIF(A1344:B1344,"*intra*",C1344:D1344)+SUMIF(A1344:B1344,"*inter*",C1344:D1344)</f>
        <v>0</v>
      </c>
      <c r="F1344" s="1">
        <f>SUMIF(A1344:B1344,"*consolidação*",C1344:D1344)</f>
        <v>0</v>
      </c>
      <c r="H1344" t="b">
        <f t="shared" si="130"/>
        <v>1</v>
      </c>
      <c r="I1344" t="str">
        <f t="shared" si="131"/>
        <v>00</v>
      </c>
    </row>
    <row r="1345" spans="1:9" ht="25.5">
      <c r="A1345" t="str">
        <f t="shared" si="132"/>
        <v>2.3.5.5.4.00.00 - Reservas de Lucros para Expansão - Inter OFSS 
 –Estado</v>
      </c>
      <c r="B1345" s="3" t="s">
        <v>2703</v>
      </c>
      <c r="C1345" s="4"/>
      <c r="D1345" s="1"/>
      <c r="E1345" s="1">
        <f>SUMIF(A1345:B1345,"*intra*",C1345:D1345)+SUMIF(A1345:B1345,"*inter*",C1345:D1345)</f>
        <v>0</v>
      </c>
      <c r="F1345" s="1">
        <f>SUMIF(A1345:B1345,"*consolidação*",C1345:D1345)</f>
        <v>0</v>
      </c>
      <c r="H1345" t="b">
        <f t="shared" si="130"/>
        <v>1</v>
      </c>
      <c r="I1345" t="str">
        <f t="shared" si="131"/>
        <v>00</v>
      </c>
    </row>
    <row r="1346" spans="1:9" ht="25.5">
      <c r="A1346" t="str">
        <f t="shared" si="132"/>
        <v>2.3.5.5.5.00.00 - Reservas de Lucros para Expansão - Inter OFSS - 
 Município</v>
      </c>
      <c r="B1346" s="5" t="s">
        <v>2704</v>
      </c>
      <c r="C1346" s="6"/>
      <c r="D1346" s="1"/>
      <c r="E1346" s="1">
        <f>SUMIF(A1346:B1346,"*intra*",C1346:D1346)+SUMIF(A1346:B1346,"*inter*",C1346:D1346)</f>
        <v>0</v>
      </c>
      <c r="F1346" s="1">
        <f>SUMIF(A1346:B1346,"*consolidação*",C1346:D1346)</f>
        <v>0</v>
      </c>
      <c r="H1346" t="b">
        <f t="shared" si="130"/>
        <v>1</v>
      </c>
      <c r="I1346" t="str">
        <f t="shared" si="131"/>
        <v>00</v>
      </c>
    </row>
    <row r="1347" spans="1:9">
      <c r="A1347" t="str">
        <f t="shared" si="132"/>
        <v>2.3.5.6.0.00.00 - Reserva de Lucros a Realizar</v>
      </c>
      <c r="B1347" s="3" t="s">
        <v>2705</v>
      </c>
      <c r="C1347" s="4">
        <v>4914350.5</v>
      </c>
      <c r="D1347" s="1"/>
      <c r="E1347" s="1">
        <f>E1348+E1349+E1350+E1351+E1352</f>
        <v>0</v>
      </c>
      <c r="F1347" s="1">
        <f>F1348+F1349+F1350+F1351+F1352</f>
        <v>4914350.5</v>
      </c>
      <c r="H1347" t="b">
        <f t="shared" si="130"/>
        <v>1</v>
      </c>
      <c r="I1347" t="str">
        <f t="shared" si="131"/>
        <v>00</v>
      </c>
    </row>
    <row r="1348" spans="1:9">
      <c r="A1348" t="str">
        <f t="shared" si="132"/>
        <v>2.3.5.6.1.00.00 - Reserva de Lucros a Realizar- Consolidação</v>
      </c>
      <c r="B1348" s="5" t="s">
        <v>2706</v>
      </c>
      <c r="C1348" s="6">
        <v>4914350.5</v>
      </c>
      <c r="D1348" s="1"/>
      <c r="E1348" s="1">
        <f>SUMIF(A1348:B1348,"*intra*",C1348:D1348)+SUMIF(A1348:B1348,"*inter*",C1348:D1348)</f>
        <v>0</v>
      </c>
      <c r="F1348" s="1">
        <f>SUMIF(A1348:B1348,"*consolidação*",C1348:D1348)</f>
        <v>4914350.5</v>
      </c>
      <c r="H1348" t="b">
        <f t="shared" si="130"/>
        <v>1</v>
      </c>
      <c r="I1348" t="str">
        <f t="shared" si="131"/>
        <v>00</v>
      </c>
    </row>
    <row r="1349" spans="1:9">
      <c r="A1349" t="str">
        <f t="shared" si="132"/>
        <v>2.3.5.6.2.00.00 - Reserva de Lucros a Realizar- Intra OFSS</v>
      </c>
      <c r="B1349" s="3" t="s">
        <v>2707</v>
      </c>
      <c r="C1349" s="4"/>
      <c r="D1349" s="1"/>
      <c r="E1349" s="1">
        <f>SUMIF(A1349:B1349,"*intra*",C1349:D1349)+SUMIF(A1349:B1349,"*inter*",C1349:D1349)</f>
        <v>0</v>
      </c>
      <c r="F1349" s="1">
        <f>SUMIF(A1349:B1349,"*consolidação*",C1349:D1349)</f>
        <v>0</v>
      </c>
      <c r="H1349" t="b">
        <f t="shared" si="130"/>
        <v>1</v>
      </c>
      <c r="I1349" t="str">
        <f t="shared" si="131"/>
        <v>00</v>
      </c>
    </row>
    <row r="1350" spans="1:9">
      <c r="A1350" t="str">
        <f t="shared" si="132"/>
        <v>2.3.5.6.3.00.00 - Reserva de Lucros a Realizar- Inter OFSS - União</v>
      </c>
      <c r="B1350" s="5" t="s">
        <v>2708</v>
      </c>
      <c r="C1350" s="6"/>
      <c r="D1350" s="1"/>
      <c r="E1350" s="1">
        <f>SUMIF(A1350:B1350,"*intra*",C1350:D1350)+SUMIF(A1350:B1350,"*inter*",C1350:D1350)</f>
        <v>0</v>
      </c>
      <c r="F1350" s="1">
        <f>SUMIF(A1350:B1350,"*consolidação*",C1350:D1350)</f>
        <v>0</v>
      </c>
      <c r="H1350" t="b">
        <f t="shared" si="130"/>
        <v>1</v>
      </c>
      <c r="I1350" t="str">
        <f t="shared" si="131"/>
        <v>00</v>
      </c>
    </row>
    <row r="1351" spans="1:9">
      <c r="A1351" t="str">
        <f t="shared" si="132"/>
        <v>2.3.5.6.4.00.00 - Reserva de Lucros a Realizar- Inter OFSS - Estado</v>
      </c>
      <c r="B1351" s="3" t="s">
        <v>2709</v>
      </c>
      <c r="C1351" s="4"/>
      <c r="D1351" s="1"/>
      <c r="E1351" s="1">
        <f>SUMIF(A1351:B1351,"*intra*",C1351:D1351)+SUMIF(A1351:B1351,"*inter*",C1351:D1351)</f>
        <v>0</v>
      </c>
      <c r="F1351" s="1">
        <f>SUMIF(A1351:B1351,"*consolidação*",C1351:D1351)</f>
        <v>0</v>
      </c>
      <c r="H1351" t="b">
        <f t="shared" si="130"/>
        <v>1</v>
      </c>
      <c r="I1351" t="str">
        <f t="shared" si="131"/>
        <v>00</v>
      </c>
    </row>
    <row r="1352" spans="1:9" ht="25.5">
      <c r="A1352" t="str">
        <f t="shared" si="132"/>
        <v>2.3.5.6.5.00.00 - Reserva de Lucros a Realizar- Inter OFSS - 
 Município</v>
      </c>
      <c r="B1352" s="5" t="s">
        <v>2710</v>
      </c>
      <c r="C1352" s="6"/>
      <c r="D1352" s="1"/>
      <c r="E1352" s="1">
        <f>SUMIF(A1352:B1352,"*intra*",C1352:D1352)+SUMIF(A1352:B1352,"*inter*",C1352:D1352)</f>
        <v>0</v>
      </c>
      <c r="F1352" s="1">
        <f>SUMIF(A1352:B1352,"*consolidação*",C1352:D1352)</f>
        <v>0</v>
      </c>
      <c r="H1352" t="b">
        <f t="shared" si="130"/>
        <v>1</v>
      </c>
      <c r="I1352" t="str">
        <f t="shared" si="131"/>
        <v>00</v>
      </c>
    </row>
    <row r="1353" spans="1:9" ht="25.5">
      <c r="A1353" t="str">
        <f t="shared" si="132"/>
        <v>2.3.5.7.0.00.00 - Reserva de Retenção de Premio na Emissão de 
 Debêntures</v>
      </c>
      <c r="B1353" s="3" t="s">
        <v>2711</v>
      </c>
      <c r="C1353" s="4"/>
      <c r="D1353" s="1"/>
      <c r="E1353" s="1">
        <f>E1354+E1355+E1356+E1357+E1358</f>
        <v>0</v>
      </c>
      <c r="F1353" s="1">
        <f>F1354+F1355+F1356+F1357+F1358</f>
        <v>0</v>
      </c>
      <c r="H1353" t="b">
        <f t="shared" si="130"/>
        <v>1</v>
      </c>
      <c r="I1353" t="str">
        <f t="shared" si="131"/>
        <v>00</v>
      </c>
    </row>
    <row r="1354" spans="1:9" ht="25.5">
      <c r="A1354" t="str">
        <f t="shared" si="132"/>
        <v>2.3.5.7.1.00.00 - Reserva de Retenção de Premio na Emissão de 
 Debêntures - Consolidação</v>
      </c>
      <c r="B1354" s="5" t="s">
        <v>2712</v>
      </c>
      <c r="C1354" s="6"/>
      <c r="D1354" s="1"/>
      <c r="E1354" s="1">
        <f>SUMIF(A1354:B1354,"*intra*",C1354:D1354)+SUMIF(A1354:B1354,"*inter*",C1354:D1354)</f>
        <v>0</v>
      </c>
      <c r="F1354" s="1">
        <f>SUMIF(A1354:B1354,"*consolidação*",C1354:D1354)</f>
        <v>0</v>
      </c>
      <c r="H1354" t="b">
        <f t="shared" si="130"/>
        <v>1</v>
      </c>
      <c r="I1354" t="str">
        <f t="shared" si="131"/>
        <v>00</v>
      </c>
    </row>
    <row r="1355" spans="1:9" ht="25.5">
      <c r="A1355" t="str">
        <f t="shared" si="132"/>
        <v>2.3.5.7.2.00.00 - Reserva de Retenção de Premio na Emissão de 
 Debêntures - Intra OFSS</v>
      </c>
      <c r="B1355" s="3" t="s">
        <v>2713</v>
      </c>
      <c r="C1355" s="4"/>
      <c r="D1355" s="1"/>
      <c r="E1355" s="1">
        <f>SUMIF(A1355:B1355,"*intra*",C1355:D1355)+SUMIF(A1355:B1355,"*inter*",C1355:D1355)</f>
        <v>0</v>
      </c>
      <c r="F1355" s="1">
        <f>SUMIF(A1355:B1355,"*consolidação*",C1355:D1355)</f>
        <v>0</v>
      </c>
      <c r="H1355" t="b">
        <f t="shared" si="130"/>
        <v>1</v>
      </c>
      <c r="I1355" t="str">
        <f t="shared" si="131"/>
        <v>00</v>
      </c>
    </row>
    <row r="1356" spans="1:9" ht="25.5">
      <c r="A1356" t="str">
        <f t="shared" si="132"/>
        <v>2.3.5.7.3.00.00 - Reserva de Retenção de Premio na Emissão de 
 Debêntures - Inter OFSS - União</v>
      </c>
      <c r="B1356" s="5" t="s">
        <v>2714</v>
      </c>
      <c r="C1356" s="6"/>
      <c r="D1356" s="1"/>
      <c r="E1356" s="1">
        <f>SUMIF(A1356:B1356,"*intra*",C1356:D1356)+SUMIF(A1356:B1356,"*inter*",C1356:D1356)</f>
        <v>0</v>
      </c>
      <c r="F1356" s="1">
        <f>SUMIF(A1356:B1356,"*consolidação*",C1356:D1356)</f>
        <v>0</v>
      </c>
      <c r="H1356" t="b">
        <f t="shared" si="130"/>
        <v>1</v>
      </c>
      <c r="I1356" t="str">
        <f t="shared" si="131"/>
        <v>00</v>
      </c>
    </row>
    <row r="1357" spans="1:9" ht="25.5">
      <c r="A1357" t="str">
        <f t="shared" si="132"/>
        <v>2.3.5.7.4.00.00 - Reserva de Retenção de Premio na Emissão de 
 Debêntures - Inter OFSS - Estado</v>
      </c>
      <c r="B1357" s="3" t="s">
        <v>2715</v>
      </c>
      <c r="C1357" s="4"/>
      <c r="D1357" s="1"/>
      <c r="E1357" s="1">
        <f>SUMIF(A1357:B1357,"*intra*",C1357:D1357)+SUMIF(A1357:B1357,"*inter*",C1357:D1357)</f>
        <v>0</v>
      </c>
      <c r="F1357" s="1">
        <f>SUMIF(A1357:B1357,"*consolidação*",C1357:D1357)</f>
        <v>0</v>
      </c>
      <c r="H1357" t="b">
        <f t="shared" si="130"/>
        <v>1</v>
      </c>
      <c r="I1357" t="str">
        <f t="shared" si="131"/>
        <v>00</v>
      </c>
    </row>
    <row r="1358" spans="1:9" ht="25.5">
      <c r="A1358" t="str">
        <f t="shared" si="132"/>
        <v>2.3.5.7.5.00.00 - Reserva de Retenção de Premio na Emissão de 
 Debêntures - Inter OFSS - Município</v>
      </c>
      <c r="B1358" s="5" t="s">
        <v>2716</v>
      </c>
      <c r="C1358" s="6"/>
      <c r="D1358" s="1"/>
      <c r="E1358" s="1">
        <f>SUMIF(A1358:B1358,"*intra*",C1358:D1358)+SUMIF(A1358:B1358,"*inter*",C1358:D1358)</f>
        <v>0</v>
      </c>
      <c r="F1358" s="1">
        <f>SUMIF(A1358:B1358,"*consolidação*",C1358:D1358)</f>
        <v>0</v>
      </c>
      <c r="H1358" t="b">
        <f t="shared" si="130"/>
        <v>1</v>
      </c>
      <c r="I1358" t="str">
        <f t="shared" si="131"/>
        <v>00</v>
      </c>
    </row>
    <row r="1359" spans="1:9">
      <c r="A1359" t="str">
        <f t="shared" si="132"/>
        <v>2.3.5.8.0.00.00 - Reserva Especial para Dividendo Obrigatório Não Distribuído</v>
      </c>
      <c r="B1359" s="70" t="s">
        <v>2717</v>
      </c>
      <c r="C1359" s="4"/>
      <c r="D1359" s="1"/>
      <c r="E1359" s="1">
        <f>E1360+E1361+E1363+E1362+E1364</f>
        <v>0</v>
      </c>
      <c r="F1359" s="1">
        <f>F1360+F1361+F1363+F1362+F1364</f>
        <v>0</v>
      </c>
      <c r="H1359" t="b">
        <f t="shared" ref="H1359:H1422" si="133">IF(I1359="00",C1359=E1359+F1359,TRUE)</f>
        <v>1</v>
      </c>
      <c r="I1359" t="str">
        <f t="shared" si="131"/>
        <v>00</v>
      </c>
    </row>
    <row r="1360" spans="1:9" ht="25.5">
      <c r="A1360" t="str">
        <f t="shared" si="132"/>
        <v>2.3.5.8.1.00.00 - Reserva Especial para Dividendo Obrigatório Não 
 Distribuído - Consolidação</v>
      </c>
      <c r="B1360" s="5" t="s">
        <v>2718</v>
      </c>
      <c r="C1360" s="6"/>
      <c r="D1360" s="1"/>
      <c r="E1360" s="1">
        <f>SUMIF(A1360:B1360,"*intra*",C1360:D1360)+SUMIF(A1360:B1360,"*inter*",C1360:D1360)</f>
        <v>0</v>
      </c>
      <c r="F1360" s="1">
        <f>SUMIF(A1360:B1360,"*consolidação*",C1360:D1360)</f>
        <v>0</v>
      </c>
      <c r="H1360" t="b">
        <f t="shared" si="133"/>
        <v>1</v>
      </c>
      <c r="I1360" t="str">
        <f t="shared" ref="I1360:I1423" si="134">MID(A1360,11,2)</f>
        <v>00</v>
      </c>
    </row>
    <row r="1361" spans="1:9" ht="25.5">
      <c r="A1361" t="str">
        <f t="shared" si="132"/>
        <v>2.3.5.8.2.00.00 - Reserva Especial para Dividendo Obrigatório Não 
 Distribuído - Intra OFSS</v>
      </c>
      <c r="B1361" s="3" t="s">
        <v>2719</v>
      </c>
      <c r="C1361" s="4"/>
      <c r="D1361" s="1"/>
      <c r="E1361" s="1">
        <f>SUMIF(A1361:B1361,"*intra*",C1361:D1361)+SUMIF(A1361:B1361,"*inter*",C1361:D1361)</f>
        <v>0</v>
      </c>
      <c r="F1361" s="1">
        <f>SUMIF(A1361:B1361,"*consolidação*",C1361:D1361)</f>
        <v>0</v>
      </c>
      <c r="H1361" t="b">
        <f t="shared" si="133"/>
        <v>1</v>
      </c>
      <c r="I1361" t="str">
        <f t="shared" si="134"/>
        <v>00</v>
      </c>
    </row>
    <row r="1362" spans="1:9" ht="25.5">
      <c r="A1362" t="str">
        <f t="shared" si="132"/>
        <v>2.3.5.8.3.00.00 - Reserva Especial para Dividendo Obrigatório Não 
 Distribuído - Inter OFSS - União</v>
      </c>
      <c r="B1362" s="5" t="s">
        <v>2720</v>
      </c>
      <c r="C1362" s="6"/>
      <c r="D1362" s="1"/>
      <c r="E1362" s="1">
        <f>SUMIF(A1362:B1362,"*intra*",C1362:D1362)+SUMIF(A1362:B1362,"*inter*",C1362:D1362)</f>
        <v>0</v>
      </c>
      <c r="F1362" s="1">
        <f>SUMIF(A1362:B1362,"*consolidação*",C1362:D1362)</f>
        <v>0</v>
      </c>
      <c r="H1362" t="b">
        <f t="shared" si="133"/>
        <v>1</v>
      </c>
      <c r="I1362" t="str">
        <f t="shared" si="134"/>
        <v>00</v>
      </c>
    </row>
    <row r="1363" spans="1:9" ht="25.5">
      <c r="A1363" t="str">
        <f t="shared" si="132"/>
        <v>2.3.5.8.4.00.00 - Reserva Especial para Dividendo Obrigatório Não 
 Distribuído - Inter OFSS - Estado</v>
      </c>
      <c r="B1363" s="3" t="s">
        <v>2721</v>
      </c>
      <c r="C1363" s="4"/>
      <c r="D1363" s="1"/>
      <c r="E1363" s="1">
        <f>SUMIF(A1363:B1363,"*intra*",C1363:D1363)+SUMIF(A1363:B1363,"*inter*",C1363:D1363)</f>
        <v>0</v>
      </c>
      <c r="F1363" s="1">
        <f>SUMIF(A1363:B1363,"*consolidação*",C1363:D1363)</f>
        <v>0</v>
      </c>
      <c r="H1363" t="b">
        <f t="shared" si="133"/>
        <v>1</v>
      </c>
      <c r="I1363" t="str">
        <f t="shared" si="134"/>
        <v>00</v>
      </c>
    </row>
    <row r="1364" spans="1:9" ht="25.5">
      <c r="A1364" t="str">
        <f t="shared" si="132"/>
        <v>2.3.5.8.5.00.00 - Reserva Especial para Dividendo Obrigatório Não 
 Distribuído - Inter OFSS - Município</v>
      </c>
      <c r="B1364" s="5" t="s">
        <v>2722</v>
      </c>
      <c r="C1364" s="6"/>
      <c r="D1364" s="1"/>
      <c r="E1364" s="1">
        <f>SUMIF(A1364:B1364,"*intra*",C1364:D1364)+SUMIF(A1364:B1364,"*inter*",C1364:D1364)</f>
        <v>0</v>
      </c>
      <c r="F1364" s="1">
        <f>SUMIF(A1364:B1364,"*consolidação*",C1364:D1364)</f>
        <v>0</v>
      </c>
      <c r="H1364" t="b">
        <f t="shared" si="133"/>
        <v>1</v>
      </c>
      <c r="I1364" t="str">
        <f t="shared" si="134"/>
        <v>00</v>
      </c>
    </row>
    <row r="1365" spans="1:9">
      <c r="A1365" t="str">
        <f t="shared" si="132"/>
        <v>2.3.5.9.0.00.00 - Outras Reservas de Lucro</v>
      </c>
      <c r="B1365" s="3" t="s">
        <v>2723</v>
      </c>
      <c r="C1365" s="4">
        <v>7445810.3499999996</v>
      </c>
      <c r="D1365" s="1"/>
      <c r="E1365" s="1">
        <f>E1366+E1367+E1368+E1369+E1370</f>
        <v>0</v>
      </c>
      <c r="F1365" s="1">
        <f>F1366+F1367+F1368+F1369+F1370</f>
        <v>7445810.3499999996</v>
      </c>
      <c r="H1365" t="b">
        <f t="shared" si="133"/>
        <v>1</v>
      </c>
      <c r="I1365" t="str">
        <f t="shared" si="134"/>
        <v>00</v>
      </c>
    </row>
    <row r="1366" spans="1:9">
      <c r="A1366" t="str">
        <f t="shared" si="132"/>
        <v>2.3.5.9.1.00.00 - Outras Reservas de Lucro - Consolidação</v>
      </c>
      <c r="B1366" s="5" t="s">
        <v>2724</v>
      </c>
      <c r="C1366" s="6">
        <v>7445810.3499999996</v>
      </c>
      <c r="D1366" s="1"/>
      <c r="E1366" s="1">
        <f>SUMIF(A1366:B1366,"*intra*",C1366:D1366)+SUMIF(A1366:B1366,"*inter*",C1366:D1366)</f>
        <v>0</v>
      </c>
      <c r="F1366" s="1">
        <f>SUMIF(A1366:B1366,"*consolidação*",C1366:D1366)</f>
        <v>7445810.3499999996</v>
      </c>
      <c r="H1366" t="b">
        <f t="shared" si="133"/>
        <v>1</v>
      </c>
      <c r="I1366" t="str">
        <f t="shared" si="134"/>
        <v>00</v>
      </c>
    </row>
    <row r="1367" spans="1:9">
      <c r="A1367" t="str">
        <f t="shared" si="132"/>
        <v>2.3.5.9.2.00.00 - Outras Reservas de Lucro - Intra OFSS</v>
      </c>
      <c r="B1367" s="3" t="s">
        <v>2725</v>
      </c>
      <c r="C1367" s="4"/>
      <c r="D1367" s="1"/>
      <c r="E1367" s="1">
        <f>SUMIF(A1367:B1367,"*intra*",C1367:D1367)+SUMIF(A1367:B1367,"*inter*",C1367:D1367)</f>
        <v>0</v>
      </c>
      <c r="F1367" s="1">
        <f>SUMIF(A1367:B1367,"*consolidação*",C1367:D1367)</f>
        <v>0</v>
      </c>
      <c r="H1367" t="b">
        <f t="shared" si="133"/>
        <v>1</v>
      </c>
      <c r="I1367" t="str">
        <f t="shared" si="134"/>
        <v>00</v>
      </c>
    </row>
    <row r="1368" spans="1:9">
      <c r="A1368" t="str">
        <f t="shared" si="132"/>
        <v>2.3.5.9.3.00.00 - Outras Reservas de Lucro - Inter OFSS - União</v>
      </c>
      <c r="B1368" s="5" t="s">
        <v>2726</v>
      </c>
      <c r="C1368" s="6"/>
      <c r="D1368" s="1"/>
      <c r="E1368" s="1">
        <f>SUMIF(A1368:B1368,"*intra*",C1368:D1368)+SUMIF(A1368:B1368,"*inter*",C1368:D1368)</f>
        <v>0</v>
      </c>
      <c r="F1368" s="1">
        <f>SUMIF(A1368:B1368,"*consolidação*",C1368:D1368)</f>
        <v>0</v>
      </c>
      <c r="H1368" t="b">
        <f t="shared" si="133"/>
        <v>1</v>
      </c>
      <c r="I1368" t="str">
        <f t="shared" si="134"/>
        <v>00</v>
      </c>
    </row>
    <row r="1369" spans="1:9">
      <c r="A1369" t="str">
        <f t="shared" si="132"/>
        <v>2.3.5.9.4.00.00 - Outras Reservas de Lucro - Inter OFSS - Estado</v>
      </c>
      <c r="B1369" s="3" t="s">
        <v>2727</v>
      </c>
      <c r="C1369" s="4"/>
      <c r="D1369" s="1"/>
      <c r="E1369" s="1">
        <f>SUMIF(A1369:B1369,"*intra*",C1369:D1369)+SUMIF(A1369:B1369,"*inter*",C1369:D1369)</f>
        <v>0</v>
      </c>
      <c r="F1369" s="1">
        <f>SUMIF(A1369:B1369,"*consolidação*",C1369:D1369)</f>
        <v>0</v>
      </c>
      <c r="H1369" t="b">
        <f t="shared" si="133"/>
        <v>1</v>
      </c>
      <c r="I1369" t="str">
        <f t="shared" si="134"/>
        <v>00</v>
      </c>
    </row>
    <row r="1370" spans="1:9">
      <c r="A1370" t="str">
        <f t="shared" si="132"/>
        <v>2.3.5.9.5.00.00 - Outras Reservas de Lucro - Inter OFSS - Município</v>
      </c>
      <c r="B1370" s="5" t="s">
        <v>2728</v>
      </c>
      <c r="C1370" s="6"/>
      <c r="D1370" s="1"/>
      <c r="E1370" s="1">
        <f>SUMIF(A1370:B1370,"*intra*",C1370:D1370)+SUMIF(A1370:B1370,"*inter*",C1370:D1370)</f>
        <v>0</v>
      </c>
      <c r="F1370" s="1">
        <f>SUMIF(A1370:B1370,"*consolidação*",C1370:D1370)</f>
        <v>0</v>
      </c>
      <c r="H1370" t="b">
        <f t="shared" si="133"/>
        <v>1</v>
      </c>
      <c r="I1370" t="str">
        <f t="shared" si="134"/>
        <v>00</v>
      </c>
    </row>
    <row r="1371" spans="1:9">
      <c r="A1371" t="str">
        <f t="shared" si="132"/>
        <v>2.3.6.0.0.00.00 - Demais Reservas</v>
      </c>
      <c r="B1371" s="3" t="s">
        <v>2729</v>
      </c>
      <c r="C1371" s="4">
        <v>1119812304.6300001</v>
      </c>
      <c r="D1371" s="1"/>
      <c r="E1371" s="1">
        <f>E1372+E1378</f>
        <v>0</v>
      </c>
      <c r="F1371" s="1">
        <f>F1372+F1378</f>
        <v>1119812304.6299999</v>
      </c>
      <c r="H1371" t="b">
        <f t="shared" si="133"/>
        <v>1</v>
      </c>
      <c r="I1371" t="str">
        <f t="shared" si="134"/>
        <v>00</v>
      </c>
    </row>
    <row r="1372" spans="1:9">
      <c r="A1372" t="str">
        <f t="shared" si="132"/>
        <v>2.3.6.1.0.00.00 - Reserva de Reavaliação</v>
      </c>
      <c r="B1372" s="5" t="s">
        <v>2730</v>
      </c>
      <c r="C1372" s="6">
        <v>1110526574.27</v>
      </c>
      <c r="D1372" s="1"/>
      <c r="E1372" s="1">
        <f>E1373+E1374+E1375+E1376+E1377</f>
        <v>0</v>
      </c>
      <c r="F1372" s="1">
        <f>F1373+F1374+F1375+F1376+F1377</f>
        <v>1110526574.27</v>
      </c>
      <c r="H1372" t="b">
        <f t="shared" si="133"/>
        <v>1</v>
      </c>
      <c r="I1372" t="str">
        <f t="shared" si="134"/>
        <v>00</v>
      </c>
    </row>
    <row r="1373" spans="1:9">
      <c r="A1373" t="str">
        <f t="shared" si="132"/>
        <v>2.3.6.1.1.00.00 - Reserva de Reavaliação - Consolidação</v>
      </c>
      <c r="B1373" s="3" t="s">
        <v>2731</v>
      </c>
      <c r="C1373" s="4">
        <v>1110526574.27</v>
      </c>
      <c r="D1373" s="1"/>
      <c r="E1373" s="1">
        <f>SUMIF(A1373:B1373,"*intra*",C1373:D1373)+SUMIF(A1373:B1373,"*inter*",C1373:D1373)</f>
        <v>0</v>
      </c>
      <c r="F1373" s="1">
        <f>SUMIF(A1373:B1373,"*consolidação*",C1373:D1373)</f>
        <v>1110526574.27</v>
      </c>
      <c r="H1373" t="b">
        <f t="shared" si="133"/>
        <v>1</v>
      </c>
      <c r="I1373" t="str">
        <f t="shared" si="134"/>
        <v>00</v>
      </c>
    </row>
    <row r="1374" spans="1:9">
      <c r="A1374" t="str">
        <f t="shared" si="132"/>
        <v>2.3.6.1.2.00.00 - Reserva de Reavaliação - Intra OFSS</v>
      </c>
      <c r="B1374" s="5" t="s">
        <v>2732</v>
      </c>
      <c r="C1374" s="6"/>
      <c r="D1374" s="1"/>
      <c r="E1374" s="1">
        <f>SUMIF(A1374:B1374,"*intra*",C1374:D1374)+SUMIF(A1374:B1374,"*inter*",C1374:D1374)</f>
        <v>0</v>
      </c>
      <c r="F1374" s="1">
        <f>SUMIF(A1374:B1374,"*consolidação*",C1374:D1374)</f>
        <v>0</v>
      </c>
      <c r="H1374" t="b">
        <f t="shared" si="133"/>
        <v>1</v>
      </c>
      <c r="I1374" t="str">
        <f t="shared" si="134"/>
        <v>00</v>
      </c>
    </row>
    <row r="1375" spans="1:9">
      <c r="A1375" t="str">
        <f t="shared" si="132"/>
        <v>2.3.6.1.3.00.00 - Reserva de Reavaliação - Inter OFSS - União</v>
      </c>
      <c r="B1375" s="3" t="s">
        <v>2733</v>
      </c>
      <c r="C1375" s="4"/>
      <c r="D1375" s="1"/>
      <c r="E1375" s="1">
        <f>SUMIF(A1375:B1375,"*intra*",C1375:D1375)+SUMIF(A1375:B1375,"*inter*",C1375:D1375)</f>
        <v>0</v>
      </c>
      <c r="F1375" s="1">
        <f>SUMIF(A1375:B1375,"*consolidação*",C1375:D1375)</f>
        <v>0</v>
      </c>
      <c r="H1375" t="b">
        <f t="shared" si="133"/>
        <v>1</v>
      </c>
      <c r="I1375" t="str">
        <f t="shared" si="134"/>
        <v>00</v>
      </c>
    </row>
    <row r="1376" spans="1:9">
      <c r="A1376" t="str">
        <f t="shared" si="132"/>
        <v>2.3.6.1.4.00.00 - Reserva de Reavaliação - Inter OFSS - Estado</v>
      </c>
      <c r="B1376" s="5" t="s">
        <v>2734</v>
      </c>
      <c r="C1376" s="6"/>
      <c r="D1376" s="1"/>
      <c r="E1376" s="1">
        <f>SUMIF(A1376:B1376,"*intra*",C1376:D1376)+SUMIF(A1376:B1376,"*inter*",C1376:D1376)</f>
        <v>0</v>
      </c>
      <c r="F1376" s="1">
        <f>SUMIF(A1376:B1376,"*consolidação*",C1376:D1376)</f>
        <v>0</v>
      </c>
      <c r="H1376" t="b">
        <f t="shared" si="133"/>
        <v>1</v>
      </c>
      <c r="I1376" t="str">
        <f t="shared" si="134"/>
        <v>00</v>
      </c>
    </row>
    <row r="1377" spans="1:9">
      <c r="A1377" t="str">
        <f t="shared" si="132"/>
        <v>2.3.6.1.5.00.00 - Reserva de Reavaliação - Inter OFSS - Município</v>
      </c>
      <c r="B1377" s="3" t="s">
        <v>2735</v>
      </c>
      <c r="C1377" s="4"/>
      <c r="D1377" s="1"/>
      <c r="E1377" s="1">
        <f>SUMIF(A1377:B1377,"*intra*",C1377:D1377)+SUMIF(A1377:B1377,"*inter*",C1377:D1377)</f>
        <v>0</v>
      </c>
      <c r="F1377" s="1">
        <f>SUMIF(A1377:B1377,"*consolidação*",C1377:D1377)</f>
        <v>0</v>
      </c>
      <c r="H1377" t="b">
        <f t="shared" si="133"/>
        <v>1</v>
      </c>
      <c r="I1377" t="str">
        <f t="shared" si="134"/>
        <v>00</v>
      </c>
    </row>
    <row r="1378" spans="1:9">
      <c r="A1378" t="str">
        <f t="shared" si="132"/>
        <v>2.3.6.9.0.00.00 - Outras Reservas</v>
      </c>
      <c r="B1378" s="5" t="s">
        <v>2736</v>
      </c>
      <c r="C1378" s="6">
        <v>9285730.3599999994</v>
      </c>
      <c r="D1378" s="1"/>
      <c r="E1378" s="1">
        <f>E1379+E1380+E1381+E1382+E1383</f>
        <v>0</v>
      </c>
      <c r="F1378" s="1">
        <f>F1379+F1380+F1381+F1382+F1383</f>
        <v>9285730.3599999994</v>
      </c>
      <c r="H1378" t="b">
        <f t="shared" si="133"/>
        <v>1</v>
      </c>
      <c r="I1378" t="str">
        <f t="shared" si="134"/>
        <v>00</v>
      </c>
    </row>
    <row r="1379" spans="1:9">
      <c r="A1379" t="str">
        <f t="shared" si="132"/>
        <v>2.3.6.9.1.00.00 - Outras Reservas - Consolidação</v>
      </c>
      <c r="B1379" s="3" t="s">
        <v>2737</v>
      </c>
      <c r="C1379" s="4">
        <v>9285730.3599999994</v>
      </c>
      <c r="D1379" s="1"/>
      <c r="E1379" s="1">
        <f>SUMIF(A1379:B1379,"*intra*",C1379:D1379)+SUMIF(A1379:B1379,"*inter*",C1379:D1379)</f>
        <v>0</v>
      </c>
      <c r="F1379" s="1">
        <f>SUMIF(A1379:B1379,"*consolidação*",C1379:D1379)</f>
        <v>9285730.3599999994</v>
      </c>
      <c r="H1379" t="b">
        <f t="shared" si="133"/>
        <v>1</v>
      </c>
      <c r="I1379" t="str">
        <f t="shared" si="134"/>
        <v>00</v>
      </c>
    </row>
    <row r="1380" spans="1:9">
      <c r="A1380" t="str">
        <f t="shared" si="132"/>
        <v>2.3.6.9.2.00.00 - Outras Reservas - Intra OFSS</v>
      </c>
      <c r="B1380" s="5" t="s">
        <v>2738</v>
      </c>
      <c r="C1380" s="6"/>
      <c r="D1380" s="1"/>
      <c r="E1380" s="1">
        <f>SUMIF(A1380:B1380,"*intra*",C1380:D1380)+SUMIF(A1380:B1380,"*inter*",C1380:D1380)</f>
        <v>0</v>
      </c>
      <c r="F1380" s="1">
        <f>SUMIF(A1380:B1380,"*consolidação*",C1380:D1380)</f>
        <v>0</v>
      </c>
      <c r="H1380" t="b">
        <f t="shared" si="133"/>
        <v>1</v>
      </c>
      <c r="I1380" t="str">
        <f t="shared" si="134"/>
        <v>00</v>
      </c>
    </row>
    <row r="1381" spans="1:9">
      <c r="A1381" t="str">
        <f t="shared" si="132"/>
        <v>2.3.6.9.3.00.00 - Outras Reservas - Inter OFSS - União</v>
      </c>
      <c r="B1381" s="3" t="s">
        <v>2739</v>
      </c>
      <c r="C1381" s="4"/>
      <c r="D1381" s="1"/>
      <c r="E1381" s="1">
        <f>SUMIF(A1381:B1381,"*intra*",C1381:D1381)+SUMIF(A1381:B1381,"*inter*",C1381:D1381)</f>
        <v>0</v>
      </c>
      <c r="F1381" s="1">
        <f>SUMIF(A1381:B1381,"*consolidação*",C1381:D1381)</f>
        <v>0</v>
      </c>
      <c r="H1381" t="b">
        <f t="shared" si="133"/>
        <v>1</v>
      </c>
      <c r="I1381" t="str">
        <f t="shared" si="134"/>
        <v>00</v>
      </c>
    </row>
    <row r="1382" spans="1:9">
      <c r="A1382" t="str">
        <f t="shared" si="132"/>
        <v>2.3.6.9.4.00.00 - Outras Reservas - Inter OFSS - Estado</v>
      </c>
      <c r="B1382" s="5" t="s">
        <v>2740</v>
      </c>
      <c r="C1382" s="6"/>
      <c r="D1382" s="1"/>
      <c r="E1382" s="1">
        <f>SUMIF(A1382:B1382,"*intra*",C1382:D1382)+SUMIF(A1382:B1382,"*inter*",C1382:D1382)</f>
        <v>0</v>
      </c>
      <c r="F1382" s="1">
        <f>SUMIF(A1382:B1382,"*consolidação*",C1382:D1382)</f>
        <v>0</v>
      </c>
      <c r="H1382" t="b">
        <f t="shared" si="133"/>
        <v>1</v>
      </c>
      <c r="I1382" t="str">
        <f t="shared" si="134"/>
        <v>00</v>
      </c>
    </row>
    <row r="1383" spans="1:9">
      <c r="A1383" t="str">
        <f t="shared" si="132"/>
        <v>2.3.6.9.5.00.00 - Outras Reservas - Inter OFSS - Município</v>
      </c>
      <c r="B1383" s="3" t="s">
        <v>2741</v>
      </c>
      <c r="C1383" s="4"/>
      <c r="D1383" s="1"/>
      <c r="E1383" s="1">
        <f>SUMIF(A1383:B1383,"*intra*",C1383:D1383)+SUMIF(A1383:B1383,"*inter*",C1383:D1383)</f>
        <v>0</v>
      </c>
      <c r="F1383" s="1">
        <f>SUMIF(A1383:B1383,"*consolidação*",C1383:D1383)</f>
        <v>0</v>
      </c>
      <c r="H1383" t="b">
        <f t="shared" si="133"/>
        <v>1</v>
      </c>
      <c r="I1383" t="str">
        <f t="shared" si="134"/>
        <v>00</v>
      </c>
    </row>
    <row r="1384" spans="1:9">
      <c r="A1384" t="str">
        <f t="shared" si="132"/>
        <v>2.3.7.0.0.00.00 - Resultados Acumulados</v>
      </c>
      <c r="B1384" s="5" t="s">
        <v>2742</v>
      </c>
      <c r="C1384" s="6">
        <v>-876017229936.34998</v>
      </c>
      <c r="D1384" s="1"/>
      <c r="E1384" s="1">
        <f>E1385+E1411</f>
        <v>-200848163360.28998</v>
      </c>
      <c r="F1384" s="80">
        <v>-448148066576.06</v>
      </c>
      <c r="H1384" t="b">
        <f t="shared" si="133"/>
        <v>0</v>
      </c>
      <c r="I1384" t="str">
        <f t="shared" si="134"/>
        <v>00</v>
      </c>
    </row>
    <row r="1385" spans="1:9">
      <c r="A1385" t="str">
        <f t="shared" si="132"/>
        <v>2.3.7.1.0.00.00 - Superávits ou Déficits Acumulados</v>
      </c>
      <c r="B1385" s="3" t="s">
        <v>2743</v>
      </c>
      <c r="C1385" s="4">
        <v>-214177818463.82999</v>
      </c>
      <c r="D1385" s="1"/>
      <c r="E1385" s="1">
        <f>E1386+E1391+E1396+E1401+E1406</f>
        <v>-148971269902.78998</v>
      </c>
      <c r="F1385" s="1">
        <f>F1386+F1391+F1396+F1401+F1406</f>
        <v>-65206548561.040001</v>
      </c>
      <c r="H1385" t="b">
        <f t="shared" si="133"/>
        <v>1</v>
      </c>
      <c r="I1385" t="str">
        <f t="shared" si="134"/>
        <v>00</v>
      </c>
    </row>
    <row r="1386" spans="1:9">
      <c r="A1386" t="str">
        <f t="shared" si="132"/>
        <v>2.3.7.1.1.00.00 - Superávits ou Déficits Acumulados - Consolidação</v>
      </c>
      <c r="B1386" s="5" t="s">
        <v>2744</v>
      </c>
      <c r="C1386" s="6">
        <v>-65206548561.040001</v>
      </c>
      <c r="D1386" s="1"/>
      <c r="E1386" s="1">
        <f t="shared" ref="E1386:E1410" si="135">SUMIF(A1386:B1386,"*intra*",C1386:D1386)+SUMIF(A1386:B1386,"*inter*",C1386:D1386)</f>
        <v>0</v>
      </c>
      <c r="F1386" s="1">
        <f t="shared" ref="F1386:F1410" si="136">SUMIF(A1386:B1386,"*consolidação*",C1386:D1386)</f>
        <v>-65206548561.040001</v>
      </c>
      <c r="G1386" s="14"/>
      <c r="H1386" t="b">
        <f t="shared" si="133"/>
        <v>1</v>
      </c>
      <c r="I1386" t="str">
        <f t="shared" si="134"/>
        <v>00</v>
      </c>
    </row>
    <row r="1387" spans="1:9">
      <c r="A1387" t="str">
        <f t="shared" si="132"/>
        <v>2.3.7.1.1.01.00 - Superávits ou Déficits do Exercício</v>
      </c>
      <c r="B1387" s="3" t="s">
        <v>2745</v>
      </c>
      <c r="C1387" s="4">
        <v>-2444358961.9899998</v>
      </c>
      <c r="D1387" s="1"/>
      <c r="E1387" s="1">
        <f t="shared" si="135"/>
        <v>0</v>
      </c>
      <c r="F1387" s="1">
        <f t="shared" si="136"/>
        <v>0</v>
      </c>
      <c r="H1387" t="b">
        <f t="shared" si="133"/>
        <v>1</v>
      </c>
      <c r="I1387" t="str">
        <f t="shared" si="134"/>
        <v>01</v>
      </c>
    </row>
    <row r="1388" spans="1:9">
      <c r="A1388" t="str">
        <f t="shared" ref="A1388:A1451" si="137">TRIM(B1388)</f>
        <v>2.3.7.1.1.02.00 - Superávits ou Déficits de Exercícios Anteriores</v>
      </c>
      <c r="B1388" s="5" t="s">
        <v>2746</v>
      </c>
      <c r="C1388" s="6">
        <v>-99610205117.699997</v>
      </c>
      <c r="D1388" s="1"/>
      <c r="E1388" s="1">
        <f t="shared" si="135"/>
        <v>0</v>
      </c>
      <c r="F1388" s="1">
        <f t="shared" si="136"/>
        <v>0</v>
      </c>
      <c r="H1388" t="b">
        <f t="shared" si="133"/>
        <v>1</v>
      </c>
      <c r="I1388" t="str">
        <f t="shared" si="134"/>
        <v>02</v>
      </c>
    </row>
    <row r="1389" spans="1:9">
      <c r="A1389" t="str">
        <f t="shared" si="137"/>
        <v>2.3.7.1.1.03.00 - Ajustes de Exercícios Anteriores</v>
      </c>
      <c r="B1389" s="3" t="s">
        <v>2747</v>
      </c>
      <c r="C1389" s="4">
        <v>36789668240.760002</v>
      </c>
      <c r="D1389" s="1"/>
      <c r="E1389" s="1">
        <f t="shared" si="135"/>
        <v>0</v>
      </c>
      <c r="F1389" s="1">
        <f t="shared" si="136"/>
        <v>0</v>
      </c>
      <c r="H1389" t="b">
        <f t="shared" si="133"/>
        <v>1</v>
      </c>
      <c r="I1389" t="str">
        <f t="shared" si="134"/>
        <v>03</v>
      </c>
    </row>
    <row r="1390" spans="1:9" ht="25.5">
      <c r="A1390" t="str">
        <f t="shared" si="137"/>
        <v>2.3.7.1.1.04.00 - Superávits ou Déficits Resultantes de Extinção, 
 Fusão e Cisão</v>
      </c>
      <c r="B1390" s="5" t="s">
        <v>2748</v>
      </c>
      <c r="C1390" s="6">
        <v>58347277.890000001</v>
      </c>
      <c r="D1390" s="1"/>
      <c r="E1390" s="1">
        <f t="shared" si="135"/>
        <v>0</v>
      </c>
      <c r="F1390" s="1">
        <f t="shared" si="136"/>
        <v>0</v>
      </c>
      <c r="H1390" t="b">
        <f t="shared" si="133"/>
        <v>1</v>
      </c>
      <c r="I1390" t="str">
        <f t="shared" si="134"/>
        <v>04</v>
      </c>
    </row>
    <row r="1391" spans="1:9">
      <c r="A1391" t="str">
        <f t="shared" si="137"/>
        <v>2.3.7.1.2.00.00 - Superávits ou Déficits Acumulados - Intra OFSS</v>
      </c>
      <c r="B1391" s="3" t="s">
        <v>2749</v>
      </c>
      <c r="C1391" s="4">
        <v>-57361948236.940002</v>
      </c>
      <c r="D1391" s="1"/>
      <c r="E1391" s="1">
        <f t="shared" si="135"/>
        <v>-57361948236.940002</v>
      </c>
      <c r="F1391" s="1">
        <f t="shared" si="136"/>
        <v>0</v>
      </c>
      <c r="G1391" s="14"/>
      <c r="H1391" t="b">
        <f t="shared" si="133"/>
        <v>1</v>
      </c>
      <c r="I1391" t="str">
        <f t="shared" si="134"/>
        <v>00</v>
      </c>
    </row>
    <row r="1392" spans="1:9">
      <c r="A1392" t="str">
        <f t="shared" si="137"/>
        <v>2.3.7.1.2.01.00 - Superávits ou Déficits do Exercício</v>
      </c>
      <c r="B1392" s="5" t="s">
        <v>2750</v>
      </c>
      <c r="C1392" s="6">
        <v>-1571970144.95</v>
      </c>
      <c r="D1392" s="1"/>
      <c r="E1392" s="1">
        <f t="shared" si="135"/>
        <v>0</v>
      </c>
      <c r="F1392" s="1">
        <f t="shared" si="136"/>
        <v>0</v>
      </c>
      <c r="H1392" t="b">
        <f t="shared" si="133"/>
        <v>1</v>
      </c>
      <c r="I1392" t="str">
        <f t="shared" si="134"/>
        <v>01</v>
      </c>
    </row>
    <row r="1393" spans="1:9">
      <c r="A1393" t="str">
        <f t="shared" si="137"/>
        <v>2.3.7.1.2.02.00 - Superávits ou Déficits de Exercícios Anteriores</v>
      </c>
      <c r="B1393" s="3" t="s">
        <v>2751</v>
      </c>
      <c r="C1393" s="4">
        <v>-2720441185.5999999</v>
      </c>
      <c r="D1393" s="1"/>
      <c r="E1393" s="1">
        <f t="shared" si="135"/>
        <v>0</v>
      </c>
      <c r="F1393" s="1">
        <f t="shared" si="136"/>
        <v>0</v>
      </c>
      <c r="H1393" t="b">
        <f t="shared" si="133"/>
        <v>1</v>
      </c>
      <c r="I1393" t="str">
        <f t="shared" si="134"/>
        <v>02</v>
      </c>
    </row>
    <row r="1394" spans="1:9">
      <c r="A1394" t="str">
        <f t="shared" si="137"/>
        <v>2.3.7.1.2.03.00 - Ajustes de Exercícios Anteriores</v>
      </c>
      <c r="B1394" s="5" t="s">
        <v>2752</v>
      </c>
      <c r="C1394" s="6">
        <v>-53347245895.290001</v>
      </c>
      <c r="D1394" s="1"/>
      <c r="E1394" s="1">
        <f t="shared" si="135"/>
        <v>0</v>
      </c>
      <c r="F1394" s="1">
        <f t="shared" si="136"/>
        <v>0</v>
      </c>
      <c r="H1394" t="b">
        <f t="shared" si="133"/>
        <v>1</v>
      </c>
      <c r="I1394" t="str">
        <f t="shared" si="134"/>
        <v>03</v>
      </c>
    </row>
    <row r="1395" spans="1:9" ht="25.5">
      <c r="A1395" t="str">
        <f t="shared" si="137"/>
        <v>2.3.7.1.2.04.00 - Superávits ou Déficits Resultantes de Extinção, 
 Fusão e Cisão</v>
      </c>
      <c r="B1395" s="3" t="s">
        <v>2753</v>
      </c>
      <c r="C1395" s="4">
        <v>277708988.89999998</v>
      </c>
      <c r="D1395" s="1"/>
      <c r="E1395" s="1">
        <f t="shared" si="135"/>
        <v>0</v>
      </c>
      <c r="F1395" s="1">
        <f t="shared" si="136"/>
        <v>0</v>
      </c>
      <c r="H1395" t="b">
        <f t="shared" si="133"/>
        <v>1</v>
      </c>
      <c r="I1395" t="str">
        <f t="shared" si="134"/>
        <v>04</v>
      </c>
    </row>
    <row r="1396" spans="1:9" ht="25.5">
      <c r="A1396" t="str">
        <f t="shared" si="137"/>
        <v>2.3.7.1.3.00.00 - Superávits ou Déficits Acumulados - Inter OFSS - 
 União</v>
      </c>
      <c r="B1396" s="5" t="s">
        <v>2754</v>
      </c>
      <c r="C1396" s="6">
        <v>104892799996.8</v>
      </c>
      <c r="D1396" s="1"/>
      <c r="E1396" s="1">
        <f t="shared" si="135"/>
        <v>104892799996.8</v>
      </c>
      <c r="F1396" s="1">
        <f t="shared" si="136"/>
        <v>0</v>
      </c>
      <c r="G1396" s="14"/>
      <c r="H1396" t="b">
        <f t="shared" si="133"/>
        <v>1</v>
      </c>
      <c r="I1396" t="str">
        <f t="shared" si="134"/>
        <v>00</v>
      </c>
    </row>
    <row r="1397" spans="1:9">
      <c r="A1397" t="str">
        <f t="shared" si="137"/>
        <v>2.3.7.1.3.01.00 - Superávits ou Déficits do Exercício</v>
      </c>
      <c r="B1397" s="3" t="s">
        <v>2755</v>
      </c>
      <c r="C1397" s="4">
        <v>11735688438.65</v>
      </c>
      <c r="D1397" s="1"/>
      <c r="E1397" s="1">
        <f t="shared" si="135"/>
        <v>0</v>
      </c>
      <c r="F1397" s="1">
        <f t="shared" si="136"/>
        <v>0</v>
      </c>
      <c r="H1397" t="b">
        <f t="shared" si="133"/>
        <v>1</v>
      </c>
      <c r="I1397" t="str">
        <f t="shared" si="134"/>
        <v>01</v>
      </c>
    </row>
    <row r="1398" spans="1:9">
      <c r="A1398" t="str">
        <f t="shared" si="137"/>
        <v>2.3.7.1.3.02.00 - Superávits ou Déficits de Exercícios Anteriores</v>
      </c>
      <c r="B1398" s="5" t="s">
        <v>2756</v>
      </c>
      <c r="C1398" s="6">
        <v>66113589863.32</v>
      </c>
      <c r="D1398" s="1"/>
      <c r="E1398" s="1">
        <f t="shared" si="135"/>
        <v>0</v>
      </c>
      <c r="F1398" s="1">
        <f t="shared" si="136"/>
        <v>0</v>
      </c>
      <c r="H1398" t="b">
        <f t="shared" si="133"/>
        <v>1</v>
      </c>
      <c r="I1398" t="str">
        <f t="shared" si="134"/>
        <v>02</v>
      </c>
    </row>
    <row r="1399" spans="1:9">
      <c r="A1399" t="str">
        <f t="shared" si="137"/>
        <v>2.3.7.1.3.03.00 - Ajustes de Exercícios Anteriores</v>
      </c>
      <c r="B1399" s="3" t="s">
        <v>2757</v>
      </c>
      <c r="C1399" s="4">
        <v>27043521694.830002</v>
      </c>
      <c r="D1399" s="1"/>
      <c r="E1399" s="1">
        <f t="shared" si="135"/>
        <v>0</v>
      </c>
      <c r="F1399" s="1">
        <f t="shared" si="136"/>
        <v>0</v>
      </c>
      <c r="H1399" t="b">
        <f t="shared" si="133"/>
        <v>1</v>
      </c>
      <c r="I1399" t="str">
        <f t="shared" si="134"/>
        <v>03</v>
      </c>
    </row>
    <row r="1400" spans="1:9" ht="25.5">
      <c r="A1400" t="str">
        <f t="shared" si="137"/>
        <v>2.3.7.1.3.04.00 - Superávits ou Déficits Resultantes de Extinção, 
 Fusão e Cisão</v>
      </c>
      <c r="B1400" s="5" t="s">
        <v>2758</v>
      </c>
      <c r="C1400" s="6"/>
      <c r="D1400" s="1"/>
      <c r="E1400" s="1">
        <f t="shared" si="135"/>
        <v>0</v>
      </c>
      <c r="F1400" s="1">
        <f t="shared" si="136"/>
        <v>0</v>
      </c>
      <c r="H1400" t="b">
        <f t="shared" si="133"/>
        <v>1</v>
      </c>
      <c r="I1400" t="str">
        <f t="shared" si="134"/>
        <v>04</v>
      </c>
    </row>
    <row r="1401" spans="1:9" ht="25.5">
      <c r="A1401" t="str">
        <f t="shared" si="137"/>
        <v>2.3.7.1.4.00.00 - Superávits ou Déficits Acumulados - Inter OFSS - 
 Estado</v>
      </c>
      <c r="B1401" s="3" t="s">
        <v>2759</v>
      </c>
      <c r="C1401" s="4">
        <v>-51393429906.129997</v>
      </c>
      <c r="D1401" s="1"/>
      <c r="E1401" s="1">
        <f t="shared" si="135"/>
        <v>-51393429906.129997</v>
      </c>
      <c r="F1401" s="1">
        <f t="shared" si="136"/>
        <v>0</v>
      </c>
      <c r="G1401" s="14"/>
      <c r="H1401" t="b">
        <f t="shared" si="133"/>
        <v>1</v>
      </c>
      <c r="I1401" t="str">
        <f t="shared" si="134"/>
        <v>00</v>
      </c>
    </row>
    <row r="1402" spans="1:9">
      <c r="A1402" t="str">
        <f t="shared" si="137"/>
        <v>2.3.7.1.4.01.00 - Superávits ou Déficits do Exercício</v>
      </c>
      <c r="B1402" s="5" t="s">
        <v>2760</v>
      </c>
      <c r="C1402" s="6">
        <v>-15795242528.08</v>
      </c>
      <c r="D1402" s="1"/>
      <c r="E1402" s="1">
        <f t="shared" si="135"/>
        <v>0</v>
      </c>
      <c r="F1402" s="1">
        <f t="shared" si="136"/>
        <v>0</v>
      </c>
      <c r="H1402" t="b">
        <f t="shared" si="133"/>
        <v>1</v>
      </c>
      <c r="I1402" t="str">
        <f t="shared" si="134"/>
        <v>01</v>
      </c>
    </row>
    <row r="1403" spans="1:9">
      <c r="A1403" t="str">
        <f t="shared" si="137"/>
        <v>2.3.7.1.4.02.00 - Superávits ou Déficits de Exercícios Anteriores</v>
      </c>
      <c r="B1403" s="3" t="s">
        <v>2761</v>
      </c>
      <c r="C1403" s="4">
        <v>-38401871440.209999</v>
      </c>
      <c r="D1403" s="1"/>
      <c r="E1403" s="1">
        <f t="shared" si="135"/>
        <v>0</v>
      </c>
      <c r="F1403" s="1">
        <f t="shared" si="136"/>
        <v>0</v>
      </c>
      <c r="H1403" t="b">
        <f t="shared" si="133"/>
        <v>1</v>
      </c>
      <c r="I1403" t="str">
        <f t="shared" si="134"/>
        <v>02</v>
      </c>
    </row>
    <row r="1404" spans="1:9">
      <c r="A1404" t="str">
        <f t="shared" si="137"/>
        <v>2.3.7.1.4.03.00 - Ajustes de Exercícios Anteriores</v>
      </c>
      <c r="B1404" s="5" t="s">
        <v>2762</v>
      </c>
      <c r="C1404" s="6">
        <v>2803684062.1599998</v>
      </c>
      <c r="D1404" s="1"/>
      <c r="E1404" s="1">
        <f t="shared" si="135"/>
        <v>0</v>
      </c>
      <c r="F1404" s="1">
        <f t="shared" si="136"/>
        <v>0</v>
      </c>
      <c r="H1404" t="b">
        <f t="shared" si="133"/>
        <v>1</v>
      </c>
      <c r="I1404" t="str">
        <f t="shared" si="134"/>
        <v>03</v>
      </c>
    </row>
    <row r="1405" spans="1:9" ht="25.5">
      <c r="A1405" t="str">
        <f t="shared" si="137"/>
        <v>2.3.7.1.4.04.00 - Superávits ou Déficits Resultantes de Extinção, 
 Fusão e Cisão</v>
      </c>
      <c r="B1405" s="3" t="s">
        <v>2763</v>
      </c>
      <c r="C1405" s="4"/>
      <c r="D1405" s="1"/>
      <c r="E1405" s="1">
        <f t="shared" si="135"/>
        <v>0</v>
      </c>
      <c r="F1405" s="1">
        <f t="shared" si="136"/>
        <v>0</v>
      </c>
      <c r="H1405" t="b">
        <f t="shared" si="133"/>
        <v>1</v>
      </c>
      <c r="I1405" t="str">
        <f t="shared" si="134"/>
        <v>04</v>
      </c>
    </row>
    <row r="1406" spans="1:9" ht="25.5">
      <c r="A1406" t="str">
        <f t="shared" si="137"/>
        <v>2.3.7.1.5.00.00 - Superávits ou Déficits Acumulados - Inter OFSS - 
 Município</v>
      </c>
      <c r="B1406" s="5" t="s">
        <v>2764</v>
      </c>
      <c r="C1406" s="6">
        <v>-145108691756.51999</v>
      </c>
      <c r="D1406" s="1"/>
      <c r="E1406" s="1">
        <f t="shared" si="135"/>
        <v>-145108691756.51999</v>
      </c>
      <c r="F1406" s="1">
        <f t="shared" si="136"/>
        <v>0</v>
      </c>
      <c r="G1406" s="14"/>
      <c r="H1406" t="b">
        <f t="shared" si="133"/>
        <v>1</v>
      </c>
      <c r="I1406" t="str">
        <f t="shared" si="134"/>
        <v>00</v>
      </c>
    </row>
    <row r="1407" spans="1:9">
      <c r="A1407" t="str">
        <f t="shared" si="137"/>
        <v>2.3.7.1.5.01.00 - Superávits ou Déficits do Exercício</v>
      </c>
      <c r="B1407" s="3" t="s">
        <v>2765</v>
      </c>
      <c r="C1407" s="4">
        <v>-47891154131.410004</v>
      </c>
      <c r="D1407" s="1"/>
      <c r="E1407" s="1">
        <f t="shared" si="135"/>
        <v>0</v>
      </c>
      <c r="F1407" s="1">
        <f t="shared" si="136"/>
        <v>0</v>
      </c>
      <c r="H1407" t="b">
        <f t="shared" si="133"/>
        <v>1</v>
      </c>
      <c r="I1407" t="str">
        <f t="shared" si="134"/>
        <v>01</v>
      </c>
    </row>
    <row r="1408" spans="1:9">
      <c r="A1408" t="str">
        <f t="shared" si="137"/>
        <v>2.3.7.1.5.02.00 - Superávits ou Déficits de Exercícios Anteriores</v>
      </c>
      <c r="B1408" s="5" t="s">
        <v>2766</v>
      </c>
      <c r="C1408" s="6">
        <v>-96766804889.520004</v>
      </c>
      <c r="D1408" s="1"/>
      <c r="E1408" s="1">
        <f t="shared" si="135"/>
        <v>0</v>
      </c>
      <c r="F1408" s="1">
        <f t="shared" si="136"/>
        <v>0</v>
      </c>
      <c r="H1408" t="b">
        <f t="shared" si="133"/>
        <v>1</v>
      </c>
      <c r="I1408" t="str">
        <f t="shared" si="134"/>
        <v>02</v>
      </c>
    </row>
    <row r="1409" spans="1:9">
      <c r="A1409" t="str">
        <f t="shared" si="137"/>
        <v>2.3.7.1.5.03.00 - Ajustes de Exercícios Anteriores</v>
      </c>
      <c r="B1409" s="3" t="s">
        <v>2767</v>
      </c>
      <c r="C1409" s="4">
        <v>-450732735.58999997</v>
      </c>
      <c r="D1409" s="1"/>
      <c r="E1409" s="1">
        <f t="shared" si="135"/>
        <v>0</v>
      </c>
      <c r="F1409" s="1">
        <f t="shared" si="136"/>
        <v>0</v>
      </c>
      <c r="H1409" t="b">
        <f t="shared" si="133"/>
        <v>1</v>
      </c>
      <c r="I1409" t="str">
        <f t="shared" si="134"/>
        <v>03</v>
      </c>
    </row>
    <row r="1410" spans="1:9" ht="25.5">
      <c r="A1410" t="str">
        <f t="shared" si="137"/>
        <v>2.3.7.1.5.04.00 - Superávits ou Déficits Resultantes de Extinção, 
 Fusão e Cisão</v>
      </c>
      <c r="B1410" s="5" t="s">
        <v>2768</v>
      </c>
      <c r="C1410" s="6"/>
      <c r="D1410" s="1"/>
      <c r="E1410" s="1">
        <f t="shared" si="135"/>
        <v>0</v>
      </c>
      <c r="F1410" s="1">
        <f t="shared" si="136"/>
        <v>0</v>
      </c>
      <c r="H1410" t="b">
        <f t="shared" si="133"/>
        <v>1</v>
      </c>
      <c r="I1410" t="str">
        <f t="shared" si="134"/>
        <v>04</v>
      </c>
    </row>
    <row r="1411" spans="1:9">
      <c r="A1411" t="str">
        <f t="shared" si="137"/>
        <v>2.3.7.2.0.00.00 - Lucros e Prejuízos Acumulados</v>
      </c>
      <c r="B1411" s="3" t="s">
        <v>2769</v>
      </c>
      <c r="C1411" s="4">
        <v>-661839411472.52002</v>
      </c>
      <c r="D1411" s="1"/>
      <c r="E1411" s="1">
        <f>E1412+E1419+E1426+E1433+E1440</f>
        <v>-51876893457.499992</v>
      </c>
      <c r="F1411" s="1">
        <f>F1412+F1419+F1426+F1433+F1440</f>
        <v>-609962518015.02002</v>
      </c>
      <c r="H1411" t="b">
        <f t="shared" si="133"/>
        <v>1</v>
      </c>
      <c r="I1411" t="str">
        <f t="shared" si="134"/>
        <v>00</v>
      </c>
    </row>
    <row r="1412" spans="1:9">
      <c r="A1412" t="str">
        <f t="shared" si="137"/>
        <v>2.3.7.2.1.00.00 - Lucros e Prejuízos Acumulados - Consolidação</v>
      </c>
      <c r="B1412" s="5" t="s">
        <v>2770</v>
      </c>
      <c r="C1412" s="6">
        <v>-609962518015.02002</v>
      </c>
      <c r="D1412" s="1"/>
      <c r="E1412" s="1">
        <f t="shared" ref="E1412:E1446" si="138">SUMIF(A1412:B1412,"*intra*",C1412:D1412)+SUMIF(A1412:B1412,"*inter*",C1412:D1412)</f>
        <v>0</v>
      </c>
      <c r="F1412" s="1">
        <f t="shared" ref="F1412:F1446" si="139">SUMIF(A1412:B1412,"*consolidação*",C1412:D1412)</f>
        <v>-609962518015.02002</v>
      </c>
      <c r="G1412" s="14"/>
      <c r="H1412" t="b">
        <f t="shared" si="133"/>
        <v>1</v>
      </c>
      <c r="I1412" t="str">
        <f t="shared" si="134"/>
        <v>00</v>
      </c>
    </row>
    <row r="1413" spans="1:9">
      <c r="A1413" t="str">
        <f t="shared" si="137"/>
        <v>2.3.7.2.1.01.00 - Lucros e Prejuízos do Exercício</v>
      </c>
      <c r="B1413" s="3" t="s">
        <v>2771</v>
      </c>
      <c r="C1413" s="4">
        <v>-719262511.73000002</v>
      </c>
      <c r="D1413" s="1"/>
      <c r="E1413" s="1">
        <f t="shared" si="138"/>
        <v>0</v>
      </c>
      <c r="F1413" s="1">
        <f t="shared" si="139"/>
        <v>0</v>
      </c>
      <c r="H1413" t="b">
        <f t="shared" si="133"/>
        <v>1</v>
      </c>
      <c r="I1413" t="str">
        <f t="shared" si="134"/>
        <v>01</v>
      </c>
    </row>
    <row r="1414" spans="1:9" ht="25.5">
      <c r="A1414" t="str">
        <f t="shared" si="137"/>
        <v>2.3.7.2.1.02.00 - Lucros e Prejuízos Acumulados de Exercícios 
 Anteriores</v>
      </c>
      <c r="B1414" s="5" t="s">
        <v>2772</v>
      </c>
      <c r="C1414" s="6">
        <v>-608731715445.66003</v>
      </c>
      <c r="D1414" s="1"/>
      <c r="E1414" s="1">
        <f t="shared" si="138"/>
        <v>0</v>
      </c>
      <c r="F1414" s="1">
        <f t="shared" si="139"/>
        <v>0</v>
      </c>
      <c r="H1414" t="b">
        <f t="shared" si="133"/>
        <v>1</v>
      </c>
      <c r="I1414" t="str">
        <f t="shared" si="134"/>
        <v>02</v>
      </c>
    </row>
    <row r="1415" spans="1:9">
      <c r="A1415" t="str">
        <f t="shared" si="137"/>
        <v>2.3.7.2.1.03.00 - Ajustes de Exercícios Anteriores</v>
      </c>
      <c r="B1415" s="3" t="s">
        <v>2773</v>
      </c>
      <c r="C1415" s="4">
        <v>-511220671.89999998</v>
      </c>
      <c r="D1415" s="1"/>
      <c r="E1415" s="1">
        <f t="shared" si="138"/>
        <v>0</v>
      </c>
      <c r="F1415" s="1">
        <f t="shared" si="139"/>
        <v>0</v>
      </c>
      <c r="H1415" t="b">
        <f t="shared" si="133"/>
        <v>1</v>
      </c>
      <c r="I1415" t="str">
        <f t="shared" si="134"/>
        <v>03</v>
      </c>
    </row>
    <row r="1416" spans="1:9">
      <c r="A1416" t="str">
        <f t="shared" si="137"/>
        <v>2.3.7.2.1.04.00 - Lucros a Destinar do Exercício</v>
      </c>
      <c r="B1416" s="5" t="s">
        <v>2774</v>
      </c>
      <c r="C1416" s="6"/>
      <c r="D1416" s="1"/>
      <c r="E1416" s="1">
        <f t="shared" si="138"/>
        <v>0</v>
      </c>
      <c r="F1416" s="1">
        <f t="shared" si="139"/>
        <v>0</v>
      </c>
      <c r="H1416" t="b">
        <f t="shared" si="133"/>
        <v>1</v>
      </c>
      <c r="I1416" t="str">
        <f t="shared" si="134"/>
        <v>04</v>
      </c>
    </row>
    <row r="1417" spans="1:9">
      <c r="A1417" t="str">
        <f t="shared" si="137"/>
        <v>2.3.7.2.1.05.00 - Lucros a Destinar de Exercícios Anteriores</v>
      </c>
      <c r="B1417" s="3" t="s">
        <v>2775</v>
      </c>
      <c r="C1417" s="4"/>
      <c r="D1417" s="1"/>
      <c r="E1417" s="1">
        <f t="shared" si="138"/>
        <v>0</v>
      </c>
      <c r="F1417" s="1">
        <f t="shared" si="139"/>
        <v>0</v>
      </c>
      <c r="H1417" t="b">
        <f t="shared" si="133"/>
        <v>1</v>
      </c>
      <c r="I1417" t="str">
        <f t="shared" si="134"/>
        <v>05</v>
      </c>
    </row>
    <row r="1418" spans="1:9">
      <c r="A1418" t="str">
        <f t="shared" si="137"/>
        <v>2.3.7.2.1.06.00 - Resultados Apurados por Extinção, Fusão e Cisão</v>
      </c>
      <c r="B1418" s="5" t="s">
        <v>2776</v>
      </c>
      <c r="C1418" s="6">
        <v>-319385.73</v>
      </c>
      <c r="D1418" s="1"/>
      <c r="E1418" s="1">
        <f t="shared" si="138"/>
        <v>0</v>
      </c>
      <c r="F1418" s="1">
        <f t="shared" si="139"/>
        <v>0</v>
      </c>
      <c r="H1418" t="b">
        <f t="shared" si="133"/>
        <v>1</v>
      </c>
      <c r="I1418" t="str">
        <f t="shared" si="134"/>
        <v>06</v>
      </c>
    </row>
    <row r="1419" spans="1:9">
      <c r="A1419" t="str">
        <f t="shared" si="137"/>
        <v>2.3.7.2.2.00.00 - Lucros e Prejuízos Acumulados - Intra OFSS</v>
      </c>
      <c r="B1419" s="3" t="s">
        <v>2777</v>
      </c>
      <c r="C1419" s="4">
        <v>-50990420045.879997</v>
      </c>
      <c r="D1419" s="1"/>
      <c r="E1419" s="1">
        <f t="shared" si="138"/>
        <v>-50990420045.879997</v>
      </c>
      <c r="F1419" s="1">
        <f t="shared" si="139"/>
        <v>0</v>
      </c>
      <c r="G1419" s="14"/>
      <c r="H1419" t="b">
        <f t="shared" si="133"/>
        <v>1</v>
      </c>
      <c r="I1419" t="str">
        <f t="shared" si="134"/>
        <v>00</v>
      </c>
    </row>
    <row r="1420" spans="1:9">
      <c r="A1420" t="str">
        <f t="shared" si="137"/>
        <v>2.3.7.2.2.01.00 - Lucros e Prejuízos do Exercício</v>
      </c>
      <c r="B1420" s="5" t="s">
        <v>2778</v>
      </c>
      <c r="C1420" s="6">
        <v>-54570919796.410004</v>
      </c>
      <c r="D1420" s="1"/>
      <c r="E1420" s="1">
        <f t="shared" si="138"/>
        <v>0</v>
      </c>
      <c r="F1420" s="1">
        <f t="shared" si="139"/>
        <v>0</v>
      </c>
      <c r="H1420" t="b">
        <f t="shared" si="133"/>
        <v>1</v>
      </c>
      <c r="I1420" t="str">
        <f t="shared" si="134"/>
        <v>01</v>
      </c>
    </row>
    <row r="1421" spans="1:9" ht="25.5">
      <c r="A1421" t="str">
        <f t="shared" si="137"/>
        <v>2.3.7.2.2.02.00 - Lucros e Prejuízos Acumulados de Exercícios 
 Anteriores</v>
      </c>
      <c r="B1421" s="3" t="s">
        <v>2779</v>
      </c>
      <c r="C1421" s="4">
        <v>3746036260.5</v>
      </c>
      <c r="D1421" s="1"/>
      <c r="E1421" s="1">
        <f t="shared" si="138"/>
        <v>0</v>
      </c>
      <c r="F1421" s="1">
        <f t="shared" si="139"/>
        <v>0</v>
      </c>
      <c r="H1421" t="b">
        <f t="shared" si="133"/>
        <v>1</v>
      </c>
      <c r="I1421" t="str">
        <f t="shared" si="134"/>
        <v>02</v>
      </c>
    </row>
    <row r="1422" spans="1:9">
      <c r="A1422" t="str">
        <f t="shared" si="137"/>
        <v>2.3.7.2.2.03.00 - Ajustes de Exercícios Anteriores</v>
      </c>
      <c r="B1422" s="5" t="s">
        <v>2780</v>
      </c>
      <c r="C1422" s="6">
        <v>-165548231.81999999</v>
      </c>
      <c r="D1422" s="1"/>
      <c r="E1422" s="1">
        <f t="shared" si="138"/>
        <v>0</v>
      </c>
      <c r="F1422" s="1">
        <f t="shared" si="139"/>
        <v>0</v>
      </c>
      <c r="H1422" t="b">
        <f t="shared" si="133"/>
        <v>1</v>
      </c>
      <c r="I1422" t="str">
        <f t="shared" si="134"/>
        <v>03</v>
      </c>
    </row>
    <row r="1423" spans="1:9">
      <c r="A1423" t="str">
        <f t="shared" si="137"/>
        <v>2.3.7.2.2.04.00 - Lucros a Destinar do Exercício</v>
      </c>
      <c r="B1423" s="3" t="s">
        <v>2781</v>
      </c>
      <c r="C1423" s="4"/>
      <c r="D1423" s="1"/>
      <c r="E1423" s="1">
        <f t="shared" si="138"/>
        <v>0</v>
      </c>
      <c r="F1423" s="1">
        <f t="shared" si="139"/>
        <v>0</v>
      </c>
      <c r="H1423" t="b">
        <f t="shared" ref="H1423:H1482" si="140">IF(I1423="00",C1423=E1423+F1423,TRUE)</f>
        <v>1</v>
      </c>
      <c r="I1423" t="str">
        <f t="shared" si="134"/>
        <v>04</v>
      </c>
    </row>
    <row r="1424" spans="1:9">
      <c r="A1424" t="str">
        <f t="shared" si="137"/>
        <v>2.3.7.2.2.05.00 - Lucros a Destinar de Exercícios Anteriores</v>
      </c>
      <c r="B1424" s="5" t="s">
        <v>2782</v>
      </c>
      <c r="C1424" s="6"/>
      <c r="D1424" s="1"/>
      <c r="E1424" s="1">
        <f t="shared" si="138"/>
        <v>0</v>
      </c>
      <c r="F1424" s="1">
        <f t="shared" si="139"/>
        <v>0</v>
      </c>
      <c r="H1424" t="b">
        <f t="shared" si="140"/>
        <v>1</v>
      </c>
      <c r="I1424" t="str">
        <f t="shared" ref="I1424:I1482" si="141">MID(A1424,11,2)</f>
        <v>05</v>
      </c>
    </row>
    <row r="1425" spans="1:9">
      <c r="A1425" t="str">
        <f t="shared" si="137"/>
        <v>2.3.7.2.2.06.00 - Resultados Apurados por Extinção, Fusão e Cisão</v>
      </c>
      <c r="B1425" s="3" t="s">
        <v>2783</v>
      </c>
      <c r="C1425" s="4">
        <v>11721.85</v>
      </c>
      <c r="D1425" s="1"/>
      <c r="E1425" s="1">
        <f t="shared" si="138"/>
        <v>0</v>
      </c>
      <c r="F1425" s="1">
        <f t="shared" si="139"/>
        <v>0</v>
      </c>
      <c r="H1425" t="b">
        <f t="shared" si="140"/>
        <v>1</v>
      </c>
      <c r="I1425" t="str">
        <f t="shared" si="141"/>
        <v>06</v>
      </c>
    </row>
    <row r="1426" spans="1:9">
      <c r="A1426" t="str">
        <f t="shared" si="137"/>
        <v>2.3.7.2.3.00.00 - Lucros e Prejuízos Acumulados - Inter OFSS - União</v>
      </c>
      <c r="B1426" s="5" t="s">
        <v>2784</v>
      </c>
      <c r="C1426" s="6">
        <v>-873058719.77999997</v>
      </c>
      <c r="D1426" s="1"/>
      <c r="E1426" s="1">
        <f t="shared" si="138"/>
        <v>-873058719.77999997</v>
      </c>
      <c r="F1426" s="1">
        <f t="shared" si="139"/>
        <v>0</v>
      </c>
      <c r="G1426" s="14"/>
      <c r="H1426" t="b">
        <f t="shared" si="140"/>
        <v>1</v>
      </c>
      <c r="I1426" t="str">
        <f t="shared" si="141"/>
        <v>00</v>
      </c>
    </row>
    <row r="1427" spans="1:9">
      <c r="A1427" t="str">
        <f t="shared" si="137"/>
        <v>2.3.7.2.3.01.00 - Lucros e Prejuízos do Exercício</v>
      </c>
      <c r="B1427" s="3" t="s">
        <v>2785</v>
      </c>
      <c r="C1427" s="4">
        <v>-275485200.04000002</v>
      </c>
      <c r="D1427" s="1"/>
      <c r="E1427" s="1">
        <f t="shared" si="138"/>
        <v>0</v>
      </c>
      <c r="F1427" s="1">
        <f t="shared" si="139"/>
        <v>0</v>
      </c>
      <c r="H1427" t="b">
        <f t="shared" si="140"/>
        <v>1</v>
      </c>
      <c r="I1427" t="str">
        <f t="shared" si="141"/>
        <v>01</v>
      </c>
    </row>
    <row r="1428" spans="1:9" ht="25.5">
      <c r="A1428" t="str">
        <f t="shared" si="137"/>
        <v>2.3.7.2.3.02.00 - Lucros e Prejuízos Acumulados de Exercícios 
 Anteriores</v>
      </c>
      <c r="B1428" s="5" t="s">
        <v>2786</v>
      </c>
      <c r="C1428" s="6">
        <v>-598272929.90999997</v>
      </c>
      <c r="D1428" s="1"/>
      <c r="E1428" s="1">
        <f t="shared" si="138"/>
        <v>0</v>
      </c>
      <c r="F1428" s="1">
        <f t="shared" si="139"/>
        <v>0</v>
      </c>
      <c r="H1428" t="b">
        <f t="shared" si="140"/>
        <v>1</v>
      </c>
      <c r="I1428" t="str">
        <f t="shared" si="141"/>
        <v>02</v>
      </c>
    </row>
    <row r="1429" spans="1:9">
      <c r="A1429" t="str">
        <f t="shared" si="137"/>
        <v>2.3.7.2.3.03.00 - Ajustes de Exercícios Anteriores</v>
      </c>
      <c r="B1429" s="3" t="s">
        <v>2787</v>
      </c>
      <c r="C1429" s="4">
        <v>699410.17</v>
      </c>
      <c r="D1429" s="1"/>
      <c r="E1429" s="1">
        <f t="shared" si="138"/>
        <v>0</v>
      </c>
      <c r="F1429" s="1">
        <f t="shared" si="139"/>
        <v>0</v>
      </c>
      <c r="H1429" t="b">
        <f t="shared" si="140"/>
        <v>1</v>
      </c>
      <c r="I1429" t="str">
        <f t="shared" si="141"/>
        <v>03</v>
      </c>
    </row>
    <row r="1430" spans="1:9">
      <c r="A1430" t="str">
        <f t="shared" si="137"/>
        <v>2.3.7.2.3.04.00 - Lucros a Destinar do Exercício</v>
      </c>
      <c r="B1430" s="5" t="s">
        <v>2788</v>
      </c>
      <c r="C1430" s="6"/>
      <c r="D1430" s="1"/>
      <c r="E1430" s="1">
        <f t="shared" si="138"/>
        <v>0</v>
      </c>
      <c r="F1430" s="1">
        <f t="shared" si="139"/>
        <v>0</v>
      </c>
      <c r="H1430" t="b">
        <f t="shared" si="140"/>
        <v>1</v>
      </c>
      <c r="I1430" t="str">
        <f t="shared" si="141"/>
        <v>04</v>
      </c>
    </row>
    <row r="1431" spans="1:9">
      <c r="A1431" t="str">
        <f t="shared" si="137"/>
        <v>2.3.7.2.3.05.00 - Lucros a Destinar de Exercícios Anteriores</v>
      </c>
      <c r="B1431" s="3" t="s">
        <v>2789</v>
      </c>
      <c r="C1431" s="4"/>
      <c r="D1431" s="1"/>
      <c r="E1431" s="1">
        <f t="shared" si="138"/>
        <v>0</v>
      </c>
      <c r="F1431" s="1">
        <f t="shared" si="139"/>
        <v>0</v>
      </c>
      <c r="H1431" t="b">
        <f t="shared" si="140"/>
        <v>1</v>
      </c>
      <c r="I1431" t="str">
        <f t="shared" si="141"/>
        <v>05</v>
      </c>
    </row>
    <row r="1432" spans="1:9">
      <c r="A1432" t="str">
        <f t="shared" si="137"/>
        <v>2.3.7.2.3.06.00 - Resultados Apurados por Extinção, Fusão e Cisão</v>
      </c>
      <c r="B1432" s="5" t="s">
        <v>2790</v>
      </c>
      <c r="C1432" s="6"/>
      <c r="D1432" s="1"/>
      <c r="E1432" s="1">
        <f t="shared" si="138"/>
        <v>0</v>
      </c>
      <c r="F1432" s="1">
        <f t="shared" si="139"/>
        <v>0</v>
      </c>
      <c r="H1432" t="b">
        <f t="shared" si="140"/>
        <v>1</v>
      </c>
      <c r="I1432" t="str">
        <f t="shared" si="141"/>
        <v>06</v>
      </c>
    </row>
    <row r="1433" spans="1:9" ht="25.5">
      <c r="A1433" t="str">
        <f t="shared" si="137"/>
        <v>2.3.7.2.4.00.00 - Lucros e Prejuízos Acumulados - Inter OFSS - 
 Estado</v>
      </c>
      <c r="B1433" s="3" t="s">
        <v>2791</v>
      </c>
      <c r="C1433" s="4">
        <v>-180359.5</v>
      </c>
      <c r="D1433" s="1"/>
      <c r="E1433" s="1">
        <f t="shared" si="138"/>
        <v>-180359.5</v>
      </c>
      <c r="F1433" s="1">
        <f t="shared" si="139"/>
        <v>0</v>
      </c>
      <c r="G1433" s="14"/>
      <c r="H1433" t="b">
        <f t="shared" si="140"/>
        <v>1</v>
      </c>
      <c r="I1433" t="str">
        <f t="shared" si="141"/>
        <v>00</v>
      </c>
    </row>
    <row r="1434" spans="1:9">
      <c r="A1434" t="str">
        <f t="shared" si="137"/>
        <v>2.3.7.2.4.01.00 - Lucros e Prejuízos do Exercício</v>
      </c>
      <c r="B1434" s="5" t="s">
        <v>2792</v>
      </c>
      <c r="C1434" s="6">
        <v>-167130.5</v>
      </c>
      <c r="D1434" s="1"/>
      <c r="E1434" s="1">
        <f t="shared" si="138"/>
        <v>0</v>
      </c>
      <c r="F1434" s="1">
        <f t="shared" si="139"/>
        <v>0</v>
      </c>
      <c r="H1434" t="b">
        <f t="shared" si="140"/>
        <v>1</v>
      </c>
      <c r="I1434" t="str">
        <f t="shared" si="141"/>
        <v>01</v>
      </c>
    </row>
    <row r="1435" spans="1:9" ht="25.5">
      <c r="A1435" t="str">
        <f t="shared" si="137"/>
        <v>2.3.7.2.4.02.00 - Lucros e Prejuízos Acumulados de Exercícios 
 Anteriores</v>
      </c>
      <c r="B1435" s="3" t="s">
        <v>2793</v>
      </c>
      <c r="C1435" s="4">
        <v>-13229</v>
      </c>
      <c r="D1435" s="1"/>
      <c r="E1435" s="1">
        <f t="shared" si="138"/>
        <v>0</v>
      </c>
      <c r="F1435" s="1">
        <f t="shared" si="139"/>
        <v>0</v>
      </c>
      <c r="H1435" t="b">
        <f t="shared" si="140"/>
        <v>1</v>
      </c>
      <c r="I1435" t="str">
        <f t="shared" si="141"/>
        <v>02</v>
      </c>
    </row>
    <row r="1436" spans="1:9">
      <c r="A1436" t="str">
        <f t="shared" si="137"/>
        <v>2.3.7.2.4.03.00 - Ajustes de Exercícios Anteriores</v>
      </c>
      <c r="B1436" s="5" t="s">
        <v>2794</v>
      </c>
      <c r="C1436" s="6"/>
      <c r="D1436" s="1"/>
      <c r="E1436" s="1">
        <f t="shared" si="138"/>
        <v>0</v>
      </c>
      <c r="F1436" s="1">
        <f t="shared" si="139"/>
        <v>0</v>
      </c>
      <c r="H1436" t="b">
        <f t="shared" si="140"/>
        <v>1</v>
      </c>
      <c r="I1436" t="str">
        <f t="shared" si="141"/>
        <v>03</v>
      </c>
    </row>
    <row r="1437" spans="1:9">
      <c r="A1437" t="str">
        <f t="shared" si="137"/>
        <v>2.3.7.2.4.04.00 - Lucros a Destinar do Exercício</v>
      </c>
      <c r="B1437" s="3" t="s">
        <v>2795</v>
      </c>
      <c r="C1437" s="4"/>
      <c r="D1437" s="1"/>
      <c r="E1437" s="1">
        <f t="shared" si="138"/>
        <v>0</v>
      </c>
      <c r="F1437" s="1">
        <f t="shared" si="139"/>
        <v>0</v>
      </c>
      <c r="H1437" t="b">
        <f t="shared" si="140"/>
        <v>1</v>
      </c>
      <c r="I1437" t="str">
        <f t="shared" si="141"/>
        <v>04</v>
      </c>
    </row>
    <row r="1438" spans="1:9">
      <c r="A1438" t="str">
        <f t="shared" si="137"/>
        <v>2.3.7.2.4.05.00 - Lucros a Destinar de Exercícios Anteriores</v>
      </c>
      <c r="B1438" s="5" t="s">
        <v>2796</v>
      </c>
      <c r="C1438" s="6"/>
      <c r="D1438" s="1"/>
      <c r="E1438" s="1">
        <f t="shared" si="138"/>
        <v>0</v>
      </c>
      <c r="F1438" s="1">
        <f t="shared" si="139"/>
        <v>0</v>
      </c>
      <c r="H1438" t="b">
        <f t="shared" si="140"/>
        <v>1</v>
      </c>
      <c r="I1438" t="str">
        <f t="shared" si="141"/>
        <v>05</v>
      </c>
    </row>
    <row r="1439" spans="1:9">
      <c r="A1439" t="str">
        <f t="shared" si="137"/>
        <v>2.3.7.2.4.06.00 - Resultados Apurados por Extinção, Fusão e Cisão</v>
      </c>
      <c r="B1439" s="3" t="s">
        <v>2797</v>
      </c>
      <c r="C1439" s="4"/>
      <c r="D1439" s="1"/>
      <c r="E1439" s="1">
        <f t="shared" si="138"/>
        <v>0</v>
      </c>
      <c r="F1439" s="1">
        <f t="shared" si="139"/>
        <v>0</v>
      </c>
      <c r="H1439" t="b">
        <f t="shared" si="140"/>
        <v>1</v>
      </c>
      <c r="I1439" t="str">
        <f t="shared" si="141"/>
        <v>06</v>
      </c>
    </row>
    <row r="1440" spans="1:9" ht="25.5">
      <c r="A1440" t="str">
        <f t="shared" si="137"/>
        <v>2.3.7.2.5.00.00 - Lucros e Prejuízos Acumulados - Inter OFSS - 
 Município</v>
      </c>
      <c r="B1440" s="5" t="s">
        <v>2798</v>
      </c>
      <c r="C1440" s="6">
        <v>-13234332.34</v>
      </c>
      <c r="D1440" s="1"/>
      <c r="E1440" s="1">
        <f t="shared" si="138"/>
        <v>-13234332.34</v>
      </c>
      <c r="F1440" s="1">
        <f t="shared" si="139"/>
        <v>0</v>
      </c>
      <c r="G1440" s="14"/>
      <c r="H1440" t="b">
        <f t="shared" si="140"/>
        <v>1</v>
      </c>
      <c r="I1440" t="str">
        <f t="shared" si="141"/>
        <v>00</v>
      </c>
    </row>
    <row r="1441" spans="1:9">
      <c r="A1441" t="str">
        <f t="shared" si="137"/>
        <v>2.3.7.2.5.01.00 - Lucros e Prejuízos do Exercício</v>
      </c>
      <c r="B1441" s="3" t="s">
        <v>2799</v>
      </c>
      <c r="C1441" s="4">
        <v>-5815593.4000000004</v>
      </c>
      <c r="D1441" s="1"/>
      <c r="E1441" s="1">
        <f t="shared" si="138"/>
        <v>0</v>
      </c>
      <c r="F1441" s="1">
        <f t="shared" si="139"/>
        <v>0</v>
      </c>
      <c r="H1441" t="b">
        <f t="shared" si="140"/>
        <v>1</v>
      </c>
      <c r="I1441" t="str">
        <f t="shared" si="141"/>
        <v>01</v>
      </c>
    </row>
    <row r="1442" spans="1:9" ht="25.5">
      <c r="A1442" t="str">
        <f t="shared" si="137"/>
        <v>2.3.7.2.5.02.00 - Lucros e Prejuízos Acumulados de Exercícios 
 Anteriores</v>
      </c>
      <c r="B1442" s="5" t="s">
        <v>2800</v>
      </c>
      <c r="C1442" s="6">
        <v>-7415553.3200000003</v>
      </c>
      <c r="D1442" s="1"/>
      <c r="E1442" s="1">
        <f t="shared" si="138"/>
        <v>0</v>
      </c>
      <c r="F1442" s="1">
        <f t="shared" si="139"/>
        <v>0</v>
      </c>
      <c r="H1442" t="b">
        <f t="shared" si="140"/>
        <v>1</v>
      </c>
      <c r="I1442" t="str">
        <f t="shared" si="141"/>
        <v>02</v>
      </c>
    </row>
    <row r="1443" spans="1:9">
      <c r="A1443" t="str">
        <f t="shared" si="137"/>
        <v>2.3.7.2.5.03.00 - Ajustes de Exercícios Anteriores</v>
      </c>
      <c r="B1443" s="3" t="s">
        <v>2801</v>
      </c>
      <c r="C1443" s="4">
        <v>-3185.62</v>
      </c>
      <c r="D1443" s="1"/>
      <c r="E1443" s="1">
        <f t="shared" si="138"/>
        <v>0</v>
      </c>
      <c r="F1443" s="1">
        <f t="shared" si="139"/>
        <v>0</v>
      </c>
      <c r="H1443" t="b">
        <f t="shared" si="140"/>
        <v>1</v>
      </c>
      <c r="I1443" t="str">
        <f t="shared" si="141"/>
        <v>03</v>
      </c>
    </row>
    <row r="1444" spans="1:9">
      <c r="A1444" t="str">
        <f t="shared" si="137"/>
        <v>2.3.7.2.5.04.00 - Lucros a Destinar do Exercício</v>
      </c>
      <c r="B1444" s="5" t="s">
        <v>2802</v>
      </c>
      <c r="C1444" s="6"/>
      <c r="D1444" s="1"/>
      <c r="E1444" s="1">
        <f t="shared" si="138"/>
        <v>0</v>
      </c>
      <c r="F1444" s="1">
        <f t="shared" si="139"/>
        <v>0</v>
      </c>
      <c r="H1444" t="b">
        <f t="shared" si="140"/>
        <v>1</v>
      </c>
      <c r="I1444" t="str">
        <f t="shared" si="141"/>
        <v>04</v>
      </c>
    </row>
    <row r="1445" spans="1:9">
      <c r="A1445" t="str">
        <f t="shared" si="137"/>
        <v>2.3.7.2.5.05.00 - Lucros a Destinar de Exercícios Anteriores</v>
      </c>
      <c r="B1445" s="3" t="s">
        <v>2803</v>
      </c>
      <c r="C1445" s="4"/>
      <c r="D1445" s="1"/>
      <c r="E1445" s="1">
        <f t="shared" si="138"/>
        <v>0</v>
      </c>
      <c r="F1445" s="1">
        <f t="shared" si="139"/>
        <v>0</v>
      </c>
      <c r="H1445" t="b">
        <f t="shared" si="140"/>
        <v>1</v>
      </c>
      <c r="I1445" t="str">
        <f t="shared" si="141"/>
        <v>05</v>
      </c>
    </row>
    <row r="1446" spans="1:9">
      <c r="A1446" t="str">
        <f t="shared" si="137"/>
        <v>2.3.7.2.5.06.00 - Resultados Apurados por Extinção, Fusão e Cisão</v>
      </c>
      <c r="B1446" s="5" t="s">
        <v>2804</v>
      </c>
      <c r="C1446" s="6"/>
      <c r="D1446" s="1"/>
      <c r="E1446" s="1">
        <f t="shared" si="138"/>
        <v>0</v>
      </c>
      <c r="F1446" s="1">
        <f t="shared" si="139"/>
        <v>0</v>
      </c>
      <c r="H1446" t="b">
        <f t="shared" si="140"/>
        <v>1</v>
      </c>
      <c r="I1446" t="str">
        <f t="shared" si="141"/>
        <v>06</v>
      </c>
    </row>
    <row r="1447" spans="1:9">
      <c r="A1447" t="str">
        <f t="shared" si="137"/>
        <v>2.3.9.0.0.00.00 - (-) Ações/Cotas em Tesouraria</v>
      </c>
      <c r="B1447" s="3" t="s">
        <v>2805</v>
      </c>
      <c r="C1447" s="4">
        <v>132.76</v>
      </c>
      <c r="D1447" s="1"/>
      <c r="E1447" s="1">
        <f>E1448+E1454</f>
        <v>0</v>
      </c>
      <c r="F1447" s="1">
        <f>F1448+F1454</f>
        <v>132.76</v>
      </c>
      <c r="H1447" t="b">
        <f t="shared" si="140"/>
        <v>1</v>
      </c>
      <c r="I1447" t="str">
        <f t="shared" si="141"/>
        <v>00</v>
      </c>
    </row>
    <row r="1448" spans="1:9">
      <c r="A1448" t="str">
        <f t="shared" si="137"/>
        <v>2.3.9.1.0.00.00 - (-) Ações em Tesouraria</v>
      </c>
      <c r="B1448" s="5" t="s">
        <v>2806</v>
      </c>
      <c r="C1448" s="6">
        <v>132.76</v>
      </c>
      <c r="D1448" s="1"/>
      <c r="E1448" s="1">
        <f>E1449+E1450+E1451+E1452+E1453</f>
        <v>0</v>
      </c>
      <c r="F1448" s="1">
        <f>F1449+F1450+F1451+F1452+F1453</f>
        <v>132.76</v>
      </c>
      <c r="H1448" t="b">
        <f t="shared" si="140"/>
        <v>1</v>
      </c>
      <c r="I1448" t="str">
        <f t="shared" si="141"/>
        <v>00</v>
      </c>
    </row>
    <row r="1449" spans="1:9">
      <c r="A1449" t="str">
        <f t="shared" si="137"/>
        <v>2.3.9.1.1.00.00 - (-) Ações em Tesouraria - Consolidação</v>
      </c>
      <c r="B1449" s="3" t="s">
        <v>2807</v>
      </c>
      <c r="C1449" s="4">
        <v>132.76</v>
      </c>
      <c r="D1449" s="1"/>
      <c r="E1449" s="1">
        <f>SUMIF(A1449:B1449,"*intra*",C1449:D1449)+SUMIF(A1449:B1449,"*inter*",C1449:D1449)</f>
        <v>0</v>
      </c>
      <c r="F1449" s="1">
        <f>SUMIF(A1449:B1449,"*consolidação*",C1449:D1449)</f>
        <v>132.76</v>
      </c>
      <c r="H1449" t="b">
        <f t="shared" si="140"/>
        <v>1</v>
      </c>
      <c r="I1449" t="str">
        <f t="shared" si="141"/>
        <v>00</v>
      </c>
    </row>
    <row r="1450" spans="1:9">
      <c r="A1450" t="str">
        <f t="shared" si="137"/>
        <v>2.3.9.1.2.00.00 - (-) Ações em Tesouraria - Intra OFSS</v>
      </c>
      <c r="B1450" s="5" t="s">
        <v>2808</v>
      </c>
      <c r="C1450" s="6"/>
      <c r="D1450" s="1"/>
      <c r="E1450" s="1">
        <f>SUMIF(A1450:B1450,"*intra*",C1450:D1450)+SUMIF(A1450:B1450,"*inter*",C1450:D1450)</f>
        <v>0</v>
      </c>
      <c r="F1450" s="1">
        <f>SUMIF(A1450:B1450,"*consolidação*",C1450:D1450)</f>
        <v>0</v>
      </c>
      <c r="H1450" t="b">
        <f t="shared" si="140"/>
        <v>1</v>
      </c>
      <c r="I1450" t="str">
        <f t="shared" si="141"/>
        <v>00</v>
      </c>
    </row>
    <row r="1451" spans="1:9">
      <c r="A1451" t="str">
        <f t="shared" si="137"/>
        <v>2.3.9.1.3.00.00 - (-) Ações em Tesouraria - Inter OFSS - União</v>
      </c>
      <c r="B1451" s="3" t="s">
        <v>2809</v>
      </c>
      <c r="C1451" s="4"/>
      <c r="D1451" s="1"/>
      <c r="E1451" s="1">
        <f>SUMIF(A1451:B1451,"*intra*",C1451:D1451)+SUMIF(A1451:B1451,"*inter*",C1451:D1451)</f>
        <v>0</v>
      </c>
      <c r="F1451" s="1">
        <f>SUMIF(A1451:B1451,"*consolidação*",C1451:D1451)</f>
        <v>0</v>
      </c>
      <c r="H1451" t="b">
        <f t="shared" si="140"/>
        <v>1</v>
      </c>
      <c r="I1451" t="str">
        <f t="shared" si="141"/>
        <v>00</v>
      </c>
    </row>
    <row r="1452" spans="1:9">
      <c r="A1452" t="str">
        <f t="shared" ref="A1452:A1482" si="142">TRIM(B1452)</f>
        <v>2.3.9.1.4.00.00 - (-) Ações em Tesouraria - Inter OFSS - Estado</v>
      </c>
      <c r="B1452" s="5" t="s">
        <v>2810</v>
      </c>
      <c r="C1452" s="6"/>
      <c r="D1452" s="1"/>
      <c r="E1452" s="1">
        <f>SUMIF(A1452:B1452,"*intra*",C1452:D1452)+SUMIF(A1452:B1452,"*inter*",C1452:D1452)</f>
        <v>0</v>
      </c>
      <c r="F1452" s="1">
        <f>SUMIF(A1452:B1452,"*consolidação*",C1452:D1452)</f>
        <v>0</v>
      </c>
      <c r="H1452" t="b">
        <f t="shared" si="140"/>
        <v>1</v>
      </c>
      <c r="I1452" t="str">
        <f t="shared" si="141"/>
        <v>00</v>
      </c>
    </row>
    <row r="1453" spans="1:9">
      <c r="A1453" t="str">
        <f t="shared" si="142"/>
        <v>2.3.9.1.5.00.00 - (-) Ações em Tesouraria - Inter OFSS - Município</v>
      </c>
      <c r="B1453" s="3" t="s">
        <v>2811</v>
      </c>
      <c r="C1453" s="4"/>
      <c r="D1453" s="1"/>
      <c r="E1453" s="1">
        <f>SUMIF(A1453:B1453,"*intra*",C1453:D1453)+SUMIF(A1453:B1453,"*inter*",C1453:D1453)</f>
        <v>0</v>
      </c>
      <c r="F1453" s="1">
        <f>SUMIF(A1453:B1453,"*consolidação*",C1453:D1453)</f>
        <v>0</v>
      </c>
      <c r="H1453" t="b">
        <f t="shared" si="140"/>
        <v>1</v>
      </c>
      <c r="I1453" t="str">
        <f t="shared" si="141"/>
        <v>00</v>
      </c>
    </row>
    <row r="1454" spans="1:9">
      <c r="A1454" t="str">
        <f t="shared" si="142"/>
        <v>2.3.9.2.0.00.00 - (-) Cotas em Tesouraria</v>
      </c>
      <c r="B1454" s="5" t="s">
        <v>2812</v>
      </c>
      <c r="C1454" s="6"/>
      <c r="D1454" s="1"/>
      <c r="E1454" s="1">
        <f>E1455+E1456+E1457+E1458+E1459</f>
        <v>0</v>
      </c>
      <c r="F1454" s="1">
        <f>F1455+F1456+F1457+F1458+F1459</f>
        <v>0</v>
      </c>
      <c r="H1454" t="b">
        <f t="shared" si="140"/>
        <v>1</v>
      </c>
      <c r="I1454" t="str">
        <f t="shared" si="141"/>
        <v>00</v>
      </c>
    </row>
    <row r="1455" spans="1:9">
      <c r="A1455" t="str">
        <f t="shared" si="142"/>
        <v>2.3.9.2.1.00.00 - (-) Cotas em Tesouraria - Consolidação</v>
      </c>
      <c r="B1455" s="3" t="s">
        <v>2813</v>
      </c>
      <c r="C1455" s="4"/>
      <c r="D1455" s="1"/>
      <c r="E1455" s="1">
        <f>SUMIF(A1455:B1455,"*intra*",C1455:D1455)+SUMIF(A1455:B1455,"*inter*",C1455:D1455)</f>
        <v>0</v>
      </c>
      <c r="F1455" s="1">
        <f>SUMIF(A1455:B1455,"*consolidação*",C1455:D1455)</f>
        <v>0</v>
      </c>
      <c r="H1455" t="b">
        <f t="shared" si="140"/>
        <v>1</v>
      </c>
      <c r="I1455" t="str">
        <f t="shared" si="141"/>
        <v>00</v>
      </c>
    </row>
    <row r="1456" spans="1:9">
      <c r="A1456" t="str">
        <f t="shared" si="142"/>
        <v>2.3.9.2.2.00.00 - (-) Cotas em Tesouraria - Intra OFSS</v>
      </c>
      <c r="B1456" s="5" t="s">
        <v>2814</v>
      </c>
      <c r="C1456" s="6"/>
      <c r="D1456" s="1"/>
      <c r="E1456" s="1">
        <f>SUMIF(A1456:B1456,"*intra*",C1456:D1456)+SUMIF(A1456:B1456,"*inter*",C1456:D1456)</f>
        <v>0</v>
      </c>
      <c r="F1456" s="1">
        <f>SUMIF(A1456:B1456,"*consolidação*",C1456:D1456)</f>
        <v>0</v>
      </c>
      <c r="H1456" t="b">
        <f t="shared" si="140"/>
        <v>1</v>
      </c>
      <c r="I1456" t="str">
        <f t="shared" si="141"/>
        <v>00</v>
      </c>
    </row>
    <row r="1457" spans="1:9">
      <c r="A1457" t="str">
        <f t="shared" si="142"/>
        <v>2.3.9.2.3.00.00 - (-) Cotas em Tesouraria - Inter OFSS - União</v>
      </c>
      <c r="B1457" s="3" t="s">
        <v>2815</v>
      </c>
      <c r="C1457" s="4"/>
      <c r="D1457" s="1"/>
      <c r="E1457" s="1">
        <f>SUMIF(A1457:B1457,"*intra*",C1457:D1457)+SUMIF(A1457:B1457,"*inter*",C1457:D1457)</f>
        <v>0</v>
      </c>
      <c r="F1457" s="1">
        <f>SUMIF(A1457:B1457,"*consolidação*",C1457:D1457)</f>
        <v>0</v>
      </c>
      <c r="H1457" t="b">
        <f t="shared" si="140"/>
        <v>1</v>
      </c>
      <c r="I1457" t="str">
        <f t="shared" si="141"/>
        <v>00</v>
      </c>
    </row>
    <row r="1458" spans="1:9">
      <c r="A1458" t="str">
        <f t="shared" si="142"/>
        <v>2.3.9.2.4.00.00 - (-) Cotas em Tesouraria - Inter OFSS - Estado</v>
      </c>
      <c r="B1458" s="5" t="s">
        <v>2816</v>
      </c>
      <c r="C1458" s="6"/>
      <c r="D1458" s="1"/>
      <c r="E1458" s="1">
        <f>SUMIF(A1458:B1458,"*intra*",C1458:D1458)+SUMIF(A1458:B1458,"*inter*",C1458:D1458)</f>
        <v>0</v>
      </c>
      <c r="F1458" s="1">
        <f>SUMIF(A1458:B1458,"*consolidação*",C1458:D1458)</f>
        <v>0</v>
      </c>
      <c r="H1458" t="b">
        <f t="shared" si="140"/>
        <v>1</v>
      </c>
      <c r="I1458" t="str">
        <f t="shared" si="141"/>
        <v>00</v>
      </c>
    </row>
    <row r="1459" spans="1:9">
      <c r="A1459" t="str">
        <f t="shared" si="142"/>
        <v>2.3.9.2.5.00.00 - (-) Cotas em Tesouraria - Inter OFSS - Município</v>
      </c>
      <c r="B1459" s="3" t="s">
        <v>2817</v>
      </c>
      <c r="C1459" s="4"/>
      <c r="D1459" s="1"/>
      <c r="E1459" s="1">
        <f>SUMIF(A1459:B1459,"*intra*",C1459:D1459)+SUMIF(A1459:B1459,"*inter*",C1459:D1459)</f>
        <v>0</v>
      </c>
      <c r="F1459" s="1">
        <f>SUMIF(A1459:B1459,"*consolidação*",C1459:D1459)</f>
        <v>0</v>
      </c>
      <c r="H1459" t="b">
        <f t="shared" si="140"/>
        <v>1</v>
      </c>
      <c r="I1459" t="str">
        <f t="shared" si="141"/>
        <v>00</v>
      </c>
    </row>
    <row r="1460" spans="1:9">
      <c r="A1460" t="str">
        <f t="shared" si="142"/>
        <v>Apuração do Saldo Patrimonial</v>
      </c>
      <c r="B1460" s="5" t="s">
        <v>696</v>
      </c>
      <c r="C1460" s="42"/>
      <c r="D1460" s="1"/>
      <c r="E1460" s="1">
        <f t="shared" ref="E1460:E1482" si="143">SUMIF(A1460:B1460,"*intra*",C1460:D1460)+SUMIF(A1460:B1460,"*inter*",C1460:D1460)</f>
        <v>0</v>
      </c>
      <c r="F1460" s="1">
        <f t="shared" ref="F1460:F1482" si="144">SUMIF(A1460:B1460,"*consolidação*",C1460:D1460)</f>
        <v>0</v>
      </c>
      <c r="H1460" t="b">
        <f t="shared" si="140"/>
        <v>1</v>
      </c>
      <c r="I1460" t="str">
        <f t="shared" si="141"/>
        <v xml:space="preserve">o </v>
      </c>
    </row>
    <row r="1461" spans="1:9">
      <c r="A1461" t="str">
        <f t="shared" si="142"/>
        <v>Apuração do Saldo Patrimonial</v>
      </c>
      <c r="B1461" s="3" t="s">
        <v>2818</v>
      </c>
      <c r="C1461" s="31"/>
      <c r="D1461" s="1"/>
      <c r="E1461" s="1">
        <f t="shared" si="143"/>
        <v>0</v>
      </c>
      <c r="F1461" s="1">
        <f t="shared" si="144"/>
        <v>0</v>
      </c>
      <c r="H1461" t="b">
        <f t="shared" si="140"/>
        <v>1</v>
      </c>
      <c r="I1461" t="str">
        <f t="shared" si="141"/>
        <v xml:space="preserve">o </v>
      </c>
    </row>
    <row r="1462" spans="1:9">
      <c r="A1462" t="str">
        <f t="shared" si="142"/>
        <v>Ativo Financeiro</v>
      </c>
      <c r="B1462" s="5" t="s">
        <v>2819</v>
      </c>
      <c r="C1462" s="6">
        <v>183990643875.26999</v>
      </c>
      <c r="D1462" s="1"/>
      <c r="E1462" s="1">
        <f t="shared" si="143"/>
        <v>0</v>
      </c>
      <c r="F1462" s="1">
        <f t="shared" si="144"/>
        <v>0</v>
      </c>
      <c r="H1462" t="b">
        <f t="shared" si="140"/>
        <v>1</v>
      </c>
      <c r="I1462" t="str">
        <f t="shared" si="141"/>
        <v>nc</v>
      </c>
    </row>
    <row r="1463" spans="1:9">
      <c r="A1463" t="str">
        <f t="shared" si="142"/>
        <v>Ativo Permanente</v>
      </c>
      <c r="B1463" s="3" t="s">
        <v>2820</v>
      </c>
      <c r="C1463" s="4">
        <v>1145383072373.1299</v>
      </c>
      <c r="D1463" s="1"/>
      <c r="E1463" s="1">
        <f t="shared" si="143"/>
        <v>0</v>
      </c>
      <c r="F1463" s="1">
        <f t="shared" si="144"/>
        <v>0</v>
      </c>
      <c r="H1463" t="b">
        <f t="shared" si="140"/>
        <v>1</v>
      </c>
      <c r="I1463" t="str">
        <f t="shared" si="141"/>
        <v>an</v>
      </c>
    </row>
    <row r="1464" spans="1:9">
      <c r="A1464" t="str">
        <f t="shared" si="142"/>
        <v>Passivo Financeiro</v>
      </c>
      <c r="B1464" s="5" t="s">
        <v>2821</v>
      </c>
      <c r="C1464" s="6">
        <v>188157605927.51001</v>
      </c>
      <c r="D1464" s="1"/>
      <c r="E1464" s="1">
        <f t="shared" si="143"/>
        <v>0</v>
      </c>
      <c r="F1464" s="1">
        <f t="shared" si="144"/>
        <v>0</v>
      </c>
      <c r="H1464" t="b">
        <f t="shared" si="140"/>
        <v>1</v>
      </c>
      <c r="I1464" t="str">
        <f t="shared" si="141"/>
        <v>na</v>
      </c>
    </row>
    <row r="1465" spans="1:9">
      <c r="A1465" t="str">
        <f t="shared" si="142"/>
        <v>2.1.0.0.0.00.00 - Passivo Circulante - Financeiro</v>
      </c>
      <c r="B1465" s="43" t="s">
        <v>2822</v>
      </c>
      <c r="C1465" s="4">
        <v>162077581551.63</v>
      </c>
      <c r="D1465" s="1"/>
      <c r="E1465" s="1">
        <f t="shared" si="143"/>
        <v>0</v>
      </c>
      <c r="F1465" s="1">
        <f t="shared" si="144"/>
        <v>0</v>
      </c>
      <c r="H1465" t="b">
        <f>IF(I1465="00",C1465=E1465+F1465,TRUE)</f>
        <v>0</v>
      </c>
      <c r="I1465" t="str">
        <f t="shared" si="141"/>
        <v>00</v>
      </c>
    </row>
    <row r="1466" spans="1:9">
      <c r="A1466" t="str">
        <f t="shared" si="142"/>
        <v>2.2.0.0.0.00.00 - Passivo Não Circulante - Financeiro</v>
      </c>
      <c r="B1466" s="43" t="s">
        <v>2823</v>
      </c>
      <c r="C1466" s="6">
        <v>10099877194.200001</v>
      </c>
      <c r="D1466" s="1"/>
      <c r="E1466" s="1">
        <f t="shared" si="143"/>
        <v>0</v>
      </c>
      <c r="F1466" s="1">
        <f t="shared" si="144"/>
        <v>0</v>
      </c>
      <c r="H1466" t="b">
        <f t="shared" si="140"/>
        <v>0</v>
      </c>
      <c r="I1466" t="str">
        <f t="shared" si="141"/>
        <v>00</v>
      </c>
    </row>
    <row r="1467" spans="1:9">
      <c r="A1467" t="str">
        <f t="shared" si="142"/>
        <v>6.3.1.1.0.00.00 - RP Não Processados a Liquidar</v>
      </c>
      <c r="B1467" s="43" t="s">
        <v>2824</v>
      </c>
      <c r="C1467" s="4">
        <v>2971975462.0700002</v>
      </c>
      <c r="D1467" s="1"/>
      <c r="E1467" s="1">
        <f t="shared" si="143"/>
        <v>0</v>
      </c>
      <c r="F1467" s="1">
        <f t="shared" si="144"/>
        <v>0</v>
      </c>
      <c r="H1467" t="b">
        <f t="shared" si="140"/>
        <v>0</v>
      </c>
      <c r="I1467" t="str">
        <f t="shared" si="141"/>
        <v>00</v>
      </c>
    </row>
    <row r="1468" spans="1:9">
      <c r="A1468" t="str">
        <f t="shared" si="142"/>
        <v>6.3.1.7.1.00.00 - RP Não Processados a Liquidar- Inscrição no Exercício</v>
      </c>
      <c r="B1468" s="43" t="s">
        <v>2825</v>
      </c>
      <c r="C1468" s="6">
        <v>13008171719.610001</v>
      </c>
      <c r="D1468" s="1"/>
      <c r="E1468" s="1">
        <f t="shared" si="143"/>
        <v>0</v>
      </c>
      <c r="F1468" s="1">
        <f t="shared" si="144"/>
        <v>0</v>
      </c>
      <c r="H1468" t="b">
        <f t="shared" si="140"/>
        <v>0</v>
      </c>
      <c r="I1468" t="str">
        <f t="shared" si="141"/>
        <v>00</v>
      </c>
    </row>
    <row r="1469" spans="1:9">
      <c r="A1469" t="str">
        <f t="shared" si="142"/>
        <v>Passivo Permanente</v>
      </c>
      <c r="B1469" s="3" t="s">
        <v>2826</v>
      </c>
      <c r="C1469" s="4">
        <v>2030888814696.3301</v>
      </c>
      <c r="D1469" s="1"/>
      <c r="E1469" s="1">
        <f t="shared" si="143"/>
        <v>0</v>
      </c>
      <c r="F1469" s="1">
        <f t="shared" si="144"/>
        <v>0</v>
      </c>
      <c r="H1469" t="b">
        <f t="shared" si="140"/>
        <v>1</v>
      </c>
      <c r="I1469" t="str">
        <f t="shared" si="141"/>
        <v>rm</v>
      </c>
    </row>
    <row r="1470" spans="1:9">
      <c r="A1470" t="str">
        <f t="shared" si="142"/>
        <v>Saldo Patrimonial</v>
      </c>
      <c r="B1470" s="5" t="s">
        <v>2827</v>
      </c>
      <c r="C1470" s="6">
        <v>-889672704375.43994</v>
      </c>
      <c r="D1470" s="1"/>
      <c r="E1470" s="1">
        <f t="shared" si="143"/>
        <v>0</v>
      </c>
      <c r="F1470" s="1">
        <f t="shared" si="144"/>
        <v>0</v>
      </c>
      <c r="H1470" t="b">
        <f t="shared" si="140"/>
        <v>1</v>
      </c>
      <c r="I1470" t="str">
        <f t="shared" si="141"/>
        <v>im</v>
      </c>
    </row>
    <row r="1471" spans="1:9">
      <c r="A1471" t="str">
        <f t="shared" si="142"/>
        <v>Contas de Compensação</v>
      </c>
      <c r="B1471" s="3" t="s">
        <v>2828</v>
      </c>
      <c r="C1471" s="31"/>
      <c r="D1471" s="1"/>
      <c r="E1471" s="1">
        <f t="shared" si="143"/>
        <v>0</v>
      </c>
      <c r="F1471" s="1">
        <f t="shared" si="144"/>
        <v>0</v>
      </c>
      <c r="H1471" t="b">
        <f t="shared" si="140"/>
        <v>1</v>
      </c>
      <c r="I1471" t="str">
        <f t="shared" si="141"/>
        <v>Co</v>
      </c>
    </row>
    <row r="1472" spans="1:9">
      <c r="A1472" t="str">
        <f t="shared" si="142"/>
        <v>Contas de Compensação</v>
      </c>
      <c r="B1472" s="5" t="s">
        <v>2829</v>
      </c>
      <c r="C1472" s="42"/>
      <c r="D1472" s="1"/>
      <c r="E1472" s="1">
        <f t="shared" si="143"/>
        <v>0</v>
      </c>
      <c r="F1472" s="1">
        <f t="shared" si="144"/>
        <v>0</v>
      </c>
      <c r="H1472" t="b">
        <f t="shared" si="140"/>
        <v>1</v>
      </c>
      <c r="I1472" t="str">
        <f t="shared" si="141"/>
        <v>Co</v>
      </c>
    </row>
    <row r="1473" spans="1:9">
      <c r="A1473" t="str">
        <f t="shared" si="142"/>
        <v>8.1.1.0.0.00.00 - Execução dos Atos Potenciais Ativos</v>
      </c>
      <c r="B1473" s="3" t="s">
        <v>2830</v>
      </c>
      <c r="C1473" s="4">
        <v>109230406606.87</v>
      </c>
      <c r="D1473" s="1"/>
      <c r="E1473" s="1">
        <f t="shared" si="143"/>
        <v>0</v>
      </c>
      <c r="F1473" s="1">
        <f t="shared" si="144"/>
        <v>0</v>
      </c>
      <c r="H1473" t="b">
        <f>IF(I1473="00",C1473=E1473+F1473,TRUE)</f>
        <v>0</v>
      </c>
      <c r="I1473" t="str">
        <f t="shared" si="141"/>
        <v>00</v>
      </c>
    </row>
    <row r="1474" spans="1:9">
      <c r="A1474" t="str">
        <f t="shared" si="142"/>
        <v>8.1.1.1.0.00.00 - Execução de Garantias e Contragarantias Recebidas</v>
      </c>
      <c r="B1474" s="5" t="s">
        <v>2831</v>
      </c>
      <c r="C1474" s="6">
        <v>7779295863.04</v>
      </c>
      <c r="D1474" s="1"/>
      <c r="E1474" s="1">
        <f t="shared" si="143"/>
        <v>0</v>
      </c>
      <c r="F1474" s="1">
        <f t="shared" si="144"/>
        <v>0</v>
      </c>
      <c r="H1474" t="b">
        <f t="shared" si="140"/>
        <v>0</v>
      </c>
      <c r="I1474" t="str">
        <f t="shared" si="141"/>
        <v>00</v>
      </c>
    </row>
    <row r="1475" spans="1:9" ht="25.5">
      <c r="A1475" t="str">
        <f t="shared" si="142"/>
        <v>8.1.1.2.0.00.00 - Execução de Direitos Conveniados e Outros 
 Instrumentos Congêneres</v>
      </c>
      <c r="B1475" s="3" t="s">
        <v>5684</v>
      </c>
      <c r="C1475" s="4">
        <v>71366451093.570007</v>
      </c>
      <c r="D1475" s="1"/>
      <c r="E1475" s="1">
        <f t="shared" si="143"/>
        <v>0</v>
      </c>
      <c r="F1475" s="1">
        <f t="shared" si="144"/>
        <v>0</v>
      </c>
      <c r="H1475" t="b">
        <f t="shared" si="140"/>
        <v>0</v>
      </c>
      <c r="I1475" t="str">
        <f t="shared" si="141"/>
        <v>00</v>
      </c>
    </row>
    <row r="1476" spans="1:9">
      <c r="A1476" t="str">
        <f t="shared" si="142"/>
        <v>8.1.1.3.0.00.00 - Execução de Direitos Contratuais</v>
      </c>
      <c r="B1476" s="5" t="s">
        <v>2832</v>
      </c>
      <c r="C1476" s="6">
        <v>10587268899.959999</v>
      </c>
      <c r="D1476" s="1"/>
      <c r="E1476" s="1">
        <f t="shared" si="143"/>
        <v>0</v>
      </c>
      <c r="F1476" s="1">
        <f t="shared" si="144"/>
        <v>0</v>
      </c>
      <c r="H1476" t="b">
        <f t="shared" si="140"/>
        <v>0</v>
      </c>
      <c r="I1476" t="str">
        <f t="shared" si="141"/>
        <v>00</v>
      </c>
    </row>
    <row r="1477" spans="1:9">
      <c r="A1477" t="str">
        <f t="shared" si="142"/>
        <v>8.1.1.9.0.00.00 - Execução de Outros Atos Potenciais Ativos</v>
      </c>
      <c r="B1477" s="3" t="s">
        <v>2833</v>
      </c>
      <c r="C1477" s="4">
        <v>19497390750.299999</v>
      </c>
      <c r="D1477" s="1"/>
      <c r="E1477" s="1">
        <f t="shared" si="143"/>
        <v>0</v>
      </c>
      <c r="F1477" s="1">
        <f t="shared" si="144"/>
        <v>0</v>
      </c>
      <c r="H1477" t="b">
        <f t="shared" si="140"/>
        <v>0</v>
      </c>
      <c r="I1477" t="str">
        <f t="shared" si="141"/>
        <v>00</v>
      </c>
    </row>
    <row r="1478" spans="1:9">
      <c r="A1478" t="str">
        <f t="shared" si="142"/>
        <v>8.1.2.0.0.00.00 - Execução dos Atos Potenciais Passivos</v>
      </c>
      <c r="B1478" s="5" t="s">
        <v>2834</v>
      </c>
      <c r="C1478" s="6">
        <v>801787007877.96997</v>
      </c>
      <c r="D1478" s="1"/>
      <c r="E1478" s="1">
        <f t="shared" si="143"/>
        <v>0</v>
      </c>
      <c r="F1478" s="1">
        <f t="shared" si="144"/>
        <v>0</v>
      </c>
      <c r="H1478" t="b">
        <f t="shared" si="140"/>
        <v>0</v>
      </c>
      <c r="I1478" t="str">
        <f t="shared" si="141"/>
        <v>00</v>
      </c>
    </row>
    <row r="1479" spans="1:9">
      <c r="A1479" t="str">
        <f t="shared" si="142"/>
        <v>8.1.2.1.0.00.00 - Execução de Garantias e Contragarantias Concedidas</v>
      </c>
      <c r="B1479" s="3" t="s">
        <v>2835</v>
      </c>
      <c r="C1479" s="4">
        <v>12310933872.309999</v>
      </c>
      <c r="D1479" s="1"/>
      <c r="E1479" s="1">
        <f t="shared" si="143"/>
        <v>0</v>
      </c>
      <c r="F1479" s="1">
        <f t="shared" si="144"/>
        <v>0</v>
      </c>
      <c r="H1479" t="b">
        <f t="shared" si="140"/>
        <v>0</v>
      </c>
      <c r="I1479" t="str">
        <f t="shared" si="141"/>
        <v>00</v>
      </c>
    </row>
    <row r="1480" spans="1:9" ht="25.5">
      <c r="A1480" t="str">
        <f t="shared" si="142"/>
        <v>8.1.2.2.0.00.00 - Execução de Obrigações Conveniadas e Outros 
 Instrumentos Congêneres</v>
      </c>
      <c r="B1480" s="5" t="s">
        <v>5685</v>
      </c>
      <c r="C1480" s="6">
        <v>62864854217.290001</v>
      </c>
      <c r="D1480" s="1"/>
      <c r="E1480" s="1">
        <f t="shared" si="143"/>
        <v>0</v>
      </c>
      <c r="F1480" s="1">
        <f t="shared" si="144"/>
        <v>0</v>
      </c>
      <c r="H1480" t="b">
        <f t="shared" si="140"/>
        <v>0</v>
      </c>
      <c r="I1480" t="str">
        <f t="shared" si="141"/>
        <v>00</v>
      </c>
    </row>
    <row r="1481" spans="1:9">
      <c r="A1481" t="str">
        <f t="shared" si="142"/>
        <v>8.1.2.3.0.00.00 - Execução de Obrigações Contratuais</v>
      </c>
      <c r="B1481" s="3" t="s">
        <v>2836</v>
      </c>
      <c r="C1481" s="4">
        <v>718367369341.68005</v>
      </c>
      <c r="D1481" s="1"/>
      <c r="E1481" s="1">
        <f t="shared" si="143"/>
        <v>0</v>
      </c>
      <c r="F1481" s="1">
        <f t="shared" si="144"/>
        <v>0</v>
      </c>
      <c r="H1481" t="b">
        <f t="shared" si="140"/>
        <v>0</v>
      </c>
      <c r="I1481" t="str">
        <f t="shared" si="141"/>
        <v>00</v>
      </c>
    </row>
    <row r="1482" spans="1:9">
      <c r="A1482" t="str">
        <f t="shared" si="142"/>
        <v>8.1.2.9.0.00.00 - Execução de Outros Atos Potenciais Passivos</v>
      </c>
      <c r="B1482" s="5" t="s">
        <v>2837</v>
      </c>
      <c r="C1482" s="6">
        <v>8243850446.6899996</v>
      </c>
      <c r="D1482" s="1"/>
      <c r="E1482" s="1">
        <f t="shared" si="143"/>
        <v>0</v>
      </c>
      <c r="F1482" s="1">
        <f t="shared" si="144"/>
        <v>0</v>
      </c>
      <c r="H1482" t="b">
        <f t="shared" si="140"/>
        <v>0</v>
      </c>
      <c r="I1482" t="str">
        <f t="shared" si="141"/>
        <v>00</v>
      </c>
    </row>
    <row r="1489" spans="1:9">
      <c r="B1489" s="87" t="s">
        <v>705</v>
      </c>
      <c r="C1489" s="87"/>
    </row>
    <row r="1490" spans="1:9">
      <c r="A1490" s="2"/>
      <c r="B1490" s="2" t="s">
        <v>31</v>
      </c>
      <c r="C1490" s="2" t="s">
        <v>705</v>
      </c>
      <c r="E1490" s="2" t="s">
        <v>32</v>
      </c>
      <c r="F1490" s="2" t="s">
        <v>33</v>
      </c>
      <c r="H1490" s="2" t="s">
        <v>34</v>
      </c>
    </row>
    <row r="1491" spans="1:9">
      <c r="A1491" t="str">
        <f>TRIM(B1491)</f>
        <v>1.0.0.0.0.00.00 - Ativo</v>
      </c>
      <c r="B1491" s="3" t="s">
        <v>2109</v>
      </c>
      <c r="C1491" s="4">
        <v>4969702465888.3496</v>
      </c>
      <c r="D1491" s="1"/>
      <c r="E1491" s="1">
        <f>E1492+E1626</f>
        <v>625342107214.66003</v>
      </c>
      <c r="F1491" s="1">
        <f>F1492+F1626</f>
        <v>4344360358673.6895</v>
      </c>
      <c r="H1491" t="b">
        <f>IF(I1491="00",C1491=E1491+F1491,TRUE)</f>
        <v>1</v>
      </c>
      <c r="I1491" t="str">
        <f>MID(A1491,11,2)</f>
        <v>00</v>
      </c>
    </row>
    <row r="1492" spans="1:9">
      <c r="A1492" t="str">
        <f t="shared" ref="A1492:A1555" si="145">TRIM(B1492)</f>
        <v>1.1.0.0.0.00.00 - Ativo Circulante</v>
      </c>
      <c r="B1492" s="5" t="s">
        <v>2110</v>
      </c>
      <c r="C1492" s="6">
        <v>1340926777241.72</v>
      </c>
      <c r="D1492" s="1"/>
      <c r="E1492" s="1">
        <f>E1493+E1499+E1541+E1566+E1575+E1592+E1609</f>
        <v>62303843562.370003</v>
      </c>
      <c r="F1492" s="1">
        <f>F1493+F1499+F1541+F1566+F1575+F1592+F1609</f>
        <v>1278622933679.3499</v>
      </c>
      <c r="H1492" t="b">
        <f t="shared" ref="H1492:H1564" si="146">IF(I1492="00",C1492=E1492+F1492,TRUE)</f>
        <v>1</v>
      </c>
      <c r="I1492" t="str">
        <f t="shared" ref="I1492:I1565" si="147">MID(A1492,11,2)</f>
        <v>00</v>
      </c>
    </row>
    <row r="1493" spans="1:9">
      <c r="A1493" t="str">
        <f t="shared" si="145"/>
        <v>1.1.1.0.0.00.00 - Caixa e Equivalentes de Caixa</v>
      </c>
      <c r="B1493" s="3" t="s">
        <v>2111</v>
      </c>
      <c r="C1493" s="4">
        <v>1190186465129.25</v>
      </c>
      <c r="D1493" s="1"/>
      <c r="E1493" s="1">
        <f>E1494+E1497</f>
        <v>52633003927.300003</v>
      </c>
      <c r="F1493" s="1">
        <f>F1494+F1497</f>
        <v>1137553461201.95</v>
      </c>
      <c r="H1493" t="b">
        <f t="shared" si="146"/>
        <v>1</v>
      </c>
      <c r="I1493" t="str">
        <f t="shared" si="147"/>
        <v>00</v>
      </c>
    </row>
    <row r="1494" spans="1:9">
      <c r="A1494" t="str">
        <f t="shared" si="145"/>
        <v>1.1.1.1.0.00.00 - Caixa e Equivalentes de Caixa em Moeda Nacional</v>
      </c>
      <c r="B1494" s="5" t="s">
        <v>2112</v>
      </c>
      <c r="C1494" s="6">
        <v>1182216521395.28</v>
      </c>
      <c r="D1494" s="1"/>
      <c r="E1494" s="1">
        <f>E1495+E1496</f>
        <v>52633003927.300003</v>
      </c>
      <c r="F1494" s="1">
        <f>F1495+F1496</f>
        <v>1129583517467.98</v>
      </c>
      <c r="H1494" t="b">
        <f t="shared" si="146"/>
        <v>1</v>
      </c>
      <c r="I1494" t="str">
        <f t="shared" si="147"/>
        <v>00</v>
      </c>
    </row>
    <row r="1495" spans="1:9" ht="25.5">
      <c r="A1495" t="str">
        <f t="shared" si="145"/>
        <v>1.1.1.1.1.00.00 - Caixa e Equivalentes de Caixa em Moeda Nacional - 
 Consolidação</v>
      </c>
      <c r="B1495" s="3" t="s">
        <v>2113</v>
      </c>
      <c r="C1495" s="4">
        <v>1129583517467.98</v>
      </c>
      <c r="D1495" s="1"/>
      <c r="E1495" s="1">
        <f>SUMIF(A1495:B1495,"*intra*",C1495:D1495)+SUMIF(A1495:B1495,"*inter*",C1495:D1495)</f>
        <v>0</v>
      </c>
      <c r="F1495" s="1">
        <f>SUMIF(A1495:B1495,"*consolidação*",C1495:D1495)</f>
        <v>1129583517467.98</v>
      </c>
      <c r="H1495" t="b">
        <f t="shared" si="146"/>
        <v>1</v>
      </c>
      <c r="I1495" t="str">
        <f t="shared" si="147"/>
        <v>00</v>
      </c>
    </row>
    <row r="1496" spans="1:9" ht="25.5">
      <c r="A1496" t="str">
        <f t="shared" si="145"/>
        <v>1.1.1.1.2.00.00 - Caixa e Equivalentes de Caixa em Moeda Nacional - 
 Intra OFSS</v>
      </c>
      <c r="B1496" s="5" t="s">
        <v>2114</v>
      </c>
      <c r="C1496" s="6">
        <v>52633003927.300003</v>
      </c>
      <c r="D1496" s="1"/>
      <c r="E1496" s="1">
        <f>SUMIF(A1496:B1496,"*intra*",C1496:D1496)+SUMIF(A1496:B1496,"*inter*",C1496:D1496)</f>
        <v>52633003927.300003</v>
      </c>
      <c r="F1496" s="1">
        <f>SUMIF(A1496:B1496,"*consolidação*",C1496:D1496)</f>
        <v>0</v>
      </c>
      <c r="H1496" t="b">
        <f t="shared" si="146"/>
        <v>1</v>
      </c>
      <c r="I1496" t="str">
        <f t="shared" si="147"/>
        <v>00</v>
      </c>
    </row>
    <row r="1497" spans="1:9">
      <c r="A1497" t="str">
        <f t="shared" si="145"/>
        <v>1.1.1.2.0.00.00 - Caixa e Equivalentes de Caixa em Moeda Estrangeira</v>
      </c>
      <c r="B1497" s="3" t="s">
        <v>2115</v>
      </c>
      <c r="C1497" s="4">
        <v>7969943733.9700003</v>
      </c>
      <c r="D1497" s="1"/>
      <c r="E1497" s="1">
        <f>E1498</f>
        <v>0</v>
      </c>
      <c r="F1497" s="1">
        <f>F1498</f>
        <v>7969943733.9700003</v>
      </c>
      <c r="H1497" t="b">
        <f t="shared" si="146"/>
        <v>1</v>
      </c>
      <c r="I1497" t="str">
        <f t="shared" si="147"/>
        <v>00</v>
      </c>
    </row>
    <row r="1498" spans="1:9" ht="25.5">
      <c r="A1498" t="str">
        <f t="shared" si="145"/>
        <v>1.1.1.2.1.00.00 - Caixa e Equivalentes de Caixa em Moeda Estrangeira 
 - Consolidação</v>
      </c>
      <c r="B1498" s="5" t="s">
        <v>2116</v>
      </c>
      <c r="C1498" s="6">
        <v>7969943733.9700003</v>
      </c>
      <c r="D1498" s="1"/>
      <c r="E1498" s="1">
        <f>SUMIF(A1498:B1498,"*intra*",C1498:D1498)+SUMIF(A1498:B1498,"*inter*",C1498:D1498)</f>
        <v>0</v>
      </c>
      <c r="F1498" s="1">
        <f>SUMIF(A1498:B1498,"*consolidação*",C1498:D1498)</f>
        <v>7969943733.9700003</v>
      </c>
      <c r="H1498" t="b">
        <f t="shared" si="146"/>
        <v>1</v>
      </c>
      <c r="I1498" t="str">
        <f t="shared" si="147"/>
        <v>00</v>
      </c>
    </row>
    <row r="1499" spans="1:9">
      <c r="A1499" t="str">
        <f t="shared" si="145"/>
        <v>1.1.2.0.0.00.00 - Créditos a Curto Prazo</v>
      </c>
      <c r="B1499" s="3" t="s">
        <v>2117</v>
      </c>
      <c r="C1499" s="4">
        <v>78455856012.610001</v>
      </c>
      <c r="D1499" s="1"/>
      <c r="E1499" s="1">
        <f>E1500+E1506+E1512+E1517+E1523+E1529-E1535</f>
        <v>9653275336.3500004</v>
      </c>
      <c r="F1499" s="1">
        <f>F1500+F1506+F1512+F1517+F1523+F1529-F1535</f>
        <v>68802580676.26001</v>
      </c>
      <c r="H1499" t="b">
        <f t="shared" si="146"/>
        <v>1</v>
      </c>
      <c r="I1499" t="str">
        <f t="shared" si="147"/>
        <v>00</v>
      </c>
    </row>
    <row r="1500" spans="1:9">
      <c r="A1500" t="str">
        <f t="shared" si="145"/>
        <v>1.1.2.1.0.00.00 - Créditos Tributários a Receber</v>
      </c>
      <c r="B1500" s="5" t="s">
        <v>2118</v>
      </c>
      <c r="C1500" s="6">
        <v>90148129613.820007</v>
      </c>
      <c r="D1500" s="1"/>
      <c r="E1500" s="1">
        <f>E1501+E1502+E1503+E1504+E1505</f>
        <v>0</v>
      </c>
      <c r="F1500" s="1">
        <f>F1501+F1502+F1503+F1504+F1505</f>
        <v>90148129613.820007</v>
      </c>
      <c r="H1500" t="b">
        <f t="shared" si="146"/>
        <v>1</v>
      </c>
      <c r="I1500" t="str">
        <f t="shared" si="147"/>
        <v>00</v>
      </c>
    </row>
    <row r="1501" spans="1:9">
      <c r="A1501" t="str">
        <f t="shared" si="145"/>
        <v>1.1.2.1.1.00.00 - Créditos Tributários a Receber - Consolidação</v>
      </c>
      <c r="B1501" s="3" t="s">
        <v>2119</v>
      </c>
      <c r="C1501" s="4">
        <v>90148129613.820007</v>
      </c>
      <c r="D1501" s="1"/>
      <c r="E1501" s="1">
        <f>SUMIF(A1501:B1501,"*intra*",C1501:D1501)+SUMIF(A1501:B1501,"*inter*",C1501:D1501)</f>
        <v>0</v>
      </c>
      <c r="F1501" s="1">
        <f>SUMIF(A1501:B1501,"*consolidação*",C1501:D1501)</f>
        <v>90148129613.820007</v>
      </c>
      <c r="H1501" t="b">
        <f t="shared" si="146"/>
        <v>1</v>
      </c>
      <c r="I1501" t="str">
        <f t="shared" si="147"/>
        <v>00</v>
      </c>
    </row>
    <row r="1502" spans="1:9">
      <c r="A1502" t="str">
        <f t="shared" si="145"/>
        <v>1.1.2.1.2.00.00 - Créditos Tributários a Receber - Intra OFSS</v>
      </c>
      <c r="B1502" s="5" t="s">
        <v>2120</v>
      </c>
      <c r="C1502" s="6"/>
      <c r="D1502" s="1"/>
      <c r="E1502" s="1">
        <f>SUMIF(A1502:B1502,"*intra*",C1502:D1502)+SUMIF(A1502:B1502,"*inter*",C1502:D1502)</f>
        <v>0</v>
      </c>
      <c r="F1502" s="1">
        <f>SUMIF(A1502:B1502,"*consolidação*",C1502:D1502)</f>
        <v>0</v>
      </c>
      <c r="H1502" t="b">
        <f t="shared" si="146"/>
        <v>1</v>
      </c>
      <c r="I1502" t="str">
        <f t="shared" si="147"/>
        <v>00</v>
      </c>
    </row>
    <row r="1503" spans="1:9" ht="25.5">
      <c r="A1503" t="str">
        <f t="shared" si="145"/>
        <v>1.1.2.1.3.00.00 - Créditos Tributários a Receber - Inter OFSS - 
 União</v>
      </c>
      <c r="B1503" s="3" t="s">
        <v>2121</v>
      </c>
      <c r="C1503" s="4"/>
      <c r="D1503" s="1"/>
      <c r="E1503" s="1">
        <f>SUMIF(A1503:B1503,"*intra*",C1503:D1503)+SUMIF(A1503:B1503,"*inter*",C1503:D1503)</f>
        <v>0</v>
      </c>
      <c r="F1503" s="1">
        <f>SUMIF(A1503:B1503,"*consolidação*",C1503:D1503)</f>
        <v>0</v>
      </c>
      <c r="H1503" t="b">
        <f t="shared" si="146"/>
        <v>1</v>
      </c>
      <c r="I1503" t="str">
        <f t="shared" si="147"/>
        <v>00</v>
      </c>
    </row>
    <row r="1504" spans="1:9" ht="25.5">
      <c r="A1504" t="str">
        <f t="shared" si="145"/>
        <v>1.1.2.1.4.00.00 - Créditos Tributários a Receber - Inter OFSS – 
 Estado</v>
      </c>
      <c r="B1504" s="5" t="s">
        <v>2122</v>
      </c>
      <c r="C1504" s="6"/>
      <c r="D1504" s="1"/>
      <c r="E1504" s="1">
        <f>SUMIF(A1504:B1504,"*intra*",C1504:D1504)+SUMIF(A1504:B1504,"*inter*",C1504:D1504)</f>
        <v>0</v>
      </c>
      <c r="F1504" s="1">
        <f>SUMIF(A1504:B1504,"*consolidação*",C1504:D1504)</f>
        <v>0</v>
      </c>
      <c r="H1504" t="b">
        <f t="shared" si="146"/>
        <v>1</v>
      </c>
      <c r="I1504" t="str">
        <f t="shared" si="147"/>
        <v>00</v>
      </c>
    </row>
    <row r="1505" spans="1:9" ht="25.5">
      <c r="A1505" t="str">
        <f t="shared" si="145"/>
        <v>1.1.2.1.5.00.00 - Créditos Tributários a Receber - Inter OFSS - 
 Município</v>
      </c>
      <c r="B1505" s="3" t="s">
        <v>2123</v>
      </c>
      <c r="C1505" s="4"/>
      <c r="D1505" s="1"/>
      <c r="E1505" s="1">
        <f>SUMIF(A1505:B1505,"*intra*",C1505:D1505)+SUMIF(A1505:B1505,"*inter*",C1505:D1505)</f>
        <v>0</v>
      </c>
      <c r="F1505" s="1">
        <f>SUMIF(A1505:B1505,"*consolidação*",C1505:D1505)</f>
        <v>0</v>
      </c>
      <c r="H1505" t="b">
        <f t="shared" si="146"/>
        <v>1</v>
      </c>
      <c r="I1505" t="str">
        <f t="shared" si="147"/>
        <v>00</v>
      </c>
    </row>
    <row r="1506" spans="1:9">
      <c r="A1506" t="str">
        <f t="shared" si="145"/>
        <v>1.1.2.2.0.00.00 - Clientes</v>
      </c>
      <c r="B1506" s="5" t="s">
        <v>2124</v>
      </c>
      <c r="C1506" s="6">
        <v>731792556.05999994</v>
      </c>
      <c r="D1506" s="1"/>
      <c r="E1506" s="1">
        <f>E1507+E1508+E1509+E1510+E1511</f>
        <v>82181957.420000002</v>
      </c>
      <c r="F1506" s="1">
        <f>F1507+F1508+F1509+F1510+F1511</f>
        <v>649610598.63999999</v>
      </c>
      <c r="H1506" t="b">
        <f t="shared" si="146"/>
        <v>1</v>
      </c>
      <c r="I1506" t="str">
        <f t="shared" si="147"/>
        <v>00</v>
      </c>
    </row>
    <row r="1507" spans="1:9">
      <c r="A1507" t="str">
        <f t="shared" si="145"/>
        <v>1.1.2.2.1.00.00 - Clientes - Consolidação</v>
      </c>
      <c r="B1507" s="3" t="s">
        <v>2125</v>
      </c>
      <c r="C1507" s="4">
        <v>649610598.63999999</v>
      </c>
      <c r="D1507" s="1"/>
      <c r="E1507" s="1">
        <f>SUMIF(A1507:B1507,"*intra*",C1507:D1507)+SUMIF(A1507:B1507,"*inter*",C1507:D1507)</f>
        <v>0</v>
      </c>
      <c r="F1507" s="1">
        <f>SUMIF(A1507:B1507,"*consolidação*",C1507:D1507)</f>
        <v>649610598.63999999</v>
      </c>
      <c r="H1507" t="b">
        <f t="shared" si="146"/>
        <v>1</v>
      </c>
      <c r="I1507" t="str">
        <f t="shared" si="147"/>
        <v>00</v>
      </c>
    </row>
    <row r="1508" spans="1:9">
      <c r="A1508" t="str">
        <f t="shared" si="145"/>
        <v>1.1.2.2.2.00.00 - Clientes - Intra OFSS</v>
      </c>
      <c r="B1508" s="5" t="s">
        <v>2126</v>
      </c>
      <c r="C1508" s="6">
        <v>81650750.290000007</v>
      </c>
      <c r="D1508" s="1"/>
      <c r="E1508" s="1">
        <f>SUMIF(A1508:B1508,"*intra*",C1508:D1508)+SUMIF(A1508:B1508,"*inter*",C1508:D1508)</f>
        <v>81650750.290000007</v>
      </c>
      <c r="F1508" s="1">
        <f>SUMIF(A1508:B1508,"*consolidação*",C1508:D1508)</f>
        <v>0</v>
      </c>
      <c r="H1508" t="b">
        <f t="shared" si="146"/>
        <v>1</v>
      </c>
      <c r="I1508" t="str">
        <f t="shared" si="147"/>
        <v>00</v>
      </c>
    </row>
    <row r="1509" spans="1:9">
      <c r="A1509" t="str">
        <f t="shared" si="145"/>
        <v>1.1.2.2.3.00.00 - Clientes - Inter OFSS - União</v>
      </c>
      <c r="B1509" s="3" t="s">
        <v>2127</v>
      </c>
      <c r="C1509" s="4">
        <v>0</v>
      </c>
      <c r="D1509" s="1"/>
      <c r="E1509" s="1">
        <f>SUMIF(A1509:B1509,"*intra*",C1509:D1509)+SUMIF(A1509:B1509,"*inter*",C1509:D1509)</f>
        <v>0</v>
      </c>
      <c r="F1509" s="1">
        <f>SUMIF(A1509:B1509,"*consolidação*",C1509:D1509)</f>
        <v>0</v>
      </c>
      <c r="H1509" t="b">
        <f t="shared" si="146"/>
        <v>1</v>
      </c>
      <c r="I1509" t="str">
        <f t="shared" si="147"/>
        <v>00</v>
      </c>
    </row>
    <row r="1510" spans="1:9">
      <c r="A1510" t="str">
        <f t="shared" si="145"/>
        <v>1.1.2.2.4.00.00 - Clientes - Inter OFSS - Estado</v>
      </c>
      <c r="B1510" s="5" t="s">
        <v>2128</v>
      </c>
      <c r="C1510" s="6">
        <v>531207.13</v>
      </c>
      <c r="D1510" s="1"/>
      <c r="E1510" s="1">
        <f>SUMIF(A1510:B1510,"*intra*",C1510:D1510)+SUMIF(A1510:B1510,"*inter*",C1510:D1510)</f>
        <v>531207.13</v>
      </c>
      <c r="F1510" s="1">
        <f>SUMIF(A1510:B1510,"*consolidação*",C1510:D1510)</f>
        <v>0</v>
      </c>
      <c r="H1510" t="b">
        <f t="shared" si="146"/>
        <v>1</v>
      </c>
      <c r="I1510" t="str">
        <f t="shared" si="147"/>
        <v>00</v>
      </c>
    </row>
    <row r="1511" spans="1:9">
      <c r="A1511" t="str">
        <f t="shared" si="145"/>
        <v>1.1.2.2.5.00.00 - Clientes - Inter OFSS - Município</v>
      </c>
      <c r="B1511" s="3" t="s">
        <v>2129</v>
      </c>
      <c r="C1511" s="4"/>
      <c r="D1511" s="1"/>
      <c r="E1511" s="1">
        <f>SUMIF(A1511:B1511,"*intra*",C1511:D1511)+SUMIF(A1511:B1511,"*inter*",C1511:D1511)</f>
        <v>0</v>
      </c>
      <c r="F1511" s="1">
        <f>SUMIF(A1511:B1511,"*consolidação*",C1511:D1511)</f>
        <v>0</v>
      </c>
      <c r="H1511" t="b">
        <f t="shared" si="146"/>
        <v>1</v>
      </c>
      <c r="I1511" t="str">
        <f t="shared" si="147"/>
        <v>00</v>
      </c>
    </row>
    <row r="1512" spans="1:9">
      <c r="A1512" t="str">
        <f t="shared" si="145"/>
        <v>1.1.2.3.0.00.00 - Créditos de Transferências a Receber</v>
      </c>
      <c r="B1512" s="5" t="s">
        <v>2130</v>
      </c>
      <c r="C1512" s="6">
        <v>30000</v>
      </c>
      <c r="D1512" s="1"/>
      <c r="E1512" s="1">
        <f>E1513+E1514+E1515+E1516</f>
        <v>0</v>
      </c>
      <c r="F1512" s="1">
        <f>F1513+F1514+F1515+F1516</f>
        <v>30000</v>
      </c>
      <c r="H1512" t="b">
        <f t="shared" si="146"/>
        <v>1</v>
      </c>
      <c r="I1512" t="str">
        <f t="shared" si="147"/>
        <v>00</v>
      </c>
    </row>
    <row r="1513" spans="1:9" ht="25.5">
      <c r="A1513" t="str">
        <f t="shared" si="145"/>
        <v>1.1.2.3.1.00.00 - Créditos de Transferências a Receber - 
 Consolidação</v>
      </c>
      <c r="B1513" s="3" t="s">
        <v>2131</v>
      </c>
      <c r="C1513" s="4">
        <v>30000</v>
      </c>
      <c r="D1513" s="1"/>
      <c r="E1513" s="1">
        <f>SUMIF(A1513:B1513,"*intra*",C1513:D1513)+SUMIF(A1513:B1513,"*inter*",C1513:D1513)</f>
        <v>0</v>
      </c>
      <c r="F1513" s="1">
        <f>SUMIF(A1513:B1513,"*consolidação*",C1513:D1513)</f>
        <v>30000</v>
      </c>
      <c r="H1513" t="b">
        <f t="shared" si="146"/>
        <v>1</v>
      </c>
      <c r="I1513" t="str">
        <f t="shared" si="147"/>
        <v>00</v>
      </c>
    </row>
    <row r="1514" spans="1:9" ht="25.5">
      <c r="A1514" t="str">
        <f t="shared" si="145"/>
        <v>1.1.2.3.3.00.00 - Créditos de Transferências a Receber - Inter OFSS 
 - União</v>
      </c>
      <c r="B1514" s="5" t="s">
        <v>2132</v>
      </c>
      <c r="C1514" s="6"/>
      <c r="D1514" s="1"/>
      <c r="E1514" s="1">
        <f>SUMIF(A1514:B1514,"*intra*",C1514:D1514)+SUMIF(A1514:B1514,"*inter*",C1514:D1514)</f>
        <v>0</v>
      </c>
      <c r="F1514" s="1">
        <f>SUMIF(A1514:B1514,"*consolidação*",C1514:D1514)</f>
        <v>0</v>
      </c>
      <c r="H1514" t="b">
        <f t="shared" si="146"/>
        <v>1</v>
      </c>
      <c r="I1514" t="str">
        <f t="shared" si="147"/>
        <v>00</v>
      </c>
    </row>
    <row r="1515" spans="1:9" ht="25.5">
      <c r="A1515" t="str">
        <f t="shared" si="145"/>
        <v>1.1.2.3.4.00.00 - Créditos de Transferências a Receber - Inter OFSS 
 - Estado</v>
      </c>
      <c r="B1515" s="3" t="s">
        <v>2133</v>
      </c>
      <c r="C1515" s="4"/>
      <c r="D1515" s="1"/>
      <c r="E1515" s="1">
        <f>SUMIF(A1515:B1515,"*intra*",C1515:D1515)+SUMIF(A1515:B1515,"*inter*",C1515:D1515)</f>
        <v>0</v>
      </c>
      <c r="F1515" s="1">
        <f>SUMIF(A1515:B1515,"*consolidação*",C1515:D1515)</f>
        <v>0</v>
      </c>
      <c r="H1515" t="b">
        <f t="shared" si="146"/>
        <v>1</v>
      </c>
      <c r="I1515" t="str">
        <f t="shared" si="147"/>
        <v>00</v>
      </c>
    </row>
    <row r="1516" spans="1:9" ht="25.5">
      <c r="A1516" t="str">
        <f t="shared" si="145"/>
        <v>1.1.2.3.5.00.00 - Créditos de Transferências a Receber - Inter OFSS 
 - Município</v>
      </c>
      <c r="B1516" s="5" t="s">
        <v>2134</v>
      </c>
      <c r="C1516" s="6"/>
      <c r="D1516" s="1"/>
      <c r="E1516" s="1">
        <f>SUMIF(A1516:B1516,"*intra*",C1516:D1516)+SUMIF(A1516:B1516,"*inter*",C1516:D1516)</f>
        <v>0</v>
      </c>
      <c r="F1516" s="1">
        <f>SUMIF(A1516:B1516,"*consolidação*",C1516:D1516)</f>
        <v>0</v>
      </c>
      <c r="H1516" t="b">
        <f t="shared" si="146"/>
        <v>1</v>
      </c>
      <c r="I1516" t="str">
        <f t="shared" si="147"/>
        <v>00</v>
      </c>
    </row>
    <row r="1517" spans="1:9">
      <c r="A1517" t="str">
        <f t="shared" si="145"/>
        <v>1.1.2.4.0.00.00 - Empréstimos e Financiamentos Concedidos</v>
      </c>
      <c r="B1517" s="3" t="s">
        <v>2135</v>
      </c>
      <c r="C1517" s="4">
        <v>44923650412.790001</v>
      </c>
      <c r="D1517" s="1"/>
      <c r="E1517" s="1">
        <f>E1518+E1519+E1520+E1521+E1522</f>
        <v>9673070327.0699997</v>
      </c>
      <c r="F1517" s="1">
        <f>F1518+F1519+F1520+F1521+F1522</f>
        <v>35250580085.720001</v>
      </c>
      <c r="H1517" t="b">
        <f t="shared" si="146"/>
        <v>1</v>
      </c>
      <c r="I1517" t="str">
        <f t="shared" si="147"/>
        <v>00</v>
      </c>
    </row>
    <row r="1518" spans="1:9" ht="25.5">
      <c r="A1518" t="str">
        <f t="shared" si="145"/>
        <v>1.1.2.4.1.00.00 - Empréstimos e Financiamentos Concedidos - 
 Consolidação</v>
      </c>
      <c r="B1518" s="5" t="s">
        <v>2136</v>
      </c>
      <c r="C1518" s="6">
        <v>35250580085.720001</v>
      </c>
      <c r="D1518" s="1"/>
      <c r="E1518" s="1">
        <f>SUMIF(A1518:B1518,"*intra*",C1518:D1518)+SUMIF(A1518:B1518,"*inter*",C1518:D1518)</f>
        <v>0</v>
      </c>
      <c r="F1518" s="1">
        <f>SUMIF(A1518:B1518,"*consolidação*",C1518:D1518)</f>
        <v>35250580085.720001</v>
      </c>
      <c r="H1518" t="b">
        <f t="shared" si="146"/>
        <v>1</v>
      </c>
      <c r="I1518" t="str">
        <f t="shared" si="147"/>
        <v>00</v>
      </c>
    </row>
    <row r="1519" spans="1:9" ht="25.5">
      <c r="A1519" t="str">
        <f t="shared" si="145"/>
        <v>1.1.2.4.2.00.00 - Empréstimos e Financiamentos Concedidos - Intra 
 OFSS</v>
      </c>
      <c r="B1519" s="3" t="s">
        <v>2137</v>
      </c>
      <c r="C1519" s="4">
        <v>1527771783.48</v>
      </c>
      <c r="D1519" s="1"/>
      <c r="E1519" s="1">
        <f>SUMIF(A1519:B1519,"*intra*",C1519:D1519)+SUMIF(A1519:B1519,"*inter*",C1519:D1519)</f>
        <v>1527771783.48</v>
      </c>
      <c r="F1519" s="1">
        <f>SUMIF(A1519:B1519,"*consolidação*",C1519:D1519)</f>
        <v>0</v>
      </c>
      <c r="H1519" t="b">
        <f t="shared" si="146"/>
        <v>1</v>
      </c>
      <c r="I1519" t="str">
        <f t="shared" si="147"/>
        <v>00</v>
      </c>
    </row>
    <row r="1520" spans="1:9" ht="25.5">
      <c r="A1520" t="str">
        <f t="shared" si="145"/>
        <v>1.1.2.4.3.00.00 - Empréstimos e Financiamentos Concedidos - Inter 
 OFSS - União</v>
      </c>
      <c r="B1520" s="5" t="s">
        <v>2138</v>
      </c>
      <c r="C1520" s="6"/>
      <c r="D1520" s="1"/>
      <c r="E1520" s="1">
        <f>SUMIF(A1520:B1520,"*intra*",C1520:D1520)+SUMIF(A1520:B1520,"*inter*",C1520:D1520)</f>
        <v>0</v>
      </c>
      <c r="F1520" s="1">
        <f>SUMIF(A1520:B1520,"*consolidação*",C1520:D1520)</f>
        <v>0</v>
      </c>
      <c r="H1520" t="b">
        <f t="shared" si="146"/>
        <v>1</v>
      </c>
      <c r="I1520" t="str">
        <f t="shared" si="147"/>
        <v>00</v>
      </c>
    </row>
    <row r="1521" spans="1:9" ht="25.5">
      <c r="A1521" t="str">
        <f t="shared" si="145"/>
        <v>1.1.2.4.4.00.00 - Empréstimos e Financiamentos Concedidos - Inter 
 OFSS - Estado</v>
      </c>
      <c r="B1521" s="3" t="s">
        <v>2139</v>
      </c>
      <c r="C1521" s="4">
        <v>6158403868.1199999</v>
      </c>
      <c r="D1521" s="1"/>
      <c r="E1521" s="1">
        <f>SUMIF(A1521:B1521,"*intra*",C1521:D1521)+SUMIF(A1521:B1521,"*inter*",C1521:D1521)</f>
        <v>6158403868.1199999</v>
      </c>
      <c r="F1521" s="1">
        <f>SUMIF(A1521:B1521,"*consolidação*",C1521:D1521)</f>
        <v>0</v>
      </c>
      <c r="H1521" t="b">
        <f t="shared" si="146"/>
        <v>1</v>
      </c>
      <c r="I1521" t="str">
        <f t="shared" si="147"/>
        <v>00</v>
      </c>
    </row>
    <row r="1522" spans="1:9" ht="25.5">
      <c r="A1522" t="str">
        <f t="shared" si="145"/>
        <v>1.1.2.4.5.00.00 - Empréstimos e Financiamentos Concedidos - Inter 
 OFSS - Município</v>
      </c>
      <c r="B1522" s="5" t="s">
        <v>2140</v>
      </c>
      <c r="C1522" s="6">
        <v>1986894675.47</v>
      </c>
      <c r="D1522" s="1"/>
      <c r="E1522" s="1">
        <f>SUMIF(A1522:B1522,"*intra*",C1522:D1522)+SUMIF(A1522:B1522,"*inter*",C1522:D1522)</f>
        <v>1986894675.47</v>
      </c>
      <c r="F1522" s="1">
        <f>SUMIF(A1522:B1522,"*consolidação*",C1522:D1522)</f>
        <v>0</v>
      </c>
      <c r="H1522" t="b">
        <f t="shared" si="146"/>
        <v>1</v>
      </c>
      <c r="I1522" t="str">
        <f t="shared" si="147"/>
        <v>00</v>
      </c>
    </row>
    <row r="1523" spans="1:9">
      <c r="A1523" t="str">
        <f t="shared" si="145"/>
        <v>1.1.2.5.0.00.00 - Dívida Ativa Tributaria</v>
      </c>
      <c r="B1523" s="3" t="s">
        <v>2141</v>
      </c>
      <c r="C1523" s="4">
        <v>7793578.1299999999</v>
      </c>
      <c r="D1523" s="1"/>
      <c r="E1523" s="1">
        <f>E1524+E1525+E1526+E1527+E1528</f>
        <v>0</v>
      </c>
      <c r="F1523" s="1">
        <f>F1524+F1525+F1526+F1527+F1528</f>
        <v>7793578.1299999999</v>
      </c>
      <c r="H1523" t="b">
        <f t="shared" si="146"/>
        <v>1</v>
      </c>
      <c r="I1523" t="str">
        <f t="shared" si="147"/>
        <v>00</v>
      </c>
    </row>
    <row r="1524" spans="1:9">
      <c r="A1524" t="str">
        <f t="shared" si="145"/>
        <v>1.1.2.5.1.00.00 - Dívida Ativa Tributaria - Consolidação</v>
      </c>
      <c r="B1524" s="5" t="s">
        <v>2142</v>
      </c>
      <c r="C1524" s="6">
        <v>7793578.1299999999</v>
      </c>
      <c r="D1524" s="1"/>
      <c r="E1524" s="1">
        <f>SUMIF(A1524:B1524,"*intra*",C1524:D1524)+SUMIF(A1524:B1524,"*inter*",C1524:D1524)</f>
        <v>0</v>
      </c>
      <c r="F1524" s="1">
        <f>SUMIF(A1524:B1524,"*consolidação*",C1524:D1524)</f>
        <v>7793578.1299999999</v>
      </c>
      <c r="H1524" t="b">
        <f t="shared" si="146"/>
        <v>1</v>
      </c>
      <c r="I1524" t="str">
        <f t="shared" si="147"/>
        <v>00</v>
      </c>
    </row>
    <row r="1525" spans="1:9">
      <c r="A1525" t="str">
        <f t="shared" si="145"/>
        <v>1.1.2.5.2.00.00 - Dívida Ativa Tributária - Intra OFSS</v>
      </c>
      <c r="B1525" s="3" t="s">
        <v>2143</v>
      </c>
      <c r="C1525" s="4"/>
      <c r="D1525" s="1"/>
      <c r="E1525" s="1">
        <f>SUMIF(A1525:B1525,"*intra*",C1525:D1525)+SUMIF(A1525:B1525,"*inter*",C1525:D1525)</f>
        <v>0</v>
      </c>
      <c r="F1525" s="1">
        <f>SUMIF(A1525:B1525,"*consolidação*",C1525:D1525)</f>
        <v>0</v>
      </c>
      <c r="H1525" t="b">
        <f t="shared" si="146"/>
        <v>1</v>
      </c>
      <c r="I1525" t="str">
        <f t="shared" si="147"/>
        <v>00</v>
      </c>
    </row>
    <row r="1526" spans="1:9">
      <c r="A1526" t="str">
        <f t="shared" si="145"/>
        <v>1.1.2.5.3.00.00 - Dívida Ativa Tributária - Inter OFSS - União</v>
      </c>
      <c r="B1526" s="5" t="s">
        <v>2144</v>
      </c>
      <c r="C1526" s="6"/>
      <c r="D1526" s="1"/>
      <c r="E1526" s="1">
        <f>SUMIF(A1526:B1526,"*intra*",C1526:D1526)+SUMIF(A1526:B1526,"*inter*",C1526:D1526)</f>
        <v>0</v>
      </c>
      <c r="F1526" s="1">
        <f>SUMIF(A1526:B1526,"*consolidação*",C1526:D1526)</f>
        <v>0</v>
      </c>
      <c r="H1526" t="b">
        <f t="shared" si="146"/>
        <v>1</v>
      </c>
      <c r="I1526" t="str">
        <f t="shared" si="147"/>
        <v>00</v>
      </c>
    </row>
    <row r="1527" spans="1:9">
      <c r="A1527" t="str">
        <f t="shared" si="145"/>
        <v>1.1.2.5.4.00.00 - Dívida Ativa Tributária - Inter OFSS - Estado</v>
      </c>
      <c r="B1527" s="3" t="s">
        <v>2145</v>
      </c>
      <c r="C1527" s="4"/>
      <c r="D1527" s="1"/>
      <c r="E1527" s="1">
        <f>SUMIF(A1527:B1527,"*intra*",C1527:D1527)+SUMIF(A1527:B1527,"*inter*",C1527:D1527)</f>
        <v>0</v>
      </c>
      <c r="F1527" s="1">
        <f>SUMIF(A1527:B1527,"*consolidação*",C1527:D1527)</f>
        <v>0</v>
      </c>
      <c r="H1527" t="b">
        <f t="shared" si="146"/>
        <v>1</v>
      </c>
      <c r="I1527" t="str">
        <f t="shared" si="147"/>
        <v>00</v>
      </c>
    </row>
    <row r="1528" spans="1:9">
      <c r="A1528" t="str">
        <f t="shared" si="145"/>
        <v>1.1.2.5.5.00.00 - Dívida Ativa Tributaria - Inter OFSS - Município</v>
      </c>
      <c r="B1528" s="5" t="s">
        <v>2146</v>
      </c>
      <c r="C1528" s="6"/>
      <c r="D1528" s="1"/>
      <c r="E1528" s="1">
        <f>SUMIF(A1528:B1528,"*intra*",C1528:D1528)+SUMIF(A1528:B1528,"*inter*",C1528:D1528)</f>
        <v>0</v>
      </c>
      <c r="F1528" s="1">
        <f>SUMIF(A1528:B1528,"*consolidação*",C1528:D1528)</f>
        <v>0</v>
      </c>
      <c r="H1528" t="b">
        <f t="shared" si="146"/>
        <v>1</v>
      </c>
      <c r="I1528" t="str">
        <f t="shared" si="147"/>
        <v>00</v>
      </c>
    </row>
    <row r="1529" spans="1:9">
      <c r="A1529" t="str">
        <f t="shared" si="145"/>
        <v>1.1.2.6.0.00.00 - Dívida Ativa não Tributaria</v>
      </c>
      <c r="B1529" s="3" t="s">
        <v>2147</v>
      </c>
      <c r="C1529" s="4">
        <v>44803977.149999999</v>
      </c>
      <c r="D1529" s="1"/>
      <c r="E1529" s="1">
        <f>E1530+E1531+E1532+E1533+E1534</f>
        <v>0</v>
      </c>
      <c r="F1529" s="1">
        <f>F1530+F1531+F1532+F1533+F1534</f>
        <v>44803977.149999999</v>
      </c>
      <c r="H1529" t="b">
        <f t="shared" si="146"/>
        <v>1</v>
      </c>
      <c r="I1529" t="str">
        <f t="shared" si="147"/>
        <v>00</v>
      </c>
    </row>
    <row r="1530" spans="1:9">
      <c r="A1530" t="str">
        <f t="shared" si="145"/>
        <v>1.1.2.6.1.00.00 - Dívida Ativa não Tributaria - Consolidação</v>
      </c>
      <c r="B1530" s="5" t="s">
        <v>2148</v>
      </c>
      <c r="C1530" s="6">
        <v>44803977.149999999</v>
      </c>
      <c r="D1530" s="1"/>
      <c r="E1530" s="1">
        <f>SUMIF(A1530:B1530,"*intra*",C1530:D1530)+SUMIF(A1530:B1530,"*inter*",C1530:D1530)</f>
        <v>0</v>
      </c>
      <c r="F1530" s="1">
        <f>SUMIF(A1530:B1530,"*consolidação*",C1530:D1530)</f>
        <v>44803977.149999999</v>
      </c>
      <c r="H1530" t="b">
        <f t="shared" si="146"/>
        <v>1</v>
      </c>
      <c r="I1530" t="str">
        <f t="shared" si="147"/>
        <v>00</v>
      </c>
    </row>
    <row r="1531" spans="1:9">
      <c r="A1531" t="str">
        <f t="shared" si="145"/>
        <v>1.1.2.6.2.00.00 - Dívida Ativa Não Tributaria - Intra OFSS</v>
      </c>
      <c r="B1531" s="3" t="s">
        <v>2149</v>
      </c>
      <c r="C1531" s="4"/>
      <c r="D1531" s="1"/>
      <c r="E1531" s="1">
        <f>SUMIF(A1531:B1531,"*intra*",C1531:D1531)+SUMIF(A1531:B1531,"*inter*",C1531:D1531)</f>
        <v>0</v>
      </c>
      <c r="F1531" s="1">
        <f>SUMIF(A1531:B1531,"*consolidação*",C1531:D1531)</f>
        <v>0</v>
      </c>
      <c r="H1531" t="b">
        <f t="shared" si="146"/>
        <v>1</v>
      </c>
      <c r="I1531" t="str">
        <f t="shared" si="147"/>
        <v>00</v>
      </c>
    </row>
    <row r="1532" spans="1:9">
      <c r="A1532" t="str">
        <f t="shared" si="145"/>
        <v>1.1.2.6.3.00.00 - Dívida Ativa Não Tributaria - Inter OFSS - União</v>
      </c>
      <c r="B1532" s="5" t="s">
        <v>2150</v>
      </c>
      <c r="C1532" s="6"/>
      <c r="D1532" s="1"/>
      <c r="E1532" s="1">
        <f>SUMIF(A1532:B1532,"*intra*",C1532:D1532)+SUMIF(A1532:B1532,"*inter*",C1532:D1532)</f>
        <v>0</v>
      </c>
      <c r="F1532" s="1">
        <f>SUMIF(A1532:B1532,"*consolidação*",C1532:D1532)</f>
        <v>0</v>
      </c>
      <c r="H1532" t="b">
        <f t="shared" si="146"/>
        <v>1</v>
      </c>
      <c r="I1532" t="str">
        <f t="shared" si="147"/>
        <v>00</v>
      </c>
    </row>
    <row r="1533" spans="1:9">
      <c r="A1533" t="str">
        <f t="shared" si="145"/>
        <v>1.1.2.6.4.00.00 - Dívida Ativa Não Tributaria - Inter OFSS - Estado</v>
      </c>
      <c r="B1533" s="3" t="s">
        <v>2151</v>
      </c>
      <c r="C1533" s="4"/>
      <c r="D1533" s="1"/>
      <c r="E1533" s="1">
        <f>SUMIF(A1533:B1533,"*intra*",C1533:D1533)+SUMIF(A1533:B1533,"*inter*",C1533:D1533)</f>
        <v>0</v>
      </c>
      <c r="F1533" s="1">
        <f>SUMIF(A1533:B1533,"*consolidação*",C1533:D1533)</f>
        <v>0</v>
      </c>
      <c r="H1533" t="b">
        <f t="shared" si="146"/>
        <v>1</v>
      </c>
      <c r="I1533" t="str">
        <f t="shared" si="147"/>
        <v>00</v>
      </c>
    </row>
    <row r="1534" spans="1:9" ht="25.5">
      <c r="A1534" t="str">
        <f t="shared" si="145"/>
        <v>1.1.2.6.5.00.00 - Dívida Ativa Não Tributaria - Inter OFSS - 
 Município</v>
      </c>
      <c r="B1534" s="5" t="s">
        <v>2152</v>
      </c>
      <c r="C1534" s="6"/>
      <c r="D1534" s="1"/>
      <c r="E1534" s="1">
        <f>SUMIF(A1534:B1534,"*intra*",C1534:D1534)+SUMIF(A1534:B1534,"*inter*",C1534:D1534)</f>
        <v>0</v>
      </c>
      <c r="F1534" s="1">
        <f>SUMIF(A1534:B1534,"*consolidação*",C1534:D1534)</f>
        <v>0</v>
      </c>
      <c r="H1534" t="b">
        <f t="shared" si="146"/>
        <v>1</v>
      </c>
      <c r="I1534" t="str">
        <f t="shared" si="147"/>
        <v>00</v>
      </c>
    </row>
    <row r="1535" spans="1:9">
      <c r="A1535" t="str">
        <f t="shared" si="145"/>
        <v>1.1.2.9.0.00.00 - (-) Ajuste de Perdas de Créditos a Curto Prazo</v>
      </c>
      <c r="B1535" s="3" t="s">
        <v>2153</v>
      </c>
      <c r="C1535" s="4">
        <v>57400344125.339996</v>
      </c>
      <c r="D1535" s="1"/>
      <c r="E1535" s="1">
        <f>E1536+E1537+E1538+E1539+E1540</f>
        <v>101976948.14</v>
      </c>
      <c r="F1535" s="1">
        <f>F1536+F1537+F1538+F1539+F1540</f>
        <v>57298367177.199997</v>
      </c>
      <c r="H1535" t="b">
        <f t="shared" si="146"/>
        <v>1</v>
      </c>
      <c r="I1535" t="str">
        <f t="shared" si="147"/>
        <v>00</v>
      </c>
    </row>
    <row r="1536" spans="1:9" ht="25.5">
      <c r="A1536" t="str">
        <f t="shared" si="145"/>
        <v>1.1.2.9.1.00.00 - (-) Ajuste de Perdas de Créditos a Curto Prazo - 
 Consolidação</v>
      </c>
      <c r="B1536" s="5" t="s">
        <v>2154</v>
      </c>
      <c r="C1536" s="6">
        <v>57298367177.199997</v>
      </c>
      <c r="D1536" s="1"/>
      <c r="E1536" s="1">
        <f>SUMIF(A1536:B1536,"*intra*",C1536:D1536)+SUMIF(A1536:B1536,"*inter*",C1536:D1536)</f>
        <v>0</v>
      </c>
      <c r="F1536" s="1">
        <f>SUMIF(A1536:B1536,"*consolidação*",C1536:D1536)</f>
        <v>57298367177.199997</v>
      </c>
      <c r="H1536" t="b">
        <f t="shared" si="146"/>
        <v>1</v>
      </c>
      <c r="I1536" t="str">
        <f t="shared" si="147"/>
        <v>00</v>
      </c>
    </row>
    <row r="1537" spans="1:9" ht="25.5">
      <c r="A1537" t="str">
        <f t="shared" si="145"/>
        <v>1.1.2.9.2.00.00 - (-) Ajuste de Perdas de Créditos a Curto Prazo - 
 Intra OFSS</v>
      </c>
      <c r="B1537" s="3" t="s">
        <v>2155</v>
      </c>
      <c r="C1537" s="4"/>
      <c r="D1537" s="1"/>
      <c r="E1537" s="1">
        <f>SUMIF(A1537:B1537,"*intra*",C1537:D1537)+SUMIF(A1537:B1537,"*inter*",C1537:D1537)</f>
        <v>0</v>
      </c>
      <c r="F1537" s="1">
        <f>SUMIF(A1537:B1537,"*consolidação*",C1537:D1537)</f>
        <v>0</v>
      </c>
      <c r="H1537" t="b">
        <f t="shared" si="146"/>
        <v>1</v>
      </c>
      <c r="I1537" t="str">
        <f t="shared" si="147"/>
        <v>00</v>
      </c>
    </row>
    <row r="1538" spans="1:9" ht="25.5">
      <c r="A1538" t="str">
        <f t="shared" si="145"/>
        <v>1.1.2.9.3.00.00 - (-) Ajuste de Perdas de Créditos a Curto Prazo - 
 Inter OFSS - União</v>
      </c>
      <c r="B1538" s="5" t="s">
        <v>2156</v>
      </c>
      <c r="C1538" s="6"/>
      <c r="D1538" s="1"/>
      <c r="E1538" s="1">
        <f>SUMIF(A1538:B1538,"*intra*",C1538:D1538)+SUMIF(A1538:B1538,"*inter*",C1538:D1538)</f>
        <v>0</v>
      </c>
      <c r="F1538" s="1">
        <f>SUMIF(A1538:B1538,"*consolidação*",C1538:D1538)</f>
        <v>0</v>
      </c>
      <c r="H1538" t="b">
        <f t="shared" si="146"/>
        <v>1</v>
      </c>
      <c r="I1538" t="str">
        <f t="shared" si="147"/>
        <v>00</v>
      </c>
    </row>
    <row r="1539" spans="1:9" ht="25.5">
      <c r="A1539" t="str">
        <f t="shared" si="145"/>
        <v>1.1.2.9.4.00.00 - (-) Ajuste de Perdas de Créditos a Curto Prazo - 
 Inter OFSS - Estado</v>
      </c>
      <c r="B1539" s="3" t="s">
        <v>2157</v>
      </c>
      <c r="C1539" s="4">
        <v>68338782.859999999</v>
      </c>
      <c r="D1539" s="1"/>
      <c r="E1539" s="1">
        <f>SUMIF(A1539:B1539,"*intra*",C1539:D1539)+SUMIF(A1539:B1539,"*inter*",C1539:D1539)</f>
        <v>68338782.859999999</v>
      </c>
      <c r="F1539" s="1">
        <f>SUMIF(A1539:B1539,"*consolidação*",C1539:D1539)</f>
        <v>0</v>
      </c>
      <c r="H1539" t="b">
        <f t="shared" si="146"/>
        <v>1</v>
      </c>
      <c r="I1539" t="str">
        <f t="shared" si="147"/>
        <v>00</v>
      </c>
    </row>
    <row r="1540" spans="1:9" ht="25.5">
      <c r="A1540" t="str">
        <f t="shared" si="145"/>
        <v>1.1.2.9.5.00.00 - (-) Ajuste de Perdas de Créditos a Curto Prazo - 
 Inter OFSS - Município</v>
      </c>
      <c r="B1540" s="5" t="s">
        <v>2158</v>
      </c>
      <c r="C1540" s="6">
        <v>33638165.280000001</v>
      </c>
      <c r="D1540" s="1"/>
      <c r="E1540" s="1">
        <f>SUMIF(A1540:B1540,"*intra*",C1540:D1540)+SUMIF(A1540:B1540,"*inter*",C1540:D1540)</f>
        <v>33638165.280000001</v>
      </c>
      <c r="F1540" s="1">
        <f>SUMIF(A1540:B1540,"*consolidação*",C1540:D1540)</f>
        <v>0</v>
      </c>
      <c r="H1540" t="b">
        <f t="shared" si="146"/>
        <v>1</v>
      </c>
      <c r="I1540" t="str">
        <f t="shared" si="147"/>
        <v>00</v>
      </c>
    </row>
    <row r="1541" spans="1:9">
      <c r="A1541" t="str">
        <f t="shared" si="145"/>
        <v>1.1.3.0.0.00.00 - Demais Créditos e Valores a Curto Prazo</v>
      </c>
      <c r="B1541" s="3" t="s">
        <v>2159</v>
      </c>
      <c r="C1541" s="4">
        <v>50548379760.720001</v>
      </c>
      <c r="D1541" s="1"/>
      <c r="E1541" s="1">
        <f>E1542+E1544+E1550+E1552+E1554+E1556+E1562-E1564</f>
        <v>17564298.719999999</v>
      </c>
      <c r="F1541" s="1">
        <f>F1542+F1544+F1550+F1552+F1554+F1556+F1562-F1564</f>
        <v>50530815462</v>
      </c>
      <c r="H1541" t="b">
        <f t="shared" si="146"/>
        <v>1</v>
      </c>
      <c r="I1541" t="str">
        <f t="shared" si="147"/>
        <v>00</v>
      </c>
    </row>
    <row r="1542" spans="1:9">
      <c r="A1542" t="str">
        <f t="shared" si="145"/>
        <v>1.1.3.1.0.00.00 - Adiantamentos Concedidos a Pessoal e a Terceiros</v>
      </c>
      <c r="B1542" s="5" t="s">
        <v>2160</v>
      </c>
      <c r="C1542" s="6">
        <v>12075979303.110001</v>
      </c>
      <c r="D1542" s="1"/>
      <c r="E1542" s="1">
        <f>E1543</f>
        <v>0</v>
      </c>
      <c r="F1542" s="1">
        <f>F1543</f>
        <v>12075979303.110001</v>
      </c>
      <c r="H1542" t="b">
        <f t="shared" si="146"/>
        <v>1</v>
      </c>
      <c r="I1542" t="str">
        <f t="shared" si="147"/>
        <v>00</v>
      </c>
    </row>
    <row r="1543" spans="1:9" ht="25.5">
      <c r="A1543" t="str">
        <f t="shared" si="145"/>
        <v>1.1.3.1.1.00.00 - Adiantamentos Concedidos a Pessoal e a Terceiros - 
 Consolidação</v>
      </c>
      <c r="B1543" s="3" t="s">
        <v>2161</v>
      </c>
      <c r="C1543" s="4">
        <v>12075979303.110001</v>
      </c>
      <c r="D1543" s="1"/>
      <c r="E1543" s="1">
        <f>SUMIF(A1543:B1543,"*intra*",C1543:D1543)+SUMIF(A1543:B1543,"*inter*",C1543:D1543)</f>
        <v>0</v>
      </c>
      <c r="F1543" s="1">
        <f>SUMIF(A1543:B1543,"*consolidação*",C1543:D1543)</f>
        <v>12075979303.110001</v>
      </c>
      <c r="H1543" t="b">
        <f t="shared" si="146"/>
        <v>1</v>
      </c>
      <c r="I1543" t="str">
        <f t="shared" si="147"/>
        <v>00</v>
      </c>
    </row>
    <row r="1544" spans="1:9">
      <c r="A1544" t="str">
        <f t="shared" si="145"/>
        <v>1.1.3.2.0.00.00 - Tributos a Recuperar/Compensar</v>
      </c>
      <c r="B1544" s="5" t="s">
        <v>2162</v>
      </c>
      <c r="C1544" s="6">
        <v>363636590.61000001</v>
      </c>
      <c r="D1544" s="1"/>
      <c r="E1544" s="1">
        <f>E1545+E1546+E1547+E1548+E1549</f>
        <v>17564298.719999999</v>
      </c>
      <c r="F1544" s="1">
        <f>F1545+F1546+F1547+F1548+F1549</f>
        <v>346072291.88999999</v>
      </c>
      <c r="H1544" t="b">
        <f t="shared" si="146"/>
        <v>1</v>
      </c>
      <c r="I1544" t="str">
        <f t="shared" si="147"/>
        <v>00</v>
      </c>
    </row>
    <row r="1545" spans="1:9">
      <c r="A1545" t="str">
        <f t="shared" si="145"/>
        <v>1.1.3.2.1.00.00 - Tributos a Recuperar/Compensar - Consolidação</v>
      </c>
      <c r="B1545" s="3" t="s">
        <v>2163</v>
      </c>
      <c r="C1545" s="4">
        <v>346072291.88999999</v>
      </c>
      <c r="D1545" s="1"/>
      <c r="E1545" s="1">
        <f>SUMIF(A1545:B1545,"*intra*",C1545:D1545)+SUMIF(A1545:B1545,"*inter*",C1545:D1545)</f>
        <v>0</v>
      </c>
      <c r="F1545" s="1">
        <f>SUMIF(A1545:B1545,"*consolidação*",C1545:D1545)</f>
        <v>346072291.88999999</v>
      </c>
      <c r="H1545" t="b">
        <f t="shared" si="146"/>
        <v>1</v>
      </c>
      <c r="I1545" t="str">
        <f t="shared" si="147"/>
        <v>00</v>
      </c>
    </row>
    <row r="1546" spans="1:9">
      <c r="A1546" t="str">
        <f t="shared" si="145"/>
        <v>1.1.3.2.2.00.00 - Tributos a Recuperar/Compensar - Intra OFSS</v>
      </c>
      <c r="B1546" s="39" t="s">
        <v>2164</v>
      </c>
      <c r="C1546" s="45">
        <v>3638335.13</v>
      </c>
      <c r="D1546" s="1"/>
      <c r="E1546" s="1">
        <f t="shared" ref="E1546:E1549" si="148">SUMIF(A1546:B1546,"*intra*",C1546:D1546)+SUMIF(A1546:B1546,"*inter*",C1546:D1546)</f>
        <v>3638335.13</v>
      </c>
      <c r="F1546" s="1">
        <f t="shared" ref="F1546:F1549" si="149">SUMIF(A1546:B1546,"*consolidação*",C1546:D1546)</f>
        <v>0</v>
      </c>
      <c r="H1546" t="b">
        <f t="shared" si="146"/>
        <v>1</v>
      </c>
      <c r="I1546" t="str">
        <f t="shared" si="147"/>
        <v>00</v>
      </c>
    </row>
    <row r="1547" spans="1:9" ht="25.5">
      <c r="A1547" t="str">
        <f t="shared" si="145"/>
        <v>1.1.3.2.3.00.00 - Tributos a Recuperar/Compensar - Inter OFSS - 
União</v>
      </c>
      <c r="B1547" s="39" t="s">
        <v>2165</v>
      </c>
      <c r="C1547" s="45"/>
      <c r="D1547" s="1"/>
      <c r="E1547" s="1">
        <f t="shared" si="148"/>
        <v>0</v>
      </c>
      <c r="F1547" s="1">
        <f t="shared" si="149"/>
        <v>0</v>
      </c>
      <c r="H1547" t="b">
        <f t="shared" si="146"/>
        <v>1</v>
      </c>
      <c r="I1547" t="str">
        <f t="shared" si="147"/>
        <v>00</v>
      </c>
    </row>
    <row r="1548" spans="1:9" ht="25.5">
      <c r="A1548" t="str">
        <f t="shared" si="145"/>
        <v>1.1.3.2.4.00.00 - Tributos a Recuperar/Compensar - Inter OFSS - 
Estado</v>
      </c>
      <c r="B1548" s="39" t="s">
        <v>2166</v>
      </c>
      <c r="C1548" s="45"/>
      <c r="D1548" s="1"/>
      <c r="E1548" s="1">
        <f t="shared" si="148"/>
        <v>0</v>
      </c>
      <c r="F1548" s="1">
        <f t="shared" si="149"/>
        <v>0</v>
      </c>
      <c r="H1548" t="b">
        <f t="shared" si="146"/>
        <v>1</v>
      </c>
      <c r="I1548" t="str">
        <f t="shared" si="147"/>
        <v>00</v>
      </c>
    </row>
    <row r="1549" spans="1:9" ht="25.5">
      <c r="A1549" t="str">
        <f t="shared" si="145"/>
        <v>1.1.3.2.5.00.00 - Tributos a Recuperar/Compensar - Inter OFSS - 
Município</v>
      </c>
      <c r="B1549" s="39" t="s">
        <v>2167</v>
      </c>
      <c r="C1549" s="45">
        <v>13925963.59</v>
      </c>
      <c r="D1549" s="1"/>
      <c r="E1549" s="1">
        <f t="shared" si="148"/>
        <v>13925963.59</v>
      </c>
      <c r="F1549" s="1">
        <f t="shared" si="149"/>
        <v>0</v>
      </c>
      <c r="H1549" t="b">
        <f t="shared" si="146"/>
        <v>1</v>
      </c>
      <c r="I1549" t="str">
        <f t="shared" si="147"/>
        <v>00</v>
      </c>
    </row>
    <row r="1550" spans="1:9" ht="25.5">
      <c r="A1550" t="str">
        <f t="shared" si="145"/>
        <v>1.1.3.3.0.00.00 - Créditos a Receber por Descentralização da 
 Prestação de Serviços Públicos</v>
      </c>
      <c r="B1550" s="5" t="s">
        <v>2168</v>
      </c>
      <c r="C1550" s="6">
        <v>0</v>
      </c>
      <c r="D1550" s="1"/>
      <c r="E1550" s="1">
        <f>E1551</f>
        <v>0</v>
      </c>
      <c r="F1550" s="1">
        <f>F1551</f>
        <v>0</v>
      </c>
      <c r="H1550" t="b">
        <f t="shared" si="146"/>
        <v>1</v>
      </c>
      <c r="I1550" t="str">
        <f t="shared" si="147"/>
        <v>00</v>
      </c>
    </row>
    <row r="1551" spans="1:9" ht="25.5">
      <c r="A1551" t="str">
        <f t="shared" si="145"/>
        <v>1.1.3.3.1.00.00 - Créditos a Receber por Descentralização da 
 Prestação de Serviços Públicos - Consolidação</v>
      </c>
      <c r="B1551" s="3" t="s">
        <v>2169</v>
      </c>
      <c r="C1551" s="4"/>
      <c r="D1551" s="1"/>
      <c r="E1551" s="1">
        <f>SUMIF(A1551:B1551,"*intra*",C1551:D1551)+SUMIF(A1551:B1551,"*inter*",C1551:D1551)</f>
        <v>0</v>
      </c>
      <c r="F1551" s="1">
        <f>SUMIF(A1551:B1551,"*consolidação*",C1551:D1551)</f>
        <v>0</v>
      </c>
      <c r="H1551" t="b">
        <f t="shared" si="146"/>
        <v>1</v>
      </c>
      <c r="I1551" t="str">
        <f t="shared" si="147"/>
        <v>00</v>
      </c>
    </row>
    <row r="1552" spans="1:9">
      <c r="A1552" t="str">
        <f t="shared" si="145"/>
        <v>1.1.3.4.0.00.00 - Créditos por Danos ao Patrimônio</v>
      </c>
      <c r="B1552" s="5" t="s">
        <v>2170</v>
      </c>
      <c r="C1552" s="6">
        <v>2735350858.8800001</v>
      </c>
      <c r="D1552" s="1"/>
      <c r="E1552" s="1">
        <f>E1553</f>
        <v>0</v>
      </c>
      <c r="F1552" s="1">
        <f>F1553</f>
        <v>2735350858.8800001</v>
      </c>
      <c r="H1552" t="b">
        <f t="shared" si="146"/>
        <v>1</v>
      </c>
      <c r="I1552" t="str">
        <f t="shared" si="147"/>
        <v>00</v>
      </c>
    </row>
    <row r="1553" spans="1:9">
      <c r="A1553" t="str">
        <f t="shared" si="145"/>
        <v>1.1.3.4.1.00.00 - Créditos por Danos ao Patrimônio - Consolidação</v>
      </c>
      <c r="B1553" s="3" t="s">
        <v>2171</v>
      </c>
      <c r="C1553" s="4">
        <v>2735350858.8800001</v>
      </c>
      <c r="D1553" s="1"/>
      <c r="E1553" s="1">
        <f>SUMIF(A1553:B1553,"*intra*",C1553:D1553)+SUMIF(A1553:B1553,"*inter*",C1553:D1553)</f>
        <v>0</v>
      </c>
      <c r="F1553" s="1">
        <f>SUMIF(A1553:B1553,"*consolidação*",C1553:D1553)</f>
        <v>2735350858.8800001</v>
      </c>
      <c r="H1553" t="b">
        <f t="shared" si="146"/>
        <v>1</v>
      </c>
      <c r="I1553" t="str">
        <f t="shared" si="147"/>
        <v>00</v>
      </c>
    </row>
    <row r="1554" spans="1:9">
      <c r="A1554" t="str">
        <f t="shared" si="145"/>
        <v>1.1.3.5.0.00.00 - Depósitos Restituíveis e Valores Vinculados</v>
      </c>
      <c r="B1554" s="5" t="s">
        <v>2172</v>
      </c>
      <c r="C1554" s="6">
        <v>17072713227.73</v>
      </c>
      <c r="D1554" s="1"/>
      <c r="E1554" s="1">
        <f>E1555</f>
        <v>0</v>
      </c>
      <c r="F1554" s="1">
        <f>F1555</f>
        <v>17072713227.73</v>
      </c>
      <c r="H1554" t="b">
        <f t="shared" si="146"/>
        <v>1</v>
      </c>
      <c r="I1554" t="str">
        <f t="shared" si="147"/>
        <v>00</v>
      </c>
    </row>
    <row r="1555" spans="1:9" ht="25.5">
      <c r="A1555" t="str">
        <f t="shared" si="145"/>
        <v>1.1.3.5.1.00.00 - Depósitos Restituíveis e Valores Vinculados - 
 Consolidação</v>
      </c>
      <c r="B1555" s="3" t="s">
        <v>2173</v>
      </c>
      <c r="C1555" s="4">
        <v>17072713227.73</v>
      </c>
      <c r="D1555" s="1"/>
      <c r="E1555" s="1">
        <f>SUMIF(A1555:B1555,"*intra*",C1555:D1555)+SUMIF(A1555:B1555,"*inter*",C1555:D1555)</f>
        <v>0</v>
      </c>
      <c r="F1555" s="1">
        <f>SUMIF(A1555:B1555,"*consolidação*",C1555:D1555)</f>
        <v>17072713227.73</v>
      </c>
      <c r="H1555" t="b">
        <f t="shared" si="146"/>
        <v>1</v>
      </c>
      <c r="I1555" t="str">
        <f t="shared" si="147"/>
        <v>00</v>
      </c>
    </row>
    <row r="1556" spans="1:9">
      <c r="A1556" t="str">
        <f t="shared" ref="A1556:A1619" si="150">TRIM(B1556)</f>
        <v>1.1.3.6.0.00.00 - Créditos Previdenciários a Receber a Curto Prazo</v>
      </c>
      <c r="B1556" s="40" t="s">
        <v>2174</v>
      </c>
      <c r="C1556" s="45">
        <v>0</v>
      </c>
      <c r="D1556" s="1"/>
      <c r="E1556" s="1">
        <f>E1557+E1558+E1559+E1560+E1561</f>
        <v>0</v>
      </c>
      <c r="F1556" s="1">
        <f>F1557+F1558+F1559+F1560+F1561</f>
        <v>0</v>
      </c>
      <c r="H1556" t="b">
        <f t="shared" si="146"/>
        <v>1</v>
      </c>
      <c r="I1556" t="str">
        <f t="shared" si="147"/>
        <v>00</v>
      </c>
    </row>
    <row r="1557" spans="1:9" ht="25.5">
      <c r="A1557" t="str">
        <f t="shared" si="150"/>
        <v>1.1.3.6.1.00.00 - Créditos Previdenciários a Receber a Curto Prazo - 
Consolidação</v>
      </c>
      <c r="B1557" s="39" t="s">
        <v>2175</v>
      </c>
      <c r="C1557" s="45"/>
      <c r="D1557" s="1"/>
      <c r="E1557" s="1">
        <f t="shared" ref="E1557:E1561" si="151">SUMIF(A1557:B1557,"*intra*",C1557:D1557)+SUMIF(A1557:B1557,"*inter*",C1557:D1557)</f>
        <v>0</v>
      </c>
      <c r="F1557" s="1">
        <f t="shared" ref="F1557:F1561" si="152">SUMIF(A1557:B1557,"*consolidação*",C1557:D1557)</f>
        <v>0</v>
      </c>
      <c r="H1557" t="b">
        <f t="shared" si="146"/>
        <v>1</v>
      </c>
      <c r="I1557" t="str">
        <f t="shared" si="147"/>
        <v>00</v>
      </c>
    </row>
    <row r="1558" spans="1:9" ht="25.5">
      <c r="A1558" t="str">
        <f t="shared" si="150"/>
        <v>1.1.3.6.2.00.00 - Créditos Previdenciários a Receber a Curto Prazo - 
Intra OFSS</v>
      </c>
      <c r="B1558" s="39" t="s">
        <v>2176</v>
      </c>
      <c r="C1558" s="45"/>
      <c r="D1558" s="1"/>
      <c r="E1558" s="1">
        <f t="shared" si="151"/>
        <v>0</v>
      </c>
      <c r="F1558" s="1">
        <f t="shared" si="152"/>
        <v>0</v>
      </c>
      <c r="H1558" t="b">
        <f t="shared" si="146"/>
        <v>1</v>
      </c>
      <c r="I1558" t="str">
        <f t="shared" si="147"/>
        <v>00</v>
      </c>
    </row>
    <row r="1559" spans="1:9" ht="25.5">
      <c r="A1559" t="str">
        <f t="shared" si="150"/>
        <v>1.1.3.6.3.00.00 - Créditos Previdenciários a Receber a Curto Prazo - 
Inter OFSS - União</v>
      </c>
      <c r="B1559" s="39" t="s">
        <v>2177</v>
      </c>
      <c r="C1559" s="45"/>
      <c r="D1559" s="1"/>
      <c r="E1559" s="1">
        <f t="shared" si="151"/>
        <v>0</v>
      </c>
      <c r="F1559" s="1">
        <f t="shared" si="152"/>
        <v>0</v>
      </c>
      <c r="H1559" t="b">
        <f t="shared" si="146"/>
        <v>1</v>
      </c>
      <c r="I1559" t="str">
        <f t="shared" si="147"/>
        <v>00</v>
      </c>
    </row>
    <row r="1560" spans="1:9" ht="25.5">
      <c r="A1560" t="str">
        <f t="shared" si="150"/>
        <v>1.1.3.6.4.00.00 - Créditos Previdenciários a Receber a Curto Prazo - 
Inter OFSS - Estado</v>
      </c>
      <c r="B1560" s="39" t="s">
        <v>2178</v>
      </c>
      <c r="C1560" s="45"/>
      <c r="D1560" s="1"/>
      <c r="E1560" s="1">
        <f t="shared" si="151"/>
        <v>0</v>
      </c>
      <c r="F1560" s="1">
        <f t="shared" si="152"/>
        <v>0</v>
      </c>
      <c r="H1560" t="b">
        <f t="shared" si="146"/>
        <v>1</v>
      </c>
      <c r="I1560" t="str">
        <f t="shared" si="147"/>
        <v>00</v>
      </c>
    </row>
    <row r="1561" spans="1:9" ht="25.5">
      <c r="A1561" t="str">
        <f t="shared" si="150"/>
        <v>1.1.3.6.5.00.00 - Créditos Previdenciários a Receber a Curto Prazo - 
Inter OFSS - Município</v>
      </c>
      <c r="B1561" s="39" t="s">
        <v>2179</v>
      </c>
      <c r="C1561" s="45"/>
      <c r="D1561" s="1"/>
      <c r="E1561" s="1">
        <f t="shared" si="151"/>
        <v>0</v>
      </c>
      <c r="F1561" s="1">
        <f t="shared" si="152"/>
        <v>0</v>
      </c>
      <c r="H1561" t="b">
        <f t="shared" si="146"/>
        <v>1</v>
      </c>
      <c r="I1561" t="str">
        <f t="shared" si="147"/>
        <v>00</v>
      </c>
    </row>
    <row r="1562" spans="1:9">
      <c r="A1562" t="str">
        <f t="shared" si="150"/>
        <v>1.1.3.8.0.00.00 - Outros Créditos a Receber e Valores a Curto Prazo</v>
      </c>
      <c r="B1562" s="5" t="s">
        <v>2180</v>
      </c>
      <c r="C1562" s="6">
        <v>23477661531.790001</v>
      </c>
      <c r="D1562" s="1"/>
      <c r="E1562" s="1">
        <f>E1563</f>
        <v>0</v>
      </c>
      <c r="F1562" s="1">
        <f>F1563</f>
        <v>23477661531.790001</v>
      </c>
      <c r="H1562" t="b">
        <f t="shared" si="146"/>
        <v>1</v>
      </c>
      <c r="I1562" t="str">
        <f t="shared" si="147"/>
        <v>00</v>
      </c>
    </row>
    <row r="1563" spans="1:9" ht="25.5">
      <c r="A1563" t="str">
        <f t="shared" si="150"/>
        <v>1.1.3.8.1.00.00 - Outros Créditos a Receber e Valores a Curto Prazo 
 - Consolidação</v>
      </c>
      <c r="B1563" s="3" t="s">
        <v>2181</v>
      </c>
      <c r="C1563" s="4">
        <v>23477661531.790001</v>
      </c>
      <c r="D1563" s="1"/>
      <c r="E1563" s="1">
        <f>SUMIF(A1563:B1563,"*intra*",C1563:D1563)+SUMIF(A1563:B1563,"*inter*",C1563:D1563)</f>
        <v>0</v>
      </c>
      <c r="F1563" s="1">
        <f>SUMIF(A1563:B1563,"*consolidação*",C1563:D1563)</f>
        <v>23477661531.790001</v>
      </c>
      <c r="H1563" t="b">
        <f t="shared" si="146"/>
        <v>1</v>
      </c>
      <c r="I1563" t="str">
        <f t="shared" si="147"/>
        <v>00</v>
      </c>
    </row>
    <row r="1564" spans="1:9" ht="25.5">
      <c r="A1564" t="str">
        <f t="shared" si="150"/>
        <v>1.1.3.9.0.00.00 - (-) Ajuste de Perdas de Demais Créditos e Valores a 
 Curto Prazo</v>
      </c>
      <c r="B1564" s="5" t="s">
        <v>2182</v>
      </c>
      <c r="C1564" s="6">
        <v>5176961751.3999996</v>
      </c>
      <c r="D1564" s="1"/>
      <c r="E1564" s="1">
        <f>E1565</f>
        <v>0</v>
      </c>
      <c r="F1564" s="1">
        <f>F1565</f>
        <v>5176961751.3999996</v>
      </c>
      <c r="H1564" t="b">
        <f t="shared" si="146"/>
        <v>1</v>
      </c>
      <c r="I1564" t="str">
        <f t="shared" si="147"/>
        <v>00</v>
      </c>
    </row>
    <row r="1565" spans="1:9" ht="25.5">
      <c r="A1565" t="str">
        <f t="shared" si="150"/>
        <v>1.1.3.9.1.00.00 - (-) Ajuste de Perdas de Demais Créditos e Valores 
 a Curto Prazo - Consolidação</v>
      </c>
      <c r="B1565" s="3" t="s">
        <v>2183</v>
      </c>
      <c r="C1565" s="4">
        <v>5176961751.3999996</v>
      </c>
      <c r="D1565" s="1"/>
      <c r="E1565" s="1">
        <f>SUMIF(A1565:B1565,"*intra*",C1565:D1565)+SUMIF(A1565:B1565,"*inter*",C1565:D1565)</f>
        <v>0</v>
      </c>
      <c r="F1565" s="1">
        <f>SUMIF(A1565:B1565,"*consolidação*",C1565:D1565)</f>
        <v>5176961751.3999996</v>
      </c>
      <c r="H1565" t="b">
        <f t="shared" ref="H1565:H1645" si="153">IF(I1565="00",C1565=E1565+F1565,TRUE)</f>
        <v>1</v>
      </c>
      <c r="I1565" t="str">
        <f t="shared" si="147"/>
        <v>00</v>
      </c>
    </row>
    <row r="1566" spans="1:9">
      <c r="A1566" t="str">
        <f t="shared" si="150"/>
        <v>1.1.4.0.0.00.00 - Investimentos e Aplicações Temporárias a Curto Prazo</v>
      </c>
      <c r="B1566" s="5" t="s">
        <v>2184</v>
      </c>
      <c r="C1566" s="6">
        <v>2030519633.9000001</v>
      </c>
      <c r="D1566" s="1"/>
      <c r="E1566" s="1">
        <f>E1567+E1569+E1571-E1573</f>
        <v>0</v>
      </c>
      <c r="F1566" s="1">
        <f>F1567+F1569+F1571-F1573</f>
        <v>2030519633.9000001</v>
      </c>
      <c r="H1566" t="b">
        <f t="shared" si="153"/>
        <v>1</v>
      </c>
      <c r="I1566" t="str">
        <f t="shared" ref="I1566:I1646" si="154">MID(A1566,11,2)</f>
        <v>00</v>
      </c>
    </row>
    <row r="1567" spans="1:9">
      <c r="A1567" t="str">
        <f t="shared" si="150"/>
        <v>1.1.4.1.0.00.00 - Títulos e Valores Mobiliários</v>
      </c>
      <c r="B1567" s="3" t="s">
        <v>2185</v>
      </c>
      <c r="C1567" s="4">
        <v>2030519633.9000001</v>
      </c>
      <c r="D1567" s="1"/>
      <c r="E1567" s="1">
        <f>E1568</f>
        <v>0</v>
      </c>
      <c r="F1567" s="1">
        <f>F1568</f>
        <v>2030519633.9000001</v>
      </c>
      <c r="H1567" t="b">
        <f t="shared" si="153"/>
        <v>1</v>
      </c>
      <c r="I1567" t="str">
        <f t="shared" si="154"/>
        <v>00</v>
      </c>
    </row>
    <row r="1568" spans="1:9">
      <c r="A1568" t="str">
        <f t="shared" si="150"/>
        <v>1.1.4.1.1.00.00 - Títulos e Valores Mobiliários - Consolidação</v>
      </c>
      <c r="B1568" s="5" t="s">
        <v>2186</v>
      </c>
      <c r="C1568" s="6">
        <v>2030519633.9000001</v>
      </c>
      <c r="D1568" s="1"/>
      <c r="E1568" s="1">
        <f>SUMIF(A1568:B1568,"*intra*",C1568:D1568)+SUMIF(A1568:B1568,"*inter*",C1568:D1568)</f>
        <v>0</v>
      </c>
      <c r="F1568" s="1">
        <f>SUMIF(A1568:B1568,"*consolidação*",C1568:D1568)</f>
        <v>2030519633.9000001</v>
      </c>
      <c r="H1568" t="b">
        <f t="shared" si="153"/>
        <v>1</v>
      </c>
      <c r="I1568" t="str">
        <f t="shared" si="154"/>
        <v>00</v>
      </c>
    </row>
    <row r="1569" spans="1:9">
      <c r="A1569" t="str">
        <f t="shared" si="150"/>
        <v>1.1.4.2.0.00.00 - Aplicação Temporária em Metais Preciosos</v>
      </c>
      <c r="B1569" s="3" t="s">
        <v>2187</v>
      </c>
      <c r="C1569" s="4">
        <v>0</v>
      </c>
      <c r="D1569" s="1"/>
      <c r="E1569" s="1">
        <f>E1570</f>
        <v>0</v>
      </c>
      <c r="F1569" s="1">
        <f>F1570</f>
        <v>0</v>
      </c>
      <c r="H1569" t="b">
        <f t="shared" si="153"/>
        <v>1</v>
      </c>
      <c r="I1569" t="str">
        <f t="shared" si="154"/>
        <v>00</v>
      </c>
    </row>
    <row r="1570" spans="1:9" ht="25.5">
      <c r="A1570" t="str">
        <f t="shared" si="150"/>
        <v>1.1.4.2.1.00.00 - Aplicação Temporária em Metais Preciosos - 
 Consolidação</v>
      </c>
      <c r="B1570" s="5" t="s">
        <v>2188</v>
      </c>
      <c r="C1570" s="6"/>
      <c r="D1570" s="1"/>
      <c r="E1570" s="1">
        <f>SUMIF(A1570:B1570,"*intra*",C1570:D1570)+SUMIF(A1570:B1570,"*inter*",C1570:D1570)</f>
        <v>0</v>
      </c>
      <c r="F1570" s="1">
        <f>SUMIF(A1570:B1570,"*consolidação*",C1570:D1570)</f>
        <v>0</v>
      </c>
      <c r="H1570" t="b">
        <f t="shared" si="153"/>
        <v>1</v>
      </c>
      <c r="I1570" t="str">
        <f t="shared" si="154"/>
        <v>00</v>
      </c>
    </row>
    <row r="1571" spans="1:9">
      <c r="A1571" t="str">
        <f t="shared" si="150"/>
        <v>1.1.4.3.0.00.00 - Aplicação Em Segmento de Imóveis</v>
      </c>
      <c r="B1571" s="3" t="s">
        <v>2189</v>
      </c>
      <c r="C1571" s="4">
        <v>0</v>
      </c>
      <c r="D1571" s="1"/>
      <c r="E1571" s="1">
        <f>E1572</f>
        <v>0</v>
      </c>
      <c r="F1571" s="1">
        <f>F1572</f>
        <v>0</v>
      </c>
      <c r="H1571" t="b">
        <f t="shared" si="153"/>
        <v>1</v>
      </c>
      <c r="I1571" t="str">
        <f t="shared" si="154"/>
        <v>00</v>
      </c>
    </row>
    <row r="1572" spans="1:9">
      <c r="A1572" t="str">
        <f t="shared" si="150"/>
        <v>1.1.4.3.1.00.00 - Aplicação Em Segmento de Imóveis - Consolidação</v>
      </c>
      <c r="B1572" s="5" t="s">
        <v>2190</v>
      </c>
      <c r="C1572" s="6"/>
      <c r="D1572" s="1"/>
      <c r="E1572" s="1">
        <f>SUMIF(A1572:B1572,"*intra*",C1572:D1572)+SUMIF(A1572:B1572,"*inter*",C1572:D1572)</f>
        <v>0</v>
      </c>
      <c r="F1572" s="1">
        <f>SUMIF(A1572:B1572,"*consolidação*",C1572:D1572)</f>
        <v>0</v>
      </c>
      <c r="H1572" t="b">
        <f t="shared" si="153"/>
        <v>1</v>
      </c>
      <c r="I1572" t="str">
        <f t="shared" si="154"/>
        <v>00</v>
      </c>
    </row>
    <row r="1573" spans="1:9" ht="25.5">
      <c r="A1573" t="str">
        <f t="shared" si="150"/>
        <v>1.1.4.9.0.00.00 - (-) Ajuste de Perdas de Investimentos e Aplicações 
 Temporárias</v>
      </c>
      <c r="B1573" s="3" t="s">
        <v>2191</v>
      </c>
      <c r="C1573" s="4">
        <v>0</v>
      </c>
      <c r="D1573" s="1"/>
      <c r="E1573" s="1">
        <f>E1574</f>
        <v>0</v>
      </c>
      <c r="F1573" s="1">
        <f>F1574</f>
        <v>0</v>
      </c>
      <c r="H1573" t="b">
        <f t="shared" si="153"/>
        <v>1</v>
      </c>
      <c r="I1573" t="str">
        <f t="shared" si="154"/>
        <v>00</v>
      </c>
    </row>
    <row r="1574" spans="1:9" ht="25.5">
      <c r="A1574" t="str">
        <f t="shared" si="150"/>
        <v>1.1.4.9.1.00.00 - (-) Ajuste de Perdas de Investimentos Temporários 
 e Aplicações Temporárias - Consolidação</v>
      </c>
      <c r="B1574" s="5" t="s">
        <v>2192</v>
      </c>
      <c r="C1574" s="6"/>
      <c r="D1574" s="1"/>
      <c r="E1574" s="1">
        <f>SUMIF(A1574:B1574,"*intra*",C1574:D1574)+SUMIF(A1574:B1574,"*inter*",C1574:D1574)</f>
        <v>0</v>
      </c>
      <c r="F1574" s="1">
        <f>SUMIF(A1574:B1574,"*consolidação*",C1574:D1574)</f>
        <v>0</v>
      </c>
      <c r="H1574" t="b">
        <f t="shared" si="153"/>
        <v>1</v>
      </c>
      <c r="I1574" t="str">
        <f t="shared" si="154"/>
        <v>00</v>
      </c>
    </row>
    <row r="1575" spans="1:9">
      <c r="A1575" t="str">
        <f t="shared" si="150"/>
        <v>1.1.5.0.0.00.00 - Estoques</v>
      </c>
      <c r="B1575" s="3" t="s">
        <v>2193</v>
      </c>
      <c r="C1575" s="4">
        <v>19598504263.490002</v>
      </c>
      <c r="D1575" s="1"/>
      <c r="E1575" s="1">
        <f>E1576+E1578+E1580+E1582+E1584+E1586+E1588-E1590</f>
        <v>0</v>
      </c>
      <c r="F1575" s="1">
        <f>F1576+F1578+F1580+F1582+F1584+F1586+F1588-F1590</f>
        <v>19598504263.489998</v>
      </c>
      <c r="H1575" t="b">
        <f t="shared" si="153"/>
        <v>1</v>
      </c>
      <c r="I1575" t="str">
        <f t="shared" si="154"/>
        <v>00</v>
      </c>
    </row>
    <row r="1576" spans="1:9">
      <c r="A1576" t="str">
        <f t="shared" si="150"/>
        <v>1.1.5.1.0.00.00 - Mercadorias para Revenda</v>
      </c>
      <c r="B1576" s="5" t="s">
        <v>2194</v>
      </c>
      <c r="C1576" s="6">
        <v>1227417783.45</v>
      </c>
      <c r="D1576" s="1"/>
      <c r="E1576" s="1">
        <f>E1577</f>
        <v>0</v>
      </c>
      <c r="F1576" s="1">
        <f>F1577</f>
        <v>1227417783.45</v>
      </c>
      <c r="H1576" t="b">
        <f t="shared" si="153"/>
        <v>1</v>
      </c>
      <c r="I1576" t="str">
        <f t="shared" si="154"/>
        <v>00</v>
      </c>
    </row>
    <row r="1577" spans="1:9">
      <c r="A1577" t="str">
        <f t="shared" si="150"/>
        <v>1.1.5.1.1.00.00 - Mercadorias para Revenda - Consolidação</v>
      </c>
      <c r="B1577" s="3" t="s">
        <v>2195</v>
      </c>
      <c r="C1577" s="4">
        <v>1227417783.45</v>
      </c>
      <c r="D1577" s="1"/>
      <c r="E1577" s="1">
        <f>SUMIF(A1577:B1577,"*intra*",C1577:D1577)+SUMIF(A1577:B1577,"*inter*",C1577:D1577)</f>
        <v>0</v>
      </c>
      <c r="F1577" s="1">
        <f>SUMIF(A1577:B1577,"*consolidação*",C1577:D1577)</f>
        <v>1227417783.45</v>
      </c>
      <c r="H1577" t="b">
        <f t="shared" si="153"/>
        <v>1</v>
      </c>
      <c r="I1577" t="str">
        <f t="shared" si="154"/>
        <v>00</v>
      </c>
    </row>
    <row r="1578" spans="1:9">
      <c r="A1578" t="str">
        <f t="shared" si="150"/>
        <v>1.1.5.2.0.00.00 - Produtos e Serviços Acabados</v>
      </c>
      <c r="B1578" s="5" t="s">
        <v>2196</v>
      </c>
      <c r="C1578" s="6">
        <v>58900536.299999997</v>
      </c>
      <c r="D1578" s="1"/>
      <c r="E1578" s="1">
        <f>E1579</f>
        <v>0</v>
      </c>
      <c r="F1578" s="1">
        <f>F1579</f>
        <v>58900536.299999997</v>
      </c>
      <c r="H1578" t="b">
        <f t="shared" si="153"/>
        <v>1</v>
      </c>
      <c r="I1578" t="str">
        <f t="shared" si="154"/>
        <v>00</v>
      </c>
    </row>
    <row r="1579" spans="1:9">
      <c r="A1579" t="str">
        <f t="shared" si="150"/>
        <v>1.1.5.2.1.00.00 - Produtos e Serviços Acabados - Consolidação</v>
      </c>
      <c r="B1579" s="3" t="s">
        <v>2197</v>
      </c>
      <c r="C1579" s="4">
        <v>58900536.299999997</v>
      </c>
      <c r="D1579" s="1"/>
      <c r="E1579" s="1">
        <f>SUMIF(A1579:B1579,"*intra*",C1579:D1579)+SUMIF(A1579:B1579,"*inter*",C1579:D1579)</f>
        <v>0</v>
      </c>
      <c r="F1579" s="1">
        <f>SUMIF(A1579:B1579,"*consolidação*",C1579:D1579)</f>
        <v>58900536.299999997</v>
      </c>
      <c r="H1579" t="b">
        <f t="shared" si="153"/>
        <v>1</v>
      </c>
      <c r="I1579" t="str">
        <f t="shared" si="154"/>
        <v>00</v>
      </c>
    </row>
    <row r="1580" spans="1:9">
      <c r="A1580" t="str">
        <f t="shared" si="150"/>
        <v>1.1.5.3.0.00.00 - Produtos e Serviços em Elaboração</v>
      </c>
      <c r="B1580" s="5" t="s">
        <v>2198</v>
      </c>
      <c r="C1580" s="6">
        <v>689859853.65999997</v>
      </c>
      <c r="D1580" s="1"/>
      <c r="E1580" s="1">
        <f>E1581</f>
        <v>0</v>
      </c>
      <c r="F1580" s="1">
        <f>F1581</f>
        <v>689859853.65999997</v>
      </c>
      <c r="H1580" t="b">
        <f t="shared" si="153"/>
        <v>1</v>
      </c>
      <c r="I1580" t="str">
        <f t="shared" si="154"/>
        <v>00</v>
      </c>
    </row>
    <row r="1581" spans="1:9">
      <c r="A1581" t="str">
        <f t="shared" si="150"/>
        <v>1.1.5.3.1.00.00 - Produtos e Serviços em Elaboração - Consolidação</v>
      </c>
      <c r="B1581" s="3" t="s">
        <v>2199</v>
      </c>
      <c r="C1581" s="4">
        <v>689859853.65999997</v>
      </c>
      <c r="D1581" s="1"/>
      <c r="E1581" s="1">
        <f>SUMIF(A1581:B1581,"*intra*",C1581:D1581)+SUMIF(A1581:B1581,"*inter*",C1581:D1581)</f>
        <v>0</v>
      </c>
      <c r="F1581" s="1">
        <f>SUMIF(A1581:B1581,"*consolidação*",C1581:D1581)</f>
        <v>689859853.65999997</v>
      </c>
      <c r="H1581" t="b">
        <f t="shared" si="153"/>
        <v>1</v>
      </c>
      <c r="I1581" t="str">
        <f t="shared" si="154"/>
        <v>00</v>
      </c>
    </row>
    <row r="1582" spans="1:9">
      <c r="A1582" t="str">
        <f t="shared" si="150"/>
        <v>1.1.5.4.0.00.00 - Matérias-Primas</v>
      </c>
      <c r="B1582" s="5" t="s">
        <v>2200</v>
      </c>
      <c r="C1582" s="6">
        <v>692488697.07000005</v>
      </c>
      <c r="D1582" s="1"/>
      <c r="E1582" s="1">
        <f>E1583</f>
        <v>0</v>
      </c>
      <c r="F1582" s="1">
        <f>F1583</f>
        <v>692488697.07000005</v>
      </c>
      <c r="H1582" t="b">
        <f t="shared" si="153"/>
        <v>1</v>
      </c>
      <c r="I1582" t="str">
        <f t="shared" si="154"/>
        <v>00</v>
      </c>
    </row>
    <row r="1583" spans="1:9">
      <c r="A1583" t="str">
        <f t="shared" si="150"/>
        <v>1.1.5.4.1.00.00 - Matérias-Primas - Consolidação</v>
      </c>
      <c r="B1583" s="3" t="s">
        <v>2201</v>
      </c>
      <c r="C1583" s="4">
        <v>692488697.07000005</v>
      </c>
      <c r="D1583" s="1"/>
      <c r="E1583" s="1">
        <f>SUMIF(A1583:B1583,"*intra*",C1583:D1583)+SUMIF(A1583:B1583,"*inter*",C1583:D1583)</f>
        <v>0</v>
      </c>
      <c r="F1583" s="1">
        <f>SUMIF(A1583:B1583,"*consolidação*",C1583:D1583)</f>
        <v>692488697.07000005</v>
      </c>
      <c r="H1583" t="b">
        <f t="shared" si="153"/>
        <v>1</v>
      </c>
      <c r="I1583" t="str">
        <f t="shared" si="154"/>
        <v>00</v>
      </c>
    </row>
    <row r="1584" spans="1:9">
      <c r="A1584" t="str">
        <f t="shared" si="150"/>
        <v>1.1.5.5.0.00.00 - Materiais em Trânsito</v>
      </c>
      <c r="B1584" s="5" t="s">
        <v>2202</v>
      </c>
      <c r="C1584" s="6">
        <v>780549504.54999995</v>
      </c>
      <c r="D1584" s="1"/>
      <c r="E1584" s="1">
        <f>E1585</f>
        <v>0</v>
      </c>
      <c r="F1584" s="1">
        <f>F1585</f>
        <v>780549504.54999995</v>
      </c>
      <c r="H1584" t="b">
        <f t="shared" si="153"/>
        <v>1</v>
      </c>
      <c r="I1584" t="str">
        <f t="shared" si="154"/>
        <v>00</v>
      </c>
    </row>
    <row r="1585" spans="1:9">
      <c r="A1585" t="str">
        <f t="shared" si="150"/>
        <v>1.1.5.5.1.00.00 - Materiais em Trânsito - Consolidação</v>
      </c>
      <c r="B1585" s="3" t="s">
        <v>2203</v>
      </c>
      <c r="C1585" s="4">
        <v>780549504.54999995</v>
      </c>
      <c r="D1585" s="1"/>
      <c r="E1585" s="1">
        <f>SUMIF(A1585:B1585,"*intra*",C1585:D1585)+SUMIF(A1585:B1585,"*inter*",C1585:D1585)</f>
        <v>0</v>
      </c>
      <c r="F1585" s="1">
        <f>SUMIF(A1585:B1585,"*consolidação*",C1585:D1585)</f>
        <v>780549504.54999995</v>
      </c>
      <c r="H1585" t="b">
        <f t="shared" si="153"/>
        <v>1</v>
      </c>
      <c r="I1585" t="str">
        <f t="shared" si="154"/>
        <v>00</v>
      </c>
    </row>
    <row r="1586" spans="1:9">
      <c r="A1586" t="str">
        <f t="shared" si="150"/>
        <v>1.1.5.6.0.00.00 - Almoxarifado</v>
      </c>
      <c r="B1586" s="5" t="s">
        <v>2204</v>
      </c>
      <c r="C1586" s="6">
        <v>5235774479.9300003</v>
      </c>
      <c r="D1586" s="1"/>
      <c r="E1586" s="1">
        <f>E1587</f>
        <v>0</v>
      </c>
      <c r="F1586" s="1">
        <f>F1587</f>
        <v>5235774479.9300003</v>
      </c>
      <c r="H1586" t="b">
        <f t="shared" si="153"/>
        <v>1</v>
      </c>
      <c r="I1586" t="str">
        <f t="shared" si="154"/>
        <v>00</v>
      </c>
    </row>
    <row r="1587" spans="1:9">
      <c r="A1587" t="str">
        <f t="shared" si="150"/>
        <v>1.1.5.6.1.00.00 - Almoxarifado - Consolidação</v>
      </c>
      <c r="B1587" s="3" t="s">
        <v>2205</v>
      </c>
      <c r="C1587" s="4">
        <v>5235774479.9300003</v>
      </c>
      <c r="D1587" s="1"/>
      <c r="E1587" s="1">
        <f>SUMIF(A1587:B1587,"*intra*",C1587:D1587)+SUMIF(A1587:B1587,"*inter*",C1587:D1587)</f>
        <v>0</v>
      </c>
      <c r="F1587" s="1">
        <f>SUMIF(A1587:B1587,"*consolidação*",C1587:D1587)</f>
        <v>5235774479.9300003</v>
      </c>
      <c r="H1587" t="b">
        <f t="shared" si="153"/>
        <v>1</v>
      </c>
      <c r="I1587" t="str">
        <f t="shared" si="154"/>
        <v>00</v>
      </c>
    </row>
    <row r="1588" spans="1:9">
      <c r="A1588" t="str">
        <f t="shared" si="150"/>
        <v>1.1.5.8.0.00.00 - Outros Estoques</v>
      </c>
      <c r="B1588" s="5" t="s">
        <v>2206</v>
      </c>
      <c r="C1588" s="6">
        <v>10920984181.27</v>
      </c>
      <c r="D1588" s="1"/>
      <c r="E1588" s="1">
        <f>E1589</f>
        <v>0</v>
      </c>
      <c r="F1588" s="1">
        <f>F1589</f>
        <v>10920984181.27</v>
      </c>
      <c r="H1588" t="b">
        <f t="shared" si="153"/>
        <v>1</v>
      </c>
      <c r="I1588" t="str">
        <f t="shared" si="154"/>
        <v>00</v>
      </c>
    </row>
    <row r="1589" spans="1:9">
      <c r="A1589" t="str">
        <f t="shared" si="150"/>
        <v>1.1.5.8.1.00.00 - Outros Estoques - Consolidação</v>
      </c>
      <c r="B1589" s="3" t="s">
        <v>2207</v>
      </c>
      <c r="C1589" s="4">
        <v>10920984181.27</v>
      </c>
      <c r="D1589" s="1"/>
      <c r="E1589" s="1">
        <f>SUMIF(A1589:B1589,"*intra*",C1589:D1589)+SUMIF(A1589:B1589,"*inter*",C1589:D1589)</f>
        <v>0</v>
      </c>
      <c r="F1589" s="1">
        <f>SUMIF(A1589:B1589,"*consolidação*",C1589:D1589)</f>
        <v>10920984181.27</v>
      </c>
      <c r="H1589" t="b">
        <f t="shared" si="153"/>
        <v>1</v>
      </c>
      <c r="I1589" t="str">
        <f t="shared" si="154"/>
        <v>00</v>
      </c>
    </row>
    <row r="1590" spans="1:9">
      <c r="A1590" t="str">
        <f t="shared" si="150"/>
        <v>1.1.5.9.0.00.00 - (-) Ajuste de Perdas de Estoques</v>
      </c>
      <c r="B1590" s="5" t="s">
        <v>2208</v>
      </c>
      <c r="C1590" s="6">
        <v>7470772.7400000002</v>
      </c>
      <c r="D1590" s="1"/>
      <c r="E1590" s="1">
        <f>E1591</f>
        <v>0</v>
      </c>
      <c r="F1590" s="1">
        <f>F1591</f>
        <v>7470772.7400000002</v>
      </c>
      <c r="H1590" t="b">
        <f t="shared" si="153"/>
        <v>1</v>
      </c>
      <c r="I1590" t="str">
        <f t="shared" si="154"/>
        <v>00</v>
      </c>
    </row>
    <row r="1591" spans="1:9">
      <c r="A1591" t="str">
        <f t="shared" si="150"/>
        <v>1.1.5.9.1.00.00 - (-) Ajuste de Perdas de Estoques - Consolidação</v>
      </c>
      <c r="B1591" s="3" t="s">
        <v>2209</v>
      </c>
      <c r="C1591" s="4">
        <v>7470772.7400000002</v>
      </c>
      <c r="D1591" s="1"/>
      <c r="E1591" s="1">
        <f>SUMIF(A1591:B1591,"*intra*",C1591:D1591)+SUMIF(A1591:B1591,"*inter*",C1591:D1591)</f>
        <v>0</v>
      </c>
      <c r="F1591" s="1">
        <f>SUMIF(A1591:B1591,"*consolidação*",C1591:D1591)</f>
        <v>7470772.7400000002</v>
      </c>
      <c r="H1591" t="b">
        <f t="shared" si="153"/>
        <v>1</v>
      </c>
      <c r="I1591" t="str">
        <f t="shared" si="154"/>
        <v>00</v>
      </c>
    </row>
    <row r="1592" spans="1:9">
      <c r="A1592" t="str">
        <f t="shared" si="150"/>
        <v>1.1.6.0.0.00.00 - Ativo Não Circulante Mantido para Venda</v>
      </c>
      <c r="B1592" s="44" t="s">
        <v>2210</v>
      </c>
      <c r="C1592" s="45">
        <v>78033427.569999993</v>
      </c>
      <c r="D1592" s="1"/>
      <c r="E1592" s="1">
        <f>E1593+E1599+E1601-E1603</f>
        <v>0</v>
      </c>
      <c r="F1592" s="1">
        <f>F1593+F1599+F1601-F1603</f>
        <v>78033427.569999993</v>
      </c>
      <c r="H1592" t="b">
        <f t="shared" si="153"/>
        <v>1</v>
      </c>
      <c r="I1592" t="str">
        <f t="shared" si="154"/>
        <v>00</v>
      </c>
    </row>
    <row r="1593" spans="1:9">
      <c r="A1593" t="str">
        <f t="shared" si="150"/>
        <v>1.1.6.1.0.00.00 - Investimento Mantido para Venda</v>
      </c>
      <c r="B1593" s="44" t="s">
        <v>2211</v>
      </c>
      <c r="C1593" s="45">
        <v>0</v>
      </c>
      <c r="D1593" s="1"/>
      <c r="E1593" s="1">
        <f>E1594+E1595+E1596+E1597+E1598</f>
        <v>0</v>
      </c>
      <c r="F1593" s="1">
        <f>F1594+F1595+F1596+F1597+F1598</f>
        <v>0</v>
      </c>
      <c r="H1593" t="b">
        <f t="shared" si="153"/>
        <v>1</v>
      </c>
      <c r="I1593" t="str">
        <f t="shared" si="154"/>
        <v>00</v>
      </c>
    </row>
    <row r="1594" spans="1:9">
      <c r="A1594" t="str">
        <f t="shared" si="150"/>
        <v>1.1.6.1.1.00.00 - Investimento Mantido para Venda - Consolidação</v>
      </c>
      <c r="B1594" s="39" t="s">
        <v>2212</v>
      </c>
      <c r="C1594" s="45"/>
      <c r="D1594" s="1"/>
      <c r="E1594" s="1">
        <f t="shared" ref="E1594:E1608" si="155">SUMIF(A1594:B1594,"*intra*",C1594:D1594)+SUMIF(A1594:B1594,"*inter*",C1594:D1594)</f>
        <v>0</v>
      </c>
      <c r="F1594" s="1">
        <f t="shared" ref="F1594:F1608" si="156">SUMIF(A1594:B1594,"*consolidação*",C1594:D1594)</f>
        <v>0</v>
      </c>
      <c r="H1594" t="b">
        <f t="shared" si="153"/>
        <v>1</v>
      </c>
      <c r="I1594" t="str">
        <f t="shared" si="154"/>
        <v>00</v>
      </c>
    </row>
    <row r="1595" spans="1:9">
      <c r="A1595" t="str">
        <f t="shared" si="150"/>
        <v>1.1.6.1.2.00.00 - Investimento Mantido para Venda - Intra OFSS</v>
      </c>
      <c r="B1595" s="39" t="s">
        <v>2213</v>
      </c>
      <c r="C1595" s="45"/>
      <c r="D1595" s="1"/>
      <c r="E1595" s="1">
        <f t="shared" si="155"/>
        <v>0</v>
      </c>
      <c r="F1595" s="1">
        <f t="shared" si="156"/>
        <v>0</v>
      </c>
      <c r="H1595" t="b">
        <f t="shared" si="153"/>
        <v>1</v>
      </c>
      <c r="I1595" t="str">
        <f t="shared" si="154"/>
        <v>00</v>
      </c>
    </row>
    <row r="1596" spans="1:9" ht="25.5">
      <c r="A1596" t="str">
        <f t="shared" si="150"/>
        <v>1.1.6.1.3.00.00 - Investimento Mantido para Venda - Inter OFSS - 
União</v>
      </c>
      <c r="B1596" s="39" t="s">
        <v>2214</v>
      </c>
      <c r="C1596" s="45"/>
      <c r="D1596" s="1"/>
      <c r="E1596" s="1">
        <f t="shared" si="155"/>
        <v>0</v>
      </c>
      <c r="F1596" s="1">
        <f t="shared" si="156"/>
        <v>0</v>
      </c>
      <c r="H1596" t="b">
        <f t="shared" si="153"/>
        <v>1</v>
      </c>
      <c r="I1596" t="str">
        <f t="shared" si="154"/>
        <v>00</v>
      </c>
    </row>
    <row r="1597" spans="1:9" ht="25.5">
      <c r="A1597" t="str">
        <f t="shared" si="150"/>
        <v>1.1.6.1.4.00.00 - Investimento Mantido para Venda - Inter OFSS - 
Estado</v>
      </c>
      <c r="B1597" s="39" t="s">
        <v>2215</v>
      </c>
      <c r="C1597" s="45"/>
      <c r="D1597" s="1"/>
      <c r="E1597" s="1">
        <f t="shared" si="155"/>
        <v>0</v>
      </c>
      <c r="F1597" s="1">
        <f t="shared" si="156"/>
        <v>0</v>
      </c>
      <c r="H1597" t="b">
        <f t="shared" si="153"/>
        <v>1</v>
      </c>
      <c r="I1597" t="str">
        <f t="shared" si="154"/>
        <v>00</v>
      </c>
    </row>
    <row r="1598" spans="1:9" ht="25.5">
      <c r="A1598" t="str">
        <f t="shared" si="150"/>
        <v>1.1.6.1.5.00.00 - Investimento Mantido para Venda - Inter OFSS - 
Município</v>
      </c>
      <c r="B1598" s="39" t="s">
        <v>2216</v>
      </c>
      <c r="C1598" s="45"/>
      <c r="D1598" s="1"/>
      <c r="E1598" s="1">
        <f t="shared" si="155"/>
        <v>0</v>
      </c>
      <c r="F1598" s="1">
        <f t="shared" si="156"/>
        <v>0</v>
      </c>
      <c r="H1598" t="b">
        <f t="shared" si="153"/>
        <v>1</v>
      </c>
      <c r="I1598" t="str">
        <f t="shared" si="154"/>
        <v>00</v>
      </c>
    </row>
    <row r="1599" spans="1:9">
      <c r="A1599" t="str">
        <f t="shared" si="150"/>
        <v>1.1.6.2.0.00.00 - Imobilizado Mantido para Venda</v>
      </c>
      <c r="B1599" s="44" t="s">
        <v>2217</v>
      </c>
      <c r="C1599" s="45">
        <v>78033427.569999993</v>
      </c>
      <c r="D1599" s="1"/>
      <c r="E1599" s="1">
        <f>E1600</f>
        <v>0</v>
      </c>
      <c r="F1599" s="1">
        <f>F1600</f>
        <v>78033427.569999993</v>
      </c>
      <c r="H1599" t="b">
        <f t="shared" si="153"/>
        <v>1</v>
      </c>
      <c r="I1599" t="str">
        <f t="shared" si="154"/>
        <v>00</v>
      </c>
    </row>
    <row r="1600" spans="1:9">
      <c r="A1600" t="str">
        <f t="shared" si="150"/>
        <v>1.1.6.2.1.00.00 - Imobilizado Mantido para Venda - Consolidação</v>
      </c>
      <c r="B1600" s="39" t="s">
        <v>2218</v>
      </c>
      <c r="C1600" s="45">
        <v>78033427.569999993</v>
      </c>
      <c r="D1600" s="1"/>
      <c r="E1600" s="1">
        <f t="shared" si="155"/>
        <v>0</v>
      </c>
      <c r="F1600" s="1">
        <f t="shared" si="156"/>
        <v>78033427.569999993</v>
      </c>
      <c r="H1600" t="b">
        <f t="shared" si="153"/>
        <v>1</v>
      </c>
      <c r="I1600" t="str">
        <f t="shared" si="154"/>
        <v>00</v>
      </c>
    </row>
    <row r="1601" spans="1:9">
      <c r="A1601" t="str">
        <f t="shared" si="150"/>
        <v>1.1.6.3.0.00.00 - Intangível Mantido para Venda</v>
      </c>
      <c r="B1601" s="44" t="s">
        <v>2219</v>
      </c>
      <c r="C1601" s="45">
        <v>0</v>
      </c>
      <c r="D1601" s="1"/>
      <c r="E1601" s="1">
        <f>E1602</f>
        <v>0</v>
      </c>
      <c r="F1601" s="1">
        <f>F1602</f>
        <v>0</v>
      </c>
      <c r="H1601" t="b">
        <f t="shared" si="153"/>
        <v>1</v>
      </c>
      <c r="I1601" t="str">
        <f t="shared" si="154"/>
        <v>00</v>
      </c>
    </row>
    <row r="1602" spans="1:9">
      <c r="A1602" t="str">
        <f t="shared" si="150"/>
        <v>1.1.6.3.1.00.00 - Intangível Mantido para Venda - Consolidação</v>
      </c>
      <c r="B1602" s="39" t="s">
        <v>2220</v>
      </c>
      <c r="C1602" s="45"/>
      <c r="D1602" s="1"/>
      <c r="E1602" s="1">
        <f t="shared" si="155"/>
        <v>0</v>
      </c>
      <c r="F1602" s="1">
        <f t="shared" si="156"/>
        <v>0</v>
      </c>
      <c r="H1602" t="b">
        <f t="shared" si="153"/>
        <v>1</v>
      </c>
      <c r="I1602" t="str">
        <f t="shared" si="154"/>
        <v>00</v>
      </c>
    </row>
    <row r="1603" spans="1:9" ht="25.5">
      <c r="A1603" t="str">
        <f t="shared" si="150"/>
        <v>1.1.6.9.0.00.00 - (-) Redução a Valor Recuperável de Ativos Mantidos 
 para Venda</v>
      </c>
      <c r="B1603" s="44" t="s">
        <v>2221</v>
      </c>
      <c r="C1603" s="45">
        <v>0</v>
      </c>
      <c r="D1603" s="1"/>
      <c r="E1603" s="1">
        <f>E1604+E1605+E1606+E1607+E1608</f>
        <v>0</v>
      </c>
      <c r="F1603" s="1">
        <f>F1604+F1605+F1606+F1607+F1608</f>
        <v>0</v>
      </c>
      <c r="H1603" t="b">
        <f t="shared" si="153"/>
        <v>1</v>
      </c>
      <c r="I1603" t="str">
        <f t="shared" si="154"/>
        <v>00</v>
      </c>
    </row>
    <row r="1604" spans="1:9" ht="25.5">
      <c r="A1604" t="str">
        <f t="shared" si="150"/>
        <v>1.1.6.9.1.00.00 - (-) Redução a Valor Recuperável de Ativos Mantidos 
para Venda - Consolidação</v>
      </c>
      <c r="B1604" s="39" t="s">
        <v>2222</v>
      </c>
      <c r="C1604" s="45"/>
      <c r="D1604" s="1"/>
      <c r="E1604" s="1">
        <f t="shared" si="155"/>
        <v>0</v>
      </c>
      <c r="F1604" s="1">
        <f t="shared" si="156"/>
        <v>0</v>
      </c>
      <c r="H1604" t="b">
        <f t="shared" si="153"/>
        <v>1</v>
      </c>
      <c r="I1604" t="str">
        <f t="shared" si="154"/>
        <v>00</v>
      </c>
    </row>
    <row r="1605" spans="1:9" ht="25.5">
      <c r="A1605" t="str">
        <f t="shared" si="150"/>
        <v>1.1.6.9.2.00.00 - (-) Redução a Valor Recuperável de Ativos Mantidos 
para Venda - Intra OFSS</v>
      </c>
      <c r="B1605" s="39" t="s">
        <v>2223</v>
      </c>
      <c r="C1605" s="45"/>
      <c r="D1605" s="1"/>
      <c r="E1605" s="1">
        <f t="shared" si="155"/>
        <v>0</v>
      </c>
      <c r="F1605" s="1">
        <f t="shared" si="156"/>
        <v>0</v>
      </c>
      <c r="H1605" t="b">
        <f t="shared" si="153"/>
        <v>1</v>
      </c>
      <c r="I1605" t="str">
        <f t="shared" si="154"/>
        <v>00</v>
      </c>
    </row>
    <row r="1606" spans="1:9" ht="25.5">
      <c r="A1606" t="str">
        <f t="shared" si="150"/>
        <v>1.1.6.9.3.00.00 - (-) Redução a Valor Recuperável de Ativos Mantidos 
para Venda - Inter OFSS - União</v>
      </c>
      <c r="B1606" s="39" t="s">
        <v>2224</v>
      </c>
      <c r="C1606" s="45"/>
      <c r="D1606" s="1"/>
      <c r="E1606" s="1">
        <f t="shared" si="155"/>
        <v>0</v>
      </c>
      <c r="F1606" s="1">
        <f t="shared" si="156"/>
        <v>0</v>
      </c>
      <c r="H1606" t="b">
        <f t="shared" si="153"/>
        <v>1</v>
      </c>
      <c r="I1606" t="str">
        <f t="shared" si="154"/>
        <v>00</v>
      </c>
    </row>
    <row r="1607" spans="1:9" ht="25.5">
      <c r="A1607" t="str">
        <f t="shared" si="150"/>
        <v>1.1.6.9.4.00.00 - (-) Redução a Valor Recuperável de Ativos Mantidos 
para Venda - Inter OFSS - Estado</v>
      </c>
      <c r="B1607" s="39" t="s">
        <v>2225</v>
      </c>
      <c r="C1607" s="45"/>
      <c r="D1607" s="1"/>
      <c r="E1607" s="1">
        <f t="shared" si="155"/>
        <v>0</v>
      </c>
      <c r="F1607" s="1">
        <f t="shared" si="156"/>
        <v>0</v>
      </c>
      <c r="H1607" t="b">
        <f t="shared" si="153"/>
        <v>1</v>
      </c>
      <c r="I1607" t="str">
        <f t="shared" si="154"/>
        <v>00</v>
      </c>
    </row>
    <row r="1608" spans="1:9" ht="25.5">
      <c r="A1608" t="str">
        <f t="shared" si="150"/>
        <v>1.1.6.9.5.00.00 - (-) Redução a Valor Recuperável de Ativos Mantidos 
para Venda - Inter OFSS - Município</v>
      </c>
      <c r="B1608" s="39" t="s">
        <v>2226</v>
      </c>
      <c r="C1608" s="45"/>
      <c r="D1608" s="1"/>
      <c r="E1608" s="1">
        <f t="shared" si="155"/>
        <v>0</v>
      </c>
      <c r="F1608" s="1">
        <f t="shared" si="156"/>
        <v>0</v>
      </c>
      <c r="H1608" t="b">
        <f t="shared" si="153"/>
        <v>1</v>
      </c>
      <c r="I1608" t="str">
        <f t="shared" si="154"/>
        <v>00</v>
      </c>
    </row>
    <row r="1609" spans="1:9" ht="25.5">
      <c r="A1609" t="str">
        <f t="shared" si="150"/>
        <v>1.1.9.0.0.00.00 - Variações Patrimoniais Diminutivas Pagas 
 Antecipadamente</v>
      </c>
      <c r="B1609" s="5" t="s">
        <v>2227</v>
      </c>
      <c r="C1609" s="6">
        <v>29019014.18</v>
      </c>
      <c r="D1609" s="1"/>
      <c r="E1609" s="1">
        <f>E1610+E1612+E1614+E1616+E1618+E1620+E1622+E1624</f>
        <v>0</v>
      </c>
      <c r="F1609" s="1">
        <f>F1610+F1612+F1614+F1616+F1618+F1620+F1622+F1624</f>
        <v>29019014.18</v>
      </c>
      <c r="H1609" t="b">
        <f t="shared" si="153"/>
        <v>1</v>
      </c>
      <c r="I1609" t="str">
        <f t="shared" si="154"/>
        <v>00</v>
      </c>
    </row>
    <row r="1610" spans="1:9">
      <c r="A1610" t="str">
        <f t="shared" si="150"/>
        <v>1.1.9.1.0.00.00 - Prêmios de Seguros a Apropriar</v>
      </c>
      <c r="B1610" s="3" t="s">
        <v>2228</v>
      </c>
      <c r="C1610" s="4">
        <v>5631404.5700000003</v>
      </c>
      <c r="D1610" s="1"/>
      <c r="E1610" s="1">
        <f>E1611</f>
        <v>0</v>
      </c>
      <c r="F1610" s="1">
        <f>F1611</f>
        <v>5631404.5700000003</v>
      </c>
      <c r="H1610" t="b">
        <f t="shared" si="153"/>
        <v>1</v>
      </c>
      <c r="I1610" t="str">
        <f t="shared" si="154"/>
        <v>00</v>
      </c>
    </row>
    <row r="1611" spans="1:9">
      <c r="A1611" t="str">
        <f t="shared" si="150"/>
        <v>1.1.9.1.1.00.00 - Prêmios de Seguros a Apropriar - Consolidação</v>
      </c>
      <c r="B1611" s="5" t="s">
        <v>2229</v>
      </c>
      <c r="C1611" s="6">
        <v>5631404.5700000003</v>
      </c>
      <c r="D1611" s="1"/>
      <c r="E1611" s="1">
        <f>SUMIF(A1611:B1611,"*intra*",C1611:D1611)+SUMIF(A1611:B1611,"*inter*",C1611:D1611)</f>
        <v>0</v>
      </c>
      <c r="F1611" s="1">
        <f>SUMIF(A1611:B1611,"*consolidação*",C1611:D1611)</f>
        <v>5631404.5700000003</v>
      </c>
      <c r="H1611" t="b">
        <f t="shared" si="153"/>
        <v>1</v>
      </c>
      <c r="I1611" t="str">
        <f t="shared" si="154"/>
        <v>00</v>
      </c>
    </row>
    <row r="1612" spans="1:9">
      <c r="A1612" t="str">
        <f t="shared" si="150"/>
        <v>1.1.9.2.0.00.00 - VPD Financeiras a Apropriar</v>
      </c>
      <c r="B1612" s="3" t="s">
        <v>2230</v>
      </c>
      <c r="C1612" s="4">
        <v>8644.36</v>
      </c>
      <c r="D1612" s="1"/>
      <c r="E1612" s="1">
        <f>E1613</f>
        <v>0</v>
      </c>
      <c r="F1612" s="1">
        <f>F1613</f>
        <v>8644.36</v>
      </c>
      <c r="H1612" t="b">
        <f t="shared" si="153"/>
        <v>1</v>
      </c>
      <c r="I1612" t="str">
        <f t="shared" si="154"/>
        <v>00</v>
      </c>
    </row>
    <row r="1613" spans="1:9">
      <c r="A1613" t="str">
        <f t="shared" si="150"/>
        <v>1.1.9.2.1.00.00 - VPD Financeiras a Apropriar - Consolidação</v>
      </c>
      <c r="B1613" s="5" t="s">
        <v>2231</v>
      </c>
      <c r="C1613" s="6">
        <v>8644.36</v>
      </c>
      <c r="D1613" s="1"/>
      <c r="E1613" s="1">
        <f>SUMIF(A1613:B1613,"*intra*",C1613:D1613)+SUMIF(A1613:B1613,"*inter*",C1613:D1613)</f>
        <v>0</v>
      </c>
      <c r="F1613" s="1">
        <f>SUMIF(A1613:B1613,"*consolidação*",C1613:D1613)</f>
        <v>8644.36</v>
      </c>
      <c r="H1613" t="b">
        <f t="shared" si="153"/>
        <v>1</v>
      </c>
      <c r="I1613" t="str">
        <f t="shared" si="154"/>
        <v>00</v>
      </c>
    </row>
    <row r="1614" spans="1:9">
      <c r="A1614" t="str">
        <f t="shared" si="150"/>
        <v>1.1.9.3.0.00.00 - Assinaturas e Anuidades a Apropriar</v>
      </c>
      <c r="B1614" s="3" t="s">
        <v>2232</v>
      </c>
      <c r="C1614" s="4">
        <v>8841900.4499999993</v>
      </c>
      <c r="D1614" s="1"/>
      <c r="E1614" s="1">
        <f>E1615</f>
        <v>0</v>
      </c>
      <c r="F1614" s="1">
        <f>F1615</f>
        <v>8841900.4499999993</v>
      </c>
      <c r="H1614" t="b">
        <f t="shared" si="153"/>
        <v>1</v>
      </c>
      <c r="I1614" t="str">
        <f t="shared" si="154"/>
        <v>00</v>
      </c>
    </row>
    <row r="1615" spans="1:9">
      <c r="A1615" t="str">
        <f t="shared" si="150"/>
        <v>1.1.9.3.1.00.00 - Assinaturas e Anuidades a Apropriar - Consolidação</v>
      </c>
      <c r="B1615" s="5" t="s">
        <v>2233</v>
      </c>
      <c r="C1615" s="6">
        <v>8841900.4499999993</v>
      </c>
      <c r="D1615" s="1"/>
      <c r="E1615" s="1">
        <f>SUMIF(A1615:B1615,"*intra*",C1615:D1615)+SUMIF(A1615:B1615,"*inter*",C1615:D1615)</f>
        <v>0</v>
      </c>
      <c r="F1615" s="1">
        <f>SUMIF(A1615:B1615,"*consolidação*",C1615:D1615)</f>
        <v>8841900.4499999993</v>
      </c>
      <c r="H1615" t="b">
        <f t="shared" si="153"/>
        <v>1</v>
      </c>
      <c r="I1615" t="str">
        <f t="shared" si="154"/>
        <v>00</v>
      </c>
    </row>
    <row r="1616" spans="1:9">
      <c r="A1616" t="str">
        <f t="shared" si="150"/>
        <v>1.1.9.4.0.00.00 - Alugueis Pagos a Apropriar</v>
      </c>
      <c r="B1616" s="3" t="s">
        <v>2234</v>
      </c>
      <c r="C1616" s="4">
        <v>972786.11</v>
      </c>
      <c r="D1616" s="1"/>
      <c r="E1616" s="1">
        <f>E1617</f>
        <v>0</v>
      </c>
      <c r="F1616" s="1">
        <f>F1617</f>
        <v>972786.11</v>
      </c>
      <c r="H1616" t="b">
        <f t="shared" si="153"/>
        <v>1</v>
      </c>
      <c r="I1616" t="str">
        <f t="shared" si="154"/>
        <v>00</v>
      </c>
    </row>
    <row r="1617" spans="1:9">
      <c r="A1617" t="str">
        <f t="shared" si="150"/>
        <v>1.1.9.4.1.00.00 - Alugueis Pagos a Apropriar - Consolidação</v>
      </c>
      <c r="B1617" s="5" t="s">
        <v>2235</v>
      </c>
      <c r="C1617" s="6">
        <v>972786.11</v>
      </c>
      <c r="D1617" s="1"/>
      <c r="E1617" s="1">
        <f>SUMIF(A1617:B1617,"*intra*",C1617:D1617)+SUMIF(A1617:B1617,"*inter*",C1617:D1617)</f>
        <v>0</v>
      </c>
      <c r="F1617" s="1">
        <f>SUMIF(A1617:B1617,"*consolidação*",C1617:D1617)</f>
        <v>972786.11</v>
      </c>
      <c r="H1617" t="b">
        <f t="shared" si="153"/>
        <v>1</v>
      </c>
      <c r="I1617" t="str">
        <f t="shared" si="154"/>
        <v>00</v>
      </c>
    </row>
    <row r="1618" spans="1:9">
      <c r="A1618" t="str">
        <f t="shared" si="150"/>
        <v>1.1.9.5.0.00.00 - Tributos Pagos a Apropriar</v>
      </c>
      <c r="B1618" s="3" t="s">
        <v>2236</v>
      </c>
      <c r="C1618" s="4">
        <v>42182.45</v>
      </c>
      <c r="D1618" s="1"/>
      <c r="E1618" s="1">
        <f>E1619</f>
        <v>0</v>
      </c>
      <c r="F1618" s="1">
        <f>F1619</f>
        <v>42182.45</v>
      </c>
      <c r="H1618" t="b">
        <f t="shared" si="153"/>
        <v>1</v>
      </c>
      <c r="I1618" t="str">
        <f t="shared" si="154"/>
        <v>00</v>
      </c>
    </row>
    <row r="1619" spans="1:9">
      <c r="A1619" t="str">
        <f t="shared" si="150"/>
        <v>1.1.9.5.1.00.00 - Tributos Pagos a Apropriar - Consolidação</v>
      </c>
      <c r="B1619" s="5" t="s">
        <v>2237</v>
      </c>
      <c r="C1619" s="6">
        <v>42182.45</v>
      </c>
      <c r="D1619" s="1"/>
      <c r="E1619" s="1">
        <f>SUMIF(A1619:B1619,"*intra*",C1619:D1619)+SUMIF(A1619:B1619,"*inter*",C1619:D1619)</f>
        <v>0</v>
      </c>
      <c r="F1619" s="1">
        <f>SUMIF(A1619:B1619,"*consolidação*",C1619:D1619)</f>
        <v>42182.45</v>
      </c>
      <c r="H1619" t="b">
        <f t="shared" si="153"/>
        <v>1</v>
      </c>
      <c r="I1619" t="str">
        <f t="shared" si="154"/>
        <v>00</v>
      </c>
    </row>
    <row r="1620" spans="1:9">
      <c r="A1620" t="str">
        <f t="shared" ref="A1620:A1683" si="157">TRIM(B1620)</f>
        <v>1.1.9.6.0.00.00 - Contribuições Confederativas a Apropriar</v>
      </c>
      <c r="B1620" s="3" t="s">
        <v>2238</v>
      </c>
      <c r="C1620" s="4">
        <v>0</v>
      </c>
      <c r="D1620" s="1"/>
      <c r="E1620" s="1">
        <f>E1621</f>
        <v>0</v>
      </c>
      <c r="F1620" s="1">
        <f>F1621</f>
        <v>0</v>
      </c>
      <c r="H1620" t="b">
        <f t="shared" si="153"/>
        <v>1</v>
      </c>
      <c r="I1620" t="str">
        <f t="shared" si="154"/>
        <v>00</v>
      </c>
    </row>
    <row r="1621" spans="1:9" ht="25.5">
      <c r="A1621" t="str">
        <f t="shared" si="157"/>
        <v>1.1.9.6.1.00.00 - Contribuições Confederativas a Apropriar - 
 Consolidação</v>
      </c>
      <c r="B1621" s="5" t="s">
        <v>2239</v>
      </c>
      <c r="C1621" s="6"/>
      <c r="D1621" s="1"/>
      <c r="E1621" s="1">
        <f>SUMIF(A1621:B1621,"*intra*",C1621:D1621)+SUMIF(A1621:B1621,"*inter*",C1621:D1621)</f>
        <v>0</v>
      </c>
      <c r="F1621" s="1">
        <f>SUMIF(A1621:B1621,"*consolidação*",C1621:D1621)</f>
        <v>0</v>
      </c>
      <c r="H1621" t="b">
        <f t="shared" si="153"/>
        <v>1</v>
      </c>
      <c r="I1621" t="str">
        <f t="shared" si="154"/>
        <v>00</v>
      </c>
    </row>
    <row r="1622" spans="1:9">
      <c r="A1622" t="str">
        <f t="shared" si="157"/>
        <v>1.1.9.7.0.00.00 - Benefícios a Pessoal a Apropriar</v>
      </c>
      <c r="B1622" s="3" t="s">
        <v>2240</v>
      </c>
      <c r="C1622" s="4">
        <v>0</v>
      </c>
      <c r="D1622" s="1"/>
      <c r="E1622" s="1">
        <f>E1623</f>
        <v>0</v>
      </c>
      <c r="F1622" s="1">
        <f>F1623</f>
        <v>0</v>
      </c>
      <c r="H1622" t="b">
        <f t="shared" si="153"/>
        <v>1</v>
      </c>
      <c r="I1622" t="str">
        <f t="shared" si="154"/>
        <v>00</v>
      </c>
    </row>
    <row r="1623" spans="1:9">
      <c r="A1623" t="str">
        <f t="shared" si="157"/>
        <v>1.1.9.7.1.00.00 - Benefícios a Pessoal a Apropriar - Consolidação</v>
      </c>
      <c r="B1623" s="5" t="s">
        <v>2241</v>
      </c>
      <c r="C1623" s="6"/>
      <c r="D1623" s="1"/>
      <c r="E1623" s="1">
        <f>SUMIF(A1623:B1623,"*intra*",C1623:D1623)+SUMIF(A1623:B1623,"*inter*",C1623:D1623)</f>
        <v>0</v>
      </c>
      <c r="F1623" s="1">
        <f>SUMIF(A1623:B1623,"*consolidação*",C1623:D1623)</f>
        <v>0</v>
      </c>
      <c r="H1623" t="b">
        <f t="shared" si="153"/>
        <v>1</v>
      </c>
      <c r="I1623" t="str">
        <f t="shared" si="154"/>
        <v>00</v>
      </c>
    </row>
    <row r="1624" spans="1:9">
      <c r="A1624" t="str">
        <f t="shared" si="157"/>
        <v>1.1.9.8.0.00.00 - Demais VPD a Apropriar</v>
      </c>
      <c r="B1624" s="3" t="s">
        <v>2242</v>
      </c>
      <c r="C1624" s="4">
        <v>13522096.24</v>
      </c>
      <c r="D1624" s="1"/>
      <c r="E1624" s="1">
        <f>E1625</f>
        <v>0</v>
      </c>
      <c r="F1624" s="1">
        <f>F1625</f>
        <v>13522096.24</v>
      </c>
      <c r="H1624" t="b">
        <f t="shared" si="153"/>
        <v>1</v>
      </c>
      <c r="I1624" t="str">
        <f t="shared" si="154"/>
        <v>00</v>
      </c>
    </row>
    <row r="1625" spans="1:9">
      <c r="A1625" t="str">
        <f t="shared" si="157"/>
        <v>1.1.9.8.1.00.00 - Demais VPD a Apropriar - Consolidação</v>
      </c>
      <c r="B1625" s="5" t="s">
        <v>2243</v>
      </c>
      <c r="C1625" s="6">
        <v>13522096.24</v>
      </c>
      <c r="D1625" s="1"/>
      <c r="E1625" s="1">
        <f>SUMIF(A1625:B1625,"*intra*",C1625:D1625)+SUMIF(A1625:B1625,"*inter*",C1625:D1625)</f>
        <v>0</v>
      </c>
      <c r="F1625" s="1">
        <f>SUMIF(A1625:B1625,"*consolidação*",C1625:D1625)</f>
        <v>13522096.24</v>
      </c>
      <c r="H1625" t="b">
        <f t="shared" si="153"/>
        <v>1</v>
      </c>
      <c r="I1625" t="str">
        <f t="shared" si="154"/>
        <v>00</v>
      </c>
    </row>
    <row r="1626" spans="1:9">
      <c r="A1626" t="str">
        <f t="shared" si="157"/>
        <v>1.2.0.0.0.00.00 - Ativo não Circulante</v>
      </c>
      <c r="B1626" s="3" t="s">
        <v>2244</v>
      </c>
      <c r="C1626" s="4">
        <v>3628775688646.6299</v>
      </c>
      <c r="D1626" s="1"/>
      <c r="E1626" s="1">
        <f>E1627+E1702+E1746+E1763+E1780</f>
        <v>563038263652.29004</v>
      </c>
      <c r="F1626" s="1">
        <f>F1627+F1702+F1746+F1763+F1780</f>
        <v>3065737424994.3398</v>
      </c>
      <c r="G1626" s="7"/>
      <c r="H1626" t="b">
        <f t="shared" si="153"/>
        <v>1</v>
      </c>
      <c r="I1626" t="str">
        <f t="shared" si="154"/>
        <v>00</v>
      </c>
    </row>
    <row r="1627" spans="1:9">
      <c r="A1627" t="str">
        <f t="shared" si="157"/>
        <v>1.2.1.0.0.00.00 - Ativo Realizável a Longo Prazo</v>
      </c>
      <c r="B1627" s="5" t="s">
        <v>2245</v>
      </c>
      <c r="C1627" s="6">
        <v>2155985678621.46</v>
      </c>
      <c r="D1627" s="1"/>
      <c r="E1627" s="1">
        <f>E1628+E1664+E1674+E1681+E1692</f>
        <v>546803502839.48999</v>
      </c>
      <c r="F1627" s="1">
        <f>F1628+F1664+F1674+F1681+F1692</f>
        <v>1609182175781.9702</v>
      </c>
      <c r="G1627" s="7"/>
      <c r="H1627" t="b">
        <f t="shared" si="153"/>
        <v>1</v>
      </c>
      <c r="I1627" t="str">
        <f t="shared" si="154"/>
        <v>00</v>
      </c>
    </row>
    <row r="1628" spans="1:9">
      <c r="A1628" t="str">
        <f t="shared" si="157"/>
        <v>1.2.1.1.0.00.00 - Créditos a Longo Prazo</v>
      </c>
      <c r="B1628" s="3" t="s">
        <v>2246</v>
      </c>
      <c r="C1628" s="4">
        <v>2100169326472.6101</v>
      </c>
      <c r="D1628" s="1"/>
      <c r="E1628" s="1">
        <f>E1629+E1636+E1643+E1650+E1657</f>
        <v>546803502839.48999</v>
      </c>
      <c r="F1628" s="1">
        <f>F1629+F1636+F1643+F1650+F1657</f>
        <v>1553365823633.1201</v>
      </c>
      <c r="G1628" s="7"/>
      <c r="H1628" t="b">
        <f t="shared" si="153"/>
        <v>1</v>
      </c>
      <c r="I1628" t="str">
        <f t="shared" si="154"/>
        <v>00</v>
      </c>
    </row>
    <row r="1629" spans="1:9">
      <c r="A1629" t="str">
        <f t="shared" si="157"/>
        <v>1.2.1.1.1.00.00 - Créditos a Longo Prazo - Consolidação</v>
      </c>
      <c r="B1629" s="5" t="s">
        <v>2247</v>
      </c>
      <c r="C1629" s="6">
        <v>1553365823633.1201</v>
      </c>
      <c r="D1629" s="1"/>
      <c r="E1629" s="1">
        <f t="shared" ref="E1629:E1663" si="158">SUMIF(A1629:B1629,"*intra*",C1629:D1629)+SUMIF(A1629:B1629,"*inter*",C1629:D1629)</f>
        <v>0</v>
      </c>
      <c r="F1629" s="1">
        <f t="shared" ref="F1629:F1663" si="159">SUMIF(A1629:B1629,"*consolidação*",C1629:D1629)</f>
        <v>1553365823633.1201</v>
      </c>
      <c r="G1629" s="7"/>
      <c r="H1629" t="b">
        <f t="shared" si="153"/>
        <v>1</v>
      </c>
      <c r="I1629" t="str">
        <f t="shared" si="154"/>
        <v>00</v>
      </c>
    </row>
    <row r="1630" spans="1:9">
      <c r="A1630" t="str">
        <f t="shared" si="157"/>
        <v>1.2.1.1.1.01.00 - Créditos Tributários a Receber</v>
      </c>
      <c r="B1630" s="3" t="s">
        <v>2248</v>
      </c>
      <c r="C1630" s="4">
        <v>369749358467.96002</v>
      </c>
      <c r="D1630" s="1"/>
      <c r="E1630" s="1">
        <f t="shared" si="158"/>
        <v>0</v>
      </c>
      <c r="F1630" s="1">
        <f t="shared" si="159"/>
        <v>0</v>
      </c>
      <c r="G1630" s="7"/>
      <c r="H1630" t="b">
        <f t="shared" si="153"/>
        <v>1</v>
      </c>
      <c r="I1630" t="str">
        <f t="shared" si="154"/>
        <v>01</v>
      </c>
    </row>
    <row r="1631" spans="1:9">
      <c r="A1631" t="str">
        <f t="shared" si="157"/>
        <v>1.2.1.1.1.02.00 - Clientes</v>
      </c>
      <c r="B1631" s="5" t="s">
        <v>2249</v>
      </c>
      <c r="C1631" s="6">
        <v>212215292.41999999</v>
      </c>
      <c r="D1631" s="1"/>
      <c r="E1631" s="1">
        <f t="shared" si="158"/>
        <v>0</v>
      </c>
      <c r="F1631" s="1">
        <f t="shared" si="159"/>
        <v>0</v>
      </c>
      <c r="G1631" s="7"/>
      <c r="H1631" t="b">
        <f t="shared" si="153"/>
        <v>1</v>
      </c>
      <c r="I1631" t="str">
        <f t="shared" si="154"/>
        <v>02</v>
      </c>
    </row>
    <row r="1632" spans="1:9">
      <c r="A1632" t="str">
        <f t="shared" si="157"/>
        <v>1.2.1.1.1.03.00 - Empréstimos e Financiamentos Concedidos</v>
      </c>
      <c r="B1632" s="3" t="s">
        <v>2250</v>
      </c>
      <c r="C1632" s="4">
        <v>1015953282832.4399</v>
      </c>
      <c r="D1632" s="1"/>
      <c r="E1632" s="1">
        <f t="shared" si="158"/>
        <v>0</v>
      </c>
      <c r="F1632" s="1">
        <f t="shared" si="159"/>
        <v>0</v>
      </c>
      <c r="G1632" s="7"/>
      <c r="H1632" t="b">
        <f t="shared" si="153"/>
        <v>1</v>
      </c>
      <c r="I1632" t="str">
        <f t="shared" si="154"/>
        <v>03</v>
      </c>
    </row>
    <row r="1633" spans="1:9">
      <c r="A1633" t="str">
        <f t="shared" si="157"/>
        <v>1.2.1.1.1.04.00 - Dívida Ativa Tributaria</v>
      </c>
      <c r="B1633" s="5" t="s">
        <v>2251</v>
      </c>
      <c r="C1633" s="6">
        <v>654148137419.27002</v>
      </c>
      <c r="D1633" s="1"/>
      <c r="E1633" s="1">
        <f t="shared" si="158"/>
        <v>0</v>
      </c>
      <c r="F1633" s="1">
        <f t="shared" si="159"/>
        <v>0</v>
      </c>
      <c r="G1633" s="7"/>
      <c r="H1633" t="b">
        <f t="shared" si="153"/>
        <v>1</v>
      </c>
      <c r="I1633" t="str">
        <f t="shared" si="154"/>
        <v>04</v>
      </c>
    </row>
    <row r="1634" spans="1:9">
      <c r="A1634" t="str">
        <f t="shared" si="157"/>
        <v>1.2.1.1.1.05.00 - Dívida Ativa não Tributaria</v>
      </c>
      <c r="B1634" s="3" t="s">
        <v>2252</v>
      </c>
      <c r="C1634" s="4">
        <v>103981271329.91</v>
      </c>
      <c r="D1634" s="1"/>
      <c r="E1634" s="1">
        <f t="shared" si="158"/>
        <v>0</v>
      </c>
      <c r="F1634" s="1">
        <f t="shared" si="159"/>
        <v>0</v>
      </c>
      <c r="G1634" s="7"/>
      <c r="H1634" t="b">
        <f t="shared" si="153"/>
        <v>1</v>
      </c>
      <c r="I1634" t="str">
        <f t="shared" si="154"/>
        <v>05</v>
      </c>
    </row>
    <row r="1635" spans="1:9">
      <c r="A1635" t="str">
        <f t="shared" si="157"/>
        <v>1.2.1.1.1.99.00 - (-) Ajuste de Perdas de Créditos a Longo Prazo</v>
      </c>
      <c r="B1635" s="5" t="s">
        <v>2253</v>
      </c>
      <c r="C1635" s="6">
        <v>590678441708.88</v>
      </c>
      <c r="D1635" s="1"/>
      <c r="E1635" s="1">
        <f t="shared" si="158"/>
        <v>0</v>
      </c>
      <c r="F1635" s="1">
        <f t="shared" si="159"/>
        <v>0</v>
      </c>
      <c r="G1635" s="7"/>
      <c r="H1635" t="b">
        <f t="shared" si="153"/>
        <v>1</v>
      </c>
      <c r="I1635" t="str">
        <f t="shared" si="154"/>
        <v>99</v>
      </c>
    </row>
    <row r="1636" spans="1:9">
      <c r="A1636" t="str">
        <f t="shared" si="157"/>
        <v>1.2.1.1.2.00.00 - Créditos a Longo Prazo - Intra OFSS</v>
      </c>
      <c r="B1636" s="3" t="s">
        <v>2254</v>
      </c>
      <c r="C1636" s="4">
        <v>48117363593.93</v>
      </c>
      <c r="D1636" s="1"/>
      <c r="E1636" s="1">
        <f t="shared" si="158"/>
        <v>48117363593.93</v>
      </c>
      <c r="F1636" s="1">
        <f t="shared" si="159"/>
        <v>0</v>
      </c>
      <c r="G1636" s="7"/>
      <c r="H1636" t="b">
        <f t="shared" si="153"/>
        <v>1</v>
      </c>
      <c r="I1636" t="str">
        <f t="shared" si="154"/>
        <v>00</v>
      </c>
    </row>
    <row r="1637" spans="1:9">
      <c r="A1637" t="str">
        <f t="shared" si="157"/>
        <v>1.2.1.1.2.01.00 - Créditos Tributários a Receber</v>
      </c>
      <c r="B1637" s="5" t="s">
        <v>2255</v>
      </c>
      <c r="C1637" s="6"/>
      <c r="D1637" s="1"/>
      <c r="E1637" s="1">
        <f t="shared" si="158"/>
        <v>0</v>
      </c>
      <c r="F1637" s="1">
        <f t="shared" si="159"/>
        <v>0</v>
      </c>
      <c r="G1637" s="7"/>
      <c r="H1637" t="b">
        <f t="shared" si="153"/>
        <v>1</v>
      </c>
      <c r="I1637" t="str">
        <f t="shared" si="154"/>
        <v>01</v>
      </c>
    </row>
    <row r="1638" spans="1:9">
      <c r="A1638" t="str">
        <f t="shared" si="157"/>
        <v>1.2.1.1.2.02.00 - Clientes</v>
      </c>
      <c r="B1638" s="3" t="s">
        <v>2256</v>
      </c>
      <c r="C1638" s="4"/>
      <c r="D1638" s="1"/>
      <c r="E1638" s="1">
        <f t="shared" si="158"/>
        <v>0</v>
      </c>
      <c r="F1638" s="1">
        <f t="shared" si="159"/>
        <v>0</v>
      </c>
      <c r="G1638" s="7"/>
      <c r="H1638" t="b">
        <f t="shared" si="153"/>
        <v>1</v>
      </c>
      <c r="I1638" t="str">
        <f t="shared" si="154"/>
        <v>02</v>
      </c>
    </row>
    <row r="1639" spans="1:9">
      <c r="A1639" t="str">
        <f t="shared" si="157"/>
        <v>1.2.1.1.2.03.00 - Empréstimos e Financiamentos Concedidos</v>
      </c>
      <c r="B1639" s="5" t="s">
        <v>2257</v>
      </c>
      <c r="C1639" s="6">
        <v>48144381593.519997</v>
      </c>
      <c r="D1639" s="1"/>
      <c r="E1639" s="1">
        <f t="shared" si="158"/>
        <v>0</v>
      </c>
      <c r="F1639" s="1">
        <f t="shared" si="159"/>
        <v>0</v>
      </c>
      <c r="G1639" s="7"/>
      <c r="H1639" t="b">
        <f t="shared" si="153"/>
        <v>1</v>
      </c>
      <c r="I1639" t="str">
        <f t="shared" si="154"/>
        <v>03</v>
      </c>
    </row>
    <row r="1640" spans="1:9">
      <c r="A1640" t="str">
        <f t="shared" si="157"/>
        <v>1.2.1.1.2.04.00 - Dívida Ativa Tributaria</v>
      </c>
      <c r="B1640" s="3" t="s">
        <v>2258</v>
      </c>
      <c r="C1640" s="4"/>
      <c r="D1640" s="1"/>
      <c r="E1640" s="1">
        <f t="shared" si="158"/>
        <v>0</v>
      </c>
      <c r="F1640" s="1">
        <f t="shared" si="159"/>
        <v>0</v>
      </c>
      <c r="G1640" s="7"/>
      <c r="H1640" t="b">
        <f t="shared" si="153"/>
        <v>1</v>
      </c>
      <c r="I1640" t="str">
        <f t="shared" si="154"/>
        <v>04</v>
      </c>
    </row>
    <row r="1641" spans="1:9">
      <c r="A1641" t="str">
        <f t="shared" si="157"/>
        <v>1.2.1.1.2.05.00 - Dívida Ativa não Tributaria</v>
      </c>
      <c r="B1641" s="5" t="s">
        <v>2259</v>
      </c>
      <c r="C1641" s="6"/>
      <c r="D1641" s="1"/>
      <c r="E1641" s="1">
        <f t="shared" si="158"/>
        <v>0</v>
      </c>
      <c r="F1641" s="1">
        <f t="shared" si="159"/>
        <v>0</v>
      </c>
      <c r="G1641" s="7"/>
      <c r="H1641" t="b">
        <f t="shared" si="153"/>
        <v>1</v>
      </c>
      <c r="I1641" t="str">
        <f t="shared" si="154"/>
        <v>05</v>
      </c>
    </row>
    <row r="1642" spans="1:9">
      <c r="A1642" t="str">
        <f t="shared" si="157"/>
        <v>1.2.1.1.2.99.00 - (-) Ajuste de Perdas de Créditos a Longo Prazo</v>
      </c>
      <c r="B1642" s="3" t="s">
        <v>2260</v>
      </c>
      <c r="C1642" s="4">
        <v>27017999.59</v>
      </c>
      <c r="D1642" s="1"/>
      <c r="E1642" s="1">
        <f t="shared" si="158"/>
        <v>0</v>
      </c>
      <c r="F1642" s="1">
        <f t="shared" si="159"/>
        <v>0</v>
      </c>
      <c r="G1642" s="7"/>
      <c r="H1642" t="b">
        <f t="shared" si="153"/>
        <v>1</v>
      </c>
      <c r="I1642" t="str">
        <f t="shared" si="154"/>
        <v>99</v>
      </c>
    </row>
    <row r="1643" spans="1:9">
      <c r="A1643" t="str">
        <f t="shared" si="157"/>
        <v>1.2.1.1.3.00.00 - Créditos a Longo Prazo - Inter OFSS - União</v>
      </c>
      <c r="B1643" s="5" t="s">
        <v>2261</v>
      </c>
      <c r="C1643" s="6">
        <v>0</v>
      </c>
      <c r="D1643" s="1"/>
      <c r="E1643" s="1">
        <f t="shared" si="158"/>
        <v>0</v>
      </c>
      <c r="F1643" s="1">
        <f t="shared" si="159"/>
        <v>0</v>
      </c>
      <c r="G1643" s="7"/>
      <c r="H1643" t="b">
        <f t="shared" si="153"/>
        <v>1</v>
      </c>
      <c r="I1643" t="str">
        <f t="shared" si="154"/>
        <v>00</v>
      </c>
    </row>
    <row r="1644" spans="1:9">
      <c r="A1644" t="str">
        <f t="shared" si="157"/>
        <v>1.2.1.1.3.01.00 - Créditos Tributários a Receber</v>
      </c>
      <c r="B1644" s="3" t="s">
        <v>2262</v>
      </c>
      <c r="C1644" s="4"/>
      <c r="D1644" s="1"/>
      <c r="E1644" s="1">
        <f t="shared" si="158"/>
        <v>0</v>
      </c>
      <c r="F1644" s="1">
        <f t="shared" si="159"/>
        <v>0</v>
      </c>
      <c r="G1644" s="7"/>
      <c r="H1644" t="b">
        <f t="shared" si="153"/>
        <v>1</v>
      </c>
      <c r="I1644" t="str">
        <f t="shared" si="154"/>
        <v>01</v>
      </c>
    </row>
    <row r="1645" spans="1:9">
      <c r="A1645" t="str">
        <f t="shared" si="157"/>
        <v>1.2.1.1.3.02.00 - Clientes</v>
      </c>
      <c r="B1645" s="5" t="s">
        <v>2263</v>
      </c>
      <c r="C1645" s="6"/>
      <c r="D1645" s="1"/>
      <c r="E1645" s="1">
        <f t="shared" si="158"/>
        <v>0</v>
      </c>
      <c r="F1645" s="1">
        <f t="shared" si="159"/>
        <v>0</v>
      </c>
      <c r="G1645" s="7"/>
      <c r="H1645" t="b">
        <f t="shared" si="153"/>
        <v>1</v>
      </c>
      <c r="I1645" t="str">
        <f t="shared" si="154"/>
        <v>02</v>
      </c>
    </row>
    <row r="1646" spans="1:9">
      <c r="A1646" t="str">
        <f t="shared" si="157"/>
        <v>1.2.1.1.3.03.00 - Empréstimos e Financiamentos Concedidos</v>
      </c>
      <c r="B1646" s="3" t="s">
        <v>2264</v>
      </c>
      <c r="C1646" s="4"/>
      <c r="D1646" s="1"/>
      <c r="E1646" s="1">
        <f t="shared" si="158"/>
        <v>0</v>
      </c>
      <c r="F1646" s="1">
        <f t="shared" si="159"/>
        <v>0</v>
      </c>
      <c r="G1646" s="7"/>
      <c r="H1646" t="b">
        <f t="shared" ref="H1646:H1710" si="160">IF(I1646="00",C1646=E1646+F1646,TRUE)</f>
        <v>1</v>
      </c>
      <c r="I1646" t="str">
        <f t="shared" si="154"/>
        <v>03</v>
      </c>
    </row>
    <row r="1647" spans="1:9">
      <c r="A1647" t="str">
        <f t="shared" si="157"/>
        <v>1.2.1.1.3.04.00 - Dívida Ativa Tributaria</v>
      </c>
      <c r="B1647" s="5" t="s">
        <v>2265</v>
      </c>
      <c r="C1647" s="6"/>
      <c r="D1647" s="1"/>
      <c r="E1647" s="1">
        <f t="shared" si="158"/>
        <v>0</v>
      </c>
      <c r="F1647" s="1">
        <f t="shared" si="159"/>
        <v>0</v>
      </c>
      <c r="G1647" s="7"/>
      <c r="H1647" t="b">
        <f t="shared" si="160"/>
        <v>1</v>
      </c>
      <c r="I1647" t="str">
        <f t="shared" ref="I1647:I1711" si="161">MID(A1647,11,2)</f>
        <v>04</v>
      </c>
    </row>
    <row r="1648" spans="1:9">
      <c r="A1648" t="str">
        <f t="shared" si="157"/>
        <v>1.2.1.1.3.05.00 - Dívida Ativa não Tributaria</v>
      </c>
      <c r="B1648" s="3" t="s">
        <v>2266</v>
      </c>
      <c r="C1648" s="4"/>
      <c r="D1648" s="1"/>
      <c r="E1648" s="1">
        <f t="shared" si="158"/>
        <v>0</v>
      </c>
      <c r="F1648" s="1">
        <f t="shared" si="159"/>
        <v>0</v>
      </c>
      <c r="G1648" s="7"/>
      <c r="H1648" t="b">
        <f t="shared" si="160"/>
        <v>1</v>
      </c>
      <c r="I1648" t="str">
        <f t="shared" si="161"/>
        <v>05</v>
      </c>
    </row>
    <row r="1649" spans="1:9">
      <c r="A1649" t="str">
        <f t="shared" si="157"/>
        <v>1.2.1.1.3.99.00 - (-) Ajuste de Perdas de Créditos a Longo Prazo</v>
      </c>
      <c r="B1649" s="5" t="s">
        <v>2267</v>
      </c>
      <c r="C1649" s="6"/>
      <c r="D1649" s="1"/>
      <c r="E1649" s="1">
        <f t="shared" si="158"/>
        <v>0</v>
      </c>
      <c r="F1649" s="1">
        <f t="shared" si="159"/>
        <v>0</v>
      </c>
      <c r="G1649" s="7"/>
      <c r="H1649" t="b">
        <f t="shared" si="160"/>
        <v>1</v>
      </c>
      <c r="I1649" t="str">
        <f t="shared" si="161"/>
        <v>99</v>
      </c>
    </row>
    <row r="1650" spans="1:9">
      <c r="A1650" t="str">
        <f t="shared" si="157"/>
        <v>1.2.1.1.4.00.00 - Créditos a Longo Prazo - Inter OFSS - Estado</v>
      </c>
      <c r="B1650" s="3" t="s">
        <v>2268</v>
      </c>
      <c r="C1650" s="4">
        <v>470770848389.40997</v>
      </c>
      <c r="D1650" s="1"/>
      <c r="E1650" s="1">
        <f t="shared" si="158"/>
        <v>470770848389.40997</v>
      </c>
      <c r="F1650" s="1">
        <f t="shared" si="159"/>
        <v>0</v>
      </c>
      <c r="G1650" s="7"/>
      <c r="H1650" t="b">
        <f t="shared" si="160"/>
        <v>1</v>
      </c>
      <c r="I1650" t="str">
        <f t="shared" si="161"/>
        <v>00</v>
      </c>
    </row>
    <row r="1651" spans="1:9">
      <c r="A1651" t="str">
        <f t="shared" si="157"/>
        <v>1.2.1.1.4.01.00 - Créditos Tributários a Receber</v>
      </c>
      <c r="B1651" s="5" t="s">
        <v>2269</v>
      </c>
      <c r="C1651" s="6"/>
      <c r="D1651" s="1"/>
      <c r="E1651" s="1">
        <f t="shared" si="158"/>
        <v>0</v>
      </c>
      <c r="F1651" s="1">
        <f t="shared" si="159"/>
        <v>0</v>
      </c>
      <c r="G1651" s="7"/>
      <c r="H1651" t="b">
        <f t="shared" si="160"/>
        <v>1</v>
      </c>
      <c r="I1651" t="str">
        <f t="shared" si="161"/>
        <v>01</v>
      </c>
    </row>
    <row r="1652" spans="1:9">
      <c r="A1652" t="str">
        <f t="shared" si="157"/>
        <v>1.2.1.1.4.02.00 - Clientes</v>
      </c>
      <c r="B1652" s="3" t="s">
        <v>2270</v>
      </c>
      <c r="C1652" s="4"/>
      <c r="D1652" s="1"/>
      <c r="E1652" s="1">
        <f t="shared" si="158"/>
        <v>0</v>
      </c>
      <c r="F1652" s="1">
        <f t="shared" si="159"/>
        <v>0</v>
      </c>
      <c r="G1652" s="7"/>
      <c r="H1652" t="b">
        <f t="shared" si="160"/>
        <v>1</v>
      </c>
      <c r="I1652" t="str">
        <f t="shared" si="161"/>
        <v>02</v>
      </c>
    </row>
    <row r="1653" spans="1:9">
      <c r="A1653" t="str">
        <f t="shared" si="157"/>
        <v>1.2.1.1.4.03.00 - Empréstimos e Financiamentos Concedidos</v>
      </c>
      <c r="B1653" s="5" t="s">
        <v>2271</v>
      </c>
      <c r="C1653" s="6">
        <v>526627271499.35999</v>
      </c>
      <c r="D1653" s="1"/>
      <c r="E1653" s="1">
        <f t="shared" si="158"/>
        <v>0</v>
      </c>
      <c r="F1653" s="1">
        <f t="shared" si="159"/>
        <v>0</v>
      </c>
      <c r="G1653" s="7"/>
      <c r="H1653" t="b">
        <f t="shared" si="160"/>
        <v>1</v>
      </c>
      <c r="I1653" t="str">
        <f t="shared" si="161"/>
        <v>03</v>
      </c>
    </row>
    <row r="1654" spans="1:9">
      <c r="A1654" t="str">
        <f t="shared" si="157"/>
        <v>1.2.1.1.4.04.00 - Dívida Ativa Tributaria</v>
      </c>
      <c r="B1654" s="3" t="s">
        <v>2272</v>
      </c>
      <c r="C1654" s="4"/>
      <c r="D1654" s="1"/>
      <c r="E1654" s="1">
        <f t="shared" si="158"/>
        <v>0</v>
      </c>
      <c r="F1654" s="1">
        <f t="shared" si="159"/>
        <v>0</v>
      </c>
      <c r="G1654" s="7"/>
      <c r="H1654" t="b">
        <f t="shared" si="160"/>
        <v>1</v>
      </c>
      <c r="I1654" t="str">
        <f t="shared" si="161"/>
        <v>04</v>
      </c>
    </row>
    <row r="1655" spans="1:9">
      <c r="A1655" t="str">
        <f t="shared" si="157"/>
        <v>1.2.1.1.4.05.00 - Dívida Ativa não Tributaria</v>
      </c>
      <c r="B1655" s="5" t="s">
        <v>2273</v>
      </c>
      <c r="C1655" s="6">
        <v>1623208.81</v>
      </c>
      <c r="D1655" s="1"/>
      <c r="E1655" s="1">
        <f t="shared" si="158"/>
        <v>0</v>
      </c>
      <c r="F1655" s="1">
        <f t="shared" si="159"/>
        <v>0</v>
      </c>
      <c r="G1655" s="7"/>
      <c r="H1655" t="b">
        <f t="shared" si="160"/>
        <v>1</v>
      </c>
      <c r="I1655" t="str">
        <f t="shared" si="161"/>
        <v>05</v>
      </c>
    </row>
    <row r="1656" spans="1:9">
      <c r="A1656" t="str">
        <f t="shared" si="157"/>
        <v>1.2.1.1.4.99.00 - (-) Ajuste de Perdas de Créditos a Longo Prazo</v>
      </c>
      <c r="B1656" s="3" t="s">
        <v>2274</v>
      </c>
      <c r="C1656" s="4">
        <v>55858046318.760002</v>
      </c>
      <c r="D1656" s="1"/>
      <c r="E1656" s="1">
        <f t="shared" si="158"/>
        <v>0</v>
      </c>
      <c r="F1656" s="1">
        <f t="shared" si="159"/>
        <v>0</v>
      </c>
      <c r="G1656" s="7"/>
      <c r="H1656" t="b">
        <f t="shared" si="160"/>
        <v>1</v>
      </c>
      <c r="I1656" t="str">
        <f t="shared" si="161"/>
        <v>99</v>
      </c>
    </row>
    <row r="1657" spans="1:9">
      <c r="A1657" t="str">
        <f t="shared" si="157"/>
        <v>1.2.1.1.5.00.00 - Créditos a Longo Prazo - Inter OFSS - Município</v>
      </c>
      <c r="B1657" s="5" t="s">
        <v>2275</v>
      </c>
      <c r="C1657" s="6">
        <v>27915290856.150002</v>
      </c>
      <c r="D1657" s="1"/>
      <c r="E1657" s="1">
        <f t="shared" si="158"/>
        <v>27915290856.150002</v>
      </c>
      <c r="F1657" s="1">
        <f t="shared" si="159"/>
        <v>0</v>
      </c>
      <c r="G1657" s="7"/>
      <c r="H1657" t="b">
        <f t="shared" si="160"/>
        <v>1</v>
      </c>
      <c r="I1657" t="str">
        <f t="shared" si="161"/>
        <v>00</v>
      </c>
    </row>
    <row r="1658" spans="1:9">
      <c r="A1658" t="str">
        <f t="shared" si="157"/>
        <v>1.2.1.1.5.01.00 - Créditos Tributários a Receber</v>
      </c>
      <c r="B1658" s="3" t="s">
        <v>2276</v>
      </c>
      <c r="C1658" s="4"/>
      <c r="D1658" s="1"/>
      <c r="E1658" s="1">
        <f t="shared" si="158"/>
        <v>0</v>
      </c>
      <c r="F1658" s="1">
        <f t="shared" si="159"/>
        <v>0</v>
      </c>
      <c r="G1658" s="7"/>
      <c r="H1658" t="b">
        <f t="shared" si="160"/>
        <v>1</v>
      </c>
      <c r="I1658" t="str">
        <f t="shared" si="161"/>
        <v>01</v>
      </c>
    </row>
    <row r="1659" spans="1:9">
      <c r="A1659" t="str">
        <f t="shared" si="157"/>
        <v>1.2.1.1.5.02.00 - Clientes</v>
      </c>
      <c r="B1659" s="5" t="s">
        <v>2277</v>
      </c>
      <c r="C1659" s="6"/>
      <c r="D1659" s="1"/>
      <c r="E1659" s="1">
        <f t="shared" si="158"/>
        <v>0</v>
      </c>
      <c r="F1659" s="1">
        <f t="shared" si="159"/>
        <v>0</v>
      </c>
      <c r="G1659" s="7"/>
      <c r="H1659" t="b">
        <f t="shared" si="160"/>
        <v>1</v>
      </c>
      <c r="I1659" t="str">
        <f t="shared" si="161"/>
        <v>02</v>
      </c>
    </row>
    <row r="1660" spans="1:9">
      <c r="A1660" t="str">
        <f t="shared" si="157"/>
        <v>1.2.1.1.5.03.00 - Empréstimos e Financiamentos Concedidos</v>
      </c>
      <c r="B1660" s="3" t="s">
        <v>2278</v>
      </c>
      <c r="C1660" s="4">
        <v>30204147240.959999</v>
      </c>
      <c r="D1660" s="1"/>
      <c r="E1660" s="1">
        <f t="shared" si="158"/>
        <v>0</v>
      </c>
      <c r="F1660" s="1">
        <f t="shared" si="159"/>
        <v>0</v>
      </c>
      <c r="G1660" s="7"/>
      <c r="H1660" t="b">
        <f t="shared" si="160"/>
        <v>1</v>
      </c>
      <c r="I1660" t="str">
        <f t="shared" si="161"/>
        <v>03</v>
      </c>
    </row>
    <row r="1661" spans="1:9">
      <c r="A1661" t="str">
        <f t="shared" si="157"/>
        <v>1.2.1.1.5.04.00 - Dívida Ativa Tributaria</v>
      </c>
      <c r="B1661" s="5" t="s">
        <v>2279</v>
      </c>
      <c r="C1661" s="6"/>
      <c r="D1661" s="1"/>
      <c r="E1661" s="1">
        <f t="shared" si="158"/>
        <v>0</v>
      </c>
      <c r="F1661" s="1">
        <f t="shared" si="159"/>
        <v>0</v>
      </c>
      <c r="G1661" s="7"/>
      <c r="H1661" t="b">
        <f t="shared" si="160"/>
        <v>1</v>
      </c>
      <c r="I1661" t="str">
        <f t="shared" si="161"/>
        <v>04</v>
      </c>
    </row>
    <row r="1662" spans="1:9">
      <c r="A1662" t="str">
        <f t="shared" si="157"/>
        <v>1.2.1.1.5.05.00 - Dívida Ativa não Tributaria</v>
      </c>
      <c r="B1662" s="3" t="s">
        <v>2280</v>
      </c>
      <c r="C1662" s="4"/>
      <c r="D1662" s="1"/>
      <c r="E1662" s="1">
        <f t="shared" si="158"/>
        <v>0</v>
      </c>
      <c r="F1662" s="1">
        <f t="shared" si="159"/>
        <v>0</v>
      </c>
      <c r="G1662" s="7"/>
      <c r="H1662" t="b">
        <f t="shared" si="160"/>
        <v>1</v>
      </c>
      <c r="I1662" t="str">
        <f t="shared" si="161"/>
        <v>05</v>
      </c>
    </row>
    <row r="1663" spans="1:9">
      <c r="A1663" t="str">
        <f t="shared" si="157"/>
        <v>1.2.1.1.5.99.00 - (-) Ajuste de Perdas de Créditos a Longo Prazo</v>
      </c>
      <c r="B1663" s="5" t="s">
        <v>2281</v>
      </c>
      <c r="C1663" s="6">
        <v>2288856384.8099999</v>
      </c>
      <c r="D1663" s="1"/>
      <c r="E1663" s="1">
        <f t="shared" si="158"/>
        <v>0</v>
      </c>
      <c r="F1663" s="1">
        <f t="shared" si="159"/>
        <v>0</v>
      </c>
      <c r="G1663" s="7"/>
      <c r="H1663" t="b">
        <f t="shared" si="160"/>
        <v>1</v>
      </c>
      <c r="I1663" t="str">
        <f t="shared" si="161"/>
        <v>99</v>
      </c>
    </row>
    <row r="1664" spans="1:9">
      <c r="A1664" t="str">
        <f t="shared" si="157"/>
        <v>1.2.1.2.0.00.00 - Demais Créditos e Valores a Longo Prazo</v>
      </c>
      <c r="B1664" s="3" t="s">
        <v>2282</v>
      </c>
      <c r="C1664" s="4">
        <v>44791141489.809998</v>
      </c>
      <c r="D1664" s="1"/>
      <c r="E1664" s="1">
        <f>E1665</f>
        <v>0</v>
      </c>
      <c r="F1664" s="1">
        <f>F1665</f>
        <v>44791141489.809998</v>
      </c>
      <c r="G1664" s="7"/>
      <c r="H1664" t="b">
        <f t="shared" si="160"/>
        <v>1</v>
      </c>
      <c r="I1664" t="str">
        <f t="shared" si="161"/>
        <v>00</v>
      </c>
    </row>
    <row r="1665" spans="1:9" ht="25.5">
      <c r="A1665" t="str">
        <f t="shared" si="157"/>
        <v>1.2.1.2.1.00.00 - Demais Créditos e Valores a Longo Prazo - 
 Consolidação</v>
      </c>
      <c r="B1665" s="5" t="s">
        <v>2283</v>
      </c>
      <c r="C1665" s="6">
        <v>44791141489.809998</v>
      </c>
      <c r="D1665" s="1"/>
      <c r="E1665" s="1">
        <f t="shared" ref="E1665:E1673" si="162">SUMIF(A1665:B1665,"*intra*",C1665:D1665)+SUMIF(A1665:B1665,"*inter*",C1665:D1665)</f>
        <v>0</v>
      </c>
      <c r="F1665" s="1">
        <f t="shared" ref="F1665:F1673" si="163">SUMIF(A1665:B1665,"*consolidação*",C1665:D1665)</f>
        <v>44791141489.809998</v>
      </c>
      <c r="G1665" s="7"/>
      <c r="H1665" t="b">
        <f t="shared" si="160"/>
        <v>1</v>
      </c>
      <c r="I1665" t="str">
        <f t="shared" si="161"/>
        <v>00</v>
      </c>
    </row>
    <row r="1666" spans="1:9">
      <c r="A1666" t="str">
        <f t="shared" si="157"/>
        <v>1.2.1.2.1.01.00 - Adiantamentos Concedidos a Pessoal e a Terceiros</v>
      </c>
      <c r="B1666" s="3" t="s">
        <v>2284</v>
      </c>
      <c r="C1666" s="4">
        <v>22652042073.200001</v>
      </c>
      <c r="D1666" s="1"/>
      <c r="E1666" s="1">
        <f t="shared" si="162"/>
        <v>0</v>
      </c>
      <c r="F1666" s="1">
        <f t="shared" si="163"/>
        <v>0</v>
      </c>
      <c r="G1666" s="7"/>
      <c r="H1666" t="b">
        <f t="shared" si="160"/>
        <v>1</v>
      </c>
      <c r="I1666" t="str">
        <f t="shared" si="161"/>
        <v>01</v>
      </c>
    </row>
    <row r="1667" spans="1:9">
      <c r="A1667" t="str">
        <f t="shared" si="157"/>
        <v>1.2.1.2.1.02.00 - Tributos a Recuperar/Compensar</v>
      </c>
      <c r="B1667" s="5" t="s">
        <v>2285</v>
      </c>
      <c r="C1667" s="6">
        <v>1397613.87</v>
      </c>
      <c r="D1667" s="1"/>
      <c r="E1667" s="1">
        <f t="shared" si="162"/>
        <v>0</v>
      </c>
      <c r="F1667" s="1">
        <f t="shared" si="163"/>
        <v>0</v>
      </c>
      <c r="G1667" s="7"/>
      <c r="H1667" t="b">
        <f t="shared" si="160"/>
        <v>1</v>
      </c>
      <c r="I1667" t="str">
        <f t="shared" si="161"/>
        <v>02</v>
      </c>
    </row>
    <row r="1668" spans="1:9" ht="25.5">
      <c r="A1668" t="str">
        <f t="shared" si="157"/>
        <v>1.2.1.2.1.03.00 - Créditos a Receber por Descentralização da 
 Prestação de Serviços Públicos</v>
      </c>
      <c r="B1668" s="3" t="s">
        <v>2286</v>
      </c>
      <c r="C1668" s="4">
        <v>162998.39999999999</v>
      </c>
      <c r="D1668" s="1"/>
      <c r="E1668" s="1">
        <f t="shared" si="162"/>
        <v>0</v>
      </c>
      <c r="F1668" s="1">
        <f t="shared" si="163"/>
        <v>0</v>
      </c>
      <c r="G1668" s="7"/>
      <c r="H1668" t="b">
        <f t="shared" si="160"/>
        <v>1</v>
      </c>
      <c r="I1668" t="str">
        <f t="shared" si="161"/>
        <v>03</v>
      </c>
    </row>
    <row r="1669" spans="1:9" ht="25.5">
      <c r="A1669" t="str">
        <f t="shared" si="157"/>
        <v>1.2.1.2.1.04.00 - Créditos por Danos ao Patrimônio Provenientes de 
 Créditos Administrativos</v>
      </c>
      <c r="B1669" s="5" t="s">
        <v>2287</v>
      </c>
      <c r="C1669" s="6">
        <v>4339469.9400000004</v>
      </c>
      <c r="D1669" s="1"/>
      <c r="E1669" s="1">
        <f t="shared" si="162"/>
        <v>0</v>
      </c>
      <c r="F1669" s="1">
        <f t="shared" si="163"/>
        <v>0</v>
      </c>
      <c r="G1669" s="7"/>
      <c r="H1669" t="b">
        <f t="shared" si="160"/>
        <v>1</v>
      </c>
      <c r="I1669" t="str">
        <f t="shared" si="161"/>
        <v>04</v>
      </c>
    </row>
    <row r="1670" spans="1:9" ht="25.5">
      <c r="A1670" t="str">
        <f t="shared" si="157"/>
        <v>1.2.1.2.1.05.00 - Créditos por Danos ao Patrimônio Apurados em 
 Tomada de Contas Especial</v>
      </c>
      <c r="B1670" s="3" t="s">
        <v>2288</v>
      </c>
      <c r="C1670" s="4">
        <v>920622365.00999999</v>
      </c>
      <c r="D1670" s="1"/>
      <c r="E1670" s="1">
        <f t="shared" si="162"/>
        <v>0</v>
      </c>
      <c r="F1670" s="1">
        <f t="shared" si="163"/>
        <v>0</v>
      </c>
      <c r="G1670" s="7"/>
      <c r="H1670" t="b">
        <f t="shared" si="160"/>
        <v>1</v>
      </c>
      <c r="I1670" t="str">
        <f t="shared" si="161"/>
        <v>05</v>
      </c>
    </row>
    <row r="1671" spans="1:9">
      <c r="A1671" t="str">
        <f t="shared" si="157"/>
        <v>1.2.1.2.1.06.00 - Depósitos Restituíveis e Valores Vinculados</v>
      </c>
      <c r="B1671" s="5" t="s">
        <v>2289</v>
      </c>
      <c r="C1671" s="6">
        <v>1517086278.25</v>
      </c>
      <c r="D1671" s="1"/>
      <c r="E1671" s="1">
        <f t="shared" si="162"/>
        <v>0</v>
      </c>
      <c r="F1671" s="1">
        <f t="shared" si="163"/>
        <v>0</v>
      </c>
      <c r="G1671" s="7"/>
      <c r="H1671" t="b">
        <f t="shared" si="160"/>
        <v>1</v>
      </c>
      <c r="I1671" t="str">
        <f t="shared" si="161"/>
        <v>06</v>
      </c>
    </row>
    <row r="1672" spans="1:9">
      <c r="A1672" t="str">
        <f t="shared" si="157"/>
        <v>1.2.1.2.1.98.00 - Outros Créditos a Receber e Valores a Longo Prazo</v>
      </c>
      <c r="B1672" s="3" t="s">
        <v>2290</v>
      </c>
      <c r="C1672" s="4">
        <v>28619389463.5</v>
      </c>
      <c r="D1672" s="1"/>
      <c r="E1672" s="1">
        <f t="shared" si="162"/>
        <v>0</v>
      </c>
      <c r="F1672" s="1">
        <f t="shared" si="163"/>
        <v>0</v>
      </c>
      <c r="G1672" s="7"/>
      <c r="H1672" t="b">
        <f t="shared" si="160"/>
        <v>1</v>
      </c>
      <c r="I1672" t="str">
        <f t="shared" si="161"/>
        <v>98</v>
      </c>
    </row>
    <row r="1673" spans="1:9" ht="25.5">
      <c r="A1673" t="str">
        <f t="shared" si="157"/>
        <v>1.2.1.2.1.99.00 - (-) Ajuste de Perdas de Demais Créditos e Valores 
 a Longo Prazo</v>
      </c>
      <c r="B1673" s="5" t="s">
        <v>2291</v>
      </c>
      <c r="C1673" s="6">
        <v>8923898772.3600006</v>
      </c>
      <c r="D1673" s="1"/>
      <c r="E1673" s="1">
        <f t="shared" si="162"/>
        <v>0</v>
      </c>
      <c r="F1673" s="1">
        <f t="shared" si="163"/>
        <v>0</v>
      </c>
      <c r="G1673" s="7"/>
      <c r="H1673" t="b">
        <f t="shared" si="160"/>
        <v>1</v>
      </c>
      <c r="I1673" t="str">
        <f t="shared" si="161"/>
        <v>99</v>
      </c>
    </row>
    <row r="1674" spans="1:9" ht="25.5">
      <c r="A1674" t="str">
        <f t="shared" si="157"/>
        <v>1.2.1.3.0.00.00 - Investimentos e Aplicações Temporárias a Longo 
 Prazo</v>
      </c>
      <c r="B1674" s="3" t="s">
        <v>2292</v>
      </c>
      <c r="C1674" s="4">
        <v>11025208948.799999</v>
      </c>
      <c r="D1674" s="1"/>
      <c r="E1674" s="1">
        <f>E1675</f>
        <v>0</v>
      </c>
      <c r="F1674" s="1">
        <f>F1675</f>
        <v>11025208948.799999</v>
      </c>
      <c r="G1674" s="7"/>
      <c r="H1674" t="b">
        <f t="shared" si="160"/>
        <v>1</v>
      </c>
      <c r="I1674" t="str">
        <f t="shared" si="161"/>
        <v>00</v>
      </c>
    </row>
    <row r="1675" spans="1:9" ht="25.5">
      <c r="A1675" t="str">
        <f t="shared" si="157"/>
        <v>1.2.1.3.1.00.00 - Investimentos e Aplicações Temporárias a Longo 
 Prazo - Consolidação</v>
      </c>
      <c r="B1675" s="5" t="s">
        <v>2293</v>
      </c>
      <c r="C1675" s="6">
        <v>11025208948.799999</v>
      </c>
      <c r="D1675" s="1"/>
      <c r="E1675" s="1">
        <f t="shared" ref="E1675:E1680" si="164">SUMIF(A1675:B1675,"*intra*",C1675:D1675)+SUMIF(A1675:B1675,"*inter*",C1675:D1675)</f>
        <v>0</v>
      </c>
      <c r="F1675" s="1">
        <f t="shared" ref="F1675:F1680" si="165">SUMIF(A1675:B1675,"*consolidação*",C1675:D1675)</f>
        <v>11025208948.799999</v>
      </c>
      <c r="G1675" s="7"/>
      <c r="H1675" t="b">
        <f t="shared" si="160"/>
        <v>1</v>
      </c>
      <c r="I1675" t="str">
        <f t="shared" si="161"/>
        <v>00</v>
      </c>
    </row>
    <row r="1676" spans="1:9">
      <c r="A1676" t="str">
        <f t="shared" si="157"/>
        <v>1.2.1.3.1.01.00 - Títulos e Valores Mobiliários</v>
      </c>
      <c r="B1676" s="3" t="s">
        <v>2294</v>
      </c>
      <c r="C1676" s="4">
        <v>7372278148.54</v>
      </c>
      <c r="D1676" s="1"/>
      <c r="E1676" s="1">
        <f t="shared" si="164"/>
        <v>0</v>
      </c>
      <c r="F1676" s="1">
        <f t="shared" si="165"/>
        <v>0</v>
      </c>
      <c r="G1676" s="7"/>
      <c r="H1676" t="b">
        <f t="shared" si="160"/>
        <v>1</v>
      </c>
      <c r="I1676" t="str">
        <f t="shared" si="161"/>
        <v>01</v>
      </c>
    </row>
    <row r="1677" spans="1:9">
      <c r="A1677" t="str">
        <f t="shared" si="157"/>
        <v>1.2.1.3.1.02.00 - Aplicação Temporária em Metais Preciosos</v>
      </c>
      <c r="B1677" s="5" t="s">
        <v>2295</v>
      </c>
      <c r="C1677" s="6"/>
      <c r="D1677" s="1"/>
      <c r="E1677" s="1">
        <f t="shared" si="164"/>
        <v>0</v>
      </c>
      <c r="F1677" s="1">
        <f t="shared" si="165"/>
        <v>0</v>
      </c>
      <c r="G1677" s="7"/>
      <c r="H1677" t="b">
        <f t="shared" si="160"/>
        <v>1</v>
      </c>
      <c r="I1677" t="str">
        <f t="shared" si="161"/>
        <v>02</v>
      </c>
    </row>
    <row r="1678" spans="1:9">
      <c r="A1678" t="str">
        <f t="shared" si="157"/>
        <v>1.2.1.3.1.03.00 - Aplicações em Segmento de Imóveis</v>
      </c>
      <c r="B1678" s="3" t="s">
        <v>2296</v>
      </c>
      <c r="C1678" s="4"/>
      <c r="D1678" s="1"/>
      <c r="E1678" s="1">
        <f t="shared" si="164"/>
        <v>0</v>
      </c>
      <c r="F1678" s="1">
        <f t="shared" si="165"/>
        <v>0</v>
      </c>
      <c r="G1678" s="7"/>
      <c r="H1678" t="b">
        <f t="shared" si="160"/>
        <v>1</v>
      </c>
      <c r="I1678" t="str">
        <f t="shared" si="161"/>
        <v>03</v>
      </c>
    </row>
    <row r="1679" spans="1:9">
      <c r="A1679" t="str">
        <f t="shared" si="157"/>
        <v>1.2.1.3.1.04.00 - Fundos Avaliados a Valor de Mercado</v>
      </c>
      <c r="B1679" s="41" t="s">
        <v>2297</v>
      </c>
      <c r="C1679" s="45">
        <v>3652940540.4499998</v>
      </c>
      <c r="D1679" s="1"/>
      <c r="E1679" s="1">
        <f t="shared" si="164"/>
        <v>0</v>
      </c>
      <c r="F1679" s="1">
        <f t="shared" si="165"/>
        <v>0</v>
      </c>
      <c r="G1679" s="7"/>
      <c r="H1679" t="b">
        <f t="shared" si="160"/>
        <v>1</v>
      </c>
      <c r="I1679" t="str">
        <f t="shared" si="161"/>
        <v>04</v>
      </c>
    </row>
    <row r="1680" spans="1:9" ht="25.5">
      <c r="A1680" t="str">
        <f t="shared" si="157"/>
        <v>1.2.1.3.1.99.00 - (-) Ajuste de Perdas de Investimentos e 
 Aplicações Temporárias a Longo Prazo</v>
      </c>
      <c r="B1680" s="5" t="s">
        <v>2298</v>
      </c>
      <c r="C1680" s="6">
        <v>9740.19</v>
      </c>
      <c r="D1680" s="1"/>
      <c r="E1680" s="1">
        <f t="shared" si="164"/>
        <v>0</v>
      </c>
      <c r="F1680" s="1">
        <f t="shared" si="165"/>
        <v>0</v>
      </c>
      <c r="G1680" s="7"/>
      <c r="H1680" t="b">
        <f t="shared" si="160"/>
        <v>1</v>
      </c>
      <c r="I1680" t="str">
        <f t="shared" si="161"/>
        <v>99</v>
      </c>
    </row>
    <row r="1681" spans="1:9">
      <c r="A1681" t="str">
        <f t="shared" si="157"/>
        <v>1.2.1.4.0.00.00 - Estoques</v>
      </c>
      <c r="B1681" s="3" t="s">
        <v>2299</v>
      </c>
      <c r="C1681" s="4">
        <v>0</v>
      </c>
      <c r="D1681" s="1"/>
      <c r="E1681" s="1">
        <f>E1682</f>
        <v>0</v>
      </c>
      <c r="F1681" s="1">
        <f>F1682</f>
        <v>0</v>
      </c>
      <c r="G1681" s="7"/>
      <c r="H1681" t="b">
        <f t="shared" si="160"/>
        <v>1</v>
      </c>
      <c r="I1681" t="str">
        <f t="shared" si="161"/>
        <v>00</v>
      </c>
    </row>
    <row r="1682" spans="1:9">
      <c r="A1682" t="str">
        <f t="shared" si="157"/>
        <v>1.2.1.4.1.00.00 - Estoques - Consolidação</v>
      </c>
      <c r="B1682" s="5" t="s">
        <v>2300</v>
      </c>
      <c r="C1682" s="6">
        <v>0</v>
      </c>
      <c r="D1682" s="1"/>
      <c r="E1682" s="1">
        <f t="shared" ref="E1682:E1691" si="166">SUMIF(A1682:B1682,"*intra*",C1682:D1682)+SUMIF(A1682:B1682,"*inter*",C1682:D1682)</f>
        <v>0</v>
      </c>
      <c r="F1682" s="1">
        <f t="shared" ref="F1682:F1691" si="167">SUMIF(A1682:B1682,"*consolidação*",C1682:D1682)</f>
        <v>0</v>
      </c>
      <c r="G1682" s="7"/>
      <c r="H1682" t="b">
        <f t="shared" si="160"/>
        <v>1</v>
      </c>
      <c r="I1682" t="str">
        <f t="shared" si="161"/>
        <v>00</v>
      </c>
    </row>
    <row r="1683" spans="1:9">
      <c r="A1683" t="str">
        <f t="shared" si="157"/>
        <v>1.2.1.4.1.01.00 - Mercadorias para Revenda</v>
      </c>
      <c r="B1683" s="3" t="s">
        <v>2301</v>
      </c>
      <c r="C1683" s="4"/>
      <c r="D1683" s="1"/>
      <c r="E1683" s="1">
        <f t="shared" si="166"/>
        <v>0</v>
      </c>
      <c r="F1683" s="1">
        <f t="shared" si="167"/>
        <v>0</v>
      </c>
      <c r="G1683" s="7"/>
      <c r="H1683" t="b">
        <f t="shared" si="160"/>
        <v>1</v>
      </c>
      <c r="I1683" t="str">
        <f t="shared" si="161"/>
        <v>01</v>
      </c>
    </row>
    <row r="1684" spans="1:9">
      <c r="A1684" t="str">
        <f t="shared" ref="A1684:A1747" si="168">TRIM(B1684)</f>
        <v>1.2.1.4.1.02.00 - Produtos e Serviços Acabados</v>
      </c>
      <c r="B1684" s="5" t="s">
        <v>2302</v>
      </c>
      <c r="C1684" s="6"/>
      <c r="D1684" s="1"/>
      <c r="E1684" s="1">
        <f t="shared" si="166"/>
        <v>0</v>
      </c>
      <c r="F1684" s="1">
        <f t="shared" si="167"/>
        <v>0</v>
      </c>
      <c r="G1684" s="7"/>
      <c r="H1684" t="b">
        <f t="shared" si="160"/>
        <v>1</v>
      </c>
      <c r="I1684" t="str">
        <f t="shared" si="161"/>
        <v>02</v>
      </c>
    </row>
    <row r="1685" spans="1:9">
      <c r="A1685" t="str">
        <f t="shared" si="168"/>
        <v>1.2.1.4.1.03.00 - Produtos e Serviços em Elaboração</v>
      </c>
      <c r="B1685" s="3" t="s">
        <v>2303</v>
      </c>
      <c r="C1685" s="4"/>
      <c r="D1685" s="1"/>
      <c r="E1685" s="1">
        <f t="shared" si="166"/>
        <v>0</v>
      </c>
      <c r="F1685" s="1">
        <f t="shared" si="167"/>
        <v>0</v>
      </c>
      <c r="G1685" s="7"/>
      <c r="H1685" t="b">
        <f t="shared" si="160"/>
        <v>1</v>
      </c>
      <c r="I1685" t="str">
        <f t="shared" si="161"/>
        <v>03</v>
      </c>
    </row>
    <row r="1686" spans="1:9">
      <c r="A1686" t="str">
        <f t="shared" si="168"/>
        <v>1.2.1.4.1.04.00 - Matérias-Primas</v>
      </c>
      <c r="B1686" s="5" t="s">
        <v>2304</v>
      </c>
      <c r="C1686" s="6"/>
      <c r="D1686" s="1"/>
      <c r="E1686" s="1">
        <f t="shared" si="166"/>
        <v>0</v>
      </c>
      <c r="F1686" s="1">
        <f t="shared" si="167"/>
        <v>0</v>
      </c>
      <c r="G1686" s="7"/>
      <c r="H1686" t="b">
        <f t="shared" si="160"/>
        <v>1</v>
      </c>
      <c r="I1686" t="str">
        <f t="shared" si="161"/>
        <v>04</v>
      </c>
    </row>
    <row r="1687" spans="1:9">
      <c r="A1687" t="str">
        <f t="shared" si="168"/>
        <v>1.2.1.4.1.05.00 - Materiais em Trânsito</v>
      </c>
      <c r="B1687" s="3" t="s">
        <v>2305</v>
      </c>
      <c r="C1687" s="4"/>
      <c r="D1687" s="1"/>
      <c r="E1687" s="1">
        <f t="shared" si="166"/>
        <v>0</v>
      </c>
      <c r="F1687" s="1">
        <f t="shared" si="167"/>
        <v>0</v>
      </c>
      <c r="G1687" s="7"/>
      <c r="H1687" t="b">
        <f t="shared" si="160"/>
        <v>1</v>
      </c>
      <c r="I1687" t="str">
        <f t="shared" si="161"/>
        <v>05</v>
      </c>
    </row>
    <row r="1688" spans="1:9">
      <c r="A1688" t="str">
        <f t="shared" si="168"/>
        <v>1.2.1.4.1.06.00 - Almoxarifado</v>
      </c>
      <c r="B1688" s="5" t="s">
        <v>2306</v>
      </c>
      <c r="C1688" s="6"/>
      <c r="D1688" s="1"/>
      <c r="E1688" s="1">
        <f t="shared" si="166"/>
        <v>0</v>
      </c>
      <c r="F1688" s="1">
        <f t="shared" si="167"/>
        <v>0</v>
      </c>
      <c r="G1688" s="7"/>
      <c r="H1688" t="b">
        <f t="shared" si="160"/>
        <v>1</v>
      </c>
      <c r="I1688" t="str">
        <f t="shared" si="161"/>
        <v>06</v>
      </c>
    </row>
    <row r="1689" spans="1:9">
      <c r="A1689" t="str">
        <f t="shared" si="168"/>
        <v>1.2.1.4.1.07.00 - Adiantamentos a Fornecedores</v>
      </c>
      <c r="B1689" s="3" t="s">
        <v>2307</v>
      </c>
      <c r="C1689" s="4"/>
      <c r="D1689" s="1"/>
      <c r="E1689" s="1">
        <f t="shared" si="166"/>
        <v>0</v>
      </c>
      <c r="F1689" s="1">
        <f t="shared" si="167"/>
        <v>0</v>
      </c>
      <c r="G1689" s="7"/>
      <c r="H1689" t="b">
        <f t="shared" si="160"/>
        <v>1</v>
      </c>
      <c r="I1689" t="str">
        <f t="shared" si="161"/>
        <v>07</v>
      </c>
    </row>
    <row r="1690" spans="1:9">
      <c r="A1690" t="str">
        <f t="shared" si="168"/>
        <v>1.2.1.4.1.98.00 - Outros Estoques</v>
      </c>
      <c r="B1690" s="5" t="s">
        <v>2308</v>
      </c>
      <c r="C1690" s="6"/>
      <c r="D1690" s="1"/>
      <c r="E1690" s="1">
        <f t="shared" si="166"/>
        <v>0</v>
      </c>
      <c r="F1690" s="1">
        <f t="shared" si="167"/>
        <v>0</v>
      </c>
      <c r="G1690" s="7"/>
      <c r="H1690" t="b">
        <f t="shared" si="160"/>
        <v>1</v>
      </c>
      <c r="I1690" t="str">
        <f t="shared" si="161"/>
        <v>98</v>
      </c>
    </row>
    <row r="1691" spans="1:9">
      <c r="A1691" t="str">
        <f t="shared" si="168"/>
        <v>1.2.1.4.1.99.00 - (-) Ajuste de Perdas de Estoques</v>
      </c>
      <c r="B1691" s="3" t="s">
        <v>2309</v>
      </c>
      <c r="C1691" s="4"/>
      <c r="D1691" s="1"/>
      <c r="E1691" s="1">
        <f t="shared" si="166"/>
        <v>0</v>
      </c>
      <c r="F1691" s="1">
        <f t="shared" si="167"/>
        <v>0</v>
      </c>
      <c r="G1691" s="7"/>
      <c r="H1691" t="b">
        <f t="shared" si="160"/>
        <v>1</v>
      </c>
      <c r="I1691" t="str">
        <f t="shared" si="161"/>
        <v>99</v>
      </c>
    </row>
    <row r="1692" spans="1:9" ht="25.5">
      <c r="A1692" t="str">
        <f t="shared" si="168"/>
        <v>1.2.1.9.0.00.00 - Variações Patrimoniais Diminutivas Pagas 
 Antecipadamente</v>
      </c>
      <c r="B1692" s="5" t="s">
        <v>2310</v>
      </c>
      <c r="C1692" s="6">
        <v>1710.24</v>
      </c>
      <c r="D1692" s="1"/>
      <c r="E1692" s="1">
        <f>E1693</f>
        <v>0</v>
      </c>
      <c r="F1692" s="1">
        <f>F1693</f>
        <v>1710.24</v>
      </c>
      <c r="G1692" s="7"/>
      <c r="H1692" t="b">
        <f t="shared" si="160"/>
        <v>1</v>
      </c>
      <c r="I1692" t="str">
        <f t="shared" si="161"/>
        <v>00</v>
      </c>
    </row>
    <row r="1693" spans="1:9" ht="25.5">
      <c r="A1693" t="str">
        <f t="shared" si="168"/>
        <v>1.2.1.9.1.00.00 - Variações Patrimoniais Diminutivas Pagas 
 Antecipadamente - Consolidação</v>
      </c>
      <c r="B1693" s="3" t="s">
        <v>2311</v>
      </c>
      <c r="C1693" s="4">
        <v>1710.24</v>
      </c>
      <c r="D1693" s="1"/>
      <c r="E1693" s="1">
        <f t="shared" ref="E1693:E1701" si="169">SUMIF(A1693:B1693,"*intra*",C1693:D1693)+SUMIF(A1693:B1693,"*inter*",C1693:D1693)</f>
        <v>0</v>
      </c>
      <c r="F1693" s="1">
        <f t="shared" ref="F1693:F1701" si="170">SUMIF(A1693:B1693,"*consolidação*",C1693:D1693)</f>
        <v>1710.24</v>
      </c>
      <c r="G1693" s="7"/>
      <c r="H1693" t="b">
        <f t="shared" si="160"/>
        <v>1</v>
      </c>
      <c r="I1693" t="str">
        <f t="shared" si="161"/>
        <v>00</v>
      </c>
    </row>
    <row r="1694" spans="1:9">
      <c r="A1694" t="str">
        <f t="shared" si="168"/>
        <v>1.2.1.9.1.01.00 - Prêmios de Seguros a Apropriar</v>
      </c>
      <c r="B1694" s="5" t="s">
        <v>2312</v>
      </c>
      <c r="C1694" s="6"/>
      <c r="D1694" s="1"/>
      <c r="E1694" s="1">
        <f t="shared" si="169"/>
        <v>0</v>
      </c>
      <c r="F1694" s="1">
        <f t="shared" si="170"/>
        <v>0</v>
      </c>
      <c r="G1694" s="7"/>
      <c r="H1694" t="b">
        <f t="shared" si="160"/>
        <v>1</v>
      </c>
      <c r="I1694" t="str">
        <f t="shared" si="161"/>
        <v>01</v>
      </c>
    </row>
    <row r="1695" spans="1:9">
      <c r="A1695" t="str">
        <f t="shared" si="168"/>
        <v>1.2.1.9.1.02.00 - VPD Financeiras a Apropriar</v>
      </c>
      <c r="B1695" s="3" t="s">
        <v>2313</v>
      </c>
      <c r="C1695" s="4"/>
      <c r="D1695" s="1"/>
      <c r="E1695" s="1">
        <f t="shared" si="169"/>
        <v>0</v>
      </c>
      <c r="F1695" s="1">
        <f t="shared" si="170"/>
        <v>0</v>
      </c>
      <c r="G1695" s="7"/>
      <c r="H1695" t="b">
        <f t="shared" si="160"/>
        <v>1</v>
      </c>
      <c r="I1695" t="str">
        <f t="shared" si="161"/>
        <v>02</v>
      </c>
    </row>
    <row r="1696" spans="1:9">
      <c r="A1696" t="str">
        <f t="shared" si="168"/>
        <v>1.2.1.9.1.03.00 - Assinaturas e Anuidades a Apropriar</v>
      </c>
      <c r="B1696" s="5" t="s">
        <v>2314</v>
      </c>
      <c r="C1696" s="6">
        <v>1710.24</v>
      </c>
      <c r="D1696" s="1"/>
      <c r="E1696" s="1">
        <f t="shared" si="169"/>
        <v>0</v>
      </c>
      <c r="F1696" s="1">
        <f t="shared" si="170"/>
        <v>0</v>
      </c>
      <c r="G1696" s="7"/>
      <c r="H1696" t="b">
        <f t="shared" si="160"/>
        <v>1</v>
      </c>
      <c r="I1696" t="str">
        <f t="shared" si="161"/>
        <v>03</v>
      </c>
    </row>
    <row r="1697" spans="1:9">
      <c r="A1697" t="str">
        <f t="shared" si="168"/>
        <v>1.2.1.9.1.04.00 - Alugueis Pagos a Apropriar</v>
      </c>
      <c r="B1697" s="3" t="s">
        <v>2315</v>
      </c>
      <c r="C1697" s="4"/>
      <c r="D1697" s="1"/>
      <c r="E1697" s="1">
        <f t="shared" si="169"/>
        <v>0</v>
      </c>
      <c r="F1697" s="1">
        <f t="shared" si="170"/>
        <v>0</v>
      </c>
      <c r="G1697" s="7"/>
      <c r="H1697" t="b">
        <f t="shared" si="160"/>
        <v>1</v>
      </c>
      <c r="I1697" t="str">
        <f t="shared" si="161"/>
        <v>04</v>
      </c>
    </row>
    <row r="1698" spans="1:9">
      <c r="A1698" t="str">
        <f t="shared" si="168"/>
        <v>1.2.1.9.1.05.00 - Tributos Pagos a Apropriar</v>
      </c>
      <c r="B1698" s="5" t="s">
        <v>2316</v>
      </c>
      <c r="C1698" s="6"/>
      <c r="D1698" s="1"/>
      <c r="E1698" s="1">
        <f t="shared" si="169"/>
        <v>0</v>
      </c>
      <c r="F1698" s="1">
        <f t="shared" si="170"/>
        <v>0</v>
      </c>
      <c r="G1698" s="7"/>
      <c r="H1698" t="b">
        <f t="shared" si="160"/>
        <v>1</v>
      </c>
      <c r="I1698" t="str">
        <f t="shared" si="161"/>
        <v>05</v>
      </c>
    </row>
    <row r="1699" spans="1:9">
      <c r="A1699" t="str">
        <f t="shared" si="168"/>
        <v>1.2.1.9.1.06.00 - Contribuições Confederativas a Apropriar</v>
      </c>
      <c r="B1699" s="3" t="s">
        <v>2317</v>
      </c>
      <c r="C1699" s="4"/>
      <c r="D1699" s="1"/>
      <c r="E1699" s="1">
        <f t="shared" si="169"/>
        <v>0</v>
      </c>
      <c r="F1699" s="1">
        <f t="shared" si="170"/>
        <v>0</v>
      </c>
      <c r="G1699" s="7"/>
      <c r="H1699" t="b">
        <f t="shared" si="160"/>
        <v>1</v>
      </c>
      <c r="I1699" t="str">
        <f t="shared" si="161"/>
        <v>06</v>
      </c>
    </row>
    <row r="1700" spans="1:9">
      <c r="A1700" t="str">
        <f t="shared" si="168"/>
        <v>1.2.1.9.1.07.00 - Benefícios a Apropriar</v>
      </c>
      <c r="B1700" s="5" t="s">
        <v>2318</v>
      </c>
      <c r="C1700" s="6"/>
      <c r="D1700" s="1"/>
      <c r="E1700" s="1">
        <f t="shared" si="169"/>
        <v>0</v>
      </c>
      <c r="F1700" s="1">
        <f t="shared" si="170"/>
        <v>0</v>
      </c>
      <c r="G1700" s="7"/>
      <c r="H1700" t="b">
        <f t="shared" si="160"/>
        <v>1</v>
      </c>
      <c r="I1700" t="str">
        <f t="shared" si="161"/>
        <v>07</v>
      </c>
    </row>
    <row r="1701" spans="1:9">
      <c r="A1701" t="str">
        <f t="shared" si="168"/>
        <v>1.2.1.9.1.99.00 - Demais VPD a Apropriar</v>
      </c>
      <c r="B1701" s="3" t="s">
        <v>2319</v>
      </c>
      <c r="C1701" s="4"/>
      <c r="D1701" s="1"/>
      <c r="E1701" s="1">
        <f t="shared" si="169"/>
        <v>0</v>
      </c>
      <c r="F1701" s="1">
        <f t="shared" si="170"/>
        <v>0</v>
      </c>
      <c r="G1701" s="7"/>
      <c r="H1701" t="b">
        <f t="shared" si="160"/>
        <v>1</v>
      </c>
      <c r="I1701" t="str">
        <f t="shared" si="161"/>
        <v>99</v>
      </c>
    </row>
    <row r="1702" spans="1:9">
      <c r="A1702" t="str">
        <f t="shared" si="168"/>
        <v>1.2.2.0.0.00.00 - Investimentos</v>
      </c>
      <c r="B1702" s="5" t="s">
        <v>2320</v>
      </c>
      <c r="C1702" s="6">
        <v>325599917598.40002</v>
      </c>
      <c r="D1702" s="1"/>
      <c r="E1702" s="1">
        <f>E1703+E1719+E1721+E1723-E1725-E1728</f>
        <v>16234760812.799999</v>
      </c>
      <c r="F1702" s="1">
        <f>F1703+F1719+F1721+F1723-F1725-F1728</f>
        <v>309365156785.59998</v>
      </c>
      <c r="G1702" s="7"/>
      <c r="H1702" t="b">
        <f t="shared" si="160"/>
        <v>1</v>
      </c>
      <c r="I1702" t="str">
        <f t="shared" si="161"/>
        <v>00</v>
      </c>
    </row>
    <row r="1703" spans="1:9">
      <c r="A1703" t="str">
        <f t="shared" si="168"/>
        <v>1.2.2.1.0.00.00 - Participações Permanentes</v>
      </c>
      <c r="B1703" s="3" t="s">
        <v>2321</v>
      </c>
      <c r="C1703" s="4">
        <v>324099476876.63</v>
      </c>
      <c r="D1703" s="1"/>
      <c r="E1703" s="1">
        <f>E1704+E1707+E1710+E1713+E1716</f>
        <v>16234760812.799999</v>
      </c>
      <c r="F1703" s="1">
        <f>F1704+F1707+F1710+F1713+F1716</f>
        <v>307864716063.83002</v>
      </c>
      <c r="G1703" s="7"/>
      <c r="H1703" t="b">
        <f t="shared" si="160"/>
        <v>1</v>
      </c>
      <c r="I1703" t="str">
        <f t="shared" si="161"/>
        <v>00</v>
      </c>
    </row>
    <row r="1704" spans="1:9">
      <c r="A1704" t="str">
        <f t="shared" si="168"/>
        <v>1.2.2.1.1.00.00 - Participações Permanentes - Consolidação</v>
      </c>
      <c r="B1704" s="5" t="s">
        <v>2322</v>
      </c>
      <c r="C1704" s="6">
        <v>307864716063.83002</v>
      </c>
      <c r="D1704" s="1"/>
      <c r="E1704" s="1">
        <f t="shared" ref="E1704:E1718" si="171">SUMIF(A1704:B1704,"*intra*",C1704:D1704)+SUMIF(A1704:B1704,"*inter*",C1704:D1704)</f>
        <v>0</v>
      </c>
      <c r="F1704" s="1">
        <f t="shared" ref="F1704:F1718" si="172">SUMIF(A1704:B1704,"*consolidação*",C1704:D1704)</f>
        <v>307864716063.83002</v>
      </c>
      <c r="G1704" s="7"/>
      <c r="H1704" t="b">
        <f t="shared" si="160"/>
        <v>1</v>
      </c>
      <c r="I1704" t="str">
        <f t="shared" si="161"/>
        <v>00</v>
      </c>
    </row>
    <row r="1705" spans="1:9" ht="25.5">
      <c r="A1705" t="str">
        <f t="shared" si="168"/>
        <v>1.2.2.1.1.01.00 - Participações Avaliadas pelo Método de 
 Equivalência Patrimonial</v>
      </c>
      <c r="B1705" s="3" t="s">
        <v>2323</v>
      </c>
      <c r="C1705" s="4">
        <v>297403971724.31</v>
      </c>
      <c r="D1705" s="1"/>
      <c r="E1705" s="1">
        <f t="shared" si="171"/>
        <v>0</v>
      </c>
      <c r="F1705" s="1">
        <f t="shared" si="172"/>
        <v>0</v>
      </c>
      <c r="G1705" s="7"/>
      <c r="H1705" t="b">
        <f t="shared" si="160"/>
        <v>1</v>
      </c>
      <c r="I1705" t="str">
        <f t="shared" si="161"/>
        <v>01</v>
      </c>
    </row>
    <row r="1706" spans="1:9">
      <c r="A1706" t="str">
        <f t="shared" si="168"/>
        <v>1.2.2.1.1.02.00 - Participações Avaliadas pelo Método de Custo</v>
      </c>
      <c r="B1706" s="5" t="s">
        <v>2324</v>
      </c>
      <c r="C1706" s="6">
        <v>10460744339.52</v>
      </c>
      <c r="D1706" s="1"/>
      <c r="E1706" s="1">
        <f t="shared" si="171"/>
        <v>0</v>
      </c>
      <c r="F1706" s="1">
        <f t="shared" si="172"/>
        <v>0</v>
      </c>
      <c r="G1706" s="7"/>
      <c r="H1706" t="b">
        <f t="shared" si="160"/>
        <v>1</v>
      </c>
      <c r="I1706" t="str">
        <f t="shared" si="161"/>
        <v>02</v>
      </c>
    </row>
    <row r="1707" spans="1:9">
      <c r="A1707" t="str">
        <f t="shared" si="168"/>
        <v>1.2.2.1.2.00.00 - Participações Permanentes - Intra OFSS</v>
      </c>
      <c r="B1707" s="3" t="s">
        <v>2325</v>
      </c>
      <c r="C1707" s="4">
        <v>16233330332.549999</v>
      </c>
      <c r="D1707" s="1"/>
      <c r="E1707" s="1">
        <f t="shared" si="171"/>
        <v>16233330332.549999</v>
      </c>
      <c r="F1707" s="1">
        <f t="shared" si="172"/>
        <v>0</v>
      </c>
      <c r="G1707" s="7"/>
      <c r="H1707" t="b">
        <f t="shared" si="160"/>
        <v>1</v>
      </c>
      <c r="I1707" t="str">
        <f t="shared" si="161"/>
        <v>00</v>
      </c>
    </row>
    <row r="1708" spans="1:9" ht="25.5">
      <c r="A1708" t="str">
        <f t="shared" si="168"/>
        <v>1.2.2.1.2.01.00 - Participações Avaliadas pelo Método de 
 Equivalência Patrimonial</v>
      </c>
      <c r="B1708" s="5" t="s">
        <v>2326</v>
      </c>
      <c r="C1708" s="6">
        <v>16233330332.549999</v>
      </c>
      <c r="D1708" s="1"/>
      <c r="E1708" s="1">
        <f t="shared" si="171"/>
        <v>0</v>
      </c>
      <c r="F1708" s="1">
        <f t="shared" si="172"/>
        <v>0</v>
      </c>
      <c r="G1708" s="7"/>
      <c r="H1708" t="b">
        <f t="shared" si="160"/>
        <v>1</v>
      </c>
      <c r="I1708" t="str">
        <f t="shared" si="161"/>
        <v>01</v>
      </c>
    </row>
    <row r="1709" spans="1:9">
      <c r="A1709" t="str">
        <f t="shared" si="168"/>
        <v>1.2.2.1.2.02.00 - Participações Avaliadas pelo Método de Custo</v>
      </c>
      <c r="B1709" s="3" t="s">
        <v>2327</v>
      </c>
      <c r="C1709" s="4"/>
      <c r="D1709" s="1"/>
      <c r="E1709" s="1">
        <f t="shared" si="171"/>
        <v>0</v>
      </c>
      <c r="F1709" s="1">
        <f t="shared" si="172"/>
        <v>0</v>
      </c>
      <c r="G1709" s="7"/>
      <c r="H1709" t="b">
        <f t="shared" si="160"/>
        <v>1</v>
      </c>
      <c r="I1709" t="str">
        <f t="shared" si="161"/>
        <v>02</v>
      </c>
    </row>
    <row r="1710" spans="1:9">
      <c r="A1710" t="str">
        <f t="shared" si="168"/>
        <v>1.2.2.1.3.00.00 - Participações Permanentes - Inter OFSS - União</v>
      </c>
      <c r="B1710" s="5" t="s">
        <v>2328</v>
      </c>
      <c r="C1710" s="6">
        <v>0</v>
      </c>
      <c r="D1710" s="1"/>
      <c r="E1710" s="1">
        <f t="shared" si="171"/>
        <v>0</v>
      </c>
      <c r="F1710" s="1">
        <f t="shared" si="172"/>
        <v>0</v>
      </c>
      <c r="G1710" s="7"/>
      <c r="H1710" t="b">
        <f t="shared" si="160"/>
        <v>1</v>
      </c>
      <c r="I1710" t="str">
        <f t="shared" si="161"/>
        <v>00</v>
      </c>
    </row>
    <row r="1711" spans="1:9" ht="25.5">
      <c r="A1711" t="str">
        <f t="shared" si="168"/>
        <v>1.2.2.1.3.01.00 - Participações Avaliadas pelo Método de 
 Equivalência Patrimonial</v>
      </c>
      <c r="B1711" s="3" t="s">
        <v>2329</v>
      </c>
      <c r="C1711" s="4"/>
      <c r="D1711" s="1"/>
      <c r="E1711" s="1">
        <f t="shared" si="171"/>
        <v>0</v>
      </c>
      <c r="F1711" s="1">
        <f t="shared" si="172"/>
        <v>0</v>
      </c>
      <c r="G1711" s="7"/>
      <c r="H1711" t="b">
        <f t="shared" ref="H1711:H1774" si="173">IF(I1711="00",C1711=E1711+F1711,TRUE)</f>
        <v>1</v>
      </c>
      <c r="I1711" t="str">
        <f t="shared" si="161"/>
        <v>01</v>
      </c>
    </row>
    <row r="1712" spans="1:9">
      <c r="A1712" t="str">
        <f t="shared" si="168"/>
        <v>1.2.2.1.3.02.00 - Participações Avaliadas pelo Método de Custo</v>
      </c>
      <c r="B1712" s="5" t="s">
        <v>2330</v>
      </c>
      <c r="C1712" s="6"/>
      <c r="D1712" s="1"/>
      <c r="E1712" s="1">
        <f t="shared" si="171"/>
        <v>0</v>
      </c>
      <c r="F1712" s="1">
        <f t="shared" si="172"/>
        <v>0</v>
      </c>
      <c r="G1712" s="7"/>
      <c r="H1712" t="b">
        <f t="shared" si="173"/>
        <v>1</v>
      </c>
      <c r="I1712" t="str">
        <f t="shared" ref="I1712:I1775" si="174">MID(A1712,11,2)</f>
        <v>02</v>
      </c>
    </row>
    <row r="1713" spans="1:9">
      <c r="A1713" t="str">
        <f t="shared" si="168"/>
        <v>1.2.2.1.4.00.00 - Participações Permanentes - Inter OFSS - Estado</v>
      </c>
      <c r="B1713" s="3" t="s">
        <v>2331</v>
      </c>
      <c r="C1713" s="4">
        <v>1430480.25</v>
      </c>
      <c r="D1713" s="1"/>
      <c r="E1713" s="1">
        <f t="shared" si="171"/>
        <v>1430480.25</v>
      </c>
      <c r="F1713" s="1">
        <f t="shared" si="172"/>
        <v>0</v>
      </c>
      <c r="G1713" s="7"/>
      <c r="H1713" t="b">
        <f t="shared" si="173"/>
        <v>1</v>
      </c>
      <c r="I1713" t="str">
        <f t="shared" si="174"/>
        <v>00</v>
      </c>
    </row>
    <row r="1714" spans="1:9" ht="25.5">
      <c r="A1714" t="str">
        <f t="shared" si="168"/>
        <v>1.2.2.1.4.01.00 - Participações Avaliadas pelo Método de 
 Equivalência Patrimonial</v>
      </c>
      <c r="B1714" s="5" t="s">
        <v>2332</v>
      </c>
      <c r="C1714" s="6">
        <v>1430480.25</v>
      </c>
      <c r="D1714" s="1"/>
      <c r="E1714" s="1">
        <f t="shared" si="171"/>
        <v>0</v>
      </c>
      <c r="F1714" s="1">
        <f t="shared" si="172"/>
        <v>0</v>
      </c>
      <c r="G1714" s="7"/>
      <c r="H1714" t="b">
        <f t="shared" si="173"/>
        <v>1</v>
      </c>
      <c r="I1714" t="str">
        <f t="shared" si="174"/>
        <v>01</v>
      </c>
    </row>
    <row r="1715" spans="1:9">
      <c r="A1715" t="str">
        <f t="shared" si="168"/>
        <v>1.2.2.1.4.02.00 - Participações Avaliadas pelo Método de Custo</v>
      </c>
      <c r="B1715" s="3" t="s">
        <v>2333</v>
      </c>
      <c r="C1715" s="4"/>
      <c r="D1715" s="1"/>
      <c r="E1715" s="1">
        <f t="shared" si="171"/>
        <v>0</v>
      </c>
      <c r="F1715" s="1">
        <f t="shared" si="172"/>
        <v>0</v>
      </c>
      <c r="G1715" s="7"/>
      <c r="H1715" t="b">
        <f t="shared" si="173"/>
        <v>1</v>
      </c>
      <c r="I1715" t="str">
        <f t="shared" si="174"/>
        <v>02</v>
      </c>
    </row>
    <row r="1716" spans="1:9">
      <c r="A1716" t="str">
        <f t="shared" si="168"/>
        <v>1.2.2.1.5.00.00 - Participações Permanentes - Inter OFSS - Município</v>
      </c>
      <c r="B1716" s="5" t="s">
        <v>2334</v>
      </c>
      <c r="C1716" s="6">
        <v>0</v>
      </c>
      <c r="D1716" s="1"/>
      <c r="E1716" s="1">
        <f t="shared" si="171"/>
        <v>0</v>
      </c>
      <c r="F1716" s="1">
        <f t="shared" si="172"/>
        <v>0</v>
      </c>
      <c r="G1716" s="7"/>
      <c r="H1716" t="b">
        <f t="shared" si="173"/>
        <v>1</v>
      </c>
      <c r="I1716" t="str">
        <f t="shared" si="174"/>
        <v>00</v>
      </c>
    </row>
    <row r="1717" spans="1:9" ht="25.5">
      <c r="A1717" t="str">
        <f t="shared" si="168"/>
        <v>1.2.2.1.5.01.00 - Participações Avaliadas pelo Método de 
 Equivalência Patrimonial</v>
      </c>
      <c r="B1717" s="3" t="s">
        <v>2335</v>
      </c>
      <c r="C1717" s="4"/>
      <c r="D1717" s="1"/>
      <c r="E1717" s="1">
        <f t="shared" si="171"/>
        <v>0</v>
      </c>
      <c r="F1717" s="1">
        <f t="shared" si="172"/>
        <v>0</v>
      </c>
      <c r="G1717" s="7"/>
      <c r="H1717" t="b">
        <f t="shared" si="173"/>
        <v>1</v>
      </c>
      <c r="I1717" t="str">
        <f t="shared" si="174"/>
        <v>01</v>
      </c>
    </row>
    <row r="1718" spans="1:9">
      <c r="A1718" t="str">
        <f t="shared" si="168"/>
        <v>1.2.2.1.5.02.00 - Participações Avaliadas pelo Método de Custo</v>
      </c>
      <c r="B1718" s="5" t="s">
        <v>2336</v>
      </c>
      <c r="C1718" s="6"/>
      <c r="D1718" s="1"/>
      <c r="E1718" s="1">
        <f t="shared" si="171"/>
        <v>0</v>
      </c>
      <c r="F1718" s="1">
        <f t="shared" si="172"/>
        <v>0</v>
      </c>
      <c r="G1718" s="7"/>
      <c r="H1718" t="b">
        <f t="shared" si="173"/>
        <v>1</v>
      </c>
      <c r="I1718" t="str">
        <f t="shared" si="174"/>
        <v>02</v>
      </c>
    </row>
    <row r="1719" spans="1:9">
      <c r="A1719" t="str">
        <f t="shared" si="168"/>
        <v>1.2.2.2.0.00.00 - Propriedades para Investimento</v>
      </c>
      <c r="B1719" s="3" t="s">
        <v>2337</v>
      </c>
      <c r="C1719" s="4">
        <v>1508328393.99</v>
      </c>
      <c r="D1719" s="1"/>
      <c r="E1719" s="1">
        <f>E1720</f>
        <v>0</v>
      </c>
      <c r="F1719" s="1">
        <f>F1720</f>
        <v>1508328393.99</v>
      </c>
      <c r="G1719" s="7"/>
      <c r="H1719" t="b">
        <f t="shared" si="173"/>
        <v>1</v>
      </c>
      <c r="I1719" t="str">
        <f t="shared" si="174"/>
        <v>00</v>
      </c>
    </row>
    <row r="1720" spans="1:9">
      <c r="A1720" t="str">
        <f t="shared" si="168"/>
        <v>1.2.2.2.1.00.00 - Propriedades para Investimento - Consolidação</v>
      </c>
      <c r="B1720" s="5" t="s">
        <v>2338</v>
      </c>
      <c r="C1720" s="6">
        <v>1508328393.99</v>
      </c>
      <c r="D1720" s="1"/>
      <c r="E1720" s="1">
        <f>SUMIF(A1720:B1720,"*intra*",C1720:D1720)+SUMIF(A1720:B1720,"*inter*",C1720:D1720)</f>
        <v>0</v>
      </c>
      <c r="F1720" s="1">
        <f>SUMIF(A1720:B1720,"*consolidação*",C1720:D1720)</f>
        <v>1508328393.99</v>
      </c>
      <c r="G1720" s="7"/>
      <c r="H1720" t="b">
        <f t="shared" si="173"/>
        <v>1</v>
      </c>
      <c r="I1720" t="str">
        <f t="shared" si="174"/>
        <v>00</v>
      </c>
    </row>
    <row r="1721" spans="1:9">
      <c r="A1721" t="str">
        <f t="shared" si="168"/>
        <v>1.2.2.3.0.00.00 - Investimentos do RPPS de Longo Prazo</v>
      </c>
      <c r="B1721" s="3" t="s">
        <v>2339</v>
      </c>
      <c r="C1721" s="4">
        <v>0</v>
      </c>
      <c r="D1721" s="1"/>
      <c r="E1721" s="1">
        <f>E1722</f>
        <v>0</v>
      </c>
      <c r="F1721" s="1">
        <f>F1722</f>
        <v>0</v>
      </c>
      <c r="G1721" s="7"/>
      <c r="H1721" t="b">
        <f t="shared" si="173"/>
        <v>1</v>
      </c>
      <c r="I1721" t="str">
        <f t="shared" si="174"/>
        <v>00</v>
      </c>
    </row>
    <row r="1722" spans="1:9" ht="25.5">
      <c r="A1722" t="str">
        <f t="shared" si="168"/>
        <v>1.2.2.3.1.00.00 - Investimentos do RPPS de Longo Prazo - 
 Consolidação</v>
      </c>
      <c r="B1722" s="5" t="s">
        <v>2340</v>
      </c>
      <c r="C1722" s="6"/>
      <c r="D1722" s="1"/>
      <c r="E1722" s="1">
        <f>SUMIF(A1722:B1722,"*intra*",C1722:D1722)+SUMIF(A1722:B1722,"*inter*",C1722:D1722)</f>
        <v>0</v>
      </c>
      <c r="F1722" s="1">
        <f>SUMIF(A1722:B1722,"*consolidação*",C1722:D1722)</f>
        <v>0</v>
      </c>
      <c r="G1722" s="7"/>
      <c r="H1722" t="b">
        <f t="shared" si="173"/>
        <v>1</v>
      </c>
      <c r="I1722" t="str">
        <f t="shared" si="174"/>
        <v>00</v>
      </c>
    </row>
    <row r="1723" spans="1:9">
      <c r="A1723" t="str">
        <f t="shared" si="168"/>
        <v>1.2.2.7.0.00.00 - Demais Investimentos Permanentes</v>
      </c>
      <c r="B1723" s="3" t="s">
        <v>2341</v>
      </c>
      <c r="C1723" s="4">
        <v>2005518.91</v>
      </c>
      <c r="D1723" s="1"/>
      <c r="E1723" s="1">
        <f>E1724</f>
        <v>0</v>
      </c>
      <c r="F1723" s="1">
        <f>F1724</f>
        <v>2005518.91</v>
      </c>
      <c r="G1723" s="7"/>
      <c r="H1723" t="b">
        <f t="shared" si="173"/>
        <v>1</v>
      </c>
      <c r="I1723" t="str">
        <f t="shared" si="174"/>
        <v>00</v>
      </c>
    </row>
    <row r="1724" spans="1:9">
      <c r="A1724" t="str">
        <f t="shared" si="168"/>
        <v>1.2.2.7.1.00.00 - Demais Investimentos Permanentes - Consolidação</v>
      </c>
      <c r="B1724" s="5" t="s">
        <v>2342</v>
      </c>
      <c r="C1724" s="6">
        <v>2005518.91</v>
      </c>
      <c r="D1724" s="1"/>
      <c r="E1724" s="1">
        <f>SUMIF(A1724:B1724,"*intra*",C1724:D1724)+SUMIF(A1724:B1724,"*inter*",C1724:D1724)</f>
        <v>0</v>
      </c>
      <c r="F1724" s="1">
        <f>SUMIF(A1724:B1724,"*consolidação*",C1724:D1724)</f>
        <v>2005518.91</v>
      </c>
      <c r="G1724" s="7"/>
      <c r="H1724" t="b">
        <f t="shared" si="173"/>
        <v>1</v>
      </c>
      <c r="I1724" t="str">
        <f t="shared" si="174"/>
        <v>00</v>
      </c>
    </row>
    <row r="1725" spans="1:9">
      <c r="A1725" t="str">
        <f t="shared" si="168"/>
        <v>1.2.2.8.0.00.00 - (-) Depreciação Acumulada de Investimentos</v>
      </c>
      <c r="B1725" s="3" t="s">
        <v>2343</v>
      </c>
      <c r="C1725" s="4">
        <v>0</v>
      </c>
      <c r="D1725" s="1"/>
      <c r="E1725" s="1">
        <f>E1726</f>
        <v>0</v>
      </c>
      <c r="F1725" s="1">
        <f>F1726</f>
        <v>0</v>
      </c>
      <c r="G1725" s="7"/>
      <c r="H1725" t="b">
        <f t="shared" si="173"/>
        <v>1</v>
      </c>
      <c r="I1725" t="str">
        <f t="shared" si="174"/>
        <v>00</v>
      </c>
    </row>
    <row r="1726" spans="1:9" ht="25.5">
      <c r="A1726" t="str">
        <f t="shared" si="168"/>
        <v>1.2.2.8.1.00.00 - (-) Depreciação Acumulada de Investimentos - 
 Consolidação</v>
      </c>
      <c r="B1726" s="5" t="s">
        <v>2344</v>
      </c>
      <c r="C1726" s="6">
        <v>0</v>
      </c>
      <c r="D1726" s="1"/>
      <c r="E1726" s="1">
        <f>E1727</f>
        <v>0</v>
      </c>
      <c r="F1726" s="1">
        <f>F1727</f>
        <v>0</v>
      </c>
      <c r="G1726" s="7"/>
      <c r="H1726" t="b">
        <f t="shared" si="173"/>
        <v>1</v>
      </c>
      <c r="I1726" t="str">
        <f t="shared" si="174"/>
        <v>00</v>
      </c>
    </row>
    <row r="1727" spans="1:9" ht="25.5">
      <c r="A1727" t="str">
        <f t="shared" si="168"/>
        <v>1.2.2.8.1.01.00 - (-) Depreciação Acumulada de Investimentos - 
 Consolidação - Propriedades para Investimento</v>
      </c>
      <c r="B1727" s="3" t="s">
        <v>2345</v>
      </c>
      <c r="C1727" s="4"/>
      <c r="D1727" s="1"/>
      <c r="E1727" s="1">
        <f>SUMIF(A1727:B1727,"*intra*",C1727:D1727)+SUMIF(A1727:B1727,"*inter*",C1727:D1727)</f>
        <v>0</v>
      </c>
      <c r="F1727" s="1">
        <f>SUMIF(A1727:B1727,"*consolidação*",C1727:D1727)</f>
        <v>0</v>
      </c>
      <c r="G1727" s="7"/>
      <c r="H1727" t="b">
        <f t="shared" si="173"/>
        <v>1</v>
      </c>
      <c r="I1727" t="str">
        <f t="shared" si="174"/>
        <v>01</v>
      </c>
    </row>
    <row r="1728" spans="1:9">
      <c r="A1728" t="str">
        <f t="shared" si="168"/>
        <v>1.2.2.9.0.00.00 - (-) Redução ao Valor Recuperável de Investimentos</v>
      </c>
      <c r="B1728" s="5" t="s">
        <v>2346</v>
      </c>
      <c r="C1728" s="6">
        <v>9893191.1300000008</v>
      </c>
      <c r="D1728" s="1"/>
      <c r="E1728" s="1">
        <f>E1729+E1734+E1737+E1740+E1743</f>
        <v>0</v>
      </c>
      <c r="F1728" s="1">
        <f>F1729+F1734+F1737+F1740+F1743</f>
        <v>9893191.1300000008</v>
      </c>
      <c r="G1728" s="7"/>
      <c r="H1728" t="b">
        <f t="shared" si="173"/>
        <v>1</v>
      </c>
      <c r="I1728" t="str">
        <f t="shared" si="174"/>
        <v>00</v>
      </c>
    </row>
    <row r="1729" spans="1:9" ht="25.5">
      <c r="A1729" t="str">
        <f t="shared" si="168"/>
        <v>1.2.2.9.1.00.00 - (-) Redução ao Valor Recuperável de Investimentos 
 - Consolidação</v>
      </c>
      <c r="B1729" s="3" t="s">
        <v>2347</v>
      </c>
      <c r="C1729" s="4">
        <v>9893191.1300000008</v>
      </c>
      <c r="D1729" s="1"/>
      <c r="E1729" s="1">
        <f t="shared" ref="E1729:E1745" si="175">SUMIF(A1729:B1729,"*intra*",C1729:D1729)+SUMIF(A1729:B1729,"*inter*",C1729:D1729)</f>
        <v>0</v>
      </c>
      <c r="F1729" s="1">
        <f t="shared" ref="F1729:F1745" si="176">SUMIF(A1729:B1729,"*consolidação*",C1729:D1729)</f>
        <v>9893191.1300000008</v>
      </c>
      <c r="G1729" s="7"/>
      <c r="H1729" t="b">
        <f t="shared" si="173"/>
        <v>1</v>
      </c>
      <c r="I1729" t="str">
        <f t="shared" si="174"/>
        <v>00</v>
      </c>
    </row>
    <row r="1730" spans="1:9" ht="25.5">
      <c r="A1730" t="str">
        <f t="shared" si="168"/>
        <v>1.2.2.9.1.01.00 - (-) Redução ao Valor Recuperável de Investimentos 
 - Participações Permanentes</v>
      </c>
      <c r="B1730" s="5" t="s">
        <v>2348</v>
      </c>
      <c r="C1730" s="6">
        <v>9893191.1300000008</v>
      </c>
      <c r="D1730" s="1"/>
      <c r="E1730" s="1">
        <f t="shared" si="175"/>
        <v>0</v>
      </c>
      <c r="F1730" s="1">
        <f t="shared" si="176"/>
        <v>0</v>
      </c>
      <c r="G1730" s="7"/>
      <c r="H1730" t="b">
        <f t="shared" si="173"/>
        <v>1</v>
      </c>
      <c r="I1730" t="str">
        <f t="shared" si="174"/>
        <v>01</v>
      </c>
    </row>
    <row r="1731" spans="1:9" ht="25.5">
      <c r="A1731" t="str">
        <f t="shared" si="168"/>
        <v>1.2.2.9.1.02.00 - (-) Redução ao Valor Recuperável de Propriedades 
 para Investimento</v>
      </c>
      <c r="B1731" s="3" t="s">
        <v>2349</v>
      </c>
      <c r="C1731" s="4"/>
      <c r="D1731" s="1"/>
      <c r="E1731" s="1">
        <f t="shared" si="175"/>
        <v>0</v>
      </c>
      <c r="F1731" s="1">
        <f t="shared" si="176"/>
        <v>0</v>
      </c>
      <c r="G1731" s="7"/>
      <c r="H1731" t="b">
        <f t="shared" si="173"/>
        <v>1</v>
      </c>
      <c r="I1731" t="str">
        <f t="shared" si="174"/>
        <v>02</v>
      </c>
    </row>
    <row r="1732" spans="1:9" ht="25.5">
      <c r="A1732" t="str">
        <f t="shared" si="168"/>
        <v>1.2.2.9.1.03.00 - (-) Redução ao Valor Recuperável de Investimentos 
 do RPPS</v>
      </c>
      <c r="B1732" s="5" t="s">
        <v>2350</v>
      </c>
      <c r="C1732" s="6"/>
      <c r="D1732" s="1"/>
      <c r="E1732" s="1">
        <f t="shared" si="175"/>
        <v>0</v>
      </c>
      <c r="F1732" s="1">
        <f t="shared" si="176"/>
        <v>0</v>
      </c>
      <c r="G1732" s="7"/>
      <c r="H1732" t="b">
        <f t="shared" si="173"/>
        <v>1</v>
      </c>
      <c r="I1732" t="str">
        <f t="shared" si="174"/>
        <v>03</v>
      </c>
    </row>
    <row r="1733" spans="1:9" ht="25.5">
      <c r="A1733" t="str">
        <f t="shared" si="168"/>
        <v>1.2.2.9.1.04.00 - (-) Redução ao Valor Recuperável de Investimentos 
 - Demais Investimentos Permanentes</v>
      </c>
      <c r="B1733" s="3" t="s">
        <v>2351</v>
      </c>
      <c r="C1733" s="4"/>
      <c r="D1733" s="1"/>
      <c r="E1733" s="1">
        <f t="shared" si="175"/>
        <v>0</v>
      </c>
      <c r="F1733" s="1">
        <f t="shared" si="176"/>
        <v>0</v>
      </c>
      <c r="G1733" s="7"/>
      <c r="H1733" t="b">
        <f t="shared" si="173"/>
        <v>1</v>
      </c>
      <c r="I1733" t="str">
        <f t="shared" si="174"/>
        <v>04</v>
      </c>
    </row>
    <row r="1734" spans="1:9" ht="25.5">
      <c r="A1734" t="str">
        <f t="shared" si="168"/>
        <v>1.2.2.9.2.00.00 - (-) Redução ao Valor Recuperável de Investimentos 
 - Intra OFSS</v>
      </c>
      <c r="B1734" s="5" t="s">
        <v>2352</v>
      </c>
      <c r="C1734" s="6">
        <v>0</v>
      </c>
      <c r="D1734" s="1"/>
      <c r="E1734" s="1">
        <f t="shared" si="175"/>
        <v>0</v>
      </c>
      <c r="F1734" s="1">
        <f t="shared" si="176"/>
        <v>0</v>
      </c>
      <c r="G1734" s="7"/>
      <c r="H1734" t="b">
        <f t="shared" si="173"/>
        <v>1</v>
      </c>
      <c r="I1734" t="str">
        <f t="shared" si="174"/>
        <v>00</v>
      </c>
    </row>
    <row r="1735" spans="1:9" ht="25.5">
      <c r="A1735" t="str">
        <f t="shared" si="168"/>
        <v>1.2.2.9.2.01.00 - (-) Redução ao Valor Recuperável de Investimentos 
 - Participações Permanentes</v>
      </c>
      <c r="B1735" s="3" t="s">
        <v>2353</v>
      </c>
      <c r="C1735" s="4"/>
      <c r="D1735" s="1"/>
      <c r="E1735" s="1">
        <f t="shared" si="175"/>
        <v>0</v>
      </c>
      <c r="F1735" s="1">
        <f t="shared" si="176"/>
        <v>0</v>
      </c>
      <c r="G1735" s="7"/>
      <c r="H1735" t="b">
        <f t="shared" si="173"/>
        <v>1</v>
      </c>
      <c r="I1735" t="str">
        <f t="shared" si="174"/>
        <v>01</v>
      </c>
    </row>
    <row r="1736" spans="1:9" ht="25.5">
      <c r="A1736" t="str">
        <f t="shared" si="168"/>
        <v>1.2.2.9.2.04.00 - (-) Redução ao Valor Recuperável de Investimentos 
 - Demais Investimentos Permanentes</v>
      </c>
      <c r="B1736" s="5" t="s">
        <v>2354</v>
      </c>
      <c r="C1736" s="6"/>
      <c r="D1736" s="1"/>
      <c r="E1736" s="1">
        <f t="shared" si="175"/>
        <v>0</v>
      </c>
      <c r="F1736" s="1">
        <f t="shared" si="176"/>
        <v>0</v>
      </c>
      <c r="G1736" s="7"/>
      <c r="H1736" t="b">
        <f t="shared" si="173"/>
        <v>1</v>
      </c>
      <c r="I1736" t="str">
        <f t="shared" si="174"/>
        <v>04</v>
      </c>
    </row>
    <row r="1737" spans="1:9" ht="25.5">
      <c r="A1737" t="str">
        <f t="shared" si="168"/>
        <v>1.2.2.9.3.00.00 - (-) Redução ao Valor Recuperável de Investimentos 
 - Inter OFSS - União</v>
      </c>
      <c r="B1737" s="3" t="s">
        <v>2355</v>
      </c>
      <c r="C1737" s="4">
        <v>0</v>
      </c>
      <c r="D1737" s="1"/>
      <c r="E1737" s="1">
        <f t="shared" si="175"/>
        <v>0</v>
      </c>
      <c r="F1737" s="1">
        <f t="shared" si="176"/>
        <v>0</v>
      </c>
      <c r="G1737" s="7"/>
      <c r="H1737" t="b">
        <f t="shared" si="173"/>
        <v>1</v>
      </c>
      <c r="I1737" t="str">
        <f t="shared" si="174"/>
        <v>00</v>
      </c>
    </row>
    <row r="1738" spans="1:9" ht="25.5">
      <c r="A1738" t="str">
        <f t="shared" si="168"/>
        <v>1.2.2.9.3.01.00 - (-) Redução ao Valor Recuperável de Investimentos 
 - Participações Permanentes</v>
      </c>
      <c r="B1738" s="5" t="s">
        <v>2356</v>
      </c>
      <c r="C1738" s="6"/>
      <c r="D1738" s="1"/>
      <c r="E1738" s="1">
        <f t="shared" si="175"/>
        <v>0</v>
      </c>
      <c r="F1738" s="1">
        <f t="shared" si="176"/>
        <v>0</v>
      </c>
      <c r="G1738" s="7"/>
      <c r="H1738" t="b">
        <f t="shared" si="173"/>
        <v>1</v>
      </c>
      <c r="I1738" t="str">
        <f t="shared" si="174"/>
        <v>01</v>
      </c>
    </row>
    <row r="1739" spans="1:9" ht="25.5">
      <c r="A1739" t="str">
        <f t="shared" si="168"/>
        <v>1.2.2.9.3.04.00 - (-) Redução ao Valor Recuperável de Investimentos 
 - Demais Investimentos Permanentes</v>
      </c>
      <c r="B1739" s="3" t="s">
        <v>2357</v>
      </c>
      <c r="C1739" s="4"/>
      <c r="D1739" s="1"/>
      <c r="E1739" s="1">
        <f t="shared" si="175"/>
        <v>0</v>
      </c>
      <c r="F1739" s="1">
        <f t="shared" si="176"/>
        <v>0</v>
      </c>
      <c r="G1739" s="7"/>
      <c r="H1739" t="b">
        <f t="shared" si="173"/>
        <v>1</v>
      </c>
      <c r="I1739" t="str">
        <f t="shared" si="174"/>
        <v>04</v>
      </c>
    </row>
    <row r="1740" spans="1:9" ht="25.5">
      <c r="A1740" t="str">
        <f t="shared" si="168"/>
        <v>1.2.2.9.4.00.00 - (-) Redução ao Valor Recuperável de Investimentos 
 - Inter OFSS - Estado</v>
      </c>
      <c r="B1740" s="5" t="s">
        <v>2358</v>
      </c>
      <c r="C1740" s="6">
        <v>0</v>
      </c>
      <c r="D1740" s="1"/>
      <c r="E1740" s="1">
        <f t="shared" si="175"/>
        <v>0</v>
      </c>
      <c r="F1740" s="1">
        <f t="shared" si="176"/>
        <v>0</v>
      </c>
      <c r="G1740" s="7"/>
      <c r="H1740" t="b">
        <f t="shared" si="173"/>
        <v>1</v>
      </c>
      <c r="I1740" t="str">
        <f t="shared" si="174"/>
        <v>00</v>
      </c>
    </row>
    <row r="1741" spans="1:9" ht="25.5">
      <c r="A1741" t="str">
        <f t="shared" si="168"/>
        <v>1.2.2.9.4.01.00 - (-) Redução ao Valor Recuperável de Investimentos 
 - Participações Permanentes</v>
      </c>
      <c r="B1741" s="3" t="s">
        <v>2359</v>
      </c>
      <c r="C1741" s="4"/>
      <c r="D1741" s="1"/>
      <c r="E1741" s="1">
        <f t="shared" si="175"/>
        <v>0</v>
      </c>
      <c r="F1741" s="1">
        <f t="shared" si="176"/>
        <v>0</v>
      </c>
      <c r="G1741" s="7"/>
      <c r="H1741" t="b">
        <f t="shared" si="173"/>
        <v>1</v>
      </c>
      <c r="I1741" t="str">
        <f t="shared" si="174"/>
        <v>01</v>
      </c>
    </row>
    <row r="1742" spans="1:9" ht="25.5">
      <c r="A1742" t="str">
        <f t="shared" si="168"/>
        <v>1.2.2.9.4.04.00 - (-) Redução ao Valor Recuperável de Investimentos 
 - Demais Investimentos Permanentes</v>
      </c>
      <c r="B1742" s="5" t="s">
        <v>2360</v>
      </c>
      <c r="C1742" s="6"/>
      <c r="D1742" s="1"/>
      <c r="E1742" s="1">
        <f t="shared" si="175"/>
        <v>0</v>
      </c>
      <c r="F1742" s="1">
        <f t="shared" si="176"/>
        <v>0</v>
      </c>
      <c r="G1742" s="7"/>
      <c r="H1742" t="b">
        <f t="shared" si="173"/>
        <v>1</v>
      </c>
      <c r="I1742" t="str">
        <f t="shared" si="174"/>
        <v>04</v>
      </c>
    </row>
    <row r="1743" spans="1:9" ht="25.5">
      <c r="A1743" t="str">
        <f t="shared" si="168"/>
        <v>1.2.2.9.5.00.00 - (-) Redução ao Valor Recuperável de Investimentos 
 - Inter OFSS - Município</v>
      </c>
      <c r="B1743" s="3" t="s">
        <v>2361</v>
      </c>
      <c r="C1743" s="4">
        <v>0</v>
      </c>
      <c r="D1743" s="1"/>
      <c r="E1743" s="1">
        <f t="shared" si="175"/>
        <v>0</v>
      </c>
      <c r="F1743" s="1">
        <f t="shared" si="176"/>
        <v>0</v>
      </c>
      <c r="G1743" s="7"/>
      <c r="H1743" t="b">
        <f t="shared" si="173"/>
        <v>1</v>
      </c>
      <c r="I1743" t="str">
        <f t="shared" si="174"/>
        <v>00</v>
      </c>
    </row>
    <row r="1744" spans="1:9" ht="25.5">
      <c r="A1744" t="str">
        <f t="shared" si="168"/>
        <v>1.2.2.9.5.01.00 - (-) Redução ao Valor Recuperável de Investimentos 
 - Participações Permanentes</v>
      </c>
      <c r="B1744" s="5" t="s">
        <v>2362</v>
      </c>
      <c r="C1744" s="6"/>
      <c r="D1744" s="1"/>
      <c r="E1744" s="1">
        <f t="shared" si="175"/>
        <v>0</v>
      </c>
      <c r="F1744" s="1">
        <f t="shared" si="176"/>
        <v>0</v>
      </c>
      <c r="G1744" s="7"/>
      <c r="H1744" t="b">
        <f t="shared" si="173"/>
        <v>1</v>
      </c>
      <c r="I1744" t="str">
        <f t="shared" si="174"/>
        <v>01</v>
      </c>
    </row>
    <row r="1745" spans="1:9" ht="25.5">
      <c r="A1745" t="str">
        <f t="shared" si="168"/>
        <v>1.2.2.9.5.04.00 - (-) Redução ao Valor Recuperável de Investimentos 
 - Demais Investimentos Permanentes</v>
      </c>
      <c r="B1745" s="3" t="s">
        <v>2363</v>
      </c>
      <c r="C1745" s="4"/>
      <c r="D1745" s="1"/>
      <c r="E1745" s="1">
        <f t="shared" si="175"/>
        <v>0</v>
      </c>
      <c r="F1745" s="1">
        <f t="shared" si="176"/>
        <v>0</v>
      </c>
      <c r="G1745" s="7"/>
      <c r="H1745" t="b">
        <f t="shared" si="173"/>
        <v>1</v>
      </c>
      <c r="I1745" t="str">
        <f t="shared" si="174"/>
        <v>04</v>
      </c>
    </row>
    <row r="1746" spans="1:9">
      <c r="A1746" t="str">
        <f t="shared" si="168"/>
        <v>1.2.3.0.0.00.00 - Imobilizado</v>
      </c>
      <c r="B1746" s="5" t="s">
        <v>2364</v>
      </c>
      <c r="C1746" s="6">
        <v>1142712857006.55</v>
      </c>
      <c r="D1746" s="1"/>
      <c r="E1746" s="1">
        <f>E1747+E1749-E1751-E1759</f>
        <v>0</v>
      </c>
      <c r="F1746" s="1">
        <f>F1747+F1749-F1751-F1759</f>
        <v>1142712857006.55</v>
      </c>
      <c r="G1746" s="7"/>
      <c r="H1746" t="b">
        <f t="shared" si="173"/>
        <v>1</v>
      </c>
      <c r="I1746" t="str">
        <f t="shared" si="174"/>
        <v>00</v>
      </c>
    </row>
    <row r="1747" spans="1:9">
      <c r="A1747" t="str">
        <f t="shared" si="168"/>
        <v>1.2.3.1.0.00.00 - Bens Moveis</v>
      </c>
      <c r="B1747" s="3" t="s">
        <v>2365</v>
      </c>
      <c r="C1747" s="4">
        <v>109949352977.78999</v>
      </c>
      <c r="D1747" s="1"/>
      <c r="E1747" s="1">
        <f>E1748</f>
        <v>0</v>
      </c>
      <c r="F1747" s="1">
        <f>F1748</f>
        <v>109949352977.78999</v>
      </c>
      <c r="G1747" s="7"/>
      <c r="H1747" t="b">
        <f t="shared" si="173"/>
        <v>1</v>
      </c>
      <c r="I1747" t="str">
        <f t="shared" si="174"/>
        <v>00</v>
      </c>
    </row>
    <row r="1748" spans="1:9">
      <c r="A1748" t="str">
        <f t="shared" ref="A1748:A1811" si="177">TRIM(B1748)</f>
        <v>1.2.3.1.1.00.00 - Bens Móveis - Consolidação</v>
      </c>
      <c r="B1748" s="5" t="s">
        <v>2366</v>
      </c>
      <c r="C1748" s="6">
        <v>109949352977.78999</v>
      </c>
      <c r="D1748" s="1"/>
      <c r="E1748" s="1">
        <f>SUMIF(A1748:B1748,"*intra*",C1748:D1748)+SUMIF(A1748:B1748,"*inter*",C1748:D1748)</f>
        <v>0</v>
      </c>
      <c r="F1748" s="1">
        <f>SUMIF(A1748:B1748,"*consolidação*",C1748:D1748)</f>
        <v>109949352977.78999</v>
      </c>
      <c r="G1748" s="7"/>
      <c r="H1748" t="b">
        <f t="shared" si="173"/>
        <v>1</v>
      </c>
      <c r="I1748" t="str">
        <f t="shared" si="174"/>
        <v>00</v>
      </c>
    </row>
    <row r="1749" spans="1:9">
      <c r="A1749" t="str">
        <f t="shared" si="177"/>
        <v>1.2.3.2.0.00.00 - Bens Imóveis</v>
      </c>
      <c r="B1749" s="3" t="s">
        <v>2367</v>
      </c>
      <c r="C1749" s="4">
        <v>1054216281082.42</v>
      </c>
      <c r="D1749" s="1"/>
      <c r="E1749" s="1">
        <f>E1750</f>
        <v>0</v>
      </c>
      <c r="F1749" s="1">
        <f>F1750</f>
        <v>1054216281082.42</v>
      </c>
      <c r="G1749" s="7"/>
      <c r="H1749" t="b">
        <f t="shared" si="173"/>
        <v>1</v>
      </c>
      <c r="I1749" t="str">
        <f t="shared" si="174"/>
        <v>00</v>
      </c>
    </row>
    <row r="1750" spans="1:9">
      <c r="A1750" t="str">
        <f t="shared" si="177"/>
        <v>1.2.3.2.1.00.00 - Bens Imóveis - Consolidação</v>
      </c>
      <c r="B1750" s="5" t="s">
        <v>2368</v>
      </c>
      <c r="C1750" s="6">
        <v>1054216281082.42</v>
      </c>
      <c r="D1750" s="1"/>
      <c r="E1750" s="1">
        <f>SUMIF(A1750:B1750,"*intra*",C1750:D1750)+SUMIF(A1750:B1750,"*inter*",C1750:D1750)</f>
        <v>0</v>
      </c>
      <c r="F1750" s="1">
        <f>SUMIF(A1750:B1750,"*consolidação*",C1750:D1750)</f>
        <v>1054216281082.42</v>
      </c>
      <c r="G1750" s="7"/>
      <c r="H1750" t="b">
        <f t="shared" si="173"/>
        <v>1</v>
      </c>
      <c r="I1750" t="str">
        <f t="shared" si="174"/>
        <v>00</v>
      </c>
    </row>
    <row r="1751" spans="1:9">
      <c r="A1751" t="str">
        <f t="shared" si="177"/>
        <v>1.2.3.8.0.00.00 - (-) Depreciação, Exaustão e Amortização Acumuladas</v>
      </c>
      <c r="B1751" s="3" t="s">
        <v>2369</v>
      </c>
      <c r="C1751" s="4">
        <v>21204070946.740002</v>
      </c>
      <c r="D1751" s="1"/>
      <c r="E1751" s="1">
        <f>E1752</f>
        <v>0</v>
      </c>
      <c r="F1751" s="1">
        <f>F1752</f>
        <v>21204070946.740002</v>
      </c>
      <c r="G1751" s="7"/>
      <c r="H1751" t="b">
        <f t="shared" si="173"/>
        <v>1</v>
      </c>
      <c r="I1751" t="str">
        <f t="shared" si="174"/>
        <v>00</v>
      </c>
    </row>
    <row r="1752" spans="1:9" ht="25.5">
      <c r="A1752" t="str">
        <f t="shared" si="177"/>
        <v>1.2.3.8.1.00.00 - (-) Depreciação, Exaustão e Amortização Acumuladas 
 - Consolidação</v>
      </c>
      <c r="B1752" s="5" t="s">
        <v>2370</v>
      </c>
      <c r="C1752" s="6">
        <v>21204070946.740002</v>
      </c>
      <c r="D1752" s="1"/>
      <c r="E1752" s="1">
        <f t="shared" ref="E1752:E1758" si="178">SUMIF(A1752:B1752,"*intra*",C1752:D1752)+SUMIF(A1752:B1752,"*inter*",C1752:D1752)</f>
        <v>0</v>
      </c>
      <c r="F1752" s="1">
        <f t="shared" ref="F1752:F1758" si="179">SUMIF(A1752:B1752,"*consolidação*",C1752:D1752)</f>
        <v>21204070946.740002</v>
      </c>
      <c r="G1752" s="7"/>
      <c r="H1752" t="b">
        <f t="shared" si="173"/>
        <v>1</v>
      </c>
      <c r="I1752" t="str">
        <f t="shared" si="174"/>
        <v>00</v>
      </c>
    </row>
    <row r="1753" spans="1:9">
      <c r="A1753" t="str">
        <f t="shared" si="177"/>
        <v>1.2.3.8.1.01.00 - (-) Depreciação Acumulada - Bens Móveis</v>
      </c>
      <c r="B1753" s="3" t="s">
        <v>2371</v>
      </c>
      <c r="C1753" s="4">
        <v>16907994626.040001</v>
      </c>
      <c r="D1753" s="1"/>
      <c r="E1753" s="1">
        <f t="shared" si="178"/>
        <v>0</v>
      </c>
      <c r="F1753" s="1">
        <f t="shared" si="179"/>
        <v>0</v>
      </c>
      <c r="G1753" s="7"/>
      <c r="H1753" t="b">
        <f t="shared" si="173"/>
        <v>1</v>
      </c>
      <c r="I1753" t="str">
        <f t="shared" si="174"/>
        <v>01</v>
      </c>
    </row>
    <row r="1754" spans="1:9">
      <c r="A1754" t="str">
        <f t="shared" si="177"/>
        <v>1.2.3.8.1.02.00 - (-) Depreciação Acumulada - Bens Imóveis</v>
      </c>
      <c r="B1754" s="5" t="s">
        <v>2372</v>
      </c>
      <c r="C1754" s="6">
        <v>4199768370.9200001</v>
      </c>
      <c r="D1754" s="1"/>
      <c r="E1754" s="1">
        <f t="shared" si="178"/>
        <v>0</v>
      </c>
      <c r="F1754" s="1">
        <f t="shared" si="179"/>
        <v>0</v>
      </c>
      <c r="G1754" s="7"/>
      <c r="H1754" t="b">
        <f t="shared" si="173"/>
        <v>1</v>
      </c>
      <c r="I1754" t="str">
        <f t="shared" si="174"/>
        <v>02</v>
      </c>
    </row>
    <row r="1755" spans="1:9">
      <c r="A1755" t="str">
        <f t="shared" si="177"/>
        <v>1.2.3.8.1.03.00 - (-) Exaustão Acumulada - Bens Móveis</v>
      </c>
      <c r="B1755" s="3" t="s">
        <v>2373</v>
      </c>
      <c r="C1755" s="4"/>
      <c r="D1755" s="1"/>
      <c r="E1755" s="1">
        <f t="shared" si="178"/>
        <v>0</v>
      </c>
      <c r="F1755" s="1">
        <f t="shared" si="179"/>
        <v>0</v>
      </c>
      <c r="G1755" s="7"/>
      <c r="H1755" t="b">
        <f t="shared" si="173"/>
        <v>1</v>
      </c>
      <c r="I1755" t="str">
        <f t="shared" si="174"/>
        <v>03</v>
      </c>
    </row>
    <row r="1756" spans="1:9">
      <c r="A1756" t="str">
        <f t="shared" si="177"/>
        <v>1.2.3.8.1.04.00 - (-) Exaustão Acumulada - Bens Imóveis</v>
      </c>
      <c r="B1756" s="5" t="s">
        <v>2374</v>
      </c>
      <c r="C1756" s="6"/>
      <c r="D1756" s="1"/>
      <c r="E1756" s="1">
        <f t="shared" si="178"/>
        <v>0</v>
      </c>
      <c r="F1756" s="1">
        <f t="shared" si="179"/>
        <v>0</v>
      </c>
      <c r="G1756" s="7"/>
      <c r="H1756" t="b">
        <f t="shared" si="173"/>
        <v>1</v>
      </c>
      <c r="I1756" t="str">
        <f t="shared" si="174"/>
        <v>04</v>
      </c>
    </row>
    <row r="1757" spans="1:9">
      <c r="A1757" t="str">
        <f t="shared" si="177"/>
        <v>1.2.3.8.1.05.00 - (-) Amortização Acumulada - Bens Móveis</v>
      </c>
      <c r="B1757" s="3" t="s">
        <v>2375</v>
      </c>
      <c r="C1757" s="4"/>
      <c r="D1757" s="1"/>
      <c r="E1757" s="1">
        <f t="shared" si="178"/>
        <v>0</v>
      </c>
      <c r="F1757" s="1">
        <f t="shared" si="179"/>
        <v>0</v>
      </c>
      <c r="G1757" s="7"/>
      <c r="H1757" t="b">
        <f t="shared" si="173"/>
        <v>1</v>
      </c>
      <c r="I1757" t="str">
        <f t="shared" si="174"/>
        <v>05</v>
      </c>
    </row>
    <row r="1758" spans="1:9">
      <c r="A1758" t="str">
        <f t="shared" si="177"/>
        <v>1.2.3.8.1.06.00 - (-) Amortização Acumulada - Bens Imóveis</v>
      </c>
      <c r="B1758" s="5" t="s">
        <v>2376</v>
      </c>
      <c r="C1758" s="6">
        <v>96307949.780000001</v>
      </c>
      <c r="D1758" s="1"/>
      <c r="E1758" s="1">
        <f t="shared" si="178"/>
        <v>0</v>
      </c>
      <c r="F1758" s="1">
        <f t="shared" si="179"/>
        <v>0</v>
      </c>
      <c r="G1758" s="7"/>
      <c r="H1758" t="b">
        <f t="shared" si="173"/>
        <v>1</v>
      </c>
      <c r="I1758" t="str">
        <f t="shared" si="174"/>
        <v>06</v>
      </c>
    </row>
    <row r="1759" spans="1:9">
      <c r="A1759" t="str">
        <f t="shared" si="177"/>
        <v>1.2.3.9.0.00.00 - (-) Redução ao Valor Recuperável de Imobilizado</v>
      </c>
      <c r="B1759" s="3" t="s">
        <v>2377</v>
      </c>
      <c r="C1759" s="4">
        <v>248706106.91999999</v>
      </c>
      <c r="D1759" s="1"/>
      <c r="E1759" s="1">
        <f>E1760</f>
        <v>0</v>
      </c>
      <c r="F1759" s="1">
        <f>F1760</f>
        <v>248706106.91999999</v>
      </c>
      <c r="G1759" s="7"/>
      <c r="H1759" t="b">
        <f t="shared" si="173"/>
        <v>1</v>
      </c>
      <c r="I1759" t="str">
        <f t="shared" si="174"/>
        <v>00</v>
      </c>
    </row>
    <row r="1760" spans="1:9" ht="25.5">
      <c r="A1760" t="str">
        <f t="shared" si="177"/>
        <v>1.2.3.9.1.00.00 - (-) Redução ao Valor Recuperável de Imobilizado - 
 Consolidação</v>
      </c>
      <c r="B1760" s="5" t="s">
        <v>2378</v>
      </c>
      <c r="C1760" s="6">
        <v>248706106.91999999</v>
      </c>
      <c r="D1760" s="1"/>
      <c r="E1760" s="1">
        <f>SUMIF(A1760:B1760,"*intra*",C1760:D1760)+SUMIF(A1760:B1760,"*inter*",C1760:D1760)</f>
        <v>0</v>
      </c>
      <c r="F1760" s="1">
        <f>SUMIF(A1760:B1760,"*consolidação*",C1760:D1760)</f>
        <v>248706106.91999999</v>
      </c>
      <c r="G1760" s="8"/>
      <c r="H1760" t="b">
        <f t="shared" si="173"/>
        <v>1</v>
      </c>
      <c r="I1760" t="str">
        <f t="shared" si="174"/>
        <v>00</v>
      </c>
    </row>
    <row r="1761" spans="1:9" ht="25.5">
      <c r="A1761" t="str">
        <f t="shared" si="177"/>
        <v>1.2.3.9.1.01.00 - (-) Redução ao Valor Recuperável de Imobilizado - 
 Bens Moveis</v>
      </c>
      <c r="B1761" s="3" t="s">
        <v>2379</v>
      </c>
      <c r="C1761" s="4">
        <v>248706106.91999999</v>
      </c>
      <c r="D1761" s="1"/>
      <c r="E1761" s="1">
        <f>SUMIF(A1761:B1761,"*intra*",C1761:D1761)+SUMIF(A1761:B1761,"*inter*",C1761:D1761)</f>
        <v>0</v>
      </c>
      <c r="F1761" s="1">
        <f>SUMIF(A1761:B1761,"*consolidação*",C1761:D1761)</f>
        <v>0</v>
      </c>
      <c r="G1761" s="7"/>
      <c r="H1761" t="b">
        <f t="shared" si="173"/>
        <v>1</v>
      </c>
      <c r="I1761" t="str">
        <f t="shared" si="174"/>
        <v>01</v>
      </c>
    </row>
    <row r="1762" spans="1:9" ht="25.5">
      <c r="A1762" t="str">
        <f t="shared" si="177"/>
        <v>1.2.3.9.1.02.00 - (-) Redução ao Valor Recuperável de Imobilizado - 
 Bens Imóveis</v>
      </c>
      <c r="B1762" s="5" t="s">
        <v>2380</v>
      </c>
      <c r="C1762" s="6"/>
      <c r="D1762" s="1"/>
      <c r="E1762" s="1">
        <f>SUMIF(A1762:B1762,"*intra*",C1762:D1762)+SUMIF(A1762:B1762,"*inter*",C1762:D1762)</f>
        <v>0</v>
      </c>
      <c r="F1762" s="1">
        <f>SUMIF(A1762:B1762,"*consolidação*",C1762:D1762)</f>
        <v>0</v>
      </c>
      <c r="G1762" s="7"/>
      <c r="H1762" t="b">
        <f t="shared" si="173"/>
        <v>1</v>
      </c>
      <c r="I1762" t="str">
        <f t="shared" si="174"/>
        <v>02</v>
      </c>
    </row>
    <row r="1763" spans="1:9">
      <c r="A1763" t="str">
        <f t="shared" si="177"/>
        <v>1.2.4.0.0.00.00 - Intangível</v>
      </c>
      <c r="B1763" s="3" t="s">
        <v>2381</v>
      </c>
      <c r="C1763" s="4">
        <v>4472395081.5900002</v>
      </c>
      <c r="D1763" s="1"/>
      <c r="E1763" s="1">
        <f>E1764+E1766+E1768-E1770-E1775</f>
        <v>0</v>
      </c>
      <c r="F1763" s="1">
        <f>F1764+F1766+F1768-F1770-F1775</f>
        <v>4472395081.5900002</v>
      </c>
      <c r="G1763" s="7"/>
      <c r="H1763" t="b">
        <f t="shared" si="173"/>
        <v>1</v>
      </c>
      <c r="I1763" t="str">
        <f t="shared" si="174"/>
        <v>00</v>
      </c>
    </row>
    <row r="1764" spans="1:9">
      <c r="A1764" t="str">
        <f t="shared" si="177"/>
        <v>1.2.4.1.0.00.00 - Softwares</v>
      </c>
      <c r="B1764" s="5" t="s">
        <v>2382</v>
      </c>
      <c r="C1764" s="6">
        <v>4021264281.6100001</v>
      </c>
      <c r="D1764" s="1"/>
      <c r="E1764" s="1">
        <f>E1765</f>
        <v>0</v>
      </c>
      <c r="F1764" s="1">
        <f>F1765</f>
        <v>4021264281.6100001</v>
      </c>
      <c r="G1764" s="7"/>
      <c r="H1764" t="b">
        <f t="shared" si="173"/>
        <v>1</v>
      </c>
      <c r="I1764" t="str">
        <f t="shared" si="174"/>
        <v>00</v>
      </c>
    </row>
    <row r="1765" spans="1:9">
      <c r="A1765" t="str">
        <f t="shared" si="177"/>
        <v>1.2.4.1.1.00.00 - Softwares - Consolidação</v>
      </c>
      <c r="B1765" s="3" t="s">
        <v>2383</v>
      </c>
      <c r="C1765" s="4">
        <v>4021264281.6100001</v>
      </c>
      <c r="D1765" s="1"/>
      <c r="E1765" s="1">
        <f>SUMIF(A1765:B1765,"*intra*",C1765:D1765)+SUMIF(A1765:B1765,"*inter*",C1765:D1765)</f>
        <v>0</v>
      </c>
      <c r="F1765" s="1">
        <f>SUMIF(A1765:B1765,"*consolidação*",C1765:D1765)</f>
        <v>4021264281.6100001</v>
      </c>
      <c r="G1765" s="7"/>
      <c r="H1765" t="b">
        <f t="shared" si="173"/>
        <v>1</v>
      </c>
      <c r="I1765" t="str">
        <f t="shared" si="174"/>
        <v>00</v>
      </c>
    </row>
    <row r="1766" spans="1:9">
      <c r="A1766" t="str">
        <f t="shared" si="177"/>
        <v>1.2.4.2.0.00.00 - Marcas, Direitos e Patentes Industriais</v>
      </c>
      <c r="B1766" s="5" t="s">
        <v>2384</v>
      </c>
      <c r="C1766" s="6">
        <v>963050394.27999997</v>
      </c>
      <c r="D1766" s="1"/>
      <c r="E1766" s="1">
        <f>E1767</f>
        <v>0</v>
      </c>
      <c r="F1766" s="1">
        <f>F1767</f>
        <v>963050394.27999997</v>
      </c>
      <c r="G1766" s="7"/>
      <c r="H1766" t="b">
        <f t="shared" si="173"/>
        <v>1</v>
      </c>
      <c r="I1766" t="str">
        <f t="shared" si="174"/>
        <v>00</v>
      </c>
    </row>
    <row r="1767" spans="1:9" ht="25.5">
      <c r="A1767" t="str">
        <f t="shared" si="177"/>
        <v>1.2.4.2.1.00.00 - Marcas, Direitos e Patentes Industriais - 
 Consolidação</v>
      </c>
      <c r="B1767" s="3" t="s">
        <v>2385</v>
      </c>
      <c r="C1767" s="4">
        <v>963050394.27999997</v>
      </c>
      <c r="D1767" s="1"/>
      <c r="E1767" s="1">
        <f>SUMIF(A1767:B1767,"*intra*",C1767:D1767)+SUMIF(A1767:B1767,"*inter*",C1767:D1767)</f>
        <v>0</v>
      </c>
      <c r="F1767" s="1">
        <f>SUMIF(A1767:B1767,"*consolidação*",C1767:D1767)</f>
        <v>963050394.27999997</v>
      </c>
      <c r="G1767" s="7"/>
      <c r="H1767" t="b">
        <f t="shared" si="173"/>
        <v>1</v>
      </c>
      <c r="I1767" t="str">
        <f t="shared" si="174"/>
        <v>00</v>
      </c>
    </row>
    <row r="1768" spans="1:9">
      <c r="A1768" t="str">
        <f t="shared" si="177"/>
        <v>1.2.4.3.0.00.00 - Direito de Uso de Imóveis</v>
      </c>
      <c r="B1768" s="5" t="s">
        <v>2386</v>
      </c>
      <c r="C1768" s="6">
        <v>5191762.95</v>
      </c>
      <c r="D1768" s="1"/>
      <c r="E1768" s="1">
        <f>E1769</f>
        <v>0</v>
      </c>
      <c r="F1768" s="1">
        <f>F1769</f>
        <v>5191762.95</v>
      </c>
      <c r="G1768" s="7"/>
      <c r="H1768" t="b">
        <f t="shared" si="173"/>
        <v>1</v>
      </c>
      <c r="I1768" t="str">
        <f t="shared" si="174"/>
        <v>00</v>
      </c>
    </row>
    <row r="1769" spans="1:9">
      <c r="A1769" t="str">
        <f t="shared" si="177"/>
        <v>1.2.4.3.1.00.00 - Direito de Uso de Imóveis - Consolidação</v>
      </c>
      <c r="B1769" s="3" t="s">
        <v>2387</v>
      </c>
      <c r="C1769" s="4">
        <v>5191762.95</v>
      </c>
      <c r="D1769" s="1"/>
      <c r="E1769" s="1">
        <f>SUMIF(A1769:B1769,"*intra*",C1769:D1769)+SUMIF(A1769:B1769,"*inter*",C1769:D1769)</f>
        <v>0</v>
      </c>
      <c r="F1769" s="1">
        <f>SUMIF(A1769:B1769,"*consolidação*",C1769:D1769)</f>
        <v>5191762.95</v>
      </c>
      <c r="G1769" s="7"/>
      <c r="H1769" t="b">
        <f t="shared" si="173"/>
        <v>1</v>
      </c>
      <c r="I1769" t="str">
        <f t="shared" si="174"/>
        <v>00</v>
      </c>
    </row>
    <row r="1770" spans="1:9">
      <c r="A1770" t="str">
        <f t="shared" si="177"/>
        <v>1.2.4.8.0.00.00 - (-) Amortização Acumulada</v>
      </c>
      <c r="B1770" s="5" t="s">
        <v>2388</v>
      </c>
      <c r="C1770" s="6">
        <v>515879063.99000001</v>
      </c>
      <c r="D1770" s="1"/>
      <c r="E1770" s="1">
        <f>E1771</f>
        <v>0</v>
      </c>
      <c r="F1770" s="1">
        <f>F1771</f>
        <v>515879063.99000001</v>
      </c>
      <c r="G1770" s="7"/>
      <c r="H1770" t="b">
        <f t="shared" si="173"/>
        <v>1</v>
      </c>
      <c r="I1770" t="str">
        <f t="shared" si="174"/>
        <v>00</v>
      </c>
    </row>
    <row r="1771" spans="1:9">
      <c r="A1771" t="str">
        <f t="shared" si="177"/>
        <v>1.2.4.8.1.00.00 - (-) Amortização Acumulada - Consolidação</v>
      </c>
      <c r="B1771" s="3" t="s">
        <v>2389</v>
      </c>
      <c r="C1771" s="4">
        <v>515879063.99000001</v>
      </c>
      <c r="D1771" s="1"/>
      <c r="E1771" s="1">
        <f>SUMIF(A1771:B1771,"*intra*",C1771:D1771)+SUMIF(A1771:B1771,"*inter*",C1771:D1771)</f>
        <v>0</v>
      </c>
      <c r="F1771" s="1">
        <f>SUMIF(A1771:B1771,"*consolidação*",C1771:D1771)</f>
        <v>515879063.99000001</v>
      </c>
      <c r="G1771" s="7"/>
      <c r="H1771" t="b">
        <f t="shared" si="173"/>
        <v>1</v>
      </c>
      <c r="I1771" t="str">
        <f t="shared" si="174"/>
        <v>00</v>
      </c>
    </row>
    <row r="1772" spans="1:9">
      <c r="A1772" t="str">
        <f t="shared" si="177"/>
        <v>1.2.4.8.1.01.00 - (-) Amortização Acumulada - Softwares</v>
      </c>
      <c r="B1772" s="5" t="s">
        <v>2390</v>
      </c>
      <c r="C1772" s="6">
        <v>427601135.54000002</v>
      </c>
      <c r="D1772" s="1"/>
      <c r="E1772" s="1">
        <f>SUMIF(A1772:B1772,"*intra*",C1772:D1772)+SUMIF(A1772:B1772,"*inter*",C1772:D1772)</f>
        <v>0</v>
      </c>
      <c r="F1772" s="1">
        <f>SUMIF(A1772:B1772,"*consolidação*",C1772:D1772)</f>
        <v>0</v>
      </c>
      <c r="G1772" s="7"/>
      <c r="H1772" t="b">
        <f t="shared" si="173"/>
        <v>1</v>
      </c>
      <c r="I1772" t="str">
        <f t="shared" si="174"/>
        <v>01</v>
      </c>
    </row>
    <row r="1773" spans="1:9" ht="25.5">
      <c r="A1773" t="str">
        <f t="shared" si="177"/>
        <v>1.2.4.8.1.02.00 - (-) Amortização Acumulada - Marcas, Direitos e 
 Patentes</v>
      </c>
      <c r="B1773" s="3" t="s">
        <v>2391</v>
      </c>
      <c r="C1773" s="4">
        <v>88277928.450000003</v>
      </c>
      <c r="D1773" s="1"/>
      <c r="E1773" s="1">
        <f>SUMIF(A1773:B1773,"*intra*",C1773:D1773)+SUMIF(A1773:B1773,"*inter*",C1773:D1773)</f>
        <v>0</v>
      </c>
      <c r="F1773" s="1">
        <f>SUMIF(A1773:B1773,"*consolidação*",C1773:D1773)</f>
        <v>0</v>
      </c>
      <c r="G1773" s="7"/>
      <c r="H1773" t="b">
        <f t="shared" si="173"/>
        <v>1</v>
      </c>
      <c r="I1773" t="str">
        <f t="shared" si="174"/>
        <v>02</v>
      </c>
    </row>
    <row r="1774" spans="1:9" ht="25.5">
      <c r="A1774" t="str">
        <f t="shared" si="177"/>
        <v>1.2.4.8.1.03.00 - (-) Amortização Acumulada - Direito de Uso de 
 Imóveis</v>
      </c>
      <c r="B1774" s="5" t="s">
        <v>2392</v>
      </c>
      <c r="C1774" s="6"/>
      <c r="D1774" s="1"/>
      <c r="E1774" s="1">
        <f>SUMIF(A1774:B1774,"*intra*",C1774:D1774)+SUMIF(A1774:B1774,"*inter*",C1774:D1774)</f>
        <v>0</v>
      </c>
      <c r="F1774" s="1">
        <f>SUMIF(A1774:B1774,"*consolidação*",C1774:D1774)</f>
        <v>0</v>
      </c>
      <c r="G1774" s="7"/>
      <c r="H1774" t="b">
        <f t="shared" si="173"/>
        <v>1</v>
      </c>
      <c r="I1774" t="str">
        <f t="shared" si="174"/>
        <v>03</v>
      </c>
    </row>
    <row r="1775" spans="1:9">
      <c r="A1775" t="str">
        <f t="shared" si="177"/>
        <v>1.2.4.9.0.00.00 - (-) Redução ao Valor Recuperável de Intangível</v>
      </c>
      <c r="B1775" s="3" t="s">
        <v>2393</v>
      </c>
      <c r="C1775" s="4">
        <v>1232293.26</v>
      </c>
      <c r="D1775" s="1"/>
      <c r="E1775" s="1">
        <f>E1776</f>
        <v>0</v>
      </c>
      <c r="F1775" s="1">
        <f>F1776</f>
        <v>1232293.26</v>
      </c>
      <c r="G1775" s="7"/>
      <c r="H1775" t="b">
        <f t="shared" ref="H1775:H1838" si="180">IF(I1775="00",C1775=E1775+F1775,TRUE)</f>
        <v>1</v>
      </c>
      <c r="I1775" t="str">
        <f t="shared" si="174"/>
        <v>00</v>
      </c>
    </row>
    <row r="1776" spans="1:9" ht="25.5">
      <c r="A1776" t="str">
        <f t="shared" si="177"/>
        <v>1.2.4.9.1.00.00 - (-) Redução ao Valor Recuperável de Intangível - 
 Consolidação</v>
      </c>
      <c r="B1776" s="5" t="s">
        <v>2394</v>
      </c>
      <c r="C1776" s="6">
        <v>1232293.26</v>
      </c>
      <c r="D1776" s="1"/>
      <c r="E1776" s="1">
        <f>SUMIF(A1776:B1776,"*intra*",C1776:D1776)+SUMIF(A1776:B1776,"*inter*",C1776:D1776)</f>
        <v>0</v>
      </c>
      <c r="F1776" s="1">
        <f>SUMIF(A1776:B1776,"*consolidação*",C1776:D1776)</f>
        <v>1232293.26</v>
      </c>
      <c r="G1776" s="7"/>
      <c r="H1776" t="b">
        <f t="shared" si="180"/>
        <v>1</v>
      </c>
      <c r="I1776" t="str">
        <f t="shared" ref="I1776:I1839" si="181">MID(A1776,11,2)</f>
        <v>00</v>
      </c>
    </row>
    <row r="1777" spans="1:9" ht="25.5">
      <c r="A1777" t="str">
        <f t="shared" si="177"/>
        <v>1.2.4.9.1.01.00 - (-) Redução ao Valor Recuperável de Intangível - 
 Softwares</v>
      </c>
      <c r="B1777" s="3" t="s">
        <v>2395</v>
      </c>
      <c r="C1777" s="4">
        <v>1232293.26</v>
      </c>
      <c r="D1777" s="1"/>
      <c r="E1777" s="1">
        <f>SUMIF(A1777:B1777,"*intra*",C1777:D1777)+SUMIF(A1777:B1777,"*inter*",C1777:D1777)</f>
        <v>0</v>
      </c>
      <c r="F1777" s="1">
        <f>SUMIF(A1777:B1777,"*consolidação*",C1777:D1777)</f>
        <v>0</v>
      </c>
      <c r="G1777" s="7"/>
      <c r="H1777" t="b">
        <f t="shared" si="180"/>
        <v>1</v>
      </c>
      <c r="I1777" t="str">
        <f t="shared" si="181"/>
        <v>01</v>
      </c>
    </row>
    <row r="1778" spans="1:9" ht="25.5">
      <c r="A1778" t="str">
        <f t="shared" si="177"/>
        <v>1.2.4.9.1.02.00 - (-) Redução ao Valor Recuperável de Intangível - 
 Marcas, Direitos e Patentes</v>
      </c>
      <c r="B1778" s="5" t="s">
        <v>2396</v>
      </c>
      <c r="C1778" s="6"/>
      <c r="D1778" s="1"/>
      <c r="E1778" s="1">
        <f>SUMIF(A1778:B1778,"*intra*",C1778:D1778)+SUMIF(A1778:B1778,"*inter*",C1778:D1778)</f>
        <v>0</v>
      </c>
      <c r="F1778" s="1">
        <f>SUMIF(A1778:B1778,"*consolidação*",C1778:D1778)</f>
        <v>0</v>
      </c>
      <c r="G1778" s="7"/>
      <c r="H1778" t="b">
        <f t="shared" si="180"/>
        <v>1</v>
      </c>
      <c r="I1778" t="str">
        <f t="shared" si="181"/>
        <v>02</v>
      </c>
    </row>
    <row r="1779" spans="1:9" ht="25.5">
      <c r="A1779" t="str">
        <f t="shared" si="177"/>
        <v>1.2.4.9.1.03.00 - (-) Redução ao Valor Recuperável de Intangível - 
 Direito de Uso</v>
      </c>
      <c r="B1779" s="3" t="s">
        <v>2397</v>
      </c>
      <c r="C1779" s="4"/>
      <c r="D1779" s="1"/>
      <c r="E1779" s="1">
        <f>SUMIF(A1779:B1779,"*intra*",C1779:D1779)+SUMIF(A1779:B1779,"*inter*",C1779:D1779)</f>
        <v>0</v>
      </c>
      <c r="F1779" s="1">
        <f>SUMIF(A1779:B1779,"*consolidação*",C1779:D1779)</f>
        <v>0</v>
      </c>
      <c r="G1779" s="7"/>
      <c r="H1779" t="b">
        <f t="shared" si="180"/>
        <v>1</v>
      </c>
      <c r="I1779" t="str">
        <f t="shared" si="181"/>
        <v>03</v>
      </c>
    </row>
    <row r="1780" spans="1:9">
      <c r="A1780" t="str">
        <f t="shared" si="177"/>
        <v>1.2.5.0.0.00.00 - Diferido</v>
      </c>
      <c r="B1780" s="5" t="s">
        <v>2398</v>
      </c>
      <c r="C1780" s="6">
        <v>4840338.63</v>
      </c>
      <c r="D1780" s="1"/>
      <c r="E1780" s="1">
        <f>E1783+E1781+E1785</f>
        <v>0</v>
      </c>
      <c r="F1780" s="1">
        <f>F1783+F1781-F1785</f>
        <v>4840338.6299999952</v>
      </c>
      <c r="G1780" s="8"/>
      <c r="H1780" t="b">
        <f>IF(I1780="00",C1780=E1780+F1780,TRUE)</f>
        <v>1</v>
      </c>
      <c r="I1780" t="str">
        <f t="shared" si="181"/>
        <v>00</v>
      </c>
    </row>
    <row r="1781" spans="1:9">
      <c r="A1781" t="str">
        <f t="shared" si="177"/>
        <v>1.2.5.1.0.00.00 - Gastos de Implantação e Pré-Operacionais</v>
      </c>
      <c r="B1781" s="3" t="s">
        <v>2399</v>
      </c>
      <c r="C1781" s="4">
        <v>255028533.21000001</v>
      </c>
      <c r="D1781" s="1"/>
      <c r="E1781" s="1">
        <f>E1782</f>
        <v>0</v>
      </c>
      <c r="F1781" s="1">
        <f>F1782</f>
        <v>255028533.21000001</v>
      </c>
      <c r="G1781" s="7"/>
      <c r="H1781" t="b">
        <f t="shared" si="180"/>
        <v>1</v>
      </c>
      <c r="I1781" t="str">
        <f t="shared" si="181"/>
        <v>00</v>
      </c>
    </row>
    <row r="1782" spans="1:9" ht="25.5">
      <c r="A1782" t="str">
        <f t="shared" si="177"/>
        <v>1.2.5.1.1.00.00 - Gastos de Implantação e Pré-Operacionais - 
 Consolidação</v>
      </c>
      <c r="B1782" s="5" t="s">
        <v>2400</v>
      </c>
      <c r="C1782" s="6">
        <v>255028533.21000001</v>
      </c>
      <c r="D1782" s="1"/>
      <c r="E1782" s="1">
        <f>SUMIF(A1782:B1782,"*intra*",C1782:D1782)+SUMIF(A1782:B1782,"*inter*",C1782:D1782)</f>
        <v>0</v>
      </c>
      <c r="F1782" s="1">
        <f>SUMIF(A1782:B1782,"*consolidação*",C1782:D1782)</f>
        <v>255028533.21000001</v>
      </c>
      <c r="G1782" s="7"/>
      <c r="H1782" t="b">
        <f t="shared" si="180"/>
        <v>1</v>
      </c>
      <c r="I1782" t="str">
        <f t="shared" si="181"/>
        <v>00</v>
      </c>
    </row>
    <row r="1783" spans="1:9">
      <c r="A1783" t="str">
        <f t="shared" si="177"/>
        <v>1.2.5.2.0.00.00 - Gastos de Reorganização</v>
      </c>
      <c r="B1783" s="3" t="s">
        <v>2401</v>
      </c>
      <c r="C1783" s="4">
        <v>0</v>
      </c>
      <c r="D1783" s="1"/>
      <c r="E1783" s="1">
        <f>E1784</f>
        <v>0</v>
      </c>
      <c r="F1783" s="1">
        <f>F1784</f>
        <v>0</v>
      </c>
      <c r="G1783" s="7"/>
      <c r="H1783" t="b">
        <f t="shared" si="180"/>
        <v>1</v>
      </c>
      <c r="I1783" t="str">
        <f t="shared" si="181"/>
        <v>00</v>
      </c>
    </row>
    <row r="1784" spans="1:9">
      <c r="A1784" t="str">
        <f t="shared" si="177"/>
        <v>1.2.5.2.1.00.00 - Gastos de Reorganização - Consolidação</v>
      </c>
      <c r="B1784" s="5" t="s">
        <v>2402</v>
      </c>
      <c r="C1784" s="6"/>
      <c r="D1784" s="1"/>
      <c r="E1784" s="1">
        <f>SUMIF(A1784:B1784,"*intra*",C1784:D1784)+SUMIF(A1784:B1784,"*inter*",C1784:D1784)</f>
        <v>0</v>
      </c>
      <c r="F1784" s="1">
        <f>SUMIF(A1784:B1784,"*consolidação*",C1784:D1784)</f>
        <v>0</v>
      </c>
      <c r="G1784" s="7"/>
      <c r="H1784" t="b">
        <f t="shared" si="180"/>
        <v>1</v>
      </c>
      <c r="I1784" t="str">
        <f t="shared" si="181"/>
        <v>00</v>
      </c>
    </row>
    <row r="1785" spans="1:9">
      <c r="A1785" t="str">
        <f t="shared" si="177"/>
        <v>1.2.5.9.0.00.00 - (-) Amortização Acumulada</v>
      </c>
      <c r="B1785" s="3" t="s">
        <v>2403</v>
      </c>
      <c r="C1785" s="4">
        <v>250188194.58000001</v>
      </c>
      <c r="D1785" s="1"/>
      <c r="E1785" s="1">
        <f>E1786</f>
        <v>0</v>
      </c>
      <c r="F1785" s="1">
        <f>F1786</f>
        <v>250188194.58000001</v>
      </c>
      <c r="G1785" s="7"/>
      <c r="H1785" t="b">
        <f t="shared" si="180"/>
        <v>1</v>
      </c>
      <c r="I1785" t="str">
        <f t="shared" si="181"/>
        <v>00</v>
      </c>
    </row>
    <row r="1786" spans="1:9">
      <c r="A1786" t="str">
        <f t="shared" si="177"/>
        <v>1.2.5.9.1.00.00 - (-) Amortização Acumulada - Consolidação</v>
      </c>
      <c r="B1786" s="5" t="s">
        <v>2404</v>
      </c>
      <c r="C1786" s="6">
        <v>250188194.58000001</v>
      </c>
      <c r="D1786" s="1"/>
      <c r="E1786" s="1">
        <f>SUMIF(A1786:B1786,"*intra*",C1786:D1786)+SUMIF(A1786:B1786,"*inter*",C1786:D1786)</f>
        <v>0</v>
      </c>
      <c r="F1786" s="1">
        <f>SUMIF(A1786:B1786,"*consolidação*",C1786:D1786)</f>
        <v>250188194.58000001</v>
      </c>
      <c r="G1786" s="7"/>
      <c r="H1786" t="b">
        <f t="shared" si="180"/>
        <v>1</v>
      </c>
      <c r="I1786" t="str">
        <f t="shared" si="181"/>
        <v>00</v>
      </c>
    </row>
    <row r="1787" spans="1:9" ht="25.5">
      <c r="A1787" t="str">
        <f t="shared" si="177"/>
        <v>1.2.5.9.1.01.00 - (-) Amortização Acumulada - Gastos de Implantação 
 e Pré-Operacionais</v>
      </c>
      <c r="B1787" s="3" t="s">
        <v>2405</v>
      </c>
      <c r="C1787" s="4">
        <v>250178064.87</v>
      </c>
      <c r="D1787" s="1"/>
      <c r="E1787" s="1">
        <f>SUMIF(A1787:B1787,"*intra*",C1787:D1787)+SUMIF(A1787:B1787,"*inter*",C1787:D1787)</f>
        <v>0</v>
      </c>
      <c r="F1787" s="1">
        <f>SUMIF(A1787:B1787,"*consolidação*",C1787:D1787)</f>
        <v>0</v>
      </c>
      <c r="G1787" s="7"/>
      <c r="H1787" t="b">
        <f t="shared" si="180"/>
        <v>1</v>
      </c>
      <c r="I1787" t="str">
        <f t="shared" si="181"/>
        <v>01</v>
      </c>
    </row>
    <row r="1788" spans="1:9" ht="25.5">
      <c r="A1788" t="str">
        <f t="shared" si="177"/>
        <v>1.2.5.9.1.02.00 - (-) Amortização Acumulada - Gastos de 
 Reorganização</v>
      </c>
      <c r="B1788" s="5" t="s">
        <v>2406</v>
      </c>
      <c r="C1788" s="6">
        <v>10129.709999999999</v>
      </c>
      <c r="D1788" s="1"/>
      <c r="E1788" s="1">
        <f>SUMIF(A1788:B1788,"*intra*",C1788:D1788)+SUMIF(A1788:B1788,"*inter*",C1788:D1788)</f>
        <v>0</v>
      </c>
      <c r="F1788" s="1">
        <f>SUMIF(A1788:B1788,"*consolidação*",C1788:D1788)</f>
        <v>0</v>
      </c>
      <c r="G1788" s="7"/>
      <c r="H1788" t="b">
        <f t="shared" si="180"/>
        <v>1</v>
      </c>
      <c r="I1788" t="str">
        <f t="shared" si="181"/>
        <v>02</v>
      </c>
    </row>
    <row r="1789" spans="1:9">
      <c r="A1789" t="str">
        <f t="shared" si="177"/>
        <v>Passivo e Patrimônio Líquido</v>
      </c>
      <c r="B1789" s="3" t="s">
        <v>299</v>
      </c>
      <c r="C1789" s="31"/>
      <c r="D1789" s="1"/>
      <c r="E1789" s="1">
        <f>SUMIF(A1789:B1789,"*intra*",C1789:D1789)+SUMIF(A1789:B1789,"*inter*",C1789:D1789)</f>
        <v>0</v>
      </c>
      <c r="F1789" s="1">
        <f>SUMIF(A1789:B1789,"*consolidação*",C1789:D1789)</f>
        <v>0</v>
      </c>
      <c r="G1789" s="7"/>
      <c r="H1789" t="b">
        <f t="shared" si="180"/>
        <v>1</v>
      </c>
      <c r="I1789" t="str">
        <f t="shared" si="181"/>
        <v>Pa</v>
      </c>
    </row>
    <row r="1790" spans="1:9">
      <c r="A1790" t="str">
        <f t="shared" si="177"/>
        <v>Passivo e Patrimônio Líquido</v>
      </c>
      <c r="B1790" s="5" t="s">
        <v>2407</v>
      </c>
      <c r="C1790" s="42"/>
      <c r="D1790" s="1"/>
      <c r="E1790" s="1">
        <f>SUMIF(A1790:B1790,"*intra*",C1790:D1790)+SUMIF(A1790:B1790,"*inter*",C1790:D1790)</f>
        <v>0</v>
      </c>
      <c r="F1790" s="1">
        <f>SUMIF(A1790:B1790,"*consolidação*",C1790:D1790)</f>
        <v>0</v>
      </c>
      <c r="G1790" s="7"/>
      <c r="H1790" t="b">
        <f t="shared" si="180"/>
        <v>1</v>
      </c>
      <c r="I1790" t="str">
        <f t="shared" si="181"/>
        <v>Pa</v>
      </c>
    </row>
    <row r="1791" spans="1:9">
      <c r="A1791" t="str">
        <f t="shared" si="177"/>
        <v>2.0.0.0.0.00.00 - Passivo e Patrimônio Liquido</v>
      </c>
      <c r="B1791" s="3" t="s">
        <v>2408</v>
      </c>
      <c r="C1791" s="4">
        <v>4969702465888.3496</v>
      </c>
      <c r="D1791" s="1"/>
      <c r="E1791" s="1">
        <f>E1792+E1900+E2008</f>
        <v>87531634579.339996</v>
      </c>
      <c r="F1791" s="1">
        <f>F1792+F1900+F2008</f>
        <v>4344360358673.6924</v>
      </c>
      <c r="G1791" s="7"/>
      <c r="H1791" t="b">
        <f t="shared" si="180"/>
        <v>0</v>
      </c>
      <c r="I1791" t="str">
        <f t="shared" si="181"/>
        <v>00</v>
      </c>
    </row>
    <row r="1792" spans="1:9">
      <c r="A1792" t="str">
        <f t="shared" si="177"/>
        <v>2.1.0.0.0.00.00 - Passivo Circulante</v>
      </c>
      <c r="B1792" s="5" t="s">
        <v>2409</v>
      </c>
      <c r="C1792" s="6">
        <v>1180438894267.78</v>
      </c>
      <c r="D1792" s="1"/>
      <c r="E1792" s="1">
        <f>E1793+E1810+E1840+E1845+E1858+E1862+E1880</f>
        <v>56073670074.509995</v>
      </c>
      <c r="F1792" s="1">
        <f>F1793+F1810+F1840+F1845+F1858+F1862+F1880</f>
        <v>1124365224193.27</v>
      </c>
      <c r="G1792" s="7"/>
      <c r="H1792" t="b">
        <f t="shared" si="180"/>
        <v>1</v>
      </c>
      <c r="I1792" t="str">
        <f t="shared" si="181"/>
        <v>00</v>
      </c>
    </row>
    <row r="1793" spans="1:9" ht="25.5">
      <c r="A1793" t="str">
        <f t="shared" si="177"/>
        <v>2.1.1.0.0.00.00 - Obrigações Trabalhistas, Previdenciárias e 
 Assistenciais a Pagar a Curto Prazo</v>
      </c>
      <c r="B1793" s="3" t="s">
        <v>2410</v>
      </c>
      <c r="C1793" s="4">
        <v>39248888739.699997</v>
      </c>
      <c r="D1793" s="1"/>
      <c r="E1793" s="1">
        <f>E1794+E1796+E1802+E1804</f>
        <v>86645359.780000016</v>
      </c>
      <c r="F1793" s="1">
        <f>F1794+F1796+F1802+F1804</f>
        <v>39162243379.919998</v>
      </c>
      <c r="G1793" s="7"/>
      <c r="H1793" t="b">
        <f t="shared" si="180"/>
        <v>1</v>
      </c>
      <c r="I1793" t="str">
        <f t="shared" si="181"/>
        <v>00</v>
      </c>
    </row>
    <row r="1794" spans="1:9">
      <c r="A1794" t="str">
        <f t="shared" si="177"/>
        <v>2.1.1.1.0.00.00 - Pessoal a Pagar</v>
      </c>
      <c r="B1794" s="5" t="s">
        <v>2411</v>
      </c>
      <c r="C1794" s="6">
        <v>11145114667.17</v>
      </c>
      <c r="D1794" s="1"/>
      <c r="E1794" s="1">
        <f>E1795</f>
        <v>0</v>
      </c>
      <c r="F1794" s="1">
        <f>F1795</f>
        <v>11145114667.17</v>
      </c>
      <c r="G1794" s="7"/>
      <c r="H1794" t="b">
        <f t="shared" si="180"/>
        <v>1</v>
      </c>
      <c r="I1794" t="str">
        <f t="shared" si="181"/>
        <v>00</v>
      </c>
    </row>
    <row r="1795" spans="1:9">
      <c r="A1795" t="str">
        <f t="shared" si="177"/>
        <v>2.1.1.1.1.00.00 - Pessoal a Pagar - Consolidação</v>
      </c>
      <c r="B1795" s="3" t="s">
        <v>2412</v>
      </c>
      <c r="C1795" s="4">
        <v>11145114667.17</v>
      </c>
      <c r="D1795" s="1"/>
      <c r="E1795" s="1">
        <f>SUMIF(A1795:B1795,"*intra*",C1795:D1795)+SUMIF(A1795:B1795,"*inter*",C1795:D1795)</f>
        <v>0</v>
      </c>
      <c r="F1795" s="1">
        <f>SUMIF(A1795:B1795,"*consolidação*",C1795:D1795)</f>
        <v>11145114667.17</v>
      </c>
      <c r="G1795" s="7"/>
      <c r="H1795" t="b">
        <f t="shared" si="180"/>
        <v>1</v>
      </c>
      <c r="I1795" t="str">
        <f t="shared" si="181"/>
        <v>00</v>
      </c>
    </row>
    <row r="1796" spans="1:9">
      <c r="A1796" t="str">
        <f t="shared" si="177"/>
        <v>2.1.1.2.0.00.00 - Benefícios Previdenciários a Pagar</v>
      </c>
      <c r="B1796" s="5" t="s">
        <v>2413</v>
      </c>
      <c r="C1796" s="6">
        <v>21840766202.439999</v>
      </c>
      <c r="D1796" s="1"/>
      <c r="E1796" s="1">
        <f>E1797+E1798+E1799+E1800+E1801</f>
        <v>44063.91</v>
      </c>
      <c r="F1796" s="1">
        <f>F1797+F1798+F1799+F1800+F1801</f>
        <v>21840722138.529999</v>
      </c>
      <c r="G1796" s="7"/>
      <c r="H1796" t="b">
        <f t="shared" si="180"/>
        <v>1</v>
      </c>
      <c r="I1796" t="str">
        <f t="shared" si="181"/>
        <v>00</v>
      </c>
    </row>
    <row r="1797" spans="1:9">
      <c r="A1797" t="str">
        <f t="shared" si="177"/>
        <v>2.1.1.2.1.00.00 - Benefícios Previdenciários a Pagar - Consolidação</v>
      </c>
      <c r="B1797" s="3" t="s">
        <v>2414</v>
      </c>
      <c r="C1797" s="4">
        <v>21840722138.529999</v>
      </c>
      <c r="D1797" s="1"/>
      <c r="E1797" s="1">
        <f>SUMIF(A1797:B1797,"*intra*",C1797:D1797)+SUMIF(A1797:B1797,"*inter*",C1797:D1797)</f>
        <v>0</v>
      </c>
      <c r="F1797" s="1">
        <f>SUMIF(A1797:B1797,"*consolidação*",C1797:D1797)</f>
        <v>21840722138.529999</v>
      </c>
      <c r="G1797" s="7"/>
      <c r="H1797" t="b">
        <f t="shared" si="180"/>
        <v>1</v>
      </c>
      <c r="I1797" t="str">
        <f t="shared" si="181"/>
        <v>00</v>
      </c>
    </row>
    <row r="1798" spans="1:9">
      <c r="A1798" t="str">
        <f t="shared" si="177"/>
        <v>2.1.1.2.2.00.00 - Benefícios Previdenciários a Pagar - Intra OFSS</v>
      </c>
      <c r="B1798" s="5" t="s">
        <v>2415</v>
      </c>
      <c r="C1798" s="6"/>
      <c r="D1798" s="1"/>
      <c r="E1798" s="1">
        <f>SUMIF(A1798:B1798,"*intra*",C1798:D1798)+SUMIF(A1798:B1798,"*inter*",C1798:D1798)</f>
        <v>0</v>
      </c>
      <c r="F1798" s="1">
        <f>SUMIF(A1798:B1798,"*consolidação*",C1798:D1798)</f>
        <v>0</v>
      </c>
      <c r="G1798" s="7"/>
      <c r="H1798" t="b">
        <f t="shared" si="180"/>
        <v>1</v>
      </c>
      <c r="I1798" t="str">
        <f t="shared" si="181"/>
        <v>00</v>
      </c>
    </row>
    <row r="1799" spans="1:9" ht="25.5">
      <c r="A1799" t="str">
        <f t="shared" si="177"/>
        <v>2.1.1.2.3.00.00 - Benefícios Previdenciários a Pagar - Inter OFSS - 
 União</v>
      </c>
      <c r="B1799" s="3" t="s">
        <v>2416</v>
      </c>
      <c r="C1799" s="4"/>
      <c r="D1799" s="1"/>
      <c r="E1799" s="1">
        <f>SUMIF(A1799:B1799,"*intra*",C1799:D1799)+SUMIF(A1799:B1799,"*inter*",C1799:D1799)</f>
        <v>0</v>
      </c>
      <c r="F1799" s="1">
        <f>SUMIF(A1799:B1799,"*consolidação*",C1799:D1799)</f>
        <v>0</v>
      </c>
      <c r="G1799" s="7"/>
      <c r="H1799" t="b">
        <f t="shared" si="180"/>
        <v>1</v>
      </c>
      <c r="I1799" t="str">
        <f t="shared" si="181"/>
        <v>00</v>
      </c>
    </row>
    <row r="1800" spans="1:9" ht="25.5">
      <c r="A1800" t="str">
        <f t="shared" si="177"/>
        <v>2.1.1.2.4.00.00 - Benefícios Previdenciários a Pagar - Inter OFSS - 
 Estado</v>
      </c>
      <c r="B1800" s="5" t="s">
        <v>2417</v>
      </c>
      <c r="C1800" s="6">
        <v>44063.91</v>
      </c>
      <c r="D1800" s="1"/>
      <c r="E1800" s="1">
        <f>SUMIF(A1800:B1800,"*intra*",C1800:D1800)+SUMIF(A1800:B1800,"*inter*",C1800:D1800)</f>
        <v>44063.91</v>
      </c>
      <c r="F1800" s="1">
        <f>SUMIF(A1800:B1800,"*consolidação*",C1800:D1800)</f>
        <v>0</v>
      </c>
      <c r="G1800" s="7"/>
      <c r="H1800" t="b">
        <f t="shared" si="180"/>
        <v>1</v>
      </c>
      <c r="I1800" t="str">
        <f t="shared" si="181"/>
        <v>00</v>
      </c>
    </row>
    <row r="1801" spans="1:9" ht="25.5">
      <c r="A1801" t="str">
        <f t="shared" si="177"/>
        <v>2.1.1.2.5.00.00 - Benefícios Previdenciários a Pagar - Inter OFSS - 
 Município</v>
      </c>
      <c r="B1801" s="3" t="s">
        <v>2418</v>
      </c>
      <c r="C1801" s="4"/>
      <c r="D1801" s="1"/>
      <c r="E1801" s="1">
        <f>SUMIF(A1801:B1801,"*intra*",C1801:D1801)+SUMIF(A1801:B1801,"*inter*",C1801:D1801)</f>
        <v>0</v>
      </c>
      <c r="F1801" s="1">
        <f>SUMIF(A1801:B1801,"*consolidação*",C1801:D1801)</f>
        <v>0</v>
      </c>
      <c r="G1801" s="7"/>
      <c r="H1801" t="b">
        <f t="shared" si="180"/>
        <v>1</v>
      </c>
      <c r="I1801" t="str">
        <f t="shared" si="181"/>
        <v>00</v>
      </c>
    </row>
    <row r="1802" spans="1:9">
      <c r="A1802" t="str">
        <f t="shared" si="177"/>
        <v>2.1.1.3.0.00.00 - Benefícios Assistenciais a Pagar</v>
      </c>
      <c r="B1802" s="5" t="s">
        <v>2419</v>
      </c>
      <c r="C1802" s="6">
        <v>974350942.74000001</v>
      </c>
      <c r="D1802" s="1"/>
      <c r="E1802" s="1">
        <f>E1803</f>
        <v>0</v>
      </c>
      <c r="F1802" s="1">
        <f>F1803</f>
        <v>974350942.74000001</v>
      </c>
      <c r="G1802" s="7"/>
      <c r="H1802" t="b">
        <f t="shared" si="180"/>
        <v>1</v>
      </c>
      <c r="I1802" t="str">
        <f t="shared" si="181"/>
        <v>00</v>
      </c>
    </row>
    <row r="1803" spans="1:9">
      <c r="A1803" t="str">
        <f t="shared" si="177"/>
        <v>2.1.1.3.1.00.00 - Benefícios Assistenciais a Pagar - Consolidação</v>
      </c>
      <c r="B1803" s="3" t="s">
        <v>2420</v>
      </c>
      <c r="C1803" s="4">
        <v>974350942.74000001</v>
      </c>
      <c r="D1803" s="1"/>
      <c r="E1803" s="1">
        <f>SUMIF(A1803:B1803,"*intra*",C1803:D1803)+SUMIF(A1803:B1803,"*inter*",C1803:D1803)</f>
        <v>0</v>
      </c>
      <c r="F1803" s="1">
        <f>SUMIF(A1803:B1803,"*consolidação*",C1803:D1803)</f>
        <v>974350942.74000001</v>
      </c>
      <c r="G1803" s="7"/>
      <c r="H1803" t="b">
        <f t="shared" si="180"/>
        <v>1</v>
      </c>
      <c r="I1803" t="str">
        <f t="shared" si="181"/>
        <v>00</v>
      </c>
    </row>
    <row r="1804" spans="1:9">
      <c r="A1804" t="str">
        <f t="shared" si="177"/>
        <v>2.1.1.4.0.00.00 - Encargos Sociais a Pagar</v>
      </c>
      <c r="B1804" s="5" t="s">
        <v>2421</v>
      </c>
      <c r="C1804" s="6">
        <v>5288656927.3500004</v>
      </c>
      <c r="D1804" s="1"/>
      <c r="E1804" s="1">
        <f>E1805+E1806+E1807+E1808+E1809</f>
        <v>86601295.87000002</v>
      </c>
      <c r="F1804" s="1">
        <f>F1805+F1806+F1807+F1808+F1809</f>
        <v>5202055631.4799995</v>
      </c>
      <c r="G1804" s="7"/>
      <c r="H1804" t="b">
        <f t="shared" si="180"/>
        <v>1</v>
      </c>
      <c r="I1804" t="str">
        <f t="shared" si="181"/>
        <v>00</v>
      </c>
    </row>
    <row r="1805" spans="1:9">
      <c r="A1805" t="str">
        <f t="shared" si="177"/>
        <v>2.1.1.4.1.00.00 - Encargos Sociais a Pagar-Consolidação</v>
      </c>
      <c r="B1805" s="3" t="s">
        <v>2422</v>
      </c>
      <c r="C1805" s="4">
        <v>5202055631.4799995</v>
      </c>
      <c r="D1805" s="1"/>
      <c r="E1805" s="1">
        <f>SUMIF(A1805:B1805,"*intra*",C1805:D1805)+SUMIF(A1805:B1805,"*inter*",C1805:D1805)</f>
        <v>0</v>
      </c>
      <c r="F1805" s="1">
        <f>SUMIF(A1805:B1805,"*consolidação*",C1805:D1805)</f>
        <v>5202055631.4799995</v>
      </c>
      <c r="G1805" s="7"/>
      <c r="H1805" t="b">
        <f t="shared" si="180"/>
        <v>1</v>
      </c>
      <c r="I1805" t="str">
        <f t="shared" si="181"/>
        <v>00</v>
      </c>
    </row>
    <row r="1806" spans="1:9">
      <c r="A1806" t="str">
        <f t="shared" si="177"/>
        <v>2.1.1.4.2.00.00 - Encargos Sociais a Pagar - Intra OFSS</v>
      </c>
      <c r="B1806" s="5" t="s">
        <v>2423</v>
      </c>
      <c r="C1806" s="6">
        <v>84215849.180000007</v>
      </c>
      <c r="D1806" s="1"/>
      <c r="E1806" s="1">
        <f>SUMIF(A1806:B1806,"*intra*",C1806:D1806)+SUMIF(A1806:B1806,"*inter*",C1806:D1806)</f>
        <v>84215849.180000007</v>
      </c>
      <c r="F1806" s="1">
        <f>SUMIF(A1806:B1806,"*consolidação*",C1806:D1806)</f>
        <v>0</v>
      </c>
      <c r="G1806" s="7"/>
      <c r="H1806" t="b">
        <f t="shared" si="180"/>
        <v>1</v>
      </c>
      <c r="I1806" t="str">
        <f t="shared" si="181"/>
        <v>00</v>
      </c>
    </row>
    <row r="1807" spans="1:9">
      <c r="A1807" t="str">
        <f t="shared" si="177"/>
        <v>2.1.1.4.3.00.00 - Encargos Sociais a Pagar - Inter OFSS - União</v>
      </c>
      <c r="B1807" s="3" t="s">
        <v>2424</v>
      </c>
      <c r="C1807" s="4"/>
      <c r="D1807" s="1"/>
      <c r="E1807" s="1">
        <f>SUMIF(A1807:B1807,"*intra*",C1807:D1807)+SUMIF(A1807:B1807,"*inter*",C1807:D1807)</f>
        <v>0</v>
      </c>
      <c r="F1807" s="1">
        <f>SUMIF(A1807:B1807,"*consolidação*",C1807:D1807)</f>
        <v>0</v>
      </c>
      <c r="G1807" s="7"/>
      <c r="H1807" t="b">
        <f t="shared" si="180"/>
        <v>1</v>
      </c>
      <c r="I1807" t="str">
        <f t="shared" si="181"/>
        <v>00</v>
      </c>
    </row>
    <row r="1808" spans="1:9">
      <c r="A1808" t="str">
        <f t="shared" si="177"/>
        <v>2.1.1.4.4.00.00 - Encargos Sociais a Pagar - Inter OFSS - Estado</v>
      </c>
      <c r="B1808" s="5" t="s">
        <v>2425</v>
      </c>
      <c r="C1808" s="6">
        <v>2025240.4</v>
      </c>
      <c r="D1808" s="1"/>
      <c r="E1808" s="1">
        <f>SUMIF(A1808:B1808,"*intra*",C1808:D1808)+SUMIF(A1808:B1808,"*inter*",C1808:D1808)</f>
        <v>2025240.4</v>
      </c>
      <c r="F1808" s="1">
        <f>SUMIF(A1808:B1808,"*consolidação*",C1808:D1808)</f>
        <v>0</v>
      </c>
      <c r="G1808" s="7"/>
      <c r="H1808" t="b">
        <f t="shared" si="180"/>
        <v>1</v>
      </c>
      <c r="I1808" t="str">
        <f t="shared" si="181"/>
        <v>00</v>
      </c>
    </row>
    <row r="1809" spans="1:9">
      <c r="A1809" t="str">
        <f t="shared" si="177"/>
        <v>2.1.1.4.5.00.00 - Encargos Sociais a Pagar - Inter OFSS - Município</v>
      </c>
      <c r="B1809" s="3" t="s">
        <v>2426</v>
      </c>
      <c r="C1809" s="4">
        <v>360206.29</v>
      </c>
      <c r="D1809" s="1"/>
      <c r="E1809" s="1">
        <f>SUMIF(A1809:B1809,"*intra*",C1809:D1809)+SUMIF(A1809:B1809,"*inter*",C1809:D1809)</f>
        <v>360206.29</v>
      </c>
      <c r="F1809" s="1">
        <f>SUMIF(A1809:B1809,"*consolidação*",C1809:D1809)</f>
        <v>0</v>
      </c>
      <c r="G1809" s="7"/>
      <c r="H1809" t="b">
        <f t="shared" si="180"/>
        <v>1</v>
      </c>
      <c r="I1809" t="str">
        <f t="shared" si="181"/>
        <v>00</v>
      </c>
    </row>
    <row r="1810" spans="1:9">
      <c r="A1810" t="str">
        <f t="shared" si="177"/>
        <v>2.1.2.0.0.00.00 - Empréstimos e Financiamentos a Curto Prazo</v>
      </c>
      <c r="B1810" s="5" t="s">
        <v>2427</v>
      </c>
      <c r="C1810" s="6">
        <v>790886196728.14001</v>
      </c>
      <c r="D1810" s="1"/>
      <c r="E1810" s="1">
        <f>E1811+E1817+E1819+E1824+E1826+E1831-E1833-E1838</f>
        <v>1527771783.48</v>
      </c>
      <c r="F1810" s="1">
        <f>F1811+F1817+F1819+F1824+F1826+F1831-F1833-F1838</f>
        <v>789358424944.65991</v>
      </c>
      <c r="G1810" s="7"/>
      <c r="H1810" t="b">
        <f t="shared" si="180"/>
        <v>1</v>
      </c>
      <c r="I1810" t="str">
        <f t="shared" si="181"/>
        <v>00</v>
      </c>
    </row>
    <row r="1811" spans="1:9">
      <c r="A1811" t="str">
        <f t="shared" si="177"/>
        <v>2.1.2.1.0.00.00 - Empréstimos a Curto Prazo - Interno</v>
      </c>
      <c r="B1811" s="3" t="s">
        <v>2428</v>
      </c>
      <c r="C1811" s="4">
        <v>786157461456.30005</v>
      </c>
      <c r="D1811" s="1"/>
      <c r="E1811" s="1">
        <f>E1812+E1814+E1815+E1816+E1813</f>
        <v>1527771783.48</v>
      </c>
      <c r="F1811" s="1">
        <f>F1812+F1814+F1815+F1816+F1813</f>
        <v>784629689672.81995</v>
      </c>
      <c r="G1811" s="7"/>
      <c r="H1811" t="b">
        <f t="shared" si="180"/>
        <v>1</v>
      </c>
      <c r="I1811" t="str">
        <f t="shared" si="181"/>
        <v>00</v>
      </c>
    </row>
    <row r="1812" spans="1:9" ht="25.5">
      <c r="A1812" t="str">
        <f t="shared" ref="A1812:A1875" si="182">TRIM(B1812)</f>
        <v>2.1.2.1.1.00.00 - Empréstimos a Curto Prazo – Interno - 
 Consolidação</v>
      </c>
      <c r="B1812" s="5" t="s">
        <v>2429</v>
      </c>
      <c r="C1812" s="6">
        <v>784629689672.81995</v>
      </c>
      <c r="D1812" s="1"/>
      <c r="E1812" s="1"/>
      <c r="F1812" s="1">
        <f>SUMIF(A1812:B1812,"*consolidação*",C1812:D1812)</f>
        <v>784629689672.81995</v>
      </c>
      <c r="G1812" s="7"/>
      <c r="H1812" t="b">
        <f t="shared" si="180"/>
        <v>1</v>
      </c>
      <c r="I1812" t="str">
        <f t="shared" si="181"/>
        <v>00</v>
      </c>
    </row>
    <row r="1813" spans="1:9">
      <c r="A1813" t="str">
        <f t="shared" si="182"/>
        <v>2.1.2.1.2.00.00 - Empréstimos a Curto Prazo – Interno - Intra OFSS</v>
      </c>
      <c r="B1813" s="3" t="s">
        <v>2430</v>
      </c>
      <c r="C1813" s="4">
        <v>1527771783.48</v>
      </c>
      <c r="D1813" s="1"/>
      <c r="E1813" s="1">
        <f>SUMIF(A1813:B1813,"*intra*",C1813:D1813)</f>
        <v>1527771783.48</v>
      </c>
      <c r="F1813" s="1">
        <f>SUMIF(A1813:B1813,"*consolidação*",C1813:D1813)</f>
        <v>0</v>
      </c>
      <c r="G1813" s="7"/>
      <c r="H1813" t="b">
        <f t="shared" si="180"/>
        <v>1</v>
      </c>
      <c r="I1813" t="str">
        <f t="shared" si="181"/>
        <v>00</v>
      </c>
    </row>
    <row r="1814" spans="1:9" ht="25.5">
      <c r="A1814" t="str">
        <f t="shared" si="182"/>
        <v>2.1.2.1.3.00.00 - Empréstimos a Curto Prazo – Interno - Inter OFSS 
 - União</v>
      </c>
      <c r="B1814" s="5" t="s">
        <v>2431</v>
      </c>
      <c r="C1814" s="6"/>
      <c r="D1814" s="1"/>
      <c r="E1814" s="1">
        <f>SUMIF(A1814:B1814,"*intra*",C1814:D1814)+SUMIF(A1814:B1814,"*inter*",C1814:D1814)</f>
        <v>0</v>
      </c>
      <c r="F1814" s="1">
        <f>SUMIF(A1814:B1814,"*consolidação*",C1814:D1814)</f>
        <v>0</v>
      </c>
      <c r="G1814" s="7"/>
      <c r="H1814" t="b">
        <f t="shared" si="180"/>
        <v>1</v>
      </c>
      <c r="I1814" t="str">
        <f t="shared" si="181"/>
        <v>00</v>
      </c>
    </row>
    <row r="1815" spans="1:9" ht="25.5">
      <c r="A1815" t="str">
        <f t="shared" si="182"/>
        <v>2.1.2.1.4.00.00 - Empréstimos a Curto Prazo - Interno - Inter OFSS 
 - Estado</v>
      </c>
      <c r="B1815" s="3" t="s">
        <v>2432</v>
      </c>
      <c r="C1815" s="4"/>
      <c r="D1815" s="1"/>
      <c r="E1815" s="1">
        <f>SUMIF(A1815:B1815,"*intra*",C1815:D1815)+SUMIF(A1815:B1815,"*inter*",C1815:D1815)</f>
        <v>0</v>
      </c>
      <c r="F1815" s="1">
        <f>SUMIF(A1815:B1815,"*consolidação*",C1815:D1815)</f>
        <v>0</v>
      </c>
      <c r="G1815" s="7"/>
      <c r="H1815" t="b">
        <f t="shared" si="180"/>
        <v>1</v>
      </c>
      <c r="I1815" t="str">
        <f t="shared" si="181"/>
        <v>00</v>
      </c>
    </row>
    <row r="1816" spans="1:9" ht="25.5">
      <c r="A1816" t="str">
        <f t="shared" si="182"/>
        <v>2.1.2.1.5.00.00 - Empréstimos a Curto Prazo - Interno - Inter OFSS 
 - Município</v>
      </c>
      <c r="B1816" s="5" t="s">
        <v>2433</v>
      </c>
      <c r="C1816" s="6"/>
      <c r="D1816" s="1"/>
      <c r="E1816" s="1">
        <f>SUMIF(A1816:B1816,"*intra*",C1816:D1816)+SUMIF(A1816:B1816,"*inter*",C1816:D1816)</f>
        <v>0</v>
      </c>
      <c r="F1816" s="1">
        <f>SUMIF(A1816:B1816,"*consolidação*",C1816:D1816)</f>
        <v>0</v>
      </c>
      <c r="G1816" s="7"/>
      <c r="H1816" t="b">
        <f t="shared" si="180"/>
        <v>1</v>
      </c>
      <c r="I1816" t="str">
        <f t="shared" si="181"/>
        <v>00</v>
      </c>
    </row>
    <row r="1817" spans="1:9">
      <c r="A1817" t="str">
        <f t="shared" si="182"/>
        <v>2.1.2.2.0.00.00 - Empréstimos a Curto Prazo - Externo</v>
      </c>
      <c r="B1817" s="3" t="s">
        <v>2434</v>
      </c>
      <c r="C1817" s="4">
        <v>3440159534.48</v>
      </c>
      <c r="D1817" s="1"/>
      <c r="E1817" s="1">
        <f>E1818</f>
        <v>0</v>
      </c>
      <c r="F1817" s="1">
        <f>F1818</f>
        <v>3440159534.48</v>
      </c>
      <c r="G1817" s="7"/>
      <c r="H1817" t="b">
        <f t="shared" si="180"/>
        <v>1</v>
      </c>
      <c r="I1817" t="str">
        <f t="shared" si="181"/>
        <v>00</v>
      </c>
    </row>
    <row r="1818" spans="1:9">
      <c r="A1818" t="str">
        <f t="shared" si="182"/>
        <v>2.1.2.2.1.00.00 - Empréstimos a Curto Prazo - Externo Consolidação</v>
      </c>
      <c r="B1818" s="5" t="s">
        <v>2435</v>
      </c>
      <c r="C1818" s="6">
        <v>3440159534.48</v>
      </c>
      <c r="D1818" s="1"/>
      <c r="E1818" s="1">
        <f>SUMIF(A1818:B1818,"*intra*",C1818:D1818)+SUMIF(A1818:B1818,"*inter*",C1818:D1818)</f>
        <v>0</v>
      </c>
      <c r="F1818" s="1">
        <f>SUMIF(A1818:B1818,"*consolidação*",C1818:D1818)</f>
        <v>3440159534.48</v>
      </c>
      <c r="G1818" s="7"/>
      <c r="H1818" t="b">
        <f t="shared" si="180"/>
        <v>1</v>
      </c>
      <c r="I1818" t="str">
        <f t="shared" si="181"/>
        <v>00</v>
      </c>
    </row>
    <row r="1819" spans="1:9">
      <c r="A1819" t="str">
        <f t="shared" si="182"/>
        <v>2.1.2.3.0.00.00 - Financiamentos a Curto Prazo - Interno</v>
      </c>
      <c r="B1819" s="3" t="s">
        <v>2436</v>
      </c>
      <c r="C1819" s="4">
        <v>137348042.74000001</v>
      </c>
      <c r="D1819" s="1"/>
      <c r="E1819" s="1">
        <f>E1820+E1821+E1822+E1823</f>
        <v>0</v>
      </c>
      <c r="F1819" s="1">
        <f>F1820+F1821+F1822+F1823</f>
        <v>137348042.74000001</v>
      </c>
      <c r="G1819" s="7"/>
      <c r="H1819" t="b">
        <f t="shared" si="180"/>
        <v>1</v>
      </c>
      <c r="I1819" t="str">
        <f t="shared" si="181"/>
        <v>00</v>
      </c>
    </row>
    <row r="1820" spans="1:9" ht="25.5">
      <c r="A1820" t="str">
        <f t="shared" si="182"/>
        <v>2.1.2.3.1.00.00 - Financiamentos a Curto Prazo- Interno - 
 Consolidação</v>
      </c>
      <c r="B1820" s="5" t="s">
        <v>2437</v>
      </c>
      <c r="C1820" s="6">
        <v>137348042.74000001</v>
      </c>
      <c r="D1820" s="1"/>
      <c r="E1820" s="1"/>
      <c r="F1820" s="1">
        <f>SUMIF(A1820:B1820,"*consolidação*",C1820:D1820)</f>
        <v>137348042.74000001</v>
      </c>
      <c r="G1820" s="7"/>
      <c r="H1820" t="b">
        <f t="shared" si="180"/>
        <v>1</v>
      </c>
      <c r="I1820" t="str">
        <f t="shared" si="181"/>
        <v>00</v>
      </c>
    </row>
    <row r="1821" spans="1:9" ht="25.5">
      <c r="A1821" t="str">
        <f t="shared" si="182"/>
        <v>2.1.2.3.3.00.00 - Financiamentos a Curto Prazo - Interno - Inter 
 OFSS - União</v>
      </c>
      <c r="B1821" s="3" t="s">
        <v>2438</v>
      </c>
      <c r="C1821" s="4"/>
      <c r="D1821" s="1"/>
      <c r="E1821" s="1">
        <f>SUMIF(A1821:B1821,"*intra*",C1821:D1821)+SUMIF(A1821:B1821,"*inter*",C1821:D1821)</f>
        <v>0</v>
      </c>
      <c r="F1821" s="1">
        <f>SUMIF(A1821:B1821,"*consolidação*",C1821:D1821)</f>
        <v>0</v>
      </c>
      <c r="G1821" s="7"/>
      <c r="H1821" t="b">
        <f t="shared" si="180"/>
        <v>1</v>
      </c>
      <c r="I1821" t="str">
        <f t="shared" si="181"/>
        <v>00</v>
      </c>
    </row>
    <row r="1822" spans="1:9" ht="25.5">
      <c r="A1822" t="str">
        <f t="shared" si="182"/>
        <v>2.1.2.3.4.00.00 - Financiamentos a Curto Prazo - Interno - Inter 
 OFSS - Estado</v>
      </c>
      <c r="B1822" s="5" t="s">
        <v>2439</v>
      </c>
      <c r="C1822" s="6"/>
      <c r="D1822" s="1"/>
      <c r="E1822" s="1">
        <f>SUMIF(A1822:B1822,"*intra*",C1822:D1822)+SUMIF(A1822:B1822,"*inter*",C1822:D1822)</f>
        <v>0</v>
      </c>
      <c r="F1822" s="1">
        <f>SUMIF(A1822:B1822,"*consolidação*",C1822:D1822)</f>
        <v>0</v>
      </c>
      <c r="G1822" s="7"/>
      <c r="H1822" t="b">
        <f t="shared" si="180"/>
        <v>1</v>
      </c>
      <c r="I1822" t="str">
        <f t="shared" si="181"/>
        <v>00</v>
      </c>
    </row>
    <row r="1823" spans="1:9" ht="25.5">
      <c r="A1823" t="str">
        <f t="shared" si="182"/>
        <v>2.1.2.3.5.00.00 - Financiamentos a Curto Prazo - Interno - Inter 
 OFSS - Município</v>
      </c>
      <c r="B1823" s="3" t="s">
        <v>2440</v>
      </c>
      <c r="C1823" s="4"/>
      <c r="D1823" s="1"/>
      <c r="E1823" s="1">
        <f>SUMIF(A1823:B1823,"*intra*",C1823:D1823)+SUMIF(A1823:B1823,"*inter*",C1823:D1823)</f>
        <v>0</v>
      </c>
      <c r="F1823" s="1">
        <f>SUMIF(A1823:B1823,"*consolidação*",C1823:D1823)</f>
        <v>0</v>
      </c>
      <c r="G1823" s="7"/>
      <c r="H1823" t="b">
        <f t="shared" si="180"/>
        <v>1</v>
      </c>
      <c r="I1823" t="str">
        <f t="shared" si="181"/>
        <v>00</v>
      </c>
    </row>
    <row r="1824" spans="1:9">
      <c r="A1824" t="str">
        <f t="shared" si="182"/>
        <v>2.1.2.4.0.00.00 - Financiamento a Curto Prazo - Externo</v>
      </c>
      <c r="B1824" s="5" t="s">
        <v>2441</v>
      </c>
      <c r="C1824" s="6">
        <v>1151227694.6199999</v>
      </c>
      <c r="D1824" s="1"/>
      <c r="E1824" s="1">
        <f>E1825</f>
        <v>0</v>
      </c>
      <c r="F1824" s="1">
        <f>F1825</f>
        <v>1151227694.6199999</v>
      </c>
      <c r="G1824" s="7"/>
      <c r="H1824" t="b">
        <f t="shared" si="180"/>
        <v>1</v>
      </c>
      <c r="I1824" t="str">
        <f t="shared" si="181"/>
        <v>00</v>
      </c>
    </row>
    <row r="1825" spans="1:9" ht="25.5">
      <c r="A1825" t="str">
        <f t="shared" si="182"/>
        <v>2.1.2.4.1.00.00 - Financiamento a Curto Prazo - Externo - 
 Consolidação</v>
      </c>
      <c r="B1825" s="3" t="s">
        <v>2442</v>
      </c>
      <c r="C1825" s="4">
        <v>1151227694.6199999</v>
      </c>
      <c r="D1825" s="1"/>
      <c r="E1825" s="1">
        <f>SUMIF(A1825:B1825,"*intra*",C1825:D1825)+SUMIF(A1825:B1825,"*inter*",C1825:D1825)</f>
        <v>0</v>
      </c>
      <c r="F1825" s="1">
        <f>SUMIF(A1825:B1825,"*consolidação*",C1825:D1825)</f>
        <v>1151227694.6199999</v>
      </c>
      <c r="G1825" s="7"/>
      <c r="H1825" t="b">
        <f t="shared" si="180"/>
        <v>1</v>
      </c>
      <c r="I1825" t="str">
        <f t="shared" si="181"/>
        <v>00</v>
      </c>
    </row>
    <row r="1826" spans="1:9" ht="25.5">
      <c r="A1826" t="str">
        <f t="shared" si="182"/>
        <v>2.1.2.5.0.00.00 - Juros e Encargos a Pagar de Empréstimos e 
 Financiamentos a Curto Prazo - Interno</v>
      </c>
      <c r="B1826" s="5" t="s">
        <v>2443</v>
      </c>
      <c r="C1826" s="6">
        <v>0</v>
      </c>
      <c r="D1826" s="1"/>
      <c r="E1826" s="1">
        <f>E1827+E1828+E1829+E1830</f>
        <v>0</v>
      </c>
      <c r="F1826" s="1">
        <f>F1827+F1828+F1829+F1830</f>
        <v>0</v>
      </c>
      <c r="G1826" s="7"/>
      <c r="H1826" t="b">
        <f t="shared" si="180"/>
        <v>1</v>
      </c>
      <c r="I1826" t="str">
        <f t="shared" si="181"/>
        <v>00</v>
      </c>
    </row>
    <row r="1827" spans="1:9" ht="25.5">
      <c r="A1827" t="str">
        <f t="shared" si="182"/>
        <v>2.1.2.5.1.00.00 - Juros e Encargos a Pagar de Empréstimos e 
 Financiamentos a Curto Prazo - Interno - Consolidação</v>
      </c>
      <c r="B1827" s="3" t="s">
        <v>2444</v>
      </c>
      <c r="C1827" s="4"/>
      <c r="D1827" s="1"/>
      <c r="E1827" s="1"/>
      <c r="F1827" s="1">
        <f>SUMIF(A1827:B1827,"*consolidação*",C1827:D1827)</f>
        <v>0</v>
      </c>
      <c r="G1827" s="7"/>
      <c r="H1827" t="b">
        <f t="shared" si="180"/>
        <v>1</v>
      </c>
      <c r="I1827" t="str">
        <f t="shared" si="181"/>
        <v>00</v>
      </c>
    </row>
    <row r="1828" spans="1:9" ht="25.5">
      <c r="A1828" t="str">
        <f t="shared" si="182"/>
        <v>2.1.2.5.3.00.00 - Juros e Encargos a Pagar de Empréstimos e 
 Financiamentos a Curto Prazo - Interno - Inter OFSS - União</v>
      </c>
      <c r="B1828" s="5" t="s">
        <v>2445</v>
      </c>
      <c r="C1828" s="6"/>
      <c r="D1828" s="1"/>
      <c r="E1828" s="1">
        <f>SUMIF(A1828:B1828,"*intra*",C1828:D1828)+SUMIF(A1828:B1828,"*inter*",C1828:D1828)</f>
        <v>0</v>
      </c>
      <c r="F1828" s="1">
        <f>SUMIF(A1828:B1828,"*consolidação*",C1828:D1828)</f>
        <v>0</v>
      </c>
      <c r="G1828" s="7"/>
      <c r="H1828" t="b">
        <f t="shared" si="180"/>
        <v>1</v>
      </c>
      <c r="I1828" t="str">
        <f t="shared" si="181"/>
        <v>00</v>
      </c>
    </row>
    <row r="1829" spans="1:9" ht="25.5">
      <c r="A1829" t="str">
        <f t="shared" si="182"/>
        <v>2.1.2.5.4.00.00 - Juros e Encargos a Pagar de Empréstimos e 
 Financiamentos a Curto Prazo - Interno - Inter OFSS - Estado</v>
      </c>
      <c r="B1829" s="3" t="s">
        <v>2446</v>
      </c>
      <c r="C1829" s="4"/>
      <c r="D1829" s="1"/>
      <c r="E1829" s="1">
        <f>SUMIF(A1829:B1829,"*intra*",C1829:D1829)+SUMIF(A1829:B1829,"*inter*",C1829:D1829)</f>
        <v>0</v>
      </c>
      <c r="F1829" s="1">
        <f>SUMIF(A1829:B1829,"*consolidação*",C1829:D1829)</f>
        <v>0</v>
      </c>
      <c r="G1829" s="7"/>
      <c r="H1829" t="b">
        <f t="shared" si="180"/>
        <v>1</v>
      </c>
      <c r="I1829" t="str">
        <f t="shared" si="181"/>
        <v>00</v>
      </c>
    </row>
    <row r="1830" spans="1:9" ht="25.5">
      <c r="A1830" t="str">
        <f t="shared" si="182"/>
        <v>2.1.2.5.5.00.00 - Juros e Encargos a Pagar de Empréstimos e 
 Financiamentos a Curto Prazo - Interno - Inter OFSS - Município</v>
      </c>
      <c r="B1830" s="5" t="s">
        <v>2447</v>
      </c>
      <c r="C1830" s="6"/>
      <c r="D1830" s="1"/>
      <c r="E1830" s="1">
        <f>SUMIF(A1830:B1830,"*intra*",C1830:D1830)+SUMIF(A1830:B1830,"*inter*",C1830:D1830)</f>
        <v>0</v>
      </c>
      <c r="F1830" s="1">
        <f>SUMIF(A1830:B1830,"*consolidação*",C1830:D1830)</f>
        <v>0</v>
      </c>
      <c r="G1830" s="7"/>
      <c r="H1830" t="b">
        <f t="shared" si="180"/>
        <v>1</v>
      </c>
      <c r="I1830" t="str">
        <f t="shared" si="181"/>
        <v>00</v>
      </c>
    </row>
    <row r="1831" spans="1:9" ht="25.5">
      <c r="A1831" t="str">
        <f t="shared" si="182"/>
        <v>2.1.2.6.0.00.00 - Juros e Encargos a Pagar de Empréstimos e 
 Financiamentos a Curto Prazo - Externo</v>
      </c>
      <c r="B1831" s="3" t="s">
        <v>2448</v>
      </c>
      <c r="C1831" s="4">
        <v>0</v>
      </c>
      <c r="D1831" s="1"/>
      <c r="E1831" s="1">
        <f>E1832</f>
        <v>0</v>
      </c>
      <c r="F1831" s="1">
        <f>F1832</f>
        <v>0</v>
      </c>
      <c r="G1831" s="7"/>
      <c r="H1831" t="b">
        <f t="shared" si="180"/>
        <v>1</v>
      </c>
      <c r="I1831" t="str">
        <f t="shared" si="181"/>
        <v>00</v>
      </c>
    </row>
    <row r="1832" spans="1:9" ht="25.5">
      <c r="A1832" t="str">
        <f t="shared" si="182"/>
        <v>2.1.2.6.1.00.00 - Juros e Encargos a Pagar de Empréstimos e 
 Financiamentos a Curto Prazo - Externo - Consolidação</v>
      </c>
      <c r="B1832" s="5" t="s">
        <v>2449</v>
      </c>
      <c r="C1832" s="6"/>
      <c r="D1832" s="1"/>
      <c r="E1832" s="1">
        <f>SUMIF(A1832:B1832,"*intra*",C1832:D1832)+SUMIF(A1832:B1832,"*inter*",C1832:D1832)</f>
        <v>0</v>
      </c>
      <c r="F1832" s="1">
        <f>SUMIF(A1832:B1832,"*consolidação*",C1832:D1832)</f>
        <v>0</v>
      </c>
      <c r="G1832" s="7"/>
      <c r="H1832" t="b">
        <f t="shared" si="180"/>
        <v>1</v>
      </c>
      <c r="I1832" t="str">
        <f t="shared" si="181"/>
        <v>00</v>
      </c>
    </row>
    <row r="1833" spans="1:9">
      <c r="A1833" t="str">
        <f t="shared" si="182"/>
        <v>2.1.2.8.0.00.00 - (-) Encargos Financeiros a Apropriar - Interno</v>
      </c>
      <c r="B1833" s="3" t="s">
        <v>2450</v>
      </c>
      <c r="C1833" s="4">
        <v>0</v>
      </c>
      <c r="D1833" s="1"/>
      <c r="E1833" s="1">
        <f>E1834+E1835+E1836+E1837</f>
        <v>0</v>
      </c>
      <c r="F1833" s="1">
        <f>F1834+F1835+F1836+F1837</f>
        <v>0</v>
      </c>
      <c r="G1833" s="7"/>
      <c r="H1833" t="b">
        <f t="shared" si="180"/>
        <v>1</v>
      </c>
      <c r="I1833" t="str">
        <f t="shared" si="181"/>
        <v>00</v>
      </c>
    </row>
    <row r="1834" spans="1:9" ht="25.5">
      <c r="A1834" t="str">
        <f t="shared" si="182"/>
        <v>2.1.2.8.1.00.00 - (-) Encargos Financeiros a Apropriar - Interno - 
 Consolidação</v>
      </c>
      <c r="B1834" s="5" t="s">
        <v>2451</v>
      </c>
      <c r="C1834" s="6"/>
      <c r="D1834" s="1"/>
      <c r="E1834" s="1"/>
      <c r="F1834" s="1">
        <f>SUMIF(A1834:B1834,"*consolidação*",C1834:D1834)</f>
        <v>0</v>
      </c>
      <c r="G1834" s="7"/>
      <c r="H1834" t="b">
        <f t="shared" si="180"/>
        <v>1</v>
      </c>
      <c r="I1834" t="str">
        <f t="shared" si="181"/>
        <v>00</v>
      </c>
    </row>
    <row r="1835" spans="1:9" ht="25.5">
      <c r="A1835" t="str">
        <f t="shared" si="182"/>
        <v>2.1.2.8.3.00.00 - (-) Encargos Financeiros a Apropriar - Interno - 
 Inter OFSS - União</v>
      </c>
      <c r="B1835" s="3" t="s">
        <v>2452</v>
      </c>
      <c r="C1835" s="4"/>
      <c r="D1835" s="1"/>
      <c r="E1835" s="1">
        <f>SUMIF(A1835:B1835,"*intra*",C1835:D1835)+SUMIF(A1835:B1835,"*inter*",C1835:D1835)</f>
        <v>0</v>
      </c>
      <c r="F1835" s="1">
        <f>SUMIF(A1835:B1835,"*consolidação*",C1835:D1835)</f>
        <v>0</v>
      </c>
      <c r="G1835" s="7"/>
      <c r="H1835" t="b">
        <f t="shared" si="180"/>
        <v>1</v>
      </c>
      <c r="I1835" t="str">
        <f t="shared" si="181"/>
        <v>00</v>
      </c>
    </row>
    <row r="1836" spans="1:9" ht="25.5">
      <c r="A1836" t="str">
        <f t="shared" si="182"/>
        <v>2.1.2.8.4.00.00 - (-) Encargos Financeiros a Apropriar - Interno - 
 Inter OFSS - Estado</v>
      </c>
      <c r="B1836" s="5" t="s">
        <v>2453</v>
      </c>
      <c r="C1836" s="6"/>
      <c r="D1836" s="1"/>
      <c r="E1836" s="1">
        <f>SUMIF(A1836:B1836,"*intra*",C1836:D1836)+SUMIF(A1836:B1836,"*inter*",C1836:D1836)</f>
        <v>0</v>
      </c>
      <c r="F1836" s="1">
        <f>SUMIF(A1836:B1836,"*consolidação*",C1836:D1836)</f>
        <v>0</v>
      </c>
      <c r="G1836" s="7"/>
      <c r="H1836" t="b">
        <f t="shared" si="180"/>
        <v>1</v>
      </c>
      <c r="I1836" t="str">
        <f t="shared" si="181"/>
        <v>00</v>
      </c>
    </row>
    <row r="1837" spans="1:9" ht="25.5">
      <c r="A1837" t="str">
        <f t="shared" si="182"/>
        <v>2.1.2.8.5.00.00 - (-) Encargos Financeiros a Apropriar - Interno - 
 Inter OFSS - Município</v>
      </c>
      <c r="B1837" s="3" t="s">
        <v>2454</v>
      </c>
      <c r="C1837" s="4"/>
      <c r="D1837" s="1"/>
      <c r="E1837" s="1">
        <f>SUMIF(A1837:B1837,"*intra*",C1837:D1837)+SUMIF(A1837:B1837,"*inter*",C1837:D1837)</f>
        <v>0</v>
      </c>
      <c r="F1837" s="1">
        <f>SUMIF(A1837:B1837,"*consolidação*",C1837:D1837)</f>
        <v>0</v>
      </c>
      <c r="G1837" s="7"/>
      <c r="H1837" t="b">
        <f t="shared" si="180"/>
        <v>1</v>
      </c>
      <c r="I1837" t="str">
        <f t="shared" si="181"/>
        <v>00</v>
      </c>
    </row>
    <row r="1838" spans="1:9">
      <c r="A1838" t="str">
        <f t="shared" si="182"/>
        <v>2.1.2.9.0.00.00 - (-) Encargos Financeiros a Apropriar - Externo</v>
      </c>
      <c r="B1838" s="5" t="s">
        <v>2455</v>
      </c>
      <c r="C1838" s="6">
        <v>0</v>
      </c>
      <c r="D1838" s="1"/>
      <c r="E1838" s="1">
        <f>E1839</f>
        <v>0</v>
      </c>
      <c r="F1838" s="1">
        <f>F1839</f>
        <v>0</v>
      </c>
      <c r="G1838" s="7"/>
      <c r="H1838" t="b">
        <f t="shared" si="180"/>
        <v>1</v>
      </c>
      <c r="I1838" t="str">
        <f t="shared" si="181"/>
        <v>00</v>
      </c>
    </row>
    <row r="1839" spans="1:9" ht="25.5">
      <c r="A1839" t="str">
        <f t="shared" si="182"/>
        <v>2.1.2.9.1.00.00 - (-) Encargos Financeiros a Apropriar- 
 Consolidação</v>
      </c>
      <c r="B1839" s="3" t="s">
        <v>2456</v>
      </c>
      <c r="C1839" s="4"/>
      <c r="D1839" s="1"/>
      <c r="E1839" s="1">
        <f>SUMIF(A1839:B1839,"*intra*",C1839:D1839)+SUMIF(A1839:B1839,"*inter*",C1839:D1839)</f>
        <v>0</v>
      </c>
      <c r="F1839" s="1">
        <f>SUMIF(A1839:B1839,"*consolidação*",C1839:D1839)</f>
        <v>0</v>
      </c>
      <c r="G1839" s="7"/>
      <c r="H1839" t="b">
        <f t="shared" ref="H1839:H1907" si="183">IF(I1839="00",C1839=E1839+F1839,TRUE)</f>
        <v>1</v>
      </c>
      <c r="I1839" t="str">
        <f t="shared" si="181"/>
        <v>00</v>
      </c>
    </row>
    <row r="1840" spans="1:9">
      <c r="A1840" t="str">
        <f t="shared" si="182"/>
        <v>2.1.3.0.0.00.00 - Fornecedores e Contas a Pagar a Curto Prazo</v>
      </c>
      <c r="B1840" s="5" t="s">
        <v>2457</v>
      </c>
      <c r="C1840" s="6">
        <v>2813891561.3000002</v>
      </c>
      <c r="D1840" s="1"/>
      <c r="E1840" s="1">
        <f>E1841+E1843</f>
        <v>0</v>
      </c>
      <c r="F1840" s="1">
        <f>F1841+F1843</f>
        <v>2813891561.2999997</v>
      </c>
      <c r="G1840" s="7"/>
      <c r="H1840" t="b">
        <f t="shared" si="183"/>
        <v>1</v>
      </c>
      <c r="I1840" t="str">
        <f t="shared" ref="I1840:I1908" si="184">MID(A1840,11,2)</f>
        <v>00</v>
      </c>
    </row>
    <row r="1841" spans="1:9" ht="25.5">
      <c r="A1841" t="str">
        <f t="shared" si="182"/>
        <v>2.1.3.1.0.00.00 - Fornecedores e Contas a Pagar Nacionais a Curto 
 Prazo</v>
      </c>
      <c r="B1841" s="3" t="s">
        <v>2458</v>
      </c>
      <c r="C1841" s="4">
        <v>2599195295.4099998</v>
      </c>
      <c r="D1841" s="1"/>
      <c r="E1841" s="1">
        <f>E1842</f>
        <v>0</v>
      </c>
      <c r="F1841" s="1">
        <f>F1842</f>
        <v>2599195295.4099998</v>
      </c>
      <c r="G1841" s="7"/>
      <c r="H1841" t="b">
        <f t="shared" si="183"/>
        <v>1</v>
      </c>
      <c r="I1841" t="str">
        <f t="shared" si="184"/>
        <v>00</v>
      </c>
    </row>
    <row r="1842" spans="1:9" ht="25.5">
      <c r="A1842" t="str">
        <f t="shared" si="182"/>
        <v>2.1.3.1.1.00.00 - Fornecedores e Contas a Pagar Nacionais a Curto 
 Prazo - Consolidação</v>
      </c>
      <c r="B1842" s="5" t="s">
        <v>2459</v>
      </c>
      <c r="C1842" s="6">
        <v>2599195295.4099998</v>
      </c>
      <c r="D1842" s="1"/>
      <c r="E1842" s="1">
        <f>SUMIF(A1842:B1842,"*intra*",C1842:D1842)+SUMIF(A1842:B1842,"*inter*",C1842:D1842)</f>
        <v>0</v>
      </c>
      <c r="F1842" s="1">
        <f>SUMIF(A1842:B1842,"*consolidação*",C1842:D1842)</f>
        <v>2599195295.4099998</v>
      </c>
      <c r="G1842" s="7"/>
      <c r="H1842" t="b">
        <f t="shared" si="183"/>
        <v>1</v>
      </c>
      <c r="I1842" t="str">
        <f t="shared" si="184"/>
        <v>00</v>
      </c>
    </row>
    <row r="1843" spans="1:9" ht="25.5">
      <c r="A1843" t="str">
        <f t="shared" si="182"/>
        <v>2.1.3.2.0.00.00 - Fornecedores e Contas a Pagar Estrangeiros a Curto 
 Prazo</v>
      </c>
      <c r="B1843" s="3" t="s">
        <v>2460</v>
      </c>
      <c r="C1843" s="4">
        <v>214696265.88999999</v>
      </c>
      <c r="D1843" s="1"/>
      <c r="E1843" s="1">
        <f>E1844</f>
        <v>0</v>
      </c>
      <c r="F1843" s="1">
        <f>F1844</f>
        <v>214696265.88999999</v>
      </c>
      <c r="G1843" s="7"/>
      <c r="H1843" t="b">
        <f t="shared" si="183"/>
        <v>1</v>
      </c>
      <c r="I1843" t="str">
        <f t="shared" si="184"/>
        <v>00</v>
      </c>
    </row>
    <row r="1844" spans="1:9" ht="25.5">
      <c r="A1844" t="str">
        <f t="shared" si="182"/>
        <v>2.1.3.2.1.00.00 - Fornecedores e Contas a Pagar Estrangeiros a Curto 
 Prazo - Consolidação</v>
      </c>
      <c r="B1844" s="5" t="s">
        <v>2461</v>
      </c>
      <c r="C1844" s="6">
        <v>214696265.88999999</v>
      </c>
      <c r="D1844" s="1"/>
      <c r="E1844" s="1">
        <f>SUMIF(A1844:B1844,"*intra*",C1844:D1844)+SUMIF(A1844:B1844,"*inter*",C1844:D1844)</f>
        <v>0</v>
      </c>
      <c r="F1844" s="1">
        <f>SUMIF(A1844:B1844,"*consolidação*",C1844:D1844)</f>
        <v>214696265.88999999</v>
      </c>
      <c r="G1844" s="7"/>
      <c r="H1844" t="b">
        <f t="shared" si="183"/>
        <v>1</v>
      </c>
      <c r="I1844" t="str">
        <f t="shared" si="184"/>
        <v>00</v>
      </c>
    </row>
    <row r="1845" spans="1:9">
      <c r="A1845" t="str">
        <f t="shared" si="182"/>
        <v>2.1.4.0.0.00.00 - Obrigações Fiscais a Curto Prazo</v>
      </c>
      <c r="B1845" s="3" t="s">
        <v>2462</v>
      </c>
      <c r="C1845" s="4">
        <v>190776463.25999999</v>
      </c>
      <c r="D1845" s="1"/>
      <c r="E1845" s="1">
        <f>E1846+E1850+E1854</f>
        <v>1386014.37</v>
      </c>
      <c r="F1845" s="1">
        <f>F1846+F1850+F1854</f>
        <v>189390448.88999999</v>
      </c>
      <c r="G1845" s="7"/>
      <c r="H1845" t="b">
        <f t="shared" si="183"/>
        <v>1</v>
      </c>
      <c r="I1845" t="str">
        <f t="shared" si="184"/>
        <v>00</v>
      </c>
    </row>
    <row r="1846" spans="1:9">
      <c r="A1846" t="str">
        <f t="shared" si="182"/>
        <v>2.1.4.1.0.00.00 - Obrigações Fiscais a Curto Prazo com a União</v>
      </c>
      <c r="B1846" s="5" t="s">
        <v>2463</v>
      </c>
      <c r="C1846" s="6">
        <v>163362152.94</v>
      </c>
      <c r="D1846" s="1"/>
      <c r="E1846" s="1">
        <f>E1847+E1848+E1849</f>
        <v>871169.26</v>
      </c>
      <c r="F1846" s="1">
        <f>F1847+F1848+F1849</f>
        <v>162490983.68000001</v>
      </c>
      <c r="G1846" s="7"/>
      <c r="H1846" t="b">
        <f t="shared" si="183"/>
        <v>1</v>
      </c>
      <c r="I1846" t="str">
        <f t="shared" si="184"/>
        <v>00</v>
      </c>
    </row>
    <row r="1847" spans="1:9" ht="25.5">
      <c r="A1847" t="str">
        <f t="shared" si="182"/>
        <v>2.1.4.1.1.00.00 - Obrigações Fiscais a Curto Prazo com a União - 
 Consolidação</v>
      </c>
      <c r="B1847" s="3" t="s">
        <v>2464</v>
      </c>
      <c r="C1847" s="4">
        <v>162490983.68000001</v>
      </c>
      <c r="D1847" s="1"/>
      <c r="E1847" s="1">
        <f>SUMIF(A1847:B1847,"*intra*",C1847:D1847)+SUMIF(A1847:B1847,"*inter*",C1847:D1847)</f>
        <v>0</v>
      </c>
      <c r="F1847" s="1">
        <f>SUMIF(A1847:B1847,"*consolidação*",C1847:D1847)</f>
        <v>162490983.68000001</v>
      </c>
      <c r="G1847" s="7"/>
      <c r="H1847" t="b">
        <f t="shared" si="183"/>
        <v>1</v>
      </c>
      <c r="I1847" t="str">
        <f t="shared" si="184"/>
        <v>00</v>
      </c>
    </row>
    <row r="1848" spans="1:9" ht="25.5">
      <c r="A1848" t="str">
        <f t="shared" si="182"/>
        <v>2.1.4.1.2.00.00 - Obrigações Fiscais a Curto Prazo com a União - 
 Intra OFSS</v>
      </c>
      <c r="B1848" s="5" t="s">
        <v>2465</v>
      </c>
      <c r="C1848" s="6">
        <v>871169.26</v>
      </c>
      <c r="D1848" s="1"/>
      <c r="E1848" s="1">
        <f>SUMIF(A1848:B1848,"*intra*",C1848:D1848)+SUMIF(A1848:B1848,"*inter*",C1848:D1848)</f>
        <v>871169.26</v>
      </c>
      <c r="F1848" s="1">
        <f>SUMIF(A1848:B1848,"*consolidação*",C1848:D1848)</f>
        <v>0</v>
      </c>
      <c r="G1848" s="7"/>
      <c r="H1848" t="b">
        <f t="shared" si="183"/>
        <v>1</v>
      </c>
      <c r="I1848" t="str">
        <f t="shared" si="184"/>
        <v>00</v>
      </c>
    </row>
    <row r="1849" spans="1:9" ht="25.5">
      <c r="A1849" t="str">
        <f t="shared" si="182"/>
        <v>2.1.4.1.3.00.00 - Obrigações Fiscais a Curto Prazo com a União - 
 Inter OFSS - União</v>
      </c>
      <c r="B1849" s="3" t="s">
        <v>2466</v>
      </c>
      <c r="C1849" s="4"/>
      <c r="D1849" s="1"/>
      <c r="E1849" s="1">
        <f>SUMIF(A1849:B1849,"*intra*",C1849:D1849)+SUMIF(A1849:B1849,"*inter*",C1849:D1849)</f>
        <v>0</v>
      </c>
      <c r="F1849" s="1">
        <f>SUMIF(A1849:B1849,"*consolidação*",C1849:D1849)</f>
        <v>0</v>
      </c>
      <c r="G1849" s="7"/>
      <c r="H1849" t="b">
        <f t="shared" si="183"/>
        <v>1</v>
      </c>
      <c r="I1849" t="str">
        <f t="shared" si="184"/>
        <v>00</v>
      </c>
    </row>
    <row r="1850" spans="1:9">
      <c r="A1850" t="str">
        <f t="shared" si="182"/>
        <v>2.1.4.2.0.00.00 - Obrigações Fiscais a Curto Prazo com os Estados</v>
      </c>
      <c r="B1850" s="5" t="s">
        <v>2467</v>
      </c>
      <c r="C1850" s="6">
        <v>49989.19</v>
      </c>
      <c r="D1850" s="1"/>
      <c r="E1850" s="1">
        <f>E1851+E1852+E1853</f>
        <v>24414.21</v>
      </c>
      <c r="F1850" s="1">
        <f>F1851+F1852+F1853</f>
        <v>25574.98</v>
      </c>
      <c r="G1850" s="7"/>
      <c r="H1850" t="b">
        <f t="shared" si="183"/>
        <v>1</v>
      </c>
      <c r="I1850" t="str">
        <f t="shared" si="184"/>
        <v>00</v>
      </c>
    </row>
    <row r="1851" spans="1:9" ht="25.5">
      <c r="A1851" t="str">
        <f t="shared" si="182"/>
        <v>2.1.4.2.1.00.00 - Obrigações Fiscais a Curto Prazo com os Estados - 
 Consolidação</v>
      </c>
      <c r="B1851" s="3" t="s">
        <v>2468</v>
      </c>
      <c r="C1851" s="4">
        <v>25574.98</v>
      </c>
      <c r="D1851" s="1"/>
      <c r="E1851" s="1">
        <f>SUMIF(A1851:B1851,"*intra*",C1851:D1851)+SUMIF(A1851:B1851,"*inter*",C1851:D1851)</f>
        <v>0</v>
      </c>
      <c r="F1851" s="1">
        <f>SUMIF(A1851:B1851,"*consolidação*",C1851:D1851)</f>
        <v>25574.98</v>
      </c>
      <c r="G1851" s="7"/>
      <c r="H1851" t="b">
        <f t="shared" si="183"/>
        <v>1</v>
      </c>
      <c r="I1851" t="str">
        <f t="shared" si="184"/>
        <v>00</v>
      </c>
    </row>
    <row r="1852" spans="1:9" ht="25.5">
      <c r="A1852" t="str">
        <f t="shared" si="182"/>
        <v>2.1.4.2.2.00.00 - Obrigações Fiscais a Curto Prazo com os Estados - 
 Intra OFSS</v>
      </c>
      <c r="B1852" s="5" t="s">
        <v>2469</v>
      </c>
      <c r="C1852" s="6"/>
      <c r="D1852" s="1"/>
      <c r="E1852" s="1">
        <f>SUMIF(A1852:B1852,"*intra*",C1852:D1852)+SUMIF(A1852:B1852,"*inter*",C1852:D1852)</f>
        <v>0</v>
      </c>
      <c r="F1852" s="1">
        <f>SUMIF(A1852:B1852,"*consolidação*",C1852:D1852)</f>
        <v>0</v>
      </c>
      <c r="G1852" s="7"/>
      <c r="H1852" t="b">
        <f t="shared" si="183"/>
        <v>1</v>
      </c>
      <c r="I1852" t="str">
        <f t="shared" si="184"/>
        <v>00</v>
      </c>
    </row>
    <row r="1853" spans="1:9" ht="25.5">
      <c r="A1853" t="str">
        <f t="shared" si="182"/>
        <v>2.1.4.2.4.00.00 - Obrigações Fiscais a Curto Prazo com os Estados - 
 Inter OFSS - Estado</v>
      </c>
      <c r="B1853" s="3" t="s">
        <v>2470</v>
      </c>
      <c r="C1853" s="4">
        <v>24414.21</v>
      </c>
      <c r="D1853" s="1"/>
      <c r="E1853" s="1">
        <f>SUMIF(A1853:B1853,"*intra*",C1853:D1853)+SUMIF(A1853:B1853,"*inter*",C1853:D1853)</f>
        <v>24414.21</v>
      </c>
      <c r="F1853" s="1">
        <f>SUMIF(A1853:B1853,"*consolidação*",C1853:D1853)</f>
        <v>0</v>
      </c>
      <c r="G1853" s="7"/>
      <c r="H1853" t="b">
        <f t="shared" si="183"/>
        <v>1</v>
      </c>
      <c r="I1853" t="str">
        <f t="shared" si="184"/>
        <v>00</v>
      </c>
    </row>
    <row r="1854" spans="1:9">
      <c r="A1854" t="str">
        <f t="shared" si="182"/>
        <v>2.1.4.3.0.00.00 - Obrigações Fiscais a Curto Prazo com os Municípios</v>
      </c>
      <c r="B1854" s="5" t="s">
        <v>2471</v>
      </c>
      <c r="C1854" s="6">
        <v>27364321.129999999</v>
      </c>
      <c r="D1854" s="1"/>
      <c r="E1854" s="1">
        <f>E1855+E1856+E1857</f>
        <v>490430.9</v>
      </c>
      <c r="F1854" s="1">
        <f>F1855+F1856+F1857</f>
        <v>26873890.23</v>
      </c>
      <c r="G1854" s="7"/>
      <c r="H1854" t="b">
        <f t="shared" si="183"/>
        <v>1</v>
      </c>
      <c r="I1854" t="str">
        <f t="shared" si="184"/>
        <v>00</v>
      </c>
    </row>
    <row r="1855" spans="1:9" ht="25.5">
      <c r="A1855" t="str">
        <f t="shared" si="182"/>
        <v>2.1.4.3.1.00.00 - Obrigações Fiscais a Curto Prazo com os Municípios 
 - Consolidação</v>
      </c>
      <c r="B1855" s="3" t="s">
        <v>2472</v>
      </c>
      <c r="C1855" s="4">
        <v>26873890.23</v>
      </c>
      <c r="D1855" s="1"/>
      <c r="E1855" s="1">
        <f>SUMIF(A1855:B1855,"*intra*",C1855:D1855)+SUMIF(A1855:B1855,"*inter*",C1855:D1855)</f>
        <v>0</v>
      </c>
      <c r="F1855" s="1">
        <f>SUMIF(A1855:B1855,"*consolidação*",C1855:D1855)</f>
        <v>26873890.23</v>
      </c>
      <c r="G1855" s="7"/>
      <c r="H1855" t="b">
        <f t="shared" si="183"/>
        <v>1</v>
      </c>
      <c r="I1855" t="str">
        <f t="shared" si="184"/>
        <v>00</v>
      </c>
    </row>
    <row r="1856" spans="1:9" ht="25.5">
      <c r="A1856" t="str">
        <f t="shared" si="182"/>
        <v>2.1.4.3.2.00.00 - Obrigações Fiscais a Curto Prazo com os Municípios 
 - Intra OFSS</v>
      </c>
      <c r="B1856" s="5" t="s">
        <v>2473</v>
      </c>
      <c r="C1856" s="6"/>
      <c r="D1856" s="1"/>
      <c r="E1856" s="1">
        <f>SUMIF(A1856:B1856,"*intra*",C1856:D1856)+SUMIF(A1856:B1856,"*inter*",C1856:D1856)</f>
        <v>0</v>
      </c>
      <c r="F1856" s="1">
        <f>SUMIF(A1856:B1856,"*consolidação*",C1856:D1856)</f>
        <v>0</v>
      </c>
      <c r="G1856" s="7"/>
      <c r="H1856" t="b">
        <f t="shared" si="183"/>
        <v>1</v>
      </c>
      <c r="I1856" t="str">
        <f t="shared" si="184"/>
        <v>00</v>
      </c>
    </row>
    <row r="1857" spans="1:9" ht="25.5">
      <c r="A1857" t="str">
        <f t="shared" si="182"/>
        <v>2.1.4.3.5.00.00 - Obrigações Fiscais a Curto Prazo com os Municípios 
 - Inter OFSS - Município</v>
      </c>
      <c r="B1857" s="3" t="s">
        <v>2474</v>
      </c>
      <c r="C1857" s="4">
        <v>490430.9</v>
      </c>
      <c r="D1857" s="1"/>
      <c r="E1857" s="1">
        <f>SUMIF(A1857:B1857,"*intra*",C1857:D1857)+SUMIF(A1857:B1857,"*inter*",C1857:D1857)</f>
        <v>490430.9</v>
      </c>
      <c r="F1857" s="1">
        <f>SUMIF(A1857:B1857,"*consolidação*",C1857:D1857)</f>
        <v>0</v>
      </c>
      <c r="G1857" s="7"/>
      <c r="H1857" t="b">
        <f t="shared" si="183"/>
        <v>1</v>
      </c>
      <c r="I1857" t="str">
        <f t="shared" si="184"/>
        <v>00</v>
      </c>
    </row>
    <row r="1858" spans="1:9">
      <c r="A1858" t="str">
        <f t="shared" si="182"/>
        <v>2.1.5.0.0.00.00 - Obrigações de Repartição a Outros Entes</v>
      </c>
      <c r="B1858" s="5" t="s">
        <v>2475</v>
      </c>
      <c r="C1858" s="6">
        <v>693213833.98000002</v>
      </c>
      <c r="D1858" s="1"/>
      <c r="E1858" s="1">
        <f>E1859+E1860+E1861</f>
        <v>693213833.98000002</v>
      </c>
      <c r="F1858" s="1">
        <f>F1859+F1860+F1861</f>
        <v>0</v>
      </c>
      <c r="G1858" s="7"/>
      <c r="H1858" t="b">
        <f t="shared" si="183"/>
        <v>1</v>
      </c>
      <c r="I1858" t="str">
        <f t="shared" si="184"/>
        <v>00</v>
      </c>
    </row>
    <row r="1859" spans="1:9" ht="25.5">
      <c r="A1859" t="str">
        <f t="shared" si="182"/>
        <v>2.1.5.0.3.00.00 - Obrigações de Repartição a Outros Entes - Inter 
 OFSS - União</v>
      </c>
      <c r="B1859" s="3" t="s">
        <v>2476</v>
      </c>
      <c r="C1859" s="4"/>
      <c r="D1859" s="1"/>
      <c r="E1859" s="1">
        <f>SUMIF(A1859:B1859,"*intra*",C1859:D1859)+SUMIF(A1859:B1859,"*inter*",C1859:D1859)</f>
        <v>0</v>
      </c>
      <c r="F1859" s="1">
        <f>SUMIF(A1859:B1859,"*consolidação*",C1859:D1859)</f>
        <v>0</v>
      </c>
      <c r="G1859" s="7"/>
      <c r="H1859" t="b">
        <f t="shared" si="183"/>
        <v>1</v>
      </c>
      <c r="I1859" t="str">
        <f t="shared" si="184"/>
        <v>00</v>
      </c>
    </row>
    <row r="1860" spans="1:9" ht="25.5">
      <c r="A1860" t="str">
        <f t="shared" si="182"/>
        <v>2.1.5.0.4.00.00 - Obrigações de Repartição a Outros Entes - Inter 
 OFSS - Estado</v>
      </c>
      <c r="B1860" s="5" t="s">
        <v>2477</v>
      </c>
      <c r="C1860" s="6">
        <v>122623202.70999999</v>
      </c>
      <c r="D1860" s="1"/>
      <c r="E1860" s="1">
        <f>SUMIF(A1860:B1860,"*intra*",C1860:D1860)+SUMIF(A1860:B1860,"*inter*",C1860:D1860)</f>
        <v>122623202.70999999</v>
      </c>
      <c r="F1860" s="1">
        <f>SUMIF(A1860:B1860,"*consolidação*",C1860:D1860)</f>
        <v>0</v>
      </c>
      <c r="G1860" s="7"/>
      <c r="H1860" t="b">
        <f t="shared" si="183"/>
        <v>1</v>
      </c>
      <c r="I1860" t="str">
        <f t="shared" si="184"/>
        <v>00</v>
      </c>
    </row>
    <row r="1861" spans="1:9" ht="25.5">
      <c r="A1861" t="str">
        <f t="shared" si="182"/>
        <v>2.1.5.0.5.00.00 - Obrigações de Repartição a Outros Entes - Inter 
 OFSS - Município</v>
      </c>
      <c r="B1861" s="3" t="s">
        <v>2478</v>
      </c>
      <c r="C1861" s="4">
        <v>570590631.26999998</v>
      </c>
      <c r="D1861" s="1"/>
      <c r="E1861" s="1">
        <f>SUMIF(A1861:B1861,"*intra*",C1861:D1861)+SUMIF(A1861:B1861,"*inter*",C1861:D1861)</f>
        <v>570590631.26999998</v>
      </c>
      <c r="F1861" s="1">
        <f>SUMIF(A1861:B1861,"*consolidação*",C1861:D1861)</f>
        <v>0</v>
      </c>
      <c r="G1861" s="7"/>
      <c r="H1861" t="b">
        <f t="shared" si="183"/>
        <v>1</v>
      </c>
      <c r="I1861" t="str">
        <f t="shared" si="184"/>
        <v>00</v>
      </c>
    </row>
    <row r="1862" spans="1:9">
      <c r="A1862" t="str">
        <f t="shared" si="182"/>
        <v>2.1.7.0.0.00.00 - Provisões a Curto Prazo</v>
      </c>
      <c r="B1862" s="5" t="s">
        <v>2479</v>
      </c>
      <c r="C1862" s="6">
        <v>55702169561.470001</v>
      </c>
      <c r="D1862" s="1"/>
      <c r="E1862" s="1">
        <f>E1863+E1865+E1867+E1869+E1874+E1876+E1878</f>
        <v>3684945850.1300001</v>
      </c>
      <c r="F1862" s="1">
        <f>F1863+F1865+F1867+F1869+F1874+F1876+F1878</f>
        <v>52017223711.339996</v>
      </c>
      <c r="G1862" s="7"/>
      <c r="H1862" t="b">
        <f t="shared" si="183"/>
        <v>1</v>
      </c>
      <c r="I1862" t="str">
        <f t="shared" si="184"/>
        <v>00</v>
      </c>
    </row>
    <row r="1863" spans="1:9">
      <c r="A1863" t="str">
        <f t="shared" si="182"/>
        <v>2.1.7.1.0.00.00 - Provisão para Riscos Trabalhistas a Curto Prazo</v>
      </c>
      <c r="B1863" s="3" t="s">
        <v>2480</v>
      </c>
      <c r="C1863" s="4">
        <v>1139670377.27</v>
      </c>
      <c r="D1863" s="1"/>
      <c r="E1863" s="1">
        <f>E1864</f>
        <v>0</v>
      </c>
      <c r="F1863" s="1">
        <f>F1864</f>
        <v>1139670377.27</v>
      </c>
      <c r="G1863" s="7"/>
      <c r="H1863" t="b">
        <f t="shared" si="183"/>
        <v>1</v>
      </c>
      <c r="I1863" t="str">
        <f t="shared" si="184"/>
        <v>00</v>
      </c>
    </row>
    <row r="1864" spans="1:9" ht="25.5">
      <c r="A1864" t="str">
        <f t="shared" si="182"/>
        <v>2.1.7.1.1.00.00 - Provisão para Riscos Trabalhistas a Curto Prazo - 
 Consolidação</v>
      </c>
      <c r="B1864" s="5" t="s">
        <v>2481</v>
      </c>
      <c r="C1864" s="6">
        <v>1139670377.27</v>
      </c>
      <c r="D1864" s="1"/>
      <c r="E1864" s="1">
        <f>SUMIF(A1864:B1864,"*intra*",C1864:D1864)+SUMIF(A1864:B1864,"*inter*",C1864:D1864)</f>
        <v>0</v>
      </c>
      <c r="F1864" s="1">
        <f>SUMIF(A1864:B1864,"*consolidação*",C1864:D1864)</f>
        <v>1139670377.27</v>
      </c>
      <c r="G1864" s="7"/>
      <c r="H1864" t="b">
        <f t="shared" si="183"/>
        <v>1</v>
      </c>
      <c r="I1864" t="str">
        <f t="shared" si="184"/>
        <v>00</v>
      </c>
    </row>
    <row r="1865" spans="1:9">
      <c r="A1865" t="str">
        <f t="shared" si="182"/>
        <v>2.1.7.3.0.00.00 - Provisões para Riscos Fiscais a Curto Prazo</v>
      </c>
      <c r="B1865" s="3" t="s">
        <v>2482</v>
      </c>
      <c r="C1865" s="4">
        <v>34245762190.82</v>
      </c>
      <c r="D1865" s="1"/>
      <c r="E1865" s="1">
        <f>E1866</f>
        <v>0</v>
      </c>
      <c r="F1865" s="1">
        <f>F1866</f>
        <v>34245762190.82</v>
      </c>
      <c r="G1865" s="7"/>
      <c r="H1865" t="b">
        <f t="shared" si="183"/>
        <v>1</v>
      </c>
      <c r="I1865" t="str">
        <f t="shared" si="184"/>
        <v>00</v>
      </c>
    </row>
    <row r="1866" spans="1:9" ht="25.5">
      <c r="A1866" t="str">
        <f t="shared" si="182"/>
        <v>2.1.7.3.1.00.00 - Provisões para Riscos Fiscais a Curto Prazo - 
 Consolidação</v>
      </c>
      <c r="B1866" s="5" t="s">
        <v>2483</v>
      </c>
      <c r="C1866" s="6">
        <v>34245762190.82</v>
      </c>
      <c r="D1866" s="1"/>
      <c r="E1866" s="1">
        <f>SUMIF(A1866:B1866,"*intra*",C1866:D1866)+SUMIF(A1866:B1866,"*inter*",C1866:D1866)</f>
        <v>0</v>
      </c>
      <c r="F1866" s="1">
        <f>SUMIF(A1866:B1866,"*consolidação*",C1866:D1866)</f>
        <v>34245762190.82</v>
      </c>
      <c r="G1866" s="7"/>
      <c r="H1866" t="b">
        <f t="shared" si="183"/>
        <v>1</v>
      </c>
      <c r="I1866" t="str">
        <f t="shared" si="184"/>
        <v>00</v>
      </c>
    </row>
    <row r="1867" spans="1:9">
      <c r="A1867" t="str">
        <f t="shared" si="182"/>
        <v>2.1.7.4.0.00.00 - Provisão para Riscos Cíveis a Curto Prazo</v>
      </c>
      <c r="B1867" s="3" t="s">
        <v>2484</v>
      </c>
      <c r="C1867" s="4">
        <v>2845692433.3600001</v>
      </c>
      <c r="D1867" s="1"/>
      <c r="E1867" s="1">
        <f>E1868</f>
        <v>0</v>
      </c>
      <c r="F1867" s="1">
        <f>F1868</f>
        <v>2845692433.3600001</v>
      </c>
      <c r="G1867" s="7"/>
      <c r="H1867" t="b">
        <f t="shared" si="183"/>
        <v>1</v>
      </c>
      <c r="I1867" t="str">
        <f t="shared" si="184"/>
        <v>00</v>
      </c>
    </row>
    <row r="1868" spans="1:9" ht="25.5">
      <c r="A1868" t="str">
        <f t="shared" si="182"/>
        <v>2.1.7.4.1.00.00 - Provisão para Riscos Cíveis a Curto Prazo - 
 Consolidação</v>
      </c>
      <c r="B1868" s="5" t="s">
        <v>2485</v>
      </c>
      <c r="C1868" s="6">
        <v>2845692433.3600001</v>
      </c>
      <c r="D1868" s="1"/>
      <c r="E1868" s="1">
        <f>SUMIF(A1868:B1868,"*intra*",C1868:D1868)+SUMIF(A1868:B1868,"*inter*",C1868:D1868)</f>
        <v>0</v>
      </c>
      <c r="F1868" s="1">
        <f>SUMIF(A1868:B1868,"*consolidação*",C1868:D1868)</f>
        <v>2845692433.3600001</v>
      </c>
      <c r="G1868" s="7"/>
      <c r="H1868" t="b">
        <f t="shared" si="183"/>
        <v>1</v>
      </c>
      <c r="I1868" t="str">
        <f t="shared" si="184"/>
        <v>00</v>
      </c>
    </row>
    <row r="1869" spans="1:9">
      <c r="A1869" t="str">
        <f t="shared" si="182"/>
        <v>2.1.7.5.0.00.00 - Provisão para Repartição de Créditos a Curto Prazo</v>
      </c>
      <c r="B1869" s="3" t="s">
        <v>2486</v>
      </c>
      <c r="C1869" s="4">
        <v>3993801551.04</v>
      </c>
      <c r="D1869" s="1"/>
      <c r="E1869" s="1">
        <f>E1870+E1873+E1872+E1871</f>
        <v>3684945850.1300001</v>
      </c>
      <c r="F1869" s="1">
        <f>F1870+F1873+F1872+F1871</f>
        <v>308855700.91000003</v>
      </c>
      <c r="G1869" s="7"/>
      <c r="H1869" t="b">
        <f t="shared" si="183"/>
        <v>1</v>
      </c>
      <c r="I1869" t="str">
        <f t="shared" si="184"/>
        <v>00</v>
      </c>
    </row>
    <row r="1870" spans="1:9" ht="25.5">
      <c r="A1870" t="str">
        <f t="shared" si="182"/>
        <v>2.1.7.5.1.00.00 - Provisão para Repartição de Créditos a Curto Prazo 
- Consolidação</v>
      </c>
      <c r="B1870" s="39" t="s">
        <v>2487</v>
      </c>
      <c r="C1870" s="45">
        <v>308855700.91000003</v>
      </c>
      <c r="D1870" s="1"/>
      <c r="E1870" s="1">
        <f>SUMIF(A1870:B1870,"*intra*",C1870:D1870)+SUMIF(A1870:B1870,"*inter*",C1870:D1870)</f>
        <v>0</v>
      </c>
      <c r="F1870" s="1">
        <f>SUMIF(A1870:B1870,"*consolidação*",C1870:D1870)</f>
        <v>308855700.91000003</v>
      </c>
      <c r="G1870" s="7"/>
      <c r="H1870" t="b">
        <f t="shared" si="183"/>
        <v>1</v>
      </c>
      <c r="I1870" t="str">
        <f t="shared" si="184"/>
        <v>00</v>
      </c>
    </row>
    <row r="1871" spans="1:9" ht="25.5">
      <c r="A1871" t="str">
        <f t="shared" si="182"/>
        <v>2.1.7.5.3.00.00 - Provisão para Repartição de Créditos a Curto Prazo 
 - Inter OFSS - União</v>
      </c>
      <c r="B1871" s="5" t="s">
        <v>2488</v>
      </c>
      <c r="C1871" s="6"/>
      <c r="D1871" s="1"/>
      <c r="E1871" s="1">
        <f>SUMIF(A1871:B1871,"*intra*",C1871:D1871)+SUMIF(A1871:B1871,"*inter*",C1871:D1871)</f>
        <v>0</v>
      </c>
      <c r="F1871" s="1">
        <f>SUMIF(A1871:B1871,"*consolidação*",C1871:D1871)</f>
        <v>0</v>
      </c>
      <c r="G1871" s="7"/>
      <c r="H1871" t="b">
        <f t="shared" si="183"/>
        <v>1</v>
      </c>
      <c r="I1871" t="str">
        <f t="shared" si="184"/>
        <v>00</v>
      </c>
    </row>
    <row r="1872" spans="1:9" ht="25.5">
      <c r="A1872" t="str">
        <f t="shared" si="182"/>
        <v>2.1.7.5.4.00.00 - Provisão para Repartição de Créditos a Curto Prazo 
 - Inter OFSS - Estado</v>
      </c>
      <c r="B1872" s="3" t="s">
        <v>2489</v>
      </c>
      <c r="C1872" s="4">
        <v>1749093664.5799999</v>
      </c>
      <c r="D1872" s="1"/>
      <c r="E1872" s="1">
        <f>SUMIF(A1872:B1872,"*intra*",C1872:D1872)+SUMIF(A1872:B1872,"*inter*",C1872:D1872)</f>
        <v>1749093664.5799999</v>
      </c>
      <c r="F1872" s="1">
        <f>SUMIF(A1872:B1872,"*consolidação*",C1872:D1872)</f>
        <v>0</v>
      </c>
      <c r="G1872" s="7"/>
      <c r="H1872" t="b">
        <f t="shared" si="183"/>
        <v>1</v>
      </c>
      <c r="I1872" t="str">
        <f t="shared" si="184"/>
        <v>00</v>
      </c>
    </row>
    <row r="1873" spans="1:9" ht="25.5">
      <c r="A1873" t="str">
        <f t="shared" si="182"/>
        <v>2.1.7.5.5.00.00 - Provisão para Repartição de Créditos a Curto Prazo 
 - Inter OFSS - Município</v>
      </c>
      <c r="B1873" s="5" t="s">
        <v>2490</v>
      </c>
      <c r="C1873" s="6">
        <v>1935852185.55</v>
      </c>
      <c r="D1873" s="1"/>
      <c r="E1873" s="1">
        <f>SUMIF(A1873:B1873,"*intra*",C1873:D1873)+SUMIF(A1873:B1873,"*inter*",C1873:D1873)</f>
        <v>1935852185.55</v>
      </c>
      <c r="F1873" s="1">
        <f>SUMIF(A1873:B1873,"*consolidação*",C1873:D1873)</f>
        <v>0</v>
      </c>
      <c r="G1873" s="7"/>
      <c r="H1873" t="b">
        <f t="shared" si="183"/>
        <v>1</v>
      </c>
      <c r="I1873" t="str">
        <f t="shared" si="184"/>
        <v>00</v>
      </c>
    </row>
    <row r="1874" spans="1:9" ht="25.5">
      <c r="A1874" t="str">
        <f t="shared" si="182"/>
        <v>2.1.7.6.0.00.00 - Provisão para Riscos Decorrentes de Contratos de 
 PPP a Curto Prazo</v>
      </c>
      <c r="B1874" s="3" t="s">
        <v>2491</v>
      </c>
      <c r="C1874" s="4">
        <v>0</v>
      </c>
      <c r="D1874" s="1"/>
      <c r="E1874" s="1">
        <f>E1875</f>
        <v>0</v>
      </c>
      <c r="F1874" s="1">
        <f>F1875</f>
        <v>0</v>
      </c>
      <c r="G1874" s="7"/>
      <c r="H1874" t="b">
        <f t="shared" si="183"/>
        <v>1</v>
      </c>
      <c r="I1874" t="str">
        <f t="shared" si="184"/>
        <v>00</v>
      </c>
    </row>
    <row r="1875" spans="1:9" ht="25.5">
      <c r="A1875" t="str">
        <f t="shared" si="182"/>
        <v>2.1.7.6.1.00.00 - Provisão para Riscos Decorrentes de Contratos de 
 PPP a Curto Prazo - Consolidação</v>
      </c>
      <c r="B1875" s="5" t="s">
        <v>2492</v>
      </c>
      <c r="C1875" s="6"/>
      <c r="D1875" s="1"/>
      <c r="E1875" s="1">
        <f>SUMIF(A1875:B1875,"*intra*",C1875:D1875)+SUMIF(A1875:B1875,"*inter*",C1875:D1875)</f>
        <v>0</v>
      </c>
      <c r="F1875" s="1">
        <f>SUMIF(A1875:B1875,"*consolidação*",C1875:D1875)</f>
        <v>0</v>
      </c>
      <c r="G1875" s="7"/>
      <c r="H1875" t="b">
        <f t="shared" si="183"/>
        <v>1</v>
      </c>
      <c r="I1875" t="str">
        <f t="shared" si="184"/>
        <v>00</v>
      </c>
    </row>
    <row r="1876" spans="1:9">
      <c r="A1876" t="str">
        <f t="shared" ref="A1876:A1939" si="185">TRIM(B1876)</f>
        <v>2.1.7.7.0.00.00 - Provisão para Obrigações Decorrentes da Atuação 
 Governamental a Curto Prazo</v>
      </c>
      <c r="B1876" s="60" t="s">
        <v>5603</v>
      </c>
      <c r="C1876" s="45">
        <v>0</v>
      </c>
      <c r="D1876" s="1"/>
      <c r="E1876" s="1">
        <f>E1877</f>
        <v>0</v>
      </c>
      <c r="F1876" s="1">
        <f>F1877</f>
        <v>0</v>
      </c>
      <c r="G1876" s="7"/>
      <c r="H1876" t="b">
        <f t="shared" si="183"/>
        <v>1</v>
      </c>
      <c r="I1876" t="str">
        <f t="shared" si="184"/>
        <v>00</v>
      </c>
    </row>
    <row r="1877" spans="1:9" ht="25.5">
      <c r="A1877" t="str">
        <f t="shared" si="185"/>
        <v>2.1.7.7.1.00.00 - Provisão para Obrigações Decorrentes da Atuação 
Governamental a Curto Prazo - Consolidação</v>
      </c>
      <c r="B1877" s="39" t="s">
        <v>2493</v>
      </c>
      <c r="C1877" s="45"/>
      <c r="D1877" s="1"/>
      <c r="E1877" s="1">
        <f t="shared" ref="E1877" si="186">SUMIF(A1877:B1877,"*intra*",C1877:D1877)+SUMIF(A1877:B1877,"*inter*",C1877:D1877)</f>
        <v>0</v>
      </c>
      <c r="F1877" s="1">
        <f t="shared" ref="F1877" si="187">SUMIF(A1877:B1877,"*consolidação*",C1877:D1877)</f>
        <v>0</v>
      </c>
      <c r="G1877" s="7"/>
      <c r="H1877" t="b">
        <f t="shared" si="183"/>
        <v>1</v>
      </c>
      <c r="I1877" t="str">
        <f t="shared" si="184"/>
        <v>00</v>
      </c>
    </row>
    <row r="1878" spans="1:9">
      <c r="A1878" t="str">
        <f t="shared" si="185"/>
        <v>2.1.7.9.0.00.00 - Outras Provisões a Curto Prazo</v>
      </c>
      <c r="B1878" s="3" t="s">
        <v>2494</v>
      </c>
      <c r="C1878" s="4">
        <v>13477243008.98</v>
      </c>
      <c r="D1878" s="1"/>
      <c r="E1878" s="1">
        <f>E1879</f>
        <v>0</v>
      </c>
      <c r="F1878" s="1">
        <f>F1879</f>
        <v>13477243008.98</v>
      </c>
      <c r="G1878" s="7"/>
      <c r="H1878" t="b">
        <f t="shared" si="183"/>
        <v>1</v>
      </c>
      <c r="I1878" t="str">
        <f t="shared" si="184"/>
        <v>00</v>
      </c>
    </row>
    <row r="1879" spans="1:9">
      <c r="A1879" t="str">
        <f t="shared" si="185"/>
        <v>2.1.7.9.1.00.00 - Outras Provisões a Curto Prazo - Consolidação</v>
      </c>
      <c r="B1879" s="5" t="s">
        <v>2495</v>
      </c>
      <c r="C1879" s="6">
        <v>13477243008.98</v>
      </c>
      <c r="D1879" s="1"/>
      <c r="E1879" s="1">
        <f>SUMIF(A1879:B1879,"*intra*",C1879:D1879)+SUMIF(A1879:B1879,"*inter*",C1879:D1879)</f>
        <v>0</v>
      </c>
      <c r="F1879" s="1">
        <f>SUMIF(A1879:B1879,"*consolidação*",C1879:D1879)</f>
        <v>13477243008.98</v>
      </c>
      <c r="G1879" s="7"/>
      <c r="H1879" t="b">
        <f t="shared" si="183"/>
        <v>1</v>
      </c>
      <c r="I1879" t="str">
        <f t="shared" si="184"/>
        <v>00</v>
      </c>
    </row>
    <row r="1880" spans="1:9">
      <c r="A1880" t="str">
        <f t="shared" si="185"/>
        <v>2.1.8.0.0.00.00 - Demais Obrigações a Curto Prazo</v>
      </c>
      <c r="B1880" s="3" t="s">
        <v>2496</v>
      </c>
      <c r="C1880" s="4">
        <v>290903757379.92999</v>
      </c>
      <c r="D1880" s="1"/>
      <c r="E1880" s="1">
        <f>E1881+E1883+E1885+E1887+E1889+E1891+E1893+E1895+E1897</f>
        <v>50079707232.769997</v>
      </c>
      <c r="F1880" s="1">
        <f>F1881+F1883+F1885+F1887+F1889+F1891+F1893+F1895+F1897</f>
        <v>240824050147.16</v>
      </c>
      <c r="G1880" s="7"/>
      <c r="H1880" t="b">
        <f t="shared" si="183"/>
        <v>1</v>
      </c>
      <c r="I1880" t="str">
        <f t="shared" si="184"/>
        <v>00</v>
      </c>
    </row>
    <row r="1881" spans="1:9">
      <c r="A1881" t="str">
        <f t="shared" si="185"/>
        <v>2.1.8.1.0.00.00 - Adiantamentos de Clientes</v>
      </c>
      <c r="B1881" s="5" t="s">
        <v>2497</v>
      </c>
      <c r="C1881" s="6">
        <v>282495407.33999997</v>
      </c>
      <c r="D1881" s="1"/>
      <c r="E1881" s="1">
        <f>E1882</f>
        <v>0</v>
      </c>
      <c r="F1881" s="1">
        <f>F1882</f>
        <v>282495407.33999997</v>
      </c>
      <c r="G1881" s="7"/>
      <c r="H1881" t="b">
        <f t="shared" si="183"/>
        <v>1</v>
      </c>
      <c r="I1881" t="str">
        <f t="shared" si="184"/>
        <v>00</v>
      </c>
    </row>
    <row r="1882" spans="1:9">
      <c r="A1882" t="str">
        <f t="shared" si="185"/>
        <v>2.1.8.1.1.00.00 - Adiantamentos de Clientes - Consolidação</v>
      </c>
      <c r="B1882" s="3" t="s">
        <v>2498</v>
      </c>
      <c r="C1882" s="4">
        <v>282495407.33999997</v>
      </c>
      <c r="D1882" s="1"/>
      <c r="E1882" s="1">
        <f>SUMIF(A1882:B1882,"*intra*",C1882:D1882)+SUMIF(A1882:B1882,"*inter*",C1882:D1882)</f>
        <v>0</v>
      </c>
      <c r="F1882" s="1">
        <f>SUMIF(A1882:B1882,"*consolidação*",C1882:D1882)</f>
        <v>282495407.33999997</v>
      </c>
      <c r="G1882" s="7"/>
      <c r="H1882" t="b">
        <f t="shared" si="183"/>
        <v>1</v>
      </c>
      <c r="I1882" t="str">
        <f t="shared" si="184"/>
        <v>00</v>
      </c>
    </row>
    <row r="1883" spans="1:9">
      <c r="A1883" t="str">
        <f t="shared" si="185"/>
        <v>2.1.8.2.0.00.00 - Obrigações por Danos a Terceiros</v>
      </c>
      <c r="B1883" s="5" t="s">
        <v>2499</v>
      </c>
      <c r="C1883" s="6">
        <v>0</v>
      </c>
      <c r="D1883" s="1"/>
      <c r="E1883" s="1">
        <f>E1884</f>
        <v>0</v>
      </c>
      <c r="F1883" s="1">
        <f>F1884</f>
        <v>0</v>
      </c>
      <c r="G1883" s="7"/>
      <c r="H1883" t="b">
        <f t="shared" si="183"/>
        <v>1</v>
      </c>
      <c r="I1883" t="str">
        <f t="shared" si="184"/>
        <v>00</v>
      </c>
    </row>
    <row r="1884" spans="1:9">
      <c r="A1884" t="str">
        <f t="shared" si="185"/>
        <v>2.1.8.2.1.00.00 - Obrigações por Danos a Terceiros - Consolidação</v>
      </c>
      <c r="B1884" s="3" t="s">
        <v>2500</v>
      </c>
      <c r="C1884" s="4"/>
      <c r="D1884" s="1"/>
      <c r="E1884" s="1">
        <f>SUMIF(A1884:B1884,"*intra*",C1884:D1884)+SUMIF(A1884:B1884,"*inter*",C1884:D1884)</f>
        <v>0</v>
      </c>
      <c r="F1884" s="1">
        <f>SUMIF(A1884:B1884,"*consolidação*",C1884:D1884)</f>
        <v>0</v>
      </c>
      <c r="G1884" s="7"/>
      <c r="H1884" t="b">
        <f t="shared" si="183"/>
        <v>1</v>
      </c>
      <c r="I1884" t="str">
        <f t="shared" si="184"/>
        <v>00</v>
      </c>
    </row>
    <row r="1885" spans="1:9">
      <c r="A1885" t="str">
        <f t="shared" si="185"/>
        <v>2.1.8.3.0.00.00 - Arrendamento Operacional a Pagar</v>
      </c>
      <c r="B1885" s="5" t="s">
        <v>2501</v>
      </c>
      <c r="C1885" s="6">
        <v>0</v>
      </c>
      <c r="D1885" s="1"/>
      <c r="E1885" s="1">
        <f>E1886</f>
        <v>0</v>
      </c>
      <c r="F1885" s="1">
        <f>F1886</f>
        <v>0</v>
      </c>
      <c r="G1885" s="7"/>
      <c r="H1885" t="b">
        <f t="shared" si="183"/>
        <v>1</v>
      </c>
      <c r="I1885" t="str">
        <f t="shared" si="184"/>
        <v>00</v>
      </c>
    </row>
    <row r="1886" spans="1:9">
      <c r="A1886" t="str">
        <f t="shared" si="185"/>
        <v>2.1.8.3.1.00.00 - Arrendamento Operacional a Pagar - Consolidação</v>
      </c>
      <c r="B1886" s="3" t="s">
        <v>2502</v>
      </c>
      <c r="C1886" s="4"/>
      <c r="D1886" s="1"/>
      <c r="E1886" s="1">
        <f>SUMIF(A1886:B1886,"*intra*",C1886:D1886)+SUMIF(A1886:B1886,"*inter*",C1886:D1886)</f>
        <v>0</v>
      </c>
      <c r="F1886" s="1">
        <f>SUMIF(A1886:B1886,"*consolidação*",C1886:D1886)</f>
        <v>0</v>
      </c>
      <c r="G1886" s="7"/>
      <c r="H1886" t="b">
        <f t="shared" si="183"/>
        <v>1</v>
      </c>
      <c r="I1886" t="str">
        <f t="shared" si="184"/>
        <v>00</v>
      </c>
    </row>
    <row r="1887" spans="1:9">
      <c r="A1887" t="str">
        <f t="shared" si="185"/>
        <v>2.1.8.4.0.00.00 - Debêntures e Outros Títulos de Dívida a Curto Prazo</v>
      </c>
      <c r="B1887" s="5" t="s">
        <v>2503</v>
      </c>
      <c r="C1887" s="6">
        <v>0</v>
      </c>
      <c r="D1887" s="1"/>
      <c r="E1887" s="1">
        <f>E1888</f>
        <v>0</v>
      </c>
      <c r="F1887" s="1">
        <f>F1888</f>
        <v>0</v>
      </c>
      <c r="G1887" s="7"/>
      <c r="H1887" t="b">
        <f t="shared" si="183"/>
        <v>1</v>
      </c>
      <c r="I1887" t="str">
        <f t="shared" si="184"/>
        <v>00</v>
      </c>
    </row>
    <row r="1888" spans="1:9" ht="25.5">
      <c r="A1888" t="str">
        <f t="shared" si="185"/>
        <v>2.1.8.4.1.00.00 - Debêntures e Outros Títulos de Dívida a Curto 
 Prazo - Consolidação</v>
      </c>
      <c r="B1888" s="3" t="s">
        <v>2504</v>
      </c>
      <c r="C1888" s="4"/>
      <c r="D1888" s="1"/>
      <c r="E1888" s="1">
        <f>SUMIF(A1888:B1888,"*intra*",C1888:D1888)+SUMIF(A1888:B1888,"*inter*",C1888:D1888)</f>
        <v>0</v>
      </c>
      <c r="F1888" s="1">
        <f>SUMIF(A1888:B1888,"*consolidação*",C1888:D1888)</f>
        <v>0</v>
      </c>
      <c r="G1888" s="7"/>
      <c r="H1888" t="b">
        <f t="shared" si="183"/>
        <v>1</v>
      </c>
      <c r="I1888" t="str">
        <f t="shared" si="184"/>
        <v>00</v>
      </c>
    </row>
    <row r="1889" spans="1:9">
      <c r="A1889" t="str">
        <f t="shared" si="185"/>
        <v>2.1.8.5.0.00.00 - Dividendos e Juros sobre Capital Próprio a Pagar</v>
      </c>
      <c r="B1889" s="5" t="s">
        <v>2505</v>
      </c>
      <c r="C1889" s="6">
        <v>63289864.289999999</v>
      </c>
      <c r="D1889" s="1"/>
      <c r="E1889" s="1">
        <f>E1890</f>
        <v>0</v>
      </c>
      <c r="F1889" s="1">
        <f>F1890</f>
        <v>63289864.289999999</v>
      </c>
      <c r="G1889" s="7"/>
      <c r="H1889" t="b">
        <f t="shared" si="183"/>
        <v>1</v>
      </c>
      <c r="I1889" t="str">
        <f t="shared" si="184"/>
        <v>00</v>
      </c>
    </row>
    <row r="1890" spans="1:9" ht="25.5">
      <c r="A1890" t="str">
        <f t="shared" si="185"/>
        <v>2.1.8.5.1.00.00 - Dividendos e Juros sobre Capital Próprio a Pagar - 
 Consolidação</v>
      </c>
      <c r="B1890" s="3" t="s">
        <v>2506</v>
      </c>
      <c r="C1890" s="4">
        <v>63289864.289999999</v>
      </c>
      <c r="D1890" s="1"/>
      <c r="E1890" s="1">
        <f>SUMIF(A1890:B1890,"*intra*",C1890:D1890)+SUMIF(A1890:B1890,"*inter*",C1890:D1890)</f>
        <v>0</v>
      </c>
      <c r="F1890" s="1">
        <f>SUMIF(A1890:B1890,"*consolidação*",C1890:D1890)</f>
        <v>63289864.289999999</v>
      </c>
      <c r="G1890" s="7"/>
      <c r="H1890" t="b">
        <f t="shared" si="183"/>
        <v>1</v>
      </c>
      <c r="I1890" t="str">
        <f t="shared" si="184"/>
        <v>00</v>
      </c>
    </row>
    <row r="1891" spans="1:9">
      <c r="A1891" t="str">
        <f t="shared" si="185"/>
        <v>2.1.8.6.0.00.00 - Obrigações Decorrentes de Contratos De PPP</v>
      </c>
      <c r="B1891" s="40" t="s">
        <v>2507</v>
      </c>
      <c r="C1891" s="46">
        <v>0</v>
      </c>
      <c r="D1891" s="1"/>
      <c r="E1891" s="1">
        <f>E1892</f>
        <v>0</v>
      </c>
      <c r="F1891" s="1">
        <f>F1892</f>
        <v>0</v>
      </c>
      <c r="G1891" s="7"/>
      <c r="H1891" t="b">
        <f t="shared" si="183"/>
        <v>1</v>
      </c>
      <c r="I1891" t="str">
        <f t="shared" si="184"/>
        <v>00</v>
      </c>
    </row>
    <row r="1892" spans="1:9" ht="25.5">
      <c r="A1892" t="str">
        <f t="shared" si="185"/>
        <v>2.1.8.6.1.00.00 - Obrigações Decorrentes de Contratos De PPP - 
Consolidação</v>
      </c>
      <c r="B1892" s="39" t="s">
        <v>2508</v>
      </c>
      <c r="C1892" s="46"/>
      <c r="D1892" s="1"/>
      <c r="E1892" s="1">
        <f t="shared" ref="E1892" si="188">SUMIF(A1892:B1892,"*intra*",C1892:D1892)+SUMIF(A1892:B1892,"*inter*",C1892:D1892)</f>
        <v>0</v>
      </c>
      <c r="F1892" s="1">
        <f>SUMIF(A1892:B1892,"*consolidação*",C1892:D1892)</f>
        <v>0</v>
      </c>
      <c r="G1892" s="7"/>
      <c r="H1892" t="b">
        <f t="shared" si="183"/>
        <v>1</v>
      </c>
      <c r="I1892" t="str">
        <f t="shared" si="184"/>
        <v>00</v>
      </c>
    </row>
    <row r="1893" spans="1:9" ht="25.5">
      <c r="A1893" t="str">
        <f t="shared" si="185"/>
        <v>2.1.8.7.0.00.00 - Depósitos de Instituições Autorizadas a Operar pelo 
 BACEN</v>
      </c>
      <c r="B1893" s="5" t="s">
        <v>2509</v>
      </c>
      <c r="C1893" s="6">
        <v>0</v>
      </c>
      <c r="D1893" s="1"/>
      <c r="E1893" s="1">
        <f>E1894</f>
        <v>0</v>
      </c>
      <c r="F1893" s="1">
        <f>F1894</f>
        <v>0</v>
      </c>
      <c r="G1893" s="7"/>
      <c r="H1893" t="b">
        <f t="shared" si="183"/>
        <v>1</v>
      </c>
      <c r="I1893" t="str">
        <f t="shared" si="184"/>
        <v>00</v>
      </c>
    </row>
    <row r="1894" spans="1:9" ht="25.5">
      <c r="A1894" t="str">
        <f t="shared" si="185"/>
        <v>2.1.8.7.1.00.00 - Depósitos de Instituições Autorizadas a Operar 
 pelo BACEN - Consolidação</v>
      </c>
      <c r="B1894" s="3" t="s">
        <v>2510</v>
      </c>
      <c r="C1894" s="4"/>
      <c r="D1894" s="1"/>
      <c r="E1894" s="1">
        <f>SUMIF(A1894:B1894,"*intra*",C1894:D1894)+SUMIF(A1894:B1894,"*inter*",C1894:D1894)</f>
        <v>0</v>
      </c>
      <c r="F1894" s="1">
        <f>SUMIF(A1894:B1894,"*consolidação*",C1894:D1894)</f>
        <v>0</v>
      </c>
      <c r="G1894" s="7"/>
      <c r="H1894" t="b">
        <f t="shared" si="183"/>
        <v>1</v>
      </c>
      <c r="I1894" t="str">
        <f t="shared" si="184"/>
        <v>00</v>
      </c>
    </row>
    <row r="1895" spans="1:9">
      <c r="A1895" t="str">
        <f t="shared" si="185"/>
        <v>2.1.8.8.0.00.00 - Valores Restituíveis</v>
      </c>
      <c r="B1895" s="5" t="s">
        <v>2511</v>
      </c>
      <c r="C1895" s="6">
        <v>10166533887.1</v>
      </c>
      <c r="D1895" s="1"/>
      <c r="E1895" s="1">
        <f>E1896</f>
        <v>0</v>
      </c>
      <c r="F1895" s="1">
        <f>F1896</f>
        <v>10166533887.1</v>
      </c>
      <c r="G1895" s="7"/>
      <c r="H1895" t="b">
        <f t="shared" si="183"/>
        <v>1</v>
      </c>
      <c r="I1895" t="str">
        <f t="shared" si="184"/>
        <v>00</v>
      </c>
    </row>
    <row r="1896" spans="1:9">
      <c r="A1896" t="str">
        <f t="shared" si="185"/>
        <v>2.1.8.8.1.00.00 - Valores Restituíveis - Consolidação</v>
      </c>
      <c r="B1896" s="3" t="s">
        <v>2512</v>
      </c>
      <c r="C1896" s="4">
        <v>10166533887.1</v>
      </c>
      <c r="D1896" s="1"/>
      <c r="E1896" s="1">
        <f>SUMIF(A1896:B1896,"*intra*",C1896:D1896)+SUMIF(A1896:B1896,"*inter*",C1896:D1896)</f>
        <v>0</v>
      </c>
      <c r="F1896" s="1">
        <f>SUMIF(A1896:B1896,"*consolidação*",C1896:D1896)</f>
        <v>10166533887.1</v>
      </c>
      <c r="G1896" s="7"/>
      <c r="H1896" t="b">
        <f t="shared" si="183"/>
        <v>1</v>
      </c>
      <c r="I1896" t="str">
        <f t="shared" si="184"/>
        <v>00</v>
      </c>
    </row>
    <row r="1897" spans="1:9">
      <c r="A1897" t="str">
        <f t="shared" si="185"/>
        <v>2.1.8.9.0.00.00 - Outras Obrigações a Curto Prazo</v>
      </c>
      <c r="B1897" s="5" t="s">
        <v>2513</v>
      </c>
      <c r="C1897" s="6">
        <v>280391438221.20001</v>
      </c>
      <c r="D1897" s="1"/>
      <c r="E1897" s="1">
        <f>E1898+E1899</f>
        <v>50079707232.769997</v>
      </c>
      <c r="F1897" s="1">
        <f>F1898+F1899</f>
        <v>230311730988.42999</v>
      </c>
      <c r="G1897" s="7"/>
      <c r="H1897" t="b">
        <f t="shared" si="183"/>
        <v>1</v>
      </c>
      <c r="I1897" t="str">
        <f t="shared" si="184"/>
        <v>00</v>
      </c>
    </row>
    <row r="1898" spans="1:9">
      <c r="A1898" t="str">
        <f t="shared" si="185"/>
        <v>2.1.8.9.1.00.00 - Outras Obrigações a Curto Prazo - Consolidação</v>
      </c>
      <c r="B1898" s="3" t="s">
        <v>2514</v>
      </c>
      <c r="C1898" s="4">
        <v>230311730988.42999</v>
      </c>
      <c r="D1898" s="1"/>
      <c r="E1898" s="1">
        <f>SUMIF(A1898:B1898,"*intra*",C1898:D1898)+SUMIF(A1898:B1898,"*inter*",C1898:D1898)</f>
        <v>0</v>
      </c>
      <c r="F1898" s="1">
        <f>SUMIF(A1898:B1898,"*consolidação*",C1898:D1898)</f>
        <v>230311730988.42999</v>
      </c>
      <c r="G1898" s="7"/>
      <c r="H1898" t="b">
        <f t="shared" si="183"/>
        <v>1</v>
      </c>
      <c r="I1898" t="str">
        <f t="shared" si="184"/>
        <v>00</v>
      </c>
    </row>
    <row r="1899" spans="1:9">
      <c r="A1899" t="str">
        <f t="shared" si="185"/>
        <v>2.1.8.9.2.00.00 - Outras Obrigações a Curto Prazo - Intra OFSS</v>
      </c>
      <c r="B1899" s="5" t="s">
        <v>2515</v>
      </c>
      <c r="C1899" s="6">
        <v>50079707232.769997</v>
      </c>
      <c r="D1899" s="1"/>
      <c r="E1899" s="1">
        <f>SUMIF(A1899:B1899,"*intra*",C1899:D1899)+SUMIF(A1899:B1899,"*inter*",C1899:D1899)</f>
        <v>50079707232.769997</v>
      </c>
      <c r="F1899" s="1">
        <f>SUMIF(A1899:B1899,"*consolidação*",C1899:D1899)</f>
        <v>0</v>
      </c>
      <c r="G1899" s="7"/>
      <c r="H1899" t="b">
        <f t="shared" si="183"/>
        <v>1</v>
      </c>
      <c r="I1899" t="str">
        <f t="shared" si="184"/>
        <v>00</v>
      </c>
    </row>
    <row r="1900" spans="1:9">
      <c r="A1900" t="str">
        <f t="shared" si="185"/>
        <v>2.2.0.0.0.00.00 - Passivo não-Circulante</v>
      </c>
      <c r="B1900" s="3" t="s">
        <v>2516</v>
      </c>
      <c r="C1900" s="4">
        <v>6200059372846.9697</v>
      </c>
      <c r="D1900" s="1"/>
      <c r="E1900" s="1">
        <f>E1901+E1914+E1944+E1949+E1962+E1988+E2003</f>
        <v>70119820444.589996</v>
      </c>
      <c r="F1900" s="1">
        <f>F1901+F1914+F1944+F1949+F1962+F1988+F2003</f>
        <v>6129939552402.3818</v>
      </c>
      <c r="G1900" s="7"/>
      <c r="H1900" t="b">
        <f t="shared" si="183"/>
        <v>1</v>
      </c>
      <c r="I1900" t="str">
        <f t="shared" si="184"/>
        <v>00</v>
      </c>
    </row>
    <row r="1901" spans="1:9" ht="25.5">
      <c r="A1901" t="str">
        <f t="shared" si="185"/>
        <v>2.2.1.0.0.00.00 - Obrigações Trabalhistas, Previdenciárias e 
 Assistenciais a Pagar a Longo Prazo</v>
      </c>
      <c r="B1901" s="5" t="s">
        <v>2517</v>
      </c>
      <c r="C1901" s="6">
        <v>1402229985.25</v>
      </c>
      <c r="D1901" s="1"/>
      <c r="E1901" s="1">
        <f>E1902+E1904+E1906+E1908</f>
        <v>28074619.260000002</v>
      </c>
      <c r="F1901" s="1">
        <f>F1902+F1904+F1906+F1908</f>
        <v>1374155365.99</v>
      </c>
      <c r="G1901" s="7"/>
      <c r="H1901" t="b">
        <f t="shared" si="183"/>
        <v>1</v>
      </c>
      <c r="I1901" t="str">
        <f t="shared" si="184"/>
        <v>00</v>
      </c>
    </row>
    <row r="1902" spans="1:9">
      <c r="A1902" t="str">
        <f t="shared" si="185"/>
        <v>2.2.1.1.0.00.00 - Pessoal a Pagar</v>
      </c>
      <c r="B1902" s="3" t="s">
        <v>2518</v>
      </c>
      <c r="C1902" s="4">
        <v>870324242.37</v>
      </c>
      <c r="D1902" s="1"/>
      <c r="E1902" s="1">
        <f>E1903</f>
        <v>0</v>
      </c>
      <c r="F1902" s="1">
        <f>F1903</f>
        <v>870324242.37</v>
      </c>
      <c r="G1902" s="7"/>
      <c r="H1902" t="b">
        <f t="shared" si="183"/>
        <v>1</v>
      </c>
      <c r="I1902" t="str">
        <f t="shared" si="184"/>
        <v>00</v>
      </c>
    </row>
    <row r="1903" spans="1:9">
      <c r="A1903" t="str">
        <f t="shared" si="185"/>
        <v>2.2.1.1.1.00.00 - Pessoal a Pagar - Consolidação</v>
      </c>
      <c r="B1903" s="5" t="s">
        <v>2519</v>
      </c>
      <c r="C1903" s="6">
        <v>870324242.37</v>
      </c>
      <c r="D1903" s="1"/>
      <c r="E1903" s="1">
        <f>SUMIF(A1903:B1903,"*intra*",C1903:D1903)+SUMIF(A1903:B1903,"*inter*",C1903:D1903)</f>
        <v>0</v>
      </c>
      <c r="F1903" s="1">
        <f>SUMIF(A1903:B1903,"*consolidação*",C1903:D1903)</f>
        <v>870324242.37</v>
      </c>
      <c r="G1903" s="7"/>
      <c r="H1903" t="b">
        <f t="shared" si="183"/>
        <v>1</v>
      </c>
      <c r="I1903" t="str">
        <f t="shared" si="184"/>
        <v>00</v>
      </c>
    </row>
    <row r="1904" spans="1:9">
      <c r="A1904" t="str">
        <f t="shared" si="185"/>
        <v>2.2.1.2.0.00.00 - Benefícios Previdenciários a Pagar</v>
      </c>
      <c r="B1904" s="3" t="s">
        <v>2520</v>
      </c>
      <c r="C1904" s="4">
        <v>115179335.64</v>
      </c>
      <c r="D1904" s="1"/>
      <c r="E1904" s="1">
        <f>E1905</f>
        <v>0</v>
      </c>
      <c r="F1904" s="1">
        <f>F1905</f>
        <v>115179335.64</v>
      </c>
      <c r="G1904" s="7"/>
      <c r="H1904" t="b">
        <f t="shared" si="183"/>
        <v>1</v>
      </c>
      <c r="I1904" t="str">
        <f t="shared" si="184"/>
        <v>00</v>
      </c>
    </row>
    <row r="1905" spans="1:9">
      <c r="A1905" t="str">
        <f t="shared" si="185"/>
        <v>2.2.1.2.1.00.00 - Benefícios Previdenciários a Pagar - Consolidação</v>
      </c>
      <c r="B1905" s="5" t="s">
        <v>2521</v>
      </c>
      <c r="C1905" s="6">
        <v>115179335.64</v>
      </c>
      <c r="D1905" s="1"/>
      <c r="E1905" s="1">
        <f>SUMIF(A1905:B1905,"*intra*",C1905:D1905)+SUMIF(A1905:B1905,"*inter*",C1905:D1905)</f>
        <v>0</v>
      </c>
      <c r="F1905" s="1">
        <f>SUMIF(A1905:B1905,"*consolidação*",C1905:D1905)</f>
        <v>115179335.64</v>
      </c>
      <c r="G1905" s="7"/>
      <c r="H1905" t="b">
        <f t="shared" si="183"/>
        <v>1</v>
      </c>
      <c r="I1905" t="str">
        <f t="shared" si="184"/>
        <v>00</v>
      </c>
    </row>
    <row r="1906" spans="1:9">
      <c r="A1906" t="str">
        <f t="shared" si="185"/>
        <v>2.2.1.3.0.00.00 - Benefícios Assistenciais a Pagar</v>
      </c>
      <c r="B1906" s="3" t="s">
        <v>2522</v>
      </c>
      <c r="C1906" s="4">
        <v>0</v>
      </c>
      <c r="D1906" s="1"/>
      <c r="E1906" s="1">
        <f>E1907</f>
        <v>0</v>
      </c>
      <c r="F1906" s="1">
        <f>F1907</f>
        <v>0</v>
      </c>
      <c r="G1906" s="7"/>
      <c r="H1906" t="b">
        <f t="shared" si="183"/>
        <v>1</v>
      </c>
      <c r="I1906" t="str">
        <f t="shared" si="184"/>
        <v>00</v>
      </c>
    </row>
    <row r="1907" spans="1:9">
      <c r="A1907" t="str">
        <f t="shared" si="185"/>
        <v>2.2.1.3.1.00.00 - Benefícios Assistenciais a Pagar - Consolidação</v>
      </c>
      <c r="B1907" s="5" t="s">
        <v>2523</v>
      </c>
      <c r="C1907" s="6"/>
      <c r="D1907" s="1"/>
      <c r="E1907" s="1">
        <f>SUMIF(A1907:B1907,"*intra*",C1907:D1907)+SUMIF(A1907:B1907,"*inter*",C1907:D1907)</f>
        <v>0</v>
      </c>
      <c r="F1907" s="1">
        <f>SUMIF(A1907:B1907,"*consolidação*",C1907:D1907)</f>
        <v>0</v>
      </c>
      <c r="G1907" s="7"/>
      <c r="H1907" t="b">
        <f t="shared" si="183"/>
        <v>1</v>
      </c>
      <c r="I1907" t="str">
        <f t="shared" si="184"/>
        <v>00</v>
      </c>
    </row>
    <row r="1908" spans="1:9">
      <c r="A1908" t="str">
        <f t="shared" si="185"/>
        <v>2.2.1.4.0.00.00 - Encargos Sociais a Pagar</v>
      </c>
      <c r="B1908" s="3" t="s">
        <v>2524</v>
      </c>
      <c r="C1908" s="4">
        <v>416726407.24000001</v>
      </c>
      <c r="D1908" s="1"/>
      <c r="E1908" s="1">
        <f>E1909+E1910+E1911+E1912+E1913</f>
        <v>28074619.260000002</v>
      </c>
      <c r="F1908" s="1">
        <f>F1909+F1910+F1911+F1912+F1913</f>
        <v>388651787.98000002</v>
      </c>
      <c r="G1908" s="7"/>
      <c r="H1908" t="b">
        <f t="shared" ref="H1908:H1971" si="189">IF(I1908="00",C1908=E1908+F1908,TRUE)</f>
        <v>1</v>
      </c>
      <c r="I1908" t="str">
        <f t="shared" si="184"/>
        <v>00</v>
      </c>
    </row>
    <row r="1909" spans="1:9">
      <c r="A1909" t="str">
        <f t="shared" si="185"/>
        <v>2.2.1.4.1.00.00 - Encargos Sociais a Pagar - Consolidação</v>
      </c>
      <c r="B1909" s="5" t="s">
        <v>2525</v>
      </c>
      <c r="C1909" s="6">
        <v>388651787.98000002</v>
      </c>
      <c r="D1909" s="1"/>
      <c r="E1909" s="1">
        <f>SUMIF(A1909:B1909,"*intra*",C1909:D1909)+SUMIF(A1909:B1909,"*inter*",C1909:D1909)</f>
        <v>0</v>
      </c>
      <c r="F1909" s="1">
        <f>SUMIF(A1909:B1909,"*consolidação*",C1909:D1909)</f>
        <v>388651787.98000002</v>
      </c>
      <c r="G1909" s="7"/>
      <c r="H1909" t="b">
        <f t="shared" si="189"/>
        <v>1</v>
      </c>
      <c r="I1909" t="str">
        <f t="shared" ref="I1909:I1972" si="190">MID(A1909,11,2)</f>
        <v>00</v>
      </c>
    </row>
    <row r="1910" spans="1:9">
      <c r="A1910" t="str">
        <f t="shared" si="185"/>
        <v>2.2.1.4.2.00.00 - Encargos Sociais a Pagar - Intra OFSS</v>
      </c>
      <c r="B1910" s="3" t="s">
        <v>2526</v>
      </c>
      <c r="C1910" s="4">
        <v>28074619.260000002</v>
      </c>
      <c r="D1910" s="1"/>
      <c r="E1910" s="1">
        <f>SUMIF(A1910:B1910,"*intra*",C1910:D1910)+SUMIF(A1910:B1910,"*inter*",C1910:D1910)</f>
        <v>28074619.260000002</v>
      </c>
      <c r="F1910" s="1">
        <f>SUMIF(A1910:B1910,"*consolidação*",C1910:D1910)</f>
        <v>0</v>
      </c>
      <c r="G1910" s="7"/>
      <c r="H1910" t="b">
        <f t="shared" si="189"/>
        <v>1</v>
      </c>
      <c r="I1910" t="str">
        <f t="shared" si="190"/>
        <v>00</v>
      </c>
    </row>
    <row r="1911" spans="1:9">
      <c r="A1911" t="str">
        <f t="shared" si="185"/>
        <v>2.2.1.4.3.00.00 - Encargos Sociais a Pagar - Inter OFSS - União</v>
      </c>
      <c r="B1911" s="5" t="s">
        <v>2527</v>
      </c>
      <c r="C1911" s="6"/>
      <c r="D1911" s="1"/>
      <c r="E1911" s="1">
        <f>SUMIF(A1911:B1911,"*intra*",C1911:D1911)+SUMIF(A1911:B1911,"*inter*",C1911:D1911)</f>
        <v>0</v>
      </c>
      <c r="F1911" s="1">
        <f>SUMIF(A1911:B1911,"*consolidação*",C1911:D1911)</f>
        <v>0</v>
      </c>
      <c r="G1911" s="7"/>
      <c r="H1911" t="b">
        <f t="shared" si="189"/>
        <v>1</v>
      </c>
      <c r="I1911" t="str">
        <f t="shared" si="190"/>
        <v>00</v>
      </c>
    </row>
    <row r="1912" spans="1:9">
      <c r="A1912" t="str">
        <f t="shared" si="185"/>
        <v>2.2.1.4.4.00.00 - Encargos Sociais a Pagar - Inter OFSS - Estado</v>
      </c>
      <c r="B1912" s="3" t="s">
        <v>2528</v>
      </c>
      <c r="C1912" s="4"/>
      <c r="D1912" s="1"/>
      <c r="E1912" s="1">
        <f>SUMIF(A1912:B1912,"*intra*",C1912:D1912)+SUMIF(A1912:B1912,"*inter*",C1912:D1912)</f>
        <v>0</v>
      </c>
      <c r="F1912" s="1">
        <f>SUMIF(A1912:B1912,"*consolidação*",C1912:D1912)</f>
        <v>0</v>
      </c>
      <c r="G1912" s="7"/>
      <c r="H1912" t="b">
        <f t="shared" si="189"/>
        <v>1</v>
      </c>
      <c r="I1912" t="str">
        <f t="shared" si="190"/>
        <v>00</v>
      </c>
    </row>
    <row r="1913" spans="1:9">
      <c r="A1913" t="str">
        <f t="shared" si="185"/>
        <v>2.2.1.4.5.00.00 - Encargos Sociais a Pagar - Inter OFSS - Município</v>
      </c>
      <c r="B1913" s="5" t="s">
        <v>2529</v>
      </c>
      <c r="C1913" s="6"/>
      <c r="D1913" s="1"/>
      <c r="E1913" s="1">
        <f>SUMIF(A1913:B1913,"*intra*",C1913:D1913)+SUMIF(A1913:B1913,"*inter*",C1913:D1913)</f>
        <v>0</v>
      </c>
      <c r="F1913" s="1">
        <f>SUMIF(A1913:B1913,"*consolidação*",C1913:D1913)</f>
        <v>0</v>
      </c>
      <c r="G1913" s="7"/>
      <c r="H1913" t="b">
        <f t="shared" si="189"/>
        <v>1</v>
      </c>
      <c r="I1913" t="str">
        <f t="shared" si="190"/>
        <v>00</v>
      </c>
    </row>
    <row r="1914" spans="1:9">
      <c r="A1914" t="str">
        <f t="shared" si="185"/>
        <v>2.2.2.0.0.00.00 - Empréstimos e Financiamentos a Longo Prazo</v>
      </c>
      <c r="B1914" s="3" t="s">
        <v>2530</v>
      </c>
      <c r="C1914" s="4">
        <v>4509200576259.5996</v>
      </c>
      <c r="D1914" s="1"/>
      <c r="E1914" s="1">
        <f>E1915+E1921+E1923+E1928+E1930+E1935-E1937-E1942</f>
        <v>53065304038.519997</v>
      </c>
      <c r="F1914" s="1">
        <f>F1915+F1921+F1923+F1928+F1930+F1935-F1937-F1942</f>
        <v>4456135272221.0811</v>
      </c>
      <c r="G1914" s="7"/>
      <c r="H1914" t="b">
        <f t="shared" si="189"/>
        <v>1</v>
      </c>
      <c r="I1914" t="str">
        <f t="shared" si="190"/>
        <v>00</v>
      </c>
    </row>
    <row r="1915" spans="1:9">
      <c r="A1915" t="str">
        <f t="shared" si="185"/>
        <v>2.2.2.1.0.00.00 - Empréstimos a Longo Prazo - Interno</v>
      </c>
      <c r="B1915" s="5" t="s">
        <v>2531</v>
      </c>
      <c r="C1915" s="6">
        <v>4387389470837.2202</v>
      </c>
      <c r="D1915" s="1"/>
      <c r="E1915" s="1">
        <f>E1916+E1918+E1919+E1920+E1917</f>
        <v>53065304038.519997</v>
      </c>
      <c r="F1915" s="1">
        <f>F1916+F1918+F1919+F1920+F1917</f>
        <v>4334324166798.7002</v>
      </c>
      <c r="G1915" s="7"/>
      <c r="H1915" t="b">
        <f t="shared" si="189"/>
        <v>1</v>
      </c>
      <c r="I1915" t="str">
        <f t="shared" si="190"/>
        <v>00</v>
      </c>
    </row>
    <row r="1916" spans="1:9">
      <c r="A1916" t="str">
        <f t="shared" si="185"/>
        <v>2.2.2.1.1.00.00 - Empréstimos a Longo Prazo - Interno - Consolidação</v>
      </c>
      <c r="B1916" s="3" t="s">
        <v>2532</v>
      </c>
      <c r="C1916" s="4">
        <v>4334324166798.7002</v>
      </c>
      <c r="D1916" s="1"/>
      <c r="E1916" s="1"/>
      <c r="F1916" s="1">
        <f>SUMIF(A1916:B1916,"*consolidação*",C1916:D1916)</f>
        <v>4334324166798.7002</v>
      </c>
      <c r="G1916" s="7"/>
      <c r="H1916" t="b">
        <f t="shared" si="189"/>
        <v>1</v>
      </c>
      <c r="I1916" t="str">
        <f t="shared" si="190"/>
        <v>00</v>
      </c>
    </row>
    <row r="1917" spans="1:9">
      <c r="A1917" t="str">
        <f t="shared" si="185"/>
        <v>2.2.2.1.2.00.00 - Empréstimos a Longo Prazo – Interno - Intra OFSS</v>
      </c>
      <c r="B1917" s="5" t="s">
        <v>2533</v>
      </c>
      <c r="C1917" s="6">
        <v>53065304038.519997</v>
      </c>
      <c r="D1917" s="1"/>
      <c r="E1917" s="1">
        <f>SUMIF(A1917:B1917,"*intra*",C1917:D1917)</f>
        <v>53065304038.519997</v>
      </c>
      <c r="F1917" s="1">
        <f>SUMIF(A1917:B1917,"*consolidação*",C1917:D1917)</f>
        <v>0</v>
      </c>
      <c r="G1917" s="7"/>
      <c r="H1917" t="b">
        <f t="shared" si="189"/>
        <v>1</v>
      </c>
      <c r="I1917" t="str">
        <f t="shared" si="190"/>
        <v>00</v>
      </c>
    </row>
    <row r="1918" spans="1:9" ht="25.5">
      <c r="A1918" t="str">
        <f t="shared" si="185"/>
        <v>2.2.2.1.3.00.00 - Empréstimos a Longo Prazo - Interno - Inter OFSS - 
 União</v>
      </c>
      <c r="B1918" s="3" t="s">
        <v>2534</v>
      </c>
      <c r="C1918" s="4"/>
      <c r="D1918" s="1"/>
      <c r="E1918" s="1">
        <f>SUMIF(A1918:B1918,"*intra*",C1918:D1918)+SUMIF(A1918:B1918,"*inter*",C1918:D1918)</f>
        <v>0</v>
      </c>
      <c r="F1918" s="1">
        <f>SUMIF(A1918:B1918,"*consolidação*",C1918:D1918)</f>
        <v>0</v>
      </c>
      <c r="G1918" s="7"/>
      <c r="H1918" t="b">
        <f t="shared" si="189"/>
        <v>1</v>
      </c>
      <c r="I1918" t="str">
        <f t="shared" si="190"/>
        <v>00</v>
      </c>
    </row>
    <row r="1919" spans="1:9" ht="25.5">
      <c r="A1919" t="str">
        <f t="shared" si="185"/>
        <v>2.2.2.1.4.00.00 - Empréstimos a Longo Prazo - Interno - Inter OFSS - 
 Estado</v>
      </c>
      <c r="B1919" s="5" t="s">
        <v>2535</v>
      </c>
      <c r="C1919" s="6"/>
      <c r="D1919" s="1"/>
      <c r="E1919" s="1">
        <f>SUMIF(A1919:B1919,"*intra*",C1919:D1919)+SUMIF(A1919:B1919,"*inter*",C1919:D1919)</f>
        <v>0</v>
      </c>
      <c r="F1919" s="1">
        <f>SUMIF(A1919:B1919,"*consolidação*",C1919:D1919)</f>
        <v>0</v>
      </c>
      <c r="G1919" s="7"/>
      <c r="H1919" t="b">
        <f t="shared" si="189"/>
        <v>1</v>
      </c>
      <c r="I1919" t="str">
        <f t="shared" si="190"/>
        <v>00</v>
      </c>
    </row>
    <row r="1920" spans="1:9" ht="25.5">
      <c r="A1920" t="str">
        <f t="shared" si="185"/>
        <v>2.2.2.1.5.00.00 - Empréstimos a Longo Prazo - Interno - Inter OFSS - 
 Município</v>
      </c>
      <c r="B1920" s="3" t="s">
        <v>2536</v>
      </c>
      <c r="C1920" s="4"/>
      <c r="D1920" s="1"/>
      <c r="E1920" s="1">
        <f>SUMIF(A1920:B1920,"*intra*",C1920:D1920)+SUMIF(A1920:B1920,"*inter*",C1920:D1920)</f>
        <v>0</v>
      </c>
      <c r="F1920" s="1">
        <f>SUMIF(A1920:B1920,"*consolidação*",C1920:D1920)</f>
        <v>0</v>
      </c>
      <c r="G1920" s="7"/>
      <c r="H1920" t="b">
        <f t="shared" si="189"/>
        <v>1</v>
      </c>
      <c r="I1920" t="str">
        <f t="shared" si="190"/>
        <v>00</v>
      </c>
    </row>
    <row r="1921" spans="1:9">
      <c r="A1921" t="str">
        <f t="shared" si="185"/>
        <v>2.2.2.2.0.00.00 - Empréstimos a Longo Prazo - Externo</v>
      </c>
      <c r="B1921" s="5" t="s">
        <v>2537</v>
      </c>
      <c r="C1921" s="6">
        <v>112523786701.2</v>
      </c>
      <c r="D1921" s="1"/>
      <c r="E1921" s="1">
        <f>E1922</f>
        <v>0</v>
      </c>
      <c r="F1921" s="1">
        <f>F1922</f>
        <v>112523786701.2</v>
      </c>
      <c r="G1921" s="7"/>
      <c r="H1921" t="b">
        <f t="shared" si="189"/>
        <v>1</v>
      </c>
      <c r="I1921" t="str">
        <f t="shared" si="190"/>
        <v>00</v>
      </c>
    </row>
    <row r="1922" spans="1:9">
      <c r="A1922" t="str">
        <f t="shared" si="185"/>
        <v>2.2.2.2.1.00.00 - Empréstimos a Longo Prazo - Externo Consolidação</v>
      </c>
      <c r="B1922" s="3" t="s">
        <v>2538</v>
      </c>
      <c r="C1922" s="4">
        <v>112523786701.2</v>
      </c>
      <c r="D1922" s="1"/>
      <c r="E1922" s="1">
        <f>SUMIF(A1922:B1922,"*intra*",C1922:D1922)+SUMIF(A1922:B1922,"*inter*",C1922:D1922)</f>
        <v>0</v>
      </c>
      <c r="F1922" s="1">
        <f>SUMIF(A1922:B1922,"*consolidação*",C1922:D1922)</f>
        <v>112523786701.2</v>
      </c>
      <c r="G1922" s="7"/>
      <c r="H1922" t="b">
        <f t="shared" si="189"/>
        <v>1</v>
      </c>
      <c r="I1922" t="str">
        <f t="shared" si="190"/>
        <v>00</v>
      </c>
    </row>
    <row r="1923" spans="1:9">
      <c r="A1923" t="str">
        <f t="shared" si="185"/>
        <v>2.2.2.3.0.00.00 - Financiamentos a Longo Prazo - Interno</v>
      </c>
      <c r="B1923" s="5" t="s">
        <v>2539</v>
      </c>
      <c r="C1923" s="6">
        <v>1822186603.5699999</v>
      </c>
      <c r="D1923" s="1"/>
      <c r="E1923" s="1">
        <f>E1924+E1925+E1926+E1927</f>
        <v>0</v>
      </c>
      <c r="F1923" s="1">
        <f>F1924+F1925+F1926+F1927</f>
        <v>1822186603.5699999</v>
      </c>
      <c r="G1923" s="7"/>
      <c r="H1923" t="b">
        <f t="shared" si="189"/>
        <v>1</v>
      </c>
      <c r="I1923" t="str">
        <f t="shared" si="190"/>
        <v>00</v>
      </c>
    </row>
    <row r="1924" spans="1:9" ht="25.5">
      <c r="A1924" t="str">
        <f t="shared" si="185"/>
        <v>2.2.2.3.1.00.00 - Financiamentos a Longo Prazo - Interno - 
 Consolidação</v>
      </c>
      <c r="B1924" s="3" t="s">
        <v>2540</v>
      </c>
      <c r="C1924" s="4">
        <v>1822186603.5699999</v>
      </c>
      <c r="D1924" s="1"/>
      <c r="E1924" s="1"/>
      <c r="F1924" s="1">
        <f>SUMIF(A1924:B1924,"*consolidação*",C1924:D1924)</f>
        <v>1822186603.5699999</v>
      </c>
      <c r="G1924" s="7"/>
      <c r="H1924" t="b">
        <f t="shared" si="189"/>
        <v>1</v>
      </c>
      <c r="I1924" t="str">
        <f t="shared" si="190"/>
        <v>00</v>
      </c>
    </row>
    <row r="1925" spans="1:9" ht="25.5">
      <c r="A1925" t="str">
        <f t="shared" si="185"/>
        <v>2.2.2.3.3.00.00 - Financiamentos a Longo Prazo - Interno - Inter 
 OFSS - União</v>
      </c>
      <c r="B1925" s="5" t="s">
        <v>2541</v>
      </c>
      <c r="C1925" s="6"/>
      <c r="D1925" s="1"/>
      <c r="E1925" s="1">
        <f>SUMIF(A1925:B1925,"*intra*",C1925:D1925)+SUMIF(A1925:B1925,"*inter*",C1925:D1925)</f>
        <v>0</v>
      </c>
      <c r="F1925" s="1">
        <f>SUMIF(A1925:B1925,"*consolidação*",C1925:D1925)</f>
        <v>0</v>
      </c>
      <c r="G1925" s="7"/>
      <c r="H1925" t="b">
        <f t="shared" si="189"/>
        <v>1</v>
      </c>
      <c r="I1925" t="str">
        <f t="shared" si="190"/>
        <v>00</v>
      </c>
    </row>
    <row r="1926" spans="1:9" ht="25.5">
      <c r="A1926" t="str">
        <f t="shared" si="185"/>
        <v>2.2.2.3.4.00.00 - Financiamentos a Longo Prazo - Interno - Inter 
 OFSS - Estado</v>
      </c>
      <c r="B1926" s="3" t="s">
        <v>2542</v>
      </c>
      <c r="C1926" s="4"/>
      <c r="D1926" s="1"/>
      <c r="E1926" s="1">
        <f>SUMIF(A1926:B1926,"*intra*",C1926:D1926)+SUMIF(A1926:B1926,"*inter*",C1926:D1926)</f>
        <v>0</v>
      </c>
      <c r="F1926" s="1">
        <f>SUMIF(A1926:B1926,"*consolidação*",C1926:D1926)</f>
        <v>0</v>
      </c>
      <c r="G1926" s="7"/>
      <c r="H1926" t="b">
        <f t="shared" si="189"/>
        <v>1</v>
      </c>
      <c r="I1926" t="str">
        <f t="shared" si="190"/>
        <v>00</v>
      </c>
    </row>
    <row r="1927" spans="1:9" ht="25.5">
      <c r="A1927" t="str">
        <f t="shared" si="185"/>
        <v>2.2.2.3.5.00.00 - Financiamentos a Longo Prazo - Interno - Inter 
 OFSS - Município</v>
      </c>
      <c r="B1927" s="5" t="s">
        <v>2543</v>
      </c>
      <c r="C1927" s="6"/>
      <c r="D1927" s="1"/>
      <c r="E1927" s="1">
        <f>SUMIF(A1927:B1927,"*intra*",C1927:D1927)+SUMIF(A1927:B1927,"*inter*",C1927:D1927)</f>
        <v>0</v>
      </c>
      <c r="F1927" s="1">
        <f>SUMIF(A1927:B1927,"*consolidação*",C1927:D1927)</f>
        <v>0</v>
      </c>
      <c r="G1927" s="7"/>
      <c r="H1927" t="b">
        <f t="shared" si="189"/>
        <v>1</v>
      </c>
      <c r="I1927" t="str">
        <f t="shared" si="190"/>
        <v>00</v>
      </c>
    </row>
    <row r="1928" spans="1:9">
      <c r="A1928" t="str">
        <f t="shared" si="185"/>
        <v>2.2.2.4.0.00.00 - Financiamento a Longo Prazo - Externo</v>
      </c>
      <c r="B1928" s="3" t="s">
        <v>2544</v>
      </c>
      <c r="C1928" s="4">
        <v>7465132117.6099997</v>
      </c>
      <c r="D1928" s="1"/>
      <c r="E1928" s="1">
        <f>E1929</f>
        <v>0</v>
      </c>
      <c r="F1928" s="1">
        <f>F1929</f>
        <v>7465132117.6099997</v>
      </c>
      <c r="G1928" s="7"/>
      <c r="H1928" t="b">
        <f t="shared" si="189"/>
        <v>1</v>
      </c>
      <c r="I1928" t="str">
        <f t="shared" si="190"/>
        <v>00</v>
      </c>
    </row>
    <row r="1929" spans="1:9" ht="25.5">
      <c r="A1929" t="str">
        <f t="shared" si="185"/>
        <v>2.2.2.4.1.00.00 - Financiamento a Longo Prazo - Externo - 
 Consolidação</v>
      </c>
      <c r="B1929" s="5" t="s">
        <v>2545</v>
      </c>
      <c r="C1929" s="6">
        <v>7465132117.6099997</v>
      </c>
      <c r="D1929" s="1"/>
      <c r="E1929" s="1">
        <f>SUMIF(A1929:B1929,"*intra*",C1929:D1929)+SUMIF(A1929:B1929,"*inter*",C1929:D1929)</f>
        <v>0</v>
      </c>
      <c r="F1929" s="1">
        <f>SUMIF(A1929:B1929,"*consolidação*",C1929:D1929)</f>
        <v>7465132117.6099997</v>
      </c>
      <c r="G1929" s="7"/>
      <c r="H1929" t="b">
        <f t="shared" si="189"/>
        <v>1</v>
      </c>
      <c r="I1929" t="str">
        <f t="shared" si="190"/>
        <v>00</v>
      </c>
    </row>
    <row r="1930" spans="1:9" ht="25.5">
      <c r="A1930" t="str">
        <f t="shared" si="185"/>
        <v>2.2.2.5.0.00.00 - Juros e Encargos a Pagar de Empréstimos e 
 Financiamentos a Longo Prazo - Interno</v>
      </c>
      <c r="B1930" s="3" t="s">
        <v>2546</v>
      </c>
      <c r="C1930" s="4">
        <v>0</v>
      </c>
      <c r="D1930" s="1"/>
      <c r="E1930" s="1">
        <f>E1931+E1932+E1933+E1934</f>
        <v>0</v>
      </c>
      <c r="F1930" s="1">
        <f>F1931+F1932+F1933+F1934</f>
        <v>0</v>
      </c>
      <c r="G1930" s="7"/>
      <c r="H1930" t="b">
        <f t="shared" si="189"/>
        <v>1</v>
      </c>
      <c r="I1930" t="str">
        <f t="shared" si="190"/>
        <v>00</v>
      </c>
    </row>
    <row r="1931" spans="1:9" ht="25.5">
      <c r="A1931" t="str">
        <f t="shared" si="185"/>
        <v>2.2.2.5.1.00.00 - Juros e Encargos a Pagar de Empréstimos e 
 Financiamentos a Longo Prazo - Interno - Consolidação</v>
      </c>
      <c r="B1931" s="5" t="s">
        <v>2547</v>
      </c>
      <c r="C1931" s="6"/>
      <c r="D1931" s="1"/>
      <c r="E1931" s="1"/>
      <c r="F1931" s="1">
        <f>SUMIF(A1931:B1931,"*consolidação*",C1931:D1931)</f>
        <v>0</v>
      </c>
      <c r="G1931" s="7"/>
      <c r="H1931" t="b">
        <f t="shared" si="189"/>
        <v>1</v>
      </c>
      <c r="I1931" t="str">
        <f t="shared" si="190"/>
        <v>00</v>
      </c>
    </row>
    <row r="1932" spans="1:9" ht="25.5">
      <c r="A1932" t="str">
        <f t="shared" si="185"/>
        <v>2.2.2.5.3.00.00 - Juros e Encargos a Pagar de Empréstimos e 
 Financiamentos a Longo Prazo - Interno - Inter OFSS - União</v>
      </c>
      <c r="B1932" s="3" t="s">
        <v>2548</v>
      </c>
      <c r="C1932" s="4"/>
      <c r="D1932" s="1"/>
      <c r="E1932" s="1">
        <f>SUMIF(A1932:B1932,"*intra*",C1932:D1932)+SUMIF(A1932:B1932,"*inter*",C1932:D1932)</f>
        <v>0</v>
      </c>
      <c r="F1932" s="1">
        <f>SUMIF(A1932:B1932,"*consolidação*",C1932:D1932)</f>
        <v>0</v>
      </c>
      <c r="G1932" s="7"/>
      <c r="H1932" t="b">
        <f t="shared" si="189"/>
        <v>1</v>
      </c>
      <c r="I1932" t="str">
        <f t="shared" si="190"/>
        <v>00</v>
      </c>
    </row>
    <row r="1933" spans="1:9" ht="25.5">
      <c r="A1933" t="str">
        <f t="shared" si="185"/>
        <v>2.2.2.5.4.00.00 - Juros e Encargos a Pagar de Empréstimos e 
 Financiamentos a Longo Prazo - Interno - Inter OFSS - Estado</v>
      </c>
      <c r="B1933" s="5" t="s">
        <v>2549</v>
      </c>
      <c r="C1933" s="6"/>
      <c r="D1933" s="1"/>
      <c r="E1933" s="1">
        <f>SUMIF(A1933:B1933,"*intra*",C1933:D1933)+SUMIF(A1933:B1933,"*inter*",C1933:D1933)</f>
        <v>0</v>
      </c>
      <c r="F1933" s="1">
        <f>SUMIF(A1933:B1933,"*consolidação*",C1933:D1933)</f>
        <v>0</v>
      </c>
      <c r="G1933" s="7"/>
      <c r="H1933" t="b">
        <f t="shared" si="189"/>
        <v>1</v>
      </c>
      <c r="I1933" t="str">
        <f t="shared" si="190"/>
        <v>00</v>
      </c>
    </row>
    <row r="1934" spans="1:9" ht="25.5">
      <c r="A1934" t="str">
        <f t="shared" si="185"/>
        <v>2.2.2.5.5.00.00 - Juros e Encargos a Pagar de Empréstimos e 
 Financiamentos a Longo Prazo - Interno - Inter OFSS - Município</v>
      </c>
      <c r="B1934" s="3" t="s">
        <v>2550</v>
      </c>
      <c r="C1934" s="4"/>
      <c r="D1934" s="1"/>
      <c r="E1934" s="1">
        <f>SUMIF(A1934:B1934,"*intra*",C1934:D1934)+SUMIF(A1934:B1934,"*inter*",C1934:D1934)</f>
        <v>0</v>
      </c>
      <c r="F1934" s="1">
        <f>SUMIF(A1934:B1934,"*consolidação*",C1934:D1934)</f>
        <v>0</v>
      </c>
      <c r="G1934" s="7"/>
      <c r="H1934" t="b">
        <f t="shared" si="189"/>
        <v>1</v>
      </c>
      <c r="I1934" t="str">
        <f t="shared" si="190"/>
        <v>00</v>
      </c>
    </row>
    <row r="1935" spans="1:9" ht="25.5">
      <c r="A1935" t="str">
        <f t="shared" si="185"/>
        <v>2.2.2.6.0.00.00 - Juros e Encargos a Pagar de Empréstimos e 
 Financiamentos a Longo Prazo - Externo</v>
      </c>
      <c r="B1935" s="5" t="s">
        <v>2551</v>
      </c>
      <c r="C1935" s="6">
        <v>0</v>
      </c>
      <c r="D1935" s="1"/>
      <c r="E1935" s="1">
        <f>E1936</f>
        <v>0</v>
      </c>
      <c r="F1935" s="1">
        <f>F1936</f>
        <v>0</v>
      </c>
      <c r="G1935" s="7"/>
      <c r="H1935" t="b">
        <f t="shared" si="189"/>
        <v>1</v>
      </c>
      <c r="I1935" t="str">
        <f t="shared" si="190"/>
        <v>00</v>
      </c>
    </row>
    <row r="1936" spans="1:9" ht="25.5">
      <c r="A1936" t="str">
        <f t="shared" si="185"/>
        <v>2.2.2.6.1.00.00 - Juros e Encargos a Pagar de Empréstimos e 
 Financiamentos a Longo Prazo - Externo - Consolidação</v>
      </c>
      <c r="B1936" s="3" t="s">
        <v>2552</v>
      </c>
      <c r="C1936" s="4"/>
      <c r="D1936" s="1"/>
      <c r="E1936" s="1">
        <f>SUMIF(A1936:B1936,"*intra*",C1936:D1936)+SUMIF(A1936:B1936,"*inter*",C1936:D1936)</f>
        <v>0</v>
      </c>
      <c r="F1936" s="1">
        <f>SUMIF(A1936:B1936,"*consolidação*",C1936:D1936)</f>
        <v>0</v>
      </c>
      <c r="G1936" s="7"/>
      <c r="H1936" t="b">
        <f t="shared" si="189"/>
        <v>1</v>
      </c>
      <c r="I1936" t="str">
        <f t="shared" si="190"/>
        <v>00</v>
      </c>
    </row>
    <row r="1937" spans="1:9">
      <c r="A1937" t="str">
        <f t="shared" si="185"/>
        <v>2.2.2.8.0.00.00 - (-) Encargos Financeiros a Apropriar - Interno</v>
      </c>
      <c r="B1937" s="5" t="s">
        <v>2553</v>
      </c>
      <c r="C1937" s="6">
        <v>0</v>
      </c>
      <c r="D1937" s="1"/>
      <c r="E1937" s="1">
        <f>E1938+E1939+E1940+E1941</f>
        <v>0</v>
      </c>
      <c r="F1937" s="1">
        <f>F1938+F1939+F1940+F1941</f>
        <v>0</v>
      </c>
      <c r="G1937" s="7"/>
      <c r="H1937" t="b">
        <f t="shared" si="189"/>
        <v>1</v>
      </c>
      <c r="I1937" t="str">
        <f t="shared" si="190"/>
        <v>00</v>
      </c>
    </row>
    <row r="1938" spans="1:9" ht="25.5">
      <c r="A1938" t="str">
        <f t="shared" si="185"/>
        <v>2.2.2.8.1.00.00 - (-) Encargos Financeiros a Apropriar - Interno - 
 Consolidação</v>
      </c>
      <c r="B1938" s="3" t="s">
        <v>2554</v>
      </c>
      <c r="C1938" s="4"/>
      <c r="D1938" s="1"/>
      <c r="E1938" s="1"/>
      <c r="F1938" s="1">
        <f>SUMIF(A1938:B1938,"*consolidação*",C1938:D1938)</f>
        <v>0</v>
      </c>
      <c r="G1938" s="7"/>
      <c r="H1938" t="b">
        <f t="shared" si="189"/>
        <v>1</v>
      </c>
      <c r="I1938" t="str">
        <f t="shared" si="190"/>
        <v>00</v>
      </c>
    </row>
    <row r="1939" spans="1:9" ht="25.5">
      <c r="A1939" t="str">
        <f t="shared" si="185"/>
        <v>2.2.2.8.3.00.00 - (-) Encargos Financeiros a Apropriar - Interno - 
 Inter OFSS - União</v>
      </c>
      <c r="B1939" s="5" t="s">
        <v>2555</v>
      </c>
      <c r="C1939" s="6"/>
      <c r="D1939" s="1"/>
      <c r="E1939" s="1">
        <f>SUMIF(A1939:B1939,"*intra*",C1939:D1939)+SUMIF(A1939:B1939,"*inter*",C1939:D1939)</f>
        <v>0</v>
      </c>
      <c r="F1939" s="1">
        <f>SUMIF(A1939:B1939,"*consolidação*",C1939:D1939)</f>
        <v>0</v>
      </c>
      <c r="G1939" s="7"/>
      <c r="H1939" t="b">
        <f t="shared" si="189"/>
        <v>1</v>
      </c>
      <c r="I1939" t="str">
        <f t="shared" si="190"/>
        <v>00</v>
      </c>
    </row>
    <row r="1940" spans="1:9" ht="25.5">
      <c r="A1940" t="str">
        <f t="shared" ref="A1940:A2003" si="191">TRIM(B1940)</f>
        <v>2.2.2.8.4.00.00 - (-) Encargos Financeiros a Apropriar - Interno - 
 Inter OFSS - Estado</v>
      </c>
      <c r="B1940" s="3" t="s">
        <v>2556</v>
      </c>
      <c r="C1940" s="4"/>
      <c r="D1940" s="1"/>
      <c r="E1940" s="1">
        <f>SUMIF(A1940:B1940,"*intra*",C1940:D1940)+SUMIF(A1940:B1940,"*inter*",C1940:D1940)</f>
        <v>0</v>
      </c>
      <c r="F1940" s="1">
        <f>SUMIF(A1940:B1940,"*consolidação*",C1940:D1940)</f>
        <v>0</v>
      </c>
      <c r="G1940" s="7"/>
      <c r="H1940" t="b">
        <f t="shared" si="189"/>
        <v>1</v>
      </c>
      <c r="I1940" t="str">
        <f t="shared" si="190"/>
        <v>00</v>
      </c>
    </row>
    <row r="1941" spans="1:9" ht="25.5">
      <c r="A1941" t="str">
        <f t="shared" si="191"/>
        <v>2.2.2.8.5.00.00 - (-) Encargos Financeiros a Apropriar - Interno - 
 Inter OFSS - Município</v>
      </c>
      <c r="B1941" s="5" t="s">
        <v>2557</v>
      </c>
      <c r="C1941" s="6"/>
      <c r="D1941" s="1"/>
      <c r="E1941" s="1">
        <f>SUMIF(A1941:B1941,"*intra*",C1941:D1941)+SUMIF(A1941:B1941,"*inter*",C1941:D1941)</f>
        <v>0</v>
      </c>
      <c r="F1941" s="1">
        <f>SUMIF(A1941:B1941,"*consolidação*",C1941:D1941)</f>
        <v>0</v>
      </c>
      <c r="G1941" s="7"/>
      <c r="H1941" t="b">
        <f t="shared" si="189"/>
        <v>1</v>
      </c>
      <c r="I1941" t="str">
        <f t="shared" si="190"/>
        <v>00</v>
      </c>
    </row>
    <row r="1942" spans="1:9">
      <c r="A1942" t="str">
        <f t="shared" si="191"/>
        <v>2.2.2.9.0.00.00 - (-) Encargos Financeiros a Apropriar - Externo</v>
      </c>
      <c r="B1942" s="3" t="s">
        <v>2558</v>
      </c>
      <c r="C1942" s="4">
        <v>0</v>
      </c>
      <c r="D1942" s="1"/>
      <c r="E1942" s="1">
        <f>E1943</f>
        <v>0</v>
      </c>
      <c r="F1942" s="1">
        <f>F1943</f>
        <v>0</v>
      </c>
      <c r="G1942" s="7"/>
      <c r="H1942" t="b">
        <f t="shared" si="189"/>
        <v>1</v>
      </c>
      <c r="I1942" t="str">
        <f t="shared" si="190"/>
        <v>00</v>
      </c>
    </row>
    <row r="1943" spans="1:9" ht="25.5">
      <c r="A1943" t="str">
        <f t="shared" si="191"/>
        <v>2.2.2.9.1.00.00 - (-) Encargos Financeiros a Apropriar - Externo - 
 Consolidação</v>
      </c>
      <c r="B1943" s="5" t="s">
        <v>2559</v>
      </c>
      <c r="C1943" s="6"/>
      <c r="D1943" s="1"/>
      <c r="E1943" s="1">
        <f>SUMIF(A1943:B1943,"*intra*",C1943:D1943)+SUMIF(A1943:B1943,"*inter*",C1943:D1943)</f>
        <v>0</v>
      </c>
      <c r="F1943" s="1">
        <f>SUMIF(A1943:B1943,"*consolidação*",C1943:D1943)</f>
        <v>0</v>
      </c>
      <c r="G1943" s="7"/>
      <c r="H1943" t="b">
        <f t="shared" si="189"/>
        <v>1</v>
      </c>
      <c r="I1943" t="str">
        <f t="shared" si="190"/>
        <v>00</v>
      </c>
    </row>
    <row r="1944" spans="1:9">
      <c r="A1944" t="str">
        <f t="shared" si="191"/>
        <v>2.2.3.0.0.00.00 - Fornecedores a Longo Prazo</v>
      </c>
      <c r="B1944" s="3" t="s">
        <v>2560</v>
      </c>
      <c r="C1944" s="4">
        <v>348317108.91000003</v>
      </c>
      <c r="D1944" s="1"/>
      <c r="E1944" s="1">
        <f>E1945+E1947</f>
        <v>0</v>
      </c>
      <c r="F1944" s="1">
        <f>F1945+F1947</f>
        <v>348317108.91000003</v>
      </c>
      <c r="G1944" s="7"/>
      <c r="H1944" t="b">
        <f t="shared" si="189"/>
        <v>1</v>
      </c>
      <c r="I1944" t="str">
        <f t="shared" si="190"/>
        <v>00</v>
      </c>
    </row>
    <row r="1945" spans="1:9">
      <c r="A1945" t="str">
        <f t="shared" si="191"/>
        <v>2.2.3.1.0.00.00 - Fornecedores Nacionais a Longo Prazo</v>
      </c>
      <c r="B1945" s="5" t="s">
        <v>2561</v>
      </c>
      <c r="C1945" s="6">
        <v>348317108.91000003</v>
      </c>
      <c r="D1945" s="1"/>
      <c r="E1945" s="1">
        <f>E1946</f>
        <v>0</v>
      </c>
      <c r="F1945" s="1">
        <f>F1946</f>
        <v>348317108.91000003</v>
      </c>
      <c r="G1945" s="7"/>
      <c r="H1945" t="b">
        <f t="shared" si="189"/>
        <v>1</v>
      </c>
      <c r="I1945" t="str">
        <f t="shared" si="190"/>
        <v>00</v>
      </c>
    </row>
    <row r="1946" spans="1:9" ht="25.5">
      <c r="A1946" t="str">
        <f t="shared" si="191"/>
        <v>2.2.3.1.1.00.00 - Fornecedores Nacionais a Longo Prazo - 
 Consolidação</v>
      </c>
      <c r="B1946" s="3" t="s">
        <v>2562</v>
      </c>
      <c r="C1946" s="4">
        <v>348317108.91000003</v>
      </c>
      <c r="D1946" s="1"/>
      <c r="E1946" s="1">
        <f>SUMIF(A1946:B1946,"*intra*",C1946:D1946)+SUMIF(A1946:B1946,"*inter*",C1946:D1946)</f>
        <v>0</v>
      </c>
      <c r="F1946" s="1">
        <f>SUMIF(A1946:B1946,"*consolidação*",C1946:D1946)</f>
        <v>348317108.91000003</v>
      </c>
      <c r="G1946" s="7"/>
      <c r="H1946" t="b">
        <f t="shared" si="189"/>
        <v>1</v>
      </c>
      <c r="I1946" t="str">
        <f t="shared" si="190"/>
        <v>00</v>
      </c>
    </row>
    <row r="1947" spans="1:9">
      <c r="A1947" t="str">
        <f t="shared" si="191"/>
        <v>2.2.3.2.0.00.00 - Fornecedores Estrangeiros a Longo Prazo</v>
      </c>
      <c r="B1947" s="5" t="s">
        <v>2563</v>
      </c>
      <c r="C1947" s="6">
        <v>0</v>
      </c>
      <c r="D1947" s="1"/>
      <c r="E1947" s="1">
        <f>E1948</f>
        <v>0</v>
      </c>
      <c r="F1947" s="1">
        <f>F1948</f>
        <v>0</v>
      </c>
      <c r="G1947" s="7"/>
      <c r="H1947" t="b">
        <f t="shared" si="189"/>
        <v>1</v>
      </c>
      <c r="I1947" t="str">
        <f t="shared" si="190"/>
        <v>00</v>
      </c>
    </row>
    <row r="1948" spans="1:9" ht="25.5">
      <c r="A1948" t="str">
        <f t="shared" si="191"/>
        <v>2.2.3.2.1.00.00 - Fornecedores Estrangeiros a Longo Prazo - 
 Consolidação</v>
      </c>
      <c r="B1948" s="3" t="s">
        <v>2564</v>
      </c>
      <c r="C1948" s="4"/>
      <c r="D1948" s="1"/>
      <c r="E1948" s="1">
        <f>SUMIF(A1948:B1948,"*intra*",C1948:D1948)+SUMIF(A1948:B1948,"*inter*",C1948:D1948)</f>
        <v>0</v>
      </c>
      <c r="F1948" s="1">
        <f>SUMIF(A1948:B1948,"*consolidação*",C1948:D1948)</f>
        <v>0</v>
      </c>
      <c r="G1948" s="7"/>
      <c r="H1948" t="b">
        <f t="shared" si="189"/>
        <v>1</v>
      </c>
      <c r="I1948" t="str">
        <f t="shared" si="190"/>
        <v>00</v>
      </c>
    </row>
    <row r="1949" spans="1:9">
      <c r="A1949" t="str">
        <f t="shared" si="191"/>
        <v>2.2.4.0.0.00.00 - Obrigações Fiscais a Longo Prazo</v>
      </c>
      <c r="B1949" s="5" t="s">
        <v>2565</v>
      </c>
      <c r="C1949" s="6">
        <v>80675302.730000004</v>
      </c>
      <c r="D1949" s="1"/>
      <c r="E1949" s="1">
        <f>E1950+E1954+E1958</f>
        <v>0</v>
      </c>
      <c r="F1949" s="1">
        <f>F1950+F1954+F1958</f>
        <v>80675302.729999989</v>
      </c>
      <c r="G1949" s="7"/>
      <c r="H1949" t="b">
        <f t="shared" si="189"/>
        <v>1</v>
      </c>
      <c r="I1949" t="str">
        <f t="shared" si="190"/>
        <v>00</v>
      </c>
    </row>
    <row r="1950" spans="1:9">
      <c r="A1950" t="str">
        <f t="shared" si="191"/>
        <v>2.2.4.1.0.00.00 - Obrigações Fiscais a Longo Prazo com a União</v>
      </c>
      <c r="B1950" s="3" t="s">
        <v>2566</v>
      </c>
      <c r="C1950" s="4">
        <v>50581692.369999997</v>
      </c>
      <c r="D1950" s="1"/>
      <c r="E1950" s="1">
        <f>E1951+E1952+E1953</f>
        <v>0</v>
      </c>
      <c r="F1950" s="1">
        <f>F1951+F1952+F1953</f>
        <v>50581692.369999997</v>
      </c>
      <c r="G1950" s="7"/>
      <c r="H1950" t="b">
        <f t="shared" si="189"/>
        <v>1</v>
      </c>
      <c r="I1950" t="str">
        <f t="shared" si="190"/>
        <v>00</v>
      </c>
    </row>
    <row r="1951" spans="1:9" ht="25.5">
      <c r="A1951" t="str">
        <f t="shared" si="191"/>
        <v>2.2.4.1.1.00.00 - Obrigações Fiscais a Longo Prazo com a União - 
 Consolidação</v>
      </c>
      <c r="B1951" s="5" t="s">
        <v>2567</v>
      </c>
      <c r="C1951" s="6">
        <v>50581692.369999997</v>
      </c>
      <c r="D1951" s="1"/>
      <c r="E1951" s="1">
        <f>SUMIF(A1951:B1951,"*intra*",C1951:D1951)+SUMIF(A1951:B1951,"*inter*",C1951:D1951)</f>
        <v>0</v>
      </c>
      <c r="F1951" s="1">
        <f>SUMIF(A1951:B1951,"*consolidação*",C1951:D1951)</f>
        <v>50581692.369999997</v>
      </c>
      <c r="G1951" s="7"/>
      <c r="H1951" t="b">
        <f t="shared" si="189"/>
        <v>1</v>
      </c>
      <c r="I1951" t="str">
        <f t="shared" si="190"/>
        <v>00</v>
      </c>
    </row>
    <row r="1952" spans="1:9" ht="25.5">
      <c r="A1952" t="str">
        <f t="shared" si="191"/>
        <v>2.2.4.1.2.00.00 - Obrigações Fiscais a Longo Prazo com a União - 
 Intra OFSS</v>
      </c>
      <c r="B1952" s="3" t="s">
        <v>2568</v>
      </c>
      <c r="C1952" s="4"/>
      <c r="D1952" s="1"/>
      <c r="E1952" s="1">
        <f>SUMIF(A1952:B1952,"*intra*",C1952:D1952)+SUMIF(A1952:B1952,"*inter*",C1952:D1952)</f>
        <v>0</v>
      </c>
      <c r="F1952" s="1">
        <f>SUMIF(A1952:B1952,"*consolidação*",C1952:D1952)</f>
        <v>0</v>
      </c>
      <c r="G1952" s="7"/>
      <c r="H1952" t="b">
        <f t="shared" si="189"/>
        <v>1</v>
      </c>
      <c r="I1952" t="str">
        <f t="shared" si="190"/>
        <v>00</v>
      </c>
    </row>
    <row r="1953" spans="1:9" ht="25.5">
      <c r="A1953" t="str">
        <f t="shared" si="191"/>
        <v>2.2.4.1.3.00.00 - Obrigações Fiscais a Longo Prazo com a União - 
 Inter OFSS - União</v>
      </c>
      <c r="B1953" s="5" t="s">
        <v>2569</v>
      </c>
      <c r="C1953" s="6"/>
      <c r="D1953" s="1"/>
      <c r="E1953" s="1">
        <f>SUMIF(A1953:B1953,"*intra*",C1953:D1953)+SUMIF(A1953:B1953,"*inter*",C1953:D1953)</f>
        <v>0</v>
      </c>
      <c r="F1953" s="1">
        <f>SUMIF(A1953:B1953,"*consolidação*",C1953:D1953)</f>
        <v>0</v>
      </c>
      <c r="G1953" s="7"/>
      <c r="H1953" t="b">
        <f t="shared" si="189"/>
        <v>1</v>
      </c>
      <c r="I1953" t="str">
        <f t="shared" si="190"/>
        <v>00</v>
      </c>
    </row>
    <row r="1954" spans="1:9">
      <c r="A1954" t="str">
        <f t="shared" si="191"/>
        <v>2.2.4.2.0.00.00 - Obrigações Fiscais a Longo Prazo com os Estados</v>
      </c>
      <c r="B1954" s="3" t="s">
        <v>2570</v>
      </c>
      <c r="C1954" s="4">
        <v>30093610.359999999</v>
      </c>
      <c r="D1954" s="1"/>
      <c r="E1954" s="1">
        <f>E1955+E1956+E1957</f>
        <v>0</v>
      </c>
      <c r="F1954" s="1">
        <f>F1955+F1956+F1957</f>
        <v>30093610.359999999</v>
      </c>
      <c r="G1954" s="7"/>
      <c r="H1954" t="b">
        <f t="shared" si="189"/>
        <v>1</v>
      </c>
      <c r="I1954" t="str">
        <f t="shared" si="190"/>
        <v>00</v>
      </c>
    </row>
    <row r="1955" spans="1:9" ht="25.5">
      <c r="A1955" t="str">
        <f t="shared" si="191"/>
        <v>2.2.4.2.1.00.00 - Obrigações Fiscais a Longo Prazo com os Estados - 
 Consolidação</v>
      </c>
      <c r="B1955" s="5" t="s">
        <v>2571</v>
      </c>
      <c r="C1955" s="6">
        <v>30093610.359999999</v>
      </c>
      <c r="D1955" s="1"/>
      <c r="E1955" s="1">
        <f>SUMIF(A1955:B1955,"*intra*",C1955:D1955)+SUMIF(A1955:B1955,"*inter*",C1955:D1955)</f>
        <v>0</v>
      </c>
      <c r="F1955" s="1">
        <f>SUMIF(A1955:B1955,"*consolidação*",C1955:D1955)</f>
        <v>30093610.359999999</v>
      </c>
      <c r="G1955" s="7"/>
      <c r="H1955" t="b">
        <f t="shared" si="189"/>
        <v>1</v>
      </c>
      <c r="I1955" t="str">
        <f t="shared" si="190"/>
        <v>00</v>
      </c>
    </row>
    <row r="1956" spans="1:9" ht="25.5">
      <c r="A1956" t="str">
        <f t="shared" si="191"/>
        <v>2.2.4.2.2.00.00 - Obrigações Fiscais a Longo Prazo com os Estados - 
 Intra OFSS</v>
      </c>
      <c r="B1956" s="3" t="s">
        <v>2572</v>
      </c>
      <c r="C1956" s="4"/>
      <c r="D1956" s="1"/>
      <c r="E1956" s="1">
        <f>SUMIF(A1956:B1956,"*intra*",C1956:D1956)+SUMIF(A1956:B1956,"*inter*",C1956:D1956)</f>
        <v>0</v>
      </c>
      <c r="F1956" s="1">
        <f>SUMIF(A1956:B1956,"*consolidação*",C1956:D1956)</f>
        <v>0</v>
      </c>
      <c r="G1956" s="7"/>
      <c r="H1956" t="b">
        <f t="shared" si="189"/>
        <v>1</v>
      </c>
      <c r="I1956" t="str">
        <f t="shared" si="190"/>
        <v>00</v>
      </c>
    </row>
    <row r="1957" spans="1:9" ht="25.5">
      <c r="A1957" t="str">
        <f t="shared" si="191"/>
        <v>2.2.4.2.4.00.00 - Obrigações Fiscais a Longo Prazo com os Estados - 
 Inter OFSS - Estado</v>
      </c>
      <c r="B1957" s="5" t="s">
        <v>2573</v>
      </c>
      <c r="C1957" s="6"/>
      <c r="D1957" s="1"/>
      <c r="E1957" s="1">
        <f>SUMIF(A1957:B1957,"*intra*",C1957:D1957)+SUMIF(A1957:B1957,"*inter*",C1957:D1957)</f>
        <v>0</v>
      </c>
      <c r="F1957" s="1">
        <f>SUMIF(A1957:B1957,"*consolidação*",C1957:D1957)</f>
        <v>0</v>
      </c>
      <c r="G1957" s="7"/>
      <c r="H1957" t="b">
        <f t="shared" si="189"/>
        <v>1</v>
      </c>
      <c r="I1957" t="str">
        <f t="shared" si="190"/>
        <v>00</v>
      </c>
    </row>
    <row r="1958" spans="1:9">
      <c r="A1958" t="str">
        <f t="shared" si="191"/>
        <v>2.2.4.3.0.00.00 - Obrigações Fiscais a Longo Prazo com os Municípios</v>
      </c>
      <c r="B1958" s="3" t="s">
        <v>2574</v>
      </c>
      <c r="C1958" s="4">
        <v>0</v>
      </c>
      <c r="D1958" s="1"/>
      <c r="E1958" s="1">
        <f>E1959+E1960+E1961</f>
        <v>0</v>
      </c>
      <c r="F1958" s="1">
        <f>F1959+F1960+F1961</f>
        <v>0</v>
      </c>
      <c r="G1958" s="7"/>
      <c r="H1958" t="b">
        <f t="shared" si="189"/>
        <v>1</v>
      </c>
      <c r="I1958" t="str">
        <f t="shared" si="190"/>
        <v>00</v>
      </c>
    </row>
    <row r="1959" spans="1:9" ht="25.5">
      <c r="A1959" t="str">
        <f t="shared" si="191"/>
        <v>2.2.4.3.1.00.00 - Obrigações Fiscais a Longo Prazo com os Municípios 
 - Consolidação</v>
      </c>
      <c r="B1959" s="5" t="s">
        <v>2575</v>
      </c>
      <c r="C1959" s="6"/>
      <c r="D1959" s="1"/>
      <c r="E1959" s="1">
        <f>SUMIF(A1959:B1959,"*intra*",C1959:D1959)+SUMIF(A1959:B1959,"*inter*",C1959:D1959)</f>
        <v>0</v>
      </c>
      <c r="F1959" s="1">
        <f>SUMIF(A1959:B1959,"*consolidação*",C1959:D1959)</f>
        <v>0</v>
      </c>
      <c r="G1959" s="7"/>
      <c r="H1959" t="b">
        <f t="shared" si="189"/>
        <v>1</v>
      </c>
      <c r="I1959" t="str">
        <f t="shared" si="190"/>
        <v>00</v>
      </c>
    </row>
    <row r="1960" spans="1:9" ht="25.5">
      <c r="A1960" t="str">
        <f t="shared" si="191"/>
        <v>2.2.4.3.2.00.00 - Obrigações Fiscais a Longo Prazo com os Municípios 
 - Intra OFSS</v>
      </c>
      <c r="B1960" s="3" t="s">
        <v>2576</v>
      </c>
      <c r="C1960" s="4"/>
      <c r="D1960" s="1"/>
      <c r="E1960" s="1">
        <f>SUMIF(A1960:B1960,"*intra*",C1960:D1960)+SUMIF(A1960:B1960,"*inter*",C1960:D1960)</f>
        <v>0</v>
      </c>
      <c r="F1960" s="1">
        <f>SUMIF(A1960:B1960,"*consolidação*",C1960:D1960)</f>
        <v>0</v>
      </c>
      <c r="G1960" s="7"/>
      <c r="H1960" t="b">
        <f t="shared" si="189"/>
        <v>1</v>
      </c>
      <c r="I1960" t="str">
        <f t="shared" si="190"/>
        <v>00</v>
      </c>
    </row>
    <row r="1961" spans="1:9" ht="25.5">
      <c r="A1961" t="str">
        <f t="shared" si="191"/>
        <v>2.2.4.3.5.00.00 - Obrigações Fiscais a Longo Prazo com os Municípios 
 - Inter OFSS - Município</v>
      </c>
      <c r="B1961" s="5" t="s">
        <v>2577</v>
      </c>
      <c r="C1961" s="6"/>
      <c r="D1961" s="1"/>
      <c r="E1961" s="1">
        <f>SUMIF(A1961:B1961,"*intra*",C1961:D1961)+SUMIF(A1961:B1961,"*inter*",C1961:D1961)</f>
        <v>0</v>
      </c>
      <c r="F1961" s="1">
        <f>SUMIF(A1961:B1961,"*consolidação*",C1961:D1961)</f>
        <v>0</v>
      </c>
      <c r="G1961" s="7"/>
      <c r="H1961" t="b">
        <f t="shared" si="189"/>
        <v>1</v>
      </c>
      <c r="I1961" t="str">
        <f t="shared" si="190"/>
        <v>00</v>
      </c>
    </row>
    <row r="1962" spans="1:9">
      <c r="A1962" t="str">
        <f t="shared" si="191"/>
        <v>2.2.7.0.0.00.00 - Provisões a Longo Prazo</v>
      </c>
      <c r="B1962" s="3" t="s">
        <v>2578</v>
      </c>
      <c r="C1962" s="4">
        <v>1654751293662.1201</v>
      </c>
      <c r="D1962" s="1"/>
      <c r="E1962" s="1">
        <f>E1963+E1965+E1974+E1976+E1978+E1982+E1984+E1986</f>
        <v>17026441786.809999</v>
      </c>
      <c r="F1962" s="1">
        <f>F1963+F1965+F1974+F1976+F1978+F1982+F1984+F1986</f>
        <v>1637724851875.3101</v>
      </c>
      <c r="G1962" s="7"/>
      <c r="H1962" t="b">
        <f t="shared" si="189"/>
        <v>1</v>
      </c>
      <c r="I1962" t="str">
        <f t="shared" si="190"/>
        <v>00</v>
      </c>
    </row>
    <row r="1963" spans="1:9">
      <c r="A1963" t="str">
        <f t="shared" si="191"/>
        <v>2.2.7.1.0.00.00 - Provisão para Riscos Trabalhistas a Longo Prazo</v>
      </c>
      <c r="B1963" s="5" t="s">
        <v>2579</v>
      </c>
      <c r="C1963" s="6">
        <v>1116169716.1500001</v>
      </c>
      <c r="D1963" s="1"/>
      <c r="E1963" s="1">
        <f>E1964</f>
        <v>0</v>
      </c>
      <c r="F1963" s="1">
        <f>F1964</f>
        <v>1116169716.1500001</v>
      </c>
      <c r="G1963" s="7"/>
      <c r="H1963" t="b">
        <f t="shared" si="189"/>
        <v>1</v>
      </c>
      <c r="I1963" t="str">
        <f t="shared" si="190"/>
        <v>00</v>
      </c>
    </row>
    <row r="1964" spans="1:9" ht="25.5">
      <c r="A1964" t="str">
        <f t="shared" si="191"/>
        <v>2.2.7.1.1.00.00 - Provisão para Riscos Trabalhistas a Longo Prazo - 
 Consolidação</v>
      </c>
      <c r="B1964" s="3" t="s">
        <v>2580</v>
      </c>
      <c r="C1964" s="4">
        <v>1116169716.1500001</v>
      </c>
      <c r="D1964" s="1"/>
      <c r="E1964" s="1">
        <f>SUMIF(A1964:B1964,"*intra*",C1964:D1964)+SUMIF(A1964:B1964,"*inter*",C1964:D1964)</f>
        <v>0</v>
      </c>
      <c r="F1964" s="1">
        <f>SUMIF(A1964:B1964,"*consolidação*",C1964:D1964)</f>
        <v>1116169716.1500001</v>
      </c>
      <c r="G1964" s="7"/>
      <c r="H1964" t="b">
        <f t="shared" si="189"/>
        <v>1</v>
      </c>
      <c r="I1964" t="str">
        <f t="shared" si="190"/>
        <v>00</v>
      </c>
    </row>
    <row r="1965" spans="1:9">
      <c r="A1965" t="str">
        <f t="shared" si="191"/>
        <v>2.2.7.2.0.00.00 - Provisões Matemáticas Previdenciárias a Longo Prazo</v>
      </c>
      <c r="B1965" s="5" t="s">
        <v>2581</v>
      </c>
      <c r="C1965" s="6">
        <v>1199126766497.3101</v>
      </c>
      <c r="D1965" s="1"/>
      <c r="E1965" s="1">
        <f>E1966</f>
        <v>0</v>
      </c>
      <c r="F1965" s="1">
        <f>F1966</f>
        <v>1199126766497.3101</v>
      </c>
      <c r="G1965" s="7"/>
      <c r="H1965" t="b">
        <f t="shared" si="189"/>
        <v>1</v>
      </c>
      <c r="I1965" t="str">
        <f t="shared" si="190"/>
        <v>00</v>
      </c>
    </row>
    <row r="1966" spans="1:9" ht="25.5">
      <c r="A1966" t="str">
        <f t="shared" si="191"/>
        <v>2.2.7.2.1.00.00 - Provisões Matemáticas Previdenciárias a Longo 
 Prazo - Consolidação</v>
      </c>
      <c r="B1966" s="3" t="s">
        <v>2582</v>
      </c>
      <c r="C1966" s="4">
        <v>1199126766497.3101</v>
      </c>
      <c r="D1966" s="1"/>
      <c r="E1966" s="1">
        <f t="shared" ref="E1966:E1973" si="192">SUMIF(A1966:B1966,"*intra*",C1966:D1966)+SUMIF(A1966:B1966,"*inter*",C1966:D1966)</f>
        <v>0</v>
      </c>
      <c r="F1966" s="1">
        <f t="shared" ref="F1966:F1973" si="193">SUMIF(A1966:B1966,"*consolidação*",C1966:D1966)</f>
        <v>1199126766497.3101</v>
      </c>
      <c r="G1966" s="7"/>
      <c r="H1966" t="b">
        <f t="shared" si="189"/>
        <v>1</v>
      </c>
      <c r="I1966" t="str">
        <f t="shared" si="190"/>
        <v>00</v>
      </c>
    </row>
    <row r="1967" spans="1:9" ht="25.5">
      <c r="A1967" t="str">
        <f t="shared" si="191"/>
        <v>2.2.7.2.1.01.00 - Plano Financeiro - Provisões de Benefícios 
 Concedidos</v>
      </c>
      <c r="B1967" s="5" t="s">
        <v>2583</v>
      </c>
      <c r="C1967" s="6"/>
      <c r="D1967" s="1"/>
      <c r="E1967" s="1">
        <f t="shared" si="192"/>
        <v>0</v>
      </c>
      <c r="F1967" s="1">
        <f t="shared" si="193"/>
        <v>0</v>
      </c>
      <c r="G1967" s="7"/>
      <c r="H1967" t="b">
        <f t="shared" si="189"/>
        <v>1</v>
      </c>
      <c r="I1967" t="str">
        <f t="shared" si="190"/>
        <v>01</v>
      </c>
    </row>
    <row r="1968" spans="1:9" ht="25.5">
      <c r="A1968" t="str">
        <f t="shared" si="191"/>
        <v>2.2.7.2.1.02.00 - Plano Financeiro - Provisões de Benefícios a 
 Conceder</v>
      </c>
      <c r="B1968" s="3" t="s">
        <v>2584</v>
      </c>
      <c r="C1968" s="4"/>
      <c r="D1968" s="1"/>
      <c r="E1968" s="1">
        <f t="shared" si="192"/>
        <v>0</v>
      </c>
      <c r="F1968" s="1">
        <f t="shared" si="193"/>
        <v>0</v>
      </c>
      <c r="G1968" s="7"/>
      <c r="H1968" t="b">
        <f t="shared" si="189"/>
        <v>1</v>
      </c>
      <c r="I1968" t="str">
        <f t="shared" si="190"/>
        <v>02</v>
      </c>
    </row>
    <row r="1969" spans="1:9" ht="25.5">
      <c r="A1969" t="str">
        <f t="shared" si="191"/>
        <v>2.2.7.2.1.03.00 - Plano Previdenciário - Provisões de Benefícios 
 Concedidos</v>
      </c>
      <c r="B1969" s="5" t="s">
        <v>2585</v>
      </c>
      <c r="C1969" s="6">
        <v>649865349012.31995</v>
      </c>
      <c r="D1969" s="1"/>
      <c r="E1969" s="1">
        <f t="shared" si="192"/>
        <v>0</v>
      </c>
      <c r="F1969" s="1">
        <f t="shared" si="193"/>
        <v>0</v>
      </c>
      <c r="G1969" s="7"/>
      <c r="H1969" t="b">
        <f t="shared" si="189"/>
        <v>1</v>
      </c>
      <c r="I1969" t="str">
        <f t="shared" si="190"/>
        <v>03</v>
      </c>
    </row>
    <row r="1970" spans="1:9" ht="25.5">
      <c r="A1970" t="str">
        <f t="shared" si="191"/>
        <v>2.2.7.2.1.04.00 - Plano Previdenciário - Provisões de Benefícios a 
 Conceder</v>
      </c>
      <c r="B1970" s="3" t="s">
        <v>2586</v>
      </c>
      <c r="C1970" s="4">
        <v>549261417484.98999</v>
      </c>
      <c r="D1970" s="1"/>
      <c r="E1970" s="1">
        <f t="shared" si="192"/>
        <v>0</v>
      </c>
      <c r="F1970" s="1">
        <f t="shared" si="193"/>
        <v>0</v>
      </c>
      <c r="G1970" s="7"/>
      <c r="H1970" t="b">
        <f t="shared" si="189"/>
        <v>1</v>
      </c>
      <c r="I1970" t="str">
        <f t="shared" si="190"/>
        <v>04</v>
      </c>
    </row>
    <row r="1971" spans="1:9">
      <c r="A1971" t="str">
        <f t="shared" si="191"/>
        <v>2.2.7.2.1.05.00 - Plano Previdenciário - Plano de Amortização</v>
      </c>
      <c r="B1971" s="5" t="s">
        <v>2587</v>
      </c>
      <c r="C1971" s="6"/>
      <c r="D1971" s="1"/>
      <c r="E1971" s="1">
        <f t="shared" si="192"/>
        <v>0</v>
      </c>
      <c r="F1971" s="1">
        <f t="shared" si="193"/>
        <v>0</v>
      </c>
      <c r="G1971" s="7"/>
      <c r="H1971" t="b">
        <f t="shared" si="189"/>
        <v>1</v>
      </c>
      <c r="I1971" t="str">
        <f t="shared" si="190"/>
        <v>05</v>
      </c>
    </row>
    <row r="1972" spans="1:9" ht="25.5">
      <c r="A1972" t="str">
        <f t="shared" si="191"/>
        <v>2.2.7.2.1.06.00 - Provisões Atuariais para Ajustes do Plano 
 Financeiro</v>
      </c>
      <c r="B1972" s="3" t="s">
        <v>2588</v>
      </c>
      <c r="C1972" s="4"/>
      <c r="D1972" s="1"/>
      <c r="E1972" s="1">
        <f t="shared" si="192"/>
        <v>0</v>
      </c>
      <c r="F1972" s="1">
        <f t="shared" si="193"/>
        <v>0</v>
      </c>
      <c r="G1972" s="7"/>
      <c r="H1972" t="b">
        <f t="shared" ref="H1972:H2038" si="194">IF(I1972="00",C1972=E1972+F1972,TRUE)</f>
        <v>1</v>
      </c>
      <c r="I1972" t="str">
        <f t="shared" si="190"/>
        <v>06</v>
      </c>
    </row>
    <row r="1973" spans="1:9" ht="25.5">
      <c r="A1973" t="str">
        <f t="shared" si="191"/>
        <v>2.2.7.2.1.07.00 - Provisões Atuariais para Ajustes do Plano 
 Previdenciário</v>
      </c>
      <c r="B1973" s="5" t="s">
        <v>2589</v>
      </c>
      <c r="C1973" s="6"/>
      <c r="D1973" s="1"/>
      <c r="E1973" s="1">
        <f t="shared" si="192"/>
        <v>0</v>
      </c>
      <c r="F1973" s="1">
        <f t="shared" si="193"/>
        <v>0</v>
      </c>
      <c r="G1973" s="7"/>
      <c r="H1973" t="b">
        <f t="shared" si="194"/>
        <v>1</v>
      </c>
      <c r="I1973" t="str">
        <f t="shared" ref="I1973:I2039" si="195">MID(A1973,11,2)</f>
        <v>07</v>
      </c>
    </row>
    <row r="1974" spans="1:9">
      <c r="A1974" t="str">
        <f t="shared" si="191"/>
        <v>2.2.7.3.0.00.00 - Provisão para Riscos Fiscais a Longo Prazo</v>
      </c>
      <c r="B1974" s="3" t="s">
        <v>2590</v>
      </c>
      <c r="C1974" s="4">
        <v>31943642899.27</v>
      </c>
      <c r="D1974" s="1"/>
      <c r="E1974" s="1">
        <f>E1975</f>
        <v>0</v>
      </c>
      <c r="F1974" s="1">
        <f>F1975</f>
        <v>31943642899.27</v>
      </c>
      <c r="G1974" s="7"/>
      <c r="H1974" t="b">
        <f t="shared" si="194"/>
        <v>1</v>
      </c>
      <c r="I1974" t="str">
        <f t="shared" si="195"/>
        <v>00</v>
      </c>
    </row>
    <row r="1975" spans="1:9" ht="25.5">
      <c r="A1975" t="str">
        <f t="shared" si="191"/>
        <v>2.2.7.3.1.00.00 - Provisão para Riscos Fiscais a Longo Prazo - 
 Consolidação</v>
      </c>
      <c r="B1975" s="5" t="s">
        <v>2591</v>
      </c>
      <c r="C1975" s="6">
        <v>31943642899.27</v>
      </c>
      <c r="D1975" s="1"/>
      <c r="E1975" s="1">
        <f>SUMIF(A1975:B1975,"*intra*",C1975:D1975)+SUMIF(A1975:B1975,"*inter*",C1975:D1975)</f>
        <v>0</v>
      </c>
      <c r="F1975" s="1">
        <f>SUMIF(A1975:B1975,"*consolidação*",C1975:D1975)</f>
        <v>31943642899.27</v>
      </c>
      <c r="G1975" s="7"/>
      <c r="H1975" t="b">
        <f t="shared" si="194"/>
        <v>1</v>
      </c>
      <c r="I1975" t="str">
        <f t="shared" si="195"/>
        <v>00</v>
      </c>
    </row>
    <row r="1976" spans="1:9">
      <c r="A1976" t="str">
        <f t="shared" si="191"/>
        <v>2.2.7.4.0.00.00 - Provisão para Riscos Cíveis a Longo Prazo</v>
      </c>
      <c r="B1976" s="3" t="s">
        <v>2592</v>
      </c>
      <c r="C1976" s="4">
        <v>4114111515.8299999</v>
      </c>
      <c r="D1976" s="1"/>
      <c r="E1976" s="1">
        <f>E1977</f>
        <v>0</v>
      </c>
      <c r="F1976" s="1">
        <f>F1977</f>
        <v>4114111515.8299999</v>
      </c>
      <c r="G1976" s="7"/>
      <c r="H1976" t="b">
        <f t="shared" si="194"/>
        <v>1</v>
      </c>
      <c r="I1976" t="str">
        <f t="shared" si="195"/>
        <v>00</v>
      </c>
    </row>
    <row r="1977" spans="1:9" ht="25.5">
      <c r="A1977" t="str">
        <f t="shared" si="191"/>
        <v>2.2.7.4.1.00.00 - Provisão para Riscos Cíveis a Longo Prazo - 
 Consolidação</v>
      </c>
      <c r="B1977" s="5" t="s">
        <v>2593</v>
      </c>
      <c r="C1977" s="6">
        <v>4114111515.8299999</v>
      </c>
      <c r="D1977" s="1"/>
      <c r="E1977" s="1">
        <f>SUMIF(A1977:B1977,"*intra*",C1977:D1977)+SUMIF(A1977:B1977,"*inter*",C1977:D1977)</f>
        <v>0</v>
      </c>
      <c r="F1977" s="1">
        <f>SUMIF(A1977:B1977,"*consolidação*",C1977:D1977)</f>
        <v>4114111515.8299999</v>
      </c>
      <c r="G1977" s="7"/>
      <c r="H1977" t="b">
        <f t="shared" si="194"/>
        <v>1</v>
      </c>
      <c r="I1977" t="str">
        <f t="shared" si="195"/>
        <v>00</v>
      </c>
    </row>
    <row r="1978" spans="1:9">
      <c r="A1978" t="str">
        <f t="shared" si="191"/>
        <v>2.2.7.5.0.00.00 - Provisão para Repartição de Créditos a Longo Prazo</v>
      </c>
      <c r="B1978" s="3" t="s">
        <v>2594</v>
      </c>
      <c r="C1978" s="4">
        <v>17026441786.809999</v>
      </c>
      <c r="D1978" s="1"/>
      <c r="E1978" s="1">
        <f>E1979+E1980+E1981</f>
        <v>17026441786.809999</v>
      </c>
      <c r="F1978" s="1">
        <f>F1979+F1980+F1981</f>
        <v>0</v>
      </c>
      <c r="G1978" s="7"/>
      <c r="H1978" t="b">
        <f>IF(I1978="00",C1978=E1978+F1978,TRUE)</f>
        <v>1</v>
      </c>
      <c r="I1978" t="str">
        <f t="shared" si="195"/>
        <v>00</v>
      </c>
    </row>
    <row r="1979" spans="1:9" ht="25.5">
      <c r="A1979" t="str">
        <f t="shared" si="191"/>
        <v>2.2.7.5.3.00.00 - Provisão para Repartição de Créditos a Longo Prazo 
 - Inter OFSS - União</v>
      </c>
      <c r="B1979" s="3" t="s">
        <v>2595</v>
      </c>
      <c r="C1979" s="4">
        <v>1056390981.26</v>
      </c>
      <c r="D1979" s="1"/>
      <c r="E1979" s="1">
        <f>SUMIF(A1979:B1979,"*intra*",C1979:D1979)+SUMIF(A1979:B1979,"*inter*",C1979:D1979)</f>
        <v>1056390981.26</v>
      </c>
      <c r="F1979" s="1">
        <f>SUMIF(A1979:B1979,"*consolidação*",C1979:D1979)</f>
        <v>0</v>
      </c>
      <c r="G1979" s="7"/>
      <c r="H1979" t="b">
        <f t="shared" si="194"/>
        <v>1</v>
      </c>
      <c r="I1979" t="str">
        <f t="shared" si="195"/>
        <v>00</v>
      </c>
    </row>
    <row r="1980" spans="1:9" ht="25.5">
      <c r="A1980" t="str">
        <f t="shared" si="191"/>
        <v>2.2.7.5.4.00.00 - Provisão para Repartição de Créditos a Longo Prazo 
 - Inter OFSS - Estado</v>
      </c>
      <c r="B1980" s="5" t="s">
        <v>2596</v>
      </c>
      <c r="C1980" s="6">
        <v>7543443849.3900003</v>
      </c>
      <c r="D1980" s="1"/>
      <c r="E1980" s="1">
        <f>SUMIF(A1980:B1980,"*intra*",C1980:D1980)+SUMIF(A1980:B1980,"*inter*",C1980:D1980)</f>
        <v>7543443849.3900003</v>
      </c>
      <c r="F1980" s="1">
        <f>SUMIF(A1980:B1980,"*consolidação*",C1980:D1980)</f>
        <v>0</v>
      </c>
      <c r="G1980" s="7"/>
      <c r="H1980" t="b">
        <f t="shared" si="194"/>
        <v>1</v>
      </c>
      <c r="I1980" t="str">
        <f t="shared" si="195"/>
        <v>00</v>
      </c>
    </row>
    <row r="1981" spans="1:9" ht="25.5">
      <c r="A1981" t="str">
        <f t="shared" si="191"/>
        <v>2.2.7.5.5.00.00 - Provisão para Repartição de Créditos a Longo Prazo 
 - Inter OFSS - Município</v>
      </c>
      <c r="B1981" s="3" t="s">
        <v>2597</v>
      </c>
      <c r="C1981" s="4">
        <v>8426606956.1599998</v>
      </c>
      <c r="D1981" s="1"/>
      <c r="E1981" s="1">
        <f>SUMIF(A1981:B1981,"*intra*",C1981:D1981)+SUMIF(A1981:B1981,"*inter*",C1981:D1981)</f>
        <v>8426606956.1599998</v>
      </c>
      <c r="F1981" s="1">
        <f>SUMIF(A1981:B1981,"*consolidação*",C1981:D1981)</f>
        <v>0</v>
      </c>
      <c r="G1981" s="7"/>
      <c r="H1981" t="b">
        <f t="shared" si="194"/>
        <v>1</v>
      </c>
      <c r="I1981" t="str">
        <f t="shared" si="195"/>
        <v>00</v>
      </c>
    </row>
    <row r="1982" spans="1:9" ht="25.5">
      <c r="A1982" t="str">
        <f t="shared" si="191"/>
        <v>2.2.7.6.0.00.00 - Provisão para Riscos Decorrentes de Contratos de 
 PPP a Longo Prazo</v>
      </c>
      <c r="B1982" s="5" t="s">
        <v>2598</v>
      </c>
      <c r="C1982" s="6">
        <v>0</v>
      </c>
      <c r="D1982" s="1"/>
      <c r="E1982" s="1">
        <f>E1983</f>
        <v>0</v>
      </c>
      <c r="F1982" s="1">
        <f>F1983</f>
        <v>0</v>
      </c>
      <c r="G1982" s="7"/>
      <c r="H1982" t="b">
        <f t="shared" si="194"/>
        <v>1</v>
      </c>
      <c r="I1982" t="str">
        <f t="shared" si="195"/>
        <v>00</v>
      </c>
    </row>
    <row r="1983" spans="1:9" ht="25.5">
      <c r="A1983" t="str">
        <f t="shared" si="191"/>
        <v>2.2.7.6.1.00.00 - Provisão para Riscos Decorrentes de Contratos de 
 PPP a Longo Prazo - Consolidação OFSS</v>
      </c>
      <c r="B1983" s="3" t="s">
        <v>2599</v>
      </c>
      <c r="C1983" s="4"/>
      <c r="D1983" s="1"/>
      <c r="E1983" s="1">
        <f>SUMIF(A1983:B1983,"*intra*",C1983:D1983)+SUMIF(A1983:B1983,"*inter*",C1983:D1983)</f>
        <v>0</v>
      </c>
      <c r="F1983" s="1">
        <f>SUMIF(A1983:B1983,"*consolidação*",C1983:D1983)</f>
        <v>0</v>
      </c>
      <c r="G1983" s="7"/>
      <c r="H1983" t="b">
        <f t="shared" si="194"/>
        <v>1</v>
      </c>
      <c r="I1983" t="str">
        <f t="shared" si="195"/>
        <v>00</v>
      </c>
    </row>
    <row r="1984" spans="1:9">
      <c r="A1984" t="str">
        <f t="shared" si="191"/>
        <v>2.2.7.7.0.00.00 - Provisão para Obrigações Decorrentes da Atuação 
 Governamental a Longo Prazo</v>
      </c>
      <c r="B1984" s="60" t="s">
        <v>5637</v>
      </c>
      <c r="C1984" s="45">
        <v>0</v>
      </c>
      <c r="D1984" s="1"/>
      <c r="E1984" s="1">
        <f>E1985</f>
        <v>0</v>
      </c>
      <c r="F1984" s="1">
        <f>F1985</f>
        <v>0</v>
      </c>
      <c r="G1984" s="7"/>
      <c r="H1984" t="b">
        <f t="shared" si="194"/>
        <v>1</v>
      </c>
      <c r="I1984" t="str">
        <f t="shared" si="195"/>
        <v>00</v>
      </c>
    </row>
    <row r="1985" spans="1:9" ht="25.5">
      <c r="A1985" t="str">
        <f t="shared" si="191"/>
        <v>2.2.7.7.1.00.00 - Provisão para Obrigações Decorrentes da Atuação 
Governamental a Longo Prazo - Consolidação</v>
      </c>
      <c r="B1985" s="39" t="s">
        <v>2600</v>
      </c>
      <c r="C1985" s="45"/>
      <c r="D1985" s="1"/>
      <c r="E1985" s="1">
        <f t="shared" ref="E1985" si="196">SUMIF(A1985:B1985,"*intra*",C1985:D1985)+SUMIF(A1985:B1985,"*inter*",C1985:D1985)</f>
        <v>0</v>
      </c>
      <c r="F1985" s="1">
        <f t="shared" ref="F1985" si="197">SUMIF(A1985:B1985,"*consolidação*",C1985:D1985)</f>
        <v>0</v>
      </c>
      <c r="G1985" s="7"/>
      <c r="H1985" t="b">
        <f t="shared" si="194"/>
        <v>1</v>
      </c>
      <c r="I1985" t="str">
        <f t="shared" si="195"/>
        <v>00</v>
      </c>
    </row>
    <row r="1986" spans="1:9">
      <c r="A1986" t="str">
        <f t="shared" si="191"/>
        <v>2.2.7.9.0.00.00 - Outras Provisões a Longo Prazo</v>
      </c>
      <c r="B1986" s="5" t="s">
        <v>2601</v>
      </c>
      <c r="C1986" s="6">
        <v>401424161246.75</v>
      </c>
      <c r="D1986" s="1"/>
      <c r="E1986" s="1">
        <f>E1987</f>
        <v>0</v>
      </c>
      <c r="F1986" s="1">
        <f>F1987</f>
        <v>401424161246.75</v>
      </c>
      <c r="G1986" s="7"/>
      <c r="H1986" t="b">
        <f t="shared" si="194"/>
        <v>1</v>
      </c>
      <c r="I1986" t="str">
        <f t="shared" si="195"/>
        <v>00</v>
      </c>
    </row>
    <row r="1987" spans="1:9">
      <c r="A1987" t="str">
        <f t="shared" si="191"/>
        <v>2.2.7.9.1.00.00 - Outras Provisões a Longo Prazo - Consolidação</v>
      </c>
      <c r="B1987" s="3" t="s">
        <v>2602</v>
      </c>
      <c r="C1987" s="4">
        <v>401424161246.75</v>
      </c>
      <c r="D1987" s="1"/>
      <c r="E1987" s="1">
        <f>SUMIF(A1987:B1987,"*intra*",C1987:D1987)+SUMIF(A1987:B1987,"*inter*",C1987:D1987)</f>
        <v>0</v>
      </c>
      <c r="F1987" s="1">
        <f>SUMIF(A1987:B1987,"*consolidação*",C1987:D1987)</f>
        <v>401424161246.75</v>
      </c>
      <c r="G1987" s="7"/>
      <c r="H1987" t="b">
        <f t="shared" si="194"/>
        <v>1</v>
      </c>
      <c r="I1987" t="str">
        <f t="shared" si="195"/>
        <v>00</v>
      </c>
    </row>
    <row r="1988" spans="1:9">
      <c r="A1988" t="str">
        <f t="shared" si="191"/>
        <v>2.2.8.0.0.00.00 - Demais Obrigações a Longo Prazo</v>
      </c>
      <c r="B1988" s="5" t="s">
        <v>2603</v>
      </c>
      <c r="C1988" s="6">
        <v>34274000529.110001</v>
      </c>
      <c r="D1988" s="1"/>
      <c r="E1988" s="1">
        <f>E1989+E1991+E1993+E1995+E1997+E1999+E2001</f>
        <v>0</v>
      </c>
      <c r="F1988" s="1">
        <f>F1989+F1991+F1993+F1995+F1997+F1999+F2001</f>
        <v>34274000529.110001</v>
      </c>
      <c r="G1988" s="7"/>
      <c r="H1988" t="b">
        <f t="shared" si="194"/>
        <v>1</v>
      </c>
      <c r="I1988" t="str">
        <f t="shared" si="195"/>
        <v>00</v>
      </c>
    </row>
    <row r="1989" spans="1:9">
      <c r="A1989" t="str">
        <f t="shared" si="191"/>
        <v>2.2.8.1.0.00.00 - Adiantamentos de Clientes a Longo Prazo</v>
      </c>
      <c r="B1989" s="3" t="s">
        <v>2604</v>
      </c>
      <c r="C1989" s="4">
        <v>0</v>
      </c>
      <c r="D1989" s="1"/>
      <c r="E1989" s="1">
        <f>E1990</f>
        <v>0</v>
      </c>
      <c r="F1989" s="1">
        <f>F1990</f>
        <v>0</v>
      </c>
      <c r="G1989" s="7"/>
      <c r="H1989" t="b">
        <f t="shared" si="194"/>
        <v>1</v>
      </c>
      <c r="I1989" t="str">
        <f t="shared" si="195"/>
        <v>00</v>
      </c>
    </row>
    <row r="1990" spans="1:9" ht="25.5">
      <c r="A1990" t="str">
        <f t="shared" si="191"/>
        <v>2.2.8.1.1.00.00 - Adiantamentos de Clientes a Longo Prazo - 
 Consolidação</v>
      </c>
      <c r="B1990" s="5" t="s">
        <v>2605</v>
      </c>
      <c r="C1990" s="6"/>
      <c r="D1990" s="1"/>
      <c r="E1990" s="1">
        <f>SUMIF(A1990:B1990,"*intra*",C1990:D1990)+SUMIF(A1990:B1990,"*inter*",C1990:D1990)</f>
        <v>0</v>
      </c>
      <c r="F1990" s="1">
        <f>SUMIF(A1990:B1990,"*consolidação*",C1990:D1990)</f>
        <v>0</v>
      </c>
      <c r="G1990" s="7"/>
      <c r="H1990" t="b">
        <f t="shared" si="194"/>
        <v>1</v>
      </c>
      <c r="I1990" t="str">
        <f t="shared" si="195"/>
        <v>00</v>
      </c>
    </row>
    <row r="1991" spans="1:9">
      <c r="A1991" t="str">
        <f t="shared" si="191"/>
        <v>2.2.8.2.0.00.00 - Obrigações por Danos a Terceiros a Longo Prazo</v>
      </c>
      <c r="B1991" s="3" t="s">
        <v>2606</v>
      </c>
      <c r="C1991" s="4">
        <v>0</v>
      </c>
      <c r="D1991" s="1"/>
      <c r="E1991" s="1">
        <f>E1992</f>
        <v>0</v>
      </c>
      <c r="F1991" s="1">
        <f>F1992</f>
        <v>0</v>
      </c>
      <c r="G1991" s="7"/>
      <c r="H1991" t="b">
        <f t="shared" si="194"/>
        <v>1</v>
      </c>
      <c r="I1991" t="str">
        <f t="shared" si="195"/>
        <v>00</v>
      </c>
    </row>
    <row r="1992" spans="1:9" ht="25.5">
      <c r="A1992" t="str">
        <f t="shared" si="191"/>
        <v>2.2.8.2.1.00.00 - Obrigações por Danos a Terceiros a Longo Prazo - 
 Consolidação</v>
      </c>
      <c r="B1992" s="5" t="s">
        <v>2607</v>
      </c>
      <c r="C1992" s="6"/>
      <c r="D1992" s="1"/>
      <c r="E1992" s="1">
        <f>SUMIF(A1992:B1992,"*intra*",C1992:D1992)+SUMIF(A1992:B1992,"*inter*",C1992:D1992)</f>
        <v>0</v>
      </c>
      <c r="F1992" s="1">
        <f>SUMIF(A1992:B1992,"*consolidação*",C1992:D1992)</f>
        <v>0</v>
      </c>
      <c r="G1992" s="7"/>
      <c r="H1992" t="b">
        <f t="shared" si="194"/>
        <v>1</v>
      </c>
      <c r="I1992" t="str">
        <f t="shared" si="195"/>
        <v>00</v>
      </c>
    </row>
    <row r="1993" spans="1:9">
      <c r="A1993" t="str">
        <f t="shared" si="191"/>
        <v>2.2.8.3.0.00.00 - Debêntures e Outros Títulos de Dívida a Longo Prazo</v>
      </c>
      <c r="B1993" s="3" t="s">
        <v>2608</v>
      </c>
      <c r="C1993" s="4">
        <v>0</v>
      </c>
      <c r="D1993" s="1"/>
      <c r="E1993" s="1">
        <f>E1994</f>
        <v>0</v>
      </c>
      <c r="F1993" s="1">
        <f>F1994</f>
        <v>0</v>
      </c>
      <c r="G1993" s="7"/>
      <c r="H1993" t="b">
        <f t="shared" si="194"/>
        <v>1</v>
      </c>
      <c r="I1993" t="str">
        <f t="shared" si="195"/>
        <v>00</v>
      </c>
    </row>
    <row r="1994" spans="1:9" ht="25.5">
      <c r="A1994" t="str">
        <f t="shared" si="191"/>
        <v>2.2.8.3.1.00.00 - Debêntures e Outros Títulos de Dívida a Longo 
 Prazo - Consolidação</v>
      </c>
      <c r="B1994" s="5" t="s">
        <v>2609</v>
      </c>
      <c r="C1994" s="6"/>
      <c r="D1994" s="1"/>
      <c r="E1994" s="1">
        <f>SUMIF(A1994:B1994,"*intra*",C1994:D1994)+SUMIF(A1994:B1994,"*inter*",C1994:D1994)</f>
        <v>0</v>
      </c>
      <c r="F1994" s="1">
        <f>SUMIF(A1994:B1994,"*consolidação*",C1994:D1994)</f>
        <v>0</v>
      </c>
      <c r="G1994" s="7"/>
      <c r="H1994" t="b">
        <f t="shared" si="194"/>
        <v>1</v>
      </c>
      <c r="I1994" t="str">
        <f t="shared" si="195"/>
        <v>00</v>
      </c>
    </row>
    <row r="1995" spans="1:9">
      <c r="A1995" t="str">
        <f t="shared" si="191"/>
        <v>2.2.8.4.0.00.00 - Adiantamento para Futuro Aumento de Capital</v>
      </c>
      <c r="B1995" s="3" t="s">
        <v>2610</v>
      </c>
      <c r="C1995" s="4">
        <v>11970296204.950001</v>
      </c>
      <c r="D1995" s="1"/>
      <c r="E1995" s="1">
        <f>E1996</f>
        <v>0</v>
      </c>
      <c r="F1995" s="1">
        <f>F1996</f>
        <v>11970296204.950001</v>
      </c>
      <c r="G1995" s="7"/>
      <c r="H1995" t="b">
        <f t="shared" si="194"/>
        <v>1</v>
      </c>
      <c r="I1995" t="str">
        <f t="shared" si="195"/>
        <v>00</v>
      </c>
    </row>
    <row r="1996" spans="1:9" ht="25.5">
      <c r="A1996" t="str">
        <f t="shared" si="191"/>
        <v>2.2.8.4.1.00.00 - Adiantamento para Futuro Aumento de Capital - 
 Consolidação</v>
      </c>
      <c r="B1996" s="5" t="s">
        <v>2611</v>
      </c>
      <c r="C1996" s="6">
        <v>11970296204.950001</v>
      </c>
      <c r="D1996" s="1"/>
      <c r="E1996" s="1">
        <f>SUMIF(A1996:B1996,"*intra*",C1996:D1996)+SUMIF(A1996:B1996,"*inter*",C1996:D1996)</f>
        <v>0</v>
      </c>
      <c r="F1996" s="1">
        <f>SUMIF(A1996:B1996,"*consolidação*",C1996:D1996)</f>
        <v>11970296204.950001</v>
      </c>
      <c r="G1996" s="7"/>
      <c r="H1996" t="b">
        <f t="shared" si="194"/>
        <v>1</v>
      </c>
      <c r="I1996" t="str">
        <f t="shared" si="195"/>
        <v>00</v>
      </c>
    </row>
    <row r="1997" spans="1:9" ht="25.5">
      <c r="A1997" t="str">
        <f t="shared" si="191"/>
        <v>2.2.8.6.0.00.00 - Obrigações Decorrentes de Contratos de PPP - Longo 
 Prazo</v>
      </c>
      <c r="B1997" s="40" t="s">
        <v>5643</v>
      </c>
      <c r="C1997" s="45">
        <v>0</v>
      </c>
      <c r="D1997" s="1"/>
      <c r="E1997" s="1">
        <f>E1998</f>
        <v>0</v>
      </c>
      <c r="F1997" s="1">
        <f>F1998</f>
        <v>0</v>
      </c>
      <c r="G1997" s="7"/>
      <c r="H1997" t="b">
        <f t="shared" si="194"/>
        <v>1</v>
      </c>
      <c r="I1997" t="str">
        <f t="shared" si="195"/>
        <v>00</v>
      </c>
    </row>
    <row r="1998" spans="1:9" ht="25.5">
      <c r="A1998" t="str">
        <f t="shared" si="191"/>
        <v>2.2.8.6.1.00.00 - Obrigações Decorrentes de Contratos de PPP - Longo 
Prazo - Consolidação</v>
      </c>
      <c r="B1998" s="39" t="s">
        <v>2612</v>
      </c>
      <c r="C1998" s="45"/>
      <c r="D1998" s="1"/>
      <c r="E1998" s="1">
        <f t="shared" ref="E1998" si="198">SUMIF(A1998:B1998,"*intra*",C1998:D1998)+SUMIF(A1998:B1998,"*inter*",C1998:D1998)</f>
        <v>0</v>
      </c>
      <c r="F1998" s="1">
        <f t="shared" ref="F1998" si="199">SUMIF(A1998:B1998,"*consolidação*",C1998:D1998)</f>
        <v>0</v>
      </c>
      <c r="G1998" s="7"/>
      <c r="H1998" t="b">
        <f t="shared" si="194"/>
        <v>1</v>
      </c>
      <c r="I1998" t="str">
        <f t="shared" si="195"/>
        <v>00</v>
      </c>
    </row>
    <row r="1999" spans="1:9">
      <c r="A1999" t="str">
        <f t="shared" si="191"/>
        <v>2.2.8.8.0.00.00 - Valores Restituíveis</v>
      </c>
      <c r="B1999" s="3" t="s">
        <v>2613</v>
      </c>
      <c r="C1999" s="4">
        <v>138105806.97</v>
      </c>
      <c r="D1999" s="1"/>
      <c r="E1999" s="1">
        <f>E2000</f>
        <v>0</v>
      </c>
      <c r="F1999" s="1">
        <f>F2000</f>
        <v>138105806.97</v>
      </c>
      <c r="G1999" s="7"/>
      <c r="H1999" t="b">
        <f t="shared" si="194"/>
        <v>1</v>
      </c>
      <c r="I1999" t="str">
        <f t="shared" si="195"/>
        <v>00</v>
      </c>
    </row>
    <row r="2000" spans="1:9">
      <c r="A2000" t="str">
        <f t="shared" si="191"/>
        <v>2.2.8.8.1.00.00 - Valores Restituíveis - Consolidação</v>
      </c>
      <c r="B2000" s="5" t="s">
        <v>2614</v>
      </c>
      <c r="C2000" s="6">
        <v>138105806.97</v>
      </c>
      <c r="D2000" s="1"/>
      <c r="E2000" s="1">
        <f>SUMIF(A2000:B2000,"*intra*",C2000:D2000)+SUMIF(A2000:B2000,"*inter*",C2000:D2000)</f>
        <v>0</v>
      </c>
      <c r="F2000" s="1">
        <f>SUMIF(A2000:B2000,"*consolidação*",C2000:D2000)</f>
        <v>138105806.97</v>
      </c>
      <c r="G2000" s="7"/>
      <c r="H2000" t="b">
        <f t="shared" si="194"/>
        <v>1</v>
      </c>
      <c r="I2000" t="str">
        <f t="shared" si="195"/>
        <v>00</v>
      </c>
    </row>
    <row r="2001" spans="1:9">
      <c r="A2001" t="str">
        <f t="shared" si="191"/>
        <v>2.2.8.9.0.00.00 - Outras Obrigações a Longo Prazo</v>
      </c>
      <c r="B2001" s="3" t="s">
        <v>2615</v>
      </c>
      <c r="C2001" s="4">
        <v>22165598517.189999</v>
      </c>
      <c r="D2001" s="1"/>
      <c r="E2001" s="1">
        <f>E2002</f>
        <v>0</v>
      </c>
      <c r="F2001" s="1">
        <f>F2002</f>
        <v>22165598517.189999</v>
      </c>
      <c r="G2001" s="7"/>
      <c r="H2001" t="b">
        <f t="shared" si="194"/>
        <v>1</v>
      </c>
      <c r="I2001" t="str">
        <f t="shared" si="195"/>
        <v>00</v>
      </c>
    </row>
    <row r="2002" spans="1:9">
      <c r="A2002" t="str">
        <f t="shared" si="191"/>
        <v>2.2.8.9.1.00.00 - Outras Obrigações a Longo Prazo - Consolidação</v>
      </c>
      <c r="B2002" s="5" t="s">
        <v>2616</v>
      </c>
      <c r="C2002" s="6">
        <v>22165598517.189999</v>
      </c>
      <c r="D2002" s="1"/>
      <c r="E2002" s="1">
        <f>SUMIF(A2002:B2002,"*intra*",C2002:D2002)+SUMIF(A2002:B2002,"*inter*",C2002:D2002)</f>
        <v>0</v>
      </c>
      <c r="F2002" s="1">
        <f>SUMIF(A2002:B2002,"*consolidação*",C2002:D2002)</f>
        <v>22165598517.189999</v>
      </c>
      <c r="G2002" s="7"/>
      <c r="H2002" t="b">
        <f t="shared" si="194"/>
        <v>1</v>
      </c>
      <c r="I2002" t="str">
        <f t="shared" si="195"/>
        <v>00</v>
      </c>
    </row>
    <row r="2003" spans="1:9">
      <c r="A2003" t="str">
        <f t="shared" si="191"/>
        <v>2.2.9.0.0.00.00 - Resultado Diferido</v>
      </c>
      <c r="B2003" s="3" t="s">
        <v>2617</v>
      </c>
      <c r="C2003" s="4">
        <v>2279999.25</v>
      </c>
      <c r="D2003" s="1"/>
      <c r="E2003" s="1">
        <f>E2004-E2006</f>
        <v>0</v>
      </c>
      <c r="F2003" s="1">
        <f>F2004-F2006</f>
        <v>2279999.25</v>
      </c>
      <c r="G2003" s="7"/>
      <c r="H2003" t="b">
        <f t="shared" si="194"/>
        <v>1</v>
      </c>
      <c r="I2003" t="str">
        <f t="shared" si="195"/>
        <v>00</v>
      </c>
    </row>
    <row r="2004" spans="1:9">
      <c r="A2004" t="str">
        <f t="shared" ref="A2004:A2067" si="200">TRIM(B2004)</f>
        <v>2.2.9.1.0.00.00 - Variação Patrimonial Aumentativa (VPA) Diferida</v>
      </c>
      <c r="B2004" s="5" t="s">
        <v>2618</v>
      </c>
      <c r="C2004" s="6">
        <v>2279999.25</v>
      </c>
      <c r="D2004" s="1"/>
      <c r="E2004" s="1">
        <f>E2005</f>
        <v>0</v>
      </c>
      <c r="F2004" s="1">
        <f>F2005</f>
        <v>2279999.25</v>
      </c>
      <c r="G2004" s="7"/>
      <c r="H2004" t="b">
        <f t="shared" si="194"/>
        <v>1</v>
      </c>
      <c r="I2004" t="str">
        <f t="shared" si="195"/>
        <v>00</v>
      </c>
    </row>
    <row r="2005" spans="1:9" ht="25.5">
      <c r="A2005" t="str">
        <f t="shared" si="200"/>
        <v>2.2.9.1.1.00.00 - Variação Patrimonial Aumentativa Diferida - 
 Consolidação</v>
      </c>
      <c r="B2005" s="3" t="s">
        <v>2619</v>
      </c>
      <c r="C2005" s="4">
        <v>2279999.25</v>
      </c>
      <c r="D2005" s="1"/>
      <c r="E2005" s="1">
        <f>SUMIF(A2005:B2005,"*intra*",C2005:D2005)+SUMIF(A2005:B2005,"*inter*",C2005:D2005)</f>
        <v>0</v>
      </c>
      <c r="F2005" s="1">
        <f>SUMIF(A2005:B2005,"*consolidação*",C2005:D2005)</f>
        <v>2279999.25</v>
      </c>
      <c r="G2005" s="7"/>
      <c r="H2005" t="b">
        <f t="shared" si="194"/>
        <v>1</v>
      </c>
      <c r="I2005" t="str">
        <f t="shared" si="195"/>
        <v>00</v>
      </c>
    </row>
    <row r="2006" spans="1:9">
      <c r="A2006" t="str">
        <f t="shared" si="200"/>
        <v>2.2.9.2.0.00.00 - (-) Custo Diferido</v>
      </c>
      <c r="B2006" s="5" t="s">
        <v>2620</v>
      </c>
      <c r="C2006" s="6">
        <v>0</v>
      </c>
      <c r="D2006" s="1"/>
      <c r="E2006" s="1">
        <f>E2007</f>
        <v>0</v>
      </c>
      <c r="F2006" s="1">
        <f>F2007</f>
        <v>0</v>
      </c>
      <c r="G2006" s="7"/>
      <c r="H2006" t="b">
        <f t="shared" si="194"/>
        <v>1</v>
      </c>
      <c r="I2006" t="str">
        <f t="shared" si="195"/>
        <v>00</v>
      </c>
    </row>
    <row r="2007" spans="1:9">
      <c r="A2007" t="str">
        <f t="shared" si="200"/>
        <v>2.2.9.2.1.00.00 - (-) Custo Diferido - Consolidação</v>
      </c>
      <c r="B2007" s="3" t="s">
        <v>2621</v>
      </c>
      <c r="C2007" s="4"/>
      <c r="D2007" s="1"/>
      <c r="E2007" s="1">
        <f>SUMIF(A2007:B2007,"*intra*",C2007:D2007)+SUMIF(A2007:B2007,"*inter*",C2007:D2007)</f>
        <v>0</v>
      </c>
      <c r="F2007" s="1">
        <f>SUMIF(A2007:B2007,"*consolidação*",C2007:D2007)</f>
        <v>0</v>
      </c>
      <c r="G2007" s="7"/>
      <c r="H2007" t="b">
        <f t="shared" si="194"/>
        <v>1</v>
      </c>
      <c r="I2007" t="str">
        <f t="shared" si="195"/>
        <v>00</v>
      </c>
    </row>
    <row r="2008" spans="1:9">
      <c r="A2008" t="str">
        <f t="shared" si="200"/>
        <v>2.3.0.0.0.00.00 - Patrimônio Liquido</v>
      </c>
      <c r="B2008" s="5" t="s">
        <v>2622</v>
      </c>
      <c r="C2008" s="6">
        <v>-2410795801226.3999</v>
      </c>
      <c r="D2008" s="1"/>
      <c r="E2008" s="1">
        <f>E2009+E2018+E2024+E2055+E2060+E2115+E2128-E2191</f>
        <v>-38661855939.759995</v>
      </c>
      <c r="F2008" s="1">
        <f>F2009+F2018+F2024+F2055+F2060+F2115+F2128-F2191</f>
        <v>-2909944417921.96</v>
      </c>
      <c r="G2008" s="7"/>
      <c r="H2008" t="b">
        <f t="shared" si="194"/>
        <v>0</v>
      </c>
      <c r="I2008" t="str">
        <f t="shared" si="195"/>
        <v>00</v>
      </c>
    </row>
    <row r="2009" spans="1:9">
      <c r="A2009" t="str">
        <f t="shared" si="200"/>
        <v>2.3.1.0.0.00.00 - Patrimônio Social e Capital Social</v>
      </c>
      <c r="B2009" s="3" t="s">
        <v>2623</v>
      </c>
      <c r="C2009" s="4">
        <v>45740059980.660004</v>
      </c>
      <c r="D2009" s="1"/>
      <c r="E2009" s="1">
        <f>E2010+E2012</f>
        <v>27901123980.710003</v>
      </c>
      <c r="F2009" s="1">
        <f>F2010+F2012</f>
        <v>17838935999.950001</v>
      </c>
      <c r="G2009" s="7"/>
      <c r="H2009" t="b">
        <f t="shared" si="194"/>
        <v>1</v>
      </c>
      <c r="I2009" t="str">
        <f t="shared" si="195"/>
        <v>00</v>
      </c>
    </row>
    <row r="2010" spans="1:9">
      <c r="A2010" t="str">
        <f t="shared" si="200"/>
        <v>2.3.1.1.0.00.00 - Patrimônio Social</v>
      </c>
      <c r="B2010" s="5" t="s">
        <v>2624</v>
      </c>
      <c r="C2010" s="6">
        <v>17838622803.380001</v>
      </c>
      <c r="D2010" s="1"/>
      <c r="E2010" s="1">
        <f>E2011</f>
        <v>0</v>
      </c>
      <c r="F2010" s="1">
        <f>F2011</f>
        <v>17838622803.380001</v>
      </c>
      <c r="G2010" s="7"/>
      <c r="H2010" t="b">
        <f t="shared" si="194"/>
        <v>1</v>
      </c>
      <c r="I2010" t="str">
        <f t="shared" si="195"/>
        <v>00</v>
      </c>
    </row>
    <row r="2011" spans="1:9">
      <c r="A2011" t="str">
        <f t="shared" si="200"/>
        <v>2.3.1.1.1.00.00 - Patrimônio Social - Consolidação</v>
      </c>
      <c r="B2011" s="3" t="s">
        <v>2625</v>
      </c>
      <c r="C2011" s="4">
        <v>17838622803.380001</v>
      </c>
      <c r="D2011" s="1"/>
      <c r="E2011" s="1">
        <f>SUMIF(A2011:B2011,"*intra*",C2011:D2011)+SUMIF(A2011:B2011,"*inter*",C2011:D2011)</f>
        <v>0</v>
      </c>
      <c r="F2011" s="1">
        <f>SUMIF(A2011:B2011,"*consolidação*",C2011:D2011)</f>
        <v>17838622803.380001</v>
      </c>
      <c r="G2011" s="7"/>
      <c r="H2011" t="b">
        <f t="shared" si="194"/>
        <v>1</v>
      </c>
      <c r="I2011" t="str">
        <f t="shared" si="195"/>
        <v>00</v>
      </c>
    </row>
    <row r="2012" spans="1:9">
      <c r="A2012" t="str">
        <f t="shared" si="200"/>
        <v>2.3.1.2.0.00.00 - Capital Social Realizado</v>
      </c>
      <c r="B2012" s="5" t="s">
        <v>2626</v>
      </c>
      <c r="C2012" s="6">
        <v>27901437177.279999</v>
      </c>
      <c r="D2012" s="1"/>
      <c r="E2012" s="1">
        <f>E2013+E2014+E2015+E2016+E2017</f>
        <v>27901123980.710003</v>
      </c>
      <c r="F2012" s="1">
        <f>F2013+F2014+F2015+F2016+F2017</f>
        <v>313196.57</v>
      </c>
      <c r="G2012" s="7"/>
      <c r="H2012" t="b">
        <f t="shared" si="194"/>
        <v>1</v>
      </c>
      <c r="I2012" t="str">
        <f t="shared" si="195"/>
        <v>00</v>
      </c>
    </row>
    <row r="2013" spans="1:9">
      <c r="A2013" t="str">
        <f t="shared" si="200"/>
        <v>2.3.1.2.1.00.00 - Capital Social Realizado - Consolidação</v>
      </c>
      <c r="B2013" s="3" t="s">
        <v>2627</v>
      </c>
      <c r="C2013" s="4">
        <v>313196.57</v>
      </c>
      <c r="D2013" s="1"/>
      <c r="E2013" s="1">
        <f>SUMIF(A2013:B2013,"*intra*",C2013:D2013)+SUMIF(A2013:B2013,"*inter*",C2013:D2013)</f>
        <v>0</v>
      </c>
      <c r="F2013" s="1">
        <f>SUMIF(A2013:B2013,"*consolidação*",C2013:D2013)</f>
        <v>313196.57</v>
      </c>
      <c r="G2013" s="7"/>
      <c r="H2013" t="b">
        <f t="shared" si="194"/>
        <v>1</v>
      </c>
      <c r="I2013" t="str">
        <f t="shared" si="195"/>
        <v>00</v>
      </c>
    </row>
    <row r="2014" spans="1:9">
      <c r="A2014" t="str">
        <f t="shared" si="200"/>
        <v>2.3.1.2.2.00.00 - Capital Social Realizado - Intra OFSS</v>
      </c>
      <c r="B2014" s="5" t="s">
        <v>2628</v>
      </c>
      <c r="C2014" s="6">
        <v>27897210355.560001</v>
      </c>
      <c r="D2014" s="1"/>
      <c r="E2014" s="1">
        <f>SUMIF(A2014:B2014,"*intra*",C2014:D2014)+SUMIF(A2014:B2014,"*inter*",C2014:D2014)</f>
        <v>27897210355.560001</v>
      </c>
      <c r="F2014" s="1">
        <f>SUMIF(A2014:B2014,"*consolidação*",C2014:D2014)</f>
        <v>0</v>
      </c>
      <c r="G2014" s="7"/>
      <c r="H2014" t="b">
        <f t="shared" si="194"/>
        <v>1</v>
      </c>
      <c r="I2014" t="str">
        <f t="shared" si="195"/>
        <v>00</v>
      </c>
    </row>
    <row r="2015" spans="1:9">
      <c r="A2015" t="str">
        <f t="shared" si="200"/>
        <v>2.3.1.2.3.00.00 - Capital Social Realizado - Inter OFSS - União</v>
      </c>
      <c r="B2015" s="3" t="s">
        <v>2629</v>
      </c>
      <c r="C2015" s="4"/>
      <c r="D2015" s="1"/>
      <c r="E2015" s="1">
        <f>SUMIF(A2015:B2015,"*intra*",C2015:D2015)+SUMIF(A2015:B2015,"*inter*",C2015:D2015)</f>
        <v>0</v>
      </c>
      <c r="F2015" s="1">
        <f>SUMIF(A2015:B2015,"*consolidação*",C2015:D2015)</f>
        <v>0</v>
      </c>
      <c r="G2015" s="7"/>
      <c r="H2015" t="b">
        <f t="shared" si="194"/>
        <v>1</v>
      </c>
      <c r="I2015" t="str">
        <f t="shared" si="195"/>
        <v>00</v>
      </c>
    </row>
    <row r="2016" spans="1:9">
      <c r="A2016" t="str">
        <f t="shared" si="200"/>
        <v>2.3.1.2.4.00.00 - Capital Social Realizado - Inter OFSS - Estado</v>
      </c>
      <c r="B2016" s="5" t="s">
        <v>2630</v>
      </c>
      <c r="C2016" s="6">
        <v>3138544.5</v>
      </c>
      <c r="D2016" s="1"/>
      <c r="E2016" s="1">
        <f>SUMIF(A2016:B2016,"*intra*",C2016:D2016)+SUMIF(A2016:B2016,"*inter*",C2016:D2016)</f>
        <v>3138544.5</v>
      </c>
      <c r="F2016" s="1">
        <f>SUMIF(A2016:B2016,"*consolidação*",C2016:D2016)</f>
        <v>0</v>
      </c>
      <c r="G2016" s="7"/>
      <c r="H2016" t="b">
        <f t="shared" si="194"/>
        <v>1</v>
      </c>
      <c r="I2016" t="str">
        <f t="shared" si="195"/>
        <v>00</v>
      </c>
    </row>
    <row r="2017" spans="1:9">
      <c r="A2017" t="str">
        <f t="shared" si="200"/>
        <v>2.3.1.2.5.00.00 - Capital Social Realizado - Inter OFSS - Município</v>
      </c>
      <c r="B2017" s="3" t="s">
        <v>2631</v>
      </c>
      <c r="C2017" s="4">
        <v>775080.65</v>
      </c>
      <c r="D2017" s="1"/>
      <c r="E2017" s="1">
        <f>SUMIF(A2017:B2017,"*intra*",C2017:D2017)+SUMIF(A2017:B2017,"*inter*",C2017:D2017)</f>
        <v>775080.65</v>
      </c>
      <c r="F2017" s="1">
        <f>SUMIF(A2017:B2017,"*consolidação*",C2017:D2017)</f>
        <v>0</v>
      </c>
      <c r="G2017" s="7"/>
      <c r="H2017" t="b">
        <f t="shared" si="194"/>
        <v>1</v>
      </c>
      <c r="I2017" t="str">
        <f t="shared" si="195"/>
        <v>00</v>
      </c>
    </row>
    <row r="2018" spans="1:9">
      <c r="A2018" t="str">
        <f t="shared" si="200"/>
        <v>2.3.2.0.0.00.00 - Adiantamento para Futuro Aumento de Capital</v>
      </c>
      <c r="B2018" s="5" t="s">
        <v>2632</v>
      </c>
      <c r="C2018" s="6">
        <v>1397093406.3099999</v>
      </c>
      <c r="D2018" s="1"/>
      <c r="E2018" s="1">
        <f>E2019+E2020+E2021+E2022+E2023</f>
        <v>1397093406.3099999</v>
      </c>
      <c r="F2018" s="1">
        <f>F2019+F2020+F2021+F2022+F2023</f>
        <v>0</v>
      </c>
      <c r="G2018" s="7"/>
      <c r="H2018" t="b">
        <f t="shared" si="194"/>
        <v>1</v>
      </c>
      <c r="I2018" t="str">
        <f t="shared" si="195"/>
        <v>00</v>
      </c>
    </row>
    <row r="2019" spans="1:9" ht="25.5">
      <c r="A2019" t="str">
        <f t="shared" si="200"/>
        <v>2.3.2.0.1.00.00 - Adiantamento para Futuro Aumento de Capital - 
 Consolidação</v>
      </c>
      <c r="B2019" s="3" t="s">
        <v>2633</v>
      </c>
      <c r="C2019" s="4"/>
      <c r="D2019" s="1"/>
      <c r="E2019" s="1">
        <f>SUMIF(A2019:B2019,"*intra*",C2019:D2019)+SUMIF(A2019:B2019,"*inter*",C2019:D2019)</f>
        <v>0</v>
      </c>
      <c r="F2019" s="1">
        <f>SUMIF(A2019:B2019,"*consolidação*",C2019:D2019)</f>
        <v>0</v>
      </c>
      <c r="G2019" s="7"/>
      <c r="H2019" t="b">
        <f t="shared" si="194"/>
        <v>1</v>
      </c>
      <c r="I2019" t="str">
        <f t="shared" si="195"/>
        <v>00</v>
      </c>
    </row>
    <row r="2020" spans="1:9" ht="25.5">
      <c r="A2020" t="str">
        <f t="shared" si="200"/>
        <v>2.3.2.0.2.00.00 - Adiantamento para Futuro Aumento de Capital - Intra 
 OFSS</v>
      </c>
      <c r="B2020" s="5" t="s">
        <v>2634</v>
      </c>
      <c r="C2020" s="6">
        <v>1397093406.3099999</v>
      </c>
      <c r="D2020" s="1"/>
      <c r="E2020" s="1">
        <f>SUMIF(A2020:B2020,"*intra*",C2020:D2020)+SUMIF(A2020:B2020,"*inter*",C2020:D2020)</f>
        <v>1397093406.3099999</v>
      </c>
      <c r="F2020" s="1">
        <f>SUMIF(A2020:B2020,"*consolidação*",C2020:D2020)</f>
        <v>0</v>
      </c>
      <c r="G2020" s="7"/>
      <c r="H2020" t="b">
        <f t="shared" si="194"/>
        <v>1</v>
      </c>
      <c r="I2020" t="str">
        <f t="shared" si="195"/>
        <v>00</v>
      </c>
    </row>
    <row r="2021" spans="1:9" ht="25.5">
      <c r="A2021" t="str">
        <f t="shared" si="200"/>
        <v>2.3.2.0.3.00.00 - Adiantamento para Futuro Aumento de Capital - Inter 
 OFSS - União</v>
      </c>
      <c r="B2021" s="3" t="s">
        <v>2635</v>
      </c>
      <c r="C2021" s="4"/>
      <c r="D2021" s="1"/>
      <c r="E2021" s="1">
        <f>SUMIF(A2021:B2021,"*intra*",C2021:D2021)+SUMIF(A2021:B2021,"*inter*",C2021:D2021)</f>
        <v>0</v>
      </c>
      <c r="F2021" s="1">
        <f>SUMIF(A2021:B2021,"*consolidação*",C2021:D2021)</f>
        <v>0</v>
      </c>
      <c r="G2021" s="7"/>
      <c r="H2021" t="b">
        <f t="shared" si="194"/>
        <v>1</v>
      </c>
      <c r="I2021" t="str">
        <f t="shared" si="195"/>
        <v>00</v>
      </c>
    </row>
    <row r="2022" spans="1:9" ht="25.5">
      <c r="A2022" t="str">
        <f t="shared" si="200"/>
        <v>2.3.2.0.4.00.00 - Adiantamento para Futuro Aumento de Capital - Inter 
 OFSS - Estado</v>
      </c>
      <c r="B2022" s="5" t="s">
        <v>2636</v>
      </c>
      <c r="C2022" s="6"/>
      <c r="D2022" s="1"/>
      <c r="E2022" s="1">
        <f>SUMIF(A2022:B2022,"*intra*",C2022:D2022)+SUMIF(A2022:B2022,"*inter*",C2022:D2022)</f>
        <v>0</v>
      </c>
      <c r="F2022" s="1">
        <f>SUMIF(A2022:B2022,"*consolidação*",C2022:D2022)</f>
        <v>0</v>
      </c>
      <c r="G2022" s="7"/>
      <c r="H2022" t="b">
        <f t="shared" si="194"/>
        <v>1</v>
      </c>
      <c r="I2022" t="str">
        <f t="shared" si="195"/>
        <v>00</v>
      </c>
    </row>
    <row r="2023" spans="1:9" ht="25.5">
      <c r="A2023" t="str">
        <f t="shared" si="200"/>
        <v>2.3.2.0.5.00.00 - Adiantamento para Futuro Aumento de Capital - Inter 
 OFSS - Município</v>
      </c>
      <c r="B2023" s="3" t="s">
        <v>2637</v>
      </c>
      <c r="C2023" s="4"/>
      <c r="D2023" s="1"/>
      <c r="E2023" s="1">
        <f>SUMIF(A2023:B2023,"*intra*",C2023:D2023)+SUMIF(A2023:B2023,"*inter*",C2023:D2023)</f>
        <v>0</v>
      </c>
      <c r="F2023" s="1">
        <f>SUMIF(A2023:B2023,"*consolidação*",C2023:D2023)</f>
        <v>0</v>
      </c>
      <c r="G2023" s="7"/>
      <c r="H2023" t="b">
        <f t="shared" si="194"/>
        <v>1</v>
      </c>
      <c r="I2023" t="str">
        <f t="shared" si="195"/>
        <v>00</v>
      </c>
    </row>
    <row r="2024" spans="1:9">
      <c r="A2024" t="str">
        <f t="shared" si="200"/>
        <v>2.3.3.0.0.00.00 - Reservas de Capital</v>
      </c>
      <c r="B2024" s="5" t="s">
        <v>2638</v>
      </c>
      <c r="C2024" s="6">
        <v>290668983.38</v>
      </c>
      <c r="D2024" s="1"/>
      <c r="E2024" s="1">
        <f>E2025+E2031+E2037+E2043+E2049</f>
        <v>0</v>
      </c>
      <c r="F2024" s="1">
        <f>F2025+F2031+F2037+F2043+F2049</f>
        <v>290668983.38</v>
      </c>
      <c r="G2024" s="7"/>
      <c r="H2024" t="b">
        <f t="shared" si="194"/>
        <v>1</v>
      </c>
      <c r="I2024" t="str">
        <f t="shared" si="195"/>
        <v>00</v>
      </c>
    </row>
    <row r="2025" spans="1:9">
      <c r="A2025" t="str">
        <f t="shared" si="200"/>
        <v>2.3.3.1.0.00.00 - Ágio na Emissão de Ações</v>
      </c>
      <c r="B2025" s="3" t="s">
        <v>2639</v>
      </c>
      <c r="C2025" s="4">
        <v>0</v>
      </c>
      <c r="D2025" s="1"/>
      <c r="E2025" s="1">
        <f>E2026+E2027+E2028+E2029+E2030</f>
        <v>0</v>
      </c>
      <c r="F2025" s="1">
        <f>F2026+F2027+F2028+F2029+F2030</f>
        <v>0</v>
      </c>
      <c r="G2025" s="7"/>
      <c r="H2025" t="b">
        <f t="shared" si="194"/>
        <v>1</v>
      </c>
      <c r="I2025" t="str">
        <f t="shared" si="195"/>
        <v>00</v>
      </c>
    </row>
    <row r="2026" spans="1:9">
      <c r="A2026" t="str">
        <f t="shared" si="200"/>
        <v>2.3.3.1.1.00.00 - Ágio na Emissão de Ações - Consolidação</v>
      </c>
      <c r="B2026" s="5" t="s">
        <v>2640</v>
      </c>
      <c r="C2026" s="6"/>
      <c r="D2026" s="1"/>
      <c r="E2026" s="1">
        <f>SUMIF(A2026:B2026,"*intra*",C2026:D2026)+SUMIF(A2026:B2026,"*inter*",C2026:D2026)</f>
        <v>0</v>
      </c>
      <c r="F2026" s="1">
        <f>SUMIF(A2026:B2026,"*consolidação*",C2026:D2026)</f>
        <v>0</v>
      </c>
      <c r="G2026" s="7"/>
      <c r="H2026" t="b">
        <f t="shared" si="194"/>
        <v>1</v>
      </c>
      <c r="I2026" t="str">
        <f t="shared" si="195"/>
        <v>00</v>
      </c>
    </row>
    <row r="2027" spans="1:9">
      <c r="A2027" t="str">
        <f t="shared" si="200"/>
        <v>2.3.3.1.2.00.00 - Ágio na Emissão de Ações - Intra OFSS</v>
      </c>
      <c r="B2027" s="3" t="s">
        <v>2641</v>
      </c>
      <c r="C2027" s="4"/>
      <c r="D2027" s="1"/>
      <c r="E2027" s="1">
        <f>SUMIF(A2027:B2027,"*intra*",C2027:D2027)+SUMIF(A2027:B2027,"*inter*",C2027:D2027)</f>
        <v>0</v>
      </c>
      <c r="F2027" s="1">
        <f>SUMIF(A2027:B2027,"*consolidação*",C2027:D2027)</f>
        <v>0</v>
      </c>
      <c r="G2027" s="7"/>
      <c r="H2027" t="b">
        <f t="shared" si="194"/>
        <v>1</v>
      </c>
      <c r="I2027" t="str">
        <f t="shared" si="195"/>
        <v>00</v>
      </c>
    </row>
    <row r="2028" spans="1:9">
      <c r="A2028" t="str">
        <f t="shared" si="200"/>
        <v>2.3.3.1.3.00.00 - Ágio na Emissão de Ações - Inter OFSS - União</v>
      </c>
      <c r="B2028" s="5" t="s">
        <v>2642</v>
      </c>
      <c r="C2028" s="6"/>
      <c r="D2028" s="1"/>
      <c r="E2028" s="1">
        <f>SUMIF(A2028:B2028,"*intra*",C2028:D2028)+SUMIF(A2028:B2028,"*inter*",C2028:D2028)</f>
        <v>0</v>
      </c>
      <c r="F2028" s="1">
        <f>SUMIF(A2028:B2028,"*consolidação*",C2028:D2028)</f>
        <v>0</v>
      </c>
      <c r="G2028" s="7"/>
      <c r="H2028" t="b">
        <f t="shared" si="194"/>
        <v>1</v>
      </c>
      <c r="I2028" t="str">
        <f t="shared" si="195"/>
        <v>00</v>
      </c>
    </row>
    <row r="2029" spans="1:9">
      <c r="A2029" t="str">
        <f t="shared" si="200"/>
        <v>2.3.3.1.4.00.00 - Ágio na Emissão de Ações - Inter OFSS - Estado</v>
      </c>
      <c r="B2029" s="3" t="s">
        <v>2643</v>
      </c>
      <c r="C2029" s="4"/>
      <c r="D2029" s="1"/>
      <c r="E2029" s="1">
        <f>SUMIF(A2029:B2029,"*intra*",C2029:D2029)+SUMIF(A2029:B2029,"*inter*",C2029:D2029)</f>
        <v>0</v>
      </c>
      <c r="F2029" s="1">
        <f>SUMIF(A2029:B2029,"*consolidação*",C2029:D2029)</f>
        <v>0</v>
      </c>
      <c r="G2029" s="7"/>
      <c r="H2029" t="b">
        <f t="shared" si="194"/>
        <v>1</v>
      </c>
      <c r="I2029" t="str">
        <f t="shared" si="195"/>
        <v>00</v>
      </c>
    </row>
    <row r="2030" spans="1:9">
      <c r="A2030" t="str">
        <f t="shared" si="200"/>
        <v>2.3.3.1.5.00.00 - Ágio na Emissão de Ações - Inter OFSS - Município</v>
      </c>
      <c r="B2030" s="5" t="s">
        <v>2644</v>
      </c>
      <c r="C2030" s="6"/>
      <c r="D2030" s="1"/>
      <c r="E2030" s="1">
        <f>SUMIF(A2030:B2030,"*intra*",C2030:D2030)+SUMIF(A2030:B2030,"*inter*",C2030:D2030)</f>
        <v>0</v>
      </c>
      <c r="F2030" s="1">
        <f>SUMIF(A2030:B2030,"*consolidação*",C2030:D2030)</f>
        <v>0</v>
      </c>
      <c r="G2030" s="7"/>
      <c r="H2030" t="b">
        <f t="shared" si="194"/>
        <v>1</v>
      </c>
      <c r="I2030" t="str">
        <f t="shared" si="195"/>
        <v>00</v>
      </c>
    </row>
    <row r="2031" spans="1:9">
      <c r="A2031" t="str">
        <f t="shared" si="200"/>
        <v>2.3.3.2.0.00.00 - Alienação de Partes Beneficiarias</v>
      </c>
      <c r="B2031" s="3" t="s">
        <v>2645</v>
      </c>
      <c r="C2031" s="4">
        <v>0</v>
      </c>
      <c r="D2031" s="1"/>
      <c r="E2031" s="1">
        <f>E2032+E2033+E2034+E2035+E2036</f>
        <v>0</v>
      </c>
      <c r="F2031" s="1">
        <f>F2032+F2033+F2034+F2035+F2036</f>
        <v>0</v>
      </c>
      <c r="G2031" s="7"/>
      <c r="H2031" t="b">
        <f t="shared" si="194"/>
        <v>1</v>
      </c>
      <c r="I2031" t="str">
        <f t="shared" si="195"/>
        <v>00</v>
      </c>
    </row>
    <row r="2032" spans="1:9">
      <c r="A2032" t="str">
        <f t="shared" si="200"/>
        <v>2.3.3.2.1.00.00 - Alienação de Partes Beneficiarias - Consolidação</v>
      </c>
      <c r="B2032" s="5" t="s">
        <v>2646</v>
      </c>
      <c r="C2032" s="6"/>
      <c r="D2032" s="1"/>
      <c r="E2032" s="1">
        <f>SUMIF(A2032:B2032,"*intra*",C2032:D2032)+SUMIF(A2032:B2032,"*inter*",C2032:D2032)</f>
        <v>0</v>
      </c>
      <c r="F2032" s="1">
        <f>SUMIF(A2032:B2032,"*consolidação*",C2032:D2032)</f>
        <v>0</v>
      </c>
      <c r="G2032" s="7"/>
      <c r="H2032" t="b">
        <f t="shared" si="194"/>
        <v>1</v>
      </c>
      <c r="I2032" t="str">
        <f t="shared" si="195"/>
        <v>00</v>
      </c>
    </row>
    <row r="2033" spans="1:9">
      <c r="A2033" t="str">
        <f t="shared" si="200"/>
        <v>2.3.3.2.2.00.00 - Alienação de Partes Beneficiarias - Intra OFSS</v>
      </c>
      <c r="B2033" s="3" t="s">
        <v>2647</v>
      </c>
      <c r="C2033" s="4"/>
      <c r="D2033" s="1"/>
      <c r="E2033" s="1">
        <f>SUMIF(A2033:B2033,"*intra*",C2033:D2033)+SUMIF(A2033:B2033,"*inter*",C2033:D2033)</f>
        <v>0</v>
      </c>
      <c r="F2033" s="1">
        <f>SUMIF(A2033:B2033,"*consolidação*",C2033:D2033)</f>
        <v>0</v>
      </c>
      <c r="G2033" s="7"/>
      <c r="H2033" t="b">
        <f t="shared" si="194"/>
        <v>1</v>
      </c>
      <c r="I2033" t="str">
        <f t="shared" si="195"/>
        <v>00</v>
      </c>
    </row>
    <row r="2034" spans="1:9" ht="25.5">
      <c r="A2034" t="str">
        <f t="shared" si="200"/>
        <v>2.3.3.2.3.00.00 - Alienação de Partes Beneficiarias - Inter OFSS - 
 União</v>
      </c>
      <c r="B2034" s="5" t="s">
        <v>2648</v>
      </c>
      <c r="C2034" s="6"/>
      <c r="D2034" s="1"/>
      <c r="E2034" s="1">
        <f>SUMIF(A2034:B2034,"*intra*",C2034:D2034)+SUMIF(A2034:B2034,"*inter*",C2034:D2034)</f>
        <v>0</v>
      </c>
      <c r="F2034" s="1">
        <f>SUMIF(A2034:B2034,"*consolidação*",C2034:D2034)</f>
        <v>0</v>
      </c>
      <c r="G2034" s="7"/>
      <c r="H2034" t="b">
        <f t="shared" si="194"/>
        <v>1</v>
      </c>
      <c r="I2034" t="str">
        <f t="shared" si="195"/>
        <v>00</v>
      </c>
    </row>
    <row r="2035" spans="1:9" ht="25.5">
      <c r="A2035" t="str">
        <f t="shared" si="200"/>
        <v>2.3.3.2.4.00.00 - Alienação de Partes Beneficiarias - Inter OFSS - 
 Estado</v>
      </c>
      <c r="B2035" s="3" t="s">
        <v>2649</v>
      </c>
      <c r="C2035" s="4"/>
      <c r="D2035" s="1"/>
      <c r="E2035" s="1">
        <f>SUMIF(A2035:B2035,"*intra*",C2035:D2035)+SUMIF(A2035:B2035,"*inter*",C2035:D2035)</f>
        <v>0</v>
      </c>
      <c r="F2035" s="1">
        <f>SUMIF(A2035:B2035,"*consolidação*",C2035:D2035)</f>
        <v>0</v>
      </c>
      <c r="G2035" s="7"/>
      <c r="H2035" t="b">
        <f t="shared" si="194"/>
        <v>1</v>
      </c>
      <c r="I2035" t="str">
        <f t="shared" si="195"/>
        <v>00</v>
      </c>
    </row>
    <row r="2036" spans="1:9" ht="25.5">
      <c r="A2036" t="str">
        <f t="shared" si="200"/>
        <v>2.3.3.2.5.00.00 - Alienação de Partes Beneficiarias - Inter OFSS - 
 Município</v>
      </c>
      <c r="B2036" s="5" t="s">
        <v>2650</v>
      </c>
      <c r="C2036" s="6"/>
      <c r="D2036" s="1"/>
      <c r="E2036" s="1">
        <f>SUMIF(A2036:B2036,"*intra*",C2036:D2036)+SUMIF(A2036:B2036,"*inter*",C2036:D2036)</f>
        <v>0</v>
      </c>
      <c r="F2036" s="1">
        <f>SUMIF(A2036:B2036,"*consolidação*",C2036:D2036)</f>
        <v>0</v>
      </c>
      <c r="G2036" s="7"/>
      <c r="H2036" t="b">
        <f t="shared" si="194"/>
        <v>1</v>
      </c>
      <c r="I2036" t="str">
        <f t="shared" si="195"/>
        <v>00</v>
      </c>
    </row>
    <row r="2037" spans="1:9">
      <c r="A2037" t="str">
        <f t="shared" si="200"/>
        <v>2.3.3.3.0.00.00 - Alienação de Bônus de Subscrição</v>
      </c>
      <c r="B2037" s="3" t="s">
        <v>2651</v>
      </c>
      <c r="C2037" s="4">
        <v>0</v>
      </c>
      <c r="D2037" s="1"/>
      <c r="E2037" s="1">
        <f>E2038+E2039+E2040+E2041+E2042</f>
        <v>0</v>
      </c>
      <c r="F2037" s="1">
        <f>F2038+F2039+F2040+F2041+F2042</f>
        <v>0</v>
      </c>
      <c r="G2037" s="7"/>
      <c r="H2037" t="b">
        <f t="shared" si="194"/>
        <v>1</v>
      </c>
      <c r="I2037" t="str">
        <f t="shared" si="195"/>
        <v>00</v>
      </c>
    </row>
    <row r="2038" spans="1:9">
      <c r="A2038" t="str">
        <f t="shared" si="200"/>
        <v>2.3.3.3.1.00.00 - Alienação de Bônus de Subscrição - Consolidação</v>
      </c>
      <c r="B2038" s="5" t="s">
        <v>2652</v>
      </c>
      <c r="C2038" s="6"/>
      <c r="D2038" s="1"/>
      <c r="E2038" s="1">
        <f>SUMIF(A2038:B2038,"*intra*",C2038:D2038)+SUMIF(A2038:B2038,"*inter*",C2038:D2038)</f>
        <v>0</v>
      </c>
      <c r="F2038" s="1">
        <f>SUMIF(A2038:B2038,"*consolidação*",C2038:D2038)</f>
        <v>0</v>
      </c>
      <c r="G2038" s="7"/>
      <c r="H2038" t="b">
        <f t="shared" si="194"/>
        <v>1</v>
      </c>
      <c r="I2038" t="str">
        <f t="shared" si="195"/>
        <v>00</v>
      </c>
    </row>
    <row r="2039" spans="1:9">
      <c r="A2039" t="str">
        <f t="shared" si="200"/>
        <v>2.3.3.3.2.00.00 - Alienação de Bônus de Subscrição - Intra OFSS</v>
      </c>
      <c r="B2039" s="3" t="s">
        <v>2653</v>
      </c>
      <c r="C2039" s="4"/>
      <c r="D2039" s="1"/>
      <c r="E2039" s="1">
        <f>SUMIF(A2039:B2039,"*intra*",C2039:D2039)+SUMIF(A2039:B2039,"*inter*",C2039:D2039)</f>
        <v>0</v>
      </c>
      <c r="F2039" s="1">
        <f>SUMIF(A2039:B2039,"*consolidação*",C2039:D2039)</f>
        <v>0</v>
      </c>
      <c r="G2039" s="7"/>
      <c r="H2039" t="b">
        <f t="shared" ref="H2039:H2102" si="201">IF(I2039="00",C2039=E2039+F2039,TRUE)</f>
        <v>1</v>
      </c>
      <c r="I2039" t="str">
        <f t="shared" si="195"/>
        <v>00</v>
      </c>
    </row>
    <row r="2040" spans="1:9" ht="25.5">
      <c r="A2040" t="str">
        <f t="shared" si="200"/>
        <v>2.3.3.3.3.00.00 - Alienação de Bônus de Subscrição - Inter OFSS - 
 União</v>
      </c>
      <c r="B2040" s="5" t="s">
        <v>2654</v>
      </c>
      <c r="C2040" s="6"/>
      <c r="D2040" s="1"/>
      <c r="E2040" s="1">
        <f>SUMIF(A2040:B2040,"*intra*",C2040:D2040)+SUMIF(A2040:B2040,"*inter*",C2040:D2040)</f>
        <v>0</v>
      </c>
      <c r="F2040" s="1">
        <f>SUMIF(A2040:B2040,"*consolidação*",C2040:D2040)</f>
        <v>0</v>
      </c>
      <c r="G2040" s="7"/>
      <c r="H2040" t="b">
        <f t="shared" si="201"/>
        <v>1</v>
      </c>
      <c r="I2040" t="str">
        <f t="shared" ref="I2040:I2103" si="202">MID(A2040,11,2)</f>
        <v>00</v>
      </c>
    </row>
    <row r="2041" spans="1:9" ht="25.5">
      <c r="A2041" t="str">
        <f t="shared" si="200"/>
        <v>2.3.3.3.4.00.00 - Alienação de Bônus de Subscrição - Inter OFSS - 
 Estado</v>
      </c>
      <c r="B2041" s="3" t="s">
        <v>2655</v>
      </c>
      <c r="C2041" s="4"/>
      <c r="D2041" s="1"/>
      <c r="E2041" s="1">
        <f>SUMIF(A2041:B2041,"*intra*",C2041:D2041)+SUMIF(A2041:B2041,"*inter*",C2041:D2041)</f>
        <v>0</v>
      </c>
      <c r="F2041" s="1">
        <f>SUMIF(A2041:B2041,"*consolidação*",C2041:D2041)</f>
        <v>0</v>
      </c>
      <c r="G2041" s="7"/>
      <c r="H2041" t="b">
        <f t="shared" si="201"/>
        <v>1</v>
      </c>
      <c r="I2041" t="str">
        <f t="shared" si="202"/>
        <v>00</v>
      </c>
    </row>
    <row r="2042" spans="1:9" ht="25.5">
      <c r="A2042" t="str">
        <f t="shared" si="200"/>
        <v>2.3.3.3.5.00.00 - Alienação de Bônus de Subscrição - Inter OFSS - 
 Município</v>
      </c>
      <c r="B2042" s="5" t="s">
        <v>2656</v>
      </c>
      <c r="C2042" s="6"/>
      <c r="D2042" s="1"/>
      <c r="E2042" s="1">
        <f>SUMIF(A2042:B2042,"*intra*",C2042:D2042)+SUMIF(A2042:B2042,"*inter*",C2042:D2042)</f>
        <v>0</v>
      </c>
      <c r="F2042" s="1">
        <f>SUMIF(A2042:B2042,"*consolidação*",C2042:D2042)</f>
        <v>0</v>
      </c>
      <c r="G2042" s="7"/>
      <c r="H2042" t="b">
        <f t="shared" si="201"/>
        <v>1</v>
      </c>
      <c r="I2042" t="str">
        <f t="shared" si="202"/>
        <v>00</v>
      </c>
    </row>
    <row r="2043" spans="1:9">
      <c r="A2043" t="str">
        <f t="shared" si="200"/>
        <v>2.3.3.4.0.00.00 - Correção Monetária do Capital Realizado</v>
      </c>
      <c r="B2043" s="3" t="s">
        <v>2657</v>
      </c>
      <c r="C2043" s="4">
        <v>0</v>
      </c>
      <c r="D2043" s="1"/>
      <c r="E2043" s="1">
        <f>E2044+E2045+E2046+E2047+E2048</f>
        <v>0</v>
      </c>
      <c r="F2043" s="1">
        <f>F2044+F2045+F2046+F2047+F2048</f>
        <v>0</v>
      </c>
      <c r="G2043" s="7"/>
      <c r="H2043" t="b">
        <f t="shared" si="201"/>
        <v>1</v>
      </c>
      <c r="I2043" t="str">
        <f t="shared" si="202"/>
        <v>00</v>
      </c>
    </row>
    <row r="2044" spans="1:9" ht="25.5">
      <c r="A2044" t="str">
        <f t="shared" si="200"/>
        <v>2.3.3.4.1.00.00 - Correção Monetária do Capital Realizado - 
 Consolidação</v>
      </c>
      <c r="B2044" s="5" t="s">
        <v>2658</v>
      </c>
      <c r="C2044" s="6"/>
      <c r="D2044" s="1"/>
      <c r="E2044" s="1">
        <f>SUMIF(A2044:B2044,"*intra*",C2044:D2044)+SUMIF(A2044:B2044,"*inter*",C2044:D2044)</f>
        <v>0</v>
      </c>
      <c r="F2044" s="1">
        <f>SUMIF(A2044:B2044,"*consolidação*",C2044:D2044)</f>
        <v>0</v>
      </c>
      <c r="G2044" s="7"/>
      <c r="H2044" t="b">
        <f t="shared" si="201"/>
        <v>1</v>
      </c>
      <c r="I2044" t="str">
        <f t="shared" si="202"/>
        <v>00</v>
      </c>
    </row>
    <row r="2045" spans="1:9" ht="25.5">
      <c r="A2045" t="str">
        <f t="shared" si="200"/>
        <v>2.3.3.4.2.00.00 - Correção Monetária do Capital Realizado - Intra 
 OFSS</v>
      </c>
      <c r="B2045" s="3" t="s">
        <v>2659</v>
      </c>
      <c r="C2045" s="4"/>
      <c r="D2045" s="1"/>
      <c r="E2045" s="1">
        <f>SUMIF(A2045:B2045,"*intra*",C2045:D2045)+SUMIF(A2045:B2045,"*inter*",C2045:D2045)</f>
        <v>0</v>
      </c>
      <c r="F2045" s="1">
        <f>SUMIF(A2045:B2045,"*consolidação*",C2045:D2045)</f>
        <v>0</v>
      </c>
      <c r="G2045" s="7"/>
      <c r="H2045" t="b">
        <f t="shared" si="201"/>
        <v>1</v>
      </c>
      <c r="I2045" t="str">
        <f t="shared" si="202"/>
        <v>00</v>
      </c>
    </row>
    <row r="2046" spans="1:9" ht="25.5">
      <c r="A2046" t="str">
        <f t="shared" si="200"/>
        <v>2.3.3.4.3.00.00 - Correção Monetária do Capital Realizado - Inter 
 OFSS - União</v>
      </c>
      <c r="B2046" s="5" t="s">
        <v>2660</v>
      </c>
      <c r="C2046" s="6"/>
      <c r="D2046" s="1"/>
      <c r="E2046" s="1">
        <f>SUMIF(A2046:B2046,"*intra*",C2046:D2046)+SUMIF(A2046:B2046,"*inter*",C2046:D2046)</f>
        <v>0</v>
      </c>
      <c r="F2046" s="1">
        <f>SUMIF(A2046:B2046,"*consolidação*",C2046:D2046)</f>
        <v>0</v>
      </c>
      <c r="G2046" s="7"/>
      <c r="H2046" t="b">
        <f t="shared" si="201"/>
        <v>1</v>
      </c>
      <c r="I2046" t="str">
        <f t="shared" si="202"/>
        <v>00</v>
      </c>
    </row>
    <row r="2047" spans="1:9" ht="25.5">
      <c r="A2047" t="str">
        <f t="shared" si="200"/>
        <v>2.3.3.4.4.00.00 - Correção Monetária do Capital Realizado - Inter 
 OFSS - Estado</v>
      </c>
      <c r="B2047" s="3" t="s">
        <v>2661</v>
      </c>
      <c r="C2047" s="4"/>
      <c r="D2047" s="1"/>
      <c r="E2047" s="1">
        <f>SUMIF(A2047:B2047,"*intra*",C2047:D2047)+SUMIF(A2047:B2047,"*inter*",C2047:D2047)</f>
        <v>0</v>
      </c>
      <c r="F2047" s="1">
        <f>SUMIF(A2047:B2047,"*consolidação*",C2047:D2047)</f>
        <v>0</v>
      </c>
      <c r="G2047" s="7"/>
      <c r="H2047" t="b">
        <f t="shared" si="201"/>
        <v>1</v>
      </c>
      <c r="I2047" t="str">
        <f t="shared" si="202"/>
        <v>00</v>
      </c>
    </row>
    <row r="2048" spans="1:9" ht="25.5">
      <c r="A2048" t="str">
        <f t="shared" si="200"/>
        <v>2.3.3.4.5.00.00 - Correção Monetária do Capital Realizado - Inter 
 OFSS - Município</v>
      </c>
      <c r="B2048" s="5" t="s">
        <v>2662</v>
      </c>
      <c r="C2048" s="6"/>
      <c r="D2048" s="1"/>
      <c r="E2048" s="1">
        <f>SUMIF(A2048:B2048,"*intra*",C2048:D2048)+SUMIF(A2048:B2048,"*inter*",C2048:D2048)</f>
        <v>0</v>
      </c>
      <c r="F2048" s="1">
        <f>SUMIF(A2048:B2048,"*consolidação*",C2048:D2048)</f>
        <v>0</v>
      </c>
      <c r="G2048" s="7"/>
      <c r="H2048" t="b">
        <f t="shared" si="201"/>
        <v>1</v>
      </c>
      <c r="I2048" t="str">
        <f t="shared" si="202"/>
        <v>00</v>
      </c>
    </row>
    <row r="2049" spans="1:9">
      <c r="A2049" t="str">
        <f t="shared" si="200"/>
        <v>2.3.3.9.0.00.00 - Outras Reservas de Capital</v>
      </c>
      <c r="B2049" s="3" t="s">
        <v>2663</v>
      </c>
      <c r="C2049" s="4">
        <v>290668983.38</v>
      </c>
      <c r="D2049" s="1"/>
      <c r="E2049" s="1">
        <f>E2050+E2051+E2052+E2053+E2054</f>
        <v>0</v>
      </c>
      <c r="F2049" s="1">
        <f>F2050+F2051+F2052+F2053+F2054</f>
        <v>290668983.38</v>
      </c>
      <c r="G2049" s="7"/>
      <c r="H2049" t="b">
        <f t="shared" si="201"/>
        <v>1</v>
      </c>
      <c r="I2049" t="str">
        <f t="shared" si="202"/>
        <v>00</v>
      </c>
    </row>
    <row r="2050" spans="1:9">
      <c r="A2050" t="str">
        <f t="shared" si="200"/>
        <v>2.3.3.9.1.00.00 - Outras Reservas de Capital - Consolidação</v>
      </c>
      <c r="B2050" s="5" t="s">
        <v>2664</v>
      </c>
      <c r="C2050" s="6">
        <v>290668983.38</v>
      </c>
      <c r="D2050" s="1"/>
      <c r="E2050" s="1">
        <f>SUMIF(A2050:B2050,"*intra*",C2050:D2050)+SUMIF(A2050:B2050,"*inter*",C2050:D2050)</f>
        <v>0</v>
      </c>
      <c r="F2050" s="1">
        <f>SUMIF(A2050:B2050,"*consolidação*",C2050:D2050)</f>
        <v>290668983.38</v>
      </c>
      <c r="G2050" s="7"/>
      <c r="H2050" t="b">
        <f t="shared" si="201"/>
        <v>1</v>
      </c>
      <c r="I2050" t="str">
        <f t="shared" si="202"/>
        <v>00</v>
      </c>
    </row>
    <row r="2051" spans="1:9">
      <c r="A2051" t="str">
        <f t="shared" si="200"/>
        <v>2.3.3.9.2.00.00 - Outras Reservas de Capital - Intra OFSS</v>
      </c>
      <c r="B2051" s="3" t="s">
        <v>2665</v>
      </c>
      <c r="C2051" s="4"/>
      <c r="D2051" s="1"/>
      <c r="E2051" s="1">
        <f>SUMIF(A2051:B2051,"*intra*",C2051:D2051)+SUMIF(A2051:B2051,"*inter*",C2051:D2051)</f>
        <v>0</v>
      </c>
      <c r="F2051" s="1">
        <f>SUMIF(A2051:B2051,"*consolidação*",C2051:D2051)</f>
        <v>0</v>
      </c>
      <c r="G2051" s="7"/>
      <c r="H2051" t="b">
        <f t="shared" si="201"/>
        <v>1</v>
      </c>
      <c r="I2051" t="str">
        <f t="shared" si="202"/>
        <v>00</v>
      </c>
    </row>
    <row r="2052" spans="1:9">
      <c r="A2052" t="str">
        <f t="shared" si="200"/>
        <v>2.3.3.9.3.00.00 - Outras Reservas de Capital - Inter OFSS - União</v>
      </c>
      <c r="B2052" s="5" t="s">
        <v>2666</v>
      </c>
      <c r="C2052" s="6"/>
      <c r="D2052" s="1"/>
      <c r="E2052" s="1">
        <f>SUMIF(A2052:B2052,"*intra*",C2052:D2052)+SUMIF(A2052:B2052,"*inter*",C2052:D2052)</f>
        <v>0</v>
      </c>
      <c r="F2052" s="1">
        <f>SUMIF(A2052:B2052,"*consolidação*",C2052:D2052)</f>
        <v>0</v>
      </c>
      <c r="G2052" s="7"/>
      <c r="H2052" t="b">
        <f t="shared" si="201"/>
        <v>1</v>
      </c>
      <c r="I2052" t="str">
        <f t="shared" si="202"/>
        <v>00</v>
      </c>
    </row>
    <row r="2053" spans="1:9">
      <c r="A2053" t="str">
        <f t="shared" si="200"/>
        <v>2.3.3.9.4.00.00 - Outras Reservas de Capital - Inter OFSS - Estado</v>
      </c>
      <c r="B2053" s="3" t="s">
        <v>2667</v>
      </c>
      <c r="C2053" s="4"/>
      <c r="D2053" s="1"/>
      <c r="E2053" s="1">
        <f>SUMIF(A2053:B2053,"*intra*",C2053:D2053)+SUMIF(A2053:B2053,"*inter*",C2053:D2053)</f>
        <v>0</v>
      </c>
      <c r="F2053" s="1">
        <f>SUMIF(A2053:B2053,"*consolidação*",C2053:D2053)</f>
        <v>0</v>
      </c>
      <c r="G2053" s="7"/>
      <c r="H2053" t="b">
        <f t="shared" si="201"/>
        <v>1</v>
      </c>
      <c r="I2053" t="str">
        <f t="shared" si="202"/>
        <v>00</v>
      </c>
    </row>
    <row r="2054" spans="1:9" ht="25.5">
      <c r="A2054" t="str">
        <f t="shared" si="200"/>
        <v>2.3.3.9.5.00.00 - Outras Reservas de Capital - Inter OFSS - 
 Município</v>
      </c>
      <c r="B2054" s="5" t="s">
        <v>2668</v>
      </c>
      <c r="C2054" s="6"/>
      <c r="D2054" s="1"/>
      <c r="E2054" s="1">
        <f>SUMIF(A2054:B2054,"*intra*",C2054:D2054)+SUMIF(A2054:B2054,"*inter*",C2054:D2054)</f>
        <v>0</v>
      </c>
      <c r="F2054" s="1">
        <f>SUMIF(A2054:B2054,"*consolidação*",C2054:D2054)</f>
        <v>0</v>
      </c>
      <c r="G2054" s="7"/>
      <c r="H2054" t="b">
        <f t="shared" si="201"/>
        <v>1</v>
      </c>
      <c r="I2054" t="str">
        <f t="shared" si="202"/>
        <v>00</v>
      </c>
    </row>
    <row r="2055" spans="1:9">
      <c r="A2055" t="str">
        <f t="shared" si="200"/>
        <v>2.3.4.0.0.00.00 - Ajustes de Avaliação Patrimonial</v>
      </c>
      <c r="B2055" s="3" t="s">
        <v>2669</v>
      </c>
      <c r="C2055" s="4">
        <v>253700424.49000001</v>
      </c>
      <c r="D2055" s="1"/>
      <c r="E2055" s="1">
        <f>E2056+E2058</f>
        <v>0</v>
      </c>
      <c r="F2055" s="1">
        <f>F2056+F2058</f>
        <v>253700424.49000001</v>
      </c>
      <c r="G2055" s="7"/>
      <c r="H2055" t="b">
        <f t="shared" si="201"/>
        <v>1</v>
      </c>
      <c r="I2055" t="str">
        <f t="shared" si="202"/>
        <v>00</v>
      </c>
    </row>
    <row r="2056" spans="1:9">
      <c r="A2056" t="str">
        <f t="shared" si="200"/>
        <v>2.3.4.1.0.00.00 - Ajustes de Avaliação Patrimonial de Ativos</v>
      </c>
      <c r="B2056" s="5" t="s">
        <v>2670</v>
      </c>
      <c r="C2056" s="6">
        <v>253700424.49000001</v>
      </c>
      <c r="D2056" s="1"/>
      <c r="E2056" s="1">
        <f>E2057</f>
        <v>0</v>
      </c>
      <c r="F2056" s="1">
        <f>F2057</f>
        <v>253700424.49000001</v>
      </c>
      <c r="G2056" s="7"/>
      <c r="H2056" t="b">
        <f t="shared" si="201"/>
        <v>1</v>
      </c>
      <c r="I2056" t="str">
        <f t="shared" si="202"/>
        <v>00</v>
      </c>
    </row>
    <row r="2057" spans="1:9" ht="25.5">
      <c r="A2057" t="str">
        <f t="shared" si="200"/>
        <v>2.3.4.1.1.00.00 - Ajustes de Avaliação Patrimonial de Ativos - 
 Consolidação</v>
      </c>
      <c r="B2057" s="3" t="s">
        <v>2671</v>
      </c>
      <c r="C2057" s="4">
        <v>253700424.49000001</v>
      </c>
      <c r="D2057" s="1"/>
      <c r="E2057" s="1">
        <f>SUMIF(A2057:B2057,"*intra*",C2057:D2057)+SUMIF(A2057:B2057,"*inter*",C2057:D2057)</f>
        <v>0</v>
      </c>
      <c r="F2057" s="1">
        <f>SUMIF(A2057:B2057,"*consolidação*",C2057:D2057)</f>
        <v>253700424.49000001</v>
      </c>
      <c r="G2057" s="7"/>
      <c r="H2057" t="b">
        <f t="shared" si="201"/>
        <v>1</v>
      </c>
      <c r="I2057" t="str">
        <f t="shared" si="202"/>
        <v>00</v>
      </c>
    </row>
    <row r="2058" spans="1:9">
      <c r="A2058" t="str">
        <f t="shared" si="200"/>
        <v>2.3.4.2.0.00.00 - Ajustes de Avaliação Patrimonial de Passivos</v>
      </c>
      <c r="B2058" s="5" t="s">
        <v>2672</v>
      </c>
      <c r="C2058" s="6">
        <v>0</v>
      </c>
      <c r="D2058" s="1"/>
      <c r="E2058" s="1">
        <f>E2059</f>
        <v>0</v>
      </c>
      <c r="F2058" s="1">
        <f>F2059</f>
        <v>0</v>
      </c>
      <c r="G2058" s="7"/>
      <c r="H2058" t="b">
        <f t="shared" si="201"/>
        <v>1</v>
      </c>
      <c r="I2058" t="str">
        <f t="shared" si="202"/>
        <v>00</v>
      </c>
    </row>
    <row r="2059" spans="1:9" ht="25.5">
      <c r="A2059" t="str">
        <f t="shared" si="200"/>
        <v>2.3.4.2.1.00.00 - Ajustes de Avaliação Patrimonial de Passivos - 
 Consolidação</v>
      </c>
      <c r="B2059" s="3" t="s">
        <v>2673</v>
      </c>
      <c r="C2059" s="4"/>
      <c r="D2059" s="1"/>
      <c r="E2059" s="1">
        <f>SUMIF(A2059:B2059,"*intra*",C2059:D2059)+SUMIF(A2059:B2059,"*inter*",C2059:D2059)</f>
        <v>0</v>
      </c>
      <c r="F2059" s="1">
        <f>SUMIF(A2059:B2059,"*consolidação*",C2059:D2059)</f>
        <v>0</v>
      </c>
      <c r="G2059" s="7"/>
      <c r="H2059" t="b">
        <f t="shared" si="201"/>
        <v>1</v>
      </c>
      <c r="I2059" t="str">
        <f t="shared" si="202"/>
        <v>00</v>
      </c>
    </row>
    <row r="2060" spans="1:9">
      <c r="A2060" t="str">
        <f t="shared" si="200"/>
        <v>2.3.5.0.0.00.00 - Reservas de Lucros</v>
      </c>
      <c r="B2060" s="5" t="s">
        <v>2674</v>
      </c>
      <c r="C2060" s="6">
        <v>130968802.92</v>
      </c>
      <c r="D2060" s="1"/>
      <c r="E2060" s="1">
        <f>E2061+E2067+E2073+E2079+E2085+E2091+E2097+E2109+E2103</f>
        <v>54880605.469999991</v>
      </c>
      <c r="F2060" s="1">
        <f>F2061+F2067+F2073+F2079+F2085+F2091+F2097+F2109+F2103</f>
        <v>76088197.449999988</v>
      </c>
      <c r="G2060" s="7"/>
      <c r="H2060" t="b">
        <f t="shared" si="201"/>
        <v>1</v>
      </c>
      <c r="I2060" t="str">
        <f t="shared" si="202"/>
        <v>00</v>
      </c>
    </row>
    <row r="2061" spans="1:9">
      <c r="A2061" t="str">
        <f t="shared" si="200"/>
        <v>2.3.5.1.0.00.00 - Reserva Legal</v>
      </c>
      <c r="B2061" s="3" t="s">
        <v>2675</v>
      </c>
      <c r="C2061" s="4">
        <v>38491895.240000002</v>
      </c>
      <c r="D2061" s="1"/>
      <c r="E2061" s="1">
        <f>E2062+E2063+E2064+E2065+E2066</f>
        <v>18295943.27</v>
      </c>
      <c r="F2061" s="1">
        <f>F2062+F2063+F2064+F2065+F2066</f>
        <v>20195951.969999999</v>
      </c>
      <c r="G2061" s="7"/>
      <c r="H2061" t="b">
        <f t="shared" si="201"/>
        <v>1</v>
      </c>
      <c r="I2061" t="str">
        <f t="shared" si="202"/>
        <v>00</v>
      </c>
    </row>
    <row r="2062" spans="1:9">
      <c r="A2062" t="str">
        <f t="shared" si="200"/>
        <v>2.3.5.1.1.00.00 - Reserva Legal - Consolidação</v>
      </c>
      <c r="B2062" s="5" t="s">
        <v>2676</v>
      </c>
      <c r="C2062" s="6">
        <v>20195951.969999999</v>
      </c>
      <c r="D2062" s="1"/>
      <c r="E2062" s="1">
        <f>SUMIF(A2062:B2062,"*intra*",C2062:D2062)+SUMIF(A2062:B2062,"*inter*",C2062:D2062)</f>
        <v>0</v>
      </c>
      <c r="F2062" s="1">
        <f>SUMIF(A2062:B2062,"*consolidação*",C2062:D2062)</f>
        <v>20195951.969999999</v>
      </c>
      <c r="G2062" s="7"/>
      <c r="H2062" t="b">
        <f t="shared" si="201"/>
        <v>1</v>
      </c>
      <c r="I2062" t="str">
        <f t="shared" si="202"/>
        <v>00</v>
      </c>
    </row>
    <row r="2063" spans="1:9">
      <c r="A2063" t="str">
        <f t="shared" si="200"/>
        <v>2.3.5.1.2.00.00 - Reserva Legal - Intra OFSS</v>
      </c>
      <c r="B2063" s="3" t="s">
        <v>2677</v>
      </c>
      <c r="C2063" s="4">
        <v>18295943.27</v>
      </c>
      <c r="D2063" s="1"/>
      <c r="E2063" s="1">
        <f>SUMIF(A2063:B2063,"*intra*",C2063:D2063)+SUMIF(A2063:B2063,"*inter*",C2063:D2063)</f>
        <v>18295943.27</v>
      </c>
      <c r="F2063" s="1">
        <f>SUMIF(A2063:B2063,"*consolidação*",C2063:D2063)</f>
        <v>0</v>
      </c>
      <c r="G2063" s="7"/>
      <c r="H2063" t="b">
        <f t="shared" si="201"/>
        <v>1</v>
      </c>
      <c r="I2063" t="str">
        <f t="shared" si="202"/>
        <v>00</v>
      </c>
    </row>
    <row r="2064" spans="1:9">
      <c r="A2064" t="str">
        <f t="shared" si="200"/>
        <v>2.3.5.1.3.00.00 - Reserva Legal - Inter OFSS - União</v>
      </c>
      <c r="B2064" s="5" t="s">
        <v>2678</v>
      </c>
      <c r="C2064" s="6"/>
      <c r="D2064" s="1"/>
      <c r="E2064" s="1">
        <f>SUMIF(A2064:B2064,"*intra*",C2064:D2064)+SUMIF(A2064:B2064,"*inter*",C2064:D2064)</f>
        <v>0</v>
      </c>
      <c r="F2064" s="1">
        <f>SUMIF(A2064:B2064,"*consolidação*",C2064:D2064)</f>
        <v>0</v>
      </c>
      <c r="G2064" s="7"/>
      <c r="H2064" t="b">
        <f t="shared" si="201"/>
        <v>1</v>
      </c>
      <c r="I2064" t="str">
        <f t="shared" si="202"/>
        <v>00</v>
      </c>
    </row>
    <row r="2065" spans="1:9">
      <c r="A2065" t="str">
        <f t="shared" si="200"/>
        <v>2.3.5.1.4.00.00 - Reserva Legal - Inter OFSS - Estado</v>
      </c>
      <c r="B2065" s="3" t="s">
        <v>2679</v>
      </c>
      <c r="C2065" s="4"/>
      <c r="D2065" s="1"/>
      <c r="E2065" s="1">
        <f>SUMIF(A2065:B2065,"*intra*",C2065:D2065)+SUMIF(A2065:B2065,"*inter*",C2065:D2065)</f>
        <v>0</v>
      </c>
      <c r="F2065" s="1">
        <f>SUMIF(A2065:B2065,"*consolidação*",C2065:D2065)</f>
        <v>0</v>
      </c>
      <c r="G2065" s="7"/>
      <c r="H2065" t="b">
        <f t="shared" si="201"/>
        <v>1</v>
      </c>
      <c r="I2065" t="str">
        <f t="shared" si="202"/>
        <v>00</v>
      </c>
    </row>
    <row r="2066" spans="1:9">
      <c r="A2066" t="str">
        <f t="shared" si="200"/>
        <v>2.3.5.1.5.00.00 - Reserva Legal - Inter OFSS - Município</v>
      </c>
      <c r="B2066" s="5" t="s">
        <v>2680</v>
      </c>
      <c r="C2066" s="6"/>
      <c r="D2066" s="1"/>
      <c r="E2066" s="1">
        <f>SUMIF(A2066:B2066,"*intra*",C2066:D2066)+SUMIF(A2066:B2066,"*inter*",C2066:D2066)</f>
        <v>0</v>
      </c>
      <c r="F2066" s="1">
        <f>SUMIF(A2066:B2066,"*consolidação*",C2066:D2066)</f>
        <v>0</v>
      </c>
      <c r="G2066" s="7"/>
      <c r="H2066" t="b">
        <f t="shared" si="201"/>
        <v>1</v>
      </c>
      <c r="I2066" t="str">
        <f t="shared" si="202"/>
        <v>00</v>
      </c>
    </row>
    <row r="2067" spans="1:9">
      <c r="A2067" t="str">
        <f t="shared" si="200"/>
        <v>2.3.5.2.0.00.00 - Reservas Estatutárias</v>
      </c>
      <c r="B2067" s="3" t="s">
        <v>2681</v>
      </c>
      <c r="C2067" s="4">
        <v>0</v>
      </c>
      <c r="D2067" s="1"/>
      <c r="E2067" s="1">
        <f>E2068+E2069+E2070+E2071+E2072</f>
        <v>0</v>
      </c>
      <c r="F2067" s="1">
        <f>F2068+F2069+F2070+F2071+F2072</f>
        <v>0</v>
      </c>
      <c r="G2067" s="7"/>
      <c r="H2067" t="b">
        <f t="shared" si="201"/>
        <v>1</v>
      </c>
      <c r="I2067" t="str">
        <f t="shared" si="202"/>
        <v>00</v>
      </c>
    </row>
    <row r="2068" spans="1:9">
      <c r="A2068" t="str">
        <f t="shared" ref="A2068:A2131" si="203">TRIM(B2068)</f>
        <v>2.3.5.2.1.00.00 - Reservas Estatutárias - Consolidação</v>
      </c>
      <c r="B2068" s="5" t="s">
        <v>2682</v>
      </c>
      <c r="C2068" s="6"/>
      <c r="D2068" s="1"/>
      <c r="E2068" s="1">
        <f>SUMIF(A2068:B2068,"*intra*",C2068:D2068)+SUMIF(A2068:B2068,"*inter*",C2068:D2068)</f>
        <v>0</v>
      </c>
      <c r="F2068" s="1">
        <f>SUMIF(A2068:B2068,"*consolidação*",C2068:D2068)</f>
        <v>0</v>
      </c>
      <c r="G2068" s="7"/>
      <c r="H2068" t="b">
        <f t="shared" si="201"/>
        <v>1</v>
      </c>
      <c r="I2068" t="str">
        <f t="shared" si="202"/>
        <v>00</v>
      </c>
    </row>
    <row r="2069" spans="1:9">
      <c r="A2069" t="str">
        <f t="shared" si="203"/>
        <v>2.3.5.2.2.00.00 - Reservas Estatutárias - Intra OFSS</v>
      </c>
      <c r="B2069" s="3" t="s">
        <v>2683</v>
      </c>
      <c r="C2069" s="4"/>
      <c r="D2069" s="1"/>
      <c r="E2069" s="1">
        <f>SUMIF(A2069:B2069,"*intra*",C2069:D2069)+SUMIF(A2069:B2069,"*inter*",C2069:D2069)</f>
        <v>0</v>
      </c>
      <c r="F2069" s="1">
        <f>SUMIF(A2069:B2069,"*consolidação*",C2069:D2069)</f>
        <v>0</v>
      </c>
      <c r="G2069" s="7"/>
      <c r="H2069" t="b">
        <f t="shared" si="201"/>
        <v>1</v>
      </c>
      <c r="I2069" t="str">
        <f t="shared" si="202"/>
        <v>00</v>
      </c>
    </row>
    <row r="2070" spans="1:9">
      <c r="A2070" t="str">
        <f t="shared" si="203"/>
        <v>2.3.5.2.3.00.00 - Reservas Estatutárias - Inter OFSS - União</v>
      </c>
      <c r="B2070" s="5" t="s">
        <v>2684</v>
      </c>
      <c r="C2070" s="6"/>
      <c r="D2070" s="1"/>
      <c r="E2070" s="1">
        <f>SUMIF(A2070:B2070,"*intra*",C2070:D2070)+SUMIF(A2070:B2070,"*inter*",C2070:D2070)</f>
        <v>0</v>
      </c>
      <c r="F2070" s="1">
        <f>SUMIF(A2070:B2070,"*consolidação*",C2070:D2070)</f>
        <v>0</v>
      </c>
      <c r="G2070" s="7"/>
      <c r="H2070" t="b">
        <f t="shared" si="201"/>
        <v>1</v>
      </c>
      <c r="I2070" t="str">
        <f t="shared" si="202"/>
        <v>00</v>
      </c>
    </row>
    <row r="2071" spans="1:9">
      <c r="A2071" t="str">
        <f t="shared" si="203"/>
        <v>2.3.5.2.4.00.00 - Reservas Estatutárias - Inter OFSS - Estado</v>
      </c>
      <c r="B2071" s="3" t="s">
        <v>2685</v>
      </c>
      <c r="C2071" s="4"/>
      <c r="D2071" s="1"/>
      <c r="E2071" s="1">
        <f>SUMIF(A2071:B2071,"*intra*",C2071:D2071)+SUMIF(A2071:B2071,"*inter*",C2071:D2071)</f>
        <v>0</v>
      </c>
      <c r="F2071" s="1">
        <f>SUMIF(A2071:B2071,"*consolidação*",C2071:D2071)</f>
        <v>0</v>
      </c>
      <c r="G2071" s="7"/>
      <c r="H2071" t="b">
        <f t="shared" si="201"/>
        <v>1</v>
      </c>
      <c r="I2071" t="str">
        <f t="shared" si="202"/>
        <v>00</v>
      </c>
    </row>
    <row r="2072" spans="1:9">
      <c r="A2072" t="str">
        <f t="shared" si="203"/>
        <v>2.3.5.2.5.00.00 - Reservas Estatutárias - Inter OFSS - Município</v>
      </c>
      <c r="B2072" s="5" t="s">
        <v>2686</v>
      </c>
      <c r="C2072" s="6"/>
      <c r="D2072" s="1"/>
      <c r="E2072" s="1">
        <f>SUMIF(A2072:B2072,"*intra*",C2072:D2072)+SUMIF(A2072:B2072,"*inter*",C2072:D2072)</f>
        <v>0</v>
      </c>
      <c r="F2072" s="1">
        <f>SUMIF(A2072:B2072,"*consolidação*",C2072:D2072)</f>
        <v>0</v>
      </c>
      <c r="G2072" s="7"/>
      <c r="H2072" t="b">
        <f t="shared" si="201"/>
        <v>1</v>
      </c>
      <c r="I2072" t="str">
        <f t="shared" si="202"/>
        <v>00</v>
      </c>
    </row>
    <row r="2073" spans="1:9">
      <c r="A2073" t="str">
        <f t="shared" si="203"/>
        <v>2.3.5.3.0.00.00 - Reserva para Contingencias</v>
      </c>
      <c r="B2073" s="3" t="s">
        <v>2687</v>
      </c>
      <c r="C2073" s="4">
        <v>0</v>
      </c>
      <c r="D2073" s="1"/>
      <c r="E2073" s="1">
        <f>E2074+E2075+E2076+E2077+E2078</f>
        <v>0</v>
      </c>
      <c r="F2073" s="1">
        <f>F2074+F2075+F2076+F2077+F2078</f>
        <v>0</v>
      </c>
      <c r="G2073" s="7"/>
      <c r="H2073" t="b">
        <f t="shared" si="201"/>
        <v>1</v>
      </c>
      <c r="I2073" t="str">
        <f t="shared" si="202"/>
        <v>00</v>
      </c>
    </row>
    <row r="2074" spans="1:9">
      <c r="A2074" t="str">
        <f t="shared" si="203"/>
        <v>2.3.5.3.1.00.00 - Reserva para Contingencias - Consolidação</v>
      </c>
      <c r="B2074" s="5" t="s">
        <v>2688</v>
      </c>
      <c r="C2074" s="6"/>
      <c r="D2074" s="1"/>
      <c r="E2074" s="1">
        <f>SUMIF(A2074:B2074,"*intra*",C2074:D2074)+SUMIF(A2074:B2074,"*inter*",C2074:D2074)</f>
        <v>0</v>
      </c>
      <c r="F2074" s="1">
        <f>SUMIF(A2074:B2074,"*consolidação*",C2074:D2074)</f>
        <v>0</v>
      </c>
      <c r="G2074" s="7"/>
      <c r="H2074" t="b">
        <f t="shared" si="201"/>
        <v>1</v>
      </c>
      <c r="I2074" t="str">
        <f t="shared" si="202"/>
        <v>00</v>
      </c>
    </row>
    <row r="2075" spans="1:9">
      <c r="A2075" t="str">
        <f t="shared" si="203"/>
        <v>2.3.5.3.2.00.00 - Reserva para Contingencias - Intra OFSS</v>
      </c>
      <c r="B2075" s="3" t="s">
        <v>2689</v>
      </c>
      <c r="C2075" s="4"/>
      <c r="D2075" s="1"/>
      <c r="E2075" s="1">
        <f>SUMIF(A2075:B2075,"*intra*",C2075:D2075)+SUMIF(A2075:B2075,"*inter*",C2075:D2075)</f>
        <v>0</v>
      </c>
      <c r="F2075" s="1">
        <f>SUMIF(A2075:B2075,"*consolidação*",C2075:D2075)</f>
        <v>0</v>
      </c>
      <c r="G2075" s="7"/>
      <c r="H2075" t="b">
        <f t="shared" si="201"/>
        <v>1</v>
      </c>
      <c r="I2075" t="str">
        <f t="shared" si="202"/>
        <v>00</v>
      </c>
    </row>
    <row r="2076" spans="1:9">
      <c r="A2076" t="str">
        <f t="shared" si="203"/>
        <v>2.3.5.3.3.00.00 - Reserva para Contingencias - Inter OFSS - União</v>
      </c>
      <c r="B2076" s="5" t="s">
        <v>2690</v>
      </c>
      <c r="C2076" s="6"/>
      <c r="D2076" s="1"/>
      <c r="E2076" s="1">
        <f>SUMIF(A2076:B2076,"*intra*",C2076:D2076)+SUMIF(A2076:B2076,"*inter*",C2076:D2076)</f>
        <v>0</v>
      </c>
      <c r="F2076" s="1">
        <f>SUMIF(A2076:B2076,"*consolidação*",C2076:D2076)</f>
        <v>0</v>
      </c>
      <c r="G2076" s="7"/>
      <c r="H2076" t="b">
        <f t="shared" si="201"/>
        <v>1</v>
      </c>
      <c r="I2076" t="str">
        <f t="shared" si="202"/>
        <v>00</v>
      </c>
    </row>
    <row r="2077" spans="1:9">
      <c r="A2077" t="str">
        <f t="shared" si="203"/>
        <v>2.3.5.3.4.00.00 - Reserva para Contingencias - Inter OFSS - Estado</v>
      </c>
      <c r="B2077" s="3" t="s">
        <v>2691</v>
      </c>
      <c r="C2077" s="4"/>
      <c r="D2077" s="1"/>
      <c r="E2077" s="1">
        <f>SUMIF(A2077:B2077,"*intra*",C2077:D2077)+SUMIF(A2077:B2077,"*inter*",C2077:D2077)</f>
        <v>0</v>
      </c>
      <c r="F2077" s="1">
        <f>SUMIF(A2077:B2077,"*consolidação*",C2077:D2077)</f>
        <v>0</v>
      </c>
      <c r="G2077" s="7"/>
      <c r="H2077" t="b">
        <f t="shared" si="201"/>
        <v>1</v>
      </c>
      <c r="I2077" t="str">
        <f t="shared" si="202"/>
        <v>00</v>
      </c>
    </row>
    <row r="2078" spans="1:9" ht="25.5">
      <c r="A2078" t="str">
        <f t="shared" si="203"/>
        <v>2.3.5.3.5.00.00 - Reserva para Contingencias - Inter OFSS - 
 Município</v>
      </c>
      <c r="B2078" s="5" t="s">
        <v>2692</v>
      </c>
      <c r="C2078" s="6"/>
      <c r="D2078" s="1"/>
      <c r="E2078" s="1">
        <f>SUMIF(A2078:B2078,"*intra*",C2078:D2078)+SUMIF(A2078:B2078,"*inter*",C2078:D2078)</f>
        <v>0</v>
      </c>
      <c r="F2078" s="1">
        <f>SUMIF(A2078:B2078,"*consolidação*",C2078:D2078)</f>
        <v>0</v>
      </c>
      <c r="G2078" s="7"/>
      <c r="H2078" t="b">
        <f t="shared" si="201"/>
        <v>1</v>
      </c>
      <c r="I2078" t="str">
        <f t="shared" si="202"/>
        <v>00</v>
      </c>
    </row>
    <row r="2079" spans="1:9">
      <c r="A2079" t="str">
        <f t="shared" si="203"/>
        <v>2.3.5.4.0.00.00 - Reserva de Incentivos Fiscais</v>
      </c>
      <c r="B2079" s="3" t="s">
        <v>2693</v>
      </c>
      <c r="C2079" s="4">
        <v>34066183.689999998</v>
      </c>
      <c r="D2079" s="1"/>
      <c r="E2079" s="1">
        <f>E2080+E2081+E2082+E2083+E2084</f>
        <v>34066183.689999998</v>
      </c>
      <c r="F2079" s="1">
        <f>F2080+F2081+F2082+F2083+F2084</f>
        <v>0</v>
      </c>
      <c r="G2079" s="7"/>
      <c r="H2079" t="b">
        <f t="shared" si="201"/>
        <v>1</v>
      </c>
      <c r="I2079" t="str">
        <f t="shared" si="202"/>
        <v>00</v>
      </c>
    </row>
    <row r="2080" spans="1:9">
      <c r="A2080" t="str">
        <f t="shared" si="203"/>
        <v>2.3.5.4.1.00.00 - Reserva de Incentivos Fiscais - Consolidação</v>
      </c>
      <c r="B2080" s="5" t="s">
        <v>2694</v>
      </c>
      <c r="C2080" s="6"/>
      <c r="D2080" s="1"/>
      <c r="E2080" s="1">
        <f>SUMIF(A2080:B2080,"*intra*",C2080:D2080)+SUMIF(A2080:B2080,"*inter*",C2080:D2080)</f>
        <v>0</v>
      </c>
      <c r="F2080" s="1">
        <f>SUMIF(A2080:B2080,"*consolidação*",C2080:D2080)</f>
        <v>0</v>
      </c>
      <c r="G2080" s="7"/>
      <c r="H2080" t="b">
        <f t="shared" si="201"/>
        <v>1</v>
      </c>
      <c r="I2080" t="str">
        <f t="shared" si="202"/>
        <v>00</v>
      </c>
    </row>
    <row r="2081" spans="1:9">
      <c r="A2081" t="str">
        <f t="shared" si="203"/>
        <v>2.3.5.4.2.00.00 - Reserva de Incentivos Fiscais - Intra OFSS</v>
      </c>
      <c r="B2081" s="3" t="s">
        <v>2695</v>
      </c>
      <c r="C2081" s="4">
        <v>34066183.689999998</v>
      </c>
      <c r="D2081" s="1"/>
      <c r="E2081" s="1">
        <f>SUMIF(A2081:B2081,"*intra*",C2081:D2081)+SUMIF(A2081:B2081,"*inter*",C2081:D2081)</f>
        <v>34066183.689999998</v>
      </c>
      <c r="F2081" s="1">
        <f>SUMIF(A2081:B2081,"*consolidação*",C2081:D2081)</f>
        <v>0</v>
      </c>
      <c r="G2081" s="7"/>
      <c r="H2081" t="b">
        <f t="shared" si="201"/>
        <v>1</v>
      </c>
      <c r="I2081" t="str">
        <f t="shared" si="202"/>
        <v>00</v>
      </c>
    </row>
    <row r="2082" spans="1:9">
      <c r="A2082" t="str">
        <f t="shared" si="203"/>
        <v>2.3.5.4.3.00.00 - Reserva de Incentivos Fiscais - Inter OFSS - União</v>
      </c>
      <c r="B2082" s="5" t="s">
        <v>2696</v>
      </c>
      <c r="C2082" s="6"/>
      <c r="D2082" s="1"/>
      <c r="E2082" s="1">
        <f>SUMIF(A2082:B2082,"*intra*",C2082:D2082)+SUMIF(A2082:B2082,"*inter*",C2082:D2082)</f>
        <v>0</v>
      </c>
      <c r="F2082" s="1">
        <f>SUMIF(A2082:B2082,"*consolidação*",C2082:D2082)</f>
        <v>0</v>
      </c>
      <c r="G2082" s="7"/>
      <c r="H2082" t="b">
        <f t="shared" si="201"/>
        <v>1</v>
      </c>
      <c r="I2082" t="str">
        <f t="shared" si="202"/>
        <v>00</v>
      </c>
    </row>
    <row r="2083" spans="1:9" ht="25.5">
      <c r="A2083" t="str">
        <f t="shared" si="203"/>
        <v>2.3.5.4.4.00.00 - Reserva de Incentivos Fiscais - Inter OFSS - 
 Estado</v>
      </c>
      <c r="B2083" s="3" t="s">
        <v>2697</v>
      </c>
      <c r="C2083" s="4"/>
      <c r="D2083" s="1"/>
      <c r="E2083" s="1">
        <f>SUMIF(A2083:B2083,"*intra*",C2083:D2083)+SUMIF(A2083:B2083,"*inter*",C2083:D2083)</f>
        <v>0</v>
      </c>
      <c r="F2083" s="1">
        <f>SUMIF(A2083:B2083,"*consolidação*",C2083:D2083)</f>
        <v>0</v>
      </c>
      <c r="G2083" s="7"/>
      <c r="H2083" t="b">
        <f t="shared" si="201"/>
        <v>1</v>
      </c>
      <c r="I2083" t="str">
        <f t="shared" si="202"/>
        <v>00</v>
      </c>
    </row>
    <row r="2084" spans="1:9" ht="25.5">
      <c r="A2084" t="str">
        <f t="shared" si="203"/>
        <v>2.3.5.4.5.00.00 - Reserva de Incentivos Fiscais - Inter OFSS - 
 Município</v>
      </c>
      <c r="B2084" s="5" t="s">
        <v>2698</v>
      </c>
      <c r="C2084" s="6"/>
      <c r="D2084" s="1"/>
      <c r="E2084" s="1">
        <f>SUMIF(A2084:B2084,"*intra*",C2084:D2084)+SUMIF(A2084:B2084,"*inter*",C2084:D2084)</f>
        <v>0</v>
      </c>
      <c r="F2084" s="1">
        <f>SUMIF(A2084:B2084,"*consolidação*",C2084:D2084)</f>
        <v>0</v>
      </c>
      <c r="G2084" s="7"/>
      <c r="H2084" t="b">
        <f t="shared" si="201"/>
        <v>1</v>
      </c>
      <c r="I2084" t="str">
        <f t="shared" si="202"/>
        <v>00</v>
      </c>
    </row>
    <row r="2085" spans="1:9">
      <c r="A2085" t="str">
        <f t="shared" si="203"/>
        <v>2.3.5.5.0.00.00 - Reservas de Lucros para Expansão</v>
      </c>
      <c r="B2085" s="3" t="s">
        <v>2699</v>
      </c>
      <c r="C2085" s="4">
        <v>55892245.479999997</v>
      </c>
      <c r="D2085" s="1"/>
      <c r="E2085" s="1">
        <f>E2086+E2087+E2088+E2089+E2090</f>
        <v>0</v>
      </c>
      <c r="F2085" s="1">
        <f>F2086+F2087+F2088+F2089+F2090</f>
        <v>55892245.479999997</v>
      </c>
      <c r="G2085" s="7"/>
      <c r="H2085" t="b">
        <f t="shared" si="201"/>
        <v>1</v>
      </c>
      <c r="I2085" t="str">
        <f t="shared" si="202"/>
        <v>00</v>
      </c>
    </row>
    <row r="2086" spans="1:9">
      <c r="A2086" t="str">
        <f t="shared" si="203"/>
        <v>2.3.5.5.1.00.00 - Reservas de Lucros para Expansão - Consolidação</v>
      </c>
      <c r="B2086" s="5" t="s">
        <v>2700</v>
      </c>
      <c r="C2086" s="6">
        <v>55892245.479999997</v>
      </c>
      <c r="D2086" s="1"/>
      <c r="E2086" s="1">
        <f>SUMIF(A2086:B2086,"*intra*",C2086:D2086)+SUMIF(A2086:B2086,"*inter*",C2086:D2086)</f>
        <v>0</v>
      </c>
      <c r="F2086" s="1">
        <f>SUMIF(A2086:B2086,"*consolidação*",C2086:D2086)</f>
        <v>55892245.479999997</v>
      </c>
      <c r="G2086" s="7"/>
      <c r="H2086" t="b">
        <f t="shared" si="201"/>
        <v>1</v>
      </c>
      <c r="I2086" t="str">
        <f t="shared" si="202"/>
        <v>00</v>
      </c>
    </row>
    <row r="2087" spans="1:9">
      <c r="A2087" t="str">
        <f t="shared" si="203"/>
        <v>2.3.5.5.2.00.00 - Reservas de Lucros para Expansão - Intra OFSS</v>
      </c>
      <c r="B2087" s="3" t="s">
        <v>2701</v>
      </c>
      <c r="C2087" s="4"/>
      <c r="D2087" s="1"/>
      <c r="E2087" s="1">
        <f>SUMIF(A2087:B2087,"*intra*",C2087:D2087)+SUMIF(A2087:B2087,"*inter*",C2087:D2087)</f>
        <v>0</v>
      </c>
      <c r="F2087" s="1">
        <f>SUMIF(A2087:B2087,"*consolidação*",C2087:D2087)</f>
        <v>0</v>
      </c>
      <c r="G2087" s="7"/>
      <c r="H2087" t="b">
        <f t="shared" si="201"/>
        <v>1</v>
      </c>
      <c r="I2087" t="str">
        <f t="shared" si="202"/>
        <v>00</v>
      </c>
    </row>
    <row r="2088" spans="1:9" ht="25.5">
      <c r="A2088" t="str">
        <f t="shared" si="203"/>
        <v>2.3.5.5.3.00.00 - Reservas de Lucros para Expansão - Inter OFSS - 
 União</v>
      </c>
      <c r="B2088" s="5" t="s">
        <v>2702</v>
      </c>
      <c r="C2088" s="6"/>
      <c r="D2088" s="1"/>
      <c r="E2088" s="1">
        <f>SUMIF(A2088:B2088,"*intra*",C2088:D2088)+SUMIF(A2088:B2088,"*inter*",C2088:D2088)</f>
        <v>0</v>
      </c>
      <c r="F2088" s="1">
        <f>SUMIF(A2088:B2088,"*consolidação*",C2088:D2088)</f>
        <v>0</v>
      </c>
      <c r="G2088" s="7"/>
      <c r="H2088" t="b">
        <f t="shared" si="201"/>
        <v>1</v>
      </c>
      <c r="I2088" t="str">
        <f t="shared" si="202"/>
        <v>00</v>
      </c>
    </row>
    <row r="2089" spans="1:9" ht="25.5">
      <c r="A2089" t="str">
        <f t="shared" si="203"/>
        <v>2.3.5.5.4.00.00 - Reservas de Lucros para Expansão - Inter OFSS 
 –Estado</v>
      </c>
      <c r="B2089" s="3" t="s">
        <v>2703</v>
      </c>
      <c r="C2089" s="4"/>
      <c r="D2089" s="1"/>
      <c r="E2089" s="1">
        <f>SUMIF(A2089:B2089,"*intra*",C2089:D2089)+SUMIF(A2089:B2089,"*inter*",C2089:D2089)</f>
        <v>0</v>
      </c>
      <c r="F2089" s="1">
        <f>SUMIF(A2089:B2089,"*consolidação*",C2089:D2089)</f>
        <v>0</v>
      </c>
      <c r="G2089" s="7"/>
      <c r="H2089" t="b">
        <f t="shared" si="201"/>
        <v>1</v>
      </c>
      <c r="I2089" t="str">
        <f t="shared" si="202"/>
        <v>00</v>
      </c>
    </row>
    <row r="2090" spans="1:9" ht="25.5">
      <c r="A2090" t="str">
        <f t="shared" si="203"/>
        <v>2.3.5.5.5.00.00 - Reservas de Lucros para Expansão - Inter OFSS - 
 Município</v>
      </c>
      <c r="B2090" s="5" t="s">
        <v>2704</v>
      </c>
      <c r="C2090" s="6"/>
      <c r="D2090" s="1"/>
      <c r="E2090" s="1">
        <f>SUMIF(A2090:B2090,"*intra*",C2090:D2090)+SUMIF(A2090:B2090,"*inter*",C2090:D2090)</f>
        <v>0</v>
      </c>
      <c r="F2090" s="1">
        <f>SUMIF(A2090:B2090,"*consolidação*",C2090:D2090)</f>
        <v>0</v>
      </c>
      <c r="G2090" s="7"/>
      <c r="H2090" t="b">
        <f t="shared" si="201"/>
        <v>1</v>
      </c>
      <c r="I2090" t="str">
        <f t="shared" si="202"/>
        <v>00</v>
      </c>
    </row>
    <row r="2091" spans="1:9">
      <c r="A2091" t="str">
        <f t="shared" si="203"/>
        <v>2.3.5.6.0.00.00 - Reserva de Lucros a Realizar</v>
      </c>
      <c r="B2091" s="3" t="s">
        <v>2705</v>
      </c>
      <c r="C2091" s="4">
        <v>2518478.5099999998</v>
      </c>
      <c r="D2091" s="1"/>
      <c r="E2091" s="1">
        <f>E2092+E2093+E2094+E2095+E2096</f>
        <v>2518478.5099999998</v>
      </c>
      <c r="F2091" s="1">
        <f>F2092+F2093+F2094+F2095+F2096</f>
        <v>0</v>
      </c>
      <c r="G2091" s="7"/>
      <c r="H2091" t="b">
        <f t="shared" si="201"/>
        <v>1</v>
      </c>
      <c r="I2091" t="str">
        <f t="shared" si="202"/>
        <v>00</v>
      </c>
    </row>
    <row r="2092" spans="1:9">
      <c r="A2092" t="str">
        <f t="shared" si="203"/>
        <v>2.3.5.6.1.00.00 - Reserva de Lucros a Realizar- Consolidação</v>
      </c>
      <c r="B2092" s="5" t="s">
        <v>2706</v>
      </c>
      <c r="C2092" s="6"/>
      <c r="D2092" s="1"/>
      <c r="E2092" s="1">
        <f>SUMIF(A2092:B2092,"*intra*",C2092:D2092)+SUMIF(A2092:B2092,"*inter*",C2092:D2092)</f>
        <v>0</v>
      </c>
      <c r="F2092" s="1">
        <f>SUMIF(A2092:B2092,"*consolidação*",C2092:D2092)</f>
        <v>0</v>
      </c>
      <c r="G2092" s="7"/>
      <c r="H2092" t="b">
        <f t="shared" si="201"/>
        <v>1</v>
      </c>
      <c r="I2092" t="str">
        <f t="shared" si="202"/>
        <v>00</v>
      </c>
    </row>
    <row r="2093" spans="1:9">
      <c r="A2093" t="str">
        <f t="shared" si="203"/>
        <v>2.3.5.6.2.00.00 - Reserva de Lucros a Realizar- Intra OFSS</v>
      </c>
      <c r="B2093" s="3" t="s">
        <v>2707</v>
      </c>
      <c r="C2093" s="4">
        <v>2518478.5099999998</v>
      </c>
      <c r="D2093" s="1"/>
      <c r="E2093" s="1">
        <f>SUMIF(A2093:B2093,"*intra*",C2093:D2093)+SUMIF(A2093:B2093,"*inter*",C2093:D2093)</f>
        <v>2518478.5099999998</v>
      </c>
      <c r="F2093" s="1">
        <f>SUMIF(A2093:B2093,"*consolidação*",C2093:D2093)</f>
        <v>0</v>
      </c>
      <c r="G2093" s="7"/>
      <c r="H2093" t="b">
        <f t="shared" si="201"/>
        <v>1</v>
      </c>
      <c r="I2093" t="str">
        <f t="shared" si="202"/>
        <v>00</v>
      </c>
    </row>
    <row r="2094" spans="1:9">
      <c r="A2094" t="str">
        <f t="shared" si="203"/>
        <v>2.3.5.6.3.00.00 - Reserva de Lucros a Realizar- Inter OFSS - União</v>
      </c>
      <c r="B2094" s="5" t="s">
        <v>2708</v>
      </c>
      <c r="C2094" s="6"/>
      <c r="D2094" s="1"/>
      <c r="E2094" s="1">
        <f>SUMIF(A2094:B2094,"*intra*",C2094:D2094)+SUMIF(A2094:B2094,"*inter*",C2094:D2094)</f>
        <v>0</v>
      </c>
      <c r="F2094" s="1">
        <f>SUMIF(A2094:B2094,"*consolidação*",C2094:D2094)</f>
        <v>0</v>
      </c>
      <c r="G2094" s="7"/>
      <c r="H2094" t="b">
        <f t="shared" si="201"/>
        <v>1</v>
      </c>
      <c r="I2094" t="str">
        <f t="shared" si="202"/>
        <v>00</v>
      </c>
    </row>
    <row r="2095" spans="1:9">
      <c r="A2095" t="str">
        <f t="shared" si="203"/>
        <v>2.3.5.6.4.00.00 - Reserva de Lucros a Realizar- Inter OFSS - Estado</v>
      </c>
      <c r="B2095" s="3" t="s">
        <v>2709</v>
      </c>
      <c r="C2095" s="4"/>
      <c r="D2095" s="1"/>
      <c r="E2095" s="1">
        <f>SUMIF(A2095:B2095,"*intra*",C2095:D2095)+SUMIF(A2095:B2095,"*inter*",C2095:D2095)</f>
        <v>0</v>
      </c>
      <c r="F2095" s="1">
        <f>SUMIF(A2095:B2095,"*consolidação*",C2095:D2095)</f>
        <v>0</v>
      </c>
      <c r="G2095" s="7"/>
      <c r="H2095" t="b">
        <f t="shared" si="201"/>
        <v>1</v>
      </c>
      <c r="I2095" t="str">
        <f t="shared" si="202"/>
        <v>00</v>
      </c>
    </row>
    <row r="2096" spans="1:9" ht="25.5">
      <c r="A2096" t="str">
        <f t="shared" si="203"/>
        <v>2.3.5.6.5.00.00 - Reserva de Lucros a Realizar- Inter OFSS - 
 Município</v>
      </c>
      <c r="B2096" s="5" t="s">
        <v>2710</v>
      </c>
      <c r="C2096" s="6"/>
      <c r="D2096" s="1"/>
      <c r="E2096" s="1">
        <f>SUMIF(A2096:B2096,"*intra*",C2096:D2096)+SUMIF(A2096:B2096,"*inter*",C2096:D2096)</f>
        <v>0</v>
      </c>
      <c r="F2096" s="1">
        <f>SUMIF(A2096:B2096,"*consolidação*",C2096:D2096)</f>
        <v>0</v>
      </c>
      <c r="G2096" s="7"/>
      <c r="H2096" t="b">
        <f t="shared" si="201"/>
        <v>1</v>
      </c>
      <c r="I2096" t="str">
        <f t="shared" si="202"/>
        <v>00</v>
      </c>
    </row>
    <row r="2097" spans="1:9" ht="25.5">
      <c r="A2097" t="str">
        <f t="shared" si="203"/>
        <v>2.3.5.7.0.00.00 - Reserva de Retenção de Premio na Emissão de 
 Debêntures</v>
      </c>
      <c r="B2097" s="3" t="s">
        <v>2711</v>
      </c>
      <c r="C2097" s="4">
        <v>0</v>
      </c>
      <c r="D2097" s="1"/>
      <c r="E2097" s="1">
        <f>E2098+E2099+E2100+E2101+E2102</f>
        <v>0</v>
      </c>
      <c r="F2097" s="1">
        <f>F2098+F2099+F2100+F2101+F2102</f>
        <v>0</v>
      </c>
      <c r="G2097" s="7"/>
      <c r="H2097" t="b">
        <f t="shared" si="201"/>
        <v>1</v>
      </c>
      <c r="I2097" t="str">
        <f t="shared" si="202"/>
        <v>00</v>
      </c>
    </row>
    <row r="2098" spans="1:9" ht="25.5">
      <c r="A2098" t="str">
        <f t="shared" si="203"/>
        <v>2.3.5.7.1.00.00 - Reserva de Retenção de Premio na Emissão de 
 Debêntures - Consolidação</v>
      </c>
      <c r="B2098" s="5" t="s">
        <v>2712</v>
      </c>
      <c r="C2098" s="6"/>
      <c r="D2098" s="1"/>
      <c r="E2098" s="1">
        <f>SUMIF(A2098:B2098,"*intra*",C2098:D2098)+SUMIF(A2098:B2098,"*inter*",C2098:D2098)</f>
        <v>0</v>
      </c>
      <c r="F2098" s="1">
        <f>SUMIF(A2098:B2098,"*consolidação*",C2098:D2098)</f>
        <v>0</v>
      </c>
      <c r="G2098" s="7"/>
      <c r="H2098" t="b">
        <f t="shared" si="201"/>
        <v>1</v>
      </c>
      <c r="I2098" t="str">
        <f t="shared" si="202"/>
        <v>00</v>
      </c>
    </row>
    <row r="2099" spans="1:9" ht="25.5">
      <c r="A2099" t="str">
        <f t="shared" si="203"/>
        <v>2.3.5.7.2.00.00 - Reserva de Retenção de Premio na Emissão de 
 Debêntures - Intra OFSS</v>
      </c>
      <c r="B2099" s="3" t="s">
        <v>2713</v>
      </c>
      <c r="C2099" s="4"/>
      <c r="D2099" s="1"/>
      <c r="E2099" s="1">
        <f>SUMIF(A2099:B2099,"*intra*",C2099:D2099)+SUMIF(A2099:B2099,"*inter*",C2099:D2099)</f>
        <v>0</v>
      </c>
      <c r="F2099" s="1">
        <f>SUMIF(A2099:B2099,"*consolidação*",C2099:D2099)</f>
        <v>0</v>
      </c>
      <c r="G2099" s="7"/>
      <c r="H2099" t="b">
        <f t="shared" si="201"/>
        <v>1</v>
      </c>
      <c r="I2099" t="str">
        <f t="shared" si="202"/>
        <v>00</v>
      </c>
    </row>
    <row r="2100" spans="1:9" ht="25.5">
      <c r="A2100" t="str">
        <f t="shared" si="203"/>
        <v>2.3.5.7.3.00.00 - Reserva de Retenção de Premio na Emissão de 
 Debêntures - Inter OFSS - União</v>
      </c>
      <c r="B2100" s="5" t="s">
        <v>2714</v>
      </c>
      <c r="C2100" s="6"/>
      <c r="D2100" s="1"/>
      <c r="E2100" s="1">
        <f>SUMIF(A2100:B2100,"*intra*",C2100:D2100)+SUMIF(A2100:B2100,"*inter*",C2100:D2100)</f>
        <v>0</v>
      </c>
      <c r="F2100" s="1">
        <f>SUMIF(A2100:B2100,"*consolidação*",C2100:D2100)</f>
        <v>0</v>
      </c>
      <c r="G2100" s="7"/>
      <c r="H2100" t="b">
        <f t="shared" si="201"/>
        <v>1</v>
      </c>
      <c r="I2100" t="str">
        <f t="shared" si="202"/>
        <v>00</v>
      </c>
    </row>
    <row r="2101" spans="1:9" ht="25.5">
      <c r="A2101" t="str">
        <f t="shared" si="203"/>
        <v>2.3.5.7.4.00.00 - Reserva de Retenção de Premio na Emissão de 
 Debêntures - Inter OFSS - Estado</v>
      </c>
      <c r="B2101" s="3" t="s">
        <v>2715</v>
      </c>
      <c r="C2101" s="4"/>
      <c r="D2101" s="1"/>
      <c r="E2101" s="1">
        <f>SUMIF(A2101:B2101,"*intra*",C2101:D2101)+SUMIF(A2101:B2101,"*inter*",C2101:D2101)</f>
        <v>0</v>
      </c>
      <c r="F2101" s="1">
        <f>SUMIF(A2101:B2101,"*consolidação*",C2101:D2101)</f>
        <v>0</v>
      </c>
      <c r="G2101" s="7"/>
      <c r="H2101" t="b">
        <f t="shared" si="201"/>
        <v>1</v>
      </c>
      <c r="I2101" t="str">
        <f t="shared" si="202"/>
        <v>00</v>
      </c>
    </row>
    <row r="2102" spans="1:9" ht="25.5">
      <c r="A2102" t="str">
        <f t="shared" si="203"/>
        <v>2.3.5.7.5.00.00 - Reserva de Retenção de Premio na Emissão de 
 Debêntures - Inter OFSS - Município</v>
      </c>
      <c r="B2102" s="5" t="s">
        <v>2716</v>
      </c>
      <c r="C2102" s="6"/>
      <c r="D2102" s="1"/>
      <c r="E2102" s="1">
        <f>SUMIF(A2102:B2102,"*intra*",C2102:D2102)+SUMIF(A2102:B2102,"*inter*",C2102:D2102)</f>
        <v>0</v>
      </c>
      <c r="F2102" s="1">
        <f>SUMIF(A2102:B2102,"*consolidação*",C2102:D2102)</f>
        <v>0</v>
      </c>
      <c r="G2102" s="7"/>
      <c r="H2102" t="b">
        <f t="shared" si="201"/>
        <v>1</v>
      </c>
      <c r="I2102" t="str">
        <f t="shared" si="202"/>
        <v>00</v>
      </c>
    </row>
    <row r="2103" spans="1:9">
      <c r="A2103" t="str">
        <f t="shared" si="203"/>
        <v>2.3.5.8.0.00.00 - Reserva Especial para Dividendo Obrigatório Não Distribuído</v>
      </c>
      <c r="B2103" s="3" t="s">
        <v>2717</v>
      </c>
      <c r="C2103" s="4">
        <v>0</v>
      </c>
      <c r="D2103" s="1"/>
      <c r="E2103" s="1">
        <f>E2104+E2105+E2107+E2106+E2108</f>
        <v>0</v>
      </c>
      <c r="F2103" s="1">
        <f>F2104+F2105+F2107+F2106+F2108</f>
        <v>0</v>
      </c>
      <c r="G2103" s="7"/>
      <c r="H2103" t="b">
        <f t="shared" ref="H2103:H2166" si="204">IF(I2103="00",C2103=E2103+F2103,TRUE)</f>
        <v>1</v>
      </c>
      <c r="I2103" t="str">
        <f t="shared" si="202"/>
        <v>00</v>
      </c>
    </row>
    <row r="2104" spans="1:9" ht="25.5">
      <c r="A2104" t="str">
        <f t="shared" si="203"/>
        <v>2.3.5.8.1.00.00 - Reserva Especial para Dividendo Obrigatório Não 
 Distribuído - Consolidação</v>
      </c>
      <c r="B2104" s="5" t="s">
        <v>2718</v>
      </c>
      <c r="C2104" s="6"/>
      <c r="D2104" s="1"/>
      <c r="E2104" s="1">
        <f>SUMIF(A2104:B2104,"*intra*",C2104:D2104)+SUMIF(A2104:B2104,"*inter*",C2104:D2104)</f>
        <v>0</v>
      </c>
      <c r="F2104" s="1">
        <f>SUMIF(A2104:B2104,"*consolidação*",C2104:D2104)</f>
        <v>0</v>
      </c>
      <c r="G2104" s="7"/>
      <c r="H2104" t="b">
        <f t="shared" si="204"/>
        <v>1</v>
      </c>
      <c r="I2104" t="str">
        <f t="shared" ref="I2104:I2167" si="205">MID(A2104,11,2)</f>
        <v>00</v>
      </c>
    </row>
    <row r="2105" spans="1:9" ht="25.5">
      <c r="A2105" t="str">
        <f t="shared" si="203"/>
        <v>2.3.5.8.2.00.00 - Reserva Especial para Dividendo Obrigatório Não 
 Distribuído - Intra OFSS</v>
      </c>
      <c r="B2105" s="3" t="s">
        <v>2719</v>
      </c>
      <c r="C2105" s="4"/>
      <c r="D2105" s="1"/>
      <c r="E2105" s="1">
        <f>SUMIF(A2105:B2105,"*intra*",C2105:D2105)+SUMIF(A2105:B2105,"*inter*",C2105:D2105)</f>
        <v>0</v>
      </c>
      <c r="F2105" s="1">
        <f>SUMIF(A2105:B2105,"*consolidação*",C2105:D2105)</f>
        <v>0</v>
      </c>
      <c r="G2105" s="7"/>
      <c r="H2105" t="b">
        <f t="shared" si="204"/>
        <v>1</v>
      </c>
      <c r="I2105" t="str">
        <f t="shared" si="205"/>
        <v>00</v>
      </c>
    </row>
    <row r="2106" spans="1:9" ht="25.5">
      <c r="A2106" t="str">
        <f t="shared" si="203"/>
        <v>2.3.5.8.3.00.00 - Reserva Especial para Dividendo Obrigatório Não 
 Distribuído - Inter OFSS - União</v>
      </c>
      <c r="B2106" s="5" t="s">
        <v>2720</v>
      </c>
      <c r="C2106" s="6"/>
      <c r="D2106" s="1"/>
      <c r="E2106" s="1">
        <f>SUMIF(A2106:B2106,"*intra*",C2106:D2106)+SUMIF(A2106:B2106,"*inter*",C2106:D2106)</f>
        <v>0</v>
      </c>
      <c r="F2106" s="1">
        <f>SUMIF(A2106:B2106,"*consolidação*",C2106:D2106)</f>
        <v>0</v>
      </c>
      <c r="G2106" s="7"/>
      <c r="H2106" t="b">
        <f t="shared" si="204"/>
        <v>1</v>
      </c>
      <c r="I2106" t="str">
        <f t="shared" si="205"/>
        <v>00</v>
      </c>
    </row>
    <row r="2107" spans="1:9" ht="25.5">
      <c r="A2107" t="str">
        <f t="shared" si="203"/>
        <v>2.3.5.8.4.00.00 - Reserva Especial para Dividendo Obrigatório Não 
 Distribuído - Inter OFSS - Estado</v>
      </c>
      <c r="B2107" s="3" t="s">
        <v>2721</v>
      </c>
      <c r="C2107" s="4"/>
      <c r="D2107" s="1"/>
      <c r="E2107" s="1">
        <f>SUMIF(A2107:B2107,"*intra*",C2107:D2107)+SUMIF(A2107:B2107,"*inter*",C2107:D2107)</f>
        <v>0</v>
      </c>
      <c r="F2107" s="1">
        <f>SUMIF(A2107:B2107,"*consolidação*",C2107:D2107)</f>
        <v>0</v>
      </c>
      <c r="G2107" s="7"/>
      <c r="H2107" t="b">
        <f t="shared" si="204"/>
        <v>1</v>
      </c>
      <c r="I2107" t="str">
        <f t="shared" si="205"/>
        <v>00</v>
      </c>
    </row>
    <row r="2108" spans="1:9" ht="25.5">
      <c r="A2108" t="str">
        <f t="shared" si="203"/>
        <v>2.3.5.8.5.00.00 - Reserva Especial para Dividendo Obrigatório Não 
 Distribuído - Inter OFSS - Município</v>
      </c>
      <c r="B2108" s="5" t="s">
        <v>2722</v>
      </c>
      <c r="C2108" s="6"/>
      <c r="D2108" s="1"/>
      <c r="E2108" s="1">
        <f>SUMIF(A2108:B2108,"*intra*",C2108:D2108)+SUMIF(A2108:B2108,"*inter*",C2108:D2108)</f>
        <v>0</v>
      </c>
      <c r="F2108" s="1">
        <f>SUMIF(A2108:B2108,"*consolidação*",C2108:D2108)</f>
        <v>0</v>
      </c>
      <c r="G2108" s="7"/>
      <c r="H2108" t="b">
        <f t="shared" si="204"/>
        <v>1</v>
      </c>
      <c r="I2108" t="str">
        <f t="shared" si="205"/>
        <v>00</v>
      </c>
    </row>
    <row r="2109" spans="1:9">
      <c r="A2109" t="str">
        <f t="shared" si="203"/>
        <v>2.3.5.9.0.00.00 - Outras Reservas de Lucro</v>
      </c>
      <c r="B2109" s="3" t="s">
        <v>2723</v>
      </c>
      <c r="C2109" s="4">
        <v>0</v>
      </c>
      <c r="D2109" s="1"/>
      <c r="E2109" s="1">
        <f>E2110+E2111+E2112+E2113+E2114</f>
        <v>0</v>
      </c>
      <c r="F2109" s="1">
        <f>F2110+F2111+F2112+F2113+F2114</f>
        <v>0</v>
      </c>
      <c r="G2109" s="7"/>
      <c r="H2109" t="b">
        <f t="shared" si="204"/>
        <v>1</v>
      </c>
      <c r="I2109" t="str">
        <f t="shared" si="205"/>
        <v>00</v>
      </c>
    </row>
    <row r="2110" spans="1:9">
      <c r="A2110" t="str">
        <f t="shared" si="203"/>
        <v>2.3.5.9.1.00.00 - Outras Reservas de Lucro - Consolidação</v>
      </c>
      <c r="B2110" s="5" t="s">
        <v>2724</v>
      </c>
      <c r="C2110" s="6"/>
      <c r="D2110" s="1"/>
      <c r="E2110" s="1">
        <f>SUMIF(A2110:B2110,"*intra*",C2110:D2110)+SUMIF(A2110:B2110,"*inter*",C2110:D2110)</f>
        <v>0</v>
      </c>
      <c r="F2110" s="1">
        <f>SUMIF(A2110:B2110,"*consolidação*",C2110:D2110)</f>
        <v>0</v>
      </c>
      <c r="G2110" s="7"/>
      <c r="H2110" t="b">
        <f t="shared" si="204"/>
        <v>1</v>
      </c>
      <c r="I2110" t="str">
        <f t="shared" si="205"/>
        <v>00</v>
      </c>
    </row>
    <row r="2111" spans="1:9">
      <c r="A2111" t="str">
        <f t="shared" si="203"/>
        <v>2.3.5.9.2.00.00 - Outras Reservas de Lucro - Intra OFSS</v>
      </c>
      <c r="B2111" s="3" t="s">
        <v>2725</v>
      </c>
      <c r="C2111" s="4"/>
      <c r="D2111" s="1"/>
      <c r="E2111" s="1">
        <f>SUMIF(A2111:B2111,"*intra*",C2111:D2111)+SUMIF(A2111:B2111,"*inter*",C2111:D2111)</f>
        <v>0</v>
      </c>
      <c r="F2111" s="1">
        <f>SUMIF(A2111:B2111,"*consolidação*",C2111:D2111)</f>
        <v>0</v>
      </c>
      <c r="G2111" s="7"/>
      <c r="H2111" t="b">
        <f t="shared" si="204"/>
        <v>1</v>
      </c>
      <c r="I2111" t="str">
        <f t="shared" si="205"/>
        <v>00</v>
      </c>
    </row>
    <row r="2112" spans="1:9">
      <c r="A2112" t="str">
        <f t="shared" si="203"/>
        <v>2.3.5.9.3.00.00 - Outras Reservas de Lucro - Inter OFSS - União</v>
      </c>
      <c r="B2112" s="5" t="s">
        <v>2726</v>
      </c>
      <c r="C2112" s="6"/>
      <c r="D2112" s="1"/>
      <c r="E2112" s="1">
        <f>SUMIF(A2112:B2112,"*intra*",C2112:D2112)+SUMIF(A2112:B2112,"*inter*",C2112:D2112)</f>
        <v>0</v>
      </c>
      <c r="F2112" s="1">
        <f>SUMIF(A2112:B2112,"*consolidação*",C2112:D2112)</f>
        <v>0</v>
      </c>
      <c r="G2112" s="7"/>
      <c r="H2112" t="b">
        <f t="shared" si="204"/>
        <v>1</v>
      </c>
      <c r="I2112" t="str">
        <f t="shared" si="205"/>
        <v>00</v>
      </c>
    </row>
    <row r="2113" spans="1:9">
      <c r="A2113" t="str">
        <f t="shared" si="203"/>
        <v>2.3.5.9.4.00.00 - Outras Reservas de Lucro - Inter OFSS - Estado</v>
      </c>
      <c r="B2113" s="3" t="s">
        <v>2727</v>
      </c>
      <c r="C2113" s="4"/>
      <c r="D2113" s="1"/>
      <c r="E2113" s="1">
        <f>SUMIF(A2113:B2113,"*intra*",C2113:D2113)+SUMIF(A2113:B2113,"*inter*",C2113:D2113)</f>
        <v>0</v>
      </c>
      <c r="F2113" s="1">
        <f>SUMIF(A2113:B2113,"*consolidação*",C2113:D2113)</f>
        <v>0</v>
      </c>
      <c r="G2113" s="7"/>
      <c r="H2113" t="b">
        <f t="shared" si="204"/>
        <v>1</v>
      </c>
      <c r="I2113" t="str">
        <f t="shared" si="205"/>
        <v>00</v>
      </c>
    </row>
    <row r="2114" spans="1:9">
      <c r="A2114" t="str">
        <f t="shared" si="203"/>
        <v>2.3.5.9.5.00.00 - Outras Reservas de Lucro - Inter OFSS - Município</v>
      </c>
      <c r="B2114" s="5" t="s">
        <v>2728</v>
      </c>
      <c r="C2114" s="6"/>
      <c r="D2114" s="1"/>
      <c r="E2114" s="1">
        <f>SUMIF(A2114:B2114,"*intra*",C2114:D2114)+SUMIF(A2114:B2114,"*inter*",C2114:D2114)</f>
        <v>0</v>
      </c>
      <c r="F2114" s="1">
        <f>SUMIF(A2114:B2114,"*consolidação*",C2114:D2114)</f>
        <v>0</v>
      </c>
      <c r="G2114" s="7"/>
      <c r="H2114" t="b">
        <f t="shared" si="204"/>
        <v>1</v>
      </c>
      <c r="I2114" t="str">
        <f t="shared" si="205"/>
        <v>00</v>
      </c>
    </row>
    <row r="2115" spans="1:9">
      <c r="A2115" t="str">
        <f t="shared" si="203"/>
        <v>2.3.6.0.0.00.00 - Demais Reservas</v>
      </c>
      <c r="B2115" s="3" t="s">
        <v>2729</v>
      </c>
      <c r="C2115" s="4">
        <v>297927075.91000003</v>
      </c>
      <c r="D2115" s="1"/>
      <c r="E2115" s="1">
        <f>E2116+E2122</f>
        <v>25389979.579999998</v>
      </c>
      <c r="F2115" s="1">
        <f>F2116+F2122</f>
        <v>272537096.32999998</v>
      </c>
      <c r="G2115" s="7"/>
      <c r="H2115" t="b">
        <f t="shared" si="204"/>
        <v>1</v>
      </c>
      <c r="I2115" t="str">
        <f t="shared" si="205"/>
        <v>00</v>
      </c>
    </row>
    <row r="2116" spans="1:9">
      <c r="A2116" t="str">
        <f t="shared" si="203"/>
        <v>2.3.6.1.0.00.00 - Reserva de Reavaliação</v>
      </c>
      <c r="B2116" s="5" t="s">
        <v>2730</v>
      </c>
      <c r="C2116" s="6">
        <v>276592616.10000002</v>
      </c>
      <c r="D2116" s="1"/>
      <c r="E2116" s="1">
        <f>E2117+E2118+E2119+E2120+E2121</f>
        <v>25389979.579999998</v>
      </c>
      <c r="F2116" s="1">
        <f>F2117+F2118+F2119+F2120+F2121</f>
        <v>251202636.52000001</v>
      </c>
      <c r="G2116" s="7"/>
      <c r="H2116" t="b">
        <f t="shared" si="204"/>
        <v>1</v>
      </c>
      <c r="I2116" t="str">
        <f t="shared" si="205"/>
        <v>00</v>
      </c>
    </row>
    <row r="2117" spans="1:9">
      <c r="A2117" t="str">
        <f t="shared" si="203"/>
        <v>2.3.6.1.1.00.00 - Reserva de Reavaliação - Consolidação</v>
      </c>
      <c r="B2117" s="3" t="s">
        <v>2731</v>
      </c>
      <c r="C2117" s="4">
        <v>251202636.52000001</v>
      </c>
      <c r="D2117" s="1"/>
      <c r="E2117" s="1">
        <f>SUMIF(A2117:B2117,"*intra*",C2117:D2117)+SUMIF(A2117:B2117,"*inter*",C2117:D2117)</f>
        <v>0</v>
      </c>
      <c r="F2117" s="1">
        <f>SUMIF(A2117:B2117,"*consolidação*",C2117:D2117)</f>
        <v>251202636.52000001</v>
      </c>
      <c r="G2117" s="7"/>
      <c r="H2117" t="b">
        <f t="shared" si="204"/>
        <v>1</v>
      </c>
      <c r="I2117" t="str">
        <f t="shared" si="205"/>
        <v>00</v>
      </c>
    </row>
    <row r="2118" spans="1:9">
      <c r="A2118" t="str">
        <f t="shared" si="203"/>
        <v>2.3.6.1.2.00.00 - Reserva de Reavaliação - Intra OFSS</v>
      </c>
      <c r="B2118" s="5" t="s">
        <v>2732</v>
      </c>
      <c r="C2118" s="6">
        <v>25389979.579999998</v>
      </c>
      <c r="D2118" s="1"/>
      <c r="E2118" s="1">
        <f>SUMIF(A2118:B2118,"*intra*",C2118:D2118)+SUMIF(A2118:B2118,"*inter*",C2118:D2118)</f>
        <v>25389979.579999998</v>
      </c>
      <c r="F2118" s="1">
        <f>SUMIF(A2118:B2118,"*consolidação*",C2118:D2118)</f>
        <v>0</v>
      </c>
      <c r="G2118" s="7"/>
      <c r="H2118" t="b">
        <f t="shared" si="204"/>
        <v>1</v>
      </c>
      <c r="I2118" t="str">
        <f t="shared" si="205"/>
        <v>00</v>
      </c>
    </row>
    <row r="2119" spans="1:9">
      <c r="A2119" t="str">
        <f t="shared" si="203"/>
        <v>2.3.6.1.3.00.00 - Reserva de Reavaliação - Inter OFSS - União</v>
      </c>
      <c r="B2119" s="3" t="s">
        <v>2733</v>
      </c>
      <c r="C2119" s="4"/>
      <c r="D2119" s="1"/>
      <c r="E2119" s="1">
        <f>SUMIF(A2119:B2119,"*intra*",C2119:D2119)+SUMIF(A2119:B2119,"*inter*",C2119:D2119)</f>
        <v>0</v>
      </c>
      <c r="F2119" s="1">
        <f>SUMIF(A2119:B2119,"*consolidação*",C2119:D2119)</f>
        <v>0</v>
      </c>
      <c r="G2119" s="7"/>
      <c r="H2119" t="b">
        <f t="shared" si="204"/>
        <v>1</v>
      </c>
      <c r="I2119" t="str">
        <f t="shared" si="205"/>
        <v>00</v>
      </c>
    </row>
    <row r="2120" spans="1:9">
      <c r="A2120" t="str">
        <f t="shared" si="203"/>
        <v>2.3.6.1.4.00.00 - Reserva de Reavaliação - Inter OFSS - Estado</v>
      </c>
      <c r="B2120" s="5" t="s">
        <v>2734</v>
      </c>
      <c r="C2120" s="6"/>
      <c r="D2120" s="1"/>
      <c r="E2120" s="1">
        <f>SUMIF(A2120:B2120,"*intra*",C2120:D2120)+SUMIF(A2120:B2120,"*inter*",C2120:D2120)</f>
        <v>0</v>
      </c>
      <c r="F2120" s="1">
        <f>SUMIF(A2120:B2120,"*consolidação*",C2120:D2120)</f>
        <v>0</v>
      </c>
      <c r="G2120" s="7"/>
      <c r="H2120" t="b">
        <f t="shared" si="204"/>
        <v>1</v>
      </c>
      <c r="I2120" t="str">
        <f t="shared" si="205"/>
        <v>00</v>
      </c>
    </row>
    <row r="2121" spans="1:9">
      <c r="A2121" t="str">
        <f t="shared" si="203"/>
        <v>2.3.6.1.5.00.00 - Reserva de Reavaliação - Inter OFSS - Município</v>
      </c>
      <c r="B2121" s="3" t="s">
        <v>2735</v>
      </c>
      <c r="C2121" s="4"/>
      <c r="D2121" s="1"/>
      <c r="E2121" s="1">
        <f>SUMIF(A2121:B2121,"*intra*",C2121:D2121)+SUMIF(A2121:B2121,"*inter*",C2121:D2121)</f>
        <v>0</v>
      </c>
      <c r="F2121" s="1">
        <f>SUMIF(A2121:B2121,"*consolidação*",C2121:D2121)</f>
        <v>0</v>
      </c>
      <c r="G2121" s="7"/>
      <c r="H2121" t="b">
        <f t="shared" si="204"/>
        <v>1</v>
      </c>
      <c r="I2121" t="str">
        <f t="shared" si="205"/>
        <v>00</v>
      </c>
    </row>
    <row r="2122" spans="1:9">
      <c r="A2122" t="str">
        <f t="shared" si="203"/>
        <v>2.3.6.9.0.00.00 - Outras Reservas</v>
      </c>
      <c r="B2122" s="5" t="s">
        <v>2736</v>
      </c>
      <c r="C2122" s="6">
        <v>21334459.809999999</v>
      </c>
      <c r="D2122" s="1"/>
      <c r="E2122" s="1">
        <f>E2123+E2124+E2125+E2126+E2127</f>
        <v>0</v>
      </c>
      <c r="F2122" s="1">
        <f>F2123+F2124+F2125+F2126+F2127</f>
        <v>21334459.809999999</v>
      </c>
      <c r="G2122" s="7"/>
      <c r="H2122" t="b">
        <f t="shared" si="204"/>
        <v>1</v>
      </c>
      <c r="I2122" t="str">
        <f t="shared" si="205"/>
        <v>00</v>
      </c>
    </row>
    <row r="2123" spans="1:9">
      <c r="A2123" t="str">
        <f t="shared" si="203"/>
        <v>2.3.6.9.1.00.00 - Outras Reservas - Consolidação</v>
      </c>
      <c r="B2123" s="3" t="s">
        <v>2737</v>
      </c>
      <c r="C2123" s="4">
        <v>21334459.809999999</v>
      </c>
      <c r="D2123" s="1"/>
      <c r="E2123" s="1">
        <f>SUMIF(A2123:B2123,"*intra*",C2123:D2123)+SUMIF(A2123:B2123,"*inter*",C2123:D2123)</f>
        <v>0</v>
      </c>
      <c r="F2123" s="1">
        <f>SUMIF(A2123:B2123,"*consolidação*",C2123:D2123)</f>
        <v>21334459.809999999</v>
      </c>
      <c r="G2123" s="7"/>
      <c r="H2123" t="b">
        <f t="shared" si="204"/>
        <v>1</v>
      </c>
      <c r="I2123" t="str">
        <f t="shared" si="205"/>
        <v>00</v>
      </c>
    </row>
    <row r="2124" spans="1:9">
      <c r="A2124" t="str">
        <f t="shared" si="203"/>
        <v>2.3.6.9.2.00.00 - Outras Reservas - Intra OFSS</v>
      </c>
      <c r="B2124" s="5" t="s">
        <v>2738</v>
      </c>
      <c r="C2124" s="6"/>
      <c r="D2124" s="1"/>
      <c r="E2124" s="1">
        <f>SUMIF(A2124:B2124,"*intra*",C2124:D2124)+SUMIF(A2124:B2124,"*inter*",C2124:D2124)</f>
        <v>0</v>
      </c>
      <c r="F2124" s="1">
        <f>SUMIF(A2124:B2124,"*consolidação*",C2124:D2124)</f>
        <v>0</v>
      </c>
      <c r="G2124" s="7"/>
      <c r="H2124" t="b">
        <f t="shared" si="204"/>
        <v>1</v>
      </c>
      <c r="I2124" t="str">
        <f t="shared" si="205"/>
        <v>00</v>
      </c>
    </row>
    <row r="2125" spans="1:9">
      <c r="A2125" t="str">
        <f t="shared" si="203"/>
        <v>2.3.6.9.3.00.00 - Outras Reservas - Inter OFSS - União</v>
      </c>
      <c r="B2125" s="3" t="s">
        <v>2739</v>
      </c>
      <c r="C2125" s="4"/>
      <c r="D2125" s="1"/>
      <c r="E2125" s="1">
        <f>SUMIF(A2125:B2125,"*intra*",C2125:D2125)+SUMIF(A2125:B2125,"*inter*",C2125:D2125)</f>
        <v>0</v>
      </c>
      <c r="F2125" s="1">
        <f>SUMIF(A2125:B2125,"*consolidação*",C2125:D2125)</f>
        <v>0</v>
      </c>
      <c r="G2125" s="7"/>
      <c r="H2125" t="b">
        <f t="shared" si="204"/>
        <v>1</v>
      </c>
      <c r="I2125" t="str">
        <f t="shared" si="205"/>
        <v>00</v>
      </c>
    </row>
    <row r="2126" spans="1:9">
      <c r="A2126" t="str">
        <f t="shared" si="203"/>
        <v>2.3.6.9.4.00.00 - Outras Reservas - Inter OFSS - Estado</v>
      </c>
      <c r="B2126" s="5" t="s">
        <v>2740</v>
      </c>
      <c r="C2126" s="6"/>
      <c r="D2126" s="1"/>
      <c r="E2126" s="1">
        <f>SUMIF(A2126:B2126,"*intra*",C2126:D2126)+SUMIF(A2126:B2126,"*inter*",C2126:D2126)</f>
        <v>0</v>
      </c>
      <c r="F2126" s="1">
        <f>SUMIF(A2126:B2126,"*consolidação*",C2126:D2126)</f>
        <v>0</v>
      </c>
      <c r="G2126" s="7"/>
      <c r="H2126" t="b">
        <f t="shared" si="204"/>
        <v>1</v>
      </c>
      <c r="I2126" t="str">
        <f t="shared" si="205"/>
        <v>00</v>
      </c>
    </row>
    <row r="2127" spans="1:9">
      <c r="A2127" t="str">
        <f t="shared" si="203"/>
        <v>2.3.6.9.5.00.00 - Outras Reservas - Inter OFSS - Município</v>
      </c>
      <c r="B2127" s="3" t="s">
        <v>2741</v>
      </c>
      <c r="C2127" s="4"/>
      <c r="D2127" s="1"/>
      <c r="E2127" s="1">
        <f>SUMIF(A2127:B2127,"*intra*",C2127:D2127)+SUMIF(A2127:B2127,"*inter*",C2127:D2127)</f>
        <v>0</v>
      </c>
      <c r="F2127" s="1">
        <f>SUMIF(A2127:B2127,"*consolidação*",C2127:D2127)</f>
        <v>0</v>
      </c>
      <c r="G2127" s="7"/>
      <c r="H2127" t="b">
        <f t="shared" si="204"/>
        <v>1</v>
      </c>
      <c r="I2127" t="str">
        <f t="shared" si="205"/>
        <v>00</v>
      </c>
    </row>
    <row r="2128" spans="1:9">
      <c r="A2128" t="str">
        <f t="shared" si="203"/>
        <v>2.3.7.0.0.00.00 - Resultados Acumulados</v>
      </c>
      <c r="B2128" s="5" t="s">
        <v>2742</v>
      </c>
      <c r="C2128" s="6">
        <v>-2458129335338.8799</v>
      </c>
      <c r="D2128" s="1"/>
      <c r="E2128" s="1">
        <f>E2129+E2155</f>
        <v>-68040343911.830002</v>
      </c>
      <c r="F2128" s="80">
        <v>-2927899464062.3701</v>
      </c>
      <c r="G2128" s="7"/>
      <c r="H2128" t="b">
        <f t="shared" si="204"/>
        <v>0</v>
      </c>
      <c r="I2128" t="str">
        <f t="shared" si="205"/>
        <v>00</v>
      </c>
    </row>
    <row r="2129" spans="1:9">
      <c r="A2129" t="str">
        <f t="shared" si="203"/>
        <v>2.3.7.1.0.00.00 - Superávits ou Déficits Acumulados</v>
      </c>
      <c r="B2129" s="3" t="s">
        <v>2743</v>
      </c>
      <c r="C2129" s="4">
        <v>-2436390482555.6499</v>
      </c>
      <c r="D2129" s="1"/>
      <c r="E2129" s="1">
        <f>E2130+E2135+E2140+E2145+E2150</f>
        <v>-67608718011.470001</v>
      </c>
      <c r="F2129" s="1">
        <f>F2130+F2135+F2140+F2145+F2150</f>
        <v>-2368781764544.1802</v>
      </c>
      <c r="G2129" s="7"/>
      <c r="H2129" t="b">
        <f t="shared" si="204"/>
        <v>1</v>
      </c>
      <c r="I2129" t="str">
        <f t="shared" si="205"/>
        <v>00</v>
      </c>
    </row>
    <row r="2130" spans="1:9">
      <c r="A2130" t="str">
        <f t="shared" si="203"/>
        <v>2.3.7.1.1.00.00 - Superávits ou Déficits Acumulados - Consolidação</v>
      </c>
      <c r="B2130" s="5" t="s">
        <v>2744</v>
      </c>
      <c r="C2130" s="6">
        <v>-2368781764544.1802</v>
      </c>
      <c r="D2130" s="1"/>
      <c r="E2130" s="1">
        <f t="shared" ref="E2130:E2154" si="206">SUMIF(A2130:B2130,"*intra*",C2130:D2130)+SUMIF(A2130:B2130,"*inter*",C2130:D2130)</f>
        <v>0</v>
      </c>
      <c r="F2130" s="1">
        <f t="shared" ref="F2130:F2154" si="207">SUMIF(A2130:B2130,"*consolidação*",C2130:D2130)</f>
        <v>-2368781764544.1802</v>
      </c>
      <c r="G2130" s="7"/>
      <c r="H2130" t="b">
        <f t="shared" si="204"/>
        <v>1</v>
      </c>
      <c r="I2130" t="str">
        <f t="shared" si="205"/>
        <v>00</v>
      </c>
    </row>
    <row r="2131" spans="1:9">
      <c r="A2131" t="str">
        <f t="shared" si="203"/>
        <v>2.3.7.1.1.01.00 - Superávits ou Déficits do Exercício</v>
      </c>
      <c r="B2131" s="3" t="s">
        <v>2745</v>
      </c>
      <c r="C2131" s="4">
        <v>-151251596547.03</v>
      </c>
      <c r="D2131" s="1"/>
      <c r="E2131" s="1">
        <f t="shared" si="206"/>
        <v>0</v>
      </c>
      <c r="F2131" s="1">
        <f t="shared" si="207"/>
        <v>0</v>
      </c>
      <c r="G2131" s="7"/>
      <c r="H2131" t="b">
        <f t="shared" si="204"/>
        <v>1</v>
      </c>
      <c r="I2131" t="str">
        <f t="shared" si="205"/>
        <v>01</v>
      </c>
    </row>
    <row r="2132" spans="1:9">
      <c r="A2132" t="str">
        <f t="shared" ref="A2132:A2195" si="208">TRIM(B2132)</f>
        <v>2.3.7.1.1.02.00 - Superávits ou Déficits de Exercícios Anteriores</v>
      </c>
      <c r="B2132" s="5" t="s">
        <v>2746</v>
      </c>
      <c r="C2132" s="6">
        <v>-1977271002701.77</v>
      </c>
      <c r="D2132" s="1"/>
      <c r="E2132" s="1">
        <f t="shared" si="206"/>
        <v>0</v>
      </c>
      <c r="F2132" s="1">
        <f t="shared" si="207"/>
        <v>0</v>
      </c>
      <c r="G2132" s="7"/>
      <c r="H2132" t="b">
        <f t="shared" si="204"/>
        <v>1</v>
      </c>
      <c r="I2132" t="str">
        <f t="shared" si="205"/>
        <v>02</v>
      </c>
    </row>
    <row r="2133" spans="1:9">
      <c r="A2133" t="str">
        <f t="shared" si="208"/>
        <v>2.3.7.1.1.03.00 - Ajustes de Exercícios Anteriores</v>
      </c>
      <c r="B2133" s="3" t="s">
        <v>2747</v>
      </c>
      <c r="C2133" s="4">
        <v>-240259165295.38</v>
      </c>
      <c r="D2133" s="1"/>
      <c r="E2133" s="1">
        <f t="shared" si="206"/>
        <v>0</v>
      </c>
      <c r="F2133" s="1">
        <f t="shared" si="207"/>
        <v>0</v>
      </c>
      <c r="G2133" s="7"/>
      <c r="H2133" t="b">
        <f t="shared" si="204"/>
        <v>1</v>
      </c>
      <c r="I2133" t="str">
        <f t="shared" si="205"/>
        <v>03</v>
      </c>
    </row>
    <row r="2134" spans="1:9" ht="25.5">
      <c r="A2134" t="str">
        <f t="shared" si="208"/>
        <v>2.3.7.1.1.04.00 - Superávits ou Déficits Resultantes de Extinção, 
 Fusão e Cisão</v>
      </c>
      <c r="B2134" s="5" t="s">
        <v>2748</v>
      </c>
      <c r="C2134" s="6"/>
      <c r="D2134" s="1"/>
      <c r="E2134" s="1">
        <f t="shared" si="206"/>
        <v>0</v>
      </c>
      <c r="F2134" s="1">
        <f t="shared" si="207"/>
        <v>0</v>
      </c>
      <c r="G2134" s="7"/>
      <c r="H2134" t="b">
        <f t="shared" si="204"/>
        <v>1</v>
      </c>
      <c r="I2134" t="str">
        <f t="shared" si="205"/>
        <v>04</v>
      </c>
    </row>
    <row r="2135" spans="1:9">
      <c r="A2135" t="str">
        <f t="shared" si="208"/>
        <v>2.3.7.1.2.00.00 - Superávits ou Déficits Acumulados - Intra OFSS</v>
      </c>
      <c r="B2135" s="3" t="s">
        <v>2749</v>
      </c>
      <c r="C2135" s="4">
        <v>-440789.56</v>
      </c>
      <c r="D2135" s="1"/>
      <c r="E2135" s="1">
        <f t="shared" si="206"/>
        <v>-440789.56</v>
      </c>
      <c r="F2135" s="1">
        <f t="shared" si="207"/>
        <v>0</v>
      </c>
      <c r="G2135" s="7"/>
      <c r="H2135" t="b">
        <f t="shared" si="204"/>
        <v>1</v>
      </c>
      <c r="I2135" t="str">
        <f t="shared" si="205"/>
        <v>00</v>
      </c>
    </row>
    <row r="2136" spans="1:9">
      <c r="A2136" t="str">
        <f t="shared" si="208"/>
        <v>2.3.7.1.2.01.00 - Superávits ou Déficits do Exercício</v>
      </c>
      <c r="B2136" s="5" t="s">
        <v>2750</v>
      </c>
      <c r="C2136" s="6"/>
      <c r="D2136" s="1"/>
      <c r="E2136" s="1">
        <f t="shared" si="206"/>
        <v>0</v>
      </c>
      <c r="F2136" s="1">
        <f t="shared" si="207"/>
        <v>0</v>
      </c>
      <c r="G2136" s="7"/>
      <c r="H2136" t="b">
        <f t="shared" si="204"/>
        <v>1</v>
      </c>
      <c r="I2136" t="str">
        <f t="shared" si="205"/>
        <v>01</v>
      </c>
    </row>
    <row r="2137" spans="1:9">
      <c r="A2137" t="str">
        <f t="shared" si="208"/>
        <v>2.3.7.1.2.02.00 - Superávits ou Déficits de Exercícios Anteriores</v>
      </c>
      <c r="B2137" s="3" t="s">
        <v>2751</v>
      </c>
      <c r="C2137" s="4">
        <v>-408189.51</v>
      </c>
      <c r="D2137" s="1"/>
      <c r="E2137" s="1">
        <f t="shared" si="206"/>
        <v>0</v>
      </c>
      <c r="F2137" s="1">
        <f t="shared" si="207"/>
        <v>0</v>
      </c>
      <c r="G2137" s="7"/>
      <c r="H2137" t="b">
        <f t="shared" si="204"/>
        <v>1</v>
      </c>
      <c r="I2137" t="str">
        <f t="shared" si="205"/>
        <v>02</v>
      </c>
    </row>
    <row r="2138" spans="1:9">
      <c r="A2138" t="str">
        <f t="shared" si="208"/>
        <v>2.3.7.1.2.03.00 - Ajustes de Exercícios Anteriores</v>
      </c>
      <c r="B2138" s="5" t="s">
        <v>2752</v>
      </c>
      <c r="C2138" s="6">
        <v>-32600.05</v>
      </c>
      <c r="D2138" s="1"/>
      <c r="E2138" s="1">
        <f t="shared" si="206"/>
        <v>0</v>
      </c>
      <c r="F2138" s="1">
        <f t="shared" si="207"/>
        <v>0</v>
      </c>
      <c r="G2138" s="7"/>
      <c r="H2138" t="b">
        <f t="shared" si="204"/>
        <v>1</v>
      </c>
      <c r="I2138" t="str">
        <f t="shared" si="205"/>
        <v>03</v>
      </c>
    </row>
    <row r="2139" spans="1:9" ht="25.5">
      <c r="A2139" t="str">
        <f t="shared" si="208"/>
        <v>2.3.7.1.2.04.00 - Superávits ou Déficits Resultantes de Extinção, 
 Fusão e Cisão</v>
      </c>
      <c r="B2139" s="3" t="s">
        <v>2753</v>
      </c>
      <c r="C2139" s="4"/>
      <c r="D2139" s="1"/>
      <c r="E2139" s="1">
        <f t="shared" si="206"/>
        <v>0</v>
      </c>
      <c r="F2139" s="1">
        <f t="shared" si="207"/>
        <v>0</v>
      </c>
      <c r="G2139" s="7"/>
      <c r="H2139" t="b">
        <f t="shared" si="204"/>
        <v>1</v>
      </c>
      <c r="I2139" t="str">
        <f t="shared" si="205"/>
        <v>04</v>
      </c>
    </row>
    <row r="2140" spans="1:9" ht="25.5">
      <c r="A2140" t="str">
        <f t="shared" si="208"/>
        <v>2.3.7.1.3.00.00 - Superávits ou Déficits Acumulados - Inter OFSS - 
 União</v>
      </c>
      <c r="B2140" s="5" t="s">
        <v>2754</v>
      </c>
      <c r="C2140" s="6">
        <v>0</v>
      </c>
      <c r="D2140" s="1"/>
      <c r="E2140" s="1">
        <f t="shared" si="206"/>
        <v>0</v>
      </c>
      <c r="F2140" s="1">
        <f t="shared" si="207"/>
        <v>0</v>
      </c>
      <c r="G2140" s="7"/>
      <c r="H2140" t="b">
        <f t="shared" si="204"/>
        <v>1</v>
      </c>
      <c r="I2140" t="str">
        <f t="shared" si="205"/>
        <v>00</v>
      </c>
    </row>
    <row r="2141" spans="1:9">
      <c r="A2141" t="str">
        <f t="shared" si="208"/>
        <v>2.3.7.1.3.01.00 - Superávits ou Déficits do Exercício</v>
      </c>
      <c r="B2141" s="3" t="s">
        <v>2755</v>
      </c>
      <c r="C2141" s="4"/>
      <c r="D2141" s="1"/>
      <c r="E2141" s="1">
        <f t="shared" si="206"/>
        <v>0</v>
      </c>
      <c r="F2141" s="1">
        <f t="shared" si="207"/>
        <v>0</v>
      </c>
      <c r="G2141" s="7"/>
      <c r="H2141" t="b">
        <f t="shared" si="204"/>
        <v>1</v>
      </c>
      <c r="I2141" t="str">
        <f t="shared" si="205"/>
        <v>01</v>
      </c>
    </row>
    <row r="2142" spans="1:9">
      <c r="A2142" t="str">
        <f t="shared" si="208"/>
        <v>2.3.7.1.3.02.00 - Superávits ou Déficits de Exercícios Anteriores</v>
      </c>
      <c r="B2142" s="5" t="s">
        <v>2756</v>
      </c>
      <c r="C2142" s="6"/>
      <c r="D2142" s="1"/>
      <c r="E2142" s="1">
        <f t="shared" si="206"/>
        <v>0</v>
      </c>
      <c r="F2142" s="1">
        <f t="shared" si="207"/>
        <v>0</v>
      </c>
      <c r="G2142" s="7"/>
      <c r="H2142" t="b">
        <f t="shared" si="204"/>
        <v>1</v>
      </c>
      <c r="I2142" t="str">
        <f t="shared" si="205"/>
        <v>02</v>
      </c>
    </row>
    <row r="2143" spans="1:9">
      <c r="A2143" t="str">
        <f t="shared" si="208"/>
        <v>2.3.7.1.3.03.00 - Ajustes de Exercícios Anteriores</v>
      </c>
      <c r="B2143" s="3" t="s">
        <v>2757</v>
      </c>
      <c r="C2143" s="4"/>
      <c r="D2143" s="1"/>
      <c r="E2143" s="1">
        <f t="shared" si="206"/>
        <v>0</v>
      </c>
      <c r="F2143" s="1">
        <f t="shared" si="207"/>
        <v>0</v>
      </c>
      <c r="G2143" s="7"/>
      <c r="H2143" t="b">
        <f t="shared" si="204"/>
        <v>1</v>
      </c>
      <c r="I2143" t="str">
        <f t="shared" si="205"/>
        <v>03</v>
      </c>
    </row>
    <row r="2144" spans="1:9" ht="25.5">
      <c r="A2144" t="str">
        <f t="shared" si="208"/>
        <v>2.3.7.1.3.04.00 - Superávits ou Déficits Resultantes de Extinção, 
 Fusão e Cisão</v>
      </c>
      <c r="B2144" s="5" t="s">
        <v>2758</v>
      </c>
      <c r="C2144" s="6"/>
      <c r="D2144" s="1"/>
      <c r="E2144" s="1">
        <f t="shared" si="206"/>
        <v>0</v>
      </c>
      <c r="F2144" s="1">
        <f t="shared" si="207"/>
        <v>0</v>
      </c>
      <c r="G2144" s="7"/>
      <c r="H2144" t="b">
        <f t="shared" si="204"/>
        <v>1</v>
      </c>
      <c r="I2144" t="str">
        <f t="shared" si="205"/>
        <v>04</v>
      </c>
    </row>
    <row r="2145" spans="1:9" ht="25.5">
      <c r="A2145" t="str">
        <f t="shared" si="208"/>
        <v>2.3.7.1.4.00.00 - Superávits ou Déficits Acumulados - Inter OFSS - 
 Estado</v>
      </c>
      <c r="B2145" s="3" t="s">
        <v>2759</v>
      </c>
      <c r="C2145" s="4">
        <v>-22199484725.720001</v>
      </c>
      <c r="D2145" s="1"/>
      <c r="E2145" s="1">
        <f t="shared" si="206"/>
        <v>-22199484725.720001</v>
      </c>
      <c r="F2145" s="1">
        <f t="shared" si="207"/>
        <v>0</v>
      </c>
      <c r="G2145" s="7"/>
      <c r="H2145" t="b">
        <f t="shared" si="204"/>
        <v>1</v>
      </c>
      <c r="I2145" t="str">
        <f t="shared" si="205"/>
        <v>00</v>
      </c>
    </row>
    <row r="2146" spans="1:9">
      <c r="A2146" t="str">
        <f t="shared" si="208"/>
        <v>2.3.7.1.4.01.00 - Superávits ou Déficits do Exercício</v>
      </c>
      <c r="B2146" s="5" t="s">
        <v>2760</v>
      </c>
      <c r="C2146" s="6"/>
      <c r="D2146" s="1"/>
      <c r="E2146" s="1">
        <f t="shared" si="206"/>
        <v>0</v>
      </c>
      <c r="F2146" s="1">
        <f t="shared" si="207"/>
        <v>0</v>
      </c>
      <c r="G2146" s="7"/>
      <c r="H2146" t="b">
        <f t="shared" si="204"/>
        <v>1</v>
      </c>
      <c r="I2146" t="str">
        <f t="shared" si="205"/>
        <v>01</v>
      </c>
    </row>
    <row r="2147" spans="1:9">
      <c r="A2147" t="str">
        <f t="shared" si="208"/>
        <v>2.3.7.1.4.02.00 - Superávits ou Déficits de Exercícios Anteriores</v>
      </c>
      <c r="B2147" s="3" t="s">
        <v>2761</v>
      </c>
      <c r="C2147" s="4">
        <v>-15264513797.110001</v>
      </c>
      <c r="D2147" s="1"/>
      <c r="E2147" s="1">
        <f t="shared" si="206"/>
        <v>0</v>
      </c>
      <c r="F2147" s="1">
        <f t="shared" si="207"/>
        <v>0</v>
      </c>
      <c r="G2147" s="7"/>
      <c r="H2147" t="b">
        <f t="shared" si="204"/>
        <v>1</v>
      </c>
      <c r="I2147" t="str">
        <f t="shared" si="205"/>
        <v>02</v>
      </c>
    </row>
    <row r="2148" spans="1:9">
      <c r="A2148" t="str">
        <f t="shared" si="208"/>
        <v>2.3.7.1.4.03.00 - Ajustes de Exercícios Anteriores</v>
      </c>
      <c r="B2148" s="5" t="s">
        <v>2762</v>
      </c>
      <c r="C2148" s="6">
        <v>-6934970928.6099997</v>
      </c>
      <c r="D2148" s="1"/>
      <c r="E2148" s="1">
        <f t="shared" si="206"/>
        <v>0</v>
      </c>
      <c r="F2148" s="1">
        <f t="shared" si="207"/>
        <v>0</v>
      </c>
      <c r="G2148" s="7"/>
      <c r="H2148" t="b">
        <f t="shared" si="204"/>
        <v>1</v>
      </c>
      <c r="I2148" t="str">
        <f t="shared" si="205"/>
        <v>03</v>
      </c>
    </row>
    <row r="2149" spans="1:9" ht="25.5">
      <c r="A2149" t="str">
        <f t="shared" si="208"/>
        <v>2.3.7.1.4.04.00 - Superávits ou Déficits Resultantes de Extinção, 
 Fusão e Cisão</v>
      </c>
      <c r="B2149" s="3" t="s">
        <v>2763</v>
      </c>
      <c r="C2149" s="4"/>
      <c r="D2149" s="1"/>
      <c r="E2149" s="1">
        <f t="shared" si="206"/>
        <v>0</v>
      </c>
      <c r="F2149" s="1">
        <f t="shared" si="207"/>
        <v>0</v>
      </c>
      <c r="G2149" s="7"/>
      <c r="H2149" t="b">
        <f t="shared" si="204"/>
        <v>1</v>
      </c>
      <c r="I2149" t="str">
        <f t="shared" si="205"/>
        <v>04</v>
      </c>
    </row>
    <row r="2150" spans="1:9" ht="25.5">
      <c r="A2150" t="str">
        <f t="shared" si="208"/>
        <v>2.3.7.1.5.00.00 - Superávits ou Déficits Acumulados - Inter OFSS - 
 Município</v>
      </c>
      <c r="B2150" s="5" t="s">
        <v>2764</v>
      </c>
      <c r="C2150" s="6">
        <v>-45408792496.190002</v>
      </c>
      <c r="D2150" s="1"/>
      <c r="E2150" s="1">
        <f t="shared" si="206"/>
        <v>-45408792496.190002</v>
      </c>
      <c r="F2150" s="1">
        <f t="shared" si="207"/>
        <v>0</v>
      </c>
      <c r="G2150" s="7"/>
      <c r="H2150" t="b">
        <f t="shared" si="204"/>
        <v>1</v>
      </c>
      <c r="I2150" t="str">
        <f t="shared" si="205"/>
        <v>00</v>
      </c>
    </row>
    <row r="2151" spans="1:9">
      <c r="A2151" t="str">
        <f t="shared" si="208"/>
        <v>2.3.7.1.5.01.00 - Superávits ou Déficits do Exercício</v>
      </c>
      <c r="B2151" s="3" t="s">
        <v>2765</v>
      </c>
      <c r="C2151" s="4"/>
      <c r="D2151" s="1"/>
      <c r="E2151" s="1">
        <f t="shared" si="206"/>
        <v>0</v>
      </c>
      <c r="F2151" s="1">
        <f t="shared" si="207"/>
        <v>0</v>
      </c>
      <c r="G2151" s="7"/>
      <c r="H2151" t="b">
        <f t="shared" si="204"/>
        <v>1</v>
      </c>
      <c r="I2151" t="str">
        <f t="shared" si="205"/>
        <v>01</v>
      </c>
    </row>
    <row r="2152" spans="1:9">
      <c r="A2152" t="str">
        <f t="shared" si="208"/>
        <v>2.3.7.1.5.02.00 - Superávits ou Déficits de Exercícios Anteriores</v>
      </c>
      <c r="B2152" s="5" t="s">
        <v>2766</v>
      </c>
      <c r="C2152" s="6">
        <v>-45105022216.93</v>
      </c>
      <c r="D2152" s="1"/>
      <c r="E2152" s="1">
        <f t="shared" si="206"/>
        <v>0</v>
      </c>
      <c r="F2152" s="1">
        <f t="shared" si="207"/>
        <v>0</v>
      </c>
      <c r="G2152" s="7"/>
      <c r="H2152" t="b">
        <f t="shared" si="204"/>
        <v>1</v>
      </c>
      <c r="I2152" t="str">
        <f t="shared" si="205"/>
        <v>02</v>
      </c>
    </row>
    <row r="2153" spans="1:9">
      <c r="A2153" t="str">
        <f t="shared" si="208"/>
        <v>2.3.7.1.5.03.00 - Ajustes de Exercícios Anteriores</v>
      </c>
      <c r="B2153" s="3" t="s">
        <v>2767</v>
      </c>
      <c r="C2153" s="4">
        <v>-303770279.25999999</v>
      </c>
      <c r="D2153" s="1"/>
      <c r="E2153" s="1">
        <f t="shared" si="206"/>
        <v>0</v>
      </c>
      <c r="F2153" s="1">
        <f t="shared" si="207"/>
        <v>0</v>
      </c>
      <c r="G2153" s="7"/>
      <c r="H2153" t="b">
        <f t="shared" si="204"/>
        <v>1</v>
      </c>
      <c r="I2153" t="str">
        <f t="shared" si="205"/>
        <v>03</v>
      </c>
    </row>
    <row r="2154" spans="1:9" ht="25.5">
      <c r="A2154" t="str">
        <f t="shared" si="208"/>
        <v>2.3.7.1.5.04.00 - Superávits ou Déficits Resultantes de Extinção, 
 Fusão e Cisão</v>
      </c>
      <c r="B2154" s="5" t="s">
        <v>2768</v>
      </c>
      <c r="C2154" s="6"/>
      <c r="D2154" s="1"/>
      <c r="E2154" s="1">
        <f t="shared" si="206"/>
        <v>0</v>
      </c>
      <c r="F2154" s="1">
        <f t="shared" si="207"/>
        <v>0</v>
      </c>
      <c r="G2154" s="7"/>
      <c r="H2154" t="b">
        <f t="shared" si="204"/>
        <v>1</v>
      </c>
      <c r="I2154" t="str">
        <f t="shared" si="205"/>
        <v>04</v>
      </c>
    </row>
    <row r="2155" spans="1:9">
      <c r="A2155" t="str">
        <f t="shared" si="208"/>
        <v>2.3.7.2.0.00.00 - Lucros e Prejuízos Acumulados</v>
      </c>
      <c r="B2155" s="3" t="s">
        <v>2769</v>
      </c>
      <c r="C2155" s="4">
        <v>-21738852783.23</v>
      </c>
      <c r="D2155" s="1"/>
      <c r="E2155" s="1">
        <f>E2156+E2163+E2170+E2177+E2184</f>
        <v>-431625900.36000001</v>
      </c>
      <c r="F2155" s="1">
        <f>F2156+F2163+F2170+F2177+F2184</f>
        <v>-21307226882.869999</v>
      </c>
      <c r="G2155" s="7"/>
      <c r="H2155" t="b">
        <f t="shared" si="204"/>
        <v>1</v>
      </c>
      <c r="I2155" t="str">
        <f t="shared" si="205"/>
        <v>00</v>
      </c>
    </row>
    <row r="2156" spans="1:9">
      <c r="A2156" t="str">
        <f t="shared" si="208"/>
        <v>2.3.7.2.1.00.00 - Lucros e Prejuízos Acumulados - Consolidação</v>
      </c>
      <c r="B2156" s="5" t="s">
        <v>2770</v>
      </c>
      <c r="C2156" s="6">
        <v>-21307226882.869999</v>
      </c>
      <c r="D2156" s="1"/>
      <c r="E2156" s="1">
        <f t="shared" ref="E2156:E2190" si="209">SUMIF(A2156:B2156,"*intra*",C2156:D2156)+SUMIF(A2156:B2156,"*inter*",C2156:D2156)</f>
        <v>0</v>
      </c>
      <c r="F2156" s="1">
        <f t="shared" ref="F2156:F2190" si="210">SUMIF(A2156:B2156,"*consolidação*",C2156:D2156)</f>
        <v>-21307226882.869999</v>
      </c>
      <c r="G2156" s="7"/>
      <c r="H2156" t="b">
        <f t="shared" si="204"/>
        <v>1</v>
      </c>
      <c r="I2156" t="str">
        <f t="shared" si="205"/>
        <v>00</v>
      </c>
    </row>
    <row r="2157" spans="1:9">
      <c r="A2157" t="str">
        <f t="shared" si="208"/>
        <v>2.3.7.2.1.01.00 - Lucros e Prejuízos do Exercício</v>
      </c>
      <c r="B2157" s="3" t="s">
        <v>2771</v>
      </c>
      <c r="C2157" s="4">
        <v>-2298159217.1999998</v>
      </c>
      <c r="D2157" s="1"/>
      <c r="E2157" s="1">
        <f t="shared" si="209"/>
        <v>0</v>
      </c>
      <c r="F2157" s="1">
        <f t="shared" si="210"/>
        <v>0</v>
      </c>
      <c r="G2157" s="7"/>
      <c r="H2157" t="b">
        <f t="shared" si="204"/>
        <v>1</v>
      </c>
      <c r="I2157" t="str">
        <f t="shared" si="205"/>
        <v>01</v>
      </c>
    </row>
    <row r="2158" spans="1:9" ht="25.5">
      <c r="A2158" t="str">
        <f t="shared" si="208"/>
        <v>2.3.7.2.1.02.00 - Lucros e Prejuízos Acumulados de Exercícios 
 Anteriores</v>
      </c>
      <c r="B2158" s="5" t="s">
        <v>2772</v>
      </c>
      <c r="C2158" s="6">
        <v>-17603367296.82</v>
      </c>
      <c r="D2158" s="1"/>
      <c r="E2158" s="1">
        <f t="shared" si="209"/>
        <v>0</v>
      </c>
      <c r="F2158" s="1">
        <f t="shared" si="210"/>
        <v>0</v>
      </c>
      <c r="G2158" s="7"/>
      <c r="H2158" t="b">
        <f t="shared" si="204"/>
        <v>1</v>
      </c>
      <c r="I2158" t="str">
        <f t="shared" si="205"/>
        <v>02</v>
      </c>
    </row>
    <row r="2159" spans="1:9">
      <c r="A2159" t="str">
        <f t="shared" si="208"/>
        <v>2.3.7.2.1.03.00 - Ajustes de Exercícios Anteriores</v>
      </c>
      <c r="B2159" s="3" t="s">
        <v>2773</v>
      </c>
      <c r="C2159" s="4">
        <v>-1405700368.8499999</v>
      </c>
      <c r="D2159" s="1"/>
      <c r="E2159" s="1">
        <f t="shared" si="209"/>
        <v>0</v>
      </c>
      <c r="F2159" s="1">
        <f t="shared" si="210"/>
        <v>0</v>
      </c>
      <c r="G2159" s="7"/>
      <c r="H2159" t="b">
        <f t="shared" si="204"/>
        <v>1</v>
      </c>
      <c r="I2159" t="str">
        <f t="shared" si="205"/>
        <v>03</v>
      </c>
    </row>
    <row r="2160" spans="1:9">
      <c r="A2160" t="str">
        <f t="shared" si="208"/>
        <v>2.3.7.2.1.04.00 - Lucros a Destinar do Exercício</v>
      </c>
      <c r="B2160" s="5" t="s">
        <v>2774</v>
      </c>
      <c r="C2160" s="6"/>
      <c r="D2160" s="1"/>
      <c r="E2160" s="1">
        <f t="shared" si="209"/>
        <v>0</v>
      </c>
      <c r="F2160" s="1">
        <f t="shared" si="210"/>
        <v>0</v>
      </c>
      <c r="G2160" s="7"/>
      <c r="H2160" t="b">
        <f t="shared" si="204"/>
        <v>1</v>
      </c>
      <c r="I2160" t="str">
        <f t="shared" si="205"/>
        <v>04</v>
      </c>
    </row>
    <row r="2161" spans="1:9">
      <c r="A2161" t="str">
        <f t="shared" si="208"/>
        <v>2.3.7.2.1.05.00 - Lucros a Destinar de Exercícios Anteriores</v>
      </c>
      <c r="B2161" s="3" t="s">
        <v>2775</v>
      </c>
      <c r="C2161" s="4"/>
      <c r="D2161" s="1"/>
      <c r="E2161" s="1">
        <f t="shared" si="209"/>
        <v>0</v>
      </c>
      <c r="F2161" s="1">
        <f t="shared" si="210"/>
        <v>0</v>
      </c>
      <c r="G2161" s="7"/>
      <c r="H2161" t="b">
        <f t="shared" si="204"/>
        <v>1</v>
      </c>
      <c r="I2161" t="str">
        <f t="shared" si="205"/>
        <v>05</v>
      </c>
    </row>
    <row r="2162" spans="1:9">
      <c r="A2162" t="str">
        <f t="shared" si="208"/>
        <v>2.3.7.2.1.06.00 - Resultados Apurados por Extinção, Fusão e Cisão</v>
      </c>
      <c r="B2162" s="5" t="s">
        <v>2776</v>
      </c>
      <c r="C2162" s="6"/>
      <c r="D2162" s="1"/>
      <c r="E2162" s="1">
        <f t="shared" si="209"/>
        <v>0</v>
      </c>
      <c r="F2162" s="1">
        <f t="shared" si="210"/>
        <v>0</v>
      </c>
      <c r="G2162" s="7"/>
      <c r="H2162" t="b">
        <f t="shared" si="204"/>
        <v>1</v>
      </c>
      <c r="I2162" t="str">
        <f t="shared" si="205"/>
        <v>06</v>
      </c>
    </row>
    <row r="2163" spans="1:9">
      <c r="A2163" t="str">
        <f t="shared" si="208"/>
        <v>2.3.7.2.2.00.00 - Lucros e Prejuízos Acumulados - Intra OFSS</v>
      </c>
      <c r="B2163" s="3" t="s">
        <v>2777</v>
      </c>
      <c r="C2163" s="4">
        <v>-431625900.36000001</v>
      </c>
      <c r="D2163" s="1"/>
      <c r="E2163" s="1">
        <f t="shared" si="209"/>
        <v>-431625900.36000001</v>
      </c>
      <c r="F2163" s="1">
        <f t="shared" si="210"/>
        <v>0</v>
      </c>
      <c r="G2163" s="7"/>
      <c r="H2163" t="b">
        <f t="shared" si="204"/>
        <v>1</v>
      </c>
      <c r="I2163" t="str">
        <f t="shared" si="205"/>
        <v>00</v>
      </c>
    </row>
    <row r="2164" spans="1:9">
      <c r="A2164" t="str">
        <f t="shared" si="208"/>
        <v>2.3.7.2.2.01.00 - Lucros e Prejuízos do Exercício</v>
      </c>
      <c r="B2164" s="5" t="s">
        <v>2778</v>
      </c>
      <c r="C2164" s="6"/>
      <c r="D2164" s="1"/>
      <c r="E2164" s="1">
        <f t="shared" si="209"/>
        <v>0</v>
      </c>
      <c r="F2164" s="1">
        <f t="shared" si="210"/>
        <v>0</v>
      </c>
      <c r="G2164" s="7"/>
      <c r="H2164" t="b">
        <f t="shared" si="204"/>
        <v>1</v>
      </c>
      <c r="I2164" t="str">
        <f t="shared" si="205"/>
        <v>01</v>
      </c>
    </row>
    <row r="2165" spans="1:9" ht="25.5">
      <c r="A2165" t="str">
        <f t="shared" si="208"/>
        <v>2.3.7.2.2.02.00 - Lucros e Prejuízos Acumulados de Exercícios 
 Anteriores</v>
      </c>
      <c r="B2165" s="3" t="s">
        <v>2779</v>
      </c>
      <c r="C2165" s="4">
        <v>-345272712.12</v>
      </c>
      <c r="D2165" s="1"/>
      <c r="E2165" s="1">
        <f t="shared" si="209"/>
        <v>0</v>
      </c>
      <c r="F2165" s="1">
        <f t="shared" si="210"/>
        <v>0</v>
      </c>
      <c r="G2165" s="7"/>
      <c r="H2165" t="b">
        <f t="shared" si="204"/>
        <v>1</v>
      </c>
      <c r="I2165" t="str">
        <f t="shared" si="205"/>
        <v>02</v>
      </c>
    </row>
    <row r="2166" spans="1:9">
      <c r="A2166" t="str">
        <f t="shared" si="208"/>
        <v>2.3.7.2.2.03.00 - Ajustes de Exercícios Anteriores</v>
      </c>
      <c r="B2166" s="5" t="s">
        <v>2780</v>
      </c>
      <c r="C2166" s="6">
        <v>-86353188.239999995</v>
      </c>
      <c r="D2166" s="1"/>
      <c r="E2166" s="1">
        <f t="shared" si="209"/>
        <v>0</v>
      </c>
      <c r="F2166" s="1">
        <f t="shared" si="210"/>
        <v>0</v>
      </c>
      <c r="G2166" s="7"/>
      <c r="H2166" t="b">
        <f t="shared" si="204"/>
        <v>1</v>
      </c>
      <c r="I2166" t="str">
        <f t="shared" si="205"/>
        <v>03</v>
      </c>
    </row>
    <row r="2167" spans="1:9">
      <c r="A2167" t="str">
        <f t="shared" si="208"/>
        <v>2.3.7.2.2.04.00 - Lucros a Destinar do Exercício</v>
      </c>
      <c r="B2167" s="3" t="s">
        <v>2781</v>
      </c>
      <c r="C2167" s="4"/>
      <c r="D2167" s="1"/>
      <c r="E2167" s="1">
        <f t="shared" si="209"/>
        <v>0</v>
      </c>
      <c r="F2167" s="1">
        <f t="shared" si="210"/>
        <v>0</v>
      </c>
      <c r="G2167" s="7"/>
      <c r="H2167" t="b">
        <f t="shared" ref="H2167:H2226" si="211">IF(I2167="00",C2167=E2167+F2167,TRUE)</f>
        <v>1</v>
      </c>
      <c r="I2167" t="str">
        <f t="shared" si="205"/>
        <v>04</v>
      </c>
    </row>
    <row r="2168" spans="1:9">
      <c r="A2168" t="str">
        <f t="shared" si="208"/>
        <v>2.3.7.2.2.05.00 - Lucros a Destinar de Exercícios Anteriores</v>
      </c>
      <c r="B2168" s="5" t="s">
        <v>2782</v>
      </c>
      <c r="C2168" s="6"/>
      <c r="D2168" s="1"/>
      <c r="E2168" s="1">
        <f t="shared" si="209"/>
        <v>0</v>
      </c>
      <c r="F2168" s="1">
        <f t="shared" si="210"/>
        <v>0</v>
      </c>
      <c r="G2168" s="7"/>
      <c r="H2168" t="b">
        <f t="shared" si="211"/>
        <v>1</v>
      </c>
      <c r="I2168" t="str">
        <f t="shared" ref="I2168:I2226" si="212">MID(A2168,11,2)</f>
        <v>05</v>
      </c>
    </row>
    <row r="2169" spans="1:9">
      <c r="A2169" t="str">
        <f t="shared" si="208"/>
        <v>2.3.7.2.2.06.00 - Resultados Apurados por Extinção, Fusão e Cisão</v>
      </c>
      <c r="B2169" s="3" t="s">
        <v>2783</v>
      </c>
      <c r="C2169" s="4"/>
      <c r="D2169" s="1"/>
      <c r="E2169" s="1">
        <f t="shared" si="209"/>
        <v>0</v>
      </c>
      <c r="F2169" s="1">
        <f t="shared" si="210"/>
        <v>0</v>
      </c>
      <c r="G2169" s="7"/>
      <c r="H2169" t="b">
        <f t="shared" si="211"/>
        <v>1</v>
      </c>
      <c r="I2169" t="str">
        <f t="shared" si="212"/>
        <v>06</v>
      </c>
    </row>
    <row r="2170" spans="1:9">
      <c r="A2170" t="str">
        <f t="shared" si="208"/>
        <v>2.3.7.2.3.00.00 - Lucros e Prejuízos Acumulados - Inter OFSS - União</v>
      </c>
      <c r="B2170" s="5" t="s">
        <v>2784</v>
      </c>
      <c r="C2170" s="6">
        <v>0</v>
      </c>
      <c r="D2170" s="1"/>
      <c r="E2170" s="1">
        <f t="shared" si="209"/>
        <v>0</v>
      </c>
      <c r="F2170" s="1">
        <f t="shared" si="210"/>
        <v>0</v>
      </c>
      <c r="G2170" s="7"/>
      <c r="H2170" t="b">
        <f t="shared" si="211"/>
        <v>1</v>
      </c>
      <c r="I2170" t="str">
        <f t="shared" si="212"/>
        <v>00</v>
      </c>
    </row>
    <row r="2171" spans="1:9">
      <c r="A2171" t="str">
        <f t="shared" si="208"/>
        <v>2.3.7.2.3.01.00 - Lucros e Prejuízos do Exercício</v>
      </c>
      <c r="B2171" s="3" t="s">
        <v>2785</v>
      </c>
      <c r="C2171" s="4"/>
      <c r="D2171" s="1"/>
      <c r="E2171" s="1">
        <f t="shared" si="209"/>
        <v>0</v>
      </c>
      <c r="F2171" s="1">
        <f t="shared" si="210"/>
        <v>0</v>
      </c>
      <c r="G2171" s="7"/>
      <c r="H2171" t="b">
        <f t="shared" si="211"/>
        <v>1</v>
      </c>
      <c r="I2171" t="str">
        <f t="shared" si="212"/>
        <v>01</v>
      </c>
    </row>
    <row r="2172" spans="1:9" ht="25.5">
      <c r="A2172" t="str">
        <f t="shared" si="208"/>
        <v>2.3.7.2.3.02.00 - Lucros e Prejuízos Acumulados de Exercícios 
 Anteriores</v>
      </c>
      <c r="B2172" s="5" t="s">
        <v>2786</v>
      </c>
      <c r="C2172" s="6"/>
      <c r="D2172" s="1"/>
      <c r="E2172" s="1">
        <f t="shared" si="209"/>
        <v>0</v>
      </c>
      <c r="F2172" s="1">
        <f t="shared" si="210"/>
        <v>0</v>
      </c>
      <c r="G2172" s="7"/>
      <c r="H2172" t="b">
        <f t="shared" si="211"/>
        <v>1</v>
      </c>
      <c r="I2172" t="str">
        <f t="shared" si="212"/>
        <v>02</v>
      </c>
    </row>
    <row r="2173" spans="1:9">
      <c r="A2173" t="str">
        <f t="shared" si="208"/>
        <v>2.3.7.2.3.03.00 - Ajustes de Exercícios Anteriores</v>
      </c>
      <c r="B2173" s="3" t="s">
        <v>2787</v>
      </c>
      <c r="C2173" s="4"/>
      <c r="D2173" s="1"/>
      <c r="E2173" s="1">
        <f t="shared" si="209"/>
        <v>0</v>
      </c>
      <c r="F2173" s="1">
        <f t="shared" si="210"/>
        <v>0</v>
      </c>
      <c r="G2173" s="7"/>
      <c r="H2173" t="b">
        <f t="shared" si="211"/>
        <v>1</v>
      </c>
      <c r="I2173" t="str">
        <f t="shared" si="212"/>
        <v>03</v>
      </c>
    </row>
    <row r="2174" spans="1:9">
      <c r="A2174" t="str">
        <f t="shared" si="208"/>
        <v>2.3.7.2.3.04.00 - Lucros a Destinar do Exercício</v>
      </c>
      <c r="B2174" s="5" t="s">
        <v>2788</v>
      </c>
      <c r="C2174" s="6"/>
      <c r="D2174" s="1"/>
      <c r="E2174" s="1">
        <f t="shared" si="209"/>
        <v>0</v>
      </c>
      <c r="F2174" s="1">
        <f t="shared" si="210"/>
        <v>0</v>
      </c>
      <c r="G2174" s="7"/>
      <c r="H2174" t="b">
        <f t="shared" si="211"/>
        <v>1</v>
      </c>
      <c r="I2174" t="str">
        <f t="shared" si="212"/>
        <v>04</v>
      </c>
    </row>
    <row r="2175" spans="1:9">
      <c r="A2175" t="str">
        <f t="shared" si="208"/>
        <v>2.3.7.2.3.05.00 - Lucros a Destinar de Exercícios Anteriores</v>
      </c>
      <c r="B2175" s="3" t="s">
        <v>2789</v>
      </c>
      <c r="C2175" s="4"/>
      <c r="D2175" s="1"/>
      <c r="E2175" s="1">
        <f t="shared" si="209"/>
        <v>0</v>
      </c>
      <c r="F2175" s="1">
        <f t="shared" si="210"/>
        <v>0</v>
      </c>
      <c r="G2175" s="7"/>
      <c r="H2175" t="b">
        <f t="shared" si="211"/>
        <v>1</v>
      </c>
      <c r="I2175" t="str">
        <f t="shared" si="212"/>
        <v>05</v>
      </c>
    </row>
    <row r="2176" spans="1:9">
      <c r="A2176" t="str">
        <f t="shared" si="208"/>
        <v>2.3.7.2.3.06.00 - Resultados Apurados por Extinção, Fusão e Cisão</v>
      </c>
      <c r="B2176" s="5" t="s">
        <v>2790</v>
      </c>
      <c r="C2176" s="6"/>
      <c r="D2176" s="1"/>
      <c r="E2176" s="1">
        <f t="shared" si="209"/>
        <v>0</v>
      </c>
      <c r="F2176" s="1">
        <f t="shared" si="210"/>
        <v>0</v>
      </c>
      <c r="G2176" s="7"/>
      <c r="H2176" t="b">
        <f t="shared" si="211"/>
        <v>1</v>
      </c>
      <c r="I2176" t="str">
        <f t="shared" si="212"/>
        <v>06</v>
      </c>
    </row>
    <row r="2177" spans="1:9" ht="25.5">
      <c r="A2177" t="str">
        <f t="shared" si="208"/>
        <v>2.3.7.2.4.00.00 - Lucros e Prejuízos Acumulados - Inter OFSS - 
 Estado</v>
      </c>
      <c r="B2177" s="3" t="s">
        <v>2791</v>
      </c>
      <c r="C2177" s="4">
        <v>0</v>
      </c>
      <c r="D2177" s="1"/>
      <c r="E2177" s="1">
        <f t="shared" si="209"/>
        <v>0</v>
      </c>
      <c r="F2177" s="1">
        <f t="shared" si="210"/>
        <v>0</v>
      </c>
      <c r="G2177" s="7"/>
      <c r="H2177" t="b">
        <f t="shared" si="211"/>
        <v>1</v>
      </c>
      <c r="I2177" t="str">
        <f t="shared" si="212"/>
        <v>00</v>
      </c>
    </row>
    <row r="2178" spans="1:9">
      <c r="A2178" t="str">
        <f t="shared" si="208"/>
        <v>2.3.7.2.4.01.00 - Lucros e Prejuízos do Exercício</v>
      </c>
      <c r="B2178" s="5" t="s">
        <v>2792</v>
      </c>
      <c r="C2178" s="6"/>
      <c r="D2178" s="1"/>
      <c r="E2178" s="1">
        <f t="shared" si="209"/>
        <v>0</v>
      </c>
      <c r="F2178" s="1">
        <f t="shared" si="210"/>
        <v>0</v>
      </c>
      <c r="G2178" s="7"/>
      <c r="H2178" t="b">
        <f t="shared" si="211"/>
        <v>1</v>
      </c>
      <c r="I2178" t="str">
        <f t="shared" si="212"/>
        <v>01</v>
      </c>
    </row>
    <row r="2179" spans="1:9" ht="25.5">
      <c r="A2179" t="str">
        <f t="shared" si="208"/>
        <v>2.3.7.2.4.02.00 - Lucros e Prejuízos Acumulados de Exercícios 
 Anteriores</v>
      </c>
      <c r="B2179" s="3" t="s">
        <v>2793</v>
      </c>
      <c r="C2179" s="4"/>
      <c r="D2179" s="1"/>
      <c r="E2179" s="1">
        <f t="shared" si="209"/>
        <v>0</v>
      </c>
      <c r="F2179" s="1">
        <f t="shared" si="210"/>
        <v>0</v>
      </c>
      <c r="G2179" s="7"/>
      <c r="H2179" t="b">
        <f t="shared" si="211"/>
        <v>1</v>
      </c>
      <c r="I2179" t="str">
        <f t="shared" si="212"/>
        <v>02</v>
      </c>
    </row>
    <row r="2180" spans="1:9">
      <c r="A2180" t="str">
        <f t="shared" si="208"/>
        <v>2.3.7.2.4.03.00 - Ajustes de Exercícios Anteriores</v>
      </c>
      <c r="B2180" s="5" t="s">
        <v>2794</v>
      </c>
      <c r="C2180" s="6"/>
      <c r="D2180" s="1"/>
      <c r="E2180" s="1">
        <f t="shared" si="209"/>
        <v>0</v>
      </c>
      <c r="F2180" s="1">
        <f t="shared" si="210"/>
        <v>0</v>
      </c>
      <c r="G2180" s="7"/>
      <c r="H2180" t="b">
        <f t="shared" si="211"/>
        <v>1</v>
      </c>
      <c r="I2180" t="str">
        <f t="shared" si="212"/>
        <v>03</v>
      </c>
    </row>
    <row r="2181" spans="1:9">
      <c r="A2181" t="str">
        <f t="shared" si="208"/>
        <v>2.3.7.2.4.04.00 - Lucros a Destinar do Exercício</v>
      </c>
      <c r="B2181" s="3" t="s">
        <v>2795</v>
      </c>
      <c r="C2181" s="4"/>
      <c r="D2181" s="1"/>
      <c r="E2181" s="1">
        <f t="shared" si="209"/>
        <v>0</v>
      </c>
      <c r="F2181" s="1">
        <f t="shared" si="210"/>
        <v>0</v>
      </c>
      <c r="G2181" s="7"/>
      <c r="H2181" t="b">
        <f t="shared" si="211"/>
        <v>1</v>
      </c>
      <c r="I2181" t="str">
        <f t="shared" si="212"/>
        <v>04</v>
      </c>
    </row>
    <row r="2182" spans="1:9">
      <c r="A2182" t="str">
        <f t="shared" si="208"/>
        <v>2.3.7.2.4.05.00 - Lucros a Destinar de Exercícios Anteriores</v>
      </c>
      <c r="B2182" s="5" t="s">
        <v>2796</v>
      </c>
      <c r="C2182" s="6"/>
      <c r="D2182" s="1"/>
      <c r="E2182" s="1">
        <f t="shared" si="209"/>
        <v>0</v>
      </c>
      <c r="F2182" s="1">
        <f t="shared" si="210"/>
        <v>0</v>
      </c>
      <c r="G2182" s="7"/>
      <c r="H2182" t="b">
        <f t="shared" si="211"/>
        <v>1</v>
      </c>
      <c r="I2182" t="str">
        <f t="shared" si="212"/>
        <v>05</v>
      </c>
    </row>
    <row r="2183" spans="1:9">
      <c r="A2183" t="str">
        <f t="shared" si="208"/>
        <v>2.3.7.2.4.06.00 - Resultados Apurados por Extinção, Fusão e Cisão</v>
      </c>
      <c r="B2183" s="3" t="s">
        <v>2797</v>
      </c>
      <c r="C2183" s="4"/>
      <c r="D2183" s="1"/>
      <c r="E2183" s="1">
        <f t="shared" si="209"/>
        <v>0</v>
      </c>
      <c r="F2183" s="1">
        <f t="shared" si="210"/>
        <v>0</v>
      </c>
      <c r="G2183" s="7"/>
      <c r="H2183" t="b">
        <f t="shared" si="211"/>
        <v>1</v>
      </c>
      <c r="I2183" t="str">
        <f t="shared" si="212"/>
        <v>06</v>
      </c>
    </row>
    <row r="2184" spans="1:9" ht="25.5">
      <c r="A2184" t="str">
        <f t="shared" si="208"/>
        <v>2.3.7.2.5.00.00 - Lucros e Prejuízos Acumulados - Inter OFSS - 
 Município</v>
      </c>
      <c r="B2184" s="5" t="s">
        <v>2798</v>
      </c>
      <c r="C2184" s="6">
        <v>0</v>
      </c>
      <c r="D2184" s="1"/>
      <c r="E2184" s="1">
        <f t="shared" si="209"/>
        <v>0</v>
      </c>
      <c r="F2184" s="1">
        <f t="shared" si="210"/>
        <v>0</v>
      </c>
      <c r="G2184" s="7"/>
      <c r="H2184" t="b">
        <f t="shared" si="211"/>
        <v>1</v>
      </c>
      <c r="I2184" t="str">
        <f t="shared" si="212"/>
        <v>00</v>
      </c>
    </row>
    <row r="2185" spans="1:9">
      <c r="A2185" t="str">
        <f t="shared" si="208"/>
        <v>2.3.7.2.5.01.00 - Lucros e Prejuízos do Exercício</v>
      </c>
      <c r="B2185" s="3" t="s">
        <v>2799</v>
      </c>
      <c r="C2185" s="4"/>
      <c r="D2185" s="1"/>
      <c r="E2185" s="1">
        <f t="shared" si="209"/>
        <v>0</v>
      </c>
      <c r="F2185" s="1">
        <f t="shared" si="210"/>
        <v>0</v>
      </c>
      <c r="G2185" s="7"/>
      <c r="H2185" t="b">
        <f t="shared" si="211"/>
        <v>1</v>
      </c>
      <c r="I2185" t="str">
        <f t="shared" si="212"/>
        <v>01</v>
      </c>
    </row>
    <row r="2186" spans="1:9" ht="25.5">
      <c r="A2186" t="str">
        <f t="shared" si="208"/>
        <v>2.3.7.2.5.02.00 - Lucros e Prejuízos Acumulados de Exercícios 
 Anteriores</v>
      </c>
      <c r="B2186" s="5" t="s">
        <v>2800</v>
      </c>
      <c r="C2186" s="6"/>
      <c r="D2186" s="1"/>
      <c r="E2186" s="1">
        <f t="shared" si="209"/>
        <v>0</v>
      </c>
      <c r="F2186" s="1">
        <f t="shared" si="210"/>
        <v>0</v>
      </c>
      <c r="G2186" s="7"/>
      <c r="H2186" t="b">
        <f t="shared" si="211"/>
        <v>1</v>
      </c>
      <c r="I2186" t="str">
        <f t="shared" si="212"/>
        <v>02</v>
      </c>
    </row>
    <row r="2187" spans="1:9">
      <c r="A2187" t="str">
        <f t="shared" si="208"/>
        <v>2.3.7.2.5.03.00 - Ajustes de Exercícios Anteriores</v>
      </c>
      <c r="B2187" s="3" t="s">
        <v>2801</v>
      </c>
      <c r="C2187" s="4"/>
      <c r="D2187" s="1"/>
      <c r="E2187" s="1">
        <f t="shared" si="209"/>
        <v>0</v>
      </c>
      <c r="F2187" s="1">
        <f t="shared" si="210"/>
        <v>0</v>
      </c>
      <c r="G2187" s="7"/>
      <c r="H2187" t="b">
        <f t="shared" si="211"/>
        <v>1</v>
      </c>
      <c r="I2187" t="str">
        <f t="shared" si="212"/>
        <v>03</v>
      </c>
    </row>
    <row r="2188" spans="1:9">
      <c r="A2188" t="str">
        <f t="shared" si="208"/>
        <v>2.3.7.2.5.04.00 - Lucros a Destinar do Exercício</v>
      </c>
      <c r="B2188" s="5" t="s">
        <v>2802</v>
      </c>
      <c r="C2188" s="6"/>
      <c r="D2188" s="1"/>
      <c r="E2188" s="1">
        <f t="shared" si="209"/>
        <v>0</v>
      </c>
      <c r="F2188" s="1">
        <f t="shared" si="210"/>
        <v>0</v>
      </c>
      <c r="G2188" s="7"/>
      <c r="H2188" t="b">
        <f t="shared" si="211"/>
        <v>1</v>
      </c>
      <c r="I2188" t="str">
        <f t="shared" si="212"/>
        <v>04</v>
      </c>
    </row>
    <row r="2189" spans="1:9">
      <c r="A2189" t="str">
        <f t="shared" si="208"/>
        <v>2.3.7.2.5.05.00 - Lucros a Destinar de Exercícios Anteriores</v>
      </c>
      <c r="B2189" s="3" t="s">
        <v>2803</v>
      </c>
      <c r="C2189" s="4"/>
      <c r="D2189" s="1"/>
      <c r="E2189" s="1">
        <f t="shared" si="209"/>
        <v>0</v>
      </c>
      <c r="F2189" s="1">
        <f t="shared" si="210"/>
        <v>0</v>
      </c>
      <c r="G2189" s="7"/>
      <c r="H2189" t="b">
        <f t="shared" si="211"/>
        <v>1</v>
      </c>
      <c r="I2189" t="str">
        <f t="shared" si="212"/>
        <v>05</v>
      </c>
    </row>
    <row r="2190" spans="1:9">
      <c r="A2190" t="str">
        <f t="shared" si="208"/>
        <v>2.3.7.2.5.06.00 - Resultados Apurados por Extinção, Fusão e Cisão</v>
      </c>
      <c r="B2190" s="5" t="s">
        <v>2804</v>
      </c>
      <c r="C2190" s="6"/>
      <c r="D2190" s="1"/>
      <c r="E2190" s="1">
        <f t="shared" si="209"/>
        <v>0</v>
      </c>
      <c r="F2190" s="1">
        <f t="shared" si="210"/>
        <v>0</v>
      </c>
      <c r="G2190" s="7"/>
      <c r="H2190" t="b">
        <f t="shared" si="211"/>
        <v>1</v>
      </c>
      <c r="I2190" t="str">
        <f t="shared" si="212"/>
        <v>06</v>
      </c>
    </row>
    <row r="2191" spans="1:9">
      <c r="A2191" t="str">
        <f t="shared" si="208"/>
        <v>2.3.9.0.0.00.00 - (-) Ações/Cotas em Tesouraria</v>
      </c>
      <c r="B2191" s="3" t="s">
        <v>2805</v>
      </c>
      <c r="C2191" s="4">
        <v>776884561.19000006</v>
      </c>
      <c r="D2191" s="1"/>
      <c r="E2191" s="1">
        <f>E2192+E2198</f>
        <v>0</v>
      </c>
      <c r="F2191" s="1">
        <f>F2192+F2198</f>
        <v>776884561.19000006</v>
      </c>
      <c r="G2191" s="7"/>
      <c r="H2191" t="b">
        <f t="shared" si="211"/>
        <v>1</v>
      </c>
      <c r="I2191" t="str">
        <f t="shared" si="212"/>
        <v>00</v>
      </c>
    </row>
    <row r="2192" spans="1:9">
      <c r="A2192" t="str">
        <f t="shared" si="208"/>
        <v>2.3.9.1.0.00.00 - (-) Ações em Tesouraria</v>
      </c>
      <c r="B2192" s="5" t="s">
        <v>2806</v>
      </c>
      <c r="C2192" s="6">
        <v>0</v>
      </c>
      <c r="D2192" s="1"/>
      <c r="E2192" s="1">
        <f>E2193+E2194+E2195+E2196+E2197</f>
        <v>0</v>
      </c>
      <c r="F2192" s="1">
        <f>F2193+F2194+F2195+F2196+F2197</f>
        <v>0</v>
      </c>
      <c r="G2192" s="7"/>
      <c r="H2192" t="b">
        <f t="shared" si="211"/>
        <v>1</v>
      </c>
      <c r="I2192" t="str">
        <f t="shared" si="212"/>
        <v>00</v>
      </c>
    </row>
    <row r="2193" spans="1:9">
      <c r="A2193" t="str">
        <f t="shared" si="208"/>
        <v>2.3.9.1.1.00.00 - (-) Ações em Tesouraria - Consolidação</v>
      </c>
      <c r="B2193" s="3" t="s">
        <v>2807</v>
      </c>
      <c r="C2193" s="4"/>
      <c r="D2193" s="1"/>
      <c r="E2193" s="1">
        <f>SUMIF(A2193:B2193,"*intra*",C2193:D2193)+SUMIF(A2193:B2193,"*inter*",C2193:D2193)</f>
        <v>0</v>
      </c>
      <c r="F2193" s="1">
        <f>SUMIF(A2193:B2193,"*consolidação*",C2193:D2193)</f>
        <v>0</v>
      </c>
      <c r="G2193" s="7"/>
      <c r="H2193" t="b">
        <f t="shared" si="211"/>
        <v>1</v>
      </c>
      <c r="I2193" t="str">
        <f t="shared" si="212"/>
        <v>00</v>
      </c>
    </row>
    <row r="2194" spans="1:9">
      <c r="A2194" t="str">
        <f t="shared" si="208"/>
        <v>2.3.9.1.2.00.00 - (-) Ações em Tesouraria - Intra OFSS</v>
      </c>
      <c r="B2194" s="5" t="s">
        <v>2808</v>
      </c>
      <c r="C2194" s="6"/>
      <c r="D2194" s="1"/>
      <c r="E2194" s="1">
        <f>SUMIF(A2194:B2194,"*intra*",C2194:D2194)+SUMIF(A2194:B2194,"*inter*",C2194:D2194)</f>
        <v>0</v>
      </c>
      <c r="F2194" s="1">
        <f>SUMIF(A2194:B2194,"*consolidação*",C2194:D2194)</f>
        <v>0</v>
      </c>
      <c r="G2194" s="7"/>
      <c r="H2194" t="b">
        <f t="shared" si="211"/>
        <v>1</v>
      </c>
      <c r="I2194" t="str">
        <f t="shared" si="212"/>
        <v>00</v>
      </c>
    </row>
    <row r="2195" spans="1:9">
      <c r="A2195" t="str">
        <f t="shared" si="208"/>
        <v>2.3.9.1.3.00.00 - (-) Ações em Tesouraria - Inter OFSS - União</v>
      </c>
      <c r="B2195" s="3" t="s">
        <v>2809</v>
      </c>
      <c r="C2195" s="4"/>
      <c r="D2195" s="1"/>
      <c r="E2195" s="1">
        <f>SUMIF(A2195:B2195,"*intra*",C2195:D2195)+SUMIF(A2195:B2195,"*inter*",C2195:D2195)</f>
        <v>0</v>
      </c>
      <c r="F2195" s="1">
        <f>SUMIF(A2195:B2195,"*consolidação*",C2195:D2195)</f>
        <v>0</v>
      </c>
      <c r="G2195" s="7"/>
      <c r="H2195" t="b">
        <f t="shared" si="211"/>
        <v>1</v>
      </c>
      <c r="I2195" t="str">
        <f t="shared" si="212"/>
        <v>00</v>
      </c>
    </row>
    <row r="2196" spans="1:9">
      <c r="A2196" t="str">
        <f t="shared" ref="A2196:A2226" si="213">TRIM(B2196)</f>
        <v>2.3.9.1.4.00.00 - (-) Ações em Tesouraria - Inter OFSS - Estado</v>
      </c>
      <c r="B2196" s="5" t="s">
        <v>2810</v>
      </c>
      <c r="C2196" s="6"/>
      <c r="D2196" s="1"/>
      <c r="E2196" s="1">
        <f>SUMIF(A2196:B2196,"*intra*",C2196:D2196)+SUMIF(A2196:B2196,"*inter*",C2196:D2196)</f>
        <v>0</v>
      </c>
      <c r="F2196" s="1">
        <f>SUMIF(A2196:B2196,"*consolidação*",C2196:D2196)</f>
        <v>0</v>
      </c>
      <c r="G2196" s="7"/>
      <c r="H2196" t="b">
        <f t="shared" si="211"/>
        <v>1</v>
      </c>
      <c r="I2196" t="str">
        <f t="shared" si="212"/>
        <v>00</v>
      </c>
    </row>
    <row r="2197" spans="1:9">
      <c r="A2197" t="str">
        <f t="shared" si="213"/>
        <v>2.3.9.1.5.00.00 - (-) Ações em Tesouraria - Inter OFSS - Município</v>
      </c>
      <c r="B2197" s="3" t="s">
        <v>2811</v>
      </c>
      <c r="C2197" s="4"/>
      <c r="D2197" s="1"/>
      <c r="E2197" s="1">
        <f>SUMIF(A2197:B2197,"*intra*",C2197:D2197)+SUMIF(A2197:B2197,"*inter*",C2197:D2197)</f>
        <v>0</v>
      </c>
      <c r="F2197" s="1">
        <f>SUMIF(A2197:B2197,"*consolidação*",C2197:D2197)</f>
        <v>0</v>
      </c>
      <c r="G2197" s="7"/>
      <c r="H2197" t="b">
        <f t="shared" si="211"/>
        <v>1</v>
      </c>
      <c r="I2197" t="str">
        <f t="shared" si="212"/>
        <v>00</v>
      </c>
    </row>
    <row r="2198" spans="1:9">
      <c r="A2198" t="str">
        <f t="shared" si="213"/>
        <v>2.3.9.2.0.00.00 - (-) Cotas em Tesouraria</v>
      </c>
      <c r="B2198" s="5" t="s">
        <v>2812</v>
      </c>
      <c r="C2198" s="6">
        <v>776884561.19000006</v>
      </c>
      <c r="D2198" s="1"/>
      <c r="E2198" s="1">
        <f>E2199+E2200+E2201+E2202+E2203</f>
        <v>0</v>
      </c>
      <c r="F2198" s="1">
        <f>F2199+F2200+F2201+F2202+F2203</f>
        <v>776884561.19000006</v>
      </c>
      <c r="G2198" s="7"/>
      <c r="H2198" t="b">
        <f t="shared" si="211"/>
        <v>1</v>
      </c>
      <c r="I2198" t="str">
        <f t="shared" si="212"/>
        <v>00</v>
      </c>
    </row>
    <row r="2199" spans="1:9">
      <c r="A2199" t="str">
        <f t="shared" si="213"/>
        <v>2.3.9.2.1.00.00 - (-) Cotas em Tesouraria - Consolidação</v>
      </c>
      <c r="B2199" s="3" t="s">
        <v>2813</v>
      </c>
      <c r="C2199" s="4">
        <v>776884561.19000006</v>
      </c>
      <c r="D2199" s="1"/>
      <c r="E2199" s="1">
        <f>SUMIF(A2199:B2199,"*intra*",C2199:D2199)+SUMIF(A2199:B2199,"*inter*",C2199:D2199)</f>
        <v>0</v>
      </c>
      <c r="F2199" s="1">
        <f>SUMIF(A2199:B2199,"*consolidação*",C2199:D2199)</f>
        <v>776884561.19000006</v>
      </c>
      <c r="G2199" s="7"/>
      <c r="H2199" t="b">
        <f t="shared" si="211"/>
        <v>1</v>
      </c>
      <c r="I2199" t="str">
        <f t="shared" si="212"/>
        <v>00</v>
      </c>
    </row>
    <row r="2200" spans="1:9">
      <c r="A2200" t="str">
        <f t="shared" si="213"/>
        <v>2.3.9.2.2.00.00 - (-) Cotas em Tesouraria - Intra OFSS</v>
      </c>
      <c r="B2200" s="5" t="s">
        <v>2814</v>
      </c>
      <c r="C2200" s="6"/>
      <c r="D2200" s="1"/>
      <c r="E2200" s="1">
        <f>SUMIF(A2200:B2200,"*intra*",C2200:D2200)+SUMIF(A2200:B2200,"*inter*",C2200:D2200)</f>
        <v>0</v>
      </c>
      <c r="F2200" s="1">
        <f>SUMIF(A2200:B2200,"*consolidação*",C2200:D2200)</f>
        <v>0</v>
      </c>
      <c r="G2200" s="7"/>
      <c r="H2200" t="b">
        <f t="shared" si="211"/>
        <v>1</v>
      </c>
      <c r="I2200" t="str">
        <f t="shared" si="212"/>
        <v>00</v>
      </c>
    </row>
    <row r="2201" spans="1:9">
      <c r="A2201" t="str">
        <f t="shared" si="213"/>
        <v>2.3.9.2.3.00.00 - (-) Cotas em Tesouraria - Inter OFSS - União</v>
      </c>
      <c r="B2201" s="3" t="s">
        <v>2815</v>
      </c>
      <c r="C2201" s="4"/>
      <c r="D2201" s="1"/>
      <c r="E2201" s="1">
        <f>SUMIF(A2201:B2201,"*intra*",C2201:D2201)+SUMIF(A2201:B2201,"*inter*",C2201:D2201)</f>
        <v>0</v>
      </c>
      <c r="F2201" s="1">
        <f>SUMIF(A2201:B2201,"*consolidação*",C2201:D2201)</f>
        <v>0</v>
      </c>
      <c r="G2201" s="7"/>
      <c r="H2201" t="b">
        <f t="shared" si="211"/>
        <v>1</v>
      </c>
      <c r="I2201" t="str">
        <f t="shared" si="212"/>
        <v>00</v>
      </c>
    </row>
    <row r="2202" spans="1:9">
      <c r="A2202" t="str">
        <f t="shared" si="213"/>
        <v>2.3.9.2.4.00.00 - (-) Cotas em Tesouraria - Inter OFSS - Estado</v>
      </c>
      <c r="B2202" s="5" t="s">
        <v>2816</v>
      </c>
      <c r="C2202" s="6"/>
      <c r="D2202" s="1"/>
      <c r="E2202" s="1">
        <f>SUMIF(A2202:B2202,"*intra*",C2202:D2202)+SUMIF(A2202:B2202,"*inter*",C2202:D2202)</f>
        <v>0</v>
      </c>
      <c r="F2202" s="1">
        <f>SUMIF(A2202:B2202,"*consolidação*",C2202:D2202)</f>
        <v>0</v>
      </c>
      <c r="G2202" s="7"/>
      <c r="H2202" t="b">
        <f t="shared" si="211"/>
        <v>1</v>
      </c>
      <c r="I2202" t="str">
        <f t="shared" si="212"/>
        <v>00</v>
      </c>
    </row>
    <row r="2203" spans="1:9">
      <c r="A2203" t="str">
        <f t="shared" si="213"/>
        <v>2.3.9.2.5.00.00 - (-) Cotas em Tesouraria - Inter OFSS - Município</v>
      </c>
      <c r="B2203" s="3" t="s">
        <v>2817</v>
      </c>
      <c r="C2203" s="4"/>
      <c r="D2203" s="1"/>
      <c r="E2203" s="1">
        <f>SUMIF(A2203:B2203,"*intra*",C2203:D2203)+SUMIF(A2203:B2203,"*inter*",C2203:D2203)</f>
        <v>0</v>
      </c>
      <c r="F2203" s="1">
        <f>SUMIF(A2203:B2203,"*consolidação*",C2203:D2203)</f>
        <v>0</v>
      </c>
      <c r="G2203" s="7"/>
      <c r="H2203" t="b">
        <f t="shared" si="211"/>
        <v>1</v>
      </c>
      <c r="I2203" t="str">
        <f t="shared" si="212"/>
        <v>00</v>
      </c>
    </row>
    <row r="2204" spans="1:9">
      <c r="A2204" t="str">
        <f t="shared" si="213"/>
        <v>Apuração do Saldo Patrimonial</v>
      </c>
      <c r="B2204" s="5" t="s">
        <v>696</v>
      </c>
      <c r="C2204" s="42"/>
      <c r="D2204" s="1"/>
      <c r="E2204" s="1">
        <f t="shared" ref="E2204:E2226" si="214">SUMIF(A2204:B2204,"*intra*",C2204:D2204)+SUMIF(A2204:B2204,"*inter*",C2204:D2204)</f>
        <v>0</v>
      </c>
      <c r="F2204" s="1">
        <f t="shared" ref="F2204:F2226" si="215">SUMIF(A2204:B2204,"*consolidação*",C2204:D2204)</f>
        <v>0</v>
      </c>
      <c r="G2204" s="7"/>
      <c r="H2204" t="b">
        <f t="shared" si="211"/>
        <v>1</v>
      </c>
      <c r="I2204" t="str">
        <f t="shared" si="212"/>
        <v xml:space="preserve">o </v>
      </c>
    </row>
    <row r="2205" spans="1:9">
      <c r="A2205" t="str">
        <f t="shared" si="213"/>
        <v>Apuração do Saldo Patrimonial</v>
      </c>
      <c r="B2205" s="3" t="s">
        <v>2818</v>
      </c>
      <c r="C2205" s="31"/>
      <c r="D2205" s="1"/>
      <c r="E2205" s="1">
        <f t="shared" si="214"/>
        <v>0</v>
      </c>
      <c r="F2205" s="1">
        <f t="shared" si="215"/>
        <v>0</v>
      </c>
      <c r="G2205" s="7"/>
      <c r="H2205" t="b">
        <f t="shared" si="211"/>
        <v>1</v>
      </c>
      <c r="I2205" t="str">
        <f t="shared" si="212"/>
        <v xml:space="preserve">o </v>
      </c>
    </row>
    <row r="2206" spans="1:9">
      <c r="A2206" t="str">
        <f t="shared" si="213"/>
        <v>Ativo Financeiro</v>
      </c>
      <c r="B2206" s="5" t="s">
        <v>2819</v>
      </c>
      <c r="C2206" s="6">
        <v>1340926777241.72</v>
      </c>
      <c r="D2206" s="1"/>
      <c r="E2206" s="1">
        <f t="shared" si="214"/>
        <v>0</v>
      </c>
      <c r="F2206" s="1">
        <f t="shared" si="215"/>
        <v>0</v>
      </c>
      <c r="G2206" s="7"/>
      <c r="H2206" t="b">
        <f t="shared" si="211"/>
        <v>1</v>
      </c>
      <c r="I2206" t="str">
        <f t="shared" si="212"/>
        <v>nc</v>
      </c>
    </row>
    <row r="2207" spans="1:9">
      <c r="A2207" t="str">
        <f t="shared" si="213"/>
        <v>Ativo Permanente</v>
      </c>
      <c r="B2207" s="3" t="s">
        <v>2820</v>
      </c>
      <c r="C2207" s="4">
        <v>3628775688646.6299</v>
      </c>
      <c r="D2207" s="1"/>
      <c r="E2207" s="1">
        <f t="shared" si="214"/>
        <v>0</v>
      </c>
      <c r="F2207" s="1">
        <f t="shared" si="215"/>
        <v>0</v>
      </c>
      <c r="G2207" s="7"/>
      <c r="H2207" t="b">
        <f t="shared" si="211"/>
        <v>1</v>
      </c>
      <c r="I2207" t="str">
        <f t="shared" si="212"/>
        <v>an</v>
      </c>
    </row>
    <row r="2208" spans="1:9">
      <c r="A2208" t="str">
        <f t="shared" si="213"/>
        <v>Passivo Financeiro</v>
      </c>
      <c r="B2208" s="5" t="s">
        <v>2821</v>
      </c>
      <c r="C2208" s="6">
        <v>7508257683444.1602</v>
      </c>
      <c r="D2208" s="1"/>
      <c r="E2208" s="1">
        <f t="shared" si="214"/>
        <v>0</v>
      </c>
      <c r="F2208" s="1">
        <f t="shared" si="215"/>
        <v>0</v>
      </c>
      <c r="G2208" s="7"/>
      <c r="H2208" t="b">
        <f t="shared" si="211"/>
        <v>1</v>
      </c>
      <c r="I2208" t="str">
        <f t="shared" si="212"/>
        <v>na</v>
      </c>
    </row>
    <row r="2209" spans="1:9">
      <c r="A2209" t="str">
        <f t="shared" si="213"/>
        <v>2.1.0.0.0.00.00 - Passivo Circulante - Financeiro</v>
      </c>
      <c r="B2209" s="43" t="s">
        <v>2822</v>
      </c>
      <c r="C2209" s="45">
        <v>1180438894267.79</v>
      </c>
      <c r="D2209" s="1"/>
      <c r="E2209" s="1">
        <f t="shared" si="214"/>
        <v>0</v>
      </c>
      <c r="F2209" s="1">
        <f t="shared" si="215"/>
        <v>0</v>
      </c>
      <c r="G2209" s="7"/>
      <c r="H2209" t="b">
        <f t="shared" si="211"/>
        <v>0</v>
      </c>
      <c r="I2209" t="str">
        <f t="shared" si="212"/>
        <v>00</v>
      </c>
    </row>
    <row r="2210" spans="1:9">
      <c r="A2210" t="str">
        <f t="shared" si="213"/>
        <v>2.2.0.0.0.00.00 - Passivo Não Circulante - Financeiro</v>
      </c>
      <c r="B2210" s="43" t="s">
        <v>2823</v>
      </c>
      <c r="C2210" s="45">
        <v>6200059372846.9697</v>
      </c>
      <c r="D2210" s="1"/>
      <c r="E2210" s="1">
        <f t="shared" si="214"/>
        <v>0</v>
      </c>
      <c r="F2210" s="1">
        <f t="shared" si="215"/>
        <v>0</v>
      </c>
      <c r="G2210" s="7"/>
      <c r="H2210" t="b">
        <f t="shared" si="211"/>
        <v>0</v>
      </c>
      <c r="I2210" t="str">
        <f t="shared" si="212"/>
        <v>00</v>
      </c>
    </row>
    <row r="2211" spans="1:9">
      <c r="A2211" t="str">
        <f t="shared" si="213"/>
        <v>6.3.1.1.0.00.00 - RP Não Processados a Liquidar</v>
      </c>
      <c r="B2211" s="43" t="s">
        <v>2824</v>
      </c>
      <c r="C2211" s="45">
        <v>49909122806.129997</v>
      </c>
      <c r="D2211" s="1"/>
      <c r="E2211" s="1">
        <f t="shared" si="214"/>
        <v>0</v>
      </c>
      <c r="F2211" s="1">
        <f t="shared" si="215"/>
        <v>0</v>
      </c>
      <c r="G2211" s="7"/>
      <c r="H2211" t="b">
        <f t="shared" si="211"/>
        <v>0</v>
      </c>
      <c r="I2211" t="str">
        <f t="shared" si="212"/>
        <v>00</v>
      </c>
    </row>
    <row r="2212" spans="1:9">
      <c r="A2212" t="str">
        <f t="shared" si="213"/>
        <v>6.3.1.7.1.00.00 - RP Não Processados a Liquidar- Inscrição no Exercício</v>
      </c>
      <c r="B2212" s="43" t="s">
        <v>2825</v>
      </c>
      <c r="C2212" s="45">
        <v>77850293523.270004</v>
      </c>
      <c r="D2212" s="1"/>
      <c r="E2212" s="1">
        <f t="shared" si="214"/>
        <v>0</v>
      </c>
      <c r="F2212" s="1">
        <f t="shared" si="215"/>
        <v>0</v>
      </c>
      <c r="G2212" s="7"/>
      <c r="H2212" t="b">
        <f t="shared" si="211"/>
        <v>0</v>
      </c>
      <c r="I2212" t="str">
        <f t="shared" si="212"/>
        <v>00</v>
      </c>
    </row>
    <row r="2213" spans="1:9">
      <c r="A2213" t="str">
        <f t="shared" si="213"/>
        <v>Passivo Permanente</v>
      </c>
      <c r="B2213" s="3" t="s">
        <v>2826</v>
      </c>
      <c r="C2213" s="4">
        <v>3789263571620.5698</v>
      </c>
      <c r="D2213" s="1"/>
      <c r="E2213" s="1">
        <f t="shared" si="214"/>
        <v>0</v>
      </c>
      <c r="F2213" s="1">
        <f t="shared" si="215"/>
        <v>0</v>
      </c>
      <c r="G2213" s="7"/>
      <c r="H2213" t="b">
        <f t="shared" si="211"/>
        <v>1</v>
      </c>
      <c r="I2213" t="str">
        <f t="shared" si="212"/>
        <v>rm</v>
      </c>
    </row>
    <row r="2214" spans="1:9">
      <c r="A2214" t="str">
        <f t="shared" si="213"/>
        <v>Saldo Patrimonial</v>
      </c>
      <c r="B2214" s="5" t="s">
        <v>2827</v>
      </c>
      <c r="C2214" s="6">
        <v>-6327818789176.3799</v>
      </c>
      <c r="D2214" s="1"/>
      <c r="E2214" s="1">
        <f t="shared" si="214"/>
        <v>0</v>
      </c>
      <c r="F2214" s="1">
        <f t="shared" si="215"/>
        <v>0</v>
      </c>
      <c r="G2214" s="7"/>
      <c r="H2214" t="b">
        <f t="shared" si="211"/>
        <v>1</v>
      </c>
      <c r="I2214" t="str">
        <f t="shared" si="212"/>
        <v>im</v>
      </c>
    </row>
    <row r="2215" spans="1:9">
      <c r="A2215" t="str">
        <f t="shared" si="213"/>
        <v>Contas de Compensação</v>
      </c>
      <c r="B2215" s="3" t="s">
        <v>2828</v>
      </c>
      <c r="C2215" s="31"/>
      <c r="D2215" s="1"/>
      <c r="E2215" s="1">
        <f t="shared" si="214"/>
        <v>0</v>
      </c>
      <c r="F2215" s="1">
        <f t="shared" si="215"/>
        <v>0</v>
      </c>
      <c r="G2215" s="7"/>
      <c r="H2215" t="b">
        <f t="shared" si="211"/>
        <v>1</v>
      </c>
      <c r="I2215" t="str">
        <f t="shared" si="212"/>
        <v>Co</v>
      </c>
    </row>
    <row r="2216" spans="1:9">
      <c r="A2216" t="str">
        <f t="shared" si="213"/>
        <v>Contas de Compensação</v>
      </c>
      <c r="B2216" s="5" t="s">
        <v>2829</v>
      </c>
      <c r="C2216" s="42"/>
      <c r="D2216" s="1"/>
      <c r="E2216" s="1">
        <f t="shared" si="214"/>
        <v>0</v>
      </c>
      <c r="F2216" s="1">
        <f t="shared" si="215"/>
        <v>0</v>
      </c>
      <c r="G2216" s="7"/>
      <c r="H2216" t="b">
        <f t="shared" si="211"/>
        <v>1</v>
      </c>
      <c r="I2216" t="str">
        <f t="shared" si="212"/>
        <v>Co</v>
      </c>
    </row>
    <row r="2217" spans="1:9">
      <c r="A2217" t="str">
        <f t="shared" si="213"/>
        <v>8.1.1.0.0.00.00 - Execução dos Atos Potenciais Ativos</v>
      </c>
      <c r="B2217" s="3" t="s">
        <v>2830</v>
      </c>
      <c r="C2217" s="4">
        <v>684165852725.58997</v>
      </c>
      <c r="D2217" s="1"/>
      <c r="E2217" s="1">
        <f t="shared" si="214"/>
        <v>0</v>
      </c>
      <c r="F2217" s="1">
        <f t="shared" si="215"/>
        <v>0</v>
      </c>
      <c r="G2217" s="7"/>
      <c r="H2217" t="b">
        <f t="shared" si="211"/>
        <v>0</v>
      </c>
      <c r="I2217" t="str">
        <f t="shared" si="212"/>
        <v>00</v>
      </c>
    </row>
    <row r="2218" spans="1:9">
      <c r="A2218" t="str">
        <f t="shared" si="213"/>
        <v>8.1.1.1.0.00.00 - Execução de Garantias e Contragarantias Recebidas</v>
      </c>
      <c r="B2218" s="5" t="s">
        <v>2831</v>
      </c>
      <c r="C2218" s="6">
        <v>319975243688.92999</v>
      </c>
      <c r="D2218" s="1"/>
      <c r="E2218" s="1">
        <f t="shared" si="214"/>
        <v>0</v>
      </c>
      <c r="F2218" s="1">
        <f t="shared" si="215"/>
        <v>0</v>
      </c>
      <c r="G2218" s="7"/>
      <c r="H2218" t="b">
        <f t="shared" si="211"/>
        <v>0</v>
      </c>
      <c r="I2218" t="str">
        <f t="shared" si="212"/>
        <v>00</v>
      </c>
    </row>
    <row r="2219" spans="1:9" ht="25.5">
      <c r="A2219" t="str">
        <f t="shared" si="213"/>
        <v>8.1.1.2.0.00.00 - Execução de Direitos Conveniados e Outros 
 Instrumentos Congêneres</v>
      </c>
      <c r="B2219" s="3" t="s">
        <v>5684</v>
      </c>
      <c r="C2219" s="4">
        <v>195263292818.85999</v>
      </c>
      <c r="D2219" s="1"/>
      <c r="E2219" s="1">
        <f t="shared" si="214"/>
        <v>0</v>
      </c>
      <c r="F2219" s="1">
        <f t="shared" si="215"/>
        <v>0</v>
      </c>
      <c r="G2219" s="7"/>
      <c r="H2219" t="b">
        <f t="shared" si="211"/>
        <v>0</v>
      </c>
      <c r="I2219" t="str">
        <f t="shared" si="212"/>
        <v>00</v>
      </c>
    </row>
    <row r="2220" spans="1:9">
      <c r="A2220" t="str">
        <f t="shared" si="213"/>
        <v>8.1.1.3.0.00.00 - Execução de Direitos Contratuais</v>
      </c>
      <c r="B2220" s="5" t="s">
        <v>2832</v>
      </c>
      <c r="C2220" s="6">
        <v>168927316217.79999</v>
      </c>
      <c r="D2220" s="1"/>
      <c r="E2220" s="1">
        <f t="shared" si="214"/>
        <v>0</v>
      </c>
      <c r="F2220" s="1">
        <f t="shared" si="215"/>
        <v>0</v>
      </c>
      <c r="G2220" s="7"/>
      <c r="H2220" t="b">
        <f t="shared" si="211"/>
        <v>0</v>
      </c>
      <c r="I2220" t="str">
        <f t="shared" si="212"/>
        <v>00</v>
      </c>
    </row>
    <row r="2221" spans="1:9">
      <c r="A2221" t="str">
        <f t="shared" si="213"/>
        <v>8.1.1.9.0.00.00 - Execução de Outros Atos Potenciais Ativos</v>
      </c>
      <c r="B2221" s="3" t="s">
        <v>2833</v>
      </c>
      <c r="C2221" s="4"/>
      <c r="D2221" s="1"/>
      <c r="E2221" s="1">
        <f t="shared" si="214"/>
        <v>0</v>
      </c>
      <c r="F2221" s="1">
        <f t="shared" si="215"/>
        <v>0</v>
      </c>
      <c r="G2221" s="7"/>
      <c r="H2221" t="b">
        <f t="shared" si="211"/>
        <v>1</v>
      </c>
      <c r="I2221" t="str">
        <f t="shared" si="212"/>
        <v>00</v>
      </c>
    </row>
    <row r="2222" spans="1:9">
      <c r="A2222" t="str">
        <f t="shared" si="213"/>
        <v>8.1.2.0.0.00.00 - Execução dos Atos Potenciais Passivos</v>
      </c>
      <c r="B2222" s="5" t="s">
        <v>2834</v>
      </c>
      <c r="C2222" s="6">
        <v>1026778558239.03</v>
      </c>
      <c r="D2222" s="1"/>
      <c r="E2222" s="1">
        <f t="shared" si="214"/>
        <v>0</v>
      </c>
      <c r="F2222" s="1">
        <f t="shared" si="215"/>
        <v>0</v>
      </c>
      <c r="G2222" s="7"/>
      <c r="H2222" t="b">
        <f t="shared" si="211"/>
        <v>0</v>
      </c>
      <c r="I2222" t="str">
        <f t="shared" si="212"/>
        <v>00</v>
      </c>
    </row>
    <row r="2223" spans="1:9">
      <c r="A2223" t="str">
        <f t="shared" si="213"/>
        <v>8.1.2.1.0.00.00 - Execução de Garantias e Contragarantias Concedidas</v>
      </c>
      <c r="B2223" s="3" t="s">
        <v>2835</v>
      </c>
      <c r="C2223" s="4">
        <v>301016541549.33002</v>
      </c>
      <c r="D2223" s="1"/>
      <c r="E2223" s="1">
        <f t="shared" si="214"/>
        <v>0</v>
      </c>
      <c r="F2223" s="1">
        <f t="shared" si="215"/>
        <v>0</v>
      </c>
      <c r="G2223" s="7"/>
      <c r="H2223" t="b">
        <f t="shared" si="211"/>
        <v>0</v>
      </c>
      <c r="I2223" t="str">
        <f t="shared" si="212"/>
        <v>00</v>
      </c>
    </row>
    <row r="2224" spans="1:9" ht="25.5">
      <c r="A2224" t="str">
        <f t="shared" si="213"/>
        <v>8.1.2.2.0.00.00 - Execução de Obrigações Conveniadas e Outros 
 Instrumentos Congêneres</v>
      </c>
      <c r="B2224" s="5" t="s">
        <v>5685</v>
      </c>
      <c r="C2224" s="6">
        <v>424970260616.21997</v>
      </c>
      <c r="D2224" s="1"/>
      <c r="E2224" s="1">
        <f t="shared" si="214"/>
        <v>0</v>
      </c>
      <c r="F2224" s="1">
        <f t="shared" si="215"/>
        <v>0</v>
      </c>
      <c r="G2224" s="7"/>
      <c r="H2224" t="b">
        <f t="shared" si="211"/>
        <v>0</v>
      </c>
      <c r="I2224" t="str">
        <f t="shared" si="212"/>
        <v>00</v>
      </c>
    </row>
    <row r="2225" spans="1:9">
      <c r="A2225" t="str">
        <f t="shared" si="213"/>
        <v>8.1.2.3.0.00.00 - Execução de Obrigações Contratuais</v>
      </c>
      <c r="B2225" s="3" t="s">
        <v>2836</v>
      </c>
      <c r="C2225" s="4">
        <v>275167374745.08002</v>
      </c>
      <c r="D2225" s="1"/>
      <c r="E2225" s="1">
        <f t="shared" si="214"/>
        <v>0</v>
      </c>
      <c r="F2225" s="1">
        <f t="shared" si="215"/>
        <v>0</v>
      </c>
      <c r="G2225" s="7"/>
      <c r="H2225" t="b">
        <f t="shared" si="211"/>
        <v>0</v>
      </c>
      <c r="I2225" t="str">
        <f t="shared" si="212"/>
        <v>00</v>
      </c>
    </row>
    <row r="2226" spans="1:9">
      <c r="A2226" t="str">
        <f t="shared" si="213"/>
        <v>8.1.2.9.0.00.00 - Execução de Outros Atos Potenciais Passivos</v>
      </c>
      <c r="B2226" s="5" t="s">
        <v>2837</v>
      </c>
      <c r="C2226" s="6">
        <v>25624381328.400002</v>
      </c>
      <c r="D2226" s="1"/>
      <c r="E2226" s="1">
        <f t="shared" si="214"/>
        <v>0</v>
      </c>
      <c r="F2226" s="1">
        <f t="shared" si="215"/>
        <v>0</v>
      </c>
      <c r="G2226" s="7"/>
      <c r="H2226" t="b">
        <f t="shared" si="211"/>
        <v>0</v>
      </c>
      <c r="I2226" t="str">
        <f t="shared" si="212"/>
        <v>00</v>
      </c>
    </row>
    <row r="2230" spans="1:9">
      <c r="B2230" s="87" t="s">
        <v>706</v>
      </c>
      <c r="C2230" s="87"/>
    </row>
    <row r="2231" spans="1:9">
      <c r="A2231" s="2"/>
      <c r="B2231" s="2" t="s">
        <v>31</v>
      </c>
      <c r="C2231" s="2" t="s">
        <v>30</v>
      </c>
      <c r="E2231" s="2" t="s">
        <v>32</v>
      </c>
      <c r="F2231" s="2" t="s">
        <v>33</v>
      </c>
      <c r="H2231" s="2" t="s">
        <v>34</v>
      </c>
    </row>
    <row r="2232" spans="1:9">
      <c r="A2232" t="str">
        <f>TRIM(B2232)</f>
        <v>3.0.0.0.0.00.00 - Variação Patrimonial Diminutiva</v>
      </c>
      <c r="B2232" s="3" t="s">
        <v>2838</v>
      </c>
      <c r="C2232" s="4">
        <v>1056224422706.12</v>
      </c>
      <c r="E2232" s="1">
        <f>E2233+E2415+E2465+E2553+E2328+E2278+E2513+E2350+E2534</f>
        <v>176551692316.42004</v>
      </c>
      <c r="F2232" s="1">
        <f>F2233+F2415+F2465+F2553+F2328+F2278+F2513+F2350+F2534</f>
        <v>879672730389.69995</v>
      </c>
      <c r="H2232" t="b">
        <f>IF(I2232="00",C2232=E2232+F2232,TRUE)</f>
        <v>1</v>
      </c>
      <c r="I2232" t="str">
        <f t="shared" ref="I2232:I2297" si="216">MID(A2232,11,2)</f>
        <v>00</v>
      </c>
    </row>
    <row r="2233" spans="1:9">
      <c r="A2233" t="str">
        <f t="shared" ref="A2233:A2296" si="217">TRIM(B2233)</f>
        <v>3.1.0.0.0.00.00 - Pessoal e Encargos</v>
      </c>
      <c r="B2233" s="5" t="s">
        <v>2839</v>
      </c>
      <c r="C2233" s="6">
        <v>260523986568.67999</v>
      </c>
      <c r="E2233" s="1">
        <f>E2234+E2264+E2241+E2271</f>
        <v>29712513813.840004</v>
      </c>
      <c r="F2233" s="1">
        <f>F2234+F2264+F2241+F2271</f>
        <v>230811472754.84</v>
      </c>
      <c r="H2233" t="b">
        <f t="shared" ref="H2233:H2298" si="218">IF(I2233="00",C2233=E2233+F2233,TRUE)</f>
        <v>1</v>
      </c>
      <c r="I2233" t="str">
        <f t="shared" si="216"/>
        <v>00</v>
      </c>
    </row>
    <row r="2234" spans="1:9">
      <c r="A2234" t="str">
        <f t="shared" si="217"/>
        <v>3.1.1.0.0.00.00 - Remuneração a Pessoal</v>
      </c>
      <c r="B2234" s="3" t="s">
        <v>2840</v>
      </c>
      <c r="C2234" s="4">
        <v>209719333764.87</v>
      </c>
      <c r="E2234" s="1">
        <f>E2235+E2237+E2239</f>
        <v>0</v>
      </c>
      <c r="F2234" s="1">
        <f>F2235+F2237+F2239</f>
        <v>209719333764.87003</v>
      </c>
      <c r="H2234" t="b">
        <f t="shared" si="218"/>
        <v>1</v>
      </c>
      <c r="I2234" t="str">
        <f t="shared" si="216"/>
        <v>00</v>
      </c>
    </row>
    <row r="2235" spans="1:9" ht="25.5">
      <c r="A2235" t="str">
        <f t="shared" si="217"/>
        <v>3.1.1.1.0.00.00 - Remuneração a Pessoal Ativo Civil – Abrangidos pelo 
 RPPS</v>
      </c>
      <c r="B2235" s="5" t="s">
        <v>2841</v>
      </c>
      <c r="C2235" s="6">
        <v>127431180933.95</v>
      </c>
      <c r="E2235" s="1">
        <f>E2236</f>
        <v>0</v>
      </c>
      <c r="F2235" s="1">
        <f>F2236</f>
        <v>127431180933.95</v>
      </c>
      <c r="H2235" t="b">
        <f t="shared" si="218"/>
        <v>1</v>
      </c>
      <c r="I2235" t="str">
        <f t="shared" si="216"/>
        <v>00</v>
      </c>
    </row>
    <row r="2236" spans="1:9" ht="25.5">
      <c r="A2236" t="str">
        <f t="shared" si="217"/>
        <v>3.1.1.1.1.00.00 - Remuneração a Pessoal Ativo Civil – Abrangidos 
 pelo RPPS - Consolidação</v>
      </c>
      <c r="B2236" s="3" t="s">
        <v>2842</v>
      </c>
      <c r="C2236" s="4">
        <v>127431180933.95</v>
      </c>
      <c r="E2236" s="1">
        <f t="shared" ref="E2236:E2298" si="219">SUMIF(A2236:B2236,"*intra*",C2236:D2236)+SUMIF(A2236:B2236,"*inter*",C2236:D2236)</f>
        <v>0</v>
      </c>
      <c r="F2236" s="1">
        <f t="shared" ref="F2236:F2298" si="220">SUMIF(A2236:B2236,"*consolidação*",C2236:D2236)</f>
        <v>127431180933.95</v>
      </c>
      <c r="H2236" t="b">
        <f t="shared" si="218"/>
        <v>1</v>
      </c>
      <c r="I2236" t="str">
        <f t="shared" si="216"/>
        <v>00</v>
      </c>
    </row>
    <row r="2237" spans="1:9" ht="25.5">
      <c r="A2237" t="str">
        <f t="shared" si="217"/>
        <v>3.1.1.2.0.00.00 - Remuneração a Pessoal Ativo Civil - Abrangidos pelo 
 RGPS</v>
      </c>
      <c r="B2237" s="5" t="s">
        <v>2843</v>
      </c>
      <c r="C2237" s="6">
        <v>81828729622.190002</v>
      </c>
      <c r="E2237" s="1">
        <f>E2238</f>
        <v>0</v>
      </c>
      <c r="F2237" s="1">
        <f>F2238</f>
        <v>81828729622.190002</v>
      </c>
      <c r="H2237" t="b">
        <f t="shared" si="218"/>
        <v>1</v>
      </c>
      <c r="I2237" t="str">
        <f t="shared" si="216"/>
        <v>00</v>
      </c>
    </row>
    <row r="2238" spans="1:9" ht="25.5">
      <c r="A2238" t="str">
        <f t="shared" si="217"/>
        <v>3.1.1.2.1.00.00 - Remuneração a Pessoal Ativo Civil - Abrangidos 
 pelo RGPS - Consolidação</v>
      </c>
      <c r="B2238" s="3" t="s">
        <v>2844</v>
      </c>
      <c r="C2238" s="4">
        <v>81828729622.190002</v>
      </c>
      <c r="E2238" s="1">
        <f t="shared" si="219"/>
        <v>0</v>
      </c>
      <c r="F2238" s="1">
        <f t="shared" si="220"/>
        <v>81828729622.190002</v>
      </c>
      <c r="H2238" t="b">
        <f t="shared" si="218"/>
        <v>1</v>
      </c>
      <c r="I2238" t="str">
        <f t="shared" si="216"/>
        <v>00</v>
      </c>
    </row>
    <row r="2239" spans="1:9" ht="25.5">
      <c r="A2239" t="str">
        <f t="shared" si="217"/>
        <v>3.1.1.3.0.00.00 - Remuneração a Pessoal Ativo Militar - Abrangidos 
 pelo RPPS</v>
      </c>
      <c r="B2239" s="5" t="s">
        <v>2845</v>
      </c>
      <c r="C2239" s="6">
        <v>459423208.73000002</v>
      </c>
      <c r="E2239" s="1">
        <f>E2240</f>
        <v>0</v>
      </c>
      <c r="F2239" s="1">
        <f>F2240</f>
        <v>459423208.73000002</v>
      </c>
      <c r="H2239" t="b">
        <f t="shared" si="218"/>
        <v>1</v>
      </c>
      <c r="I2239" t="str">
        <f t="shared" si="216"/>
        <v>00</v>
      </c>
    </row>
    <row r="2240" spans="1:9" ht="25.5">
      <c r="A2240" t="str">
        <f t="shared" si="217"/>
        <v>3.1.1.3.1.00.00 - Remuneração a Pessoal Ativo Militar - Abrangidos 
 pelo RPPS - Consolidação</v>
      </c>
      <c r="B2240" s="3" t="s">
        <v>2846</v>
      </c>
      <c r="C2240" s="4">
        <v>459423208.73000002</v>
      </c>
      <c r="E2240" s="1">
        <f t="shared" si="219"/>
        <v>0</v>
      </c>
      <c r="F2240" s="1">
        <f t="shared" si="220"/>
        <v>459423208.73000002</v>
      </c>
      <c r="H2240" t="b">
        <f t="shared" si="218"/>
        <v>1</v>
      </c>
      <c r="I2240" t="str">
        <f t="shared" si="216"/>
        <v>00</v>
      </c>
    </row>
    <row r="2241" spans="1:9">
      <c r="A2241" t="str">
        <f t="shared" si="217"/>
        <v>3.1.2.0.0.00.00 - Encargos Patronais</v>
      </c>
      <c r="B2241" s="5" t="s">
        <v>2847</v>
      </c>
      <c r="C2241" s="6">
        <v>41562993593.449997</v>
      </c>
      <c r="E2241">
        <f>E2242+E2258+E2254+E2256+E2248+E2252</f>
        <v>29712513813.840004</v>
      </c>
      <c r="F2241">
        <f>F2242+F2258+F2254+F2256+F2248+F2252</f>
        <v>11850479779.609999</v>
      </c>
      <c r="H2241" t="b">
        <f t="shared" si="218"/>
        <v>1</v>
      </c>
      <c r="I2241" t="str">
        <f t="shared" si="216"/>
        <v>00</v>
      </c>
    </row>
    <row r="2242" spans="1:9">
      <c r="A2242" t="str">
        <f t="shared" si="217"/>
        <v>3.1.2.1.0.00.00 - Encargos Patronais - RPPS</v>
      </c>
      <c r="B2242" s="3" t="s">
        <v>2848</v>
      </c>
      <c r="C2242" s="4">
        <v>22196972143.360001</v>
      </c>
      <c r="E2242" s="1">
        <f>E2244+E2243+E2246+E2245+E2247</f>
        <v>19087963533.43</v>
      </c>
      <c r="F2242" s="1">
        <f>F2244+F2243+F2246+F2245+F2247</f>
        <v>3109008609.9299998</v>
      </c>
      <c r="H2242" t="b">
        <f t="shared" si="218"/>
        <v>1</v>
      </c>
      <c r="I2242" t="str">
        <f t="shared" si="216"/>
        <v>00</v>
      </c>
    </row>
    <row r="2243" spans="1:9">
      <c r="A2243" t="str">
        <f t="shared" si="217"/>
        <v>3.1.2.1.1.00.00 - Encargos Patronais - RPPS - Consolidação</v>
      </c>
      <c r="B2243" s="5" t="s">
        <v>2849</v>
      </c>
      <c r="C2243" s="6">
        <v>3109008609.9299998</v>
      </c>
      <c r="E2243" s="1">
        <f t="shared" si="219"/>
        <v>0</v>
      </c>
      <c r="F2243" s="1">
        <f t="shared" si="220"/>
        <v>3109008609.9299998</v>
      </c>
      <c r="H2243" t="b">
        <f t="shared" si="218"/>
        <v>1</v>
      </c>
      <c r="I2243" t="str">
        <f t="shared" si="216"/>
        <v>00</v>
      </c>
    </row>
    <row r="2244" spans="1:9">
      <c r="A2244" t="str">
        <f t="shared" si="217"/>
        <v>3.1.2.1.2.00.00 - Encargos Patronais - RPPS - Intra OFSS</v>
      </c>
      <c r="B2244" s="3" t="s">
        <v>2850</v>
      </c>
      <c r="C2244" s="4">
        <v>18429199195.459999</v>
      </c>
      <c r="E2244" s="1">
        <f t="shared" si="219"/>
        <v>18429199195.459999</v>
      </c>
      <c r="F2244" s="1">
        <f t="shared" si="220"/>
        <v>0</v>
      </c>
      <c r="H2244" t="b">
        <f t="shared" si="218"/>
        <v>1</v>
      </c>
      <c r="I2244" t="str">
        <f t="shared" si="216"/>
        <v>00</v>
      </c>
    </row>
    <row r="2245" spans="1:9">
      <c r="A2245" t="str">
        <f t="shared" si="217"/>
        <v>3.1.2.1.3.00.00 - Encargos Patronais - RPPS - Inter OFSS - União</v>
      </c>
      <c r="B2245" s="5" t="s">
        <v>2851</v>
      </c>
      <c r="C2245" s="6">
        <v>326490919.61000001</v>
      </c>
      <c r="E2245" s="1">
        <f t="shared" si="219"/>
        <v>326490919.61000001</v>
      </c>
      <c r="F2245" s="1">
        <f t="shared" si="220"/>
        <v>0</v>
      </c>
      <c r="H2245" t="b">
        <f t="shared" si="218"/>
        <v>1</v>
      </c>
      <c r="I2245" t="str">
        <f t="shared" si="216"/>
        <v>00</v>
      </c>
    </row>
    <row r="2246" spans="1:9">
      <c r="A2246" t="str">
        <f t="shared" si="217"/>
        <v>3.1.2.1.4.00.00 - Encargos Patronais - RPPS - Inter OFSS - Estado</v>
      </c>
      <c r="B2246" s="3" t="s">
        <v>2852</v>
      </c>
      <c r="C2246" s="4">
        <v>22411617.460000001</v>
      </c>
      <c r="E2246" s="1">
        <f t="shared" si="219"/>
        <v>22411617.460000001</v>
      </c>
      <c r="F2246" s="1">
        <f t="shared" si="220"/>
        <v>0</v>
      </c>
      <c r="H2246" t="b">
        <f t="shared" si="218"/>
        <v>1</v>
      </c>
      <c r="I2246" t="str">
        <f t="shared" si="216"/>
        <v>00</v>
      </c>
    </row>
    <row r="2247" spans="1:9">
      <c r="A2247" t="str">
        <f t="shared" si="217"/>
        <v>3.1.2.1.5.00.00 - Encargos Patronais - RPPS - Inter OFSS - Município</v>
      </c>
      <c r="B2247" s="5" t="s">
        <v>2853</v>
      </c>
      <c r="C2247" s="6">
        <v>309861800.89999998</v>
      </c>
      <c r="E2247" s="1">
        <f t="shared" si="219"/>
        <v>309861800.89999998</v>
      </c>
      <c r="F2247" s="1">
        <f t="shared" si="220"/>
        <v>0</v>
      </c>
      <c r="H2247" t="b">
        <f t="shared" si="218"/>
        <v>1</v>
      </c>
      <c r="I2247" t="str">
        <f t="shared" si="216"/>
        <v>00</v>
      </c>
    </row>
    <row r="2248" spans="1:9">
      <c r="A2248" t="str">
        <f t="shared" si="217"/>
        <v>3.1.2.2.0.00.00 - Encargos Patronais - RGPS</v>
      </c>
      <c r="B2248" s="3" t="s">
        <v>2854</v>
      </c>
      <c r="C2248" s="4">
        <v>16457876331.15</v>
      </c>
      <c r="E2248" s="1">
        <f>E2249+E2250+E2251</f>
        <v>10076351476.640001</v>
      </c>
      <c r="F2248" s="1">
        <f>F2249+F2250+F2251</f>
        <v>6381524854.5100002</v>
      </c>
      <c r="H2248" t="b">
        <f t="shared" si="218"/>
        <v>1</v>
      </c>
      <c r="I2248" t="str">
        <f t="shared" si="216"/>
        <v>00</v>
      </c>
    </row>
    <row r="2249" spans="1:9">
      <c r="A2249" t="str">
        <f t="shared" si="217"/>
        <v>3.1.2.2.1.00.00 - Encargos Patronais - RGPS - Consolidação</v>
      </c>
      <c r="B2249" s="5" t="s">
        <v>2855</v>
      </c>
      <c r="C2249" s="6">
        <v>6381524854.5100002</v>
      </c>
      <c r="E2249" s="1">
        <f t="shared" si="219"/>
        <v>0</v>
      </c>
      <c r="F2249" s="1">
        <f t="shared" si="220"/>
        <v>6381524854.5100002</v>
      </c>
      <c r="H2249" t="b">
        <f t="shared" si="218"/>
        <v>1</v>
      </c>
      <c r="I2249" t="str">
        <f t="shared" si="216"/>
        <v>00</v>
      </c>
    </row>
    <row r="2250" spans="1:9">
      <c r="A2250" t="str">
        <f t="shared" si="217"/>
        <v>3.1.2.2.2.00.00 - Encargos Patronais - RGPS - Intra OFSS</v>
      </c>
      <c r="B2250" s="3" t="s">
        <v>2856</v>
      </c>
      <c r="C2250" s="4">
        <v>186240812.03</v>
      </c>
      <c r="E2250" s="1">
        <f t="shared" si="219"/>
        <v>186240812.03</v>
      </c>
      <c r="F2250" s="1">
        <f t="shared" si="220"/>
        <v>0</v>
      </c>
      <c r="H2250" t="b">
        <f t="shared" si="218"/>
        <v>1</v>
      </c>
      <c r="I2250" t="str">
        <f t="shared" si="216"/>
        <v>00</v>
      </c>
    </row>
    <row r="2251" spans="1:9">
      <c r="A2251" t="str">
        <f t="shared" si="217"/>
        <v>3.1.2.2.3.00.00 - Encargos Patronais - RGPS - Inter OFSS - União</v>
      </c>
      <c r="B2251" s="5" t="s">
        <v>2857</v>
      </c>
      <c r="C2251" s="6">
        <v>9890110664.6100006</v>
      </c>
      <c r="E2251" s="1">
        <f t="shared" si="219"/>
        <v>9890110664.6100006</v>
      </c>
      <c r="F2251" s="1">
        <f t="shared" si="220"/>
        <v>0</v>
      </c>
      <c r="H2251" t="b">
        <f t="shared" si="218"/>
        <v>1</v>
      </c>
      <c r="I2251" t="str">
        <f t="shared" si="216"/>
        <v>00</v>
      </c>
    </row>
    <row r="2252" spans="1:9">
      <c r="A2252" t="str">
        <f t="shared" si="217"/>
        <v>3.1.2.3.0.00.00 - Encargos Patronais - FGTS</v>
      </c>
      <c r="B2252" s="3" t="s">
        <v>2858</v>
      </c>
      <c r="C2252" s="4">
        <v>1222606355.74</v>
      </c>
      <c r="E2252" s="1">
        <f>E2253</f>
        <v>0</v>
      </c>
      <c r="F2252" s="1">
        <f>F2253</f>
        <v>1222606355.74</v>
      </c>
      <c r="H2252" t="b">
        <f t="shared" si="218"/>
        <v>1</v>
      </c>
      <c r="I2252" t="str">
        <f t="shared" si="216"/>
        <v>00</v>
      </c>
    </row>
    <row r="2253" spans="1:9">
      <c r="A2253" t="str">
        <f t="shared" si="217"/>
        <v>3.1.2.3.1.00.00 - Encargos Patronais - FGTS - Consolidação</v>
      </c>
      <c r="B2253" s="5" t="s">
        <v>2859</v>
      </c>
      <c r="C2253" s="6">
        <v>1222606355.74</v>
      </c>
      <c r="E2253" s="1">
        <f t="shared" si="219"/>
        <v>0</v>
      </c>
      <c r="F2253" s="1">
        <f t="shared" si="220"/>
        <v>1222606355.74</v>
      </c>
      <c r="H2253" t="b">
        <f t="shared" si="218"/>
        <v>1</v>
      </c>
      <c r="I2253" t="str">
        <f t="shared" si="216"/>
        <v>00</v>
      </c>
    </row>
    <row r="2254" spans="1:9">
      <c r="A2254" t="str">
        <f t="shared" si="217"/>
        <v>3.1.2.4.0.00.00 - Contribuições Sociais Gerais</v>
      </c>
      <c r="B2254" s="3" t="s">
        <v>2860</v>
      </c>
      <c r="C2254" s="4">
        <v>247940293.43000001</v>
      </c>
      <c r="E2254" s="1">
        <f>E2255</f>
        <v>0</v>
      </c>
      <c r="F2254" s="1">
        <f>F2255</f>
        <v>247940293.43000001</v>
      </c>
      <c r="H2254" t="b">
        <f t="shared" si="218"/>
        <v>1</v>
      </c>
      <c r="I2254" t="str">
        <f t="shared" si="216"/>
        <v>00</v>
      </c>
    </row>
    <row r="2255" spans="1:9">
      <c r="A2255" t="str">
        <f t="shared" si="217"/>
        <v>3.1.2.4.1.00.00 - Contribuições Sociais Gerais - Consolidação</v>
      </c>
      <c r="B2255" s="5" t="s">
        <v>2861</v>
      </c>
      <c r="C2255" s="6">
        <v>247940293.43000001</v>
      </c>
      <c r="E2255" s="1">
        <f t="shared" si="219"/>
        <v>0</v>
      </c>
      <c r="F2255" s="1">
        <f t="shared" si="220"/>
        <v>247940293.43000001</v>
      </c>
      <c r="H2255" t="b">
        <f t="shared" si="218"/>
        <v>1</v>
      </c>
      <c r="I2255" t="str">
        <f t="shared" si="216"/>
        <v>00</v>
      </c>
    </row>
    <row r="2256" spans="1:9">
      <c r="A2256" t="str">
        <f t="shared" si="217"/>
        <v>3.1.2.5.0.00.00 - Contribuições a Entidades Fechadas de Previdência</v>
      </c>
      <c r="B2256" s="3" t="s">
        <v>2862</v>
      </c>
      <c r="C2256" s="4">
        <v>75185933.719999999</v>
      </c>
      <c r="E2256" s="1">
        <f>E2257</f>
        <v>0</v>
      </c>
      <c r="F2256" s="1">
        <f>F2257</f>
        <v>75185933.719999999</v>
      </c>
      <c r="H2256" t="b">
        <f t="shared" si="218"/>
        <v>1</v>
      </c>
      <c r="I2256" t="str">
        <f t="shared" si="216"/>
        <v>00</v>
      </c>
    </row>
    <row r="2257" spans="1:9" ht="25.5">
      <c r="A2257" t="str">
        <f t="shared" si="217"/>
        <v>3.1.2.5.1.00.00 - Contribuições a Entidades Fechadas de Previdência 
 - Consolidação</v>
      </c>
      <c r="B2257" s="5" t="s">
        <v>2863</v>
      </c>
      <c r="C2257" s="6">
        <v>75185933.719999999</v>
      </c>
      <c r="E2257" s="1">
        <f t="shared" si="219"/>
        <v>0</v>
      </c>
      <c r="F2257" s="1">
        <f t="shared" si="220"/>
        <v>75185933.719999999</v>
      </c>
      <c r="H2257" t="b">
        <f t="shared" si="218"/>
        <v>1</v>
      </c>
      <c r="I2257" t="str">
        <f t="shared" si="216"/>
        <v>00</v>
      </c>
    </row>
    <row r="2258" spans="1:9">
      <c r="A2258" t="str">
        <f t="shared" si="217"/>
        <v>3.1.2.9.0.00.00 - Outros Encargos Patronais</v>
      </c>
      <c r="B2258" s="3" t="s">
        <v>2864</v>
      </c>
      <c r="C2258" s="4">
        <v>1362412536.05</v>
      </c>
      <c r="E2258" s="1">
        <f>E2259+E2262+E2261+E2263+E2260</f>
        <v>548198803.76999998</v>
      </c>
      <c r="F2258" s="1">
        <f>F2259+F2262+F2261+F2263+F2260</f>
        <v>814213732.27999997</v>
      </c>
      <c r="H2258" t="b">
        <f t="shared" si="218"/>
        <v>1</v>
      </c>
      <c r="I2258" t="str">
        <f t="shared" si="216"/>
        <v>00</v>
      </c>
    </row>
    <row r="2259" spans="1:9">
      <c r="A2259" t="str">
        <f t="shared" si="217"/>
        <v>3.1.2.9.1.00.00 - Outros Encargos Patronais - Consolidação</v>
      </c>
      <c r="B2259" s="5" t="s">
        <v>2865</v>
      </c>
      <c r="C2259" s="6">
        <v>814213732.27999997</v>
      </c>
      <c r="E2259" s="1">
        <f t="shared" si="219"/>
        <v>0</v>
      </c>
      <c r="F2259" s="1">
        <f t="shared" si="220"/>
        <v>814213732.27999997</v>
      </c>
      <c r="H2259" t="b">
        <f t="shared" si="218"/>
        <v>1</v>
      </c>
      <c r="I2259" t="str">
        <f t="shared" si="216"/>
        <v>00</v>
      </c>
    </row>
    <row r="2260" spans="1:9">
      <c r="A2260" t="str">
        <f t="shared" si="217"/>
        <v>3.1.2.9.2.00.00 - Outros Encargos Patronais - Intra OFSS</v>
      </c>
      <c r="B2260" s="3" t="s">
        <v>2866</v>
      </c>
      <c r="C2260" s="4">
        <v>316126076.55000001</v>
      </c>
      <c r="E2260" s="1">
        <f t="shared" si="219"/>
        <v>316126076.55000001</v>
      </c>
      <c r="F2260" s="1">
        <f t="shared" si="220"/>
        <v>0</v>
      </c>
      <c r="H2260" t="b">
        <f t="shared" si="218"/>
        <v>1</v>
      </c>
      <c r="I2260" t="str">
        <f t="shared" si="216"/>
        <v>00</v>
      </c>
    </row>
    <row r="2261" spans="1:9">
      <c r="A2261" t="str">
        <f t="shared" si="217"/>
        <v>3.1.2.9.3.00.00 - Outros Encargos Patronais - Inter OFSS - União</v>
      </c>
      <c r="B2261" s="5" t="s">
        <v>2867</v>
      </c>
      <c r="C2261" s="6">
        <v>106657412.86</v>
      </c>
      <c r="E2261" s="1">
        <f t="shared" si="219"/>
        <v>106657412.86</v>
      </c>
      <c r="F2261" s="1">
        <f t="shared" si="220"/>
        <v>0</v>
      </c>
      <c r="H2261" t="b">
        <f t="shared" si="218"/>
        <v>1</v>
      </c>
      <c r="I2261" t="str">
        <f t="shared" si="216"/>
        <v>00</v>
      </c>
    </row>
    <row r="2262" spans="1:9">
      <c r="A2262" t="str">
        <f t="shared" si="217"/>
        <v>3.1.2.9.4.00.00 - Outros Encargos Patronais - Inter OFSS - Estado</v>
      </c>
      <c r="B2262" s="3" t="s">
        <v>2868</v>
      </c>
      <c r="C2262" s="4">
        <v>11786951.189999999</v>
      </c>
      <c r="E2262" s="1">
        <f t="shared" si="219"/>
        <v>11786951.189999999</v>
      </c>
      <c r="F2262" s="1">
        <f t="shared" si="220"/>
        <v>0</v>
      </c>
      <c r="H2262" t="b">
        <f t="shared" si="218"/>
        <v>1</v>
      </c>
      <c r="I2262" t="str">
        <f t="shared" si="216"/>
        <v>00</v>
      </c>
    </row>
    <row r="2263" spans="1:9">
      <c r="A2263" t="str">
        <f t="shared" si="217"/>
        <v>3.1.2.9.5.00.00 - Outros Encargos Patronais - Inter OFSS - Município</v>
      </c>
      <c r="B2263" s="5" t="s">
        <v>2869</v>
      </c>
      <c r="C2263" s="6">
        <v>113628363.17</v>
      </c>
      <c r="E2263" s="1">
        <f t="shared" si="219"/>
        <v>113628363.17</v>
      </c>
      <c r="F2263" s="1">
        <f t="shared" si="220"/>
        <v>0</v>
      </c>
      <c r="H2263" t="b">
        <f t="shared" si="218"/>
        <v>1</v>
      </c>
      <c r="I2263" t="str">
        <f t="shared" si="216"/>
        <v>00</v>
      </c>
    </row>
    <row r="2264" spans="1:9">
      <c r="A2264" t="str">
        <f t="shared" si="217"/>
        <v>3.1.3.0.0.00.00 - Benefícios a Pessoal</v>
      </c>
      <c r="B2264" s="3" t="s">
        <v>2870</v>
      </c>
      <c r="C2264" s="4">
        <v>4802876152.5</v>
      </c>
      <c r="E2264">
        <f>E2269+E2265+E2267</f>
        <v>0</v>
      </c>
      <c r="F2264">
        <f>F2269+F2265+F2267</f>
        <v>4802876152.5</v>
      </c>
      <c r="H2264" t="b">
        <f t="shared" si="218"/>
        <v>1</v>
      </c>
      <c r="I2264" t="str">
        <f t="shared" si="216"/>
        <v>00</v>
      </c>
    </row>
    <row r="2265" spans="1:9">
      <c r="A2265" t="str">
        <f t="shared" si="217"/>
        <v>3.1.3.1.0.00.00 - Benefícios a Pessoal - RPPS</v>
      </c>
      <c r="B2265" s="5" t="s">
        <v>2871</v>
      </c>
      <c r="C2265" s="6">
        <v>3242259169.23</v>
      </c>
      <c r="E2265" s="1">
        <f>E2266</f>
        <v>0</v>
      </c>
      <c r="F2265" s="1">
        <f>F2266</f>
        <v>3242259169.23</v>
      </c>
      <c r="H2265" t="b">
        <f t="shared" si="218"/>
        <v>1</v>
      </c>
      <c r="I2265" t="str">
        <f t="shared" si="216"/>
        <v>00</v>
      </c>
    </row>
    <row r="2266" spans="1:9">
      <c r="A2266" t="str">
        <f t="shared" si="217"/>
        <v>3.1.3.1.1.00.00 - Benefícios a Pessoal - RPPS - Consolidação</v>
      </c>
      <c r="B2266" s="3" t="s">
        <v>2872</v>
      </c>
      <c r="C2266" s="4">
        <v>3242259169.23</v>
      </c>
      <c r="E2266" s="1">
        <f t="shared" si="219"/>
        <v>0</v>
      </c>
      <c r="F2266" s="1">
        <f t="shared" si="220"/>
        <v>3242259169.23</v>
      </c>
      <c r="H2266" t="b">
        <f t="shared" si="218"/>
        <v>1</v>
      </c>
      <c r="I2266" t="str">
        <f t="shared" si="216"/>
        <v>00</v>
      </c>
    </row>
    <row r="2267" spans="1:9">
      <c r="A2267" t="str">
        <f t="shared" si="217"/>
        <v>3.1.3.2.0.00.00 - Benefícios a Pessoal - RGPS</v>
      </c>
      <c r="B2267" s="5" t="s">
        <v>2873</v>
      </c>
      <c r="C2267" s="6">
        <v>1557452765.5</v>
      </c>
      <c r="E2267" s="1">
        <f>E2268</f>
        <v>0</v>
      </c>
      <c r="F2267" s="1">
        <f>F2268</f>
        <v>1557452765.5</v>
      </c>
      <c r="H2267" t="b">
        <f t="shared" si="218"/>
        <v>1</v>
      </c>
      <c r="I2267" t="str">
        <f t="shared" si="216"/>
        <v>00</v>
      </c>
    </row>
    <row r="2268" spans="1:9">
      <c r="A2268" t="str">
        <f t="shared" si="217"/>
        <v>3.1.3.2.1.00.00 - Benefícios a Pessoal - RGPS - Consolidação</v>
      </c>
      <c r="B2268" s="3" t="s">
        <v>2874</v>
      </c>
      <c r="C2268" s="4">
        <v>1557452765.5</v>
      </c>
      <c r="E2268" s="1">
        <f t="shared" si="219"/>
        <v>0</v>
      </c>
      <c r="F2268" s="1">
        <f t="shared" si="220"/>
        <v>1557452765.5</v>
      </c>
      <c r="H2268" t="b">
        <f t="shared" si="218"/>
        <v>1</v>
      </c>
      <c r="I2268" t="str">
        <f t="shared" si="216"/>
        <v>00</v>
      </c>
    </row>
    <row r="2269" spans="1:9">
      <c r="A2269" t="str">
        <f t="shared" si="217"/>
        <v>3.1.3.3.0.00.00 - Benefícios a Pessoal - Militar</v>
      </c>
      <c r="B2269" s="5" t="s">
        <v>2875</v>
      </c>
      <c r="C2269" s="6">
        <v>3164217.77</v>
      </c>
      <c r="E2269" s="1">
        <f>E2270</f>
        <v>0</v>
      </c>
      <c r="F2269" s="1">
        <f>F2270</f>
        <v>3164217.77</v>
      </c>
      <c r="H2269" t="b">
        <f t="shared" si="218"/>
        <v>1</v>
      </c>
      <c r="I2269" t="str">
        <f t="shared" si="216"/>
        <v>00</v>
      </c>
    </row>
    <row r="2270" spans="1:9">
      <c r="A2270" t="str">
        <f t="shared" si="217"/>
        <v>3.1.3.3.1.00.00 - Benefícios a Pessoal - Militar - Consolidação</v>
      </c>
      <c r="B2270" s="3" t="s">
        <v>2876</v>
      </c>
      <c r="C2270" s="4">
        <v>3164217.77</v>
      </c>
      <c r="E2270" s="1">
        <f t="shared" si="219"/>
        <v>0</v>
      </c>
      <c r="F2270" s="1">
        <f t="shared" si="220"/>
        <v>3164217.77</v>
      </c>
      <c r="H2270" t="b">
        <f t="shared" si="218"/>
        <v>1</v>
      </c>
      <c r="I2270" t="str">
        <f t="shared" si="216"/>
        <v>00</v>
      </c>
    </row>
    <row r="2271" spans="1:9" ht="25.5">
      <c r="A2271" t="str">
        <f t="shared" si="217"/>
        <v>3.1.9.0.0.00.00 - Outras Variações Patrimoniais Diminutivas - Pessoal 
 e Encargos</v>
      </c>
      <c r="B2271" s="5" t="s">
        <v>2877</v>
      </c>
      <c r="C2271" s="6">
        <v>4438783057.8599997</v>
      </c>
      <c r="E2271">
        <f>E2274+E2272+E2276</f>
        <v>0</v>
      </c>
      <c r="F2271">
        <f>F2274+F2272+F2276</f>
        <v>4438783057.8599997</v>
      </c>
      <c r="H2271" t="b">
        <f t="shared" si="218"/>
        <v>1</v>
      </c>
      <c r="I2271" t="str">
        <f t="shared" si="216"/>
        <v>00</v>
      </c>
    </row>
    <row r="2272" spans="1:9">
      <c r="A2272" t="str">
        <f t="shared" si="217"/>
        <v>3.1.9.1.0.00.00 - Indenizações e Restituições Trabalhistas</v>
      </c>
      <c r="B2272" s="3" t="s">
        <v>2878</v>
      </c>
      <c r="C2272" s="4">
        <v>1761488043.79</v>
      </c>
      <c r="E2272" s="1">
        <f>E2273</f>
        <v>0</v>
      </c>
      <c r="F2272" s="1">
        <f>F2273</f>
        <v>1761488043.79</v>
      </c>
      <c r="H2272" t="b">
        <f t="shared" si="218"/>
        <v>1</v>
      </c>
      <c r="I2272" t="str">
        <f t="shared" si="216"/>
        <v>00</v>
      </c>
    </row>
    <row r="2273" spans="1:9" ht="25.5">
      <c r="A2273" t="str">
        <f t="shared" si="217"/>
        <v>3.1.9.1.1.00.00 - Indenizações e Restituições Trabalhistas - 
 Consolidação</v>
      </c>
      <c r="B2273" s="5" t="s">
        <v>2879</v>
      </c>
      <c r="C2273" s="6">
        <v>1761488043.79</v>
      </c>
      <c r="E2273" s="1">
        <f t="shared" si="219"/>
        <v>0</v>
      </c>
      <c r="F2273" s="1">
        <f t="shared" si="220"/>
        <v>1761488043.79</v>
      </c>
      <c r="H2273" t="b">
        <f t="shared" si="218"/>
        <v>1</v>
      </c>
      <c r="I2273" t="str">
        <f t="shared" si="216"/>
        <v>00</v>
      </c>
    </row>
    <row r="2274" spans="1:9">
      <c r="A2274" t="str">
        <f t="shared" si="217"/>
        <v>3.1.9.2.0.00.00 - Pessoal Requisitado de Outros Órgãos</v>
      </c>
      <c r="B2274" s="3" t="s">
        <v>2880</v>
      </c>
      <c r="C2274" s="4">
        <v>170312910.37</v>
      </c>
      <c r="E2274" s="1">
        <f>E2275</f>
        <v>0</v>
      </c>
      <c r="F2274" s="1">
        <f>F2275</f>
        <v>170312910.37</v>
      </c>
      <c r="H2274" t="b">
        <f t="shared" si="218"/>
        <v>1</v>
      </c>
      <c r="I2274" t="str">
        <f t="shared" si="216"/>
        <v>00</v>
      </c>
    </row>
    <row r="2275" spans="1:9" ht="25.5">
      <c r="A2275" t="str">
        <f t="shared" si="217"/>
        <v>3.1.9.2.1.00.00 - Pessoal Requisitado de Outros Órgãos - 
 Consolidação</v>
      </c>
      <c r="B2275" s="5" t="s">
        <v>2881</v>
      </c>
      <c r="C2275" s="6">
        <v>170312910.37</v>
      </c>
      <c r="E2275" s="1">
        <f t="shared" si="219"/>
        <v>0</v>
      </c>
      <c r="F2275" s="1">
        <f t="shared" si="220"/>
        <v>170312910.37</v>
      </c>
      <c r="H2275" t="b">
        <f t="shared" si="218"/>
        <v>1</v>
      </c>
      <c r="I2275" t="str">
        <f t="shared" si="216"/>
        <v>00</v>
      </c>
    </row>
    <row r="2276" spans="1:9">
      <c r="A2276" t="str">
        <f t="shared" si="217"/>
        <v>3.1.9.9.0.00.00 - Outras VPD de Pessoal e Encargos</v>
      </c>
      <c r="B2276" s="3" t="s">
        <v>2882</v>
      </c>
      <c r="C2276" s="4">
        <v>2506982103.6999998</v>
      </c>
      <c r="E2276" s="1">
        <f>E2277</f>
        <v>0</v>
      </c>
      <c r="F2276" s="1">
        <f>F2277</f>
        <v>2506982103.6999998</v>
      </c>
      <c r="H2276" t="b">
        <f t="shared" si="218"/>
        <v>1</v>
      </c>
      <c r="I2276" t="str">
        <f t="shared" si="216"/>
        <v>00</v>
      </c>
    </row>
    <row r="2277" spans="1:9">
      <c r="A2277" t="str">
        <f t="shared" si="217"/>
        <v>3.1.9.9.1.00.00 - Outras VPD de Pessoal e Encargos - Consolidação</v>
      </c>
      <c r="B2277" s="5" t="s">
        <v>2883</v>
      </c>
      <c r="C2277" s="6">
        <v>2506982103.6999998</v>
      </c>
      <c r="E2277" s="1">
        <f t="shared" si="219"/>
        <v>0</v>
      </c>
      <c r="F2277" s="1">
        <f t="shared" si="220"/>
        <v>2506982103.6999998</v>
      </c>
      <c r="H2277" t="b">
        <f t="shared" si="218"/>
        <v>1</v>
      </c>
      <c r="I2277" t="str">
        <f t="shared" si="216"/>
        <v>00</v>
      </c>
    </row>
    <row r="2278" spans="1:9">
      <c r="A2278" t="str">
        <f t="shared" si="217"/>
        <v>3.2.0.0.0.00.00 - Benefícios Previdenciários e Assistenciais</v>
      </c>
      <c r="B2278" s="3" t="s">
        <v>2884</v>
      </c>
      <c r="C2278" s="4">
        <v>40506643995.230003</v>
      </c>
      <c r="E2278">
        <f>E2306+E2319+E2299+E2279+E2290+E2317</f>
        <v>0</v>
      </c>
      <c r="F2278">
        <f>F2306+F2319+F2299+F2279+F2290+F2317</f>
        <v>40506643995.229996</v>
      </c>
      <c r="H2278" t="b">
        <f t="shared" si="218"/>
        <v>1</v>
      </c>
      <c r="I2278" t="str">
        <f t="shared" si="216"/>
        <v>00</v>
      </c>
    </row>
    <row r="2279" spans="1:9">
      <c r="A2279" t="str">
        <f t="shared" si="217"/>
        <v>3.2.1.0.0.00.00 - Aposentadorias e Reformas</v>
      </c>
      <c r="B2279" s="5" t="s">
        <v>2885</v>
      </c>
      <c r="C2279" s="6">
        <v>32546591467.32</v>
      </c>
      <c r="E2279" s="1">
        <f>E2284+E2282+E2280+E2286+E2288</f>
        <v>0</v>
      </c>
      <c r="F2279" s="1">
        <f>F2284+F2282+F2280+F2286+F2288</f>
        <v>32546591467.32</v>
      </c>
      <c r="H2279" t="b">
        <f t="shared" si="218"/>
        <v>1</v>
      </c>
      <c r="I2279" t="str">
        <f t="shared" si="216"/>
        <v>00</v>
      </c>
    </row>
    <row r="2280" spans="1:9">
      <c r="A2280" t="str">
        <f t="shared" si="217"/>
        <v>3.2.1.1.0.00.00 - Aposentadorias - RPPS</v>
      </c>
      <c r="B2280" s="3" t="s">
        <v>2886</v>
      </c>
      <c r="C2280" s="4">
        <v>30373801370.009998</v>
      </c>
      <c r="E2280" s="1">
        <f>E2281</f>
        <v>0</v>
      </c>
      <c r="F2280" s="1">
        <f>F2281</f>
        <v>30373801370.009998</v>
      </c>
      <c r="H2280" t="b">
        <f t="shared" si="218"/>
        <v>1</v>
      </c>
      <c r="I2280" t="str">
        <f t="shared" si="216"/>
        <v>00</v>
      </c>
    </row>
    <row r="2281" spans="1:9">
      <c r="A2281" t="str">
        <f t="shared" si="217"/>
        <v>3.2.1.1.1.00.00 - Aposentadorias - RPPS - Consolidação</v>
      </c>
      <c r="B2281" s="5" t="s">
        <v>2887</v>
      </c>
      <c r="C2281" s="6">
        <v>30373801370.009998</v>
      </c>
      <c r="E2281" s="1">
        <f t="shared" si="219"/>
        <v>0</v>
      </c>
      <c r="F2281" s="1">
        <f t="shared" si="220"/>
        <v>30373801370.009998</v>
      </c>
      <c r="H2281" t="b">
        <f t="shared" si="218"/>
        <v>1</v>
      </c>
      <c r="I2281" t="str">
        <f t="shared" si="216"/>
        <v>00</v>
      </c>
    </row>
    <row r="2282" spans="1:9">
      <c r="A2282" t="str">
        <f t="shared" si="217"/>
        <v>3.2.1.2.0.00.00 - Aposentadorias - RGPS</v>
      </c>
      <c r="B2282" s="3" t="s">
        <v>2888</v>
      </c>
      <c r="C2282" s="4">
        <v>296465529.31999999</v>
      </c>
      <c r="E2282" s="1">
        <f>E2283</f>
        <v>0</v>
      </c>
      <c r="F2282" s="1">
        <f>F2283</f>
        <v>296465529.31999999</v>
      </c>
      <c r="H2282" t="b">
        <f t="shared" si="218"/>
        <v>1</v>
      </c>
      <c r="I2282" t="str">
        <f t="shared" si="216"/>
        <v>00</v>
      </c>
    </row>
    <row r="2283" spans="1:9">
      <c r="A2283" t="str">
        <f t="shared" si="217"/>
        <v>3.2.1.2.1.00.00 - Aposentadorias - RGPS - Consolidação</v>
      </c>
      <c r="B2283" s="5" t="s">
        <v>2889</v>
      </c>
      <c r="C2283" s="6">
        <v>296465529.31999999</v>
      </c>
      <c r="E2283" s="1">
        <f t="shared" si="219"/>
        <v>0</v>
      </c>
      <c r="F2283" s="1">
        <f t="shared" si="220"/>
        <v>296465529.31999999</v>
      </c>
      <c r="H2283" t="b">
        <f t="shared" si="218"/>
        <v>1</v>
      </c>
      <c r="I2283" t="str">
        <f t="shared" si="216"/>
        <v>00</v>
      </c>
    </row>
    <row r="2284" spans="1:9">
      <c r="A2284" t="str">
        <f t="shared" si="217"/>
        <v>3.2.1.3.0.00.00 - Reserva Remunerada e Reformas - Militar</v>
      </c>
      <c r="B2284" s="3" t="s">
        <v>2890</v>
      </c>
      <c r="C2284" s="4">
        <v>23341123.719999999</v>
      </c>
      <c r="E2284" s="1">
        <f>E2285</f>
        <v>0</v>
      </c>
      <c r="F2284" s="1">
        <f>F2285</f>
        <v>23341123.719999999</v>
      </c>
      <c r="H2284" t="b">
        <f t="shared" si="218"/>
        <v>1</v>
      </c>
      <c r="I2284" t="str">
        <f t="shared" si="216"/>
        <v>00</v>
      </c>
    </row>
    <row r="2285" spans="1:9" ht="25.5">
      <c r="A2285" t="str">
        <f t="shared" si="217"/>
        <v>3.2.1.3.1.00.00 - Reserva Remunerada e Reformas - Militar - 
 Consolidação</v>
      </c>
      <c r="B2285" s="5" t="s">
        <v>2891</v>
      </c>
      <c r="C2285" s="6">
        <v>23341123.719999999</v>
      </c>
      <c r="E2285" s="1">
        <f t="shared" si="219"/>
        <v>0</v>
      </c>
      <c r="F2285" s="1">
        <f t="shared" si="220"/>
        <v>23341123.719999999</v>
      </c>
      <c r="H2285" t="b">
        <f t="shared" si="218"/>
        <v>1</v>
      </c>
      <c r="I2285" t="str">
        <f t="shared" si="216"/>
        <v>00</v>
      </c>
    </row>
    <row r="2286" spans="1:9">
      <c r="A2286" t="str">
        <f t="shared" si="217"/>
        <v>3.2.1.4.0.00.00 - Reforma - Pessoal Militar</v>
      </c>
      <c r="B2286" s="40" t="s">
        <v>2892</v>
      </c>
      <c r="C2286" s="4">
        <v>427334.93</v>
      </c>
      <c r="E2286" s="1">
        <f>E2287</f>
        <v>0</v>
      </c>
      <c r="F2286" s="1">
        <f>F2287</f>
        <v>427334.93</v>
      </c>
      <c r="H2286" t="b">
        <f t="shared" si="218"/>
        <v>1</v>
      </c>
      <c r="I2286" t="str">
        <f t="shared" si="216"/>
        <v>00</v>
      </c>
    </row>
    <row r="2287" spans="1:9">
      <c r="A2287" t="str">
        <f t="shared" si="217"/>
        <v>3.2.1.4.1.00.00 - Reforma - Pessoal Militar - Consolidação</v>
      </c>
      <c r="B2287" s="39" t="s">
        <v>2893</v>
      </c>
      <c r="C2287" s="6">
        <v>427334.93</v>
      </c>
      <c r="E2287" s="1">
        <f t="shared" ref="E2287" si="221">SUMIF(A2287:B2287,"*intra*",C2287:D2287)+SUMIF(A2287:B2287,"*inter*",C2287:D2287)</f>
        <v>0</v>
      </c>
      <c r="F2287" s="1">
        <f t="shared" ref="F2287" si="222">SUMIF(A2287:B2287,"*consolidação*",C2287:D2287)</f>
        <v>427334.93</v>
      </c>
      <c r="H2287" t="b">
        <f t="shared" si="218"/>
        <v>1</v>
      </c>
      <c r="I2287" t="str">
        <f t="shared" si="216"/>
        <v>00</v>
      </c>
    </row>
    <row r="2288" spans="1:9">
      <c r="A2288" t="str">
        <f t="shared" si="217"/>
        <v>3.2.1.9.0.00.00 - Outras Aposentadorias</v>
      </c>
      <c r="B2288" s="3" t="s">
        <v>2894</v>
      </c>
      <c r="C2288" s="4">
        <v>1852556109.3399999</v>
      </c>
      <c r="E2288" s="1">
        <f>E2289</f>
        <v>0</v>
      </c>
      <c r="F2288" s="1">
        <f>F2289</f>
        <v>1852556109.3399999</v>
      </c>
      <c r="H2288" t="b">
        <f t="shared" si="218"/>
        <v>1</v>
      </c>
      <c r="I2288" t="str">
        <f t="shared" si="216"/>
        <v>00</v>
      </c>
    </row>
    <row r="2289" spans="1:9">
      <c r="A2289" t="str">
        <f t="shared" si="217"/>
        <v>3.2.1.9.1.00.00 - Outras Aposentadorias - Consolidação</v>
      </c>
      <c r="B2289" s="5" t="s">
        <v>2895</v>
      </c>
      <c r="C2289" s="6">
        <v>1852556109.3399999</v>
      </c>
      <c r="E2289" s="1">
        <f t="shared" si="219"/>
        <v>0</v>
      </c>
      <c r="F2289" s="1">
        <f t="shared" si="220"/>
        <v>1852556109.3399999</v>
      </c>
      <c r="H2289" t="b">
        <f t="shared" si="218"/>
        <v>1</v>
      </c>
      <c r="I2289" t="str">
        <f t="shared" si="216"/>
        <v>00</v>
      </c>
    </row>
    <row r="2290" spans="1:9">
      <c r="A2290" t="str">
        <f t="shared" si="217"/>
        <v>3.2.2.0.0.00.00 - Pensões</v>
      </c>
      <c r="B2290" s="3" t="s">
        <v>2896</v>
      </c>
      <c r="C2290" s="4">
        <v>5196631796.7700005</v>
      </c>
      <c r="E2290">
        <f>E2295+E2291+E2293+E2297</f>
        <v>0</v>
      </c>
      <c r="F2290">
        <f>F2295+F2291+F2293+F2297</f>
        <v>5196631796.7700005</v>
      </c>
      <c r="H2290" t="b">
        <f t="shared" si="218"/>
        <v>1</v>
      </c>
      <c r="I2290" t="str">
        <f t="shared" si="216"/>
        <v>00</v>
      </c>
    </row>
    <row r="2291" spans="1:9">
      <c r="A2291" t="str">
        <f t="shared" si="217"/>
        <v>3.2.2.1.0.00.00 - Pensões - RPPS</v>
      </c>
      <c r="B2291" s="5" t="s">
        <v>2897</v>
      </c>
      <c r="C2291" s="6">
        <v>4607490271.6499996</v>
      </c>
      <c r="E2291" s="1">
        <f>E2292</f>
        <v>0</v>
      </c>
      <c r="F2291" s="1">
        <f>F2292</f>
        <v>4607490271.6499996</v>
      </c>
      <c r="H2291" t="b">
        <f t="shared" si="218"/>
        <v>1</v>
      </c>
      <c r="I2291" t="str">
        <f t="shared" si="216"/>
        <v>00</v>
      </c>
    </row>
    <row r="2292" spans="1:9">
      <c r="A2292" t="str">
        <f t="shared" si="217"/>
        <v>3.2.2.1.1.00.00 - Pensões - RPPS - Consolidação</v>
      </c>
      <c r="B2292" s="3" t="s">
        <v>2898</v>
      </c>
      <c r="C2292" s="4">
        <v>4607490271.6499996</v>
      </c>
      <c r="E2292" s="1">
        <f t="shared" si="219"/>
        <v>0</v>
      </c>
      <c r="F2292" s="1">
        <f t="shared" si="220"/>
        <v>4607490271.6499996</v>
      </c>
      <c r="H2292" t="b">
        <f t="shared" si="218"/>
        <v>1</v>
      </c>
      <c r="I2292" t="str">
        <f t="shared" si="216"/>
        <v>00</v>
      </c>
    </row>
    <row r="2293" spans="1:9">
      <c r="A2293" t="str">
        <f t="shared" si="217"/>
        <v>3.2.2.2.0.00.00 - Pensões - RGPS</v>
      </c>
      <c r="B2293" s="5" t="s">
        <v>2899</v>
      </c>
      <c r="C2293" s="6">
        <v>138413773.46000001</v>
      </c>
      <c r="E2293" s="1">
        <f>E2294</f>
        <v>0</v>
      </c>
      <c r="F2293" s="1">
        <f>F2294</f>
        <v>138413773.46000001</v>
      </c>
      <c r="H2293" t="b">
        <f t="shared" si="218"/>
        <v>1</v>
      </c>
      <c r="I2293" t="str">
        <f t="shared" si="216"/>
        <v>00</v>
      </c>
    </row>
    <row r="2294" spans="1:9">
      <c r="A2294" t="str">
        <f t="shared" si="217"/>
        <v>3.2.2.2.1.00.00 - Pensões - RGPS - Consolidação</v>
      </c>
      <c r="B2294" s="3" t="s">
        <v>2900</v>
      </c>
      <c r="C2294" s="4">
        <v>138413773.46000001</v>
      </c>
      <c r="E2294" s="1">
        <f t="shared" si="219"/>
        <v>0</v>
      </c>
      <c r="F2294" s="1">
        <f t="shared" si="220"/>
        <v>138413773.46000001</v>
      </c>
      <c r="H2294" t="b">
        <f t="shared" si="218"/>
        <v>1</v>
      </c>
      <c r="I2294" t="str">
        <f t="shared" si="216"/>
        <v>00</v>
      </c>
    </row>
    <row r="2295" spans="1:9">
      <c r="A2295" t="str">
        <f t="shared" si="217"/>
        <v>3.2.2.3.0.00.00 - Pensões - Militar</v>
      </c>
      <c r="B2295" s="5" t="s">
        <v>2901</v>
      </c>
      <c r="C2295" s="6">
        <v>1002806.43</v>
      </c>
      <c r="E2295" s="1">
        <f>E2296</f>
        <v>0</v>
      </c>
      <c r="F2295" s="1">
        <f>F2296</f>
        <v>1002806.43</v>
      </c>
      <c r="H2295" t="b">
        <f t="shared" si="218"/>
        <v>1</v>
      </c>
      <c r="I2295" t="str">
        <f t="shared" si="216"/>
        <v>00</v>
      </c>
    </row>
    <row r="2296" spans="1:9">
      <c r="A2296" t="str">
        <f t="shared" si="217"/>
        <v>3.2.2.3.1.00.00 - Pensões - Militar - Consolidação</v>
      </c>
      <c r="B2296" s="3" t="s">
        <v>2902</v>
      </c>
      <c r="C2296" s="4">
        <v>1002806.43</v>
      </c>
      <c r="E2296" s="1">
        <f t="shared" si="219"/>
        <v>0</v>
      </c>
      <c r="F2296" s="1">
        <f t="shared" si="220"/>
        <v>1002806.43</v>
      </c>
      <c r="H2296" t="b">
        <f t="shared" si="218"/>
        <v>1</v>
      </c>
      <c r="I2296" t="str">
        <f t="shared" si="216"/>
        <v>00</v>
      </c>
    </row>
    <row r="2297" spans="1:9">
      <c r="A2297" t="str">
        <f t="shared" ref="A2297:A2360" si="223">TRIM(B2297)</f>
        <v>3.2.2.9.0.00.00 - Outras Pensões</v>
      </c>
      <c r="B2297" s="5" t="s">
        <v>2903</v>
      </c>
      <c r="C2297" s="6">
        <v>449724945.23000002</v>
      </c>
      <c r="E2297" s="1">
        <f>E2298</f>
        <v>0</v>
      </c>
      <c r="F2297" s="1">
        <f>F2298</f>
        <v>449724945.23000002</v>
      </c>
      <c r="H2297" t="b">
        <f t="shared" si="218"/>
        <v>1</v>
      </c>
      <c r="I2297" t="str">
        <f t="shared" si="216"/>
        <v>00</v>
      </c>
    </row>
    <row r="2298" spans="1:9">
      <c r="A2298" t="str">
        <f t="shared" si="223"/>
        <v>3.2.2.9.1.00.00 - Outras Pensões - Consolidação</v>
      </c>
      <c r="B2298" s="3" t="s">
        <v>2904</v>
      </c>
      <c r="C2298" s="4">
        <v>449724945.23000002</v>
      </c>
      <c r="E2298" s="1">
        <f t="shared" si="219"/>
        <v>0</v>
      </c>
      <c r="F2298" s="1">
        <f t="shared" si="220"/>
        <v>449724945.23000002</v>
      </c>
      <c r="H2298" t="b">
        <f t="shared" si="218"/>
        <v>1</v>
      </c>
      <c r="I2298" t="str">
        <f t="shared" ref="I2298:I2361" si="224">MID(A2298,11,2)</f>
        <v>00</v>
      </c>
    </row>
    <row r="2299" spans="1:9">
      <c r="A2299" t="str">
        <f t="shared" si="223"/>
        <v>3.2.3.0.0.00.00 - Benefícios de Prestação Continuada</v>
      </c>
      <c r="B2299" s="5" t="s">
        <v>2905</v>
      </c>
      <c r="C2299" s="6">
        <v>92381375.939999998</v>
      </c>
      <c r="E2299">
        <f>E2304+E2302+E2300</f>
        <v>0</v>
      </c>
      <c r="F2299">
        <f>F2304+F2302+F2300</f>
        <v>92381375.939999998</v>
      </c>
      <c r="H2299" t="b">
        <f t="shared" ref="H2299:H2362" si="225">IF(I2299="00",C2299=E2299+F2299,TRUE)</f>
        <v>1</v>
      </c>
      <c r="I2299" t="str">
        <f t="shared" si="224"/>
        <v>00</v>
      </c>
    </row>
    <row r="2300" spans="1:9">
      <c r="A2300" t="str">
        <f t="shared" si="223"/>
        <v>3.2.3.1.0.00.00 - Benefícios de Prestação Continuada ao Idoso</v>
      </c>
      <c r="B2300" s="3" t="s">
        <v>2906</v>
      </c>
      <c r="C2300" s="4">
        <v>10661439.939999999</v>
      </c>
      <c r="E2300" s="1">
        <f>E2301</f>
        <v>0</v>
      </c>
      <c r="F2300" s="1">
        <f>F2301</f>
        <v>10661439.939999999</v>
      </c>
      <c r="H2300" t="b">
        <f t="shared" si="225"/>
        <v>1</v>
      </c>
      <c r="I2300" t="str">
        <f t="shared" si="224"/>
        <v>00</v>
      </c>
    </row>
    <row r="2301" spans="1:9" ht="25.5">
      <c r="A2301" t="str">
        <f t="shared" si="223"/>
        <v>3.2.3.1.1.00.00 - Benefícios de Prestação Continuada ao Idoso - 
 Consolidação</v>
      </c>
      <c r="B2301" s="5" t="s">
        <v>2907</v>
      </c>
      <c r="C2301" s="6">
        <v>10661439.939999999</v>
      </c>
      <c r="E2301" s="1">
        <f t="shared" ref="E2301:E2362" si="226">SUMIF(A2301:B2301,"*intra*",C2301:D2301)+SUMIF(A2301:B2301,"*inter*",C2301:D2301)</f>
        <v>0</v>
      </c>
      <c r="F2301" s="1">
        <f t="shared" ref="F2301:F2362" si="227">SUMIF(A2301:B2301,"*consolidação*",C2301:D2301)</f>
        <v>10661439.939999999</v>
      </c>
      <c r="H2301" t="b">
        <f t="shared" si="225"/>
        <v>1</v>
      </c>
      <c r="I2301" t="str">
        <f t="shared" si="224"/>
        <v>00</v>
      </c>
    </row>
    <row r="2302" spans="1:9" ht="25.5">
      <c r="A2302" t="str">
        <f t="shared" si="223"/>
        <v>3.2.3.2.0.00.00 - Benefícios de Prestação Continuada ao Portador de 
 Deficiência</v>
      </c>
      <c r="B2302" s="3" t="s">
        <v>2908</v>
      </c>
      <c r="C2302" s="4">
        <v>779177.74</v>
      </c>
      <c r="E2302" s="1">
        <f>E2303</f>
        <v>0</v>
      </c>
      <c r="F2302" s="1">
        <f>F2303</f>
        <v>779177.74</v>
      </c>
      <c r="H2302" t="b">
        <f t="shared" si="225"/>
        <v>1</v>
      </c>
      <c r="I2302" t="str">
        <f t="shared" si="224"/>
        <v>00</v>
      </c>
    </row>
    <row r="2303" spans="1:9" ht="25.5">
      <c r="A2303" t="str">
        <f t="shared" si="223"/>
        <v>3.2.3.2.1.00.00 - Benefícios de Prestação Continuada ao Portador de 
 Deficiência - Consolidação</v>
      </c>
      <c r="B2303" s="5" t="s">
        <v>2909</v>
      </c>
      <c r="C2303" s="6">
        <v>779177.74</v>
      </c>
      <c r="E2303" s="1">
        <f t="shared" si="226"/>
        <v>0</v>
      </c>
      <c r="F2303" s="1">
        <f t="shared" si="227"/>
        <v>779177.74</v>
      </c>
      <c r="H2303" t="b">
        <f t="shared" si="225"/>
        <v>1</v>
      </c>
      <c r="I2303" t="str">
        <f t="shared" si="224"/>
        <v>00</v>
      </c>
    </row>
    <row r="2304" spans="1:9">
      <c r="A2304" t="str">
        <f t="shared" si="223"/>
        <v>3.2.3.9.0.00.00 - Outros Benefícios de Prestação Continuada</v>
      </c>
      <c r="B2304" s="3" t="s">
        <v>2910</v>
      </c>
      <c r="C2304" s="4">
        <v>80940758.260000005</v>
      </c>
      <c r="E2304" s="1">
        <f>E2305</f>
        <v>0</v>
      </c>
      <c r="F2304" s="1">
        <f>F2305</f>
        <v>80940758.260000005</v>
      </c>
      <c r="H2304" t="b">
        <f t="shared" si="225"/>
        <v>1</v>
      </c>
      <c r="I2304" t="str">
        <f t="shared" si="224"/>
        <v>00</v>
      </c>
    </row>
    <row r="2305" spans="1:9" ht="25.5">
      <c r="A2305" t="str">
        <f t="shared" si="223"/>
        <v>3.2.3.9.1.00.00 - Outros Benefícios de Prestação Continuada - 
 Consolidação</v>
      </c>
      <c r="B2305" s="5" t="s">
        <v>2911</v>
      </c>
      <c r="C2305" s="6">
        <v>80940758.260000005</v>
      </c>
      <c r="E2305" s="1">
        <f t="shared" si="226"/>
        <v>0</v>
      </c>
      <c r="F2305" s="1">
        <f t="shared" si="227"/>
        <v>80940758.260000005</v>
      </c>
      <c r="H2305" t="b">
        <f t="shared" si="225"/>
        <v>1</v>
      </c>
      <c r="I2305" t="str">
        <f t="shared" si="224"/>
        <v>00</v>
      </c>
    </row>
    <row r="2306" spans="1:9">
      <c r="A2306" t="str">
        <f t="shared" si="223"/>
        <v>3.2.4.0.0.00.00 - Benefícios Eventuais</v>
      </c>
      <c r="B2306" s="3" t="s">
        <v>2912</v>
      </c>
      <c r="C2306" s="4">
        <v>580284579.72000003</v>
      </c>
      <c r="E2306">
        <f>E2315+E2313+E2307+E2309+E2311</f>
        <v>0</v>
      </c>
      <c r="F2306">
        <f>F2315+F2313+F2307+F2309+F2311</f>
        <v>580284579.72000003</v>
      </c>
      <c r="H2306" t="b">
        <f t="shared" si="225"/>
        <v>1</v>
      </c>
      <c r="I2306" t="str">
        <f t="shared" si="224"/>
        <v>00</v>
      </c>
    </row>
    <row r="2307" spans="1:9">
      <c r="A2307" t="str">
        <f t="shared" si="223"/>
        <v>3.2.4.1.0.00.00 - Auxílio por Natalidade</v>
      </c>
      <c r="B2307" s="5" t="s">
        <v>2913</v>
      </c>
      <c r="C2307" s="6">
        <v>8756913.4100000001</v>
      </c>
      <c r="E2307" s="1">
        <f>E2308</f>
        <v>0</v>
      </c>
      <c r="F2307" s="1">
        <f>F2308</f>
        <v>8756913.4100000001</v>
      </c>
      <c r="H2307" t="b">
        <f t="shared" si="225"/>
        <v>1</v>
      </c>
      <c r="I2307" t="str">
        <f t="shared" si="224"/>
        <v>00</v>
      </c>
    </row>
    <row r="2308" spans="1:9">
      <c r="A2308" t="str">
        <f t="shared" si="223"/>
        <v>3.2.4.1.1.00.00 - Auxílio por Natalidade - Consolidação</v>
      </c>
      <c r="B2308" s="3" t="s">
        <v>2914</v>
      </c>
      <c r="C2308" s="4">
        <v>8756913.4100000001</v>
      </c>
      <c r="E2308" s="1">
        <f t="shared" si="226"/>
        <v>0</v>
      </c>
      <c r="F2308" s="1">
        <f t="shared" si="227"/>
        <v>8756913.4100000001</v>
      </c>
      <c r="H2308" t="b">
        <f t="shared" si="225"/>
        <v>1</v>
      </c>
      <c r="I2308" t="str">
        <f t="shared" si="224"/>
        <v>00</v>
      </c>
    </row>
    <row r="2309" spans="1:9">
      <c r="A2309" t="str">
        <f t="shared" si="223"/>
        <v>3.2.4.2.0.00.00 - Auxílio por Morte</v>
      </c>
      <c r="B2309" s="5" t="s">
        <v>2915</v>
      </c>
      <c r="C2309" s="6">
        <v>11952307.99</v>
      </c>
      <c r="E2309" s="1">
        <f>E2310</f>
        <v>0</v>
      </c>
      <c r="F2309" s="1">
        <f>F2310</f>
        <v>11952307.99</v>
      </c>
      <c r="H2309" t="b">
        <f t="shared" si="225"/>
        <v>1</v>
      </c>
      <c r="I2309" t="str">
        <f t="shared" si="224"/>
        <v>00</v>
      </c>
    </row>
    <row r="2310" spans="1:9">
      <c r="A2310" t="str">
        <f t="shared" si="223"/>
        <v>3.2.4.2.1.00.00 - Auxílio por Morte - Consolidação</v>
      </c>
      <c r="B2310" s="3" t="s">
        <v>2916</v>
      </c>
      <c r="C2310" s="4">
        <v>11952307.99</v>
      </c>
      <c r="E2310" s="1">
        <f t="shared" si="226"/>
        <v>0</v>
      </c>
      <c r="F2310" s="1">
        <f t="shared" si="227"/>
        <v>11952307.99</v>
      </c>
      <c r="H2310" t="b">
        <f t="shared" si="225"/>
        <v>1</v>
      </c>
      <c r="I2310" t="str">
        <f t="shared" si="224"/>
        <v>00</v>
      </c>
    </row>
    <row r="2311" spans="1:9" ht="25.5">
      <c r="A2311" t="str">
        <f t="shared" si="223"/>
        <v>3.2.4.3.0.00.00 - Benefícios Eventuais por Situações de 
 Vulnerabilidade Temporária</v>
      </c>
      <c r="B2311" s="5" t="s">
        <v>2917</v>
      </c>
      <c r="C2311" s="6">
        <v>106278770.09999999</v>
      </c>
      <c r="E2311" s="1">
        <f>E2312</f>
        <v>0</v>
      </c>
      <c r="F2311" s="1">
        <f>F2312</f>
        <v>106278770.09999999</v>
      </c>
      <c r="H2311" t="b">
        <f t="shared" si="225"/>
        <v>1</v>
      </c>
      <c r="I2311" t="str">
        <f t="shared" si="224"/>
        <v>00</v>
      </c>
    </row>
    <row r="2312" spans="1:9" ht="25.5">
      <c r="A2312" t="str">
        <f t="shared" si="223"/>
        <v>3.2.4.3.1.00.00 - Benefícios Eventuais por Situações de 
 Vulnerabilidade Temporária - Consolidação</v>
      </c>
      <c r="B2312" s="3" t="s">
        <v>2918</v>
      </c>
      <c r="C2312" s="4">
        <v>106278770.09999999</v>
      </c>
      <c r="E2312" s="1">
        <f t="shared" si="226"/>
        <v>0</v>
      </c>
      <c r="F2312" s="1">
        <f t="shared" si="227"/>
        <v>106278770.09999999</v>
      </c>
      <c r="H2312" t="b">
        <f t="shared" si="225"/>
        <v>1</v>
      </c>
      <c r="I2312" t="str">
        <f t="shared" si="224"/>
        <v>00</v>
      </c>
    </row>
    <row r="2313" spans="1:9">
      <c r="A2313" t="str">
        <f t="shared" si="223"/>
        <v>3.2.4.4.0.00.00 - Benefícios Eventuais em Caso de Calamidade Pública</v>
      </c>
      <c r="B2313" s="5" t="s">
        <v>2919</v>
      </c>
      <c r="C2313" s="6">
        <v>4371058.45</v>
      </c>
      <c r="E2313" s="1">
        <f>E2314</f>
        <v>0</v>
      </c>
      <c r="F2313" s="1">
        <f>F2314</f>
        <v>4371058.45</v>
      </c>
      <c r="H2313" t="b">
        <f t="shared" si="225"/>
        <v>1</v>
      </c>
      <c r="I2313" t="str">
        <f t="shared" si="224"/>
        <v>00</v>
      </c>
    </row>
    <row r="2314" spans="1:9" ht="25.5">
      <c r="A2314" t="str">
        <f t="shared" si="223"/>
        <v>3.2.4.4.1.00.00 - Benefícios Eventuais em Caso de Calamidade Pública 
 - Consolidação</v>
      </c>
      <c r="B2314" s="3" t="s">
        <v>2920</v>
      </c>
      <c r="C2314" s="4">
        <v>4371058.45</v>
      </c>
      <c r="E2314" s="1">
        <f t="shared" si="226"/>
        <v>0</v>
      </c>
      <c r="F2314" s="1">
        <f t="shared" si="227"/>
        <v>4371058.45</v>
      </c>
      <c r="H2314" t="b">
        <f t="shared" si="225"/>
        <v>1</v>
      </c>
      <c r="I2314" t="str">
        <f t="shared" si="224"/>
        <v>00</v>
      </c>
    </row>
    <row r="2315" spans="1:9">
      <c r="A2315" t="str">
        <f t="shared" si="223"/>
        <v>3.2.4.9.0.00.00 - Outros Benefícios Eventuais</v>
      </c>
      <c r="B2315" s="5" t="s">
        <v>2921</v>
      </c>
      <c r="C2315" s="6">
        <v>448925529.76999998</v>
      </c>
      <c r="E2315" s="1">
        <f>E2316</f>
        <v>0</v>
      </c>
      <c r="F2315" s="1">
        <f>F2316</f>
        <v>448925529.76999998</v>
      </c>
      <c r="H2315" t="b">
        <f t="shared" si="225"/>
        <v>1</v>
      </c>
      <c r="I2315" t="str">
        <f t="shared" si="224"/>
        <v>00</v>
      </c>
    </row>
    <row r="2316" spans="1:9">
      <c r="A2316" t="str">
        <f t="shared" si="223"/>
        <v>3.2.4.9.1.00.00 - Outros Benefícios Eventuais - Consolidação</v>
      </c>
      <c r="B2316" s="3" t="s">
        <v>2922</v>
      </c>
      <c r="C2316" s="4">
        <v>448925529.76999998</v>
      </c>
      <c r="E2316" s="1">
        <f t="shared" si="226"/>
        <v>0</v>
      </c>
      <c r="F2316" s="1">
        <f t="shared" si="227"/>
        <v>448925529.76999998</v>
      </c>
      <c r="H2316" t="b">
        <f t="shared" si="225"/>
        <v>1</v>
      </c>
      <c r="I2316" t="str">
        <f t="shared" si="224"/>
        <v>00</v>
      </c>
    </row>
    <row r="2317" spans="1:9">
      <c r="A2317" t="str">
        <f t="shared" si="223"/>
        <v>3.2.5.0.0.00.00 - Políticas Públicas de Transferência de Renda</v>
      </c>
      <c r="B2317" s="5" t="s">
        <v>2923</v>
      </c>
      <c r="C2317" s="6">
        <v>326329780.38999999</v>
      </c>
      <c r="E2317" s="1">
        <f>E2318</f>
        <v>0</v>
      </c>
      <c r="F2317" s="1">
        <f>F2318</f>
        <v>326329780.38999999</v>
      </c>
      <c r="H2317" t="b">
        <f t="shared" si="225"/>
        <v>1</v>
      </c>
      <c r="I2317" t="str">
        <f t="shared" si="224"/>
        <v>00</v>
      </c>
    </row>
    <row r="2318" spans="1:9" ht="25.5">
      <c r="A2318" t="str">
        <f t="shared" si="223"/>
        <v>3.2.5.0.1.00.00 - Políticas Públicas de Transferência de Renda - 
 Consolidação</v>
      </c>
      <c r="B2318" s="3" t="s">
        <v>2924</v>
      </c>
      <c r="C2318" s="4">
        <v>326329780.38999999</v>
      </c>
      <c r="E2318" s="1">
        <f t="shared" si="226"/>
        <v>0</v>
      </c>
      <c r="F2318" s="1">
        <f t="shared" si="227"/>
        <v>326329780.38999999</v>
      </c>
      <c r="H2318" t="b">
        <f t="shared" si="225"/>
        <v>1</v>
      </c>
      <c r="I2318" t="str">
        <f t="shared" si="224"/>
        <v>00</v>
      </c>
    </row>
    <row r="2319" spans="1:9">
      <c r="A2319" t="str">
        <f t="shared" si="223"/>
        <v>3.2.9.0.0.00.00 - Outros Benefícios Previdenciários e Assistenciais</v>
      </c>
      <c r="B2319" s="5" t="s">
        <v>2925</v>
      </c>
      <c r="C2319" s="6">
        <v>1764424995.0899999</v>
      </c>
      <c r="E2319">
        <f>E2326+E2322+E2320+E2324</f>
        <v>0</v>
      </c>
      <c r="F2319">
        <f>F2326+F2322+F2320+F2324</f>
        <v>1764424995.0899999</v>
      </c>
      <c r="H2319" t="b">
        <f t="shared" si="225"/>
        <v>1</v>
      </c>
      <c r="I2319" t="str">
        <f t="shared" si="224"/>
        <v>00</v>
      </c>
    </row>
    <row r="2320" spans="1:9">
      <c r="A2320" t="str">
        <f t="shared" si="223"/>
        <v>3.2.9.1.0.00.00 - Outros Benefícios Previdenciários - RPPS</v>
      </c>
      <c r="B2320" s="3" t="s">
        <v>2926</v>
      </c>
      <c r="C2320" s="4">
        <v>902436624.66999996</v>
      </c>
      <c r="E2320" s="1">
        <f>E2321</f>
        <v>0</v>
      </c>
      <c r="F2320" s="1">
        <f>F2321</f>
        <v>902436624.66999996</v>
      </c>
      <c r="H2320" t="b">
        <f t="shared" si="225"/>
        <v>1</v>
      </c>
      <c r="I2320" t="str">
        <f t="shared" si="224"/>
        <v>00</v>
      </c>
    </row>
    <row r="2321" spans="1:9" ht="25.5">
      <c r="A2321" t="str">
        <f t="shared" si="223"/>
        <v>3.2.9.1.1.00.00 - Outros Benefícios Previdenciários - RPPS - 
 Consolidação</v>
      </c>
      <c r="B2321" s="5" t="s">
        <v>2927</v>
      </c>
      <c r="C2321" s="6">
        <v>902436624.66999996</v>
      </c>
      <c r="E2321" s="1">
        <f t="shared" si="226"/>
        <v>0</v>
      </c>
      <c r="F2321" s="1">
        <f t="shared" si="227"/>
        <v>902436624.66999996</v>
      </c>
      <c r="H2321" t="b">
        <f t="shared" si="225"/>
        <v>1</v>
      </c>
      <c r="I2321" t="str">
        <f t="shared" si="224"/>
        <v>00</v>
      </c>
    </row>
    <row r="2322" spans="1:9">
      <c r="A2322" t="str">
        <f t="shared" si="223"/>
        <v>3.2.9.2.0.00.00 - Outros Benefícios Previdenciários - RGPS</v>
      </c>
      <c r="B2322" s="3" t="s">
        <v>2928</v>
      </c>
      <c r="C2322" s="4">
        <v>19495560.66</v>
      </c>
      <c r="E2322" s="1">
        <f>E2323</f>
        <v>0</v>
      </c>
      <c r="F2322" s="1">
        <f>F2323</f>
        <v>19495560.66</v>
      </c>
      <c r="H2322" t="b">
        <f t="shared" si="225"/>
        <v>1</v>
      </c>
      <c r="I2322" t="str">
        <f t="shared" si="224"/>
        <v>00</v>
      </c>
    </row>
    <row r="2323" spans="1:9" ht="25.5">
      <c r="A2323" t="str">
        <f t="shared" si="223"/>
        <v>3.2.9.2.1.00.00 - Outros Benefícios Previdenciários - RGPS - 
 Consolidação</v>
      </c>
      <c r="B2323" s="5" t="s">
        <v>2929</v>
      </c>
      <c r="C2323" s="6">
        <v>19495560.66</v>
      </c>
      <c r="E2323" s="1">
        <f t="shared" si="226"/>
        <v>0</v>
      </c>
      <c r="F2323" s="1">
        <f t="shared" si="227"/>
        <v>19495560.66</v>
      </c>
      <c r="H2323" t="b">
        <f t="shared" si="225"/>
        <v>1</v>
      </c>
      <c r="I2323" t="str">
        <f t="shared" si="224"/>
        <v>00</v>
      </c>
    </row>
    <row r="2324" spans="1:9">
      <c r="A2324" t="str">
        <f t="shared" si="223"/>
        <v>3.2.9.3.0.00.00 - Outros Benefícios Previdenciários - Militar</v>
      </c>
      <c r="B2324" s="3" t="s">
        <v>2930</v>
      </c>
      <c r="C2324" s="4">
        <v>2662439.2999999998</v>
      </c>
      <c r="E2324" s="1">
        <f>E2325</f>
        <v>0</v>
      </c>
      <c r="F2324" s="1">
        <f>F2325</f>
        <v>2662439.2999999998</v>
      </c>
      <c r="H2324" t="b">
        <f t="shared" si="225"/>
        <v>1</v>
      </c>
      <c r="I2324" t="str">
        <f t="shared" si="224"/>
        <v>00</v>
      </c>
    </row>
    <row r="2325" spans="1:9" ht="25.5">
      <c r="A2325" t="str">
        <f t="shared" si="223"/>
        <v>3.2.9.3.1.00.00 - Outros Benefícios Previdenciários - Militar - 
 Consolidação</v>
      </c>
      <c r="B2325" s="5" t="s">
        <v>2931</v>
      </c>
      <c r="C2325" s="6">
        <v>2662439.2999999998</v>
      </c>
      <c r="E2325" s="1">
        <f t="shared" si="226"/>
        <v>0</v>
      </c>
      <c r="F2325" s="1">
        <f t="shared" si="227"/>
        <v>2662439.2999999998</v>
      </c>
      <c r="H2325" t="b">
        <f t="shared" si="225"/>
        <v>1</v>
      </c>
      <c r="I2325" t="str">
        <f t="shared" si="224"/>
        <v>00</v>
      </c>
    </row>
    <row r="2326" spans="1:9">
      <c r="A2326" t="str">
        <f t="shared" si="223"/>
        <v>3.2.9.9.0.00.00 - Outros Benefícios Previdenciários e Assistenciais</v>
      </c>
      <c r="B2326" s="3" t="s">
        <v>2932</v>
      </c>
      <c r="C2326" s="4">
        <v>839830370.46000004</v>
      </c>
      <c r="E2326" s="1">
        <f>E2327</f>
        <v>0</v>
      </c>
      <c r="F2326" s="1">
        <f>F2327</f>
        <v>839830370.46000004</v>
      </c>
      <c r="H2326" t="b">
        <f t="shared" si="225"/>
        <v>1</v>
      </c>
      <c r="I2326" t="str">
        <f t="shared" si="224"/>
        <v>00</v>
      </c>
    </row>
    <row r="2327" spans="1:9" ht="25.5">
      <c r="A2327" t="str">
        <f t="shared" si="223"/>
        <v>3.2.9.9.1.00.00 - Outros Benefícios Previdenciários e Assistenciais 
 - Consolidação</v>
      </c>
      <c r="B2327" s="5" t="s">
        <v>2933</v>
      </c>
      <c r="C2327" s="6">
        <v>839830370.46000004</v>
      </c>
      <c r="E2327" s="1">
        <f t="shared" si="226"/>
        <v>0</v>
      </c>
      <c r="F2327" s="1">
        <f t="shared" si="227"/>
        <v>839830370.46000004</v>
      </c>
      <c r="H2327" t="b">
        <f t="shared" si="225"/>
        <v>1</v>
      </c>
      <c r="I2327" t="str">
        <f t="shared" si="224"/>
        <v>00</v>
      </c>
    </row>
    <row r="2328" spans="1:9">
      <c r="A2328" t="str">
        <f t="shared" si="223"/>
        <v>3.3.0.0.0.00.00 - Uso de Bens, Serviços e Consumo de Capital Fixo</v>
      </c>
      <c r="B2328" s="3" t="s">
        <v>2934</v>
      </c>
      <c r="C2328" s="4">
        <v>165512848169.35001</v>
      </c>
      <c r="E2328">
        <f>E2343+E2334+E2329</f>
        <v>0</v>
      </c>
      <c r="F2328">
        <f>F2343+F2334+F2329</f>
        <v>165512848169.35001</v>
      </c>
      <c r="H2328" t="b">
        <f t="shared" si="225"/>
        <v>1</v>
      </c>
      <c r="I2328" t="str">
        <f t="shared" si="224"/>
        <v>00</v>
      </c>
    </row>
    <row r="2329" spans="1:9">
      <c r="A2329" t="str">
        <f t="shared" si="223"/>
        <v>3.3.1.0.0.00.00 - Uso de Material de Consumo</v>
      </c>
      <c r="B2329" s="5" t="s">
        <v>2935</v>
      </c>
      <c r="C2329" s="6">
        <v>32699364587.869999</v>
      </c>
      <c r="E2329">
        <f>E2332+E2330</f>
        <v>0</v>
      </c>
      <c r="F2329">
        <f>F2332+F2330</f>
        <v>32699364587.869999</v>
      </c>
      <c r="H2329" t="b">
        <f t="shared" si="225"/>
        <v>1</v>
      </c>
      <c r="I2329" t="str">
        <f t="shared" si="224"/>
        <v>00</v>
      </c>
    </row>
    <row r="2330" spans="1:9">
      <c r="A2330" t="str">
        <f t="shared" si="223"/>
        <v>3.3.1.1.0.00.00 - Consumo de Material</v>
      </c>
      <c r="B2330" s="3" t="s">
        <v>2936</v>
      </c>
      <c r="C2330" s="4">
        <v>30223069640.84</v>
      </c>
      <c r="E2330" s="1">
        <f>E2331</f>
        <v>0</v>
      </c>
      <c r="F2330" s="1">
        <f>F2331</f>
        <v>30223069640.84</v>
      </c>
      <c r="H2330" t="b">
        <f t="shared" si="225"/>
        <v>1</v>
      </c>
      <c r="I2330" t="str">
        <f t="shared" si="224"/>
        <v>00</v>
      </c>
    </row>
    <row r="2331" spans="1:9">
      <c r="A2331" t="str">
        <f t="shared" si="223"/>
        <v>3.3.1.1.1.00.00 - Consumo de Material - Consolidação</v>
      </c>
      <c r="B2331" s="5" t="s">
        <v>2937</v>
      </c>
      <c r="C2331" s="6">
        <v>30223069640.84</v>
      </c>
      <c r="E2331" s="1">
        <f t="shared" si="226"/>
        <v>0</v>
      </c>
      <c r="F2331" s="1">
        <f t="shared" si="227"/>
        <v>30223069640.84</v>
      </c>
      <c r="H2331" t="b">
        <f t="shared" si="225"/>
        <v>1</v>
      </c>
      <c r="I2331" t="str">
        <f t="shared" si="224"/>
        <v>00</v>
      </c>
    </row>
    <row r="2332" spans="1:9">
      <c r="A2332" t="str">
        <f t="shared" si="223"/>
        <v>3.3.1.2.0.00.00 - Distribuição de Material Gratuito</v>
      </c>
      <c r="B2332" s="3" t="s">
        <v>2938</v>
      </c>
      <c r="C2332" s="4">
        <v>2476294947.0300002</v>
      </c>
      <c r="E2332" s="1">
        <f>E2333</f>
        <v>0</v>
      </c>
      <c r="F2332" s="1">
        <f>F2333</f>
        <v>2476294947.0300002</v>
      </c>
      <c r="H2332" t="b">
        <f t="shared" si="225"/>
        <v>1</v>
      </c>
      <c r="I2332" t="str">
        <f t="shared" si="224"/>
        <v>00</v>
      </c>
    </row>
    <row r="2333" spans="1:9">
      <c r="A2333" t="str">
        <f t="shared" si="223"/>
        <v>3.3.1.2.1.00.00 - Distribuição de Material Gratuito - Consolidação</v>
      </c>
      <c r="B2333" s="5" t="s">
        <v>2939</v>
      </c>
      <c r="C2333" s="6">
        <v>2476294947.0300002</v>
      </c>
      <c r="E2333" s="1">
        <f t="shared" si="226"/>
        <v>0</v>
      </c>
      <c r="F2333" s="1">
        <f t="shared" si="227"/>
        <v>2476294947.0300002</v>
      </c>
      <c r="H2333" t="b">
        <f t="shared" si="225"/>
        <v>1</v>
      </c>
      <c r="I2333" t="str">
        <f t="shared" si="224"/>
        <v>00</v>
      </c>
    </row>
    <row r="2334" spans="1:9">
      <c r="A2334" t="str">
        <f t="shared" si="223"/>
        <v>3.3.2.0.0.00.00 - Serviços</v>
      </c>
      <c r="B2334" s="3" t="s">
        <v>2940</v>
      </c>
      <c r="C2334" s="4">
        <v>130458284858.23</v>
      </c>
      <c r="E2334">
        <f>E2341+E2339+E2335+E2337</f>
        <v>0</v>
      </c>
      <c r="F2334">
        <f>F2341+F2339+F2335+F2337</f>
        <v>130458284858.23001</v>
      </c>
      <c r="H2334" t="b">
        <f t="shared" si="225"/>
        <v>1</v>
      </c>
      <c r="I2334" t="str">
        <f t="shared" si="224"/>
        <v>00</v>
      </c>
    </row>
    <row r="2335" spans="1:9">
      <c r="A2335" t="str">
        <f t="shared" si="223"/>
        <v>3.3.2.1.0.00.00 - Diárias</v>
      </c>
      <c r="B2335" s="5" t="s">
        <v>2941</v>
      </c>
      <c r="C2335" s="6">
        <v>2566112445.6100001</v>
      </c>
      <c r="E2335" s="1">
        <f>E2336</f>
        <v>0</v>
      </c>
      <c r="F2335" s="1">
        <f>F2336</f>
        <v>2566112445.6100001</v>
      </c>
      <c r="H2335" t="b">
        <f t="shared" si="225"/>
        <v>1</v>
      </c>
      <c r="I2335" t="str">
        <f t="shared" si="224"/>
        <v>00</v>
      </c>
    </row>
    <row r="2336" spans="1:9">
      <c r="A2336" t="str">
        <f t="shared" si="223"/>
        <v>3.3.2.1.1.00.00 - Diárias - Consolidação</v>
      </c>
      <c r="B2336" s="3" t="s">
        <v>2942</v>
      </c>
      <c r="C2336" s="4">
        <v>2566112445.6100001</v>
      </c>
      <c r="E2336" s="1">
        <f t="shared" si="226"/>
        <v>0</v>
      </c>
      <c r="F2336" s="1">
        <f t="shared" si="227"/>
        <v>2566112445.6100001</v>
      </c>
      <c r="H2336" t="b">
        <f t="shared" si="225"/>
        <v>1</v>
      </c>
      <c r="I2336" t="str">
        <f t="shared" si="224"/>
        <v>00</v>
      </c>
    </row>
    <row r="2337" spans="1:10">
      <c r="A2337" t="str">
        <f t="shared" si="223"/>
        <v>3.3.2.2.0.00.00 - Serviços Terceiros - PF</v>
      </c>
      <c r="B2337" s="5" t="s">
        <v>2943</v>
      </c>
      <c r="C2337" s="6">
        <v>9866307058.6299992</v>
      </c>
      <c r="E2337" s="1">
        <f>E2338</f>
        <v>0</v>
      </c>
      <c r="F2337" s="1">
        <f>F2338</f>
        <v>9866307058.6299992</v>
      </c>
      <c r="H2337" t="b">
        <f t="shared" si="225"/>
        <v>1</v>
      </c>
      <c r="I2337" t="str">
        <f t="shared" si="224"/>
        <v>00</v>
      </c>
    </row>
    <row r="2338" spans="1:10">
      <c r="A2338" t="str">
        <f t="shared" si="223"/>
        <v>3.3.2.2.1.00.00 - Serviços Terceiros - PF - Consolidação</v>
      </c>
      <c r="B2338" s="3" t="s">
        <v>2944</v>
      </c>
      <c r="C2338" s="4">
        <v>9866307058.6299992</v>
      </c>
      <c r="E2338" s="1">
        <f t="shared" si="226"/>
        <v>0</v>
      </c>
      <c r="F2338" s="1">
        <f t="shared" si="227"/>
        <v>9866307058.6299992</v>
      </c>
      <c r="H2338" t="b">
        <f t="shared" si="225"/>
        <v>1</v>
      </c>
      <c r="I2338" t="str">
        <f t="shared" si="224"/>
        <v>00</v>
      </c>
    </row>
    <row r="2339" spans="1:10">
      <c r="A2339" t="str">
        <f t="shared" si="223"/>
        <v>3.3.2.3.0.00.00 - Serviços Terceiros - PJ</v>
      </c>
      <c r="B2339" s="5" t="s">
        <v>2945</v>
      </c>
      <c r="C2339" s="6">
        <v>115492012760.17</v>
      </c>
      <c r="E2339" s="1">
        <f>E2340</f>
        <v>0</v>
      </c>
      <c r="F2339" s="1">
        <f>F2340</f>
        <v>115492012760.17</v>
      </c>
      <c r="H2339" t="b">
        <f t="shared" si="225"/>
        <v>1</v>
      </c>
      <c r="I2339" t="str">
        <f t="shared" si="224"/>
        <v>00</v>
      </c>
    </row>
    <row r="2340" spans="1:10">
      <c r="A2340" t="str">
        <f t="shared" si="223"/>
        <v>3.3.2.3.1.00.00 - Serviços Terceiros - PJ - Consolidação</v>
      </c>
      <c r="B2340" s="3" t="s">
        <v>2946</v>
      </c>
      <c r="C2340" s="4">
        <v>115492012760.17</v>
      </c>
      <c r="E2340" s="1">
        <f t="shared" si="226"/>
        <v>0</v>
      </c>
      <c r="F2340" s="1">
        <f t="shared" si="227"/>
        <v>115492012760.17</v>
      </c>
      <c r="H2340" t="b">
        <f t="shared" si="225"/>
        <v>1</v>
      </c>
      <c r="I2340" t="str">
        <f t="shared" si="224"/>
        <v>00</v>
      </c>
    </row>
    <row r="2341" spans="1:10" ht="25.5">
      <c r="A2341" t="str">
        <f t="shared" si="223"/>
        <v>3.3.2.4.0.00.00 - Contrato de Terceirização por Substituição de mão 
 de Obra – Art. 18 § 1, LC 101/00</v>
      </c>
      <c r="B2341" s="5" t="s">
        <v>2947</v>
      </c>
      <c r="C2341" s="6">
        <v>2533852593.8200002</v>
      </c>
      <c r="E2341" s="1">
        <f>E2342</f>
        <v>0</v>
      </c>
      <c r="F2341" s="1">
        <f>F2342</f>
        <v>2533852593.8200002</v>
      </c>
      <c r="H2341" t="b">
        <f t="shared" si="225"/>
        <v>1</v>
      </c>
      <c r="I2341" t="str">
        <f t="shared" si="224"/>
        <v>00</v>
      </c>
    </row>
    <row r="2342" spans="1:10" ht="25.5">
      <c r="A2342" t="str">
        <f t="shared" si="223"/>
        <v>3.3.2.4.1.00.00 - Contrato de Terceirização por Substituição de mão 
 de Obra - Art. 18 § 1, LC 101/00 - Consolidação</v>
      </c>
      <c r="B2342" s="3" t="s">
        <v>2948</v>
      </c>
      <c r="C2342" s="4">
        <v>2533852593.8200002</v>
      </c>
      <c r="E2342" s="1">
        <f t="shared" si="226"/>
        <v>0</v>
      </c>
      <c r="F2342" s="1">
        <f t="shared" si="227"/>
        <v>2533852593.8200002</v>
      </c>
      <c r="H2342" t="b">
        <f t="shared" si="225"/>
        <v>1</v>
      </c>
      <c r="I2342" t="str">
        <f t="shared" si="224"/>
        <v>00</v>
      </c>
    </row>
    <row r="2343" spans="1:10">
      <c r="A2343" t="str">
        <f t="shared" si="223"/>
        <v>3.3.3.0.0.00.00 - Depreciação, Amortização e Exaustão</v>
      </c>
      <c r="B2343" s="5" t="s">
        <v>2949</v>
      </c>
      <c r="C2343" s="6">
        <v>2355198723.25</v>
      </c>
      <c r="E2343">
        <f>E2346+E2348+E2344</f>
        <v>0</v>
      </c>
      <c r="F2343">
        <f>F2346+F2348+F2344</f>
        <v>2355198723.25</v>
      </c>
      <c r="H2343" t="b">
        <f t="shared" si="225"/>
        <v>1</v>
      </c>
      <c r="I2343" t="str">
        <f t="shared" si="224"/>
        <v>00</v>
      </c>
      <c r="J2343" t="s">
        <v>815</v>
      </c>
    </row>
    <row r="2344" spans="1:10">
      <c r="A2344" t="str">
        <f t="shared" si="223"/>
        <v>3.3.3.1.0.00.00 - Depreciação</v>
      </c>
      <c r="B2344" s="3" t="s">
        <v>2950</v>
      </c>
      <c r="C2344" s="4">
        <v>2232433175.9299998</v>
      </c>
      <c r="E2344" s="1">
        <f>E2345</f>
        <v>0</v>
      </c>
      <c r="F2344" s="1">
        <f>F2345</f>
        <v>2232433175.9299998</v>
      </c>
      <c r="H2344" t="b">
        <f t="shared" si="225"/>
        <v>1</v>
      </c>
      <c r="I2344" t="str">
        <f t="shared" si="224"/>
        <v>00</v>
      </c>
    </row>
    <row r="2345" spans="1:10">
      <c r="A2345" t="str">
        <f t="shared" si="223"/>
        <v>3.3.3.1.1.00.00 - Depreciação - Consolidação</v>
      </c>
      <c r="B2345" s="5" t="s">
        <v>2951</v>
      </c>
      <c r="C2345" s="6">
        <v>2232433175.9299998</v>
      </c>
      <c r="E2345" s="1">
        <f t="shared" si="226"/>
        <v>0</v>
      </c>
      <c r="F2345" s="1">
        <f t="shared" si="227"/>
        <v>2232433175.9299998</v>
      </c>
      <c r="H2345" t="b">
        <f t="shared" si="225"/>
        <v>1</v>
      </c>
      <c r="I2345" t="str">
        <f t="shared" si="224"/>
        <v>00</v>
      </c>
    </row>
    <row r="2346" spans="1:10">
      <c r="A2346" t="str">
        <f t="shared" si="223"/>
        <v>3.3.3.2.0.00.00 - Amortização</v>
      </c>
      <c r="B2346" s="3" t="s">
        <v>2952</v>
      </c>
      <c r="C2346" s="4">
        <v>120482167.45999999</v>
      </c>
      <c r="E2346" s="1">
        <f>E2347</f>
        <v>0</v>
      </c>
      <c r="F2346" s="1">
        <f>F2347</f>
        <v>120482167.45999999</v>
      </c>
      <c r="H2346" t="b">
        <f t="shared" si="225"/>
        <v>1</v>
      </c>
      <c r="I2346" t="str">
        <f t="shared" si="224"/>
        <v>00</v>
      </c>
    </row>
    <row r="2347" spans="1:10">
      <c r="A2347" t="str">
        <f t="shared" si="223"/>
        <v>3.3.3.2.1.00.00 - Amortização - Consolidação</v>
      </c>
      <c r="B2347" s="5" t="s">
        <v>2953</v>
      </c>
      <c r="C2347" s="6">
        <v>120482167.45999999</v>
      </c>
      <c r="E2347" s="1">
        <f t="shared" si="226"/>
        <v>0</v>
      </c>
      <c r="F2347" s="1">
        <f t="shared" si="227"/>
        <v>120482167.45999999</v>
      </c>
      <c r="H2347" t="b">
        <f t="shared" si="225"/>
        <v>1</v>
      </c>
      <c r="I2347" t="str">
        <f t="shared" si="224"/>
        <v>00</v>
      </c>
    </row>
    <row r="2348" spans="1:10">
      <c r="A2348" t="str">
        <f t="shared" si="223"/>
        <v>3.3.3.3.0.00.00 - Exaustão</v>
      </c>
      <c r="B2348" s="3" t="s">
        <v>2954</v>
      </c>
      <c r="C2348" s="4">
        <v>2283379.86</v>
      </c>
      <c r="E2348" s="1">
        <f>E2349</f>
        <v>0</v>
      </c>
      <c r="F2348" s="1">
        <f>F2349</f>
        <v>2283379.86</v>
      </c>
      <c r="H2348" t="b">
        <f t="shared" si="225"/>
        <v>1</v>
      </c>
      <c r="I2348" t="str">
        <f t="shared" si="224"/>
        <v>00</v>
      </c>
    </row>
    <row r="2349" spans="1:10">
      <c r="A2349" t="str">
        <f t="shared" si="223"/>
        <v>3.3.3.3.1.00.00 - Exaustão - Consolidação</v>
      </c>
      <c r="B2349" s="5" t="s">
        <v>2955</v>
      </c>
      <c r="C2349" s="6">
        <v>2283379.86</v>
      </c>
      <c r="E2349" s="1">
        <f t="shared" si="226"/>
        <v>0</v>
      </c>
      <c r="F2349" s="1">
        <f t="shared" si="227"/>
        <v>2283379.86</v>
      </c>
      <c r="H2349" t="b">
        <f t="shared" si="225"/>
        <v>1</v>
      </c>
      <c r="I2349" t="str">
        <f t="shared" si="224"/>
        <v>00</v>
      </c>
    </row>
    <row r="2350" spans="1:10">
      <c r="A2350" t="str">
        <f t="shared" si="223"/>
        <v>3.4.0.0.0.00.00 - Variações Patrimoniais Diminutivas Financeiras</v>
      </c>
      <c r="B2350" s="3" t="s">
        <v>2956</v>
      </c>
      <c r="C2350" s="4">
        <v>24885114752.130001</v>
      </c>
      <c r="E2350" s="1">
        <f>E2408+E2401+E2384+E2351+E2370+E2403</f>
        <v>6409992774.9099998</v>
      </c>
      <c r="F2350" s="1">
        <f>F2408+F2401+F2384+F2351+F2370+F2403</f>
        <v>18475121977.220001</v>
      </c>
      <c r="H2350" t="b">
        <f t="shared" si="225"/>
        <v>1</v>
      </c>
      <c r="I2350" t="str">
        <f t="shared" si="224"/>
        <v>00</v>
      </c>
    </row>
    <row r="2351" spans="1:10" ht="25.5">
      <c r="A2351" t="str">
        <f t="shared" si="223"/>
        <v>3.4.1.0.0.00.00 - Juros e Encargos de Empréstimos e Financiamentos 
 Obtidos</v>
      </c>
      <c r="B2351" s="5" t="s">
        <v>2957</v>
      </c>
      <c r="C2351" s="6">
        <v>7500454326.96</v>
      </c>
      <c r="E2351" s="1">
        <f>E2368+E2357+E2361+E2363+E2352+E2359</f>
        <v>3993904909.4099998</v>
      </c>
      <c r="F2351" s="1">
        <f>F2368+F2357+F2361+F2363+F2352+F2359</f>
        <v>3506549417.5500002</v>
      </c>
      <c r="H2351" t="b">
        <f t="shared" si="225"/>
        <v>1</v>
      </c>
      <c r="I2351" t="str">
        <f t="shared" si="224"/>
        <v>00</v>
      </c>
    </row>
    <row r="2352" spans="1:10">
      <c r="A2352" t="str">
        <f t="shared" si="223"/>
        <v>3.4.1.1.0.00.00 - Juros e Encargos da Dívida Contratual Interna</v>
      </c>
      <c r="B2352" s="3" t="s">
        <v>2958</v>
      </c>
      <c r="C2352" s="4">
        <v>7053028156.0500002</v>
      </c>
      <c r="E2352" s="1">
        <f>E2355+E2356+E2354+E2353</f>
        <v>3968025811.96</v>
      </c>
      <c r="F2352" s="1">
        <f>F2355+F2356+F2354+F2353</f>
        <v>3085002344.0900002</v>
      </c>
      <c r="H2352" t="b">
        <f t="shared" si="225"/>
        <v>1</v>
      </c>
      <c r="I2352" t="str">
        <f t="shared" si="224"/>
        <v>00</v>
      </c>
    </row>
    <row r="2353" spans="1:9" ht="25.5">
      <c r="A2353" t="str">
        <f t="shared" si="223"/>
        <v>3.4.1.1.1.00.00 - Juros e Encargos da Dívida Contratual Interna - 
 Consolidação</v>
      </c>
      <c r="B2353" s="5" t="s">
        <v>2959</v>
      </c>
      <c r="C2353" s="6">
        <v>3085002344.0900002</v>
      </c>
      <c r="E2353" s="1"/>
      <c r="F2353" s="1">
        <f t="shared" si="227"/>
        <v>3085002344.0900002</v>
      </c>
      <c r="H2353" t="b">
        <f t="shared" si="225"/>
        <v>1</v>
      </c>
      <c r="I2353" t="str">
        <f t="shared" si="224"/>
        <v>00</v>
      </c>
    </row>
    <row r="2354" spans="1:9" ht="25.5">
      <c r="A2354" t="str">
        <f t="shared" si="223"/>
        <v>3.4.1.1.3.00.00 - Juros e Encargos da Dívida Contratual Interna - 
 Inter OFSS - União</v>
      </c>
      <c r="B2354" s="3" t="s">
        <v>2960</v>
      </c>
      <c r="C2354" s="4">
        <v>1679755325.8199999</v>
      </c>
      <c r="E2354" s="1">
        <f t="shared" si="226"/>
        <v>1679755325.8199999</v>
      </c>
      <c r="F2354" s="1">
        <f t="shared" si="227"/>
        <v>0</v>
      </c>
      <c r="H2354" t="b">
        <f t="shared" si="225"/>
        <v>1</v>
      </c>
      <c r="I2354" t="str">
        <f t="shared" si="224"/>
        <v>00</v>
      </c>
    </row>
    <row r="2355" spans="1:9" ht="25.5">
      <c r="A2355" t="str">
        <f t="shared" si="223"/>
        <v>3.4.1.1.4.00.00 - Juros e Encargos da Dívida Contratual Interna - 
 Inter OFSS - Estado</v>
      </c>
      <c r="B2355" s="5" t="s">
        <v>2961</v>
      </c>
      <c r="C2355" s="6">
        <v>56274737</v>
      </c>
      <c r="E2355" s="1">
        <f t="shared" si="226"/>
        <v>56274737</v>
      </c>
      <c r="F2355" s="1">
        <f t="shared" si="227"/>
        <v>0</v>
      </c>
      <c r="H2355" t="b">
        <f t="shared" si="225"/>
        <v>1</v>
      </c>
      <c r="I2355" t="str">
        <f t="shared" si="224"/>
        <v>00</v>
      </c>
    </row>
    <row r="2356" spans="1:9" ht="25.5">
      <c r="A2356" t="str">
        <f t="shared" si="223"/>
        <v>3.4.1.1.5.00.00 - Juros e Encargos da Dívida Contratual Interna - 
 Inter OFSS - Município</v>
      </c>
      <c r="B2356" s="3" t="s">
        <v>2962</v>
      </c>
      <c r="C2356" s="4">
        <v>2231995749.1399999</v>
      </c>
      <c r="E2356" s="1">
        <f t="shared" si="226"/>
        <v>2231995749.1399999</v>
      </c>
      <c r="F2356" s="1">
        <f t="shared" si="227"/>
        <v>0</v>
      </c>
      <c r="H2356" t="b">
        <f t="shared" si="225"/>
        <v>1</v>
      </c>
      <c r="I2356" t="str">
        <f t="shared" si="224"/>
        <v>00</v>
      </c>
    </row>
    <row r="2357" spans="1:9">
      <c r="A2357" t="str">
        <f t="shared" si="223"/>
        <v>3.4.1.2.0.00.00 - Juros e Encargos da Dívida Contratual Externa</v>
      </c>
      <c r="B2357" s="5" t="s">
        <v>2963</v>
      </c>
      <c r="C2357" s="6">
        <v>295324297.95999998</v>
      </c>
      <c r="E2357" s="1">
        <f>E2358</f>
        <v>0</v>
      </c>
      <c r="F2357" s="1">
        <f>F2358</f>
        <v>295324297.95999998</v>
      </c>
      <c r="H2357" t="b">
        <f t="shared" si="225"/>
        <v>1</v>
      </c>
      <c r="I2357" t="str">
        <f t="shared" si="224"/>
        <v>00</v>
      </c>
    </row>
    <row r="2358" spans="1:9" ht="25.5">
      <c r="A2358" t="str">
        <f t="shared" si="223"/>
        <v>3.4.1.2.1.00.00 - Juros e Encargos da Dívida Contratual Externa - 
 Consolidação</v>
      </c>
      <c r="B2358" s="3" t="s">
        <v>2964</v>
      </c>
      <c r="C2358" s="4">
        <v>295324297.95999998</v>
      </c>
      <c r="E2358" s="1">
        <f t="shared" si="226"/>
        <v>0</v>
      </c>
      <c r="F2358" s="1">
        <f t="shared" si="227"/>
        <v>295324297.95999998</v>
      </c>
      <c r="H2358" t="b">
        <f t="shared" si="225"/>
        <v>1</v>
      </c>
      <c r="I2358" t="str">
        <f t="shared" si="224"/>
        <v>00</v>
      </c>
    </row>
    <row r="2359" spans="1:9">
      <c r="A2359" t="str">
        <f t="shared" si="223"/>
        <v>3.4.1.3.0.00.00 - Juros e Encargos da Dívida Mobiliária</v>
      </c>
      <c r="B2359" s="5" t="s">
        <v>2965</v>
      </c>
      <c r="C2359" s="6">
        <v>22949881.25</v>
      </c>
      <c r="E2359" s="1">
        <f>E2360</f>
        <v>0</v>
      </c>
      <c r="F2359" s="1">
        <f>F2360</f>
        <v>22949881.25</v>
      </c>
      <c r="H2359" t="b">
        <f t="shared" si="225"/>
        <v>1</v>
      </c>
      <c r="I2359" t="str">
        <f t="shared" si="224"/>
        <v>00</v>
      </c>
    </row>
    <row r="2360" spans="1:9" ht="25.5">
      <c r="A2360" t="str">
        <f t="shared" si="223"/>
        <v>3.4.1.3.1.00.00 - Juros e Encargos da Dívida Mobiliária - 
 Consolidação</v>
      </c>
      <c r="B2360" s="3" t="s">
        <v>2966</v>
      </c>
      <c r="C2360" s="4">
        <v>22949881.25</v>
      </c>
      <c r="E2360" s="1">
        <f t="shared" si="226"/>
        <v>0</v>
      </c>
      <c r="F2360" s="1">
        <f t="shared" si="227"/>
        <v>22949881.25</v>
      </c>
      <c r="H2360" t="b">
        <f t="shared" si="225"/>
        <v>1</v>
      </c>
      <c r="I2360" t="str">
        <f t="shared" si="224"/>
        <v>00</v>
      </c>
    </row>
    <row r="2361" spans="1:9" ht="25.5">
      <c r="A2361" t="str">
        <f t="shared" ref="A2361:A2424" si="228">TRIM(B2361)</f>
        <v>3.4.1.4.0.00.00 - Juros e Encargos de Empréstimos por Antecipação de 
 Receita Orçamentária</v>
      </c>
      <c r="B2361" s="5" t="s">
        <v>2967</v>
      </c>
      <c r="C2361" s="6">
        <v>1327859.05</v>
      </c>
      <c r="E2361" s="1">
        <f>E2362</f>
        <v>0</v>
      </c>
      <c r="F2361" s="1">
        <f>F2362</f>
        <v>1327859.05</v>
      </c>
      <c r="H2361" t="b">
        <f t="shared" si="225"/>
        <v>1</v>
      </c>
      <c r="I2361" t="str">
        <f t="shared" si="224"/>
        <v>00</v>
      </c>
    </row>
    <row r="2362" spans="1:9" ht="38.25">
      <c r="A2362" t="str">
        <f t="shared" si="228"/>
        <v>3.4.1.4.1.00.00 - Juros e Encargos de Empréstimos por Antecipação de 
 Receita Orçamentária - Consolidação</v>
      </c>
      <c r="B2362" s="3" t="s">
        <v>2968</v>
      </c>
      <c r="C2362" s="4">
        <v>1327859.05</v>
      </c>
      <c r="E2362" s="1">
        <f t="shared" si="226"/>
        <v>0</v>
      </c>
      <c r="F2362" s="1">
        <f t="shared" si="227"/>
        <v>1327859.05</v>
      </c>
      <c r="H2362" t="b">
        <f t="shared" si="225"/>
        <v>1</v>
      </c>
      <c r="I2362" t="str">
        <f t="shared" ref="I2362:I2427" si="229">MID(A2362,11,2)</f>
        <v>00</v>
      </c>
    </row>
    <row r="2363" spans="1:9" ht="25.5">
      <c r="A2363" t="str">
        <f t="shared" si="228"/>
        <v>3.4.1.8.0.00.00 - Outros Juros e Encargos de Empréstimos e 
 Financiamentos Internos</v>
      </c>
      <c r="B2363" s="5" t="s">
        <v>2969</v>
      </c>
      <c r="C2363" s="6">
        <v>122501892.68000001</v>
      </c>
      <c r="E2363" s="1">
        <f>E2364+E2365+E2367+E2366</f>
        <v>25879097.449999999</v>
      </c>
      <c r="F2363" s="1">
        <f>F2364+F2365+F2367+F2366</f>
        <v>96622795.230000004</v>
      </c>
      <c r="H2363" t="b">
        <f t="shared" ref="H2363:H2428" si="230">IF(I2363="00",C2363=E2363+F2363,TRUE)</f>
        <v>1</v>
      </c>
      <c r="I2363" t="str">
        <f t="shared" si="229"/>
        <v>00</v>
      </c>
    </row>
    <row r="2364" spans="1:9" ht="25.5">
      <c r="A2364" t="str">
        <f t="shared" si="228"/>
        <v>3.4.1.8.1.00.00 - Outros Juros e Encargos de Empréstimos e 
 Financiamentos Internos - Consolidação</v>
      </c>
      <c r="B2364" s="3" t="s">
        <v>2970</v>
      </c>
      <c r="C2364" s="4">
        <v>96622795.230000004</v>
      </c>
      <c r="E2364" s="1"/>
      <c r="F2364" s="1">
        <f t="shared" ref="F2364:F2424" si="231">SUMIF(A2364:B2364,"*consolidação*",C2364:D2364)</f>
        <v>96622795.230000004</v>
      </c>
      <c r="H2364" t="b">
        <f t="shared" si="230"/>
        <v>1</v>
      </c>
      <c r="I2364" t="str">
        <f t="shared" si="229"/>
        <v>00</v>
      </c>
    </row>
    <row r="2365" spans="1:9" ht="25.5">
      <c r="A2365" t="str">
        <f t="shared" si="228"/>
        <v>3.4.1.8.3.00.00 - Outros Juros e Encargos de Empréstimos e 
 Financiamentos Internos - Inter OFSS - União</v>
      </c>
      <c r="B2365" s="5" t="s">
        <v>2971</v>
      </c>
      <c r="C2365" s="6">
        <v>1288543.82</v>
      </c>
      <c r="E2365" s="1">
        <f t="shared" ref="E2365:E2424" si="232">SUMIF(A2365:B2365,"*intra*",C2365:D2365)+SUMIF(A2365:B2365,"*inter*",C2365:D2365)</f>
        <v>1288543.82</v>
      </c>
      <c r="F2365" s="1">
        <f t="shared" si="231"/>
        <v>0</v>
      </c>
      <c r="H2365" t="b">
        <f t="shared" si="230"/>
        <v>1</v>
      </c>
      <c r="I2365" t="str">
        <f t="shared" si="229"/>
        <v>00</v>
      </c>
    </row>
    <row r="2366" spans="1:9" ht="25.5">
      <c r="A2366" t="str">
        <f t="shared" si="228"/>
        <v>3.4.1.8.4.00.00 - Outros Juros e Encargos de Empréstimos e 
 Financiamentos Internos - Inter OFSS - Estado</v>
      </c>
      <c r="B2366" s="3" t="s">
        <v>2972</v>
      </c>
      <c r="C2366" s="4">
        <v>596908.65</v>
      </c>
      <c r="E2366" s="1">
        <f t="shared" si="232"/>
        <v>596908.65</v>
      </c>
      <c r="F2366" s="1">
        <f t="shared" si="231"/>
        <v>0</v>
      </c>
      <c r="H2366" t="b">
        <f t="shared" si="230"/>
        <v>1</v>
      </c>
      <c r="I2366" t="str">
        <f t="shared" si="229"/>
        <v>00</v>
      </c>
    </row>
    <row r="2367" spans="1:9" ht="25.5">
      <c r="A2367" t="str">
        <f t="shared" si="228"/>
        <v>3.4.1.8.5.00.00 - Outros Juros e Encargos de Empréstimos e 
 Financiamentos Internos - Inter OFSS - Município</v>
      </c>
      <c r="B2367" s="5" t="s">
        <v>2973</v>
      </c>
      <c r="C2367" s="6">
        <v>23993644.98</v>
      </c>
      <c r="E2367" s="1">
        <f t="shared" si="232"/>
        <v>23993644.98</v>
      </c>
      <c r="F2367" s="1">
        <f t="shared" si="231"/>
        <v>0</v>
      </c>
      <c r="H2367" t="b">
        <f t="shared" si="230"/>
        <v>1</v>
      </c>
      <c r="I2367" t="str">
        <f t="shared" si="229"/>
        <v>00</v>
      </c>
    </row>
    <row r="2368" spans="1:9" ht="25.5">
      <c r="A2368" t="str">
        <f t="shared" si="228"/>
        <v>3.4.1.9.0.00.00 - Outros Juros e Encargos de Empréstimos e 
 Financiamentos Externos</v>
      </c>
      <c r="B2368" s="3" t="s">
        <v>2974</v>
      </c>
      <c r="C2368" s="4">
        <v>5322239.97</v>
      </c>
      <c r="E2368" s="1">
        <f>E2369</f>
        <v>0</v>
      </c>
      <c r="F2368" s="1">
        <f>F2369</f>
        <v>5322239.97</v>
      </c>
      <c r="H2368" t="b">
        <f t="shared" si="230"/>
        <v>1</v>
      </c>
      <c r="I2368" t="str">
        <f t="shared" si="229"/>
        <v>00</v>
      </c>
    </row>
    <row r="2369" spans="1:9" ht="25.5">
      <c r="A2369" t="str">
        <f t="shared" si="228"/>
        <v>3.4.1.9.1.00.00 - Outros Juros e Encargos de Empréstimos e 
 Financiamentos Externos - Consolidação</v>
      </c>
      <c r="B2369" s="5" t="s">
        <v>2975</v>
      </c>
      <c r="C2369" s="6">
        <v>5322239.97</v>
      </c>
      <c r="E2369" s="1">
        <f t="shared" si="232"/>
        <v>0</v>
      </c>
      <c r="F2369" s="1">
        <f t="shared" si="231"/>
        <v>5322239.97</v>
      </c>
      <c r="H2369" t="b">
        <f t="shared" si="230"/>
        <v>1</v>
      </c>
      <c r="I2369" t="str">
        <f t="shared" si="229"/>
        <v>00</v>
      </c>
    </row>
    <row r="2370" spans="1:9">
      <c r="A2370" t="str">
        <f t="shared" si="228"/>
        <v>3.4.2.0.0.00.00 - Juros e Encargos de Mora</v>
      </c>
      <c r="B2370" s="3" t="s">
        <v>2976</v>
      </c>
      <c r="C2370" s="4">
        <v>624392351.12</v>
      </c>
      <c r="E2370" s="1">
        <f>E2382+E2376+E2380+E2371+E2378</f>
        <v>3132627.29</v>
      </c>
      <c r="F2370" s="1">
        <f>F2382+F2376+F2380+F2371+F2378</f>
        <v>621259723.83000004</v>
      </c>
      <c r="H2370" t="b">
        <f t="shared" si="230"/>
        <v>1</v>
      </c>
      <c r="I2370" t="str">
        <f t="shared" si="229"/>
        <v>00</v>
      </c>
    </row>
    <row r="2371" spans="1:9" ht="25.5">
      <c r="A2371" t="str">
        <f t="shared" si="228"/>
        <v>3.4.2.1.0.00.00 - Juros e Encargos de Mora de Empréstimos e 
 Financiamentos Internos Obtidos</v>
      </c>
      <c r="B2371" s="5" t="s">
        <v>2977</v>
      </c>
      <c r="C2371" s="6">
        <v>22795778.27</v>
      </c>
      <c r="E2371" s="1">
        <f>E2373+E2374+E2372+E2375</f>
        <v>3132627.29</v>
      </c>
      <c r="F2371" s="1">
        <f>F2373+F2374+F2372+F2375</f>
        <v>19663150.98</v>
      </c>
      <c r="H2371" t="b">
        <f t="shared" si="230"/>
        <v>1</v>
      </c>
      <c r="I2371" t="str">
        <f t="shared" si="229"/>
        <v>00</v>
      </c>
    </row>
    <row r="2372" spans="1:9" ht="25.5">
      <c r="A2372" t="str">
        <f t="shared" si="228"/>
        <v>3.4.2.1.1.00.00 - Juros e Encargos de Mora de Empréstimos e 
 Financiamentos Internos Obtidos - Consolidação</v>
      </c>
      <c r="B2372" s="3" t="s">
        <v>2978</v>
      </c>
      <c r="C2372" s="4">
        <v>19663150.98</v>
      </c>
      <c r="E2372" s="1"/>
      <c r="F2372" s="1">
        <f t="shared" si="231"/>
        <v>19663150.98</v>
      </c>
      <c r="H2372" t="b">
        <f t="shared" si="230"/>
        <v>1</v>
      </c>
      <c r="I2372" t="str">
        <f t="shared" si="229"/>
        <v>00</v>
      </c>
    </row>
    <row r="2373" spans="1:9" ht="25.5">
      <c r="A2373" t="str">
        <f t="shared" si="228"/>
        <v>3.4.2.1.3.00.00 - Juros e Encargos de Mora de Empréstimos e 
 Financiamentos Internos Obtidos - Inter OFSS - União</v>
      </c>
      <c r="B2373" s="5" t="s">
        <v>2979</v>
      </c>
      <c r="C2373" s="6">
        <v>2193623.7200000002</v>
      </c>
      <c r="E2373" s="1">
        <f t="shared" si="232"/>
        <v>2193623.7200000002</v>
      </c>
      <c r="F2373" s="1">
        <f t="shared" si="231"/>
        <v>0</v>
      </c>
      <c r="H2373" t="b">
        <f t="shared" si="230"/>
        <v>1</v>
      </c>
      <c r="I2373" t="str">
        <f t="shared" si="229"/>
        <v>00</v>
      </c>
    </row>
    <row r="2374" spans="1:9" ht="25.5">
      <c r="A2374" t="str">
        <f t="shared" si="228"/>
        <v>3.4.2.1.4.00.00 - Juros e Encargos de Mora de Empréstimos e 
 Financiamentos Internos Obtidos - Inter OFSS - Estado</v>
      </c>
      <c r="B2374" s="3" t="s">
        <v>2980</v>
      </c>
      <c r="C2374" s="4">
        <v>464831.33</v>
      </c>
      <c r="E2374" s="1">
        <f t="shared" si="232"/>
        <v>464831.33</v>
      </c>
      <c r="F2374" s="1">
        <f t="shared" si="231"/>
        <v>0</v>
      </c>
      <c r="H2374" t="b">
        <f t="shared" si="230"/>
        <v>1</v>
      </c>
      <c r="I2374" t="str">
        <f t="shared" si="229"/>
        <v>00</v>
      </c>
    </row>
    <row r="2375" spans="1:9" ht="25.5">
      <c r="A2375" t="str">
        <f t="shared" si="228"/>
        <v>3.4.2.1.5.00.00 - Juros e Encargos de Mora de Empréstimos e 
 Financiamentos Internos Obtidos - Inter OFSS - Município</v>
      </c>
      <c r="B2375" s="5" t="s">
        <v>2981</v>
      </c>
      <c r="C2375" s="6">
        <v>474172.24</v>
      </c>
      <c r="E2375" s="1">
        <f t="shared" si="232"/>
        <v>474172.24</v>
      </c>
      <c r="F2375" s="1">
        <f t="shared" si="231"/>
        <v>0</v>
      </c>
      <c r="H2375" t="b">
        <f t="shared" si="230"/>
        <v>1</v>
      </c>
      <c r="I2375" t="str">
        <f t="shared" si="229"/>
        <v>00</v>
      </c>
    </row>
    <row r="2376" spans="1:9" ht="25.5">
      <c r="A2376" t="str">
        <f t="shared" si="228"/>
        <v>3.4.2.2.0.00.00 - Juros e Encargos de Mora de Empréstimos e 
 Financiamentos Externos Obtidos</v>
      </c>
      <c r="B2376" s="3" t="s">
        <v>2982</v>
      </c>
      <c r="C2376" s="4">
        <v>10519406.380000001</v>
      </c>
      <c r="E2376" s="1">
        <f>E2377</f>
        <v>0</v>
      </c>
      <c r="F2376" s="1">
        <f>F2377</f>
        <v>10519406.380000001</v>
      </c>
      <c r="H2376" t="b">
        <f t="shared" si="230"/>
        <v>1</v>
      </c>
      <c r="I2376" t="str">
        <f t="shared" si="229"/>
        <v>00</v>
      </c>
    </row>
    <row r="2377" spans="1:9" ht="25.5">
      <c r="A2377" t="str">
        <f t="shared" si="228"/>
        <v>3.4.2.2.1.00.00 - Juros e Encargos de Mora de Empréstimos e 
 Financiamentos Externos Obtidos - Consolidação</v>
      </c>
      <c r="B2377" s="5" t="s">
        <v>2983</v>
      </c>
      <c r="C2377" s="6">
        <v>10519406.380000001</v>
      </c>
      <c r="E2377" s="1">
        <f t="shared" si="232"/>
        <v>0</v>
      </c>
      <c r="F2377" s="1">
        <f t="shared" si="231"/>
        <v>10519406.380000001</v>
      </c>
      <c r="H2377" t="b">
        <f t="shared" si="230"/>
        <v>1</v>
      </c>
      <c r="I2377" t="str">
        <f t="shared" si="229"/>
        <v>00</v>
      </c>
    </row>
    <row r="2378" spans="1:9" ht="25.5">
      <c r="A2378" t="str">
        <f t="shared" si="228"/>
        <v>3.4.2.3.0.00.00 - Juros e Encargos de Mora de Aquisição de Bens e 
 Serviços</v>
      </c>
      <c r="B2378" s="3" t="s">
        <v>2984</v>
      </c>
      <c r="C2378" s="4">
        <v>209982899.56</v>
      </c>
      <c r="E2378" s="1">
        <f>E2379</f>
        <v>0</v>
      </c>
      <c r="F2378" s="1">
        <f>F2379</f>
        <v>209982899.56</v>
      </c>
      <c r="H2378" t="b">
        <f t="shared" si="230"/>
        <v>1</v>
      </c>
      <c r="I2378" t="str">
        <f t="shared" si="229"/>
        <v>00</v>
      </c>
    </row>
    <row r="2379" spans="1:9" ht="25.5">
      <c r="A2379" t="str">
        <f t="shared" si="228"/>
        <v>3.4.2.3.1.00.00 - Juros e Encargos de Mora de Aquisição de Bens e 
 Serviços - Consolidação</v>
      </c>
      <c r="B2379" s="5" t="s">
        <v>2985</v>
      </c>
      <c r="C2379" s="6">
        <v>209982899.56</v>
      </c>
      <c r="E2379" s="1">
        <f t="shared" si="232"/>
        <v>0</v>
      </c>
      <c r="F2379" s="1">
        <f t="shared" si="231"/>
        <v>209982899.56</v>
      </c>
      <c r="H2379" t="b">
        <f t="shared" si="230"/>
        <v>1</v>
      </c>
      <c r="I2379" t="str">
        <f t="shared" si="229"/>
        <v>00</v>
      </c>
    </row>
    <row r="2380" spans="1:9">
      <c r="A2380" t="str">
        <f t="shared" si="228"/>
        <v>3.4.2.4.0.00.00 - Juros e Encargos de Mora de Obrigações Tributárias</v>
      </c>
      <c r="B2380" s="3" t="s">
        <v>2986</v>
      </c>
      <c r="C2380" s="4">
        <v>42003486.289999999</v>
      </c>
      <c r="E2380" s="1">
        <f>E2381</f>
        <v>0</v>
      </c>
      <c r="F2380" s="1">
        <f>F2381</f>
        <v>42003486.289999999</v>
      </c>
      <c r="H2380" t="b">
        <f t="shared" si="230"/>
        <v>1</v>
      </c>
      <c r="I2380" t="str">
        <f t="shared" si="229"/>
        <v>00</v>
      </c>
    </row>
    <row r="2381" spans="1:9" ht="25.5">
      <c r="A2381" t="str">
        <f t="shared" si="228"/>
        <v>3.4.2.4.1.00.00 - Juros e Encargos de Mora de Obrigações Tributárias 
 - Consolidação</v>
      </c>
      <c r="B2381" s="5" t="s">
        <v>2987</v>
      </c>
      <c r="C2381" s="6">
        <v>42003486.289999999</v>
      </c>
      <c r="E2381" s="1">
        <f t="shared" si="232"/>
        <v>0</v>
      </c>
      <c r="F2381" s="1">
        <f t="shared" si="231"/>
        <v>42003486.289999999</v>
      </c>
      <c r="H2381" t="b">
        <f t="shared" si="230"/>
        <v>1</v>
      </c>
      <c r="I2381" t="str">
        <f t="shared" si="229"/>
        <v>00</v>
      </c>
    </row>
    <row r="2382" spans="1:9">
      <c r="A2382" t="str">
        <f t="shared" si="228"/>
        <v>3.4.2.9.0.00.00 - Outros Juros e Encargos de Mora</v>
      </c>
      <c r="B2382" s="3" t="s">
        <v>2988</v>
      </c>
      <c r="C2382" s="4">
        <v>339090780.62</v>
      </c>
      <c r="E2382" s="1">
        <f>E2383</f>
        <v>0</v>
      </c>
      <c r="F2382" s="1">
        <f>F2383</f>
        <v>339090780.62</v>
      </c>
      <c r="H2382" t="b">
        <f t="shared" si="230"/>
        <v>1</v>
      </c>
      <c r="I2382" t="str">
        <f t="shared" si="229"/>
        <v>00</v>
      </c>
    </row>
    <row r="2383" spans="1:9">
      <c r="A2383" t="str">
        <f t="shared" si="228"/>
        <v>3.4.2.9.1.00.00 - Outros Juros e Encargos de Mora - Consolidação</v>
      </c>
      <c r="B2383" s="5" t="s">
        <v>2989</v>
      </c>
      <c r="C2383" s="6">
        <v>339090780.62</v>
      </c>
      <c r="E2383" s="1">
        <f t="shared" si="232"/>
        <v>0</v>
      </c>
      <c r="F2383" s="1">
        <f t="shared" si="231"/>
        <v>339090780.62</v>
      </c>
      <c r="H2383" t="b">
        <f t="shared" si="230"/>
        <v>1</v>
      </c>
      <c r="I2383" t="str">
        <f t="shared" si="229"/>
        <v>00</v>
      </c>
    </row>
    <row r="2384" spans="1:9">
      <c r="A2384" t="str">
        <f t="shared" si="228"/>
        <v>3.4.3.0.0.00.00 - Variações Monetárias e Cambiais</v>
      </c>
      <c r="B2384" s="3" t="s">
        <v>2990</v>
      </c>
      <c r="C2384" s="4">
        <v>7211887137.8699999</v>
      </c>
      <c r="E2384" s="1">
        <f>E2396+E2392+E2394+E2390+E2385</f>
        <v>2412955238.21</v>
      </c>
      <c r="F2384" s="1">
        <f>F2396+F2392+F2394+F2390+F2385</f>
        <v>4798931899.6599998</v>
      </c>
      <c r="H2384" t="b">
        <f t="shared" si="230"/>
        <v>1</v>
      </c>
      <c r="I2384" t="str">
        <f t="shared" si="229"/>
        <v>00</v>
      </c>
    </row>
    <row r="2385" spans="1:9" ht="25.5">
      <c r="A2385" t="str">
        <f t="shared" si="228"/>
        <v>3.4.3.1.0.00.00 - Variações Monetárias e Cambiais de Dívida 
 Contratual Interna</v>
      </c>
      <c r="B2385" s="5" t="s">
        <v>2991</v>
      </c>
      <c r="C2385" s="6">
        <v>3717226623.04</v>
      </c>
      <c r="E2385" s="1">
        <f>E2389+E2388+E2387+E2386</f>
        <v>2119555630.3999999</v>
      </c>
      <c r="F2385" s="1">
        <f>F2389+F2388+F2387+F2386</f>
        <v>1597670992.6400001</v>
      </c>
      <c r="H2385" t="b">
        <f t="shared" si="230"/>
        <v>1</v>
      </c>
      <c r="I2385" t="str">
        <f t="shared" si="229"/>
        <v>00</v>
      </c>
    </row>
    <row r="2386" spans="1:9" ht="25.5">
      <c r="A2386" t="str">
        <f t="shared" si="228"/>
        <v>3.4.3.1.1.00.00 - Variações Monetárias e Cambiais de Dívida 
 Contratual Interna - Consolidação</v>
      </c>
      <c r="B2386" s="3" t="s">
        <v>2992</v>
      </c>
      <c r="C2386" s="4">
        <v>1597670992.6400001</v>
      </c>
      <c r="E2386" s="1"/>
      <c r="F2386" s="1">
        <f t="shared" si="231"/>
        <v>1597670992.6400001</v>
      </c>
      <c r="H2386" t="b">
        <f t="shared" si="230"/>
        <v>1</v>
      </c>
      <c r="I2386" t="str">
        <f t="shared" si="229"/>
        <v>00</v>
      </c>
    </row>
    <row r="2387" spans="1:9" ht="25.5">
      <c r="A2387" t="str">
        <f t="shared" si="228"/>
        <v>3.4.3.1.3.00.00 - Variações Monetárias e Cambiais de Dívida 
 Contratual Interna - Inter OFSS - União</v>
      </c>
      <c r="B2387" s="5" t="s">
        <v>2993</v>
      </c>
      <c r="C2387" s="6">
        <v>2039706153.55</v>
      </c>
      <c r="E2387" s="1">
        <f t="shared" si="232"/>
        <v>2039706153.55</v>
      </c>
      <c r="F2387" s="1">
        <f t="shared" si="231"/>
        <v>0</v>
      </c>
      <c r="H2387" t="b">
        <f t="shared" si="230"/>
        <v>1</v>
      </c>
      <c r="I2387" t="str">
        <f t="shared" si="229"/>
        <v>00</v>
      </c>
    </row>
    <row r="2388" spans="1:9" ht="25.5">
      <c r="A2388" t="str">
        <f t="shared" si="228"/>
        <v>3.4.3.1.4.00.00 - Variações Monetárias e Cambiais de Dívida 
 Contratual Interna - Inter OFSS - Estado</v>
      </c>
      <c r="B2388" s="3" t="s">
        <v>2994</v>
      </c>
      <c r="C2388" s="4">
        <v>27727175.550000001</v>
      </c>
      <c r="E2388" s="1">
        <f t="shared" si="232"/>
        <v>27727175.550000001</v>
      </c>
      <c r="F2388" s="1">
        <f t="shared" si="231"/>
        <v>0</v>
      </c>
      <c r="H2388" t="b">
        <f t="shared" si="230"/>
        <v>1</v>
      </c>
      <c r="I2388" t="str">
        <f t="shared" si="229"/>
        <v>00</v>
      </c>
    </row>
    <row r="2389" spans="1:9" ht="25.5">
      <c r="A2389" t="str">
        <f t="shared" si="228"/>
        <v>3.4.3.1.5.00.00 - Variações Monetárias e Cambiais de Dívida 
 Contratual Interna - Inter OFSS - Município</v>
      </c>
      <c r="B2389" s="5" t="s">
        <v>2995</v>
      </c>
      <c r="C2389" s="6">
        <v>52122301.299999997</v>
      </c>
      <c r="E2389" s="1">
        <f t="shared" si="232"/>
        <v>52122301.299999997</v>
      </c>
      <c r="F2389" s="1">
        <f t="shared" si="231"/>
        <v>0</v>
      </c>
      <c r="H2389" t="b">
        <f t="shared" si="230"/>
        <v>1</v>
      </c>
      <c r="I2389" t="str">
        <f t="shared" si="229"/>
        <v>00</v>
      </c>
    </row>
    <row r="2390" spans="1:9" ht="25.5">
      <c r="A2390" t="str">
        <f t="shared" si="228"/>
        <v>3.4.3.2.0.00.00 - Variações Monetárias e Cambiais de Dívida 
 Contratual Externa</v>
      </c>
      <c r="B2390" s="3" t="s">
        <v>2996</v>
      </c>
      <c r="C2390" s="4">
        <v>1454697770.2</v>
      </c>
      <c r="E2390" s="1">
        <f>E2391</f>
        <v>0</v>
      </c>
      <c r="F2390" s="1">
        <f>F2391</f>
        <v>1454697770.2</v>
      </c>
      <c r="H2390" t="b">
        <f t="shared" si="230"/>
        <v>1</v>
      </c>
      <c r="I2390" t="str">
        <f t="shared" si="229"/>
        <v>00</v>
      </c>
    </row>
    <row r="2391" spans="1:9" ht="25.5">
      <c r="A2391" t="str">
        <f t="shared" si="228"/>
        <v>3.4.3.2.1.00.00 - Variações Monetárias e Cambiais de Dívida 
 Contratual Externa - Consolidação</v>
      </c>
      <c r="B2391" s="5" t="s">
        <v>2997</v>
      </c>
      <c r="C2391" s="6">
        <v>1454697770.2</v>
      </c>
      <c r="E2391" s="1">
        <f t="shared" si="232"/>
        <v>0</v>
      </c>
      <c r="F2391" s="1">
        <f t="shared" si="231"/>
        <v>1454697770.2</v>
      </c>
      <c r="H2391" t="b">
        <f t="shared" si="230"/>
        <v>1</v>
      </c>
      <c r="I2391" t="str">
        <f t="shared" si="229"/>
        <v>00</v>
      </c>
    </row>
    <row r="2392" spans="1:9" ht="25.5">
      <c r="A2392" t="str">
        <f t="shared" si="228"/>
        <v>3.4.3.3.0.00.00 - Variações Monetárias e Cambiais de Dívida 
 Mobiliária Interna</v>
      </c>
      <c r="B2392" s="3" t="s">
        <v>2998</v>
      </c>
      <c r="C2392" s="4">
        <v>75962623.359999999</v>
      </c>
      <c r="E2392" s="1">
        <f>E2393</f>
        <v>0</v>
      </c>
      <c r="F2392" s="1">
        <f>F2393</f>
        <v>75962623.359999999</v>
      </c>
      <c r="H2392" t="b">
        <f t="shared" si="230"/>
        <v>1</v>
      </c>
      <c r="I2392" t="str">
        <f t="shared" si="229"/>
        <v>00</v>
      </c>
    </row>
    <row r="2393" spans="1:9" ht="25.5">
      <c r="A2393" t="str">
        <f t="shared" si="228"/>
        <v>3.4.3.3.1.00.00 - Variações Monetárias e Cambiais de Dívida 
 Mobiliária Interna - Consolidação</v>
      </c>
      <c r="B2393" s="5" t="s">
        <v>2999</v>
      </c>
      <c r="C2393" s="6">
        <v>75962623.359999999</v>
      </c>
      <c r="E2393" s="1"/>
      <c r="F2393" s="1">
        <f t="shared" si="231"/>
        <v>75962623.359999999</v>
      </c>
      <c r="H2393" t="b">
        <f t="shared" si="230"/>
        <v>1</v>
      </c>
      <c r="I2393" t="str">
        <f t="shared" si="229"/>
        <v>00</v>
      </c>
    </row>
    <row r="2394" spans="1:9" ht="25.5">
      <c r="A2394" t="str">
        <f t="shared" si="228"/>
        <v>3.4.3.4.0.00.00 - Variações Monetárias e Cambiais de Dívida 
 Mobiliária Externa</v>
      </c>
      <c r="B2394" s="3" t="s">
        <v>3000</v>
      </c>
      <c r="C2394" s="4">
        <v>1644076.25</v>
      </c>
      <c r="E2394" s="1">
        <f>E2395</f>
        <v>0</v>
      </c>
      <c r="F2394" s="1">
        <f>F2395</f>
        <v>1644076.25</v>
      </c>
      <c r="H2394" t="b">
        <f t="shared" si="230"/>
        <v>1</v>
      </c>
      <c r="I2394" t="str">
        <f t="shared" si="229"/>
        <v>00</v>
      </c>
    </row>
    <row r="2395" spans="1:9" ht="25.5">
      <c r="A2395" t="str">
        <f t="shared" si="228"/>
        <v>3.4.3.4.1.00.00 - Variações Monetárias e Cambiais de Dívida 
 Mobiliária Externa - Consolidação</v>
      </c>
      <c r="B2395" s="5" t="s">
        <v>3001</v>
      </c>
      <c r="C2395" s="6">
        <v>1644076.25</v>
      </c>
      <c r="E2395" s="1">
        <f t="shared" si="232"/>
        <v>0</v>
      </c>
      <c r="F2395" s="1">
        <f t="shared" si="231"/>
        <v>1644076.25</v>
      </c>
      <c r="H2395" t="b">
        <f t="shared" si="230"/>
        <v>1</v>
      </c>
      <c r="I2395" t="str">
        <f t="shared" si="229"/>
        <v>00</v>
      </c>
    </row>
    <row r="2396" spans="1:9">
      <c r="A2396" t="str">
        <f t="shared" si="228"/>
        <v>3.4.3.9.0.00.00 - Outras Variações Monetárias e Cambiais</v>
      </c>
      <c r="B2396" s="3" t="s">
        <v>3002</v>
      </c>
      <c r="C2396" s="4">
        <v>1962356045.02</v>
      </c>
      <c r="E2396" s="1">
        <f>E2400+E2399+E2397+E2398</f>
        <v>293399607.81</v>
      </c>
      <c r="F2396" s="1">
        <f>F2400+F2399+F2397+F2398</f>
        <v>1668956437.21</v>
      </c>
      <c r="H2396" t="b">
        <f t="shared" si="230"/>
        <v>1</v>
      </c>
      <c r="I2396" t="str">
        <f t="shared" si="229"/>
        <v>00</v>
      </c>
    </row>
    <row r="2397" spans="1:9" ht="25.5">
      <c r="A2397" t="str">
        <f t="shared" si="228"/>
        <v>3.4.3.9.1.00.00 - Outras Variações Monetárias e Cambiais - 
 Consolidação</v>
      </c>
      <c r="B2397" s="5" t="s">
        <v>3003</v>
      </c>
      <c r="C2397" s="6">
        <v>1668956437.21</v>
      </c>
      <c r="E2397" s="1">
        <f t="shared" si="232"/>
        <v>0</v>
      </c>
      <c r="F2397" s="1">
        <f t="shared" si="231"/>
        <v>1668956437.21</v>
      </c>
      <c r="H2397" t="b">
        <f t="shared" si="230"/>
        <v>1</v>
      </c>
      <c r="I2397" t="str">
        <f t="shared" si="229"/>
        <v>00</v>
      </c>
    </row>
    <row r="2398" spans="1:9" ht="25.5">
      <c r="A2398" t="str">
        <f t="shared" si="228"/>
        <v>3.4.3.9.3.00.00 - Outras Variações Monetárias e Cambiais - Inter 
 OFSS - União</v>
      </c>
      <c r="B2398" s="3" t="s">
        <v>3004</v>
      </c>
      <c r="C2398" s="4">
        <v>159843106</v>
      </c>
      <c r="E2398" s="1">
        <f t="shared" si="232"/>
        <v>159843106</v>
      </c>
      <c r="F2398" s="1">
        <f t="shared" si="231"/>
        <v>0</v>
      </c>
      <c r="H2398" t="b">
        <f t="shared" si="230"/>
        <v>1</v>
      </c>
      <c r="I2398" t="str">
        <f t="shared" si="229"/>
        <v>00</v>
      </c>
    </row>
    <row r="2399" spans="1:9" ht="25.5">
      <c r="A2399" t="str">
        <f t="shared" si="228"/>
        <v>3.4.3.9.4.00.00 - Outras Variações Monetárias e Cambiais - Inter 
 OFSS - Estado</v>
      </c>
      <c r="B2399" s="5" t="s">
        <v>3005</v>
      </c>
      <c r="C2399" s="6">
        <v>3633809.61</v>
      </c>
      <c r="E2399" s="1">
        <f t="shared" si="232"/>
        <v>3633809.61</v>
      </c>
      <c r="F2399" s="1">
        <f t="shared" si="231"/>
        <v>0</v>
      </c>
      <c r="H2399" t="b">
        <f t="shared" si="230"/>
        <v>1</v>
      </c>
      <c r="I2399" t="str">
        <f t="shared" si="229"/>
        <v>00</v>
      </c>
    </row>
    <row r="2400" spans="1:9" ht="25.5">
      <c r="A2400" t="str">
        <f t="shared" si="228"/>
        <v>3.4.3.9.5.00.00 - Outras Variações Monetárias e Cambiais - Inter 
 OFSS - Município</v>
      </c>
      <c r="B2400" s="3" t="s">
        <v>3006</v>
      </c>
      <c r="C2400" s="4">
        <v>129922692.2</v>
      </c>
      <c r="E2400" s="1">
        <f t="shared" si="232"/>
        <v>129922692.2</v>
      </c>
      <c r="F2400" s="1">
        <f t="shared" si="231"/>
        <v>0</v>
      </c>
      <c r="H2400" t="b">
        <f t="shared" si="230"/>
        <v>1</v>
      </c>
      <c r="I2400" t="str">
        <f t="shared" si="229"/>
        <v>00</v>
      </c>
    </row>
    <row r="2401" spans="1:9">
      <c r="A2401" t="str">
        <f t="shared" si="228"/>
        <v>3.4.4.0.0.00.00 - Descontos Financeiros Concedidos</v>
      </c>
      <c r="B2401" s="5" t="s">
        <v>3007</v>
      </c>
      <c r="C2401" s="6">
        <v>26663198.010000002</v>
      </c>
      <c r="E2401" s="1">
        <f>E2402</f>
        <v>0</v>
      </c>
      <c r="F2401" s="1">
        <f>F2402</f>
        <v>26663198.010000002</v>
      </c>
      <c r="H2401" t="b">
        <f t="shared" si="230"/>
        <v>1</v>
      </c>
      <c r="I2401" t="str">
        <f t="shared" si="229"/>
        <v>00</v>
      </c>
    </row>
    <row r="2402" spans="1:9">
      <c r="A2402" t="str">
        <f t="shared" si="228"/>
        <v>3.4.4.0.1.00.00 - Descontos Financeiros Concedidos - Consolidação</v>
      </c>
      <c r="B2402" s="3" t="s">
        <v>3008</v>
      </c>
      <c r="C2402" s="4">
        <v>26663198.010000002</v>
      </c>
      <c r="E2402" s="1">
        <f t="shared" si="232"/>
        <v>0</v>
      </c>
      <c r="F2402" s="1">
        <f t="shared" si="231"/>
        <v>26663198.010000002</v>
      </c>
      <c r="H2402" t="b">
        <f t="shared" si="230"/>
        <v>1</v>
      </c>
      <c r="I2402" t="str">
        <f t="shared" si="229"/>
        <v>00</v>
      </c>
    </row>
    <row r="2403" spans="1:9">
      <c r="A2403" t="str">
        <f t="shared" si="228"/>
        <v>3.4.8.0.0.00.00 - Aportes ao Banco Central</v>
      </c>
      <c r="B2403" s="5" t="s">
        <v>3009</v>
      </c>
      <c r="C2403" s="6">
        <v>35823</v>
      </c>
      <c r="E2403" s="1">
        <f>E2404+E2406</f>
        <v>0</v>
      </c>
      <c r="F2403" s="1">
        <f>F2404+F2406</f>
        <v>35823</v>
      </c>
      <c r="H2403" t="b">
        <f t="shared" si="230"/>
        <v>1</v>
      </c>
      <c r="I2403" t="str">
        <f t="shared" si="229"/>
        <v>00</v>
      </c>
    </row>
    <row r="2404" spans="1:9">
      <c r="A2404" t="str">
        <f t="shared" si="228"/>
        <v>3.4.8.1.0.00.00 - Resultado Negativo do Banco Central</v>
      </c>
      <c r="B2404" s="3" t="s">
        <v>3010</v>
      </c>
      <c r="C2404" s="4">
        <v>34250</v>
      </c>
      <c r="E2404" s="1">
        <f>E2405</f>
        <v>0</v>
      </c>
      <c r="F2404" s="1">
        <f>F2405</f>
        <v>34250</v>
      </c>
      <c r="H2404" t="b">
        <f t="shared" si="230"/>
        <v>1</v>
      </c>
      <c r="I2404" t="str">
        <f t="shared" si="229"/>
        <v>00</v>
      </c>
    </row>
    <row r="2405" spans="1:9">
      <c r="A2405" t="str">
        <f t="shared" si="228"/>
        <v>3.4.8.1.1.00.00 - Resultado Negativo do Banco Central - Consolidação</v>
      </c>
      <c r="B2405" s="5" t="s">
        <v>3011</v>
      </c>
      <c r="C2405" s="6">
        <v>34250</v>
      </c>
      <c r="E2405" s="1">
        <f t="shared" si="232"/>
        <v>0</v>
      </c>
      <c r="F2405" s="1">
        <f t="shared" si="231"/>
        <v>34250</v>
      </c>
      <c r="H2405" t="b">
        <f t="shared" si="230"/>
        <v>1</v>
      </c>
      <c r="I2405" t="str">
        <f t="shared" si="229"/>
        <v>00</v>
      </c>
    </row>
    <row r="2406" spans="1:9">
      <c r="A2406" t="str">
        <f t="shared" si="228"/>
        <v>3.4.8.2.0.00.00 - Manutenção da Carteira de Títulos</v>
      </c>
      <c r="B2406" s="3" t="s">
        <v>3012</v>
      </c>
      <c r="C2406" s="4">
        <v>1573</v>
      </c>
      <c r="E2406" s="1">
        <f>E2407</f>
        <v>0</v>
      </c>
      <c r="F2406" s="1">
        <f>F2407</f>
        <v>1573</v>
      </c>
      <c r="H2406" t="b">
        <f t="shared" si="230"/>
        <v>1</v>
      </c>
      <c r="I2406" t="str">
        <f t="shared" si="229"/>
        <v>00</v>
      </c>
    </row>
    <row r="2407" spans="1:9">
      <c r="A2407" t="str">
        <f t="shared" si="228"/>
        <v>3.4.8.2.1.00.00 - Manutenção da Carteira de Títulos - Consolidação</v>
      </c>
      <c r="B2407" s="5" t="s">
        <v>3013</v>
      </c>
      <c r="C2407" s="6">
        <v>1573</v>
      </c>
      <c r="E2407" s="1">
        <f t="shared" si="232"/>
        <v>0</v>
      </c>
      <c r="F2407" s="1">
        <f t="shared" si="231"/>
        <v>1573</v>
      </c>
      <c r="H2407" t="b">
        <f t="shared" si="230"/>
        <v>1</v>
      </c>
      <c r="I2407" t="str">
        <f t="shared" si="229"/>
        <v>00</v>
      </c>
    </row>
    <row r="2408" spans="1:9" ht="25.5">
      <c r="A2408" t="str">
        <f t="shared" si="228"/>
        <v>3.4.9.0.0.00.00 - Outras Variações Patrimoniais Diminutivas - 
 Financeiras</v>
      </c>
      <c r="B2408" s="3" t="s">
        <v>3014</v>
      </c>
      <c r="C2408" s="4">
        <v>9521681915.1700001</v>
      </c>
      <c r="E2408" s="1">
        <f>E2413+E2411+E2409</f>
        <v>0</v>
      </c>
      <c r="F2408" s="1">
        <f>F2413+F2411+F2409</f>
        <v>9521681915.1700001</v>
      </c>
      <c r="H2408" t="b">
        <f t="shared" si="230"/>
        <v>1</v>
      </c>
      <c r="I2408" t="str">
        <f t="shared" si="229"/>
        <v>00</v>
      </c>
    </row>
    <row r="2409" spans="1:9">
      <c r="A2409" t="str">
        <f t="shared" si="228"/>
        <v>3.4.9.1.0.00.00 - Juros e Encargos em Sentenças Judiciais</v>
      </c>
      <c r="B2409" s="5" t="s">
        <v>3015</v>
      </c>
      <c r="C2409" s="6">
        <v>362022444.16000003</v>
      </c>
      <c r="E2409" s="1">
        <f>E2410</f>
        <v>0</v>
      </c>
      <c r="F2409" s="1">
        <f>F2410</f>
        <v>362022444.16000003</v>
      </c>
      <c r="H2409" t="b">
        <f t="shared" si="230"/>
        <v>1</v>
      </c>
      <c r="I2409" t="str">
        <f t="shared" si="229"/>
        <v>00</v>
      </c>
    </row>
    <row r="2410" spans="1:9" ht="25.5">
      <c r="A2410" t="str">
        <f t="shared" si="228"/>
        <v>3.4.9.1.1.00.00 - Juros e Encargos em Sentenças Judiciais - 
 Consolidação</v>
      </c>
      <c r="B2410" s="3" t="s">
        <v>3016</v>
      </c>
      <c r="C2410" s="4">
        <v>362022444.16000003</v>
      </c>
      <c r="E2410" s="1">
        <f t="shared" si="232"/>
        <v>0</v>
      </c>
      <c r="F2410" s="1">
        <f t="shared" si="231"/>
        <v>362022444.16000003</v>
      </c>
      <c r="H2410" t="b">
        <f t="shared" si="230"/>
        <v>1</v>
      </c>
      <c r="I2410" t="str">
        <f t="shared" si="229"/>
        <v>00</v>
      </c>
    </row>
    <row r="2411" spans="1:9">
      <c r="A2411" t="str">
        <f t="shared" si="228"/>
        <v>3.4.9.2.0.00.00 - Juros e Encargos em Indenizações e Restituições</v>
      </c>
      <c r="B2411" s="5" t="s">
        <v>3017</v>
      </c>
      <c r="C2411" s="6">
        <v>32093564.07</v>
      </c>
      <c r="E2411" s="1">
        <f>E2412</f>
        <v>0</v>
      </c>
      <c r="F2411" s="1">
        <f>F2412</f>
        <v>32093564.07</v>
      </c>
      <c r="H2411" t="b">
        <f t="shared" si="230"/>
        <v>1</v>
      </c>
      <c r="I2411" t="str">
        <f t="shared" si="229"/>
        <v>00</v>
      </c>
    </row>
    <row r="2412" spans="1:9" ht="25.5">
      <c r="A2412" t="str">
        <f t="shared" si="228"/>
        <v>3.4.9.2.1.00.00 - Juros e Encargos em Indenizações e Restituições - 
 Consolidação</v>
      </c>
      <c r="B2412" s="3" t="s">
        <v>3018</v>
      </c>
      <c r="C2412" s="4">
        <v>32093564.07</v>
      </c>
      <c r="E2412" s="1">
        <f t="shared" si="232"/>
        <v>0</v>
      </c>
      <c r="F2412" s="1">
        <f t="shared" si="231"/>
        <v>32093564.07</v>
      </c>
      <c r="H2412" t="b">
        <f t="shared" si="230"/>
        <v>1</v>
      </c>
      <c r="I2412" t="str">
        <f t="shared" si="229"/>
        <v>00</v>
      </c>
    </row>
    <row r="2413" spans="1:9" ht="25.5">
      <c r="A2413" t="str">
        <f t="shared" si="228"/>
        <v>3.4.9.9.0.00.00 - Outras Variações Patrimoniais Diminutivas 
 Financeiras</v>
      </c>
      <c r="B2413" s="5" t="s">
        <v>3019</v>
      </c>
      <c r="C2413" s="6">
        <v>9127565906.9400005</v>
      </c>
      <c r="E2413" s="1">
        <f>E2414</f>
        <v>0</v>
      </c>
      <c r="F2413" s="1">
        <f>F2414</f>
        <v>9127565906.9400005</v>
      </c>
      <c r="H2413" t="b">
        <f t="shared" si="230"/>
        <v>1</v>
      </c>
      <c r="I2413" t="str">
        <f t="shared" si="229"/>
        <v>00</v>
      </c>
    </row>
    <row r="2414" spans="1:9" ht="25.5">
      <c r="A2414" t="str">
        <f t="shared" si="228"/>
        <v>3.4.9.9.1.00.00 - Outras Variações Patrimoniais Diminutivas 
 Financeiras - Consolidação</v>
      </c>
      <c r="B2414" s="3" t="s">
        <v>3020</v>
      </c>
      <c r="C2414" s="4">
        <v>9127565906.9400005</v>
      </c>
      <c r="E2414" s="1">
        <f t="shared" si="232"/>
        <v>0</v>
      </c>
      <c r="F2414" s="1">
        <f t="shared" si="231"/>
        <v>9127565906.9400005</v>
      </c>
      <c r="H2414" t="b">
        <f t="shared" si="230"/>
        <v>1</v>
      </c>
      <c r="I2414" t="str">
        <f t="shared" si="229"/>
        <v>00</v>
      </c>
    </row>
    <row r="2415" spans="1:9">
      <c r="A2415" t="str">
        <f t="shared" si="228"/>
        <v>3.5.0.0.0.00.00 - Transferências e Delegações Concedidas</v>
      </c>
      <c r="B2415" s="5" t="s">
        <v>3021</v>
      </c>
      <c r="C2415" s="6">
        <v>164908960374.70999</v>
      </c>
      <c r="E2415" s="1">
        <f>E2456+E2450+E2454+E2427+E2452+E2445+E2416+E2463</f>
        <v>136404613205.37001</v>
      </c>
      <c r="F2415" s="1">
        <f>F2456+F2450+F2454+F2427+F2452+F2445+F2416+F2463</f>
        <v>28504347169.340004</v>
      </c>
      <c r="H2415" t="b">
        <f t="shared" si="230"/>
        <v>1</v>
      </c>
      <c r="I2415" t="str">
        <f t="shared" si="229"/>
        <v>00</v>
      </c>
    </row>
    <row r="2416" spans="1:9">
      <c r="A2416" t="str">
        <f t="shared" si="228"/>
        <v>3.5.1.0.0.00.00 - Transferências Intragovernamentais</v>
      </c>
      <c r="B2416" s="3" t="s">
        <v>3022</v>
      </c>
      <c r="C2416" s="4">
        <v>119520454643.64999</v>
      </c>
      <c r="E2416" s="1">
        <f>E2421+E2423+E2419+E2417+E2425</f>
        <v>119520454643.65001</v>
      </c>
      <c r="F2416" s="1">
        <f>F2421+F2423+F2419+F2417+F2425</f>
        <v>0</v>
      </c>
      <c r="H2416" t="b">
        <f t="shared" si="230"/>
        <v>1</v>
      </c>
      <c r="I2416" t="str">
        <f t="shared" si="229"/>
        <v>00</v>
      </c>
    </row>
    <row r="2417" spans="1:10" ht="25.5">
      <c r="A2417" t="str">
        <f t="shared" si="228"/>
        <v>3.5.1.1.0.00.00 - Transferências Concedidas para a Execução 
 Orçamentária</v>
      </c>
      <c r="B2417" s="5" t="s">
        <v>3023</v>
      </c>
      <c r="C2417" s="6">
        <v>96788414970.740005</v>
      </c>
      <c r="E2417" s="1">
        <f>E2418</f>
        <v>96788414970.740005</v>
      </c>
      <c r="F2417" s="1">
        <f>F2418</f>
        <v>0</v>
      </c>
      <c r="H2417" t="b">
        <f t="shared" si="230"/>
        <v>1</v>
      </c>
      <c r="I2417" t="str">
        <f t="shared" si="229"/>
        <v>00</v>
      </c>
    </row>
    <row r="2418" spans="1:10" ht="25.5">
      <c r="A2418" t="str">
        <f t="shared" si="228"/>
        <v>3.5.1.1.2.00.00 - Transferências Concedidas para a Execução 
 Orçamentária - Intra OFSS</v>
      </c>
      <c r="B2418" s="3" t="s">
        <v>3024</v>
      </c>
      <c r="C2418" s="4">
        <v>96788414970.740005</v>
      </c>
      <c r="E2418" s="1">
        <f t="shared" si="232"/>
        <v>96788414970.740005</v>
      </c>
      <c r="F2418" s="1">
        <f t="shared" si="231"/>
        <v>0</v>
      </c>
      <c r="H2418" t="b">
        <f t="shared" si="230"/>
        <v>1</v>
      </c>
      <c r="I2418" t="str">
        <f t="shared" si="229"/>
        <v>00</v>
      </c>
    </row>
    <row r="2419" spans="1:10" ht="25.5">
      <c r="A2419" t="str">
        <f t="shared" si="228"/>
        <v>3.5.1.2.0.00.00 - Transferências Concedidas - Independentes de 
 Execução Orçamentária</v>
      </c>
      <c r="B2419" s="5" t="s">
        <v>3025</v>
      </c>
      <c r="C2419" s="6">
        <v>14386050836.26</v>
      </c>
      <c r="E2419" s="1">
        <f>E2420</f>
        <v>14386050836.26</v>
      </c>
      <c r="F2419" s="1">
        <f>F2420</f>
        <v>0</v>
      </c>
      <c r="H2419" t="b">
        <f t="shared" si="230"/>
        <v>1</v>
      </c>
      <c r="I2419" t="str">
        <f t="shared" si="229"/>
        <v>00</v>
      </c>
    </row>
    <row r="2420" spans="1:10" ht="25.5">
      <c r="A2420" t="str">
        <f t="shared" si="228"/>
        <v>3.5.1.2.2.00.00 - Transferências Concedidas - Independentes de 
 Execução Orçamentária - Intra OFSS</v>
      </c>
      <c r="B2420" s="3" t="s">
        <v>3026</v>
      </c>
      <c r="C2420" s="4">
        <v>14386050836.26</v>
      </c>
      <c r="E2420" s="1">
        <f t="shared" si="232"/>
        <v>14386050836.26</v>
      </c>
      <c r="F2420" s="1">
        <f t="shared" si="231"/>
        <v>0</v>
      </c>
      <c r="H2420" t="b">
        <f t="shared" si="230"/>
        <v>1</v>
      </c>
      <c r="I2420" t="str">
        <f t="shared" si="229"/>
        <v>00</v>
      </c>
    </row>
    <row r="2421" spans="1:10" ht="25.5">
      <c r="A2421" t="str">
        <f t="shared" si="228"/>
        <v>3.5.1.3.0.00.00 - Transferências Concedidas para Aportes de Recursos 
 para o RPPS</v>
      </c>
      <c r="B2421" s="5" t="s">
        <v>3027</v>
      </c>
      <c r="C2421" s="6">
        <v>8257475127.3199997</v>
      </c>
      <c r="E2421" s="1">
        <f>E2422</f>
        <v>8257475127.3199997</v>
      </c>
      <c r="F2421" s="1">
        <f>F2422</f>
        <v>0</v>
      </c>
      <c r="H2421" t="b">
        <f t="shared" si="230"/>
        <v>1</v>
      </c>
      <c r="I2421" t="str">
        <f t="shared" si="229"/>
        <v>00</v>
      </c>
      <c r="J2421" t="s">
        <v>815</v>
      </c>
    </row>
    <row r="2422" spans="1:10" ht="25.5">
      <c r="A2422" t="str">
        <f t="shared" si="228"/>
        <v>3.5.1.3.2.00.00 - Transferências Concedidas para Aportes de Recursos 
 para o RPPS – Intra OFSS</v>
      </c>
      <c r="B2422" s="3" t="s">
        <v>3028</v>
      </c>
      <c r="C2422" s="4">
        <v>8257475127.3199997</v>
      </c>
      <c r="E2422" s="1">
        <f t="shared" si="232"/>
        <v>8257475127.3199997</v>
      </c>
      <c r="F2422" s="1">
        <f t="shared" si="231"/>
        <v>0</v>
      </c>
      <c r="H2422" t="b">
        <f t="shared" si="230"/>
        <v>1</v>
      </c>
      <c r="I2422" t="str">
        <f t="shared" si="229"/>
        <v>00</v>
      </c>
    </row>
    <row r="2423" spans="1:10" ht="25.5">
      <c r="A2423" t="str">
        <f t="shared" si="228"/>
        <v>3.5.1.4.0.00.00 - Transferências Concedidas para Aportes de Recursos 
 para o RGPS</v>
      </c>
      <c r="B2423" s="5" t="s">
        <v>3029</v>
      </c>
      <c r="C2423" s="6">
        <v>52066748.619999997</v>
      </c>
      <c r="E2423" s="1">
        <f>E2424</f>
        <v>52066748.619999997</v>
      </c>
      <c r="F2423" s="1">
        <f>F2424</f>
        <v>0</v>
      </c>
      <c r="H2423" t="b">
        <f t="shared" si="230"/>
        <v>1</v>
      </c>
      <c r="I2423" t="str">
        <f t="shared" si="229"/>
        <v>00</v>
      </c>
    </row>
    <row r="2424" spans="1:10" ht="25.5">
      <c r="A2424" t="str">
        <f t="shared" si="228"/>
        <v>3.5.1.4.2.00.00 - Transferências Concedidas para Aportes de Recursos 
 para o RGPS – Intra OFSS</v>
      </c>
      <c r="B2424" s="3" t="s">
        <v>3030</v>
      </c>
      <c r="C2424" s="4">
        <v>52066748.619999997</v>
      </c>
      <c r="E2424" s="1">
        <f t="shared" si="232"/>
        <v>52066748.619999997</v>
      </c>
      <c r="F2424" s="1">
        <f t="shared" si="231"/>
        <v>0</v>
      </c>
      <c r="H2424" t="b">
        <f t="shared" si="230"/>
        <v>1</v>
      </c>
      <c r="I2424" t="str">
        <f t="shared" si="229"/>
        <v>00</v>
      </c>
    </row>
    <row r="2425" spans="1:10" ht="25.5">
      <c r="A2425" t="str">
        <f t="shared" ref="A2425:A2488" si="233">TRIM(B2425)</f>
        <v>3.5.1.5.0.00.00 - Transferências Concedidas para Aportes de Recursos 
 para o Sistema de Pagamento de Pensões Militares</v>
      </c>
      <c r="B2425" s="40" t="s">
        <v>3031</v>
      </c>
      <c r="C2425" s="6">
        <v>36446960.710000001</v>
      </c>
      <c r="E2425" s="1">
        <f>E2426</f>
        <v>36446960.710000001</v>
      </c>
      <c r="F2425" s="1">
        <f>F2426</f>
        <v>0</v>
      </c>
      <c r="H2425" t="b">
        <f t="shared" si="230"/>
        <v>1</v>
      </c>
      <c r="I2425" t="str">
        <f t="shared" si="229"/>
        <v>00</v>
      </c>
    </row>
    <row r="2426" spans="1:10" ht="25.5">
      <c r="A2426" t="str">
        <f t="shared" si="233"/>
        <v>3.5.1.5.2.00.00 - Transferências Concedidas para Aportes de Recursos 
para o Sistema de Pagamento de Pensões Militares - Intra OFSS</v>
      </c>
      <c r="B2426" s="39" t="s">
        <v>3032</v>
      </c>
      <c r="C2426" s="4">
        <v>36446960.710000001</v>
      </c>
      <c r="E2426" s="1">
        <f t="shared" ref="E2426" si="234">SUMIF(A2426:B2426,"*intra*",C2426:D2426)+SUMIF(A2426:B2426,"*inter*",C2426:D2426)</f>
        <v>36446960.710000001</v>
      </c>
      <c r="F2426" s="1">
        <f t="shared" ref="F2426" si="235">SUMIF(A2426:B2426,"*consolidação*",C2426:D2426)</f>
        <v>0</v>
      </c>
      <c r="H2426" t="b">
        <f t="shared" si="230"/>
        <v>1</v>
      </c>
      <c r="I2426" t="str">
        <f t="shared" si="229"/>
        <v>00</v>
      </c>
    </row>
    <row r="2427" spans="1:10">
      <c r="A2427" t="str">
        <f t="shared" si="233"/>
        <v>3.5.2.0.0.00.00 - Transferências Inter Governamentais</v>
      </c>
      <c r="B2427" s="5" t="s">
        <v>3033</v>
      </c>
      <c r="C2427" s="6">
        <v>21624119053.529999</v>
      </c>
      <c r="E2427" s="1">
        <f>E2428+E2435+E2433+E2440</f>
        <v>16277626833.839998</v>
      </c>
      <c r="F2427" s="1">
        <f>F2428+F2435+F2433+F2440</f>
        <v>5346492219.6900005</v>
      </c>
      <c r="H2427" t="b">
        <f t="shared" si="230"/>
        <v>1</v>
      </c>
      <c r="I2427" t="str">
        <f t="shared" si="229"/>
        <v>00</v>
      </c>
    </row>
    <row r="2428" spans="1:10">
      <c r="A2428" t="str">
        <f t="shared" si="233"/>
        <v>3.5.2.1.0.00.00 - Distribuição Constitucional ou Legal de Receitas</v>
      </c>
      <c r="B2428" s="3" t="s">
        <v>3034</v>
      </c>
      <c r="C2428" s="4">
        <v>1685146746.1400001</v>
      </c>
      <c r="E2428" s="1">
        <f>E2429+E2430+E2431+E2432</f>
        <v>521072836.25</v>
      </c>
      <c r="F2428" s="1">
        <f>F2429+F2430+F2431+F2432</f>
        <v>1164073909.8900001</v>
      </c>
      <c r="H2428" t="b">
        <f t="shared" si="230"/>
        <v>1</v>
      </c>
      <c r="I2428" t="str">
        <f t="shared" ref="I2428:I2491" si="236">MID(A2428,11,2)</f>
        <v>00</v>
      </c>
    </row>
    <row r="2429" spans="1:10" ht="25.5">
      <c r="A2429" t="str">
        <f t="shared" si="233"/>
        <v>3.5.2.1.1.00.00 - Distribuição Constitucional ou Legal de Receitas - 
 Consolidação</v>
      </c>
      <c r="B2429" s="5" t="s">
        <v>3035</v>
      </c>
      <c r="C2429" s="6">
        <v>1164073909.8900001</v>
      </c>
      <c r="E2429" s="1">
        <f t="shared" ref="E2429:E2490" si="237">SUMIF(A2429:B2429,"*intra*",C2429:D2429)+SUMIF(A2429:B2429,"*inter*",C2429:D2429)</f>
        <v>0</v>
      </c>
      <c r="F2429" s="1">
        <f t="shared" ref="F2429:F2490" si="238">SUMIF(A2429:B2429,"*consolidação*",C2429:D2429)</f>
        <v>1164073909.8900001</v>
      </c>
      <c r="H2429" t="b">
        <f t="shared" ref="H2429:H2492" si="239">IF(I2429="00",C2429=E2429+F2429,TRUE)</f>
        <v>1</v>
      </c>
      <c r="I2429" t="str">
        <f t="shared" si="236"/>
        <v>00</v>
      </c>
    </row>
    <row r="2430" spans="1:10" ht="25.5">
      <c r="A2430" t="str">
        <f t="shared" si="233"/>
        <v>3.5.2.1.3.00.00 - Distribuição Constitucional ou Legal de Receitas – 
 Inter OFSS - União</v>
      </c>
      <c r="B2430" s="3" t="s">
        <v>3036</v>
      </c>
      <c r="C2430" s="4">
        <v>292029096.92000002</v>
      </c>
      <c r="E2430" s="1">
        <f t="shared" si="237"/>
        <v>292029096.92000002</v>
      </c>
      <c r="F2430" s="1">
        <f t="shared" si="238"/>
        <v>0</v>
      </c>
      <c r="H2430" t="b">
        <f t="shared" si="239"/>
        <v>1</v>
      </c>
      <c r="I2430" t="str">
        <f t="shared" si="236"/>
        <v>00</v>
      </c>
    </row>
    <row r="2431" spans="1:10" ht="25.5">
      <c r="A2431" t="str">
        <f t="shared" si="233"/>
        <v>3.5.2.1.4.00.00 - Distribuição Constitucional ou Legal de Receitas – 
 Inter OFSS - Estado</v>
      </c>
      <c r="B2431" s="5" t="s">
        <v>3037</v>
      </c>
      <c r="C2431" s="6">
        <v>100455219.43000001</v>
      </c>
      <c r="E2431" s="1">
        <f t="shared" si="237"/>
        <v>100455219.43000001</v>
      </c>
      <c r="F2431" s="1">
        <f t="shared" si="238"/>
        <v>0</v>
      </c>
      <c r="H2431" t="b">
        <f t="shared" si="239"/>
        <v>1</v>
      </c>
      <c r="I2431" t="str">
        <f t="shared" si="236"/>
        <v>00</v>
      </c>
    </row>
    <row r="2432" spans="1:10" ht="25.5">
      <c r="A2432" t="str">
        <f t="shared" si="233"/>
        <v>3.5.2.1.5.00.00 - Distribuição Constitucional ou Legal de Receitas – 
 Inter OFSS - Município</v>
      </c>
      <c r="B2432" s="3" t="s">
        <v>3038</v>
      </c>
      <c r="C2432" s="4">
        <v>128588519.90000001</v>
      </c>
      <c r="E2432" s="1">
        <f t="shared" si="237"/>
        <v>128588519.90000001</v>
      </c>
      <c r="F2432" s="1">
        <f t="shared" si="238"/>
        <v>0</v>
      </c>
      <c r="H2432" t="b">
        <f t="shared" si="239"/>
        <v>1</v>
      </c>
      <c r="I2432" t="str">
        <f t="shared" si="236"/>
        <v>00</v>
      </c>
    </row>
    <row r="2433" spans="1:9">
      <c r="A2433" t="str">
        <f t="shared" si="233"/>
        <v>3.5.2.2.0.00.00 - Transferências ao FUNDEB</v>
      </c>
      <c r="B2433" s="5" t="s">
        <v>3039</v>
      </c>
      <c r="C2433" s="6">
        <v>14235394331.879999</v>
      </c>
      <c r="E2433" s="1">
        <f>E2434</f>
        <v>14235394331.879999</v>
      </c>
      <c r="F2433" s="1">
        <f>F2434</f>
        <v>0</v>
      </c>
      <c r="H2433" t="b">
        <f t="shared" si="239"/>
        <v>1</v>
      </c>
      <c r="I2433" t="str">
        <f t="shared" si="236"/>
        <v>00</v>
      </c>
    </row>
    <row r="2434" spans="1:9">
      <c r="A2434" t="str">
        <f t="shared" si="233"/>
        <v>3.5.2.2.4.00.00 - Transferências ao FUNDEB - Inter OFSS - Estado</v>
      </c>
      <c r="B2434" s="3" t="s">
        <v>3040</v>
      </c>
      <c r="C2434" s="4">
        <v>14235394331.879999</v>
      </c>
      <c r="E2434" s="1">
        <f t="shared" si="237"/>
        <v>14235394331.879999</v>
      </c>
      <c r="F2434" s="1">
        <f t="shared" si="238"/>
        <v>0</v>
      </c>
      <c r="H2434" t="b">
        <f t="shared" si="239"/>
        <v>1</v>
      </c>
      <c r="I2434" t="str">
        <f t="shared" si="236"/>
        <v>00</v>
      </c>
    </row>
    <row r="2435" spans="1:9">
      <c r="A2435" t="str">
        <f t="shared" si="233"/>
        <v>3.5.2.3.0.00.00 - Transferências Voluntárias</v>
      </c>
      <c r="B2435" s="5" t="s">
        <v>3041</v>
      </c>
      <c r="C2435" s="6">
        <v>3871784793.9400001</v>
      </c>
      <c r="E2435" s="1">
        <f>E2438+E2439+E2436+E2437</f>
        <v>542777150.90999997</v>
      </c>
      <c r="F2435" s="1">
        <f>F2438+F2439+F2436+F2437</f>
        <v>3329007643.0300002</v>
      </c>
      <c r="H2435" t="b">
        <f t="shared" si="239"/>
        <v>1</v>
      </c>
      <c r="I2435" t="str">
        <f t="shared" si="236"/>
        <v>00</v>
      </c>
    </row>
    <row r="2436" spans="1:9">
      <c r="A2436" t="str">
        <f t="shared" si="233"/>
        <v>3.5.2.3.1.00.00 - Transferências Voluntárias - Consolidação</v>
      </c>
      <c r="B2436" s="3" t="s">
        <v>3042</v>
      </c>
      <c r="C2436" s="4">
        <v>3329007643.0300002</v>
      </c>
      <c r="E2436" s="1">
        <f t="shared" si="237"/>
        <v>0</v>
      </c>
      <c r="F2436" s="1">
        <f t="shared" si="238"/>
        <v>3329007643.0300002</v>
      </c>
      <c r="H2436" t="b">
        <f t="shared" si="239"/>
        <v>1</v>
      </c>
      <c r="I2436" t="str">
        <f t="shared" si="236"/>
        <v>00</v>
      </c>
    </row>
    <row r="2437" spans="1:9">
      <c r="A2437" t="str">
        <f t="shared" si="233"/>
        <v>3.5.2.3.3.00.00 - Transferências Voluntárias - Inter OFSS - União</v>
      </c>
      <c r="B2437" s="5" t="s">
        <v>3043</v>
      </c>
      <c r="C2437" s="6">
        <v>151122520.22</v>
      </c>
      <c r="E2437" s="1">
        <f t="shared" si="237"/>
        <v>151122520.22</v>
      </c>
      <c r="F2437" s="1">
        <f t="shared" si="238"/>
        <v>0</v>
      </c>
      <c r="H2437" t="b">
        <f t="shared" si="239"/>
        <v>1</v>
      </c>
      <c r="I2437" t="str">
        <f t="shared" si="236"/>
        <v>00</v>
      </c>
    </row>
    <row r="2438" spans="1:9">
      <c r="A2438" t="str">
        <f t="shared" si="233"/>
        <v>3.5.2.3.4.00.00 - Transferências Voluntárias - Inter OFSS - Estado</v>
      </c>
      <c r="B2438" s="3" t="s">
        <v>3044</v>
      </c>
      <c r="C2438" s="4">
        <v>223518352.97</v>
      </c>
      <c r="E2438" s="1">
        <f t="shared" si="237"/>
        <v>223518352.97</v>
      </c>
      <c r="F2438" s="1">
        <f t="shared" si="238"/>
        <v>0</v>
      </c>
      <c r="H2438" t="b">
        <f t="shared" si="239"/>
        <v>1</v>
      </c>
      <c r="I2438" t="str">
        <f t="shared" si="236"/>
        <v>00</v>
      </c>
    </row>
    <row r="2439" spans="1:9" ht="25.5">
      <c r="A2439" t="str">
        <f t="shared" si="233"/>
        <v>3.5.2.3.5.00.00 - Transferências Voluntárias - Inter OFSS - 
 Município</v>
      </c>
      <c r="B2439" s="5" t="s">
        <v>3045</v>
      </c>
      <c r="C2439" s="6">
        <v>168136277.72</v>
      </c>
      <c r="E2439" s="1">
        <f t="shared" si="237"/>
        <v>168136277.72</v>
      </c>
      <c r="F2439" s="1">
        <f t="shared" si="238"/>
        <v>0</v>
      </c>
      <c r="H2439" t="b">
        <f t="shared" si="239"/>
        <v>1</v>
      </c>
      <c r="I2439" t="str">
        <f t="shared" si="236"/>
        <v>00</v>
      </c>
    </row>
    <row r="2440" spans="1:9">
      <c r="A2440" t="str">
        <f t="shared" si="233"/>
        <v>3.5.2.4.0.00.00 - Outras Transferências</v>
      </c>
      <c r="B2440" s="3" t="s">
        <v>3046</v>
      </c>
      <c r="C2440" s="4">
        <v>1831793181.5699999</v>
      </c>
      <c r="E2440" s="1">
        <f>E2444+E2442+E2443+E2441</f>
        <v>978382514.79999995</v>
      </c>
      <c r="F2440" s="1">
        <f>F2444+F2442+F2443+F2441</f>
        <v>853410666.76999998</v>
      </c>
      <c r="H2440" t="b">
        <f t="shared" si="239"/>
        <v>1</v>
      </c>
      <c r="I2440" t="str">
        <f t="shared" si="236"/>
        <v>00</v>
      </c>
    </row>
    <row r="2441" spans="1:9">
      <c r="A2441" t="str">
        <f t="shared" si="233"/>
        <v>3.5.2.4.1.00.00 - Outras Transferências - Consolidação</v>
      </c>
      <c r="B2441" s="5" t="s">
        <v>3047</v>
      </c>
      <c r="C2441" s="6">
        <v>853410666.76999998</v>
      </c>
      <c r="E2441" s="1">
        <f t="shared" si="237"/>
        <v>0</v>
      </c>
      <c r="F2441" s="1">
        <f t="shared" si="238"/>
        <v>853410666.76999998</v>
      </c>
      <c r="H2441" t="b">
        <f t="shared" si="239"/>
        <v>1</v>
      </c>
      <c r="I2441" t="str">
        <f t="shared" si="236"/>
        <v>00</v>
      </c>
    </row>
    <row r="2442" spans="1:9">
      <c r="A2442" t="str">
        <f t="shared" si="233"/>
        <v>3.5.2.4.3.00.00 - Outras Transferências – Inter OFSS - União</v>
      </c>
      <c r="B2442" s="3" t="s">
        <v>3048</v>
      </c>
      <c r="C2442" s="4">
        <v>202823007.91</v>
      </c>
      <c r="E2442" s="1">
        <f t="shared" si="237"/>
        <v>202823007.91</v>
      </c>
      <c r="F2442" s="1">
        <f t="shared" si="238"/>
        <v>0</v>
      </c>
      <c r="H2442" t="b">
        <f t="shared" si="239"/>
        <v>1</v>
      </c>
      <c r="I2442" t="str">
        <f t="shared" si="236"/>
        <v>00</v>
      </c>
    </row>
    <row r="2443" spans="1:9">
      <c r="A2443" t="str">
        <f t="shared" si="233"/>
        <v>3.5.2.4.4.00.00 - Outras Transferências – Inter OFSS - Estado</v>
      </c>
      <c r="B2443" s="5" t="s">
        <v>3049</v>
      </c>
      <c r="C2443" s="6">
        <v>622278862.62</v>
      </c>
      <c r="E2443" s="1">
        <f t="shared" si="237"/>
        <v>622278862.62</v>
      </c>
      <c r="F2443" s="1">
        <f t="shared" si="238"/>
        <v>0</v>
      </c>
      <c r="H2443" t="b">
        <f t="shared" si="239"/>
        <v>1</v>
      </c>
      <c r="I2443" t="str">
        <f t="shared" si="236"/>
        <v>00</v>
      </c>
    </row>
    <row r="2444" spans="1:9">
      <c r="A2444" t="str">
        <f t="shared" si="233"/>
        <v>3.5.2.4.5.00.00 - Outras Transferências – Inter OFSS - Município</v>
      </c>
      <c r="B2444" s="3" t="s">
        <v>3050</v>
      </c>
      <c r="C2444" s="4">
        <v>153280644.27000001</v>
      </c>
      <c r="E2444" s="1">
        <f t="shared" si="237"/>
        <v>153280644.27000001</v>
      </c>
      <c r="F2444" s="1">
        <f t="shared" si="238"/>
        <v>0</v>
      </c>
      <c r="H2444" t="b">
        <f t="shared" si="239"/>
        <v>1</v>
      </c>
      <c r="I2444" t="str">
        <f t="shared" si="236"/>
        <v>00</v>
      </c>
    </row>
    <row r="2445" spans="1:9">
      <c r="A2445" t="str">
        <f t="shared" si="233"/>
        <v>3.5.3.0.0.00.00 - Transferências a Instituições Privadas</v>
      </c>
      <c r="B2445" s="5" t="s">
        <v>3051</v>
      </c>
      <c r="C2445" s="6">
        <v>15459801514.469999</v>
      </c>
      <c r="E2445" s="1">
        <f>E2448+E2446</f>
        <v>0</v>
      </c>
      <c r="F2445" s="1">
        <f>F2448+F2446</f>
        <v>15459801514.470001</v>
      </c>
      <c r="H2445" t="b">
        <f t="shared" si="239"/>
        <v>1</v>
      </c>
      <c r="I2445" t="str">
        <f t="shared" si="236"/>
        <v>00</v>
      </c>
    </row>
    <row r="2446" spans="1:9" ht="25.5">
      <c r="A2446" t="str">
        <f t="shared" si="233"/>
        <v>3.5.3.1.0.00.00 - Transferências a Instituições Privadas sem Fins 
 Lucrativos</v>
      </c>
      <c r="B2446" s="3" t="s">
        <v>3052</v>
      </c>
      <c r="C2446" s="4">
        <v>15267629682.18</v>
      </c>
      <c r="E2446" s="1">
        <f>E2447</f>
        <v>0</v>
      </c>
      <c r="F2446" s="1">
        <f>F2447</f>
        <v>15267629682.18</v>
      </c>
      <c r="H2446" t="b">
        <f t="shared" si="239"/>
        <v>1</v>
      </c>
      <c r="I2446" t="str">
        <f t="shared" si="236"/>
        <v>00</v>
      </c>
    </row>
    <row r="2447" spans="1:9" ht="25.5">
      <c r="A2447" t="str">
        <f t="shared" si="233"/>
        <v>3.5.3.1.1.00.00 - Transferências a Instituições Privadas sem Fins 
 Lucrativos - Consolidação</v>
      </c>
      <c r="B2447" s="5" t="s">
        <v>3053</v>
      </c>
      <c r="C2447" s="6">
        <v>15267629682.18</v>
      </c>
      <c r="E2447" s="1">
        <f t="shared" si="237"/>
        <v>0</v>
      </c>
      <c r="F2447" s="1">
        <f t="shared" si="238"/>
        <v>15267629682.18</v>
      </c>
      <c r="H2447" t="b">
        <f t="shared" si="239"/>
        <v>1</v>
      </c>
      <c r="I2447" t="str">
        <f t="shared" si="236"/>
        <v>00</v>
      </c>
    </row>
    <row r="2448" spans="1:9" ht="25.5">
      <c r="A2448" t="str">
        <f t="shared" si="233"/>
        <v>3.5.3.2.0.00.00 - Transferências a Instituições Privadas com Fins 
 Lucrativos</v>
      </c>
      <c r="B2448" s="3" t="s">
        <v>3054</v>
      </c>
      <c r="C2448" s="4">
        <v>192171832.28999999</v>
      </c>
      <c r="E2448" s="1">
        <f>E2449</f>
        <v>0</v>
      </c>
      <c r="F2448" s="1">
        <f>F2449</f>
        <v>192171832.28999999</v>
      </c>
      <c r="H2448" t="b">
        <f t="shared" si="239"/>
        <v>1</v>
      </c>
      <c r="I2448" t="str">
        <f t="shared" si="236"/>
        <v>00</v>
      </c>
    </row>
    <row r="2449" spans="1:9" ht="25.5">
      <c r="A2449" t="str">
        <f t="shared" si="233"/>
        <v>3.5.3.2.1.00.00 - Transferências a Instituições Privadas com Fins 
 Lucrativos - Consolidação</v>
      </c>
      <c r="B2449" s="5" t="s">
        <v>3055</v>
      </c>
      <c r="C2449" s="6">
        <v>192171832.28999999</v>
      </c>
      <c r="E2449" s="1">
        <f t="shared" si="237"/>
        <v>0</v>
      </c>
      <c r="F2449" s="1">
        <f t="shared" si="238"/>
        <v>192171832.28999999</v>
      </c>
      <c r="H2449" t="b">
        <f t="shared" si="239"/>
        <v>1</v>
      </c>
      <c r="I2449" t="str">
        <f t="shared" si="236"/>
        <v>00</v>
      </c>
    </row>
    <row r="2450" spans="1:9">
      <c r="A2450" t="str">
        <f t="shared" si="233"/>
        <v>3.5.4.0.0.00.00 - Transferências a Instituições Multigovernamentais</v>
      </c>
      <c r="B2450" s="3" t="s">
        <v>3056</v>
      </c>
      <c r="C2450" s="4">
        <v>287838069.13999999</v>
      </c>
      <c r="E2450" s="1">
        <f>E2451</f>
        <v>0</v>
      </c>
      <c r="F2450" s="1">
        <f>F2451</f>
        <v>287838069.13999999</v>
      </c>
      <c r="H2450" t="b">
        <f t="shared" si="239"/>
        <v>1</v>
      </c>
      <c r="I2450" t="str">
        <f t="shared" si="236"/>
        <v>00</v>
      </c>
    </row>
    <row r="2451" spans="1:9" ht="25.5">
      <c r="A2451" t="str">
        <f t="shared" si="233"/>
        <v>3.5.4.0.1.00.00 - Transferências a Instituições Multigovernamentais - 
 Consolidação</v>
      </c>
      <c r="B2451" s="5" t="s">
        <v>3057</v>
      </c>
      <c r="C2451" s="6">
        <v>287838069.13999999</v>
      </c>
      <c r="E2451" s="1">
        <f t="shared" si="237"/>
        <v>0</v>
      </c>
      <c r="F2451" s="1">
        <f t="shared" si="238"/>
        <v>287838069.13999999</v>
      </c>
      <c r="H2451" t="b">
        <f t="shared" si="239"/>
        <v>1</v>
      </c>
      <c r="I2451" t="str">
        <f t="shared" si="236"/>
        <v>00</v>
      </c>
    </row>
    <row r="2452" spans="1:9">
      <c r="A2452" t="str">
        <f t="shared" si="233"/>
        <v>3.5.5.0.0.00.00 - Transferências a Consórcios Públicos</v>
      </c>
      <c r="B2452" s="3" t="s">
        <v>3058</v>
      </c>
      <c r="C2452" s="4">
        <v>819448431.36000001</v>
      </c>
      <c r="E2452" s="1">
        <f>E2453</f>
        <v>0</v>
      </c>
      <c r="F2452" s="1">
        <f>F2453</f>
        <v>819448431.36000001</v>
      </c>
      <c r="H2452" t="b">
        <f t="shared" si="239"/>
        <v>1</v>
      </c>
      <c r="I2452" t="str">
        <f t="shared" si="236"/>
        <v>00</v>
      </c>
    </row>
    <row r="2453" spans="1:9">
      <c r="A2453" t="str">
        <f t="shared" si="233"/>
        <v>3.5.5.0.1.00.00 - Transferências a Consórcios Públicos - Consolidação</v>
      </c>
      <c r="B2453" s="5" t="s">
        <v>3059</v>
      </c>
      <c r="C2453" s="6">
        <v>819448431.36000001</v>
      </c>
      <c r="E2453" s="1">
        <f t="shared" si="237"/>
        <v>0</v>
      </c>
      <c r="F2453" s="1">
        <f t="shared" si="238"/>
        <v>819448431.36000001</v>
      </c>
      <c r="H2453" t="b">
        <f t="shared" si="239"/>
        <v>1</v>
      </c>
      <c r="I2453" t="str">
        <f t="shared" si="236"/>
        <v>00</v>
      </c>
    </row>
    <row r="2454" spans="1:9">
      <c r="A2454" t="str">
        <f t="shared" si="233"/>
        <v>3.5.6.0.0.00.00 - Transferências ao Exterior</v>
      </c>
      <c r="B2454" s="3" t="s">
        <v>3060</v>
      </c>
      <c r="C2454" s="4">
        <v>2238962.2999999998</v>
      </c>
      <c r="E2454" s="1">
        <f>E2455</f>
        <v>0</v>
      </c>
      <c r="F2454" s="1">
        <f>F2455</f>
        <v>2238962.2999999998</v>
      </c>
      <c r="H2454" t="b">
        <f t="shared" si="239"/>
        <v>1</v>
      </c>
      <c r="I2454" t="str">
        <f t="shared" si="236"/>
        <v>00</v>
      </c>
    </row>
    <row r="2455" spans="1:9">
      <c r="A2455" t="str">
        <f t="shared" si="233"/>
        <v>3.5.6.0.1.00.00 - Transferências ao Exterior - Consolidação</v>
      </c>
      <c r="B2455" s="5" t="s">
        <v>3061</v>
      </c>
      <c r="C2455" s="6">
        <v>2238962.2999999998</v>
      </c>
      <c r="E2455" s="1">
        <f t="shared" si="237"/>
        <v>0</v>
      </c>
      <c r="F2455" s="1">
        <f t="shared" si="238"/>
        <v>2238962.2999999998</v>
      </c>
      <c r="H2455" t="b">
        <f t="shared" si="239"/>
        <v>1</v>
      </c>
      <c r="I2455" t="str">
        <f t="shared" si="236"/>
        <v>00</v>
      </c>
    </row>
    <row r="2456" spans="1:9">
      <c r="A2456" t="str">
        <f t="shared" si="233"/>
        <v>3.5.7.0.0.00.00 - Execução Orçamentária Delegada</v>
      </c>
      <c r="B2456" s="3" t="s">
        <v>3062</v>
      </c>
      <c r="C2456" s="4">
        <v>911743709</v>
      </c>
      <c r="E2456" s="1">
        <f>E2461+E2457</f>
        <v>606531727.88</v>
      </c>
      <c r="F2456" s="1">
        <f>F2461+F2457</f>
        <v>305211981.12</v>
      </c>
      <c r="H2456" t="b">
        <f t="shared" si="239"/>
        <v>1</v>
      </c>
      <c r="I2456" t="str">
        <f t="shared" si="236"/>
        <v>00</v>
      </c>
    </row>
    <row r="2457" spans="1:9">
      <c r="A2457" t="str">
        <f t="shared" si="233"/>
        <v>3.5.7.1.0.00.00 - Execução Orçamentária Delegada a Entes</v>
      </c>
      <c r="B2457" s="5" t="s">
        <v>3063</v>
      </c>
      <c r="C2457" s="6">
        <v>606531727.88</v>
      </c>
      <c r="E2457" s="1">
        <f>E2459+E2460+E2458</f>
        <v>606531727.88</v>
      </c>
      <c r="F2457" s="1">
        <f>F2459+F2460+F2458</f>
        <v>0</v>
      </c>
      <c r="H2457" t="b">
        <f t="shared" si="239"/>
        <v>1</v>
      </c>
      <c r="I2457" t="str">
        <f t="shared" si="236"/>
        <v>00</v>
      </c>
    </row>
    <row r="2458" spans="1:9" ht="25.5">
      <c r="A2458" t="str">
        <f t="shared" si="233"/>
        <v>3.5.7.1.3.00.00 - Execução Orçamentária Delegada a Entes – Inter 
 OFSS - União</v>
      </c>
      <c r="B2458" s="3" t="s">
        <v>3064</v>
      </c>
      <c r="C2458" s="4">
        <v>300055878.29000002</v>
      </c>
      <c r="E2458" s="1">
        <f t="shared" si="237"/>
        <v>300055878.29000002</v>
      </c>
      <c r="F2458" s="1">
        <f t="shared" si="238"/>
        <v>0</v>
      </c>
      <c r="H2458" t="b">
        <f t="shared" si="239"/>
        <v>1</v>
      </c>
      <c r="I2458" t="str">
        <f t="shared" si="236"/>
        <v>00</v>
      </c>
    </row>
    <row r="2459" spans="1:9" ht="25.5">
      <c r="A2459" t="str">
        <f t="shared" si="233"/>
        <v>3.5.7.1.4.00.00 - Execução Orçamentária Delegada a Entes – Inter 
 OFSS - Estado</v>
      </c>
      <c r="B2459" s="5" t="s">
        <v>3065</v>
      </c>
      <c r="C2459" s="6">
        <v>20921783.809999999</v>
      </c>
      <c r="E2459" s="1">
        <f t="shared" si="237"/>
        <v>20921783.809999999</v>
      </c>
      <c r="F2459" s="1">
        <f t="shared" si="238"/>
        <v>0</v>
      </c>
      <c r="H2459" t="b">
        <f t="shared" si="239"/>
        <v>1</v>
      </c>
      <c r="I2459" t="str">
        <f t="shared" si="236"/>
        <v>00</v>
      </c>
    </row>
    <row r="2460" spans="1:9" ht="25.5">
      <c r="A2460" t="str">
        <f t="shared" si="233"/>
        <v>3.5.7.1.5.00.00 - Execução Orçamentária Delegada a Entes – Inter 
 OFSS - Município</v>
      </c>
      <c r="B2460" s="3" t="s">
        <v>3066</v>
      </c>
      <c r="C2460" s="4">
        <v>285554065.77999997</v>
      </c>
      <c r="E2460" s="1">
        <f t="shared" si="237"/>
        <v>285554065.77999997</v>
      </c>
      <c r="F2460" s="1">
        <f t="shared" si="238"/>
        <v>0</v>
      </c>
      <c r="H2460" t="b">
        <f t="shared" si="239"/>
        <v>1</v>
      </c>
      <c r="I2460" t="str">
        <f t="shared" si="236"/>
        <v>00</v>
      </c>
    </row>
    <row r="2461" spans="1:9">
      <c r="A2461" t="str">
        <f t="shared" si="233"/>
        <v>3.5.7.2.0.00.00 - Execução Orçamentária Delegada a Consórcios</v>
      </c>
      <c r="B2461" s="5" t="s">
        <v>3067</v>
      </c>
      <c r="C2461" s="6">
        <v>305211981.12</v>
      </c>
      <c r="E2461" s="1">
        <f>E2462</f>
        <v>0</v>
      </c>
      <c r="F2461" s="1">
        <f>F2462</f>
        <v>305211981.12</v>
      </c>
      <c r="H2461" t="b">
        <f t="shared" si="239"/>
        <v>1</v>
      </c>
      <c r="I2461" t="str">
        <f t="shared" si="236"/>
        <v>00</v>
      </c>
    </row>
    <row r="2462" spans="1:9" ht="25.5">
      <c r="A2462" t="str">
        <f t="shared" si="233"/>
        <v>3.5.7.2.1.00.00 - Execução Orçamentária Delegada a Consórcios - 
 Consolidação</v>
      </c>
      <c r="B2462" s="3" t="s">
        <v>3068</v>
      </c>
      <c r="C2462" s="4">
        <v>305211981.12</v>
      </c>
      <c r="E2462" s="1">
        <f t="shared" si="237"/>
        <v>0</v>
      </c>
      <c r="F2462" s="1">
        <f t="shared" si="238"/>
        <v>305211981.12</v>
      </c>
      <c r="H2462" t="b">
        <f t="shared" si="239"/>
        <v>1</v>
      </c>
      <c r="I2462" t="str">
        <f t="shared" si="236"/>
        <v>00</v>
      </c>
    </row>
    <row r="2463" spans="1:9">
      <c r="A2463" t="str">
        <f t="shared" si="233"/>
        <v>3.5.9.0.0.00.00 - Outras Transferências e Delegações Concedidas</v>
      </c>
      <c r="B2463" s="5" t="s">
        <v>3069</v>
      </c>
      <c r="C2463" s="6">
        <v>6283315991.2600002</v>
      </c>
      <c r="E2463" s="1">
        <f>E2464</f>
        <v>0</v>
      </c>
      <c r="F2463" s="1">
        <f>F2464</f>
        <v>6283315991.2600002</v>
      </c>
      <c r="H2463" t="b">
        <f t="shared" si="239"/>
        <v>1</v>
      </c>
      <c r="I2463" t="str">
        <f t="shared" si="236"/>
        <v>00</v>
      </c>
    </row>
    <row r="2464" spans="1:9">
      <c r="A2464" t="str">
        <f t="shared" si="233"/>
        <v>3.5.9.0.1.00.00 - Outras Transferências Concedidas - Consolidação</v>
      </c>
      <c r="B2464" s="3" t="s">
        <v>3070</v>
      </c>
      <c r="C2464" s="4">
        <v>6283315991.2600002</v>
      </c>
      <c r="E2464" s="1">
        <f t="shared" si="237"/>
        <v>0</v>
      </c>
      <c r="F2464" s="1">
        <f t="shared" si="238"/>
        <v>6283315991.2600002</v>
      </c>
      <c r="H2464" t="b">
        <f t="shared" si="239"/>
        <v>1</v>
      </c>
      <c r="I2464" t="str">
        <f t="shared" si="236"/>
        <v>00</v>
      </c>
    </row>
    <row r="2465" spans="1:9" ht="25.5">
      <c r="A2465" t="str">
        <f t="shared" si="233"/>
        <v>3.6.0.0.0.00.00 - Desvalorização e Perda de Ativos e Incorporação de 
 Passivos</v>
      </c>
      <c r="B2465" s="5" t="s">
        <v>3071</v>
      </c>
      <c r="C2465" s="6">
        <v>66932749283.650002</v>
      </c>
      <c r="E2465" s="1">
        <f>E2509+E2466+E2511+E2500+E2491</f>
        <v>431549828.62</v>
      </c>
      <c r="F2465" s="1">
        <f>F2509+F2466+F2511+F2500+F2491</f>
        <v>66501199455.029999</v>
      </c>
      <c r="H2465" t="b">
        <f t="shared" si="239"/>
        <v>1</v>
      </c>
      <c r="I2465" t="str">
        <f t="shared" si="236"/>
        <v>00</v>
      </c>
    </row>
    <row r="2466" spans="1:9" ht="25.5">
      <c r="A2466" t="str">
        <f t="shared" si="233"/>
        <v>3.6.1.0.0.00.00 - Reavaliação, Redução a Valor Recuperável e Ajuste 
 para Perdas</v>
      </c>
      <c r="B2466" s="3" t="s">
        <v>3072</v>
      </c>
      <c r="C2466" s="4">
        <v>35534467132.379997</v>
      </c>
      <c r="E2466" s="1">
        <f>E2481+E2471+E2483+E2473+E2469+E2467+E2489+E2479</f>
        <v>431549828.62</v>
      </c>
      <c r="F2466" s="1">
        <f>F2481+F2471+F2483+F2473+F2469+F2467+F2489+F2479</f>
        <v>35102917303.759995</v>
      </c>
      <c r="H2466" t="b">
        <f t="shared" si="239"/>
        <v>1</v>
      </c>
      <c r="I2466" t="str">
        <f t="shared" si="236"/>
        <v>00</v>
      </c>
    </row>
    <row r="2467" spans="1:9">
      <c r="A2467" t="str">
        <f t="shared" si="233"/>
        <v>3.6.1.1.0.00.00 - Reavaliação de Imobilizado</v>
      </c>
      <c r="B2467" s="5" t="s">
        <v>3073</v>
      </c>
      <c r="C2467" s="6">
        <v>1679098917.23</v>
      </c>
      <c r="E2467" s="1">
        <f>E2468</f>
        <v>0</v>
      </c>
      <c r="F2467" s="1">
        <f>F2468</f>
        <v>1679098917.23</v>
      </c>
      <c r="H2467" t="b">
        <f t="shared" si="239"/>
        <v>1</v>
      </c>
      <c r="I2467" t="str">
        <f t="shared" si="236"/>
        <v>00</v>
      </c>
    </row>
    <row r="2468" spans="1:9">
      <c r="A2468" t="str">
        <f t="shared" si="233"/>
        <v>3.6.1.1.1.00.00 - Reavaliação de Imobilizado - Consolidação</v>
      </c>
      <c r="B2468" s="3" t="s">
        <v>3074</v>
      </c>
      <c r="C2468" s="4">
        <v>1679098917.23</v>
      </c>
      <c r="E2468" s="1">
        <f t="shared" si="237"/>
        <v>0</v>
      </c>
      <c r="F2468" s="1">
        <f t="shared" si="238"/>
        <v>1679098917.23</v>
      </c>
      <c r="H2468" t="b">
        <f t="shared" si="239"/>
        <v>1</v>
      </c>
      <c r="I2468" t="str">
        <f t="shared" si="236"/>
        <v>00</v>
      </c>
    </row>
    <row r="2469" spans="1:9">
      <c r="A2469" t="str">
        <f t="shared" si="233"/>
        <v>3.6.1.2.0.00.00 - Reavaliação de Intangíveis</v>
      </c>
      <c r="B2469" s="5" t="s">
        <v>3075</v>
      </c>
      <c r="C2469" s="6">
        <v>1621100.89</v>
      </c>
      <c r="E2469" s="1">
        <f>E2470</f>
        <v>0</v>
      </c>
      <c r="F2469" s="1">
        <f>F2470</f>
        <v>1621100.89</v>
      </c>
      <c r="H2469" t="b">
        <f t="shared" si="239"/>
        <v>1</v>
      </c>
      <c r="I2469" t="str">
        <f t="shared" si="236"/>
        <v>00</v>
      </c>
    </row>
    <row r="2470" spans="1:9">
      <c r="A2470" t="str">
        <f t="shared" si="233"/>
        <v>3.6.1.2.1.00.00 - Reavaliação de Intangíveis - Consolidação</v>
      </c>
      <c r="B2470" s="3" t="s">
        <v>3076</v>
      </c>
      <c r="C2470" s="4">
        <v>1621100.89</v>
      </c>
      <c r="E2470" s="1">
        <f t="shared" si="237"/>
        <v>0</v>
      </c>
      <c r="F2470" s="1">
        <f t="shared" si="238"/>
        <v>1621100.89</v>
      </c>
      <c r="H2470" t="b">
        <f t="shared" si="239"/>
        <v>1</v>
      </c>
      <c r="I2470" t="str">
        <f t="shared" si="236"/>
        <v>00</v>
      </c>
    </row>
    <row r="2471" spans="1:9">
      <c r="A2471" t="str">
        <f t="shared" si="233"/>
        <v>3.6.1.3.0.00.00 - Reavaliação de Outros Ativos</v>
      </c>
      <c r="B2471" s="5" t="s">
        <v>3077</v>
      </c>
      <c r="C2471" s="6">
        <v>527204309.49000001</v>
      </c>
      <c r="E2471" s="1">
        <f>E2472</f>
        <v>0</v>
      </c>
      <c r="F2471" s="1">
        <f>F2472</f>
        <v>527204309.49000001</v>
      </c>
      <c r="H2471" t="b">
        <f t="shared" si="239"/>
        <v>1</v>
      </c>
      <c r="I2471" t="str">
        <f t="shared" si="236"/>
        <v>00</v>
      </c>
    </row>
    <row r="2472" spans="1:9">
      <c r="A2472" t="str">
        <f t="shared" si="233"/>
        <v>3.6.1.3.1.00.00 - Reavaliação de Outros Ativos - Consolidação</v>
      </c>
      <c r="B2472" s="3" t="s">
        <v>3078</v>
      </c>
      <c r="C2472" s="4">
        <v>527204309.49000001</v>
      </c>
      <c r="E2472" s="1">
        <f t="shared" si="237"/>
        <v>0</v>
      </c>
      <c r="F2472" s="1">
        <f t="shared" si="238"/>
        <v>527204309.49000001</v>
      </c>
      <c r="H2472" t="b">
        <f t="shared" si="239"/>
        <v>1</v>
      </c>
      <c r="I2472" t="str">
        <f t="shared" si="236"/>
        <v>00</v>
      </c>
    </row>
    <row r="2473" spans="1:9">
      <c r="A2473" t="str">
        <f t="shared" si="233"/>
        <v>3.6.1.4.0.00.00 - Redução a Valor Recuperável de Investimentos</v>
      </c>
      <c r="B2473" s="5" t="s">
        <v>3079</v>
      </c>
      <c r="C2473" s="6">
        <v>1713885940.1900001</v>
      </c>
      <c r="E2473" s="1">
        <f>E2477+E2475+E2478+E2476+E2474</f>
        <v>35753528.909999996</v>
      </c>
      <c r="F2473" s="1">
        <f>F2477+F2475+F2478+F2476+F2474</f>
        <v>1678132411.28</v>
      </c>
      <c r="H2473" t="b">
        <f t="shared" si="239"/>
        <v>1</v>
      </c>
      <c r="I2473" t="str">
        <f t="shared" si="236"/>
        <v>00</v>
      </c>
    </row>
    <row r="2474" spans="1:9" ht="25.5">
      <c r="A2474" t="str">
        <f t="shared" si="233"/>
        <v>3.6.1.4.1.00.00 - Redução a Valor Recuperável de Investimentos - 
 Consolidação</v>
      </c>
      <c r="B2474" s="3" t="s">
        <v>3080</v>
      </c>
      <c r="C2474" s="4">
        <v>1678132411.28</v>
      </c>
      <c r="E2474" s="1">
        <f t="shared" si="237"/>
        <v>0</v>
      </c>
      <c r="F2474" s="1">
        <f t="shared" si="238"/>
        <v>1678132411.28</v>
      </c>
      <c r="H2474" t="b">
        <f t="shared" si="239"/>
        <v>1</v>
      </c>
      <c r="I2474" t="str">
        <f t="shared" si="236"/>
        <v>00</v>
      </c>
    </row>
    <row r="2475" spans="1:9" ht="25.5">
      <c r="A2475" t="str">
        <f t="shared" si="233"/>
        <v>3.6.1.4.2.00.00 - Redução a Valor Recuperável de Investimentos - 
 Intra OFSS</v>
      </c>
      <c r="B2475" s="5" t="s">
        <v>3081</v>
      </c>
      <c r="C2475" s="6">
        <v>11680062.33</v>
      </c>
      <c r="E2475" s="1">
        <f t="shared" si="237"/>
        <v>11680062.33</v>
      </c>
      <c r="F2475" s="1">
        <f t="shared" si="238"/>
        <v>0</v>
      </c>
      <c r="H2475" t="b">
        <f t="shared" si="239"/>
        <v>1</v>
      </c>
      <c r="I2475" t="str">
        <f t="shared" si="236"/>
        <v>00</v>
      </c>
    </row>
    <row r="2476" spans="1:9" ht="25.5">
      <c r="A2476" t="str">
        <f t="shared" si="233"/>
        <v>3.6.1.4.3.00.00 - Redução a Valor Recuperável de Investimentos - 
 Inter OFSS - União</v>
      </c>
      <c r="B2476" s="3" t="s">
        <v>3082</v>
      </c>
      <c r="C2476" s="4"/>
      <c r="E2476" s="1">
        <f t="shared" si="237"/>
        <v>0</v>
      </c>
      <c r="F2476" s="1">
        <f t="shared" si="238"/>
        <v>0</v>
      </c>
      <c r="H2476" t="b">
        <f t="shared" si="239"/>
        <v>1</v>
      </c>
      <c r="I2476" t="str">
        <f t="shared" si="236"/>
        <v>00</v>
      </c>
    </row>
    <row r="2477" spans="1:9" ht="25.5">
      <c r="A2477" t="str">
        <f t="shared" si="233"/>
        <v>3.6.1.4.4.00.00 - Redução a Valor Recuperável de Investimentos - 
 Inter OFSS - Estado</v>
      </c>
      <c r="B2477" s="5" t="s">
        <v>3083</v>
      </c>
      <c r="C2477" s="6"/>
      <c r="E2477" s="1">
        <f t="shared" si="237"/>
        <v>0</v>
      </c>
      <c r="F2477" s="1">
        <f t="shared" si="238"/>
        <v>0</v>
      </c>
      <c r="H2477" t="b">
        <f t="shared" si="239"/>
        <v>1</v>
      </c>
      <c r="I2477" t="str">
        <f t="shared" si="236"/>
        <v>00</v>
      </c>
    </row>
    <row r="2478" spans="1:9" ht="25.5">
      <c r="A2478" t="str">
        <f t="shared" si="233"/>
        <v>3.6.1.4.5.00.00 - Redução a Valor Recuperável de Investimentos - 
 Inter OFSS - Município</v>
      </c>
      <c r="B2478" s="3" t="s">
        <v>3084</v>
      </c>
      <c r="C2478" s="4">
        <v>24073466.579999998</v>
      </c>
      <c r="E2478" s="1">
        <f t="shared" si="237"/>
        <v>24073466.579999998</v>
      </c>
      <c r="F2478" s="1">
        <f t="shared" si="238"/>
        <v>0</v>
      </c>
      <c r="H2478" t="b">
        <f t="shared" si="239"/>
        <v>1</v>
      </c>
      <c r="I2478" t="str">
        <f t="shared" si="236"/>
        <v>00</v>
      </c>
    </row>
    <row r="2479" spans="1:9">
      <c r="A2479" t="str">
        <f t="shared" si="233"/>
        <v>3.6.1.5.0.00.00 - Redução a Valor Recuperável de Imobilizado</v>
      </c>
      <c r="B2479" s="5" t="s">
        <v>3085</v>
      </c>
      <c r="C2479" s="6">
        <v>339785344.67000002</v>
      </c>
      <c r="E2479" s="1">
        <f>E2480</f>
        <v>0</v>
      </c>
      <c r="F2479" s="1">
        <f>F2480</f>
        <v>339785344.67000002</v>
      </c>
      <c r="H2479" t="b">
        <f t="shared" si="239"/>
        <v>1</v>
      </c>
      <c r="I2479" t="str">
        <f t="shared" si="236"/>
        <v>00</v>
      </c>
    </row>
    <row r="2480" spans="1:9" ht="25.5">
      <c r="A2480" t="str">
        <f t="shared" si="233"/>
        <v>3.6.1.5.1.00.00 - Redução a Valor Recuperável de Imobilizado - 
 Consolidação</v>
      </c>
      <c r="B2480" s="3" t="s">
        <v>3086</v>
      </c>
      <c r="C2480" s="4">
        <v>339785344.67000002</v>
      </c>
      <c r="E2480" s="1">
        <f t="shared" si="237"/>
        <v>0</v>
      </c>
      <c r="F2480" s="1">
        <f t="shared" si="238"/>
        <v>339785344.67000002</v>
      </c>
      <c r="H2480" t="b">
        <f t="shared" si="239"/>
        <v>1</v>
      </c>
      <c r="I2480" t="str">
        <f t="shared" si="236"/>
        <v>00</v>
      </c>
    </row>
    <row r="2481" spans="1:9">
      <c r="A2481" t="str">
        <f t="shared" si="233"/>
        <v>3.6.1.6.0.00.00 - Redução a Valor Recuperável de Intangíveis</v>
      </c>
      <c r="B2481" s="5" t="s">
        <v>3087</v>
      </c>
      <c r="C2481" s="6">
        <v>287918.65999999997</v>
      </c>
      <c r="E2481" s="1">
        <f>E2482</f>
        <v>0</v>
      </c>
      <c r="F2481" s="1">
        <f>F2482</f>
        <v>287918.65999999997</v>
      </c>
      <c r="H2481" t="b">
        <f t="shared" si="239"/>
        <v>1</v>
      </c>
      <c r="I2481" t="str">
        <f t="shared" si="236"/>
        <v>00</v>
      </c>
    </row>
    <row r="2482" spans="1:9" ht="25.5">
      <c r="A2482" t="str">
        <f t="shared" si="233"/>
        <v>3.6.1.6.1.00.00 - Redução a Valor Recuperável de Intangíveis - 
 Consolidação</v>
      </c>
      <c r="B2482" s="3" t="s">
        <v>3088</v>
      </c>
      <c r="C2482" s="4">
        <v>287918.65999999997</v>
      </c>
      <c r="E2482" s="1">
        <f t="shared" si="237"/>
        <v>0</v>
      </c>
      <c r="F2482" s="1">
        <f t="shared" si="238"/>
        <v>287918.65999999997</v>
      </c>
      <c r="H2482" t="b">
        <f t="shared" si="239"/>
        <v>1</v>
      </c>
      <c r="I2482" t="str">
        <f t="shared" si="236"/>
        <v>00</v>
      </c>
    </row>
    <row r="2483" spans="1:9" ht="25.5">
      <c r="A2483" t="str">
        <f t="shared" si="233"/>
        <v>3.6.1.7.0.00.00 - Variação Patrimonial Diminutiva com Ajuste de 
 Perdas de Créditos e de Investimentos e Aplicações Temporários</v>
      </c>
      <c r="B2483" s="5" t="s">
        <v>3089</v>
      </c>
      <c r="C2483" s="6">
        <v>31066589730.220001</v>
      </c>
      <c r="E2483" s="1">
        <f>E2485+E2487+E2484+E2488+E2486</f>
        <v>395796299.70999998</v>
      </c>
      <c r="F2483" s="1">
        <f>F2485+F2487+F2484+F2488+F2486</f>
        <v>30670793430.509998</v>
      </c>
      <c r="H2483" t="b">
        <f t="shared" si="239"/>
        <v>1</v>
      </c>
      <c r="I2483" t="str">
        <f t="shared" si="236"/>
        <v>00</v>
      </c>
    </row>
    <row r="2484" spans="1:9" ht="38.25">
      <c r="A2484" t="str">
        <f t="shared" si="233"/>
        <v>3.6.1.7.1.00.00 - Variação Patrimonial Diminutiva com Ajuste de 
 Perdas de Créditos e de Investimentos e Aplicações Temporários - 
 Consolidação</v>
      </c>
      <c r="B2484" s="3" t="s">
        <v>3090</v>
      </c>
      <c r="C2484" s="4">
        <v>30670793430.509998</v>
      </c>
      <c r="E2484" s="1">
        <f t="shared" si="237"/>
        <v>0</v>
      </c>
      <c r="F2484" s="1">
        <f t="shared" si="238"/>
        <v>30670793430.509998</v>
      </c>
      <c r="H2484" t="b">
        <f t="shared" si="239"/>
        <v>1</v>
      </c>
      <c r="I2484" t="str">
        <f t="shared" si="236"/>
        <v>00</v>
      </c>
    </row>
    <row r="2485" spans="1:9" ht="38.25">
      <c r="A2485" t="str">
        <f t="shared" si="233"/>
        <v>3.6.1.7.2.00.00 - Variação Patrimonial Diminutiva com Ajuste de 
 Perdas de Créditos e de Investimentos e Aplicações Temporários- 
 Intra OFSS</v>
      </c>
      <c r="B2485" s="5" t="s">
        <v>3091</v>
      </c>
      <c r="C2485" s="6">
        <v>71937482.719999999</v>
      </c>
      <c r="E2485" s="1">
        <f t="shared" si="237"/>
        <v>71937482.719999999</v>
      </c>
      <c r="F2485" s="1">
        <f t="shared" si="238"/>
        <v>0</v>
      </c>
      <c r="H2485" t="b">
        <f t="shared" si="239"/>
        <v>1</v>
      </c>
      <c r="I2485" t="str">
        <f t="shared" si="236"/>
        <v>00</v>
      </c>
    </row>
    <row r="2486" spans="1:9" ht="38.25">
      <c r="A2486" t="str">
        <f t="shared" si="233"/>
        <v>3.6.1.7.3.00.00 - Variação Patrimonial Diminutiva com Ajuste de 
 Perdas de Créditos e de Investimentos e Aplicações Temporários- 
 Inter OFSS - União</v>
      </c>
      <c r="B2486" s="3" t="s">
        <v>3092</v>
      </c>
      <c r="C2486" s="4">
        <v>22390287.940000001</v>
      </c>
      <c r="E2486" s="1">
        <f t="shared" si="237"/>
        <v>22390287.940000001</v>
      </c>
      <c r="F2486" s="1">
        <f t="shared" si="238"/>
        <v>0</v>
      </c>
      <c r="H2486" t="b">
        <f t="shared" si="239"/>
        <v>1</v>
      </c>
      <c r="I2486" t="str">
        <f t="shared" si="236"/>
        <v>00</v>
      </c>
    </row>
    <row r="2487" spans="1:9" ht="38.25">
      <c r="A2487" t="str">
        <f t="shared" si="233"/>
        <v>3.6.1.7.4.00.00 - Variação Patrimonial Diminutiva com Ajuste de 
 Perdas de Créditos e de Investimentos e Aplicações Temporários- 
 Inter OFSS - Estado</v>
      </c>
      <c r="B2487" s="5" t="s">
        <v>3093</v>
      </c>
      <c r="C2487" s="6">
        <v>100148832.12</v>
      </c>
      <c r="E2487" s="1">
        <f t="shared" si="237"/>
        <v>100148832.12</v>
      </c>
      <c r="F2487" s="1">
        <f t="shared" si="238"/>
        <v>0</v>
      </c>
      <c r="H2487" t="b">
        <f t="shared" si="239"/>
        <v>1</v>
      </c>
      <c r="I2487" t="str">
        <f t="shared" si="236"/>
        <v>00</v>
      </c>
    </row>
    <row r="2488" spans="1:9" ht="38.25">
      <c r="A2488" t="str">
        <f t="shared" si="233"/>
        <v>3.6.1.7.5.00.00 - Variação Patrimonial Diminutiva com Ajuste de 
 Perdas de Créditos e de Investimentos e Aplicações Temporários- 
 Inter OFSS - Município</v>
      </c>
      <c r="B2488" s="3" t="s">
        <v>3094</v>
      </c>
      <c r="C2488" s="4">
        <v>201319696.93000001</v>
      </c>
      <c r="E2488" s="1">
        <f t="shared" si="237"/>
        <v>201319696.93000001</v>
      </c>
      <c r="F2488" s="1">
        <f t="shared" si="238"/>
        <v>0</v>
      </c>
      <c r="H2488" t="b">
        <f t="shared" si="239"/>
        <v>1</v>
      </c>
      <c r="I2488" t="str">
        <f t="shared" si="236"/>
        <v>00</v>
      </c>
    </row>
    <row r="2489" spans="1:9" ht="25.5">
      <c r="A2489" t="str">
        <f t="shared" ref="A2489:A2552" si="240">TRIM(B2489)</f>
        <v>3.6.1.8.0.00.00 - Variação Patrimonial Diminutiva com Ajuste de 
 Perdas de Estoques</v>
      </c>
      <c r="B2489" s="5" t="s">
        <v>3095</v>
      </c>
      <c r="C2489" s="6">
        <v>205993871.03</v>
      </c>
      <c r="E2489" s="1">
        <f>E2490</f>
        <v>0</v>
      </c>
      <c r="F2489" s="1">
        <f>F2490</f>
        <v>205993871.03</v>
      </c>
      <c r="H2489" t="b">
        <f t="shared" si="239"/>
        <v>1</v>
      </c>
      <c r="I2489" t="str">
        <f t="shared" si="236"/>
        <v>00</v>
      </c>
    </row>
    <row r="2490" spans="1:9" ht="25.5">
      <c r="A2490" t="str">
        <f t="shared" si="240"/>
        <v>3.6.1.8.1.00.00 - Variação Patrimonial Diminutiva com Ajuste de 
 Perdas de Estoques - Consolidação</v>
      </c>
      <c r="B2490" s="3" t="s">
        <v>3096</v>
      </c>
      <c r="C2490" s="4">
        <v>205993871.03</v>
      </c>
      <c r="E2490" s="1">
        <f t="shared" si="237"/>
        <v>0</v>
      </c>
      <c r="F2490" s="1">
        <f t="shared" si="238"/>
        <v>205993871.03</v>
      </c>
      <c r="H2490" t="b">
        <f t="shared" si="239"/>
        <v>1</v>
      </c>
      <c r="I2490" t="str">
        <f t="shared" si="236"/>
        <v>00</v>
      </c>
    </row>
    <row r="2491" spans="1:9">
      <c r="A2491" t="str">
        <f t="shared" si="240"/>
        <v>3.6.2.0.0.00.00 - Perdas com Alienação</v>
      </c>
      <c r="B2491" s="5" t="s">
        <v>3097</v>
      </c>
      <c r="C2491" s="6">
        <v>617968949.30999994</v>
      </c>
      <c r="E2491" s="1">
        <f>E2492+E2494+E2496+E2498</f>
        <v>0</v>
      </c>
      <c r="F2491" s="1">
        <f>F2492+F2494+F2496+F2498</f>
        <v>617968949.30999994</v>
      </c>
      <c r="H2491" t="b">
        <f t="shared" si="239"/>
        <v>1</v>
      </c>
      <c r="I2491" t="str">
        <f t="shared" si="236"/>
        <v>00</v>
      </c>
    </row>
    <row r="2492" spans="1:9">
      <c r="A2492" t="str">
        <f t="shared" si="240"/>
        <v>3.6.2.1.0.00.00 - Perdas com Alienação de Investimentos</v>
      </c>
      <c r="B2492" s="3" t="s">
        <v>3098</v>
      </c>
      <c r="C2492" s="4">
        <v>147213410.12</v>
      </c>
      <c r="E2492" s="1">
        <f>E2493</f>
        <v>0</v>
      </c>
      <c r="F2492" s="1">
        <f>F2493</f>
        <v>147213410.12</v>
      </c>
      <c r="H2492" t="b">
        <f t="shared" si="239"/>
        <v>1</v>
      </c>
      <c r="I2492" t="str">
        <f t="shared" ref="I2492:I2555" si="241">MID(A2492,11,2)</f>
        <v>00</v>
      </c>
    </row>
    <row r="2493" spans="1:9" ht="25.5">
      <c r="A2493" t="str">
        <f t="shared" si="240"/>
        <v>3.6.2.1.1.00.00 - Perdas com Alienação de Investimentos - 
 Consolidação</v>
      </c>
      <c r="B2493" s="5" t="s">
        <v>3099</v>
      </c>
      <c r="C2493" s="6">
        <v>147213410.12</v>
      </c>
      <c r="E2493" s="1">
        <f t="shared" ref="E2493:E2556" si="242">SUMIF(A2493:B2493,"*intra*",C2493:D2493)+SUMIF(A2493:B2493,"*inter*",C2493:D2493)</f>
        <v>0</v>
      </c>
      <c r="F2493" s="1">
        <f t="shared" ref="F2493:F2556" si="243">SUMIF(A2493:B2493,"*consolidação*",C2493:D2493)</f>
        <v>147213410.12</v>
      </c>
      <c r="H2493" t="b">
        <f t="shared" ref="H2493:H2556" si="244">IF(I2493="00",C2493=E2493+F2493,TRUE)</f>
        <v>1</v>
      </c>
      <c r="I2493" t="str">
        <f t="shared" si="241"/>
        <v>00</v>
      </c>
    </row>
    <row r="2494" spans="1:9">
      <c r="A2494" t="str">
        <f t="shared" si="240"/>
        <v>3.6.2.2.0.00.00 - Perdas com Alienação de Imobilizado</v>
      </c>
      <c r="B2494" s="3" t="s">
        <v>3100</v>
      </c>
      <c r="C2494" s="4">
        <v>185612008.66</v>
      </c>
      <c r="E2494" s="1">
        <f>E2495</f>
        <v>0</v>
      </c>
      <c r="F2494" s="1">
        <f>F2495</f>
        <v>185612008.66</v>
      </c>
      <c r="H2494" t="b">
        <f t="shared" si="244"/>
        <v>1</v>
      </c>
      <c r="I2494" t="str">
        <f t="shared" si="241"/>
        <v>00</v>
      </c>
    </row>
    <row r="2495" spans="1:9">
      <c r="A2495" t="str">
        <f t="shared" si="240"/>
        <v>3.6.2.2.1.00.00 - Perdas com Alienação de Imobilizado - Consolidação</v>
      </c>
      <c r="B2495" s="5" t="s">
        <v>3101</v>
      </c>
      <c r="C2495" s="6">
        <v>185612008.66</v>
      </c>
      <c r="E2495" s="1">
        <f t="shared" si="242"/>
        <v>0</v>
      </c>
      <c r="F2495" s="1">
        <f t="shared" si="243"/>
        <v>185612008.66</v>
      </c>
      <c r="H2495" t="b">
        <f t="shared" si="244"/>
        <v>1</v>
      </c>
      <c r="I2495" t="str">
        <f t="shared" si="241"/>
        <v>00</v>
      </c>
    </row>
    <row r="2496" spans="1:9">
      <c r="A2496" t="str">
        <f t="shared" si="240"/>
        <v>3.6.2.3.0.00.00 - Perdas com Alienação de Intangíveis</v>
      </c>
      <c r="B2496" s="3" t="s">
        <v>3102</v>
      </c>
      <c r="C2496" s="4">
        <v>635962.31000000006</v>
      </c>
      <c r="E2496" s="1">
        <f>E2497</f>
        <v>0</v>
      </c>
      <c r="F2496" s="1">
        <f>F2497</f>
        <v>635962.31000000006</v>
      </c>
      <c r="H2496" t="b">
        <f t="shared" si="244"/>
        <v>1</v>
      </c>
      <c r="I2496" t="str">
        <f t="shared" si="241"/>
        <v>00</v>
      </c>
    </row>
    <row r="2497" spans="1:9">
      <c r="A2497" t="str">
        <f t="shared" si="240"/>
        <v>3.6.2.3.1.00.00 - Perdas com Alienação de Intangíveis - Consolidação</v>
      </c>
      <c r="B2497" s="5" t="s">
        <v>3103</v>
      </c>
      <c r="C2497" s="6">
        <v>635962.31000000006</v>
      </c>
      <c r="E2497" s="1">
        <f t="shared" si="242"/>
        <v>0</v>
      </c>
      <c r="F2497" s="1">
        <f t="shared" si="243"/>
        <v>635962.31000000006</v>
      </c>
      <c r="H2497" t="b">
        <f t="shared" si="244"/>
        <v>1</v>
      </c>
      <c r="I2497" t="str">
        <f t="shared" si="241"/>
        <v>00</v>
      </c>
    </row>
    <row r="2498" spans="1:9">
      <c r="A2498" t="str">
        <f t="shared" si="240"/>
        <v>3.6.2.9.0.00.00 - Perdas com Alienação de Demais Ativos</v>
      </c>
      <c r="B2498" s="3" t="s">
        <v>3104</v>
      </c>
      <c r="C2498" s="4">
        <v>284507568.22000003</v>
      </c>
      <c r="E2498" s="1">
        <f>E2499</f>
        <v>0</v>
      </c>
      <c r="F2498" s="1">
        <f>F2499</f>
        <v>284507568.22000003</v>
      </c>
      <c r="H2498" t="b">
        <f t="shared" si="244"/>
        <v>1</v>
      </c>
      <c r="I2498" t="str">
        <f t="shared" si="241"/>
        <v>00</v>
      </c>
    </row>
    <row r="2499" spans="1:9" ht="25.5">
      <c r="A2499" t="str">
        <f t="shared" si="240"/>
        <v>3.6.2.9.1.00.00 - Perdas com Alienação de Demais Ativos - 
 Consolidação</v>
      </c>
      <c r="B2499" s="5" t="s">
        <v>3105</v>
      </c>
      <c r="C2499" s="6">
        <v>284507568.22000003</v>
      </c>
      <c r="E2499" s="1">
        <f t="shared" si="242"/>
        <v>0</v>
      </c>
      <c r="F2499" s="1">
        <f t="shared" si="243"/>
        <v>284507568.22000003</v>
      </c>
      <c r="H2499" t="b">
        <f t="shared" si="244"/>
        <v>1</v>
      </c>
      <c r="I2499" t="str">
        <f t="shared" si="241"/>
        <v>00</v>
      </c>
    </row>
    <row r="2500" spans="1:9">
      <c r="A2500" t="str">
        <f t="shared" si="240"/>
        <v>3.6.3.0.0.00.00 - Perdas Involuntárias</v>
      </c>
      <c r="B2500" s="3" t="s">
        <v>3106</v>
      </c>
      <c r="C2500" s="4">
        <v>954850517.33000004</v>
      </c>
      <c r="E2500" s="1">
        <f>E2501+E2507+E2505+E2503</f>
        <v>0</v>
      </c>
      <c r="F2500" s="1">
        <f>F2501+F2507+F2505+F2503</f>
        <v>954850517.33000004</v>
      </c>
      <c r="H2500" t="b">
        <f t="shared" si="244"/>
        <v>1</v>
      </c>
      <c r="I2500" t="str">
        <f t="shared" si="241"/>
        <v>00</v>
      </c>
    </row>
    <row r="2501" spans="1:9">
      <c r="A2501" t="str">
        <f t="shared" si="240"/>
        <v>3.6.3.1.0.00.00 - Perdas Involuntárias com Imobilizado</v>
      </c>
      <c r="B2501" s="5" t="s">
        <v>3107</v>
      </c>
      <c r="C2501" s="6">
        <v>300979322.98000002</v>
      </c>
      <c r="E2501" s="1">
        <f>E2502</f>
        <v>0</v>
      </c>
      <c r="F2501" s="1">
        <f>F2502</f>
        <v>300979322.98000002</v>
      </c>
      <c r="H2501" t="b">
        <f t="shared" si="244"/>
        <v>1</v>
      </c>
      <c r="I2501" t="str">
        <f t="shared" si="241"/>
        <v>00</v>
      </c>
    </row>
    <row r="2502" spans="1:9" ht="25.5">
      <c r="A2502" t="str">
        <f t="shared" si="240"/>
        <v>3.6.3.1.1.00.00 - Perdas Involuntárias com Imobilizado - 
 Consolidação</v>
      </c>
      <c r="B2502" s="3" t="s">
        <v>3108</v>
      </c>
      <c r="C2502" s="4">
        <v>300979322.98000002</v>
      </c>
      <c r="E2502" s="1">
        <f t="shared" si="242"/>
        <v>0</v>
      </c>
      <c r="F2502" s="1">
        <f t="shared" si="243"/>
        <v>300979322.98000002</v>
      </c>
      <c r="H2502" t="b">
        <f t="shared" si="244"/>
        <v>1</v>
      </c>
      <c r="I2502" t="str">
        <f t="shared" si="241"/>
        <v>00</v>
      </c>
    </row>
    <row r="2503" spans="1:9">
      <c r="A2503" t="str">
        <f t="shared" si="240"/>
        <v>3.6.3.2.0.00.00 - Perdas Involuntárias com Intangíveis</v>
      </c>
      <c r="B2503" s="5" t="s">
        <v>3109</v>
      </c>
      <c r="C2503" s="6">
        <v>7375641.9000000004</v>
      </c>
      <c r="E2503" s="1">
        <f>E2504</f>
        <v>0</v>
      </c>
      <c r="F2503" s="1">
        <f>F2504</f>
        <v>7375641.9000000004</v>
      </c>
      <c r="H2503" t="b">
        <f t="shared" si="244"/>
        <v>1</v>
      </c>
      <c r="I2503" t="str">
        <f t="shared" si="241"/>
        <v>00</v>
      </c>
    </row>
    <row r="2504" spans="1:9" ht="25.5">
      <c r="A2504" t="str">
        <f t="shared" si="240"/>
        <v>3.6.3.2.1.00.00 - Perdas Involuntárias com Intangíveis - 
 Consolidação</v>
      </c>
      <c r="B2504" s="3" t="s">
        <v>3110</v>
      </c>
      <c r="C2504" s="4">
        <v>7375641.9000000004</v>
      </c>
      <c r="E2504" s="1">
        <f t="shared" si="242"/>
        <v>0</v>
      </c>
      <c r="F2504" s="1">
        <f t="shared" si="243"/>
        <v>7375641.9000000004</v>
      </c>
      <c r="H2504" t="b">
        <f t="shared" si="244"/>
        <v>1</v>
      </c>
      <c r="I2504" t="str">
        <f t="shared" si="241"/>
        <v>00</v>
      </c>
    </row>
    <row r="2505" spans="1:9">
      <c r="A2505" t="str">
        <f t="shared" si="240"/>
        <v>3.6.3.3.0.00.00 - Perdas Involuntárias com Estoques</v>
      </c>
      <c r="B2505" s="5" t="s">
        <v>3111</v>
      </c>
      <c r="C2505" s="6">
        <v>403883843.75</v>
      </c>
      <c r="E2505" s="1">
        <f>E2506</f>
        <v>0</v>
      </c>
      <c r="F2505" s="1">
        <f>F2506</f>
        <v>403883843.75</v>
      </c>
      <c r="H2505" t="b">
        <f t="shared" si="244"/>
        <v>1</v>
      </c>
      <c r="I2505" t="str">
        <f t="shared" si="241"/>
        <v>00</v>
      </c>
    </row>
    <row r="2506" spans="1:9">
      <c r="A2506" t="str">
        <f t="shared" si="240"/>
        <v>3.6.3.3.1.00.00 - Perdas Involuntárias com Estoques - Consolidação</v>
      </c>
      <c r="B2506" s="3" t="s">
        <v>3112</v>
      </c>
      <c r="C2506" s="4">
        <v>403883843.75</v>
      </c>
      <c r="E2506" s="1">
        <f t="shared" si="242"/>
        <v>0</v>
      </c>
      <c r="F2506" s="1">
        <f t="shared" si="243"/>
        <v>403883843.75</v>
      </c>
      <c r="H2506" t="b">
        <f t="shared" si="244"/>
        <v>1</v>
      </c>
      <c r="I2506" t="str">
        <f t="shared" si="241"/>
        <v>00</v>
      </c>
    </row>
    <row r="2507" spans="1:9">
      <c r="A2507" t="str">
        <f t="shared" si="240"/>
        <v>3.6.3.9.0.00.00 - Outras Perdas Involuntárias</v>
      </c>
      <c r="B2507" s="5" t="s">
        <v>3113</v>
      </c>
      <c r="C2507" s="6">
        <v>242611708.69999999</v>
      </c>
      <c r="E2507" s="1">
        <f>E2508</f>
        <v>0</v>
      </c>
      <c r="F2507" s="1">
        <f>F2508</f>
        <v>242611708.69999999</v>
      </c>
      <c r="H2507" t="b">
        <f t="shared" si="244"/>
        <v>1</v>
      </c>
      <c r="I2507" t="str">
        <f t="shared" si="241"/>
        <v>00</v>
      </c>
    </row>
    <row r="2508" spans="1:9">
      <c r="A2508" t="str">
        <f t="shared" si="240"/>
        <v>3.6.3.9.1.00.00 - Outras Perdas Involuntárias - Consolidação</v>
      </c>
      <c r="B2508" s="3" t="s">
        <v>3114</v>
      </c>
      <c r="C2508" s="4">
        <v>242611708.69999999</v>
      </c>
      <c r="E2508" s="1">
        <f t="shared" si="242"/>
        <v>0</v>
      </c>
      <c r="F2508" s="1">
        <f t="shared" si="243"/>
        <v>242611708.69999999</v>
      </c>
      <c r="H2508" t="b">
        <f t="shared" si="244"/>
        <v>1</v>
      </c>
      <c r="I2508" t="str">
        <f t="shared" si="241"/>
        <v>00</v>
      </c>
    </row>
    <row r="2509" spans="1:9">
      <c r="A2509" t="str">
        <f t="shared" si="240"/>
        <v>3.6.4.0.0.00.00 - Incorporação de Passivos</v>
      </c>
      <c r="B2509" s="5" t="s">
        <v>3115</v>
      </c>
      <c r="C2509" s="6">
        <v>6685249329.6499996</v>
      </c>
      <c r="E2509" s="1">
        <f>E2510</f>
        <v>0</v>
      </c>
      <c r="F2509" s="1">
        <f>F2510</f>
        <v>6685249329.6499996</v>
      </c>
      <c r="H2509" t="b">
        <f t="shared" si="244"/>
        <v>1</v>
      </c>
      <c r="I2509" t="str">
        <f t="shared" si="241"/>
        <v>00</v>
      </c>
    </row>
    <row r="2510" spans="1:9">
      <c r="A2510" t="str">
        <f t="shared" si="240"/>
        <v>3.6.4.0.1.00.00 - Incorporação de Passivos - Consolidação</v>
      </c>
      <c r="B2510" s="3" t="s">
        <v>3116</v>
      </c>
      <c r="C2510" s="4">
        <v>6685249329.6499996</v>
      </c>
      <c r="E2510" s="1">
        <f t="shared" si="242"/>
        <v>0</v>
      </c>
      <c r="F2510" s="1">
        <f t="shared" si="243"/>
        <v>6685249329.6499996</v>
      </c>
      <c r="H2510" t="b">
        <f t="shared" si="244"/>
        <v>1</v>
      </c>
      <c r="I2510" t="str">
        <f t="shared" si="241"/>
        <v>00</v>
      </c>
    </row>
    <row r="2511" spans="1:9">
      <c r="A2511" t="str">
        <f t="shared" si="240"/>
        <v>3.6.5.0.0.00.00 - Desincorporação de Ativos</v>
      </c>
      <c r="B2511" s="5" t="s">
        <v>3117</v>
      </c>
      <c r="C2511" s="6">
        <v>23140213354.98</v>
      </c>
      <c r="E2511" s="1">
        <f>E2512</f>
        <v>0</v>
      </c>
      <c r="F2511" s="1">
        <f>F2512</f>
        <v>23140213354.98</v>
      </c>
      <c r="H2511" t="b">
        <f t="shared" si="244"/>
        <v>1</v>
      </c>
      <c r="I2511" t="str">
        <f t="shared" si="241"/>
        <v>00</v>
      </c>
    </row>
    <row r="2512" spans="1:9">
      <c r="A2512" t="str">
        <f t="shared" si="240"/>
        <v>3.6.5.0.1.00.00 - Desincorporação de Ativos - Consolidação</v>
      </c>
      <c r="B2512" s="3" t="s">
        <v>3118</v>
      </c>
      <c r="C2512" s="4">
        <v>23140213354.98</v>
      </c>
      <c r="E2512" s="1">
        <f t="shared" si="242"/>
        <v>0</v>
      </c>
      <c r="F2512" s="1">
        <f t="shared" si="243"/>
        <v>23140213354.98</v>
      </c>
      <c r="H2512" t="b">
        <f t="shared" si="244"/>
        <v>1</v>
      </c>
      <c r="I2512" t="str">
        <f t="shared" si="241"/>
        <v>00</v>
      </c>
    </row>
    <row r="2513" spans="1:10">
      <c r="A2513" t="str">
        <f t="shared" si="240"/>
        <v>3.7.0.0.0.00.00 - Tributárias</v>
      </c>
      <c r="B2513" s="5" t="s">
        <v>3119</v>
      </c>
      <c r="C2513" s="6">
        <v>7822822026.4799995</v>
      </c>
      <c r="E2513">
        <f>E2521+E2514</f>
        <v>2216753393.1700001</v>
      </c>
      <c r="F2513">
        <f>F2521+F2514</f>
        <v>5606068633.3100004</v>
      </c>
      <c r="H2513" t="b">
        <f t="shared" si="244"/>
        <v>1</v>
      </c>
      <c r="I2513" t="str">
        <f t="shared" si="241"/>
        <v>00</v>
      </c>
      <c r="J2513" t="s">
        <v>984</v>
      </c>
    </row>
    <row r="2514" spans="1:10">
      <c r="A2514" t="str">
        <f t="shared" si="240"/>
        <v>3.7.1.0.0.00.00 - Impostos, Taxas e Contribuições de Melhoria</v>
      </c>
      <c r="B2514" s="3" t="s">
        <v>3120</v>
      </c>
      <c r="C2514" s="4">
        <v>2314356564.75</v>
      </c>
      <c r="E2514" s="1">
        <f>E2519+E2517+E2515</f>
        <v>0</v>
      </c>
      <c r="F2514" s="1">
        <f>F2519+F2517+F2515</f>
        <v>2314356564.75</v>
      </c>
      <c r="H2514" t="b">
        <f t="shared" si="244"/>
        <v>1</v>
      </c>
      <c r="I2514" t="str">
        <f t="shared" si="241"/>
        <v>00</v>
      </c>
    </row>
    <row r="2515" spans="1:10">
      <c r="A2515" t="str">
        <f t="shared" si="240"/>
        <v>3.7.1.1.0.00.00 - Impostos</v>
      </c>
      <c r="B2515" s="5" t="s">
        <v>3121</v>
      </c>
      <c r="C2515" s="6">
        <v>2064517542.4000001</v>
      </c>
      <c r="E2515" s="1">
        <f>E2516</f>
        <v>0</v>
      </c>
      <c r="F2515" s="1">
        <f>F2516</f>
        <v>2064517542.4000001</v>
      </c>
      <c r="H2515" t="b">
        <f t="shared" si="244"/>
        <v>1</v>
      </c>
      <c r="I2515" t="str">
        <f t="shared" si="241"/>
        <v>00</v>
      </c>
    </row>
    <row r="2516" spans="1:10">
      <c r="A2516" t="str">
        <f t="shared" si="240"/>
        <v>3.7.1.1.1.00.00 - Impostos- Consolidação</v>
      </c>
      <c r="B2516" s="3" t="s">
        <v>3122</v>
      </c>
      <c r="C2516" s="4">
        <v>2064517542.4000001</v>
      </c>
      <c r="E2516" s="1">
        <f t="shared" si="242"/>
        <v>0</v>
      </c>
      <c r="F2516" s="1">
        <f t="shared" si="243"/>
        <v>2064517542.4000001</v>
      </c>
      <c r="H2516" t="b">
        <f t="shared" si="244"/>
        <v>1</v>
      </c>
      <c r="I2516" t="str">
        <f t="shared" si="241"/>
        <v>00</v>
      </c>
    </row>
    <row r="2517" spans="1:10">
      <c r="A2517" t="str">
        <f t="shared" si="240"/>
        <v>3.7.1.2.0.00.00 - Taxas</v>
      </c>
      <c r="B2517" s="5" t="s">
        <v>3123</v>
      </c>
      <c r="C2517" s="6">
        <v>53380043.869999997</v>
      </c>
      <c r="E2517" s="1">
        <f>E2518</f>
        <v>0</v>
      </c>
      <c r="F2517" s="1">
        <f>F2518</f>
        <v>53380043.869999997</v>
      </c>
      <c r="H2517" t="b">
        <f t="shared" si="244"/>
        <v>1</v>
      </c>
      <c r="I2517" t="str">
        <f t="shared" si="241"/>
        <v>00</v>
      </c>
    </row>
    <row r="2518" spans="1:10">
      <c r="A2518" t="str">
        <f t="shared" si="240"/>
        <v>3.7.1.2.1.00.00 - Taxas - Consolidação</v>
      </c>
      <c r="B2518" s="3" t="s">
        <v>3124</v>
      </c>
      <c r="C2518" s="4">
        <v>53380043.869999997</v>
      </c>
      <c r="E2518" s="1">
        <f t="shared" si="242"/>
        <v>0</v>
      </c>
      <c r="F2518" s="1">
        <f t="shared" si="243"/>
        <v>53380043.869999997</v>
      </c>
      <c r="H2518" t="b">
        <f t="shared" si="244"/>
        <v>1</v>
      </c>
      <c r="I2518" t="str">
        <f t="shared" si="241"/>
        <v>00</v>
      </c>
    </row>
    <row r="2519" spans="1:10">
      <c r="A2519" t="str">
        <f t="shared" si="240"/>
        <v>3.7.1.3.0.00.00 - Contribuições de Melhoria</v>
      </c>
      <c r="B2519" s="5" t="s">
        <v>3125</v>
      </c>
      <c r="C2519" s="6">
        <v>196458978.47999999</v>
      </c>
      <c r="E2519" s="1">
        <f>E2520</f>
        <v>0</v>
      </c>
      <c r="F2519" s="1">
        <f>F2520</f>
        <v>196458978.47999999</v>
      </c>
      <c r="H2519" t="b">
        <f t="shared" si="244"/>
        <v>1</v>
      </c>
      <c r="I2519" t="str">
        <f t="shared" si="241"/>
        <v>00</v>
      </c>
    </row>
    <row r="2520" spans="1:10">
      <c r="A2520" t="str">
        <f t="shared" si="240"/>
        <v>3.7.1.3.1.00.00 - Contribuições de Melhoria - Consolidação</v>
      </c>
      <c r="B2520" s="3" t="s">
        <v>3126</v>
      </c>
      <c r="C2520" s="4">
        <v>196458978.47999999</v>
      </c>
      <c r="E2520" s="1">
        <f t="shared" si="242"/>
        <v>0</v>
      </c>
      <c r="F2520" s="1">
        <f t="shared" si="243"/>
        <v>196458978.47999999</v>
      </c>
      <c r="H2520" t="b">
        <f t="shared" si="244"/>
        <v>1</v>
      </c>
      <c r="I2520" t="str">
        <f t="shared" si="241"/>
        <v>00</v>
      </c>
    </row>
    <row r="2521" spans="1:10">
      <c r="A2521" t="str">
        <f t="shared" si="240"/>
        <v>3.7.2.0.0.00.00 - Contribuições</v>
      </c>
      <c r="B2521" s="5" t="s">
        <v>3127</v>
      </c>
      <c r="C2521" s="6">
        <v>5508465461.7299995</v>
      </c>
      <c r="E2521" s="1">
        <f>E2530+E2522+E2532+E2528</f>
        <v>2216753393.1700001</v>
      </c>
      <c r="F2521" s="1">
        <f>F2530+F2522+F2532+F2528</f>
        <v>3291712068.5600004</v>
      </c>
      <c r="H2521" t="b">
        <f t="shared" si="244"/>
        <v>1</v>
      </c>
      <c r="I2521" t="str">
        <f t="shared" si="241"/>
        <v>00</v>
      </c>
    </row>
    <row r="2522" spans="1:10">
      <c r="A2522" t="str">
        <f t="shared" si="240"/>
        <v>3.7.2.1.0.00.00 - Contribuições Sociais</v>
      </c>
      <c r="B2522" s="3" t="s">
        <v>3128</v>
      </c>
      <c r="C2522" s="4">
        <v>4141469582.3299999</v>
      </c>
      <c r="E2522" s="1">
        <f>E2527+E2523+E2524+E2525+E2526</f>
        <v>2216753393.1700001</v>
      </c>
      <c r="F2522" s="1">
        <f>F2527+F2523+F2524+F2525+F2526</f>
        <v>1924716189.1600001</v>
      </c>
      <c r="H2522" t="b">
        <f t="shared" si="244"/>
        <v>1</v>
      </c>
      <c r="I2522" t="str">
        <f t="shared" si="241"/>
        <v>00</v>
      </c>
    </row>
    <row r="2523" spans="1:10">
      <c r="A2523" t="str">
        <f t="shared" si="240"/>
        <v>3.7.2.1.1.00.00 - Contribuições Sociais - Consolidação</v>
      </c>
      <c r="B2523" s="5" t="s">
        <v>3129</v>
      </c>
      <c r="C2523" s="6">
        <v>1924716189.1600001</v>
      </c>
      <c r="E2523" s="1">
        <f t="shared" si="242"/>
        <v>0</v>
      </c>
      <c r="F2523" s="1">
        <f t="shared" si="243"/>
        <v>1924716189.1600001</v>
      </c>
      <c r="H2523" t="b">
        <f t="shared" si="244"/>
        <v>1</v>
      </c>
      <c r="I2523" t="str">
        <f t="shared" si="241"/>
        <v>00</v>
      </c>
    </row>
    <row r="2524" spans="1:10">
      <c r="A2524" t="str">
        <f t="shared" si="240"/>
        <v>3.7.2.1.2.00.00 - Contribuições Sociais - Intra OFSS</v>
      </c>
      <c r="B2524" s="3" t="s">
        <v>3130</v>
      </c>
      <c r="C2524" s="4">
        <v>117241107.87</v>
      </c>
      <c r="E2524" s="1">
        <f t="shared" si="242"/>
        <v>117241107.87</v>
      </c>
      <c r="F2524" s="1">
        <f t="shared" si="243"/>
        <v>0</v>
      </c>
      <c r="H2524" t="b">
        <f t="shared" si="244"/>
        <v>1</v>
      </c>
      <c r="I2524" t="str">
        <f t="shared" si="241"/>
        <v>00</v>
      </c>
    </row>
    <row r="2525" spans="1:10">
      <c r="A2525" t="str">
        <f t="shared" si="240"/>
        <v>3.7.2.1.3.00.00 - Contribuições Sociais - Inter OFSS - União</v>
      </c>
      <c r="B2525" s="5" t="s">
        <v>3131</v>
      </c>
      <c r="C2525" s="6">
        <v>2086933655.71</v>
      </c>
      <c r="E2525" s="1">
        <f t="shared" si="242"/>
        <v>2086933655.71</v>
      </c>
      <c r="F2525" s="1">
        <f t="shared" si="243"/>
        <v>0</v>
      </c>
      <c r="H2525" t="b">
        <f t="shared" si="244"/>
        <v>1</v>
      </c>
      <c r="I2525" t="str">
        <f t="shared" si="241"/>
        <v>00</v>
      </c>
    </row>
    <row r="2526" spans="1:10">
      <c r="A2526" t="str">
        <f t="shared" si="240"/>
        <v>3.7.2.1.4.00.00 - Contribuições Sociais - Inter OFSS - Estado</v>
      </c>
      <c r="B2526" s="3" t="s">
        <v>3132</v>
      </c>
      <c r="C2526" s="4">
        <v>4732198.58</v>
      </c>
      <c r="E2526" s="1">
        <f t="shared" si="242"/>
        <v>4732198.58</v>
      </c>
      <c r="F2526" s="1">
        <f t="shared" si="243"/>
        <v>0</v>
      </c>
      <c r="H2526" t="b">
        <f t="shared" si="244"/>
        <v>1</v>
      </c>
      <c r="I2526" t="str">
        <f t="shared" si="241"/>
        <v>00</v>
      </c>
    </row>
    <row r="2527" spans="1:10">
      <c r="A2527" t="str">
        <f t="shared" si="240"/>
        <v>3.7.2.1.5.00.00 - Contribuições Sociais - Inter OFSS - Município</v>
      </c>
      <c r="B2527" s="5" t="s">
        <v>3133</v>
      </c>
      <c r="C2527" s="6">
        <v>7846431.0099999998</v>
      </c>
      <c r="E2527" s="1">
        <f t="shared" si="242"/>
        <v>7846431.0099999998</v>
      </c>
      <c r="F2527" s="1">
        <f t="shared" si="243"/>
        <v>0</v>
      </c>
      <c r="H2527" t="b">
        <f t="shared" si="244"/>
        <v>1</v>
      </c>
      <c r="I2527" t="str">
        <f t="shared" si="241"/>
        <v>00</v>
      </c>
    </row>
    <row r="2528" spans="1:10">
      <c r="A2528" t="str">
        <f t="shared" si="240"/>
        <v>3.7.2.2.0.00.00 - Contribuições de Intervenção no Domínio Econômico</v>
      </c>
      <c r="B2528" s="3" t="s">
        <v>3134</v>
      </c>
      <c r="C2528" s="4">
        <v>4738831.8</v>
      </c>
      <c r="E2528" s="1">
        <f>E2529</f>
        <v>0</v>
      </c>
      <c r="F2528" s="1">
        <f>F2529</f>
        <v>4738831.8</v>
      </c>
      <c r="H2528" t="b">
        <f t="shared" si="244"/>
        <v>1</v>
      </c>
      <c r="I2528" t="str">
        <f t="shared" si="241"/>
        <v>00</v>
      </c>
    </row>
    <row r="2529" spans="1:9" ht="25.5">
      <c r="A2529" t="str">
        <f t="shared" si="240"/>
        <v>3.7.2.2.1.00.00 - Contribuições de Intervenção no Domínio Econômico 
 - Consolidação</v>
      </c>
      <c r="B2529" s="5" t="s">
        <v>3135</v>
      </c>
      <c r="C2529" s="6">
        <v>4738831.8</v>
      </c>
      <c r="E2529" s="1"/>
      <c r="F2529" s="1">
        <f t="shared" si="243"/>
        <v>4738831.8</v>
      </c>
      <c r="H2529" t="b">
        <f t="shared" si="244"/>
        <v>1</v>
      </c>
      <c r="I2529" t="str">
        <f t="shared" si="241"/>
        <v>00</v>
      </c>
    </row>
    <row r="2530" spans="1:9" ht="25.5">
      <c r="A2530" t="str">
        <f t="shared" si="240"/>
        <v>3.7.2.3.0.00.00 - Contribuição para o Custeio do Serviço de 
 Iluminação Pública - Cosip</v>
      </c>
      <c r="B2530" s="3" t="s">
        <v>3136</v>
      </c>
      <c r="C2530" s="4">
        <v>43554699.340000004</v>
      </c>
      <c r="E2530" s="1">
        <f>E2531</f>
        <v>0</v>
      </c>
      <c r="F2530" s="1">
        <f>F2531</f>
        <v>43554699.340000004</v>
      </c>
      <c r="H2530" t="b">
        <f t="shared" si="244"/>
        <v>1</v>
      </c>
      <c r="I2530" t="str">
        <f t="shared" si="241"/>
        <v>00</v>
      </c>
    </row>
    <row r="2531" spans="1:9" ht="25.5">
      <c r="A2531" t="str">
        <f t="shared" si="240"/>
        <v>3.7.2.3.1.00.00 - Contribuição para o Custeio do Serviço de 
 Iluminação Pública - Cosip - Consolidação</v>
      </c>
      <c r="B2531" s="5" t="s">
        <v>3137</v>
      </c>
      <c r="C2531" s="6">
        <v>43554699.340000004</v>
      </c>
      <c r="E2531" s="1">
        <f t="shared" si="242"/>
        <v>0</v>
      </c>
      <c r="F2531" s="1">
        <f t="shared" si="243"/>
        <v>43554699.340000004</v>
      </c>
      <c r="H2531" t="b">
        <f t="shared" si="244"/>
        <v>1</v>
      </c>
      <c r="I2531" t="str">
        <f t="shared" si="241"/>
        <v>00</v>
      </c>
    </row>
    <row r="2532" spans="1:9">
      <c r="A2532" t="str">
        <f t="shared" si="240"/>
        <v>3.7.2.9.0.00.00 - Outras Contribuições</v>
      </c>
      <c r="B2532" s="3" t="s">
        <v>3138</v>
      </c>
      <c r="C2532" s="4">
        <v>1318702348.26</v>
      </c>
      <c r="E2532" s="1">
        <f>E2533</f>
        <v>0</v>
      </c>
      <c r="F2532" s="1">
        <f>F2533</f>
        <v>1318702348.26</v>
      </c>
      <c r="H2532" t="b">
        <f t="shared" si="244"/>
        <v>1</v>
      </c>
      <c r="I2532" t="str">
        <f t="shared" si="241"/>
        <v>00</v>
      </c>
    </row>
    <row r="2533" spans="1:9">
      <c r="A2533" t="str">
        <f t="shared" si="240"/>
        <v>3.7.2.9.1.00.00 - Outras Contribuições - Consolidação</v>
      </c>
      <c r="B2533" s="5" t="s">
        <v>3139</v>
      </c>
      <c r="C2533" s="6">
        <v>1318702348.26</v>
      </c>
      <c r="E2533" s="1">
        <f t="shared" si="242"/>
        <v>0</v>
      </c>
      <c r="F2533" s="1">
        <f t="shared" si="243"/>
        <v>1318702348.26</v>
      </c>
      <c r="H2533" t="b">
        <f t="shared" si="244"/>
        <v>1</v>
      </c>
      <c r="I2533" t="str">
        <f t="shared" si="241"/>
        <v>00</v>
      </c>
    </row>
    <row r="2534" spans="1:9" ht="25.5">
      <c r="A2534" t="str">
        <f t="shared" si="240"/>
        <v>3.8.0.0.0.00.00 - Custo das Mercadorias Vendidas, dos Produtos Vendidos 
 e dos Serviços Prestados</v>
      </c>
      <c r="B2534" s="3" t="s">
        <v>3140</v>
      </c>
      <c r="C2534" s="4">
        <v>1809914697.52</v>
      </c>
      <c r="E2534" s="1">
        <f>E2535+E2541+E2547</f>
        <v>631286.63</v>
      </c>
      <c r="F2534" s="1">
        <f>F2535+F2541+F2547</f>
        <v>1809283410.8900001</v>
      </c>
      <c r="H2534" t="b">
        <f t="shared" si="244"/>
        <v>1</v>
      </c>
      <c r="I2534" t="str">
        <f t="shared" si="241"/>
        <v>00</v>
      </c>
    </row>
    <row r="2535" spans="1:9">
      <c r="A2535" t="str">
        <f t="shared" si="240"/>
        <v>3.8.1.0.0.00.00 - Custo de Mercadorias Vendidas</v>
      </c>
      <c r="B2535" s="5" t="s">
        <v>3141</v>
      </c>
      <c r="C2535" s="6">
        <v>107110585.02</v>
      </c>
      <c r="E2535" s="1">
        <f>E2540+E2539+E2537+E2536+E2538</f>
        <v>3185.67</v>
      </c>
      <c r="F2535" s="1">
        <f>F2540+F2539+F2537+F2536+F2538</f>
        <v>107107399.34999999</v>
      </c>
      <c r="H2535" t="b">
        <f t="shared" si="244"/>
        <v>1</v>
      </c>
      <c r="I2535" t="str">
        <f t="shared" si="241"/>
        <v>00</v>
      </c>
    </row>
    <row r="2536" spans="1:9">
      <c r="A2536" t="str">
        <f t="shared" si="240"/>
        <v>3.8.1.0.1.00.00 - Custo de Mercadorias Vendidas - Consolidação</v>
      </c>
      <c r="B2536" s="3" t="s">
        <v>3142</v>
      </c>
      <c r="C2536" s="4">
        <v>107107399.34999999</v>
      </c>
      <c r="E2536" s="1">
        <f t="shared" si="242"/>
        <v>0</v>
      </c>
      <c r="F2536" s="1">
        <f t="shared" si="243"/>
        <v>107107399.34999999</v>
      </c>
      <c r="H2536" t="b">
        <f t="shared" si="244"/>
        <v>1</v>
      </c>
      <c r="I2536" t="str">
        <f t="shared" si="241"/>
        <v>00</v>
      </c>
    </row>
    <row r="2537" spans="1:9">
      <c r="A2537" t="str">
        <f t="shared" si="240"/>
        <v>3.8.1.0.2.00.00 - Custo de Mercadorias Vendidas - Intra OFSS</v>
      </c>
      <c r="B2537" s="5" t="s">
        <v>3143</v>
      </c>
      <c r="C2537" s="6">
        <v>3185.67</v>
      </c>
      <c r="E2537" s="1">
        <f t="shared" si="242"/>
        <v>3185.67</v>
      </c>
      <c r="F2537" s="1">
        <f t="shared" si="243"/>
        <v>0</v>
      </c>
      <c r="H2537" t="b">
        <f t="shared" si="244"/>
        <v>1</v>
      </c>
      <c r="I2537" t="str">
        <f t="shared" si="241"/>
        <v>00</v>
      </c>
    </row>
    <row r="2538" spans="1:9">
      <c r="A2538" t="str">
        <f t="shared" si="240"/>
        <v>3.8.1.0.3.00.00 - Custo de Mercadorias Vendidas - Inter OFSS - União</v>
      </c>
      <c r="B2538" s="3" t="s">
        <v>3144</v>
      </c>
      <c r="C2538" s="4"/>
      <c r="E2538" s="1">
        <f t="shared" si="242"/>
        <v>0</v>
      </c>
      <c r="F2538" s="1">
        <f t="shared" si="243"/>
        <v>0</v>
      </c>
      <c r="H2538" t="b">
        <f t="shared" si="244"/>
        <v>1</v>
      </c>
      <c r="I2538" t="str">
        <f t="shared" si="241"/>
        <v>00</v>
      </c>
    </row>
    <row r="2539" spans="1:9">
      <c r="A2539" t="str">
        <f t="shared" si="240"/>
        <v>3.8.1.0.4.00.00 - Custo de Mercadorias Vendidas - Inter OFSS - Estado</v>
      </c>
      <c r="B2539" s="5" t="s">
        <v>3145</v>
      </c>
      <c r="C2539" s="6"/>
      <c r="E2539" s="1">
        <f t="shared" si="242"/>
        <v>0</v>
      </c>
      <c r="F2539" s="1">
        <f t="shared" si="243"/>
        <v>0</v>
      </c>
      <c r="H2539" t="b">
        <f t="shared" si="244"/>
        <v>1</v>
      </c>
      <c r="I2539" t="str">
        <f t="shared" si="241"/>
        <v>00</v>
      </c>
    </row>
    <row r="2540" spans="1:9" ht="25.5">
      <c r="A2540" t="str">
        <f t="shared" si="240"/>
        <v>3.8.1.0.5.00.00 - Custo de Mercadorias Vendidas - Inter OFSS - 
 Município</v>
      </c>
      <c r="B2540" s="3" t="s">
        <v>3146</v>
      </c>
      <c r="C2540" s="4"/>
      <c r="E2540" s="1">
        <f t="shared" si="242"/>
        <v>0</v>
      </c>
      <c r="F2540" s="1">
        <f t="shared" si="243"/>
        <v>0</v>
      </c>
      <c r="H2540" t="b">
        <f t="shared" si="244"/>
        <v>1</v>
      </c>
      <c r="I2540" t="str">
        <f t="shared" si="241"/>
        <v>00</v>
      </c>
    </row>
    <row r="2541" spans="1:9">
      <c r="A2541" t="str">
        <f t="shared" si="240"/>
        <v>3.8.2.0.0.00.00 - Custos dos Produtos Vendidos</v>
      </c>
      <c r="B2541" s="5" t="s">
        <v>3147</v>
      </c>
      <c r="C2541" s="6">
        <v>3283051.61</v>
      </c>
      <c r="E2541" s="1">
        <f>E2544+E2546+E2545+E2542+E2543</f>
        <v>1054</v>
      </c>
      <c r="F2541" s="1">
        <f>F2544+F2546+F2545+F2542+F2543</f>
        <v>3281997.61</v>
      </c>
      <c r="H2541" t="b">
        <f t="shared" si="244"/>
        <v>1</v>
      </c>
      <c r="I2541" t="str">
        <f t="shared" si="241"/>
        <v>00</v>
      </c>
    </row>
    <row r="2542" spans="1:9">
      <c r="A2542" t="str">
        <f t="shared" si="240"/>
        <v>3.8.2.0.1.00.00 - Custos dos Produtos Vendidos - Consolidação</v>
      </c>
      <c r="B2542" s="3" t="s">
        <v>3148</v>
      </c>
      <c r="C2542" s="4">
        <v>3281997.61</v>
      </c>
      <c r="E2542" s="1">
        <f t="shared" si="242"/>
        <v>0</v>
      </c>
      <c r="F2542" s="1">
        <f t="shared" si="243"/>
        <v>3281997.61</v>
      </c>
      <c r="H2542" t="b">
        <f t="shared" si="244"/>
        <v>1</v>
      </c>
      <c r="I2542" t="str">
        <f t="shared" si="241"/>
        <v>00</v>
      </c>
    </row>
    <row r="2543" spans="1:9">
      <c r="A2543" t="str">
        <f t="shared" si="240"/>
        <v>3.8.2.0.2.00.00 - Custos dos Produtos Vendidos - Intra OFSS</v>
      </c>
      <c r="B2543" s="5" t="s">
        <v>3149</v>
      </c>
      <c r="C2543" s="6"/>
      <c r="E2543" s="1">
        <f t="shared" si="242"/>
        <v>0</v>
      </c>
      <c r="F2543" s="1">
        <f t="shared" si="243"/>
        <v>0</v>
      </c>
      <c r="H2543" t="b">
        <f t="shared" si="244"/>
        <v>1</v>
      </c>
      <c r="I2543" t="str">
        <f t="shared" si="241"/>
        <v>00</v>
      </c>
    </row>
    <row r="2544" spans="1:9">
      <c r="A2544" t="str">
        <f t="shared" si="240"/>
        <v>3.8.2.0.3.00.00 - Custos dos Produtos Vendidos - Inter OFSS - União</v>
      </c>
      <c r="B2544" s="3" t="s">
        <v>3150</v>
      </c>
      <c r="C2544" s="4"/>
      <c r="E2544" s="1">
        <f t="shared" si="242"/>
        <v>0</v>
      </c>
      <c r="F2544" s="1">
        <f t="shared" si="243"/>
        <v>0</v>
      </c>
      <c r="H2544" t="b">
        <f t="shared" si="244"/>
        <v>1</v>
      </c>
      <c r="I2544" t="str">
        <f t="shared" si="241"/>
        <v>00</v>
      </c>
    </row>
    <row r="2545" spans="1:9">
      <c r="A2545" t="str">
        <f t="shared" si="240"/>
        <v>3.8.2.0.4.00.00 - Custos dos Produtos Vendidos - Inter OFSS - Estado</v>
      </c>
      <c r="B2545" s="5" t="s">
        <v>3151</v>
      </c>
      <c r="C2545" s="6"/>
      <c r="E2545" s="1">
        <f t="shared" si="242"/>
        <v>0</v>
      </c>
      <c r="F2545" s="1">
        <f t="shared" si="243"/>
        <v>0</v>
      </c>
      <c r="H2545" t="b">
        <f t="shared" si="244"/>
        <v>1</v>
      </c>
      <c r="I2545" t="str">
        <f t="shared" si="241"/>
        <v>00</v>
      </c>
    </row>
    <row r="2546" spans="1:9">
      <c r="A2546" t="str">
        <f t="shared" si="240"/>
        <v>3.8.2.0.5.00.00 - Custos dos Produtos Vendidos - Inter Município</v>
      </c>
      <c r="B2546" s="19" t="s">
        <v>3152</v>
      </c>
      <c r="C2546" s="4">
        <v>1054</v>
      </c>
      <c r="E2546" s="1">
        <f t="shared" si="242"/>
        <v>1054</v>
      </c>
      <c r="F2546" s="1">
        <f t="shared" si="243"/>
        <v>0</v>
      </c>
      <c r="H2546" t="b">
        <f t="shared" si="244"/>
        <v>1</v>
      </c>
      <c r="I2546" t="str">
        <f t="shared" si="241"/>
        <v>00</v>
      </c>
    </row>
    <row r="2547" spans="1:9">
      <c r="A2547" t="str">
        <f t="shared" si="240"/>
        <v>3.8.3.0.0.00.00 - Custo dos Serviços Prestados</v>
      </c>
      <c r="B2547" s="5" t="s">
        <v>3153</v>
      </c>
      <c r="C2547" s="6">
        <v>1699521060.8900001</v>
      </c>
      <c r="E2547" s="1">
        <f>E2548+E2551+E2552+E2550+E2549</f>
        <v>627046.96</v>
      </c>
      <c r="F2547" s="1">
        <f>F2548+F2551+F2552+F2550+F2549</f>
        <v>1698894013.9300001</v>
      </c>
      <c r="H2547" t="b">
        <f t="shared" si="244"/>
        <v>1</v>
      </c>
      <c r="I2547" t="str">
        <f t="shared" si="241"/>
        <v>00</v>
      </c>
    </row>
    <row r="2548" spans="1:9">
      <c r="A2548" t="str">
        <f t="shared" si="240"/>
        <v>3.8.3.0.1.00.00 - Custo dos Serviços Prestados - Consolidação</v>
      </c>
      <c r="B2548" s="3" t="s">
        <v>3154</v>
      </c>
      <c r="C2548" s="4">
        <v>1698894013.9300001</v>
      </c>
      <c r="E2548" s="1">
        <f t="shared" si="242"/>
        <v>0</v>
      </c>
      <c r="F2548" s="1">
        <f t="shared" si="243"/>
        <v>1698894013.9300001</v>
      </c>
      <c r="H2548" t="b">
        <f t="shared" si="244"/>
        <v>1</v>
      </c>
      <c r="I2548" t="str">
        <f t="shared" si="241"/>
        <v>00</v>
      </c>
    </row>
    <row r="2549" spans="1:9">
      <c r="A2549" t="str">
        <f t="shared" si="240"/>
        <v>3.8.3.0.2.00.00 - Custo dos Serviços Prestados - Intra OFSS</v>
      </c>
      <c r="B2549" s="5" t="s">
        <v>3155</v>
      </c>
      <c r="C2549" s="6">
        <v>332382.99</v>
      </c>
      <c r="E2549" s="1">
        <f t="shared" si="242"/>
        <v>332382.99</v>
      </c>
      <c r="F2549" s="1">
        <f t="shared" si="243"/>
        <v>0</v>
      </c>
      <c r="H2549" t="b">
        <f t="shared" si="244"/>
        <v>1</v>
      </c>
      <c r="I2549" t="str">
        <f t="shared" si="241"/>
        <v>00</v>
      </c>
    </row>
    <row r="2550" spans="1:9">
      <c r="A2550" t="str">
        <f t="shared" si="240"/>
        <v>3.8.3.0.3.00.00 - Custo dos Serviços Prestados - Inter OFSS - União</v>
      </c>
      <c r="B2550" s="3" t="s">
        <v>3156</v>
      </c>
      <c r="C2550" s="4">
        <v>247435.58</v>
      </c>
      <c r="E2550" s="1">
        <f t="shared" si="242"/>
        <v>247435.58</v>
      </c>
      <c r="F2550" s="1">
        <f t="shared" si="243"/>
        <v>0</v>
      </c>
      <c r="H2550" t="b">
        <f t="shared" si="244"/>
        <v>1</v>
      </c>
      <c r="I2550" t="str">
        <f t="shared" si="241"/>
        <v>00</v>
      </c>
    </row>
    <row r="2551" spans="1:9">
      <c r="A2551" t="str">
        <f t="shared" si="240"/>
        <v>3.8.3.0.4.00.00 - Custo dos Serviços Prestados - Inter OFSS - Estado</v>
      </c>
      <c r="B2551" s="5" t="s">
        <v>3157</v>
      </c>
      <c r="C2551" s="6">
        <v>1673.62</v>
      </c>
      <c r="E2551" s="1">
        <f t="shared" si="242"/>
        <v>1673.62</v>
      </c>
      <c r="F2551" s="1">
        <f t="shared" si="243"/>
        <v>0</v>
      </c>
      <c r="H2551" t="b">
        <f t="shared" si="244"/>
        <v>1</v>
      </c>
      <c r="I2551" t="str">
        <f t="shared" si="241"/>
        <v>00</v>
      </c>
    </row>
    <row r="2552" spans="1:9" ht="25.5">
      <c r="A2552" t="str">
        <f t="shared" si="240"/>
        <v>3.8.3.0.5.00.00 - Custo dos Serviços Prestados - Inter OFSS - 
 Município</v>
      </c>
      <c r="B2552" s="3" t="s">
        <v>3158</v>
      </c>
      <c r="C2552" s="4">
        <v>45554.77</v>
      </c>
      <c r="E2552" s="1">
        <f t="shared" si="242"/>
        <v>45554.77</v>
      </c>
      <c r="F2552" s="1">
        <f t="shared" si="243"/>
        <v>0</v>
      </c>
      <c r="H2552" t="b">
        <f t="shared" si="244"/>
        <v>1</v>
      </c>
      <c r="I2552" t="str">
        <f t="shared" si="241"/>
        <v>00</v>
      </c>
    </row>
    <row r="2553" spans="1:9">
      <c r="A2553" t="str">
        <f t="shared" ref="A2553:A2616" si="245">TRIM(B2553)</f>
        <v>3.9.0.0.0.00.00 - Outras Variações Patrimoniais Diminutivas</v>
      </c>
      <c r="B2553" s="5" t="s">
        <v>3159</v>
      </c>
      <c r="C2553" s="6">
        <v>323321382838.37</v>
      </c>
      <c r="E2553" s="1">
        <f>E2585+E2598+E2609+E2567+E2596+E2626+E2554+E2574</f>
        <v>1375638013.8800001</v>
      </c>
      <c r="F2553" s="1">
        <f>F2585+F2598+F2609+F2567+F2596+F2626+F2554+F2574</f>
        <v>321945744824.48999</v>
      </c>
      <c r="H2553" t="b">
        <f t="shared" si="244"/>
        <v>1</v>
      </c>
      <c r="I2553" t="str">
        <f t="shared" si="241"/>
        <v>00</v>
      </c>
    </row>
    <row r="2554" spans="1:9">
      <c r="A2554" t="str">
        <f t="shared" si="245"/>
        <v>3.9.1.0.0.00.00 - Premiações</v>
      </c>
      <c r="B2554" s="3" t="s">
        <v>3160</v>
      </c>
      <c r="C2554" s="4">
        <v>772910017.39999998</v>
      </c>
      <c r="E2554" s="1">
        <f>E2561+E2559+E2555+E2557+E2563+E2565</f>
        <v>0</v>
      </c>
      <c r="F2554" s="1">
        <f>F2561+F2559+F2555+F2557+F2563+F2565</f>
        <v>772910017.39999998</v>
      </c>
      <c r="H2554" t="b">
        <f t="shared" si="244"/>
        <v>1</v>
      </c>
      <c r="I2554" t="str">
        <f t="shared" si="241"/>
        <v>00</v>
      </c>
    </row>
    <row r="2555" spans="1:9">
      <c r="A2555" t="str">
        <f t="shared" si="245"/>
        <v>3.9.1.1.0.00.00 - Premiações Culturais</v>
      </c>
      <c r="B2555" s="5" t="s">
        <v>3161</v>
      </c>
      <c r="C2555" s="6">
        <v>605773934.00999999</v>
      </c>
      <c r="E2555" s="1">
        <f>E2556</f>
        <v>0</v>
      </c>
      <c r="F2555" s="1">
        <f>F2556</f>
        <v>605773934.00999999</v>
      </c>
      <c r="H2555" t="b">
        <f t="shared" si="244"/>
        <v>1</v>
      </c>
      <c r="I2555" t="str">
        <f t="shared" si="241"/>
        <v>00</v>
      </c>
    </row>
    <row r="2556" spans="1:9">
      <c r="A2556" t="str">
        <f t="shared" si="245"/>
        <v>3.9.1.1.1.00.00 - Premiações Culturais - Consolidação</v>
      </c>
      <c r="B2556" s="3" t="s">
        <v>3162</v>
      </c>
      <c r="C2556" s="4">
        <v>605773934.00999999</v>
      </c>
      <c r="E2556" s="1">
        <f t="shared" si="242"/>
        <v>0</v>
      </c>
      <c r="F2556" s="1">
        <f t="shared" si="243"/>
        <v>605773934.00999999</v>
      </c>
      <c r="H2556" t="b">
        <f t="shared" si="244"/>
        <v>1</v>
      </c>
      <c r="I2556" t="str">
        <f t="shared" ref="I2556:I2619" si="246">MID(A2556,11,2)</f>
        <v>00</v>
      </c>
    </row>
    <row r="2557" spans="1:9">
      <c r="A2557" t="str">
        <f t="shared" si="245"/>
        <v>3.9.1.2.0.00.00 - Premiações Artísticas</v>
      </c>
      <c r="B2557" s="5" t="s">
        <v>3163</v>
      </c>
      <c r="C2557" s="6">
        <v>4614446.12</v>
      </c>
      <c r="E2557" s="1">
        <f>E2558</f>
        <v>0</v>
      </c>
      <c r="F2557" s="1">
        <f>F2558</f>
        <v>4614446.12</v>
      </c>
      <c r="H2557" t="b">
        <f t="shared" ref="H2557:H2620" si="247">IF(I2557="00",C2557=E2557+F2557,TRUE)</f>
        <v>1</v>
      </c>
      <c r="I2557" t="str">
        <f t="shared" si="246"/>
        <v>00</v>
      </c>
    </row>
    <row r="2558" spans="1:9">
      <c r="A2558" t="str">
        <f t="shared" si="245"/>
        <v>3.9.1.2.1.00.00 - Premiações Artísticas - Consolidação</v>
      </c>
      <c r="B2558" s="3" t="s">
        <v>3164</v>
      </c>
      <c r="C2558" s="4">
        <v>4614446.12</v>
      </c>
      <c r="E2558" s="1">
        <f t="shared" ref="E2558:E2621" si="248">SUMIF(A2558:B2558,"*intra*",C2558:D2558)+SUMIF(A2558:B2558,"*inter*",C2558:D2558)</f>
        <v>0</v>
      </c>
      <c r="F2558" s="1">
        <f t="shared" ref="F2558:F2621" si="249">SUMIF(A2558:B2558,"*consolidação*",C2558:D2558)</f>
        <v>4614446.12</v>
      </c>
      <c r="H2558" t="b">
        <f t="shared" si="247"/>
        <v>1</v>
      </c>
      <c r="I2558" t="str">
        <f t="shared" si="246"/>
        <v>00</v>
      </c>
    </row>
    <row r="2559" spans="1:9">
      <c r="A2559" t="str">
        <f t="shared" si="245"/>
        <v>3.9.1.3.0.00.00 - Premiações Cientificas</v>
      </c>
      <c r="B2559" s="5" t="s">
        <v>3165</v>
      </c>
      <c r="C2559" s="6">
        <v>259885.04</v>
      </c>
      <c r="E2559" s="1">
        <f>E2560</f>
        <v>0</v>
      </c>
      <c r="F2559" s="1">
        <f>F2560</f>
        <v>259885.04</v>
      </c>
      <c r="H2559" t="b">
        <f t="shared" si="247"/>
        <v>1</v>
      </c>
      <c r="I2559" t="str">
        <f t="shared" si="246"/>
        <v>00</v>
      </c>
    </row>
    <row r="2560" spans="1:9">
      <c r="A2560" t="str">
        <f t="shared" si="245"/>
        <v>3.9.1.3.1.00.00 - Premiações Cientificas - Consolidação</v>
      </c>
      <c r="B2560" s="3" t="s">
        <v>3166</v>
      </c>
      <c r="C2560" s="4">
        <v>259885.04</v>
      </c>
      <c r="E2560" s="1">
        <f t="shared" si="248"/>
        <v>0</v>
      </c>
      <c r="F2560" s="1">
        <f t="shared" si="249"/>
        <v>259885.04</v>
      </c>
      <c r="H2560" t="b">
        <f t="shared" si="247"/>
        <v>1</v>
      </c>
      <c r="I2560" t="str">
        <f t="shared" si="246"/>
        <v>00</v>
      </c>
    </row>
    <row r="2561" spans="1:9">
      <c r="A2561" t="str">
        <f t="shared" si="245"/>
        <v>3.9.1.4.0.00.00 - Premiações Desportivas</v>
      </c>
      <c r="B2561" s="5" t="s">
        <v>3167</v>
      </c>
      <c r="C2561" s="6">
        <v>12246918.189999999</v>
      </c>
      <c r="E2561" s="1">
        <f>E2562</f>
        <v>0</v>
      </c>
      <c r="F2561" s="1">
        <f>F2562</f>
        <v>12246918.189999999</v>
      </c>
      <c r="H2561" t="b">
        <f t="shared" si="247"/>
        <v>1</v>
      </c>
      <c r="I2561" t="str">
        <f t="shared" si="246"/>
        <v>00</v>
      </c>
    </row>
    <row r="2562" spans="1:9">
      <c r="A2562" t="str">
        <f t="shared" si="245"/>
        <v>3.9.1.4.1.00.00 - Premiações Desportivas - Consolidação</v>
      </c>
      <c r="B2562" s="3" t="s">
        <v>3168</v>
      </c>
      <c r="C2562" s="4">
        <v>12246918.189999999</v>
      </c>
      <c r="E2562" s="1">
        <f t="shared" si="248"/>
        <v>0</v>
      </c>
      <c r="F2562" s="1">
        <f t="shared" si="249"/>
        <v>12246918.189999999</v>
      </c>
      <c r="H2562" t="b">
        <f t="shared" si="247"/>
        <v>1</v>
      </c>
      <c r="I2562" t="str">
        <f t="shared" si="246"/>
        <v>00</v>
      </c>
    </row>
    <row r="2563" spans="1:9">
      <c r="A2563" t="str">
        <f t="shared" si="245"/>
        <v>3.9.1.5.0.00.00 - Ordens Honorificas</v>
      </c>
      <c r="B2563" s="5" t="s">
        <v>3169</v>
      </c>
      <c r="C2563" s="6">
        <v>194822.41</v>
      </c>
      <c r="E2563" s="1">
        <f>E2564</f>
        <v>0</v>
      </c>
      <c r="F2563" s="1">
        <f>F2564</f>
        <v>194822.41</v>
      </c>
      <c r="H2563" t="b">
        <f t="shared" si="247"/>
        <v>1</v>
      </c>
      <c r="I2563" t="str">
        <f t="shared" si="246"/>
        <v>00</v>
      </c>
    </row>
    <row r="2564" spans="1:9">
      <c r="A2564" t="str">
        <f t="shared" si="245"/>
        <v>3.9.1.5.1.00.00 - Ordens Honorificas - Consolidação</v>
      </c>
      <c r="B2564" s="3" t="s">
        <v>3170</v>
      </c>
      <c r="C2564" s="4">
        <v>194822.41</v>
      </c>
      <c r="E2564" s="1">
        <f t="shared" si="248"/>
        <v>0</v>
      </c>
      <c r="F2564" s="1">
        <f t="shared" si="249"/>
        <v>194822.41</v>
      </c>
      <c r="H2564" t="b">
        <f t="shared" si="247"/>
        <v>1</v>
      </c>
      <c r="I2564" t="str">
        <f t="shared" si="246"/>
        <v>00</v>
      </c>
    </row>
    <row r="2565" spans="1:9">
      <c r="A2565" t="str">
        <f t="shared" si="245"/>
        <v>3.9.1.9.0.00.00 - Outras Premiações</v>
      </c>
      <c r="B2565" s="5" t="s">
        <v>3171</v>
      </c>
      <c r="C2565" s="6">
        <v>149820011.63</v>
      </c>
      <c r="E2565" s="1">
        <f>E2566</f>
        <v>0</v>
      </c>
      <c r="F2565" s="1">
        <f>F2566</f>
        <v>149820011.63</v>
      </c>
      <c r="H2565" t="b">
        <f t="shared" si="247"/>
        <v>1</v>
      </c>
      <c r="I2565" t="str">
        <f t="shared" si="246"/>
        <v>00</v>
      </c>
    </row>
    <row r="2566" spans="1:9">
      <c r="A2566" t="str">
        <f t="shared" si="245"/>
        <v>3.9.1.9.1.00.00 - Outras Premiações - Consolidação</v>
      </c>
      <c r="B2566" s="3" t="s">
        <v>3172</v>
      </c>
      <c r="C2566" s="4">
        <v>149820011.63</v>
      </c>
      <c r="E2566" s="1">
        <f t="shared" si="248"/>
        <v>0</v>
      </c>
      <c r="F2566" s="1">
        <f t="shared" si="249"/>
        <v>149820011.63</v>
      </c>
      <c r="H2566" t="b">
        <f t="shared" si="247"/>
        <v>1</v>
      </c>
      <c r="I2566" t="str">
        <f t="shared" si="246"/>
        <v>00</v>
      </c>
    </row>
    <row r="2567" spans="1:9">
      <c r="A2567" t="str">
        <f t="shared" si="245"/>
        <v>3.9.2.0.0.00.00 - Resultado Negativo de Participações</v>
      </c>
      <c r="B2567" s="5" t="s">
        <v>3173</v>
      </c>
      <c r="C2567" s="6">
        <v>281075395.97000003</v>
      </c>
      <c r="E2567" s="1">
        <f>E2568</f>
        <v>39887422.579999998</v>
      </c>
      <c r="F2567" s="1">
        <f>F2568</f>
        <v>241187973.38999999</v>
      </c>
      <c r="H2567" t="b">
        <f t="shared" si="247"/>
        <v>1</v>
      </c>
      <c r="I2567" t="str">
        <f t="shared" si="246"/>
        <v>00</v>
      </c>
    </row>
    <row r="2568" spans="1:9">
      <c r="A2568" t="str">
        <f t="shared" si="245"/>
        <v>3.9.2.1.0.00.00 - Resultado Negativo de Equivalência Patrimonial</v>
      </c>
      <c r="B2568" s="3" t="s">
        <v>3174</v>
      </c>
      <c r="C2568" s="4">
        <v>281075395.97000003</v>
      </c>
      <c r="E2568" s="1">
        <f>E2569+E2570+E2573+E2571+E2572</f>
        <v>39887422.579999998</v>
      </c>
      <c r="F2568" s="1">
        <f>F2569+F2570+F2573+F2571+F2572</f>
        <v>241187973.38999999</v>
      </c>
      <c r="H2568" t="b">
        <f t="shared" si="247"/>
        <v>1</v>
      </c>
      <c r="I2568" t="str">
        <f t="shared" si="246"/>
        <v>00</v>
      </c>
    </row>
    <row r="2569" spans="1:9" ht="25.5">
      <c r="A2569" t="str">
        <f t="shared" si="245"/>
        <v>3.9.2.1.1.00.00 - Resultado Negativo de Equivalência Patrimonial - 
 Consolidação</v>
      </c>
      <c r="B2569" s="5" t="s">
        <v>3175</v>
      </c>
      <c r="C2569" s="6">
        <v>241187973.38999999</v>
      </c>
      <c r="E2569" s="1">
        <f t="shared" si="248"/>
        <v>0</v>
      </c>
      <c r="F2569" s="1">
        <f t="shared" si="249"/>
        <v>241187973.38999999</v>
      </c>
      <c r="H2569" t="b">
        <f t="shared" si="247"/>
        <v>1</v>
      </c>
      <c r="I2569" t="str">
        <f t="shared" si="246"/>
        <v>00</v>
      </c>
    </row>
    <row r="2570" spans="1:9" ht="25.5">
      <c r="A2570" t="str">
        <f t="shared" si="245"/>
        <v>3.9.2.1.2.00.00 - Resultado Negativo de Equivalência Patrimonial - 
 Intra OFSS</v>
      </c>
      <c r="B2570" s="3" t="s">
        <v>3176</v>
      </c>
      <c r="C2570" s="4">
        <v>35609107.390000001</v>
      </c>
      <c r="E2570" s="1">
        <f t="shared" si="248"/>
        <v>35609107.390000001</v>
      </c>
      <c r="F2570" s="1">
        <f t="shared" si="249"/>
        <v>0</v>
      </c>
      <c r="H2570" t="b">
        <f t="shared" si="247"/>
        <v>1</v>
      </c>
      <c r="I2570" t="str">
        <f t="shared" si="246"/>
        <v>00</v>
      </c>
    </row>
    <row r="2571" spans="1:9" ht="25.5">
      <c r="A2571" t="str">
        <f t="shared" si="245"/>
        <v>3.9.2.1.3.00.00 - Resultado Negativo de Equivalência Patrimonial - 
 Inter OFSS - União</v>
      </c>
      <c r="B2571" s="5" t="s">
        <v>3177</v>
      </c>
      <c r="C2571" s="6"/>
      <c r="E2571" s="1">
        <f t="shared" si="248"/>
        <v>0</v>
      </c>
      <c r="F2571" s="1">
        <f t="shared" si="249"/>
        <v>0</v>
      </c>
      <c r="H2571" t="b">
        <f t="shared" si="247"/>
        <v>1</v>
      </c>
      <c r="I2571" t="str">
        <f t="shared" si="246"/>
        <v>00</v>
      </c>
    </row>
    <row r="2572" spans="1:9" ht="25.5">
      <c r="A2572" t="str">
        <f t="shared" si="245"/>
        <v>3.9.2.1.4.00.00 - Resultado Negativo de Equivalência Patrimonial - 
 Inter OFSS - Estado</v>
      </c>
      <c r="B2572" s="3" t="s">
        <v>3178</v>
      </c>
      <c r="C2572" s="4"/>
      <c r="E2572" s="1">
        <f t="shared" si="248"/>
        <v>0</v>
      </c>
      <c r="F2572" s="1">
        <f t="shared" si="249"/>
        <v>0</v>
      </c>
      <c r="H2572" t="b">
        <f t="shared" si="247"/>
        <v>1</v>
      </c>
      <c r="I2572" t="str">
        <f t="shared" si="246"/>
        <v>00</v>
      </c>
    </row>
    <row r="2573" spans="1:9" ht="25.5">
      <c r="A2573" t="str">
        <f t="shared" si="245"/>
        <v>3.9.2.1.5.00.00 - Resultado Negativo de Equivalência Patrimonial - 
 Inter OFSS - Município</v>
      </c>
      <c r="B2573" s="5" t="s">
        <v>3179</v>
      </c>
      <c r="C2573" s="6">
        <v>4278315.1900000004</v>
      </c>
      <c r="E2573" s="1">
        <f t="shared" si="248"/>
        <v>4278315.1900000004</v>
      </c>
      <c r="F2573" s="1">
        <f t="shared" si="249"/>
        <v>0</v>
      </c>
      <c r="H2573" t="b">
        <f t="shared" si="247"/>
        <v>1</v>
      </c>
      <c r="I2573" t="str">
        <f t="shared" si="246"/>
        <v>00</v>
      </c>
    </row>
    <row r="2574" spans="1:9">
      <c r="A2574" t="str">
        <f t="shared" si="245"/>
        <v>3.9.3.0.0.00.00 - Operações da Autoridade Monetária</v>
      </c>
      <c r="B2574" s="3" t="s">
        <v>3180</v>
      </c>
      <c r="C2574" s="4">
        <v>51228947.979999997</v>
      </c>
      <c r="E2574" s="1">
        <f>E2575+E2581+E2579+E2577+E2583</f>
        <v>0</v>
      </c>
      <c r="F2574" s="1">
        <f>F2575+F2581+F2579+F2577+F2583</f>
        <v>51228947.980000004</v>
      </c>
      <c r="H2574" t="b">
        <f t="shared" si="247"/>
        <v>1</v>
      </c>
      <c r="I2574" t="str">
        <f t="shared" si="246"/>
        <v>00</v>
      </c>
    </row>
    <row r="2575" spans="1:9">
      <c r="A2575" t="str">
        <f t="shared" si="245"/>
        <v>3.9.3.1.0.00.00 - Juros</v>
      </c>
      <c r="B2575" s="5" t="s">
        <v>3181</v>
      </c>
      <c r="C2575" s="6">
        <v>761.9</v>
      </c>
      <c r="E2575" s="1">
        <f>E2576</f>
        <v>0</v>
      </c>
      <c r="F2575" s="1">
        <f>F2576</f>
        <v>761.9</v>
      </c>
      <c r="H2575" t="b">
        <f t="shared" si="247"/>
        <v>1</v>
      </c>
      <c r="I2575" t="str">
        <f t="shared" si="246"/>
        <v>00</v>
      </c>
    </row>
    <row r="2576" spans="1:9">
      <c r="A2576" t="str">
        <f t="shared" si="245"/>
        <v>3.9.3.1.1.00.00 - Juros - Consolidação</v>
      </c>
      <c r="B2576" s="3" t="s">
        <v>3182</v>
      </c>
      <c r="C2576" s="4">
        <v>761.9</v>
      </c>
      <c r="E2576" s="1">
        <f t="shared" si="248"/>
        <v>0</v>
      </c>
      <c r="F2576" s="1">
        <f t="shared" si="249"/>
        <v>761.9</v>
      </c>
      <c r="H2576" t="b">
        <f t="shared" si="247"/>
        <v>1</v>
      </c>
      <c r="I2576" t="str">
        <f t="shared" si="246"/>
        <v>00</v>
      </c>
    </row>
    <row r="2577" spans="1:9">
      <c r="A2577" t="str">
        <f t="shared" si="245"/>
        <v>3.9.3.2.0.00.00 - Posição de Negociação</v>
      </c>
      <c r="B2577" s="5" t="s">
        <v>3183</v>
      </c>
      <c r="C2577" s="6">
        <v>278098.81</v>
      </c>
      <c r="E2577" s="1">
        <f>E2578</f>
        <v>0</v>
      </c>
      <c r="F2577" s="1">
        <f>F2578</f>
        <v>278098.81</v>
      </c>
      <c r="H2577" t="b">
        <f t="shared" si="247"/>
        <v>1</v>
      </c>
      <c r="I2577" t="str">
        <f t="shared" si="246"/>
        <v>00</v>
      </c>
    </row>
    <row r="2578" spans="1:9">
      <c r="A2578" t="str">
        <f t="shared" si="245"/>
        <v>3.9.3.2.1.00.00 - Posição de Negociação - Consolidação</v>
      </c>
      <c r="B2578" s="3" t="s">
        <v>3184</v>
      </c>
      <c r="C2578" s="4">
        <v>278098.81</v>
      </c>
      <c r="E2578" s="1">
        <f t="shared" si="248"/>
        <v>0</v>
      </c>
      <c r="F2578" s="1">
        <f t="shared" si="249"/>
        <v>278098.81</v>
      </c>
      <c r="H2578" t="b">
        <f t="shared" si="247"/>
        <v>1</v>
      </c>
      <c r="I2578" t="str">
        <f t="shared" si="246"/>
        <v>00</v>
      </c>
    </row>
    <row r="2579" spans="1:9">
      <c r="A2579" t="str">
        <f t="shared" si="245"/>
        <v>3.9.3.3.0.00.00 - Posição de Investimentos</v>
      </c>
      <c r="B2579" s="5" t="s">
        <v>3185</v>
      </c>
      <c r="C2579" s="6">
        <v>12292185.539999999</v>
      </c>
      <c r="E2579" s="1">
        <f>E2580</f>
        <v>0</v>
      </c>
      <c r="F2579" s="1">
        <f>F2580</f>
        <v>12292185.539999999</v>
      </c>
      <c r="H2579" t="b">
        <f t="shared" si="247"/>
        <v>1</v>
      </c>
      <c r="I2579" t="str">
        <f t="shared" si="246"/>
        <v>00</v>
      </c>
    </row>
    <row r="2580" spans="1:9">
      <c r="A2580" t="str">
        <f t="shared" si="245"/>
        <v>3.9.3.3.1.00.00 - Posição de Investimentos - Consolidação</v>
      </c>
      <c r="B2580" s="3" t="s">
        <v>3186</v>
      </c>
      <c r="C2580" s="4">
        <v>12292185.539999999</v>
      </c>
      <c r="E2580" s="1">
        <f t="shared" si="248"/>
        <v>0</v>
      </c>
      <c r="F2580" s="1">
        <f t="shared" si="249"/>
        <v>12292185.539999999</v>
      </c>
      <c r="H2580" t="b">
        <f t="shared" si="247"/>
        <v>1</v>
      </c>
      <c r="I2580" t="str">
        <f t="shared" si="246"/>
        <v>00</v>
      </c>
    </row>
    <row r="2581" spans="1:9">
      <c r="A2581" t="str">
        <f t="shared" si="245"/>
        <v>3.9.3.4.0.00.00 - Correção Cambial</v>
      </c>
      <c r="B2581" s="5" t="s">
        <v>3187</v>
      </c>
      <c r="C2581" s="6">
        <v>257092.38</v>
      </c>
      <c r="E2581" s="1">
        <f>E2582</f>
        <v>0</v>
      </c>
      <c r="F2581" s="1">
        <f>F2582</f>
        <v>257092.38</v>
      </c>
      <c r="H2581" t="b">
        <f t="shared" si="247"/>
        <v>1</v>
      </c>
      <c r="I2581" t="str">
        <f t="shared" si="246"/>
        <v>00</v>
      </c>
    </row>
    <row r="2582" spans="1:9">
      <c r="A2582" t="str">
        <f t="shared" si="245"/>
        <v>3.9.3.4.1.00.00 - Correção Cambial - Consolidação</v>
      </c>
      <c r="B2582" s="3" t="s">
        <v>3188</v>
      </c>
      <c r="C2582" s="4">
        <v>257092.38</v>
      </c>
      <c r="E2582" s="1">
        <f t="shared" si="248"/>
        <v>0</v>
      </c>
      <c r="F2582" s="1">
        <f t="shared" si="249"/>
        <v>257092.38</v>
      </c>
      <c r="H2582" t="b">
        <f t="shared" si="247"/>
        <v>1</v>
      </c>
      <c r="I2582" t="str">
        <f t="shared" si="246"/>
        <v>00</v>
      </c>
    </row>
    <row r="2583" spans="1:9">
      <c r="A2583" t="str">
        <f t="shared" si="245"/>
        <v>3.9.3.9.0.00.00 - Outras VPD de Operações da Autoridade Monetária</v>
      </c>
      <c r="B2583" s="5" t="s">
        <v>3189</v>
      </c>
      <c r="C2583" s="6">
        <v>38400809.350000001</v>
      </c>
      <c r="E2583" s="1">
        <f>E2584</f>
        <v>0</v>
      </c>
      <c r="F2583" s="1">
        <f>F2584</f>
        <v>38400809.350000001</v>
      </c>
      <c r="H2583" t="b">
        <f t="shared" si="247"/>
        <v>1</v>
      </c>
      <c r="I2583" t="str">
        <f t="shared" si="246"/>
        <v>00</v>
      </c>
    </row>
    <row r="2584" spans="1:9" ht="25.5">
      <c r="A2584" t="str">
        <f t="shared" si="245"/>
        <v>3.9.3.9.1.00.00 - Outras VPD de Operações da Autoridade Monetária - 
 Consolidação</v>
      </c>
      <c r="B2584" s="3" t="s">
        <v>3190</v>
      </c>
      <c r="C2584" s="4">
        <v>38400809.350000001</v>
      </c>
      <c r="E2584" s="1">
        <f t="shared" si="248"/>
        <v>0</v>
      </c>
      <c r="F2584" s="1">
        <f t="shared" si="249"/>
        <v>38400809.350000001</v>
      </c>
      <c r="H2584" t="b">
        <f t="shared" si="247"/>
        <v>1</v>
      </c>
      <c r="I2584" t="str">
        <f t="shared" si="246"/>
        <v>00</v>
      </c>
    </row>
    <row r="2585" spans="1:9">
      <c r="A2585" t="str">
        <f t="shared" si="245"/>
        <v>3.9.4.0.0.00.00 - Incentivos</v>
      </c>
      <c r="B2585" s="5" t="s">
        <v>3191</v>
      </c>
      <c r="C2585" s="6">
        <v>558575081.88999999</v>
      </c>
      <c r="E2585" s="1">
        <f>E2592+E2594+E2586+E2588+E2590</f>
        <v>0</v>
      </c>
      <c r="F2585" s="1">
        <f>F2592+F2594+F2586+F2588+F2590</f>
        <v>558575081.88999999</v>
      </c>
      <c r="H2585" t="b">
        <f t="shared" si="247"/>
        <v>1</v>
      </c>
      <c r="I2585" t="str">
        <f t="shared" si="246"/>
        <v>00</v>
      </c>
    </row>
    <row r="2586" spans="1:9">
      <c r="A2586" t="str">
        <f t="shared" si="245"/>
        <v>3.9.4.1.0.00.00 - Incentivos a Educação</v>
      </c>
      <c r="B2586" s="3" t="s">
        <v>3192</v>
      </c>
      <c r="C2586" s="4">
        <v>203307053.52000001</v>
      </c>
      <c r="E2586" s="1">
        <f>E2587</f>
        <v>0</v>
      </c>
      <c r="F2586" s="1">
        <f>F2587</f>
        <v>203307053.52000001</v>
      </c>
      <c r="H2586" t="b">
        <f t="shared" si="247"/>
        <v>1</v>
      </c>
      <c r="I2586" t="str">
        <f t="shared" si="246"/>
        <v>00</v>
      </c>
    </row>
    <row r="2587" spans="1:9">
      <c r="A2587" t="str">
        <f t="shared" si="245"/>
        <v>3.9.4.1.1.00.00 - Incentivos a Educação - Consolidação</v>
      </c>
      <c r="B2587" s="5" t="s">
        <v>3193</v>
      </c>
      <c r="C2587" s="6">
        <v>203307053.52000001</v>
      </c>
      <c r="E2587" s="1">
        <f t="shared" si="248"/>
        <v>0</v>
      </c>
      <c r="F2587" s="1">
        <f t="shared" si="249"/>
        <v>203307053.52000001</v>
      </c>
      <c r="H2587" t="b">
        <f t="shared" si="247"/>
        <v>1</v>
      </c>
      <c r="I2587" t="str">
        <f t="shared" si="246"/>
        <v>00</v>
      </c>
    </row>
    <row r="2588" spans="1:9">
      <c r="A2588" t="str">
        <f t="shared" si="245"/>
        <v>3.9.4.2.0.00.00 - Incentivos a Ciência</v>
      </c>
      <c r="B2588" s="3" t="s">
        <v>3194</v>
      </c>
      <c r="C2588" s="4">
        <v>25008455.010000002</v>
      </c>
      <c r="E2588" s="1">
        <f>E2589</f>
        <v>0</v>
      </c>
      <c r="F2588" s="1">
        <f>F2589</f>
        <v>25008455.010000002</v>
      </c>
      <c r="H2588" t="b">
        <f t="shared" si="247"/>
        <v>1</v>
      </c>
      <c r="I2588" t="str">
        <f t="shared" si="246"/>
        <v>00</v>
      </c>
    </row>
    <row r="2589" spans="1:9">
      <c r="A2589" t="str">
        <f t="shared" si="245"/>
        <v>3.9.4.2.1.00.00 - Incentivos a Ciência - Consolidação</v>
      </c>
      <c r="B2589" s="5" t="s">
        <v>3195</v>
      </c>
      <c r="C2589" s="6">
        <v>25008455.010000002</v>
      </c>
      <c r="E2589" s="1">
        <f t="shared" si="248"/>
        <v>0</v>
      </c>
      <c r="F2589" s="1">
        <f t="shared" si="249"/>
        <v>25008455.010000002</v>
      </c>
      <c r="H2589" t="b">
        <f t="shared" si="247"/>
        <v>1</v>
      </c>
      <c r="I2589" t="str">
        <f t="shared" si="246"/>
        <v>00</v>
      </c>
    </row>
    <row r="2590" spans="1:9">
      <c r="A2590" t="str">
        <f t="shared" si="245"/>
        <v>3.9.4.3.0.00.00 - Incentivos a Cultura</v>
      </c>
      <c r="B2590" s="3" t="s">
        <v>3196</v>
      </c>
      <c r="C2590" s="4">
        <v>23736286.84</v>
      </c>
      <c r="E2590" s="1">
        <f>E2591</f>
        <v>0</v>
      </c>
      <c r="F2590" s="1">
        <f>F2591</f>
        <v>23736286.84</v>
      </c>
      <c r="H2590" t="b">
        <f t="shared" si="247"/>
        <v>1</v>
      </c>
      <c r="I2590" t="str">
        <f t="shared" si="246"/>
        <v>00</v>
      </c>
    </row>
    <row r="2591" spans="1:9">
      <c r="A2591" t="str">
        <f t="shared" si="245"/>
        <v>3.9.4.3.1.00.00 - Incentivos a Cultura - Consolidação</v>
      </c>
      <c r="B2591" s="5" t="s">
        <v>3197</v>
      </c>
      <c r="C2591" s="6">
        <v>23736286.84</v>
      </c>
      <c r="E2591" s="1">
        <f t="shared" si="248"/>
        <v>0</v>
      </c>
      <c r="F2591" s="1">
        <f t="shared" si="249"/>
        <v>23736286.84</v>
      </c>
      <c r="H2591" t="b">
        <f t="shared" si="247"/>
        <v>1</v>
      </c>
      <c r="I2591" t="str">
        <f t="shared" si="246"/>
        <v>00</v>
      </c>
    </row>
    <row r="2592" spans="1:9">
      <c r="A2592" t="str">
        <f t="shared" si="245"/>
        <v>3.9.4.4.0.00.00 - Incentivos ao Esporte</v>
      </c>
      <c r="B2592" s="3" t="s">
        <v>3198</v>
      </c>
      <c r="C2592" s="4">
        <v>9872189.0199999996</v>
      </c>
      <c r="E2592" s="1">
        <f>E2593</f>
        <v>0</v>
      </c>
      <c r="F2592" s="1">
        <f>F2593</f>
        <v>9872189.0199999996</v>
      </c>
      <c r="H2592" t="b">
        <f t="shared" si="247"/>
        <v>1</v>
      </c>
      <c r="I2592" t="str">
        <f t="shared" si="246"/>
        <v>00</v>
      </c>
    </row>
    <row r="2593" spans="1:9">
      <c r="A2593" t="str">
        <f t="shared" si="245"/>
        <v>3.9.4.4.1.00.00 - Incentivos ao Esporte - Consolidação</v>
      </c>
      <c r="B2593" s="5" t="s">
        <v>3199</v>
      </c>
      <c r="C2593" s="6">
        <v>9872189.0199999996</v>
      </c>
      <c r="E2593" s="1">
        <f t="shared" si="248"/>
        <v>0</v>
      </c>
      <c r="F2593" s="1">
        <f t="shared" si="249"/>
        <v>9872189.0199999996</v>
      </c>
      <c r="H2593" t="b">
        <f t="shared" si="247"/>
        <v>1</v>
      </c>
      <c r="I2593" t="str">
        <f t="shared" si="246"/>
        <v>00</v>
      </c>
    </row>
    <row r="2594" spans="1:9">
      <c r="A2594" t="str">
        <f t="shared" si="245"/>
        <v>3.9.4.9.0.00.00 - Outros Incentivos</v>
      </c>
      <c r="B2594" s="3" t="s">
        <v>3200</v>
      </c>
      <c r="C2594" s="4">
        <v>296651097.5</v>
      </c>
      <c r="E2594" s="1">
        <f>E2595</f>
        <v>0</v>
      </c>
      <c r="F2594" s="1">
        <f>F2595</f>
        <v>296651097.5</v>
      </c>
      <c r="H2594" t="b">
        <f t="shared" si="247"/>
        <v>1</v>
      </c>
      <c r="I2594" t="str">
        <f t="shared" si="246"/>
        <v>00</v>
      </c>
    </row>
    <row r="2595" spans="1:9">
      <c r="A2595" t="str">
        <f t="shared" si="245"/>
        <v>3.9.4.9.1.00.00 - Outros Incentivos - Consolidação</v>
      </c>
      <c r="B2595" s="5" t="s">
        <v>3201</v>
      </c>
      <c r="C2595" s="6">
        <v>296651097.5</v>
      </c>
      <c r="E2595" s="1">
        <f t="shared" si="248"/>
        <v>0</v>
      </c>
      <c r="F2595" s="1">
        <f t="shared" si="249"/>
        <v>296651097.5</v>
      </c>
      <c r="H2595" t="b">
        <f t="shared" si="247"/>
        <v>1</v>
      </c>
      <c r="I2595" t="str">
        <f t="shared" si="246"/>
        <v>00</v>
      </c>
    </row>
    <row r="2596" spans="1:9">
      <c r="A2596" t="str">
        <f t="shared" si="245"/>
        <v>3.9.5.0.0.00.00 - Subvenções Econômicas</v>
      </c>
      <c r="B2596" s="3" t="s">
        <v>3202</v>
      </c>
      <c r="C2596" s="4">
        <v>422942938.45999998</v>
      </c>
      <c r="E2596" s="1">
        <f>E2597</f>
        <v>0</v>
      </c>
      <c r="F2596" s="1">
        <f>F2597</f>
        <v>422942938.45999998</v>
      </c>
      <c r="H2596" t="b">
        <f t="shared" si="247"/>
        <v>1</v>
      </c>
      <c r="I2596" t="str">
        <f t="shared" si="246"/>
        <v>00</v>
      </c>
    </row>
    <row r="2597" spans="1:9">
      <c r="A2597" t="str">
        <f t="shared" si="245"/>
        <v>3.9.5.0.1.00.00 - Subvenções Econômicas - Consolidação</v>
      </c>
      <c r="B2597" s="5" t="s">
        <v>3203</v>
      </c>
      <c r="C2597" s="6">
        <v>422942938.45999998</v>
      </c>
      <c r="E2597" s="1">
        <f t="shared" si="248"/>
        <v>0</v>
      </c>
      <c r="F2597" s="1">
        <f t="shared" si="249"/>
        <v>422942938.45999998</v>
      </c>
      <c r="H2597" t="b">
        <f t="shared" si="247"/>
        <v>1</v>
      </c>
      <c r="I2597" t="str">
        <f t="shared" si="246"/>
        <v>00</v>
      </c>
    </row>
    <row r="2598" spans="1:9">
      <c r="A2598" t="str">
        <f t="shared" si="245"/>
        <v>3.9.6.0.0.00.00 - Participações e Contribuições</v>
      </c>
      <c r="B2598" s="3" t="s">
        <v>3204</v>
      </c>
      <c r="C2598" s="4">
        <v>34770934.969999999</v>
      </c>
      <c r="E2598" s="1">
        <f>E2599+E2601+E2603+E2605+E2607</f>
        <v>0</v>
      </c>
      <c r="F2598" s="1">
        <f>F2599+F2601+F2603+F2605+F2607</f>
        <v>34770934.969999999</v>
      </c>
      <c r="H2598" t="b">
        <f t="shared" si="247"/>
        <v>1</v>
      </c>
      <c r="I2598" t="str">
        <f t="shared" si="246"/>
        <v>00</v>
      </c>
    </row>
    <row r="2599" spans="1:9">
      <c r="A2599" t="str">
        <f t="shared" si="245"/>
        <v>3.9.6.1.0.00.00 - Participações de Debêntures</v>
      </c>
      <c r="B2599" s="5" t="s">
        <v>3205</v>
      </c>
      <c r="C2599" s="6">
        <v>23954595.07</v>
      </c>
      <c r="E2599" s="1">
        <f>E2600</f>
        <v>0</v>
      </c>
      <c r="F2599" s="1">
        <f>F2600</f>
        <v>23954595.07</v>
      </c>
      <c r="H2599" t="b">
        <f t="shared" si="247"/>
        <v>1</v>
      </c>
      <c r="I2599" t="str">
        <f t="shared" si="246"/>
        <v>00</v>
      </c>
    </row>
    <row r="2600" spans="1:9">
      <c r="A2600" t="str">
        <f t="shared" si="245"/>
        <v>3.9.6.1.1.00.00 - Participações de Debêntures - Consolidação</v>
      </c>
      <c r="B2600" s="3" t="s">
        <v>3206</v>
      </c>
      <c r="C2600" s="4">
        <v>23954595.07</v>
      </c>
      <c r="E2600" s="1">
        <f t="shared" si="248"/>
        <v>0</v>
      </c>
      <c r="F2600" s="1">
        <f t="shared" si="249"/>
        <v>23954595.07</v>
      </c>
      <c r="H2600" t="b">
        <f t="shared" si="247"/>
        <v>1</v>
      </c>
      <c r="I2600" t="str">
        <f t="shared" si="246"/>
        <v>00</v>
      </c>
    </row>
    <row r="2601" spans="1:9">
      <c r="A2601" t="str">
        <f t="shared" si="245"/>
        <v>3.9.6.2.0.00.00 - Participações de Empregados</v>
      </c>
      <c r="B2601" s="5" t="s">
        <v>3207</v>
      </c>
      <c r="C2601" s="6">
        <v>1768567.52</v>
      </c>
      <c r="E2601" s="1">
        <f>E2602</f>
        <v>0</v>
      </c>
      <c r="F2601" s="1">
        <f>F2602</f>
        <v>1768567.52</v>
      </c>
      <c r="H2601" t="b">
        <f t="shared" si="247"/>
        <v>1</v>
      </c>
      <c r="I2601" t="str">
        <f t="shared" si="246"/>
        <v>00</v>
      </c>
    </row>
    <row r="2602" spans="1:9">
      <c r="A2602" t="str">
        <f t="shared" si="245"/>
        <v>3.9.6.2.1.00.00 - Participações de Empregados - Consolidação</v>
      </c>
      <c r="B2602" s="3" t="s">
        <v>3208</v>
      </c>
      <c r="C2602" s="4">
        <v>1768567.52</v>
      </c>
      <c r="E2602" s="1">
        <f t="shared" si="248"/>
        <v>0</v>
      </c>
      <c r="F2602" s="1">
        <f t="shared" si="249"/>
        <v>1768567.52</v>
      </c>
      <c r="H2602" t="b">
        <f t="shared" si="247"/>
        <v>1</v>
      </c>
      <c r="I2602" t="str">
        <f t="shared" si="246"/>
        <v>00</v>
      </c>
    </row>
    <row r="2603" spans="1:9">
      <c r="A2603" t="str">
        <f t="shared" si="245"/>
        <v>3.9.6.3.0.00.00 - Participações de Administradores</v>
      </c>
      <c r="B2603" s="5" t="s">
        <v>3209</v>
      </c>
      <c r="C2603" s="6">
        <v>315764.82</v>
      </c>
      <c r="E2603" s="1">
        <f>E2604</f>
        <v>0</v>
      </c>
      <c r="F2603" s="1">
        <f>F2604</f>
        <v>315764.82</v>
      </c>
      <c r="H2603" t="b">
        <f t="shared" si="247"/>
        <v>1</v>
      </c>
      <c r="I2603" t="str">
        <f t="shared" si="246"/>
        <v>00</v>
      </c>
    </row>
    <row r="2604" spans="1:9">
      <c r="A2604" t="str">
        <f t="shared" si="245"/>
        <v>3.9.6.3.1.00.00 - Participações de Administradores - Consolidação</v>
      </c>
      <c r="B2604" s="3" t="s">
        <v>3210</v>
      </c>
      <c r="C2604" s="4">
        <v>315764.82</v>
      </c>
      <c r="E2604" s="1">
        <f t="shared" si="248"/>
        <v>0</v>
      </c>
      <c r="F2604" s="1">
        <f t="shared" si="249"/>
        <v>315764.82</v>
      </c>
      <c r="H2604" t="b">
        <f t="shared" si="247"/>
        <v>1</v>
      </c>
      <c r="I2604" t="str">
        <f t="shared" si="246"/>
        <v>00</v>
      </c>
    </row>
    <row r="2605" spans="1:9">
      <c r="A2605" t="str">
        <f t="shared" si="245"/>
        <v>3.9.6.4.0.00.00 - Participações de Partes Beneficiarias</v>
      </c>
      <c r="B2605" s="5" t="s">
        <v>3211</v>
      </c>
      <c r="C2605" s="6"/>
      <c r="E2605" s="1">
        <f>E2606</f>
        <v>0</v>
      </c>
      <c r="F2605" s="1">
        <f>F2606</f>
        <v>0</v>
      </c>
      <c r="H2605" t="b">
        <f t="shared" si="247"/>
        <v>1</v>
      </c>
      <c r="I2605" t="str">
        <f t="shared" si="246"/>
        <v>00</v>
      </c>
    </row>
    <row r="2606" spans="1:9" ht="25.5">
      <c r="A2606" t="str">
        <f t="shared" si="245"/>
        <v>3.9.6.4.1.00.00 - Participações de Partes Beneficiarias - 
 Consolidação</v>
      </c>
      <c r="B2606" s="3" t="s">
        <v>3212</v>
      </c>
      <c r="C2606" s="4"/>
      <c r="E2606" s="1">
        <f t="shared" si="248"/>
        <v>0</v>
      </c>
      <c r="F2606" s="1">
        <f t="shared" si="249"/>
        <v>0</v>
      </c>
      <c r="H2606" t="b">
        <f t="shared" si="247"/>
        <v>1</v>
      </c>
      <c r="I2606" t="str">
        <f t="shared" si="246"/>
        <v>00</v>
      </c>
    </row>
    <row r="2607" spans="1:9" ht="25.5">
      <c r="A2607" t="str">
        <f t="shared" si="245"/>
        <v>3.9.6.5.0.00.00 - Participações de Instituições ou Fundos de 
 Assistência ou Previdência de Empregados</v>
      </c>
      <c r="B2607" s="5" t="s">
        <v>3213</v>
      </c>
      <c r="C2607" s="6">
        <v>8732007.5600000005</v>
      </c>
      <c r="E2607" s="1">
        <f>E2608</f>
        <v>0</v>
      </c>
      <c r="F2607" s="1">
        <f>F2608</f>
        <v>8732007.5600000005</v>
      </c>
      <c r="H2607" t="b">
        <f t="shared" si="247"/>
        <v>1</v>
      </c>
      <c r="I2607" t="str">
        <f t="shared" si="246"/>
        <v>00</v>
      </c>
    </row>
    <row r="2608" spans="1:9" ht="25.5">
      <c r="A2608" t="str">
        <f t="shared" si="245"/>
        <v>3.9.6.5.1.00.00 - Participações de Instituições ou Fundos de 
 Assistência ou Previdência de Empregados - Consolidação</v>
      </c>
      <c r="B2608" s="3" t="s">
        <v>3214</v>
      </c>
      <c r="C2608" s="4">
        <v>8732007.5600000005</v>
      </c>
      <c r="E2608" s="1">
        <f t="shared" si="248"/>
        <v>0</v>
      </c>
      <c r="F2608" s="1">
        <f t="shared" si="249"/>
        <v>8732007.5600000005</v>
      </c>
      <c r="H2608" t="b">
        <f t="shared" si="247"/>
        <v>1</v>
      </c>
      <c r="I2608" t="str">
        <f t="shared" si="246"/>
        <v>00</v>
      </c>
    </row>
    <row r="2609" spans="1:9">
      <c r="A2609" t="str">
        <f t="shared" si="245"/>
        <v>3.9.7.0.0.00.00 - VPD de Constituição de Provisões</v>
      </c>
      <c r="B2609" s="5" t="s">
        <v>3215</v>
      </c>
      <c r="C2609" s="6">
        <v>179163678987.63</v>
      </c>
      <c r="E2609" s="1">
        <f>E2624+E2618+E2614+E2616+E2612+E2622+E2610</f>
        <v>46472734.200000003</v>
      </c>
      <c r="F2609" s="1">
        <f>F2624+F2618+F2614+F2616+F2612+F2622+F2610</f>
        <v>179117206253.42999</v>
      </c>
      <c r="H2609" t="b">
        <f t="shared" si="247"/>
        <v>1</v>
      </c>
      <c r="I2609" t="str">
        <f t="shared" si="246"/>
        <v>00</v>
      </c>
    </row>
    <row r="2610" spans="1:9">
      <c r="A2610" t="str">
        <f t="shared" si="245"/>
        <v>3.9.7.1.0.00.00 - VPD de Provisão para Riscos Trabalhistas</v>
      </c>
      <c r="B2610" s="3" t="s">
        <v>3216</v>
      </c>
      <c r="C2610" s="4">
        <v>1549109457.8800001</v>
      </c>
      <c r="E2610" s="1">
        <f>E2611</f>
        <v>0</v>
      </c>
      <c r="F2610" s="1">
        <f>F2611</f>
        <v>1549109457.8800001</v>
      </c>
      <c r="H2610" t="b">
        <f t="shared" si="247"/>
        <v>1</v>
      </c>
      <c r="I2610" t="str">
        <f t="shared" si="246"/>
        <v>00</v>
      </c>
    </row>
    <row r="2611" spans="1:9" ht="25.5">
      <c r="A2611" t="str">
        <f t="shared" si="245"/>
        <v>3.9.7.1.1.00.00 - VPD de Provisão para Riscos Trabalhistas - 
 Consolidação</v>
      </c>
      <c r="B2611" s="5" t="s">
        <v>3217</v>
      </c>
      <c r="C2611" s="6">
        <v>1549109457.8800001</v>
      </c>
      <c r="E2611" s="1">
        <f t="shared" si="248"/>
        <v>0</v>
      </c>
      <c r="F2611" s="1">
        <f t="shared" si="249"/>
        <v>1549109457.8800001</v>
      </c>
      <c r="H2611" t="b">
        <f t="shared" si="247"/>
        <v>1</v>
      </c>
      <c r="I2611" t="str">
        <f t="shared" si="246"/>
        <v>00</v>
      </c>
    </row>
    <row r="2612" spans="1:9" ht="25.5">
      <c r="A2612" t="str">
        <f t="shared" si="245"/>
        <v>3.9.7.2.0.00.00 - VPD de Provisões Matemáticas Previdenciárias a 
 Longo Prazo</v>
      </c>
      <c r="B2612" s="3" t="s">
        <v>3218</v>
      </c>
      <c r="C2612" s="4">
        <v>169154687201.45999</v>
      </c>
      <c r="E2612" s="1">
        <f>E2613</f>
        <v>0</v>
      </c>
      <c r="F2612" s="1">
        <f>F2613</f>
        <v>169154687201.45999</v>
      </c>
      <c r="H2612" t="b">
        <f t="shared" si="247"/>
        <v>1</v>
      </c>
      <c r="I2612" t="str">
        <f t="shared" si="246"/>
        <v>00</v>
      </c>
    </row>
    <row r="2613" spans="1:9" ht="25.5">
      <c r="A2613" t="str">
        <f t="shared" si="245"/>
        <v>3.9.7.2.1.00.00 - VPD de Provisões Matemáticas Previdenciárias a 
 Longo Prazo - Consolidação</v>
      </c>
      <c r="B2613" s="5" t="s">
        <v>3219</v>
      </c>
      <c r="C2613" s="6">
        <v>169154687201.45999</v>
      </c>
      <c r="E2613" s="1">
        <f t="shared" si="248"/>
        <v>0</v>
      </c>
      <c r="F2613" s="1">
        <f t="shared" si="249"/>
        <v>169154687201.45999</v>
      </c>
      <c r="H2613" t="b">
        <f t="shared" si="247"/>
        <v>1</v>
      </c>
      <c r="I2613" t="str">
        <f t="shared" si="246"/>
        <v>00</v>
      </c>
    </row>
    <row r="2614" spans="1:9">
      <c r="A2614" t="str">
        <f t="shared" si="245"/>
        <v>3.9.7.3.0.00.00 - VPD de Provisões para Riscos Fiscais</v>
      </c>
      <c r="B2614" s="3" t="s">
        <v>3220</v>
      </c>
      <c r="C2614" s="4">
        <v>239590109.52000001</v>
      </c>
      <c r="E2614" s="1">
        <f>E2615</f>
        <v>0</v>
      </c>
      <c r="F2614" s="1">
        <f>F2615</f>
        <v>239590109.52000001</v>
      </c>
      <c r="H2614" t="b">
        <f t="shared" si="247"/>
        <v>1</v>
      </c>
      <c r="I2614" t="str">
        <f t="shared" si="246"/>
        <v>00</v>
      </c>
    </row>
    <row r="2615" spans="1:9" ht="25.5">
      <c r="A2615" t="str">
        <f t="shared" si="245"/>
        <v>3.9.7.3.1.00.00 - VPD de Provisões para Riscos Fiscais – 
 Consolidação</v>
      </c>
      <c r="B2615" s="5" t="s">
        <v>3221</v>
      </c>
      <c r="C2615" s="6">
        <v>239590109.52000001</v>
      </c>
      <c r="E2615" s="1">
        <f t="shared" si="248"/>
        <v>0</v>
      </c>
      <c r="F2615" s="1">
        <f t="shared" si="249"/>
        <v>239590109.52000001</v>
      </c>
      <c r="H2615" t="b">
        <f t="shared" si="247"/>
        <v>1</v>
      </c>
      <c r="I2615" t="str">
        <f t="shared" si="246"/>
        <v>00</v>
      </c>
    </row>
    <row r="2616" spans="1:9">
      <c r="A2616" t="str">
        <f t="shared" si="245"/>
        <v>3.9.7.4.0.00.00 - VPD de Provisão para Riscos Cíveis</v>
      </c>
      <c r="B2616" s="3" t="s">
        <v>3222</v>
      </c>
      <c r="C2616" s="4">
        <v>412982922.35000002</v>
      </c>
      <c r="E2616" s="1">
        <f>E2617</f>
        <v>0</v>
      </c>
      <c r="F2616" s="1">
        <f>F2617</f>
        <v>412982922.35000002</v>
      </c>
      <c r="H2616" t="b">
        <f t="shared" si="247"/>
        <v>1</v>
      </c>
      <c r="I2616" t="str">
        <f t="shared" si="246"/>
        <v>00</v>
      </c>
    </row>
    <row r="2617" spans="1:9">
      <c r="A2617" t="str">
        <f t="shared" ref="A2617:A2680" si="250">TRIM(B2617)</f>
        <v>3.9.7.4.1.00.00 - VPD de Provisão para Riscos Cíveis – Consolidação</v>
      </c>
      <c r="B2617" s="5" t="s">
        <v>3223</v>
      </c>
      <c r="C2617" s="6">
        <v>412982922.35000002</v>
      </c>
      <c r="E2617" s="1">
        <f t="shared" si="248"/>
        <v>0</v>
      </c>
      <c r="F2617" s="1">
        <f t="shared" si="249"/>
        <v>412982922.35000002</v>
      </c>
      <c r="H2617" t="b">
        <f t="shared" si="247"/>
        <v>1</v>
      </c>
      <c r="I2617" t="str">
        <f t="shared" si="246"/>
        <v>00</v>
      </c>
    </row>
    <row r="2618" spans="1:9">
      <c r="A2618" t="str">
        <f t="shared" si="250"/>
        <v>3.9.7.5.0.00.00 - VPD de Provisão para Repartição de Créditos</v>
      </c>
      <c r="B2618" s="3" t="s">
        <v>3224</v>
      </c>
      <c r="C2618" s="4">
        <v>46472734.200000003</v>
      </c>
      <c r="E2618" s="1">
        <f>E2621+E2619+E2620</f>
        <v>46472734.200000003</v>
      </c>
      <c r="F2618" s="1">
        <f>F2621+F2619+F2620</f>
        <v>0</v>
      </c>
      <c r="H2618" t="b">
        <f t="shared" si="247"/>
        <v>1</v>
      </c>
      <c r="I2618" t="str">
        <f t="shared" si="246"/>
        <v>00</v>
      </c>
    </row>
    <row r="2619" spans="1:9" ht="25.5">
      <c r="A2619" t="str">
        <f t="shared" si="250"/>
        <v>3.9.7.5.3.00.00 - VPD de Provisão para Repartição de Créditos - 
 Inter OFSS União</v>
      </c>
      <c r="B2619" s="5" t="s">
        <v>3225</v>
      </c>
      <c r="C2619" s="6">
        <v>42838682.380000003</v>
      </c>
      <c r="E2619" s="1">
        <f t="shared" si="248"/>
        <v>42838682.380000003</v>
      </c>
      <c r="F2619" s="1">
        <f t="shared" si="249"/>
        <v>0</v>
      </c>
      <c r="H2619" t="b">
        <f t="shared" si="247"/>
        <v>1</v>
      </c>
      <c r="I2619" t="str">
        <f t="shared" si="246"/>
        <v>00</v>
      </c>
    </row>
    <row r="2620" spans="1:9" ht="25.5">
      <c r="A2620" t="str">
        <f t="shared" si="250"/>
        <v>3.9.7.5.4.00.00 - VPD de Provisão para Repartição de Créditos - 
 Inter OFSS Estados</v>
      </c>
      <c r="B2620" s="3" t="s">
        <v>3226</v>
      </c>
      <c r="C2620" s="4"/>
      <c r="E2620" s="1">
        <f t="shared" si="248"/>
        <v>0</v>
      </c>
      <c r="F2620" s="1">
        <f t="shared" si="249"/>
        <v>0</v>
      </c>
      <c r="H2620" t="b">
        <f t="shared" si="247"/>
        <v>1</v>
      </c>
      <c r="I2620" t="str">
        <f t="shared" ref="I2620:I2683" si="251">MID(A2620,11,2)</f>
        <v>00</v>
      </c>
    </row>
    <row r="2621" spans="1:9" ht="25.5">
      <c r="A2621" t="str">
        <f t="shared" si="250"/>
        <v>3.9.7.5.5.00.00 - VPD de Provisão para Repartição de Créditos - 
 Inter OFSS - Município</v>
      </c>
      <c r="B2621" s="5" t="s">
        <v>3227</v>
      </c>
      <c r="C2621" s="6">
        <v>3634051.82</v>
      </c>
      <c r="E2621" s="1">
        <f t="shared" si="248"/>
        <v>3634051.82</v>
      </c>
      <c r="F2621" s="1">
        <f t="shared" si="249"/>
        <v>0</v>
      </c>
      <c r="H2621" t="b">
        <f t="shared" ref="H2621:H2684" si="252">IF(I2621="00",C2621=E2621+F2621,TRUE)</f>
        <v>1</v>
      </c>
      <c r="I2621" t="str">
        <f t="shared" si="251"/>
        <v>00</v>
      </c>
    </row>
    <row r="2622" spans="1:9" ht="25.5">
      <c r="A2622" t="str">
        <f t="shared" si="250"/>
        <v>3.9.7.6.0.00.00 - VPD de Provisão para Riscos Decorrentes de 
 Contratos de PPP</v>
      </c>
      <c r="B2622" s="3" t="s">
        <v>3228</v>
      </c>
      <c r="C2622" s="4">
        <v>-1592270.18</v>
      </c>
      <c r="E2622" s="1">
        <f>E2623</f>
        <v>0</v>
      </c>
      <c r="F2622" s="1">
        <f>F2623</f>
        <v>-1592270.18</v>
      </c>
      <c r="H2622" t="b">
        <f t="shared" si="252"/>
        <v>1</v>
      </c>
      <c r="I2622" t="str">
        <f t="shared" si="251"/>
        <v>00</v>
      </c>
    </row>
    <row r="2623" spans="1:9" ht="25.5">
      <c r="A2623" t="str">
        <f t="shared" si="250"/>
        <v>3.9.7.6.1.00.00 - VPD de Provisão para Riscos Decorrentes de 
 Contratos de PPP - Consolidação</v>
      </c>
      <c r="B2623" s="5" t="s">
        <v>3229</v>
      </c>
      <c r="C2623" s="6">
        <v>-1592270.18</v>
      </c>
      <c r="E2623" s="1">
        <f t="shared" ref="E2623:E2683" si="253">SUMIF(A2623:B2623,"*intra*",C2623:D2623)+SUMIF(A2623:B2623,"*inter*",C2623:D2623)</f>
        <v>0</v>
      </c>
      <c r="F2623" s="1">
        <f t="shared" ref="F2623:F2683" si="254">SUMIF(A2623:B2623,"*consolidação*",C2623:D2623)</f>
        <v>-1592270.18</v>
      </c>
      <c r="H2623" t="b">
        <f t="shared" si="252"/>
        <v>1</v>
      </c>
      <c r="I2623" t="str">
        <f t="shared" si="251"/>
        <v>00</v>
      </c>
    </row>
    <row r="2624" spans="1:9">
      <c r="A2624" t="str">
        <f t="shared" si="250"/>
        <v>3.9.7.9.0.00.00 - VPD de Outras Provisões</v>
      </c>
      <c r="B2624" s="3" t="s">
        <v>3230</v>
      </c>
      <c r="C2624" s="4">
        <v>7762428832.3999996</v>
      </c>
      <c r="E2624" s="1">
        <f>E2625</f>
        <v>0</v>
      </c>
      <c r="F2624" s="1">
        <f>F2625</f>
        <v>7762428832.3999996</v>
      </c>
      <c r="H2624" t="b">
        <f t="shared" si="252"/>
        <v>1</v>
      </c>
      <c r="I2624" t="str">
        <f t="shared" si="251"/>
        <v>00</v>
      </c>
    </row>
    <row r="2625" spans="1:9">
      <c r="A2625" t="str">
        <f t="shared" si="250"/>
        <v>3.9.7.9.1.00.00 - VPD de Outras Provisões - Consolidação</v>
      </c>
      <c r="B2625" s="5" t="s">
        <v>3231</v>
      </c>
      <c r="C2625" s="6">
        <v>7762428832.3999996</v>
      </c>
      <c r="E2625" s="1">
        <f t="shared" si="253"/>
        <v>0</v>
      </c>
      <c r="F2625" s="1">
        <f t="shared" si="254"/>
        <v>7762428832.3999996</v>
      </c>
      <c r="H2625" t="b">
        <f t="shared" si="252"/>
        <v>1</v>
      </c>
      <c r="I2625" t="str">
        <f t="shared" si="251"/>
        <v>00</v>
      </c>
    </row>
    <row r="2626" spans="1:9">
      <c r="A2626" t="str">
        <f t="shared" si="250"/>
        <v>3.9.9.0.0.00.00 - Diversas Variações Patrimoniais Diminutivas</v>
      </c>
      <c r="B2626" s="3" t="s">
        <v>3232</v>
      </c>
      <c r="C2626" s="4">
        <v>142036200534.07001</v>
      </c>
      <c r="E2626" s="1">
        <f>E2636+E2632+E2651+E2638+E2627+E2646+E2644+E2648</f>
        <v>1289277857.1000001</v>
      </c>
      <c r="F2626" s="1">
        <f>F2636+F2632+F2651+F2638+F2627+F2646+F2644+F2648</f>
        <v>140746922676.96997</v>
      </c>
      <c r="H2626" t="b">
        <f t="shared" si="252"/>
        <v>1</v>
      </c>
      <c r="I2626" t="str">
        <f t="shared" si="251"/>
        <v>00</v>
      </c>
    </row>
    <row r="2627" spans="1:9">
      <c r="A2627" t="str">
        <f t="shared" si="250"/>
        <v>3.9.9.1.0.00.00 - Compensação Financeira entre RGPS/RPPS</v>
      </c>
      <c r="B2627" s="5" t="s">
        <v>3233</v>
      </c>
      <c r="C2627" s="6">
        <v>960140811.95000005</v>
      </c>
      <c r="E2627" s="1">
        <f>E2629+E2628+E2630+E2631</f>
        <v>960140811.95000017</v>
      </c>
      <c r="F2627" s="1">
        <f>F2629+F2628+F2630+F2631</f>
        <v>0</v>
      </c>
      <c r="H2627" t="b">
        <f t="shared" si="252"/>
        <v>1</v>
      </c>
      <c r="I2627" t="str">
        <f t="shared" si="251"/>
        <v>00</v>
      </c>
    </row>
    <row r="2628" spans="1:9" ht="25.5">
      <c r="A2628" t="str">
        <f t="shared" si="250"/>
        <v>3.9.9.1.2.00.00 - Compensação Financeira entre RGPS/RPPS - Intra 
 OFSS</v>
      </c>
      <c r="B2628" s="3" t="s">
        <v>3234</v>
      </c>
      <c r="C2628" s="4">
        <v>856419681.21000004</v>
      </c>
      <c r="E2628" s="1">
        <f t="shared" si="253"/>
        <v>856419681.21000004</v>
      </c>
      <c r="F2628" s="1">
        <f t="shared" si="254"/>
        <v>0</v>
      </c>
      <c r="H2628" t="b">
        <f t="shared" si="252"/>
        <v>1</v>
      </c>
      <c r="I2628" t="str">
        <f t="shared" si="251"/>
        <v>00</v>
      </c>
    </row>
    <row r="2629" spans="1:9" ht="25.5">
      <c r="A2629" t="str">
        <f t="shared" si="250"/>
        <v>3.9.9.1.3.00.00 - Compensação Financeira entre RGPS/RPPS - Inter 
 OFSS - União</v>
      </c>
      <c r="B2629" s="5" t="s">
        <v>3235</v>
      </c>
      <c r="C2629" s="6">
        <v>22998141.690000001</v>
      </c>
      <c r="E2629" s="1">
        <f t="shared" si="253"/>
        <v>22998141.690000001</v>
      </c>
      <c r="F2629" s="1">
        <f t="shared" si="254"/>
        <v>0</v>
      </c>
      <c r="H2629" t="b">
        <f t="shared" si="252"/>
        <v>1</v>
      </c>
      <c r="I2629" t="str">
        <f t="shared" si="251"/>
        <v>00</v>
      </c>
    </row>
    <row r="2630" spans="1:9" ht="25.5">
      <c r="A2630" t="str">
        <f t="shared" si="250"/>
        <v>3.9.9.1.4.00.00 - Compensação Financeira entre RGPS/RPPS - Inter 
 OFSS - Estado</v>
      </c>
      <c r="B2630" s="3" t="s">
        <v>3236</v>
      </c>
      <c r="C2630" s="4">
        <v>508743.34</v>
      </c>
      <c r="E2630" s="1">
        <f t="shared" si="253"/>
        <v>508743.34</v>
      </c>
      <c r="F2630" s="1">
        <f t="shared" si="254"/>
        <v>0</v>
      </c>
      <c r="H2630" t="b">
        <f t="shared" si="252"/>
        <v>1</v>
      </c>
      <c r="I2630" t="str">
        <f t="shared" si="251"/>
        <v>00</v>
      </c>
    </row>
    <row r="2631" spans="1:9" ht="25.5">
      <c r="A2631" t="str">
        <f t="shared" si="250"/>
        <v>3.9.9.1.5.00.00 - Compensação Financeira entre RGPS/RPPS - Inter 
 OFSS - Município</v>
      </c>
      <c r="B2631" s="5" t="s">
        <v>3237</v>
      </c>
      <c r="C2631" s="6">
        <v>80214245.709999993</v>
      </c>
      <c r="E2631" s="1">
        <f t="shared" si="253"/>
        <v>80214245.709999993</v>
      </c>
      <c r="F2631" s="1">
        <f t="shared" si="254"/>
        <v>0</v>
      </c>
      <c r="H2631" t="b">
        <f t="shared" si="252"/>
        <v>1</v>
      </c>
      <c r="I2631" t="str">
        <f t="shared" si="251"/>
        <v>00</v>
      </c>
    </row>
    <row r="2632" spans="1:9">
      <c r="A2632" t="str">
        <f t="shared" si="250"/>
        <v>3.9.9.2.0.00.00 - Compensação Financeira entre Regimes Próprios</v>
      </c>
      <c r="B2632" s="3" t="s">
        <v>3238</v>
      </c>
      <c r="C2632" s="4">
        <v>134833753.21000001</v>
      </c>
      <c r="E2632" s="1">
        <f>E2634+E2633+E2635</f>
        <v>134833753.21000001</v>
      </c>
      <c r="F2632" s="1">
        <f>F2634+F2633+F2635</f>
        <v>0</v>
      </c>
      <c r="H2632" t="b">
        <f t="shared" si="252"/>
        <v>1</v>
      </c>
      <c r="I2632" t="str">
        <f t="shared" si="251"/>
        <v>00</v>
      </c>
    </row>
    <row r="2633" spans="1:9" ht="25.5">
      <c r="A2633" t="str">
        <f t="shared" si="250"/>
        <v>3.9.9.2.3.00.00 - Compensação Financeira entre Regimes Próprios - 
 Inter OFSS - União</v>
      </c>
      <c r="B2633" s="5" t="s">
        <v>3239</v>
      </c>
      <c r="C2633" s="6">
        <v>284785.78999999998</v>
      </c>
      <c r="E2633" s="1">
        <f t="shared" si="253"/>
        <v>284785.78999999998</v>
      </c>
      <c r="F2633" s="1">
        <f t="shared" si="254"/>
        <v>0</v>
      </c>
      <c r="H2633" t="b">
        <f t="shared" si="252"/>
        <v>1</v>
      </c>
      <c r="I2633" t="str">
        <f t="shared" si="251"/>
        <v>00</v>
      </c>
    </row>
    <row r="2634" spans="1:9" ht="25.5">
      <c r="A2634" t="str">
        <f t="shared" si="250"/>
        <v>3.9.9.2.4.00.00 - Compensação Financeira entre Regimes Próprios - 
 Inter OFSS - Estado</v>
      </c>
      <c r="B2634" s="3" t="s">
        <v>3240</v>
      </c>
      <c r="C2634" s="4">
        <v>45113.27</v>
      </c>
      <c r="E2634" s="1">
        <f t="shared" si="253"/>
        <v>45113.27</v>
      </c>
      <c r="F2634" s="1">
        <f t="shared" si="254"/>
        <v>0</v>
      </c>
      <c r="H2634" t="b">
        <f t="shared" si="252"/>
        <v>1</v>
      </c>
      <c r="I2634" t="str">
        <f t="shared" si="251"/>
        <v>00</v>
      </c>
    </row>
    <row r="2635" spans="1:9" ht="25.5">
      <c r="A2635" t="str">
        <f t="shared" si="250"/>
        <v>3.9.9.2.5.00.00 - Compensação Financeira entre Regimes Próprios - 
 Inter OFSS - Município</v>
      </c>
      <c r="B2635" s="5" t="s">
        <v>3241</v>
      </c>
      <c r="C2635" s="6">
        <v>134503854.15000001</v>
      </c>
      <c r="E2635" s="1">
        <f t="shared" si="253"/>
        <v>134503854.15000001</v>
      </c>
      <c r="F2635" s="1">
        <f t="shared" si="254"/>
        <v>0</v>
      </c>
      <c r="H2635" t="b">
        <f t="shared" si="252"/>
        <v>1</v>
      </c>
      <c r="I2635" t="str">
        <f t="shared" si="251"/>
        <v>00</v>
      </c>
    </row>
    <row r="2636" spans="1:9">
      <c r="A2636" t="str">
        <f t="shared" si="250"/>
        <v>3.9.9.3.0.00.00 - Variação Patrimonial Diminutiva com Bonificações</v>
      </c>
      <c r="B2636" s="3" t="s">
        <v>3242</v>
      </c>
      <c r="C2636" s="4">
        <v>80035449.620000005</v>
      </c>
      <c r="E2636" s="1">
        <f>E2637</f>
        <v>0</v>
      </c>
      <c r="F2636" s="1">
        <f>F2637</f>
        <v>80035449.620000005</v>
      </c>
      <c r="H2636" t="b">
        <f t="shared" si="252"/>
        <v>1</v>
      </c>
      <c r="I2636" t="str">
        <f t="shared" si="251"/>
        <v>00</v>
      </c>
    </row>
    <row r="2637" spans="1:9" ht="25.5">
      <c r="A2637" t="str">
        <f t="shared" si="250"/>
        <v>3.9.9.3.1.00.00 - Variação Patrimonial Diminutiva com Bonificações - 
 Consolidação</v>
      </c>
      <c r="B2637" s="5" t="s">
        <v>3243</v>
      </c>
      <c r="C2637" s="6">
        <v>80035449.620000005</v>
      </c>
      <c r="E2637" s="1">
        <f t="shared" si="253"/>
        <v>0</v>
      </c>
      <c r="F2637" s="1">
        <f t="shared" si="254"/>
        <v>80035449.620000005</v>
      </c>
      <c r="H2637" t="b">
        <f t="shared" si="252"/>
        <v>1</v>
      </c>
      <c r="I2637" t="str">
        <f t="shared" si="251"/>
        <v>00</v>
      </c>
    </row>
    <row r="2638" spans="1:9">
      <c r="A2638" t="str">
        <f t="shared" si="250"/>
        <v>3.9.9.4.0.00.00 - Amortização de Ágio em Investimentos</v>
      </c>
      <c r="B2638" s="3" t="s">
        <v>3244</v>
      </c>
      <c r="C2638" s="4">
        <v>248607185.41</v>
      </c>
      <c r="E2638" s="1">
        <f>E2641+E2643+E2640+E2639+E2642</f>
        <v>111316866.17</v>
      </c>
      <c r="F2638" s="1">
        <f>F2641+F2643+F2640+F2639+F2642</f>
        <v>137290319.24000001</v>
      </c>
      <c r="H2638" t="b">
        <f t="shared" si="252"/>
        <v>1</v>
      </c>
      <c r="I2638" t="str">
        <f t="shared" si="251"/>
        <v>00</v>
      </c>
    </row>
    <row r="2639" spans="1:9" ht="25.5">
      <c r="A2639" t="str">
        <f t="shared" si="250"/>
        <v>3.9.9.4.1.00.00 - Amortização de Ágio em Investimentos - 
 Consolidação</v>
      </c>
      <c r="B2639" s="5" t="s">
        <v>3245</v>
      </c>
      <c r="C2639" s="6">
        <v>137290319.24000001</v>
      </c>
      <c r="E2639" s="1">
        <f t="shared" si="253"/>
        <v>0</v>
      </c>
      <c r="F2639" s="1">
        <f t="shared" si="254"/>
        <v>137290319.24000001</v>
      </c>
      <c r="H2639" t="b">
        <f t="shared" si="252"/>
        <v>1</v>
      </c>
      <c r="I2639" t="str">
        <f t="shared" si="251"/>
        <v>00</v>
      </c>
    </row>
    <row r="2640" spans="1:9">
      <c r="A2640" t="str">
        <f t="shared" si="250"/>
        <v>3.9.9.4.2.00.00 - Amortização de Ágio em Investimentos - Intra OFSS</v>
      </c>
      <c r="B2640" s="3" t="s">
        <v>3246</v>
      </c>
      <c r="C2640" s="4">
        <v>833382.7</v>
      </c>
      <c r="E2640" s="1">
        <f t="shared" si="253"/>
        <v>833382.7</v>
      </c>
      <c r="F2640" s="1">
        <f t="shared" si="254"/>
        <v>0</v>
      </c>
      <c r="H2640" t="b">
        <f t="shared" si="252"/>
        <v>1</v>
      </c>
      <c r="I2640" t="str">
        <f t="shared" si="251"/>
        <v>00</v>
      </c>
    </row>
    <row r="2641" spans="1:9" ht="25.5">
      <c r="A2641" t="str">
        <f t="shared" si="250"/>
        <v>3.9.9.4.3.00.00 - Amortização de Ágio em Investimentos - Inter OFSS 
 - União</v>
      </c>
      <c r="B2641" s="5" t="s">
        <v>3247</v>
      </c>
      <c r="C2641" s="6"/>
      <c r="E2641" s="1">
        <f t="shared" si="253"/>
        <v>0</v>
      </c>
      <c r="F2641" s="1">
        <f t="shared" si="254"/>
        <v>0</v>
      </c>
      <c r="H2641" t="b">
        <f t="shared" si="252"/>
        <v>1</v>
      </c>
      <c r="I2641" t="str">
        <f t="shared" si="251"/>
        <v>00</v>
      </c>
    </row>
    <row r="2642" spans="1:9" ht="25.5">
      <c r="A2642" t="str">
        <f t="shared" si="250"/>
        <v>3.9.9.4.4.00.00 - Amortização de Ágio em Investimentos - Inter OFSS 
 - Estado</v>
      </c>
      <c r="B2642" s="3" t="s">
        <v>3248</v>
      </c>
      <c r="C2642" s="4">
        <v>28000</v>
      </c>
      <c r="E2642" s="1">
        <f t="shared" si="253"/>
        <v>28000</v>
      </c>
      <c r="F2642" s="1">
        <f t="shared" si="254"/>
        <v>0</v>
      </c>
      <c r="H2642" t="b">
        <f t="shared" si="252"/>
        <v>1</v>
      </c>
      <c r="I2642" t="str">
        <f t="shared" si="251"/>
        <v>00</v>
      </c>
    </row>
    <row r="2643" spans="1:9" ht="25.5">
      <c r="A2643" t="str">
        <f t="shared" si="250"/>
        <v>3.9.9.4.5.00.00 - Amortização de Ágio em Investimentos - Inter OFSS 
 - Município</v>
      </c>
      <c r="B2643" s="5" t="s">
        <v>3249</v>
      </c>
      <c r="C2643" s="6">
        <v>110455483.47</v>
      </c>
      <c r="E2643" s="1">
        <f t="shared" si="253"/>
        <v>110455483.47</v>
      </c>
      <c r="F2643" s="1">
        <f t="shared" si="254"/>
        <v>0</v>
      </c>
      <c r="H2643" t="b">
        <f t="shared" si="252"/>
        <v>1</v>
      </c>
      <c r="I2643" t="str">
        <f t="shared" si="251"/>
        <v>00</v>
      </c>
    </row>
    <row r="2644" spans="1:9">
      <c r="A2644" t="str">
        <f t="shared" si="250"/>
        <v>3.9.9.5.0.00.00 - Multas Administrativas</v>
      </c>
      <c r="B2644" s="3" t="s">
        <v>3250</v>
      </c>
      <c r="C2644" s="4">
        <v>12248017.08</v>
      </c>
      <c r="E2644" s="1">
        <f>E2645</f>
        <v>0</v>
      </c>
      <c r="F2644" s="1">
        <f>F2645</f>
        <v>12248017.08</v>
      </c>
      <c r="H2644" t="b">
        <f t="shared" si="252"/>
        <v>1</v>
      </c>
      <c r="I2644" t="str">
        <f t="shared" si="251"/>
        <v>00</v>
      </c>
    </row>
    <row r="2645" spans="1:9">
      <c r="A2645" t="str">
        <f t="shared" si="250"/>
        <v>3.9.9.5.1.00.00 - Multas Administrativas - Consolidação</v>
      </c>
      <c r="B2645" s="5" t="s">
        <v>3251</v>
      </c>
      <c r="C2645" s="6">
        <v>12248017.08</v>
      </c>
      <c r="E2645" s="1">
        <f t="shared" si="253"/>
        <v>0</v>
      </c>
      <c r="F2645" s="1">
        <f t="shared" si="254"/>
        <v>12248017.08</v>
      </c>
      <c r="H2645" t="b">
        <f t="shared" si="252"/>
        <v>1</v>
      </c>
      <c r="I2645" t="str">
        <f t="shared" si="251"/>
        <v>00</v>
      </c>
    </row>
    <row r="2646" spans="1:9">
      <c r="A2646" t="str">
        <f t="shared" si="250"/>
        <v>3.9.9.6.0.00.00 - Indenizações e Restituições</v>
      </c>
      <c r="B2646" s="3" t="s">
        <v>3252</v>
      </c>
      <c r="C2646" s="4">
        <v>2276365123.1799998</v>
      </c>
      <c r="E2646" s="1">
        <f>E2647</f>
        <v>0</v>
      </c>
      <c r="F2646" s="1">
        <f>F2647</f>
        <v>2276365123.1799998</v>
      </c>
      <c r="H2646" t="b">
        <f t="shared" si="252"/>
        <v>1</v>
      </c>
      <c r="I2646" t="str">
        <f t="shared" si="251"/>
        <v>00</v>
      </c>
    </row>
    <row r="2647" spans="1:9">
      <c r="A2647" t="str">
        <f t="shared" si="250"/>
        <v>3.9.9.6.1.00.00 - Indenizações e Restituições - Consolidação</v>
      </c>
      <c r="B2647" s="5" t="s">
        <v>3253</v>
      </c>
      <c r="C2647" s="6">
        <v>2276365123.1799998</v>
      </c>
      <c r="E2647" s="1">
        <f t="shared" si="253"/>
        <v>0</v>
      </c>
      <c r="F2647" s="1">
        <f t="shared" si="254"/>
        <v>2276365123.1799998</v>
      </c>
      <c r="H2647" t="b">
        <f t="shared" si="252"/>
        <v>1</v>
      </c>
      <c r="I2647" t="str">
        <f t="shared" si="251"/>
        <v>00</v>
      </c>
    </row>
    <row r="2648" spans="1:9">
      <c r="A2648" t="str">
        <f t="shared" si="250"/>
        <v>3.9.9.7.0.00.00 - Compensações ao RGPS</v>
      </c>
      <c r="B2648" s="3" t="s">
        <v>3254</v>
      </c>
      <c r="C2648" s="4">
        <v>164708992.19999999</v>
      </c>
      <c r="E2648" s="1">
        <f>E2649+E2650</f>
        <v>82986425.769999996</v>
      </c>
      <c r="F2648" s="1">
        <f>F2649+F2650</f>
        <v>81722566.430000007</v>
      </c>
      <c r="H2648" t="b">
        <f t="shared" si="252"/>
        <v>1</v>
      </c>
      <c r="I2648" t="str">
        <f t="shared" si="251"/>
        <v>00</v>
      </c>
    </row>
    <row r="2649" spans="1:9">
      <c r="A2649" t="str">
        <f t="shared" si="250"/>
        <v>3.9.9.7.1.00.00 - Compensações ao RGPS - Consolidação</v>
      </c>
      <c r="B2649" s="5" t="s">
        <v>3255</v>
      </c>
      <c r="C2649" s="6">
        <v>81722566.430000007</v>
      </c>
      <c r="E2649" s="1">
        <f t="shared" si="253"/>
        <v>0</v>
      </c>
      <c r="F2649" s="1">
        <f t="shared" si="254"/>
        <v>81722566.430000007</v>
      </c>
      <c r="H2649" t="b">
        <f t="shared" si="252"/>
        <v>1</v>
      </c>
      <c r="I2649" t="str">
        <f t="shared" si="251"/>
        <v>00</v>
      </c>
    </row>
    <row r="2650" spans="1:9">
      <c r="A2650" t="str">
        <f t="shared" si="250"/>
        <v>3.9.9.7.3.00.00 - Compensações ao RGPS - Inter OFSS - União</v>
      </c>
      <c r="B2650" s="3" t="s">
        <v>3256</v>
      </c>
      <c r="C2650" s="4">
        <v>82986425.769999996</v>
      </c>
      <c r="E2650" s="1">
        <f t="shared" si="253"/>
        <v>82986425.769999996</v>
      </c>
      <c r="F2650" s="1">
        <f t="shared" si="254"/>
        <v>0</v>
      </c>
      <c r="H2650" t="b">
        <f t="shared" si="252"/>
        <v>1</v>
      </c>
      <c r="I2650" t="str">
        <f t="shared" si="251"/>
        <v>00</v>
      </c>
    </row>
    <row r="2651" spans="1:9" ht="25.5">
      <c r="A2651" t="str">
        <f t="shared" si="250"/>
        <v>3.9.9.9.0.00.00 - Variações Patrimoniais Diminutivas Decorrentes de 
 Fatos Geradores Diversos</v>
      </c>
      <c r="B2651" s="5" t="s">
        <v>3257</v>
      </c>
      <c r="C2651" s="6">
        <v>138159261201.42001</v>
      </c>
      <c r="E2651" s="1">
        <f>E2652</f>
        <v>0</v>
      </c>
      <c r="F2651" s="1">
        <f>F2652</f>
        <v>138159261201.42001</v>
      </c>
      <c r="H2651" t="b">
        <f t="shared" si="252"/>
        <v>1</v>
      </c>
      <c r="I2651" t="str">
        <f t="shared" si="251"/>
        <v>00</v>
      </c>
    </row>
    <row r="2652" spans="1:9" ht="25.5">
      <c r="A2652" t="str">
        <f t="shared" si="250"/>
        <v>3.9.9.9.1.00.00 - Variações Patrimoniais Diminutivas Decorrentes de 
 Fatos Geradores Diversos - Consolidação</v>
      </c>
      <c r="B2652" s="3" t="s">
        <v>3258</v>
      </c>
      <c r="C2652" s="4">
        <v>138159261201.42001</v>
      </c>
      <c r="E2652" s="1">
        <f t="shared" si="253"/>
        <v>0</v>
      </c>
      <c r="F2652" s="1">
        <f t="shared" si="254"/>
        <v>138159261201.42001</v>
      </c>
      <c r="H2652" t="b">
        <f t="shared" si="252"/>
        <v>1</v>
      </c>
      <c r="I2652" t="str">
        <f t="shared" si="251"/>
        <v>00</v>
      </c>
    </row>
    <row r="2653" spans="1:9">
      <c r="A2653" t="str">
        <f t="shared" si="250"/>
        <v>Variação Patrimonial Aumentativa</v>
      </c>
      <c r="B2653" s="5" t="s">
        <v>1118</v>
      </c>
      <c r="C2653" s="42"/>
      <c r="E2653" s="1">
        <f t="shared" si="253"/>
        <v>0</v>
      </c>
      <c r="F2653" s="1">
        <f t="shared" si="254"/>
        <v>0</v>
      </c>
      <c r="H2653" t="b">
        <f t="shared" si="252"/>
        <v>1</v>
      </c>
      <c r="I2653" t="str">
        <f t="shared" si="251"/>
        <v>at</v>
      </c>
    </row>
    <row r="2654" spans="1:9">
      <c r="A2654" t="str">
        <f t="shared" si="250"/>
        <v>Variação Patrimonial Aumentativa</v>
      </c>
      <c r="B2654" s="3" t="s">
        <v>3259</v>
      </c>
      <c r="C2654" s="31"/>
      <c r="E2654" s="1">
        <f t="shared" si="253"/>
        <v>0</v>
      </c>
      <c r="F2654" s="1">
        <f t="shared" si="254"/>
        <v>0</v>
      </c>
      <c r="H2654" t="b">
        <f t="shared" si="252"/>
        <v>1</v>
      </c>
      <c r="I2654" t="str">
        <f t="shared" si="251"/>
        <v>at</v>
      </c>
    </row>
    <row r="2655" spans="1:9">
      <c r="A2655" t="str">
        <f t="shared" si="250"/>
        <v>4.0.0.0.0.00.00 - Variação Patrimonial Aumentativa</v>
      </c>
      <c r="B2655" s="5" t="s">
        <v>3260</v>
      </c>
      <c r="C2655" s="6">
        <v>1002369434845.6801</v>
      </c>
      <c r="E2655" s="1">
        <f>E2684+E2656+E2852+E2722+E2800+E2738+E2893</f>
        <v>424666843151.56995</v>
      </c>
      <c r="F2655" s="1">
        <f>F2684+F2656+F2852+F2722+F2800+F2738+F2893</f>
        <v>577702591694.10999</v>
      </c>
      <c r="H2655" t="b">
        <f t="shared" si="252"/>
        <v>1</v>
      </c>
      <c r="I2655" t="str">
        <f t="shared" si="251"/>
        <v>00</v>
      </c>
    </row>
    <row r="2656" spans="1:9">
      <c r="A2656" t="str">
        <f t="shared" si="250"/>
        <v>4.1.0.0.0.00.00 - Impostos, Taxas e Contribuições de Melhoria</v>
      </c>
      <c r="B2656" s="3" t="s">
        <v>3261</v>
      </c>
      <c r="C2656" s="4">
        <v>141411517998.78</v>
      </c>
      <c r="E2656">
        <f>E2668+E2657+E2673</f>
        <v>0</v>
      </c>
      <c r="F2656" s="1">
        <f>F2668+F2657+F2673</f>
        <v>141411517998.78</v>
      </c>
      <c r="H2656" t="b">
        <f t="shared" si="252"/>
        <v>1</v>
      </c>
      <c r="I2656" t="str">
        <f t="shared" si="251"/>
        <v>00</v>
      </c>
    </row>
    <row r="2657" spans="1:9">
      <c r="A2657" t="str">
        <f t="shared" si="250"/>
        <v>4.1.1.0.0.00.00 - Impostos</v>
      </c>
      <c r="B2657" s="5" t="s">
        <v>3262</v>
      </c>
      <c r="C2657" s="6">
        <v>129281612256.73</v>
      </c>
      <c r="E2657" s="1">
        <f>E2664+E2660+E2662+E2666+E2658</f>
        <v>0</v>
      </c>
      <c r="F2657" s="1">
        <f>F2664+F2660+F2662+F2666+F2658</f>
        <v>129281612256.73</v>
      </c>
      <c r="H2657" t="b">
        <f t="shared" si="252"/>
        <v>1</v>
      </c>
      <c r="I2657" t="str">
        <f t="shared" si="251"/>
        <v>00</v>
      </c>
    </row>
    <row r="2658" spans="1:9">
      <c r="A2658" t="str">
        <f t="shared" si="250"/>
        <v>4.1.1.1.0.00.00 - Impostos sobre Comercio Exterior</v>
      </c>
      <c r="B2658" s="3" t="s">
        <v>3263</v>
      </c>
      <c r="C2658" s="4">
        <v>1306214062.4300001</v>
      </c>
      <c r="E2658" s="1">
        <f>E2659</f>
        <v>0</v>
      </c>
      <c r="F2658" s="1">
        <f>F2659</f>
        <v>1306214062.4300001</v>
      </c>
      <c r="H2658" t="b">
        <f t="shared" si="252"/>
        <v>1</v>
      </c>
      <c r="I2658" t="str">
        <f t="shared" si="251"/>
        <v>00</v>
      </c>
    </row>
    <row r="2659" spans="1:9">
      <c r="A2659" t="str">
        <f t="shared" si="250"/>
        <v>4.1.1.1.1.00.00 - Impostos sobre Comercio Exterior - Consolidação</v>
      </c>
      <c r="B2659" s="5" t="s">
        <v>3264</v>
      </c>
      <c r="C2659" s="6">
        <v>1306214062.4300001</v>
      </c>
      <c r="E2659" s="1">
        <f t="shared" si="253"/>
        <v>0</v>
      </c>
      <c r="F2659" s="1">
        <f t="shared" si="254"/>
        <v>1306214062.4300001</v>
      </c>
      <c r="H2659" t="b">
        <f t="shared" si="252"/>
        <v>1</v>
      </c>
      <c r="I2659" t="str">
        <f t="shared" si="251"/>
        <v>00</v>
      </c>
    </row>
    <row r="2660" spans="1:9">
      <c r="A2660" t="str">
        <f t="shared" si="250"/>
        <v>4.1.1.2.0.00.00 - Impostos sobre Patrimônio e a Renda</v>
      </c>
      <c r="B2660" s="3" t="s">
        <v>3265</v>
      </c>
      <c r="C2660" s="4">
        <v>68111946062.540001</v>
      </c>
      <c r="E2660" s="1">
        <f>E2661</f>
        <v>0</v>
      </c>
      <c r="F2660" s="1">
        <f>F2661</f>
        <v>68111946062.540001</v>
      </c>
      <c r="H2660" t="b">
        <f t="shared" si="252"/>
        <v>1</v>
      </c>
      <c r="I2660" t="str">
        <f t="shared" si="251"/>
        <v>00</v>
      </c>
    </row>
    <row r="2661" spans="1:9">
      <c r="A2661" t="str">
        <f t="shared" si="250"/>
        <v>4.1.1.2.1.00.00 - Impostos sobre Patrimônio e a Renda - Consolidação</v>
      </c>
      <c r="B2661" s="5" t="s">
        <v>3266</v>
      </c>
      <c r="C2661" s="6">
        <v>68111946062.540001</v>
      </c>
      <c r="E2661" s="1">
        <f t="shared" si="253"/>
        <v>0</v>
      </c>
      <c r="F2661" s="1">
        <f t="shared" si="254"/>
        <v>68111946062.540001</v>
      </c>
      <c r="H2661" t="b">
        <f t="shared" si="252"/>
        <v>1</v>
      </c>
      <c r="I2661" t="str">
        <f t="shared" si="251"/>
        <v>00</v>
      </c>
    </row>
    <row r="2662" spans="1:9">
      <c r="A2662" t="str">
        <f t="shared" si="250"/>
        <v>4.1.1.3.0.00.00 - Impostos sobre a Produção e a Circulação</v>
      </c>
      <c r="B2662" s="3" t="s">
        <v>3267</v>
      </c>
      <c r="C2662" s="4">
        <v>53540441839.82</v>
      </c>
      <c r="E2662" s="1">
        <f>E2663</f>
        <v>0</v>
      </c>
      <c r="F2662" s="1">
        <f>F2663</f>
        <v>53540441839.82</v>
      </c>
      <c r="H2662" t="b">
        <f t="shared" si="252"/>
        <v>1</v>
      </c>
      <c r="I2662" t="str">
        <f t="shared" si="251"/>
        <v>00</v>
      </c>
    </row>
    <row r="2663" spans="1:9" ht="25.5">
      <c r="A2663" t="str">
        <f t="shared" si="250"/>
        <v>4.1.1.3.1.00.00 - Impostos sobre a Produção e a Circulação - 
 Consolidação</v>
      </c>
      <c r="B2663" s="5" t="s">
        <v>3268</v>
      </c>
      <c r="C2663" s="6">
        <v>53540441839.82</v>
      </c>
      <c r="E2663" s="1">
        <f t="shared" si="253"/>
        <v>0</v>
      </c>
      <c r="F2663" s="1">
        <f t="shared" si="254"/>
        <v>53540441839.82</v>
      </c>
      <c r="H2663" t="b">
        <f t="shared" si="252"/>
        <v>1</v>
      </c>
      <c r="I2663" t="str">
        <f t="shared" si="251"/>
        <v>00</v>
      </c>
    </row>
    <row r="2664" spans="1:9">
      <c r="A2664" t="str">
        <f t="shared" si="250"/>
        <v>4.1.1.4.0.00.00 - Impostos Extraordinários</v>
      </c>
      <c r="B2664" s="3" t="s">
        <v>3269</v>
      </c>
      <c r="C2664" s="4">
        <v>8110997.2699999996</v>
      </c>
      <c r="E2664" s="1">
        <f>E2665</f>
        <v>0</v>
      </c>
      <c r="F2664" s="1">
        <f>F2665</f>
        <v>8110997.2699999996</v>
      </c>
      <c r="H2664" t="b">
        <f t="shared" si="252"/>
        <v>1</v>
      </c>
      <c r="I2664" t="str">
        <f t="shared" si="251"/>
        <v>00</v>
      </c>
    </row>
    <row r="2665" spans="1:9">
      <c r="A2665" t="str">
        <f t="shared" si="250"/>
        <v>4.1.1.4.1.00.00 - Impostos Extraordinários - Consolidação</v>
      </c>
      <c r="B2665" s="5" t="s">
        <v>3270</v>
      </c>
      <c r="C2665" s="6">
        <v>8110997.2699999996</v>
      </c>
      <c r="E2665" s="1">
        <f t="shared" si="253"/>
        <v>0</v>
      </c>
      <c r="F2665" s="1">
        <f t="shared" si="254"/>
        <v>8110997.2699999996</v>
      </c>
      <c r="H2665" t="b">
        <f t="shared" si="252"/>
        <v>1</v>
      </c>
      <c r="I2665" t="str">
        <f t="shared" si="251"/>
        <v>00</v>
      </c>
    </row>
    <row r="2666" spans="1:9">
      <c r="A2666" t="str">
        <f t="shared" si="250"/>
        <v>4.1.1.9.0.00.00 - Outros Impostos</v>
      </c>
      <c r="B2666" s="3" t="s">
        <v>3271</v>
      </c>
      <c r="C2666" s="4">
        <v>6314899294.6700001</v>
      </c>
      <c r="E2666" s="1">
        <f>E2667</f>
        <v>0</v>
      </c>
      <c r="F2666" s="1">
        <f>F2667</f>
        <v>6314899294.6700001</v>
      </c>
      <c r="H2666" t="b">
        <f t="shared" si="252"/>
        <v>1</v>
      </c>
      <c r="I2666" t="str">
        <f t="shared" si="251"/>
        <v>00</v>
      </c>
    </row>
    <row r="2667" spans="1:9">
      <c r="A2667" t="str">
        <f t="shared" si="250"/>
        <v>4.1.1.9.1.00.00 - Outros Impostos - Consolidação</v>
      </c>
      <c r="B2667" s="5" t="s">
        <v>3272</v>
      </c>
      <c r="C2667" s="6">
        <v>6314899294.6700001</v>
      </c>
      <c r="E2667" s="1">
        <f t="shared" si="253"/>
        <v>0</v>
      </c>
      <c r="F2667" s="1">
        <f t="shared" si="254"/>
        <v>6314899294.6700001</v>
      </c>
      <c r="H2667" t="b">
        <f t="shared" si="252"/>
        <v>1</v>
      </c>
      <c r="I2667" t="str">
        <f t="shared" si="251"/>
        <v>00</v>
      </c>
    </row>
    <row r="2668" spans="1:9">
      <c r="A2668" t="str">
        <f t="shared" si="250"/>
        <v>4.1.2.0.0.00.00 - Taxas</v>
      </c>
      <c r="B2668" s="3" t="s">
        <v>3273</v>
      </c>
      <c r="C2668" s="4">
        <v>11373059642.35</v>
      </c>
      <c r="E2668" s="1">
        <f>E2671+E2669</f>
        <v>0</v>
      </c>
      <c r="F2668" s="1">
        <f>F2671+F2669</f>
        <v>11373059642.349998</v>
      </c>
      <c r="H2668" t="b">
        <f t="shared" si="252"/>
        <v>1</v>
      </c>
      <c r="I2668" t="str">
        <f t="shared" si="251"/>
        <v>00</v>
      </c>
    </row>
    <row r="2669" spans="1:9">
      <c r="A2669" t="str">
        <f t="shared" si="250"/>
        <v>4.1.2.1.0.00.00 - Taxas pelo Exercício do Poder de Policia</v>
      </c>
      <c r="B2669" s="5" t="s">
        <v>3274</v>
      </c>
      <c r="C2669" s="6">
        <v>4501823705.1999998</v>
      </c>
      <c r="E2669" s="1">
        <f>E2670</f>
        <v>0</v>
      </c>
      <c r="F2669" s="1">
        <f>F2670</f>
        <v>4501823705.1999998</v>
      </c>
      <c r="H2669" t="b">
        <f t="shared" si="252"/>
        <v>1</v>
      </c>
      <c r="I2669" t="str">
        <f t="shared" si="251"/>
        <v>00</v>
      </c>
    </row>
    <row r="2670" spans="1:9" ht="25.5">
      <c r="A2670" t="str">
        <f t="shared" si="250"/>
        <v>4.1.2.1.1.00.00 - Taxas pelo Exercício do Poder de Polícia - 
 Consolidação</v>
      </c>
      <c r="B2670" s="3" t="s">
        <v>3275</v>
      </c>
      <c r="C2670" s="4">
        <v>4501823705.1999998</v>
      </c>
      <c r="E2670" s="1">
        <f t="shared" si="253"/>
        <v>0</v>
      </c>
      <c r="F2670" s="1">
        <f t="shared" si="254"/>
        <v>4501823705.1999998</v>
      </c>
      <c r="H2670" t="b">
        <f t="shared" si="252"/>
        <v>1</v>
      </c>
      <c r="I2670" t="str">
        <f t="shared" si="251"/>
        <v>00</v>
      </c>
    </row>
    <row r="2671" spans="1:9">
      <c r="A2671" t="str">
        <f t="shared" si="250"/>
        <v>4.1.2.2.0.00.00 - Taxas Pela Prestação de Serviços</v>
      </c>
      <c r="B2671" s="5" t="s">
        <v>3276</v>
      </c>
      <c r="C2671" s="6">
        <v>6871235937.1499996</v>
      </c>
      <c r="E2671" s="1">
        <f>E2672</f>
        <v>0</v>
      </c>
      <c r="F2671" s="1">
        <f>F2672</f>
        <v>6871235937.1499996</v>
      </c>
      <c r="H2671" t="b">
        <f t="shared" si="252"/>
        <v>1</v>
      </c>
      <c r="I2671" t="str">
        <f t="shared" si="251"/>
        <v>00</v>
      </c>
    </row>
    <row r="2672" spans="1:9">
      <c r="A2672" t="str">
        <f t="shared" si="250"/>
        <v>4.1.2.2.1.00.00 - Taxas Pela Prestação de Serviços - Consolidação</v>
      </c>
      <c r="B2672" s="3" t="s">
        <v>3277</v>
      </c>
      <c r="C2672" s="4">
        <v>6871235937.1499996</v>
      </c>
      <c r="E2672" s="1">
        <f t="shared" si="253"/>
        <v>0</v>
      </c>
      <c r="F2672" s="1">
        <f t="shared" si="254"/>
        <v>6871235937.1499996</v>
      </c>
      <c r="H2672" t="b">
        <f t="shared" si="252"/>
        <v>1</v>
      </c>
      <c r="I2672" t="str">
        <f t="shared" si="251"/>
        <v>00</v>
      </c>
    </row>
    <row r="2673" spans="1:10">
      <c r="A2673" t="str">
        <f t="shared" si="250"/>
        <v>4.1.3.0.0.00.00 - Contribuições de Melhoria</v>
      </c>
      <c r="B2673" s="5" t="s">
        <v>3278</v>
      </c>
      <c r="C2673" s="6">
        <v>756846099.70000005</v>
      </c>
      <c r="E2673" s="1">
        <f>E2678+E2676+E2680+E2682+E2674</f>
        <v>0</v>
      </c>
      <c r="F2673" s="1">
        <f>F2678+F2676+F2680+F2682+F2674</f>
        <v>756846099.70000005</v>
      </c>
      <c r="H2673" t="b">
        <f t="shared" si="252"/>
        <v>1</v>
      </c>
      <c r="I2673" t="str">
        <f t="shared" si="251"/>
        <v>00</v>
      </c>
    </row>
    <row r="2674" spans="1:10" ht="25.5">
      <c r="A2674" t="str">
        <f t="shared" si="250"/>
        <v>4.1.3.1.0.00.00 - Contribuição de Melhoria Pela Expansão da Rede de 
 Água Potável e Esgoto Sanitário</v>
      </c>
      <c r="B2674" s="3" t="s">
        <v>3279</v>
      </c>
      <c r="C2674" s="4">
        <v>54130800.359999999</v>
      </c>
      <c r="E2674" s="1">
        <f>E2675</f>
        <v>0</v>
      </c>
      <c r="F2674" s="1">
        <f>F2675</f>
        <v>54130800.359999999</v>
      </c>
      <c r="H2674" t="b">
        <f t="shared" si="252"/>
        <v>1</v>
      </c>
      <c r="I2674" t="str">
        <f t="shared" si="251"/>
        <v>00</v>
      </c>
    </row>
    <row r="2675" spans="1:10" ht="25.5">
      <c r="A2675" t="str">
        <f t="shared" si="250"/>
        <v>4.1.3.1.1.00.00 - Contribuição de Melhoria Pela Expansão da Rede de 
 Água Potável e Esgoto Sanitário - Consolidação</v>
      </c>
      <c r="B2675" s="5" t="s">
        <v>3280</v>
      </c>
      <c r="C2675" s="6">
        <v>54130800.359999999</v>
      </c>
      <c r="E2675" s="1">
        <f t="shared" si="253"/>
        <v>0</v>
      </c>
      <c r="F2675" s="1">
        <f t="shared" si="254"/>
        <v>54130800.359999999</v>
      </c>
      <c r="H2675" t="b">
        <f t="shared" si="252"/>
        <v>1</v>
      </c>
      <c r="I2675" t="str">
        <f t="shared" si="251"/>
        <v>00</v>
      </c>
    </row>
    <row r="2676" spans="1:10" ht="25.5">
      <c r="A2676" t="str">
        <f t="shared" si="250"/>
        <v>4.1.3.2.0.00.00 - Contribuição de Melhoria Pela Expansão da Rede de 
 Iluminação Pública na Cidade</v>
      </c>
      <c r="B2676" s="3" t="s">
        <v>3281</v>
      </c>
      <c r="C2676" s="4">
        <v>401423320.35000002</v>
      </c>
      <c r="E2676" s="1">
        <f>E2677</f>
        <v>0</v>
      </c>
      <c r="F2676" s="1">
        <f>F2677</f>
        <v>401423320.35000002</v>
      </c>
      <c r="H2676" t="b">
        <f t="shared" si="252"/>
        <v>1</v>
      </c>
      <c r="I2676" t="str">
        <f t="shared" si="251"/>
        <v>00</v>
      </c>
    </row>
    <row r="2677" spans="1:10" ht="25.5">
      <c r="A2677" t="str">
        <f t="shared" si="250"/>
        <v>4.1.3.2.1.00.00 - Contribuição de Melhoria Pela Expansão da Rede de 
 Iluminação Pública na Cidade - Consolidação</v>
      </c>
      <c r="B2677" s="5" t="s">
        <v>3282</v>
      </c>
      <c r="C2677" s="6">
        <v>401423320.35000002</v>
      </c>
      <c r="E2677" s="1">
        <f t="shared" si="253"/>
        <v>0</v>
      </c>
      <c r="F2677" s="1">
        <f t="shared" si="254"/>
        <v>401423320.35000002</v>
      </c>
      <c r="H2677" t="b">
        <f t="shared" si="252"/>
        <v>1</v>
      </c>
      <c r="I2677" t="str">
        <f t="shared" si="251"/>
        <v>00</v>
      </c>
    </row>
    <row r="2678" spans="1:10" ht="25.5">
      <c r="A2678" t="str">
        <f t="shared" si="250"/>
        <v>4.1.3.3.0.00.00 - Contribuição de Melhoria Pela Expansão de Rede de 
 Iluminação Pública Rural</v>
      </c>
      <c r="B2678" s="3" t="s">
        <v>3283</v>
      </c>
      <c r="C2678" s="4">
        <v>2570068.29</v>
      </c>
      <c r="E2678" s="1">
        <f>E2679</f>
        <v>0</v>
      </c>
      <c r="F2678" s="1">
        <f>F2679</f>
        <v>2570068.29</v>
      </c>
      <c r="H2678" t="b">
        <f t="shared" si="252"/>
        <v>1</v>
      </c>
      <c r="I2678" t="str">
        <f t="shared" si="251"/>
        <v>00</v>
      </c>
    </row>
    <row r="2679" spans="1:10" ht="25.5">
      <c r="A2679" t="str">
        <f t="shared" si="250"/>
        <v>4.1.3.3.1.00.00 - Contribuição de Melhoria Pela Expansão de Rede de 
 Iluminação Pública Rural - Consolidação</v>
      </c>
      <c r="B2679" s="5" t="s">
        <v>3284</v>
      </c>
      <c r="C2679" s="6">
        <v>2570068.29</v>
      </c>
      <c r="E2679" s="1">
        <f t="shared" si="253"/>
        <v>0</v>
      </c>
      <c r="F2679" s="1">
        <f t="shared" si="254"/>
        <v>2570068.29</v>
      </c>
      <c r="H2679" t="b">
        <f t="shared" si="252"/>
        <v>1</v>
      </c>
      <c r="I2679" t="str">
        <f t="shared" si="251"/>
        <v>00</v>
      </c>
    </row>
    <row r="2680" spans="1:10" ht="25.5">
      <c r="A2680" t="str">
        <f t="shared" si="250"/>
        <v>4.1.3.4.0.00.00 - Contribuição de Melhoria Pela Pavimentação e Obras 
 Complementares</v>
      </c>
      <c r="B2680" s="3" t="s">
        <v>3285</v>
      </c>
      <c r="C2680" s="4">
        <v>103443680.37</v>
      </c>
      <c r="E2680" s="1">
        <f>E2681</f>
        <v>0</v>
      </c>
      <c r="F2680" s="1">
        <f>F2681</f>
        <v>103443680.37</v>
      </c>
      <c r="H2680" t="b">
        <f t="shared" si="252"/>
        <v>1</v>
      </c>
      <c r="I2680" t="str">
        <f t="shared" si="251"/>
        <v>00</v>
      </c>
    </row>
    <row r="2681" spans="1:10" ht="25.5">
      <c r="A2681" t="str">
        <f t="shared" ref="A2681:A2744" si="255">TRIM(B2681)</f>
        <v>4.1.3.4.1.00.00 - Contribuição de Melhoria Pela Pavimentação e Obras 
 Complementares - Consolidação</v>
      </c>
      <c r="B2681" s="5" t="s">
        <v>3286</v>
      </c>
      <c r="C2681" s="6">
        <v>103443680.37</v>
      </c>
      <c r="E2681" s="1">
        <f t="shared" si="253"/>
        <v>0</v>
      </c>
      <c r="F2681" s="1">
        <f t="shared" si="254"/>
        <v>103443680.37</v>
      </c>
      <c r="H2681" t="b">
        <f t="shared" si="252"/>
        <v>1</v>
      </c>
      <c r="I2681" t="str">
        <f t="shared" si="251"/>
        <v>00</v>
      </c>
    </row>
    <row r="2682" spans="1:10">
      <c r="A2682" t="str">
        <f t="shared" si="255"/>
        <v>4.1.3.9.0.00.00 - Outras Contribuições de Melhoria</v>
      </c>
      <c r="B2682" s="3" t="s">
        <v>3287</v>
      </c>
      <c r="C2682" s="4">
        <v>195278230.33000001</v>
      </c>
      <c r="E2682" s="1">
        <f>E2683</f>
        <v>0</v>
      </c>
      <c r="F2682" s="1">
        <f>F2683</f>
        <v>195278230.33000001</v>
      </c>
      <c r="H2682" t="b">
        <f t="shared" si="252"/>
        <v>1</v>
      </c>
      <c r="I2682" t="str">
        <f t="shared" si="251"/>
        <v>00</v>
      </c>
    </row>
    <row r="2683" spans="1:10">
      <c r="A2683" t="str">
        <f t="shared" si="255"/>
        <v>4.1.3.9.1.00.00 - Outras Contribuições de Melhoria - Consolidação</v>
      </c>
      <c r="B2683" s="5" t="s">
        <v>3288</v>
      </c>
      <c r="C2683" s="6">
        <v>195278230.33000001</v>
      </c>
      <c r="E2683" s="1">
        <f t="shared" si="253"/>
        <v>0</v>
      </c>
      <c r="F2683" s="1">
        <f t="shared" si="254"/>
        <v>195278230.33000001</v>
      </c>
      <c r="H2683" t="b">
        <f t="shared" si="252"/>
        <v>1</v>
      </c>
      <c r="I2683" t="str">
        <f t="shared" si="251"/>
        <v>00</v>
      </c>
    </row>
    <row r="2684" spans="1:10">
      <c r="A2684" t="str">
        <f t="shared" si="255"/>
        <v>4.2.0.0.0.00.00 - Contribuições</v>
      </c>
      <c r="B2684" s="3" t="s">
        <v>3289</v>
      </c>
      <c r="C2684" s="4">
        <v>39825055432</v>
      </c>
      <c r="E2684" s="1">
        <f>E2718+E2716+E2720+E2685</f>
        <v>17021081867.550001</v>
      </c>
      <c r="F2684" s="1">
        <f>F2718+F2716+F2720+F2685</f>
        <v>22803973564.450001</v>
      </c>
      <c r="H2684" t="b">
        <f t="shared" si="252"/>
        <v>1</v>
      </c>
      <c r="I2684" t="str">
        <f t="shared" ref="I2684:I2749" si="256">MID(A2684,11,2)</f>
        <v>00</v>
      </c>
    </row>
    <row r="2685" spans="1:10">
      <c r="A2685" t="str">
        <f t="shared" si="255"/>
        <v>4.2.1.0.0.00.00 - Contribuições Sociais</v>
      </c>
      <c r="B2685" s="5" t="s">
        <v>3290</v>
      </c>
      <c r="C2685" s="6">
        <v>33078503728.009998</v>
      </c>
      <c r="E2685" s="1">
        <f>E2706+E2704+E2714+E2698+E2710+E2708+E2712+E2686</f>
        <v>17021081867.550001</v>
      </c>
      <c r="F2685" s="1">
        <f>F2706+F2704+F2714+F2698+F2710+F2708+F2712+F2686</f>
        <v>16057421860.460001</v>
      </c>
      <c r="H2685" t="b">
        <f t="shared" ref="H2685:H2750" si="257">IF(I2685="00",C2685=E2685+F2685,TRUE)</f>
        <v>1</v>
      </c>
      <c r="I2685" t="str">
        <f t="shared" si="256"/>
        <v>00</v>
      </c>
    </row>
    <row r="2686" spans="1:10">
      <c r="A2686" t="str">
        <f t="shared" si="255"/>
        <v>4.2.1.1.0.00.00 - Contribuições Sociais - RPPS</v>
      </c>
      <c r="B2686" s="3" t="s">
        <v>3291</v>
      </c>
      <c r="C2686" s="4">
        <v>30802075707.25</v>
      </c>
      <c r="E2686" s="1">
        <f>E2696+E2697+E2695+E2687+E2694</f>
        <v>16819413129.300001</v>
      </c>
      <c r="F2686" s="1">
        <f>F2696+F2697+F2695+F2687+F2694</f>
        <v>13982662577.950001</v>
      </c>
      <c r="H2686" t="b">
        <f t="shared" si="257"/>
        <v>1</v>
      </c>
      <c r="I2686" t="str">
        <f t="shared" si="256"/>
        <v>00</v>
      </c>
    </row>
    <row r="2687" spans="1:10">
      <c r="A2687" t="str">
        <f t="shared" si="255"/>
        <v>4.2.1.1.1.00.00 - Contribuições Sociais - RPPS - Consolidação</v>
      </c>
      <c r="B2687" s="5" t="s">
        <v>3292</v>
      </c>
      <c r="C2687" s="6">
        <v>13982662577.950001</v>
      </c>
      <c r="E2687" s="8">
        <f t="shared" ref="E2687:E2751" si="258">SUMIF(A2687:B2687,"*intra*",C2687:D2687)+SUMIF(A2687:B2687,"*inter*",C2687:D2687)</f>
        <v>0</v>
      </c>
      <c r="F2687" s="8">
        <f t="shared" ref="F2687:F2751" si="259">SUMIF(A2687:B2687,"*consolidação*",C2687:D2687)</f>
        <v>13982662577.950001</v>
      </c>
      <c r="G2687" s="7"/>
      <c r="H2687" s="7" t="b">
        <f t="shared" si="257"/>
        <v>1</v>
      </c>
      <c r="I2687" s="7" t="str">
        <f t="shared" si="256"/>
        <v>00</v>
      </c>
      <c r="J2687" t="s">
        <v>1159</v>
      </c>
    </row>
    <row r="2688" spans="1:10">
      <c r="A2688" t="str">
        <f t="shared" si="255"/>
        <v>4.2.1.1.1.01.00 - Contribuições Patronais ao RPPS</v>
      </c>
      <c r="B2688" s="3" t="s">
        <v>3293</v>
      </c>
      <c r="C2688" s="4">
        <v>3348093932.7800002</v>
      </c>
      <c r="E2688" s="8">
        <f t="shared" si="258"/>
        <v>0</v>
      </c>
      <c r="F2688" s="8">
        <f t="shared" si="259"/>
        <v>0</v>
      </c>
      <c r="G2688" s="7"/>
      <c r="H2688" s="7" t="b">
        <f t="shared" si="257"/>
        <v>1</v>
      </c>
      <c r="I2688" s="7" t="str">
        <f t="shared" si="256"/>
        <v>01</v>
      </c>
    </row>
    <row r="2689" spans="1:9">
      <c r="A2689" t="str">
        <f t="shared" si="255"/>
        <v>4.2.1.1.1.02.00 - Contribuição do Segurado ao RPPS</v>
      </c>
      <c r="B2689" s="5" t="s">
        <v>3294</v>
      </c>
      <c r="C2689" s="6">
        <v>9245819649.2399998</v>
      </c>
      <c r="E2689" s="8">
        <f t="shared" si="258"/>
        <v>0</v>
      </c>
      <c r="F2689" s="8">
        <f t="shared" si="259"/>
        <v>0</v>
      </c>
      <c r="G2689" s="7"/>
      <c r="H2689" s="7" t="b">
        <f t="shared" si="257"/>
        <v>1</v>
      </c>
      <c r="I2689" s="7" t="str">
        <f t="shared" si="256"/>
        <v>02</v>
      </c>
    </row>
    <row r="2690" spans="1:9" ht="25.5">
      <c r="A2690" t="str">
        <f t="shared" si="255"/>
        <v>4.2.1.1.1.03.00 - Contribuição Previdenciária para Amortização do 
 Déficit Atuarial</v>
      </c>
      <c r="B2690" s="3" t="s">
        <v>3295</v>
      </c>
      <c r="C2690" s="4">
        <v>536294387.00999999</v>
      </c>
      <c r="E2690" s="8">
        <f t="shared" si="258"/>
        <v>0</v>
      </c>
      <c r="F2690" s="8">
        <f t="shared" si="259"/>
        <v>0</v>
      </c>
      <c r="G2690" s="7"/>
      <c r="H2690" s="7" t="b">
        <f t="shared" si="257"/>
        <v>1</v>
      </c>
      <c r="I2690" s="7" t="str">
        <f t="shared" si="256"/>
        <v>03</v>
      </c>
    </row>
    <row r="2691" spans="1:9">
      <c r="A2691" t="str">
        <f t="shared" si="255"/>
        <v>4.2.1.1.1.04.00 - Contribuições para Custeio das Pensões Militares</v>
      </c>
      <c r="B2691" s="5" t="s">
        <v>3296</v>
      </c>
      <c r="C2691" s="6">
        <v>5138675.9800000004</v>
      </c>
      <c r="E2691" s="8">
        <f t="shared" si="258"/>
        <v>0</v>
      </c>
      <c r="F2691" s="8">
        <f t="shared" si="259"/>
        <v>0</v>
      </c>
      <c r="G2691" s="7"/>
      <c r="H2691" s="7" t="b">
        <f t="shared" si="257"/>
        <v>1</v>
      </c>
      <c r="I2691" s="7" t="str">
        <f t="shared" si="256"/>
        <v>04</v>
      </c>
    </row>
    <row r="2692" spans="1:9">
      <c r="A2692" t="str">
        <f t="shared" si="255"/>
        <v>4.2.1.1.1.97.00 - (-) Deduções</v>
      </c>
      <c r="B2692" s="3" t="s">
        <v>3297</v>
      </c>
      <c r="C2692" s="4">
        <v>63943701.82</v>
      </c>
      <c r="E2692" s="8">
        <f t="shared" si="258"/>
        <v>0</v>
      </c>
      <c r="F2692" s="8">
        <f t="shared" si="259"/>
        <v>0</v>
      </c>
      <c r="G2692" s="7"/>
      <c r="H2692" s="7" t="b">
        <f t="shared" si="257"/>
        <v>1</v>
      </c>
      <c r="I2692" s="7" t="str">
        <f t="shared" si="256"/>
        <v>97</v>
      </c>
    </row>
    <row r="2693" spans="1:9">
      <c r="A2693" t="str">
        <f t="shared" si="255"/>
        <v>4.2.1.1.1.99.00 - Outras Contribuições Sociais - RPPS</v>
      </c>
      <c r="B2693" s="5" t="s">
        <v>3298</v>
      </c>
      <c r="C2693" s="6">
        <v>911259634.75999999</v>
      </c>
      <c r="E2693" s="8">
        <f t="shared" si="258"/>
        <v>0</v>
      </c>
      <c r="F2693" s="8">
        <f t="shared" si="259"/>
        <v>0</v>
      </c>
      <c r="G2693" s="7"/>
      <c r="H2693" s="7" t="b">
        <f t="shared" si="257"/>
        <v>1</v>
      </c>
      <c r="I2693" s="7" t="str">
        <f t="shared" si="256"/>
        <v>99</v>
      </c>
    </row>
    <row r="2694" spans="1:9">
      <c r="A2694" t="str">
        <f t="shared" si="255"/>
        <v>4.2.1.1.2.00.00 - Contribuições Sociais - RPPS - Intra OFSS</v>
      </c>
      <c r="B2694" s="3" t="s">
        <v>3299</v>
      </c>
      <c r="C2694" s="4">
        <v>16355509705.950001</v>
      </c>
      <c r="E2694" s="8">
        <f t="shared" si="258"/>
        <v>16355509705.950001</v>
      </c>
      <c r="F2694" s="8">
        <f t="shared" si="259"/>
        <v>0</v>
      </c>
      <c r="G2694" s="7"/>
      <c r="H2694" s="7" t="b">
        <f t="shared" si="257"/>
        <v>1</v>
      </c>
      <c r="I2694" s="7" t="str">
        <f t="shared" si="256"/>
        <v>00</v>
      </c>
    </row>
    <row r="2695" spans="1:9">
      <c r="A2695" t="str">
        <f t="shared" si="255"/>
        <v>4.2.1.1.3.00.00 - Contribuições Sociais - RPPS - Inter OFSS – União</v>
      </c>
      <c r="B2695" s="5" t="s">
        <v>3300</v>
      </c>
      <c r="C2695" s="6">
        <v>123523303.97</v>
      </c>
      <c r="E2695" s="1">
        <f t="shared" si="258"/>
        <v>123523303.97</v>
      </c>
      <c r="F2695" s="1">
        <f t="shared" si="259"/>
        <v>0</v>
      </c>
      <c r="H2695" t="b">
        <f t="shared" si="257"/>
        <v>1</v>
      </c>
      <c r="I2695" t="str">
        <f t="shared" si="256"/>
        <v>00</v>
      </c>
    </row>
    <row r="2696" spans="1:9">
      <c r="A2696" t="str">
        <f t="shared" si="255"/>
        <v>4.2.1.1.4.00.00 - Contribuições Sociais - RPPS - Inter OFSS - Estado</v>
      </c>
      <c r="B2696" s="3" t="s">
        <v>3301</v>
      </c>
      <c r="C2696" s="4">
        <v>17202069.350000001</v>
      </c>
      <c r="E2696" s="1">
        <f t="shared" si="258"/>
        <v>17202069.350000001</v>
      </c>
      <c r="F2696" s="1">
        <f t="shared" si="259"/>
        <v>0</v>
      </c>
      <c r="H2696" t="b">
        <f t="shared" si="257"/>
        <v>1</v>
      </c>
      <c r="I2696" t="str">
        <f t="shared" si="256"/>
        <v>00</v>
      </c>
    </row>
    <row r="2697" spans="1:9" ht="25.5">
      <c r="A2697" t="str">
        <f t="shared" si="255"/>
        <v>4.2.1.1.5.00.00 - Contribuições Sociais - RPPS - Inter OFSS - 
 Município</v>
      </c>
      <c r="B2697" s="5" t="s">
        <v>3302</v>
      </c>
      <c r="C2697" s="6">
        <v>323178050.02999997</v>
      </c>
      <c r="E2697" s="1">
        <f t="shared" si="258"/>
        <v>323178050.02999997</v>
      </c>
      <c r="F2697" s="1">
        <f t="shared" si="259"/>
        <v>0</v>
      </c>
      <c r="H2697" t="b">
        <f t="shared" si="257"/>
        <v>1</v>
      </c>
      <c r="I2697" t="str">
        <f t="shared" si="256"/>
        <v>00</v>
      </c>
    </row>
    <row r="2698" spans="1:9">
      <c r="A2698" t="str">
        <f t="shared" si="255"/>
        <v>4.2.1.2.0.00.00 - Contribuições Sociais - RGPS</v>
      </c>
      <c r="B2698" s="3" t="s">
        <v>3303</v>
      </c>
      <c r="C2698" s="4">
        <v>374481239.75</v>
      </c>
      <c r="E2698" s="1">
        <f>E2701+E2702+E2699+E2700+E2703</f>
        <v>194145315.04000002</v>
      </c>
      <c r="F2698" s="1">
        <f>F2701+F2702+F2699+F2700+F2703</f>
        <v>180335924.71000001</v>
      </c>
      <c r="H2698" t="b">
        <f t="shared" si="257"/>
        <v>1</v>
      </c>
      <c r="I2698" t="str">
        <f t="shared" si="256"/>
        <v>00</v>
      </c>
    </row>
    <row r="2699" spans="1:9">
      <c r="A2699" t="str">
        <f t="shared" si="255"/>
        <v>4.2.1.2.1.00.00 - Contribuições Sociais - RGPS - Consolidação</v>
      </c>
      <c r="B2699" s="5" t="s">
        <v>3304</v>
      </c>
      <c r="C2699" s="6">
        <v>180335924.71000001</v>
      </c>
      <c r="E2699" s="1">
        <f t="shared" si="258"/>
        <v>0</v>
      </c>
      <c r="F2699" s="1">
        <f t="shared" si="259"/>
        <v>180335924.71000001</v>
      </c>
      <c r="H2699" t="b">
        <f t="shared" si="257"/>
        <v>1</v>
      </c>
      <c r="I2699" t="str">
        <f t="shared" si="256"/>
        <v>00</v>
      </c>
    </row>
    <row r="2700" spans="1:9">
      <c r="A2700" t="str">
        <f t="shared" si="255"/>
        <v>4.2.1.2.2.00.00 - Contribuições Sociais - RGPS - Intra OFSS</v>
      </c>
      <c r="B2700" s="3" t="s">
        <v>3305</v>
      </c>
      <c r="C2700" s="4">
        <v>153100994.18000001</v>
      </c>
      <c r="E2700" s="1">
        <f t="shared" si="258"/>
        <v>153100994.18000001</v>
      </c>
      <c r="F2700" s="1">
        <f t="shared" si="259"/>
        <v>0</v>
      </c>
      <c r="H2700" t="b">
        <f t="shared" si="257"/>
        <v>1</v>
      </c>
      <c r="I2700" t="str">
        <f t="shared" si="256"/>
        <v>00</v>
      </c>
    </row>
    <row r="2701" spans="1:9">
      <c r="A2701" t="str">
        <f t="shared" si="255"/>
        <v>4.2.1.2.3.00.00 - Contribuições Sociais - RGPS - Inter OFSS - União</v>
      </c>
      <c r="B2701" s="5" t="s">
        <v>3306</v>
      </c>
      <c r="C2701" s="6">
        <v>3975591.16</v>
      </c>
      <c r="E2701" s="1">
        <f t="shared" si="258"/>
        <v>3975591.16</v>
      </c>
      <c r="F2701" s="1">
        <f t="shared" si="259"/>
        <v>0</v>
      </c>
      <c r="H2701" t="b">
        <f t="shared" si="257"/>
        <v>1</v>
      </c>
      <c r="I2701" t="str">
        <f t="shared" si="256"/>
        <v>00</v>
      </c>
    </row>
    <row r="2702" spans="1:9">
      <c r="A2702" t="str">
        <f t="shared" si="255"/>
        <v>4.2.1.2.4.00.00 - Contribuições Sociais - RGPS - Inter OFSS - Estado</v>
      </c>
      <c r="B2702" s="3" t="s">
        <v>3307</v>
      </c>
      <c r="C2702" s="4">
        <v>0</v>
      </c>
      <c r="E2702" s="1">
        <f t="shared" si="258"/>
        <v>0</v>
      </c>
      <c r="F2702" s="1">
        <f t="shared" si="259"/>
        <v>0</v>
      </c>
      <c r="H2702" t="b">
        <f t="shared" si="257"/>
        <v>1</v>
      </c>
      <c r="I2702" t="str">
        <f t="shared" si="256"/>
        <v>00</v>
      </c>
    </row>
    <row r="2703" spans="1:9" ht="25.5">
      <c r="A2703" t="str">
        <f t="shared" si="255"/>
        <v>4.2.1.2.5.00.00 - Contribuições Sociais - RGPS - Inter OFSS - 
 Município</v>
      </c>
      <c r="B2703" s="5" t="s">
        <v>3308</v>
      </c>
      <c r="C2703" s="6">
        <v>37068729.700000003</v>
      </c>
      <c r="E2703" s="1">
        <f t="shared" si="258"/>
        <v>37068729.700000003</v>
      </c>
      <c r="F2703" s="1">
        <f t="shared" si="259"/>
        <v>0</v>
      </c>
      <c r="H2703" t="b">
        <f t="shared" si="257"/>
        <v>1</v>
      </c>
      <c r="I2703" t="str">
        <f t="shared" si="256"/>
        <v>00</v>
      </c>
    </row>
    <row r="2704" spans="1:9">
      <c r="A2704" t="str">
        <f t="shared" si="255"/>
        <v>4.2.1.3.0.00.00 - Contribuição sobre a Receita ou o Faturamento</v>
      </c>
      <c r="B2704" s="3" t="s">
        <v>3309</v>
      </c>
      <c r="C2704" s="4">
        <v>26087015.32</v>
      </c>
      <c r="E2704" s="1">
        <f>E2705</f>
        <v>0</v>
      </c>
      <c r="F2704" s="1">
        <f>F2705</f>
        <v>26087015.32</v>
      </c>
      <c r="H2704" t="b">
        <f t="shared" si="257"/>
        <v>1</v>
      </c>
      <c r="I2704" t="str">
        <f t="shared" si="256"/>
        <v>00</v>
      </c>
    </row>
    <row r="2705" spans="1:9" ht="25.5">
      <c r="A2705" t="str">
        <f t="shared" si="255"/>
        <v>4.2.1.3.1.00.00 - Contribuição sobre a Receita ou o Faturamento - 
 Consolidação</v>
      </c>
      <c r="B2705" s="5" t="s">
        <v>3310</v>
      </c>
      <c r="C2705" s="6">
        <v>26087015.32</v>
      </c>
      <c r="E2705" s="1">
        <f t="shared" si="258"/>
        <v>0</v>
      </c>
      <c r="F2705" s="1">
        <f t="shared" si="259"/>
        <v>26087015.32</v>
      </c>
      <c r="H2705" t="b">
        <f t="shared" si="257"/>
        <v>1</v>
      </c>
      <c r="I2705" t="str">
        <f t="shared" si="256"/>
        <v>00</v>
      </c>
    </row>
    <row r="2706" spans="1:9">
      <c r="A2706" t="str">
        <f t="shared" si="255"/>
        <v>4.2.1.4.0.00.00 - Contribuição sobre o Lucro</v>
      </c>
      <c r="B2706" s="3" t="s">
        <v>3311</v>
      </c>
      <c r="C2706" s="4">
        <v>0</v>
      </c>
      <c r="E2706" s="1">
        <f>E2707</f>
        <v>0</v>
      </c>
      <c r="F2706" s="1">
        <f>F2707</f>
        <v>0</v>
      </c>
      <c r="H2706" t="b">
        <f t="shared" si="257"/>
        <v>1</v>
      </c>
      <c r="I2706" t="str">
        <f t="shared" si="256"/>
        <v>00</v>
      </c>
    </row>
    <row r="2707" spans="1:9">
      <c r="A2707" t="str">
        <f t="shared" si="255"/>
        <v>4.2.1.4.1.00.00 - Contribuição sobre o Lucro - Consolidação</v>
      </c>
      <c r="B2707" s="5" t="s">
        <v>3312</v>
      </c>
      <c r="C2707" s="6">
        <v>0</v>
      </c>
      <c r="E2707" s="1">
        <f t="shared" si="258"/>
        <v>0</v>
      </c>
      <c r="F2707" s="1">
        <f t="shared" si="259"/>
        <v>0</v>
      </c>
      <c r="H2707" t="b">
        <f t="shared" si="257"/>
        <v>1</v>
      </c>
      <c r="I2707" t="str">
        <f t="shared" si="256"/>
        <v>00</v>
      </c>
    </row>
    <row r="2708" spans="1:9" ht="25.5">
      <c r="A2708" t="str">
        <f t="shared" si="255"/>
        <v>4.2.1.5.0.00.00 - Contribuição sobre Receita de Concurso de 
 Prognostico</v>
      </c>
      <c r="B2708" s="3" t="s">
        <v>3313</v>
      </c>
      <c r="C2708" s="4">
        <v>585.29999999999995</v>
      </c>
      <c r="E2708" s="1">
        <f>E2709</f>
        <v>0</v>
      </c>
      <c r="F2708" s="1">
        <f>F2709</f>
        <v>585.29999999999995</v>
      </c>
      <c r="H2708" t="b">
        <f t="shared" si="257"/>
        <v>1</v>
      </c>
      <c r="I2708" t="str">
        <f t="shared" si="256"/>
        <v>00</v>
      </c>
    </row>
    <row r="2709" spans="1:9" ht="25.5">
      <c r="A2709" t="str">
        <f t="shared" si="255"/>
        <v>4.2.1.5.1.00.00 - Contribuição sobre Receita de Concurso de 
 Prognostico - Consolidação</v>
      </c>
      <c r="B2709" s="5" t="s">
        <v>3314</v>
      </c>
      <c r="C2709" s="6">
        <v>585.29999999999995</v>
      </c>
      <c r="E2709" s="1">
        <f t="shared" si="258"/>
        <v>0</v>
      </c>
      <c r="F2709" s="1">
        <f t="shared" si="259"/>
        <v>585.29999999999995</v>
      </c>
      <c r="H2709" t="b">
        <f t="shared" si="257"/>
        <v>1</v>
      </c>
      <c r="I2709" t="str">
        <f t="shared" si="256"/>
        <v>00</v>
      </c>
    </row>
    <row r="2710" spans="1:9" ht="25.5">
      <c r="A2710" t="str">
        <f t="shared" si="255"/>
        <v>4.2.1.6.0.00.00 - Contribuição do Importador de Bens ou Serviços do 
 Exterior</v>
      </c>
      <c r="B2710" s="3" t="s">
        <v>3315</v>
      </c>
      <c r="C2710" s="4">
        <v>-948941.33</v>
      </c>
      <c r="E2710" s="1">
        <f>E2711</f>
        <v>0</v>
      </c>
      <c r="F2710" s="1">
        <f>F2711</f>
        <v>-948941.33</v>
      </c>
      <c r="H2710" t="b">
        <f t="shared" si="257"/>
        <v>1</v>
      </c>
      <c r="I2710" t="str">
        <f t="shared" si="256"/>
        <v>00</v>
      </c>
    </row>
    <row r="2711" spans="1:9" ht="25.5">
      <c r="A2711" t="str">
        <f t="shared" si="255"/>
        <v>4.2.1.6.1.00.00 - Contribuição do Importador de Bens ou Serviços do 
 Exterior - Consolidação</v>
      </c>
      <c r="B2711" s="5" t="s">
        <v>3316</v>
      </c>
      <c r="C2711" s="6">
        <v>-948941.33</v>
      </c>
      <c r="E2711" s="1">
        <f t="shared" si="258"/>
        <v>0</v>
      </c>
      <c r="F2711" s="1">
        <f t="shared" si="259"/>
        <v>-948941.33</v>
      </c>
      <c r="H2711" t="b">
        <f t="shared" si="257"/>
        <v>1</v>
      </c>
      <c r="I2711" t="str">
        <f t="shared" si="256"/>
        <v>00</v>
      </c>
    </row>
    <row r="2712" spans="1:9" ht="25.5">
      <c r="A2712" t="str">
        <f t="shared" si="255"/>
        <v>4.2.1.7.0.00.00 - Contribuição Social para o Sistema de Pagamento de 
 Pensões Militares</v>
      </c>
      <c r="B2712" s="40" t="s">
        <v>3317</v>
      </c>
      <c r="C2712" s="4">
        <v>7523423.21</v>
      </c>
      <c r="E2712" s="1">
        <f>E2713</f>
        <v>7523423.21</v>
      </c>
      <c r="F2712" s="1">
        <f>F2713</f>
        <v>0</v>
      </c>
      <c r="H2712" t="b">
        <f t="shared" si="257"/>
        <v>1</v>
      </c>
      <c r="I2712" t="str">
        <f t="shared" si="256"/>
        <v>00</v>
      </c>
    </row>
    <row r="2713" spans="1:9" ht="25.5">
      <c r="A2713" t="str">
        <f t="shared" si="255"/>
        <v>4.2.1.7.2.00.00 - Contribuição Social para o Sistema de Pagamento de 
Pensões Militares - Intra OFSS</v>
      </c>
      <c r="B2713" s="39" t="s">
        <v>3318</v>
      </c>
      <c r="C2713" s="6">
        <v>7523423.21</v>
      </c>
      <c r="E2713" s="1">
        <f t="shared" ref="E2713" si="260">SUMIF(A2713:B2713,"*intra*",C2713:D2713)+SUMIF(A2713:B2713,"*inter*",C2713:D2713)</f>
        <v>7523423.21</v>
      </c>
      <c r="F2713" s="1">
        <f t="shared" ref="F2713" si="261">SUMIF(A2713:B2713,"*consolidação*",C2713:D2713)</f>
        <v>0</v>
      </c>
      <c r="H2713" t="b">
        <f t="shared" si="257"/>
        <v>1</v>
      </c>
      <c r="I2713" t="str">
        <f t="shared" si="256"/>
        <v>00</v>
      </c>
    </row>
    <row r="2714" spans="1:9">
      <c r="A2714" t="str">
        <f t="shared" si="255"/>
        <v>4.2.1.9.0.00.00 - Outras Contribuições Sociais</v>
      </c>
      <c r="B2714" s="3" t="s">
        <v>3319</v>
      </c>
      <c r="C2714" s="4">
        <v>1869284698.51</v>
      </c>
      <c r="E2714" s="1">
        <f>E2715</f>
        <v>0</v>
      </c>
      <c r="F2714" s="1">
        <f>F2715</f>
        <v>1869284698.51</v>
      </c>
      <c r="H2714" t="b">
        <f t="shared" si="257"/>
        <v>1</v>
      </c>
      <c r="I2714" t="str">
        <f t="shared" si="256"/>
        <v>00</v>
      </c>
    </row>
    <row r="2715" spans="1:9">
      <c r="A2715" t="str">
        <f t="shared" si="255"/>
        <v>4.2.1.9.1.00.00 - Outras Contribuições Sociais - Consolidação</v>
      </c>
      <c r="B2715" s="5" t="s">
        <v>3320</v>
      </c>
      <c r="C2715" s="6">
        <v>1869284698.51</v>
      </c>
      <c r="E2715" s="1">
        <f t="shared" si="258"/>
        <v>0</v>
      </c>
      <c r="F2715" s="1">
        <f t="shared" si="259"/>
        <v>1869284698.51</v>
      </c>
      <c r="H2715" t="b">
        <f t="shared" si="257"/>
        <v>1</v>
      </c>
      <c r="I2715" t="str">
        <f t="shared" si="256"/>
        <v>00</v>
      </c>
    </row>
    <row r="2716" spans="1:9">
      <c r="A2716" t="str">
        <f t="shared" si="255"/>
        <v>4.2.2.0.0.00.00 - Contribuições de Intervenção no Domínio Econômico</v>
      </c>
      <c r="B2716" s="3" t="s">
        <v>3321</v>
      </c>
      <c r="C2716" s="4">
        <v>284937356.72000003</v>
      </c>
      <c r="E2716" s="1">
        <f>E2717</f>
        <v>0</v>
      </c>
      <c r="F2716" s="1">
        <f>F2717</f>
        <v>284937356.72000003</v>
      </c>
      <c r="H2716" t="b">
        <f t="shared" si="257"/>
        <v>1</v>
      </c>
      <c r="I2716" t="str">
        <f t="shared" si="256"/>
        <v>00</v>
      </c>
    </row>
    <row r="2717" spans="1:9" ht="25.5">
      <c r="A2717" t="str">
        <f t="shared" si="255"/>
        <v>4.2.2.0.1.00.00 - Contribuições de Intervenção no Domínio Econômico - 
 Consolidação</v>
      </c>
      <c r="B2717" s="5" t="s">
        <v>3322</v>
      </c>
      <c r="C2717" s="6">
        <v>284937356.72000003</v>
      </c>
      <c r="E2717" s="1"/>
      <c r="F2717" s="1">
        <f t="shared" si="259"/>
        <v>284937356.72000003</v>
      </c>
      <c r="H2717" t="b">
        <f t="shared" si="257"/>
        <v>1</v>
      </c>
      <c r="I2717" t="str">
        <f t="shared" si="256"/>
        <v>00</v>
      </c>
    </row>
    <row r="2718" spans="1:9">
      <c r="A2718" t="str">
        <f t="shared" si="255"/>
        <v>4.2.3.0.0.00.00 - Contribuição de Iluminação Pública</v>
      </c>
      <c r="B2718" s="3" t="s">
        <v>3323</v>
      </c>
      <c r="C2718" s="4">
        <v>6424533633.9899998</v>
      </c>
      <c r="E2718" s="1">
        <f>E2719</f>
        <v>0</v>
      </c>
      <c r="F2718" s="1">
        <f>F2719</f>
        <v>6424533633.9899998</v>
      </c>
      <c r="H2718" t="b">
        <f t="shared" si="257"/>
        <v>1</v>
      </c>
      <c r="I2718" t="str">
        <f t="shared" si="256"/>
        <v>00</v>
      </c>
    </row>
    <row r="2719" spans="1:9">
      <c r="A2719" t="str">
        <f t="shared" si="255"/>
        <v>4.2.3.0.1.00.00 - Contribuição de Iluminação Pública - Consolidação</v>
      </c>
      <c r="B2719" s="5" t="s">
        <v>3324</v>
      </c>
      <c r="C2719" s="6">
        <v>6424533633.9899998</v>
      </c>
      <c r="E2719" s="1">
        <f t="shared" si="258"/>
        <v>0</v>
      </c>
      <c r="F2719" s="1">
        <f t="shared" si="259"/>
        <v>6424533633.9899998</v>
      </c>
      <c r="H2719" t="b">
        <f t="shared" si="257"/>
        <v>1</v>
      </c>
      <c r="I2719" t="str">
        <f t="shared" si="256"/>
        <v>00</v>
      </c>
    </row>
    <row r="2720" spans="1:9" ht="25.5">
      <c r="A2720" t="str">
        <f t="shared" si="255"/>
        <v>4.2.4.0.0.00.00 - Contribuições de Interesse das Categorias 
 Profissionais</v>
      </c>
      <c r="B2720" s="3" t="s">
        <v>3325</v>
      </c>
      <c r="C2720" s="4">
        <v>37080713.280000001</v>
      </c>
      <c r="E2720" s="1">
        <f>E2721</f>
        <v>0</v>
      </c>
      <c r="F2720" s="1">
        <f>F2721</f>
        <v>37080713.280000001</v>
      </c>
      <c r="H2720" t="b">
        <f t="shared" si="257"/>
        <v>1</v>
      </c>
      <c r="I2720" t="str">
        <f t="shared" si="256"/>
        <v>00</v>
      </c>
    </row>
    <row r="2721" spans="1:9" ht="25.5">
      <c r="A2721" t="str">
        <f t="shared" si="255"/>
        <v>4.2.4.0.1.00.00 - Contribuições de Interesse das Categorias 
 Profissionais - Consolidação</v>
      </c>
      <c r="B2721" s="5" t="s">
        <v>3326</v>
      </c>
      <c r="C2721" s="6">
        <v>37080713.280000001</v>
      </c>
      <c r="E2721" s="1"/>
      <c r="F2721" s="1">
        <f t="shared" si="259"/>
        <v>37080713.280000001</v>
      </c>
      <c r="H2721" t="b">
        <f t="shared" si="257"/>
        <v>1</v>
      </c>
      <c r="I2721" t="str">
        <f t="shared" si="256"/>
        <v>00</v>
      </c>
    </row>
    <row r="2722" spans="1:9">
      <c r="A2722" t="str">
        <f t="shared" si="255"/>
        <v>4.3.0.0.0.00.00 - Exploração e Venda de Bens, Serviços e Direitos</v>
      </c>
      <c r="B2722" s="3" t="s">
        <v>3327</v>
      </c>
      <c r="C2722" s="4">
        <v>13963753893.6</v>
      </c>
      <c r="E2722">
        <f>E2728+E2723+E2733</f>
        <v>0</v>
      </c>
      <c r="F2722">
        <f>F2728+F2723+F2733</f>
        <v>13963753893.599998</v>
      </c>
      <c r="H2722" t="b">
        <f t="shared" si="257"/>
        <v>1</v>
      </c>
      <c r="I2722" t="str">
        <f t="shared" si="256"/>
        <v>00</v>
      </c>
    </row>
    <row r="2723" spans="1:9">
      <c r="A2723" t="str">
        <f t="shared" si="255"/>
        <v>4.3.1.0.0.00.00 - Venda de Mercadorias</v>
      </c>
      <c r="B2723" s="5" t="s">
        <v>3328</v>
      </c>
      <c r="C2723" s="6">
        <v>321417233.23000002</v>
      </c>
      <c r="E2723">
        <f>-E2726+E2724</f>
        <v>0</v>
      </c>
      <c r="F2723">
        <f>-F2726+F2724</f>
        <v>321417233.23000002</v>
      </c>
      <c r="H2723" t="b">
        <f t="shared" si="257"/>
        <v>1</v>
      </c>
      <c r="I2723" t="str">
        <f t="shared" si="256"/>
        <v>00</v>
      </c>
    </row>
    <row r="2724" spans="1:9">
      <c r="A2724" t="str">
        <f t="shared" si="255"/>
        <v>4.3.1.1.0.00.00 - Venda Bruta de Mercadorias</v>
      </c>
      <c r="B2724" s="3" t="s">
        <v>3329</v>
      </c>
      <c r="C2724" s="4">
        <v>331716887.41000003</v>
      </c>
      <c r="E2724" s="1">
        <f>E2725</f>
        <v>0</v>
      </c>
      <c r="F2724" s="1">
        <f>F2725</f>
        <v>331716887.41000003</v>
      </c>
      <c r="H2724" t="b">
        <f t="shared" si="257"/>
        <v>1</v>
      </c>
      <c r="I2724" t="str">
        <f t="shared" si="256"/>
        <v>00</v>
      </c>
    </row>
    <row r="2725" spans="1:9">
      <c r="A2725" t="str">
        <f t="shared" si="255"/>
        <v>4.3.1.1.1.00.00 - Venda Bruta de Mercadorias - Consolidação</v>
      </c>
      <c r="B2725" s="5" t="s">
        <v>3330</v>
      </c>
      <c r="C2725" s="6">
        <v>331716887.41000003</v>
      </c>
      <c r="E2725" s="1">
        <f t="shared" si="258"/>
        <v>0</v>
      </c>
      <c r="F2725" s="1">
        <f t="shared" si="259"/>
        <v>331716887.41000003</v>
      </c>
      <c r="H2725" t="b">
        <f t="shared" si="257"/>
        <v>1</v>
      </c>
      <c r="I2725" t="str">
        <f t="shared" si="256"/>
        <v>00</v>
      </c>
    </row>
    <row r="2726" spans="1:9">
      <c r="A2726" t="str">
        <f t="shared" si="255"/>
        <v>4.3.1.9.0.00.00 - (-) Deduções da Venda Bruta de Mercadorias</v>
      </c>
      <c r="B2726" s="3" t="s">
        <v>3331</v>
      </c>
      <c r="C2726" s="4">
        <v>10299654.18</v>
      </c>
      <c r="E2726" s="1">
        <f>E2727</f>
        <v>0</v>
      </c>
      <c r="F2726" s="1">
        <f>F2727</f>
        <v>10299654.18</v>
      </c>
      <c r="H2726" t="b">
        <f t="shared" si="257"/>
        <v>1</v>
      </c>
      <c r="I2726" t="str">
        <f t="shared" si="256"/>
        <v>00</v>
      </c>
    </row>
    <row r="2727" spans="1:9" ht="25.5">
      <c r="A2727" t="str">
        <f t="shared" si="255"/>
        <v>4.3.1.9.1.00.00 - (-) Deduções da Venda Bruta de Mercadorias - 
 Consolidação</v>
      </c>
      <c r="B2727" s="5" t="s">
        <v>3332</v>
      </c>
      <c r="C2727" s="6">
        <v>10299654.18</v>
      </c>
      <c r="E2727" s="1">
        <f t="shared" si="258"/>
        <v>0</v>
      </c>
      <c r="F2727" s="1">
        <f t="shared" si="259"/>
        <v>10299654.18</v>
      </c>
      <c r="H2727" t="b">
        <f t="shared" si="257"/>
        <v>1</v>
      </c>
      <c r="I2727" t="str">
        <f t="shared" si="256"/>
        <v>00</v>
      </c>
    </row>
    <row r="2728" spans="1:9">
      <c r="A2728" t="str">
        <f t="shared" si="255"/>
        <v>4.3.2.0.0.00.00 - Venda de Produtos</v>
      </c>
      <c r="B2728" s="3" t="s">
        <v>3333</v>
      </c>
      <c r="C2728" s="4">
        <v>7473636.2300000004</v>
      </c>
      <c r="E2728">
        <f>-E2731+E2729</f>
        <v>0</v>
      </c>
      <c r="F2728">
        <f>-F2731+F2729</f>
        <v>7473636.2299999995</v>
      </c>
      <c r="H2728" t="b">
        <f t="shared" si="257"/>
        <v>1</v>
      </c>
      <c r="I2728" t="str">
        <f t="shared" si="256"/>
        <v>00</v>
      </c>
    </row>
    <row r="2729" spans="1:9">
      <c r="A2729" t="str">
        <f t="shared" si="255"/>
        <v>4.3.2.1.0.00.00 - Venda Bruta de Produtos</v>
      </c>
      <c r="B2729" s="5" t="s">
        <v>3334</v>
      </c>
      <c r="C2729" s="6">
        <v>8942750.4399999995</v>
      </c>
      <c r="E2729" s="1">
        <f>E2730</f>
        <v>0</v>
      </c>
      <c r="F2729" s="1">
        <f>F2730</f>
        <v>8942750.4399999995</v>
      </c>
      <c r="H2729" t="b">
        <f t="shared" si="257"/>
        <v>1</v>
      </c>
      <c r="I2729" t="str">
        <f t="shared" si="256"/>
        <v>00</v>
      </c>
    </row>
    <row r="2730" spans="1:9">
      <c r="A2730" t="str">
        <f t="shared" si="255"/>
        <v>4.3.2.1.1.00.00 - Venda Bruta de Produtos - Consolidação</v>
      </c>
      <c r="B2730" s="3" t="s">
        <v>3335</v>
      </c>
      <c r="C2730" s="4">
        <v>8942750.4399999995</v>
      </c>
      <c r="E2730" s="1">
        <f t="shared" si="258"/>
        <v>0</v>
      </c>
      <c r="F2730" s="1">
        <f t="shared" si="259"/>
        <v>8942750.4399999995</v>
      </c>
      <c r="H2730" t="b">
        <f t="shared" si="257"/>
        <v>1</v>
      </c>
      <c r="I2730" t="str">
        <f t="shared" si="256"/>
        <v>00</v>
      </c>
    </row>
    <row r="2731" spans="1:9">
      <c r="A2731" t="str">
        <f t="shared" si="255"/>
        <v>4.3.2.9.0.00.00 - (-) Deduções de Venda Bruta de Produtos</v>
      </c>
      <c r="B2731" s="5" t="s">
        <v>3336</v>
      </c>
      <c r="C2731" s="6">
        <v>1469114.21</v>
      </c>
      <c r="E2731" s="1">
        <f>E2732</f>
        <v>0</v>
      </c>
      <c r="F2731" s="1">
        <f>F2732</f>
        <v>1469114.21</v>
      </c>
      <c r="H2731" t="b">
        <f t="shared" si="257"/>
        <v>1</v>
      </c>
      <c r="I2731" t="str">
        <f t="shared" si="256"/>
        <v>00</v>
      </c>
    </row>
    <row r="2732" spans="1:9" ht="25.5">
      <c r="A2732" t="str">
        <f t="shared" si="255"/>
        <v>4.3.2.9.1.00.00 - (-) Deduções da Venda Bruta de Produtos - 
 Consolidação</v>
      </c>
      <c r="B2732" s="3" t="s">
        <v>3337</v>
      </c>
      <c r="C2732" s="4">
        <v>1469114.21</v>
      </c>
      <c r="E2732" s="1">
        <f t="shared" si="258"/>
        <v>0</v>
      </c>
      <c r="F2732" s="1">
        <f t="shared" si="259"/>
        <v>1469114.21</v>
      </c>
      <c r="H2732" t="b">
        <f t="shared" si="257"/>
        <v>1</v>
      </c>
      <c r="I2732" t="str">
        <f t="shared" si="256"/>
        <v>00</v>
      </c>
    </row>
    <row r="2733" spans="1:9" ht="25.5">
      <c r="A2733" t="str">
        <f t="shared" si="255"/>
        <v>4.3.3.0.0.00.00 - Exploração de Bens e Direitos e Prestação de 
 Serviços</v>
      </c>
      <c r="B2733" s="5" t="s">
        <v>3338</v>
      </c>
      <c r="C2733" s="6">
        <v>13634863024.139999</v>
      </c>
      <c r="E2733">
        <f>-E2736+E2734</f>
        <v>0</v>
      </c>
      <c r="F2733">
        <f>-F2736+F2734</f>
        <v>13634863024.139999</v>
      </c>
      <c r="H2733" t="b">
        <f t="shared" si="257"/>
        <v>1</v>
      </c>
      <c r="I2733" t="str">
        <f t="shared" si="256"/>
        <v>00</v>
      </c>
    </row>
    <row r="2734" spans="1:9" ht="25.5">
      <c r="A2734" t="str">
        <f t="shared" si="255"/>
        <v>4.3.3.1.0.00.00 - Valor Bruto de Exploração de Bens e Direitos e 
 Prestação de Serviços</v>
      </c>
      <c r="B2734" s="3" t="s">
        <v>3339</v>
      </c>
      <c r="C2734" s="4">
        <v>13729629899.309999</v>
      </c>
      <c r="E2734" s="1">
        <f>E2735</f>
        <v>0</v>
      </c>
      <c r="F2734" s="1">
        <f>F2735</f>
        <v>13729629899.309999</v>
      </c>
      <c r="H2734" t="b">
        <f t="shared" si="257"/>
        <v>1</v>
      </c>
      <c r="I2734" t="str">
        <f t="shared" si="256"/>
        <v>00</v>
      </c>
    </row>
    <row r="2735" spans="1:9" ht="25.5">
      <c r="A2735" t="str">
        <f t="shared" si="255"/>
        <v>4.3.3.1.1.00.00 - Valor Bruto de Exploração de Bens, Direitos e 
 Prestação de Serviços - Consolidação</v>
      </c>
      <c r="B2735" s="5" t="s">
        <v>3340</v>
      </c>
      <c r="C2735" s="6">
        <v>13729629899.309999</v>
      </c>
      <c r="E2735" s="1">
        <f t="shared" si="258"/>
        <v>0</v>
      </c>
      <c r="F2735" s="1">
        <f t="shared" si="259"/>
        <v>13729629899.309999</v>
      </c>
      <c r="H2735" t="b">
        <f t="shared" si="257"/>
        <v>1</v>
      </c>
      <c r="I2735" t="str">
        <f t="shared" si="256"/>
        <v>00</v>
      </c>
    </row>
    <row r="2736" spans="1:9" ht="25.5">
      <c r="A2736" t="str">
        <f t="shared" si="255"/>
        <v>4.3.3.9.0.00.00 - (-) Deduções do Valor Bruto de Exploração de Bens, 
 Direitos e Prestação de Serviços</v>
      </c>
      <c r="B2736" s="3" t="s">
        <v>3341</v>
      </c>
      <c r="C2736" s="4">
        <v>94766875.170000002</v>
      </c>
      <c r="E2736" s="1">
        <f>E2737</f>
        <v>0</v>
      </c>
      <c r="F2736" s="1">
        <f>F2737</f>
        <v>94766875.170000002</v>
      </c>
      <c r="H2736" t="b">
        <f t="shared" si="257"/>
        <v>1</v>
      </c>
      <c r="I2736" t="str">
        <f t="shared" si="256"/>
        <v>00</v>
      </c>
    </row>
    <row r="2737" spans="1:9" ht="25.5">
      <c r="A2737" t="str">
        <f t="shared" si="255"/>
        <v>4.3.3.9.1.00.00 - (-) Deduções do Valor Bruto de Exploração de Bens, 
 Direitos e Prestação de Serviços - Consolidação</v>
      </c>
      <c r="B2737" s="5" t="s">
        <v>3342</v>
      </c>
      <c r="C2737" s="6">
        <v>94766875.170000002</v>
      </c>
      <c r="E2737" s="1">
        <f t="shared" si="258"/>
        <v>0</v>
      </c>
      <c r="F2737" s="1">
        <f t="shared" si="259"/>
        <v>94766875.170000002</v>
      </c>
      <c r="H2737" t="b">
        <f t="shared" si="257"/>
        <v>1</v>
      </c>
      <c r="I2737" t="str">
        <f t="shared" si="256"/>
        <v>00</v>
      </c>
    </row>
    <row r="2738" spans="1:9">
      <c r="A2738" t="str">
        <f t="shared" si="255"/>
        <v>4.4.0.0.0.00.00 - Variações Patrimoniais Aumentativas Financeiras</v>
      </c>
      <c r="B2738" s="3" t="s">
        <v>3343</v>
      </c>
      <c r="C2738" s="4">
        <v>61819731057.25</v>
      </c>
      <c r="E2738" s="1">
        <f>E2754+E2788+E2739+E2768+E2798+E2790+E2795</f>
        <v>1616471551.45</v>
      </c>
      <c r="F2738" s="1">
        <f>F2754+F2788+F2739+F2768+F2798+F2790+F2795</f>
        <v>60203259505.799988</v>
      </c>
      <c r="H2738" t="b">
        <f t="shared" si="257"/>
        <v>1</v>
      </c>
      <c r="I2738" t="str">
        <f t="shared" si="256"/>
        <v>00</v>
      </c>
    </row>
    <row r="2739" spans="1:9" ht="25.5">
      <c r="A2739" t="str">
        <f t="shared" si="255"/>
        <v>4.4.1.0.0.00.00 - Juros e Encargos de Empréstimos e Financiamentos 
 Concedidos</v>
      </c>
      <c r="B2739" s="5" t="s">
        <v>3344</v>
      </c>
      <c r="C2739" s="6">
        <v>236920547.37</v>
      </c>
      <c r="E2739" s="1">
        <f>E2740+E2747+E2752+E2745</f>
        <v>11179645.890000001</v>
      </c>
      <c r="F2739" s="1">
        <f>F2740+F2747+F2752+F2745</f>
        <v>225740901.48000002</v>
      </c>
      <c r="H2739" t="b">
        <f t="shared" si="257"/>
        <v>1</v>
      </c>
      <c r="I2739" t="str">
        <f t="shared" si="256"/>
        <v>00</v>
      </c>
    </row>
    <row r="2740" spans="1:9">
      <c r="A2740" t="str">
        <f t="shared" si="255"/>
        <v>4.4.1.1.0.00.00 - Juros e Encargos de Empréstimos Internos Concedidos</v>
      </c>
      <c r="B2740" s="3" t="s">
        <v>3345</v>
      </c>
      <c r="C2740" s="4">
        <v>163395042.30000001</v>
      </c>
      <c r="E2740" s="1">
        <f>E2744+E2743+E2741+E2742</f>
        <v>9422937.8100000005</v>
      </c>
      <c r="F2740" s="1">
        <f>F2744+F2743+F2741+F2742</f>
        <v>153972104.49000001</v>
      </c>
      <c r="H2740" t="b">
        <f t="shared" si="257"/>
        <v>1</v>
      </c>
      <c r="I2740" t="str">
        <f t="shared" si="256"/>
        <v>00</v>
      </c>
    </row>
    <row r="2741" spans="1:9" ht="25.5">
      <c r="A2741" t="str">
        <f t="shared" si="255"/>
        <v>4.4.1.1.1.00.00 - Juros e Encargos de Empréstimos Internos 
 Concedidos - Consolidação</v>
      </c>
      <c r="B2741" s="5" t="s">
        <v>3346</v>
      </c>
      <c r="C2741" s="6">
        <v>153972104.49000001</v>
      </c>
      <c r="E2741" s="1"/>
      <c r="F2741" s="1">
        <f t="shared" si="259"/>
        <v>153972104.49000001</v>
      </c>
      <c r="H2741" t="b">
        <f t="shared" si="257"/>
        <v>1</v>
      </c>
      <c r="I2741" t="str">
        <f t="shared" si="256"/>
        <v>00</v>
      </c>
    </row>
    <row r="2742" spans="1:9" ht="25.5">
      <c r="A2742" t="str">
        <f t="shared" si="255"/>
        <v>4.4.1.1.3.00.00 - Juros e Encargos de Empréstimos Internos 
 Concedidos - Inter OFSS - União</v>
      </c>
      <c r="B2742" s="3" t="s">
        <v>3347</v>
      </c>
      <c r="C2742" s="4">
        <v>283462.39</v>
      </c>
      <c r="E2742" s="1">
        <f t="shared" si="258"/>
        <v>283462.39</v>
      </c>
      <c r="F2742" s="1">
        <f t="shared" si="259"/>
        <v>0</v>
      </c>
      <c r="H2742" t="b">
        <f t="shared" si="257"/>
        <v>1</v>
      </c>
      <c r="I2742" t="str">
        <f t="shared" si="256"/>
        <v>00</v>
      </c>
    </row>
    <row r="2743" spans="1:9" ht="25.5">
      <c r="A2743" t="str">
        <f t="shared" si="255"/>
        <v>4.4.1.1.4.00.00 - Juros e Encargos de Empréstimos Internos 
 Concedidos- Inter OFSS - Estado</v>
      </c>
      <c r="B2743" s="5" t="s">
        <v>3348</v>
      </c>
      <c r="C2743" s="6">
        <v>0</v>
      </c>
      <c r="E2743" s="1">
        <f t="shared" si="258"/>
        <v>0</v>
      </c>
      <c r="F2743" s="1">
        <f t="shared" si="259"/>
        <v>0</v>
      </c>
      <c r="H2743" t="b">
        <f t="shared" si="257"/>
        <v>1</v>
      </c>
      <c r="I2743" t="str">
        <f t="shared" si="256"/>
        <v>00</v>
      </c>
    </row>
    <row r="2744" spans="1:9" ht="25.5">
      <c r="A2744" t="str">
        <f t="shared" si="255"/>
        <v>4.4.1.1.5.00.00 - Juros e Encargos de Empréstimos Internos 
 Concedidos - Inter OFSS - Município</v>
      </c>
      <c r="B2744" s="3" t="s">
        <v>3349</v>
      </c>
      <c r="C2744" s="4">
        <v>9139475.4199999999</v>
      </c>
      <c r="E2744" s="1">
        <f t="shared" si="258"/>
        <v>9139475.4199999999</v>
      </c>
      <c r="F2744" s="1">
        <f t="shared" si="259"/>
        <v>0</v>
      </c>
      <c r="H2744" t="b">
        <f t="shared" si="257"/>
        <v>1</v>
      </c>
      <c r="I2744" t="str">
        <f t="shared" si="256"/>
        <v>00</v>
      </c>
    </row>
    <row r="2745" spans="1:9" ht="25.5">
      <c r="A2745" t="str">
        <f t="shared" ref="A2745:A2808" si="262">TRIM(B2745)</f>
        <v>4.4.1.2.0.00.00 - Juros e Encargos de Empréstimos Externos Concedidos</v>
      </c>
      <c r="B2745" s="5" t="s">
        <v>3350</v>
      </c>
      <c r="C2745" s="6">
        <v>4426465.4000000004</v>
      </c>
      <c r="E2745" s="1">
        <f>E2746</f>
        <v>0</v>
      </c>
      <c r="F2745" s="1">
        <f>F2746</f>
        <v>4426465.4000000004</v>
      </c>
      <c r="H2745" t="b">
        <f t="shared" si="257"/>
        <v>1</v>
      </c>
      <c r="I2745" t="str">
        <f t="shared" si="256"/>
        <v>00</v>
      </c>
    </row>
    <row r="2746" spans="1:9" ht="25.5">
      <c r="A2746" t="str">
        <f t="shared" si="262"/>
        <v>4.4.1.2.1.00.00 - Juros e Encargos de Empréstimos Externos 
 Concedidos - Consolidação</v>
      </c>
      <c r="B2746" s="3" t="s">
        <v>3351</v>
      </c>
      <c r="C2746" s="4">
        <v>4426465.4000000004</v>
      </c>
      <c r="E2746" s="1">
        <f t="shared" si="258"/>
        <v>0</v>
      </c>
      <c r="F2746" s="1">
        <f t="shared" si="259"/>
        <v>4426465.4000000004</v>
      </c>
      <c r="H2746" t="b">
        <f t="shared" si="257"/>
        <v>1</v>
      </c>
      <c r="I2746" t="str">
        <f t="shared" si="256"/>
        <v>00</v>
      </c>
    </row>
    <row r="2747" spans="1:9" ht="25.5">
      <c r="A2747" t="str">
        <f t="shared" si="262"/>
        <v>4.4.1.3.0.00.00 - Juros e Encargos de Financiamentos Internos 
 Concedidos</v>
      </c>
      <c r="B2747" s="5" t="s">
        <v>3352</v>
      </c>
      <c r="C2747" s="6">
        <v>68790150.540000007</v>
      </c>
      <c r="E2747" s="1">
        <f>E2751+E2750+E2749+E2748</f>
        <v>1756708.08</v>
      </c>
      <c r="F2747" s="1">
        <f>F2751+F2750+F2749+F2748</f>
        <v>67033442.460000001</v>
      </c>
      <c r="H2747" t="b">
        <f t="shared" si="257"/>
        <v>1</v>
      </c>
      <c r="I2747" t="str">
        <f t="shared" si="256"/>
        <v>00</v>
      </c>
    </row>
    <row r="2748" spans="1:9" ht="25.5">
      <c r="A2748" t="str">
        <f t="shared" si="262"/>
        <v>4.4.1.3.1.00.00 - Juros e Encargos de Financiamentos Internos 
 Concedidos - Consolidação</v>
      </c>
      <c r="B2748" s="3" t="s">
        <v>3353</v>
      </c>
      <c r="C2748" s="4">
        <v>67033442.460000001</v>
      </c>
      <c r="E2748" s="1"/>
      <c r="F2748" s="1">
        <f t="shared" si="259"/>
        <v>67033442.460000001</v>
      </c>
      <c r="H2748" t="b">
        <f t="shared" si="257"/>
        <v>1</v>
      </c>
      <c r="I2748" t="str">
        <f t="shared" si="256"/>
        <v>00</v>
      </c>
    </row>
    <row r="2749" spans="1:9" ht="25.5">
      <c r="A2749" t="str">
        <f t="shared" si="262"/>
        <v>4.4.1.3.3.00.00 - Juros e Encargos de Financiamentos Internos 
 Concedidos - Inter OFSS - União</v>
      </c>
      <c r="B2749" s="5" t="s">
        <v>3354</v>
      </c>
      <c r="C2749" s="6">
        <v>0</v>
      </c>
      <c r="E2749" s="1">
        <f t="shared" si="258"/>
        <v>0</v>
      </c>
      <c r="F2749" s="1">
        <f t="shared" si="259"/>
        <v>0</v>
      </c>
      <c r="H2749" t="b">
        <f t="shared" si="257"/>
        <v>1</v>
      </c>
      <c r="I2749" t="str">
        <f t="shared" si="256"/>
        <v>00</v>
      </c>
    </row>
    <row r="2750" spans="1:9" ht="25.5">
      <c r="A2750" t="str">
        <f t="shared" si="262"/>
        <v>4.4.1.3.4.00.00 - Juros e Encargos de Financiamentos Internos 
 Concedidos - Inter OFSS - Estado</v>
      </c>
      <c r="B2750" s="3" t="s">
        <v>3355</v>
      </c>
      <c r="C2750" s="4">
        <v>0</v>
      </c>
      <c r="E2750" s="1">
        <f t="shared" si="258"/>
        <v>0</v>
      </c>
      <c r="F2750" s="1">
        <f t="shared" si="259"/>
        <v>0</v>
      </c>
      <c r="H2750" t="b">
        <f t="shared" si="257"/>
        <v>1</v>
      </c>
      <c r="I2750" t="str">
        <f t="shared" ref="I2750:I2815" si="263">MID(A2750,11,2)</f>
        <v>00</v>
      </c>
    </row>
    <row r="2751" spans="1:9" ht="25.5">
      <c r="A2751" t="str">
        <f t="shared" si="262"/>
        <v>4.4.1.3.5.00.00 - Juros e Encargos de Financiamentos Internos 
 Concedidos - Inter OFSS - Município</v>
      </c>
      <c r="B2751" s="5" t="s">
        <v>3356</v>
      </c>
      <c r="C2751" s="6">
        <v>1756708.08</v>
      </c>
      <c r="E2751" s="1">
        <f t="shared" si="258"/>
        <v>1756708.08</v>
      </c>
      <c r="F2751" s="1">
        <f t="shared" si="259"/>
        <v>0</v>
      </c>
      <c r="H2751" t="b">
        <f t="shared" ref="H2751:H2816" si="264">IF(I2751="00",C2751=E2751+F2751,TRUE)</f>
        <v>1</v>
      </c>
      <c r="I2751" t="str">
        <f t="shared" si="263"/>
        <v>00</v>
      </c>
    </row>
    <row r="2752" spans="1:9" ht="25.5">
      <c r="A2752" t="str">
        <f t="shared" si="262"/>
        <v>4.4.1.4.0.00.00 - Juros e Encargos de Financiamentos Externos 
 Concedidos</v>
      </c>
      <c r="B2752" s="3" t="s">
        <v>3357</v>
      </c>
      <c r="C2752" s="4">
        <v>308889.13</v>
      </c>
      <c r="E2752" s="1">
        <f>E2753</f>
        <v>0</v>
      </c>
      <c r="F2752" s="1">
        <f>F2753</f>
        <v>308889.13</v>
      </c>
      <c r="H2752" t="b">
        <f t="shared" si="264"/>
        <v>1</v>
      </c>
      <c r="I2752" t="str">
        <f t="shared" si="263"/>
        <v>00</v>
      </c>
    </row>
    <row r="2753" spans="1:9" ht="25.5">
      <c r="A2753" t="str">
        <f t="shared" si="262"/>
        <v>4.4.1.4.1.00.00 - Juros e Encargos de Financiamentos Externos 
 Concedidos - Consolidação</v>
      </c>
      <c r="B2753" s="5" t="s">
        <v>3358</v>
      </c>
      <c r="C2753" s="6">
        <v>308889.13</v>
      </c>
      <c r="E2753" s="1">
        <f t="shared" ref="E2753:E2816" si="265">SUMIF(A2753:B2753,"*intra*",C2753:D2753)+SUMIF(A2753:B2753,"*inter*",C2753:D2753)</f>
        <v>0</v>
      </c>
      <c r="F2753" s="1">
        <f t="shared" ref="F2753:F2816" si="266">SUMIF(A2753:B2753,"*consolidação*",C2753:D2753)</f>
        <v>308889.13</v>
      </c>
      <c r="H2753" t="b">
        <f t="shared" si="264"/>
        <v>1</v>
      </c>
      <c r="I2753" t="str">
        <f t="shared" si="263"/>
        <v>00</v>
      </c>
    </row>
    <row r="2754" spans="1:9">
      <c r="A2754" t="str">
        <f t="shared" si="262"/>
        <v>4.4.2.0.0.00.00 - Juros e Encargos de Mora</v>
      </c>
      <c r="B2754" s="3" t="s">
        <v>3359</v>
      </c>
      <c r="C2754" s="4">
        <v>25348777270.119999</v>
      </c>
      <c r="E2754" s="1">
        <f>E2766+E2760+E2764+E2762+E2755</f>
        <v>6688420.8799999999</v>
      </c>
      <c r="F2754" s="1">
        <f>F2766+F2760+F2764+F2762+F2755</f>
        <v>25342088849.239994</v>
      </c>
      <c r="H2754" t="b">
        <f t="shared" si="264"/>
        <v>1</v>
      </c>
      <c r="I2754" t="str">
        <f t="shared" si="263"/>
        <v>00</v>
      </c>
    </row>
    <row r="2755" spans="1:9" ht="25.5">
      <c r="A2755" t="str">
        <f t="shared" si="262"/>
        <v>4.4.2.1.0.00.00 - Juros e Encargos de Mora sobre Empréstimos e 
 Financiamentos Internos Concedidos</v>
      </c>
      <c r="B2755" s="5" t="s">
        <v>3360</v>
      </c>
      <c r="C2755" s="6">
        <v>128548169.23</v>
      </c>
      <c r="E2755" s="1">
        <f>E2758+E2759+E2756+E2757</f>
        <v>6688420.8799999999</v>
      </c>
      <c r="F2755" s="1">
        <f>F2758+F2759+F2756+F2757</f>
        <v>121859748.34999999</v>
      </c>
      <c r="H2755" t="b">
        <f t="shared" si="264"/>
        <v>1</v>
      </c>
      <c r="I2755" t="str">
        <f t="shared" si="263"/>
        <v>00</v>
      </c>
    </row>
    <row r="2756" spans="1:9" ht="25.5">
      <c r="A2756" t="str">
        <f t="shared" si="262"/>
        <v>4.4.2.1.1.00.00 - Juros e Encargos de Mora sobre Empréstimos e 
 Financiamentos Internos Concedidos - Consolidação</v>
      </c>
      <c r="B2756" s="3" t="s">
        <v>3361</v>
      </c>
      <c r="C2756" s="4">
        <v>121859748.34999999</v>
      </c>
      <c r="E2756" s="1"/>
      <c r="F2756" s="1">
        <f t="shared" si="266"/>
        <v>121859748.34999999</v>
      </c>
      <c r="H2756" t="b">
        <f t="shared" si="264"/>
        <v>1</v>
      </c>
      <c r="I2756" t="str">
        <f t="shared" si="263"/>
        <v>00</v>
      </c>
    </row>
    <row r="2757" spans="1:9" ht="25.5">
      <c r="A2757" t="str">
        <f t="shared" si="262"/>
        <v>4.4.2.1.3.00.00 - Juros e Encargos de Mora sobre Empréstimos e 
 Financiamentos Internos Concedidos - Inter OFSS - União</v>
      </c>
      <c r="B2757" s="5" t="s">
        <v>3362</v>
      </c>
      <c r="C2757" s="6">
        <v>0</v>
      </c>
      <c r="E2757" s="1">
        <f t="shared" si="265"/>
        <v>0</v>
      </c>
      <c r="F2757" s="1">
        <f t="shared" si="266"/>
        <v>0</v>
      </c>
      <c r="H2757" t="b">
        <f t="shared" si="264"/>
        <v>1</v>
      </c>
      <c r="I2757" t="str">
        <f t="shared" si="263"/>
        <v>00</v>
      </c>
    </row>
    <row r="2758" spans="1:9" ht="25.5">
      <c r="A2758" t="str">
        <f t="shared" si="262"/>
        <v>4.4.2.1.4.00.00 - Juros e Encargos de Mora sobre Empréstimos e 
 Financiamentos Internos Concedidos - Inter OFSS - Estado</v>
      </c>
      <c r="B2758" s="3" t="s">
        <v>3363</v>
      </c>
      <c r="C2758" s="4">
        <v>151555.25</v>
      </c>
      <c r="E2758" s="1">
        <f t="shared" si="265"/>
        <v>151555.25</v>
      </c>
      <c r="F2758" s="1">
        <f t="shared" si="266"/>
        <v>0</v>
      </c>
      <c r="H2758" t="b">
        <f t="shared" si="264"/>
        <v>1</v>
      </c>
      <c r="I2758" t="str">
        <f t="shared" si="263"/>
        <v>00</v>
      </c>
    </row>
    <row r="2759" spans="1:9" ht="25.5">
      <c r="A2759" t="str">
        <f t="shared" si="262"/>
        <v>4.4.2.1.5.00.00 - Juros e Encargos de Mora sobre Empréstimos e 
 Financiamentos Internos Concedidos - Inter OFSS - Município</v>
      </c>
      <c r="B2759" s="5" t="s">
        <v>3364</v>
      </c>
      <c r="C2759" s="6">
        <v>6536865.6299999999</v>
      </c>
      <c r="E2759" s="1">
        <f t="shared" si="265"/>
        <v>6536865.6299999999</v>
      </c>
      <c r="F2759" s="1">
        <f t="shared" si="266"/>
        <v>0</v>
      </c>
      <c r="H2759" t="b">
        <f t="shared" si="264"/>
        <v>1</v>
      </c>
      <c r="I2759" t="str">
        <f t="shared" si="263"/>
        <v>00</v>
      </c>
    </row>
    <row r="2760" spans="1:9" ht="25.5">
      <c r="A2760" t="str">
        <f t="shared" si="262"/>
        <v>4.4.2.2.0.00.00 - Juros e Encargos de Mora sobre Empréstimos e 
 Financiamentos Externos Concedidos</v>
      </c>
      <c r="B2760" s="3" t="s">
        <v>3365</v>
      </c>
      <c r="C2760" s="4">
        <v>24602856.550000001</v>
      </c>
      <c r="E2760" s="1">
        <f>E2761</f>
        <v>0</v>
      </c>
      <c r="F2760" s="1">
        <f>F2761</f>
        <v>24602856.550000001</v>
      </c>
      <c r="H2760" t="b">
        <f t="shared" si="264"/>
        <v>1</v>
      </c>
      <c r="I2760" t="str">
        <f t="shared" si="263"/>
        <v>00</v>
      </c>
    </row>
    <row r="2761" spans="1:9" ht="25.5">
      <c r="A2761" t="str">
        <f t="shared" si="262"/>
        <v>4.4.2.2.1.00.00 - Juros e Encargos de Mora sobre Empréstimos e 
 Financiamentos Externos Concedidos - Consolidação</v>
      </c>
      <c r="B2761" s="5" t="s">
        <v>3366</v>
      </c>
      <c r="C2761" s="6">
        <v>24602856.550000001</v>
      </c>
      <c r="E2761" s="1">
        <f t="shared" si="265"/>
        <v>0</v>
      </c>
      <c r="F2761" s="1">
        <f t="shared" si="266"/>
        <v>24602856.550000001</v>
      </c>
      <c r="H2761" t="b">
        <f t="shared" si="264"/>
        <v>1</v>
      </c>
      <c r="I2761" t="str">
        <f t="shared" si="263"/>
        <v>00</v>
      </c>
    </row>
    <row r="2762" spans="1:9" ht="25.5">
      <c r="A2762" t="str">
        <f t="shared" si="262"/>
        <v>4.4.2.3.0.00.00 - Juros e Encargos de Mora sobre Fornecimentos de 
 Bens e Serviços</v>
      </c>
      <c r="B2762" s="3" t="s">
        <v>3367</v>
      </c>
      <c r="C2762" s="4">
        <v>149168560.94</v>
      </c>
      <c r="E2762" s="1">
        <f>E2763</f>
        <v>0</v>
      </c>
      <c r="F2762" s="1">
        <f>F2763</f>
        <v>149168560.94</v>
      </c>
      <c r="H2762" t="b">
        <f t="shared" si="264"/>
        <v>1</v>
      </c>
      <c r="I2762" t="str">
        <f t="shared" si="263"/>
        <v>00</v>
      </c>
    </row>
    <row r="2763" spans="1:9" ht="25.5">
      <c r="A2763" t="str">
        <f t="shared" si="262"/>
        <v>4.4.2.3.1.00.00 - Juros e Encargos de Mora sobre Fornecimentos de 
 Bens e Serviços - Consolidação</v>
      </c>
      <c r="B2763" s="5" t="s">
        <v>3368</v>
      </c>
      <c r="C2763" s="6">
        <v>149168560.94</v>
      </c>
      <c r="E2763" s="1">
        <f t="shared" si="265"/>
        <v>0</v>
      </c>
      <c r="F2763" s="1">
        <f t="shared" si="266"/>
        <v>149168560.94</v>
      </c>
      <c r="H2763" t="b">
        <f t="shared" si="264"/>
        <v>1</v>
      </c>
      <c r="I2763" t="str">
        <f t="shared" si="263"/>
        <v>00</v>
      </c>
    </row>
    <row r="2764" spans="1:9">
      <c r="A2764" t="str">
        <f t="shared" si="262"/>
        <v>4.4.2.4.0.00.00 - Juros e Encargos de Mora sobre Créditos Tributários</v>
      </c>
      <c r="B2764" s="3" t="s">
        <v>3369</v>
      </c>
      <c r="C2764" s="4">
        <v>11106667587.129999</v>
      </c>
      <c r="E2764" s="1">
        <f>E2765</f>
        <v>0</v>
      </c>
      <c r="F2764" s="1">
        <f>F2765</f>
        <v>11106667587.129999</v>
      </c>
      <c r="H2764" t="b">
        <f t="shared" si="264"/>
        <v>1</v>
      </c>
      <c r="I2764" t="str">
        <f t="shared" si="263"/>
        <v>00</v>
      </c>
    </row>
    <row r="2765" spans="1:9" ht="25.5">
      <c r="A2765" t="str">
        <f t="shared" si="262"/>
        <v>4.4.2.4.1.00.00 - Juros e Encargos de Mora sobre Créditos 
 Tributários - Consolidação</v>
      </c>
      <c r="B2765" s="5" t="s">
        <v>3370</v>
      </c>
      <c r="C2765" s="6">
        <v>11106667587.129999</v>
      </c>
      <c r="E2765" s="1">
        <f t="shared" si="265"/>
        <v>0</v>
      </c>
      <c r="F2765" s="1">
        <f t="shared" si="266"/>
        <v>11106667587.129999</v>
      </c>
      <c r="H2765" t="b">
        <f t="shared" si="264"/>
        <v>1</v>
      </c>
      <c r="I2765" t="str">
        <f t="shared" si="263"/>
        <v>00</v>
      </c>
    </row>
    <row r="2766" spans="1:9">
      <c r="A2766" t="str">
        <f t="shared" si="262"/>
        <v>4.4.2.9.0.00.00 - Outros Juros e Encargos de Mora</v>
      </c>
      <c r="B2766" s="3" t="s">
        <v>3371</v>
      </c>
      <c r="C2766" s="4">
        <v>13939790096.27</v>
      </c>
      <c r="E2766" s="1">
        <f>E2767</f>
        <v>0</v>
      </c>
      <c r="F2766" s="1">
        <f>F2767</f>
        <v>13939790096.27</v>
      </c>
      <c r="H2766" t="b">
        <f t="shared" si="264"/>
        <v>1</v>
      </c>
      <c r="I2766" t="str">
        <f t="shared" si="263"/>
        <v>00</v>
      </c>
    </row>
    <row r="2767" spans="1:9">
      <c r="A2767" t="str">
        <f t="shared" si="262"/>
        <v>4.4.2.9.1.00.00 - Outros Juros e Encargos de Mora - Consolidação</v>
      </c>
      <c r="B2767" s="5" t="s">
        <v>3372</v>
      </c>
      <c r="C2767" s="6">
        <v>13939790096.27</v>
      </c>
      <c r="E2767" s="1">
        <f t="shared" si="265"/>
        <v>0</v>
      </c>
      <c r="F2767" s="1">
        <f t="shared" si="266"/>
        <v>13939790096.27</v>
      </c>
      <c r="H2767" t="b">
        <f t="shared" si="264"/>
        <v>1</v>
      </c>
      <c r="I2767" t="str">
        <f t="shared" si="263"/>
        <v>00</v>
      </c>
    </row>
    <row r="2768" spans="1:9">
      <c r="A2768" t="str">
        <f t="shared" si="262"/>
        <v>4.4.3.0.0.00.00 - Variações Monetárias e Cambiais</v>
      </c>
      <c r="B2768" s="3" t="s">
        <v>3373</v>
      </c>
      <c r="C2768" s="4">
        <v>13779004152.209999</v>
      </c>
      <c r="E2768" s="1">
        <f>E2774+E2783+E2769+E2781+E2776</f>
        <v>1598603484.6800001</v>
      </c>
      <c r="F2768" s="1">
        <f>F2774+F2783+F2769+F2781+F2776</f>
        <v>12180400667.530001</v>
      </c>
      <c r="H2768" t="b">
        <f t="shared" si="264"/>
        <v>1</v>
      </c>
      <c r="I2768" t="str">
        <f t="shared" si="263"/>
        <v>00</v>
      </c>
    </row>
    <row r="2769" spans="1:9" ht="25.5">
      <c r="A2769" t="str">
        <f t="shared" si="262"/>
        <v>4.4.3.1.0.00.00 - Variações Monetárias e Cambiais de Empréstimos 
 Internos Concedidos</v>
      </c>
      <c r="B2769" s="5" t="s">
        <v>3374</v>
      </c>
      <c r="C2769" s="6">
        <v>736493470.76999998</v>
      </c>
      <c r="E2769" s="1">
        <f>E2770+E2772+E2773+E2771</f>
        <v>149969963.09999999</v>
      </c>
      <c r="F2769" s="1">
        <f>F2770+F2772+F2773+F2771</f>
        <v>586523507.66999996</v>
      </c>
      <c r="H2769" t="b">
        <f t="shared" si="264"/>
        <v>1</v>
      </c>
      <c r="I2769" t="str">
        <f t="shared" si="263"/>
        <v>00</v>
      </c>
    </row>
    <row r="2770" spans="1:9" ht="25.5">
      <c r="A2770" t="str">
        <f t="shared" si="262"/>
        <v>4.4.3.1.1.00.00 - Variações Monetárias e Cambiais de Empréstimos 
 Internos Concedidos - Consolidação</v>
      </c>
      <c r="B2770" s="3" t="s">
        <v>3375</v>
      </c>
      <c r="C2770" s="4">
        <v>586523507.66999996</v>
      </c>
      <c r="E2770" s="1"/>
      <c r="F2770" s="1">
        <f t="shared" si="266"/>
        <v>586523507.66999996</v>
      </c>
      <c r="H2770" t="b">
        <f t="shared" si="264"/>
        <v>1</v>
      </c>
      <c r="I2770" t="str">
        <f t="shared" si="263"/>
        <v>00</v>
      </c>
    </row>
    <row r="2771" spans="1:9" ht="25.5">
      <c r="A2771" t="str">
        <f t="shared" si="262"/>
        <v>4.4.3.1.3.00.00 - Variações Monetárias e Cambiais de Empréstimos 
 Internos Concedidos - Inter OFSS - União</v>
      </c>
      <c r="B2771" s="5" t="s">
        <v>3376</v>
      </c>
      <c r="C2771" s="6">
        <v>84203165.379999995</v>
      </c>
      <c r="E2771" s="1">
        <f t="shared" si="265"/>
        <v>84203165.379999995</v>
      </c>
      <c r="F2771" s="1">
        <f t="shared" si="266"/>
        <v>0</v>
      </c>
      <c r="H2771" t="b">
        <f t="shared" si="264"/>
        <v>1</v>
      </c>
      <c r="I2771" t="str">
        <f t="shared" si="263"/>
        <v>00</v>
      </c>
    </row>
    <row r="2772" spans="1:9" ht="25.5">
      <c r="A2772" t="str">
        <f t="shared" si="262"/>
        <v>4.4.3.1.4.00.00 - Variações Monetárias e Cambiais de Empréstimos 
 Internos Concedidos - Inter OFSS - Estado</v>
      </c>
      <c r="B2772" s="3" t="s">
        <v>3377</v>
      </c>
      <c r="C2772" s="4">
        <v>14805241.970000001</v>
      </c>
      <c r="E2772" s="1">
        <f t="shared" si="265"/>
        <v>14805241.970000001</v>
      </c>
      <c r="F2772" s="1">
        <f t="shared" si="266"/>
        <v>0</v>
      </c>
      <c r="H2772" t="b">
        <f t="shared" si="264"/>
        <v>1</v>
      </c>
      <c r="I2772" t="str">
        <f t="shared" si="263"/>
        <v>00</v>
      </c>
    </row>
    <row r="2773" spans="1:9" ht="25.5">
      <c r="A2773" t="str">
        <f t="shared" si="262"/>
        <v>4.4.3.1.5.00.00 - Variações Monetárias e Cambiais de Empréstimos 
 Internos Concedidos - Inter OFSS - Município</v>
      </c>
      <c r="B2773" s="5" t="s">
        <v>3378</v>
      </c>
      <c r="C2773" s="6">
        <v>50961555.75</v>
      </c>
      <c r="E2773" s="1">
        <f t="shared" si="265"/>
        <v>50961555.75</v>
      </c>
      <c r="F2773" s="1">
        <f t="shared" si="266"/>
        <v>0</v>
      </c>
      <c r="H2773" t="b">
        <f t="shared" si="264"/>
        <v>1</v>
      </c>
      <c r="I2773" t="str">
        <f t="shared" si="263"/>
        <v>00</v>
      </c>
    </row>
    <row r="2774" spans="1:9" ht="25.5">
      <c r="A2774" t="str">
        <f t="shared" si="262"/>
        <v>4.4.3.2.0.00.00 - Variações Monetárias e Cambiais de Empréstimos 
 Externos Concedidos</v>
      </c>
      <c r="B2774" s="3" t="s">
        <v>3379</v>
      </c>
      <c r="C2774" s="4">
        <v>211231616.22999999</v>
      </c>
      <c r="E2774" s="1">
        <f>E2775</f>
        <v>0</v>
      </c>
      <c r="F2774" s="1">
        <f>F2775</f>
        <v>211231616.22999999</v>
      </c>
      <c r="H2774" t="b">
        <f t="shared" si="264"/>
        <v>1</v>
      </c>
      <c r="I2774" t="str">
        <f t="shared" si="263"/>
        <v>00</v>
      </c>
    </row>
    <row r="2775" spans="1:9" ht="25.5">
      <c r="A2775" t="str">
        <f t="shared" si="262"/>
        <v>4.4.3.2.1.00.00 - Variações Monetárias e Cambiais de Empréstimos 
 Externos Concedidos - Consolidação</v>
      </c>
      <c r="B2775" s="5" t="s">
        <v>3380</v>
      </c>
      <c r="C2775" s="6">
        <v>211231616.22999999</v>
      </c>
      <c r="E2775" s="1">
        <f t="shared" si="265"/>
        <v>0</v>
      </c>
      <c r="F2775" s="1">
        <f t="shared" si="266"/>
        <v>211231616.22999999</v>
      </c>
      <c r="H2775" t="b">
        <f t="shared" si="264"/>
        <v>1</v>
      </c>
      <c r="I2775" t="str">
        <f t="shared" si="263"/>
        <v>00</v>
      </c>
    </row>
    <row r="2776" spans="1:9" ht="25.5">
      <c r="A2776" t="str">
        <f t="shared" si="262"/>
        <v>4.4.3.3.0.00.00 - Variações Monetárias e Cambiais de Financiamentos 
 Internos Concedidos</v>
      </c>
      <c r="B2776" s="3" t="s">
        <v>3381</v>
      </c>
      <c r="C2776" s="4">
        <v>40216429.810000002</v>
      </c>
      <c r="E2776" s="1">
        <f>E2780+E2777+E2778+E2779</f>
        <v>31362561.890000001</v>
      </c>
      <c r="F2776" s="1">
        <f>F2780+F2777+F2778+F2779</f>
        <v>8853867.9199999999</v>
      </c>
      <c r="H2776" t="b">
        <f t="shared" si="264"/>
        <v>1</v>
      </c>
      <c r="I2776" t="str">
        <f t="shared" si="263"/>
        <v>00</v>
      </c>
    </row>
    <row r="2777" spans="1:9" ht="25.5">
      <c r="A2777" t="str">
        <f t="shared" si="262"/>
        <v>4.4.3.3.1.00.00 - Variações Monetárias e Cambiais de Financiamentos 
 Internos Concedidos - Consolidação</v>
      </c>
      <c r="B2777" s="5" t="s">
        <v>3382</v>
      </c>
      <c r="C2777" s="6">
        <v>8853867.9199999999</v>
      </c>
      <c r="E2777" s="1"/>
      <c r="F2777" s="1">
        <f t="shared" si="266"/>
        <v>8853867.9199999999</v>
      </c>
      <c r="H2777" t="b">
        <f t="shared" si="264"/>
        <v>1</v>
      </c>
      <c r="I2777" t="str">
        <f t="shared" si="263"/>
        <v>00</v>
      </c>
    </row>
    <row r="2778" spans="1:9" ht="25.5">
      <c r="A2778" t="str">
        <f t="shared" si="262"/>
        <v>4.4.3.3.3.00.00 - Variações Monetárias e Cambiais de Financiamentos 
 Internos Concedidos - Inter OFSS - União</v>
      </c>
      <c r="B2778" s="3" t="s">
        <v>3383</v>
      </c>
      <c r="C2778" s="4">
        <v>31328748.140000001</v>
      </c>
      <c r="E2778" s="1">
        <f t="shared" si="265"/>
        <v>31328748.140000001</v>
      </c>
      <c r="F2778" s="1">
        <f t="shared" si="266"/>
        <v>0</v>
      </c>
      <c r="H2778" t="b">
        <f t="shared" si="264"/>
        <v>1</v>
      </c>
      <c r="I2778" t="str">
        <f t="shared" si="263"/>
        <v>00</v>
      </c>
    </row>
    <row r="2779" spans="1:9" ht="25.5">
      <c r="A2779" t="str">
        <f t="shared" si="262"/>
        <v>4.4.3.3.4.00.00 - Variações Monetárias e Cambiais de Financiamentos 
 Internos Concedidos - Inter OFSS - Estado</v>
      </c>
      <c r="B2779" s="5" t="s">
        <v>3384</v>
      </c>
      <c r="C2779" s="6">
        <v>0</v>
      </c>
      <c r="E2779" s="1">
        <f t="shared" si="265"/>
        <v>0</v>
      </c>
      <c r="F2779" s="1">
        <f t="shared" si="266"/>
        <v>0</v>
      </c>
      <c r="H2779" t="b">
        <f t="shared" si="264"/>
        <v>1</v>
      </c>
      <c r="I2779" t="str">
        <f t="shared" si="263"/>
        <v>00</v>
      </c>
    </row>
    <row r="2780" spans="1:9" ht="25.5">
      <c r="A2780" t="str">
        <f t="shared" si="262"/>
        <v>4.4.3.3.5.00.00 - Variações Monetárias e Cambiais de Financiamentos 
 Internos Concedidos - Inter OFSS - Município</v>
      </c>
      <c r="B2780" s="3" t="s">
        <v>3385</v>
      </c>
      <c r="C2780" s="4">
        <v>33813.75</v>
      </c>
      <c r="E2780" s="1">
        <f t="shared" si="265"/>
        <v>33813.75</v>
      </c>
      <c r="F2780" s="1">
        <f t="shared" si="266"/>
        <v>0</v>
      </c>
      <c r="H2780" t="b">
        <f t="shared" si="264"/>
        <v>1</v>
      </c>
      <c r="I2780" t="str">
        <f t="shared" si="263"/>
        <v>00</v>
      </c>
    </row>
    <row r="2781" spans="1:9" ht="25.5">
      <c r="A2781" t="str">
        <f t="shared" si="262"/>
        <v>4.4.3.4.0.00.00 - Variações Monetárias e Cambiais de Financiamentos 
 Externos Concedidos</v>
      </c>
      <c r="B2781" s="5" t="s">
        <v>3386</v>
      </c>
      <c r="C2781" s="6">
        <v>2320647.61</v>
      </c>
      <c r="E2781" s="1">
        <f>E2782</f>
        <v>0</v>
      </c>
      <c r="F2781" s="1">
        <f>F2782</f>
        <v>2320647.61</v>
      </c>
      <c r="H2781" t="b">
        <f t="shared" si="264"/>
        <v>1</v>
      </c>
      <c r="I2781" t="str">
        <f t="shared" si="263"/>
        <v>00</v>
      </c>
    </row>
    <row r="2782" spans="1:9" ht="25.5">
      <c r="A2782" t="str">
        <f t="shared" si="262"/>
        <v>4.4.3.4.1.00.00 - Variações Monetárias e Cambiais de Financiamentos 
 Externos Concedidos - Consolidação</v>
      </c>
      <c r="B2782" s="3" t="s">
        <v>3387</v>
      </c>
      <c r="C2782" s="4">
        <v>2320647.61</v>
      </c>
      <c r="E2782" s="1">
        <f t="shared" si="265"/>
        <v>0</v>
      </c>
      <c r="F2782" s="1">
        <f t="shared" si="266"/>
        <v>2320647.61</v>
      </c>
      <c r="H2782" t="b">
        <f t="shared" si="264"/>
        <v>1</v>
      </c>
      <c r="I2782" t="str">
        <f t="shared" si="263"/>
        <v>00</v>
      </c>
    </row>
    <row r="2783" spans="1:9">
      <c r="A2783" t="str">
        <f t="shared" si="262"/>
        <v>4.4.3.9.0.00.00 - Outras Variações Monetárias e Cambiais</v>
      </c>
      <c r="B2783" s="5" t="s">
        <v>3388</v>
      </c>
      <c r="C2783" s="6">
        <v>12788741987.790001</v>
      </c>
      <c r="E2783" s="1">
        <f>E2787+E2786+E2784+E2785</f>
        <v>1417270959.6900001</v>
      </c>
      <c r="F2783" s="1">
        <f>F2787+F2786+F2784+F2785</f>
        <v>11371471028.1</v>
      </c>
      <c r="H2783" t="b">
        <f t="shared" si="264"/>
        <v>1</v>
      </c>
      <c r="I2783" t="str">
        <f t="shared" si="263"/>
        <v>00</v>
      </c>
    </row>
    <row r="2784" spans="1:9" ht="25.5">
      <c r="A2784" t="str">
        <f t="shared" si="262"/>
        <v>4.4.3.9.1.00.00 - Outras Variações Monetárias e Cambiais - 
 Consolidação</v>
      </c>
      <c r="B2784" s="3" t="s">
        <v>3389</v>
      </c>
      <c r="C2784" s="4">
        <v>11371471028.1</v>
      </c>
      <c r="E2784" s="1">
        <f t="shared" si="265"/>
        <v>0</v>
      </c>
      <c r="F2784" s="1">
        <f t="shared" si="266"/>
        <v>11371471028.1</v>
      </c>
      <c r="H2784" t="b">
        <f t="shared" si="264"/>
        <v>1</v>
      </c>
      <c r="I2784" t="str">
        <f t="shared" si="263"/>
        <v>00</v>
      </c>
    </row>
    <row r="2785" spans="1:9" ht="25.5">
      <c r="A2785" t="str">
        <f t="shared" si="262"/>
        <v>4.4.3.9.3.00.00 - Outras Variações Monetárias e Cambiais - Inter 
 OFSS - União</v>
      </c>
      <c r="B2785" s="5" t="s">
        <v>3390</v>
      </c>
      <c r="C2785" s="6">
        <v>184749167.61000001</v>
      </c>
      <c r="E2785" s="1">
        <f t="shared" si="265"/>
        <v>184749167.61000001</v>
      </c>
      <c r="F2785" s="1">
        <f t="shared" si="266"/>
        <v>0</v>
      </c>
      <c r="H2785" t="b">
        <f t="shared" si="264"/>
        <v>1</v>
      </c>
      <c r="I2785" t="str">
        <f t="shared" si="263"/>
        <v>00</v>
      </c>
    </row>
    <row r="2786" spans="1:9" ht="25.5">
      <c r="A2786" t="str">
        <f t="shared" si="262"/>
        <v>4.4.3.9.4.00.00 - Outras Variações Monetárias e Cambiais - Inter 
 OFSS - Estado</v>
      </c>
      <c r="B2786" s="3" t="s">
        <v>3391</v>
      </c>
      <c r="C2786" s="4">
        <v>10162748.359999999</v>
      </c>
      <c r="E2786" s="1">
        <f t="shared" si="265"/>
        <v>10162748.359999999</v>
      </c>
      <c r="F2786" s="1">
        <f t="shared" si="266"/>
        <v>0</v>
      </c>
      <c r="H2786" t="b">
        <f t="shared" si="264"/>
        <v>1</v>
      </c>
      <c r="I2786" t="str">
        <f t="shared" si="263"/>
        <v>00</v>
      </c>
    </row>
    <row r="2787" spans="1:9" ht="25.5">
      <c r="A2787" t="str">
        <f t="shared" si="262"/>
        <v>4.4.3.9.5.00.00 - Outras Variações Monetárias e Cambiais - Inter 
 OFSS - Município</v>
      </c>
      <c r="B2787" s="5" t="s">
        <v>3392</v>
      </c>
      <c r="C2787" s="6">
        <v>1222359043.72</v>
      </c>
      <c r="E2787" s="1">
        <f t="shared" si="265"/>
        <v>1222359043.72</v>
      </c>
      <c r="F2787" s="1">
        <f t="shared" si="266"/>
        <v>0</v>
      </c>
      <c r="H2787" t="b">
        <f t="shared" si="264"/>
        <v>1</v>
      </c>
      <c r="I2787" t="str">
        <f t="shared" si="263"/>
        <v>00</v>
      </c>
    </row>
    <row r="2788" spans="1:9">
      <c r="A2788" t="str">
        <f t="shared" si="262"/>
        <v>4.4.4.0.0.00.00 - Descontos Financeiros Obtidos</v>
      </c>
      <c r="B2788" s="3" t="s">
        <v>3393</v>
      </c>
      <c r="C2788" s="4">
        <v>64535142.450000003</v>
      </c>
      <c r="E2788" s="1">
        <f>E2789</f>
        <v>0</v>
      </c>
      <c r="F2788" s="1">
        <f>F2789</f>
        <v>64535142.450000003</v>
      </c>
      <c r="H2788" t="b">
        <f t="shared" si="264"/>
        <v>1</v>
      </c>
      <c r="I2788" t="str">
        <f t="shared" si="263"/>
        <v>00</v>
      </c>
    </row>
    <row r="2789" spans="1:9">
      <c r="A2789" t="str">
        <f t="shared" si="262"/>
        <v>4.4.4.0.1.00.00 - Descontos Financeiros Obtidos - Consolidação</v>
      </c>
      <c r="B2789" s="5" t="s">
        <v>3394</v>
      </c>
      <c r="C2789" s="6">
        <v>64535142.450000003</v>
      </c>
      <c r="E2789" s="1">
        <f t="shared" si="265"/>
        <v>0</v>
      </c>
      <c r="F2789" s="1">
        <f t="shared" si="266"/>
        <v>64535142.450000003</v>
      </c>
      <c r="H2789" t="b">
        <f t="shared" si="264"/>
        <v>1</v>
      </c>
      <c r="I2789" t="str">
        <f t="shared" si="263"/>
        <v>00</v>
      </c>
    </row>
    <row r="2790" spans="1:9" ht="25.5">
      <c r="A2790" t="str">
        <f t="shared" si="262"/>
        <v>4.4.5.0.0.00.00 - Remuneração de Depósitos Bancários e Aplicações 
 Financeiras</v>
      </c>
      <c r="B2790" s="3" t="s">
        <v>3395</v>
      </c>
      <c r="C2790" s="4">
        <v>13534324976.59</v>
      </c>
      <c r="E2790" s="1">
        <f>E2793+E2791</f>
        <v>0</v>
      </c>
      <c r="F2790" s="1">
        <f>F2793+F2791</f>
        <v>13534324976.59</v>
      </c>
      <c r="H2790" t="b">
        <f t="shared" si="264"/>
        <v>1</v>
      </c>
      <c r="I2790" t="str">
        <f t="shared" si="263"/>
        <v>00</v>
      </c>
    </row>
    <row r="2791" spans="1:9">
      <c r="A2791" t="str">
        <f t="shared" si="262"/>
        <v>4.4.5.1.0.00.00 - Remuneração de Depósitos Bancários</v>
      </c>
      <c r="B2791" s="5" t="s">
        <v>3396</v>
      </c>
      <c r="C2791" s="6">
        <v>5039117821.9499998</v>
      </c>
      <c r="E2791" s="1">
        <f>E2792</f>
        <v>0</v>
      </c>
      <c r="F2791" s="1">
        <f>F2792</f>
        <v>5039117821.9499998</v>
      </c>
      <c r="H2791" t="b">
        <f t="shared" si="264"/>
        <v>1</v>
      </c>
      <c r="I2791" t="str">
        <f t="shared" si="263"/>
        <v>00</v>
      </c>
    </row>
    <row r="2792" spans="1:9">
      <c r="A2792" t="str">
        <f t="shared" si="262"/>
        <v>4.4.5.1.1.00.00 - Remuneração de Depósitos Bancários - Consolidação</v>
      </c>
      <c r="B2792" s="3" t="s">
        <v>3397</v>
      </c>
      <c r="C2792" s="4">
        <v>5039117821.9499998</v>
      </c>
      <c r="E2792" s="1">
        <f t="shared" si="265"/>
        <v>0</v>
      </c>
      <c r="F2792" s="1">
        <f t="shared" si="266"/>
        <v>5039117821.9499998</v>
      </c>
      <c r="H2792" t="b">
        <f t="shared" si="264"/>
        <v>1</v>
      </c>
      <c r="I2792" t="str">
        <f t="shared" si="263"/>
        <v>00</v>
      </c>
    </row>
    <row r="2793" spans="1:9">
      <c r="A2793" t="str">
        <f t="shared" si="262"/>
        <v>4.4.5.2.0.00.00 - Remuneração de Aplicações Financeiras</v>
      </c>
      <c r="B2793" s="5" t="s">
        <v>3398</v>
      </c>
      <c r="C2793" s="6">
        <v>8495207154.6400003</v>
      </c>
      <c r="E2793" s="1">
        <f>E2794</f>
        <v>0</v>
      </c>
      <c r="F2793" s="1">
        <f>F2794</f>
        <v>8495207154.6400003</v>
      </c>
      <c r="H2793" t="b">
        <f t="shared" si="264"/>
        <v>1</v>
      </c>
      <c r="I2793" t="str">
        <f t="shared" si="263"/>
        <v>00</v>
      </c>
    </row>
    <row r="2794" spans="1:9" ht="25.5">
      <c r="A2794" t="str">
        <f t="shared" si="262"/>
        <v>4.4.5.2.1.00.00 - Remuneração de Aplicações Financeiras - 
 Consolidação</v>
      </c>
      <c r="B2794" s="3" t="s">
        <v>3399</v>
      </c>
      <c r="C2794" s="4">
        <v>8495207154.6400003</v>
      </c>
      <c r="E2794" s="1">
        <f t="shared" si="265"/>
        <v>0</v>
      </c>
      <c r="F2794" s="1">
        <f t="shared" si="266"/>
        <v>8495207154.6400003</v>
      </c>
      <c r="H2794" t="b">
        <f t="shared" si="264"/>
        <v>1</v>
      </c>
      <c r="I2794" t="str">
        <f t="shared" si="263"/>
        <v>00</v>
      </c>
    </row>
    <row r="2795" spans="1:9">
      <c r="A2795" t="str">
        <f t="shared" si="262"/>
        <v>4.4.8.0.0.00.00 - Aportes do Banco Central</v>
      </c>
      <c r="B2795" s="5" t="s">
        <v>3400</v>
      </c>
      <c r="C2795" s="6">
        <v>4426275.92</v>
      </c>
      <c r="E2795" s="1">
        <f t="shared" ref="E2795:F2796" si="267">E2796</f>
        <v>0</v>
      </c>
      <c r="F2795" s="1">
        <f t="shared" si="267"/>
        <v>4426275.92</v>
      </c>
      <c r="H2795" t="b">
        <f t="shared" si="264"/>
        <v>1</v>
      </c>
      <c r="I2795" t="str">
        <f t="shared" si="263"/>
        <v>00</v>
      </c>
    </row>
    <row r="2796" spans="1:9">
      <c r="A2796" t="str">
        <f t="shared" si="262"/>
        <v>4.4.8.1.0.00.00 - Resultado Positivo do Banco Central</v>
      </c>
      <c r="B2796" s="3" t="s">
        <v>3401</v>
      </c>
      <c r="C2796" s="4">
        <v>4426275.92</v>
      </c>
      <c r="E2796" s="1">
        <f t="shared" si="267"/>
        <v>0</v>
      </c>
      <c r="F2796" s="1">
        <f t="shared" si="267"/>
        <v>4426275.92</v>
      </c>
      <c r="H2796" t="b">
        <f t="shared" si="264"/>
        <v>1</v>
      </c>
      <c r="I2796" t="str">
        <f t="shared" si="263"/>
        <v>00</v>
      </c>
    </row>
    <row r="2797" spans="1:9">
      <c r="A2797" t="str">
        <f t="shared" si="262"/>
        <v>4.4.8.1.1.00.00 - Resultado Positivo do Banco Central - Consolidação</v>
      </c>
      <c r="B2797" s="5" t="s">
        <v>3402</v>
      </c>
      <c r="C2797" s="6">
        <v>4426275.92</v>
      </c>
      <c r="E2797" s="1">
        <f t="shared" si="265"/>
        <v>0</v>
      </c>
      <c r="F2797" s="1">
        <f t="shared" si="266"/>
        <v>4426275.92</v>
      </c>
      <c r="H2797" t="b">
        <f t="shared" si="264"/>
        <v>1</v>
      </c>
      <c r="I2797" t="str">
        <f t="shared" si="263"/>
        <v>00</v>
      </c>
    </row>
    <row r="2798" spans="1:9" ht="25.5">
      <c r="A2798" t="str">
        <f t="shared" si="262"/>
        <v>4.4.9.0.0.00.00 - Outras Variações Patrimoniais Aumentativas – 
 Financeiras</v>
      </c>
      <c r="B2798" s="3" t="s">
        <v>3403</v>
      </c>
      <c r="C2798" s="4">
        <v>8851742692.5900002</v>
      </c>
      <c r="E2798" s="1">
        <f>E2799</f>
        <v>0</v>
      </c>
      <c r="F2798" s="1">
        <f>F2799</f>
        <v>8851742692.5900002</v>
      </c>
      <c r="H2798" t="b">
        <f t="shared" si="264"/>
        <v>1</v>
      </c>
      <c r="I2798" t="str">
        <f t="shared" si="263"/>
        <v>00</v>
      </c>
    </row>
    <row r="2799" spans="1:9" ht="25.5">
      <c r="A2799" t="str">
        <f t="shared" si="262"/>
        <v>4.4.9.0.1.00.00 - Outras Variações Patrimoniais Aumentativas – 
 Financeiras - Consolidação</v>
      </c>
      <c r="B2799" s="5" t="s">
        <v>3404</v>
      </c>
      <c r="C2799" s="6">
        <v>8851742692.5900002</v>
      </c>
      <c r="E2799" s="1">
        <f t="shared" si="265"/>
        <v>0</v>
      </c>
      <c r="F2799" s="1">
        <f t="shared" si="266"/>
        <v>8851742692.5900002</v>
      </c>
      <c r="H2799" t="b">
        <f t="shared" si="264"/>
        <v>1</v>
      </c>
      <c r="I2799" t="str">
        <f t="shared" si="263"/>
        <v>00</v>
      </c>
    </row>
    <row r="2800" spans="1:9">
      <c r="A2800" t="str">
        <f t="shared" si="262"/>
        <v>4.5.0.0.0.00.00 - Transferências e Delegações Recebidas</v>
      </c>
      <c r="B2800" s="3" t="s">
        <v>3405</v>
      </c>
      <c r="C2800" s="4">
        <v>473237453887.97998</v>
      </c>
      <c r="E2800" s="1">
        <f>E2841+E2830+E2835+E2848+E2812+E2801+E2839+E2837+E2850</f>
        <v>402520316110.94995</v>
      </c>
      <c r="F2800" s="1">
        <f>F2841+F2830+F2835+F2848+F2812+F2801+F2839+F2837+F2850</f>
        <v>70717137777.029999</v>
      </c>
      <c r="H2800" t="b">
        <f t="shared" si="264"/>
        <v>1</v>
      </c>
      <c r="I2800" t="str">
        <f t="shared" si="263"/>
        <v>00</v>
      </c>
    </row>
    <row r="2801" spans="1:9">
      <c r="A2801" t="str">
        <f t="shared" si="262"/>
        <v>4.5.1.0.0.00.00 - Transferências Intragovernamentais</v>
      </c>
      <c r="B2801" s="5" t="s">
        <v>3406</v>
      </c>
      <c r="C2801" s="6">
        <v>122222150828.72</v>
      </c>
      <c r="E2801" s="1">
        <f>E2804+E2806+E2808+E2802+E2810</f>
        <v>122222150828.72</v>
      </c>
      <c r="F2801" s="1">
        <f>F2804+F2806+F2808+F2802+F2810</f>
        <v>0</v>
      </c>
      <c r="H2801" t="b">
        <f t="shared" si="264"/>
        <v>1</v>
      </c>
      <c r="I2801" t="str">
        <f t="shared" si="263"/>
        <v>00</v>
      </c>
    </row>
    <row r="2802" spans="1:9" ht="25.5">
      <c r="A2802" t="str">
        <f t="shared" si="262"/>
        <v>4.5.1.1.0.00.00 - Transferências Recebidas para a Execução 
 Orçamentária</v>
      </c>
      <c r="B2802" s="3" t="s">
        <v>3407</v>
      </c>
      <c r="C2802" s="4">
        <v>96952935628.410004</v>
      </c>
      <c r="E2802" s="1">
        <f>E2803</f>
        <v>96952935628.410004</v>
      </c>
      <c r="F2802" s="1">
        <f>F2803</f>
        <v>0</v>
      </c>
      <c r="H2802" t="b">
        <f t="shared" si="264"/>
        <v>1</v>
      </c>
      <c r="I2802" t="str">
        <f t="shared" si="263"/>
        <v>00</v>
      </c>
    </row>
    <row r="2803" spans="1:9" ht="25.5">
      <c r="A2803" t="str">
        <f t="shared" si="262"/>
        <v>4.5.1.1.2.00.00 - Transferências Recebidas para a Execução 
 Orçamentária - Intra OFSS</v>
      </c>
      <c r="B2803" s="5" t="s">
        <v>3408</v>
      </c>
      <c r="C2803" s="6">
        <v>96952935628.410004</v>
      </c>
      <c r="E2803" s="1">
        <f t="shared" si="265"/>
        <v>96952935628.410004</v>
      </c>
      <c r="F2803" s="1">
        <f t="shared" si="266"/>
        <v>0</v>
      </c>
      <c r="H2803" t="b">
        <f t="shared" si="264"/>
        <v>1</v>
      </c>
      <c r="I2803" t="str">
        <f t="shared" si="263"/>
        <v>00</v>
      </c>
    </row>
    <row r="2804" spans="1:9" ht="25.5">
      <c r="A2804" t="str">
        <f t="shared" si="262"/>
        <v>4.5.1.2.0.00.00 - Transferências Recebidas Independentes de Execução 
 Orçamentária</v>
      </c>
      <c r="B2804" s="3" t="s">
        <v>3409</v>
      </c>
      <c r="C2804" s="4">
        <v>15450053940.83</v>
      </c>
      <c r="E2804" s="1">
        <f>E2805</f>
        <v>15450053940.83</v>
      </c>
      <c r="F2804" s="1">
        <f>F2805</f>
        <v>0</v>
      </c>
      <c r="H2804" t="b">
        <f t="shared" si="264"/>
        <v>1</v>
      </c>
      <c r="I2804" t="str">
        <f t="shared" si="263"/>
        <v>00</v>
      </c>
    </row>
    <row r="2805" spans="1:9" ht="38.25">
      <c r="A2805" t="str">
        <f t="shared" si="262"/>
        <v>4.5.1.2.2.00.00 - Transferências Recebidas Independentes de Execução 
 Orçamentária - Intra OFSS</v>
      </c>
      <c r="B2805" s="5" t="s">
        <v>3410</v>
      </c>
      <c r="C2805" s="6">
        <v>15450053940.83</v>
      </c>
      <c r="E2805" s="1">
        <f t="shared" si="265"/>
        <v>15450053940.83</v>
      </c>
      <c r="F2805" s="1">
        <f t="shared" si="266"/>
        <v>0</v>
      </c>
      <c r="H2805" t="b">
        <f t="shared" si="264"/>
        <v>1</v>
      </c>
      <c r="I2805" t="str">
        <f t="shared" si="263"/>
        <v>00</v>
      </c>
    </row>
    <row r="2806" spans="1:9" ht="25.5">
      <c r="A2806" t="str">
        <f t="shared" si="262"/>
        <v>4.5.1.3.0.00.00 - Transferencias Recebidas para Aportes de Recursos 
 para o RPPS</v>
      </c>
      <c r="B2806" s="3" t="s">
        <v>3411</v>
      </c>
      <c r="C2806" s="4">
        <v>8786660120.25</v>
      </c>
      <c r="E2806" s="1">
        <f>E2807</f>
        <v>8786660120.25</v>
      </c>
      <c r="F2806" s="1">
        <f>F2807</f>
        <v>0</v>
      </c>
      <c r="H2806" t="b">
        <f t="shared" si="264"/>
        <v>1</v>
      </c>
      <c r="I2806" t="str">
        <f t="shared" si="263"/>
        <v>00</v>
      </c>
    </row>
    <row r="2807" spans="1:9" ht="25.5">
      <c r="A2807" t="str">
        <f t="shared" si="262"/>
        <v>4.5.1.3.2.00.00 - Transferencias Recebidas para Aportes de Recursos 
 para o RPPS – Intra OFSS</v>
      </c>
      <c r="B2807" s="5" t="s">
        <v>3412</v>
      </c>
      <c r="C2807" s="6">
        <v>8786660120.25</v>
      </c>
      <c r="E2807" s="1">
        <f t="shared" si="265"/>
        <v>8786660120.25</v>
      </c>
      <c r="F2807" s="1">
        <f t="shared" si="266"/>
        <v>0</v>
      </c>
      <c r="H2807" t="b">
        <f t="shared" si="264"/>
        <v>1</v>
      </c>
      <c r="I2807" t="str">
        <f t="shared" si="263"/>
        <v>00</v>
      </c>
    </row>
    <row r="2808" spans="1:9" ht="25.5">
      <c r="A2808" t="str">
        <f t="shared" si="262"/>
        <v>4.5.1.4.0.00.00 - Transferências Recebidas para Aportes de Recursos 
 para o RGPS</v>
      </c>
      <c r="B2808" s="3" t="s">
        <v>3413</v>
      </c>
      <c r="C2808" s="4">
        <v>1013896452.29</v>
      </c>
      <c r="E2808" s="1">
        <f>E2809</f>
        <v>1013896452.29</v>
      </c>
      <c r="F2808" s="1">
        <f>F2809</f>
        <v>0</v>
      </c>
      <c r="H2808" t="b">
        <f t="shared" si="264"/>
        <v>1</v>
      </c>
      <c r="I2808" t="str">
        <f t="shared" si="263"/>
        <v>00</v>
      </c>
    </row>
    <row r="2809" spans="1:9" ht="25.5">
      <c r="A2809" t="str">
        <f t="shared" ref="A2809:A2872" si="268">TRIM(B2809)</f>
        <v>4.5.1.4.2.00.00 - Transferências Recebidas para Aportes de Recursos 
 para o RGPS – Intra OFSS</v>
      </c>
      <c r="B2809" s="5" t="s">
        <v>3414</v>
      </c>
      <c r="C2809" s="6">
        <v>1013896452.29</v>
      </c>
      <c r="E2809" s="1">
        <f t="shared" si="265"/>
        <v>1013896452.29</v>
      </c>
      <c r="F2809" s="1">
        <f t="shared" si="266"/>
        <v>0</v>
      </c>
      <c r="H2809" t="b">
        <f t="shared" si="264"/>
        <v>1</v>
      </c>
      <c r="I2809" t="str">
        <f t="shared" si="263"/>
        <v>00</v>
      </c>
    </row>
    <row r="2810" spans="1:9" ht="25.5">
      <c r="A2810" t="str">
        <f t="shared" si="268"/>
        <v>4.5.1.5.0.00.00 - Transferências Recebidas para Aportes de Recursos 
 para o Sistema de Pagamento de Pensões Militares</v>
      </c>
      <c r="B2810" s="40" t="s">
        <v>3415</v>
      </c>
      <c r="C2810" s="4">
        <v>18604686.940000001</v>
      </c>
      <c r="E2810" s="1">
        <f>E2811</f>
        <v>18604686.940000001</v>
      </c>
      <c r="F2810" s="1">
        <f>F2811</f>
        <v>0</v>
      </c>
      <c r="H2810" t="b">
        <f t="shared" si="264"/>
        <v>1</v>
      </c>
      <c r="I2810" t="str">
        <f t="shared" si="263"/>
        <v>00</v>
      </c>
    </row>
    <row r="2811" spans="1:9" ht="25.5">
      <c r="A2811" t="str">
        <f t="shared" si="268"/>
        <v>4.5.1.5.2.00.00 - Transferências Recebidas para Aportes de Recursos 
para o Sistema de Pagamento de Pensões Militares - Intra OFSS</v>
      </c>
      <c r="B2811" s="39" t="s">
        <v>3416</v>
      </c>
      <c r="C2811" s="6">
        <v>18604686.940000001</v>
      </c>
      <c r="E2811" s="1">
        <f t="shared" ref="E2811" si="269">SUMIF(A2811:B2811,"*intra*",C2811:D2811)+SUMIF(A2811:B2811,"*inter*",C2811:D2811)</f>
        <v>18604686.940000001</v>
      </c>
      <c r="F2811" s="1">
        <f t="shared" ref="F2811" si="270">SUMIF(A2811:B2811,"*consolidação*",C2811:D2811)</f>
        <v>0</v>
      </c>
      <c r="H2811" t="b">
        <f t="shared" si="264"/>
        <v>1</v>
      </c>
      <c r="I2811" t="str">
        <f t="shared" si="263"/>
        <v>00</v>
      </c>
    </row>
    <row r="2812" spans="1:9">
      <c r="A2812" t="str">
        <f t="shared" si="268"/>
        <v>4.5.2.0.0.00.00 - Transferências Inter Governamentais</v>
      </c>
      <c r="B2812" s="3" t="s">
        <v>3417</v>
      </c>
      <c r="C2812" s="4">
        <v>321227098934.89001</v>
      </c>
      <c r="E2812" s="1">
        <f>E2820+E2817+E2825+E2813</f>
        <v>279999987244.25</v>
      </c>
      <c r="F2812" s="1">
        <f>F2820+F2817+F2825+F2813</f>
        <v>41227111690.639999</v>
      </c>
      <c r="H2812" t="b">
        <f t="shared" si="264"/>
        <v>1</v>
      </c>
      <c r="I2812" t="str">
        <f t="shared" si="263"/>
        <v>00</v>
      </c>
    </row>
    <row r="2813" spans="1:9">
      <c r="A2813" t="str">
        <f t="shared" si="268"/>
        <v>4.5.2.1.0.00.00 - Transferências Constitucionais e Legais de Receitas</v>
      </c>
      <c r="B2813" s="5" t="s">
        <v>3418</v>
      </c>
      <c r="C2813" s="6">
        <v>255140738884.03</v>
      </c>
      <c r="E2813" s="1">
        <f>E2815+E2814+E2816</f>
        <v>221229882987.14999</v>
      </c>
      <c r="F2813" s="1">
        <f>F2815+F2814+F2816</f>
        <v>33910855896.880001</v>
      </c>
      <c r="H2813" t="b">
        <f t="shared" si="264"/>
        <v>1</v>
      </c>
      <c r="I2813" t="str">
        <f t="shared" si="263"/>
        <v>00</v>
      </c>
    </row>
    <row r="2814" spans="1:9" ht="25.5">
      <c r="A2814" t="str">
        <f t="shared" si="268"/>
        <v>4.5.2.1.1.00.00 - Transferências Constitucionais e Legais de 
 Receitas- Consolidação</v>
      </c>
      <c r="B2814" s="3" t="s">
        <v>3419</v>
      </c>
      <c r="C2814" s="4">
        <v>33910855896.880001</v>
      </c>
      <c r="E2814" s="1">
        <f t="shared" si="265"/>
        <v>0</v>
      </c>
      <c r="F2814" s="1">
        <f t="shared" si="266"/>
        <v>33910855896.880001</v>
      </c>
      <c r="H2814" t="b">
        <f t="shared" si="264"/>
        <v>1</v>
      </c>
      <c r="I2814" t="str">
        <f t="shared" si="263"/>
        <v>00</v>
      </c>
    </row>
    <row r="2815" spans="1:9" ht="25.5">
      <c r="A2815" t="str">
        <f t="shared" si="268"/>
        <v>4.5.2.1.3.00.00 - Transferências Constitucionais e Legais de 
 Receitas - Inter OFSS – União</v>
      </c>
      <c r="B2815" s="5" t="s">
        <v>3420</v>
      </c>
      <c r="C2815" s="6">
        <v>120156054926.47</v>
      </c>
      <c r="E2815" s="1">
        <f t="shared" si="265"/>
        <v>120156054926.47</v>
      </c>
      <c r="F2815" s="1">
        <f t="shared" si="266"/>
        <v>0</v>
      </c>
      <c r="H2815" t="b">
        <f t="shared" si="264"/>
        <v>1</v>
      </c>
      <c r="I2815" t="str">
        <f t="shared" si="263"/>
        <v>00</v>
      </c>
    </row>
    <row r="2816" spans="1:9" ht="25.5">
      <c r="A2816" t="str">
        <f t="shared" si="268"/>
        <v>4.5.2.1.4.00.00 - Transferências Constitucionais e Legais de 
 Receitas - Inter OFSS - Estado</v>
      </c>
      <c r="B2816" s="3" t="s">
        <v>3421</v>
      </c>
      <c r="C2816" s="4">
        <v>101073828060.67999</v>
      </c>
      <c r="E2816" s="1">
        <f t="shared" si="265"/>
        <v>101073828060.67999</v>
      </c>
      <c r="F2816" s="1">
        <f t="shared" si="266"/>
        <v>0</v>
      </c>
      <c r="H2816" t="b">
        <f t="shared" si="264"/>
        <v>1</v>
      </c>
      <c r="I2816" t="str">
        <f t="shared" ref="I2816:I2879" si="271">MID(A2816,11,2)</f>
        <v>00</v>
      </c>
    </row>
    <row r="2817" spans="1:9">
      <c r="A2817" t="str">
        <f t="shared" si="268"/>
        <v>4.5.2.2.0.00.00 - Transferências do FUNDEB</v>
      </c>
      <c r="B2817" s="5" t="s">
        <v>3422</v>
      </c>
      <c r="C2817" s="6">
        <v>46878648450.82</v>
      </c>
      <c r="E2817" s="1">
        <f>E2818+E2819</f>
        <v>46878648450.82</v>
      </c>
      <c r="F2817" s="1">
        <f>F2818+F2819</f>
        <v>0</v>
      </c>
      <c r="H2817" t="b">
        <f t="shared" ref="H2817:H2880" si="272">IF(I2817="00",C2817=E2817+F2817,TRUE)</f>
        <v>1</v>
      </c>
      <c r="I2817" t="str">
        <f t="shared" si="271"/>
        <v>00</v>
      </c>
    </row>
    <row r="2818" spans="1:9">
      <c r="A2818" t="str">
        <f t="shared" si="268"/>
        <v>4.5.2.2.3.00.00 - Transferências do FUNDEB - Inter OFSS - União</v>
      </c>
      <c r="B2818" s="3" t="s">
        <v>3423</v>
      </c>
      <c r="C2818" s="4">
        <v>19738367860.380001</v>
      </c>
      <c r="E2818" s="1">
        <f t="shared" ref="E2818:E2879" si="273">SUMIF(A2818:B2818,"*intra*",C2818:D2818)+SUMIF(A2818:B2818,"*inter*",C2818:D2818)</f>
        <v>19738367860.380001</v>
      </c>
      <c r="F2818" s="1">
        <f t="shared" ref="F2818:F2879" si="274">SUMIF(A2818:B2818,"*consolidação*",C2818:D2818)</f>
        <v>0</v>
      </c>
      <c r="H2818" t="b">
        <f t="shared" si="272"/>
        <v>1</v>
      </c>
      <c r="I2818" t="str">
        <f t="shared" si="271"/>
        <v>00</v>
      </c>
    </row>
    <row r="2819" spans="1:9">
      <c r="A2819" t="str">
        <f t="shared" si="268"/>
        <v>4.5.2.2.4.00.00 - Transferências do FUNDEB - Inter OFSS - Estado</v>
      </c>
      <c r="B2819" s="5" t="s">
        <v>3424</v>
      </c>
      <c r="C2819" s="6">
        <v>27140280590.439999</v>
      </c>
      <c r="E2819" s="1">
        <f t="shared" si="273"/>
        <v>27140280590.439999</v>
      </c>
      <c r="F2819" s="1">
        <f t="shared" si="274"/>
        <v>0</v>
      </c>
      <c r="H2819" t="b">
        <f t="shared" si="272"/>
        <v>1</v>
      </c>
      <c r="I2819" t="str">
        <f t="shared" si="271"/>
        <v>00</v>
      </c>
    </row>
    <row r="2820" spans="1:9">
      <c r="A2820" t="str">
        <f t="shared" si="268"/>
        <v>4.5.2.3.0.00.00 - Transferências Voluntárias</v>
      </c>
      <c r="B2820" s="3" t="s">
        <v>3425</v>
      </c>
      <c r="C2820" s="4">
        <v>8522282627.6400003</v>
      </c>
      <c r="E2820" s="1">
        <f>E2824+E2821+E2822+E2823</f>
        <v>8153770908.1700001</v>
      </c>
      <c r="F2820" s="1">
        <f>F2824+F2821+F2822+F2823</f>
        <v>368511719.47000003</v>
      </c>
      <c r="H2820" t="b">
        <f t="shared" si="272"/>
        <v>1</v>
      </c>
      <c r="I2820" t="str">
        <f t="shared" si="271"/>
        <v>00</v>
      </c>
    </row>
    <row r="2821" spans="1:9">
      <c r="A2821" t="str">
        <f t="shared" si="268"/>
        <v>4.5.2.3.1.00.00 - Transferências Voluntárias - Consolidação</v>
      </c>
      <c r="B2821" s="5" t="s">
        <v>3426</v>
      </c>
      <c r="C2821" s="6">
        <v>368511719.47000003</v>
      </c>
      <c r="E2821" s="1">
        <f t="shared" si="273"/>
        <v>0</v>
      </c>
      <c r="F2821" s="1">
        <f t="shared" si="274"/>
        <v>368511719.47000003</v>
      </c>
      <c r="H2821" t="b">
        <f t="shared" si="272"/>
        <v>1</v>
      </c>
      <c r="I2821" t="str">
        <f t="shared" si="271"/>
        <v>00</v>
      </c>
    </row>
    <row r="2822" spans="1:9">
      <c r="A2822" t="str">
        <f t="shared" si="268"/>
        <v>4.5.2.3.3.00.00 - Transferências Voluntárias – Inter OFSS - União</v>
      </c>
      <c r="B2822" s="3" t="s">
        <v>3427</v>
      </c>
      <c r="C2822" s="4">
        <v>5225781457.6000004</v>
      </c>
      <c r="E2822" s="1">
        <f t="shared" si="273"/>
        <v>5225781457.6000004</v>
      </c>
      <c r="F2822" s="1">
        <f t="shared" si="274"/>
        <v>0</v>
      </c>
      <c r="H2822" t="b">
        <f t="shared" si="272"/>
        <v>1</v>
      </c>
      <c r="I2822" t="str">
        <f t="shared" si="271"/>
        <v>00</v>
      </c>
    </row>
    <row r="2823" spans="1:9">
      <c r="A2823" t="str">
        <f t="shared" si="268"/>
        <v>4.5.2.3.4.00.00 - Transferências Voluntárias – Inter OFSS - Estado</v>
      </c>
      <c r="B2823" s="5" t="s">
        <v>3428</v>
      </c>
      <c r="C2823" s="6">
        <v>2691874050.8299999</v>
      </c>
      <c r="E2823" s="1">
        <f t="shared" si="273"/>
        <v>2691874050.8299999</v>
      </c>
      <c r="F2823" s="1">
        <f t="shared" si="274"/>
        <v>0</v>
      </c>
      <c r="H2823" t="b">
        <f t="shared" si="272"/>
        <v>1</v>
      </c>
      <c r="I2823" t="str">
        <f t="shared" si="271"/>
        <v>00</v>
      </c>
    </row>
    <row r="2824" spans="1:9" ht="25.5">
      <c r="A2824" t="str">
        <f t="shared" si="268"/>
        <v>4.5.2.3.5.00.00 - Transferências Voluntárias - Inter OFSS - 
 Município</v>
      </c>
      <c r="B2824" s="3" t="s">
        <v>3429</v>
      </c>
      <c r="C2824" s="4">
        <v>236115399.74000001</v>
      </c>
      <c r="E2824" s="1">
        <f t="shared" si="273"/>
        <v>236115399.74000001</v>
      </c>
      <c r="F2824" s="1">
        <f t="shared" si="274"/>
        <v>0</v>
      </c>
      <c r="H2824" t="b">
        <f t="shared" si="272"/>
        <v>1</v>
      </c>
      <c r="I2824" t="str">
        <f t="shared" si="271"/>
        <v>00</v>
      </c>
    </row>
    <row r="2825" spans="1:9">
      <c r="A2825" t="str">
        <f t="shared" si="268"/>
        <v>4.5.2.4.0.00.00 - Outras Transferências</v>
      </c>
      <c r="B2825" s="5" t="s">
        <v>3430</v>
      </c>
      <c r="C2825" s="6">
        <v>10685428972.4</v>
      </c>
      <c r="E2825" s="1">
        <f>E2829+E2828+E2826+E2827</f>
        <v>3737684898.1100001</v>
      </c>
      <c r="F2825" s="1">
        <f>F2829+F2828+F2826+F2827</f>
        <v>6947744074.29</v>
      </c>
      <c r="H2825" t="b">
        <f t="shared" si="272"/>
        <v>1</v>
      </c>
      <c r="I2825" t="str">
        <f t="shared" si="271"/>
        <v>00</v>
      </c>
    </row>
    <row r="2826" spans="1:9">
      <c r="A2826" t="str">
        <f t="shared" si="268"/>
        <v>4.5.2.4.1.00.00 - Outras Transferências - Consolidação</v>
      </c>
      <c r="B2826" s="3" t="s">
        <v>3431</v>
      </c>
      <c r="C2826" s="4">
        <v>6947744074.29</v>
      </c>
      <c r="E2826" s="1">
        <f t="shared" si="273"/>
        <v>0</v>
      </c>
      <c r="F2826" s="1">
        <f t="shared" si="274"/>
        <v>6947744074.29</v>
      </c>
      <c r="H2826" t="b">
        <f t="shared" si="272"/>
        <v>1</v>
      </c>
      <c r="I2826" t="str">
        <f t="shared" si="271"/>
        <v>00</v>
      </c>
    </row>
    <row r="2827" spans="1:9">
      <c r="A2827" t="str">
        <f t="shared" si="268"/>
        <v>4.5.2.4.3.00.00 - Outras Transferências – Inter OFSS - União</v>
      </c>
      <c r="B2827" s="5" t="s">
        <v>3432</v>
      </c>
      <c r="C2827" s="6">
        <v>2383352032.71</v>
      </c>
      <c r="E2827" s="1">
        <f t="shared" si="273"/>
        <v>2383352032.71</v>
      </c>
      <c r="F2827" s="1">
        <f t="shared" si="274"/>
        <v>0</v>
      </c>
      <c r="H2827" t="b">
        <f t="shared" si="272"/>
        <v>1</v>
      </c>
      <c r="I2827" t="str">
        <f t="shared" si="271"/>
        <v>00</v>
      </c>
    </row>
    <row r="2828" spans="1:9">
      <c r="A2828" t="str">
        <f t="shared" si="268"/>
        <v>4.5.2.4.4.00.00 - Outras Transferências – Inter OFSS - Estado</v>
      </c>
      <c r="B2828" s="3" t="s">
        <v>3433</v>
      </c>
      <c r="C2828" s="4">
        <v>993643349.65999997</v>
      </c>
      <c r="E2828" s="1">
        <f t="shared" si="273"/>
        <v>993643349.65999997</v>
      </c>
      <c r="F2828" s="1">
        <f t="shared" si="274"/>
        <v>0</v>
      </c>
      <c r="H2828" t="b">
        <f t="shared" si="272"/>
        <v>1</v>
      </c>
      <c r="I2828" t="str">
        <f t="shared" si="271"/>
        <v>00</v>
      </c>
    </row>
    <row r="2829" spans="1:9">
      <c r="A2829" t="str">
        <f t="shared" si="268"/>
        <v>4.5.2.4.5.00.00 - Outras Transferências – Inter OFSS - Município</v>
      </c>
      <c r="B2829" s="5" t="s">
        <v>3434</v>
      </c>
      <c r="C2829" s="6">
        <v>360689515.74000001</v>
      </c>
      <c r="E2829" s="1">
        <f t="shared" si="273"/>
        <v>360689515.74000001</v>
      </c>
      <c r="F2829" s="1">
        <f t="shared" si="274"/>
        <v>0</v>
      </c>
      <c r="H2829" t="b">
        <f t="shared" si="272"/>
        <v>1</v>
      </c>
      <c r="I2829" t="str">
        <f t="shared" si="271"/>
        <v>00</v>
      </c>
    </row>
    <row r="2830" spans="1:9">
      <c r="A2830" t="str">
        <f t="shared" si="268"/>
        <v>4.5.3.0.0.00.00 - Transferências das Instituições Privadas</v>
      </c>
      <c r="B2830" s="3" t="s">
        <v>3435</v>
      </c>
      <c r="C2830" s="4">
        <v>618289188.55999994</v>
      </c>
      <c r="E2830" s="1">
        <f>E2831+E2833</f>
        <v>0</v>
      </c>
      <c r="F2830" s="1">
        <f>F2831+F2833</f>
        <v>618289188.55999994</v>
      </c>
      <c r="H2830" t="b">
        <f t="shared" si="272"/>
        <v>1</v>
      </c>
      <c r="I2830" t="str">
        <f t="shared" si="271"/>
        <v>00</v>
      </c>
    </row>
    <row r="2831" spans="1:9" ht="25.5">
      <c r="A2831" t="str">
        <f t="shared" si="268"/>
        <v>4.5.3.1.0.00.00 - Transferências das Instituições Privadas sem Fins 
 Lucrativos</v>
      </c>
      <c r="B2831" s="5" t="s">
        <v>3436</v>
      </c>
      <c r="C2831" s="6">
        <v>282493340.47000003</v>
      </c>
      <c r="E2831" s="1">
        <f>E2832</f>
        <v>0</v>
      </c>
      <c r="F2831" s="1">
        <f>F2832</f>
        <v>282493340.47000003</v>
      </c>
      <c r="H2831" t="b">
        <f t="shared" si="272"/>
        <v>1</v>
      </c>
      <c r="I2831" t="str">
        <f t="shared" si="271"/>
        <v>00</v>
      </c>
    </row>
    <row r="2832" spans="1:9" ht="25.5">
      <c r="A2832" t="str">
        <f t="shared" si="268"/>
        <v>4.5.3.1.1.00.00 - Transferências das Instituições Privadas sem Fins 
 Lucrativos - Consolidação</v>
      </c>
      <c r="B2832" s="3" t="s">
        <v>3437</v>
      </c>
      <c r="C2832" s="4">
        <v>282493340.47000003</v>
      </c>
      <c r="E2832" s="1">
        <f t="shared" si="273"/>
        <v>0</v>
      </c>
      <c r="F2832" s="1">
        <f t="shared" si="274"/>
        <v>282493340.47000003</v>
      </c>
      <c r="H2832" t="b">
        <f t="shared" si="272"/>
        <v>1</v>
      </c>
      <c r="I2832" t="str">
        <f t="shared" si="271"/>
        <v>00</v>
      </c>
    </row>
    <row r="2833" spans="1:9" ht="25.5">
      <c r="A2833" t="str">
        <f t="shared" si="268"/>
        <v>4.5.3.2.0.00.00 - Transferências das Instituições Privadas com Fins 
 Lucrativos</v>
      </c>
      <c r="B2833" s="5" t="s">
        <v>3438</v>
      </c>
      <c r="C2833" s="6">
        <v>335795848.08999997</v>
      </c>
      <c r="E2833" s="1">
        <f>E2834</f>
        <v>0</v>
      </c>
      <c r="F2833" s="1">
        <f>F2834</f>
        <v>335795848.08999997</v>
      </c>
      <c r="H2833" t="b">
        <f t="shared" si="272"/>
        <v>1</v>
      </c>
      <c r="I2833" t="str">
        <f t="shared" si="271"/>
        <v>00</v>
      </c>
    </row>
    <row r="2834" spans="1:9" ht="25.5">
      <c r="A2834" t="str">
        <f t="shared" si="268"/>
        <v>4.5.3.2.1.00.00 - Transferências das Instituições Privadas com Fins 
 Lucrativos - Consolidação</v>
      </c>
      <c r="B2834" s="3" t="s">
        <v>3439</v>
      </c>
      <c r="C2834" s="4">
        <v>335795848.08999997</v>
      </c>
      <c r="E2834" s="1">
        <f t="shared" si="273"/>
        <v>0</v>
      </c>
      <c r="F2834" s="1">
        <f t="shared" si="274"/>
        <v>335795848.08999997</v>
      </c>
      <c r="H2834" t="b">
        <f t="shared" si="272"/>
        <v>1</v>
      </c>
      <c r="I2834" t="str">
        <f t="shared" si="271"/>
        <v>00</v>
      </c>
    </row>
    <row r="2835" spans="1:9">
      <c r="A2835" t="str">
        <f t="shared" si="268"/>
        <v>4.5.4.0.0.00.00 - Transferências das Instituições Multigovernamentais</v>
      </c>
      <c r="B2835" s="5" t="s">
        <v>3440</v>
      </c>
      <c r="C2835" s="6">
        <v>20812674012.860001</v>
      </c>
      <c r="E2835" s="1">
        <f>E2836</f>
        <v>0</v>
      </c>
      <c r="F2835" s="1">
        <f>F2836</f>
        <v>20812674012.860001</v>
      </c>
      <c r="H2835" t="b">
        <f t="shared" si="272"/>
        <v>1</v>
      </c>
      <c r="I2835" t="str">
        <f t="shared" si="271"/>
        <v>00</v>
      </c>
    </row>
    <row r="2836" spans="1:9" ht="25.5">
      <c r="A2836" t="str">
        <f t="shared" si="268"/>
        <v>4.5.4.0.1.00.00 - Transferências das Instituições Multigovernamentais 
 - Consolidação</v>
      </c>
      <c r="B2836" s="3" t="s">
        <v>3441</v>
      </c>
      <c r="C2836" s="4">
        <v>20812674012.860001</v>
      </c>
      <c r="E2836" s="1">
        <f t="shared" si="273"/>
        <v>0</v>
      </c>
      <c r="F2836" s="1">
        <f t="shared" si="274"/>
        <v>20812674012.860001</v>
      </c>
      <c r="H2836" t="b">
        <f t="shared" si="272"/>
        <v>1</v>
      </c>
      <c r="I2836" t="str">
        <f t="shared" si="271"/>
        <v>00</v>
      </c>
    </row>
    <row r="2837" spans="1:9">
      <c r="A2837" t="str">
        <f t="shared" si="268"/>
        <v>4.5.5.0.0.00.00 - Transferências de Consórcios Públicos</v>
      </c>
      <c r="B2837" s="5" t="s">
        <v>3442</v>
      </c>
      <c r="C2837" s="6">
        <v>105462490.09999999</v>
      </c>
      <c r="E2837" s="1">
        <f>E2838</f>
        <v>0</v>
      </c>
      <c r="F2837" s="1">
        <f>F2838</f>
        <v>105462490.09999999</v>
      </c>
      <c r="H2837" t="b">
        <f t="shared" si="272"/>
        <v>1</v>
      </c>
      <c r="I2837" t="str">
        <f t="shared" si="271"/>
        <v>00</v>
      </c>
    </row>
    <row r="2838" spans="1:9" ht="25.5">
      <c r="A2838" t="str">
        <f t="shared" si="268"/>
        <v>4.5.5.0.1.00.00 - Transferências de Consórcios Públicos - 
 Consolidação</v>
      </c>
      <c r="B2838" s="3" t="s">
        <v>3443</v>
      </c>
      <c r="C2838" s="4">
        <v>105462490.09999999</v>
      </c>
      <c r="E2838" s="1">
        <f t="shared" si="273"/>
        <v>0</v>
      </c>
      <c r="F2838" s="1">
        <f t="shared" si="274"/>
        <v>105462490.09999999</v>
      </c>
      <c r="H2838" t="b">
        <f t="shared" si="272"/>
        <v>1</v>
      </c>
      <c r="I2838" t="str">
        <f t="shared" si="271"/>
        <v>00</v>
      </c>
    </row>
    <row r="2839" spans="1:9">
      <c r="A2839" t="str">
        <f t="shared" si="268"/>
        <v>4.5.6.0.0.00.00 - Transferências do Exterior</v>
      </c>
      <c r="B2839" s="5" t="s">
        <v>3444</v>
      </c>
      <c r="C2839" s="6">
        <v>5407768.6299999999</v>
      </c>
      <c r="E2839" s="1">
        <f>E2840</f>
        <v>0</v>
      </c>
      <c r="F2839" s="1">
        <f>F2840</f>
        <v>5407768.6299999999</v>
      </c>
      <c r="H2839" t="b">
        <f t="shared" si="272"/>
        <v>1</v>
      </c>
      <c r="I2839" t="str">
        <f t="shared" si="271"/>
        <v>00</v>
      </c>
    </row>
    <row r="2840" spans="1:9">
      <c r="A2840" t="str">
        <f t="shared" si="268"/>
        <v>4.5.6.0.1.00.00 - Transferências do Exterior - Consolidação</v>
      </c>
      <c r="B2840" s="3" t="s">
        <v>3445</v>
      </c>
      <c r="C2840" s="4">
        <v>5407768.6299999999</v>
      </c>
      <c r="E2840" s="1">
        <f t="shared" si="273"/>
        <v>0</v>
      </c>
      <c r="F2840" s="1">
        <f t="shared" si="274"/>
        <v>5407768.6299999999</v>
      </c>
      <c r="H2840" t="b">
        <f t="shared" si="272"/>
        <v>1</v>
      </c>
      <c r="I2840" t="str">
        <f t="shared" si="271"/>
        <v>00</v>
      </c>
    </row>
    <row r="2841" spans="1:9">
      <c r="A2841" t="str">
        <f t="shared" si="268"/>
        <v>4.5.7.0.0.00.00 - Execução Orçamentária Delegada</v>
      </c>
      <c r="B2841" s="5" t="s">
        <v>3446</v>
      </c>
      <c r="C2841" s="6">
        <v>314036762.93000001</v>
      </c>
      <c r="E2841" s="1">
        <f>E2846+E2842</f>
        <v>298178037.98000002</v>
      </c>
      <c r="F2841" s="1">
        <f>F2846+F2842</f>
        <v>15858724.949999999</v>
      </c>
      <c r="H2841" t="b">
        <f t="shared" si="272"/>
        <v>1</v>
      </c>
      <c r="I2841" t="str">
        <f t="shared" si="271"/>
        <v>00</v>
      </c>
    </row>
    <row r="2842" spans="1:9">
      <c r="A2842" t="str">
        <f t="shared" si="268"/>
        <v>4.5.7.1.0.00.00 - Execução Orçamentária Delegada de Entes</v>
      </c>
      <c r="B2842" s="3" t="s">
        <v>3447</v>
      </c>
      <c r="C2842" s="4">
        <v>298178037.98000002</v>
      </c>
      <c r="E2842" s="1">
        <f>E2845+E2843+E2844</f>
        <v>298178037.98000002</v>
      </c>
      <c r="F2842" s="1">
        <f>F2845+F2843+F2844</f>
        <v>0</v>
      </c>
      <c r="H2842" t="b">
        <f t="shared" si="272"/>
        <v>1</v>
      </c>
      <c r="I2842" t="str">
        <f t="shared" si="271"/>
        <v>00</v>
      </c>
    </row>
    <row r="2843" spans="1:9" ht="25.5">
      <c r="A2843" t="str">
        <f t="shared" si="268"/>
        <v>4.5.7.1.3.00.00 - Execução Orçamentária Delegada de Entes – Inter 
 OFSS - União</v>
      </c>
      <c r="B2843" s="5" t="s">
        <v>3448</v>
      </c>
      <c r="C2843" s="6">
        <v>162474163.68000001</v>
      </c>
      <c r="E2843" s="1">
        <f t="shared" si="273"/>
        <v>162474163.68000001</v>
      </c>
      <c r="F2843" s="1">
        <f t="shared" si="274"/>
        <v>0</v>
      </c>
      <c r="H2843" t="b">
        <f t="shared" si="272"/>
        <v>1</v>
      </c>
      <c r="I2843" t="str">
        <f t="shared" si="271"/>
        <v>00</v>
      </c>
    </row>
    <row r="2844" spans="1:9" ht="25.5">
      <c r="A2844" t="str">
        <f t="shared" si="268"/>
        <v>4.5.7.1.4.00.00 - Execução Orçamentária Delegada de Entes – Inter 
 OFSS - Estado</v>
      </c>
      <c r="B2844" s="3" t="s">
        <v>3449</v>
      </c>
      <c r="C2844" s="4">
        <v>31915185.379999999</v>
      </c>
      <c r="E2844" s="1">
        <f t="shared" si="273"/>
        <v>31915185.379999999</v>
      </c>
      <c r="F2844" s="1">
        <f t="shared" si="274"/>
        <v>0</v>
      </c>
      <c r="H2844" t="b">
        <f t="shared" si="272"/>
        <v>1</v>
      </c>
      <c r="I2844" t="str">
        <f t="shared" si="271"/>
        <v>00</v>
      </c>
    </row>
    <row r="2845" spans="1:9" ht="25.5">
      <c r="A2845" t="str">
        <f t="shared" si="268"/>
        <v>4.5.7.1.5.00.00 - Execução Orçamentária Delegada de Entes – Inter 
 OFSS - Município</v>
      </c>
      <c r="B2845" s="5" t="s">
        <v>3450</v>
      </c>
      <c r="C2845" s="6">
        <v>103788688.92</v>
      </c>
      <c r="E2845" s="1">
        <f t="shared" si="273"/>
        <v>103788688.92</v>
      </c>
      <c r="F2845" s="1">
        <f t="shared" si="274"/>
        <v>0</v>
      </c>
      <c r="H2845" t="b">
        <f t="shared" si="272"/>
        <v>1</v>
      </c>
      <c r="I2845" t="str">
        <f t="shared" si="271"/>
        <v>00</v>
      </c>
    </row>
    <row r="2846" spans="1:9">
      <c r="A2846" t="str">
        <f t="shared" si="268"/>
        <v>4.5.7.2.0.00.00 - Execução Orçamentária Delegada de Consórcios</v>
      </c>
      <c r="B2846" s="3" t="s">
        <v>3451</v>
      </c>
      <c r="C2846" s="4">
        <v>15858724.949999999</v>
      </c>
      <c r="E2846" s="1">
        <f>E2847</f>
        <v>0</v>
      </c>
      <c r="F2846" s="1">
        <f>F2847</f>
        <v>15858724.949999999</v>
      </c>
      <c r="H2846" t="b">
        <f t="shared" si="272"/>
        <v>1</v>
      </c>
      <c r="I2846" t="str">
        <f t="shared" si="271"/>
        <v>00</v>
      </c>
    </row>
    <row r="2847" spans="1:9" ht="25.5">
      <c r="A2847" t="str">
        <f t="shared" si="268"/>
        <v>4.5.7.2.1.00.00 - Execução Orçamentária Delegada de Consórcios - 
 Consolidação</v>
      </c>
      <c r="B2847" s="5" t="s">
        <v>3452</v>
      </c>
      <c r="C2847" s="6">
        <v>15858724.949999999</v>
      </c>
      <c r="E2847" s="1">
        <f t="shared" si="273"/>
        <v>0</v>
      </c>
      <c r="F2847" s="1">
        <f t="shared" si="274"/>
        <v>15858724.949999999</v>
      </c>
      <c r="H2847" t="b">
        <f t="shared" si="272"/>
        <v>1</v>
      </c>
      <c r="I2847" t="str">
        <f t="shared" si="271"/>
        <v>00</v>
      </c>
    </row>
    <row r="2848" spans="1:9">
      <c r="A2848" t="str">
        <f t="shared" si="268"/>
        <v>4.5.8.0.0.00.00 - Transferências de Pessoas Físicas</v>
      </c>
      <c r="B2848" s="3" t="s">
        <v>3453</v>
      </c>
      <c r="C2848" s="4">
        <v>133870074.79000001</v>
      </c>
      <c r="E2848" s="1">
        <f>E2849</f>
        <v>0</v>
      </c>
      <c r="F2848" s="1">
        <f>F2849</f>
        <v>133870074.79000001</v>
      </c>
      <c r="H2848" t="b">
        <f t="shared" si="272"/>
        <v>1</v>
      </c>
      <c r="I2848" t="str">
        <f t="shared" si="271"/>
        <v>00</v>
      </c>
    </row>
    <row r="2849" spans="1:9">
      <c r="A2849" t="str">
        <f t="shared" si="268"/>
        <v>4.5.8.0.1.00.00 - Transferências de Pessoas Físicas - Consolidação</v>
      </c>
      <c r="B2849" s="5" t="s">
        <v>3454</v>
      </c>
      <c r="C2849" s="6">
        <v>133870074.79000001</v>
      </c>
      <c r="E2849" s="1">
        <f t="shared" si="273"/>
        <v>0</v>
      </c>
      <c r="F2849" s="1">
        <f t="shared" si="274"/>
        <v>133870074.79000001</v>
      </c>
      <c r="H2849" t="b">
        <f t="shared" si="272"/>
        <v>1</v>
      </c>
      <c r="I2849" t="str">
        <f t="shared" si="271"/>
        <v>00</v>
      </c>
    </row>
    <row r="2850" spans="1:9">
      <c r="A2850" t="str">
        <f t="shared" si="268"/>
        <v>4.5.9.0.0.00.00 - Outras Transferências e Delegações Recebidas</v>
      </c>
      <c r="B2850" s="3" t="s">
        <v>3455</v>
      </c>
      <c r="C2850" s="4">
        <v>7798463826.5</v>
      </c>
      <c r="E2850" s="1">
        <f>E2851</f>
        <v>0</v>
      </c>
      <c r="F2850" s="1">
        <f>F2851</f>
        <v>7798463826.5</v>
      </c>
      <c r="H2850" t="b">
        <f t="shared" si="272"/>
        <v>1</v>
      </c>
      <c r="I2850" t="str">
        <f t="shared" si="271"/>
        <v>00</v>
      </c>
    </row>
    <row r="2851" spans="1:9" ht="25.5">
      <c r="A2851" t="str">
        <f t="shared" si="268"/>
        <v>4.5.9.0.1.00.00 - Outras Transferências e Delegações Recebidas - 
 Consolidação</v>
      </c>
      <c r="B2851" s="5" t="s">
        <v>3456</v>
      </c>
      <c r="C2851" s="6">
        <v>7798463826.5</v>
      </c>
      <c r="E2851" s="1">
        <f t="shared" si="273"/>
        <v>0</v>
      </c>
      <c r="F2851" s="1">
        <f t="shared" si="274"/>
        <v>7798463826.5</v>
      </c>
      <c r="H2851" t="b">
        <f t="shared" si="272"/>
        <v>1</v>
      </c>
      <c r="I2851" t="str">
        <f t="shared" si="271"/>
        <v>00</v>
      </c>
    </row>
    <row r="2852" spans="1:9" ht="25.5">
      <c r="A2852" t="str">
        <f t="shared" si="268"/>
        <v>4.6.0.0.0.00.00 - Valorização e Ganhos com Ativos e Desincorporação de 
 Passivos</v>
      </c>
      <c r="B2852" s="3" t="s">
        <v>3457</v>
      </c>
      <c r="C2852" s="4">
        <v>26380871740.860001</v>
      </c>
      <c r="E2852" s="1">
        <f>E2853+E2860+E2869+E2880+E2882</f>
        <v>8457172.8300000001</v>
      </c>
      <c r="F2852" s="1">
        <f>F2853+F2860+F2869+F2880+F2882</f>
        <v>26372414568.029995</v>
      </c>
      <c r="H2852" t="b">
        <f t="shared" si="272"/>
        <v>1</v>
      </c>
      <c r="I2852" t="str">
        <f t="shared" si="271"/>
        <v>00</v>
      </c>
    </row>
    <row r="2853" spans="1:9">
      <c r="A2853" t="str">
        <f t="shared" si="268"/>
        <v>4.6.1.0.0.00.00 - Reavaliação de Ativos</v>
      </c>
      <c r="B2853" s="5" t="s">
        <v>3458</v>
      </c>
      <c r="C2853" s="6">
        <v>5111254330.8299999</v>
      </c>
      <c r="E2853" s="1">
        <f>E2858+E2856+E2854</f>
        <v>0</v>
      </c>
      <c r="F2853" s="1">
        <f>F2858+F2856+F2854</f>
        <v>5111254330.8299999</v>
      </c>
      <c r="H2853" t="b">
        <f t="shared" si="272"/>
        <v>1</v>
      </c>
      <c r="I2853" t="str">
        <f t="shared" si="271"/>
        <v>00</v>
      </c>
    </row>
    <row r="2854" spans="1:9">
      <c r="A2854" t="str">
        <f t="shared" si="268"/>
        <v>4.6.1.1.0.00.00 - Reavaliação de Imobilizado</v>
      </c>
      <c r="B2854" s="3" t="s">
        <v>3459</v>
      </c>
      <c r="C2854" s="4">
        <v>2787411948.9400001</v>
      </c>
      <c r="E2854" s="1">
        <f>E2855</f>
        <v>0</v>
      </c>
      <c r="F2854" s="1">
        <f>F2855</f>
        <v>2787411948.9400001</v>
      </c>
      <c r="H2854" t="b">
        <f t="shared" si="272"/>
        <v>1</v>
      </c>
      <c r="I2854" t="str">
        <f t="shared" si="271"/>
        <v>00</v>
      </c>
    </row>
    <row r="2855" spans="1:9">
      <c r="A2855" t="str">
        <f t="shared" si="268"/>
        <v>4.6.1.1.1.00.00 - Reavaliação de Imobilizado - Consolidação</v>
      </c>
      <c r="B2855" s="5" t="s">
        <v>3460</v>
      </c>
      <c r="C2855" s="6">
        <v>2787411948.9400001</v>
      </c>
      <c r="E2855" s="1">
        <f t="shared" si="273"/>
        <v>0</v>
      </c>
      <c r="F2855" s="1">
        <f t="shared" si="274"/>
        <v>2787411948.9400001</v>
      </c>
      <c r="H2855" t="b">
        <f t="shared" si="272"/>
        <v>1</v>
      </c>
      <c r="I2855" t="str">
        <f t="shared" si="271"/>
        <v>00</v>
      </c>
    </row>
    <row r="2856" spans="1:9">
      <c r="A2856" t="str">
        <f t="shared" si="268"/>
        <v>4.6.1.2.0.00.00 - Reavaliação de Intangíveis</v>
      </c>
      <c r="B2856" s="3" t="s">
        <v>3461</v>
      </c>
      <c r="C2856" s="4">
        <v>768887.8</v>
      </c>
      <c r="E2856" s="1">
        <f>E2857</f>
        <v>0</v>
      </c>
      <c r="F2856" s="1">
        <f>F2857</f>
        <v>768887.8</v>
      </c>
      <c r="H2856" t="b">
        <f t="shared" si="272"/>
        <v>1</v>
      </c>
      <c r="I2856" t="str">
        <f t="shared" si="271"/>
        <v>00</v>
      </c>
    </row>
    <row r="2857" spans="1:9">
      <c r="A2857" t="str">
        <f t="shared" si="268"/>
        <v>4.6.1.2.1.00.00 - Reavaliação de Intangíveis - Consolidação</v>
      </c>
      <c r="B2857" s="5" t="s">
        <v>3462</v>
      </c>
      <c r="C2857" s="6">
        <v>768887.8</v>
      </c>
      <c r="E2857" s="1">
        <f t="shared" si="273"/>
        <v>0</v>
      </c>
      <c r="F2857" s="1">
        <f t="shared" si="274"/>
        <v>768887.8</v>
      </c>
      <c r="H2857" t="b">
        <f t="shared" si="272"/>
        <v>1</v>
      </c>
      <c r="I2857" t="str">
        <f t="shared" si="271"/>
        <v>00</v>
      </c>
    </row>
    <row r="2858" spans="1:9">
      <c r="A2858" t="str">
        <f t="shared" si="268"/>
        <v>4.6.1.9.0.00.00 - Reavaliação de Outros Ativos</v>
      </c>
      <c r="B2858" s="3" t="s">
        <v>3463</v>
      </c>
      <c r="C2858" s="4">
        <v>2323073494.0900002</v>
      </c>
      <c r="E2858" s="1">
        <f>E2859</f>
        <v>0</v>
      </c>
      <c r="F2858" s="1">
        <f>F2859</f>
        <v>2323073494.0900002</v>
      </c>
      <c r="H2858" t="b">
        <f t="shared" si="272"/>
        <v>1</v>
      </c>
      <c r="I2858" t="str">
        <f t="shared" si="271"/>
        <v>00</v>
      </c>
    </row>
    <row r="2859" spans="1:9">
      <c r="A2859" t="str">
        <f t="shared" si="268"/>
        <v>4.6.1.9.1.00.00 - Reavaliação de Outros Ativos - Consolidação</v>
      </c>
      <c r="B2859" s="5" t="s">
        <v>3464</v>
      </c>
      <c r="C2859" s="6">
        <v>2323073494.0900002</v>
      </c>
      <c r="E2859" s="1">
        <f t="shared" si="273"/>
        <v>0</v>
      </c>
      <c r="F2859" s="1">
        <f t="shared" si="274"/>
        <v>2323073494.0900002</v>
      </c>
      <c r="H2859" t="b">
        <f t="shared" si="272"/>
        <v>1</v>
      </c>
      <c r="I2859" t="str">
        <f t="shared" si="271"/>
        <v>00</v>
      </c>
    </row>
    <row r="2860" spans="1:9">
      <c r="A2860" t="str">
        <f t="shared" si="268"/>
        <v>4.6.2.0.0.00.00 - Ganhos com Alienação</v>
      </c>
      <c r="B2860" s="3" t="s">
        <v>3465</v>
      </c>
      <c r="C2860" s="4">
        <v>255933533.52000001</v>
      </c>
      <c r="E2860" s="1">
        <f>E2863+E2861+E2865+E2867</f>
        <v>0</v>
      </c>
      <c r="F2860" s="1">
        <f>F2863+F2861+F2865+F2867</f>
        <v>255933533.51999998</v>
      </c>
      <c r="H2860" t="b">
        <f t="shared" si="272"/>
        <v>1</v>
      </c>
      <c r="I2860" t="str">
        <f t="shared" si="271"/>
        <v>00</v>
      </c>
    </row>
    <row r="2861" spans="1:9">
      <c r="A2861" t="str">
        <f t="shared" si="268"/>
        <v>4.6.2.1.0.00.00 - Ganhos com Alienação de Investimentos</v>
      </c>
      <c r="B2861" s="5" t="s">
        <v>3466</v>
      </c>
      <c r="C2861" s="6">
        <v>80611687.019999996</v>
      </c>
      <c r="E2861" s="1">
        <f>E2862</f>
        <v>0</v>
      </c>
      <c r="F2861" s="1">
        <f>F2862</f>
        <v>80611687.019999996</v>
      </c>
      <c r="H2861" t="b">
        <f t="shared" si="272"/>
        <v>1</v>
      </c>
      <c r="I2861" t="str">
        <f t="shared" si="271"/>
        <v>00</v>
      </c>
    </row>
    <row r="2862" spans="1:9" ht="25.5">
      <c r="A2862" t="str">
        <f t="shared" si="268"/>
        <v>4.6.2.1.1.00.00 - Ganhos com Alienação de Investimentos - 
 Consolidação</v>
      </c>
      <c r="B2862" s="3" t="s">
        <v>3467</v>
      </c>
      <c r="C2862" s="4">
        <v>80611687.019999996</v>
      </c>
      <c r="E2862" s="1">
        <f t="shared" si="273"/>
        <v>0</v>
      </c>
      <c r="F2862" s="1">
        <f t="shared" si="274"/>
        <v>80611687.019999996</v>
      </c>
      <c r="H2862" t="b">
        <f t="shared" si="272"/>
        <v>1</v>
      </c>
      <c r="I2862" t="str">
        <f t="shared" si="271"/>
        <v>00</v>
      </c>
    </row>
    <row r="2863" spans="1:9">
      <c r="A2863" t="str">
        <f t="shared" si="268"/>
        <v>4.6.2.2.0.00.00 - Ganhos com Alienação de Imobilizado</v>
      </c>
      <c r="B2863" s="5" t="s">
        <v>3468</v>
      </c>
      <c r="C2863" s="6">
        <v>141011880.44</v>
      </c>
      <c r="E2863" s="1">
        <f>E2864</f>
        <v>0</v>
      </c>
      <c r="F2863" s="1">
        <f>F2864</f>
        <v>141011880.44</v>
      </c>
      <c r="H2863" t="b">
        <f t="shared" si="272"/>
        <v>1</v>
      </c>
      <c r="I2863" t="str">
        <f t="shared" si="271"/>
        <v>00</v>
      </c>
    </row>
    <row r="2864" spans="1:9">
      <c r="A2864" t="str">
        <f t="shared" si="268"/>
        <v>4.6.2.2.1.00.00 - Ganhos com Alienação de Imobilizado - Consolidação</v>
      </c>
      <c r="B2864" s="3" t="s">
        <v>3469</v>
      </c>
      <c r="C2864" s="4">
        <v>141011880.44</v>
      </c>
      <c r="E2864" s="1">
        <f t="shared" si="273"/>
        <v>0</v>
      </c>
      <c r="F2864" s="1">
        <f t="shared" si="274"/>
        <v>141011880.44</v>
      </c>
      <c r="H2864" t="b">
        <f t="shared" si="272"/>
        <v>1</v>
      </c>
      <c r="I2864" t="str">
        <f t="shared" si="271"/>
        <v>00</v>
      </c>
    </row>
    <row r="2865" spans="1:9">
      <c r="A2865" t="str">
        <f t="shared" si="268"/>
        <v>4.6.2.3.0.00.00 - Ganhos com Alienação de Intangíveis</v>
      </c>
      <c r="B2865" s="5" t="s">
        <v>3470</v>
      </c>
      <c r="C2865" s="6">
        <v>104051.26</v>
      </c>
      <c r="E2865" s="1">
        <f>E2866</f>
        <v>0</v>
      </c>
      <c r="F2865" s="1">
        <f>F2866</f>
        <v>104051.26</v>
      </c>
      <c r="H2865" t="b">
        <f t="shared" si="272"/>
        <v>1</v>
      </c>
      <c r="I2865" t="str">
        <f t="shared" si="271"/>
        <v>00</v>
      </c>
    </row>
    <row r="2866" spans="1:9">
      <c r="A2866" t="str">
        <f t="shared" si="268"/>
        <v>4.6.2.3.1.00.00 - Ganhos com Alienação de Intangíveis - Consolidação</v>
      </c>
      <c r="B2866" s="3" t="s">
        <v>3471</v>
      </c>
      <c r="C2866" s="4">
        <v>104051.26</v>
      </c>
      <c r="E2866" s="1">
        <f t="shared" si="273"/>
        <v>0</v>
      </c>
      <c r="F2866" s="1">
        <f t="shared" si="274"/>
        <v>104051.26</v>
      </c>
      <c r="H2866" t="b">
        <f t="shared" si="272"/>
        <v>1</v>
      </c>
      <c r="I2866" t="str">
        <f t="shared" si="271"/>
        <v>00</v>
      </c>
    </row>
    <row r="2867" spans="1:9">
      <c r="A2867" t="str">
        <f t="shared" si="268"/>
        <v>4.6.2.9.0.00.00 - Ganhos com Alienação de Demais Ativos</v>
      </c>
      <c r="B2867" s="5" t="s">
        <v>3472</v>
      </c>
      <c r="C2867" s="6">
        <v>34205914.799999997</v>
      </c>
      <c r="E2867" s="1">
        <f>E2868</f>
        <v>0</v>
      </c>
      <c r="F2867" s="1">
        <f>F2868</f>
        <v>34205914.799999997</v>
      </c>
      <c r="H2867" t="b">
        <f t="shared" si="272"/>
        <v>1</v>
      </c>
      <c r="I2867" t="str">
        <f t="shared" si="271"/>
        <v>00</v>
      </c>
    </row>
    <row r="2868" spans="1:9" ht="25.5">
      <c r="A2868" t="str">
        <f t="shared" si="268"/>
        <v>4.6.2.9.1.00.00 - Ganhos com Alienação de Demais Ativos - 
 Consolidação</v>
      </c>
      <c r="B2868" s="3" t="s">
        <v>3473</v>
      </c>
      <c r="C2868" s="4">
        <v>34205914.799999997</v>
      </c>
      <c r="E2868" s="1">
        <f t="shared" si="273"/>
        <v>0</v>
      </c>
      <c r="F2868" s="1">
        <f t="shared" si="274"/>
        <v>34205914.799999997</v>
      </c>
      <c r="H2868" t="b">
        <f t="shared" si="272"/>
        <v>1</v>
      </c>
      <c r="I2868" t="str">
        <f t="shared" si="271"/>
        <v>00</v>
      </c>
    </row>
    <row r="2869" spans="1:9">
      <c r="A2869" t="str">
        <f t="shared" si="268"/>
        <v>4.6.3.0.0.00.00 - Ganhos com Incorporação de Ativos</v>
      </c>
      <c r="B2869" s="5" t="s">
        <v>3474</v>
      </c>
      <c r="C2869" s="6">
        <v>10351775452.639999</v>
      </c>
      <c r="E2869" s="1">
        <f>E2870+E2874+E2872+E2878+E2876</f>
        <v>0</v>
      </c>
      <c r="F2869" s="1">
        <f>F2870+F2874+F2872+F2878+F2876</f>
        <v>10351775452.639997</v>
      </c>
      <c r="H2869" t="b">
        <f t="shared" si="272"/>
        <v>1</v>
      </c>
      <c r="I2869" t="str">
        <f t="shared" si="271"/>
        <v>00</v>
      </c>
    </row>
    <row r="2870" spans="1:9">
      <c r="A2870" t="str">
        <f t="shared" si="268"/>
        <v>4.6.3.1.0.00.00 - Ganhos com Incorporação de Ativos por Descobertas</v>
      </c>
      <c r="B2870" s="3" t="s">
        <v>3475</v>
      </c>
      <c r="C2870" s="4">
        <v>715932440.55999994</v>
      </c>
      <c r="E2870" s="1">
        <f>E2871</f>
        <v>0</v>
      </c>
      <c r="F2870" s="1">
        <f>F2871</f>
        <v>715932440.55999994</v>
      </c>
      <c r="H2870" t="b">
        <f t="shared" si="272"/>
        <v>1</v>
      </c>
      <c r="I2870" t="str">
        <f t="shared" si="271"/>
        <v>00</v>
      </c>
    </row>
    <row r="2871" spans="1:9" ht="25.5">
      <c r="A2871" t="str">
        <f t="shared" si="268"/>
        <v>4.6.3.1.1.00.00 - Ganhos com Incorporação de Ativos por Descobertas 
 - Consolidação</v>
      </c>
      <c r="B2871" s="5" t="s">
        <v>3476</v>
      </c>
      <c r="C2871" s="6">
        <v>715932440.55999994</v>
      </c>
      <c r="E2871" s="1">
        <f t="shared" si="273"/>
        <v>0</v>
      </c>
      <c r="F2871" s="1">
        <f t="shared" si="274"/>
        <v>715932440.55999994</v>
      </c>
      <c r="H2871" t="b">
        <f t="shared" si="272"/>
        <v>1</v>
      </c>
      <c r="I2871" t="str">
        <f t="shared" si="271"/>
        <v>00</v>
      </c>
    </row>
    <row r="2872" spans="1:9">
      <c r="A2872" t="str">
        <f t="shared" si="268"/>
        <v>4.6.3.2.0.00.00 - Ganhos com Incorporação de Ativos por Nascimentos</v>
      </c>
      <c r="B2872" s="3" t="s">
        <v>3477</v>
      </c>
      <c r="C2872" s="4">
        <v>16482839.199999999</v>
      </c>
      <c r="E2872" s="1">
        <f>E2873</f>
        <v>0</v>
      </c>
      <c r="F2872" s="1">
        <f>F2873</f>
        <v>16482839.199999999</v>
      </c>
      <c r="H2872" t="b">
        <f t="shared" si="272"/>
        <v>1</v>
      </c>
      <c r="I2872" t="str">
        <f t="shared" si="271"/>
        <v>00</v>
      </c>
    </row>
    <row r="2873" spans="1:9" ht="25.5">
      <c r="A2873" t="str">
        <f t="shared" ref="A2873:A2936" si="275">TRIM(B2873)</f>
        <v>4.6.3.2.1.00.00 - Ganhos com Incorporação de Ativos por Nascimentos 
 - Consolidação</v>
      </c>
      <c r="B2873" s="5" t="s">
        <v>3478</v>
      </c>
      <c r="C2873" s="6">
        <v>16482839.199999999</v>
      </c>
      <c r="E2873" s="1">
        <f t="shared" si="273"/>
        <v>0</v>
      </c>
      <c r="F2873" s="1">
        <f t="shared" si="274"/>
        <v>16482839.199999999</v>
      </c>
      <c r="H2873" t="b">
        <f t="shared" si="272"/>
        <v>1</v>
      </c>
      <c r="I2873" t="str">
        <f t="shared" si="271"/>
        <v>00</v>
      </c>
    </row>
    <row r="2874" spans="1:9">
      <c r="A2874" t="str">
        <f t="shared" si="275"/>
        <v>4.6.3.3.0.00.00 - Ganhos com Incorporação de Valores Apreendidos</v>
      </c>
      <c r="B2874" s="3" t="s">
        <v>3479</v>
      </c>
      <c r="C2874" s="4">
        <v>29322649.949999999</v>
      </c>
      <c r="E2874" s="1">
        <f>E2875</f>
        <v>0</v>
      </c>
      <c r="F2874" s="1">
        <f>F2875</f>
        <v>29322649.949999999</v>
      </c>
      <c r="H2874" t="b">
        <f t="shared" si="272"/>
        <v>1</v>
      </c>
      <c r="I2874" t="str">
        <f t="shared" si="271"/>
        <v>00</v>
      </c>
    </row>
    <row r="2875" spans="1:9" ht="25.5">
      <c r="A2875" t="str">
        <f t="shared" si="275"/>
        <v>4.6.3.3.1.00.00 - Ganhos com Incorporação de Ativos Apreendidos - 
 Consolidação</v>
      </c>
      <c r="B2875" s="5" t="s">
        <v>3480</v>
      </c>
      <c r="C2875" s="6">
        <v>29322649.949999999</v>
      </c>
      <c r="E2875" s="1">
        <f t="shared" si="273"/>
        <v>0</v>
      </c>
      <c r="F2875" s="1">
        <f t="shared" si="274"/>
        <v>29322649.949999999</v>
      </c>
      <c r="H2875" t="b">
        <f t="shared" si="272"/>
        <v>1</v>
      </c>
      <c r="I2875" t="str">
        <f t="shared" si="271"/>
        <v>00</v>
      </c>
    </row>
    <row r="2876" spans="1:9">
      <c r="A2876" t="str">
        <f t="shared" si="275"/>
        <v>4.6.3.4.0.00.00 - Ganhos com Incorporação de Ativos Por Produção</v>
      </c>
      <c r="B2876" s="3" t="s">
        <v>3481</v>
      </c>
      <c r="C2876" s="4">
        <v>11563778.380000001</v>
      </c>
      <c r="E2876" s="1">
        <f>E2877</f>
        <v>0</v>
      </c>
      <c r="F2876" s="1">
        <f>F2877</f>
        <v>11563778.380000001</v>
      </c>
      <c r="H2876" t="b">
        <f t="shared" si="272"/>
        <v>1</v>
      </c>
      <c r="I2876" t="str">
        <f t="shared" si="271"/>
        <v>00</v>
      </c>
    </row>
    <row r="2877" spans="1:9" ht="25.5">
      <c r="A2877" t="str">
        <f t="shared" si="275"/>
        <v>4.6.3.4.1.00.00 - Ganhos com Incorporação de Ativos Por Produção - 
 Consolidação</v>
      </c>
      <c r="B2877" s="5" t="s">
        <v>3482</v>
      </c>
      <c r="C2877" s="6">
        <v>11563778.380000001</v>
      </c>
      <c r="E2877" s="1">
        <f t="shared" si="273"/>
        <v>0</v>
      </c>
      <c r="F2877" s="1">
        <f t="shared" si="274"/>
        <v>11563778.380000001</v>
      </c>
      <c r="H2877" t="b">
        <f t="shared" si="272"/>
        <v>1</v>
      </c>
      <c r="I2877" t="str">
        <f t="shared" si="271"/>
        <v>00</v>
      </c>
    </row>
    <row r="2878" spans="1:9">
      <c r="A2878" t="str">
        <f t="shared" si="275"/>
        <v>4.6.3.9.0.00.00 - Outros Ganhos com Incorporação de Ativos</v>
      </c>
      <c r="B2878" s="3" t="s">
        <v>3483</v>
      </c>
      <c r="C2878" s="4">
        <v>9578473744.5499992</v>
      </c>
      <c r="E2878" s="1">
        <f>E2879</f>
        <v>0</v>
      </c>
      <c r="F2878" s="1">
        <f>F2879</f>
        <v>9578473744.5499992</v>
      </c>
      <c r="H2878" t="b">
        <f t="shared" si="272"/>
        <v>1</v>
      </c>
      <c r="I2878" t="str">
        <f t="shared" si="271"/>
        <v>00</v>
      </c>
    </row>
    <row r="2879" spans="1:9" ht="25.5">
      <c r="A2879" t="str">
        <f t="shared" si="275"/>
        <v>4.6.3.9.1.00.00 - Outros Ganhos com Incorporação de Ativos - 
 Consolidação</v>
      </c>
      <c r="B2879" s="5" t="s">
        <v>3484</v>
      </c>
      <c r="C2879" s="6">
        <v>9578473744.5499992</v>
      </c>
      <c r="E2879" s="1">
        <f t="shared" si="273"/>
        <v>0</v>
      </c>
      <c r="F2879" s="1">
        <f t="shared" si="274"/>
        <v>9578473744.5499992</v>
      </c>
      <c r="H2879" t="b">
        <f t="shared" si="272"/>
        <v>1</v>
      </c>
      <c r="I2879" t="str">
        <f t="shared" si="271"/>
        <v>00</v>
      </c>
    </row>
    <row r="2880" spans="1:9">
      <c r="A2880" t="str">
        <f t="shared" si="275"/>
        <v>4.6.4.0.0.00.00 - Ganhos com Desincorporação de Passivos</v>
      </c>
      <c r="B2880" s="3" t="s">
        <v>3485</v>
      </c>
      <c r="C2880" s="4">
        <v>10506755244.24</v>
      </c>
      <c r="E2880" s="1">
        <f>E2881</f>
        <v>0</v>
      </c>
      <c r="F2880" s="1">
        <f>F2881</f>
        <v>10506755244.24</v>
      </c>
      <c r="H2880" t="b">
        <f t="shared" si="272"/>
        <v>1</v>
      </c>
      <c r="I2880" t="str">
        <f t="shared" ref="I2880:I2943" si="276">MID(A2880,11,2)</f>
        <v>00</v>
      </c>
    </row>
    <row r="2881" spans="1:9" ht="25.5">
      <c r="A2881" t="str">
        <f t="shared" si="275"/>
        <v>4.6.4.0.1.00.00 - Ganhos com Desincorporação de Passivos - 
 Consolidação</v>
      </c>
      <c r="B2881" s="5" t="s">
        <v>3486</v>
      </c>
      <c r="C2881" s="6">
        <v>10506755244.24</v>
      </c>
      <c r="E2881" s="1">
        <f t="shared" ref="E2881:E2944" si="277">SUMIF(A2881:B2881,"*intra*",C2881:D2881)+SUMIF(A2881:B2881,"*inter*",C2881:D2881)</f>
        <v>0</v>
      </c>
      <c r="F2881" s="1">
        <f t="shared" ref="F2881:F2944" si="278">SUMIF(A2881:B2881,"*consolidação*",C2881:D2881)</f>
        <v>10506755244.24</v>
      </c>
      <c r="H2881" t="b">
        <f t="shared" ref="H2881:H2944" si="279">IF(I2881="00",C2881=E2881+F2881,TRUE)</f>
        <v>1</v>
      </c>
      <c r="I2881" t="str">
        <f t="shared" si="276"/>
        <v>00</v>
      </c>
    </row>
    <row r="2882" spans="1:9">
      <c r="A2882" t="str">
        <f t="shared" si="275"/>
        <v>4.6.5.0.0.00.00 - Reversão de Redução a Valor Recuperável</v>
      </c>
      <c r="B2882" s="3" t="s">
        <v>3487</v>
      </c>
      <c r="C2882" s="4">
        <v>155153179.63</v>
      </c>
      <c r="E2882" s="1">
        <f>E2891+E2889+E2883</f>
        <v>8457172.8300000001</v>
      </c>
      <c r="F2882" s="1">
        <f>F2891+F2889+F2883</f>
        <v>146696006.80000001</v>
      </c>
      <c r="H2882" t="b">
        <f t="shared" si="279"/>
        <v>1</v>
      </c>
      <c r="I2882" t="str">
        <f t="shared" si="276"/>
        <v>00</v>
      </c>
    </row>
    <row r="2883" spans="1:9" ht="25.5">
      <c r="A2883" t="str">
        <f t="shared" si="275"/>
        <v>4.6.5.1.0.00.00 - Reversão de Redução a Valor Recuperável de 
 Investimentos</v>
      </c>
      <c r="B2883" s="5" t="s">
        <v>3488</v>
      </c>
      <c r="C2883" s="6">
        <v>149482455.11000001</v>
      </c>
      <c r="E2883" s="1">
        <f>E2885+E2887+E2884+E2886+E2888</f>
        <v>8457172.8300000001</v>
      </c>
      <c r="F2883" s="1">
        <f>F2885+F2887+F2884+F2886+F2888</f>
        <v>141025282.28</v>
      </c>
      <c r="H2883" t="b">
        <f t="shared" si="279"/>
        <v>1</v>
      </c>
      <c r="I2883" t="str">
        <f t="shared" si="276"/>
        <v>00</v>
      </c>
    </row>
    <row r="2884" spans="1:9" ht="25.5">
      <c r="A2884" t="str">
        <f t="shared" si="275"/>
        <v>4.6.5.1.1.00.00 - Reversão de Redução a Valor Recuperável de 
 Investimentos - Consolidação</v>
      </c>
      <c r="B2884" s="3" t="s">
        <v>3489</v>
      </c>
      <c r="C2884" s="4">
        <v>141025282.28</v>
      </c>
      <c r="E2884" s="1">
        <f t="shared" si="277"/>
        <v>0</v>
      </c>
      <c r="F2884" s="1">
        <f t="shared" si="278"/>
        <v>141025282.28</v>
      </c>
      <c r="H2884" t="b">
        <f t="shared" si="279"/>
        <v>1</v>
      </c>
      <c r="I2884" t="str">
        <f t="shared" si="276"/>
        <v>00</v>
      </c>
    </row>
    <row r="2885" spans="1:9" ht="25.5">
      <c r="A2885" t="str">
        <f t="shared" si="275"/>
        <v>4.6.5.1.2.00.00 - Reversão de Redução a Valor Recuperável de 
 Investimentos - Intra OFSS</v>
      </c>
      <c r="B2885" s="5" t="s">
        <v>3490</v>
      </c>
      <c r="C2885" s="6">
        <v>6847982.5099999998</v>
      </c>
      <c r="E2885" s="1">
        <f t="shared" si="277"/>
        <v>6847982.5099999998</v>
      </c>
      <c r="F2885" s="1">
        <f t="shared" si="278"/>
        <v>0</v>
      </c>
      <c r="H2885" t="b">
        <f t="shared" si="279"/>
        <v>1</v>
      </c>
      <c r="I2885" t="str">
        <f t="shared" si="276"/>
        <v>00</v>
      </c>
    </row>
    <row r="2886" spans="1:9" ht="25.5">
      <c r="A2886" t="str">
        <f t="shared" si="275"/>
        <v>4.6.5.1.3.00.00 - Reversão de Redução a Valor Recuperável de 
 Investimentos - Inter OFSS - União</v>
      </c>
      <c r="B2886" s="3" t="s">
        <v>3491</v>
      </c>
      <c r="C2886" s="4">
        <v>0</v>
      </c>
      <c r="E2886" s="1">
        <f t="shared" si="277"/>
        <v>0</v>
      </c>
      <c r="F2886" s="1">
        <f t="shared" si="278"/>
        <v>0</v>
      </c>
      <c r="H2886" t="b">
        <f t="shared" si="279"/>
        <v>1</v>
      </c>
      <c r="I2886" t="str">
        <f t="shared" si="276"/>
        <v>00</v>
      </c>
    </row>
    <row r="2887" spans="1:9" ht="25.5">
      <c r="A2887" t="str">
        <f t="shared" si="275"/>
        <v>4.6.5.1.4.00.00 - Reversão de Redução a Valor Recuperável de 
 Investimentos - Inter OFSS - Estado</v>
      </c>
      <c r="B2887" s="5" t="s">
        <v>3492</v>
      </c>
      <c r="C2887" s="6">
        <v>1609190.32</v>
      </c>
      <c r="E2887" s="1">
        <f t="shared" si="277"/>
        <v>1609190.32</v>
      </c>
      <c r="F2887" s="1">
        <f t="shared" si="278"/>
        <v>0</v>
      </c>
      <c r="H2887" t="b">
        <f t="shared" si="279"/>
        <v>1</v>
      </c>
      <c r="I2887" t="str">
        <f t="shared" si="276"/>
        <v>00</v>
      </c>
    </row>
    <row r="2888" spans="1:9" ht="25.5">
      <c r="A2888" t="str">
        <f t="shared" si="275"/>
        <v>4.6.5.1.5.00.00 - Reversão de Redução a Valor Recuperável de 
 Investimentos - Inter OFSS - Município</v>
      </c>
      <c r="B2888" s="3" t="s">
        <v>3493</v>
      </c>
      <c r="C2888" s="4">
        <v>0</v>
      </c>
      <c r="E2888" s="1">
        <f t="shared" si="277"/>
        <v>0</v>
      </c>
      <c r="F2888" s="1">
        <f t="shared" si="278"/>
        <v>0</v>
      </c>
      <c r="H2888" t="b">
        <f t="shared" si="279"/>
        <v>1</v>
      </c>
      <c r="I2888" t="str">
        <f t="shared" si="276"/>
        <v>00</v>
      </c>
    </row>
    <row r="2889" spans="1:9" ht="25.5">
      <c r="A2889" t="str">
        <f t="shared" si="275"/>
        <v>4.6.5.2.0.00.00 - Reversão de Redução a Valor Recuperável de 
 Imobilizado</v>
      </c>
      <c r="B2889" s="5" t="s">
        <v>3494</v>
      </c>
      <c r="C2889" s="6">
        <v>5108774.25</v>
      </c>
      <c r="E2889" s="1">
        <f>E2890</f>
        <v>0</v>
      </c>
      <c r="F2889" s="1">
        <f>F2890</f>
        <v>5108774.25</v>
      </c>
      <c r="H2889" t="b">
        <f t="shared" si="279"/>
        <v>1</v>
      </c>
      <c r="I2889" t="str">
        <f t="shared" si="276"/>
        <v>00</v>
      </c>
    </row>
    <row r="2890" spans="1:9" ht="25.5">
      <c r="A2890" t="str">
        <f t="shared" si="275"/>
        <v>4.6.5.2.1.00.00 - Reversão de Redução a Valor Recuperável de 
 Imobilizado - Consolidação</v>
      </c>
      <c r="B2890" s="3" t="s">
        <v>3495</v>
      </c>
      <c r="C2890" s="4">
        <v>5108774.25</v>
      </c>
      <c r="E2890" s="1">
        <f t="shared" si="277"/>
        <v>0</v>
      </c>
      <c r="F2890" s="1">
        <f t="shared" si="278"/>
        <v>5108774.25</v>
      </c>
      <c r="H2890" t="b">
        <f t="shared" si="279"/>
        <v>1</v>
      </c>
      <c r="I2890" t="str">
        <f t="shared" si="276"/>
        <v>00</v>
      </c>
    </row>
    <row r="2891" spans="1:9" ht="25.5">
      <c r="A2891" t="str">
        <f t="shared" si="275"/>
        <v>4.6.5.3.0.00.00 - Reversão de Redução a Valor Recuperável de 
 Intangíveis</v>
      </c>
      <c r="B2891" s="5" t="s">
        <v>3496</v>
      </c>
      <c r="C2891" s="6">
        <v>561950.27</v>
      </c>
      <c r="E2891" s="1">
        <f>E2892</f>
        <v>0</v>
      </c>
      <c r="F2891" s="1">
        <f>F2892</f>
        <v>561950.27</v>
      </c>
      <c r="H2891" t="b">
        <f t="shared" si="279"/>
        <v>1</v>
      </c>
      <c r="I2891" t="str">
        <f t="shared" si="276"/>
        <v>00</v>
      </c>
    </row>
    <row r="2892" spans="1:9" ht="25.5">
      <c r="A2892" t="str">
        <f t="shared" si="275"/>
        <v>4.6.5.3.1.00.00 - Reversão de Redução a Valor Recuperável de 
 Intangíveis - Consolidação</v>
      </c>
      <c r="B2892" s="3" t="s">
        <v>3497</v>
      </c>
      <c r="C2892" s="4">
        <v>561950.27</v>
      </c>
      <c r="E2892" s="1">
        <f t="shared" si="277"/>
        <v>0</v>
      </c>
      <c r="F2892" s="1">
        <f t="shared" si="278"/>
        <v>561950.27</v>
      </c>
      <c r="H2892" t="b">
        <f t="shared" si="279"/>
        <v>1</v>
      </c>
      <c r="I2892" t="str">
        <f t="shared" si="276"/>
        <v>00</v>
      </c>
    </row>
    <row r="2893" spans="1:9">
      <c r="A2893" t="str">
        <f t="shared" si="275"/>
        <v>4.9.0.0.0.00.00 - Outras Variações Patrimoniais Aumentativas</v>
      </c>
      <c r="B2893" s="5" t="s">
        <v>3498</v>
      </c>
      <c r="C2893" s="6">
        <v>245731050835.20999</v>
      </c>
      <c r="E2893" s="1">
        <f>E2894+E2916+E2928+E2896+E2905</f>
        <v>3500516448.7900004</v>
      </c>
      <c r="F2893" s="1">
        <f>F2894+F2916+F2928+F2896+F2905</f>
        <v>242230534386.41998</v>
      </c>
      <c r="H2893" t="b">
        <f t="shared" si="279"/>
        <v>1</v>
      </c>
      <c r="I2893" t="str">
        <f t="shared" si="276"/>
        <v>00</v>
      </c>
    </row>
    <row r="2894" spans="1:9">
      <c r="A2894" t="str">
        <f t="shared" si="275"/>
        <v>4.9.1.0.0.00.00 - Variação Patrimonial Aumentativa a Classificar</v>
      </c>
      <c r="B2894" s="3" t="s">
        <v>3499</v>
      </c>
      <c r="C2894" s="4">
        <v>1412991743.8</v>
      </c>
      <c r="E2894" s="1">
        <f>E2895</f>
        <v>0</v>
      </c>
      <c r="F2894" s="1">
        <f>F2895</f>
        <v>1412991743.8</v>
      </c>
      <c r="H2894" t="b">
        <f t="shared" si="279"/>
        <v>1</v>
      </c>
      <c r="I2894" t="str">
        <f t="shared" si="276"/>
        <v>00</v>
      </c>
    </row>
    <row r="2895" spans="1:9" ht="25.5">
      <c r="A2895" t="str">
        <f t="shared" si="275"/>
        <v>4.9.1.0.1.00.00 - Variação Patrimonial Aumentativa a Classificar - 
 Consolidação</v>
      </c>
      <c r="B2895" s="5" t="s">
        <v>3500</v>
      </c>
      <c r="C2895" s="6">
        <v>1412991743.8</v>
      </c>
      <c r="E2895" s="1">
        <f t="shared" si="277"/>
        <v>0</v>
      </c>
      <c r="F2895" s="1">
        <f t="shared" si="278"/>
        <v>1412991743.8</v>
      </c>
      <c r="H2895" t="b">
        <f t="shared" si="279"/>
        <v>1</v>
      </c>
      <c r="I2895" t="str">
        <f t="shared" si="276"/>
        <v>00</v>
      </c>
    </row>
    <row r="2896" spans="1:9">
      <c r="A2896" t="str">
        <f t="shared" si="275"/>
        <v>4.9.2.0.0.00.00 - Resultado Positivo de Participações</v>
      </c>
      <c r="B2896" s="3" t="s">
        <v>3501</v>
      </c>
      <c r="C2896" s="4">
        <v>571299959.79999995</v>
      </c>
      <c r="E2896" s="1">
        <f>E2903+E2897</f>
        <v>25354284.209999997</v>
      </c>
      <c r="F2896" s="1">
        <f>F2903+F2897</f>
        <v>545945675.59000003</v>
      </c>
      <c r="H2896" t="b">
        <f t="shared" si="279"/>
        <v>1</v>
      </c>
      <c r="I2896" t="str">
        <f t="shared" si="276"/>
        <v>00</v>
      </c>
    </row>
    <row r="2897" spans="1:9">
      <c r="A2897" t="str">
        <f t="shared" si="275"/>
        <v>4.9.2.1.0.00.00 - Resultado Positivo de Equivalência Patrimonial</v>
      </c>
      <c r="B2897" s="5" t="s">
        <v>3502</v>
      </c>
      <c r="C2897" s="6">
        <v>504181952.04000002</v>
      </c>
      <c r="E2897" s="1">
        <f>E2902+E2898+E2899+E2900+E2901</f>
        <v>25354284.209999997</v>
      </c>
      <c r="F2897" s="1">
        <f>F2902+F2898+F2899+F2900+F2901</f>
        <v>478827667.82999998</v>
      </c>
      <c r="H2897" t="b">
        <f t="shared" si="279"/>
        <v>1</v>
      </c>
      <c r="I2897" t="str">
        <f t="shared" si="276"/>
        <v>00</v>
      </c>
    </row>
    <row r="2898" spans="1:9" ht="25.5">
      <c r="A2898" t="str">
        <f t="shared" si="275"/>
        <v>4.9.2.1.1.00.00 - Resultado Positivo de Equivalência Patrimonial - 
 Consolidação</v>
      </c>
      <c r="B2898" s="3" t="s">
        <v>3503</v>
      </c>
      <c r="C2898" s="4">
        <v>478827667.82999998</v>
      </c>
      <c r="E2898" s="1">
        <f t="shared" si="277"/>
        <v>0</v>
      </c>
      <c r="F2898" s="1">
        <f t="shared" si="278"/>
        <v>478827667.82999998</v>
      </c>
      <c r="H2898" t="b">
        <f t="shared" si="279"/>
        <v>1</v>
      </c>
      <c r="I2898" t="str">
        <f t="shared" si="276"/>
        <v>00</v>
      </c>
    </row>
    <row r="2899" spans="1:9" ht="25.5">
      <c r="A2899" t="str">
        <f t="shared" si="275"/>
        <v>4.9.2.1.2.00.00 - Resultado Positivo de Equivalência Patrimonial - 
 Intra OFSS</v>
      </c>
      <c r="B2899" s="5" t="s">
        <v>3504</v>
      </c>
      <c r="C2899" s="6">
        <v>483554.06</v>
      </c>
      <c r="E2899" s="1">
        <f t="shared" si="277"/>
        <v>483554.06</v>
      </c>
      <c r="F2899" s="1">
        <f t="shared" si="278"/>
        <v>0</v>
      </c>
      <c r="H2899" t="b">
        <f t="shared" si="279"/>
        <v>1</v>
      </c>
      <c r="I2899" t="str">
        <f t="shared" si="276"/>
        <v>00</v>
      </c>
    </row>
    <row r="2900" spans="1:9" ht="25.5">
      <c r="A2900" t="str">
        <f t="shared" si="275"/>
        <v>4.9.2.1.3.00.00 - Resultado Positivo de Equivalência Patrimonial - 
 Inter OFSS - União</v>
      </c>
      <c r="B2900" s="3" t="s">
        <v>3505</v>
      </c>
      <c r="C2900" s="4">
        <v>432988</v>
      </c>
      <c r="E2900" s="1">
        <f t="shared" si="277"/>
        <v>432988</v>
      </c>
      <c r="F2900" s="1">
        <f t="shared" si="278"/>
        <v>0</v>
      </c>
      <c r="H2900" t="b">
        <f t="shared" si="279"/>
        <v>1</v>
      </c>
      <c r="I2900" t="str">
        <f t="shared" si="276"/>
        <v>00</v>
      </c>
    </row>
    <row r="2901" spans="1:9" ht="25.5">
      <c r="A2901" t="str">
        <f t="shared" si="275"/>
        <v>4.9.2.1.4.00.00 - Resultado Positivo de Equivalência Patrimonial - 
 Inter OFSS - Estado</v>
      </c>
      <c r="B2901" s="5" t="s">
        <v>3506</v>
      </c>
      <c r="C2901" s="6">
        <v>570000</v>
      </c>
      <c r="E2901" s="1">
        <f t="shared" si="277"/>
        <v>570000</v>
      </c>
      <c r="F2901" s="1">
        <f t="shared" si="278"/>
        <v>0</v>
      </c>
      <c r="H2901" t="b">
        <f t="shared" si="279"/>
        <v>1</v>
      </c>
      <c r="I2901" t="str">
        <f t="shared" si="276"/>
        <v>00</v>
      </c>
    </row>
    <row r="2902" spans="1:9" ht="25.5">
      <c r="A2902" t="str">
        <f t="shared" si="275"/>
        <v>4.9.2.1.5.00.00 - Resultado Positivo de Equivalência Patrimonial - 
 Inter OFSS - Município</v>
      </c>
      <c r="B2902" s="3" t="s">
        <v>3507</v>
      </c>
      <c r="C2902" s="4">
        <v>23867742.149999999</v>
      </c>
      <c r="E2902" s="1">
        <f t="shared" si="277"/>
        <v>23867742.149999999</v>
      </c>
      <c r="F2902" s="1">
        <f t="shared" si="278"/>
        <v>0</v>
      </c>
      <c r="H2902" t="b">
        <f t="shared" si="279"/>
        <v>1</v>
      </c>
      <c r="I2902" t="str">
        <f t="shared" si="276"/>
        <v>00</v>
      </c>
    </row>
    <row r="2903" spans="1:9">
      <c r="A2903" t="str">
        <f t="shared" si="275"/>
        <v>4.9.2.2.0.00.00 - Dividendos e Rendimentos de Outros Investimentos</v>
      </c>
      <c r="B2903" s="5" t="s">
        <v>3508</v>
      </c>
      <c r="C2903" s="6">
        <v>67118007.760000005</v>
      </c>
      <c r="E2903" s="1">
        <f>E2904</f>
        <v>0</v>
      </c>
      <c r="F2903" s="1">
        <f>F2904</f>
        <v>67118007.760000005</v>
      </c>
      <c r="H2903" t="b">
        <f t="shared" si="279"/>
        <v>1</v>
      </c>
      <c r="I2903" t="str">
        <f t="shared" si="276"/>
        <v>00</v>
      </c>
    </row>
    <row r="2904" spans="1:9" ht="25.5">
      <c r="A2904" t="str">
        <f t="shared" si="275"/>
        <v>4.9.2.2.1.00.00 - Dividendos e Rendimentos de Outros Investimentos - 
 Consolidação</v>
      </c>
      <c r="B2904" s="3" t="s">
        <v>3509</v>
      </c>
      <c r="C2904" s="4">
        <v>67118007.760000005</v>
      </c>
      <c r="E2904" s="1">
        <f t="shared" si="277"/>
        <v>0</v>
      </c>
      <c r="F2904" s="1">
        <f t="shared" si="278"/>
        <v>67118007.760000005</v>
      </c>
      <c r="H2904" t="b">
        <f t="shared" si="279"/>
        <v>1</v>
      </c>
      <c r="I2904" t="str">
        <f t="shared" si="276"/>
        <v>00</v>
      </c>
    </row>
    <row r="2905" spans="1:9">
      <c r="A2905" t="str">
        <f t="shared" si="275"/>
        <v>4.9.3.0.0.00.00 - Operações da Autoridade Monetária</v>
      </c>
      <c r="B2905" s="5" t="s">
        <v>3510</v>
      </c>
      <c r="C2905" s="6">
        <v>10321117.109999999</v>
      </c>
      <c r="E2905" s="1">
        <f>E2906+E2908+E2910+E2912+E2914</f>
        <v>0</v>
      </c>
      <c r="F2905" s="1">
        <f>F2906+F2908+F2910+F2912+F2914</f>
        <v>10321117.109999999</v>
      </c>
      <c r="H2905" t="b">
        <f t="shared" si="279"/>
        <v>1</v>
      </c>
      <c r="I2905" t="str">
        <f t="shared" si="276"/>
        <v>00</v>
      </c>
    </row>
    <row r="2906" spans="1:9">
      <c r="A2906" t="str">
        <f t="shared" si="275"/>
        <v>4.9.3.1.0.00.00 - Juros</v>
      </c>
      <c r="B2906" s="3" t="s">
        <v>3511</v>
      </c>
      <c r="C2906" s="4">
        <v>9758805.0800000001</v>
      </c>
      <c r="E2906" s="1">
        <f>E2907</f>
        <v>0</v>
      </c>
      <c r="F2906" s="1">
        <f>F2907</f>
        <v>9758805.0800000001</v>
      </c>
      <c r="H2906" t="b">
        <f t="shared" si="279"/>
        <v>1</v>
      </c>
      <c r="I2906" t="str">
        <f t="shared" si="276"/>
        <v>00</v>
      </c>
    </row>
    <row r="2907" spans="1:9">
      <c r="A2907" t="str">
        <f t="shared" si="275"/>
        <v>4.9.3.1.1.00.00 - Juros - Consolidação</v>
      </c>
      <c r="B2907" s="5" t="s">
        <v>3512</v>
      </c>
      <c r="C2907" s="6">
        <v>9758805.0800000001</v>
      </c>
      <c r="E2907" s="1">
        <f t="shared" si="277"/>
        <v>0</v>
      </c>
      <c r="F2907" s="1">
        <f t="shared" si="278"/>
        <v>9758805.0800000001</v>
      </c>
      <c r="H2907" t="b">
        <f t="shared" si="279"/>
        <v>1</v>
      </c>
      <c r="I2907" t="str">
        <f t="shared" si="276"/>
        <v>00</v>
      </c>
    </row>
    <row r="2908" spans="1:9">
      <c r="A2908" t="str">
        <f t="shared" si="275"/>
        <v>4.9.3.2.0.00.00 - Posição de Negociação</v>
      </c>
      <c r="B2908" s="3" t="s">
        <v>3513</v>
      </c>
      <c r="C2908" s="4">
        <v>0</v>
      </c>
      <c r="E2908" s="1">
        <f>E2909</f>
        <v>0</v>
      </c>
      <c r="F2908" s="1">
        <f>F2909</f>
        <v>0</v>
      </c>
      <c r="H2908" t="b">
        <f t="shared" si="279"/>
        <v>1</v>
      </c>
      <c r="I2908" t="str">
        <f t="shared" si="276"/>
        <v>00</v>
      </c>
    </row>
    <row r="2909" spans="1:9">
      <c r="A2909" t="str">
        <f t="shared" si="275"/>
        <v>4.9.3.2.1.00.00 - Posição de Negociação - Consolidação</v>
      </c>
      <c r="B2909" s="5" t="s">
        <v>3514</v>
      </c>
      <c r="C2909" s="6">
        <v>0</v>
      </c>
      <c r="E2909" s="1">
        <f t="shared" si="277"/>
        <v>0</v>
      </c>
      <c r="F2909" s="1">
        <f t="shared" si="278"/>
        <v>0</v>
      </c>
      <c r="H2909" t="b">
        <f t="shared" si="279"/>
        <v>1</v>
      </c>
      <c r="I2909" t="str">
        <f t="shared" si="276"/>
        <v>00</v>
      </c>
    </row>
    <row r="2910" spans="1:9">
      <c r="A2910" t="str">
        <f t="shared" si="275"/>
        <v>4.9.3.3.0.00.00 - Posição de Investimentos</v>
      </c>
      <c r="B2910" s="3" t="s">
        <v>3515</v>
      </c>
      <c r="C2910" s="4">
        <v>0</v>
      </c>
      <c r="E2910" s="1">
        <f>E2911</f>
        <v>0</v>
      </c>
      <c r="F2910" s="1">
        <f>F2911</f>
        <v>0</v>
      </c>
      <c r="H2910" t="b">
        <f t="shared" si="279"/>
        <v>1</v>
      </c>
      <c r="I2910" t="str">
        <f t="shared" si="276"/>
        <v>00</v>
      </c>
    </row>
    <row r="2911" spans="1:9">
      <c r="A2911" t="str">
        <f t="shared" si="275"/>
        <v>4.9.3.3.1.00.00 - Posição de Investimentos - Consolidação</v>
      </c>
      <c r="B2911" s="5" t="s">
        <v>3516</v>
      </c>
      <c r="C2911" s="6">
        <v>0</v>
      </c>
      <c r="E2911" s="1">
        <f t="shared" si="277"/>
        <v>0</v>
      </c>
      <c r="F2911" s="1">
        <f t="shared" si="278"/>
        <v>0</v>
      </c>
      <c r="H2911" t="b">
        <f t="shared" si="279"/>
        <v>1</v>
      </c>
      <c r="I2911" t="str">
        <f t="shared" si="276"/>
        <v>00</v>
      </c>
    </row>
    <row r="2912" spans="1:9">
      <c r="A2912" t="str">
        <f t="shared" si="275"/>
        <v>4.9.3.4.0.00.00 - Correção Cambial</v>
      </c>
      <c r="B2912" s="3" t="s">
        <v>3517</v>
      </c>
      <c r="C2912" s="4">
        <v>0</v>
      </c>
      <c r="E2912" s="1">
        <f>E2913</f>
        <v>0</v>
      </c>
      <c r="F2912" s="1">
        <f>F2913</f>
        <v>0</v>
      </c>
      <c r="H2912" t="b">
        <f t="shared" si="279"/>
        <v>1</v>
      </c>
      <c r="I2912" t="str">
        <f t="shared" si="276"/>
        <v>00</v>
      </c>
    </row>
    <row r="2913" spans="1:9">
      <c r="A2913" t="str">
        <f t="shared" si="275"/>
        <v>4.9.3.4.1.00.00 - Correção Cambial - Consolidação</v>
      </c>
      <c r="B2913" s="5" t="s">
        <v>3518</v>
      </c>
      <c r="C2913" s="6">
        <v>0</v>
      </c>
      <c r="E2913" s="1">
        <f t="shared" si="277"/>
        <v>0</v>
      </c>
      <c r="F2913" s="1">
        <f t="shared" si="278"/>
        <v>0</v>
      </c>
      <c r="H2913" t="b">
        <f t="shared" si="279"/>
        <v>1</v>
      </c>
      <c r="I2913" t="str">
        <f t="shared" si="276"/>
        <v>00</v>
      </c>
    </row>
    <row r="2914" spans="1:9">
      <c r="A2914" t="str">
        <f t="shared" si="275"/>
        <v>4.9.3.9.0.00.00 - Outras VPD de Operações da Autoridade Monetária</v>
      </c>
      <c r="B2914" s="3" t="s">
        <v>3519</v>
      </c>
      <c r="C2914" s="4">
        <v>562312.03</v>
      </c>
      <c r="E2914" s="1">
        <f>E2915</f>
        <v>0</v>
      </c>
      <c r="F2914" s="1">
        <f>F2915</f>
        <v>562312.03</v>
      </c>
      <c r="H2914" t="b">
        <f t="shared" si="279"/>
        <v>1</v>
      </c>
      <c r="I2914" t="str">
        <f t="shared" si="276"/>
        <v>00</v>
      </c>
    </row>
    <row r="2915" spans="1:9" ht="25.5">
      <c r="A2915" t="str">
        <f t="shared" si="275"/>
        <v>4.9.3.9.1.00.00 - Outras VPD de Operações da Autoridade Monetária - 
 Consolidação</v>
      </c>
      <c r="B2915" s="5" t="s">
        <v>3520</v>
      </c>
      <c r="C2915" s="6">
        <v>562312.03</v>
      </c>
      <c r="E2915" s="1">
        <f t="shared" si="277"/>
        <v>0</v>
      </c>
      <c r="F2915" s="1">
        <f t="shared" si="278"/>
        <v>562312.03</v>
      </c>
      <c r="H2915" t="b">
        <f t="shared" si="279"/>
        <v>1</v>
      </c>
      <c r="I2915" t="str">
        <f t="shared" si="276"/>
        <v>00</v>
      </c>
    </row>
    <row r="2916" spans="1:9">
      <c r="A2916" t="str">
        <f t="shared" si="275"/>
        <v>4.9.7.0.0.00.00 - Reversão de Provisões e Ajustes de Perdas</v>
      </c>
      <c r="B2916" s="3" t="s">
        <v>3521</v>
      </c>
      <c r="C2916" s="4">
        <v>115624429282.77</v>
      </c>
      <c r="E2916" s="1">
        <f>E2922+E2917</f>
        <v>1167180386.21</v>
      </c>
      <c r="F2916" s="1">
        <f>F2922+F2917</f>
        <v>114457248896.56</v>
      </c>
      <c r="H2916" t="b">
        <f t="shared" si="279"/>
        <v>1</v>
      </c>
      <c r="I2916" t="str">
        <f t="shared" si="276"/>
        <v>00</v>
      </c>
    </row>
    <row r="2917" spans="1:9">
      <c r="A2917" t="str">
        <f t="shared" si="275"/>
        <v>4.9.7.1.0.00.00 - Reversão de Provisões</v>
      </c>
      <c r="B2917" s="5" t="s">
        <v>3522</v>
      </c>
      <c r="C2917" s="6">
        <v>107828711581.95</v>
      </c>
      <c r="E2917" s="1">
        <f>E2921+E2919+E2918+E2920</f>
        <v>480656565.08000004</v>
      </c>
      <c r="F2917" s="1">
        <f>F2921+F2919+F2918+F2920</f>
        <v>107348055016.87</v>
      </c>
      <c r="H2917" t="b">
        <f t="shared" si="279"/>
        <v>1</v>
      </c>
      <c r="I2917" t="str">
        <f t="shared" si="276"/>
        <v>00</v>
      </c>
    </row>
    <row r="2918" spans="1:9">
      <c r="A2918" t="str">
        <f t="shared" si="275"/>
        <v>4.9.7.1.1.00.00 - Reversão de Provisões – Consolidação</v>
      </c>
      <c r="B2918" s="3" t="s">
        <v>3523</v>
      </c>
      <c r="C2918" s="4">
        <v>107348055016.87</v>
      </c>
      <c r="E2918" s="1">
        <f t="shared" si="277"/>
        <v>0</v>
      </c>
      <c r="F2918" s="1">
        <f t="shared" si="278"/>
        <v>107348055016.87</v>
      </c>
      <c r="H2918" t="b">
        <f t="shared" si="279"/>
        <v>1</v>
      </c>
      <c r="I2918" t="str">
        <f t="shared" si="276"/>
        <v>00</v>
      </c>
    </row>
    <row r="2919" spans="1:9">
      <c r="A2919" t="str">
        <f t="shared" si="275"/>
        <v>4.9.7.1.3.00.00 - Reversão de Provisões – Inter OFSS - União</v>
      </c>
      <c r="B2919" s="5" t="s">
        <v>3524</v>
      </c>
      <c r="C2919" s="6">
        <v>148718597.52000001</v>
      </c>
      <c r="E2919" s="1">
        <f t="shared" si="277"/>
        <v>148718597.52000001</v>
      </c>
      <c r="F2919" s="1">
        <f t="shared" si="278"/>
        <v>0</v>
      </c>
      <c r="H2919" t="b">
        <f t="shared" si="279"/>
        <v>1</v>
      </c>
      <c r="I2919" t="str">
        <f t="shared" si="276"/>
        <v>00</v>
      </c>
    </row>
    <row r="2920" spans="1:9">
      <c r="A2920" t="str">
        <f t="shared" si="275"/>
        <v>4.9.7.1.4.00.00 - Reversão de Provisões – Inter OFSS - Estados</v>
      </c>
      <c r="B2920" s="3" t="s">
        <v>3525</v>
      </c>
      <c r="C2920" s="4">
        <v>11278692.52</v>
      </c>
      <c r="E2920" s="1">
        <f t="shared" si="277"/>
        <v>11278692.52</v>
      </c>
      <c r="F2920" s="1">
        <f t="shared" si="278"/>
        <v>0</v>
      </c>
      <c r="H2920" t="b">
        <f t="shared" si="279"/>
        <v>1</v>
      </c>
      <c r="I2920" t="str">
        <f t="shared" si="276"/>
        <v>00</v>
      </c>
    </row>
    <row r="2921" spans="1:9">
      <c r="A2921" t="str">
        <f t="shared" si="275"/>
        <v>4.9.7.1.5.00.00 - Reversão de Provisões – Inter OFSS - Municípios</v>
      </c>
      <c r="B2921" s="5" t="s">
        <v>3526</v>
      </c>
      <c r="C2921" s="6">
        <v>320659275.04000002</v>
      </c>
      <c r="E2921" s="1">
        <f t="shared" si="277"/>
        <v>320659275.04000002</v>
      </c>
      <c r="F2921" s="1">
        <f t="shared" si="278"/>
        <v>0</v>
      </c>
      <c r="H2921" t="b">
        <f t="shared" si="279"/>
        <v>1</v>
      </c>
      <c r="I2921" t="str">
        <f t="shared" si="276"/>
        <v>00</v>
      </c>
    </row>
    <row r="2922" spans="1:9">
      <c r="A2922" t="str">
        <f t="shared" si="275"/>
        <v>4.9.7.2.0.00.00 - Reversão de Ajustes de Perdas</v>
      </c>
      <c r="B2922" s="3" t="s">
        <v>3527</v>
      </c>
      <c r="C2922" s="4">
        <v>7795717700.8199997</v>
      </c>
      <c r="E2922" s="1">
        <f>E2923+E2926+E2924+E2927+E2925</f>
        <v>686523821.13</v>
      </c>
      <c r="F2922" s="1">
        <f>F2923+F2926+F2924+F2927+F2925</f>
        <v>7109193879.6899996</v>
      </c>
      <c r="H2922" t="b">
        <f t="shared" si="279"/>
        <v>1</v>
      </c>
      <c r="I2922" t="str">
        <f t="shared" si="276"/>
        <v>00</v>
      </c>
    </row>
    <row r="2923" spans="1:9">
      <c r="A2923" t="str">
        <f t="shared" si="275"/>
        <v>4.9.7.2.1.00.00 - Reversão de Ajustes de Perdas – Consolidação</v>
      </c>
      <c r="B2923" s="5" t="s">
        <v>3528</v>
      </c>
      <c r="C2923" s="6">
        <v>7109193879.6899996</v>
      </c>
      <c r="E2923" s="1">
        <f t="shared" si="277"/>
        <v>0</v>
      </c>
      <c r="F2923" s="1">
        <f t="shared" si="278"/>
        <v>7109193879.6899996</v>
      </c>
      <c r="H2923" t="b">
        <f t="shared" si="279"/>
        <v>1</v>
      </c>
      <c r="I2923" t="str">
        <f t="shared" si="276"/>
        <v>00</v>
      </c>
    </row>
    <row r="2924" spans="1:9">
      <c r="A2924" t="str">
        <f t="shared" si="275"/>
        <v>4.9.7.2.2.00.00 - Reversão de Ajustes de Perdas - Intra OFSS</v>
      </c>
      <c r="B2924" s="3" t="s">
        <v>3529</v>
      </c>
      <c r="C2924" s="4">
        <v>3709879.33</v>
      </c>
      <c r="E2924" s="1">
        <f t="shared" si="277"/>
        <v>3709879.33</v>
      </c>
      <c r="F2924" s="1">
        <f t="shared" si="278"/>
        <v>0</v>
      </c>
      <c r="H2924" t="b">
        <f t="shared" si="279"/>
        <v>1</v>
      </c>
      <c r="I2924" t="str">
        <f t="shared" si="276"/>
        <v>00</v>
      </c>
    </row>
    <row r="2925" spans="1:9">
      <c r="A2925" t="str">
        <f t="shared" si="275"/>
        <v>4.9.7.2.3.00.00 - Reversão de Ajustes de Perdas –Inter OFSS – União</v>
      </c>
      <c r="B2925" s="5" t="s">
        <v>3530</v>
      </c>
      <c r="C2925" s="6">
        <v>300000.01</v>
      </c>
      <c r="E2925" s="1">
        <f t="shared" si="277"/>
        <v>300000.01</v>
      </c>
      <c r="F2925" s="1">
        <f t="shared" si="278"/>
        <v>0</v>
      </c>
      <c r="H2925" t="b">
        <f t="shared" si="279"/>
        <v>1</v>
      </c>
      <c r="I2925" t="str">
        <f t="shared" si="276"/>
        <v>00</v>
      </c>
    </row>
    <row r="2926" spans="1:9">
      <c r="A2926" t="str">
        <f t="shared" si="275"/>
        <v>4.9.7.2.4.00.00 - Reversão de Ajustes de Perdas –Inter OFSS – Estado</v>
      </c>
      <c r="B2926" s="3" t="s">
        <v>3531</v>
      </c>
      <c r="C2926" s="4">
        <v>30889411.32</v>
      </c>
      <c r="E2926" s="1">
        <f t="shared" si="277"/>
        <v>30889411.32</v>
      </c>
      <c r="F2926" s="1">
        <f t="shared" si="278"/>
        <v>0</v>
      </c>
      <c r="H2926" t="b">
        <f t="shared" si="279"/>
        <v>1</v>
      </c>
      <c r="I2926" t="str">
        <f t="shared" si="276"/>
        <v>00</v>
      </c>
    </row>
    <row r="2927" spans="1:9" ht="25.5">
      <c r="A2927" t="str">
        <f t="shared" si="275"/>
        <v>4.9.7.2.5.00.00 - Reversão de Ajustes de Perdas –Inter OFSS - 
 Município</v>
      </c>
      <c r="B2927" s="5" t="s">
        <v>3532</v>
      </c>
      <c r="C2927" s="6">
        <v>651624530.47000003</v>
      </c>
      <c r="E2927" s="1">
        <f t="shared" si="277"/>
        <v>651624530.47000003</v>
      </c>
      <c r="F2927" s="1">
        <f t="shared" si="278"/>
        <v>0</v>
      </c>
      <c r="H2927" t="b">
        <f t="shared" si="279"/>
        <v>1</v>
      </c>
      <c r="I2927" t="str">
        <f t="shared" si="276"/>
        <v>00</v>
      </c>
    </row>
    <row r="2928" spans="1:9">
      <c r="A2928" t="str">
        <f t="shared" si="275"/>
        <v>4.9.9.0.0.00.00 - Diversas Variações Patrimoniais Aumentativas</v>
      </c>
      <c r="B2928" s="3" t="s">
        <v>3533</v>
      </c>
      <c r="C2928" s="4">
        <v>128112008731.73</v>
      </c>
      <c r="E2928" s="1">
        <f>E2946+E2950+E2934+E2940+E2938+E2929+E2948</f>
        <v>2307981778.3700004</v>
      </c>
      <c r="F2928" s="1">
        <f>F2946+F2950+F2934+F2940+F2938+F2929+F2948</f>
        <v>125804026953.36</v>
      </c>
      <c r="H2928" t="b">
        <f t="shared" si="279"/>
        <v>1</v>
      </c>
      <c r="I2928" t="str">
        <f t="shared" si="276"/>
        <v>00</v>
      </c>
    </row>
    <row r="2929" spans="1:9">
      <c r="A2929" t="str">
        <f t="shared" si="275"/>
        <v>4.9.9.1.0.00.00 - Compensação Financeira entre RGPS/RPPS</v>
      </c>
      <c r="B2929" s="5" t="s">
        <v>3534</v>
      </c>
      <c r="C2929" s="6">
        <v>2237144092.5900002</v>
      </c>
      <c r="E2929" s="1">
        <f>E2930+E2931+E2932+E2933</f>
        <v>2237144092.5900002</v>
      </c>
      <c r="F2929" s="1">
        <f>F2930+F2931+F2932+F2933</f>
        <v>0</v>
      </c>
      <c r="H2929" t="b">
        <f t="shared" si="279"/>
        <v>1</v>
      </c>
      <c r="I2929" t="str">
        <f t="shared" si="276"/>
        <v>00</v>
      </c>
    </row>
    <row r="2930" spans="1:9" ht="25.5">
      <c r="A2930" t="str">
        <f t="shared" si="275"/>
        <v>4.9.9.1.2.00.00 - Compensação Financeira entre RGPS/RPPS - Intra 
 OFSS</v>
      </c>
      <c r="B2930" s="3" t="s">
        <v>3535</v>
      </c>
      <c r="C2930" s="4">
        <v>1454419346.8199999</v>
      </c>
      <c r="E2930" s="1">
        <f t="shared" si="277"/>
        <v>1454419346.8199999</v>
      </c>
      <c r="F2930" s="1">
        <f t="shared" si="278"/>
        <v>0</v>
      </c>
      <c r="H2930" t="b">
        <f t="shared" si="279"/>
        <v>1</v>
      </c>
      <c r="I2930" t="str">
        <f t="shared" si="276"/>
        <v>00</v>
      </c>
    </row>
    <row r="2931" spans="1:9" ht="25.5">
      <c r="A2931" t="str">
        <f t="shared" si="275"/>
        <v>4.9.9.1.3.00.00 - Compensação Financeira entre RGPS/RPPS - Inter 
 OFSS - União</v>
      </c>
      <c r="B2931" s="5" t="s">
        <v>3536</v>
      </c>
      <c r="C2931" s="6">
        <v>589389858.23000002</v>
      </c>
      <c r="E2931" s="1">
        <f t="shared" si="277"/>
        <v>589389858.23000002</v>
      </c>
      <c r="F2931" s="1">
        <f t="shared" si="278"/>
        <v>0</v>
      </c>
      <c r="H2931" t="b">
        <f t="shared" si="279"/>
        <v>1</v>
      </c>
      <c r="I2931" t="str">
        <f t="shared" si="276"/>
        <v>00</v>
      </c>
    </row>
    <row r="2932" spans="1:9" ht="25.5">
      <c r="A2932" t="str">
        <f t="shared" si="275"/>
        <v>4.9.9.1.4.00.00 - Compensação Financeira entre RGPS/RPPS - Inter 
 OFSS - Estado</v>
      </c>
      <c r="B2932" s="3" t="s">
        <v>3537</v>
      </c>
      <c r="C2932" s="4">
        <v>247013.9</v>
      </c>
      <c r="E2932" s="1">
        <f t="shared" si="277"/>
        <v>247013.9</v>
      </c>
      <c r="F2932" s="1">
        <f t="shared" si="278"/>
        <v>0</v>
      </c>
      <c r="H2932" t="b">
        <f t="shared" si="279"/>
        <v>1</v>
      </c>
      <c r="I2932" t="str">
        <f t="shared" si="276"/>
        <v>00</v>
      </c>
    </row>
    <row r="2933" spans="1:9" ht="25.5">
      <c r="A2933" t="str">
        <f t="shared" si="275"/>
        <v>4.9.9.1.5.00.00 - Compensação Financeira entre RGPS/RPPS - Inter 
 OFSS - Município</v>
      </c>
      <c r="B2933" s="5" t="s">
        <v>3538</v>
      </c>
      <c r="C2933" s="6">
        <v>193087873.63999999</v>
      </c>
      <c r="E2933" s="1">
        <f t="shared" si="277"/>
        <v>193087873.63999999</v>
      </c>
      <c r="F2933" s="1">
        <f t="shared" si="278"/>
        <v>0</v>
      </c>
      <c r="H2933" t="b">
        <f t="shared" si="279"/>
        <v>1</v>
      </c>
      <c r="I2933" t="str">
        <f t="shared" si="276"/>
        <v>00</v>
      </c>
    </row>
    <row r="2934" spans="1:9">
      <c r="A2934" t="str">
        <f t="shared" si="275"/>
        <v>4.9.9.2.0.00.00 - Compensação Financeira entre Regimes Próprios</v>
      </c>
      <c r="B2934" s="3" t="s">
        <v>3539</v>
      </c>
      <c r="C2934" s="4">
        <v>20302528.899999999</v>
      </c>
      <c r="E2934" s="1">
        <f>E2937+E2935+E2936</f>
        <v>20302528.899999999</v>
      </c>
      <c r="F2934" s="1">
        <f>F2937+F2935+F2936</f>
        <v>0</v>
      </c>
      <c r="H2934" t="b">
        <f t="shared" si="279"/>
        <v>1</v>
      </c>
      <c r="I2934" t="str">
        <f t="shared" si="276"/>
        <v>00</v>
      </c>
    </row>
    <row r="2935" spans="1:9" ht="25.5">
      <c r="A2935" t="str">
        <f t="shared" si="275"/>
        <v>4.9.9.2.3.00.00 - Compensação Financeira entre Regimes Próprios - 
 Inter OFSS - União</v>
      </c>
      <c r="B2935" s="5" t="s">
        <v>3540</v>
      </c>
      <c r="C2935" s="6">
        <v>7590611.6699999999</v>
      </c>
      <c r="E2935" s="1">
        <f t="shared" si="277"/>
        <v>7590611.6699999999</v>
      </c>
      <c r="F2935" s="1">
        <f t="shared" si="278"/>
        <v>0</v>
      </c>
      <c r="H2935" t="b">
        <f t="shared" si="279"/>
        <v>1</v>
      </c>
      <c r="I2935" t="str">
        <f t="shared" si="276"/>
        <v>00</v>
      </c>
    </row>
    <row r="2936" spans="1:9" ht="25.5">
      <c r="A2936" t="str">
        <f t="shared" si="275"/>
        <v>4.9.9.2.4.00.00 - Compensação Financeira entre Regimes Próprios - 
 Inter OFSS - Estado</v>
      </c>
      <c r="B2936" s="3" t="s">
        <v>3541</v>
      </c>
      <c r="C2936" s="4">
        <v>34257.360000000001</v>
      </c>
      <c r="E2936" s="1">
        <f t="shared" si="277"/>
        <v>34257.360000000001</v>
      </c>
      <c r="F2936" s="1">
        <f t="shared" si="278"/>
        <v>0</v>
      </c>
      <c r="H2936" t="b">
        <f t="shared" si="279"/>
        <v>1</v>
      </c>
      <c r="I2936" t="str">
        <f t="shared" si="276"/>
        <v>00</v>
      </c>
    </row>
    <row r="2937" spans="1:9" ht="25.5">
      <c r="A2937" t="str">
        <f t="shared" ref="A2937:A2954" si="280">TRIM(B2937)</f>
        <v>4.9.9.2.5.00.00 - Compensação Financeira entre Regimes Próprios - 
 Inter OFSS - Município</v>
      </c>
      <c r="B2937" s="5" t="s">
        <v>3542</v>
      </c>
      <c r="C2937" s="6">
        <v>12677659.869999999</v>
      </c>
      <c r="E2937" s="1">
        <f t="shared" si="277"/>
        <v>12677659.869999999</v>
      </c>
      <c r="F2937" s="1">
        <f t="shared" si="278"/>
        <v>0</v>
      </c>
      <c r="H2937" t="b">
        <f t="shared" si="279"/>
        <v>1</v>
      </c>
      <c r="I2937" t="str">
        <f t="shared" si="276"/>
        <v>00</v>
      </c>
    </row>
    <row r="2938" spans="1:9">
      <c r="A2938" t="str">
        <f t="shared" si="280"/>
        <v>4.9.9.3.0.00.00 - Variação Patrimonial Aumentativa com Bonificações</v>
      </c>
      <c r="B2938" s="3" t="s">
        <v>3543</v>
      </c>
      <c r="C2938" s="4">
        <v>91165957.709999993</v>
      </c>
      <c r="E2938" s="1">
        <f>E2939</f>
        <v>0</v>
      </c>
      <c r="F2938" s="1">
        <f>F2939</f>
        <v>91165957.709999993</v>
      </c>
      <c r="H2938" t="b">
        <f t="shared" si="279"/>
        <v>1</v>
      </c>
      <c r="I2938" t="str">
        <f t="shared" si="276"/>
        <v>00</v>
      </c>
    </row>
    <row r="2939" spans="1:9" ht="25.5">
      <c r="A2939" t="str">
        <f t="shared" si="280"/>
        <v>4.9.9.3.1.00.00 - Variação Patrimonial Aumentativa com Bonificações 
 - Consolidação</v>
      </c>
      <c r="B2939" s="5" t="s">
        <v>3544</v>
      </c>
      <c r="C2939" s="6">
        <v>91165957.709999993</v>
      </c>
      <c r="E2939" s="1">
        <f t="shared" si="277"/>
        <v>0</v>
      </c>
      <c r="F2939" s="1">
        <f t="shared" si="278"/>
        <v>91165957.709999993</v>
      </c>
      <c r="H2939" t="b">
        <f t="shared" si="279"/>
        <v>1</v>
      </c>
      <c r="I2939" t="str">
        <f t="shared" si="276"/>
        <v>00</v>
      </c>
    </row>
    <row r="2940" spans="1:9">
      <c r="A2940" t="str">
        <f t="shared" si="280"/>
        <v>4.9.9.4.0.00.00 - Amortização de Deságio em Investimentos</v>
      </c>
      <c r="B2940" s="3" t="s">
        <v>3545</v>
      </c>
      <c r="C2940" s="4">
        <v>162311370.31</v>
      </c>
      <c r="E2940" s="1">
        <f>E2943+E2944+E2942+E2945+E2941</f>
        <v>50535156.879999995</v>
      </c>
      <c r="F2940" s="1">
        <f>F2943+F2944+F2942+F2945+F2941</f>
        <v>111776213.43000001</v>
      </c>
      <c r="H2940" t="b">
        <f t="shared" si="279"/>
        <v>1</v>
      </c>
      <c r="I2940" t="str">
        <f t="shared" si="276"/>
        <v>00</v>
      </c>
    </row>
    <row r="2941" spans="1:9" ht="25.5">
      <c r="A2941" t="str">
        <f t="shared" si="280"/>
        <v>4.9.9.4.1.00.00 - Amortização de Deságio em Investimentos - 
 Consolidação</v>
      </c>
      <c r="B2941" s="5" t="s">
        <v>3546</v>
      </c>
      <c r="C2941" s="6">
        <v>111776213.43000001</v>
      </c>
      <c r="E2941" s="1">
        <f t="shared" si="277"/>
        <v>0</v>
      </c>
      <c r="F2941" s="1">
        <f t="shared" si="278"/>
        <v>111776213.43000001</v>
      </c>
      <c r="H2941" t="b">
        <f t="shared" si="279"/>
        <v>1</v>
      </c>
      <c r="I2941" t="str">
        <f t="shared" si="276"/>
        <v>00</v>
      </c>
    </row>
    <row r="2942" spans="1:9" ht="25.5">
      <c r="A2942" t="str">
        <f t="shared" si="280"/>
        <v>4.9.9.4.2.00.00 - Amortização de Deságio em Investimentos - Intra 
 OFSS</v>
      </c>
      <c r="B2942" s="3" t="s">
        <v>3547</v>
      </c>
      <c r="C2942" s="4">
        <v>9717636.6799999997</v>
      </c>
      <c r="E2942" s="1">
        <f t="shared" si="277"/>
        <v>9717636.6799999997</v>
      </c>
      <c r="F2942" s="1">
        <f t="shared" si="278"/>
        <v>0</v>
      </c>
      <c r="H2942" t="b">
        <f t="shared" si="279"/>
        <v>1</v>
      </c>
      <c r="I2942" t="str">
        <f t="shared" si="276"/>
        <v>00</v>
      </c>
    </row>
    <row r="2943" spans="1:9" ht="25.5">
      <c r="A2943" t="str">
        <f t="shared" si="280"/>
        <v>4.9.9.4.3.00.00 - Amortização de Deságio em Investimentos - Inter 
 OFSS - União</v>
      </c>
      <c r="B2943" s="5" t="s">
        <v>3548</v>
      </c>
      <c r="C2943" s="6">
        <v>226574.72</v>
      </c>
      <c r="E2943" s="1">
        <f t="shared" si="277"/>
        <v>226574.72</v>
      </c>
      <c r="F2943" s="1">
        <f t="shared" si="278"/>
        <v>0</v>
      </c>
      <c r="H2943" t="b">
        <f t="shared" si="279"/>
        <v>1</v>
      </c>
      <c r="I2943" t="str">
        <f t="shared" si="276"/>
        <v>00</v>
      </c>
    </row>
    <row r="2944" spans="1:9" ht="25.5">
      <c r="A2944" t="str">
        <f t="shared" si="280"/>
        <v>4.9.9.4.4.00.00 - Amortização de Deságio em Investimentos - Inter 
 OFSS - Estado</v>
      </c>
      <c r="B2944" s="3" t="s">
        <v>3549</v>
      </c>
      <c r="C2944" s="4">
        <v>19077329.329999998</v>
      </c>
      <c r="E2944" s="1">
        <f t="shared" si="277"/>
        <v>19077329.329999998</v>
      </c>
      <c r="F2944" s="1">
        <f t="shared" si="278"/>
        <v>0</v>
      </c>
      <c r="H2944" t="b">
        <f t="shared" si="279"/>
        <v>1</v>
      </c>
      <c r="I2944" t="str">
        <f t="shared" ref="I2944:I2951" si="281">MID(A2944,11,2)</f>
        <v>00</v>
      </c>
    </row>
    <row r="2945" spans="1:9" ht="25.5">
      <c r="A2945" t="str">
        <f t="shared" si="280"/>
        <v>4.9.9.4.5.00.00 - Amortização de Deságio em Investimentos - Inter 
 OFSS - Município</v>
      </c>
      <c r="B2945" s="5" t="s">
        <v>3550</v>
      </c>
      <c r="C2945" s="6">
        <v>21513616.149999999</v>
      </c>
      <c r="E2945" s="1">
        <f t="shared" ref="E2945:E2953" si="282">SUMIF(A2945:B2945,"*intra*",C2945:D2945)+SUMIF(A2945:B2945,"*inter*",C2945:D2945)</f>
        <v>21513616.149999999</v>
      </c>
      <c r="F2945" s="1">
        <f t="shared" ref="F2945:F2953" si="283">SUMIF(A2945:B2945,"*consolidação*",C2945:D2945)</f>
        <v>0</v>
      </c>
      <c r="H2945" t="b">
        <f t="shared" ref="H2945:H2951" si="284">IF(I2945="00",C2945=E2945+F2945,TRUE)</f>
        <v>1</v>
      </c>
      <c r="I2945" t="str">
        <f t="shared" si="281"/>
        <v>00</v>
      </c>
    </row>
    <row r="2946" spans="1:9">
      <c r="A2946" t="str">
        <f t="shared" si="280"/>
        <v>4.9.9.5.0.00.00 - Multas Administrativas</v>
      </c>
      <c r="B2946" s="3" t="s">
        <v>3551</v>
      </c>
      <c r="C2946" s="4">
        <v>4756499388.3199997</v>
      </c>
      <c r="E2946" s="1">
        <f>E2947</f>
        <v>0</v>
      </c>
      <c r="F2946" s="1">
        <f>F2947</f>
        <v>4756499388.3199997</v>
      </c>
      <c r="H2946" t="b">
        <f t="shared" si="284"/>
        <v>1</v>
      </c>
      <c r="I2946" t="str">
        <f t="shared" si="281"/>
        <v>00</v>
      </c>
    </row>
    <row r="2947" spans="1:9">
      <c r="A2947" t="str">
        <f t="shared" si="280"/>
        <v>4.9.9.5.1.00.00 - Multas Administrativas - Consolidação</v>
      </c>
      <c r="B2947" s="5" t="s">
        <v>3552</v>
      </c>
      <c r="C2947" s="6">
        <v>4756499388.3199997</v>
      </c>
      <c r="E2947" s="1">
        <f t="shared" si="282"/>
        <v>0</v>
      </c>
      <c r="F2947" s="1">
        <f t="shared" si="283"/>
        <v>4756499388.3199997</v>
      </c>
      <c r="H2947" t="b">
        <f t="shared" si="284"/>
        <v>1</v>
      </c>
      <c r="I2947" t="str">
        <f t="shared" si="281"/>
        <v>00</v>
      </c>
    </row>
    <row r="2948" spans="1:9">
      <c r="A2948" t="str">
        <f t="shared" si="280"/>
        <v>4.9.9.6.0.00.00 - Indenizações</v>
      </c>
      <c r="B2948" s="3" t="s">
        <v>3553</v>
      </c>
      <c r="C2948" s="4">
        <v>1535878965.6600001</v>
      </c>
      <c r="E2948" s="1">
        <f>E2949</f>
        <v>0</v>
      </c>
      <c r="F2948" s="1">
        <f>F2949</f>
        <v>1535878965.6600001</v>
      </c>
      <c r="H2948" t="b">
        <f t="shared" si="284"/>
        <v>1</v>
      </c>
      <c r="I2948" t="str">
        <f t="shared" si="281"/>
        <v>00</v>
      </c>
    </row>
    <row r="2949" spans="1:9">
      <c r="A2949" t="str">
        <f t="shared" si="280"/>
        <v>4.9.9.6.1.00.00 - Indenizações - Consolidação</v>
      </c>
      <c r="B2949" s="5" t="s">
        <v>3554</v>
      </c>
      <c r="C2949" s="6">
        <v>1535878965.6600001</v>
      </c>
      <c r="E2949" s="1">
        <f t="shared" si="282"/>
        <v>0</v>
      </c>
      <c r="F2949" s="1">
        <f t="shared" si="283"/>
        <v>1535878965.6600001</v>
      </c>
      <c r="H2949" t="b">
        <f t="shared" si="284"/>
        <v>1</v>
      </c>
      <c r="I2949" t="str">
        <f t="shared" si="281"/>
        <v>00</v>
      </c>
    </row>
    <row r="2950" spans="1:9" ht="25.5">
      <c r="A2950" t="str">
        <f t="shared" si="280"/>
        <v>4.9.9.9.0.00.00 - Variações Patrimoniais Aumentativas Decorrentes de 
 Fatos Geradores Diversos</v>
      </c>
      <c r="B2950" s="3" t="s">
        <v>3555</v>
      </c>
      <c r="C2950" s="4">
        <v>119308706428.24001</v>
      </c>
      <c r="E2950" s="1">
        <f>E2951</f>
        <v>0</v>
      </c>
      <c r="F2950" s="1">
        <f>F2951</f>
        <v>119308706428.24001</v>
      </c>
      <c r="H2950" t="b">
        <f t="shared" si="284"/>
        <v>1</v>
      </c>
      <c r="I2950" t="str">
        <f t="shared" si="281"/>
        <v>00</v>
      </c>
    </row>
    <row r="2951" spans="1:9" ht="25.5">
      <c r="A2951" t="str">
        <f t="shared" si="280"/>
        <v>4.9.9.9.1.00.00 - Variações Patrimoniais Aumentativas Decorrentes de 
 Fatos Geradores Diversos - Consolidação</v>
      </c>
      <c r="B2951" s="5" t="s">
        <v>3556</v>
      </c>
      <c r="C2951" s="6">
        <v>119308706428.24001</v>
      </c>
      <c r="E2951" s="1">
        <f t="shared" si="282"/>
        <v>0</v>
      </c>
      <c r="F2951" s="1">
        <f t="shared" si="283"/>
        <v>119308706428.24001</v>
      </c>
      <c r="H2951" t="b">
        <f t="shared" si="284"/>
        <v>1</v>
      </c>
      <c r="I2951" t="str">
        <f t="shared" si="281"/>
        <v>00</v>
      </c>
    </row>
    <row r="2952" spans="1:9">
      <c r="B2952" s="3" t="s">
        <v>1385</v>
      </c>
      <c r="C2952" s="31"/>
      <c r="E2952" s="1">
        <f t="shared" si="282"/>
        <v>0</v>
      </c>
      <c r="F2952" s="1">
        <f t="shared" si="283"/>
        <v>0</v>
      </c>
      <c r="H2952" t="s">
        <v>3557</v>
      </c>
    </row>
    <row r="2953" spans="1:9">
      <c r="B2953" s="5" t="s">
        <v>3558</v>
      </c>
      <c r="C2953" s="42"/>
      <c r="E2953" s="1">
        <f t="shared" si="282"/>
        <v>0</v>
      </c>
      <c r="F2953" s="1">
        <f t="shared" si="283"/>
        <v>0</v>
      </c>
      <c r="H2953" t="s">
        <v>3557</v>
      </c>
    </row>
    <row r="2954" spans="1:9">
      <c r="A2954" t="str">
        <f t="shared" si="280"/>
        <v>Resultado Patrimonial do Período</v>
      </c>
      <c r="B2954" s="3" t="s">
        <v>1386</v>
      </c>
      <c r="C2954" s="4">
        <v>-53854987860.440002</v>
      </c>
      <c r="D2954" s="1"/>
      <c r="E2954" s="1">
        <f>ROUND(E2655-E2232,2)</f>
        <v>248115150835.14999</v>
      </c>
      <c r="F2954" s="1">
        <f>ROUND(F2655-F2232,2)</f>
        <v>-301970138695.59003</v>
      </c>
      <c r="H2954" s="1" t="b">
        <f>C2954=E2954+F2954</f>
        <v>1</v>
      </c>
      <c r="I2954" s="47">
        <f>C2954-E2954</f>
        <v>-301970138695.58997</v>
      </c>
    </row>
    <row r="2956" spans="1:9">
      <c r="C2956" s="1"/>
      <c r="D2956" s="1"/>
      <c r="E2956" s="1"/>
      <c r="F2956" s="1"/>
    </row>
    <row r="2957" spans="1:9">
      <c r="C2957" s="1"/>
    </row>
    <row r="2958" spans="1:9">
      <c r="C2958" s="1"/>
      <c r="E2958" s="1"/>
      <c r="F2958" s="1"/>
    </row>
    <row r="2959" spans="1:9">
      <c r="B2959" s="87" t="s">
        <v>1396</v>
      </c>
      <c r="C2959" s="87"/>
      <c r="E2959" s="1"/>
      <c r="F2959" s="1"/>
    </row>
    <row r="2960" spans="1:9">
      <c r="A2960" s="2"/>
      <c r="B2960" s="2" t="s">
        <v>31</v>
      </c>
      <c r="C2960" s="2" t="s">
        <v>704</v>
      </c>
      <c r="E2960" s="2" t="s">
        <v>32</v>
      </c>
      <c r="F2960" s="2" t="s">
        <v>33</v>
      </c>
      <c r="H2960" s="2" t="s">
        <v>34</v>
      </c>
    </row>
    <row r="2961" spans="1:9">
      <c r="A2961" t="str">
        <f>TRIM(B2961)</f>
        <v>3.0.0.0.0.00.00 - Variação Patrimonial Diminutiva</v>
      </c>
      <c r="B2961" s="3" t="s">
        <v>2838</v>
      </c>
      <c r="C2961" s="4">
        <v>2947581926378.8799</v>
      </c>
      <c r="E2961" s="1">
        <f>E2962+E3144+E3194+E3282+E3057+E3007+E3242+E3079+E3263</f>
        <v>1095856975460.0701</v>
      </c>
      <c r="F2961" s="1">
        <f>F2962+F3144+F3194+F3282+F3057+F3007+F3242+F3079+F3263</f>
        <v>1851724950918.8098</v>
      </c>
      <c r="H2961" t="b">
        <f>IF(I2961="00",C2961=E2961+F2961,TRUE)</f>
        <v>1</v>
      </c>
      <c r="I2961" t="str">
        <f t="shared" ref="I2961:I3026" si="285">MID(A2961,11,2)</f>
        <v>00</v>
      </c>
    </row>
    <row r="2962" spans="1:9">
      <c r="A2962" t="str">
        <f t="shared" ref="A2962:A3025" si="286">TRIM(B2962)</f>
        <v>3.1.0.0.0.00.00 - Pessoal e Encargos</v>
      </c>
      <c r="B2962" s="5" t="s">
        <v>2839</v>
      </c>
      <c r="C2962" s="6">
        <v>320760121914.15997</v>
      </c>
      <c r="E2962" s="1">
        <f>E2963+E2993+E2970+E3000</f>
        <v>38331380354.999992</v>
      </c>
      <c r="F2962" s="1">
        <f>F2963+F2993+F2970+F3000</f>
        <v>282428741559.15997</v>
      </c>
      <c r="H2962" t="b">
        <f t="shared" ref="H2962:H3027" si="287">IF(I2962="00",C2962=E2962+F2962,TRUE)</f>
        <v>1</v>
      </c>
      <c r="I2962" t="str">
        <f t="shared" si="285"/>
        <v>00</v>
      </c>
    </row>
    <row r="2963" spans="1:9">
      <c r="A2963" t="str">
        <f t="shared" si="286"/>
        <v>3.1.1.0.0.00.00 - Remuneração a Pessoal</v>
      </c>
      <c r="B2963" s="3" t="s">
        <v>2840</v>
      </c>
      <c r="C2963" s="4">
        <v>229048118309.45999</v>
      </c>
      <c r="E2963" s="1">
        <f>E2964+E2966+E2968</f>
        <v>0</v>
      </c>
      <c r="F2963" s="1">
        <f>F2964+F2966+F2968</f>
        <v>229048118309.45999</v>
      </c>
      <c r="H2963" t="b">
        <f t="shared" si="287"/>
        <v>1</v>
      </c>
      <c r="I2963" t="str">
        <f t="shared" si="285"/>
        <v>00</v>
      </c>
    </row>
    <row r="2964" spans="1:9" ht="25.5">
      <c r="A2964" t="str">
        <f t="shared" si="286"/>
        <v>3.1.1.1.0.00.00 - Remuneração a Pessoal Ativo Civil – Abrangidos pelo 
 RPPS</v>
      </c>
      <c r="B2964" s="5" t="s">
        <v>2841</v>
      </c>
      <c r="C2964" s="6">
        <v>179228252273.54001</v>
      </c>
      <c r="E2964" s="1">
        <f>E2965</f>
        <v>0</v>
      </c>
      <c r="F2964" s="1">
        <f>F2965</f>
        <v>179228252273.54001</v>
      </c>
      <c r="H2964" t="b">
        <f t="shared" si="287"/>
        <v>1</v>
      </c>
      <c r="I2964" t="str">
        <f t="shared" si="285"/>
        <v>00</v>
      </c>
    </row>
    <row r="2965" spans="1:9" ht="25.5">
      <c r="A2965" t="str">
        <f t="shared" si="286"/>
        <v>3.1.1.1.1.00.00 - Remuneração a Pessoal Ativo Civil – Abrangidos 
 pelo RPPS - Consolidação</v>
      </c>
      <c r="B2965" s="3" t="s">
        <v>2842</v>
      </c>
      <c r="C2965" s="4">
        <v>179228252273.54001</v>
      </c>
      <c r="E2965" s="1">
        <f t="shared" ref="E2965" si="288">SUMIF(A2965:B2965,"*intra*",C2965:D2965)+SUMIF(A2965:B2965,"*inter*",C2965:D2965)</f>
        <v>0</v>
      </c>
      <c r="F2965" s="1">
        <f t="shared" ref="F2965" si="289">SUMIF(A2965:B2965,"*consolidação*",C2965:D2965)</f>
        <v>179228252273.54001</v>
      </c>
      <c r="H2965" t="b">
        <f t="shared" si="287"/>
        <v>1</v>
      </c>
      <c r="I2965" t="str">
        <f t="shared" si="285"/>
        <v>00</v>
      </c>
    </row>
    <row r="2966" spans="1:9" ht="25.5">
      <c r="A2966" t="str">
        <f t="shared" si="286"/>
        <v>3.1.1.2.0.00.00 - Remuneração a Pessoal Ativo Civil - Abrangidos pelo 
 RGPS</v>
      </c>
      <c r="B2966" s="5" t="s">
        <v>2843</v>
      </c>
      <c r="C2966" s="6">
        <v>17832731264.369999</v>
      </c>
      <c r="E2966" s="1">
        <f>E2967</f>
        <v>0</v>
      </c>
      <c r="F2966" s="1">
        <f>F2967</f>
        <v>17832731264.369999</v>
      </c>
      <c r="H2966" t="b">
        <f t="shared" si="287"/>
        <v>1</v>
      </c>
      <c r="I2966" t="str">
        <f t="shared" si="285"/>
        <v>00</v>
      </c>
    </row>
    <row r="2967" spans="1:9" ht="25.5">
      <c r="A2967" t="str">
        <f t="shared" si="286"/>
        <v>3.1.1.2.1.00.00 - Remuneração a Pessoal Ativo Civil - Abrangidos 
 pelo RGPS - Consolidação</v>
      </c>
      <c r="B2967" s="3" t="s">
        <v>2844</v>
      </c>
      <c r="C2967" s="4">
        <v>17832731264.369999</v>
      </c>
      <c r="E2967" s="1">
        <f t="shared" ref="E2967" si="290">SUMIF(A2967:B2967,"*intra*",C2967:D2967)+SUMIF(A2967:B2967,"*inter*",C2967:D2967)</f>
        <v>0</v>
      </c>
      <c r="F2967" s="1">
        <f t="shared" ref="F2967" si="291">SUMIF(A2967:B2967,"*consolidação*",C2967:D2967)</f>
        <v>17832731264.369999</v>
      </c>
      <c r="H2967" t="b">
        <f t="shared" si="287"/>
        <v>1</v>
      </c>
      <c r="I2967" t="str">
        <f t="shared" si="285"/>
        <v>00</v>
      </c>
    </row>
    <row r="2968" spans="1:9" ht="25.5">
      <c r="A2968" t="str">
        <f t="shared" si="286"/>
        <v>3.1.1.3.0.00.00 - Remuneração a Pessoal Ativo Militar - Abrangidos 
 pelo RPPS</v>
      </c>
      <c r="B2968" s="5" t="s">
        <v>2845</v>
      </c>
      <c r="C2968" s="6">
        <v>31987134771.549999</v>
      </c>
      <c r="E2968" s="1">
        <f>E2969</f>
        <v>0</v>
      </c>
      <c r="F2968" s="1">
        <f>F2969</f>
        <v>31987134771.549999</v>
      </c>
      <c r="H2968" t="b">
        <f t="shared" si="287"/>
        <v>1</v>
      </c>
      <c r="I2968" t="str">
        <f t="shared" si="285"/>
        <v>00</v>
      </c>
    </row>
    <row r="2969" spans="1:9" ht="25.5">
      <c r="A2969" t="str">
        <f t="shared" si="286"/>
        <v>3.1.1.3.1.00.00 - Remuneração a Pessoal Ativo Militar - Abrangidos 
 pelo RPPS - Consolidação</v>
      </c>
      <c r="B2969" s="3" t="s">
        <v>2846</v>
      </c>
      <c r="C2969" s="4">
        <v>31987134771.549999</v>
      </c>
      <c r="E2969" s="1">
        <f t="shared" ref="E2969" si="292">SUMIF(A2969:B2969,"*intra*",C2969:D2969)+SUMIF(A2969:B2969,"*inter*",C2969:D2969)</f>
        <v>0</v>
      </c>
      <c r="F2969" s="1">
        <f t="shared" ref="F2969" si="293">SUMIF(A2969:B2969,"*consolidação*",C2969:D2969)</f>
        <v>31987134771.549999</v>
      </c>
      <c r="H2969" t="b">
        <f t="shared" si="287"/>
        <v>1</v>
      </c>
      <c r="I2969" t="str">
        <f t="shared" si="285"/>
        <v>00</v>
      </c>
    </row>
    <row r="2970" spans="1:9">
      <c r="A2970" t="str">
        <f t="shared" si="286"/>
        <v>3.1.2.0.0.00.00 - Encargos Patronais</v>
      </c>
      <c r="B2970" s="5" t="s">
        <v>2847</v>
      </c>
      <c r="C2970" s="6">
        <v>72023820891.119995</v>
      </c>
      <c r="E2970">
        <f>E2971+E2987+E2983+E2985+E2977+E2981</f>
        <v>38331380354.999992</v>
      </c>
      <c r="F2970">
        <f>F2971+F2987+F2983+F2985+F2977+F2981</f>
        <v>33692440536.119999</v>
      </c>
      <c r="H2970" t="b">
        <f t="shared" si="287"/>
        <v>1</v>
      </c>
      <c r="I2970" t="str">
        <f t="shared" si="285"/>
        <v>00</v>
      </c>
    </row>
    <row r="2971" spans="1:9">
      <c r="A2971" t="str">
        <f t="shared" si="286"/>
        <v>3.1.2.1.0.00.00 - Encargos Patronais - RPPS</v>
      </c>
      <c r="B2971" s="3" t="s">
        <v>2848</v>
      </c>
      <c r="C2971" s="4">
        <v>64619860116.269997</v>
      </c>
      <c r="E2971" s="1">
        <f>E2973+E2972+E2975+E2974+E2976</f>
        <v>34909046099.639992</v>
      </c>
      <c r="F2971" s="1">
        <f>F2973+F2972+F2975+F2974+F2976</f>
        <v>29710814016.630001</v>
      </c>
      <c r="H2971" t="b">
        <f t="shared" si="287"/>
        <v>1</v>
      </c>
      <c r="I2971" t="str">
        <f t="shared" si="285"/>
        <v>00</v>
      </c>
    </row>
    <row r="2972" spans="1:9">
      <c r="A2972" t="str">
        <f t="shared" si="286"/>
        <v>3.1.2.1.1.00.00 - Encargos Patronais - RPPS - Consolidação</v>
      </c>
      <c r="B2972" s="5" t="s">
        <v>2849</v>
      </c>
      <c r="C2972" s="6">
        <v>29710814016.630001</v>
      </c>
      <c r="E2972" s="1">
        <f t="shared" ref="E2972:E2976" si="294">SUMIF(A2972:B2972,"*intra*",C2972:D2972)+SUMIF(A2972:B2972,"*inter*",C2972:D2972)</f>
        <v>0</v>
      </c>
      <c r="F2972" s="1">
        <f t="shared" ref="F2972:F2976" si="295">SUMIF(A2972:B2972,"*consolidação*",C2972:D2972)</f>
        <v>29710814016.630001</v>
      </c>
      <c r="H2972" t="b">
        <f t="shared" si="287"/>
        <v>1</v>
      </c>
      <c r="I2972" t="str">
        <f t="shared" si="285"/>
        <v>00</v>
      </c>
    </row>
    <row r="2973" spans="1:9">
      <c r="A2973" t="str">
        <f t="shared" si="286"/>
        <v>3.1.2.1.2.00.00 - Encargos Patronais - RPPS - Intra OFSS</v>
      </c>
      <c r="B2973" s="3" t="s">
        <v>2850</v>
      </c>
      <c r="C2973" s="4">
        <v>34649806484.18</v>
      </c>
      <c r="E2973" s="1">
        <f t="shared" si="294"/>
        <v>34649806484.18</v>
      </c>
      <c r="F2973" s="1">
        <f t="shared" si="295"/>
        <v>0</v>
      </c>
      <c r="H2973" t="b">
        <f t="shared" si="287"/>
        <v>1</v>
      </c>
      <c r="I2973" t="str">
        <f t="shared" si="285"/>
        <v>00</v>
      </c>
    </row>
    <row r="2974" spans="1:9">
      <c r="A2974" t="str">
        <f t="shared" si="286"/>
        <v>3.1.2.1.3.00.00 - Encargos Patronais - RPPS - Inter OFSS - União</v>
      </c>
      <c r="B2974" s="5" t="s">
        <v>2851</v>
      </c>
      <c r="C2974" s="6">
        <v>255270209.06</v>
      </c>
      <c r="E2974" s="1">
        <f t="shared" si="294"/>
        <v>255270209.06</v>
      </c>
      <c r="F2974" s="1">
        <f t="shared" si="295"/>
        <v>0</v>
      </c>
      <c r="H2974" t="b">
        <f t="shared" si="287"/>
        <v>1</v>
      </c>
      <c r="I2974" t="str">
        <f t="shared" si="285"/>
        <v>00</v>
      </c>
    </row>
    <row r="2975" spans="1:9">
      <c r="A2975" t="str">
        <f t="shared" si="286"/>
        <v>3.1.2.1.4.00.00 - Encargos Patronais - RPPS - Inter OFSS - Estado</v>
      </c>
      <c r="B2975" s="3" t="s">
        <v>2852</v>
      </c>
      <c r="C2975" s="4">
        <v>1433492.27</v>
      </c>
      <c r="E2975" s="1">
        <f t="shared" si="294"/>
        <v>1433492.27</v>
      </c>
      <c r="F2975" s="1">
        <f t="shared" si="295"/>
        <v>0</v>
      </c>
      <c r="H2975" t="b">
        <f t="shared" si="287"/>
        <v>1</v>
      </c>
      <c r="I2975" t="str">
        <f t="shared" si="285"/>
        <v>00</v>
      </c>
    </row>
    <row r="2976" spans="1:9">
      <c r="A2976" t="str">
        <f t="shared" si="286"/>
        <v>3.1.2.1.5.00.00 - Encargos Patronais - RPPS - Inter OFSS - Município</v>
      </c>
      <c r="B2976" s="5" t="s">
        <v>2853</v>
      </c>
      <c r="C2976" s="6">
        <v>2535914.13</v>
      </c>
      <c r="E2976" s="1">
        <f t="shared" si="294"/>
        <v>2535914.13</v>
      </c>
      <c r="F2976" s="1">
        <f t="shared" si="295"/>
        <v>0</v>
      </c>
      <c r="H2976" t="b">
        <f t="shared" si="287"/>
        <v>1</v>
      </c>
      <c r="I2976" t="str">
        <f t="shared" si="285"/>
        <v>00</v>
      </c>
    </row>
    <row r="2977" spans="1:9">
      <c r="A2977" t="str">
        <f t="shared" si="286"/>
        <v>3.1.2.2.0.00.00 - Encargos Patronais - RGPS</v>
      </c>
      <c r="B2977" s="3" t="s">
        <v>2854</v>
      </c>
      <c r="C2977" s="4">
        <v>5628262893.6400003</v>
      </c>
      <c r="E2977" s="1">
        <f>E2978+E2979+E2980</f>
        <v>3121535489.4699998</v>
      </c>
      <c r="F2977" s="1">
        <f>F2978+F2979+F2980</f>
        <v>2506727404.1700001</v>
      </c>
      <c r="H2977" t="b">
        <f t="shared" si="287"/>
        <v>1</v>
      </c>
      <c r="I2977" t="str">
        <f t="shared" si="285"/>
        <v>00</v>
      </c>
    </row>
    <row r="2978" spans="1:9">
      <c r="A2978" t="str">
        <f t="shared" si="286"/>
        <v>3.1.2.2.1.00.00 - Encargos Patronais - RGPS - Consolidação</v>
      </c>
      <c r="B2978" s="5" t="s">
        <v>2855</v>
      </c>
      <c r="C2978" s="6">
        <v>2506727404.1700001</v>
      </c>
      <c r="E2978" s="1">
        <f t="shared" ref="E2978:E2980" si="296">SUMIF(A2978:B2978,"*intra*",C2978:D2978)+SUMIF(A2978:B2978,"*inter*",C2978:D2978)</f>
        <v>0</v>
      </c>
      <c r="F2978" s="1">
        <f t="shared" ref="F2978:F2980" si="297">SUMIF(A2978:B2978,"*consolidação*",C2978:D2978)</f>
        <v>2506727404.1700001</v>
      </c>
      <c r="H2978" t="b">
        <f t="shared" si="287"/>
        <v>1</v>
      </c>
      <c r="I2978" t="str">
        <f t="shared" si="285"/>
        <v>00</v>
      </c>
    </row>
    <row r="2979" spans="1:9">
      <c r="A2979" t="str">
        <f t="shared" si="286"/>
        <v>3.1.2.2.2.00.00 - Encargos Patronais - RGPS - Intra OFSS</v>
      </c>
      <c r="B2979" s="3" t="s">
        <v>2856</v>
      </c>
      <c r="C2979" s="4">
        <v>153545334.02000001</v>
      </c>
      <c r="E2979" s="1">
        <f t="shared" si="296"/>
        <v>153545334.02000001</v>
      </c>
      <c r="F2979" s="1">
        <f t="shared" si="297"/>
        <v>0</v>
      </c>
      <c r="H2979" t="b">
        <f t="shared" si="287"/>
        <v>1</v>
      </c>
      <c r="I2979" t="str">
        <f t="shared" si="285"/>
        <v>00</v>
      </c>
    </row>
    <row r="2980" spans="1:9">
      <c r="A2980" t="str">
        <f t="shared" si="286"/>
        <v>3.1.2.2.3.00.00 - Encargos Patronais - RGPS - Inter OFSS - União</v>
      </c>
      <c r="B2980" s="5" t="s">
        <v>2857</v>
      </c>
      <c r="C2980" s="6">
        <v>2967990155.4499998</v>
      </c>
      <c r="E2980" s="1">
        <f t="shared" si="296"/>
        <v>2967990155.4499998</v>
      </c>
      <c r="F2980" s="1">
        <f t="shared" si="297"/>
        <v>0</v>
      </c>
      <c r="H2980" t="b">
        <f t="shared" si="287"/>
        <v>1</v>
      </c>
      <c r="I2980" t="str">
        <f t="shared" si="285"/>
        <v>00</v>
      </c>
    </row>
    <row r="2981" spans="1:9">
      <c r="A2981" t="str">
        <f t="shared" si="286"/>
        <v>3.1.2.3.0.00.00 - Encargos Patronais - FGTS</v>
      </c>
      <c r="B2981" s="3" t="s">
        <v>2858</v>
      </c>
      <c r="C2981" s="4">
        <v>861345334.01999998</v>
      </c>
      <c r="E2981" s="1">
        <f>E2982</f>
        <v>0</v>
      </c>
      <c r="F2981" s="1">
        <f>F2982</f>
        <v>861345334.01999998</v>
      </c>
      <c r="H2981" t="b">
        <f t="shared" si="287"/>
        <v>1</v>
      </c>
      <c r="I2981" t="str">
        <f t="shared" si="285"/>
        <v>00</v>
      </c>
    </row>
    <row r="2982" spans="1:9">
      <c r="A2982" t="str">
        <f t="shared" si="286"/>
        <v>3.1.2.3.1.00.00 - Encargos Patronais - FGTS - Consolidação</v>
      </c>
      <c r="B2982" s="5" t="s">
        <v>2859</v>
      </c>
      <c r="C2982" s="6">
        <v>861345334.01999998</v>
      </c>
      <c r="E2982" s="1">
        <f t="shared" ref="E2982" si="298">SUMIF(A2982:B2982,"*intra*",C2982:D2982)+SUMIF(A2982:B2982,"*inter*",C2982:D2982)</f>
        <v>0</v>
      </c>
      <c r="F2982" s="1">
        <f t="shared" ref="F2982" si="299">SUMIF(A2982:B2982,"*consolidação*",C2982:D2982)</f>
        <v>861345334.01999998</v>
      </c>
      <c r="H2982" t="b">
        <f t="shared" si="287"/>
        <v>1</v>
      </c>
      <c r="I2982" t="str">
        <f t="shared" si="285"/>
        <v>00</v>
      </c>
    </row>
    <row r="2983" spans="1:9">
      <c r="A2983" t="str">
        <f t="shared" si="286"/>
        <v>3.1.2.4.0.00.00 - Contribuições Sociais Gerais</v>
      </c>
      <c r="B2983" s="3" t="s">
        <v>2860</v>
      </c>
      <c r="C2983" s="4">
        <v>36150911.590000004</v>
      </c>
      <c r="E2983" s="1">
        <f>E2984</f>
        <v>0</v>
      </c>
      <c r="F2983" s="1">
        <f>F2984</f>
        <v>36150911.590000004</v>
      </c>
      <c r="H2983" t="b">
        <f t="shared" si="287"/>
        <v>1</v>
      </c>
      <c r="I2983" t="str">
        <f t="shared" si="285"/>
        <v>00</v>
      </c>
    </row>
    <row r="2984" spans="1:9">
      <c r="A2984" t="str">
        <f t="shared" si="286"/>
        <v>3.1.2.4.1.00.00 - Contribuições Sociais Gerais - Consolidação</v>
      </c>
      <c r="B2984" s="5" t="s">
        <v>2861</v>
      </c>
      <c r="C2984" s="6">
        <v>36150911.590000004</v>
      </c>
      <c r="E2984" s="1">
        <f t="shared" ref="E2984" si="300">SUMIF(A2984:B2984,"*intra*",C2984:D2984)+SUMIF(A2984:B2984,"*inter*",C2984:D2984)</f>
        <v>0</v>
      </c>
      <c r="F2984" s="1">
        <f t="shared" ref="F2984" si="301">SUMIF(A2984:B2984,"*consolidação*",C2984:D2984)</f>
        <v>36150911.590000004</v>
      </c>
      <c r="H2984" t="b">
        <f t="shared" si="287"/>
        <v>1</v>
      </c>
      <c r="I2984" t="str">
        <f t="shared" si="285"/>
        <v>00</v>
      </c>
    </row>
    <row r="2985" spans="1:9">
      <c r="A2985" t="str">
        <f t="shared" si="286"/>
        <v>3.1.2.5.0.00.00 - Contribuições a Entidades Fechadas de Previdência</v>
      </c>
      <c r="B2985" s="3" t="s">
        <v>2862</v>
      </c>
      <c r="C2985" s="4">
        <v>94168738.040000007</v>
      </c>
      <c r="E2985" s="1">
        <f>E2986</f>
        <v>0</v>
      </c>
      <c r="F2985" s="1">
        <f>F2986</f>
        <v>94168738.040000007</v>
      </c>
      <c r="H2985" t="b">
        <f t="shared" si="287"/>
        <v>1</v>
      </c>
      <c r="I2985" t="str">
        <f t="shared" si="285"/>
        <v>00</v>
      </c>
    </row>
    <row r="2986" spans="1:9" ht="25.5">
      <c r="A2986" t="str">
        <f t="shared" si="286"/>
        <v>3.1.2.5.1.00.00 - Contribuições a Entidades Fechadas de Previdência 
 - Consolidação</v>
      </c>
      <c r="B2986" s="5" t="s">
        <v>2863</v>
      </c>
      <c r="C2986" s="6">
        <v>94168738.040000007</v>
      </c>
      <c r="E2986" s="1">
        <f t="shared" ref="E2986" si="302">SUMIF(A2986:B2986,"*intra*",C2986:D2986)+SUMIF(A2986:B2986,"*inter*",C2986:D2986)</f>
        <v>0</v>
      </c>
      <c r="F2986" s="1">
        <f t="shared" ref="F2986" si="303">SUMIF(A2986:B2986,"*consolidação*",C2986:D2986)</f>
        <v>94168738.040000007</v>
      </c>
      <c r="H2986" t="b">
        <f t="shared" si="287"/>
        <v>1</v>
      </c>
      <c r="I2986" t="str">
        <f t="shared" si="285"/>
        <v>00</v>
      </c>
    </row>
    <row r="2987" spans="1:9">
      <c r="A2987" t="str">
        <f t="shared" si="286"/>
        <v>3.1.2.9.0.00.00 - Outros Encargos Patronais</v>
      </c>
      <c r="B2987" s="3" t="s">
        <v>2864</v>
      </c>
      <c r="C2987" s="4">
        <v>784032897.55999994</v>
      </c>
      <c r="E2987" s="1">
        <f>E2988+E2991+E2990+E2992+E2989</f>
        <v>300798765.88999999</v>
      </c>
      <c r="F2987" s="1">
        <f>F2988+F2991+F2990+F2992+F2989</f>
        <v>483234131.67000002</v>
      </c>
      <c r="H2987" t="b">
        <f t="shared" si="287"/>
        <v>1</v>
      </c>
      <c r="I2987" t="str">
        <f t="shared" si="285"/>
        <v>00</v>
      </c>
    </row>
    <row r="2988" spans="1:9">
      <c r="A2988" t="str">
        <f t="shared" si="286"/>
        <v>3.1.2.9.1.00.00 - Outros Encargos Patronais - Consolidação</v>
      </c>
      <c r="B2988" s="5" t="s">
        <v>2865</v>
      </c>
      <c r="C2988" s="6">
        <v>483234131.67000002</v>
      </c>
      <c r="E2988" s="1">
        <f t="shared" ref="E2988:E2992" si="304">SUMIF(A2988:B2988,"*intra*",C2988:D2988)+SUMIF(A2988:B2988,"*inter*",C2988:D2988)</f>
        <v>0</v>
      </c>
      <c r="F2988" s="1">
        <f t="shared" ref="F2988:F2992" si="305">SUMIF(A2988:B2988,"*consolidação*",C2988:D2988)</f>
        <v>483234131.67000002</v>
      </c>
      <c r="H2988" t="b">
        <f t="shared" si="287"/>
        <v>1</v>
      </c>
      <c r="I2988" t="str">
        <f t="shared" si="285"/>
        <v>00</v>
      </c>
    </row>
    <row r="2989" spans="1:9">
      <c r="A2989" t="str">
        <f t="shared" si="286"/>
        <v>3.1.2.9.2.00.00 - Outros Encargos Patronais - Intra OFSS</v>
      </c>
      <c r="B2989" s="3" t="s">
        <v>2866</v>
      </c>
      <c r="C2989" s="4">
        <v>263114161.56999999</v>
      </c>
      <c r="E2989" s="1">
        <f t="shared" si="304"/>
        <v>263114161.56999999</v>
      </c>
      <c r="F2989" s="1">
        <f t="shared" si="305"/>
        <v>0</v>
      </c>
      <c r="H2989" t="b">
        <f t="shared" si="287"/>
        <v>1</v>
      </c>
      <c r="I2989" t="str">
        <f t="shared" si="285"/>
        <v>00</v>
      </c>
    </row>
    <row r="2990" spans="1:9">
      <c r="A2990" t="str">
        <f t="shared" si="286"/>
        <v>3.1.2.9.3.00.00 - Outros Encargos Patronais - Inter OFSS - União</v>
      </c>
      <c r="B2990" s="5" t="s">
        <v>2867</v>
      </c>
      <c r="C2990" s="6">
        <v>37605331.780000001</v>
      </c>
      <c r="E2990" s="1">
        <f t="shared" si="304"/>
        <v>37605331.780000001</v>
      </c>
      <c r="F2990" s="1">
        <f t="shared" si="305"/>
        <v>0</v>
      </c>
      <c r="H2990" t="b">
        <f t="shared" si="287"/>
        <v>1</v>
      </c>
      <c r="I2990" t="str">
        <f t="shared" si="285"/>
        <v>00</v>
      </c>
    </row>
    <row r="2991" spans="1:9">
      <c r="A2991" t="str">
        <f t="shared" si="286"/>
        <v>3.1.2.9.4.00.00 - Outros Encargos Patronais - Inter OFSS - Estado</v>
      </c>
      <c r="B2991" s="3" t="s">
        <v>2868</v>
      </c>
      <c r="C2991" s="4">
        <v>0</v>
      </c>
      <c r="E2991" s="1">
        <f t="shared" si="304"/>
        <v>0</v>
      </c>
      <c r="F2991" s="1">
        <f t="shared" si="305"/>
        <v>0</v>
      </c>
      <c r="H2991" t="b">
        <f t="shared" si="287"/>
        <v>1</v>
      </c>
      <c r="I2991" t="str">
        <f t="shared" si="285"/>
        <v>00</v>
      </c>
    </row>
    <row r="2992" spans="1:9">
      <c r="A2992" t="str">
        <f t="shared" si="286"/>
        <v>3.1.2.9.5.00.00 - Outros Encargos Patronais - Inter OFSS - Município</v>
      </c>
      <c r="B2992" s="5" t="s">
        <v>2869</v>
      </c>
      <c r="C2992" s="6">
        <v>79272.539999999994</v>
      </c>
      <c r="E2992" s="1">
        <f t="shared" si="304"/>
        <v>79272.539999999994</v>
      </c>
      <c r="F2992" s="1">
        <f t="shared" si="305"/>
        <v>0</v>
      </c>
      <c r="H2992" t="b">
        <f t="shared" si="287"/>
        <v>1</v>
      </c>
      <c r="I2992" t="str">
        <f t="shared" si="285"/>
        <v>00</v>
      </c>
    </row>
    <row r="2993" spans="1:9">
      <c r="A2993" t="str">
        <f t="shared" si="286"/>
        <v>3.1.3.0.0.00.00 - Benefícios a Pessoal</v>
      </c>
      <c r="B2993" s="3" t="s">
        <v>2870</v>
      </c>
      <c r="C2993" s="4">
        <v>8609843049.9200001</v>
      </c>
      <c r="E2993">
        <f>E2998+E2994+E2996</f>
        <v>0</v>
      </c>
      <c r="F2993">
        <f>F2998+F2994+F2996</f>
        <v>8609843049.9200001</v>
      </c>
      <c r="H2993" t="b">
        <f t="shared" si="287"/>
        <v>1</v>
      </c>
      <c r="I2993" t="str">
        <f t="shared" si="285"/>
        <v>00</v>
      </c>
    </row>
    <row r="2994" spans="1:9">
      <c r="A2994" t="str">
        <f t="shared" si="286"/>
        <v>3.1.3.1.0.00.00 - Benefícios a Pessoal - RPPS</v>
      </c>
      <c r="B2994" s="5" t="s">
        <v>2871</v>
      </c>
      <c r="C2994" s="6">
        <v>6150717200.4200001</v>
      </c>
      <c r="E2994" s="1">
        <f>E2995</f>
        <v>0</v>
      </c>
      <c r="F2994" s="1">
        <f>F2995</f>
        <v>6150717200.4200001</v>
      </c>
      <c r="H2994" t="b">
        <f t="shared" si="287"/>
        <v>1</v>
      </c>
      <c r="I2994" t="str">
        <f t="shared" si="285"/>
        <v>00</v>
      </c>
    </row>
    <row r="2995" spans="1:9">
      <c r="A2995" t="str">
        <f t="shared" si="286"/>
        <v>3.1.3.1.1.00.00 - Benefícios a Pessoal - RPPS - Consolidação</v>
      </c>
      <c r="B2995" s="3" t="s">
        <v>2872</v>
      </c>
      <c r="C2995" s="4">
        <v>6150717200.4200001</v>
      </c>
      <c r="E2995" s="1">
        <f t="shared" ref="E2995" si="306">SUMIF(A2995:B2995,"*intra*",C2995:D2995)+SUMIF(A2995:B2995,"*inter*",C2995:D2995)</f>
        <v>0</v>
      </c>
      <c r="F2995" s="1">
        <f t="shared" ref="F2995" si="307">SUMIF(A2995:B2995,"*consolidação*",C2995:D2995)</f>
        <v>6150717200.4200001</v>
      </c>
      <c r="H2995" t="b">
        <f t="shared" si="287"/>
        <v>1</v>
      </c>
      <c r="I2995" t="str">
        <f t="shared" si="285"/>
        <v>00</v>
      </c>
    </row>
    <row r="2996" spans="1:9">
      <c r="A2996" t="str">
        <f t="shared" si="286"/>
        <v>3.1.3.2.0.00.00 - Benefícios a Pessoal - RGPS</v>
      </c>
      <c r="B2996" s="5" t="s">
        <v>2873</v>
      </c>
      <c r="C2996" s="6">
        <v>1184249105.4300001</v>
      </c>
      <c r="E2996" s="1">
        <f>E2997</f>
        <v>0</v>
      </c>
      <c r="F2996" s="1">
        <f>F2997</f>
        <v>1184249105.4300001</v>
      </c>
      <c r="H2996" t="b">
        <f t="shared" si="287"/>
        <v>1</v>
      </c>
      <c r="I2996" t="str">
        <f t="shared" si="285"/>
        <v>00</v>
      </c>
    </row>
    <row r="2997" spans="1:9">
      <c r="A2997" t="str">
        <f t="shared" si="286"/>
        <v>3.1.3.2.1.00.00 - Benefícios a Pessoal - RGPS - Consolidação</v>
      </c>
      <c r="B2997" s="3" t="s">
        <v>2874</v>
      </c>
      <c r="C2997" s="4">
        <v>1184249105.4300001</v>
      </c>
      <c r="E2997" s="1">
        <f t="shared" ref="E2997" si="308">SUMIF(A2997:B2997,"*intra*",C2997:D2997)+SUMIF(A2997:B2997,"*inter*",C2997:D2997)</f>
        <v>0</v>
      </c>
      <c r="F2997" s="1">
        <f t="shared" ref="F2997" si="309">SUMIF(A2997:B2997,"*consolidação*",C2997:D2997)</f>
        <v>1184249105.4300001</v>
      </c>
      <c r="H2997" t="b">
        <f t="shared" si="287"/>
        <v>1</v>
      </c>
      <c r="I2997" t="str">
        <f t="shared" si="285"/>
        <v>00</v>
      </c>
    </row>
    <row r="2998" spans="1:9">
      <c r="A2998" t="str">
        <f t="shared" si="286"/>
        <v>3.1.3.3.0.00.00 - Benefícios a Pessoal - Militar</v>
      </c>
      <c r="B2998" s="5" t="s">
        <v>2875</v>
      </c>
      <c r="C2998" s="6">
        <v>1274876744.0699999</v>
      </c>
      <c r="E2998" s="1">
        <f>E2999</f>
        <v>0</v>
      </c>
      <c r="F2998" s="1">
        <f>F2999</f>
        <v>1274876744.0699999</v>
      </c>
      <c r="H2998" t="b">
        <f t="shared" si="287"/>
        <v>1</v>
      </c>
      <c r="I2998" t="str">
        <f t="shared" si="285"/>
        <v>00</v>
      </c>
    </row>
    <row r="2999" spans="1:9">
      <c r="A2999" t="str">
        <f t="shared" si="286"/>
        <v>3.1.3.3.1.00.00 - Benefícios a Pessoal - Militar - Consolidação</v>
      </c>
      <c r="B2999" s="3" t="s">
        <v>2876</v>
      </c>
      <c r="C2999" s="4">
        <v>1274876744.0699999</v>
      </c>
      <c r="E2999" s="1">
        <f t="shared" ref="E2999" si="310">SUMIF(A2999:B2999,"*intra*",C2999:D2999)+SUMIF(A2999:B2999,"*inter*",C2999:D2999)</f>
        <v>0</v>
      </c>
      <c r="F2999" s="1">
        <f t="shared" ref="F2999" si="311">SUMIF(A2999:B2999,"*consolidação*",C2999:D2999)</f>
        <v>1274876744.0699999</v>
      </c>
      <c r="H2999" t="b">
        <f t="shared" si="287"/>
        <v>1</v>
      </c>
      <c r="I2999" t="str">
        <f t="shared" si="285"/>
        <v>00</v>
      </c>
    </row>
    <row r="3000" spans="1:9" ht="25.5">
      <c r="A3000" t="str">
        <f t="shared" si="286"/>
        <v>3.1.9.0.0.00.00 - Outras Variações Patrimoniais Diminutivas - Pessoal 
 e Encargos</v>
      </c>
      <c r="B3000" s="5" t="s">
        <v>2877</v>
      </c>
      <c r="C3000" s="6">
        <v>11078339663.66</v>
      </c>
      <c r="E3000">
        <f>E3003+E3001+E3005</f>
        <v>0</v>
      </c>
      <c r="F3000">
        <f>F3003+F3001+F3005</f>
        <v>11078339663.66</v>
      </c>
      <c r="H3000" t="b">
        <f t="shared" si="287"/>
        <v>1</v>
      </c>
      <c r="I3000" t="str">
        <f t="shared" si="285"/>
        <v>00</v>
      </c>
    </row>
    <row r="3001" spans="1:9">
      <c r="A3001" t="str">
        <f t="shared" si="286"/>
        <v>3.1.9.1.0.00.00 - Indenizações e Restituições Trabalhistas</v>
      </c>
      <c r="B3001" s="3" t="s">
        <v>2878</v>
      </c>
      <c r="C3001" s="4">
        <v>2693644009.3899999</v>
      </c>
      <c r="E3001" s="1">
        <f>E3002</f>
        <v>0</v>
      </c>
      <c r="F3001" s="1">
        <f>F3002</f>
        <v>2693644009.3899999</v>
      </c>
      <c r="H3001" t="b">
        <f t="shared" si="287"/>
        <v>1</v>
      </c>
      <c r="I3001" t="str">
        <f t="shared" si="285"/>
        <v>00</v>
      </c>
    </row>
    <row r="3002" spans="1:9" ht="25.5">
      <c r="A3002" t="str">
        <f t="shared" si="286"/>
        <v>3.1.9.1.1.00.00 - Indenizações e Restituições Trabalhistas - 
 Consolidação</v>
      </c>
      <c r="B3002" s="5" t="s">
        <v>2879</v>
      </c>
      <c r="C3002" s="6">
        <v>2693644009.3899999</v>
      </c>
      <c r="E3002" s="1">
        <f t="shared" ref="E3002" si="312">SUMIF(A3002:B3002,"*intra*",C3002:D3002)+SUMIF(A3002:B3002,"*inter*",C3002:D3002)</f>
        <v>0</v>
      </c>
      <c r="F3002" s="1">
        <f t="shared" ref="F3002" si="313">SUMIF(A3002:B3002,"*consolidação*",C3002:D3002)</f>
        <v>2693644009.3899999</v>
      </c>
      <c r="H3002" t="b">
        <f t="shared" si="287"/>
        <v>1</v>
      </c>
      <c r="I3002" t="str">
        <f t="shared" si="285"/>
        <v>00</v>
      </c>
    </row>
    <row r="3003" spans="1:9">
      <c r="A3003" t="str">
        <f t="shared" si="286"/>
        <v>3.1.9.2.0.00.00 - Pessoal Requisitado de Outros Órgãos</v>
      </c>
      <c r="B3003" s="3" t="s">
        <v>2880</v>
      </c>
      <c r="C3003" s="4">
        <v>463972966.76999998</v>
      </c>
      <c r="E3003" s="1">
        <f>E3004</f>
        <v>0</v>
      </c>
      <c r="F3003" s="1">
        <f>F3004</f>
        <v>463972966.76999998</v>
      </c>
      <c r="H3003" t="b">
        <f t="shared" si="287"/>
        <v>1</v>
      </c>
      <c r="I3003" t="str">
        <f t="shared" si="285"/>
        <v>00</v>
      </c>
    </row>
    <row r="3004" spans="1:9" ht="25.5">
      <c r="A3004" t="str">
        <f t="shared" si="286"/>
        <v>3.1.9.2.1.00.00 - Pessoal Requisitado de Outros Órgãos - 
 Consolidação</v>
      </c>
      <c r="B3004" s="5" t="s">
        <v>2881</v>
      </c>
      <c r="C3004" s="6">
        <v>463972966.76999998</v>
      </c>
      <c r="E3004" s="1">
        <f t="shared" ref="E3004" si="314">SUMIF(A3004:B3004,"*intra*",C3004:D3004)+SUMIF(A3004:B3004,"*inter*",C3004:D3004)</f>
        <v>0</v>
      </c>
      <c r="F3004" s="1">
        <f t="shared" ref="F3004" si="315">SUMIF(A3004:B3004,"*consolidação*",C3004:D3004)</f>
        <v>463972966.76999998</v>
      </c>
      <c r="H3004" t="b">
        <f t="shared" si="287"/>
        <v>1</v>
      </c>
      <c r="I3004" t="str">
        <f t="shared" si="285"/>
        <v>00</v>
      </c>
    </row>
    <row r="3005" spans="1:9">
      <c r="A3005" t="str">
        <f t="shared" si="286"/>
        <v>3.1.9.9.0.00.00 - Outras VPD de Pessoal e Encargos</v>
      </c>
      <c r="B3005" s="3" t="s">
        <v>2882</v>
      </c>
      <c r="C3005" s="4">
        <v>7920722687.5</v>
      </c>
      <c r="E3005" s="1">
        <f>E3006</f>
        <v>0</v>
      </c>
      <c r="F3005" s="1">
        <f>F3006</f>
        <v>7920722687.5</v>
      </c>
      <c r="H3005" t="b">
        <f t="shared" si="287"/>
        <v>1</v>
      </c>
      <c r="I3005" t="str">
        <f t="shared" si="285"/>
        <v>00</v>
      </c>
    </row>
    <row r="3006" spans="1:9">
      <c r="A3006" t="str">
        <f t="shared" si="286"/>
        <v>3.1.9.9.1.00.00 - Outras VPD de Pessoal e Encargos - Consolidação</v>
      </c>
      <c r="B3006" s="5" t="s">
        <v>2883</v>
      </c>
      <c r="C3006" s="6">
        <v>7920722687.5</v>
      </c>
      <c r="E3006" s="1">
        <f t="shared" ref="E3006" si="316">SUMIF(A3006:B3006,"*intra*",C3006:D3006)+SUMIF(A3006:B3006,"*inter*",C3006:D3006)</f>
        <v>0</v>
      </c>
      <c r="F3006" s="1">
        <f t="shared" ref="F3006" si="317">SUMIF(A3006:B3006,"*consolidação*",C3006:D3006)</f>
        <v>7920722687.5</v>
      </c>
      <c r="H3006" t="b">
        <f t="shared" si="287"/>
        <v>1</v>
      </c>
      <c r="I3006" t="str">
        <f t="shared" si="285"/>
        <v>00</v>
      </c>
    </row>
    <row r="3007" spans="1:9">
      <c r="A3007" t="str">
        <f t="shared" si="286"/>
        <v>3.2.0.0.0.00.00 - Benefícios Previdenciários e Assistenciais</v>
      </c>
      <c r="B3007" s="3" t="s">
        <v>2884</v>
      </c>
      <c r="C3007" s="4">
        <v>152221955929.03</v>
      </c>
      <c r="E3007" s="1">
        <f>E3035+E3048+E3028+E3008+E3019+E3046</f>
        <v>0</v>
      </c>
      <c r="F3007" s="1">
        <f>F3035+F3048+F3028+F3008+F3019+F3046</f>
        <v>152221955929.03</v>
      </c>
      <c r="H3007" t="b">
        <f t="shared" si="287"/>
        <v>1</v>
      </c>
      <c r="I3007" t="str">
        <f t="shared" si="285"/>
        <v>00</v>
      </c>
    </row>
    <row r="3008" spans="1:9">
      <c r="A3008" t="str">
        <f t="shared" si="286"/>
        <v>3.2.1.0.0.00.00 - Aposentadorias e Reformas</v>
      </c>
      <c r="B3008" s="5" t="s">
        <v>2885</v>
      </c>
      <c r="C3008" s="6">
        <v>119578078606.16</v>
      </c>
      <c r="E3008" s="1">
        <f>E3013+E3011+E3009+E3015+E3017</f>
        <v>0</v>
      </c>
      <c r="F3008" s="1">
        <f>F3013+F3011+F3009+F3015+F3017</f>
        <v>119578078606.16002</v>
      </c>
      <c r="H3008" t="b">
        <f t="shared" si="287"/>
        <v>1</v>
      </c>
      <c r="I3008" t="str">
        <f t="shared" si="285"/>
        <v>00</v>
      </c>
    </row>
    <row r="3009" spans="1:9">
      <c r="A3009" t="str">
        <f t="shared" si="286"/>
        <v>3.2.1.1.0.00.00 - Aposentadorias - RPPS</v>
      </c>
      <c r="B3009" s="3" t="s">
        <v>2886</v>
      </c>
      <c r="C3009" s="4">
        <v>91805367476.960007</v>
      </c>
      <c r="E3009" s="1">
        <f>E3010</f>
        <v>0</v>
      </c>
      <c r="F3009" s="1">
        <f>F3010</f>
        <v>91805367476.960007</v>
      </c>
      <c r="H3009" t="b">
        <f t="shared" si="287"/>
        <v>1</v>
      </c>
      <c r="I3009" t="str">
        <f t="shared" si="285"/>
        <v>00</v>
      </c>
    </row>
    <row r="3010" spans="1:9">
      <c r="A3010" t="str">
        <f t="shared" si="286"/>
        <v>3.2.1.1.1.00.00 - Aposentadorias - RPPS - Consolidação</v>
      </c>
      <c r="B3010" s="5" t="s">
        <v>2887</v>
      </c>
      <c r="C3010" s="6">
        <v>91805367476.960007</v>
      </c>
      <c r="E3010" s="1">
        <f t="shared" ref="E3010" si="318">SUMIF(A3010:B3010,"*intra*",C3010:D3010)+SUMIF(A3010:B3010,"*inter*",C3010:D3010)</f>
        <v>0</v>
      </c>
      <c r="F3010" s="1">
        <f t="shared" ref="F3010" si="319">SUMIF(A3010:B3010,"*consolidação*",C3010:D3010)</f>
        <v>91805367476.960007</v>
      </c>
      <c r="H3010" t="b">
        <f t="shared" si="287"/>
        <v>1</v>
      </c>
      <c r="I3010" t="str">
        <f t="shared" si="285"/>
        <v>00</v>
      </c>
    </row>
    <row r="3011" spans="1:9">
      <c r="A3011" t="str">
        <f t="shared" si="286"/>
        <v>3.2.1.2.0.00.00 - Aposentadorias - RGPS</v>
      </c>
      <c r="B3011" s="3" t="s">
        <v>2888</v>
      </c>
      <c r="C3011" s="4">
        <v>181279102.28999999</v>
      </c>
      <c r="E3011" s="1">
        <f>E3012</f>
        <v>0</v>
      </c>
      <c r="F3011" s="1">
        <f>F3012</f>
        <v>181279102.28999999</v>
      </c>
      <c r="H3011" t="b">
        <f t="shared" si="287"/>
        <v>1</v>
      </c>
      <c r="I3011" t="str">
        <f t="shared" si="285"/>
        <v>00</v>
      </c>
    </row>
    <row r="3012" spans="1:9">
      <c r="A3012" t="str">
        <f t="shared" si="286"/>
        <v>3.2.1.2.1.00.00 - Aposentadorias - RGPS - Consolidação</v>
      </c>
      <c r="B3012" s="5" t="s">
        <v>2889</v>
      </c>
      <c r="C3012" s="6">
        <v>181279102.28999999</v>
      </c>
      <c r="E3012" s="1">
        <f t="shared" ref="E3012" si="320">SUMIF(A3012:B3012,"*intra*",C3012:D3012)+SUMIF(A3012:B3012,"*inter*",C3012:D3012)</f>
        <v>0</v>
      </c>
      <c r="F3012" s="1">
        <f t="shared" ref="F3012" si="321">SUMIF(A3012:B3012,"*consolidação*",C3012:D3012)</f>
        <v>181279102.28999999</v>
      </c>
      <c r="H3012" t="b">
        <f t="shared" si="287"/>
        <v>1</v>
      </c>
      <c r="I3012" t="str">
        <f t="shared" si="285"/>
        <v>00</v>
      </c>
    </row>
    <row r="3013" spans="1:9">
      <c r="A3013" t="str">
        <f t="shared" si="286"/>
        <v>3.2.1.3.0.00.00 - Reserva Remunerada e Reformas - Militar</v>
      </c>
      <c r="B3013" s="3" t="s">
        <v>2890</v>
      </c>
      <c r="C3013" s="4">
        <v>20512806544.139999</v>
      </c>
      <c r="E3013" s="1">
        <f>E3014</f>
        <v>0</v>
      </c>
      <c r="F3013" s="1">
        <f>F3014</f>
        <v>20512806544.139999</v>
      </c>
      <c r="H3013" t="b">
        <f t="shared" si="287"/>
        <v>1</v>
      </c>
      <c r="I3013" t="str">
        <f t="shared" si="285"/>
        <v>00</v>
      </c>
    </row>
    <row r="3014" spans="1:9" ht="25.5">
      <c r="A3014" t="str">
        <f t="shared" si="286"/>
        <v>3.2.1.3.1.00.00 - Reserva Remunerada e Reformas - Militar - 
 Consolidação</v>
      </c>
      <c r="B3014" s="5" t="s">
        <v>2891</v>
      </c>
      <c r="C3014" s="6">
        <v>20512806544.139999</v>
      </c>
      <c r="E3014" s="1">
        <f t="shared" ref="E3014" si="322">SUMIF(A3014:B3014,"*intra*",C3014:D3014)+SUMIF(A3014:B3014,"*inter*",C3014:D3014)</f>
        <v>0</v>
      </c>
      <c r="F3014" s="1">
        <f t="shared" ref="F3014" si="323">SUMIF(A3014:B3014,"*consolidação*",C3014:D3014)</f>
        <v>20512806544.139999</v>
      </c>
      <c r="H3014" t="b">
        <f t="shared" si="287"/>
        <v>1</v>
      </c>
      <c r="I3014" t="str">
        <f t="shared" si="285"/>
        <v>00</v>
      </c>
    </row>
    <row r="3015" spans="1:9">
      <c r="A3015" t="str">
        <f t="shared" si="286"/>
        <v>3.2.1.4.0.00.00 - Reforma - Pessoal Militar</v>
      </c>
      <c r="B3015" s="40" t="s">
        <v>2892</v>
      </c>
      <c r="C3015" s="4">
        <v>0</v>
      </c>
      <c r="E3015" s="1">
        <f>E3016</f>
        <v>0</v>
      </c>
      <c r="F3015" s="1">
        <f>F3016</f>
        <v>0</v>
      </c>
      <c r="H3015" t="b">
        <f t="shared" si="287"/>
        <v>1</v>
      </c>
      <c r="I3015" t="str">
        <f t="shared" si="285"/>
        <v>00</v>
      </c>
    </row>
    <row r="3016" spans="1:9">
      <c r="A3016" t="str">
        <f t="shared" si="286"/>
        <v>3.2.1.4.1.00.00 - Reforma - Pessoal Militar - Consolidação</v>
      </c>
      <c r="B3016" s="39" t="s">
        <v>2893</v>
      </c>
      <c r="C3016" s="6">
        <v>0</v>
      </c>
      <c r="E3016" s="1">
        <f t="shared" ref="E3016" si="324">SUMIF(A3016:B3016,"*intra*",C3016:D3016)+SUMIF(A3016:B3016,"*inter*",C3016:D3016)</f>
        <v>0</v>
      </c>
      <c r="F3016" s="1">
        <f t="shared" ref="F3016" si="325">SUMIF(A3016:B3016,"*consolidação*",C3016:D3016)</f>
        <v>0</v>
      </c>
      <c r="H3016" t="b">
        <f t="shared" si="287"/>
        <v>1</v>
      </c>
      <c r="I3016" t="str">
        <f t="shared" si="285"/>
        <v>00</v>
      </c>
    </row>
    <row r="3017" spans="1:9">
      <c r="A3017" t="str">
        <f t="shared" si="286"/>
        <v>3.2.1.9.0.00.00 - Outras Aposentadorias</v>
      </c>
      <c r="B3017" s="3" t="s">
        <v>2894</v>
      </c>
      <c r="C3017" s="4">
        <v>7078625482.7700005</v>
      </c>
      <c r="E3017" s="1">
        <f>E3018</f>
        <v>0</v>
      </c>
      <c r="F3017" s="1">
        <f>F3018</f>
        <v>7078625482.7700005</v>
      </c>
      <c r="H3017" t="b">
        <f t="shared" si="287"/>
        <v>1</v>
      </c>
      <c r="I3017" t="str">
        <f t="shared" si="285"/>
        <v>00</v>
      </c>
    </row>
    <row r="3018" spans="1:9">
      <c r="A3018" t="str">
        <f t="shared" si="286"/>
        <v>3.2.1.9.1.00.00 - Outras Aposentadorias - Consolidação</v>
      </c>
      <c r="B3018" s="5" t="s">
        <v>2895</v>
      </c>
      <c r="C3018" s="6">
        <v>7078625482.7700005</v>
      </c>
      <c r="E3018" s="1">
        <f t="shared" ref="E3018" si="326">SUMIF(A3018:B3018,"*intra*",C3018:D3018)+SUMIF(A3018:B3018,"*inter*",C3018:D3018)</f>
        <v>0</v>
      </c>
      <c r="F3018" s="1">
        <f t="shared" ref="F3018" si="327">SUMIF(A3018:B3018,"*consolidação*",C3018:D3018)</f>
        <v>7078625482.7700005</v>
      </c>
      <c r="H3018" t="b">
        <f t="shared" si="287"/>
        <v>1</v>
      </c>
      <c r="I3018" t="str">
        <f t="shared" si="285"/>
        <v>00</v>
      </c>
    </row>
    <row r="3019" spans="1:9">
      <c r="A3019" t="str">
        <f t="shared" si="286"/>
        <v>3.2.2.0.0.00.00 - Pensões</v>
      </c>
      <c r="B3019" s="3" t="s">
        <v>2896</v>
      </c>
      <c r="C3019" s="4">
        <v>30123221779.709999</v>
      </c>
      <c r="E3019">
        <f>E3024+E3020+E3022+E3026</f>
        <v>0</v>
      </c>
      <c r="F3019">
        <f>F3024+F3020+F3022+F3026</f>
        <v>30123221779.710003</v>
      </c>
      <c r="H3019" t="b">
        <f t="shared" si="287"/>
        <v>1</v>
      </c>
      <c r="I3019" t="str">
        <f t="shared" si="285"/>
        <v>00</v>
      </c>
    </row>
    <row r="3020" spans="1:9">
      <c r="A3020" t="str">
        <f t="shared" si="286"/>
        <v>3.2.2.1.0.00.00 - Pensões - RPPS</v>
      </c>
      <c r="B3020" s="5" t="s">
        <v>2897</v>
      </c>
      <c r="C3020" s="6">
        <v>19198712945.630001</v>
      </c>
      <c r="E3020" s="1">
        <f>E3021</f>
        <v>0</v>
      </c>
      <c r="F3020" s="1">
        <f>F3021</f>
        <v>19198712945.630001</v>
      </c>
      <c r="H3020" t="b">
        <f t="shared" si="287"/>
        <v>1</v>
      </c>
      <c r="I3020" t="str">
        <f t="shared" si="285"/>
        <v>00</v>
      </c>
    </row>
    <row r="3021" spans="1:9">
      <c r="A3021" t="str">
        <f t="shared" si="286"/>
        <v>3.2.2.1.1.00.00 - Pensões - RPPS - Consolidação</v>
      </c>
      <c r="B3021" s="3" t="s">
        <v>2898</v>
      </c>
      <c r="C3021" s="4">
        <v>19198712945.630001</v>
      </c>
      <c r="E3021" s="1">
        <f t="shared" ref="E3021" si="328">SUMIF(A3021:B3021,"*intra*",C3021:D3021)+SUMIF(A3021:B3021,"*inter*",C3021:D3021)</f>
        <v>0</v>
      </c>
      <c r="F3021" s="1">
        <f t="shared" ref="F3021" si="329">SUMIF(A3021:B3021,"*consolidação*",C3021:D3021)</f>
        <v>19198712945.630001</v>
      </c>
      <c r="H3021" t="b">
        <f t="shared" si="287"/>
        <v>1</v>
      </c>
      <c r="I3021" t="str">
        <f t="shared" si="285"/>
        <v>00</v>
      </c>
    </row>
    <row r="3022" spans="1:9">
      <c r="A3022" t="str">
        <f t="shared" si="286"/>
        <v>3.2.2.2.0.00.00 - Pensões - RGPS</v>
      </c>
      <c r="B3022" s="5" t="s">
        <v>2899</v>
      </c>
      <c r="C3022" s="6">
        <v>34234585.450000003</v>
      </c>
      <c r="E3022" s="1">
        <f>E3023</f>
        <v>0</v>
      </c>
      <c r="F3022" s="1">
        <f>F3023</f>
        <v>34234585.450000003</v>
      </c>
      <c r="H3022" t="b">
        <f t="shared" si="287"/>
        <v>1</v>
      </c>
      <c r="I3022" t="str">
        <f t="shared" si="285"/>
        <v>00</v>
      </c>
    </row>
    <row r="3023" spans="1:9">
      <c r="A3023" t="str">
        <f t="shared" si="286"/>
        <v>3.2.2.2.1.00.00 - Pensões - RGPS - Consolidação</v>
      </c>
      <c r="B3023" s="3" t="s">
        <v>2900</v>
      </c>
      <c r="C3023" s="4">
        <v>34234585.450000003</v>
      </c>
      <c r="E3023" s="1">
        <f t="shared" ref="E3023" si="330">SUMIF(A3023:B3023,"*intra*",C3023:D3023)+SUMIF(A3023:B3023,"*inter*",C3023:D3023)</f>
        <v>0</v>
      </c>
      <c r="F3023" s="1">
        <f t="shared" ref="F3023" si="331">SUMIF(A3023:B3023,"*consolidação*",C3023:D3023)</f>
        <v>34234585.450000003</v>
      </c>
      <c r="H3023" t="b">
        <f t="shared" si="287"/>
        <v>1</v>
      </c>
      <c r="I3023" t="str">
        <f t="shared" si="285"/>
        <v>00</v>
      </c>
    </row>
    <row r="3024" spans="1:9">
      <c r="A3024" t="str">
        <f t="shared" si="286"/>
        <v>3.2.2.3.0.00.00 - Pensões - Militar</v>
      </c>
      <c r="B3024" s="5" t="s">
        <v>2901</v>
      </c>
      <c r="C3024" s="6">
        <v>6542856643.0900002</v>
      </c>
      <c r="E3024" s="1">
        <f>E3025</f>
        <v>0</v>
      </c>
      <c r="F3024" s="1">
        <f>F3025</f>
        <v>6542856643.0900002</v>
      </c>
      <c r="H3024" t="b">
        <f t="shared" si="287"/>
        <v>1</v>
      </c>
      <c r="I3024" t="str">
        <f t="shared" si="285"/>
        <v>00</v>
      </c>
    </row>
    <row r="3025" spans="1:9">
      <c r="A3025" t="str">
        <f t="shared" si="286"/>
        <v>3.2.2.3.1.00.00 - Pensões - Militar - Consolidação</v>
      </c>
      <c r="B3025" s="3" t="s">
        <v>2902</v>
      </c>
      <c r="C3025" s="4">
        <v>6542856643.0900002</v>
      </c>
      <c r="E3025" s="1">
        <f t="shared" ref="E3025" si="332">SUMIF(A3025:B3025,"*intra*",C3025:D3025)+SUMIF(A3025:B3025,"*inter*",C3025:D3025)</f>
        <v>0</v>
      </c>
      <c r="F3025" s="1">
        <f t="shared" ref="F3025" si="333">SUMIF(A3025:B3025,"*consolidação*",C3025:D3025)</f>
        <v>6542856643.0900002</v>
      </c>
      <c r="H3025" t="b">
        <f t="shared" si="287"/>
        <v>1</v>
      </c>
      <c r="I3025" t="str">
        <f t="shared" si="285"/>
        <v>00</v>
      </c>
    </row>
    <row r="3026" spans="1:9">
      <c r="A3026" t="str">
        <f t="shared" ref="A3026:A3089" si="334">TRIM(B3026)</f>
        <v>3.2.2.9.0.00.00 - Outras Pensões</v>
      </c>
      <c r="B3026" s="5" t="s">
        <v>2903</v>
      </c>
      <c r="C3026" s="6">
        <v>4347417605.54</v>
      </c>
      <c r="E3026" s="1">
        <f>E3027</f>
        <v>0</v>
      </c>
      <c r="F3026" s="1">
        <f>F3027</f>
        <v>4347417605.54</v>
      </c>
      <c r="H3026" t="b">
        <f t="shared" si="287"/>
        <v>1</v>
      </c>
      <c r="I3026" t="str">
        <f t="shared" si="285"/>
        <v>00</v>
      </c>
    </row>
    <row r="3027" spans="1:9">
      <c r="A3027" t="str">
        <f t="shared" si="334"/>
        <v>3.2.2.9.1.00.00 - Outras Pensões - Consolidação</v>
      </c>
      <c r="B3027" s="3" t="s">
        <v>2904</v>
      </c>
      <c r="C3027" s="4">
        <v>4347417605.54</v>
      </c>
      <c r="E3027" s="1">
        <f t="shared" ref="E3027" si="335">SUMIF(A3027:B3027,"*intra*",C3027:D3027)+SUMIF(A3027:B3027,"*inter*",C3027:D3027)</f>
        <v>0</v>
      </c>
      <c r="F3027" s="1">
        <f t="shared" ref="F3027" si="336">SUMIF(A3027:B3027,"*consolidação*",C3027:D3027)</f>
        <v>4347417605.54</v>
      </c>
      <c r="H3027" t="b">
        <f t="shared" si="287"/>
        <v>1</v>
      </c>
      <c r="I3027" t="str">
        <f t="shared" ref="I3027:I3090" si="337">MID(A3027,11,2)</f>
        <v>00</v>
      </c>
    </row>
    <row r="3028" spans="1:9">
      <c r="A3028" t="str">
        <f t="shared" si="334"/>
        <v>3.2.3.0.0.00.00 - Benefícios de Prestação Continuada</v>
      </c>
      <c r="B3028" s="5" t="s">
        <v>2905</v>
      </c>
      <c r="C3028" s="6">
        <v>404700852.04000002</v>
      </c>
      <c r="E3028">
        <f>E3033+E3031+E3029</f>
        <v>0</v>
      </c>
      <c r="F3028">
        <f>F3033+F3031+F3029</f>
        <v>404700852.04000002</v>
      </c>
      <c r="H3028" t="b">
        <f t="shared" ref="H3028:H3091" si="338">IF(I3028="00",C3028=E3028+F3028,TRUE)</f>
        <v>1</v>
      </c>
      <c r="I3028" t="str">
        <f t="shared" si="337"/>
        <v>00</v>
      </c>
    </row>
    <row r="3029" spans="1:9">
      <c r="A3029" t="str">
        <f t="shared" si="334"/>
        <v>3.2.3.1.0.00.00 - Benefícios de Prestação Continuada ao Idoso</v>
      </c>
      <c r="B3029" s="3" t="s">
        <v>2906</v>
      </c>
      <c r="C3029" s="4">
        <v>0</v>
      </c>
      <c r="E3029" s="1">
        <f>E3030</f>
        <v>0</v>
      </c>
      <c r="F3029" s="1">
        <f>F3030</f>
        <v>0</v>
      </c>
      <c r="H3029" t="b">
        <f t="shared" si="338"/>
        <v>1</v>
      </c>
      <c r="I3029" t="str">
        <f t="shared" si="337"/>
        <v>00</v>
      </c>
    </row>
    <row r="3030" spans="1:9" ht="25.5">
      <c r="A3030" t="str">
        <f t="shared" si="334"/>
        <v>3.2.3.1.1.00.00 - Benefícios de Prestação Continuada ao Idoso - 
 Consolidação</v>
      </c>
      <c r="B3030" s="5" t="s">
        <v>2907</v>
      </c>
      <c r="C3030" s="6">
        <v>0</v>
      </c>
      <c r="E3030" s="1">
        <f t="shared" ref="E3030" si="339">SUMIF(A3030:B3030,"*intra*",C3030:D3030)+SUMIF(A3030:B3030,"*inter*",C3030:D3030)</f>
        <v>0</v>
      </c>
      <c r="F3030" s="1">
        <f t="shared" ref="F3030" si="340">SUMIF(A3030:B3030,"*consolidação*",C3030:D3030)</f>
        <v>0</v>
      </c>
      <c r="H3030" t="b">
        <f t="shared" si="338"/>
        <v>1</v>
      </c>
      <c r="I3030" t="str">
        <f t="shared" si="337"/>
        <v>00</v>
      </c>
    </row>
    <row r="3031" spans="1:9" ht="25.5">
      <c r="A3031" t="str">
        <f t="shared" si="334"/>
        <v>3.2.3.2.0.00.00 - Benefícios de Prestação Continuada ao Portador de 
 Deficiência</v>
      </c>
      <c r="B3031" s="3" t="s">
        <v>2908</v>
      </c>
      <c r="C3031" s="4">
        <v>0</v>
      </c>
      <c r="E3031" s="1">
        <f>E3032</f>
        <v>0</v>
      </c>
      <c r="F3031" s="1">
        <f>F3032</f>
        <v>0</v>
      </c>
      <c r="H3031" t="b">
        <f t="shared" si="338"/>
        <v>1</v>
      </c>
      <c r="I3031" t="str">
        <f t="shared" si="337"/>
        <v>00</v>
      </c>
    </row>
    <row r="3032" spans="1:9" ht="25.5">
      <c r="A3032" t="str">
        <f t="shared" si="334"/>
        <v>3.2.3.2.1.00.00 - Benefícios de Prestação Continuada ao Portador de 
 Deficiência - Consolidação</v>
      </c>
      <c r="B3032" s="5" t="s">
        <v>2909</v>
      </c>
      <c r="C3032" s="6">
        <v>0</v>
      </c>
      <c r="E3032" s="1">
        <f t="shared" ref="E3032" si="341">SUMIF(A3032:B3032,"*intra*",C3032:D3032)+SUMIF(A3032:B3032,"*inter*",C3032:D3032)</f>
        <v>0</v>
      </c>
      <c r="F3032" s="1">
        <f t="shared" ref="F3032" si="342">SUMIF(A3032:B3032,"*consolidação*",C3032:D3032)</f>
        <v>0</v>
      </c>
      <c r="H3032" t="b">
        <f t="shared" si="338"/>
        <v>1</v>
      </c>
      <c r="I3032" t="str">
        <f t="shared" si="337"/>
        <v>00</v>
      </c>
    </row>
    <row r="3033" spans="1:9">
      <c r="A3033" t="str">
        <f t="shared" si="334"/>
        <v>3.2.3.9.0.00.00 - Outros Benefícios de Prestação Continuada</v>
      </c>
      <c r="B3033" s="3" t="s">
        <v>2910</v>
      </c>
      <c r="C3033" s="4">
        <v>404700852.04000002</v>
      </c>
      <c r="E3033" s="1">
        <f>E3034</f>
        <v>0</v>
      </c>
      <c r="F3033" s="1">
        <f>F3034</f>
        <v>404700852.04000002</v>
      </c>
      <c r="H3033" t="b">
        <f t="shared" si="338"/>
        <v>1</v>
      </c>
      <c r="I3033" t="str">
        <f t="shared" si="337"/>
        <v>00</v>
      </c>
    </row>
    <row r="3034" spans="1:9" ht="25.5">
      <c r="A3034" t="str">
        <f t="shared" si="334"/>
        <v>3.2.3.9.1.00.00 - Outros Benefícios de Prestação Continuada - 
 Consolidação</v>
      </c>
      <c r="B3034" s="5" t="s">
        <v>2911</v>
      </c>
      <c r="C3034" s="6">
        <v>404700852.04000002</v>
      </c>
      <c r="E3034" s="1">
        <f t="shared" ref="E3034" si="343">SUMIF(A3034:B3034,"*intra*",C3034:D3034)+SUMIF(A3034:B3034,"*inter*",C3034:D3034)</f>
        <v>0</v>
      </c>
      <c r="F3034" s="1">
        <f t="shared" ref="F3034" si="344">SUMIF(A3034:B3034,"*consolidação*",C3034:D3034)</f>
        <v>404700852.04000002</v>
      </c>
      <c r="H3034" t="b">
        <f t="shared" si="338"/>
        <v>1</v>
      </c>
      <c r="I3034" t="str">
        <f t="shared" si="337"/>
        <v>00</v>
      </c>
    </row>
    <row r="3035" spans="1:9">
      <c r="A3035" t="str">
        <f t="shared" si="334"/>
        <v>3.2.4.0.0.00.00 - Benefícios Eventuais</v>
      </c>
      <c r="B3035" s="3" t="s">
        <v>2912</v>
      </c>
      <c r="C3035" s="4">
        <v>68861628</v>
      </c>
      <c r="E3035">
        <f>E3044+E3042+E3036+E3038+E3040</f>
        <v>0</v>
      </c>
      <c r="F3035">
        <f>F3044+F3042+F3036+F3038+F3040</f>
        <v>68861628</v>
      </c>
      <c r="H3035" t="b">
        <f t="shared" si="338"/>
        <v>1</v>
      </c>
      <c r="I3035" t="str">
        <f t="shared" si="337"/>
        <v>00</v>
      </c>
    </row>
    <row r="3036" spans="1:9">
      <c r="A3036" t="str">
        <f t="shared" si="334"/>
        <v>3.2.4.1.0.00.00 - Auxílio por Natalidade</v>
      </c>
      <c r="B3036" s="5" t="s">
        <v>2913</v>
      </c>
      <c r="C3036" s="6">
        <v>6606393.4000000004</v>
      </c>
      <c r="E3036" s="1">
        <f>E3037</f>
        <v>0</v>
      </c>
      <c r="F3036" s="1">
        <f>F3037</f>
        <v>6606393.4000000004</v>
      </c>
      <c r="H3036" t="b">
        <f t="shared" si="338"/>
        <v>1</v>
      </c>
      <c r="I3036" t="str">
        <f t="shared" si="337"/>
        <v>00</v>
      </c>
    </row>
    <row r="3037" spans="1:9">
      <c r="A3037" t="str">
        <f t="shared" si="334"/>
        <v>3.2.4.1.1.00.00 - Auxílio por Natalidade - Consolidação</v>
      </c>
      <c r="B3037" s="3" t="s">
        <v>2914</v>
      </c>
      <c r="C3037" s="4">
        <v>6606393.4000000004</v>
      </c>
      <c r="E3037" s="1">
        <f t="shared" ref="E3037" si="345">SUMIF(A3037:B3037,"*intra*",C3037:D3037)+SUMIF(A3037:B3037,"*inter*",C3037:D3037)</f>
        <v>0</v>
      </c>
      <c r="F3037" s="1">
        <f t="shared" ref="F3037" si="346">SUMIF(A3037:B3037,"*consolidação*",C3037:D3037)</f>
        <v>6606393.4000000004</v>
      </c>
      <c r="H3037" t="b">
        <f t="shared" si="338"/>
        <v>1</v>
      </c>
      <c r="I3037" t="str">
        <f t="shared" si="337"/>
        <v>00</v>
      </c>
    </row>
    <row r="3038" spans="1:9">
      <c r="A3038" t="str">
        <f t="shared" si="334"/>
        <v>3.2.4.2.0.00.00 - Auxílio por Morte</v>
      </c>
      <c r="B3038" s="5" t="s">
        <v>2915</v>
      </c>
      <c r="C3038" s="6">
        <v>2974794.82</v>
      </c>
      <c r="E3038" s="1">
        <f>E3039</f>
        <v>0</v>
      </c>
      <c r="F3038" s="1">
        <f>F3039</f>
        <v>2974794.82</v>
      </c>
      <c r="H3038" t="b">
        <f t="shared" si="338"/>
        <v>1</v>
      </c>
      <c r="I3038" t="str">
        <f t="shared" si="337"/>
        <v>00</v>
      </c>
    </row>
    <row r="3039" spans="1:9">
      <c r="A3039" t="str">
        <f t="shared" si="334"/>
        <v>3.2.4.2.1.00.00 - Auxílio por Morte - Consolidação</v>
      </c>
      <c r="B3039" s="3" t="s">
        <v>2916</v>
      </c>
      <c r="C3039" s="4">
        <v>2974794.82</v>
      </c>
      <c r="E3039" s="1">
        <f t="shared" ref="E3039" si="347">SUMIF(A3039:B3039,"*intra*",C3039:D3039)+SUMIF(A3039:B3039,"*inter*",C3039:D3039)</f>
        <v>0</v>
      </c>
      <c r="F3039" s="1">
        <f t="shared" ref="F3039" si="348">SUMIF(A3039:B3039,"*consolidação*",C3039:D3039)</f>
        <v>2974794.82</v>
      </c>
      <c r="H3039" t="b">
        <f t="shared" si="338"/>
        <v>1</v>
      </c>
      <c r="I3039" t="str">
        <f t="shared" si="337"/>
        <v>00</v>
      </c>
    </row>
    <row r="3040" spans="1:9" ht="25.5">
      <c r="A3040" t="str">
        <f t="shared" si="334"/>
        <v>3.2.4.3.0.00.00 - Benefícios Eventuais por Situações de 
 Vulnerabilidade Temporária</v>
      </c>
      <c r="B3040" s="5" t="s">
        <v>2917</v>
      </c>
      <c r="C3040" s="6">
        <v>5021607.1399999997</v>
      </c>
      <c r="E3040" s="1">
        <f>E3041</f>
        <v>0</v>
      </c>
      <c r="F3040" s="1">
        <f>F3041</f>
        <v>5021607.1399999997</v>
      </c>
      <c r="H3040" t="b">
        <f t="shared" si="338"/>
        <v>1</v>
      </c>
      <c r="I3040" t="str">
        <f t="shared" si="337"/>
        <v>00</v>
      </c>
    </row>
    <row r="3041" spans="1:9" ht="25.5">
      <c r="A3041" t="str">
        <f t="shared" si="334"/>
        <v>3.2.4.3.1.00.00 - Benefícios Eventuais por Situações de 
 Vulnerabilidade Temporária - Consolidação</v>
      </c>
      <c r="B3041" s="3" t="s">
        <v>2918</v>
      </c>
      <c r="C3041" s="4">
        <v>5021607.1399999997</v>
      </c>
      <c r="E3041" s="1">
        <f t="shared" ref="E3041" si="349">SUMIF(A3041:B3041,"*intra*",C3041:D3041)+SUMIF(A3041:B3041,"*inter*",C3041:D3041)</f>
        <v>0</v>
      </c>
      <c r="F3041" s="1">
        <f t="shared" ref="F3041" si="350">SUMIF(A3041:B3041,"*consolidação*",C3041:D3041)</f>
        <v>5021607.1399999997</v>
      </c>
      <c r="H3041" t="b">
        <f t="shared" si="338"/>
        <v>1</v>
      </c>
      <c r="I3041" t="str">
        <f t="shared" si="337"/>
        <v>00</v>
      </c>
    </row>
    <row r="3042" spans="1:9">
      <c r="A3042" t="str">
        <f t="shared" si="334"/>
        <v>3.2.4.4.0.00.00 - Benefícios Eventuais em Caso de Calamidade Pública</v>
      </c>
      <c r="B3042" s="5" t="s">
        <v>2919</v>
      </c>
      <c r="C3042" s="6">
        <v>0</v>
      </c>
      <c r="E3042" s="1">
        <f>E3043</f>
        <v>0</v>
      </c>
      <c r="F3042" s="1">
        <f>F3043</f>
        <v>0</v>
      </c>
      <c r="H3042" t="b">
        <f t="shared" si="338"/>
        <v>1</v>
      </c>
      <c r="I3042" t="str">
        <f t="shared" si="337"/>
        <v>00</v>
      </c>
    </row>
    <row r="3043" spans="1:9" ht="25.5">
      <c r="A3043" t="str">
        <f t="shared" si="334"/>
        <v>3.2.4.4.1.00.00 - Benefícios Eventuais em Caso de Calamidade Pública 
 - Consolidação</v>
      </c>
      <c r="B3043" s="3" t="s">
        <v>2920</v>
      </c>
      <c r="C3043" s="4">
        <v>0</v>
      </c>
      <c r="E3043" s="1">
        <f t="shared" ref="E3043" si="351">SUMIF(A3043:B3043,"*intra*",C3043:D3043)+SUMIF(A3043:B3043,"*inter*",C3043:D3043)</f>
        <v>0</v>
      </c>
      <c r="F3043" s="1">
        <f t="shared" ref="F3043" si="352">SUMIF(A3043:B3043,"*consolidação*",C3043:D3043)</f>
        <v>0</v>
      </c>
      <c r="H3043" t="b">
        <f t="shared" si="338"/>
        <v>1</v>
      </c>
      <c r="I3043" t="str">
        <f t="shared" si="337"/>
        <v>00</v>
      </c>
    </row>
    <row r="3044" spans="1:9">
      <c r="A3044" t="str">
        <f t="shared" si="334"/>
        <v>3.2.4.9.0.00.00 - Outros Benefícios Eventuais</v>
      </c>
      <c r="B3044" s="5" t="s">
        <v>2921</v>
      </c>
      <c r="C3044" s="6">
        <v>54258832.640000001</v>
      </c>
      <c r="E3044" s="1">
        <f>E3045</f>
        <v>0</v>
      </c>
      <c r="F3044" s="1">
        <f>F3045</f>
        <v>54258832.640000001</v>
      </c>
      <c r="H3044" t="b">
        <f t="shared" si="338"/>
        <v>1</v>
      </c>
      <c r="I3044" t="str">
        <f t="shared" si="337"/>
        <v>00</v>
      </c>
    </row>
    <row r="3045" spans="1:9">
      <c r="A3045" t="str">
        <f t="shared" si="334"/>
        <v>3.2.4.9.1.00.00 - Outros Benefícios Eventuais - Consolidação</v>
      </c>
      <c r="B3045" s="3" t="s">
        <v>2922</v>
      </c>
      <c r="C3045" s="4">
        <v>54258832.640000001</v>
      </c>
      <c r="E3045" s="1">
        <f t="shared" ref="E3045" si="353">SUMIF(A3045:B3045,"*intra*",C3045:D3045)+SUMIF(A3045:B3045,"*inter*",C3045:D3045)</f>
        <v>0</v>
      </c>
      <c r="F3045" s="1">
        <f t="shared" ref="F3045" si="354">SUMIF(A3045:B3045,"*consolidação*",C3045:D3045)</f>
        <v>54258832.640000001</v>
      </c>
      <c r="H3045" t="b">
        <f t="shared" si="338"/>
        <v>1</v>
      </c>
      <c r="I3045" t="str">
        <f t="shared" si="337"/>
        <v>00</v>
      </c>
    </row>
    <row r="3046" spans="1:9">
      <c r="A3046" t="str">
        <f t="shared" si="334"/>
        <v>3.2.5.0.0.00.00 - Políticas Públicas de Transferência de Renda</v>
      </c>
      <c r="B3046" s="5" t="s">
        <v>2923</v>
      </c>
      <c r="C3046" s="6">
        <v>817022012.79999995</v>
      </c>
      <c r="E3046" s="1">
        <f>E3047</f>
        <v>0</v>
      </c>
      <c r="F3046" s="1">
        <f>F3047</f>
        <v>817022012.79999995</v>
      </c>
      <c r="H3046" t="b">
        <f t="shared" si="338"/>
        <v>1</v>
      </c>
      <c r="I3046" t="str">
        <f t="shared" si="337"/>
        <v>00</v>
      </c>
    </row>
    <row r="3047" spans="1:9" ht="25.5">
      <c r="A3047" t="str">
        <f t="shared" si="334"/>
        <v>3.2.5.0.1.00.00 - Políticas Públicas de Transferência de Renda - 
 Consolidação</v>
      </c>
      <c r="B3047" s="3" t="s">
        <v>2924</v>
      </c>
      <c r="C3047" s="4">
        <v>817022012.79999995</v>
      </c>
      <c r="E3047" s="1">
        <f t="shared" ref="E3047" si="355">SUMIF(A3047:B3047,"*intra*",C3047:D3047)+SUMIF(A3047:B3047,"*inter*",C3047:D3047)</f>
        <v>0</v>
      </c>
      <c r="F3047" s="1">
        <f t="shared" ref="F3047" si="356">SUMIF(A3047:B3047,"*consolidação*",C3047:D3047)</f>
        <v>817022012.79999995</v>
      </c>
      <c r="H3047" t="b">
        <f t="shared" si="338"/>
        <v>1</v>
      </c>
      <c r="I3047" t="str">
        <f t="shared" si="337"/>
        <v>00</v>
      </c>
    </row>
    <row r="3048" spans="1:9">
      <c r="A3048" t="str">
        <f t="shared" si="334"/>
        <v>3.2.9.0.0.00.00 - Outros Benefícios Previdenciários e Assistenciais</v>
      </c>
      <c r="B3048" s="5" t="s">
        <v>2925</v>
      </c>
      <c r="C3048" s="6">
        <v>1230071050.3199999</v>
      </c>
      <c r="E3048">
        <f>E3055+E3051+E3049+E3053</f>
        <v>0</v>
      </c>
      <c r="F3048">
        <f>F3055+F3051+F3049+F3053</f>
        <v>1230071050.3199999</v>
      </c>
      <c r="H3048" t="b">
        <f t="shared" si="338"/>
        <v>1</v>
      </c>
      <c r="I3048" t="str">
        <f t="shared" si="337"/>
        <v>00</v>
      </c>
    </row>
    <row r="3049" spans="1:9">
      <c r="A3049" t="str">
        <f t="shared" si="334"/>
        <v>3.2.9.1.0.00.00 - Outros Benefícios Previdenciários - RPPS</v>
      </c>
      <c r="B3049" s="3" t="s">
        <v>2926</v>
      </c>
      <c r="C3049" s="4">
        <v>612267961.90999997</v>
      </c>
      <c r="E3049" s="1">
        <f>E3050</f>
        <v>0</v>
      </c>
      <c r="F3049" s="1">
        <f>F3050</f>
        <v>612267961.90999997</v>
      </c>
      <c r="H3049" t="b">
        <f t="shared" si="338"/>
        <v>1</v>
      </c>
      <c r="I3049" t="str">
        <f t="shared" si="337"/>
        <v>00</v>
      </c>
    </row>
    <row r="3050" spans="1:9" ht="25.5">
      <c r="A3050" t="str">
        <f t="shared" si="334"/>
        <v>3.2.9.1.1.00.00 - Outros Benefícios Previdenciários - RPPS - 
 Consolidação</v>
      </c>
      <c r="B3050" s="5" t="s">
        <v>2927</v>
      </c>
      <c r="C3050" s="6">
        <v>612267961.90999997</v>
      </c>
      <c r="E3050" s="1">
        <f t="shared" ref="E3050" si="357">SUMIF(A3050:B3050,"*intra*",C3050:D3050)+SUMIF(A3050:B3050,"*inter*",C3050:D3050)</f>
        <v>0</v>
      </c>
      <c r="F3050" s="1">
        <f t="shared" ref="F3050" si="358">SUMIF(A3050:B3050,"*consolidação*",C3050:D3050)</f>
        <v>612267961.90999997</v>
      </c>
      <c r="H3050" t="b">
        <f t="shared" si="338"/>
        <v>1</v>
      </c>
      <c r="I3050" t="str">
        <f t="shared" si="337"/>
        <v>00</v>
      </c>
    </row>
    <row r="3051" spans="1:9">
      <c r="A3051" t="str">
        <f t="shared" si="334"/>
        <v>3.2.9.2.0.00.00 - Outros Benefícios Previdenciários - RGPS</v>
      </c>
      <c r="B3051" s="3" t="s">
        <v>2928</v>
      </c>
      <c r="C3051" s="4">
        <v>16409060.300000001</v>
      </c>
      <c r="E3051" s="1">
        <f>E3052</f>
        <v>0</v>
      </c>
      <c r="F3051" s="1">
        <f>F3052</f>
        <v>16409060.300000001</v>
      </c>
      <c r="H3051" t="b">
        <f t="shared" si="338"/>
        <v>1</v>
      </c>
      <c r="I3051" t="str">
        <f t="shared" si="337"/>
        <v>00</v>
      </c>
    </row>
    <row r="3052" spans="1:9" ht="25.5">
      <c r="A3052" t="str">
        <f t="shared" si="334"/>
        <v>3.2.9.2.1.00.00 - Outros Benefícios Previdenciários - RGPS - 
 Consolidação</v>
      </c>
      <c r="B3052" s="5" t="s">
        <v>2929</v>
      </c>
      <c r="C3052" s="6">
        <v>16409060.300000001</v>
      </c>
      <c r="E3052" s="1">
        <f t="shared" ref="E3052" si="359">SUMIF(A3052:B3052,"*intra*",C3052:D3052)+SUMIF(A3052:B3052,"*inter*",C3052:D3052)</f>
        <v>0</v>
      </c>
      <c r="F3052" s="1">
        <f t="shared" ref="F3052" si="360">SUMIF(A3052:B3052,"*consolidação*",C3052:D3052)</f>
        <v>16409060.300000001</v>
      </c>
      <c r="H3052" t="b">
        <f t="shared" si="338"/>
        <v>1</v>
      </c>
      <c r="I3052" t="str">
        <f t="shared" si="337"/>
        <v>00</v>
      </c>
    </row>
    <row r="3053" spans="1:9">
      <c r="A3053" t="str">
        <f t="shared" si="334"/>
        <v>3.2.9.3.0.00.00 - Outros Benefícios Previdenciários - Militar</v>
      </c>
      <c r="B3053" s="3" t="s">
        <v>2930</v>
      </c>
      <c r="C3053" s="4">
        <v>13092773.779999999</v>
      </c>
      <c r="E3053" s="1">
        <f>E3054</f>
        <v>0</v>
      </c>
      <c r="F3053" s="1">
        <f>F3054</f>
        <v>13092773.779999999</v>
      </c>
      <c r="H3053" t="b">
        <f t="shared" si="338"/>
        <v>1</v>
      </c>
      <c r="I3053" t="str">
        <f t="shared" si="337"/>
        <v>00</v>
      </c>
    </row>
    <row r="3054" spans="1:9" ht="25.5">
      <c r="A3054" t="str">
        <f t="shared" si="334"/>
        <v>3.2.9.3.1.00.00 - Outros Benefícios Previdenciários - Militar - 
 Consolidação</v>
      </c>
      <c r="B3054" s="5" t="s">
        <v>2931</v>
      </c>
      <c r="C3054" s="6">
        <v>13092773.779999999</v>
      </c>
      <c r="E3054" s="1">
        <f t="shared" ref="E3054" si="361">SUMIF(A3054:B3054,"*intra*",C3054:D3054)+SUMIF(A3054:B3054,"*inter*",C3054:D3054)</f>
        <v>0</v>
      </c>
      <c r="F3054" s="1">
        <f t="shared" ref="F3054" si="362">SUMIF(A3054:B3054,"*consolidação*",C3054:D3054)</f>
        <v>13092773.779999999</v>
      </c>
      <c r="H3054" t="b">
        <f t="shared" si="338"/>
        <v>1</v>
      </c>
      <c r="I3054" t="str">
        <f t="shared" si="337"/>
        <v>00</v>
      </c>
    </row>
    <row r="3055" spans="1:9">
      <c r="A3055" t="str">
        <f t="shared" si="334"/>
        <v>3.2.9.9.0.00.00 - Outros Benefícios Previdenciários e Assistenciais</v>
      </c>
      <c r="B3055" s="3" t="s">
        <v>2932</v>
      </c>
      <c r="C3055" s="4">
        <v>588301254.33000004</v>
      </c>
      <c r="E3055" s="1">
        <f>E3056</f>
        <v>0</v>
      </c>
      <c r="F3055" s="1">
        <f>F3056</f>
        <v>588301254.33000004</v>
      </c>
      <c r="H3055" t="b">
        <f t="shared" si="338"/>
        <v>1</v>
      </c>
      <c r="I3055" t="str">
        <f t="shared" si="337"/>
        <v>00</v>
      </c>
    </row>
    <row r="3056" spans="1:9" ht="25.5">
      <c r="A3056" t="str">
        <f t="shared" si="334"/>
        <v>3.2.9.9.1.00.00 - Outros Benefícios Previdenciários e Assistenciais 
 - Consolidação</v>
      </c>
      <c r="B3056" s="5" t="s">
        <v>2933</v>
      </c>
      <c r="C3056" s="6">
        <v>588301254.33000004</v>
      </c>
      <c r="E3056" s="1">
        <f t="shared" ref="E3056" si="363">SUMIF(A3056:B3056,"*intra*",C3056:D3056)+SUMIF(A3056:B3056,"*inter*",C3056:D3056)</f>
        <v>0</v>
      </c>
      <c r="F3056" s="1">
        <f t="shared" ref="F3056" si="364">SUMIF(A3056:B3056,"*consolidação*",C3056:D3056)</f>
        <v>588301254.33000004</v>
      </c>
      <c r="H3056" t="b">
        <f t="shared" si="338"/>
        <v>1</v>
      </c>
      <c r="I3056" t="str">
        <f t="shared" si="337"/>
        <v>00</v>
      </c>
    </row>
    <row r="3057" spans="1:9">
      <c r="A3057" t="str">
        <f t="shared" si="334"/>
        <v>3.3.0.0.0.00.00 - Uso de Bens, Serviços e Consumo de Capital Fixo</v>
      </c>
      <c r="B3057" s="3" t="s">
        <v>2934</v>
      </c>
      <c r="C3057" s="4">
        <v>123902350019.14</v>
      </c>
      <c r="E3057">
        <f>E3072+E3063+E3058</f>
        <v>0</v>
      </c>
      <c r="F3057">
        <f>F3072+F3063+F3058</f>
        <v>123902350019.13998</v>
      </c>
      <c r="H3057" t="b">
        <f t="shared" si="338"/>
        <v>1</v>
      </c>
      <c r="I3057" t="str">
        <f t="shared" si="337"/>
        <v>00</v>
      </c>
    </row>
    <row r="3058" spans="1:9">
      <c r="A3058" t="str">
        <f t="shared" si="334"/>
        <v>3.3.1.0.0.00.00 - Uso de Material de Consumo</v>
      </c>
      <c r="B3058" s="5" t="s">
        <v>2935</v>
      </c>
      <c r="C3058" s="6">
        <v>25532427596.290001</v>
      </c>
      <c r="E3058">
        <f>E3061+E3059</f>
        <v>0</v>
      </c>
      <c r="F3058">
        <f>F3061+F3059</f>
        <v>25532427596.290001</v>
      </c>
      <c r="H3058" t="b">
        <f t="shared" si="338"/>
        <v>1</v>
      </c>
      <c r="I3058" t="str">
        <f t="shared" si="337"/>
        <v>00</v>
      </c>
    </row>
    <row r="3059" spans="1:9">
      <c r="A3059" t="str">
        <f t="shared" si="334"/>
        <v>3.3.1.1.0.00.00 - Consumo de Material</v>
      </c>
      <c r="B3059" s="3" t="s">
        <v>2936</v>
      </c>
      <c r="C3059" s="4">
        <v>23497661829.220001</v>
      </c>
      <c r="E3059" s="1">
        <f>E3060</f>
        <v>0</v>
      </c>
      <c r="F3059" s="1">
        <f>F3060</f>
        <v>23497661829.220001</v>
      </c>
      <c r="H3059" t="b">
        <f t="shared" si="338"/>
        <v>1</v>
      </c>
      <c r="I3059" t="str">
        <f t="shared" si="337"/>
        <v>00</v>
      </c>
    </row>
    <row r="3060" spans="1:9">
      <c r="A3060" t="str">
        <f t="shared" si="334"/>
        <v>3.3.1.1.1.00.00 - Consumo de Material - Consolidação</v>
      </c>
      <c r="B3060" s="5" t="s">
        <v>2937</v>
      </c>
      <c r="C3060" s="6">
        <v>23497661829.220001</v>
      </c>
      <c r="E3060" s="1">
        <f t="shared" ref="E3060" si="365">SUMIF(A3060:B3060,"*intra*",C3060:D3060)+SUMIF(A3060:B3060,"*inter*",C3060:D3060)</f>
        <v>0</v>
      </c>
      <c r="F3060" s="1">
        <f t="shared" ref="F3060" si="366">SUMIF(A3060:B3060,"*consolidação*",C3060:D3060)</f>
        <v>23497661829.220001</v>
      </c>
      <c r="H3060" t="b">
        <f t="shared" si="338"/>
        <v>1</v>
      </c>
      <c r="I3060" t="str">
        <f t="shared" si="337"/>
        <v>00</v>
      </c>
    </row>
    <row r="3061" spans="1:9">
      <c r="A3061" t="str">
        <f t="shared" si="334"/>
        <v>3.3.1.2.0.00.00 - Distribuição de Material Gratuito</v>
      </c>
      <c r="B3061" s="3" t="s">
        <v>2938</v>
      </c>
      <c r="C3061" s="4">
        <v>2034765767.0699999</v>
      </c>
      <c r="E3061" s="1">
        <f>E3062</f>
        <v>0</v>
      </c>
      <c r="F3061" s="1">
        <f>F3062</f>
        <v>2034765767.0699999</v>
      </c>
      <c r="H3061" t="b">
        <f t="shared" si="338"/>
        <v>1</v>
      </c>
      <c r="I3061" t="str">
        <f t="shared" si="337"/>
        <v>00</v>
      </c>
    </row>
    <row r="3062" spans="1:9">
      <c r="A3062" t="str">
        <f t="shared" si="334"/>
        <v>3.3.1.2.1.00.00 - Distribuição de Material Gratuito - Consolidação</v>
      </c>
      <c r="B3062" s="5" t="s">
        <v>2939</v>
      </c>
      <c r="C3062" s="6">
        <v>2034765767.0699999</v>
      </c>
      <c r="E3062" s="1">
        <f t="shared" ref="E3062" si="367">SUMIF(A3062:B3062,"*intra*",C3062:D3062)+SUMIF(A3062:B3062,"*inter*",C3062:D3062)</f>
        <v>0</v>
      </c>
      <c r="F3062" s="1">
        <f t="shared" ref="F3062" si="368">SUMIF(A3062:B3062,"*consolidação*",C3062:D3062)</f>
        <v>2034765767.0699999</v>
      </c>
      <c r="H3062" t="b">
        <f t="shared" si="338"/>
        <v>1</v>
      </c>
      <c r="I3062" t="str">
        <f t="shared" si="337"/>
        <v>00</v>
      </c>
    </row>
    <row r="3063" spans="1:9">
      <c r="A3063" t="str">
        <f t="shared" si="334"/>
        <v>3.3.2.0.0.00.00 - Serviços</v>
      </c>
      <c r="B3063" s="3" t="s">
        <v>2940</v>
      </c>
      <c r="C3063" s="4">
        <v>95305685268.229996</v>
      </c>
      <c r="E3063">
        <f>E3070+E3068+E3064+E3066</f>
        <v>0</v>
      </c>
      <c r="F3063">
        <f>F3070+F3068+F3064+F3066</f>
        <v>95305685268.22998</v>
      </c>
      <c r="H3063" t="b">
        <f t="shared" si="338"/>
        <v>1</v>
      </c>
      <c r="I3063" t="str">
        <f t="shared" si="337"/>
        <v>00</v>
      </c>
    </row>
    <row r="3064" spans="1:9">
      <c r="A3064" t="str">
        <f t="shared" si="334"/>
        <v>3.3.2.1.0.00.00 - Diárias</v>
      </c>
      <c r="B3064" s="5" t="s">
        <v>2941</v>
      </c>
      <c r="C3064" s="6">
        <v>1436074696.26</v>
      </c>
      <c r="E3064" s="1">
        <f>E3065</f>
        <v>0</v>
      </c>
      <c r="F3064" s="1">
        <f>F3065</f>
        <v>1436074696.26</v>
      </c>
      <c r="H3064" t="b">
        <f t="shared" si="338"/>
        <v>1</v>
      </c>
      <c r="I3064" t="str">
        <f t="shared" si="337"/>
        <v>00</v>
      </c>
    </row>
    <row r="3065" spans="1:9">
      <c r="A3065" t="str">
        <f t="shared" si="334"/>
        <v>3.3.2.1.1.00.00 - Diárias - Consolidação</v>
      </c>
      <c r="B3065" s="3" t="s">
        <v>2942</v>
      </c>
      <c r="C3065" s="4">
        <v>1436074696.26</v>
      </c>
      <c r="E3065" s="1">
        <f t="shared" ref="E3065" si="369">SUMIF(A3065:B3065,"*intra*",C3065:D3065)+SUMIF(A3065:B3065,"*inter*",C3065:D3065)</f>
        <v>0</v>
      </c>
      <c r="F3065" s="1">
        <f t="shared" ref="F3065" si="370">SUMIF(A3065:B3065,"*consolidação*",C3065:D3065)</f>
        <v>1436074696.26</v>
      </c>
      <c r="H3065" t="b">
        <f t="shared" si="338"/>
        <v>1</v>
      </c>
      <c r="I3065" t="str">
        <f t="shared" si="337"/>
        <v>00</v>
      </c>
    </row>
    <row r="3066" spans="1:9">
      <c r="A3066" t="str">
        <f t="shared" si="334"/>
        <v>3.3.2.2.0.00.00 - Serviços Terceiros - PF</v>
      </c>
      <c r="B3066" s="5" t="s">
        <v>2943</v>
      </c>
      <c r="C3066" s="6">
        <v>4482897095.6099997</v>
      </c>
      <c r="E3066" s="1">
        <f>E3067</f>
        <v>0</v>
      </c>
      <c r="F3066" s="1">
        <f>F3067</f>
        <v>4482897095.6099997</v>
      </c>
      <c r="H3066" t="b">
        <f t="shared" si="338"/>
        <v>1</v>
      </c>
      <c r="I3066" t="str">
        <f t="shared" si="337"/>
        <v>00</v>
      </c>
    </row>
    <row r="3067" spans="1:9">
      <c r="A3067" t="str">
        <f t="shared" si="334"/>
        <v>3.3.2.2.1.00.00 - Serviços Terceiros - PF - Consolidação</v>
      </c>
      <c r="B3067" s="3" t="s">
        <v>2944</v>
      </c>
      <c r="C3067" s="4">
        <v>4482897095.6099997</v>
      </c>
      <c r="E3067" s="1">
        <f t="shared" ref="E3067" si="371">SUMIF(A3067:B3067,"*intra*",C3067:D3067)+SUMIF(A3067:B3067,"*inter*",C3067:D3067)</f>
        <v>0</v>
      </c>
      <c r="F3067" s="1">
        <f t="shared" ref="F3067" si="372">SUMIF(A3067:B3067,"*consolidação*",C3067:D3067)</f>
        <v>4482897095.6099997</v>
      </c>
      <c r="H3067" t="b">
        <f t="shared" si="338"/>
        <v>1</v>
      </c>
      <c r="I3067" t="str">
        <f t="shared" si="337"/>
        <v>00</v>
      </c>
    </row>
    <row r="3068" spans="1:9">
      <c r="A3068" t="str">
        <f t="shared" si="334"/>
        <v>3.3.2.3.0.00.00 - Serviços Terceiros - PJ</v>
      </c>
      <c r="B3068" s="5" t="s">
        <v>2945</v>
      </c>
      <c r="C3068" s="6">
        <v>83758844087.289993</v>
      </c>
      <c r="E3068" s="1">
        <f>E3069</f>
        <v>0</v>
      </c>
      <c r="F3068" s="1">
        <f>F3069</f>
        <v>83758844087.289993</v>
      </c>
      <c r="H3068" t="b">
        <f t="shared" si="338"/>
        <v>1</v>
      </c>
      <c r="I3068" t="str">
        <f t="shared" si="337"/>
        <v>00</v>
      </c>
    </row>
    <row r="3069" spans="1:9">
      <c r="A3069" t="str">
        <f t="shared" si="334"/>
        <v>3.3.2.3.1.00.00 - Serviços Terceiros - PJ - Consolidação</v>
      </c>
      <c r="B3069" s="3" t="s">
        <v>2946</v>
      </c>
      <c r="C3069" s="4">
        <v>83758844087.289993</v>
      </c>
      <c r="E3069" s="1">
        <f t="shared" ref="E3069" si="373">SUMIF(A3069:B3069,"*intra*",C3069:D3069)+SUMIF(A3069:B3069,"*inter*",C3069:D3069)</f>
        <v>0</v>
      </c>
      <c r="F3069" s="1">
        <f t="shared" ref="F3069" si="374">SUMIF(A3069:B3069,"*consolidação*",C3069:D3069)</f>
        <v>83758844087.289993</v>
      </c>
      <c r="H3069" t="b">
        <f t="shared" si="338"/>
        <v>1</v>
      </c>
      <c r="I3069" t="str">
        <f t="shared" si="337"/>
        <v>00</v>
      </c>
    </row>
    <row r="3070" spans="1:9" ht="25.5">
      <c r="A3070" t="str">
        <f t="shared" si="334"/>
        <v>3.3.2.4.0.00.00 - Contrato de Terceirização por Substituição de mão 
 de Obra – Art. 18 § 1, LC 101/00</v>
      </c>
      <c r="B3070" s="5" t="s">
        <v>2947</v>
      </c>
      <c r="C3070" s="6">
        <v>5627869389.0699997</v>
      </c>
      <c r="E3070" s="1">
        <f>E3071</f>
        <v>0</v>
      </c>
      <c r="F3070" s="1">
        <f>F3071</f>
        <v>5627869389.0699997</v>
      </c>
      <c r="H3070" t="b">
        <f t="shared" si="338"/>
        <v>1</v>
      </c>
      <c r="I3070" t="str">
        <f t="shared" si="337"/>
        <v>00</v>
      </c>
    </row>
    <row r="3071" spans="1:9" ht="25.5">
      <c r="A3071" t="str">
        <f t="shared" si="334"/>
        <v>3.3.2.4.1.00.00 - Contrato de Terceirização por Substituição de mão 
 de Obra - Art. 18 § 1, LC 101/00 - Consolidação</v>
      </c>
      <c r="B3071" s="3" t="s">
        <v>2948</v>
      </c>
      <c r="C3071" s="4">
        <v>5627869389.0699997</v>
      </c>
      <c r="E3071" s="1">
        <f t="shared" ref="E3071" si="375">SUMIF(A3071:B3071,"*intra*",C3071:D3071)+SUMIF(A3071:B3071,"*inter*",C3071:D3071)</f>
        <v>0</v>
      </c>
      <c r="F3071" s="1">
        <f t="shared" ref="F3071" si="376">SUMIF(A3071:B3071,"*consolidação*",C3071:D3071)</f>
        <v>5627869389.0699997</v>
      </c>
      <c r="H3071" t="b">
        <f t="shared" si="338"/>
        <v>1</v>
      </c>
      <c r="I3071" t="str">
        <f t="shared" si="337"/>
        <v>00</v>
      </c>
    </row>
    <row r="3072" spans="1:9">
      <c r="A3072" t="str">
        <f t="shared" si="334"/>
        <v>3.3.3.0.0.00.00 - Depreciação, Amortização e Exaustão</v>
      </c>
      <c r="B3072" s="5" t="s">
        <v>2949</v>
      </c>
      <c r="C3072" s="6">
        <v>3064237154.6199999</v>
      </c>
      <c r="E3072">
        <f>E3075+E3077+E3073</f>
        <v>0</v>
      </c>
      <c r="F3072">
        <f>F3075+F3077+F3073</f>
        <v>3064237154.6200004</v>
      </c>
      <c r="H3072" t="b">
        <f t="shared" si="338"/>
        <v>1</v>
      </c>
      <c r="I3072" t="str">
        <f t="shared" si="337"/>
        <v>00</v>
      </c>
    </row>
    <row r="3073" spans="1:9">
      <c r="A3073" t="str">
        <f t="shared" si="334"/>
        <v>3.3.3.1.0.00.00 - Depreciação</v>
      </c>
      <c r="B3073" s="3" t="s">
        <v>2950</v>
      </c>
      <c r="C3073" s="4">
        <v>3009461842.3000002</v>
      </c>
      <c r="E3073" s="1">
        <f>E3074</f>
        <v>0</v>
      </c>
      <c r="F3073" s="1">
        <f>F3074</f>
        <v>3009461842.3000002</v>
      </c>
      <c r="H3073" t="b">
        <f t="shared" si="338"/>
        <v>1</v>
      </c>
      <c r="I3073" t="str">
        <f t="shared" si="337"/>
        <v>00</v>
      </c>
    </row>
    <row r="3074" spans="1:9">
      <c r="A3074" t="str">
        <f t="shared" si="334"/>
        <v>3.3.3.1.1.00.00 - Depreciação - Consolidação</v>
      </c>
      <c r="B3074" s="5" t="s">
        <v>2951</v>
      </c>
      <c r="C3074" s="6">
        <v>3009461842.3000002</v>
      </c>
      <c r="E3074" s="1">
        <f t="shared" ref="E3074" si="377">SUMIF(A3074:B3074,"*intra*",C3074:D3074)+SUMIF(A3074:B3074,"*inter*",C3074:D3074)</f>
        <v>0</v>
      </c>
      <c r="F3074" s="1">
        <f t="shared" ref="F3074" si="378">SUMIF(A3074:B3074,"*consolidação*",C3074:D3074)</f>
        <v>3009461842.3000002</v>
      </c>
      <c r="H3074" t="b">
        <f t="shared" si="338"/>
        <v>1</v>
      </c>
      <c r="I3074" t="str">
        <f t="shared" si="337"/>
        <v>00</v>
      </c>
    </row>
    <row r="3075" spans="1:9">
      <c r="A3075" t="str">
        <f t="shared" si="334"/>
        <v>3.3.3.2.0.00.00 - Amortização</v>
      </c>
      <c r="B3075" s="3" t="s">
        <v>2952</v>
      </c>
      <c r="C3075" s="4">
        <v>54775312.32</v>
      </c>
      <c r="E3075" s="1">
        <f>E3076</f>
        <v>0</v>
      </c>
      <c r="F3075" s="1">
        <f>F3076</f>
        <v>54775312.32</v>
      </c>
      <c r="H3075" t="b">
        <f t="shared" si="338"/>
        <v>1</v>
      </c>
      <c r="I3075" t="str">
        <f t="shared" si="337"/>
        <v>00</v>
      </c>
    </row>
    <row r="3076" spans="1:9">
      <c r="A3076" t="str">
        <f t="shared" si="334"/>
        <v>3.3.3.2.1.00.00 - Amortização - Consolidação</v>
      </c>
      <c r="B3076" s="5" t="s">
        <v>2953</v>
      </c>
      <c r="C3076" s="6">
        <v>54775312.32</v>
      </c>
      <c r="E3076" s="1">
        <f t="shared" ref="E3076" si="379">SUMIF(A3076:B3076,"*intra*",C3076:D3076)+SUMIF(A3076:B3076,"*inter*",C3076:D3076)</f>
        <v>0</v>
      </c>
      <c r="F3076" s="1">
        <f t="shared" ref="F3076" si="380">SUMIF(A3076:B3076,"*consolidação*",C3076:D3076)</f>
        <v>54775312.32</v>
      </c>
      <c r="H3076" t="b">
        <f t="shared" si="338"/>
        <v>1</v>
      </c>
      <c r="I3076" t="str">
        <f t="shared" si="337"/>
        <v>00</v>
      </c>
    </row>
    <row r="3077" spans="1:9">
      <c r="A3077" t="str">
        <f t="shared" si="334"/>
        <v>3.3.3.3.0.00.00 - Exaustão</v>
      </c>
      <c r="B3077" s="3" t="s">
        <v>2954</v>
      </c>
      <c r="C3077" s="4">
        <v>0</v>
      </c>
      <c r="E3077" s="1">
        <f>E3078</f>
        <v>0</v>
      </c>
      <c r="F3077" s="1">
        <f>F3078</f>
        <v>0</v>
      </c>
      <c r="H3077" t="b">
        <f t="shared" si="338"/>
        <v>1</v>
      </c>
      <c r="I3077" t="str">
        <f t="shared" si="337"/>
        <v>00</v>
      </c>
    </row>
    <row r="3078" spans="1:9">
      <c r="A3078" t="str">
        <f t="shared" si="334"/>
        <v>3.3.3.3.1.00.00 - Exaustão - Consolidação</v>
      </c>
      <c r="B3078" s="5" t="s">
        <v>2955</v>
      </c>
      <c r="C3078" s="6">
        <v>0</v>
      </c>
      <c r="E3078" s="1">
        <f t="shared" ref="E3078" si="381">SUMIF(A3078:B3078,"*intra*",C3078:D3078)+SUMIF(A3078:B3078,"*inter*",C3078:D3078)</f>
        <v>0</v>
      </c>
      <c r="F3078" s="1">
        <f t="shared" ref="F3078" si="382">SUMIF(A3078:B3078,"*consolidação*",C3078:D3078)</f>
        <v>0</v>
      </c>
      <c r="H3078" t="b">
        <f t="shared" si="338"/>
        <v>1</v>
      </c>
      <c r="I3078" t="str">
        <f t="shared" si="337"/>
        <v>00</v>
      </c>
    </row>
    <row r="3079" spans="1:9">
      <c r="A3079" t="str">
        <f t="shared" si="334"/>
        <v>3.4.0.0.0.00.00 - Variações Patrimoniais Diminutivas Financeiras</v>
      </c>
      <c r="B3079" s="3" t="s">
        <v>2956</v>
      </c>
      <c r="C3079" s="4">
        <v>150448131292.38</v>
      </c>
      <c r="E3079" s="1">
        <f>E3137+E3130+E3113+E3080+E3099+E3132</f>
        <v>44991784877.030006</v>
      </c>
      <c r="F3079" s="1">
        <f>F3137+F3130+F3113+F3080+F3099+F3132</f>
        <v>105456346415.35001</v>
      </c>
      <c r="H3079" t="b">
        <f t="shared" si="338"/>
        <v>1</v>
      </c>
      <c r="I3079" t="str">
        <f t="shared" si="337"/>
        <v>00</v>
      </c>
    </row>
    <row r="3080" spans="1:9" ht="25.5">
      <c r="A3080" t="str">
        <f t="shared" si="334"/>
        <v>3.4.1.0.0.00.00 - Juros e Encargos de Empréstimos e Financiamentos 
 Obtidos</v>
      </c>
      <c r="B3080" s="5" t="s">
        <v>2957</v>
      </c>
      <c r="C3080" s="6">
        <v>14162814564.66</v>
      </c>
      <c r="E3080" s="1">
        <f>E3097+E3086+E3090+E3092+E3081+E3088</f>
        <v>4241368421.2999997</v>
      </c>
      <c r="F3080" s="1">
        <f>F3097+F3086+F3090+F3092+F3081+F3088</f>
        <v>9921446143.3600006</v>
      </c>
      <c r="H3080" t="b">
        <f t="shared" si="338"/>
        <v>1</v>
      </c>
      <c r="I3080" t="str">
        <f t="shared" si="337"/>
        <v>00</v>
      </c>
    </row>
    <row r="3081" spans="1:9">
      <c r="A3081" t="str">
        <f t="shared" si="334"/>
        <v>3.4.1.1.0.00.00 - Juros e Encargos da Dívida Contratual Interna</v>
      </c>
      <c r="B3081" s="3" t="s">
        <v>2958</v>
      </c>
      <c r="C3081" s="4">
        <v>12249152938.65</v>
      </c>
      <c r="E3081" s="1">
        <f>E3084+E3085+E3083+E3082</f>
        <v>4241368421.2999997</v>
      </c>
      <c r="F3081" s="1">
        <f>F3084+F3085+F3083+F3082</f>
        <v>8007784517.3500004</v>
      </c>
      <c r="H3081" t="b">
        <f t="shared" si="338"/>
        <v>1</v>
      </c>
      <c r="I3081" t="str">
        <f t="shared" si="337"/>
        <v>00</v>
      </c>
    </row>
    <row r="3082" spans="1:9" ht="25.5">
      <c r="A3082" t="str">
        <f t="shared" si="334"/>
        <v>3.4.1.1.1.00.00 - Juros e Encargos da Dívida Contratual Interna - 
 Consolidação</v>
      </c>
      <c r="B3082" s="5" t="s">
        <v>2959</v>
      </c>
      <c r="C3082" s="6">
        <v>8007784517.3500004</v>
      </c>
      <c r="E3082" s="1"/>
      <c r="F3082" s="1">
        <f t="shared" ref="F3082:F3085" si="383">SUMIF(A3082:B3082,"*consolidação*",C3082:D3082)</f>
        <v>8007784517.3500004</v>
      </c>
      <c r="H3082" t="b">
        <f t="shared" si="338"/>
        <v>1</v>
      </c>
      <c r="I3082" t="str">
        <f t="shared" si="337"/>
        <v>00</v>
      </c>
    </row>
    <row r="3083" spans="1:9" ht="25.5">
      <c r="A3083" t="str">
        <f t="shared" si="334"/>
        <v>3.4.1.1.3.00.00 - Juros e Encargos da Dívida Contratual Interna - 
 Inter OFSS - União</v>
      </c>
      <c r="B3083" s="3" t="s">
        <v>2960</v>
      </c>
      <c r="C3083" s="4">
        <v>4241355687.6399999</v>
      </c>
      <c r="E3083" s="1">
        <f t="shared" ref="E3083:E3085" si="384">SUMIF(A3083:B3083,"*intra*",C3083:D3083)+SUMIF(A3083:B3083,"*inter*",C3083:D3083)</f>
        <v>4241355687.6399999</v>
      </c>
      <c r="F3083" s="1">
        <f t="shared" si="383"/>
        <v>0</v>
      </c>
      <c r="H3083" t="b">
        <f t="shared" si="338"/>
        <v>1</v>
      </c>
      <c r="I3083" t="str">
        <f t="shared" si="337"/>
        <v>00</v>
      </c>
    </row>
    <row r="3084" spans="1:9" ht="25.5">
      <c r="A3084" t="str">
        <f t="shared" si="334"/>
        <v>3.4.1.1.4.00.00 - Juros e Encargos da Dívida Contratual Interna - 
 Inter OFSS - Estado</v>
      </c>
      <c r="B3084" s="5" t="s">
        <v>2961</v>
      </c>
      <c r="C3084" s="6">
        <v>0</v>
      </c>
      <c r="E3084" s="1">
        <f t="shared" si="384"/>
        <v>0</v>
      </c>
      <c r="F3084" s="1">
        <f t="shared" si="383"/>
        <v>0</v>
      </c>
      <c r="H3084" t="b">
        <f t="shared" si="338"/>
        <v>1</v>
      </c>
      <c r="I3084" t="str">
        <f t="shared" si="337"/>
        <v>00</v>
      </c>
    </row>
    <row r="3085" spans="1:9" ht="25.5">
      <c r="A3085" t="str">
        <f t="shared" si="334"/>
        <v>3.4.1.1.5.00.00 - Juros e Encargos da Dívida Contratual Interna - 
 Inter OFSS - Município</v>
      </c>
      <c r="B3085" s="3" t="s">
        <v>2962</v>
      </c>
      <c r="C3085" s="4">
        <v>12733.66</v>
      </c>
      <c r="E3085" s="1">
        <f t="shared" si="384"/>
        <v>12733.66</v>
      </c>
      <c r="F3085" s="1">
        <f t="shared" si="383"/>
        <v>0</v>
      </c>
      <c r="H3085" t="b">
        <f t="shared" si="338"/>
        <v>1</v>
      </c>
      <c r="I3085" t="str">
        <f t="shared" si="337"/>
        <v>00</v>
      </c>
    </row>
    <row r="3086" spans="1:9">
      <c r="A3086" t="str">
        <f t="shared" si="334"/>
        <v>3.4.1.2.0.00.00 - Juros e Encargos da Dívida Contratual Externa</v>
      </c>
      <c r="B3086" s="5" t="s">
        <v>2963</v>
      </c>
      <c r="C3086" s="6">
        <v>1913302052.1099999</v>
      </c>
      <c r="E3086" s="1">
        <f>E3087</f>
        <v>0</v>
      </c>
      <c r="F3086" s="1">
        <f>F3087</f>
        <v>1913302052.1099999</v>
      </c>
      <c r="H3086" t="b">
        <f t="shared" si="338"/>
        <v>1</v>
      </c>
      <c r="I3086" t="str">
        <f t="shared" si="337"/>
        <v>00</v>
      </c>
    </row>
    <row r="3087" spans="1:9" ht="25.5">
      <c r="A3087" t="str">
        <f t="shared" si="334"/>
        <v>3.4.1.2.1.00.00 - Juros e Encargos da Dívida Contratual Externa - 
 Consolidação</v>
      </c>
      <c r="B3087" s="3" t="s">
        <v>2964</v>
      </c>
      <c r="C3087" s="4">
        <v>1913302052.1099999</v>
      </c>
      <c r="E3087" s="1">
        <f t="shared" ref="E3087" si="385">SUMIF(A3087:B3087,"*intra*",C3087:D3087)+SUMIF(A3087:B3087,"*inter*",C3087:D3087)</f>
        <v>0</v>
      </c>
      <c r="F3087" s="1">
        <f t="shared" ref="F3087" si="386">SUMIF(A3087:B3087,"*consolidação*",C3087:D3087)</f>
        <v>1913302052.1099999</v>
      </c>
      <c r="H3087" t="b">
        <f t="shared" si="338"/>
        <v>1</v>
      </c>
      <c r="I3087" t="str">
        <f t="shared" si="337"/>
        <v>00</v>
      </c>
    </row>
    <row r="3088" spans="1:9">
      <c r="A3088" t="str">
        <f t="shared" si="334"/>
        <v>3.4.1.3.0.00.00 - Juros e Encargos da Dívida Mobiliária</v>
      </c>
      <c r="B3088" s="5" t="s">
        <v>2965</v>
      </c>
      <c r="C3088" s="6">
        <v>359573.9</v>
      </c>
      <c r="E3088" s="1">
        <f>E3089</f>
        <v>0</v>
      </c>
      <c r="F3088" s="1">
        <f>F3089</f>
        <v>359573.9</v>
      </c>
      <c r="H3088" t="b">
        <f t="shared" si="338"/>
        <v>1</v>
      </c>
      <c r="I3088" t="str">
        <f t="shared" si="337"/>
        <v>00</v>
      </c>
    </row>
    <row r="3089" spans="1:9" ht="25.5">
      <c r="A3089" t="str">
        <f t="shared" si="334"/>
        <v>3.4.1.3.1.00.00 - Juros e Encargos da Dívida Mobiliária - 
 Consolidação</v>
      </c>
      <c r="B3089" s="3" t="s">
        <v>2966</v>
      </c>
      <c r="C3089" s="4">
        <v>359573.9</v>
      </c>
      <c r="E3089" s="1">
        <f t="shared" ref="E3089" si="387">SUMIF(A3089:B3089,"*intra*",C3089:D3089)+SUMIF(A3089:B3089,"*inter*",C3089:D3089)</f>
        <v>0</v>
      </c>
      <c r="F3089" s="1">
        <f t="shared" ref="F3089" si="388">SUMIF(A3089:B3089,"*consolidação*",C3089:D3089)</f>
        <v>359573.9</v>
      </c>
      <c r="H3089" t="b">
        <f t="shared" si="338"/>
        <v>1</v>
      </c>
      <c r="I3089" t="str">
        <f t="shared" si="337"/>
        <v>00</v>
      </c>
    </row>
    <row r="3090" spans="1:9" ht="25.5">
      <c r="A3090" t="str">
        <f t="shared" ref="A3090:A3153" si="389">TRIM(B3090)</f>
        <v>3.4.1.4.0.00.00 - Juros e Encargos de Empréstimos por Antecipação de 
 Receita Orçamentária</v>
      </c>
      <c r="B3090" s="5" t="s">
        <v>2967</v>
      </c>
      <c r="C3090" s="6">
        <v>0</v>
      </c>
      <c r="E3090" s="1">
        <f>E3091</f>
        <v>0</v>
      </c>
      <c r="F3090" s="1">
        <f>F3091</f>
        <v>0</v>
      </c>
      <c r="H3090" t="b">
        <f t="shared" si="338"/>
        <v>1</v>
      </c>
      <c r="I3090" t="str">
        <f t="shared" si="337"/>
        <v>00</v>
      </c>
    </row>
    <row r="3091" spans="1:9" ht="38.25">
      <c r="A3091" t="str">
        <f t="shared" si="389"/>
        <v>3.4.1.4.1.00.00 - Juros e Encargos de Empréstimos por Antecipação de 
 Receita Orçamentária - Consolidação</v>
      </c>
      <c r="B3091" s="3" t="s">
        <v>2968</v>
      </c>
      <c r="C3091" s="4">
        <v>0</v>
      </c>
      <c r="E3091" s="1">
        <f t="shared" ref="E3091" si="390">SUMIF(A3091:B3091,"*intra*",C3091:D3091)+SUMIF(A3091:B3091,"*inter*",C3091:D3091)</f>
        <v>0</v>
      </c>
      <c r="F3091" s="1">
        <f t="shared" ref="F3091" si="391">SUMIF(A3091:B3091,"*consolidação*",C3091:D3091)</f>
        <v>0</v>
      </c>
      <c r="H3091" t="b">
        <f t="shared" si="338"/>
        <v>1</v>
      </c>
      <c r="I3091" t="str">
        <f t="shared" ref="I3091:I3156" si="392">MID(A3091,11,2)</f>
        <v>00</v>
      </c>
    </row>
    <row r="3092" spans="1:9" ht="25.5">
      <c r="A3092" t="str">
        <f t="shared" si="389"/>
        <v>3.4.1.8.0.00.00 - Outros Juros e Encargos de Empréstimos e 
 Financiamentos Internos</v>
      </c>
      <c r="B3092" s="5" t="s">
        <v>2969</v>
      </c>
      <c r="C3092" s="6">
        <v>0</v>
      </c>
      <c r="E3092" s="1">
        <f>E3093+E3094+E3096+E3095</f>
        <v>0</v>
      </c>
      <c r="F3092" s="1">
        <f>F3093+F3094+F3096+F3095</f>
        <v>0</v>
      </c>
      <c r="H3092" t="b">
        <f t="shared" ref="H3092:H3157" si="393">IF(I3092="00",C3092=E3092+F3092,TRUE)</f>
        <v>1</v>
      </c>
      <c r="I3092" t="str">
        <f t="shared" si="392"/>
        <v>00</v>
      </c>
    </row>
    <row r="3093" spans="1:9" ht="25.5">
      <c r="A3093" t="str">
        <f t="shared" si="389"/>
        <v>3.4.1.8.1.00.00 - Outros Juros e Encargos de Empréstimos e 
 Financiamentos Internos - Consolidação</v>
      </c>
      <c r="B3093" s="3" t="s">
        <v>2970</v>
      </c>
      <c r="C3093" s="4">
        <v>0</v>
      </c>
      <c r="E3093" s="1"/>
      <c r="F3093" s="1">
        <f t="shared" ref="F3093:F3096" si="394">SUMIF(A3093:B3093,"*consolidação*",C3093:D3093)</f>
        <v>0</v>
      </c>
      <c r="H3093" t="b">
        <f t="shared" si="393"/>
        <v>1</v>
      </c>
      <c r="I3093" t="str">
        <f t="shared" si="392"/>
        <v>00</v>
      </c>
    </row>
    <row r="3094" spans="1:9" ht="25.5">
      <c r="A3094" t="str">
        <f t="shared" si="389"/>
        <v>3.4.1.8.3.00.00 - Outros Juros e Encargos de Empréstimos e 
 Financiamentos Internos - Inter OFSS - União</v>
      </c>
      <c r="B3094" s="5" t="s">
        <v>2971</v>
      </c>
      <c r="C3094" s="6">
        <v>0</v>
      </c>
      <c r="E3094" s="1">
        <f t="shared" ref="E3094:E3096" si="395">SUMIF(A3094:B3094,"*intra*",C3094:D3094)+SUMIF(A3094:B3094,"*inter*",C3094:D3094)</f>
        <v>0</v>
      </c>
      <c r="F3094" s="1">
        <f t="shared" si="394"/>
        <v>0</v>
      </c>
      <c r="H3094" t="b">
        <f t="shared" si="393"/>
        <v>1</v>
      </c>
      <c r="I3094" t="str">
        <f t="shared" si="392"/>
        <v>00</v>
      </c>
    </row>
    <row r="3095" spans="1:9" ht="25.5">
      <c r="A3095" t="str">
        <f t="shared" si="389"/>
        <v>3.4.1.8.4.00.00 - Outros Juros e Encargos de Empréstimos e 
 Financiamentos Internos - Inter OFSS - Estado</v>
      </c>
      <c r="B3095" s="3" t="s">
        <v>2972</v>
      </c>
      <c r="C3095" s="4">
        <v>0</v>
      </c>
      <c r="E3095" s="1">
        <f t="shared" si="395"/>
        <v>0</v>
      </c>
      <c r="F3095" s="1">
        <f t="shared" si="394"/>
        <v>0</v>
      </c>
      <c r="H3095" t="b">
        <f t="shared" si="393"/>
        <v>1</v>
      </c>
      <c r="I3095" t="str">
        <f t="shared" si="392"/>
        <v>00</v>
      </c>
    </row>
    <row r="3096" spans="1:9" ht="25.5">
      <c r="A3096" t="str">
        <f t="shared" si="389"/>
        <v>3.4.1.8.5.00.00 - Outros Juros e Encargos de Empréstimos e 
 Financiamentos Internos - Inter OFSS - Município</v>
      </c>
      <c r="B3096" s="5" t="s">
        <v>2973</v>
      </c>
      <c r="C3096" s="6">
        <v>0</v>
      </c>
      <c r="E3096" s="1">
        <f t="shared" si="395"/>
        <v>0</v>
      </c>
      <c r="F3096" s="1">
        <f t="shared" si="394"/>
        <v>0</v>
      </c>
      <c r="H3096" t="b">
        <f t="shared" si="393"/>
        <v>1</v>
      </c>
      <c r="I3096" t="str">
        <f t="shared" si="392"/>
        <v>00</v>
      </c>
    </row>
    <row r="3097" spans="1:9" ht="25.5">
      <c r="A3097" t="str">
        <f t="shared" si="389"/>
        <v>3.4.1.9.0.00.00 - Outros Juros e Encargos de Empréstimos e 
 Financiamentos Externos</v>
      </c>
      <c r="B3097" s="3" t="s">
        <v>2974</v>
      </c>
      <c r="C3097" s="4">
        <v>0</v>
      </c>
      <c r="E3097" s="1">
        <f>E3098</f>
        <v>0</v>
      </c>
      <c r="F3097" s="1">
        <f>F3098</f>
        <v>0</v>
      </c>
      <c r="H3097" t="b">
        <f t="shared" si="393"/>
        <v>1</v>
      </c>
      <c r="I3097" t="str">
        <f t="shared" si="392"/>
        <v>00</v>
      </c>
    </row>
    <row r="3098" spans="1:9" ht="25.5">
      <c r="A3098" t="str">
        <f t="shared" si="389"/>
        <v>3.4.1.9.1.00.00 - Outros Juros e Encargos de Empréstimos e 
 Financiamentos Externos - Consolidação</v>
      </c>
      <c r="B3098" s="5" t="s">
        <v>2975</v>
      </c>
      <c r="C3098" s="6">
        <v>0</v>
      </c>
      <c r="E3098" s="1">
        <f t="shared" ref="E3098" si="396">SUMIF(A3098:B3098,"*intra*",C3098:D3098)+SUMIF(A3098:B3098,"*inter*",C3098:D3098)</f>
        <v>0</v>
      </c>
      <c r="F3098" s="1">
        <f t="shared" ref="F3098" si="397">SUMIF(A3098:B3098,"*consolidação*",C3098:D3098)</f>
        <v>0</v>
      </c>
      <c r="H3098" t="b">
        <f t="shared" si="393"/>
        <v>1</v>
      </c>
      <c r="I3098" t="str">
        <f t="shared" si="392"/>
        <v>00</v>
      </c>
    </row>
    <row r="3099" spans="1:9">
      <c r="A3099" t="str">
        <f t="shared" si="389"/>
        <v>3.4.2.0.0.00.00 - Juros e Encargos de Mora</v>
      </c>
      <c r="B3099" s="3" t="s">
        <v>2976</v>
      </c>
      <c r="C3099" s="4">
        <v>295818210.00999999</v>
      </c>
      <c r="E3099" s="1">
        <f>E3111+E3105+E3109+E3100+E3107</f>
        <v>8806329.2799999993</v>
      </c>
      <c r="F3099" s="1">
        <f>F3111+F3105+F3109+F3100+F3107</f>
        <v>287011880.73000002</v>
      </c>
      <c r="H3099" t="b">
        <f t="shared" si="393"/>
        <v>1</v>
      </c>
      <c r="I3099" t="str">
        <f t="shared" si="392"/>
        <v>00</v>
      </c>
    </row>
    <row r="3100" spans="1:9" ht="25.5">
      <c r="A3100" t="str">
        <f t="shared" si="389"/>
        <v>3.4.2.1.0.00.00 - Juros e Encargos de Mora de Empréstimos e 
 Financiamentos Internos Obtidos</v>
      </c>
      <c r="B3100" s="5" t="s">
        <v>2977</v>
      </c>
      <c r="C3100" s="6">
        <v>10866390.07</v>
      </c>
      <c r="E3100" s="1">
        <f>E3102+E3103+E3101+E3104</f>
        <v>8806329.2799999993</v>
      </c>
      <c r="F3100" s="1">
        <f>F3102+F3103+F3101+F3104</f>
        <v>2060060.79</v>
      </c>
      <c r="H3100" t="b">
        <f t="shared" si="393"/>
        <v>1</v>
      </c>
      <c r="I3100" t="str">
        <f t="shared" si="392"/>
        <v>00</v>
      </c>
    </row>
    <row r="3101" spans="1:9" ht="25.5">
      <c r="A3101" t="str">
        <f t="shared" si="389"/>
        <v>3.4.2.1.1.00.00 - Juros e Encargos de Mora de Empréstimos e 
 Financiamentos Internos Obtidos - Consolidação</v>
      </c>
      <c r="B3101" s="3" t="s">
        <v>2978</v>
      </c>
      <c r="C3101" s="4">
        <v>2060060.79</v>
      </c>
      <c r="E3101" s="1"/>
      <c r="F3101" s="1">
        <f t="shared" ref="F3101:F3104" si="398">SUMIF(A3101:B3101,"*consolidação*",C3101:D3101)</f>
        <v>2060060.79</v>
      </c>
      <c r="H3101" t="b">
        <f t="shared" si="393"/>
        <v>1</v>
      </c>
      <c r="I3101" t="str">
        <f t="shared" si="392"/>
        <v>00</v>
      </c>
    </row>
    <row r="3102" spans="1:9" ht="25.5">
      <c r="A3102" t="str">
        <f t="shared" si="389"/>
        <v>3.4.2.1.3.00.00 - Juros e Encargos de Mora de Empréstimos e 
 Financiamentos Internos Obtidos - Inter OFSS - União</v>
      </c>
      <c r="B3102" s="5" t="s">
        <v>2979</v>
      </c>
      <c r="C3102" s="6">
        <v>8799737.9199999999</v>
      </c>
      <c r="E3102" s="1">
        <f t="shared" ref="E3102:E3104" si="399">SUMIF(A3102:B3102,"*intra*",C3102:D3102)+SUMIF(A3102:B3102,"*inter*",C3102:D3102)</f>
        <v>8799737.9199999999</v>
      </c>
      <c r="F3102" s="1">
        <f t="shared" si="398"/>
        <v>0</v>
      </c>
      <c r="H3102" t="b">
        <f t="shared" si="393"/>
        <v>1</v>
      </c>
      <c r="I3102" t="str">
        <f t="shared" si="392"/>
        <v>00</v>
      </c>
    </row>
    <row r="3103" spans="1:9" ht="25.5">
      <c r="A3103" t="str">
        <f t="shared" si="389"/>
        <v>3.4.2.1.4.00.00 - Juros e Encargos de Mora de Empréstimos e 
 Financiamentos Internos Obtidos - Inter OFSS - Estado</v>
      </c>
      <c r="B3103" s="3" t="s">
        <v>2980</v>
      </c>
      <c r="C3103" s="4">
        <v>0</v>
      </c>
      <c r="E3103" s="1">
        <f t="shared" si="399"/>
        <v>0</v>
      </c>
      <c r="F3103" s="1">
        <f t="shared" si="398"/>
        <v>0</v>
      </c>
      <c r="H3103" t="b">
        <f t="shared" si="393"/>
        <v>1</v>
      </c>
      <c r="I3103" t="str">
        <f t="shared" si="392"/>
        <v>00</v>
      </c>
    </row>
    <row r="3104" spans="1:9" ht="25.5">
      <c r="A3104" t="str">
        <f t="shared" si="389"/>
        <v>3.4.2.1.5.00.00 - Juros e Encargos de Mora de Empréstimos e 
 Financiamentos Internos Obtidos - Inter OFSS - Município</v>
      </c>
      <c r="B3104" s="5" t="s">
        <v>2981</v>
      </c>
      <c r="C3104" s="6">
        <v>6591.36</v>
      </c>
      <c r="E3104" s="1">
        <f t="shared" si="399"/>
        <v>6591.36</v>
      </c>
      <c r="F3104" s="1">
        <f t="shared" si="398"/>
        <v>0</v>
      </c>
      <c r="H3104" t="b">
        <f t="shared" si="393"/>
        <v>1</v>
      </c>
      <c r="I3104" t="str">
        <f t="shared" si="392"/>
        <v>00</v>
      </c>
    </row>
    <row r="3105" spans="1:9" ht="25.5">
      <c r="A3105" t="str">
        <f t="shared" si="389"/>
        <v>3.4.2.2.0.00.00 - Juros e Encargos de Mora de Empréstimos e 
 Financiamentos Externos Obtidos</v>
      </c>
      <c r="B3105" s="3" t="s">
        <v>2982</v>
      </c>
      <c r="C3105" s="4">
        <v>0</v>
      </c>
      <c r="E3105" s="1">
        <f>E3106</f>
        <v>0</v>
      </c>
      <c r="F3105" s="1">
        <f>F3106</f>
        <v>0</v>
      </c>
      <c r="H3105" t="b">
        <f t="shared" si="393"/>
        <v>1</v>
      </c>
      <c r="I3105" t="str">
        <f t="shared" si="392"/>
        <v>00</v>
      </c>
    </row>
    <row r="3106" spans="1:9" ht="25.5">
      <c r="A3106" t="str">
        <f t="shared" si="389"/>
        <v>3.4.2.2.1.00.00 - Juros e Encargos de Mora de Empréstimos e 
 Financiamentos Externos Obtidos - Consolidação</v>
      </c>
      <c r="B3106" s="5" t="s">
        <v>2983</v>
      </c>
      <c r="C3106" s="6">
        <v>0</v>
      </c>
      <c r="E3106" s="1">
        <f t="shared" ref="E3106" si="400">SUMIF(A3106:B3106,"*intra*",C3106:D3106)+SUMIF(A3106:B3106,"*inter*",C3106:D3106)</f>
        <v>0</v>
      </c>
      <c r="F3106" s="1">
        <f t="shared" ref="F3106" si="401">SUMIF(A3106:B3106,"*consolidação*",C3106:D3106)</f>
        <v>0</v>
      </c>
      <c r="H3106" t="b">
        <f t="shared" si="393"/>
        <v>1</v>
      </c>
      <c r="I3106" t="str">
        <f t="shared" si="392"/>
        <v>00</v>
      </c>
    </row>
    <row r="3107" spans="1:9" ht="25.5">
      <c r="A3107" t="str">
        <f t="shared" si="389"/>
        <v>3.4.2.3.0.00.00 - Juros e Encargos de Mora de Aquisição de Bens e 
 Serviços</v>
      </c>
      <c r="B3107" s="3" t="s">
        <v>2984</v>
      </c>
      <c r="C3107" s="4">
        <v>123808632.31999999</v>
      </c>
      <c r="E3107" s="1">
        <f>E3108</f>
        <v>0</v>
      </c>
      <c r="F3107" s="1">
        <f>F3108</f>
        <v>123808632.31999999</v>
      </c>
      <c r="H3107" t="b">
        <f t="shared" si="393"/>
        <v>1</v>
      </c>
      <c r="I3107" t="str">
        <f t="shared" si="392"/>
        <v>00</v>
      </c>
    </row>
    <row r="3108" spans="1:9" ht="25.5">
      <c r="A3108" t="str">
        <f t="shared" si="389"/>
        <v>3.4.2.3.1.00.00 - Juros e Encargos de Mora de Aquisição de Bens e 
 Serviços - Consolidação</v>
      </c>
      <c r="B3108" s="5" t="s">
        <v>2985</v>
      </c>
      <c r="C3108" s="6">
        <v>123808632.31999999</v>
      </c>
      <c r="E3108" s="1">
        <f t="shared" ref="E3108" si="402">SUMIF(A3108:B3108,"*intra*",C3108:D3108)+SUMIF(A3108:B3108,"*inter*",C3108:D3108)</f>
        <v>0</v>
      </c>
      <c r="F3108" s="1">
        <f t="shared" ref="F3108" si="403">SUMIF(A3108:B3108,"*consolidação*",C3108:D3108)</f>
        <v>123808632.31999999</v>
      </c>
      <c r="H3108" t="b">
        <f t="shared" si="393"/>
        <v>1</v>
      </c>
      <c r="I3108" t="str">
        <f t="shared" si="392"/>
        <v>00</v>
      </c>
    </row>
    <row r="3109" spans="1:9">
      <c r="A3109" t="str">
        <f t="shared" si="389"/>
        <v>3.4.2.4.0.00.00 - Juros e Encargos de Mora de Obrigações Tributárias</v>
      </c>
      <c r="B3109" s="3" t="s">
        <v>2986</v>
      </c>
      <c r="C3109" s="4">
        <v>160373723.41</v>
      </c>
      <c r="E3109" s="1">
        <f>E3110</f>
        <v>0</v>
      </c>
      <c r="F3109" s="1">
        <f>F3110</f>
        <v>160373723.41</v>
      </c>
      <c r="H3109" t="b">
        <f t="shared" si="393"/>
        <v>1</v>
      </c>
      <c r="I3109" t="str">
        <f t="shared" si="392"/>
        <v>00</v>
      </c>
    </row>
    <row r="3110" spans="1:9" ht="25.5">
      <c r="A3110" t="str">
        <f t="shared" si="389"/>
        <v>3.4.2.4.1.00.00 - Juros e Encargos de Mora de Obrigações Tributárias 
 - Consolidação</v>
      </c>
      <c r="B3110" s="5" t="s">
        <v>2987</v>
      </c>
      <c r="C3110" s="6">
        <v>160373723.41</v>
      </c>
      <c r="E3110" s="1">
        <f t="shared" ref="E3110" si="404">SUMIF(A3110:B3110,"*intra*",C3110:D3110)+SUMIF(A3110:B3110,"*inter*",C3110:D3110)</f>
        <v>0</v>
      </c>
      <c r="F3110" s="1">
        <f t="shared" ref="F3110" si="405">SUMIF(A3110:B3110,"*consolidação*",C3110:D3110)</f>
        <v>160373723.41</v>
      </c>
      <c r="H3110" t="b">
        <f t="shared" si="393"/>
        <v>1</v>
      </c>
      <c r="I3110" t="str">
        <f t="shared" si="392"/>
        <v>00</v>
      </c>
    </row>
    <row r="3111" spans="1:9">
      <c r="A3111" t="str">
        <f t="shared" si="389"/>
        <v>3.4.2.9.0.00.00 - Outros Juros e Encargos de Mora</v>
      </c>
      <c r="B3111" s="3" t="s">
        <v>2988</v>
      </c>
      <c r="C3111" s="4">
        <v>769464.21</v>
      </c>
      <c r="E3111" s="1">
        <f>E3112</f>
        <v>0</v>
      </c>
      <c r="F3111" s="1">
        <f>F3112</f>
        <v>769464.21</v>
      </c>
      <c r="H3111" t="b">
        <f t="shared" si="393"/>
        <v>1</v>
      </c>
      <c r="I3111" t="str">
        <f t="shared" si="392"/>
        <v>00</v>
      </c>
    </row>
    <row r="3112" spans="1:9">
      <c r="A3112" t="str">
        <f t="shared" si="389"/>
        <v>3.4.2.9.1.00.00 - Outros Juros e Encargos de Mora - Consolidação</v>
      </c>
      <c r="B3112" s="5" t="s">
        <v>2989</v>
      </c>
      <c r="C3112" s="6">
        <v>769464.21</v>
      </c>
      <c r="E3112" s="1">
        <f t="shared" ref="E3112" si="406">SUMIF(A3112:B3112,"*intra*",C3112:D3112)+SUMIF(A3112:B3112,"*inter*",C3112:D3112)</f>
        <v>0</v>
      </c>
      <c r="F3112" s="1">
        <f t="shared" ref="F3112" si="407">SUMIF(A3112:B3112,"*consolidação*",C3112:D3112)</f>
        <v>769464.21</v>
      </c>
      <c r="H3112" t="b">
        <f t="shared" si="393"/>
        <v>1</v>
      </c>
      <c r="I3112" t="str">
        <f t="shared" si="392"/>
        <v>00</v>
      </c>
    </row>
    <row r="3113" spans="1:9">
      <c r="A3113" t="str">
        <f t="shared" si="389"/>
        <v>3.4.3.0.0.00.00 - Variações Monetárias e Cambiais</v>
      </c>
      <c r="B3113" s="3" t="s">
        <v>2990</v>
      </c>
      <c r="C3113" s="4">
        <v>69927793677.550003</v>
      </c>
      <c r="E3113" s="1">
        <f>E3125+E3121+E3123+E3119+E3114</f>
        <v>40741610126.450005</v>
      </c>
      <c r="F3113" s="1">
        <f>F3125+F3121+F3123+F3119+F3114</f>
        <v>29186183551.099998</v>
      </c>
      <c r="H3113" t="b">
        <f t="shared" si="393"/>
        <v>1</v>
      </c>
      <c r="I3113" t="str">
        <f t="shared" si="392"/>
        <v>00</v>
      </c>
    </row>
    <row r="3114" spans="1:9" ht="25.5">
      <c r="A3114" t="str">
        <f t="shared" si="389"/>
        <v>3.4.3.1.0.00.00 - Variações Monetárias e Cambiais de Dívida 
 Contratual Interna</v>
      </c>
      <c r="B3114" s="5" t="s">
        <v>2991</v>
      </c>
      <c r="C3114" s="6">
        <v>58433478263.209999</v>
      </c>
      <c r="E3114" s="1">
        <f>E3118+E3117+E3116+E3115</f>
        <v>40710033872.080002</v>
      </c>
      <c r="F3114" s="1">
        <f>F3118+F3117+F3116+F3115</f>
        <v>17723444391.130001</v>
      </c>
      <c r="H3114" t="b">
        <f t="shared" si="393"/>
        <v>1</v>
      </c>
      <c r="I3114" t="str">
        <f t="shared" si="392"/>
        <v>00</v>
      </c>
    </row>
    <row r="3115" spans="1:9" ht="25.5">
      <c r="A3115" t="str">
        <f t="shared" si="389"/>
        <v>3.4.3.1.1.00.00 - Variações Monetárias e Cambiais de Dívida 
 Contratual Interna - Consolidação</v>
      </c>
      <c r="B3115" s="3" t="s">
        <v>2992</v>
      </c>
      <c r="C3115" s="4">
        <v>17723444391.130001</v>
      </c>
      <c r="E3115" s="1"/>
      <c r="F3115" s="1">
        <f t="shared" ref="F3115:F3118" si="408">SUMIF(A3115:B3115,"*consolidação*",C3115:D3115)</f>
        <v>17723444391.130001</v>
      </c>
      <c r="H3115" t="b">
        <f t="shared" si="393"/>
        <v>1</v>
      </c>
      <c r="I3115" t="str">
        <f t="shared" si="392"/>
        <v>00</v>
      </c>
    </row>
    <row r="3116" spans="1:9" ht="25.5">
      <c r="A3116" t="str">
        <f t="shared" si="389"/>
        <v>3.4.3.1.3.00.00 - Variações Monetárias e Cambiais de Dívida 
 Contratual Interna - Inter OFSS - União</v>
      </c>
      <c r="B3116" s="5" t="s">
        <v>2993</v>
      </c>
      <c r="C3116" s="6">
        <v>40710033872.080002</v>
      </c>
      <c r="E3116" s="1">
        <f t="shared" ref="E3116:E3118" si="409">SUMIF(A3116:B3116,"*intra*",C3116:D3116)+SUMIF(A3116:B3116,"*inter*",C3116:D3116)</f>
        <v>40710033872.080002</v>
      </c>
      <c r="F3116" s="1">
        <f t="shared" si="408"/>
        <v>0</v>
      </c>
      <c r="H3116" t="b">
        <f t="shared" si="393"/>
        <v>1</v>
      </c>
      <c r="I3116" t="str">
        <f t="shared" si="392"/>
        <v>00</v>
      </c>
    </row>
    <row r="3117" spans="1:9" ht="25.5">
      <c r="A3117" t="str">
        <f t="shared" si="389"/>
        <v>3.4.3.1.4.00.00 - Variações Monetárias e Cambiais de Dívida 
 Contratual Interna - Inter OFSS - Estado</v>
      </c>
      <c r="B3117" s="3" t="s">
        <v>2994</v>
      </c>
      <c r="C3117" s="4">
        <v>0</v>
      </c>
      <c r="E3117" s="1">
        <f t="shared" si="409"/>
        <v>0</v>
      </c>
      <c r="F3117" s="1">
        <f t="shared" si="408"/>
        <v>0</v>
      </c>
      <c r="H3117" t="b">
        <f t="shared" si="393"/>
        <v>1</v>
      </c>
      <c r="I3117" t="str">
        <f t="shared" si="392"/>
        <v>00</v>
      </c>
    </row>
    <row r="3118" spans="1:9" ht="25.5">
      <c r="A3118" t="str">
        <f t="shared" si="389"/>
        <v>3.4.3.1.5.00.00 - Variações Monetárias e Cambiais de Dívida 
 Contratual Interna - Inter OFSS - Município</v>
      </c>
      <c r="B3118" s="5" t="s">
        <v>2995</v>
      </c>
      <c r="C3118" s="6">
        <v>0</v>
      </c>
      <c r="E3118" s="1">
        <f t="shared" si="409"/>
        <v>0</v>
      </c>
      <c r="F3118" s="1">
        <f t="shared" si="408"/>
        <v>0</v>
      </c>
      <c r="H3118" t="b">
        <f t="shared" si="393"/>
        <v>1</v>
      </c>
      <c r="I3118" t="str">
        <f t="shared" si="392"/>
        <v>00</v>
      </c>
    </row>
    <row r="3119" spans="1:9" ht="25.5">
      <c r="A3119" t="str">
        <f t="shared" si="389"/>
        <v>3.4.3.2.0.00.00 - Variações Monetárias e Cambiais de Dívida 
 Contratual Externa</v>
      </c>
      <c r="B3119" s="3" t="s">
        <v>2996</v>
      </c>
      <c r="C3119" s="4">
        <v>7794455313.5900002</v>
      </c>
      <c r="E3119" s="1">
        <f>E3120</f>
        <v>0</v>
      </c>
      <c r="F3119" s="1">
        <f>F3120</f>
        <v>7794455313.5900002</v>
      </c>
      <c r="H3119" t="b">
        <f t="shared" si="393"/>
        <v>1</v>
      </c>
      <c r="I3119" t="str">
        <f t="shared" si="392"/>
        <v>00</v>
      </c>
    </row>
    <row r="3120" spans="1:9" ht="25.5">
      <c r="A3120" t="str">
        <f t="shared" si="389"/>
        <v>3.4.3.2.1.00.00 - Variações Monetárias e Cambiais de Dívida 
 Contratual Externa - Consolidação</v>
      </c>
      <c r="B3120" s="5" t="s">
        <v>2997</v>
      </c>
      <c r="C3120" s="6">
        <v>7794455313.5900002</v>
      </c>
      <c r="E3120" s="1">
        <f t="shared" ref="E3120" si="410">SUMIF(A3120:B3120,"*intra*",C3120:D3120)+SUMIF(A3120:B3120,"*inter*",C3120:D3120)</f>
        <v>0</v>
      </c>
      <c r="F3120" s="1">
        <f t="shared" ref="F3120" si="411">SUMIF(A3120:B3120,"*consolidação*",C3120:D3120)</f>
        <v>7794455313.5900002</v>
      </c>
      <c r="H3120" t="b">
        <f t="shared" si="393"/>
        <v>1</v>
      </c>
      <c r="I3120" t="str">
        <f t="shared" si="392"/>
        <v>00</v>
      </c>
    </row>
    <row r="3121" spans="1:9" ht="25.5">
      <c r="A3121" t="str">
        <f t="shared" si="389"/>
        <v>3.4.3.3.0.00.00 - Variações Monetárias e Cambiais de Dívida 
 Mobiliária Interna</v>
      </c>
      <c r="B3121" s="3" t="s">
        <v>2998</v>
      </c>
      <c r="C3121" s="4">
        <v>0</v>
      </c>
      <c r="E3121" s="1">
        <f>E3122</f>
        <v>0</v>
      </c>
      <c r="F3121" s="1">
        <f>F3122</f>
        <v>0</v>
      </c>
      <c r="H3121" t="b">
        <f t="shared" si="393"/>
        <v>1</v>
      </c>
      <c r="I3121" t="str">
        <f t="shared" si="392"/>
        <v>00</v>
      </c>
    </row>
    <row r="3122" spans="1:9" ht="25.5">
      <c r="A3122" t="str">
        <f t="shared" si="389"/>
        <v>3.4.3.3.1.00.00 - Variações Monetárias e Cambiais de Dívida 
 Mobiliária Interna - Consolidação</v>
      </c>
      <c r="B3122" s="5" t="s">
        <v>2999</v>
      </c>
      <c r="C3122" s="6">
        <v>0</v>
      </c>
      <c r="E3122" s="1"/>
      <c r="F3122" s="1">
        <f t="shared" ref="F3122" si="412">SUMIF(A3122:B3122,"*consolidação*",C3122:D3122)</f>
        <v>0</v>
      </c>
      <c r="H3122" t="b">
        <f t="shared" si="393"/>
        <v>1</v>
      </c>
      <c r="I3122" t="str">
        <f t="shared" si="392"/>
        <v>00</v>
      </c>
    </row>
    <row r="3123" spans="1:9" ht="25.5">
      <c r="A3123" t="str">
        <f t="shared" si="389"/>
        <v>3.4.3.4.0.00.00 - Variações Monetárias e Cambiais de Dívida 
 Mobiliária Externa</v>
      </c>
      <c r="B3123" s="3" t="s">
        <v>3000</v>
      </c>
      <c r="C3123" s="4">
        <v>2985767.91</v>
      </c>
      <c r="E3123" s="1">
        <f>E3124</f>
        <v>0</v>
      </c>
      <c r="F3123" s="1">
        <f>F3124</f>
        <v>2985767.91</v>
      </c>
      <c r="H3123" t="b">
        <f t="shared" si="393"/>
        <v>1</v>
      </c>
      <c r="I3123" t="str">
        <f t="shared" si="392"/>
        <v>00</v>
      </c>
    </row>
    <row r="3124" spans="1:9" ht="25.5">
      <c r="A3124" t="str">
        <f t="shared" si="389"/>
        <v>3.4.3.4.1.00.00 - Variações Monetárias e Cambiais de Dívida 
 Mobiliária Externa - Consolidação</v>
      </c>
      <c r="B3124" s="5" t="s">
        <v>3001</v>
      </c>
      <c r="C3124" s="6">
        <v>2985767.91</v>
      </c>
      <c r="E3124" s="1">
        <f t="shared" ref="E3124" si="413">SUMIF(A3124:B3124,"*intra*",C3124:D3124)+SUMIF(A3124:B3124,"*inter*",C3124:D3124)</f>
        <v>0</v>
      </c>
      <c r="F3124" s="1">
        <f t="shared" ref="F3124" si="414">SUMIF(A3124:B3124,"*consolidação*",C3124:D3124)</f>
        <v>2985767.91</v>
      </c>
      <c r="H3124" t="b">
        <f t="shared" si="393"/>
        <v>1</v>
      </c>
      <c r="I3124" t="str">
        <f t="shared" si="392"/>
        <v>00</v>
      </c>
    </row>
    <row r="3125" spans="1:9">
      <c r="A3125" t="str">
        <f t="shared" si="389"/>
        <v>3.4.3.9.0.00.00 - Outras Variações Monetárias e Cambiais</v>
      </c>
      <c r="B3125" s="3" t="s">
        <v>3002</v>
      </c>
      <c r="C3125" s="4">
        <v>3696874332.8400002</v>
      </c>
      <c r="E3125" s="1">
        <f>E3129+E3128+E3126+E3127</f>
        <v>31576254.369999997</v>
      </c>
      <c r="F3125" s="1">
        <f>F3129+F3128+F3126+F3127</f>
        <v>3665298078.4699998</v>
      </c>
      <c r="H3125" t="b">
        <f t="shared" si="393"/>
        <v>1</v>
      </c>
      <c r="I3125" t="str">
        <f t="shared" si="392"/>
        <v>00</v>
      </c>
    </row>
    <row r="3126" spans="1:9" ht="25.5">
      <c r="A3126" t="str">
        <f t="shared" si="389"/>
        <v>3.4.3.9.1.00.00 - Outras Variações Monetárias e Cambiais - 
 Consolidação</v>
      </c>
      <c r="B3126" s="5" t="s">
        <v>3003</v>
      </c>
      <c r="C3126" s="6">
        <v>3665298078.4699998</v>
      </c>
      <c r="E3126" s="1">
        <f t="shared" ref="E3126:E3129" si="415">SUMIF(A3126:B3126,"*intra*",C3126:D3126)+SUMIF(A3126:B3126,"*inter*",C3126:D3126)</f>
        <v>0</v>
      </c>
      <c r="F3126" s="1">
        <f t="shared" ref="F3126:F3129" si="416">SUMIF(A3126:B3126,"*consolidação*",C3126:D3126)</f>
        <v>3665298078.4699998</v>
      </c>
      <c r="H3126" t="b">
        <f t="shared" si="393"/>
        <v>1</v>
      </c>
      <c r="I3126" t="str">
        <f t="shared" si="392"/>
        <v>00</v>
      </c>
    </row>
    <row r="3127" spans="1:9" ht="25.5">
      <c r="A3127" t="str">
        <f t="shared" si="389"/>
        <v>3.4.3.9.3.00.00 - Outras Variações Monetárias e Cambiais - Inter 
 OFSS - União</v>
      </c>
      <c r="B3127" s="3" t="s">
        <v>3004</v>
      </c>
      <c r="C3127" s="4">
        <v>14205365.560000001</v>
      </c>
      <c r="E3127" s="1">
        <f t="shared" si="415"/>
        <v>14205365.560000001</v>
      </c>
      <c r="F3127" s="1">
        <f t="shared" si="416"/>
        <v>0</v>
      </c>
      <c r="H3127" t="b">
        <f t="shared" si="393"/>
        <v>1</v>
      </c>
      <c r="I3127" t="str">
        <f t="shared" si="392"/>
        <v>00</v>
      </c>
    </row>
    <row r="3128" spans="1:9" ht="25.5">
      <c r="A3128" t="str">
        <f t="shared" si="389"/>
        <v>3.4.3.9.4.00.00 - Outras Variações Monetárias e Cambiais - Inter 
 OFSS - Estado</v>
      </c>
      <c r="B3128" s="5" t="s">
        <v>3005</v>
      </c>
      <c r="C3128" s="6">
        <v>0</v>
      </c>
      <c r="E3128" s="1">
        <f t="shared" si="415"/>
        <v>0</v>
      </c>
      <c r="F3128" s="1">
        <f t="shared" si="416"/>
        <v>0</v>
      </c>
      <c r="H3128" t="b">
        <f t="shared" si="393"/>
        <v>1</v>
      </c>
      <c r="I3128" t="str">
        <f t="shared" si="392"/>
        <v>00</v>
      </c>
    </row>
    <row r="3129" spans="1:9" ht="25.5">
      <c r="A3129" t="str">
        <f t="shared" si="389"/>
        <v>3.4.3.9.5.00.00 - Outras Variações Monetárias e Cambiais - Inter 
 OFSS - Município</v>
      </c>
      <c r="B3129" s="3" t="s">
        <v>3006</v>
      </c>
      <c r="C3129" s="4">
        <v>17370888.809999999</v>
      </c>
      <c r="E3129" s="1">
        <f t="shared" si="415"/>
        <v>17370888.809999999</v>
      </c>
      <c r="F3129" s="1">
        <f t="shared" si="416"/>
        <v>0</v>
      </c>
      <c r="H3129" t="b">
        <f t="shared" si="393"/>
        <v>1</v>
      </c>
      <c r="I3129" t="str">
        <f t="shared" si="392"/>
        <v>00</v>
      </c>
    </row>
    <row r="3130" spans="1:9">
      <c r="A3130" t="str">
        <f t="shared" si="389"/>
        <v>3.4.4.0.0.00.00 - Descontos Financeiros Concedidos</v>
      </c>
      <c r="B3130" s="5" t="s">
        <v>3007</v>
      </c>
      <c r="C3130" s="6">
        <v>25804345.100000001</v>
      </c>
      <c r="E3130" s="1">
        <f>E3131</f>
        <v>0</v>
      </c>
      <c r="F3130" s="1">
        <f>F3131</f>
        <v>25804345.100000001</v>
      </c>
      <c r="H3130" t="b">
        <f t="shared" si="393"/>
        <v>1</v>
      </c>
      <c r="I3130" t="str">
        <f t="shared" si="392"/>
        <v>00</v>
      </c>
    </row>
    <row r="3131" spans="1:9">
      <c r="A3131" t="str">
        <f t="shared" si="389"/>
        <v>3.4.4.0.1.00.00 - Descontos Financeiros Concedidos - Consolidação</v>
      </c>
      <c r="B3131" s="3" t="s">
        <v>3008</v>
      </c>
      <c r="C3131" s="4">
        <v>25804345.100000001</v>
      </c>
      <c r="E3131" s="1">
        <f t="shared" ref="E3131" si="417">SUMIF(A3131:B3131,"*intra*",C3131:D3131)+SUMIF(A3131:B3131,"*inter*",C3131:D3131)</f>
        <v>0</v>
      </c>
      <c r="F3131" s="1">
        <f t="shared" ref="F3131" si="418">SUMIF(A3131:B3131,"*consolidação*",C3131:D3131)</f>
        <v>25804345.100000001</v>
      </c>
      <c r="H3131" t="b">
        <f t="shared" si="393"/>
        <v>1</v>
      </c>
      <c r="I3131" t="str">
        <f t="shared" si="392"/>
        <v>00</v>
      </c>
    </row>
    <row r="3132" spans="1:9">
      <c r="A3132" t="str">
        <f t="shared" si="389"/>
        <v>3.4.8.0.0.00.00 - Aportes ao Banco Central</v>
      </c>
      <c r="B3132" s="5" t="s">
        <v>3009</v>
      </c>
      <c r="C3132" s="6">
        <v>0</v>
      </c>
      <c r="E3132" s="1">
        <f>E3133+E3135</f>
        <v>0</v>
      </c>
      <c r="F3132" s="1">
        <f>F3133+F3135</f>
        <v>0</v>
      </c>
      <c r="H3132" t="b">
        <f t="shared" si="393"/>
        <v>1</v>
      </c>
      <c r="I3132" t="str">
        <f t="shared" si="392"/>
        <v>00</v>
      </c>
    </row>
    <row r="3133" spans="1:9">
      <c r="A3133" t="str">
        <f t="shared" si="389"/>
        <v>3.4.8.1.0.00.00 - Resultado Negativo do Banco Central</v>
      </c>
      <c r="B3133" s="3" t="s">
        <v>3010</v>
      </c>
      <c r="C3133" s="4">
        <v>0</v>
      </c>
      <c r="E3133" s="1">
        <f>E3134</f>
        <v>0</v>
      </c>
      <c r="F3133" s="1">
        <f>F3134</f>
        <v>0</v>
      </c>
      <c r="H3133" t="b">
        <f t="shared" si="393"/>
        <v>1</v>
      </c>
      <c r="I3133" t="str">
        <f t="shared" si="392"/>
        <v>00</v>
      </c>
    </row>
    <row r="3134" spans="1:9">
      <c r="A3134" t="str">
        <f t="shared" si="389"/>
        <v>3.4.8.1.1.00.00 - Resultado Negativo do Banco Central - Consolidação</v>
      </c>
      <c r="B3134" s="5" t="s">
        <v>3011</v>
      </c>
      <c r="C3134" s="6">
        <v>0</v>
      </c>
      <c r="E3134" s="1">
        <f t="shared" ref="E3134" si="419">SUMIF(A3134:B3134,"*intra*",C3134:D3134)+SUMIF(A3134:B3134,"*inter*",C3134:D3134)</f>
        <v>0</v>
      </c>
      <c r="F3134" s="1">
        <f t="shared" ref="F3134" si="420">SUMIF(A3134:B3134,"*consolidação*",C3134:D3134)</f>
        <v>0</v>
      </c>
      <c r="H3134" t="b">
        <f t="shared" si="393"/>
        <v>1</v>
      </c>
      <c r="I3134" t="str">
        <f t="shared" si="392"/>
        <v>00</v>
      </c>
    </row>
    <row r="3135" spans="1:9">
      <c r="A3135" t="str">
        <f t="shared" si="389"/>
        <v>3.4.8.2.0.00.00 - Manutenção da Carteira de Títulos</v>
      </c>
      <c r="B3135" s="3" t="s">
        <v>3012</v>
      </c>
      <c r="C3135" s="4">
        <v>0</v>
      </c>
      <c r="E3135" s="1">
        <f>E3136</f>
        <v>0</v>
      </c>
      <c r="F3135" s="1">
        <f>F3136</f>
        <v>0</v>
      </c>
      <c r="H3135" t="b">
        <f t="shared" si="393"/>
        <v>1</v>
      </c>
      <c r="I3135" t="str">
        <f t="shared" si="392"/>
        <v>00</v>
      </c>
    </row>
    <row r="3136" spans="1:9">
      <c r="A3136" t="str">
        <f t="shared" si="389"/>
        <v>3.4.8.2.1.00.00 - Manutenção da Carteira de Títulos - Consolidação</v>
      </c>
      <c r="B3136" s="5" t="s">
        <v>3013</v>
      </c>
      <c r="C3136" s="6">
        <v>0</v>
      </c>
      <c r="E3136" s="1">
        <f t="shared" ref="E3136" si="421">SUMIF(A3136:B3136,"*intra*",C3136:D3136)+SUMIF(A3136:B3136,"*inter*",C3136:D3136)</f>
        <v>0</v>
      </c>
      <c r="F3136" s="1">
        <f t="shared" ref="F3136" si="422">SUMIF(A3136:B3136,"*consolidação*",C3136:D3136)</f>
        <v>0</v>
      </c>
      <c r="H3136" t="b">
        <f t="shared" si="393"/>
        <v>1</v>
      </c>
      <c r="I3136" t="str">
        <f t="shared" si="392"/>
        <v>00</v>
      </c>
    </row>
    <row r="3137" spans="1:9" ht="25.5">
      <c r="A3137" t="str">
        <f t="shared" si="389"/>
        <v>3.4.9.0.0.00.00 - Outras Variações Patrimoniais Diminutivas - 
 Financeiras</v>
      </c>
      <c r="B3137" s="3" t="s">
        <v>3014</v>
      </c>
      <c r="C3137" s="4">
        <v>66035900495.059998</v>
      </c>
      <c r="E3137" s="1">
        <f>E3142+E3140+E3138</f>
        <v>0</v>
      </c>
      <c r="F3137" s="1">
        <f>F3142+F3140+F3138</f>
        <v>66035900495.060005</v>
      </c>
      <c r="H3137" t="b">
        <f t="shared" si="393"/>
        <v>1</v>
      </c>
      <c r="I3137" t="str">
        <f t="shared" si="392"/>
        <v>00</v>
      </c>
    </row>
    <row r="3138" spans="1:9">
      <c r="A3138" t="str">
        <f t="shared" si="389"/>
        <v>3.4.9.1.0.00.00 - Juros e Encargos em Sentenças Judiciais</v>
      </c>
      <c r="B3138" s="5" t="s">
        <v>3015</v>
      </c>
      <c r="C3138" s="6">
        <v>686661911.47000003</v>
      </c>
      <c r="E3138" s="1">
        <f>E3139</f>
        <v>0</v>
      </c>
      <c r="F3138" s="1">
        <f>F3139</f>
        <v>686661911.47000003</v>
      </c>
      <c r="H3138" t="b">
        <f t="shared" si="393"/>
        <v>1</v>
      </c>
      <c r="I3138" t="str">
        <f t="shared" si="392"/>
        <v>00</v>
      </c>
    </row>
    <row r="3139" spans="1:9" ht="25.5">
      <c r="A3139" t="str">
        <f t="shared" si="389"/>
        <v>3.4.9.1.1.00.00 - Juros e Encargos em Sentenças Judiciais - 
 Consolidação</v>
      </c>
      <c r="B3139" s="3" t="s">
        <v>3016</v>
      </c>
      <c r="C3139" s="4">
        <v>686661911.47000003</v>
      </c>
      <c r="E3139" s="1">
        <f t="shared" ref="E3139" si="423">SUMIF(A3139:B3139,"*intra*",C3139:D3139)+SUMIF(A3139:B3139,"*inter*",C3139:D3139)</f>
        <v>0</v>
      </c>
      <c r="F3139" s="1">
        <f t="shared" ref="F3139" si="424">SUMIF(A3139:B3139,"*consolidação*",C3139:D3139)</f>
        <v>686661911.47000003</v>
      </c>
      <c r="H3139" t="b">
        <f t="shared" si="393"/>
        <v>1</v>
      </c>
      <c r="I3139" t="str">
        <f t="shared" si="392"/>
        <v>00</v>
      </c>
    </row>
    <row r="3140" spans="1:9">
      <c r="A3140" t="str">
        <f t="shared" si="389"/>
        <v>3.4.9.2.0.00.00 - Juros e Encargos em Indenizações e Restituições</v>
      </c>
      <c r="B3140" s="5" t="s">
        <v>3017</v>
      </c>
      <c r="C3140" s="6">
        <v>167544252.94</v>
      </c>
      <c r="E3140" s="1">
        <f>E3141</f>
        <v>0</v>
      </c>
      <c r="F3140" s="1">
        <f>F3141</f>
        <v>167544252.94</v>
      </c>
      <c r="H3140" t="b">
        <f t="shared" si="393"/>
        <v>1</v>
      </c>
      <c r="I3140" t="str">
        <f t="shared" si="392"/>
        <v>00</v>
      </c>
    </row>
    <row r="3141" spans="1:9" ht="25.5">
      <c r="A3141" t="str">
        <f t="shared" si="389"/>
        <v>3.4.9.2.1.00.00 - Juros e Encargos em Indenizações e Restituições - 
 Consolidação</v>
      </c>
      <c r="B3141" s="3" t="s">
        <v>3018</v>
      </c>
      <c r="C3141" s="4">
        <v>167544252.94</v>
      </c>
      <c r="E3141" s="1">
        <f t="shared" ref="E3141" si="425">SUMIF(A3141:B3141,"*intra*",C3141:D3141)+SUMIF(A3141:B3141,"*inter*",C3141:D3141)</f>
        <v>0</v>
      </c>
      <c r="F3141" s="1">
        <f t="shared" ref="F3141" si="426">SUMIF(A3141:B3141,"*consolidação*",C3141:D3141)</f>
        <v>167544252.94</v>
      </c>
      <c r="H3141" t="b">
        <f t="shared" si="393"/>
        <v>1</v>
      </c>
      <c r="I3141" t="str">
        <f t="shared" si="392"/>
        <v>00</v>
      </c>
    </row>
    <row r="3142" spans="1:9" ht="25.5">
      <c r="A3142" t="str">
        <f t="shared" si="389"/>
        <v>3.4.9.9.0.00.00 - Outras Variações Patrimoniais Diminutivas 
 Financeiras</v>
      </c>
      <c r="B3142" s="5" t="s">
        <v>3019</v>
      </c>
      <c r="C3142" s="6">
        <v>65181694330.650002</v>
      </c>
      <c r="E3142" s="1">
        <f>E3143</f>
        <v>0</v>
      </c>
      <c r="F3142" s="1">
        <f>F3143</f>
        <v>65181694330.650002</v>
      </c>
      <c r="H3142" t="b">
        <f t="shared" si="393"/>
        <v>1</v>
      </c>
      <c r="I3142" t="str">
        <f t="shared" si="392"/>
        <v>00</v>
      </c>
    </row>
    <row r="3143" spans="1:9" ht="25.5">
      <c r="A3143" t="str">
        <f t="shared" si="389"/>
        <v>3.4.9.9.1.00.00 - Outras Variações Patrimoniais Diminutivas 
 Financeiras - Consolidação</v>
      </c>
      <c r="B3143" s="3" t="s">
        <v>3020</v>
      </c>
      <c r="C3143" s="4">
        <v>65181694330.650002</v>
      </c>
      <c r="E3143" s="1">
        <f t="shared" ref="E3143" si="427">SUMIF(A3143:B3143,"*intra*",C3143:D3143)+SUMIF(A3143:B3143,"*inter*",C3143:D3143)</f>
        <v>0</v>
      </c>
      <c r="F3143" s="1">
        <f t="shared" ref="F3143" si="428">SUMIF(A3143:B3143,"*consolidação*",C3143:D3143)</f>
        <v>65181694330.650002</v>
      </c>
      <c r="H3143" t="b">
        <f t="shared" si="393"/>
        <v>1</v>
      </c>
      <c r="I3143" t="str">
        <f t="shared" si="392"/>
        <v>00</v>
      </c>
    </row>
    <row r="3144" spans="1:9">
      <c r="A3144" t="str">
        <f t="shared" si="389"/>
        <v>3.5.0.0.0.00.00 - Transferências e Delegações Concedidas</v>
      </c>
      <c r="B3144" s="5" t="s">
        <v>3021</v>
      </c>
      <c r="C3144" s="6">
        <v>1023873907441.4301</v>
      </c>
      <c r="E3144" s="1">
        <f>E3185+E3179+E3183+E3156+E3181+E3174+E3145+E3192</f>
        <v>1008507496613.7401</v>
      </c>
      <c r="F3144" s="1">
        <f>F3185+F3179+F3183+F3156+F3181+F3174+F3145+F3192</f>
        <v>15366410827.689999</v>
      </c>
      <c r="H3144" t="b">
        <f t="shared" si="393"/>
        <v>1</v>
      </c>
      <c r="I3144" t="str">
        <f t="shared" si="392"/>
        <v>00</v>
      </c>
    </row>
    <row r="3145" spans="1:9">
      <c r="A3145" t="str">
        <f t="shared" si="389"/>
        <v>3.5.1.0.0.00.00 - Transferências Intragovernamentais</v>
      </c>
      <c r="B3145" s="3" t="s">
        <v>3022</v>
      </c>
      <c r="C3145" s="4">
        <v>808927152738.83997</v>
      </c>
      <c r="E3145" s="1">
        <f>E3150+E3152+E3148+E3146+E3154</f>
        <v>808927152738.84009</v>
      </c>
      <c r="F3145" s="1">
        <f>F3150+F3152+F3148+F3146+F3154</f>
        <v>0</v>
      </c>
      <c r="H3145" t="b">
        <f t="shared" si="393"/>
        <v>1</v>
      </c>
      <c r="I3145" t="str">
        <f t="shared" si="392"/>
        <v>00</v>
      </c>
    </row>
    <row r="3146" spans="1:9" ht="25.5">
      <c r="A3146" t="str">
        <f t="shared" si="389"/>
        <v>3.5.1.1.0.00.00 - Transferências Concedidas para a Execução 
 Orçamentária</v>
      </c>
      <c r="B3146" s="5" t="s">
        <v>3023</v>
      </c>
      <c r="C3146" s="6">
        <v>331217664132.20001</v>
      </c>
      <c r="E3146" s="1">
        <f>E3147</f>
        <v>331217664132.20001</v>
      </c>
      <c r="F3146" s="1">
        <f>F3147</f>
        <v>0</v>
      </c>
      <c r="H3146" t="b">
        <f t="shared" si="393"/>
        <v>1</v>
      </c>
      <c r="I3146" t="str">
        <f t="shared" si="392"/>
        <v>00</v>
      </c>
    </row>
    <row r="3147" spans="1:9" ht="25.5">
      <c r="A3147" t="str">
        <f t="shared" si="389"/>
        <v>3.5.1.1.2.00.00 - Transferências Concedidas para a Execução 
 Orçamentária - Intra OFSS</v>
      </c>
      <c r="B3147" s="3" t="s">
        <v>3024</v>
      </c>
      <c r="C3147" s="4">
        <v>331217664132.20001</v>
      </c>
      <c r="E3147" s="1">
        <f t="shared" ref="E3147" si="429">SUMIF(A3147:B3147,"*intra*",C3147:D3147)+SUMIF(A3147:B3147,"*inter*",C3147:D3147)</f>
        <v>331217664132.20001</v>
      </c>
      <c r="F3147" s="1">
        <f t="shared" ref="F3147" si="430">SUMIF(A3147:B3147,"*consolidação*",C3147:D3147)</f>
        <v>0</v>
      </c>
      <c r="H3147" t="b">
        <f t="shared" si="393"/>
        <v>1</v>
      </c>
      <c r="I3147" t="str">
        <f t="shared" si="392"/>
        <v>00</v>
      </c>
    </row>
    <row r="3148" spans="1:9" ht="25.5">
      <c r="A3148" t="str">
        <f t="shared" si="389"/>
        <v>3.5.1.2.0.00.00 - Transferências Concedidas - Independentes de 
 Execução Orçamentária</v>
      </c>
      <c r="B3148" s="5" t="s">
        <v>3025</v>
      </c>
      <c r="C3148" s="6">
        <v>468937508949.58002</v>
      </c>
      <c r="E3148" s="1">
        <f>E3149</f>
        <v>468937508949.58002</v>
      </c>
      <c r="F3148" s="1">
        <f>F3149</f>
        <v>0</v>
      </c>
      <c r="H3148" t="b">
        <f t="shared" si="393"/>
        <v>1</v>
      </c>
      <c r="I3148" t="str">
        <f t="shared" si="392"/>
        <v>00</v>
      </c>
    </row>
    <row r="3149" spans="1:9" ht="25.5">
      <c r="A3149" t="str">
        <f t="shared" si="389"/>
        <v>3.5.1.2.2.00.00 - Transferências Concedidas - Independentes de 
 Execução Orçamentária - Intra OFSS</v>
      </c>
      <c r="B3149" s="3" t="s">
        <v>3026</v>
      </c>
      <c r="C3149" s="4">
        <v>468937508949.58002</v>
      </c>
      <c r="E3149" s="1">
        <f t="shared" ref="E3149" si="431">SUMIF(A3149:B3149,"*intra*",C3149:D3149)+SUMIF(A3149:B3149,"*inter*",C3149:D3149)</f>
        <v>468937508949.58002</v>
      </c>
      <c r="F3149" s="1">
        <f t="shared" ref="F3149" si="432">SUMIF(A3149:B3149,"*consolidação*",C3149:D3149)</f>
        <v>0</v>
      </c>
      <c r="H3149" t="b">
        <f t="shared" si="393"/>
        <v>1</v>
      </c>
      <c r="I3149" t="str">
        <f t="shared" si="392"/>
        <v>00</v>
      </c>
    </row>
    <row r="3150" spans="1:9" ht="25.5">
      <c r="A3150" t="str">
        <f t="shared" si="389"/>
        <v>3.5.1.3.0.00.00 - Transferências Concedidas para Aportes de Recursos 
 para o RPPS</v>
      </c>
      <c r="B3150" s="5" t="s">
        <v>3027</v>
      </c>
      <c r="C3150" s="6">
        <v>8771979657.0599995</v>
      </c>
      <c r="E3150" s="1">
        <f>E3151</f>
        <v>8771979657.0599995</v>
      </c>
      <c r="F3150" s="1">
        <f>F3151</f>
        <v>0</v>
      </c>
      <c r="H3150" t="b">
        <f t="shared" si="393"/>
        <v>1</v>
      </c>
      <c r="I3150" t="str">
        <f t="shared" si="392"/>
        <v>00</v>
      </c>
    </row>
    <row r="3151" spans="1:9" ht="25.5">
      <c r="A3151" t="str">
        <f t="shared" si="389"/>
        <v>3.5.1.3.2.00.00 - Transferências Concedidas para Aportes de Recursos 
 para o RPPS – Intra OFSS</v>
      </c>
      <c r="B3151" s="3" t="s">
        <v>3028</v>
      </c>
      <c r="C3151" s="4">
        <v>8771979657.0599995</v>
      </c>
      <c r="E3151" s="1">
        <f t="shared" ref="E3151" si="433">SUMIF(A3151:B3151,"*intra*",C3151:D3151)+SUMIF(A3151:B3151,"*inter*",C3151:D3151)</f>
        <v>8771979657.0599995</v>
      </c>
      <c r="F3151" s="1">
        <f t="shared" ref="F3151" si="434">SUMIF(A3151:B3151,"*consolidação*",C3151:D3151)</f>
        <v>0</v>
      </c>
      <c r="H3151" t="b">
        <f t="shared" si="393"/>
        <v>1</v>
      </c>
      <c r="I3151" t="str">
        <f t="shared" si="392"/>
        <v>00</v>
      </c>
    </row>
    <row r="3152" spans="1:9" ht="25.5">
      <c r="A3152" t="str">
        <f t="shared" si="389"/>
        <v>3.5.1.4.0.00.00 - Transferências Concedidas para Aportes de Recursos 
 para o RGPS</v>
      </c>
      <c r="B3152" s="5" t="s">
        <v>3029</v>
      </c>
      <c r="C3152" s="6">
        <v>0</v>
      </c>
      <c r="E3152" s="1">
        <f>E3153</f>
        <v>0</v>
      </c>
      <c r="F3152" s="1">
        <f>F3153</f>
        <v>0</v>
      </c>
      <c r="H3152" t="b">
        <f t="shared" si="393"/>
        <v>1</v>
      </c>
      <c r="I3152" t="str">
        <f t="shared" si="392"/>
        <v>00</v>
      </c>
    </row>
    <row r="3153" spans="1:9" ht="25.5">
      <c r="A3153" t="str">
        <f t="shared" si="389"/>
        <v>3.5.1.4.2.00.00 - Transferências Concedidas para Aportes de Recursos 
 para o RGPS – Intra OFSS</v>
      </c>
      <c r="B3153" s="3" t="s">
        <v>3030</v>
      </c>
      <c r="C3153" s="4">
        <v>0</v>
      </c>
      <c r="E3153" s="1">
        <f t="shared" ref="E3153" si="435">SUMIF(A3153:B3153,"*intra*",C3153:D3153)+SUMIF(A3153:B3153,"*inter*",C3153:D3153)</f>
        <v>0</v>
      </c>
      <c r="F3153" s="1">
        <f t="shared" ref="F3153" si="436">SUMIF(A3153:B3153,"*consolidação*",C3153:D3153)</f>
        <v>0</v>
      </c>
      <c r="H3153" t="b">
        <f t="shared" si="393"/>
        <v>1</v>
      </c>
      <c r="I3153" t="str">
        <f t="shared" si="392"/>
        <v>00</v>
      </c>
    </row>
    <row r="3154" spans="1:9" ht="25.5">
      <c r="A3154" t="str">
        <f t="shared" ref="A3154:A3217" si="437">TRIM(B3154)</f>
        <v>3.5.1.5.0.00.00 - Transferências Concedidas para Aportes de Recursos 
 para o Sistema de Pagamento de Pensões Militares</v>
      </c>
      <c r="B3154" s="40" t="s">
        <v>3031</v>
      </c>
      <c r="C3154" s="6">
        <v>0</v>
      </c>
      <c r="E3154" s="1">
        <f>E3155</f>
        <v>0</v>
      </c>
      <c r="F3154" s="1">
        <f>F3155</f>
        <v>0</v>
      </c>
      <c r="H3154" t="b">
        <f t="shared" si="393"/>
        <v>1</v>
      </c>
      <c r="I3154" t="str">
        <f t="shared" si="392"/>
        <v>00</v>
      </c>
    </row>
    <row r="3155" spans="1:9" ht="25.5">
      <c r="A3155" t="str">
        <f t="shared" si="437"/>
        <v>3.5.1.5.2.00.00 - Transferências Concedidas para Aportes de Recursos 
para o Sistema de Pagamento de Pensões Militares - Intra OFSS</v>
      </c>
      <c r="B3155" s="39" t="s">
        <v>3032</v>
      </c>
      <c r="C3155" s="4">
        <v>0</v>
      </c>
      <c r="E3155" s="1">
        <f t="shared" ref="E3155" si="438">SUMIF(A3155:B3155,"*intra*",C3155:D3155)+SUMIF(A3155:B3155,"*inter*",C3155:D3155)</f>
        <v>0</v>
      </c>
      <c r="F3155" s="1">
        <f t="shared" ref="F3155" si="439">SUMIF(A3155:B3155,"*consolidação*",C3155:D3155)</f>
        <v>0</v>
      </c>
      <c r="H3155" t="b">
        <f t="shared" si="393"/>
        <v>1</v>
      </c>
      <c r="I3155" t="str">
        <f t="shared" si="392"/>
        <v>00</v>
      </c>
    </row>
    <row r="3156" spans="1:9">
      <c r="A3156" t="str">
        <f t="shared" si="437"/>
        <v>3.5.2.0.0.00.00 - Transferências Inter Governamentais</v>
      </c>
      <c r="B3156" s="5" t="s">
        <v>3033</v>
      </c>
      <c r="C3156" s="6">
        <v>199649120235.29999</v>
      </c>
      <c r="E3156" s="1">
        <f>E3157+E3164+E3162+E3169</f>
        <v>199376679604.78</v>
      </c>
      <c r="F3156" s="1">
        <f>F3157+F3164+F3162+F3169</f>
        <v>272440630.51999998</v>
      </c>
      <c r="H3156" t="b">
        <f t="shared" si="393"/>
        <v>1</v>
      </c>
      <c r="I3156" t="str">
        <f t="shared" si="392"/>
        <v>00</v>
      </c>
    </row>
    <row r="3157" spans="1:9">
      <c r="A3157" t="str">
        <f t="shared" si="437"/>
        <v>3.5.2.1.0.00.00 - Distribuição Constitucional ou Legal de Receitas</v>
      </c>
      <c r="B3157" s="3" t="s">
        <v>3034</v>
      </c>
      <c r="C3157" s="4">
        <v>127527996629.94</v>
      </c>
      <c r="E3157" s="1">
        <f>E3158+E3159+E3160+E3161</f>
        <v>127478129489.65001</v>
      </c>
      <c r="F3157" s="1">
        <f>F3158+F3159+F3160+F3161</f>
        <v>49867140.289999999</v>
      </c>
      <c r="H3157" t="b">
        <f t="shared" si="393"/>
        <v>1</v>
      </c>
      <c r="I3157" t="str">
        <f t="shared" ref="I3157:I3220" si="440">MID(A3157,11,2)</f>
        <v>00</v>
      </c>
    </row>
    <row r="3158" spans="1:9" ht="25.5">
      <c r="A3158" t="str">
        <f t="shared" si="437"/>
        <v>3.5.2.1.1.00.00 - Distribuição Constitucional ou Legal de Receitas - 
 Consolidação</v>
      </c>
      <c r="B3158" s="5" t="s">
        <v>3035</v>
      </c>
      <c r="C3158" s="6">
        <v>49867140.289999999</v>
      </c>
      <c r="E3158" s="1">
        <f t="shared" ref="E3158:E3161" si="441">SUMIF(A3158:B3158,"*intra*",C3158:D3158)+SUMIF(A3158:B3158,"*inter*",C3158:D3158)</f>
        <v>0</v>
      </c>
      <c r="F3158" s="1">
        <f t="shared" ref="F3158:F3161" si="442">SUMIF(A3158:B3158,"*consolidação*",C3158:D3158)</f>
        <v>49867140.289999999</v>
      </c>
      <c r="H3158" t="b">
        <f t="shared" ref="H3158:H3221" si="443">IF(I3158="00",C3158=E3158+F3158,TRUE)</f>
        <v>1</v>
      </c>
      <c r="I3158" t="str">
        <f t="shared" si="440"/>
        <v>00</v>
      </c>
    </row>
    <row r="3159" spans="1:9" ht="25.5">
      <c r="A3159" t="str">
        <f t="shared" si="437"/>
        <v>3.5.2.1.3.00.00 - Distribuição Constitucional ou Legal de Receitas – 
 Inter OFSS - União</v>
      </c>
      <c r="B3159" s="3" t="s">
        <v>3036</v>
      </c>
      <c r="C3159" s="4">
        <v>3353670.71</v>
      </c>
      <c r="E3159" s="1">
        <f t="shared" si="441"/>
        <v>3353670.71</v>
      </c>
      <c r="F3159" s="1">
        <f t="shared" si="442"/>
        <v>0</v>
      </c>
      <c r="H3159" t="b">
        <f t="shared" si="443"/>
        <v>1</v>
      </c>
      <c r="I3159" t="str">
        <f t="shared" si="440"/>
        <v>00</v>
      </c>
    </row>
    <row r="3160" spans="1:9" ht="25.5">
      <c r="A3160" t="str">
        <f t="shared" si="437"/>
        <v>3.5.2.1.4.00.00 - Distribuição Constitucional ou Legal de Receitas – 
 Inter OFSS - Estado</v>
      </c>
      <c r="B3160" s="5" t="s">
        <v>3037</v>
      </c>
      <c r="C3160" s="6">
        <v>0</v>
      </c>
      <c r="E3160" s="1">
        <f t="shared" si="441"/>
        <v>0</v>
      </c>
      <c r="F3160" s="1">
        <f t="shared" si="442"/>
        <v>0</v>
      </c>
      <c r="H3160" t="b">
        <f t="shared" si="443"/>
        <v>1</v>
      </c>
      <c r="I3160" t="str">
        <f t="shared" si="440"/>
        <v>00</v>
      </c>
    </row>
    <row r="3161" spans="1:9" ht="25.5">
      <c r="A3161" t="str">
        <f t="shared" si="437"/>
        <v>3.5.2.1.5.00.00 - Distribuição Constitucional ou Legal de Receitas – 
 Inter OFSS - Município</v>
      </c>
      <c r="B3161" s="3" t="s">
        <v>3038</v>
      </c>
      <c r="C3161" s="4">
        <v>127474775818.94</v>
      </c>
      <c r="E3161" s="1">
        <f t="shared" si="441"/>
        <v>127474775818.94</v>
      </c>
      <c r="F3161" s="1">
        <f t="shared" si="442"/>
        <v>0</v>
      </c>
      <c r="H3161" t="b">
        <f t="shared" si="443"/>
        <v>1</v>
      </c>
      <c r="I3161" t="str">
        <f t="shared" si="440"/>
        <v>00</v>
      </c>
    </row>
    <row r="3162" spans="1:9">
      <c r="A3162" t="str">
        <f t="shared" si="437"/>
        <v>3.5.2.2.0.00.00 - Transferências ao FUNDEB</v>
      </c>
      <c r="B3162" s="5" t="s">
        <v>3039</v>
      </c>
      <c r="C3162" s="6">
        <v>53018823471.669998</v>
      </c>
      <c r="E3162" s="1">
        <f>E3163</f>
        <v>53018823471.669998</v>
      </c>
      <c r="F3162" s="1">
        <f>F3163</f>
        <v>0</v>
      </c>
      <c r="H3162" t="b">
        <f t="shared" si="443"/>
        <v>1</v>
      </c>
      <c r="I3162" t="str">
        <f t="shared" si="440"/>
        <v>00</v>
      </c>
    </row>
    <row r="3163" spans="1:9">
      <c r="A3163" t="str">
        <f t="shared" si="437"/>
        <v>3.5.2.2.4.00.00 - Transferências ao FUNDEB - Inter OFSS - Estado</v>
      </c>
      <c r="B3163" s="3" t="s">
        <v>3040</v>
      </c>
      <c r="C3163" s="4">
        <v>53018823471.669998</v>
      </c>
      <c r="E3163" s="1">
        <f t="shared" ref="E3163" si="444">SUMIF(A3163:B3163,"*intra*",C3163:D3163)+SUMIF(A3163:B3163,"*inter*",C3163:D3163)</f>
        <v>53018823471.669998</v>
      </c>
      <c r="F3163" s="1">
        <f t="shared" ref="F3163" si="445">SUMIF(A3163:B3163,"*consolidação*",C3163:D3163)</f>
        <v>0</v>
      </c>
      <c r="H3163" t="b">
        <f t="shared" si="443"/>
        <v>1</v>
      </c>
      <c r="I3163" t="str">
        <f t="shared" si="440"/>
        <v>00</v>
      </c>
    </row>
    <row r="3164" spans="1:9">
      <c r="A3164" t="str">
        <f t="shared" si="437"/>
        <v>3.5.2.3.0.00.00 - Transferências Voluntárias</v>
      </c>
      <c r="B3164" s="5" t="s">
        <v>3041</v>
      </c>
      <c r="C3164" s="6">
        <v>6518336765.2299995</v>
      </c>
      <c r="E3164" s="1">
        <f>E3167+E3168+E3165+E3166</f>
        <v>6411054653.2800007</v>
      </c>
      <c r="F3164" s="1">
        <f>F3167+F3168+F3165+F3166</f>
        <v>107282111.95</v>
      </c>
      <c r="H3164" t="b">
        <f t="shared" si="443"/>
        <v>1</v>
      </c>
      <c r="I3164" t="str">
        <f t="shared" si="440"/>
        <v>00</v>
      </c>
    </row>
    <row r="3165" spans="1:9">
      <c r="A3165" t="str">
        <f t="shared" si="437"/>
        <v>3.5.2.3.1.00.00 - Transferências Voluntárias - Consolidação</v>
      </c>
      <c r="B3165" s="3" t="s">
        <v>3042</v>
      </c>
      <c r="C3165" s="4">
        <v>107282111.95</v>
      </c>
      <c r="E3165" s="1">
        <f t="shared" ref="E3165:E3168" si="446">SUMIF(A3165:B3165,"*intra*",C3165:D3165)+SUMIF(A3165:B3165,"*inter*",C3165:D3165)</f>
        <v>0</v>
      </c>
      <c r="F3165" s="1">
        <f t="shared" ref="F3165:F3168" si="447">SUMIF(A3165:B3165,"*consolidação*",C3165:D3165)</f>
        <v>107282111.95</v>
      </c>
      <c r="H3165" t="b">
        <f t="shared" si="443"/>
        <v>1</v>
      </c>
      <c r="I3165" t="str">
        <f t="shared" si="440"/>
        <v>00</v>
      </c>
    </row>
    <row r="3166" spans="1:9">
      <c r="A3166" t="str">
        <f t="shared" si="437"/>
        <v>3.5.2.3.3.00.00 - Transferências Voluntárias - Inter OFSS - União</v>
      </c>
      <c r="B3166" s="5" t="s">
        <v>3043</v>
      </c>
      <c r="C3166" s="6">
        <v>127217006.18000001</v>
      </c>
      <c r="E3166" s="1">
        <f t="shared" si="446"/>
        <v>127217006.18000001</v>
      </c>
      <c r="F3166" s="1">
        <f t="shared" si="447"/>
        <v>0</v>
      </c>
      <c r="H3166" t="b">
        <f t="shared" si="443"/>
        <v>1</v>
      </c>
      <c r="I3166" t="str">
        <f t="shared" si="440"/>
        <v>00</v>
      </c>
    </row>
    <row r="3167" spans="1:9">
      <c r="A3167" t="str">
        <f t="shared" si="437"/>
        <v>3.5.2.3.4.00.00 - Transferências Voluntárias - Inter OFSS - Estado</v>
      </c>
      <c r="B3167" s="3" t="s">
        <v>3044</v>
      </c>
      <c r="C3167" s="4">
        <v>385810075.63999999</v>
      </c>
      <c r="E3167" s="1">
        <f t="shared" si="446"/>
        <v>385810075.63999999</v>
      </c>
      <c r="F3167" s="1">
        <f t="shared" si="447"/>
        <v>0</v>
      </c>
      <c r="H3167" t="b">
        <f t="shared" si="443"/>
        <v>1</v>
      </c>
      <c r="I3167" t="str">
        <f t="shared" si="440"/>
        <v>00</v>
      </c>
    </row>
    <row r="3168" spans="1:9" ht="25.5">
      <c r="A3168" t="str">
        <f t="shared" si="437"/>
        <v>3.5.2.3.5.00.00 - Transferências Voluntárias - Inter OFSS - 
 Município</v>
      </c>
      <c r="B3168" s="5" t="s">
        <v>3045</v>
      </c>
      <c r="C3168" s="6">
        <v>5898027571.46</v>
      </c>
      <c r="E3168" s="1">
        <f t="shared" si="446"/>
        <v>5898027571.46</v>
      </c>
      <c r="F3168" s="1">
        <f t="shared" si="447"/>
        <v>0</v>
      </c>
      <c r="H3168" t="b">
        <f t="shared" si="443"/>
        <v>1</v>
      </c>
      <c r="I3168" t="str">
        <f t="shared" si="440"/>
        <v>00</v>
      </c>
    </row>
    <row r="3169" spans="1:9">
      <c r="A3169" t="str">
        <f t="shared" si="437"/>
        <v>3.5.2.4.0.00.00 - Outras Transferências</v>
      </c>
      <c r="B3169" s="3" t="s">
        <v>3046</v>
      </c>
      <c r="C3169" s="4">
        <v>12583963368.459999</v>
      </c>
      <c r="E3169" s="1">
        <f>E3173+E3171+E3172+E3170</f>
        <v>12468671990.18</v>
      </c>
      <c r="F3169" s="1">
        <f>F3173+F3171+F3172+F3170</f>
        <v>115291378.28</v>
      </c>
      <c r="H3169" t="b">
        <f t="shared" si="443"/>
        <v>1</v>
      </c>
      <c r="I3169" t="str">
        <f t="shared" si="440"/>
        <v>00</v>
      </c>
    </row>
    <row r="3170" spans="1:9">
      <c r="A3170" t="str">
        <f t="shared" si="437"/>
        <v>3.5.2.4.1.00.00 - Outras Transferências - Consolidação</v>
      </c>
      <c r="B3170" s="5" t="s">
        <v>3047</v>
      </c>
      <c r="C3170" s="6">
        <v>115291378.28</v>
      </c>
      <c r="E3170" s="1">
        <f t="shared" ref="E3170:E3173" si="448">SUMIF(A3170:B3170,"*intra*",C3170:D3170)+SUMIF(A3170:B3170,"*inter*",C3170:D3170)</f>
        <v>0</v>
      </c>
      <c r="F3170" s="1">
        <f t="shared" ref="F3170:F3173" si="449">SUMIF(A3170:B3170,"*consolidação*",C3170:D3170)</f>
        <v>115291378.28</v>
      </c>
      <c r="H3170" t="b">
        <f t="shared" si="443"/>
        <v>1</v>
      </c>
      <c r="I3170" t="str">
        <f t="shared" si="440"/>
        <v>00</v>
      </c>
    </row>
    <row r="3171" spans="1:9">
      <c r="A3171" t="str">
        <f t="shared" si="437"/>
        <v>3.5.2.4.3.00.00 - Outras Transferências – Inter OFSS - União</v>
      </c>
      <c r="B3171" s="3" t="s">
        <v>3048</v>
      </c>
      <c r="C3171" s="4">
        <v>6494910857.0100002</v>
      </c>
      <c r="E3171" s="1">
        <f t="shared" si="448"/>
        <v>6494910857.0100002</v>
      </c>
      <c r="F3171" s="1">
        <f t="shared" si="449"/>
        <v>0</v>
      </c>
      <c r="H3171" t="b">
        <f t="shared" si="443"/>
        <v>1</v>
      </c>
      <c r="I3171" t="str">
        <f t="shared" si="440"/>
        <v>00</v>
      </c>
    </row>
    <row r="3172" spans="1:9">
      <c r="A3172" t="str">
        <f t="shared" si="437"/>
        <v>3.5.2.4.4.00.00 - Outras Transferências – Inter OFSS - Estado</v>
      </c>
      <c r="B3172" s="5" t="s">
        <v>3049</v>
      </c>
      <c r="C3172" s="6">
        <v>280000</v>
      </c>
      <c r="E3172" s="1">
        <f t="shared" si="448"/>
        <v>280000</v>
      </c>
      <c r="F3172" s="1">
        <f t="shared" si="449"/>
        <v>0</v>
      </c>
      <c r="H3172" t="b">
        <f t="shared" si="443"/>
        <v>1</v>
      </c>
      <c r="I3172" t="str">
        <f t="shared" si="440"/>
        <v>00</v>
      </c>
    </row>
    <row r="3173" spans="1:9">
      <c r="A3173" t="str">
        <f t="shared" si="437"/>
        <v>3.5.2.4.5.00.00 - Outras Transferências – Inter OFSS - Município</v>
      </c>
      <c r="B3173" s="3" t="s">
        <v>3050</v>
      </c>
      <c r="C3173" s="4">
        <v>5973481133.1700001</v>
      </c>
      <c r="E3173" s="1">
        <f t="shared" si="448"/>
        <v>5973481133.1700001</v>
      </c>
      <c r="F3173" s="1">
        <f t="shared" si="449"/>
        <v>0</v>
      </c>
      <c r="H3173" t="b">
        <f t="shared" si="443"/>
        <v>1</v>
      </c>
      <c r="I3173" t="str">
        <f t="shared" si="440"/>
        <v>00</v>
      </c>
    </row>
    <row r="3174" spans="1:9">
      <c r="A3174" t="str">
        <f t="shared" si="437"/>
        <v>3.5.3.0.0.00.00 - Transferências a Instituições Privadas</v>
      </c>
      <c r="B3174" s="5" t="s">
        <v>3051</v>
      </c>
      <c r="C3174" s="6">
        <v>14476722698.91</v>
      </c>
      <c r="E3174" s="1">
        <f>E3177+E3175</f>
        <v>0</v>
      </c>
      <c r="F3174" s="1">
        <f>F3177+F3175</f>
        <v>14476722698.91</v>
      </c>
      <c r="H3174" t="b">
        <f t="shared" si="443"/>
        <v>1</v>
      </c>
      <c r="I3174" t="str">
        <f t="shared" si="440"/>
        <v>00</v>
      </c>
    </row>
    <row r="3175" spans="1:9" ht="25.5">
      <c r="A3175" t="str">
        <f t="shared" si="437"/>
        <v>3.5.3.1.0.00.00 - Transferências a Instituições Privadas sem Fins 
 Lucrativos</v>
      </c>
      <c r="B3175" s="3" t="s">
        <v>3052</v>
      </c>
      <c r="C3175" s="4">
        <v>14257087903.59</v>
      </c>
      <c r="E3175" s="1">
        <f>E3176</f>
        <v>0</v>
      </c>
      <c r="F3175" s="1">
        <f>F3176</f>
        <v>14257087903.59</v>
      </c>
      <c r="H3175" t="b">
        <f t="shared" si="443"/>
        <v>1</v>
      </c>
      <c r="I3175" t="str">
        <f t="shared" si="440"/>
        <v>00</v>
      </c>
    </row>
    <row r="3176" spans="1:9" ht="25.5">
      <c r="A3176" t="str">
        <f t="shared" si="437"/>
        <v>3.5.3.1.1.00.00 - Transferências a Instituições Privadas sem Fins 
 Lucrativos - Consolidação</v>
      </c>
      <c r="B3176" s="5" t="s">
        <v>3053</v>
      </c>
      <c r="C3176" s="6">
        <v>14257087903.59</v>
      </c>
      <c r="E3176" s="1">
        <f t="shared" ref="E3176" si="450">SUMIF(A3176:B3176,"*intra*",C3176:D3176)+SUMIF(A3176:B3176,"*inter*",C3176:D3176)</f>
        <v>0</v>
      </c>
      <c r="F3176" s="1">
        <f t="shared" ref="F3176" si="451">SUMIF(A3176:B3176,"*consolidação*",C3176:D3176)</f>
        <v>14257087903.59</v>
      </c>
      <c r="H3176" t="b">
        <f t="shared" si="443"/>
        <v>1</v>
      </c>
      <c r="I3176" t="str">
        <f t="shared" si="440"/>
        <v>00</v>
      </c>
    </row>
    <row r="3177" spans="1:9" ht="25.5">
      <c r="A3177" t="str">
        <f t="shared" si="437"/>
        <v>3.5.3.2.0.00.00 - Transferências a Instituições Privadas com Fins 
 Lucrativos</v>
      </c>
      <c r="B3177" s="3" t="s">
        <v>3054</v>
      </c>
      <c r="C3177" s="4">
        <v>219634795.31999999</v>
      </c>
      <c r="E3177" s="1">
        <f>E3178</f>
        <v>0</v>
      </c>
      <c r="F3177" s="1">
        <f>F3178</f>
        <v>219634795.31999999</v>
      </c>
      <c r="H3177" t="b">
        <f t="shared" si="443"/>
        <v>1</v>
      </c>
      <c r="I3177" t="str">
        <f t="shared" si="440"/>
        <v>00</v>
      </c>
    </row>
    <row r="3178" spans="1:9" ht="25.5">
      <c r="A3178" t="str">
        <f t="shared" si="437"/>
        <v>3.5.3.2.1.00.00 - Transferências a Instituições Privadas com Fins 
 Lucrativos - Consolidação</v>
      </c>
      <c r="B3178" s="5" t="s">
        <v>3055</v>
      </c>
      <c r="C3178" s="6">
        <v>219634795.31999999</v>
      </c>
      <c r="E3178" s="1">
        <f t="shared" ref="E3178" si="452">SUMIF(A3178:B3178,"*intra*",C3178:D3178)+SUMIF(A3178:B3178,"*inter*",C3178:D3178)</f>
        <v>0</v>
      </c>
      <c r="F3178" s="1">
        <f t="shared" ref="F3178" si="453">SUMIF(A3178:B3178,"*consolidação*",C3178:D3178)</f>
        <v>219634795.31999999</v>
      </c>
      <c r="H3178" t="b">
        <f t="shared" si="443"/>
        <v>1</v>
      </c>
      <c r="I3178" t="str">
        <f t="shared" si="440"/>
        <v>00</v>
      </c>
    </row>
    <row r="3179" spans="1:9">
      <c r="A3179" t="str">
        <f t="shared" si="437"/>
        <v>3.5.4.0.0.00.00 - Transferências a Instituições Multigovernamentais</v>
      </c>
      <c r="B3179" s="3" t="s">
        <v>3056</v>
      </c>
      <c r="C3179" s="4">
        <v>271827049.12</v>
      </c>
      <c r="E3179" s="1">
        <f>E3180</f>
        <v>0</v>
      </c>
      <c r="F3179" s="1">
        <f>F3180</f>
        <v>271827049.12</v>
      </c>
      <c r="H3179" t="b">
        <f t="shared" si="443"/>
        <v>1</v>
      </c>
      <c r="I3179" t="str">
        <f t="shared" si="440"/>
        <v>00</v>
      </c>
    </row>
    <row r="3180" spans="1:9" ht="25.5">
      <c r="A3180" t="str">
        <f t="shared" si="437"/>
        <v>3.5.4.0.1.00.00 - Transferências a Instituições Multigovernamentais - 
 Consolidação</v>
      </c>
      <c r="B3180" s="5" t="s">
        <v>3057</v>
      </c>
      <c r="C3180" s="6">
        <v>271827049.12</v>
      </c>
      <c r="E3180" s="1">
        <f t="shared" ref="E3180" si="454">SUMIF(A3180:B3180,"*intra*",C3180:D3180)+SUMIF(A3180:B3180,"*inter*",C3180:D3180)</f>
        <v>0</v>
      </c>
      <c r="F3180" s="1">
        <f t="shared" ref="F3180" si="455">SUMIF(A3180:B3180,"*consolidação*",C3180:D3180)</f>
        <v>271827049.12</v>
      </c>
      <c r="H3180" t="b">
        <f t="shared" si="443"/>
        <v>1</v>
      </c>
      <c r="I3180" t="str">
        <f t="shared" si="440"/>
        <v>00</v>
      </c>
    </row>
    <row r="3181" spans="1:9">
      <c r="A3181" t="str">
        <f t="shared" si="437"/>
        <v>3.5.5.0.0.00.00 - Transferências a Consórcios Públicos</v>
      </c>
      <c r="B3181" s="3" t="s">
        <v>3058</v>
      </c>
      <c r="C3181" s="4">
        <v>112581254.81</v>
      </c>
      <c r="E3181" s="1">
        <f>E3182</f>
        <v>0</v>
      </c>
      <c r="F3181" s="1">
        <f>F3182</f>
        <v>112581254.81</v>
      </c>
      <c r="H3181" t="b">
        <f t="shared" si="443"/>
        <v>1</v>
      </c>
      <c r="I3181" t="str">
        <f t="shared" si="440"/>
        <v>00</v>
      </c>
    </row>
    <row r="3182" spans="1:9">
      <c r="A3182" t="str">
        <f t="shared" si="437"/>
        <v>3.5.5.0.1.00.00 - Transferências a Consórcios Públicos - Consolidação</v>
      </c>
      <c r="B3182" s="5" t="s">
        <v>3059</v>
      </c>
      <c r="C3182" s="6">
        <v>112581254.81</v>
      </c>
      <c r="E3182" s="1">
        <f t="shared" ref="E3182" si="456">SUMIF(A3182:B3182,"*intra*",C3182:D3182)+SUMIF(A3182:B3182,"*inter*",C3182:D3182)</f>
        <v>0</v>
      </c>
      <c r="F3182" s="1">
        <f t="shared" ref="F3182" si="457">SUMIF(A3182:B3182,"*consolidação*",C3182:D3182)</f>
        <v>112581254.81</v>
      </c>
      <c r="H3182" t="b">
        <f t="shared" si="443"/>
        <v>1</v>
      </c>
      <c r="I3182" t="str">
        <f t="shared" si="440"/>
        <v>00</v>
      </c>
    </row>
    <row r="3183" spans="1:9">
      <c r="A3183" t="str">
        <f t="shared" si="437"/>
        <v>3.5.6.0.0.00.00 - Transferências ao Exterior</v>
      </c>
      <c r="B3183" s="3" t="s">
        <v>3060</v>
      </c>
      <c r="C3183" s="4">
        <v>7592705.6399999997</v>
      </c>
      <c r="E3183" s="1">
        <f>E3184</f>
        <v>0</v>
      </c>
      <c r="F3183" s="1">
        <f>F3184</f>
        <v>7592705.6399999997</v>
      </c>
      <c r="H3183" t="b">
        <f t="shared" si="443"/>
        <v>1</v>
      </c>
      <c r="I3183" t="str">
        <f t="shared" si="440"/>
        <v>00</v>
      </c>
    </row>
    <row r="3184" spans="1:9">
      <c r="A3184" t="str">
        <f t="shared" si="437"/>
        <v>3.5.6.0.1.00.00 - Transferências ao Exterior - Consolidação</v>
      </c>
      <c r="B3184" s="5" t="s">
        <v>3061</v>
      </c>
      <c r="C3184" s="6">
        <v>7592705.6399999997</v>
      </c>
      <c r="E3184" s="1">
        <f t="shared" ref="E3184" si="458">SUMIF(A3184:B3184,"*intra*",C3184:D3184)+SUMIF(A3184:B3184,"*inter*",C3184:D3184)</f>
        <v>0</v>
      </c>
      <c r="F3184" s="1">
        <f t="shared" ref="F3184" si="459">SUMIF(A3184:B3184,"*consolidação*",C3184:D3184)</f>
        <v>7592705.6399999997</v>
      </c>
      <c r="H3184" t="b">
        <f t="shared" si="443"/>
        <v>1</v>
      </c>
      <c r="I3184" t="str">
        <f t="shared" si="440"/>
        <v>00</v>
      </c>
    </row>
    <row r="3185" spans="1:9">
      <c r="A3185" t="str">
        <f t="shared" si="437"/>
        <v>3.5.7.0.0.00.00 - Execução Orçamentária Delegada</v>
      </c>
      <c r="B3185" s="3" t="s">
        <v>3062</v>
      </c>
      <c r="C3185" s="4">
        <v>204465702.66999999</v>
      </c>
      <c r="E3185" s="1">
        <f>E3190+E3186</f>
        <v>203664270.12</v>
      </c>
      <c r="F3185" s="1">
        <f>F3190+F3186</f>
        <v>801432.55</v>
      </c>
      <c r="H3185" t="b">
        <f t="shared" si="443"/>
        <v>1</v>
      </c>
      <c r="I3185" t="str">
        <f t="shared" si="440"/>
        <v>00</v>
      </c>
    </row>
    <row r="3186" spans="1:9">
      <c r="A3186" t="str">
        <f t="shared" si="437"/>
        <v>3.5.7.1.0.00.00 - Execução Orçamentária Delegada a Entes</v>
      </c>
      <c r="B3186" s="5" t="s">
        <v>3063</v>
      </c>
      <c r="C3186" s="6">
        <v>203664270.12</v>
      </c>
      <c r="E3186" s="1">
        <f>E3188+E3189+E3187</f>
        <v>203664270.12</v>
      </c>
      <c r="F3186" s="1">
        <f>F3188+F3189+F3187</f>
        <v>0</v>
      </c>
      <c r="H3186" t="b">
        <f t="shared" si="443"/>
        <v>1</v>
      </c>
      <c r="I3186" t="str">
        <f t="shared" si="440"/>
        <v>00</v>
      </c>
    </row>
    <row r="3187" spans="1:9" ht="25.5">
      <c r="A3187" t="str">
        <f t="shared" si="437"/>
        <v>3.5.7.1.3.00.00 - Execução Orçamentária Delegada a Entes – Inter 
 OFSS - União</v>
      </c>
      <c r="B3187" s="3" t="s">
        <v>3064</v>
      </c>
      <c r="C3187" s="4">
        <v>9802787.3399999999</v>
      </c>
      <c r="E3187" s="1">
        <f t="shared" ref="E3187:E3189" si="460">SUMIF(A3187:B3187,"*intra*",C3187:D3187)+SUMIF(A3187:B3187,"*inter*",C3187:D3187)</f>
        <v>9802787.3399999999</v>
      </c>
      <c r="F3187" s="1">
        <f t="shared" ref="F3187:F3189" si="461">SUMIF(A3187:B3187,"*consolidação*",C3187:D3187)</f>
        <v>0</v>
      </c>
      <c r="H3187" t="b">
        <f t="shared" si="443"/>
        <v>1</v>
      </c>
      <c r="I3187" t="str">
        <f t="shared" si="440"/>
        <v>00</v>
      </c>
    </row>
    <row r="3188" spans="1:9" ht="25.5">
      <c r="A3188" t="str">
        <f t="shared" si="437"/>
        <v>3.5.7.1.4.00.00 - Execução Orçamentária Delegada a Entes – Inter 
 OFSS - Estado</v>
      </c>
      <c r="B3188" s="5" t="s">
        <v>3065</v>
      </c>
      <c r="C3188" s="6">
        <v>1230000</v>
      </c>
      <c r="E3188" s="1">
        <f t="shared" si="460"/>
        <v>1230000</v>
      </c>
      <c r="F3188" s="1">
        <f t="shared" si="461"/>
        <v>0</v>
      </c>
      <c r="H3188" t="b">
        <f t="shared" si="443"/>
        <v>1</v>
      </c>
      <c r="I3188" t="str">
        <f t="shared" si="440"/>
        <v>00</v>
      </c>
    </row>
    <row r="3189" spans="1:9" ht="25.5">
      <c r="A3189" t="str">
        <f t="shared" si="437"/>
        <v>3.5.7.1.5.00.00 - Execução Orçamentária Delegada a Entes – Inter 
 OFSS - Município</v>
      </c>
      <c r="B3189" s="3" t="s">
        <v>3066</v>
      </c>
      <c r="C3189" s="4">
        <v>192631482.78</v>
      </c>
      <c r="E3189" s="1">
        <f t="shared" si="460"/>
        <v>192631482.78</v>
      </c>
      <c r="F3189" s="1">
        <f t="shared" si="461"/>
        <v>0</v>
      </c>
      <c r="H3189" t="b">
        <f t="shared" si="443"/>
        <v>1</v>
      </c>
      <c r="I3189" t="str">
        <f t="shared" si="440"/>
        <v>00</v>
      </c>
    </row>
    <row r="3190" spans="1:9">
      <c r="A3190" t="str">
        <f t="shared" si="437"/>
        <v>3.5.7.2.0.00.00 - Execução Orçamentária Delegada a Consórcios</v>
      </c>
      <c r="B3190" s="5" t="s">
        <v>3067</v>
      </c>
      <c r="C3190" s="6">
        <v>801432.55</v>
      </c>
      <c r="E3190" s="1">
        <f>E3191</f>
        <v>0</v>
      </c>
      <c r="F3190" s="1">
        <f>F3191</f>
        <v>801432.55</v>
      </c>
      <c r="H3190" t="b">
        <f t="shared" si="443"/>
        <v>1</v>
      </c>
      <c r="I3190" t="str">
        <f t="shared" si="440"/>
        <v>00</v>
      </c>
    </row>
    <row r="3191" spans="1:9" ht="25.5">
      <c r="A3191" t="str">
        <f t="shared" si="437"/>
        <v>3.5.7.2.1.00.00 - Execução Orçamentária Delegada a Consórcios - 
 Consolidação</v>
      </c>
      <c r="B3191" s="3" t="s">
        <v>3068</v>
      </c>
      <c r="C3191" s="4">
        <v>801432.55</v>
      </c>
      <c r="E3191" s="1">
        <f t="shared" ref="E3191" si="462">SUMIF(A3191:B3191,"*intra*",C3191:D3191)+SUMIF(A3191:B3191,"*inter*",C3191:D3191)</f>
        <v>0</v>
      </c>
      <c r="F3191" s="1">
        <f t="shared" ref="F3191" si="463">SUMIF(A3191:B3191,"*consolidação*",C3191:D3191)</f>
        <v>801432.55</v>
      </c>
      <c r="H3191" t="b">
        <f t="shared" si="443"/>
        <v>1</v>
      </c>
      <c r="I3191" t="str">
        <f t="shared" si="440"/>
        <v>00</v>
      </c>
    </row>
    <row r="3192" spans="1:9">
      <c r="A3192" t="str">
        <f t="shared" si="437"/>
        <v>3.5.9.0.0.00.00 - Outras Transferências e Delegações Concedidas</v>
      </c>
      <c r="B3192" s="5" t="s">
        <v>3069</v>
      </c>
      <c r="C3192" s="6">
        <v>224445056.13999999</v>
      </c>
      <c r="E3192" s="1">
        <f>E3193</f>
        <v>0</v>
      </c>
      <c r="F3192" s="1">
        <f>F3193</f>
        <v>224445056.13999999</v>
      </c>
      <c r="H3192" t="b">
        <f t="shared" si="443"/>
        <v>1</v>
      </c>
      <c r="I3192" t="str">
        <f t="shared" si="440"/>
        <v>00</v>
      </c>
    </row>
    <row r="3193" spans="1:9">
      <c r="A3193" t="str">
        <f t="shared" si="437"/>
        <v>3.5.9.0.1.00.00 - Outras Transferências Concedidas - Consolidação</v>
      </c>
      <c r="B3193" s="3" t="s">
        <v>3070</v>
      </c>
      <c r="C3193" s="4">
        <v>224445056.13999999</v>
      </c>
      <c r="E3193" s="1">
        <f t="shared" ref="E3193" si="464">SUMIF(A3193:B3193,"*intra*",C3193:D3193)+SUMIF(A3193:B3193,"*inter*",C3193:D3193)</f>
        <v>0</v>
      </c>
      <c r="F3193" s="1">
        <f t="shared" ref="F3193" si="465">SUMIF(A3193:B3193,"*consolidação*",C3193:D3193)</f>
        <v>224445056.13999999</v>
      </c>
      <c r="H3193" t="b">
        <f t="shared" si="443"/>
        <v>1</v>
      </c>
      <c r="I3193" t="str">
        <f t="shared" si="440"/>
        <v>00</v>
      </c>
    </row>
    <row r="3194" spans="1:9" ht="25.5">
      <c r="A3194" t="str">
        <f t="shared" si="437"/>
        <v>3.6.0.0.0.00.00 - Desvalorização e Perda de Ativos e Incorporação de 
 Passivos</v>
      </c>
      <c r="B3194" s="5" t="s">
        <v>3071</v>
      </c>
      <c r="C3194" s="6">
        <v>140857306692.32001</v>
      </c>
      <c r="E3194" s="1">
        <f>E3238+E3195+E3240+E3229+E3220</f>
        <v>4204948.21</v>
      </c>
      <c r="F3194" s="1">
        <f>F3238+F3195+F3240+F3229+F3220</f>
        <v>140853101744.11002</v>
      </c>
      <c r="H3194" t="b">
        <f t="shared" si="443"/>
        <v>1</v>
      </c>
      <c r="I3194" t="str">
        <f t="shared" si="440"/>
        <v>00</v>
      </c>
    </row>
    <row r="3195" spans="1:9" ht="25.5">
      <c r="A3195" t="str">
        <f t="shared" si="437"/>
        <v>3.6.1.0.0.00.00 - Reavaliação, Redução a Valor Recuperável e Ajuste 
 para Perdas</v>
      </c>
      <c r="B3195" s="3" t="s">
        <v>3072</v>
      </c>
      <c r="C3195" s="4">
        <v>114443591236.03999</v>
      </c>
      <c r="E3195" s="1">
        <f>E3210+E3200+E3212+E3202+E3198+E3196+E3218+E3208</f>
        <v>4204948.21</v>
      </c>
      <c r="F3195" s="1">
        <f>F3210+F3200+F3212+F3202+F3198+F3196+F3218+F3208</f>
        <v>114439386287.83002</v>
      </c>
      <c r="H3195" t="b">
        <f t="shared" si="443"/>
        <v>1</v>
      </c>
      <c r="I3195" t="str">
        <f t="shared" si="440"/>
        <v>00</v>
      </c>
    </row>
    <row r="3196" spans="1:9">
      <c r="A3196" t="str">
        <f t="shared" si="437"/>
        <v>3.6.1.1.0.00.00 - Reavaliação de Imobilizado</v>
      </c>
      <c r="B3196" s="5" t="s">
        <v>3073</v>
      </c>
      <c r="C3196" s="6">
        <v>371738652.17000002</v>
      </c>
      <c r="E3196" s="1">
        <f>E3197</f>
        <v>0</v>
      </c>
      <c r="F3196" s="1">
        <f>F3197</f>
        <v>371738652.17000002</v>
      </c>
      <c r="H3196" t="b">
        <f t="shared" si="443"/>
        <v>1</v>
      </c>
      <c r="I3196" t="str">
        <f t="shared" si="440"/>
        <v>00</v>
      </c>
    </row>
    <row r="3197" spans="1:9">
      <c r="A3197" t="str">
        <f t="shared" si="437"/>
        <v>3.6.1.1.1.00.00 - Reavaliação de Imobilizado - Consolidação</v>
      </c>
      <c r="B3197" s="3" t="s">
        <v>3074</v>
      </c>
      <c r="C3197" s="4">
        <v>371738652.17000002</v>
      </c>
      <c r="E3197" s="1">
        <f t="shared" ref="E3197" si="466">SUMIF(A3197:B3197,"*intra*",C3197:D3197)+SUMIF(A3197:B3197,"*inter*",C3197:D3197)</f>
        <v>0</v>
      </c>
      <c r="F3197" s="1">
        <f t="shared" ref="F3197" si="467">SUMIF(A3197:B3197,"*consolidação*",C3197:D3197)</f>
        <v>371738652.17000002</v>
      </c>
      <c r="H3197" t="b">
        <f t="shared" si="443"/>
        <v>1</v>
      </c>
      <c r="I3197" t="str">
        <f t="shared" si="440"/>
        <v>00</v>
      </c>
    </row>
    <row r="3198" spans="1:9">
      <c r="A3198" t="str">
        <f t="shared" si="437"/>
        <v>3.6.1.2.0.00.00 - Reavaliação de Intangíveis</v>
      </c>
      <c r="B3198" s="5" t="s">
        <v>3075</v>
      </c>
      <c r="C3198" s="6">
        <v>3801970.58</v>
      </c>
      <c r="E3198" s="1">
        <f>E3199</f>
        <v>0</v>
      </c>
      <c r="F3198" s="1">
        <f>F3199</f>
        <v>3801970.58</v>
      </c>
      <c r="H3198" t="b">
        <f t="shared" si="443"/>
        <v>1</v>
      </c>
      <c r="I3198" t="str">
        <f t="shared" si="440"/>
        <v>00</v>
      </c>
    </row>
    <row r="3199" spans="1:9">
      <c r="A3199" t="str">
        <f t="shared" si="437"/>
        <v>3.6.1.2.1.00.00 - Reavaliação de Intangíveis - Consolidação</v>
      </c>
      <c r="B3199" s="3" t="s">
        <v>3076</v>
      </c>
      <c r="C3199" s="4">
        <v>3801970.58</v>
      </c>
      <c r="E3199" s="1">
        <f t="shared" ref="E3199" si="468">SUMIF(A3199:B3199,"*intra*",C3199:D3199)+SUMIF(A3199:B3199,"*inter*",C3199:D3199)</f>
        <v>0</v>
      </c>
      <c r="F3199" s="1">
        <f t="shared" ref="F3199" si="469">SUMIF(A3199:B3199,"*consolidação*",C3199:D3199)</f>
        <v>3801970.58</v>
      </c>
      <c r="H3199" t="b">
        <f t="shared" si="443"/>
        <v>1</v>
      </c>
      <c r="I3199" t="str">
        <f t="shared" si="440"/>
        <v>00</v>
      </c>
    </row>
    <row r="3200" spans="1:9">
      <c r="A3200" t="str">
        <f t="shared" si="437"/>
        <v>3.6.1.3.0.00.00 - Reavaliação de Outros Ativos</v>
      </c>
      <c r="B3200" s="5" t="s">
        <v>3077</v>
      </c>
      <c r="C3200" s="6">
        <v>6212024.8200000003</v>
      </c>
      <c r="E3200" s="1">
        <f>E3201</f>
        <v>0</v>
      </c>
      <c r="F3200" s="1">
        <f>F3201</f>
        <v>6212024.8200000003</v>
      </c>
      <c r="H3200" t="b">
        <f t="shared" si="443"/>
        <v>1</v>
      </c>
      <c r="I3200" t="str">
        <f t="shared" si="440"/>
        <v>00</v>
      </c>
    </row>
    <row r="3201" spans="1:9">
      <c r="A3201" t="str">
        <f t="shared" si="437"/>
        <v>3.6.1.3.1.00.00 - Reavaliação de Outros Ativos - Consolidação</v>
      </c>
      <c r="B3201" s="3" t="s">
        <v>3078</v>
      </c>
      <c r="C3201" s="4">
        <v>6212024.8200000003</v>
      </c>
      <c r="E3201" s="1">
        <f t="shared" ref="E3201" si="470">SUMIF(A3201:B3201,"*intra*",C3201:D3201)+SUMIF(A3201:B3201,"*inter*",C3201:D3201)</f>
        <v>0</v>
      </c>
      <c r="F3201" s="1">
        <f t="shared" ref="F3201" si="471">SUMIF(A3201:B3201,"*consolidação*",C3201:D3201)</f>
        <v>6212024.8200000003</v>
      </c>
      <c r="H3201" t="b">
        <f t="shared" si="443"/>
        <v>1</v>
      </c>
      <c r="I3201" t="str">
        <f t="shared" si="440"/>
        <v>00</v>
      </c>
    </row>
    <row r="3202" spans="1:9">
      <c r="A3202" t="str">
        <f t="shared" si="437"/>
        <v>3.6.1.4.0.00.00 - Redução a Valor Recuperável de Investimentos</v>
      </c>
      <c r="B3202" s="5" t="s">
        <v>3079</v>
      </c>
      <c r="C3202" s="6">
        <v>131492928.03</v>
      </c>
      <c r="E3202" s="1">
        <f>E3206+E3204+E3207+E3205+E3203</f>
        <v>0</v>
      </c>
      <c r="F3202" s="1">
        <f>F3206+F3204+F3207+F3205+F3203</f>
        <v>131492928.03</v>
      </c>
      <c r="H3202" t="b">
        <f t="shared" si="443"/>
        <v>1</v>
      </c>
      <c r="I3202" t="str">
        <f t="shared" si="440"/>
        <v>00</v>
      </c>
    </row>
    <row r="3203" spans="1:9" ht="25.5">
      <c r="A3203" t="str">
        <f t="shared" si="437"/>
        <v>3.6.1.4.1.00.00 - Redução a Valor Recuperável de Investimentos - 
 Consolidação</v>
      </c>
      <c r="B3203" s="3" t="s">
        <v>3080</v>
      </c>
      <c r="C3203" s="4">
        <v>131492928.03</v>
      </c>
      <c r="E3203" s="1">
        <f t="shared" ref="E3203:E3207" si="472">SUMIF(A3203:B3203,"*intra*",C3203:D3203)+SUMIF(A3203:B3203,"*inter*",C3203:D3203)</f>
        <v>0</v>
      </c>
      <c r="F3203" s="1">
        <f t="shared" ref="F3203:F3207" si="473">SUMIF(A3203:B3203,"*consolidação*",C3203:D3203)</f>
        <v>131492928.03</v>
      </c>
      <c r="H3203" t="b">
        <f t="shared" si="443"/>
        <v>1</v>
      </c>
      <c r="I3203" t="str">
        <f t="shared" si="440"/>
        <v>00</v>
      </c>
    </row>
    <row r="3204" spans="1:9" ht="25.5">
      <c r="A3204" t="str">
        <f t="shared" si="437"/>
        <v>3.6.1.4.2.00.00 - Redução a Valor Recuperável de Investimentos - 
 Intra OFSS</v>
      </c>
      <c r="B3204" s="5" t="s">
        <v>3081</v>
      </c>
      <c r="C3204" s="6">
        <v>0</v>
      </c>
      <c r="E3204" s="1">
        <f t="shared" si="472"/>
        <v>0</v>
      </c>
      <c r="F3204" s="1">
        <f t="shared" si="473"/>
        <v>0</v>
      </c>
      <c r="H3204" t="b">
        <f t="shared" si="443"/>
        <v>1</v>
      </c>
      <c r="I3204" t="str">
        <f t="shared" si="440"/>
        <v>00</v>
      </c>
    </row>
    <row r="3205" spans="1:9" ht="25.5">
      <c r="A3205" t="str">
        <f t="shared" si="437"/>
        <v>3.6.1.4.3.00.00 - Redução a Valor Recuperável de Investimentos - 
 Inter OFSS - União</v>
      </c>
      <c r="B3205" s="3" t="s">
        <v>3082</v>
      </c>
      <c r="C3205" s="4">
        <v>0</v>
      </c>
      <c r="E3205" s="1">
        <f t="shared" si="472"/>
        <v>0</v>
      </c>
      <c r="F3205" s="1">
        <f t="shared" si="473"/>
        <v>0</v>
      </c>
      <c r="H3205" t="b">
        <f t="shared" si="443"/>
        <v>1</v>
      </c>
      <c r="I3205" t="str">
        <f t="shared" si="440"/>
        <v>00</v>
      </c>
    </row>
    <row r="3206" spans="1:9" ht="25.5">
      <c r="A3206" t="str">
        <f t="shared" si="437"/>
        <v>3.6.1.4.4.00.00 - Redução a Valor Recuperável de Investimentos - 
 Inter OFSS - Estado</v>
      </c>
      <c r="B3206" s="5" t="s">
        <v>3083</v>
      </c>
      <c r="C3206" s="6">
        <v>0</v>
      </c>
      <c r="E3206" s="1">
        <f t="shared" si="472"/>
        <v>0</v>
      </c>
      <c r="F3206" s="1">
        <f t="shared" si="473"/>
        <v>0</v>
      </c>
      <c r="H3206" t="b">
        <f t="shared" si="443"/>
        <v>1</v>
      </c>
      <c r="I3206" t="str">
        <f t="shared" si="440"/>
        <v>00</v>
      </c>
    </row>
    <row r="3207" spans="1:9" ht="25.5">
      <c r="A3207" t="str">
        <f t="shared" si="437"/>
        <v>3.6.1.4.5.00.00 - Redução a Valor Recuperável de Investimentos - 
 Inter OFSS - Município</v>
      </c>
      <c r="B3207" s="3" t="s">
        <v>3084</v>
      </c>
      <c r="C3207" s="4">
        <v>0</v>
      </c>
      <c r="E3207" s="1">
        <f t="shared" si="472"/>
        <v>0</v>
      </c>
      <c r="F3207" s="1">
        <f t="shared" si="473"/>
        <v>0</v>
      </c>
      <c r="H3207" t="b">
        <f t="shared" si="443"/>
        <v>1</v>
      </c>
      <c r="I3207" t="str">
        <f t="shared" si="440"/>
        <v>00</v>
      </c>
    </row>
    <row r="3208" spans="1:9">
      <c r="A3208" t="str">
        <f t="shared" si="437"/>
        <v>3.6.1.5.0.00.00 - Redução a Valor Recuperável de Imobilizado</v>
      </c>
      <c r="B3208" s="5" t="s">
        <v>3085</v>
      </c>
      <c r="C3208" s="6">
        <v>4426205362.4899998</v>
      </c>
      <c r="E3208" s="1">
        <f>E3209</f>
        <v>0</v>
      </c>
      <c r="F3208" s="1">
        <f>F3209</f>
        <v>4426205362.4899998</v>
      </c>
      <c r="H3208" t="b">
        <f t="shared" si="443"/>
        <v>1</v>
      </c>
      <c r="I3208" t="str">
        <f t="shared" si="440"/>
        <v>00</v>
      </c>
    </row>
    <row r="3209" spans="1:9" ht="25.5">
      <c r="A3209" t="str">
        <f t="shared" si="437"/>
        <v>3.6.1.5.1.00.00 - Redução a Valor Recuperável de Imobilizado - 
 Consolidação</v>
      </c>
      <c r="B3209" s="3" t="s">
        <v>3086</v>
      </c>
      <c r="C3209" s="4">
        <v>4426205362.4899998</v>
      </c>
      <c r="E3209" s="1">
        <f t="shared" ref="E3209" si="474">SUMIF(A3209:B3209,"*intra*",C3209:D3209)+SUMIF(A3209:B3209,"*inter*",C3209:D3209)</f>
        <v>0</v>
      </c>
      <c r="F3209" s="1">
        <f t="shared" ref="F3209" si="475">SUMIF(A3209:B3209,"*consolidação*",C3209:D3209)</f>
        <v>4426205362.4899998</v>
      </c>
      <c r="H3209" t="b">
        <f t="shared" si="443"/>
        <v>1</v>
      </c>
      <c r="I3209" t="str">
        <f t="shared" si="440"/>
        <v>00</v>
      </c>
    </row>
    <row r="3210" spans="1:9">
      <c r="A3210" t="str">
        <f t="shared" si="437"/>
        <v>3.6.1.6.0.00.00 - Redução a Valor Recuperável de Intangíveis</v>
      </c>
      <c r="B3210" s="5" t="s">
        <v>3087</v>
      </c>
      <c r="C3210" s="6">
        <v>2491251.64</v>
      </c>
      <c r="E3210" s="1">
        <f>E3211</f>
        <v>0</v>
      </c>
      <c r="F3210" s="1">
        <f>F3211</f>
        <v>2491251.64</v>
      </c>
      <c r="H3210" t="b">
        <f t="shared" si="443"/>
        <v>1</v>
      </c>
      <c r="I3210" t="str">
        <f t="shared" si="440"/>
        <v>00</v>
      </c>
    </row>
    <row r="3211" spans="1:9" ht="25.5">
      <c r="A3211" t="str">
        <f t="shared" si="437"/>
        <v>3.6.1.6.1.00.00 - Redução a Valor Recuperável de Intangíveis - 
 Consolidação</v>
      </c>
      <c r="B3211" s="3" t="s">
        <v>3088</v>
      </c>
      <c r="C3211" s="4">
        <v>2491251.64</v>
      </c>
      <c r="E3211" s="1">
        <f t="shared" ref="E3211" si="476">SUMIF(A3211:B3211,"*intra*",C3211:D3211)+SUMIF(A3211:B3211,"*inter*",C3211:D3211)</f>
        <v>0</v>
      </c>
      <c r="F3211" s="1">
        <f t="shared" ref="F3211" si="477">SUMIF(A3211:B3211,"*consolidação*",C3211:D3211)</f>
        <v>2491251.64</v>
      </c>
      <c r="H3211" t="b">
        <f t="shared" si="443"/>
        <v>1</v>
      </c>
      <c r="I3211" t="str">
        <f t="shared" si="440"/>
        <v>00</v>
      </c>
    </row>
    <row r="3212" spans="1:9" ht="25.5">
      <c r="A3212" t="str">
        <f t="shared" si="437"/>
        <v>3.6.1.7.0.00.00 - Variação Patrimonial Diminutiva com Ajuste de 
 Perdas de Créditos e de Investimentos e Aplicações Temporários</v>
      </c>
      <c r="B3212" s="5" t="s">
        <v>3089</v>
      </c>
      <c r="C3212" s="6">
        <v>109496729832.60001</v>
      </c>
      <c r="E3212" s="1">
        <f>E3214+E3216+E3213+E3217+E3215</f>
        <v>4204948.21</v>
      </c>
      <c r="F3212" s="1">
        <f>F3214+F3216+F3213+F3217+F3215</f>
        <v>109492524884.39</v>
      </c>
      <c r="H3212" t="b">
        <f t="shared" si="443"/>
        <v>1</v>
      </c>
      <c r="I3212" t="str">
        <f t="shared" si="440"/>
        <v>00</v>
      </c>
    </row>
    <row r="3213" spans="1:9" ht="38.25">
      <c r="A3213" t="str">
        <f t="shared" si="437"/>
        <v>3.6.1.7.1.00.00 - Variação Patrimonial Diminutiva com Ajuste de 
 Perdas de Créditos e de Investimentos e Aplicações Temporários - 
 Consolidação</v>
      </c>
      <c r="B3213" s="3" t="s">
        <v>3090</v>
      </c>
      <c r="C3213" s="4">
        <v>109492524884.39</v>
      </c>
      <c r="E3213" s="1">
        <f t="shared" ref="E3213:E3217" si="478">SUMIF(A3213:B3213,"*intra*",C3213:D3213)+SUMIF(A3213:B3213,"*inter*",C3213:D3213)</f>
        <v>0</v>
      </c>
      <c r="F3213" s="1">
        <f t="shared" ref="F3213:F3217" si="479">SUMIF(A3213:B3213,"*consolidação*",C3213:D3213)</f>
        <v>109492524884.39</v>
      </c>
      <c r="H3213" t="b">
        <f t="shared" si="443"/>
        <v>1</v>
      </c>
      <c r="I3213" t="str">
        <f t="shared" si="440"/>
        <v>00</v>
      </c>
    </row>
    <row r="3214" spans="1:9" ht="38.25">
      <c r="A3214" t="str">
        <f t="shared" si="437"/>
        <v>3.6.1.7.2.00.00 - Variação Patrimonial Diminutiva com Ajuste de 
 Perdas de Créditos e de Investimentos e Aplicações Temporários- 
 Intra OFSS</v>
      </c>
      <c r="B3214" s="5" t="s">
        <v>3091</v>
      </c>
      <c r="C3214" s="6">
        <v>2099539.34</v>
      </c>
      <c r="E3214" s="1">
        <f t="shared" si="478"/>
        <v>2099539.34</v>
      </c>
      <c r="F3214" s="1">
        <f t="shared" si="479"/>
        <v>0</v>
      </c>
      <c r="H3214" t="b">
        <f t="shared" si="443"/>
        <v>1</v>
      </c>
      <c r="I3214" t="str">
        <f t="shared" si="440"/>
        <v>00</v>
      </c>
    </row>
    <row r="3215" spans="1:9" ht="38.25">
      <c r="A3215" t="str">
        <f t="shared" si="437"/>
        <v>3.6.1.7.3.00.00 - Variação Patrimonial Diminutiva com Ajuste de 
 Perdas de Créditos e de Investimentos e Aplicações Temporários- 
 Inter OFSS - União</v>
      </c>
      <c r="B3215" s="3" t="s">
        <v>3092</v>
      </c>
      <c r="C3215" s="4">
        <v>0</v>
      </c>
      <c r="E3215" s="1">
        <f t="shared" si="478"/>
        <v>0</v>
      </c>
      <c r="F3215" s="1">
        <f t="shared" si="479"/>
        <v>0</v>
      </c>
      <c r="H3215" t="b">
        <f t="shared" si="443"/>
        <v>1</v>
      </c>
      <c r="I3215" t="str">
        <f t="shared" si="440"/>
        <v>00</v>
      </c>
    </row>
    <row r="3216" spans="1:9" ht="38.25">
      <c r="A3216" t="str">
        <f t="shared" si="437"/>
        <v>3.6.1.7.4.00.00 - Variação Patrimonial Diminutiva com Ajuste de 
 Perdas de Créditos e de Investimentos e Aplicações Temporários- 
 Inter OFSS - Estado</v>
      </c>
      <c r="B3216" s="5" t="s">
        <v>3093</v>
      </c>
      <c r="C3216" s="6">
        <v>0</v>
      </c>
      <c r="E3216" s="1">
        <f t="shared" si="478"/>
        <v>0</v>
      </c>
      <c r="F3216" s="1">
        <f t="shared" si="479"/>
        <v>0</v>
      </c>
      <c r="H3216" t="b">
        <f t="shared" si="443"/>
        <v>1</v>
      </c>
      <c r="I3216" t="str">
        <f t="shared" si="440"/>
        <v>00</v>
      </c>
    </row>
    <row r="3217" spans="1:9" ht="38.25">
      <c r="A3217" t="str">
        <f t="shared" si="437"/>
        <v>3.6.1.7.5.00.00 - Variação Patrimonial Diminutiva com Ajuste de 
 Perdas de Créditos e de Investimentos e Aplicações Temporários- 
 Inter OFSS - Município</v>
      </c>
      <c r="B3217" s="3" t="s">
        <v>3094</v>
      </c>
      <c r="C3217" s="4">
        <v>2105408.87</v>
      </c>
      <c r="E3217" s="1">
        <f t="shared" si="478"/>
        <v>2105408.87</v>
      </c>
      <c r="F3217" s="1">
        <f t="shared" si="479"/>
        <v>0</v>
      </c>
      <c r="H3217" t="b">
        <f t="shared" si="443"/>
        <v>1</v>
      </c>
      <c r="I3217" t="str">
        <f t="shared" si="440"/>
        <v>00</v>
      </c>
    </row>
    <row r="3218" spans="1:9" ht="25.5">
      <c r="A3218" t="str">
        <f t="shared" ref="A3218:A3281" si="480">TRIM(B3218)</f>
        <v>3.6.1.8.0.00.00 - Variação Patrimonial Diminutiva com Ajuste de 
 Perdas de Estoques</v>
      </c>
      <c r="B3218" s="5" t="s">
        <v>3095</v>
      </c>
      <c r="C3218" s="6">
        <v>4919213.71</v>
      </c>
      <c r="E3218" s="1">
        <f>E3219</f>
        <v>0</v>
      </c>
      <c r="F3218" s="1">
        <f>F3219</f>
        <v>4919213.71</v>
      </c>
      <c r="H3218" t="b">
        <f t="shared" si="443"/>
        <v>1</v>
      </c>
      <c r="I3218" t="str">
        <f t="shared" si="440"/>
        <v>00</v>
      </c>
    </row>
    <row r="3219" spans="1:9" ht="25.5">
      <c r="A3219" t="str">
        <f t="shared" si="480"/>
        <v>3.6.1.8.1.00.00 - Variação Patrimonial Diminutiva com Ajuste de 
 Perdas de Estoques - Consolidação</v>
      </c>
      <c r="B3219" s="3" t="s">
        <v>3096</v>
      </c>
      <c r="C3219" s="4">
        <v>4919213.71</v>
      </c>
      <c r="E3219" s="1">
        <f t="shared" ref="E3219" si="481">SUMIF(A3219:B3219,"*intra*",C3219:D3219)+SUMIF(A3219:B3219,"*inter*",C3219:D3219)</f>
        <v>0</v>
      </c>
      <c r="F3219" s="1">
        <f t="shared" ref="F3219" si="482">SUMIF(A3219:B3219,"*consolidação*",C3219:D3219)</f>
        <v>4919213.71</v>
      </c>
      <c r="H3219" t="b">
        <f t="shared" si="443"/>
        <v>1</v>
      </c>
      <c r="I3219" t="str">
        <f t="shared" si="440"/>
        <v>00</v>
      </c>
    </row>
    <row r="3220" spans="1:9">
      <c r="A3220" t="str">
        <f t="shared" si="480"/>
        <v>3.6.2.0.0.00.00 - Perdas com Alienação</v>
      </c>
      <c r="B3220" s="5" t="s">
        <v>3097</v>
      </c>
      <c r="C3220" s="6">
        <v>174714769.00999999</v>
      </c>
      <c r="E3220" s="1">
        <f>E3221+E3223+E3225+E3227</f>
        <v>0</v>
      </c>
      <c r="F3220" s="1">
        <f>F3221+F3223+F3225+F3227</f>
        <v>174714769.00999999</v>
      </c>
      <c r="H3220" t="b">
        <f t="shared" si="443"/>
        <v>1</v>
      </c>
      <c r="I3220" t="str">
        <f t="shared" si="440"/>
        <v>00</v>
      </c>
    </row>
    <row r="3221" spans="1:9">
      <c r="A3221" t="str">
        <f t="shared" si="480"/>
        <v>3.6.2.1.0.00.00 - Perdas com Alienação de Investimentos</v>
      </c>
      <c r="B3221" s="3" t="s">
        <v>3098</v>
      </c>
      <c r="C3221" s="4">
        <v>0</v>
      </c>
      <c r="E3221" s="1">
        <f>E3222</f>
        <v>0</v>
      </c>
      <c r="F3221" s="1">
        <f>F3222</f>
        <v>0</v>
      </c>
      <c r="H3221" t="b">
        <f t="shared" si="443"/>
        <v>1</v>
      </c>
      <c r="I3221" t="str">
        <f t="shared" ref="I3221:I3284" si="483">MID(A3221,11,2)</f>
        <v>00</v>
      </c>
    </row>
    <row r="3222" spans="1:9" ht="25.5">
      <c r="A3222" t="str">
        <f t="shared" si="480"/>
        <v>3.6.2.1.1.00.00 - Perdas com Alienação de Investimentos - 
 Consolidação</v>
      </c>
      <c r="B3222" s="5" t="s">
        <v>3099</v>
      </c>
      <c r="C3222" s="6">
        <v>0</v>
      </c>
      <c r="E3222" s="1">
        <f t="shared" ref="E3222" si="484">SUMIF(A3222:B3222,"*intra*",C3222:D3222)+SUMIF(A3222:B3222,"*inter*",C3222:D3222)</f>
        <v>0</v>
      </c>
      <c r="F3222" s="1">
        <f t="shared" ref="F3222" si="485">SUMIF(A3222:B3222,"*consolidação*",C3222:D3222)</f>
        <v>0</v>
      </c>
      <c r="H3222" t="b">
        <f t="shared" ref="H3222:H3285" si="486">IF(I3222="00",C3222=E3222+F3222,TRUE)</f>
        <v>1</v>
      </c>
      <c r="I3222" t="str">
        <f t="shared" si="483"/>
        <v>00</v>
      </c>
    </row>
    <row r="3223" spans="1:9">
      <c r="A3223" t="str">
        <f t="shared" si="480"/>
        <v>3.6.2.2.0.00.00 - Perdas com Alienação de Imobilizado</v>
      </c>
      <c r="B3223" s="3" t="s">
        <v>3100</v>
      </c>
      <c r="C3223" s="4">
        <v>153876188.72</v>
      </c>
      <c r="E3223" s="1">
        <f>E3224</f>
        <v>0</v>
      </c>
      <c r="F3223" s="1">
        <f>F3224</f>
        <v>153876188.72</v>
      </c>
      <c r="H3223" t="b">
        <f t="shared" si="486"/>
        <v>1</v>
      </c>
      <c r="I3223" t="str">
        <f t="shared" si="483"/>
        <v>00</v>
      </c>
    </row>
    <row r="3224" spans="1:9">
      <c r="A3224" t="str">
        <f t="shared" si="480"/>
        <v>3.6.2.2.1.00.00 - Perdas com Alienação de Imobilizado - Consolidação</v>
      </c>
      <c r="B3224" s="5" t="s">
        <v>3101</v>
      </c>
      <c r="C3224" s="6">
        <v>153876188.72</v>
      </c>
      <c r="E3224" s="1">
        <f t="shared" ref="E3224" si="487">SUMIF(A3224:B3224,"*intra*",C3224:D3224)+SUMIF(A3224:B3224,"*inter*",C3224:D3224)</f>
        <v>0</v>
      </c>
      <c r="F3224" s="1">
        <f t="shared" ref="F3224" si="488">SUMIF(A3224:B3224,"*consolidação*",C3224:D3224)</f>
        <v>153876188.72</v>
      </c>
      <c r="H3224" t="b">
        <f t="shared" si="486"/>
        <v>1</v>
      </c>
      <c r="I3224" t="str">
        <f t="shared" si="483"/>
        <v>00</v>
      </c>
    </row>
    <row r="3225" spans="1:9">
      <c r="A3225" t="str">
        <f t="shared" si="480"/>
        <v>3.6.2.3.0.00.00 - Perdas com Alienação de Intangíveis</v>
      </c>
      <c r="B3225" s="3" t="s">
        <v>3102</v>
      </c>
      <c r="C3225" s="4">
        <v>24017.200000000001</v>
      </c>
      <c r="E3225" s="1">
        <f>E3226</f>
        <v>0</v>
      </c>
      <c r="F3225" s="1">
        <f>F3226</f>
        <v>24017.200000000001</v>
      </c>
      <c r="H3225" t="b">
        <f t="shared" si="486"/>
        <v>1</v>
      </c>
      <c r="I3225" t="str">
        <f t="shared" si="483"/>
        <v>00</v>
      </c>
    </row>
    <row r="3226" spans="1:9">
      <c r="A3226" t="str">
        <f t="shared" si="480"/>
        <v>3.6.2.3.1.00.00 - Perdas com Alienação de Intangíveis - Consolidação</v>
      </c>
      <c r="B3226" s="5" t="s">
        <v>3103</v>
      </c>
      <c r="C3226" s="6">
        <v>24017.200000000001</v>
      </c>
      <c r="E3226" s="1">
        <f t="shared" ref="E3226" si="489">SUMIF(A3226:B3226,"*intra*",C3226:D3226)+SUMIF(A3226:B3226,"*inter*",C3226:D3226)</f>
        <v>0</v>
      </c>
      <c r="F3226" s="1">
        <f t="shared" ref="F3226" si="490">SUMIF(A3226:B3226,"*consolidação*",C3226:D3226)</f>
        <v>24017.200000000001</v>
      </c>
      <c r="H3226" t="b">
        <f t="shared" si="486"/>
        <v>1</v>
      </c>
      <c r="I3226" t="str">
        <f t="shared" si="483"/>
        <v>00</v>
      </c>
    </row>
    <row r="3227" spans="1:9">
      <c r="A3227" t="str">
        <f t="shared" si="480"/>
        <v>3.6.2.9.0.00.00 - Perdas com Alienação de Demais Ativos</v>
      </c>
      <c r="B3227" s="3" t="s">
        <v>3104</v>
      </c>
      <c r="C3227" s="4">
        <v>20814563.09</v>
      </c>
      <c r="E3227" s="1">
        <f>E3228</f>
        <v>0</v>
      </c>
      <c r="F3227" s="1">
        <f>F3228</f>
        <v>20814563.09</v>
      </c>
      <c r="H3227" t="b">
        <f t="shared" si="486"/>
        <v>1</v>
      </c>
      <c r="I3227" t="str">
        <f t="shared" si="483"/>
        <v>00</v>
      </c>
    </row>
    <row r="3228" spans="1:9" ht="25.5">
      <c r="A3228" t="str">
        <f t="shared" si="480"/>
        <v>3.6.2.9.1.00.00 - Perdas com Alienação de Demais Ativos - 
 Consolidação</v>
      </c>
      <c r="B3228" s="5" t="s">
        <v>3105</v>
      </c>
      <c r="C3228" s="6">
        <v>20814563.09</v>
      </c>
      <c r="E3228" s="1">
        <f t="shared" ref="E3228" si="491">SUMIF(A3228:B3228,"*intra*",C3228:D3228)+SUMIF(A3228:B3228,"*inter*",C3228:D3228)</f>
        <v>0</v>
      </c>
      <c r="F3228" s="1">
        <f t="shared" ref="F3228" si="492">SUMIF(A3228:B3228,"*consolidação*",C3228:D3228)</f>
        <v>20814563.09</v>
      </c>
      <c r="H3228" t="b">
        <f t="shared" si="486"/>
        <v>1</v>
      </c>
      <c r="I3228" t="str">
        <f t="shared" si="483"/>
        <v>00</v>
      </c>
    </row>
    <row r="3229" spans="1:9">
      <c r="A3229" t="str">
        <f t="shared" si="480"/>
        <v>3.6.3.0.0.00.00 - Perdas Involuntárias</v>
      </c>
      <c r="B3229" s="3" t="s">
        <v>3106</v>
      </c>
      <c r="C3229" s="4">
        <v>6012356309.1099997</v>
      </c>
      <c r="E3229" s="1">
        <f>E3230+E3236+E3234+E3232</f>
        <v>0</v>
      </c>
      <c r="F3229" s="1">
        <f>F3230+F3236+F3234+F3232</f>
        <v>6012356309.1099997</v>
      </c>
      <c r="H3229" t="b">
        <f t="shared" si="486"/>
        <v>1</v>
      </c>
      <c r="I3229" t="str">
        <f t="shared" si="483"/>
        <v>00</v>
      </c>
    </row>
    <row r="3230" spans="1:9">
      <c r="A3230" t="str">
        <f t="shared" si="480"/>
        <v>3.6.3.1.0.00.00 - Perdas Involuntárias com Imobilizado</v>
      </c>
      <c r="B3230" s="5" t="s">
        <v>3107</v>
      </c>
      <c r="C3230" s="6">
        <v>3963541721.3400002</v>
      </c>
      <c r="E3230" s="1">
        <f>E3231</f>
        <v>0</v>
      </c>
      <c r="F3230" s="1">
        <f>F3231</f>
        <v>3963541721.3400002</v>
      </c>
      <c r="H3230" t="b">
        <f t="shared" si="486"/>
        <v>1</v>
      </c>
      <c r="I3230" t="str">
        <f t="shared" si="483"/>
        <v>00</v>
      </c>
    </row>
    <row r="3231" spans="1:9" ht="25.5">
      <c r="A3231" t="str">
        <f t="shared" si="480"/>
        <v>3.6.3.1.1.00.00 - Perdas Involuntárias com Imobilizado - 
 Consolidação</v>
      </c>
      <c r="B3231" s="3" t="s">
        <v>3108</v>
      </c>
      <c r="C3231" s="4">
        <v>3963541721.3400002</v>
      </c>
      <c r="E3231" s="1">
        <f t="shared" ref="E3231" si="493">SUMIF(A3231:B3231,"*intra*",C3231:D3231)+SUMIF(A3231:B3231,"*inter*",C3231:D3231)</f>
        <v>0</v>
      </c>
      <c r="F3231" s="1">
        <f t="shared" ref="F3231" si="494">SUMIF(A3231:B3231,"*consolidação*",C3231:D3231)</f>
        <v>3963541721.3400002</v>
      </c>
      <c r="H3231" t="b">
        <f t="shared" si="486"/>
        <v>1</v>
      </c>
      <c r="I3231" t="str">
        <f t="shared" si="483"/>
        <v>00</v>
      </c>
    </row>
    <row r="3232" spans="1:9">
      <c r="A3232" t="str">
        <f t="shared" si="480"/>
        <v>3.6.3.2.0.00.00 - Perdas Involuntárias com Intangíveis</v>
      </c>
      <c r="B3232" s="5" t="s">
        <v>3109</v>
      </c>
      <c r="C3232" s="6">
        <v>0</v>
      </c>
      <c r="E3232" s="1">
        <f>E3233</f>
        <v>0</v>
      </c>
      <c r="F3232" s="1">
        <f>F3233</f>
        <v>0</v>
      </c>
      <c r="H3232" t="b">
        <f t="shared" si="486"/>
        <v>1</v>
      </c>
      <c r="I3232" t="str">
        <f t="shared" si="483"/>
        <v>00</v>
      </c>
    </row>
    <row r="3233" spans="1:9" ht="25.5">
      <c r="A3233" t="str">
        <f t="shared" si="480"/>
        <v>3.6.3.2.1.00.00 - Perdas Involuntárias com Intangíveis - 
 Consolidação</v>
      </c>
      <c r="B3233" s="3" t="s">
        <v>3110</v>
      </c>
      <c r="C3233" s="4">
        <v>0</v>
      </c>
      <c r="E3233" s="1">
        <f t="shared" ref="E3233" si="495">SUMIF(A3233:B3233,"*intra*",C3233:D3233)+SUMIF(A3233:B3233,"*inter*",C3233:D3233)</f>
        <v>0</v>
      </c>
      <c r="F3233" s="1">
        <f t="shared" ref="F3233" si="496">SUMIF(A3233:B3233,"*consolidação*",C3233:D3233)</f>
        <v>0</v>
      </c>
      <c r="H3233" t="b">
        <f t="shared" si="486"/>
        <v>1</v>
      </c>
      <c r="I3233" t="str">
        <f t="shared" si="483"/>
        <v>00</v>
      </c>
    </row>
    <row r="3234" spans="1:9">
      <c r="A3234" t="str">
        <f t="shared" si="480"/>
        <v>3.6.3.3.0.00.00 - Perdas Involuntárias com Estoques</v>
      </c>
      <c r="B3234" s="5" t="s">
        <v>3111</v>
      </c>
      <c r="C3234" s="6">
        <v>220000403.65000001</v>
      </c>
      <c r="E3234" s="1">
        <f>E3235</f>
        <v>0</v>
      </c>
      <c r="F3234" s="1">
        <f>F3235</f>
        <v>220000403.65000001</v>
      </c>
      <c r="H3234" t="b">
        <f t="shared" si="486"/>
        <v>1</v>
      </c>
      <c r="I3234" t="str">
        <f t="shared" si="483"/>
        <v>00</v>
      </c>
    </row>
    <row r="3235" spans="1:9">
      <c r="A3235" t="str">
        <f t="shared" si="480"/>
        <v>3.6.3.3.1.00.00 - Perdas Involuntárias com Estoques - Consolidação</v>
      </c>
      <c r="B3235" s="3" t="s">
        <v>3112</v>
      </c>
      <c r="C3235" s="4">
        <v>220000403.65000001</v>
      </c>
      <c r="E3235" s="1">
        <f t="shared" ref="E3235" si="497">SUMIF(A3235:B3235,"*intra*",C3235:D3235)+SUMIF(A3235:B3235,"*inter*",C3235:D3235)</f>
        <v>0</v>
      </c>
      <c r="F3235" s="1">
        <f t="shared" ref="F3235" si="498">SUMIF(A3235:B3235,"*consolidação*",C3235:D3235)</f>
        <v>220000403.65000001</v>
      </c>
      <c r="H3235" t="b">
        <f t="shared" si="486"/>
        <v>1</v>
      </c>
      <c r="I3235" t="str">
        <f t="shared" si="483"/>
        <v>00</v>
      </c>
    </row>
    <row r="3236" spans="1:9">
      <c r="A3236" t="str">
        <f t="shared" si="480"/>
        <v>3.6.3.9.0.00.00 - Outras Perdas Involuntárias</v>
      </c>
      <c r="B3236" s="5" t="s">
        <v>3113</v>
      </c>
      <c r="C3236" s="6">
        <v>1828814184.1199999</v>
      </c>
      <c r="E3236" s="1">
        <f>E3237</f>
        <v>0</v>
      </c>
      <c r="F3236" s="1">
        <f>F3237</f>
        <v>1828814184.1199999</v>
      </c>
      <c r="H3236" t="b">
        <f t="shared" si="486"/>
        <v>1</v>
      </c>
      <c r="I3236" t="str">
        <f t="shared" si="483"/>
        <v>00</v>
      </c>
    </row>
    <row r="3237" spans="1:9">
      <c r="A3237" t="str">
        <f t="shared" si="480"/>
        <v>3.6.3.9.1.00.00 - Outras Perdas Involuntárias - Consolidação</v>
      </c>
      <c r="B3237" s="3" t="s">
        <v>3114</v>
      </c>
      <c r="C3237" s="4">
        <v>1828814184.1199999</v>
      </c>
      <c r="E3237" s="1">
        <f t="shared" ref="E3237" si="499">SUMIF(A3237:B3237,"*intra*",C3237:D3237)+SUMIF(A3237:B3237,"*inter*",C3237:D3237)</f>
        <v>0</v>
      </c>
      <c r="F3237" s="1">
        <f t="shared" ref="F3237" si="500">SUMIF(A3237:B3237,"*consolidação*",C3237:D3237)</f>
        <v>1828814184.1199999</v>
      </c>
      <c r="H3237" t="b">
        <f t="shared" si="486"/>
        <v>1</v>
      </c>
      <c r="I3237" t="str">
        <f t="shared" si="483"/>
        <v>00</v>
      </c>
    </row>
    <row r="3238" spans="1:9">
      <c r="A3238" t="str">
        <f t="shared" si="480"/>
        <v>3.6.4.0.0.00.00 - Incorporação de Passivos</v>
      </c>
      <c r="B3238" s="5" t="s">
        <v>3115</v>
      </c>
      <c r="C3238" s="6">
        <v>3595930071.6900001</v>
      </c>
      <c r="E3238" s="1">
        <f>E3239</f>
        <v>0</v>
      </c>
      <c r="F3238" s="1">
        <f>F3239</f>
        <v>3595930071.6900001</v>
      </c>
      <c r="H3238" t="b">
        <f t="shared" si="486"/>
        <v>1</v>
      </c>
      <c r="I3238" t="str">
        <f t="shared" si="483"/>
        <v>00</v>
      </c>
    </row>
    <row r="3239" spans="1:9">
      <c r="A3239" t="str">
        <f t="shared" si="480"/>
        <v>3.6.4.0.1.00.00 - Incorporação de Passivos - Consolidação</v>
      </c>
      <c r="B3239" s="3" t="s">
        <v>3116</v>
      </c>
      <c r="C3239" s="4">
        <v>3595930071.6900001</v>
      </c>
      <c r="E3239" s="1">
        <f t="shared" ref="E3239" si="501">SUMIF(A3239:B3239,"*intra*",C3239:D3239)+SUMIF(A3239:B3239,"*inter*",C3239:D3239)</f>
        <v>0</v>
      </c>
      <c r="F3239" s="1">
        <f t="shared" ref="F3239" si="502">SUMIF(A3239:B3239,"*consolidação*",C3239:D3239)</f>
        <v>3595930071.6900001</v>
      </c>
      <c r="H3239" t="b">
        <f t="shared" si="486"/>
        <v>1</v>
      </c>
      <c r="I3239" t="str">
        <f t="shared" si="483"/>
        <v>00</v>
      </c>
    </row>
    <row r="3240" spans="1:9">
      <c r="A3240" t="str">
        <f t="shared" si="480"/>
        <v>3.6.5.0.0.00.00 - Desincorporação de Ativos</v>
      </c>
      <c r="B3240" s="5" t="s">
        <v>3117</v>
      </c>
      <c r="C3240" s="6">
        <v>16630714306.469999</v>
      </c>
      <c r="E3240" s="1">
        <f>E3241</f>
        <v>0</v>
      </c>
      <c r="F3240" s="1">
        <f>F3241</f>
        <v>16630714306.469999</v>
      </c>
      <c r="H3240" t="b">
        <f t="shared" si="486"/>
        <v>1</v>
      </c>
      <c r="I3240" t="str">
        <f t="shared" si="483"/>
        <v>00</v>
      </c>
    </row>
    <row r="3241" spans="1:9">
      <c r="A3241" t="str">
        <f t="shared" si="480"/>
        <v>3.6.5.0.1.00.00 - Desincorporação de Ativos - Consolidação</v>
      </c>
      <c r="B3241" s="3" t="s">
        <v>3118</v>
      </c>
      <c r="C3241" s="4">
        <v>16630714306.469999</v>
      </c>
      <c r="E3241" s="1">
        <f t="shared" ref="E3241" si="503">SUMIF(A3241:B3241,"*intra*",C3241:D3241)+SUMIF(A3241:B3241,"*inter*",C3241:D3241)</f>
        <v>0</v>
      </c>
      <c r="F3241" s="1">
        <f t="shared" ref="F3241" si="504">SUMIF(A3241:B3241,"*consolidação*",C3241:D3241)</f>
        <v>16630714306.469999</v>
      </c>
      <c r="H3241" t="b">
        <f t="shared" si="486"/>
        <v>1</v>
      </c>
      <c r="I3241" t="str">
        <f t="shared" si="483"/>
        <v>00</v>
      </c>
    </row>
    <row r="3242" spans="1:9">
      <c r="A3242" t="str">
        <f t="shared" si="480"/>
        <v>3.7.0.0.0.00.00 - Tributárias</v>
      </c>
      <c r="B3242" s="5" t="s">
        <v>3119</v>
      </c>
      <c r="C3242" s="6">
        <v>7871062754.6800003</v>
      </c>
      <c r="E3242">
        <f>E3250+E3243</f>
        <v>3939195039.75</v>
      </c>
      <c r="F3242">
        <f>F3250+F3243</f>
        <v>3931867714.9299998</v>
      </c>
      <c r="H3242" t="b">
        <f t="shared" si="486"/>
        <v>1</v>
      </c>
      <c r="I3242" t="str">
        <f t="shared" si="483"/>
        <v>00</v>
      </c>
    </row>
    <row r="3243" spans="1:9">
      <c r="A3243" t="str">
        <f t="shared" si="480"/>
        <v>3.7.1.0.0.00.00 - Impostos, Taxas e Contribuições de Melhoria</v>
      </c>
      <c r="B3243" s="3" t="s">
        <v>3120</v>
      </c>
      <c r="C3243" s="4">
        <v>1695073276.4200001</v>
      </c>
      <c r="E3243" s="1">
        <f>E3248+E3246+E3244</f>
        <v>0</v>
      </c>
      <c r="F3243" s="1">
        <f>F3248+F3246+F3244</f>
        <v>1695073276.4200001</v>
      </c>
      <c r="H3243" t="b">
        <f t="shared" si="486"/>
        <v>1</v>
      </c>
      <c r="I3243" t="str">
        <f t="shared" si="483"/>
        <v>00</v>
      </c>
    </row>
    <row r="3244" spans="1:9">
      <c r="A3244" t="str">
        <f t="shared" si="480"/>
        <v>3.7.1.1.0.00.00 - Impostos</v>
      </c>
      <c r="B3244" s="5" t="s">
        <v>3121</v>
      </c>
      <c r="C3244" s="6">
        <v>1658504217.1300001</v>
      </c>
      <c r="E3244" s="1">
        <f>E3245</f>
        <v>0</v>
      </c>
      <c r="F3244" s="1">
        <f>F3245</f>
        <v>1658504217.1300001</v>
      </c>
      <c r="H3244" t="b">
        <f t="shared" si="486"/>
        <v>1</v>
      </c>
      <c r="I3244" t="str">
        <f t="shared" si="483"/>
        <v>00</v>
      </c>
    </row>
    <row r="3245" spans="1:9">
      <c r="A3245" t="str">
        <f t="shared" si="480"/>
        <v>3.7.1.1.1.00.00 - Impostos- Consolidação</v>
      </c>
      <c r="B3245" s="3" t="s">
        <v>3122</v>
      </c>
      <c r="C3245" s="4">
        <v>1658504217.1300001</v>
      </c>
      <c r="E3245" s="1">
        <f t="shared" ref="E3245" si="505">SUMIF(A3245:B3245,"*intra*",C3245:D3245)+SUMIF(A3245:B3245,"*inter*",C3245:D3245)</f>
        <v>0</v>
      </c>
      <c r="F3245" s="1">
        <f t="shared" ref="F3245" si="506">SUMIF(A3245:B3245,"*consolidação*",C3245:D3245)</f>
        <v>1658504217.1300001</v>
      </c>
      <c r="H3245" t="b">
        <f t="shared" si="486"/>
        <v>1</v>
      </c>
      <c r="I3245" t="str">
        <f t="shared" si="483"/>
        <v>00</v>
      </c>
    </row>
    <row r="3246" spans="1:9">
      <c r="A3246" t="str">
        <f t="shared" si="480"/>
        <v>3.7.1.2.0.00.00 - Taxas</v>
      </c>
      <c r="B3246" s="5" t="s">
        <v>3123</v>
      </c>
      <c r="C3246" s="6">
        <v>36569059.289999999</v>
      </c>
      <c r="E3246" s="1">
        <f>E3247</f>
        <v>0</v>
      </c>
      <c r="F3246" s="1">
        <f>F3247</f>
        <v>36569059.289999999</v>
      </c>
      <c r="H3246" t="b">
        <f t="shared" si="486"/>
        <v>1</v>
      </c>
      <c r="I3246" t="str">
        <f t="shared" si="483"/>
        <v>00</v>
      </c>
    </row>
    <row r="3247" spans="1:9">
      <c r="A3247" t="str">
        <f t="shared" si="480"/>
        <v>3.7.1.2.1.00.00 - Taxas - Consolidação</v>
      </c>
      <c r="B3247" s="3" t="s">
        <v>3124</v>
      </c>
      <c r="C3247" s="4">
        <v>36569059.289999999</v>
      </c>
      <c r="E3247" s="1">
        <f t="shared" ref="E3247" si="507">SUMIF(A3247:B3247,"*intra*",C3247:D3247)+SUMIF(A3247:B3247,"*inter*",C3247:D3247)</f>
        <v>0</v>
      </c>
      <c r="F3247" s="1">
        <f t="shared" ref="F3247" si="508">SUMIF(A3247:B3247,"*consolidação*",C3247:D3247)</f>
        <v>36569059.289999999</v>
      </c>
      <c r="H3247" t="b">
        <f t="shared" si="486"/>
        <v>1</v>
      </c>
      <c r="I3247" t="str">
        <f t="shared" si="483"/>
        <v>00</v>
      </c>
    </row>
    <row r="3248" spans="1:9">
      <c r="A3248" t="str">
        <f t="shared" si="480"/>
        <v>3.7.1.3.0.00.00 - Contribuições de Melhoria</v>
      </c>
      <c r="B3248" s="5" t="s">
        <v>3125</v>
      </c>
      <c r="C3248" s="6">
        <v>0</v>
      </c>
      <c r="E3248" s="1">
        <f>E3249</f>
        <v>0</v>
      </c>
      <c r="F3248" s="1">
        <f>F3249</f>
        <v>0</v>
      </c>
      <c r="H3248" t="b">
        <f t="shared" si="486"/>
        <v>1</v>
      </c>
      <c r="I3248" t="str">
        <f t="shared" si="483"/>
        <v>00</v>
      </c>
    </row>
    <row r="3249" spans="1:9">
      <c r="A3249" t="str">
        <f t="shared" si="480"/>
        <v>3.7.1.3.1.00.00 - Contribuições de Melhoria - Consolidação</v>
      </c>
      <c r="B3249" s="3" t="s">
        <v>3126</v>
      </c>
      <c r="C3249" s="4">
        <v>0</v>
      </c>
      <c r="E3249" s="1">
        <f t="shared" ref="E3249" si="509">SUMIF(A3249:B3249,"*intra*",C3249:D3249)+SUMIF(A3249:B3249,"*inter*",C3249:D3249)</f>
        <v>0</v>
      </c>
      <c r="F3249" s="1">
        <f t="shared" ref="F3249" si="510">SUMIF(A3249:B3249,"*consolidação*",C3249:D3249)</f>
        <v>0</v>
      </c>
      <c r="H3249" t="b">
        <f t="shared" si="486"/>
        <v>1</v>
      </c>
      <c r="I3249" t="str">
        <f t="shared" si="483"/>
        <v>00</v>
      </c>
    </row>
    <row r="3250" spans="1:9">
      <c r="A3250" t="str">
        <f t="shared" si="480"/>
        <v>3.7.2.0.0.00.00 - Contribuições</v>
      </c>
      <c r="B3250" s="5" t="s">
        <v>3127</v>
      </c>
      <c r="C3250" s="6">
        <v>6175989478.2600002</v>
      </c>
      <c r="E3250" s="1">
        <f>E3259+E3251+E3261+E3257</f>
        <v>3939195039.75</v>
      </c>
      <c r="F3250" s="1">
        <f>F3259+F3251+F3261+F3257</f>
        <v>2236794438.5099998</v>
      </c>
      <c r="H3250" t="b">
        <f t="shared" si="486"/>
        <v>1</v>
      </c>
      <c r="I3250" t="str">
        <f t="shared" si="483"/>
        <v>00</v>
      </c>
    </row>
    <row r="3251" spans="1:9">
      <c r="A3251" t="str">
        <f t="shared" si="480"/>
        <v>3.7.2.1.0.00.00 - Contribuições Sociais</v>
      </c>
      <c r="B3251" s="3" t="s">
        <v>3128</v>
      </c>
      <c r="C3251" s="4">
        <v>6128541576.6000004</v>
      </c>
      <c r="E3251" s="1">
        <f>E3256+E3252+E3253+E3254+E3255</f>
        <v>3939195039.75</v>
      </c>
      <c r="F3251" s="1">
        <f>F3256+F3252+F3253+F3254+F3255</f>
        <v>2189346536.8499999</v>
      </c>
      <c r="H3251" t="b">
        <f t="shared" si="486"/>
        <v>1</v>
      </c>
      <c r="I3251" t="str">
        <f t="shared" si="483"/>
        <v>00</v>
      </c>
    </row>
    <row r="3252" spans="1:9">
      <c r="A3252" t="str">
        <f t="shared" si="480"/>
        <v>3.7.2.1.1.00.00 - Contribuições Sociais - Consolidação</v>
      </c>
      <c r="B3252" s="5" t="s">
        <v>3129</v>
      </c>
      <c r="C3252" s="6">
        <v>2189346536.8499999</v>
      </c>
      <c r="E3252" s="1">
        <f t="shared" ref="E3252:E3256" si="511">SUMIF(A3252:B3252,"*intra*",C3252:D3252)+SUMIF(A3252:B3252,"*inter*",C3252:D3252)</f>
        <v>0</v>
      </c>
      <c r="F3252" s="1">
        <f t="shared" ref="F3252:F3256" si="512">SUMIF(A3252:B3252,"*consolidação*",C3252:D3252)</f>
        <v>2189346536.8499999</v>
      </c>
      <c r="H3252" t="b">
        <f t="shared" si="486"/>
        <v>1</v>
      </c>
      <c r="I3252" t="str">
        <f t="shared" si="483"/>
        <v>00</v>
      </c>
    </row>
    <row r="3253" spans="1:9">
      <c r="A3253" t="str">
        <f t="shared" si="480"/>
        <v>3.7.2.1.2.00.00 - Contribuições Sociais - Intra OFSS</v>
      </c>
      <c r="B3253" s="3" t="s">
        <v>3130</v>
      </c>
      <c r="C3253" s="4">
        <v>841374647.50999999</v>
      </c>
      <c r="E3253" s="1">
        <f t="shared" si="511"/>
        <v>841374647.50999999</v>
      </c>
      <c r="F3253" s="1">
        <f t="shared" si="512"/>
        <v>0</v>
      </c>
      <c r="H3253" t="b">
        <f t="shared" si="486"/>
        <v>1</v>
      </c>
      <c r="I3253" t="str">
        <f t="shared" si="483"/>
        <v>00</v>
      </c>
    </row>
    <row r="3254" spans="1:9">
      <c r="A3254" t="str">
        <f t="shared" si="480"/>
        <v>3.7.2.1.3.00.00 - Contribuições Sociais - Inter OFSS - União</v>
      </c>
      <c r="B3254" s="5" t="s">
        <v>3131</v>
      </c>
      <c r="C3254" s="6">
        <v>3096243602.0599999</v>
      </c>
      <c r="E3254" s="1">
        <f t="shared" si="511"/>
        <v>3096243602.0599999</v>
      </c>
      <c r="F3254" s="1">
        <f t="shared" si="512"/>
        <v>0</v>
      </c>
      <c r="H3254" t="b">
        <f t="shared" si="486"/>
        <v>1</v>
      </c>
      <c r="I3254" t="str">
        <f t="shared" si="483"/>
        <v>00</v>
      </c>
    </row>
    <row r="3255" spans="1:9">
      <c r="A3255" t="str">
        <f t="shared" si="480"/>
        <v>3.7.2.1.4.00.00 - Contribuições Sociais - Inter OFSS - Estado</v>
      </c>
      <c r="B3255" s="3" t="s">
        <v>3132</v>
      </c>
      <c r="C3255" s="4">
        <v>73577.16</v>
      </c>
      <c r="E3255" s="1">
        <f t="shared" si="511"/>
        <v>73577.16</v>
      </c>
      <c r="F3255" s="1">
        <f t="shared" si="512"/>
        <v>0</v>
      </c>
      <c r="H3255" t="b">
        <f t="shared" si="486"/>
        <v>1</v>
      </c>
      <c r="I3255" t="str">
        <f t="shared" si="483"/>
        <v>00</v>
      </c>
    </row>
    <row r="3256" spans="1:9">
      <c r="A3256" t="str">
        <f t="shared" si="480"/>
        <v>3.7.2.1.5.00.00 - Contribuições Sociais - Inter OFSS - Município</v>
      </c>
      <c r="B3256" s="5" t="s">
        <v>3133</v>
      </c>
      <c r="C3256" s="6">
        <v>1503213.02</v>
      </c>
      <c r="E3256" s="1">
        <f t="shared" si="511"/>
        <v>1503213.02</v>
      </c>
      <c r="F3256" s="1">
        <f t="shared" si="512"/>
        <v>0</v>
      </c>
      <c r="H3256" t="b">
        <f t="shared" si="486"/>
        <v>1</v>
      </c>
      <c r="I3256" t="str">
        <f t="shared" si="483"/>
        <v>00</v>
      </c>
    </row>
    <row r="3257" spans="1:9">
      <c r="A3257" t="str">
        <f t="shared" si="480"/>
        <v>3.7.2.2.0.00.00 - Contribuições de Intervenção no Domínio Econômico</v>
      </c>
      <c r="B3257" s="3" t="s">
        <v>3134</v>
      </c>
      <c r="C3257" s="4">
        <v>2107.2800000000002</v>
      </c>
      <c r="E3257" s="1">
        <f>E3258</f>
        <v>0</v>
      </c>
      <c r="F3257" s="1">
        <f>F3258</f>
        <v>2107.2800000000002</v>
      </c>
      <c r="H3257" t="b">
        <f t="shared" si="486"/>
        <v>1</v>
      </c>
      <c r="I3257" t="str">
        <f t="shared" si="483"/>
        <v>00</v>
      </c>
    </row>
    <row r="3258" spans="1:9" ht="25.5">
      <c r="A3258" t="str">
        <f t="shared" si="480"/>
        <v>3.7.2.2.1.00.00 - Contribuições de Intervenção no Domínio Econômico 
 - Consolidação</v>
      </c>
      <c r="B3258" s="5" t="s">
        <v>3135</v>
      </c>
      <c r="C3258" s="6">
        <v>2107.2800000000002</v>
      </c>
      <c r="E3258" s="1"/>
      <c r="F3258" s="1">
        <f t="shared" ref="F3258" si="513">SUMIF(A3258:B3258,"*consolidação*",C3258:D3258)</f>
        <v>2107.2800000000002</v>
      </c>
      <c r="H3258" t="b">
        <f t="shared" si="486"/>
        <v>1</v>
      </c>
      <c r="I3258" t="str">
        <f t="shared" si="483"/>
        <v>00</v>
      </c>
    </row>
    <row r="3259" spans="1:9" ht="25.5">
      <c r="A3259" t="str">
        <f t="shared" si="480"/>
        <v>3.7.2.3.0.00.00 - Contribuição para o Custeio do Serviço de 
 Iluminação Pública - Cosip</v>
      </c>
      <c r="B3259" s="3" t="s">
        <v>3136</v>
      </c>
      <c r="C3259" s="4">
        <v>641.39</v>
      </c>
      <c r="E3259" s="1">
        <f>E3260</f>
        <v>0</v>
      </c>
      <c r="F3259" s="1">
        <f>F3260</f>
        <v>641.39</v>
      </c>
      <c r="H3259" t="b">
        <f t="shared" si="486"/>
        <v>1</v>
      </c>
      <c r="I3259" t="str">
        <f t="shared" si="483"/>
        <v>00</v>
      </c>
    </row>
    <row r="3260" spans="1:9" ht="25.5">
      <c r="A3260" t="str">
        <f t="shared" si="480"/>
        <v>3.7.2.3.1.00.00 - Contribuição para o Custeio do Serviço de 
 Iluminação Pública - Cosip - Consolidação</v>
      </c>
      <c r="B3260" s="5" t="s">
        <v>3137</v>
      </c>
      <c r="C3260" s="6">
        <v>641.39</v>
      </c>
      <c r="E3260" s="1">
        <f t="shared" ref="E3260" si="514">SUMIF(A3260:B3260,"*intra*",C3260:D3260)+SUMIF(A3260:B3260,"*inter*",C3260:D3260)</f>
        <v>0</v>
      </c>
      <c r="F3260" s="1">
        <f t="shared" ref="F3260" si="515">SUMIF(A3260:B3260,"*consolidação*",C3260:D3260)</f>
        <v>641.39</v>
      </c>
      <c r="H3260" t="b">
        <f t="shared" si="486"/>
        <v>1</v>
      </c>
      <c r="I3260" t="str">
        <f t="shared" si="483"/>
        <v>00</v>
      </c>
    </row>
    <row r="3261" spans="1:9">
      <c r="A3261" t="str">
        <f t="shared" si="480"/>
        <v>3.7.2.9.0.00.00 - Outras Contribuições</v>
      </c>
      <c r="B3261" s="3" t="s">
        <v>3138</v>
      </c>
      <c r="C3261" s="4">
        <v>47445152.990000002</v>
      </c>
      <c r="E3261" s="1">
        <f>E3262</f>
        <v>0</v>
      </c>
      <c r="F3261" s="1">
        <f>F3262</f>
        <v>47445152.990000002</v>
      </c>
      <c r="H3261" t="b">
        <f t="shared" si="486"/>
        <v>1</v>
      </c>
      <c r="I3261" t="str">
        <f t="shared" si="483"/>
        <v>00</v>
      </c>
    </row>
    <row r="3262" spans="1:9">
      <c r="A3262" t="str">
        <f t="shared" si="480"/>
        <v>3.7.2.9.1.00.00 - Outras Contribuições - Consolidação</v>
      </c>
      <c r="B3262" s="5" t="s">
        <v>3139</v>
      </c>
      <c r="C3262" s="6">
        <v>47445152.990000002</v>
      </c>
      <c r="E3262" s="1">
        <f t="shared" ref="E3262" si="516">SUMIF(A3262:B3262,"*intra*",C3262:D3262)+SUMIF(A3262:B3262,"*inter*",C3262:D3262)</f>
        <v>0</v>
      </c>
      <c r="F3262" s="1">
        <f t="shared" ref="F3262" si="517">SUMIF(A3262:B3262,"*consolidação*",C3262:D3262)</f>
        <v>47445152.990000002</v>
      </c>
      <c r="H3262" t="b">
        <f t="shared" si="486"/>
        <v>1</v>
      </c>
      <c r="I3262" t="str">
        <f t="shared" si="483"/>
        <v>00</v>
      </c>
    </row>
    <row r="3263" spans="1:9" ht="25.5">
      <c r="A3263" t="str">
        <f t="shared" si="480"/>
        <v>3.8.0.0.0.00.00 - Custo das Mercadorias Vendidas, dos Produtos Vendidos 
 e dos Serviços Prestados</v>
      </c>
      <c r="B3263" s="3" t="s">
        <v>3140</v>
      </c>
      <c r="C3263" s="4">
        <v>18147612.329999998</v>
      </c>
      <c r="E3263" s="1">
        <f>E3264+E3270+E3276</f>
        <v>15252093.02</v>
      </c>
      <c r="F3263" s="1">
        <f>F3264+F3270+F3276</f>
        <v>2895519.31</v>
      </c>
      <c r="H3263" t="b">
        <f t="shared" si="486"/>
        <v>1</v>
      </c>
      <c r="I3263" t="str">
        <f t="shared" si="483"/>
        <v>00</v>
      </c>
    </row>
    <row r="3264" spans="1:9">
      <c r="A3264" t="str">
        <f t="shared" si="480"/>
        <v>3.8.1.0.0.00.00 - Custo de Mercadorias Vendidas</v>
      </c>
      <c r="B3264" s="5" t="s">
        <v>3141</v>
      </c>
      <c r="C3264" s="6">
        <v>16472095.23</v>
      </c>
      <c r="E3264" s="1">
        <f>E3269+E3268+E3266+E3265+E3267</f>
        <v>15252093.02</v>
      </c>
      <c r="F3264" s="1">
        <f>F3269+F3268+F3266+F3265+F3267</f>
        <v>1220002.21</v>
      </c>
      <c r="H3264" t="b">
        <f t="shared" si="486"/>
        <v>1</v>
      </c>
      <c r="I3264" t="str">
        <f t="shared" si="483"/>
        <v>00</v>
      </c>
    </row>
    <row r="3265" spans="1:9">
      <c r="A3265" t="str">
        <f t="shared" si="480"/>
        <v>3.8.1.0.1.00.00 - Custo de Mercadorias Vendidas - Consolidação</v>
      </c>
      <c r="B3265" s="3" t="s">
        <v>3142</v>
      </c>
      <c r="C3265" s="4">
        <v>1220002.21</v>
      </c>
      <c r="E3265" s="1">
        <f t="shared" ref="E3265:E3269" si="518">SUMIF(A3265:B3265,"*intra*",C3265:D3265)+SUMIF(A3265:B3265,"*inter*",C3265:D3265)</f>
        <v>0</v>
      </c>
      <c r="F3265" s="1">
        <f t="shared" ref="F3265:F3269" si="519">SUMIF(A3265:B3265,"*consolidação*",C3265:D3265)</f>
        <v>1220002.21</v>
      </c>
      <c r="H3265" t="b">
        <f t="shared" si="486"/>
        <v>1</v>
      </c>
      <c r="I3265" t="str">
        <f t="shared" si="483"/>
        <v>00</v>
      </c>
    </row>
    <row r="3266" spans="1:9">
      <c r="A3266" t="str">
        <f t="shared" si="480"/>
        <v>3.8.1.0.2.00.00 - Custo de Mercadorias Vendidas - Intra OFSS</v>
      </c>
      <c r="B3266" s="5" t="s">
        <v>3143</v>
      </c>
      <c r="C3266" s="6">
        <v>0</v>
      </c>
      <c r="E3266" s="1">
        <f t="shared" si="518"/>
        <v>0</v>
      </c>
      <c r="F3266" s="1">
        <f t="shared" si="519"/>
        <v>0</v>
      </c>
      <c r="H3266" t="b">
        <f t="shared" si="486"/>
        <v>1</v>
      </c>
      <c r="I3266" t="str">
        <f t="shared" si="483"/>
        <v>00</v>
      </c>
    </row>
    <row r="3267" spans="1:9">
      <c r="A3267" t="str">
        <f t="shared" si="480"/>
        <v>3.8.1.0.3.00.00 - Custo de Mercadorias Vendidas - Inter OFSS - União</v>
      </c>
      <c r="B3267" s="3" t="s">
        <v>3144</v>
      </c>
      <c r="C3267" s="4">
        <v>0</v>
      </c>
      <c r="E3267" s="1">
        <f t="shared" si="518"/>
        <v>0</v>
      </c>
      <c r="F3267" s="1">
        <f t="shared" si="519"/>
        <v>0</v>
      </c>
      <c r="H3267" t="b">
        <f t="shared" si="486"/>
        <v>1</v>
      </c>
      <c r="I3267" t="str">
        <f t="shared" si="483"/>
        <v>00</v>
      </c>
    </row>
    <row r="3268" spans="1:9">
      <c r="A3268" t="str">
        <f t="shared" si="480"/>
        <v>3.8.1.0.4.00.00 - Custo de Mercadorias Vendidas - Inter OFSS - Estado</v>
      </c>
      <c r="B3268" s="5" t="s">
        <v>3145</v>
      </c>
      <c r="C3268" s="6">
        <v>15252093.02</v>
      </c>
      <c r="E3268" s="1">
        <f t="shared" si="518"/>
        <v>15252093.02</v>
      </c>
      <c r="F3268" s="1">
        <f t="shared" si="519"/>
        <v>0</v>
      </c>
      <c r="H3268" t="b">
        <f t="shared" si="486"/>
        <v>1</v>
      </c>
      <c r="I3268" t="str">
        <f t="shared" si="483"/>
        <v>00</v>
      </c>
    </row>
    <row r="3269" spans="1:9" ht="25.5">
      <c r="A3269" t="str">
        <f t="shared" si="480"/>
        <v>3.8.1.0.5.00.00 - Custo de Mercadorias Vendidas - Inter OFSS - 
 Município</v>
      </c>
      <c r="B3269" s="3" t="s">
        <v>3146</v>
      </c>
      <c r="C3269" s="4">
        <v>0</v>
      </c>
      <c r="E3269" s="1">
        <f t="shared" si="518"/>
        <v>0</v>
      </c>
      <c r="F3269" s="1">
        <f t="shared" si="519"/>
        <v>0</v>
      </c>
      <c r="H3269" t="b">
        <f t="shared" si="486"/>
        <v>1</v>
      </c>
      <c r="I3269" t="str">
        <f t="shared" si="483"/>
        <v>00</v>
      </c>
    </row>
    <row r="3270" spans="1:9">
      <c r="A3270" t="str">
        <f t="shared" si="480"/>
        <v>3.8.2.0.0.00.00 - Custos dos Produtos Vendidos</v>
      </c>
      <c r="B3270" s="5" t="s">
        <v>3147</v>
      </c>
      <c r="C3270" s="6">
        <v>1675517.1</v>
      </c>
      <c r="E3270" s="1">
        <f>E3273+E3275+E3274+E3271+E3272</f>
        <v>0</v>
      </c>
      <c r="F3270" s="1">
        <f>F3273+F3275+F3274+F3271+F3272</f>
        <v>1675517.1</v>
      </c>
      <c r="H3270" t="b">
        <f t="shared" si="486"/>
        <v>1</v>
      </c>
      <c r="I3270" t="str">
        <f t="shared" si="483"/>
        <v>00</v>
      </c>
    </row>
    <row r="3271" spans="1:9">
      <c r="A3271" t="str">
        <f t="shared" si="480"/>
        <v>3.8.2.0.1.00.00 - Custos dos Produtos Vendidos - Consolidação</v>
      </c>
      <c r="B3271" s="3" t="s">
        <v>3148</v>
      </c>
      <c r="C3271" s="4">
        <v>1675517.1</v>
      </c>
      <c r="E3271" s="1">
        <f t="shared" ref="E3271:E3275" si="520">SUMIF(A3271:B3271,"*intra*",C3271:D3271)+SUMIF(A3271:B3271,"*inter*",C3271:D3271)</f>
        <v>0</v>
      </c>
      <c r="F3271" s="1">
        <f t="shared" ref="F3271:F3275" si="521">SUMIF(A3271:B3271,"*consolidação*",C3271:D3271)</f>
        <v>1675517.1</v>
      </c>
      <c r="H3271" t="b">
        <f t="shared" si="486"/>
        <v>1</v>
      </c>
      <c r="I3271" t="str">
        <f t="shared" si="483"/>
        <v>00</v>
      </c>
    </row>
    <row r="3272" spans="1:9">
      <c r="A3272" t="str">
        <f t="shared" si="480"/>
        <v>3.8.2.0.2.00.00 - Custos dos Produtos Vendidos - Intra OFSS</v>
      </c>
      <c r="B3272" s="5" t="s">
        <v>3149</v>
      </c>
      <c r="C3272" s="6">
        <v>0</v>
      </c>
      <c r="E3272" s="1">
        <f t="shared" si="520"/>
        <v>0</v>
      </c>
      <c r="F3272" s="1">
        <f t="shared" si="521"/>
        <v>0</v>
      </c>
      <c r="H3272" t="b">
        <f t="shared" si="486"/>
        <v>1</v>
      </c>
      <c r="I3272" t="str">
        <f t="shared" si="483"/>
        <v>00</v>
      </c>
    </row>
    <row r="3273" spans="1:9">
      <c r="A3273" t="str">
        <f t="shared" si="480"/>
        <v>3.8.2.0.3.00.00 - Custos dos Produtos Vendidos - Inter OFSS - União</v>
      </c>
      <c r="B3273" s="3" t="s">
        <v>3150</v>
      </c>
      <c r="C3273" s="4">
        <v>0</v>
      </c>
      <c r="E3273" s="1">
        <f t="shared" si="520"/>
        <v>0</v>
      </c>
      <c r="F3273" s="1">
        <f t="shared" si="521"/>
        <v>0</v>
      </c>
      <c r="H3273" t="b">
        <f t="shared" si="486"/>
        <v>1</v>
      </c>
      <c r="I3273" t="str">
        <f t="shared" si="483"/>
        <v>00</v>
      </c>
    </row>
    <row r="3274" spans="1:9">
      <c r="A3274" t="str">
        <f t="shared" si="480"/>
        <v>3.8.2.0.4.00.00 - Custos dos Produtos Vendidos - Inter OFSS - Estado</v>
      </c>
      <c r="B3274" s="5" t="s">
        <v>3151</v>
      </c>
      <c r="C3274" s="6">
        <v>0</v>
      </c>
      <c r="E3274" s="1">
        <f t="shared" si="520"/>
        <v>0</v>
      </c>
      <c r="F3274" s="1">
        <f t="shared" si="521"/>
        <v>0</v>
      </c>
      <c r="H3274" t="b">
        <f t="shared" si="486"/>
        <v>1</v>
      </c>
      <c r="I3274" t="str">
        <f t="shared" si="483"/>
        <v>00</v>
      </c>
    </row>
    <row r="3275" spans="1:9">
      <c r="A3275" t="str">
        <f t="shared" si="480"/>
        <v>3.8.2.0.5.00.00 - Custos dos Produtos Vendidos - Inter Município</v>
      </c>
      <c r="B3275" s="19" t="s">
        <v>3152</v>
      </c>
      <c r="C3275" s="4">
        <v>0</v>
      </c>
      <c r="E3275" s="1">
        <f t="shared" si="520"/>
        <v>0</v>
      </c>
      <c r="F3275" s="1">
        <f t="shared" si="521"/>
        <v>0</v>
      </c>
      <c r="H3275" t="b">
        <f t="shared" si="486"/>
        <v>1</v>
      </c>
      <c r="I3275" t="str">
        <f t="shared" si="483"/>
        <v>00</v>
      </c>
    </row>
    <row r="3276" spans="1:9">
      <c r="A3276" t="str">
        <f t="shared" si="480"/>
        <v>3.8.3.0.0.00.00 - Custo dos Serviços Prestados</v>
      </c>
      <c r="B3276" s="5" t="s">
        <v>3153</v>
      </c>
      <c r="C3276" s="6">
        <v>0</v>
      </c>
      <c r="E3276" s="1">
        <f>E3277+E3280+E3281+E3279+E3278</f>
        <v>0</v>
      </c>
      <c r="F3276" s="1">
        <f>F3277+F3280+F3281+F3279+F3278</f>
        <v>0</v>
      </c>
      <c r="H3276" t="b">
        <f t="shared" si="486"/>
        <v>1</v>
      </c>
      <c r="I3276" t="str">
        <f t="shared" si="483"/>
        <v>00</v>
      </c>
    </row>
    <row r="3277" spans="1:9">
      <c r="A3277" t="str">
        <f t="shared" si="480"/>
        <v>3.8.3.0.1.00.00 - Custo dos Serviços Prestados - Consolidação</v>
      </c>
      <c r="B3277" s="3" t="s">
        <v>3154</v>
      </c>
      <c r="C3277" s="4">
        <v>0</v>
      </c>
      <c r="E3277" s="1">
        <f t="shared" ref="E3277:E3281" si="522">SUMIF(A3277:B3277,"*intra*",C3277:D3277)+SUMIF(A3277:B3277,"*inter*",C3277:D3277)</f>
        <v>0</v>
      </c>
      <c r="F3277" s="1">
        <f t="shared" ref="F3277:F3281" si="523">SUMIF(A3277:B3277,"*consolidação*",C3277:D3277)</f>
        <v>0</v>
      </c>
      <c r="H3277" t="b">
        <f t="shared" si="486"/>
        <v>1</v>
      </c>
      <c r="I3277" t="str">
        <f t="shared" si="483"/>
        <v>00</v>
      </c>
    </row>
    <row r="3278" spans="1:9">
      <c r="A3278" t="str">
        <f t="shared" si="480"/>
        <v>3.8.3.0.2.00.00 - Custo dos Serviços Prestados - Intra OFSS</v>
      </c>
      <c r="B3278" s="5" t="s">
        <v>3155</v>
      </c>
      <c r="C3278" s="6">
        <v>0</v>
      </c>
      <c r="E3278" s="1">
        <f t="shared" si="522"/>
        <v>0</v>
      </c>
      <c r="F3278" s="1">
        <f t="shared" si="523"/>
        <v>0</v>
      </c>
      <c r="H3278" t="b">
        <f t="shared" si="486"/>
        <v>1</v>
      </c>
      <c r="I3278" t="str">
        <f t="shared" si="483"/>
        <v>00</v>
      </c>
    </row>
    <row r="3279" spans="1:9">
      <c r="A3279" t="str">
        <f t="shared" si="480"/>
        <v>3.8.3.0.3.00.00 - Custo dos Serviços Prestados - Inter OFSS - União</v>
      </c>
      <c r="B3279" s="3" t="s">
        <v>3156</v>
      </c>
      <c r="C3279" s="4">
        <v>0</v>
      </c>
      <c r="E3279" s="1">
        <f t="shared" si="522"/>
        <v>0</v>
      </c>
      <c r="F3279" s="1">
        <f t="shared" si="523"/>
        <v>0</v>
      </c>
      <c r="H3279" t="b">
        <f t="shared" si="486"/>
        <v>1</v>
      </c>
      <c r="I3279" t="str">
        <f t="shared" si="483"/>
        <v>00</v>
      </c>
    </row>
    <row r="3280" spans="1:9">
      <c r="A3280" t="str">
        <f t="shared" si="480"/>
        <v>3.8.3.0.4.00.00 - Custo dos Serviços Prestados - Inter OFSS - Estado</v>
      </c>
      <c r="B3280" s="5" t="s">
        <v>3157</v>
      </c>
      <c r="C3280" s="6">
        <v>0</v>
      </c>
      <c r="E3280" s="1">
        <f t="shared" si="522"/>
        <v>0</v>
      </c>
      <c r="F3280" s="1">
        <f t="shared" si="523"/>
        <v>0</v>
      </c>
      <c r="H3280" t="b">
        <f t="shared" si="486"/>
        <v>1</v>
      </c>
      <c r="I3280" t="str">
        <f t="shared" si="483"/>
        <v>00</v>
      </c>
    </row>
    <row r="3281" spans="1:9" ht="25.5">
      <c r="A3281" t="str">
        <f t="shared" si="480"/>
        <v>3.8.3.0.5.00.00 - Custo dos Serviços Prestados - Inter OFSS - 
 Município</v>
      </c>
      <c r="B3281" s="3" t="s">
        <v>3158</v>
      </c>
      <c r="C3281" s="4">
        <v>0</v>
      </c>
      <c r="E3281" s="1">
        <f t="shared" si="522"/>
        <v>0</v>
      </c>
      <c r="F3281" s="1">
        <f t="shared" si="523"/>
        <v>0</v>
      </c>
      <c r="H3281" t="b">
        <f t="shared" si="486"/>
        <v>1</v>
      </c>
      <c r="I3281" t="str">
        <f t="shared" si="483"/>
        <v>00</v>
      </c>
    </row>
    <row r="3282" spans="1:9">
      <c r="A3282" t="str">
        <f t="shared" ref="A3282:A3345" si="524">TRIM(B3282)</f>
        <v>3.9.0.0.0.00.00 - Outras Variações Patrimoniais Diminutivas</v>
      </c>
      <c r="B3282" s="5" t="s">
        <v>3159</v>
      </c>
      <c r="C3282" s="6">
        <v>1027628942723.41</v>
      </c>
      <c r="E3282" s="1">
        <f>E3314+E3327+E3338+E3296+E3325+E3355+E3283+E3303</f>
        <v>67661533.319999993</v>
      </c>
      <c r="F3282" s="1">
        <f>F3314+F3327+F3338+F3296+F3325+F3355+F3283+F3303</f>
        <v>1027561281190.09</v>
      </c>
      <c r="H3282" t="b">
        <f t="shared" si="486"/>
        <v>1</v>
      </c>
      <c r="I3282" t="str">
        <f t="shared" si="483"/>
        <v>00</v>
      </c>
    </row>
    <row r="3283" spans="1:9">
      <c r="A3283" t="str">
        <f t="shared" si="524"/>
        <v>3.9.1.0.0.00.00 - Premiações</v>
      </c>
      <c r="B3283" s="3" t="s">
        <v>3160</v>
      </c>
      <c r="C3283" s="4">
        <v>216471282.94</v>
      </c>
      <c r="E3283" s="1">
        <f>E3290+E3288+E3284+E3286+E3292+E3294</f>
        <v>0</v>
      </c>
      <c r="F3283" s="1">
        <f>F3290+F3288+F3284+F3286+F3292+F3294</f>
        <v>216471282.94</v>
      </c>
      <c r="H3283" t="b">
        <f t="shared" si="486"/>
        <v>1</v>
      </c>
      <c r="I3283" t="str">
        <f t="shared" si="483"/>
        <v>00</v>
      </c>
    </row>
    <row r="3284" spans="1:9">
      <c r="A3284" t="str">
        <f t="shared" si="524"/>
        <v>3.9.1.1.0.00.00 - Premiações Culturais</v>
      </c>
      <c r="B3284" s="5" t="s">
        <v>3161</v>
      </c>
      <c r="C3284" s="6">
        <v>24826020.460000001</v>
      </c>
      <c r="E3284" s="1">
        <f>E3285</f>
        <v>0</v>
      </c>
      <c r="F3284" s="1">
        <f>F3285</f>
        <v>24826020.460000001</v>
      </c>
      <c r="H3284" t="b">
        <f t="shared" si="486"/>
        <v>1</v>
      </c>
      <c r="I3284" t="str">
        <f t="shared" si="483"/>
        <v>00</v>
      </c>
    </row>
    <row r="3285" spans="1:9">
      <c r="A3285" t="str">
        <f t="shared" si="524"/>
        <v>3.9.1.1.1.00.00 - Premiações Culturais - Consolidação</v>
      </c>
      <c r="B3285" s="3" t="s">
        <v>3162</v>
      </c>
      <c r="C3285" s="4">
        <v>24826020.460000001</v>
      </c>
      <c r="E3285" s="1">
        <f t="shared" ref="E3285" si="525">SUMIF(A3285:B3285,"*intra*",C3285:D3285)+SUMIF(A3285:B3285,"*inter*",C3285:D3285)</f>
        <v>0</v>
      </c>
      <c r="F3285" s="1">
        <f t="shared" ref="F3285" si="526">SUMIF(A3285:B3285,"*consolidação*",C3285:D3285)</f>
        <v>24826020.460000001</v>
      </c>
      <c r="H3285" t="b">
        <f t="shared" si="486"/>
        <v>1</v>
      </c>
      <c r="I3285" t="str">
        <f t="shared" ref="I3285:I3348" si="527">MID(A3285,11,2)</f>
        <v>00</v>
      </c>
    </row>
    <row r="3286" spans="1:9">
      <c r="A3286" t="str">
        <f t="shared" si="524"/>
        <v>3.9.1.2.0.00.00 - Premiações Artísticas</v>
      </c>
      <c r="B3286" s="5" t="s">
        <v>3163</v>
      </c>
      <c r="C3286" s="6">
        <v>1897491.4</v>
      </c>
      <c r="E3286" s="1">
        <f>E3287</f>
        <v>0</v>
      </c>
      <c r="F3286" s="1">
        <f>F3287</f>
        <v>1897491.4</v>
      </c>
      <c r="H3286" t="b">
        <f t="shared" ref="H3286:H3349" si="528">IF(I3286="00",C3286=E3286+F3286,TRUE)</f>
        <v>1</v>
      </c>
      <c r="I3286" t="str">
        <f t="shared" si="527"/>
        <v>00</v>
      </c>
    </row>
    <row r="3287" spans="1:9">
      <c r="A3287" t="str">
        <f t="shared" si="524"/>
        <v>3.9.1.2.1.00.00 - Premiações Artísticas - Consolidação</v>
      </c>
      <c r="B3287" s="3" t="s">
        <v>3164</v>
      </c>
      <c r="C3287" s="4">
        <v>1897491.4</v>
      </c>
      <c r="E3287" s="1">
        <f t="shared" ref="E3287" si="529">SUMIF(A3287:B3287,"*intra*",C3287:D3287)+SUMIF(A3287:B3287,"*inter*",C3287:D3287)</f>
        <v>0</v>
      </c>
      <c r="F3287" s="1">
        <f t="shared" ref="F3287" si="530">SUMIF(A3287:B3287,"*consolidação*",C3287:D3287)</f>
        <v>1897491.4</v>
      </c>
      <c r="H3287" t="b">
        <f t="shared" si="528"/>
        <v>1</v>
      </c>
      <c r="I3287" t="str">
        <f t="shared" si="527"/>
        <v>00</v>
      </c>
    </row>
    <row r="3288" spans="1:9">
      <c r="A3288" t="str">
        <f t="shared" si="524"/>
        <v>3.9.1.3.0.00.00 - Premiações Cientificas</v>
      </c>
      <c r="B3288" s="5" t="s">
        <v>3165</v>
      </c>
      <c r="C3288" s="6">
        <v>2200128.62</v>
      </c>
      <c r="E3288" s="1">
        <f>E3289</f>
        <v>0</v>
      </c>
      <c r="F3288" s="1">
        <f>F3289</f>
        <v>2200128.62</v>
      </c>
      <c r="H3288" t="b">
        <f t="shared" si="528"/>
        <v>1</v>
      </c>
      <c r="I3288" t="str">
        <f t="shared" si="527"/>
        <v>00</v>
      </c>
    </row>
    <row r="3289" spans="1:9">
      <c r="A3289" t="str">
        <f t="shared" si="524"/>
        <v>3.9.1.3.1.00.00 - Premiações Cientificas - Consolidação</v>
      </c>
      <c r="B3289" s="3" t="s">
        <v>3166</v>
      </c>
      <c r="C3289" s="4">
        <v>2200128.62</v>
      </c>
      <c r="E3289" s="1">
        <f t="shared" ref="E3289" si="531">SUMIF(A3289:B3289,"*intra*",C3289:D3289)+SUMIF(A3289:B3289,"*inter*",C3289:D3289)</f>
        <v>0</v>
      </c>
      <c r="F3289" s="1">
        <f t="shared" ref="F3289" si="532">SUMIF(A3289:B3289,"*consolidação*",C3289:D3289)</f>
        <v>2200128.62</v>
      </c>
      <c r="H3289" t="b">
        <f t="shared" si="528"/>
        <v>1</v>
      </c>
      <c r="I3289" t="str">
        <f t="shared" si="527"/>
        <v>00</v>
      </c>
    </row>
    <row r="3290" spans="1:9">
      <c r="A3290" t="str">
        <f t="shared" si="524"/>
        <v>3.9.1.4.0.00.00 - Premiações Desportivas</v>
      </c>
      <c r="B3290" s="5" t="s">
        <v>3167</v>
      </c>
      <c r="C3290" s="6">
        <v>6564269.6299999999</v>
      </c>
      <c r="E3290" s="1">
        <f>E3291</f>
        <v>0</v>
      </c>
      <c r="F3290" s="1">
        <f>F3291</f>
        <v>6564269.6299999999</v>
      </c>
      <c r="H3290" t="b">
        <f t="shared" si="528"/>
        <v>1</v>
      </c>
      <c r="I3290" t="str">
        <f t="shared" si="527"/>
        <v>00</v>
      </c>
    </row>
    <row r="3291" spans="1:9">
      <c r="A3291" t="str">
        <f t="shared" si="524"/>
        <v>3.9.1.4.1.00.00 - Premiações Desportivas - Consolidação</v>
      </c>
      <c r="B3291" s="3" t="s">
        <v>3168</v>
      </c>
      <c r="C3291" s="4">
        <v>6564269.6299999999</v>
      </c>
      <c r="E3291" s="1">
        <f t="shared" ref="E3291" si="533">SUMIF(A3291:B3291,"*intra*",C3291:D3291)+SUMIF(A3291:B3291,"*inter*",C3291:D3291)</f>
        <v>0</v>
      </c>
      <c r="F3291" s="1">
        <f t="shared" ref="F3291" si="534">SUMIF(A3291:B3291,"*consolidação*",C3291:D3291)</f>
        <v>6564269.6299999999</v>
      </c>
      <c r="H3291" t="b">
        <f t="shared" si="528"/>
        <v>1</v>
      </c>
      <c r="I3291" t="str">
        <f t="shared" si="527"/>
        <v>00</v>
      </c>
    </row>
    <row r="3292" spans="1:9">
      <c r="A3292" t="str">
        <f t="shared" si="524"/>
        <v>3.9.1.5.0.00.00 - Ordens Honorificas</v>
      </c>
      <c r="B3292" s="5" t="s">
        <v>3169</v>
      </c>
      <c r="C3292" s="6">
        <v>688040.12</v>
      </c>
      <c r="E3292" s="1">
        <f>E3293</f>
        <v>0</v>
      </c>
      <c r="F3292" s="1">
        <f>F3293</f>
        <v>688040.12</v>
      </c>
      <c r="H3292" t="b">
        <f t="shared" si="528"/>
        <v>1</v>
      </c>
      <c r="I3292" t="str">
        <f t="shared" si="527"/>
        <v>00</v>
      </c>
    </row>
    <row r="3293" spans="1:9">
      <c r="A3293" t="str">
        <f t="shared" si="524"/>
        <v>3.9.1.5.1.00.00 - Ordens Honorificas - Consolidação</v>
      </c>
      <c r="B3293" s="3" t="s">
        <v>3170</v>
      </c>
      <c r="C3293" s="4">
        <v>688040.12</v>
      </c>
      <c r="E3293" s="1">
        <f t="shared" ref="E3293" si="535">SUMIF(A3293:B3293,"*intra*",C3293:D3293)+SUMIF(A3293:B3293,"*inter*",C3293:D3293)</f>
        <v>0</v>
      </c>
      <c r="F3293" s="1">
        <f t="shared" ref="F3293" si="536">SUMIF(A3293:B3293,"*consolidação*",C3293:D3293)</f>
        <v>688040.12</v>
      </c>
      <c r="H3293" t="b">
        <f t="shared" si="528"/>
        <v>1</v>
      </c>
      <c r="I3293" t="str">
        <f t="shared" si="527"/>
        <v>00</v>
      </c>
    </row>
    <row r="3294" spans="1:9">
      <c r="A3294" t="str">
        <f t="shared" si="524"/>
        <v>3.9.1.9.0.00.00 - Outras Premiações</v>
      </c>
      <c r="B3294" s="5" t="s">
        <v>3171</v>
      </c>
      <c r="C3294" s="6">
        <v>180295332.71000001</v>
      </c>
      <c r="E3294" s="1">
        <f>E3295</f>
        <v>0</v>
      </c>
      <c r="F3294" s="1">
        <f>F3295</f>
        <v>180295332.71000001</v>
      </c>
      <c r="H3294" t="b">
        <f t="shared" si="528"/>
        <v>1</v>
      </c>
      <c r="I3294" t="str">
        <f t="shared" si="527"/>
        <v>00</v>
      </c>
    </row>
    <row r="3295" spans="1:9">
      <c r="A3295" t="str">
        <f t="shared" si="524"/>
        <v>3.9.1.9.1.00.00 - Outras Premiações - Consolidação</v>
      </c>
      <c r="B3295" s="3" t="s">
        <v>3172</v>
      </c>
      <c r="C3295" s="4">
        <v>180295332.71000001</v>
      </c>
      <c r="E3295" s="1">
        <f t="shared" ref="E3295" si="537">SUMIF(A3295:B3295,"*intra*",C3295:D3295)+SUMIF(A3295:B3295,"*inter*",C3295:D3295)</f>
        <v>0</v>
      </c>
      <c r="F3295" s="1">
        <f t="shared" ref="F3295" si="538">SUMIF(A3295:B3295,"*consolidação*",C3295:D3295)</f>
        <v>180295332.71000001</v>
      </c>
      <c r="H3295" t="b">
        <f t="shared" si="528"/>
        <v>1</v>
      </c>
      <c r="I3295" t="str">
        <f t="shared" si="527"/>
        <v>00</v>
      </c>
    </row>
    <row r="3296" spans="1:9">
      <c r="A3296" t="str">
        <f t="shared" si="524"/>
        <v>3.9.2.0.0.00.00 - Resultado Negativo de Participações</v>
      </c>
      <c r="B3296" s="5" t="s">
        <v>3173</v>
      </c>
      <c r="C3296" s="6">
        <v>1928890214.27</v>
      </c>
      <c r="E3296" s="1">
        <f>E3297</f>
        <v>59259084.439999998</v>
      </c>
      <c r="F3296" s="1">
        <f>F3297</f>
        <v>1869631129.8299999</v>
      </c>
      <c r="H3296" t="b">
        <f t="shared" si="528"/>
        <v>1</v>
      </c>
      <c r="I3296" t="str">
        <f t="shared" si="527"/>
        <v>00</v>
      </c>
    </row>
    <row r="3297" spans="1:9">
      <c r="A3297" t="str">
        <f t="shared" si="524"/>
        <v>3.9.2.1.0.00.00 - Resultado Negativo de Equivalência Patrimonial</v>
      </c>
      <c r="B3297" s="3" t="s">
        <v>3174</v>
      </c>
      <c r="C3297" s="4">
        <v>1928890214.27</v>
      </c>
      <c r="E3297" s="1">
        <f>E3298+E3299+E3302+E3300+E3301</f>
        <v>59259084.439999998</v>
      </c>
      <c r="F3297" s="1">
        <f>F3298+F3299+F3302+F3300+F3301</f>
        <v>1869631129.8299999</v>
      </c>
      <c r="H3297" t="b">
        <f t="shared" si="528"/>
        <v>1</v>
      </c>
      <c r="I3297" t="str">
        <f t="shared" si="527"/>
        <v>00</v>
      </c>
    </row>
    <row r="3298" spans="1:9" ht="25.5">
      <c r="A3298" t="str">
        <f t="shared" si="524"/>
        <v>3.9.2.1.1.00.00 - Resultado Negativo de Equivalência Patrimonial - 
 Consolidação</v>
      </c>
      <c r="B3298" s="5" t="s">
        <v>3175</v>
      </c>
      <c r="C3298" s="6">
        <v>1869631129.8299999</v>
      </c>
      <c r="E3298" s="1">
        <f t="shared" ref="E3298:E3302" si="539">SUMIF(A3298:B3298,"*intra*",C3298:D3298)+SUMIF(A3298:B3298,"*inter*",C3298:D3298)</f>
        <v>0</v>
      </c>
      <c r="F3298" s="1">
        <f t="shared" ref="F3298:F3302" si="540">SUMIF(A3298:B3298,"*consolidação*",C3298:D3298)</f>
        <v>1869631129.8299999</v>
      </c>
      <c r="H3298" t="b">
        <f t="shared" si="528"/>
        <v>1</v>
      </c>
      <c r="I3298" t="str">
        <f t="shared" si="527"/>
        <v>00</v>
      </c>
    </row>
    <row r="3299" spans="1:9" ht="25.5">
      <c r="A3299" t="str">
        <f t="shared" si="524"/>
        <v>3.9.2.1.2.00.00 - Resultado Negativo de Equivalência Patrimonial - 
 Intra OFSS</v>
      </c>
      <c r="B3299" s="3" t="s">
        <v>3176</v>
      </c>
      <c r="C3299" s="4">
        <v>59259084.439999998</v>
      </c>
      <c r="E3299" s="1">
        <f t="shared" si="539"/>
        <v>59259084.439999998</v>
      </c>
      <c r="F3299" s="1">
        <f t="shared" si="540"/>
        <v>0</v>
      </c>
      <c r="H3299" t="b">
        <f t="shared" si="528"/>
        <v>1</v>
      </c>
      <c r="I3299" t="str">
        <f t="shared" si="527"/>
        <v>00</v>
      </c>
    </row>
    <row r="3300" spans="1:9" ht="25.5">
      <c r="A3300" t="str">
        <f t="shared" si="524"/>
        <v>3.9.2.1.3.00.00 - Resultado Negativo de Equivalência Patrimonial - 
 Inter OFSS - União</v>
      </c>
      <c r="B3300" s="5" t="s">
        <v>3177</v>
      </c>
      <c r="C3300" s="6">
        <v>0</v>
      </c>
      <c r="E3300" s="1">
        <f t="shared" si="539"/>
        <v>0</v>
      </c>
      <c r="F3300" s="1">
        <f t="shared" si="540"/>
        <v>0</v>
      </c>
      <c r="H3300" t="b">
        <f t="shared" si="528"/>
        <v>1</v>
      </c>
      <c r="I3300" t="str">
        <f t="shared" si="527"/>
        <v>00</v>
      </c>
    </row>
    <row r="3301" spans="1:9" ht="25.5">
      <c r="A3301" t="str">
        <f t="shared" si="524"/>
        <v>3.9.2.1.4.00.00 - Resultado Negativo de Equivalência Patrimonial - 
 Inter OFSS - Estado</v>
      </c>
      <c r="B3301" s="3" t="s">
        <v>3178</v>
      </c>
      <c r="C3301" s="4">
        <v>0</v>
      </c>
      <c r="E3301" s="1">
        <f t="shared" si="539"/>
        <v>0</v>
      </c>
      <c r="F3301" s="1">
        <f t="shared" si="540"/>
        <v>0</v>
      </c>
      <c r="H3301" t="b">
        <f t="shared" si="528"/>
        <v>1</v>
      </c>
      <c r="I3301" t="str">
        <f t="shared" si="527"/>
        <v>00</v>
      </c>
    </row>
    <row r="3302" spans="1:9" ht="25.5">
      <c r="A3302" t="str">
        <f t="shared" si="524"/>
        <v>3.9.2.1.5.00.00 - Resultado Negativo de Equivalência Patrimonial - 
 Inter OFSS - Município</v>
      </c>
      <c r="B3302" s="5" t="s">
        <v>3179</v>
      </c>
      <c r="C3302" s="6">
        <v>0</v>
      </c>
      <c r="E3302" s="1">
        <f t="shared" si="539"/>
        <v>0</v>
      </c>
      <c r="F3302" s="1">
        <f t="shared" si="540"/>
        <v>0</v>
      </c>
      <c r="H3302" t="b">
        <f t="shared" si="528"/>
        <v>1</v>
      </c>
      <c r="I3302" t="str">
        <f t="shared" si="527"/>
        <v>00</v>
      </c>
    </row>
    <row r="3303" spans="1:9">
      <c r="A3303" t="str">
        <f t="shared" si="524"/>
        <v>3.9.3.0.0.00.00 - Operações da Autoridade Monetária</v>
      </c>
      <c r="B3303" s="3" t="s">
        <v>3180</v>
      </c>
      <c r="C3303" s="4">
        <v>0</v>
      </c>
      <c r="E3303" s="1">
        <f>E3304+E3310+E3308+E3306+E3312</f>
        <v>0</v>
      </c>
      <c r="F3303" s="1">
        <f>F3304+F3310+F3308+F3306+F3312</f>
        <v>0</v>
      </c>
      <c r="H3303" t="b">
        <f t="shared" si="528"/>
        <v>1</v>
      </c>
      <c r="I3303" t="str">
        <f t="shared" si="527"/>
        <v>00</v>
      </c>
    </row>
    <row r="3304" spans="1:9">
      <c r="A3304" t="str">
        <f t="shared" si="524"/>
        <v>3.9.3.1.0.00.00 - Juros</v>
      </c>
      <c r="B3304" s="5" t="s">
        <v>3181</v>
      </c>
      <c r="C3304" s="6">
        <v>0</v>
      </c>
      <c r="E3304" s="1">
        <f>E3305</f>
        <v>0</v>
      </c>
      <c r="F3304" s="1">
        <f>F3305</f>
        <v>0</v>
      </c>
      <c r="H3304" t="b">
        <f t="shared" si="528"/>
        <v>1</v>
      </c>
      <c r="I3304" t="str">
        <f t="shared" si="527"/>
        <v>00</v>
      </c>
    </row>
    <row r="3305" spans="1:9">
      <c r="A3305" t="str">
        <f t="shared" si="524"/>
        <v>3.9.3.1.1.00.00 - Juros - Consolidação</v>
      </c>
      <c r="B3305" s="3" t="s">
        <v>3182</v>
      </c>
      <c r="C3305" s="4">
        <v>0</v>
      </c>
      <c r="E3305" s="1">
        <f t="shared" ref="E3305" si="541">SUMIF(A3305:B3305,"*intra*",C3305:D3305)+SUMIF(A3305:B3305,"*inter*",C3305:D3305)</f>
        <v>0</v>
      </c>
      <c r="F3305" s="1">
        <f t="shared" ref="F3305" si="542">SUMIF(A3305:B3305,"*consolidação*",C3305:D3305)</f>
        <v>0</v>
      </c>
      <c r="H3305" t="b">
        <f t="shared" si="528"/>
        <v>1</v>
      </c>
      <c r="I3305" t="str">
        <f t="shared" si="527"/>
        <v>00</v>
      </c>
    </row>
    <row r="3306" spans="1:9">
      <c r="A3306" t="str">
        <f t="shared" si="524"/>
        <v>3.9.3.2.0.00.00 - Posição de Negociação</v>
      </c>
      <c r="B3306" s="5" t="s">
        <v>3183</v>
      </c>
      <c r="C3306" s="6">
        <v>0</v>
      </c>
      <c r="E3306" s="1">
        <f>E3307</f>
        <v>0</v>
      </c>
      <c r="F3306" s="1">
        <f>F3307</f>
        <v>0</v>
      </c>
      <c r="H3306" t="b">
        <f t="shared" si="528"/>
        <v>1</v>
      </c>
      <c r="I3306" t="str">
        <f t="shared" si="527"/>
        <v>00</v>
      </c>
    </row>
    <row r="3307" spans="1:9">
      <c r="A3307" t="str">
        <f t="shared" si="524"/>
        <v>3.9.3.2.1.00.00 - Posição de Negociação - Consolidação</v>
      </c>
      <c r="B3307" s="3" t="s">
        <v>3184</v>
      </c>
      <c r="C3307" s="4">
        <v>0</v>
      </c>
      <c r="E3307" s="1">
        <f t="shared" ref="E3307" si="543">SUMIF(A3307:B3307,"*intra*",C3307:D3307)+SUMIF(A3307:B3307,"*inter*",C3307:D3307)</f>
        <v>0</v>
      </c>
      <c r="F3307" s="1">
        <f t="shared" ref="F3307" si="544">SUMIF(A3307:B3307,"*consolidação*",C3307:D3307)</f>
        <v>0</v>
      </c>
      <c r="H3307" t="b">
        <f t="shared" si="528"/>
        <v>1</v>
      </c>
      <c r="I3307" t="str">
        <f t="shared" si="527"/>
        <v>00</v>
      </c>
    </row>
    <row r="3308" spans="1:9">
      <c r="A3308" t="str">
        <f t="shared" si="524"/>
        <v>3.9.3.3.0.00.00 - Posição de Investimentos</v>
      </c>
      <c r="B3308" s="5" t="s">
        <v>3185</v>
      </c>
      <c r="C3308" s="6">
        <v>0</v>
      </c>
      <c r="E3308" s="1">
        <f>E3309</f>
        <v>0</v>
      </c>
      <c r="F3308" s="1">
        <f>F3309</f>
        <v>0</v>
      </c>
      <c r="H3308" t="b">
        <f t="shared" si="528"/>
        <v>1</v>
      </c>
      <c r="I3308" t="str">
        <f t="shared" si="527"/>
        <v>00</v>
      </c>
    </row>
    <row r="3309" spans="1:9">
      <c r="A3309" t="str">
        <f t="shared" si="524"/>
        <v>3.9.3.3.1.00.00 - Posição de Investimentos - Consolidação</v>
      </c>
      <c r="B3309" s="3" t="s">
        <v>3186</v>
      </c>
      <c r="C3309" s="4">
        <v>0</v>
      </c>
      <c r="E3309" s="1">
        <f t="shared" ref="E3309" si="545">SUMIF(A3309:B3309,"*intra*",C3309:D3309)+SUMIF(A3309:B3309,"*inter*",C3309:D3309)</f>
        <v>0</v>
      </c>
      <c r="F3309" s="1">
        <f t="shared" ref="F3309" si="546">SUMIF(A3309:B3309,"*consolidação*",C3309:D3309)</f>
        <v>0</v>
      </c>
      <c r="H3309" t="b">
        <f t="shared" si="528"/>
        <v>1</v>
      </c>
      <c r="I3309" t="str">
        <f t="shared" si="527"/>
        <v>00</v>
      </c>
    </row>
    <row r="3310" spans="1:9">
      <c r="A3310" t="str">
        <f t="shared" si="524"/>
        <v>3.9.3.4.0.00.00 - Correção Cambial</v>
      </c>
      <c r="B3310" s="5" t="s">
        <v>3187</v>
      </c>
      <c r="C3310" s="6">
        <v>0</v>
      </c>
      <c r="E3310" s="1">
        <f>E3311</f>
        <v>0</v>
      </c>
      <c r="F3310" s="1">
        <f>F3311</f>
        <v>0</v>
      </c>
      <c r="H3310" t="b">
        <f t="shared" si="528"/>
        <v>1</v>
      </c>
      <c r="I3310" t="str">
        <f t="shared" si="527"/>
        <v>00</v>
      </c>
    </row>
    <row r="3311" spans="1:9">
      <c r="A3311" t="str">
        <f t="shared" si="524"/>
        <v>3.9.3.4.1.00.00 - Correção Cambial - Consolidação</v>
      </c>
      <c r="B3311" s="3" t="s">
        <v>3188</v>
      </c>
      <c r="C3311" s="4">
        <v>0</v>
      </c>
      <c r="E3311" s="1">
        <f t="shared" ref="E3311" si="547">SUMIF(A3311:B3311,"*intra*",C3311:D3311)+SUMIF(A3311:B3311,"*inter*",C3311:D3311)</f>
        <v>0</v>
      </c>
      <c r="F3311" s="1">
        <f t="shared" ref="F3311" si="548">SUMIF(A3311:B3311,"*consolidação*",C3311:D3311)</f>
        <v>0</v>
      </c>
      <c r="H3311" t="b">
        <f t="shared" si="528"/>
        <v>1</v>
      </c>
      <c r="I3311" t="str">
        <f t="shared" si="527"/>
        <v>00</v>
      </c>
    </row>
    <row r="3312" spans="1:9">
      <c r="A3312" t="str">
        <f t="shared" si="524"/>
        <v>3.9.3.9.0.00.00 - Outras VPD de Operações da Autoridade Monetária</v>
      </c>
      <c r="B3312" s="5" t="s">
        <v>3189</v>
      </c>
      <c r="C3312" s="6">
        <v>0</v>
      </c>
      <c r="E3312" s="1">
        <f>E3313</f>
        <v>0</v>
      </c>
      <c r="F3312" s="1">
        <f>F3313</f>
        <v>0</v>
      </c>
      <c r="H3312" t="b">
        <f t="shared" si="528"/>
        <v>1</v>
      </c>
      <c r="I3312" t="str">
        <f t="shared" si="527"/>
        <v>00</v>
      </c>
    </row>
    <row r="3313" spans="1:9" ht="25.5">
      <c r="A3313" t="str">
        <f t="shared" si="524"/>
        <v>3.9.3.9.1.00.00 - Outras VPD de Operações da Autoridade Monetária - 
 Consolidação</v>
      </c>
      <c r="B3313" s="3" t="s">
        <v>3190</v>
      </c>
      <c r="C3313" s="4">
        <v>0</v>
      </c>
      <c r="E3313" s="1">
        <f t="shared" ref="E3313" si="549">SUMIF(A3313:B3313,"*intra*",C3313:D3313)+SUMIF(A3313:B3313,"*inter*",C3313:D3313)</f>
        <v>0</v>
      </c>
      <c r="F3313" s="1">
        <f t="shared" ref="F3313" si="550">SUMIF(A3313:B3313,"*consolidação*",C3313:D3313)</f>
        <v>0</v>
      </c>
      <c r="H3313" t="b">
        <f t="shared" si="528"/>
        <v>1</v>
      </c>
      <c r="I3313" t="str">
        <f t="shared" si="527"/>
        <v>00</v>
      </c>
    </row>
    <row r="3314" spans="1:9">
      <c r="A3314" t="str">
        <f t="shared" si="524"/>
        <v>3.9.4.0.0.00.00 - Incentivos</v>
      </c>
      <c r="B3314" s="5" t="s">
        <v>3191</v>
      </c>
      <c r="C3314" s="6">
        <v>2248963529.8499999</v>
      </c>
      <c r="E3314" s="1">
        <f>E3321+E3323+E3315+E3317+E3319</f>
        <v>0</v>
      </c>
      <c r="F3314" s="1">
        <f>F3321+F3323+F3315+F3317+F3319</f>
        <v>2248963529.8500004</v>
      </c>
      <c r="H3314" t="b">
        <f t="shared" si="528"/>
        <v>1</v>
      </c>
      <c r="I3314" t="str">
        <f t="shared" si="527"/>
        <v>00</v>
      </c>
    </row>
    <row r="3315" spans="1:9">
      <c r="A3315" t="str">
        <f t="shared" si="524"/>
        <v>3.9.4.1.0.00.00 - Incentivos a Educação</v>
      </c>
      <c r="B3315" s="3" t="s">
        <v>3192</v>
      </c>
      <c r="C3315" s="4">
        <v>829224636.86000001</v>
      </c>
      <c r="E3315" s="1">
        <f>E3316</f>
        <v>0</v>
      </c>
      <c r="F3315" s="1">
        <f>F3316</f>
        <v>829224636.86000001</v>
      </c>
      <c r="H3315" t="b">
        <f t="shared" si="528"/>
        <v>1</v>
      </c>
      <c r="I3315" t="str">
        <f t="shared" si="527"/>
        <v>00</v>
      </c>
    </row>
    <row r="3316" spans="1:9">
      <c r="A3316" t="str">
        <f t="shared" si="524"/>
        <v>3.9.4.1.1.00.00 - Incentivos a Educação - Consolidação</v>
      </c>
      <c r="B3316" s="5" t="s">
        <v>3193</v>
      </c>
      <c r="C3316" s="6">
        <v>829224636.86000001</v>
      </c>
      <c r="E3316" s="1">
        <f t="shared" ref="E3316" si="551">SUMIF(A3316:B3316,"*intra*",C3316:D3316)+SUMIF(A3316:B3316,"*inter*",C3316:D3316)</f>
        <v>0</v>
      </c>
      <c r="F3316" s="1">
        <f t="shared" ref="F3316" si="552">SUMIF(A3316:B3316,"*consolidação*",C3316:D3316)</f>
        <v>829224636.86000001</v>
      </c>
      <c r="H3316" t="b">
        <f t="shared" si="528"/>
        <v>1</v>
      </c>
      <c r="I3316" t="str">
        <f t="shared" si="527"/>
        <v>00</v>
      </c>
    </row>
    <row r="3317" spans="1:9">
      <c r="A3317" t="str">
        <f t="shared" si="524"/>
        <v>3.9.4.2.0.00.00 - Incentivos a Ciência</v>
      </c>
      <c r="B3317" s="3" t="s">
        <v>3194</v>
      </c>
      <c r="C3317" s="4">
        <v>1244768674.6600001</v>
      </c>
      <c r="E3317" s="1">
        <f>E3318</f>
        <v>0</v>
      </c>
      <c r="F3317" s="1">
        <f>F3318</f>
        <v>1244768674.6600001</v>
      </c>
      <c r="H3317" t="b">
        <f t="shared" si="528"/>
        <v>1</v>
      </c>
      <c r="I3317" t="str">
        <f t="shared" si="527"/>
        <v>00</v>
      </c>
    </row>
    <row r="3318" spans="1:9">
      <c r="A3318" t="str">
        <f t="shared" si="524"/>
        <v>3.9.4.2.1.00.00 - Incentivos a Ciência - Consolidação</v>
      </c>
      <c r="B3318" s="5" t="s">
        <v>3195</v>
      </c>
      <c r="C3318" s="6">
        <v>1244768674.6600001</v>
      </c>
      <c r="E3318" s="1">
        <f t="shared" ref="E3318" si="553">SUMIF(A3318:B3318,"*intra*",C3318:D3318)+SUMIF(A3318:B3318,"*inter*",C3318:D3318)</f>
        <v>0</v>
      </c>
      <c r="F3318" s="1">
        <f t="shared" ref="F3318" si="554">SUMIF(A3318:B3318,"*consolidação*",C3318:D3318)</f>
        <v>1244768674.6600001</v>
      </c>
      <c r="H3318" t="b">
        <f t="shared" si="528"/>
        <v>1</v>
      </c>
      <c r="I3318" t="str">
        <f t="shared" si="527"/>
        <v>00</v>
      </c>
    </row>
    <row r="3319" spans="1:9">
      <c r="A3319" t="str">
        <f t="shared" si="524"/>
        <v>3.9.4.3.0.00.00 - Incentivos a Cultura</v>
      </c>
      <c r="B3319" s="3" t="s">
        <v>3196</v>
      </c>
      <c r="C3319" s="4">
        <v>195000</v>
      </c>
      <c r="E3319" s="1">
        <f>E3320</f>
        <v>0</v>
      </c>
      <c r="F3319" s="1">
        <f>F3320</f>
        <v>195000</v>
      </c>
      <c r="H3319" t="b">
        <f t="shared" si="528"/>
        <v>1</v>
      </c>
      <c r="I3319" t="str">
        <f t="shared" si="527"/>
        <v>00</v>
      </c>
    </row>
    <row r="3320" spans="1:9">
      <c r="A3320" t="str">
        <f t="shared" si="524"/>
        <v>3.9.4.3.1.00.00 - Incentivos a Cultura - Consolidação</v>
      </c>
      <c r="B3320" s="5" t="s">
        <v>3197</v>
      </c>
      <c r="C3320" s="6">
        <v>195000</v>
      </c>
      <c r="E3320" s="1">
        <f t="shared" ref="E3320" si="555">SUMIF(A3320:B3320,"*intra*",C3320:D3320)+SUMIF(A3320:B3320,"*inter*",C3320:D3320)</f>
        <v>0</v>
      </c>
      <c r="F3320" s="1">
        <f t="shared" ref="F3320" si="556">SUMIF(A3320:B3320,"*consolidação*",C3320:D3320)</f>
        <v>195000</v>
      </c>
      <c r="H3320" t="b">
        <f t="shared" si="528"/>
        <v>1</v>
      </c>
      <c r="I3320" t="str">
        <f t="shared" si="527"/>
        <v>00</v>
      </c>
    </row>
    <row r="3321" spans="1:9">
      <c r="A3321" t="str">
        <f t="shared" si="524"/>
        <v>3.9.4.4.0.00.00 - Incentivos ao Esporte</v>
      </c>
      <c r="B3321" s="3" t="s">
        <v>3198</v>
      </c>
      <c r="C3321" s="4">
        <v>3928315.4</v>
      </c>
      <c r="E3321" s="1">
        <f>E3322</f>
        <v>0</v>
      </c>
      <c r="F3321" s="1">
        <f>F3322</f>
        <v>3928315.4</v>
      </c>
      <c r="H3321" t="b">
        <f t="shared" si="528"/>
        <v>1</v>
      </c>
      <c r="I3321" t="str">
        <f t="shared" si="527"/>
        <v>00</v>
      </c>
    </row>
    <row r="3322" spans="1:9">
      <c r="A3322" t="str">
        <f t="shared" si="524"/>
        <v>3.9.4.4.1.00.00 - Incentivos ao Esporte - Consolidação</v>
      </c>
      <c r="B3322" s="5" t="s">
        <v>3199</v>
      </c>
      <c r="C3322" s="6">
        <v>3928315.4</v>
      </c>
      <c r="E3322" s="1">
        <f t="shared" ref="E3322" si="557">SUMIF(A3322:B3322,"*intra*",C3322:D3322)+SUMIF(A3322:B3322,"*inter*",C3322:D3322)</f>
        <v>0</v>
      </c>
      <c r="F3322" s="1">
        <f t="shared" ref="F3322" si="558">SUMIF(A3322:B3322,"*consolidação*",C3322:D3322)</f>
        <v>3928315.4</v>
      </c>
      <c r="H3322" t="b">
        <f t="shared" si="528"/>
        <v>1</v>
      </c>
      <c r="I3322" t="str">
        <f t="shared" si="527"/>
        <v>00</v>
      </c>
    </row>
    <row r="3323" spans="1:9">
      <c r="A3323" t="str">
        <f t="shared" si="524"/>
        <v>3.9.4.9.0.00.00 - Outros Incentivos</v>
      </c>
      <c r="B3323" s="3" t="s">
        <v>3200</v>
      </c>
      <c r="C3323" s="4">
        <v>170846902.93000001</v>
      </c>
      <c r="E3323" s="1">
        <f>E3324</f>
        <v>0</v>
      </c>
      <c r="F3323" s="1">
        <f>F3324</f>
        <v>170846902.93000001</v>
      </c>
      <c r="H3323" t="b">
        <f t="shared" si="528"/>
        <v>1</v>
      </c>
      <c r="I3323" t="str">
        <f t="shared" si="527"/>
        <v>00</v>
      </c>
    </row>
    <row r="3324" spans="1:9">
      <c r="A3324" t="str">
        <f t="shared" si="524"/>
        <v>3.9.4.9.1.00.00 - Outros Incentivos - Consolidação</v>
      </c>
      <c r="B3324" s="5" t="s">
        <v>3201</v>
      </c>
      <c r="C3324" s="6">
        <v>170846902.93000001</v>
      </c>
      <c r="E3324" s="1">
        <f t="shared" ref="E3324" si="559">SUMIF(A3324:B3324,"*intra*",C3324:D3324)+SUMIF(A3324:B3324,"*inter*",C3324:D3324)</f>
        <v>0</v>
      </c>
      <c r="F3324" s="1">
        <f t="shared" ref="F3324" si="560">SUMIF(A3324:B3324,"*consolidação*",C3324:D3324)</f>
        <v>170846902.93000001</v>
      </c>
      <c r="H3324" t="b">
        <f t="shared" si="528"/>
        <v>1</v>
      </c>
      <c r="I3324" t="str">
        <f t="shared" si="527"/>
        <v>00</v>
      </c>
    </row>
    <row r="3325" spans="1:9">
      <c r="A3325" t="str">
        <f t="shared" si="524"/>
        <v>3.9.5.0.0.00.00 - Subvenções Econômicas</v>
      </c>
      <c r="B3325" s="3" t="s">
        <v>3202</v>
      </c>
      <c r="C3325" s="4">
        <v>538663775.30999994</v>
      </c>
      <c r="E3325" s="1">
        <f>E3326</f>
        <v>0</v>
      </c>
      <c r="F3325" s="1">
        <f>F3326</f>
        <v>538663775.30999994</v>
      </c>
      <c r="H3325" t="b">
        <f t="shared" si="528"/>
        <v>1</v>
      </c>
      <c r="I3325" t="str">
        <f t="shared" si="527"/>
        <v>00</v>
      </c>
    </row>
    <row r="3326" spans="1:9">
      <c r="A3326" t="str">
        <f t="shared" si="524"/>
        <v>3.9.5.0.1.00.00 - Subvenções Econômicas - Consolidação</v>
      </c>
      <c r="B3326" s="5" t="s">
        <v>3203</v>
      </c>
      <c r="C3326" s="6">
        <v>538663775.30999994</v>
      </c>
      <c r="E3326" s="1">
        <f t="shared" ref="E3326" si="561">SUMIF(A3326:B3326,"*intra*",C3326:D3326)+SUMIF(A3326:B3326,"*inter*",C3326:D3326)</f>
        <v>0</v>
      </c>
      <c r="F3326" s="1">
        <f t="shared" ref="F3326" si="562">SUMIF(A3326:B3326,"*consolidação*",C3326:D3326)</f>
        <v>538663775.30999994</v>
      </c>
      <c r="H3326" t="b">
        <f t="shared" si="528"/>
        <v>1</v>
      </c>
      <c r="I3326" t="str">
        <f t="shared" si="527"/>
        <v>00</v>
      </c>
    </row>
    <row r="3327" spans="1:9">
      <c r="A3327" t="str">
        <f t="shared" si="524"/>
        <v>3.9.6.0.0.00.00 - Participações e Contribuições</v>
      </c>
      <c r="B3327" s="3" t="s">
        <v>3204</v>
      </c>
      <c r="C3327" s="4">
        <v>0</v>
      </c>
      <c r="E3327" s="1">
        <f>E3328+E3330+E3332+E3334+E3336</f>
        <v>0</v>
      </c>
      <c r="F3327" s="1">
        <f>F3328+F3330+F3332+F3334+F3336</f>
        <v>0</v>
      </c>
      <c r="H3327" t="b">
        <f t="shared" si="528"/>
        <v>1</v>
      </c>
      <c r="I3327" t="str">
        <f t="shared" si="527"/>
        <v>00</v>
      </c>
    </row>
    <row r="3328" spans="1:9">
      <c r="A3328" t="str">
        <f t="shared" si="524"/>
        <v>3.9.6.1.0.00.00 - Participações de Debêntures</v>
      </c>
      <c r="B3328" s="5" t="s">
        <v>3205</v>
      </c>
      <c r="C3328" s="6">
        <v>0</v>
      </c>
      <c r="E3328" s="1">
        <f>E3329</f>
        <v>0</v>
      </c>
      <c r="F3328" s="1">
        <f>F3329</f>
        <v>0</v>
      </c>
      <c r="H3328" t="b">
        <f t="shared" si="528"/>
        <v>1</v>
      </c>
      <c r="I3328" t="str">
        <f t="shared" si="527"/>
        <v>00</v>
      </c>
    </row>
    <row r="3329" spans="1:9">
      <c r="A3329" t="str">
        <f t="shared" si="524"/>
        <v>3.9.6.1.1.00.00 - Participações de Debêntures - Consolidação</v>
      </c>
      <c r="B3329" s="3" t="s">
        <v>3206</v>
      </c>
      <c r="C3329" s="4">
        <v>0</v>
      </c>
      <c r="E3329" s="1">
        <f t="shared" ref="E3329" si="563">SUMIF(A3329:B3329,"*intra*",C3329:D3329)+SUMIF(A3329:B3329,"*inter*",C3329:D3329)</f>
        <v>0</v>
      </c>
      <c r="F3329" s="1">
        <f t="shared" ref="F3329" si="564">SUMIF(A3329:B3329,"*consolidação*",C3329:D3329)</f>
        <v>0</v>
      </c>
      <c r="H3329" t="b">
        <f t="shared" si="528"/>
        <v>1</v>
      </c>
      <c r="I3329" t="str">
        <f t="shared" si="527"/>
        <v>00</v>
      </c>
    </row>
    <row r="3330" spans="1:9">
      <c r="A3330" t="str">
        <f t="shared" si="524"/>
        <v>3.9.6.2.0.00.00 - Participações de Empregados</v>
      </c>
      <c r="B3330" s="5" t="s">
        <v>3207</v>
      </c>
      <c r="C3330" s="6">
        <v>0</v>
      </c>
      <c r="E3330" s="1">
        <f>E3331</f>
        <v>0</v>
      </c>
      <c r="F3330" s="1">
        <f>F3331</f>
        <v>0</v>
      </c>
      <c r="H3330" t="b">
        <f t="shared" si="528"/>
        <v>1</v>
      </c>
      <c r="I3330" t="str">
        <f t="shared" si="527"/>
        <v>00</v>
      </c>
    </row>
    <row r="3331" spans="1:9">
      <c r="A3331" t="str">
        <f t="shared" si="524"/>
        <v>3.9.6.2.1.00.00 - Participações de Empregados - Consolidação</v>
      </c>
      <c r="B3331" s="3" t="s">
        <v>3208</v>
      </c>
      <c r="C3331" s="4">
        <v>0</v>
      </c>
      <c r="E3331" s="1">
        <f t="shared" ref="E3331" si="565">SUMIF(A3331:B3331,"*intra*",C3331:D3331)+SUMIF(A3331:B3331,"*inter*",C3331:D3331)</f>
        <v>0</v>
      </c>
      <c r="F3331" s="1">
        <f t="shared" ref="F3331" si="566">SUMIF(A3331:B3331,"*consolidação*",C3331:D3331)</f>
        <v>0</v>
      </c>
      <c r="H3331" t="b">
        <f t="shared" si="528"/>
        <v>1</v>
      </c>
      <c r="I3331" t="str">
        <f t="shared" si="527"/>
        <v>00</v>
      </c>
    </row>
    <row r="3332" spans="1:9">
      <c r="A3332" t="str">
        <f t="shared" si="524"/>
        <v>3.9.6.3.0.00.00 - Participações de Administradores</v>
      </c>
      <c r="B3332" s="5" t="s">
        <v>3209</v>
      </c>
      <c r="C3332" s="6">
        <v>0</v>
      </c>
      <c r="E3332" s="1">
        <f>E3333</f>
        <v>0</v>
      </c>
      <c r="F3332" s="1">
        <f>F3333</f>
        <v>0</v>
      </c>
      <c r="H3332" t="b">
        <f t="shared" si="528"/>
        <v>1</v>
      </c>
      <c r="I3332" t="str">
        <f t="shared" si="527"/>
        <v>00</v>
      </c>
    </row>
    <row r="3333" spans="1:9">
      <c r="A3333" t="str">
        <f t="shared" si="524"/>
        <v>3.9.6.3.1.00.00 - Participações de Administradores - Consolidação</v>
      </c>
      <c r="B3333" s="3" t="s">
        <v>3210</v>
      </c>
      <c r="C3333" s="4">
        <v>0</v>
      </c>
      <c r="E3333" s="1">
        <f t="shared" ref="E3333" si="567">SUMIF(A3333:B3333,"*intra*",C3333:D3333)+SUMIF(A3333:B3333,"*inter*",C3333:D3333)</f>
        <v>0</v>
      </c>
      <c r="F3333" s="1">
        <f t="shared" ref="F3333" si="568">SUMIF(A3333:B3333,"*consolidação*",C3333:D3333)</f>
        <v>0</v>
      </c>
      <c r="H3333" t="b">
        <f t="shared" si="528"/>
        <v>1</v>
      </c>
      <c r="I3333" t="str">
        <f t="shared" si="527"/>
        <v>00</v>
      </c>
    </row>
    <row r="3334" spans="1:9">
      <c r="A3334" t="str">
        <f t="shared" si="524"/>
        <v>3.9.6.4.0.00.00 - Participações de Partes Beneficiarias</v>
      </c>
      <c r="B3334" s="5" t="s">
        <v>3211</v>
      </c>
      <c r="C3334" s="6">
        <v>0</v>
      </c>
      <c r="E3334" s="1">
        <f>E3335</f>
        <v>0</v>
      </c>
      <c r="F3334" s="1">
        <f>F3335</f>
        <v>0</v>
      </c>
      <c r="H3334" t="b">
        <f t="shared" si="528"/>
        <v>1</v>
      </c>
      <c r="I3334" t="str">
        <f t="shared" si="527"/>
        <v>00</v>
      </c>
    </row>
    <row r="3335" spans="1:9" ht="25.5">
      <c r="A3335" t="str">
        <f t="shared" si="524"/>
        <v>3.9.6.4.1.00.00 - Participações de Partes Beneficiarias - 
 Consolidação</v>
      </c>
      <c r="B3335" s="3" t="s">
        <v>3212</v>
      </c>
      <c r="C3335" s="4">
        <v>0</v>
      </c>
      <c r="E3335" s="1">
        <f t="shared" ref="E3335" si="569">SUMIF(A3335:B3335,"*intra*",C3335:D3335)+SUMIF(A3335:B3335,"*inter*",C3335:D3335)</f>
        <v>0</v>
      </c>
      <c r="F3335" s="1">
        <f t="shared" ref="F3335" si="570">SUMIF(A3335:B3335,"*consolidação*",C3335:D3335)</f>
        <v>0</v>
      </c>
      <c r="H3335" t="b">
        <f t="shared" si="528"/>
        <v>1</v>
      </c>
      <c r="I3335" t="str">
        <f t="shared" si="527"/>
        <v>00</v>
      </c>
    </row>
    <row r="3336" spans="1:9" ht="25.5">
      <c r="A3336" t="str">
        <f t="shared" si="524"/>
        <v>3.9.6.5.0.00.00 - Participações de Instituições ou Fundos de 
 Assistência ou Previdência de Empregados</v>
      </c>
      <c r="B3336" s="5" t="s">
        <v>3213</v>
      </c>
      <c r="C3336" s="6">
        <v>0</v>
      </c>
      <c r="E3336" s="1">
        <f>E3337</f>
        <v>0</v>
      </c>
      <c r="F3336" s="1">
        <f>F3337</f>
        <v>0</v>
      </c>
      <c r="H3336" t="b">
        <f t="shared" si="528"/>
        <v>1</v>
      </c>
      <c r="I3336" t="str">
        <f t="shared" si="527"/>
        <v>00</v>
      </c>
    </row>
    <row r="3337" spans="1:9" ht="25.5">
      <c r="A3337" t="str">
        <f t="shared" si="524"/>
        <v>3.9.6.5.1.00.00 - Participações de Instituições ou Fundos de 
 Assistência ou Previdência de Empregados - Consolidação</v>
      </c>
      <c r="B3337" s="3" t="s">
        <v>3214</v>
      </c>
      <c r="C3337" s="4">
        <v>0</v>
      </c>
      <c r="E3337" s="1">
        <f t="shared" ref="E3337" si="571">SUMIF(A3337:B3337,"*intra*",C3337:D3337)+SUMIF(A3337:B3337,"*inter*",C3337:D3337)</f>
        <v>0</v>
      </c>
      <c r="F3337" s="1">
        <f t="shared" ref="F3337" si="572">SUMIF(A3337:B3337,"*consolidação*",C3337:D3337)</f>
        <v>0</v>
      </c>
      <c r="H3337" t="b">
        <f t="shared" si="528"/>
        <v>1</v>
      </c>
      <c r="I3337" t="str">
        <f t="shared" si="527"/>
        <v>00</v>
      </c>
    </row>
    <row r="3338" spans="1:9">
      <c r="A3338" t="str">
        <f t="shared" si="524"/>
        <v>3.9.7.0.0.00.00 - VPD de Constituição de Provisões</v>
      </c>
      <c r="B3338" s="5" t="s">
        <v>3215</v>
      </c>
      <c r="C3338" s="6">
        <v>667245802813.85999</v>
      </c>
      <c r="E3338" s="1">
        <f>E3353+E3347+E3343+E3345+E3341+E3351+E3339</f>
        <v>0</v>
      </c>
      <c r="F3338" s="1">
        <f>F3353+F3347+F3343+F3345+F3341+F3351+F3339</f>
        <v>667245802813.85999</v>
      </c>
      <c r="H3338" t="b">
        <f t="shared" si="528"/>
        <v>1</v>
      </c>
      <c r="I3338" t="str">
        <f t="shared" si="527"/>
        <v>00</v>
      </c>
    </row>
    <row r="3339" spans="1:9">
      <c r="A3339" t="str">
        <f t="shared" si="524"/>
        <v>3.9.7.1.0.00.00 - VPD de Provisão para Riscos Trabalhistas</v>
      </c>
      <c r="B3339" s="3" t="s">
        <v>3216</v>
      </c>
      <c r="C3339" s="4">
        <v>17481707701.150002</v>
      </c>
      <c r="E3339" s="1">
        <f>E3340</f>
        <v>0</v>
      </c>
      <c r="F3339" s="1">
        <f>F3340</f>
        <v>17481707701.150002</v>
      </c>
      <c r="H3339" t="b">
        <f t="shared" si="528"/>
        <v>1</v>
      </c>
      <c r="I3339" t="str">
        <f t="shared" si="527"/>
        <v>00</v>
      </c>
    </row>
    <row r="3340" spans="1:9" ht="25.5">
      <c r="A3340" t="str">
        <f t="shared" si="524"/>
        <v>3.9.7.1.1.00.00 - VPD de Provisão para Riscos Trabalhistas - 
 Consolidação</v>
      </c>
      <c r="B3340" s="5" t="s">
        <v>3217</v>
      </c>
      <c r="C3340" s="6">
        <v>17481707701.150002</v>
      </c>
      <c r="E3340" s="1">
        <f t="shared" ref="E3340" si="573">SUMIF(A3340:B3340,"*intra*",C3340:D3340)+SUMIF(A3340:B3340,"*inter*",C3340:D3340)</f>
        <v>0</v>
      </c>
      <c r="F3340" s="1">
        <f t="shared" ref="F3340" si="574">SUMIF(A3340:B3340,"*consolidação*",C3340:D3340)</f>
        <v>17481707701.150002</v>
      </c>
      <c r="H3340" t="b">
        <f t="shared" si="528"/>
        <v>1</v>
      </c>
      <c r="I3340" t="str">
        <f t="shared" si="527"/>
        <v>00</v>
      </c>
    </row>
    <row r="3341" spans="1:9" ht="25.5">
      <c r="A3341" t="str">
        <f t="shared" si="524"/>
        <v>3.9.7.2.0.00.00 - VPD de Provisões Matemáticas Previdenciárias a 
 Longo Prazo</v>
      </c>
      <c r="B3341" s="3" t="s">
        <v>3218</v>
      </c>
      <c r="C3341" s="4">
        <v>643429631871.09998</v>
      </c>
      <c r="E3341" s="1">
        <f>E3342</f>
        <v>0</v>
      </c>
      <c r="F3341" s="1">
        <f>F3342</f>
        <v>643429631871.09998</v>
      </c>
      <c r="H3341" t="b">
        <f t="shared" si="528"/>
        <v>1</v>
      </c>
      <c r="I3341" t="str">
        <f t="shared" si="527"/>
        <v>00</v>
      </c>
    </row>
    <row r="3342" spans="1:9" ht="25.5">
      <c r="A3342" t="str">
        <f t="shared" si="524"/>
        <v>3.9.7.2.1.00.00 - VPD de Provisões Matemáticas Previdenciárias a 
 Longo Prazo - Consolidação</v>
      </c>
      <c r="B3342" s="5" t="s">
        <v>3219</v>
      </c>
      <c r="C3342" s="6">
        <v>643429631871.09998</v>
      </c>
      <c r="E3342" s="1">
        <f t="shared" ref="E3342" si="575">SUMIF(A3342:B3342,"*intra*",C3342:D3342)+SUMIF(A3342:B3342,"*inter*",C3342:D3342)</f>
        <v>0</v>
      </c>
      <c r="F3342" s="1">
        <f t="shared" ref="F3342" si="576">SUMIF(A3342:B3342,"*consolidação*",C3342:D3342)</f>
        <v>643429631871.09998</v>
      </c>
      <c r="H3342" t="b">
        <f t="shared" si="528"/>
        <v>1</v>
      </c>
      <c r="I3342" t="str">
        <f t="shared" si="527"/>
        <v>00</v>
      </c>
    </row>
    <row r="3343" spans="1:9">
      <c r="A3343" t="str">
        <f t="shared" si="524"/>
        <v>3.9.7.3.0.00.00 - VPD de Provisões para Riscos Fiscais</v>
      </c>
      <c r="B3343" s="3" t="s">
        <v>3220</v>
      </c>
      <c r="C3343" s="4">
        <v>1074309.74</v>
      </c>
      <c r="E3343" s="1">
        <f>E3344</f>
        <v>0</v>
      </c>
      <c r="F3343" s="1">
        <f>F3344</f>
        <v>1074309.74</v>
      </c>
      <c r="H3343" t="b">
        <f t="shared" si="528"/>
        <v>1</v>
      </c>
      <c r="I3343" t="str">
        <f t="shared" si="527"/>
        <v>00</v>
      </c>
    </row>
    <row r="3344" spans="1:9" ht="25.5">
      <c r="A3344" t="str">
        <f t="shared" si="524"/>
        <v>3.9.7.3.1.00.00 - VPD de Provisões para Riscos Fiscais – 
 Consolidação</v>
      </c>
      <c r="B3344" s="5" t="s">
        <v>3221</v>
      </c>
      <c r="C3344" s="6">
        <v>1074309.74</v>
      </c>
      <c r="E3344" s="1">
        <f t="shared" ref="E3344" si="577">SUMIF(A3344:B3344,"*intra*",C3344:D3344)+SUMIF(A3344:B3344,"*inter*",C3344:D3344)</f>
        <v>0</v>
      </c>
      <c r="F3344" s="1">
        <f t="shared" ref="F3344" si="578">SUMIF(A3344:B3344,"*consolidação*",C3344:D3344)</f>
        <v>1074309.74</v>
      </c>
      <c r="H3344" t="b">
        <f t="shared" si="528"/>
        <v>1</v>
      </c>
      <c r="I3344" t="str">
        <f t="shared" si="527"/>
        <v>00</v>
      </c>
    </row>
    <row r="3345" spans="1:9">
      <c r="A3345" t="str">
        <f t="shared" si="524"/>
        <v>3.9.7.4.0.00.00 - VPD de Provisão para Riscos Cíveis</v>
      </c>
      <c r="B3345" s="3" t="s">
        <v>3222</v>
      </c>
      <c r="C3345" s="4">
        <v>1419028361.9200001</v>
      </c>
      <c r="E3345" s="1">
        <f>E3346</f>
        <v>0</v>
      </c>
      <c r="F3345" s="1">
        <f>F3346</f>
        <v>1419028361.9200001</v>
      </c>
      <c r="H3345" t="b">
        <f t="shared" si="528"/>
        <v>1</v>
      </c>
      <c r="I3345" t="str">
        <f t="shared" si="527"/>
        <v>00</v>
      </c>
    </row>
    <row r="3346" spans="1:9">
      <c r="A3346" t="str">
        <f t="shared" ref="A3346:A3409" si="579">TRIM(B3346)</f>
        <v>3.9.7.4.1.00.00 - VPD de Provisão para Riscos Cíveis – Consolidação</v>
      </c>
      <c r="B3346" s="5" t="s">
        <v>3223</v>
      </c>
      <c r="C3346" s="6">
        <v>1419028361.9200001</v>
      </c>
      <c r="E3346" s="1">
        <f t="shared" ref="E3346" si="580">SUMIF(A3346:B3346,"*intra*",C3346:D3346)+SUMIF(A3346:B3346,"*inter*",C3346:D3346)</f>
        <v>0</v>
      </c>
      <c r="F3346" s="1">
        <f t="shared" ref="F3346" si="581">SUMIF(A3346:B3346,"*consolidação*",C3346:D3346)</f>
        <v>1419028361.9200001</v>
      </c>
      <c r="H3346" t="b">
        <f t="shared" si="528"/>
        <v>1</v>
      </c>
      <c r="I3346" t="str">
        <f t="shared" si="527"/>
        <v>00</v>
      </c>
    </row>
    <row r="3347" spans="1:9">
      <c r="A3347" t="str">
        <f t="shared" si="579"/>
        <v>3.9.7.5.0.00.00 - VPD de Provisão para Repartição de Créditos</v>
      </c>
      <c r="B3347" s="3" t="s">
        <v>3224</v>
      </c>
      <c r="C3347" s="4">
        <v>0</v>
      </c>
      <c r="E3347" s="1">
        <f>E3350+E3348+E3349</f>
        <v>0</v>
      </c>
      <c r="F3347" s="1">
        <f>F3350+F3348+F3349</f>
        <v>0</v>
      </c>
      <c r="H3347" t="b">
        <f t="shared" si="528"/>
        <v>1</v>
      </c>
      <c r="I3347" t="str">
        <f t="shared" si="527"/>
        <v>00</v>
      </c>
    </row>
    <row r="3348" spans="1:9" ht="25.5">
      <c r="A3348" t="str">
        <f t="shared" si="579"/>
        <v>3.9.7.5.3.00.00 - VPD de Provisão para Repartição de Créditos - 
 Inter OFSS União</v>
      </c>
      <c r="B3348" s="5" t="s">
        <v>3225</v>
      </c>
      <c r="C3348" s="6">
        <v>0</v>
      </c>
      <c r="E3348" s="1">
        <f t="shared" ref="E3348:E3350" si="582">SUMIF(A3348:B3348,"*intra*",C3348:D3348)+SUMIF(A3348:B3348,"*inter*",C3348:D3348)</f>
        <v>0</v>
      </c>
      <c r="F3348" s="1">
        <f t="shared" ref="F3348:F3350" si="583">SUMIF(A3348:B3348,"*consolidação*",C3348:D3348)</f>
        <v>0</v>
      </c>
      <c r="H3348" t="b">
        <f t="shared" si="528"/>
        <v>1</v>
      </c>
      <c r="I3348" t="str">
        <f t="shared" si="527"/>
        <v>00</v>
      </c>
    </row>
    <row r="3349" spans="1:9" ht="25.5">
      <c r="A3349" t="str">
        <f t="shared" si="579"/>
        <v>3.9.7.5.4.00.00 - VPD de Provisão para Repartição de Créditos - 
 Inter OFSS Estados</v>
      </c>
      <c r="B3349" s="3" t="s">
        <v>3226</v>
      </c>
      <c r="C3349" s="4">
        <v>0</v>
      </c>
      <c r="E3349" s="1">
        <f t="shared" si="582"/>
        <v>0</v>
      </c>
      <c r="F3349" s="1">
        <f t="shared" si="583"/>
        <v>0</v>
      </c>
      <c r="H3349" t="b">
        <f t="shared" si="528"/>
        <v>1</v>
      </c>
      <c r="I3349" t="str">
        <f t="shared" ref="I3349:I3412" si="584">MID(A3349,11,2)</f>
        <v>00</v>
      </c>
    </row>
    <row r="3350" spans="1:9" ht="25.5">
      <c r="A3350" t="str">
        <f t="shared" si="579"/>
        <v>3.9.7.5.5.00.00 - VPD de Provisão para Repartição de Créditos - 
 Inter OFSS - Município</v>
      </c>
      <c r="B3350" s="5" t="s">
        <v>3227</v>
      </c>
      <c r="C3350" s="6">
        <v>0</v>
      </c>
      <c r="E3350" s="1">
        <f t="shared" si="582"/>
        <v>0</v>
      </c>
      <c r="F3350" s="1">
        <f t="shared" si="583"/>
        <v>0</v>
      </c>
      <c r="H3350" t="b">
        <f t="shared" ref="H3350:H3413" si="585">IF(I3350="00",C3350=E3350+F3350,TRUE)</f>
        <v>1</v>
      </c>
      <c r="I3350" t="str">
        <f t="shared" si="584"/>
        <v>00</v>
      </c>
    </row>
    <row r="3351" spans="1:9" ht="25.5">
      <c r="A3351" t="str">
        <f t="shared" si="579"/>
        <v>3.9.7.6.0.00.00 - VPD de Provisão para Riscos Decorrentes de 
 Contratos de PPP</v>
      </c>
      <c r="B3351" s="3" t="s">
        <v>3228</v>
      </c>
      <c r="C3351" s="4">
        <v>0</v>
      </c>
      <c r="E3351" s="1">
        <f>E3352</f>
        <v>0</v>
      </c>
      <c r="F3351" s="1">
        <f>F3352</f>
        <v>0</v>
      </c>
      <c r="H3351" t="b">
        <f t="shared" si="585"/>
        <v>1</v>
      </c>
      <c r="I3351" t="str">
        <f t="shared" si="584"/>
        <v>00</v>
      </c>
    </row>
    <row r="3352" spans="1:9" ht="25.5">
      <c r="A3352" t="str">
        <f t="shared" si="579"/>
        <v>3.9.7.6.1.00.00 - VPD de Provisão para Riscos Decorrentes de 
 Contratos de PPP - Consolidação</v>
      </c>
      <c r="B3352" s="5" t="s">
        <v>3229</v>
      </c>
      <c r="C3352" s="6">
        <v>0</v>
      </c>
      <c r="E3352" s="1">
        <f t="shared" ref="E3352" si="586">SUMIF(A3352:B3352,"*intra*",C3352:D3352)+SUMIF(A3352:B3352,"*inter*",C3352:D3352)</f>
        <v>0</v>
      </c>
      <c r="F3352" s="1">
        <f t="shared" ref="F3352" si="587">SUMIF(A3352:B3352,"*consolidação*",C3352:D3352)</f>
        <v>0</v>
      </c>
      <c r="H3352" t="b">
        <f t="shared" si="585"/>
        <v>1</v>
      </c>
      <c r="I3352" t="str">
        <f t="shared" si="584"/>
        <v>00</v>
      </c>
    </row>
    <row r="3353" spans="1:9">
      <c r="A3353" t="str">
        <f t="shared" si="579"/>
        <v>3.9.7.9.0.00.00 - VPD de Outras Provisões</v>
      </c>
      <c r="B3353" s="3" t="s">
        <v>3230</v>
      </c>
      <c r="C3353" s="4">
        <v>4914360569.9499998</v>
      </c>
      <c r="E3353" s="1">
        <f>E3354</f>
        <v>0</v>
      </c>
      <c r="F3353" s="1">
        <f>F3354</f>
        <v>4914360569.9499998</v>
      </c>
      <c r="H3353" t="b">
        <f t="shared" si="585"/>
        <v>1</v>
      </c>
      <c r="I3353" t="str">
        <f t="shared" si="584"/>
        <v>00</v>
      </c>
    </row>
    <row r="3354" spans="1:9">
      <c r="A3354" t="str">
        <f t="shared" si="579"/>
        <v>3.9.7.9.1.00.00 - VPD de Outras Provisões - Consolidação</v>
      </c>
      <c r="B3354" s="5" t="s">
        <v>3231</v>
      </c>
      <c r="C3354" s="6">
        <v>4914360569.9499998</v>
      </c>
      <c r="E3354" s="1">
        <f t="shared" ref="E3354" si="588">SUMIF(A3354:B3354,"*intra*",C3354:D3354)+SUMIF(A3354:B3354,"*inter*",C3354:D3354)</f>
        <v>0</v>
      </c>
      <c r="F3354" s="1">
        <f t="shared" ref="F3354" si="589">SUMIF(A3354:B3354,"*consolidação*",C3354:D3354)</f>
        <v>4914360569.9499998</v>
      </c>
      <c r="H3354" t="b">
        <f t="shared" si="585"/>
        <v>1</v>
      </c>
      <c r="I3354" t="str">
        <f t="shared" si="584"/>
        <v>00</v>
      </c>
    </row>
    <row r="3355" spans="1:9">
      <c r="A3355" t="str">
        <f t="shared" si="579"/>
        <v>3.9.9.0.0.00.00 - Diversas Variações Patrimoniais Diminutivas</v>
      </c>
      <c r="B3355" s="3" t="s">
        <v>3232</v>
      </c>
      <c r="C3355" s="4">
        <v>355450151107.17999</v>
      </c>
      <c r="E3355" s="1">
        <f>E3365+E3361+E3380+E3367+E3356+E3375+E3373+E3377</f>
        <v>8402448.879999999</v>
      </c>
      <c r="F3355" s="1">
        <f>F3365+F3361+F3380+F3367+F3356+F3375+F3373+F3377</f>
        <v>355441748658.30005</v>
      </c>
      <c r="H3355" t="b">
        <f t="shared" si="585"/>
        <v>1</v>
      </c>
      <c r="I3355" t="str">
        <f t="shared" si="584"/>
        <v>00</v>
      </c>
    </row>
    <row r="3356" spans="1:9">
      <c r="A3356" t="str">
        <f t="shared" si="579"/>
        <v>3.9.9.1.0.00.00 - Compensação Financeira entre RGPS/RPPS</v>
      </c>
      <c r="B3356" s="5" t="s">
        <v>3233</v>
      </c>
      <c r="C3356" s="6">
        <v>6517199.2199999997</v>
      </c>
      <c r="E3356" s="1">
        <f>E3358+E3357+E3359+E3360</f>
        <v>6517199.2199999997</v>
      </c>
      <c r="F3356" s="1">
        <f>F3358+F3357+F3359+F3360</f>
        <v>0</v>
      </c>
      <c r="H3356" t="b">
        <f t="shared" si="585"/>
        <v>1</v>
      </c>
      <c r="I3356" t="str">
        <f t="shared" si="584"/>
        <v>00</v>
      </c>
    </row>
    <row r="3357" spans="1:9" ht="25.5">
      <c r="A3357" t="str">
        <f t="shared" si="579"/>
        <v>3.9.9.1.2.00.00 - Compensação Financeira entre RGPS/RPPS - Intra 
 OFSS</v>
      </c>
      <c r="B3357" s="3" t="s">
        <v>3234</v>
      </c>
      <c r="C3357" s="4">
        <v>0</v>
      </c>
      <c r="E3357" s="1">
        <f t="shared" ref="E3357:E3360" si="590">SUMIF(A3357:B3357,"*intra*",C3357:D3357)+SUMIF(A3357:B3357,"*inter*",C3357:D3357)</f>
        <v>0</v>
      </c>
      <c r="F3357" s="1">
        <f t="shared" ref="F3357:F3360" si="591">SUMIF(A3357:B3357,"*consolidação*",C3357:D3357)</f>
        <v>0</v>
      </c>
      <c r="H3357" t="b">
        <f t="shared" si="585"/>
        <v>1</v>
      </c>
      <c r="I3357" t="str">
        <f t="shared" si="584"/>
        <v>00</v>
      </c>
    </row>
    <row r="3358" spans="1:9" ht="25.5">
      <c r="A3358" t="str">
        <f t="shared" si="579"/>
        <v>3.9.9.1.3.00.00 - Compensação Financeira entre RGPS/RPPS - Inter 
 OFSS - União</v>
      </c>
      <c r="B3358" s="5" t="s">
        <v>3235</v>
      </c>
      <c r="C3358" s="6">
        <v>6517199.2199999997</v>
      </c>
      <c r="E3358" s="1">
        <f t="shared" si="590"/>
        <v>6517199.2199999997</v>
      </c>
      <c r="F3358" s="1">
        <f t="shared" si="591"/>
        <v>0</v>
      </c>
      <c r="H3358" t="b">
        <f t="shared" si="585"/>
        <v>1</v>
      </c>
      <c r="I3358" t="str">
        <f t="shared" si="584"/>
        <v>00</v>
      </c>
    </row>
    <row r="3359" spans="1:9" ht="25.5">
      <c r="A3359" t="str">
        <f t="shared" si="579"/>
        <v>3.9.9.1.4.00.00 - Compensação Financeira entre RGPS/RPPS - Inter 
 OFSS - Estado</v>
      </c>
      <c r="B3359" s="3" t="s">
        <v>3236</v>
      </c>
      <c r="C3359" s="4">
        <v>0</v>
      </c>
      <c r="E3359" s="1">
        <f t="shared" si="590"/>
        <v>0</v>
      </c>
      <c r="F3359" s="1">
        <f t="shared" si="591"/>
        <v>0</v>
      </c>
      <c r="H3359" t="b">
        <f t="shared" si="585"/>
        <v>1</v>
      </c>
      <c r="I3359" t="str">
        <f t="shared" si="584"/>
        <v>00</v>
      </c>
    </row>
    <row r="3360" spans="1:9" ht="25.5">
      <c r="A3360" t="str">
        <f t="shared" si="579"/>
        <v>3.9.9.1.5.00.00 - Compensação Financeira entre RGPS/RPPS - Inter 
 OFSS - Município</v>
      </c>
      <c r="B3360" s="5" t="s">
        <v>3237</v>
      </c>
      <c r="C3360" s="6">
        <v>0</v>
      </c>
      <c r="E3360" s="1">
        <f t="shared" si="590"/>
        <v>0</v>
      </c>
      <c r="F3360" s="1">
        <f t="shared" si="591"/>
        <v>0</v>
      </c>
      <c r="H3360" t="b">
        <f t="shared" si="585"/>
        <v>1</v>
      </c>
      <c r="I3360" t="str">
        <f t="shared" si="584"/>
        <v>00</v>
      </c>
    </row>
    <row r="3361" spans="1:9">
      <c r="A3361" t="str">
        <f t="shared" si="579"/>
        <v>3.9.9.2.0.00.00 - Compensação Financeira entre Regimes Próprios</v>
      </c>
      <c r="B3361" s="3" t="s">
        <v>3238</v>
      </c>
      <c r="C3361" s="4">
        <v>1885249.66</v>
      </c>
      <c r="E3361" s="1">
        <f>E3363+E3362+E3364</f>
        <v>1885249.66</v>
      </c>
      <c r="F3361" s="1">
        <f>F3363+F3362+F3364</f>
        <v>0</v>
      </c>
      <c r="H3361" t="b">
        <f t="shared" si="585"/>
        <v>1</v>
      </c>
      <c r="I3361" t="str">
        <f t="shared" si="584"/>
        <v>00</v>
      </c>
    </row>
    <row r="3362" spans="1:9" ht="25.5">
      <c r="A3362" t="str">
        <f t="shared" si="579"/>
        <v>3.9.9.2.3.00.00 - Compensação Financeira entre Regimes Próprios - 
 Inter OFSS - União</v>
      </c>
      <c r="B3362" s="5" t="s">
        <v>3239</v>
      </c>
      <c r="C3362" s="6">
        <v>1885249.66</v>
      </c>
      <c r="E3362" s="1">
        <f t="shared" ref="E3362:E3364" si="592">SUMIF(A3362:B3362,"*intra*",C3362:D3362)+SUMIF(A3362:B3362,"*inter*",C3362:D3362)</f>
        <v>1885249.66</v>
      </c>
      <c r="F3362" s="1">
        <f t="shared" ref="F3362:F3364" si="593">SUMIF(A3362:B3362,"*consolidação*",C3362:D3362)</f>
        <v>0</v>
      </c>
      <c r="H3362" t="b">
        <f t="shared" si="585"/>
        <v>1</v>
      </c>
      <c r="I3362" t="str">
        <f t="shared" si="584"/>
        <v>00</v>
      </c>
    </row>
    <row r="3363" spans="1:9" ht="25.5">
      <c r="A3363" t="str">
        <f t="shared" si="579"/>
        <v>3.9.9.2.4.00.00 - Compensação Financeira entre Regimes Próprios - 
 Inter OFSS - Estado</v>
      </c>
      <c r="B3363" s="3" t="s">
        <v>3240</v>
      </c>
      <c r="C3363" s="4">
        <v>0</v>
      </c>
      <c r="E3363" s="1">
        <f t="shared" si="592"/>
        <v>0</v>
      </c>
      <c r="F3363" s="1">
        <f t="shared" si="593"/>
        <v>0</v>
      </c>
      <c r="H3363" t="b">
        <f t="shared" si="585"/>
        <v>1</v>
      </c>
      <c r="I3363" t="str">
        <f t="shared" si="584"/>
        <v>00</v>
      </c>
    </row>
    <row r="3364" spans="1:9" ht="25.5">
      <c r="A3364" t="str">
        <f t="shared" si="579"/>
        <v>3.9.9.2.5.00.00 - Compensação Financeira entre Regimes Próprios - 
 Inter OFSS - Município</v>
      </c>
      <c r="B3364" s="5" t="s">
        <v>3241</v>
      </c>
      <c r="C3364" s="6">
        <v>0</v>
      </c>
      <c r="E3364" s="1">
        <f t="shared" si="592"/>
        <v>0</v>
      </c>
      <c r="F3364" s="1">
        <f t="shared" si="593"/>
        <v>0</v>
      </c>
      <c r="H3364" t="b">
        <f t="shared" si="585"/>
        <v>1</v>
      </c>
      <c r="I3364" t="str">
        <f t="shared" si="584"/>
        <v>00</v>
      </c>
    </row>
    <row r="3365" spans="1:9">
      <c r="A3365" t="str">
        <f t="shared" si="579"/>
        <v>3.9.9.3.0.00.00 - Variação Patrimonial Diminutiva com Bonificações</v>
      </c>
      <c r="B3365" s="3" t="s">
        <v>3242</v>
      </c>
      <c r="C3365" s="4">
        <v>18965.25</v>
      </c>
      <c r="E3365" s="1">
        <f>E3366</f>
        <v>0</v>
      </c>
      <c r="F3365" s="1">
        <f>F3366</f>
        <v>18965.25</v>
      </c>
      <c r="H3365" t="b">
        <f t="shared" si="585"/>
        <v>1</v>
      </c>
      <c r="I3365" t="str">
        <f t="shared" si="584"/>
        <v>00</v>
      </c>
    </row>
    <row r="3366" spans="1:9" ht="25.5">
      <c r="A3366" t="str">
        <f t="shared" si="579"/>
        <v>3.9.9.3.1.00.00 - Variação Patrimonial Diminutiva com Bonificações - 
 Consolidação</v>
      </c>
      <c r="B3366" s="5" t="s">
        <v>3243</v>
      </c>
      <c r="C3366" s="6">
        <v>18965.25</v>
      </c>
      <c r="E3366" s="1">
        <f t="shared" ref="E3366" si="594">SUMIF(A3366:B3366,"*intra*",C3366:D3366)+SUMIF(A3366:B3366,"*inter*",C3366:D3366)</f>
        <v>0</v>
      </c>
      <c r="F3366" s="1">
        <f t="shared" ref="F3366" si="595">SUMIF(A3366:B3366,"*consolidação*",C3366:D3366)</f>
        <v>18965.25</v>
      </c>
      <c r="H3366" t="b">
        <f t="shared" si="585"/>
        <v>1</v>
      </c>
      <c r="I3366" t="str">
        <f t="shared" si="584"/>
        <v>00</v>
      </c>
    </row>
    <row r="3367" spans="1:9">
      <c r="A3367" t="str">
        <f t="shared" si="579"/>
        <v>3.9.9.4.0.00.00 - Amortização de Ágio em Investimentos</v>
      </c>
      <c r="B3367" s="3" t="s">
        <v>3244</v>
      </c>
      <c r="C3367" s="4">
        <v>0</v>
      </c>
      <c r="E3367" s="1">
        <f>E3370+E3372+E3369+E3368+E3371</f>
        <v>0</v>
      </c>
      <c r="F3367" s="1">
        <f>F3370+F3372+F3369+F3368+F3371</f>
        <v>0</v>
      </c>
      <c r="H3367" t="b">
        <f t="shared" si="585"/>
        <v>1</v>
      </c>
      <c r="I3367" t="str">
        <f t="shared" si="584"/>
        <v>00</v>
      </c>
    </row>
    <row r="3368" spans="1:9" ht="25.5">
      <c r="A3368" t="str">
        <f t="shared" si="579"/>
        <v>3.9.9.4.1.00.00 - Amortização de Ágio em Investimentos - 
 Consolidação</v>
      </c>
      <c r="B3368" s="5" t="s">
        <v>3245</v>
      </c>
      <c r="C3368" s="6">
        <v>0</v>
      </c>
      <c r="E3368" s="1">
        <f t="shared" ref="E3368:E3372" si="596">SUMIF(A3368:B3368,"*intra*",C3368:D3368)+SUMIF(A3368:B3368,"*inter*",C3368:D3368)</f>
        <v>0</v>
      </c>
      <c r="F3368" s="1">
        <f t="shared" ref="F3368:F3372" si="597">SUMIF(A3368:B3368,"*consolidação*",C3368:D3368)</f>
        <v>0</v>
      </c>
      <c r="H3368" t="b">
        <f t="shared" si="585"/>
        <v>1</v>
      </c>
      <c r="I3368" t="str">
        <f t="shared" si="584"/>
        <v>00</v>
      </c>
    </row>
    <row r="3369" spans="1:9">
      <c r="A3369" t="str">
        <f t="shared" si="579"/>
        <v>3.9.9.4.2.00.00 - Amortização de Ágio em Investimentos - Intra OFSS</v>
      </c>
      <c r="B3369" s="3" t="s">
        <v>3246</v>
      </c>
      <c r="C3369" s="4">
        <v>0</v>
      </c>
      <c r="E3369" s="1">
        <f t="shared" si="596"/>
        <v>0</v>
      </c>
      <c r="F3369" s="1">
        <f t="shared" si="597"/>
        <v>0</v>
      </c>
      <c r="H3369" t="b">
        <f t="shared" si="585"/>
        <v>1</v>
      </c>
      <c r="I3369" t="str">
        <f t="shared" si="584"/>
        <v>00</v>
      </c>
    </row>
    <row r="3370" spans="1:9" ht="25.5">
      <c r="A3370" t="str">
        <f t="shared" si="579"/>
        <v>3.9.9.4.3.00.00 - Amortização de Ágio em Investimentos - Inter OFSS 
 - União</v>
      </c>
      <c r="B3370" s="5" t="s">
        <v>3247</v>
      </c>
      <c r="C3370" s="6">
        <v>0</v>
      </c>
      <c r="E3370" s="1">
        <f t="shared" si="596"/>
        <v>0</v>
      </c>
      <c r="F3370" s="1">
        <f t="shared" si="597"/>
        <v>0</v>
      </c>
      <c r="H3370" t="b">
        <f t="shared" si="585"/>
        <v>1</v>
      </c>
      <c r="I3370" t="str">
        <f t="shared" si="584"/>
        <v>00</v>
      </c>
    </row>
    <row r="3371" spans="1:9" ht="25.5">
      <c r="A3371" t="str">
        <f t="shared" si="579"/>
        <v>3.9.9.4.4.00.00 - Amortização de Ágio em Investimentos - Inter OFSS 
 - Estado</v>
      </c>
      <c r="B3371" s="3" t="s">
        <v>3248</v>
      </c>
      <c r="C3371" s="4">
        <v>0</v>
      </c>
      <c r="E3371" s="1">
        <f t="shared" si="596"/>
        <v>0</v>
      </c>
      <c r="F3371" s="1">
        <f t="shared" si="597"/>
        <v>0</v>
      </c>
      <c r="H3371" t="b">
        <f t="shared" si="585"/>
        <v>1</v>
      </c>
      <c r="I3371" t="str">
        <f t="shared" si="584"/>
        <v>00</v>
      </c>
    </row>
    <row r="3372" spans="1:9" ht="25.5">
      <c r="A3372" t="str">
        <f t="shared" si="579"/>
        <v>3.9.9.4.5.00.00 - Amortização de Ágio em Investimentos - Inter OFSS 
 - Município</v>
      </c>
      <c r="B3372" s="5" t="s">
        <v>3249</v>
      </c>
      <c r="C3372" s="6">
        <v>0</v>
      </c>
      <c r="E3372" s="1">
        <f t="shared" si="596"/>
        <v>0</v>
      </c>
      <c r="F3372" s="1">
        <f t="shared" si="597"/>
        <v>0</v>
      </c>
      <c r="H3372" t="b">
        <f t="shared" si="585"/>
        <v>1</v>
      </c>
      <c r="I3372" t="str">
        <f t="shared" si="584"/>
        <v>00</v>
      </c>
    </row>
    <row r="3373" spans="1:9">
      <c r="A3373" t="str">
        <f t="shared" si="579"/>
        <v>3.9.9.5.0.00.00 - Multas Administrativas</v>
      </c>
      <c r="B3373" s="3" t="s">
        <v>3250</v>
      </c>
      <c r="C3373" s="4">
        <v>496133.32</v>
      </c>
      <c r="E3373" s="1">
        <f>E3374</f>
        <v>0</v>
      </c>
      <c r="F3373" s="1">
        <f>F3374</f>
        <v>496133.32</v>
      </c>
      <c r="H3373" t="b">
        <f t="shared" si="585"/>
        <v>1</v>
      </c>
      <c r="I3373" t="str">
        <f t="shared" si="584"/>
        <v>00</v>
      </c>
    </row>
    <row r="3374" spans="1:9">
      <c r="A3374" t="str">
        <f t="shared" si="579"/>
        <v>3.9.9.5.1.00.00 - Multas Administrativas - Consolidação</v>
      </c>
      <c r="B3374" s="5" t="s">
        <v>3251</v>
      </c>
      <c r="C3374" s="6">
        <v>496133.32</v>
      </c>
      <c r="E3374" s="1">
        <f t="shared" ref="E3374" si="598">SUMIF(A3374:B3374,"*intra*",C3374:D3374)+SUMIF(A3374:B3374,"*inter*",C3374:D3374)</f>
        <v>0</v>
      </c>
      <c r="F3374" s="1">
        <f t="shared" ref="F3374" si="599">SUMIF(A3374:B3374,"*consolidação*",C3374:D3374)</f>
        <v>496133.32</v>
      </c>
      <c r="H3374" t="b">
        <f t="shared" si="585"/>
        <v>1</v>
      </c>
      <c r="I3374" t="str">
        <f t="shared" si="584"/>
        <v>00</v>
      </c>
    </row>
    <row r="3375" spans="1:9">
      <c r="A3375" t="str">
        <f t="shared" si="579"/>
        <v>3.9.9.6.0.00.00 - Indenizações e Restituições</v>
      </c>
      <c r="B3375" s="3" t="s">
        <v>3252</v>
      </c>
      <c r="C3375" s="4">
        <v>8607324267.1399994</v>
      </c>
      <c r="E3375" s="1">
        <f>E3376</f>
        <v>0</v>
      </c>
      <c r="F3375" s="1">
        <f>F3376</f>
        <v>8607324267.1399994</v>
      </c>
      <c r="H3375" t="b">
        <f t="shared" si="585"/>
        <v>1</v>
      </c>
      <c r="I3375" t="str">
        <f t="shared" si="584"/>
        <v>00</v>
      </c>
    </row>
    <row r="3376" spans="1:9">
      <c r="A3376" t="str">
        <f t="shared" si="579"/>
        <v>3.9.9.6.1.00.00 - Indenizações e Restituições - Consolidação</v>
      </c>
      <c r="B3376" s="5" t="s">
        <v>3253</v>
      </c>
      <c r="C3376" s="6">
        <v>8607324267.1399994</v>
      </c>
      <c r="E3376" s="1">
        <f t="shared" ref="E3376" si="600">SUMIF(A3376:B3376,"*intra*",C3376:D3376)+SUMIF(A3376:B3376,"*inter*",C3376:D3376)</f>
        <v>0</v>
      </c>
      <c r="F3376" s="1">
        <f t="shared" ref="F3376" si="601">SUMIF(A3376:B3376,"*consolidação*",C3376:D3376)</f>
        <v>8607324267.1399994</v>
      </c>
      <c r="H3376" t="b">
        <f t="shared" si="585"/>
        <v>1</v>
      </c>
      <c r="I3376" t="str">
        <f t="shared" si="584"/>
        <v>00</v>
      </c>
    </row>
    <row r="3377" spans="1:9">
      <c r="A3377" t="str">
        <f t="shared" si="579"/>
        <v>3.9.9.7.0.00.00 - Compensações ao RGPS</v>
      </c>
      <c r="B3377" s="3" t="s">
        <v>3254</v>
      </c>
      <c r="C3377" s="4">
        <v>0</v>
      </c>
      <c r="E3377" s="1">
        <f>E3378+E3379</f>
        <v>0</v>
      </c>
      <c r="F3377" s="1">
        <f>F3378+F3379</f>
        <v>0</v>
      </c>
      <c r="H3377" t="b">
        <f t="shared" si="585"/>
        <v>1</v>
      </c>
      <c r="I3377" t="str">
        <f t="shared" si="584"/>
        <v>00</v>
      </c>
    </row>
    <row r="3378" spans="1:9">
      <c r="A3378" t="str">
        <f t="shared" si="579"/>
        <v>3.9.9.7.1.00.00 - Compensações ao RGPS - Consolidação</v>
      </c>
      <c r="B3378" s="5" t="s">
        <v>3255</v>
      </c>
      <c r="C3378" s="6">
        <v>0</v>
      </c>
      <c r="E3378" s="1">
        <f t="shared" ref="E3378:E3379" si="602">SUMIF(A3378:B3378,"*intra*",C3378:D3378)+SUMIF(A3378:B3378,"*inter*",C3378:D3378)</f>
        <v>0</v>
      </c>
      <c r="F3378" s="1">
        <f t="shared" ref="F3378:F3379" si="603">SUMIF(A3378:B3378,"*consolidação*",C3378:D3378)</f>
        <v>0</v>
      </c>
      <c r="H3378" t="b">
        <f t="shared" si="585"/>
        <v>1</v>
      </c>
      <c r="I3378" t="str">
        <f t="shared" si="584"/>
        <v>00</v>
      </c>
    </row>
    <row r="3379" spans="1:9">
      <c r="A3379" t="str">
        <f t="shared" si="579"/>
        <v>3.9.9.7.3.00.00 - Compensações ao RGPS - Inter OFSS - União</v>
      </c>
      <c r="B3379" s="3" t="s">
        <v>3256</v>
      </c>
      <c r="C3379" s="4">
        <v>0</v>
      </c>
      <c r="E3379" s="1">
        <f t="shared" si="602"/>
        <v>0</v>
      </c>
      <c r="F3379" s="1">
        <f t="shared" si="603"/>
        <v>0</v>
      </c>
      <c r="H3379" t="b">
        <f t="shared" si="585"/>
        <v>1</v>
      </c>
      <c r="I3379" t="str">
        <f t="shared" si="584"/>
        <v>00</v>
      </c>
    </row>
    <row r="3380" spans="1:9" ht="25.5">
      <c r="A3380" t="str">
        <f t="shared" si="579"/>
        <v>3.9.9.9.0.00.00 - Variações Patrimoniais Diminutivas Decorrentes de 
 Fatos Geradores Diversos</v>
      </c>
      <c r="B3380" s="5" t="s">
        <v>3257</v>
      </c>
      <c r="C3380" s="6">
        <v>346833909292.59003</v>
      </c>
      <c r="E3380" s="1">
        <f>E3381</f>
        <v>0</v>
      </c>
      <c r="F3380" s="1">
        <f>F3381</f>
        <v>346833909292.59003</v>
      </c>
      <c r="H3380" t="b">
        <f t="shared" si="585"/>
        <v>1</v>
      </c>
      <c r="I3380" t="str">
        <f t="shared" si="584"/>
        <v>00</v>
      </c>
    </row>
    <row r="3381" spans="1:9" ht="25.5">
      <c r="A3381" t="str">
        <f t="shared" si="579"/>
        <v>3.9.9.9.1.00.00 - Variações Patrimoniais Diminutivas Decorrentes de 
 Fatos Geradores Diversos - Consolidação</v>
      </c>
      <c r="B3381" s="3" t="s">
        <v>3258</v>
      </c>
      <c r="C3381" s="4">
        <v>346833909292.59003</v>
      </c>
      <c r="E3381" s="1">
        <f t="shared" ref="E3381:E3383" si="604">SUMIF(A3381:B3381,"*intra*",C3381:D3381)+SUMIF(A3381:B3381,"*inter*",C3381:D3381)</f>
        <v>0</v>
      </c>
      <c r="F3381" s="1">
        <f t="shared" ref="F3381:F3383" si="605">SUMIF(A3381:B3381,"*consolidação*",C3381:D3381)</f>
        <v>346833909292.59003</v>
      </c>
      <c r="H3381" t="b">
        <f t="shared" si="585"/>
        <v>1</v>
      </c>
      <c r="I3381" t="str">
        <f t="shared" si="584"/>
        <v>00</v>
      </c>
    </row>
    <row r="3382" spans="1:9">
      <c r="A3382" t="str">
        <f t="shared" si="579"/>
        <v>Variação Patrimonial Aumentativa</v>
      </c>
      <c r="B3382" s="5" t="s">
        <v>1118</v>
      </c>
      <c r="C3382" s="42"/>
      <c r="E3382" s="1">
        <f t="shared" si="604"/>
        <v>0</v>
      </c>
      <c r="F3382" s="1">
        <f t="shared" si="605"/>
        <v>0</v>
      </c>
      <c r="H3382" t="b">
        <f t="shared" si="585"/>
        <v>1</v>
      </c>
      <c r="I3382" t="str">
        <f t="shared" si="584"/>
        <v>at</v>
      </c>
    </row>
    <row r="3383" spans="1:9">
      <c r="A3383" t="str">
        <f t="shared" si="579"/>
        <v>Variação Patrimonial Aumentativa</v>
      </c>
      <c r="B3383" s="3" t="s">
        <v>3259</v>
      </c>
      <c r="C3383" s="31"/>
      <c r="E3383" s="1">
        <f t="shared" si="604"/>
        <v>0</v>
      </c>
      <c r="F3383" s="1">
        <f t="shared" si="605"/>
        <v>0</v>
      </c>
      <c r="H3383" t="b">
        <f t="shared" si="585"/>
        <v>1</v>
      </c>
      <c r="I3383" t="str">
        <f t="shared" si="584"/>
        <v>at</v>
      </c>
    </row>
    <row r="3384" spans="1:9">
      <c r="A3384" t="str">
        <f t="shared" si="579"/>
        <v>4.0.0.0.0.00.00 - Variação Patrimonial Aumentativa</v>
      </c>
      <c r="B3384" s="5" t="s">
        <v>3260</v>
      </c>
      <c r="C3384" s="6">
        <v>2836043238819.02</v>
      </c>
      <c r="E3384">
        <f>E3413+E3385+E3581+E3451+E3529+E3467+E3622</f>
        <v>1028680512085.0999</v>
      </c>
      <c r="F3384">
        <f>F3413+F3385+F3581+F3451+F3529+F3467+F3622</f>
        <v>1807362726733.9199</v>
      </c>
      <c r="H3384" t="b">
        <f t="shared" si="585"/>
        <v>1</v>
      </c>
      <c r="I3384" t="str">
        <f t="shared" si="584"/>
        <v>00</v>
      </c>
    </row>
    <row r="3385" spans="1:9">
      <c r="A3385" t="str">
        <f t="shared" si="579"/>
        <v>4.1.0.0.0.00.00 - Impostos, Taxas e Contribuições de Melhoria</v>
      </c>
      <c r="B3385" s="3" t="s">
        <v>3261</v>
      </c>
      <c r="C3385" s="4">
        <v>592286979972.90002</v>
      </c>
      <c r="E3385">
        <f>E3397+E3386+E3402</f>
        <v>0</v>
      </c>
      <c r="F3385">
        <f>F3397+F3386+F3402</f>
        <v>592286979972.8999</v>
      </c>
      <c r="H3385" t="b">
        <f t="shared" si="585"/>
        <v>1</v>
      </c>
      <c r="I3385" t="str">
        <f t="shared" si="584"/>
        <v>00</v>
      </c>
    </row>
    <row r="3386" spans="1:9">
      <c r="A3386" t="str">
        <f t="shared" si="579"/>
        <v>4.1.1.0.0.00.00 - Impostos</v>
      </c>
      <c r="B3386" s="5" t="s">
        <v>3262</v>
      </c>
      <c r="C3386" s="6">
        <v>561013521043.94995</v>
      </c>
      <c r="E3386" s="1">
        <f>E3393+E3389+E3391+E3395+E3387</f>
        <v>0</v>
      </c>
      <c r="F3386" s="1">
        <f>F3393+F3389+F3391+F3395+F3387</f>
        <v>561013521043.94995</v>
      </c>
      <c r="H3386" t="b">
        <f t="shared" si="585"/>
        <v>1</v>
      </c>
      <c r="I3386" t="str">
        <f t="shared" si="584"/>
        <v>00</v>
      </c>
    </row>
    <row r="3387" spans="1:9">
      <c r="A3387" t="str">
        <f t="shared" si="579"/>
        <v>4.1.1.1.0.00.00 - Impostos sobre Comercio Exterior</v>
      </c>
      <c r="B3387" s="3" t="s">
        <v>3263</v>
      </c>
      <c r="C3387" s="4">
        <v>0</v>
      </c>
      <c r="E3387" s="1">
        <f>E3388</f>
        <v>0</v>
      </c>
      <c r="F3387" s="1">
        <f>F3388</f>
        <v>0</v>
      </c>
      <c r="H3387" t="b">
        <f t="shared" si="585"/>
        <v>1</v>
      </c>
      <c r="I3387" t="str">
        <f t="shared" si="584"/>
        <v>00</v>
      </c>
    </row>
    <row r="3388" spans="1:9">
      <c r="A3388" t="str">
        <f t="shared" si="579"/>
        <v>4.1.1.1.1.00.00 - Impostos sobre Comercio Exterior - Consolidação</v>
      </c>
      <c r="B3388" s="5" t="s">
        <v>3264</v>
      </c>
      <c r="C3388" s="6">
        <v>0</v>
      </c>
      <c r="E3388" s="1">
        <f t="shared" ref="E3388" si="606">SUMIF(A3388:B3388,"*intra*",C3388:D3388)+SUMIF(A3388:B3388,"*inter*",C3388:D3388)</f>
        <v>0</v>
      </c>
      <c r="F3388" s="1">
        <f t="shared" ref="F3388" si="607">SUMIF(A3388:B3388,"*consolidação*",C3388:D3388)</f>
        <v>0</v>
      </c>
      <c r="H3388" t="b">
        <f t="shared" si="585"/>
        <v>1</v>
      </c>
      <c r="I3388" t="str">
        <f t="shared" si="584"/>
        <v>00</v>
      </c>
    </row>
    <row r="3389" spans="1:9">
      <c r="A3389" t="str">
        <f t="shared" si="579"/>
        <v>4.1.1.2.0.00.00 - Impostos sobre Patrimônio e a Renda</v>
      </c>
      <c r="B3389" s="3" t="s">
        <v>3265</v>
      </c>
      <c r="C3389" s="4">
        <v>81330744570.050003</v>
      </c>
      <c r="E3389" s="1">
        <f>E3390</f>
        <v>0</v>
      </c>
      <c r="F3389" s="1">
        <f>F3390</f>
        <v>81330744570.050003</v>
      </c>
      <c r="H3389" t="b">
        <f t="shared" si="585"/>
        <v>1</v>
      </c>
      <c r="I3389" t="str">
        <f t="shared" si="584"/>
        <v>00</v>
      </c>
    </row>
    <row r="3390" spans="1:9">
      <c r="A3390" t="str">
        <f t="shared" si="579"/>
        <v>4.1.1.2.1.00.00 - Impostos sobre Patrimônio e a Renda - Consolidação</v>
      </c>
      <c r="B3390" s="5" t="s">
        <v>3266</v>
      </c>
      <c r="C3390" s="6">
        <v>81330744570.050003</v>
      </c>
      <c r="E3390" s="1">
        <f t="shared" ref="E3390" si="608">SUMIF(A3390:B3390,"*intra*",C3390:D3390)+SUMIF(A3390:B3390,"*inter*",C3390:D3390)</f>
        <v>0</v>
      </c>
      <c r="F3390" s="1">
        <f t="shared" ref="F3390" si="609">SUMIF(A3390:B3390,"*consolidação*",C3390:D3390)</f>
        <v>81330744570.050003</v>
      </c>
      <c r="H3390" t="b">
        <f t="shared" si="585"/>
        <v>1</v>
      </c>
      <c r="I3390" t="str">
        <f t="shared" si="584"/>
        <v>00</v>
      </c>
    </row>
    <row r="3391" spans="1:9">
      <c r="A3391" t="str">
        <f t="shared" si="579"/>
        <v>4.1.1.3.0.00.00 - Impostos sobre a Produção e a Circulação</v>
      </c>
      <c r="B3391" s="3" t="s">
        <v>3267</v>
      </c>
      <c r="C3391" s="4">
        <v>476292060331.33002</v>
      </c>
      <c r="E3391" s="1">
        <f>E3392</f>
        <v>0</v>
      </c>
      <c r="F3391" s="1">
        <f>F3392</f>
        <v>476292060331.33002</v>
      </c>
      <c r="H3391" t="b">
        <f t="shared" si="585"/>
        <v>1</v>
      </c>
      <c r="I3391" t="str">
        <f t="shared" si="584"/>
        <v>00</v>
      </c>
    </row>
    <row r="3392" spans="1:9" ht="25.5">
      <c r="A3392" t="str">
        <f t="shared" si="579"/>
        <v>4.1.1.3.1.00.00 - Impostos sobre a Produção e a Circulação - 
 Consolidação</v>
      </c>
      <c r="B3392" s="5" t="s">
        <v>3268</v>
      </c>
      <c r="C3392" s="6">
        <v>476292060331.33002</v>
      </c>
      <c r="E3392" s="1">
        <f t="shared" ref="E3392" si="610">SUMIF(A3392:B3392,"*intra*",C3392:D3392)+SUMIF(A3392:B3392,"*inter*",C3392:D3392)</f>
        <v>0</v>
      </c>
      <c r="F3392" s="1">
        <f t="shared" ref="F3392" si="611">SUMIF(A3392:B3392,"*consolidação*",C3392:D3392)</f>
        <v>476292060331.33002</v>
      </c>
      <c r="H3392" t="b">
        <f t="shared" si="585"/>
        <v>1</v>
      </c>
      <c r="I3392" t="str">
        <f t="shared" si="584"/>
        <v>00</v>
      </c>
    </row>
    <row r="3393" spans="1:9">
      <c r="A3393" t="str">
        <f t="shared" si="579"/>
        <v>4.1.1.4.0.00.00 - Impostos Extraordinários</v>
      </c>
      <c r="B3393" s="3" t="s">
        <v>3269</v>
      </c>
      <c r="C3393" s="4">
        <v>0</v>
      </c>
      <c r="E3393" s="1">
        <f>E3394</f>
        <v>0</v>
      </c>
      <c r="F3393" s="1">
        <f>F3394</f>
        <v>0</v>
      </c>
      <c r="H3393" t="b">
        <f t="shared" si="585"/>
        <v>1</v>
      </c>
      <c r="I3393" t="str">
        <f t="shared" si="584"/>
        <v>00</v>
      </c>
    </row>
    <row r="3394" spans="1:9">
      <c r="A3394" t="str">
        <f t="shared" si="579"/>
        <v>4.1.1.4.1.00.00 - Impostos Extraordinários - Consolidação</v>
      </c>
      <c r="B3394" s="5" t="s">
        <v>3270</v>
      </c>
      <c r="C3394" s="6">
        <v>0</v>
      </c>
      <c r="E3394" s="1">
        <f t="shared" ref="E3394" si="612">SUMIF(A3394:B3394,"*intra*",C3394:D3394)+SUMIF(A3394:B3394,"*inter*",C3394:D3394)</f>
        <v>0</v>
      </c>
      <c r="F3394" s="1">
        <f t="shared" ref="F3394" si="613">SUMIF(A3394:B3394,"*consolidação*",C3394:D3394)</f>
        <v>0</v>
      </c>
      <c r="H3394" t="b">
        <f t="shared" si="585"/>
        <v>1</v>
      </c>
      <c r="I3394" t="str">
        <f t="shared" si="584"/>
        <v>00</v>
      </c>
    </row>
    <row r="3395" spans="1:9">
      <c r="A3395" t="str">
        <f t="shared" si="579"/>
        <v>4.1.1.9.0.00.00 - Outros Impostos</v>
      </c>
      <c r="B3395" s="3" t="s">
        <v>3271</v>
      </c>
      <c r="C3395" s="4">
        <v>3390716142.5700002</v>
      </c>
      <c r="E3395" s="1">
        <f>E3396</f>
        <v>0</v>
      </c>
      <c r="F3395" s="1">
        <f>F3396</f>
        <v>3390716142.5700002</v>
      </c>
      <c r="H3395" t="b">
        <f t="shared" si="585"/>
        <v>1</v>
      </c>
      <c r="I3395" t="str">
        <f t="shared" si="584"/>
        <v>00</v>
      </c>
    </row>
    <row r="3396" spans="1:9">
      <c r="A3396" t="str">
        <f t="shared" si="579"/>
        <v>4.1.1.9.1.00.00 - Outros Impostos - Consolidação</v>
      </c>
      <c r="B3396" s="5" t="s">
        <v>3272</v>
      </c>
      <c r="C3396" s="6">
        <v>3390716142.5700002</v>
      </c>
      <c r="E3396" s="1">
        <f t="shared" ref="E3396" si="614">SUMIF(A3396:B3396,"*intra*",C3396:D3396)+SUMIF(A3396:B3396,"*inter*",C3396:D3396)</f>
        <v>0</v>
      </c>
      <c r="F3396" s="1">
        <f t="shared" ref="F3396" si="615">SUMIF(A3396:B3396,"*consolidação*",C3396:D3396)</f>
        <v>3390716142.5700002</v>
      </c>
      <c r="H3396" t="b">
        <f t="shared" si="585"/>
        <v>1</v>
      </c>
      <c r="I3396" t="str">
        <f t="shared" si="584"/>
        <v>00</v>
      </c>
    </row>
    <row r="3397" spans="1:9">
      <c r="A3397" t="str">
        <f t="shared" si="579"/>
        <v>4.1.2.0.0.00.00 - Taxas</v>
      </c>
      <c r="B3397" s="3" t="s">
        <v>3273</v>
      </c>
      <c r="C3397" s="4">
        <v>31273458755.259998</v>
      </c>
      <c r="E3397" s="1">
        <f>E3400+E3398</f>
        <v>0</v>
      </c>
      <c r="F3397" s="1">
        <f>F3400+F3398</f>
        <v>31273458755.260002</v>
      </c>
      <c r="H3397" t="b">
        <f t="shared" si="585"/>
        <v>1</v>
      </c>
      <c r="I3397" t="str">
        <f t="shared" si="584"/>
        <v>00</v>
      </c>
    </row>
    <row r="3398" spans="1:9">
      <c r="A3398" t="str">
        <f t="shared" si="579"/>
        <v>4.1.2.1.0.00.00 - Taxas pelo Exercício do Poder de Policia</v>
      </c>
      <c r="B3398" s="5" t="s">
        <v>3274</v>
      </c>
      <c r="C3398" s="6">
        <v>14201304343.32</v>
      </c>
      <c r="E3398" s="1">
        <f>E3399</f>
        <v>0</v>
      </c>
      <c r="F3398" s="1">
        <f>F3399</f>
        <v>14201304343.32</v>
      </c>
      <c r="H3398" t="b">
        <f t="shared" si="585"/>
        <v>1</v>
      </c>
      <c r="I3398" t="str">
        <f t="shared" si="584"/>
        <v>00</v>
      </c>
    </row>
    <row r="3399" spans="1:9" ht="25.5">
      <c r="A3399" t="str">
        <f t="shared" si="579"/>
        <v>4.1.2.1.1.00.00 - Taxas pelo Exercício do Poder de Polícia - 
 Consolidação</v>
      </c>
      <c r="B3399" s="3" t="s">
        <v>3275</v>
      </c>
      <c r="C3399" s="4">
        <v>14201304343.32</v>
      </c>
      <c r="E3399" s="1">
        <f t="shared" ref="E3399" si="616">SUMIF(A3399:B3399,"*intra*",C3399:D3399)+SUMIF(A3399:B3399,"*inter*",C3399:D3399)</f>
        <v>0</v>
      </c>
      <c r="F3399" s="1">
        <f t="shared" ref="F3399" si="617">SUMIF(A3399:B3399,"*consolidação*",C3399:D3399)</f>
        <v>14201304343.32</v>
      </c>
      <c r="H3399" t="b">
        <f t="shared" si="585"/>
        <v>1</v>
      </c>
      <c r="I3399" t="str">
        <f t="shared" si="584"/>
        <v>00</v>
      </c>
    </row>
    <row r="3400" spans="1:9">
      <c r="A3400" t="str">
        <f t="shared" si="579"/>
        <v>4.1.2.2.0.00.00 - Taxas Pela Prestação de Serviços</v>
      </c>
      <c r="B3400" s="5" t="s">
        <v>3276</v>
      </c>
      <c r="C3400" s="6">
        <v>17072154411.940001</v>
      </c>
      <c r="E3400" s="1">
        <f>E3401</f>
        <v>0</v>
      </c>
      <c r="F3400" s="1">
        <f>F3401</f>
        <v>17072154411.940001</v>
      </c>
      <c r="H3400" t="b">
        <f t="shared" si="585"/>
        <v>1</v>
      </c>
      <c r="I3400" t="str">
        <f t="shared" si="584"/>
        <v>00</v>
      </c>
    </row>
    <row r="3401" spans="1:9">
      <c r="A3401" t="str">
        <f t="shared" si="579"/>
        <v>4.1.2.2.1.00.00 - Taxas Pela Prestação de Serviços - Consolidação</v>
      </c>
      <c r="B3401" s="3" t="s">
        <v>3277</v>
      </c>
      <c r="C3401" s="4">
        <v>17072154411.940001</v>
      </c>
      <c r="E3401" s="1">
        <f t="shared" ref="E3401" si="618">SUMIF(A3401:B3401,"*intra*",C3401:D3401)+SUMIF(A3401:B3401,"*inter*",C3401:D3401)</f>
        <v>0</v>
      </c>
      <c r="F3401" s="1">
        <f t="shared" ref="F3401" si="619">SUMIF(A3401:B3401,"*consolidação*",C3401:D3401)</f>
        <v>17072154411.940001</v>
      </c>
      <c r="H3401" t="b">
        <f t="shared" si="585"/>
        <v>1</v>
      </c>
      <c r="I3401" t="str">
        <f t="shared" si="584"/>
        <v>00</v>
      </c>
    </row>
    <row r="3402" spans="1:9">
      <c r="A3402" t="str">
        <f t="shared" si="579"/>
        <v>4.1.3.0.0.00.00 - Contribuições de Melhoria</v>
      </c>
      <c r="B3402" s="5" t="s">
        <v>3278</v>
      </c>
      <c r="C3402" s="6">
        <v>173.69</v>
      </c>
      <c r="E3402" s="1">
        <f>E3407+E3405+E3409+E3411+E3403</f>
        <v>0</v>
      </c>
      <c r="F3402" s="1">
        <f>F3407+F3405+F3409+F3411+F3403</f>
        <v>173.69</v>
      </c>
      <c r="H3402" t="b">
        <f t="shared" si="585"/>
        <v>1</v>
      </c>
      <c r="I3402" t="str">
        <f t="shared" si="584"/>
        <v>00</v>
      </c>
    </row>
    <row r="3403" spans="1:9" ht="25.5">
      <c r="A3403" t="str">
        <f t="shared" si="579"/>
        <v>4.1.3.1.0.00.00 - Contribuição de Melhoria Pela Expansão da Rede de 
 Água Potável e Esgoto Sanitário</v>
      </c>
      <c r="B3403" s="3" t="s">
        <v>3279</v>
      </c>
      <c r="C3403" s="4">
        <v>0</v>
      </c>
      <c r="E3403" s="1">
        <f>E3404</f>
        <v>0</v>
      </c>
      <c r="F3403" s="1">
        <f>F3404</f>
        <v>0</v>
      </c>
      <c r="H3403" t="b">
        <f t="shared" si="585"/>
        <v>1</v>
      </c>
      <c r="I3403" t="str">
        <f t="shared" si="584"/>
        <v>00</v>
      </c>
    </row>
    <row r="3404" spans="1:9" ht="25.5">
      <c r="A3404" t="str">
        <f t="shared" si="579"/>
        <v>4.1.3.1.1.00.00 - Contribuição de Melhoria Pela Expansão da Rede de 
 Água Potável e Esgoto Sanitário - Consolidação</v>
      </c>
      <c r="B3404" s="5" t="s">
        <v>3280</v>
      </c>
      <c r="C3404" s="6">
        <v>0</v>
      </c>
      <c r="E3404" s="1">
        <f t="shared" ref="E3404" si="620">SUMIF(A3404:B3404,"*intra*",C3404:D3404)+SUMIF(A3404:B3404,"*inter*",C3404:D3404)</f>
        <v>0</v>
      </c>
      <c r="F3404" s="1">
        <f t="shared" ref="F3404" si="621">SUMIF(A3404:B3404,"*consolidação*",C3404:D3404)</f>
        <v>0</v>
      </c>
      <c r="H3404" t="b">
        <f t="shared" si="585"/>
        <v>1</v>
      </c>
      <c r="I3404" t="str">
        <f t="shared" si="584"/>
        <v>00</v>
      </c>
    </row>
    <row r="3405" spans="1:9" ht="25.5">
      <c r="A3405" t="str">
        <f t="shared" si="579"/>
        <v>4.1.3.2.0.00.00 - Contribuição de Melhoria Pela Expansão da Rede de 
 Iluminação Pública na Cidade</v>
      </c>
      <c r="B3405" s="3" t="s">
        <v>3281</v>
      </c>
      <c r="C3405" s="4">
        <v>0</v>
      </c>
      <c r="E3405" s="1">
        <f>E3406</f>
        <v>0</v>
      </c>
      <c r="F3405" s="1">
        <f>F3406</f>
        <v>0</v>
      </c>
      <c r="H3405" t="b">
        <f t="shared" si="585"/>
        <v>1</v>
      </c>
      <c r="I3405" t="str">
        <f t="shared" si="584"/>
        <v>00</v>
      </c>
    </row>
    <row r="3406" spans="1:9" ht="25.5">
      <c r="A3406" t="str">
        <f t="shared" si="579"/>
        <v>4.1.3.2.1.00.00 - Contribuição de Melhoria Pela Expansão da Rede de 
 Iluminação Pública na Cidade - Consolidação</v>
      </c>
      <c r="B3406" s="5" t="s">
        <v>3282</v>
      </c>
      <c r="C3406" s="6">
        <v>0</v>
      </c>
      <c r="E3406" s="1">
        <f t="shared" ref="E3406" si="622">SUMIF(A3406:B3406,"*intra*",C3406:D3406)+SUMIF(A3406:B3406,"*inter*",C3406:D3406)</f>
        <v>0</v>
      </c>
      <c r="F3406" s="1">
        <f t="shared" ref="F3406" si="623">SUMIF(A3406:B3406,"*consolidação*",C3406:D3406)</f>
        <v>0</v>
      </c>
      <c r="H3406" t="b">
        <f t="shared" si="585"/>
        <v>1</v>
      </c>
      <c r="I3406" t="str">
        <f t="shared" si="584"/>
        <v>00</v>
      </c>
    </row>
    <row r="3407" spans="1:9" ht="25.5">
      <c r="A3407" t="str">
        <f t="shared" si="579"/>
        <v>4.1.3.3.0.00.00 - Contribuição de Melhoria Pela Expansão de Rede de 
 Iluminação Pública Rural</v>
      </c>
      <c r="B3407" s="3" t="s">
        <v>3283</v>
      </c>
      <c r="C3407" s="4">
        <v>0</v>
      </c>
      <c r="E3407" s="1">
        <f>E3408</f>
        <v>0</v>
      </c>
      <c r="F3407" s="1">
        <f>F3408</f>
        <v>0</v>
      </c>
      <c r="H3407" t="b">
        <f t="shared" si="585"/>
        <v>1</v>
      </c>
      <c r="I3407" t="str">
        <f t="shared" si="584"/>
        <v>00</v>
      </c>
    </row>
    <row r="3408" spans="1:9" ht="25.5">
      <c r="A3408" t="str">
        <f t="shared" si="579"/>
        <v>4.1.3.3.1.00.00 - Contribuição de Melhoria Pela Expansão de Rede de 
 Iluminação Pública Rural - Consolidação</v>
      </c>
      <c r="B3408" s="5" t="s">
        <v>3284</v>
      </c>
      <c r="C3408" s="6">
        <v>0</v>
      </c>
      <c r="E3408" s="1">
        <f t="shared" ref="E3408" si="624">SUMIF(A3408:B3408,"*intra*",C3408:D3408)+SUMIF(A3408:B3408,"*inter*",C3408:D3408)</f>
        <v>0</v>
      </c>
      <c r="F3408" s="1">
        <f t="shared" ref="F3408" si="625">SUMIF(A3408:B3408,"*consolidação*",C3408:D3408)</f>
        <v>0</v>
      </c>
      <c r="H3408" t="b">
        <f t="shared" si="585"/>
        <v>1</v>
      </c>
      <c r="I3408" t="str">
        <f t="shared" si="584"/>
        <v>00</v>
      </c>
    </row>
    <row r="3409" spans="1:9" ht="25.5">
      <c r="A3409" t="str">
        <f t="shared" si="579"/>
        <v>4.1.3.4.0.00.00 - Contribuição de Melhoria Pela Pavimentação e Obras 
 Complementares</v>
      </c>
      <c r="B3409" s="3" t="s">
        <v>3285</v>
      </c>
      <c r="C3409" s="4">
        <v>0</v>
      </c>
      <c r="E3409" s="1">
        <f>E3410</f>
        <v>0</v>
      </c>
      <c r="F3409" s="1">
        <f>F3410</f>
        <v>0</v>
      </c>
      <c r="H3409" t="b">
        <f t="shared" si="585"/>
        <v>1</v>
      </c>
      <c r="I3409" t="str">
        <f t="shared" si="584"/>
        <v>00</v>
      </c>
    </row>
    <row r="3410" spans="1:9" ht="25.5">
      <c r="A3410" t="str">
        <f t="shared" ref="A3410:A3473" si="626">TRIM(B3410)</f>
        <v>4.1.3.4.1.00.00 - Contribuição de Melhoria Pela Pavimentação e Obras 
 Complementares - Consolidação</v>
      </c>
      <c r="B3410" s="5" t="s">
        <v>3286</v>
      </c>
      <c r="C3410" s="6">
        <v>0</v>
      </c>
      <c r="E3410" s="1">
        <f t="shared" ref="E3410" si="627">SUMIF(A3410:B3410,"*intra*",C3410:D3410)+SUMIF(A3410:B3410,"*inter*",C3410:D3410)</f>
        <v>0</v>
      </c>
      <c r="F3410" s="1">
        <f t="shared" ref="F3410" si="628">SUMIF(A3410:B3410,"*consolidação*",C3410:D3410)</f>
        <v>0</v>
      </c>
      <c r="H3410" t="b">
        <f t="shared" si="585"/>
        <v>1</v>
      </c>
      <c r="I3410" t="str">
        <f t="shared" si="584"/>
        <v>00</v>
      </c>
    </row>
    <row r="3411" spans="1:9">
      <c r="A3411" t="str">
        <f t="shared" si="626"/>
        <v>4.1.3.9.0.00.00 - Outras Contribuições de Melhoria</v>
      </c>
      <c r="B3411" s="3" t="s">
        <v>3287</v>
      </c>
      <c r="C3411" s="4">
        <v>173.69</v>
      </c>
      <c r="E3411" s="1">
        <f>E3412</f>
        <v>0</v>
      </c>
      <c r="F3411" s="1">
        <f>F3412</f>
        <v>173.69</v>
      </c>
      <c r="H3411" t="b">
        <f t="shared" si="585"/>
        <v>1</v>
      </c>
      <c r="I3411" t="str">
        <f t="shared" si="584"/>
        <v>00</v>
      </c>
    </row>
    <row r="3412" spans="1:9">
      <c r="A3412" t="str">
        <f t="shared" si="626"/>
        <v>4.1.3.9.1.00.00 - Outras Contribuições de Melhoria - Consolidação</v>
      </c>
      <c r="B3412" s="5" t="s">
        <v>3288</v>
      </c>
      <c r="C3412" s="6">
        <v>173.69</v>
      </c>
      <c r="E3412" s="1">
        <f t="shared" ref="E3412" si="629">SUMIF(A3412:B3412,"*intra*",C3412:D3412)+SUMIF(A3412:B3412,"*inter*",C3412:D3412)</f>
        <v>0</v>
      </c>
      <c r="F3412" s="1">
        <f t="shared" ref="F3412" si="630">SUMIF(A3412:B3412,"*consolidação*",C3412:D3412)</f>
        <v>173.69</v>
      </c>
      <c r="H3412" t="b">
        <f t="shared" si="585"/>
        <v>1</v>
      </c>
      <c r="I3412" t="str">
        <f t="shared" si="584"/>
        <v>00</v>
      </c>
    </row>
    <row r="3413" spans="1:9">
      <c r="A3413" t="str">
        <f t="shared" si="626"/>
        <v>4.2.0.0.0.00.00 - Contribuições</v>
      </c>
      <c r="B3413" s="3" t="s">
        <v>3289</v>
      </c>
      <c r="C3413" s="4">
        <v>73365792365.720001</v>
      </c>
      <c r="E3413" s="1">
        <f>E3447+E3445+E3449+E3414</f>
        <v>35842285254.989998</v>
      </c>
      <c r="F3413" s="1">
        <f>F3447+F3445+F3449+F3414</f>
        <v>37523507110.730003</v>
      </c>
      <c r="H3413" t="b">
        <f t="shared" si="585"/>
        <v>1</v>
      </c>
      <c r="I3413" t="str">
        <f t="shared" ref="I3413:I3478" si="631">MID(A3413,11,2)</f>
        <v>00</v>
      </c>
    </row>
    <row r="3414" spans="1:9">
      <c r="A3414" t="str">
        <f t="shared" si="626"/>
        <v>4.2.1.0.0.00.00 - Contribuições Sociais</v>
      </c>
      <c r="B3414" s="5" t="s">
        <v>3290</v>
      </c>
      <c r="C3414" s="6">
        <v>71608525436.110001</v>
      </c>
      <c r="E3414" s="1">
        <f>E3435+E3433+E3443+E3427+E3439+E3437+E3415</f>
        <v>35842285254.989998</v>
      </c>
      <c r="F3414" s="1">
        <f>F3435+F3433+F3443+F3427+F3439+F3437+F3415</f>
        <v>35766240181.120003</v>
      </c>
      <c r="H3414" t="b">
        <f t="shared" ref="H3414:H3479" si="632">IF(I3414="00",C3414=E3414+F3414,TRUE)</f>
        <v>1</v>
      </c>
      <c r="I3414" t="str">
        <f t="shared" si="631"/>
        <v>00</v>
      </c>
    </row>
    <row r="3415" spans="1:9">
      <c r="A3415" t="str">
        <f t="shared" si="626"/>
        <v>4.2.1.1.0.00.00 - Contribuições Sociais - RPPS</v>
      </c>
      <c r="B3415" s="3" t="s">
        <v>3291</v>
      </c>
      <c r="C3415" s="4">
        <v>58271783888.800003</v>
      </c>
      <c r="E3415" s="1">
        <f>E3425+E3426+E3424+E3416+E3423</f>
        <v>35842285254.989998</v>
      </c>
      <c r="F3415" s="1">
        <f>F3425+F3426+F3424+F3416+F3423</f>
        <v>22429498633.810001</v>
      </c>
      <c r="H3415" t="b">
        <f t="shared" si="632"/>
        <v>1</v>
      </c>
      <c r="I3415" t="str">
        <f t="shared" si="631"/>
        <v>00</v>
      </c>
    </row>
    <row r="3416" spans="1:9">
      <c r="A3416" t="str">
        <f t="shared" si="626"/>
        <v>4.2.1.1.1.00.00 - Contribuições Sociais - RPPS - Consolidação</v>
      </c>
      <c r="B3416" s="5" t="s">
        <v>3292</v>
      </c>
      <c r="C3416" s="6">
        <v>22429498633.810001</v>
      </c>
      <c r="E3416" s="8">
        <f t="shared" ref="E3416:E3426" si="633">SUMIF(A3416:B3416,"*intra*",C3416:D3416)+SUMIF(A3416:B3416,"*inter*",C3416:D3416)</f>
        <v>0</v>
      </c>
      <c r="F3416" s="8">
        <f t="shared" ref="F3416:F3426" si="634">SUMIF(A3416:B3416,"*consolidação*",C3416:D3416)</f>
        <v>22429498633.810001</v>
      </c>
      <c r="G3416" s="7"/>
      <c r="H3416" s="7" t="b">
        <f t="shared" si="632"/>
        <v>1</v>
      </c>
      <c r="I3416" s="7" t="str">
        <f t="shared" si="631"/>
        <v>00</v>
      </c>
    </row>
    <row r="3417" spans="1:9">
      <c r="A3417" t="str">
        <f t="shared" si="626"/>
        <v>4.2.1.1.1.01.00 - Contribuições Patronais ao RPPS</v>
      </c>
      <c r="B3417" s="3" t="s">
        <v>3293</v>
      </c>
      <c r="C3417" s="4">
        <v>1993164835.5599999</v>
      </c>
      <c r="E3417" s="8">
        <f t="shared" si="633"/>
        <v>0</v>
      </c>
      <c r="F3417" s="8">
        <f t="shared" si="634"/>
        <v>0</v>
      </c>
      <c r="G3417" s="7"/>
      <c r="H3417" s="7" t="b">
        <f t="shared" si="632"/>
        <v>1</v>
      </c>
      <c r="I3417" s="7" t="str">
        <f t="shared" si="631"/>
        <v>01</v>
      </c>
    </row>
    <row r="3418" spans="1:9">
      <c r="A3418" t="str">
        <f t="shared" si="626"/>
        <v>4.2.1.1.1.02.00 - Contribuição do Segurado ao RPPS</v>
      </c>
      <c r="B3418" s="5" t="s">
        <v>3294</v>
      </c>
      <c r="C3418" s="6">
        <v>17680849505.139999</v>
      </c>
      <c r="E3418" s="8">
        <f t="shared" si="633"/>
        <v>0</v>
      </c>
      <c r="F3418" s="8">
        <f t="shared" si="634"/>
        <v>0</v>
      </c>
      <c r="G3418" s="7"/>
      <c r="H3418" s="7" t="b">
        <f t="shared" si="632"/>
        <v>1</v>
      </c>
      <c r="I3418" s="7" t="str">
        <f t="shared" si="631"/>
        <v>02</v>
      </c>
    </row>
    <row r="3419" spans="1:9" ht="25.5">
      <c r="A3419" t="str">
        <f t="shared" si="626"/>
        <v>4.2.1.1.1.03.00 - Contribuição Previdenciária para Amortização do 
 Déficit Atuarial</v>
      </c>
      <c r="B3419" s="3" t="s">
        <v>3295</v>
      </c>
      <c r="C3419" s="4">
        <v>281256141.95999998</v>
      </c>
      <c r="E3419" s="8">
        <f t="shared" si="633"/>
        <v>0</v>
      </c>
      <c r="F3419" s="8">
        <f t="shared" si="634"/>
        <v>0</v>
      </c>
      <c r="G3419" s="7"/>
      <c r="H3419" s="7" t="b">
        <f t="shared" si="632"/>
        <v>1</v>
      </c>
      <c r="I3419" s="7" t="str">
        <f t="shared" si="631"/>
        <v>03</v>
      </c>
    </row>
    <row r="3420" spans="1:9">
      <c r="A3420" t="str">
        <f t="shared" si="626"/>
        <v>4.2.1.1.1.04.00 - Contribuições para Custeio das Pensões Militares</v>
      </c>
      <c r="B3420" s="5" t="s">
        <v>3296</v>
      </c>
      <c r="C3420" s="6">
        <v>1135706945.45</v>
      </c>
      <c r="E3420" s="8">
        <f t="shared" si="633"/>
        <v>0</v>
      </c>
      <c r="F3420" s="8">
        <f t="shared" si="634"/>
        <v>0</v>
      </c>
      <c r="G3420" s="7"/>
      <c r="H3420" s="7" t="b">
        <f t="shared" si="632"/>
        <v>1</v>
      </c>
      <c r="I3420" s="7" t="str">
        <f t="shared" si="631"/>
        <v>04</v>
      </c>
    </row>
    <row r="3421" spans="1:9">
      <c r="A3421" t="str">
        <f t="shared" si="626"/>
        <v>4.2.1.1.1.97.00 - (-) Deduções</v>
      </c>
      <c r="B3421" s="3" t="s">
        <v>3297</v>
      </c>
      <c r="C3421" s="4">
        <v>37143157.299999997</v>
      </c>
      <c r="E3421" s="8">
        <f t="shared" si="633"/>
        <v>0</v>
      </c>
      <c r="F3421" s="8">
        <f t="shared" si="634"/>
        <v>0</v>
      </c>
      <c r="G3421" s="7"/>
      <c r="H3421" s="7" t="b">
        <f t="shared" si="632"/>
        <v>1</v>
      </c>
      <c r="I3421" s="7" t="str">
        <f t="shared" si="631"/>
        <v>97</v>
      </c>
    </row>
    <row r="3422" spans="1:9">
      <c r="A3422" t="str">
        <f t="shared" si="626"/>
        <v>4.2.1.1.1.99.00 - Outras Contribuições Sociais - RPPS</v>
      </c>
      <c r="B3422" s="5" t="s">
        <v>3298</v>
      </c>
      <c r="C3422" s="6">
        <v>1375664363</v>
      </c>
      <c r="E3422" s="8">
        <f t="shared" si="633"/>
        <v>0</v>
      </c>
      <c r="F3422" s="8">
        <f t="shared" si="634"/>
        <v>0</v>
      </c>
      <c r="G3422" s="7"/>
      <c r="H3422" s="7" t="b">
        <f t="shared" si="632"/>
        <v>1</v>
      </c>
      <c r="I3422" s="7" t="str">
        <f t="shared" si="631"/>
        <v>99</v>
      </c>
    </row>
    <row r="3423" spans="1:9">
      <c r="A3423" t="str">
        <f t="shared" si="626"/>
        <v>4.2.1.1.2.00.00 - Contribuições Sociais - RPPS - Intra OFSS</v>
      </c>
      <c r="B3423" s="3" t="s">
        <v>3299</v>
      </c>
      <c r="C3423" s="4">
        <v>34221063914.290001</v>
      </c>
      <c r="E3423" s="1">
        <f t="shared" si="633"/>
        <v>34221063914.290001</v>
      </c>
      <c r="F3423" s="1">
        <f t="shared" si="634"/>
        <v>0</v>
      </c>
      <c r="H3423" t="b">
        <f t="shared" si="632"/>
        <v>1</v>
      </c>
      <c r="I3423" t="str">
        <f t="shared" si="631"/>
        <v>00</v>
      </c>
    </row>
    <row r="3424" spans="1:9">
      <c r="A3424" t="str">
        <f t="shared" si="626"/>
        <v>4.2.1.1.3.00.00 - Contribuições Sociais - RPPS - Inter OFSS – União</v>
      </c>
      <c r="B3424" s="5" t="s">
        <v>3300</v>
      </c>
      <c r="C3424" s="6">
        <v>1339918589.1600001</v>
      </c>
      <c r="E3424" s="1">
        <f t="shared" si="633"/>
        <v>1339918589.1600001</v>
      </c>
      <c r="F3424" s="1">
        <f t="shared" si="634"/>
        <v>0</v>
      </c>
      <c r="H3424" t="b">
        <f t="shared" si="632"/>
        <v>1</v>
      </c>
      <c r="I3424" t="str">
        <f t="shared" si="631"/>
        <v>00</v>
      </c>
    </row>
    <row r="3425" spans="1:9">
      <c r="A3425" t="str">
        <f t="shared" si="626"/>
        <v>4.2.1.1.4.00.00 - Contribuições Sociais - RPPS - Inter OFSS - Estado</v>
      </c>
      <c r="B3425" s="3" t="s">
        <v>3301</v>
      </c>
      <c r="C3425" s="4">
        <v>281262568.74000001</v>
      </c>
      <c r="E3425" s="1">
        <f t="shared" si="633"/>
        <v>281262568.74000001</v>
      </c>
      <c r="F3425" s="1">
        <f t="shared" si="634"/>
        <v>0</v>
      </c>
      <c r="H3425" t="b">
        <f t="shared" si="632"/>
        <v>1</v>
      </c>
      <c r="I3425" t="str">
        <f t="shared" si="631"/>
        <v>00</v>
      </c>
    </row>
    <row r="3426" spans="1:9" ht="25.5">
      <c r="A3426" t="str">
        <f t="shared" si="626"/>
        <v>4.2.1.1.5.00.00 - Contribuições Sociais - RPPS - Inter OFSS - 
 Município</v>
      </c>
      <c r="B3426" s="5" t="s">
        <v>3302</v>
      </c>
      <c r="C3426" s="6">
        <v>40182.800000000003</v>
      </c>
      <c r="E3426" s="1">
        <f t="shared" si="633"/>
        <v>40182.800000000003</v>
      </c>
      <c r="F3426" s="1">
        <f t="shared" si="634"/>
        <v>0</v>
      </c>
      <c r="H3426" t="b">
        <f t="shared" si="632"/>
        <v>1</v>
      </c>
      <c r="I3426" t="str">
        <f t="shared" si="631"/>
        <v>00</v>
      </c>
    </row>
    <row r="3427" spans="1:9">
      <c r="A3427" t="str">
        <f t="shared" si="626"/>
        <v>4.2.1.2.0.00.00 - Contribuições Sociais - RGPS</v>
      </c>
      <c r="B3427" s="3" t="s">
        <v>3303</v>
      </c>
      <c r="C3427" s="4">
        <v>0</v>
      </c>
      <c r="E3427" s="1">
        <f>E3430+E3431+E3428+E3429+E3432</f>
        <v>0</v>
      </c>
      <c r="F3427" s="1">
        <f>F3430+F3431+F3428+F3429+F3432</f>
        <v>0</v>
      </c>
      <c r="H3427" t="b">
        <f t="shared" si="632"/>
        <v>1</v>
      </c>
      <c r="I3427" t="str">
        <f t="shared" si="631"/>
        <v>00</v>
      </c>
    </row>
    <row r="3428" spans="1:9">
      <c r="A3428" t="str">
        <f t="shared" si="626"/>
        <v>4.2.1.2.1.00.00 - Contribuições Sociais - RGPS - Consolidação</v>
      </c>
      <c r="B3428" s="5" t="s">
        <v>3304</v>
      </c>
      <c r="C3428" s="6">
        <v>0</v>
      </c>
      <c r="E3428" s="1">
        <f t="shared" ref="E3428:E3432" si="635">SUMIF(A3428:B3428,"*intra*",C3428:D3428)+SUMIF(A3428:B3428,"*inter*",C3428:D3428)</f>
        <v>0</v>
      </c>
      <c r="F3428" s="1">
        <f t="shared" ref="F3428:F3432" si="636">SUMIF(A3428:B3428,"*consolidação*",C3428:D3428)</f>
        <v>0</v>
      </c>
      <c r="H3428" t="b">
        <f t="shared" si="632"/>
        <v>1</v>
      </c>
      <c r="I3428" t="str">
        <f t="shared" si="631"/>
        <v>00</v>
      </c>
    </row>
    <row r="3429" spans="1:9">
      <c r="A3429" t="str">
        <f t="shared" si="626"/>
        <v>4.2.1.2.2.00.00 - Contribuições Sociais - RGPS - Intra OFSS</v>
      </c>
      <c r="B3429" s="3" t="s">
        <v>3305</v>
      </c>
      <c r="C3429" s="4">
        <v>0</v>
      </c>
      <c r="E3429" s="1">
        <f t="shared" si="635"/>
        <v>0</v>
      </c>
      <c r="F3429" s="1">
        <f t="shared" si="636"/>
        <v>0</v>
      </c>
      <c r="H3429" t="b">
        <f t="shared" si="632"/>
        <v>1</v>
      </c>
      <c r="I3429" t="str">
        <f t="shared" si="631"/>
        <v>00</v>
      </c>
    </row>
    <row r="3430" spans="1:9">
      <c r="A3430" t="str">
        <f t="shared" si="626"/>
        <v>4.2.1.2.3.00.00 - Contribuições Sociais - RGPS - Inter OFSS - União</v>
      </c>
      <c r="B3430" s="5" t="s">
        <v>3306</v>
      </c>
      <c r="C3430" s="6">
        <v>0</v>
      </c>
      <c r="E3430" s="1">
        <f t="shared" si="635"/>
        <v>0</v>
      </c>
      <c r="F3430" s="1">
        <f t="shared" si="636"/>
        <v>0</v>
      </c>
      <c r="H3430" t="b">
        <f t="shared" si="632"/>
        <v>1</v>
      </c>
      <c r="I3430" t="str">
        <f t="shared" si="631"/>
        <v>00</v>
      </c>
    </row>
    <row r="3431" spans="1:9">
      <c r="A3431" t="str">
        <f t="shared" si="626"/>
        <v>4.2.1.2.4.00.00 - Contribuições Sociais - RGPS - Inter OFSS - Estado</v>
      </c>
      <c r="B3431" s="3" t="s">
        <v>3307</v>
      </c>
      <c r="C3431" s="4">
        <v>0</v>
      </c>
      <c r="E3431" s="1">
        <f t="shared" si="635"/>
        <v>0</v>
      </c>
      <c r="F3431" s="1">
        <f t="shared" si="636"/>
        <v>0</v>
      </c>
      <c r="H3431" t="b">
        <f t="shared" si="632"/>
        <v>1</v>
      </c>
      <c r="I3431" t="str">
        <f t="shared" si="631"/>
        <v>00</v>
      </c>
    </row>
    <row r="3432" spans="1:9" ht="25.5">
      <c r="A3432" t="str">
        <f t="shared" si="626"/>
        <v>4.2.1.2.5.00.00 - Contribuições Sociais - RGPS - Inter OFSS - 
 Município</v>
      </c>
      <c r="B3432" s="5" t="s">
        <v>3308</v>
      </c>
      <c r="C3432" s="6">
        <v>0</v>
      </c>
      <c r="E3432" s="1">
        <f t="shared" si="635"/>
        <v>0</v>
      </c>
      <c r="F3432" s="1">
        <f t="shared" si="636"/>
        <v>0</v>
      </c>
      <c r="H3432" t="b">
        <f t="shared" si="632"/>
        <v>1</v>
      </c>
      <c r="I3432" t="str">
        <f t="shared" si="631"/>
        <v>00</v>
      </c>
    </row>
    <row r="3433" spans="1:9">
      <c r="A3433" t="str">
        <f t="shared" si="626"/>
        <v>4.2.1.3.0.00.00 - Contribuição sobre a Receita ou o Faturamento</v>
      </c>
      <c r="B3433" s="3" t="s">
        <v>3309</v>
      </c>
      <c r="C3433" s="4">
        <v>0</v>
      </c>
      <c r="E3433" s="1">
        <f>E3434</f>
        <v>0</v>
      </c>
      <c r="F3433" s="1">
        <f>F3434</f>
        <v>0</v>
      </c>
      <c r="H3433" t="b">
        <f t="shared" si="632"/>
        <v>1</v>
      </c>
      <c r="I3433" t="str">
        <f t="shared" si="631"/>
        <v>00</v>
      </c>
    </row>
    <row r="3434" spans="1:9" ht="25.5">
      <c r="A3434" t="str">
        <f t="shared" si="626"/>
        <v>4.2.1.3.1.00.00 - Contribuição sobre a Receita ou o Faturamento - 
 Consolidação</v>
      </c>
      <c r="B3434" s="5" t="s">
        <v>3310</v>
      </c>
      <c r="C3434" s="6">
        <v>0</v>
      </c>
      <c r="E3434" s="1">
        <f t="shared" ref="E3434" si="637">SUMIF(A3434:B3434,"*intra*",C3434:D3434)+SUMIF(A3434:B3434,"*inter*",C3434:D3434)</f>
        <v>0</v>
      </c>
      <c r="F3434" s="1">
        <f t="shared" ref="F3434" si="638">SUMIF(A3434:B3434,"*consolidação*",C3434:D3434)</f>
        <v>0</v>
      </c>
      <c r="H3434" t="b">
        <f t="shared" si="632"/>
        <v>1</v>
      </c>
      <c r="I3434" t="str">
        <f t="shared" si="631"/>
        <v>00</v>
      </c>
    </row>
    <row r="3435" spans="1:9">
      <c r="A3435" t="str">
        <f t="shared" si="626"/>
        <v>4.2.1.4.0.00.00 - Contribuição sobre o Lucro</v>
      </c>
      <c r="B3435" s="3" t="s">
        <v>3311</v>
      </c>
      <c r="C3435" s="4">
        <v>0</v>
      </c>
      <c r="E3435" s="1">
        <f>E3436</f>
        <v>0</v>
      </c>
      <c r="F3435" s="1">
        <f>F3436</f>
        <v>0</v>
      </c>
      <c r="H3435" t="b">
        <f t="shared" si="632"/>
        <v>1</v>
      </c>
      <c r="I3435" t="str">
        <f t="shared" si="631"/>
        <v>00</v>
      </c>
    </row>
    <row r="3436" spans="1:9">
      <c r="A3436" t="str">
        <f t="shared" si="626"/>
        <v>4.2.1.4.1.00.00 - Contribuição sobre o Lucro - Consolidação</v>
      </c>
      <c r="B3436" s="5" t="s">
        <v>3312</v>
      </c>
      <c r="C3436" s="6">
        <v>0</v>
      </c>
      <c r="E3436" s="1">
        <f t="shared" ref="E3436" si="639">SUMIF(A3436:B3436,"*intra*",C3436:D3436)+SUMIF(A3436:B3436,"*inter*",C3436:D3436)</f>
        <v>0</v>
      </c>
      <c r="F3436" s="1">
        <f t="shared" ref="F3436" si="640">SUMIF(A3436:B3436,"*consolidação*",C3436:D3436)</f>
        <v>0</v>
      </c>
      <c r="H3436" t="b">
        <f t="shared" si="632"/>
        <v>1</v>
      </c>
      <c r="I3436" t="str">
        <f t="shared" si="631"/>
        <v>00</v>
      </c>
    </row>
    <row r="3437" spans="1:9" ht="25.5">
      <c r="A3437" t="str">
        <f t="shared" si="626"/>
        <v>4.2.1.5.0.00.00 - Contribuição sobre Receita de Concurso de 
 Prognostico</v>
      </c>
      <c r="B3437" s="3" t="s">
        <v>3313</v>
      </c>
      <c r="C3437" s="4">
        <v>2940208.37</v>
      </c>
      <c r="E3437" s="1">
        <f>E3438</f>
        <v>0</v>
      </c>
      <c r="F3437" s="1">
        <f>F3438</f>
        <v>2940208.37</v>
      </c>
      <c r="H3437" t="b">
        <f t="shared" si="632"/>
        <v>1</v>
      </c>
      <c r="I3437" t="str">
        <f t="shared" si="631"/>
        <v>00</v>
      </c>
    </row>
    <row r="3438" spans="1:9" ht="25.5">
      <c r="A3438" t="str">
        <f t="shared" si="626"/>
        <v>4.2.1.5.1.00.00 - Contribuição sobre Receita de Concurso de 
 Prognostico - Consolidação</v>
      </c>
      <c r="B3438" s="5" t="s">
        <v>3314</v>
      </c>
      <c r="C3438" s="6">
        <v>2940208.37</v>
      </c>
      <c r="E3438" s="1">
        <f t="shared" ref="E3438" si="641">SUMIF(A3438:B3438,"*intra*",C3438:D3438)+SUMIF(A3438:B3438,"*inter*",C3438:D3438)</f>
        <v>0</v>
      </c>
      <c r="F3438" s="1">
        <f t="shared" ref="F3438" si="642">SUMIF(A3438:B3438,"*consolidação*",C3438:D3438)</f>
        <v>2940208.37</v>
      </c>
      <c r="H3438" t="b">
        <f t="shared" si="632"/>
        <v>1</v>
      </c>
      <c r="I3438" t="str">
        <f t="shared" si="631"/>
        <v>00</v>
      </c>
    </row>
    <row r="3439" spans="1:9" ht="25.5">
      <c r="A3439" t="str">
        <f t="shared" si="626"/>
        <v>4.2.1.6.0.00.00 - Contribuição do Importador de Bens ou Serviços do 
 Exterior</v>
      </c>
      <c r="B3439" s="3" t="s">
        <v>3315</v>
      </c>
      <c r="C3439" s="4">
        <v>0</v>
      </c>
      <c r="E3439" s="1">
        <f>E3440</f>
        <v>0</v>
      </c>
      <c r="F3439" s="1">
        <f>F3440</f>
        <v>0</v>
      </c>
      <c r="H3439" t="b">
        <f t="shared" si="632"/>
        <v>1</v>
      </c>
      <c r="I3439" t="str">
        <f t="shared" si="631"/>
        <v>00</v>
      </c>
    </row>
    <row r="3440" spans="1:9" ht="25.5">
      <c r="A3440" t="str">
        <f t="shared" si="626"/>
        <v>4.2.1.6.1.00.00 - Contribuição do Importador de Bens ou Serviços do 
 Exterior - Consolidação</v>
      </c>
      <c r="B3440" s="5" t="s">
        <v>3316</v>
      </c>
      <c r="C3440" s="6">
        <v>0</v>
      </c>
      <c r="E3440" s="1">
        <f t="shared" ref="E3440" si="643">SUMIF(A3440:B3440,"*intra*",C3440:D3440)+SUMIF(A3440:B3440,"*inter*",C3440:D3440)</f>
        <v>0</v>
      </c>
      <c r="F3440" s="1">
        <f t="shared" ref="F3440" si="644">SUMIF(A3440:B3440,"*consolidação*",C3440:D3440)</f>
        <v>0</v>
      </c>
      <c r="H3440" t="b">
        <f t="shared" si="632"/>
        <v>1</v>
      </c>
      <c r="I3440" t="str">
        <f t="shared" si="631"/>
        <v>00</v>
      </c>
    </row>
    <row r="3441" spans="1:9" ht="25.5">
      <c r="A3441" t="str">
        <f t="shared" si="626"/>
        <v>4.2.1.7.0.00.00 - Contribuição Social para o Sistema de Pagamento de 
 Pensões Militares</v>
      </c>
      <c r="B3441" s="40" t="s">
        <v>3317</v>
      </c>
      <c r="C3441" s="4">
        <v>0</v>
      </c>
      <c r="E3441" s="1">
        <f>E3442</f>
        <v>0</v>
      </c>
      <c r="F3441" s="1">
        <f>F3442</f>
        <v>0</v>
      </c>
      <c r="H3441" t="b">
        <f t="shared" si="632"/>
        <v>1</v>
      </c>
      <c r="I3441" t="str">
        <f t="shared" si="631"/>
        <v>00</v>
      </c>
    </row>
    <row r="3442" spans="1:9" ht="25.5">
      <c r="A3442" t="str">
        <f t="shared" si="626"/>
        <v>4.2.1.7.2.00.00 - Contribuição Social para o Sistema de Pagamento de 
Pensões Militares - Intra OFSS</v>
      </c>
      <c r="B3442" s="39" t="s">
        <v>3318</v>
      </c>
      <c r="C3442" s="6">
        <v>0</v>
      </c>
      <c r="E3442" s="1">
        <f t="shared" ref="E3442" si="645">SUMIF(A3442:B3442,"*intra*",C3442:D3442)+SUMIF(A3442:B3442,"*inter*",C3442:D3442)</f>
        <v>0</v>
      </c>
      <c r="F3442" s="1">
        <f t="shared" ref="F3442" si="646">SUMIF(A3442:B3442,"*consolidação*",C3442:D3442)</f>
        <v>0</v>
      </c>
      <c r="H3442" t="b">
        <f t="shared" si="632"/>
        <v>1</v>
      </c>
      <c r="I3442" t="str">
        <f t="shared" si="631"/>
        <v>00</v>
      </c>
    </row>
    <row r="3443" spans="1:9">
      <c r="A3443" t="str">
        <f t="shared" si="626"/>
        <v>4.2.1.9.0.00.00 - Outras Contribuições Sociais</v>
      </c>
      <c r="B3443" s="3" t="s">
        <v>3319</v>
      </c>
      <c r="C3443" s="4">
        <v>13333801338.940001</v>
      </c>
      <c r="E3443" s="1">
        <f>E3444</f>
        <v>0</v>
      </c>
      <c r="F3443" s="1">
        <f>F3444</f>
        <v>13333801338.940001</v>
      </c>
      <c r="H3443" t="b">
        <f t="shared" si="632"/>
        <v>1</v>
      </c>
      <c r="I3443" t="str">
        <f t="shared" si="631"/>
        <v>00</v>
      </c>
    </row>
    <row r="3444" spans="1:9">
      <c r="A3444" t="str">
        <f t="shared" si="626"/>
        <v>4.2.1.9.1.00.00 - Outras Contribuições Sociais - Consolidação</v>
      </c>
      <c r="B3444" s="5" t="s">
        <v>3320</v>
      </c>
      <c r="C3444" s="6">
        <v>13333801338.940001</v>
      </c>
      <c r="E3444" s="1">
        <f t="shared" ref="E3444" si="647">SUMIF(A3444:B3444,"*intra*",C3444:D3444)+SUMIF(A3444:B3444,"*inter*",C3444:D3444)</f>
        <v>0</v>
      </c>
      <c r="F3444" s="1">
        <f t="shared" ref="F3444" si="648">SUMIF(A3444:B3444,"*consolidação*",C3444:D3444)</f>
        <v>13333801338.940001</v>
      </c>
      <c r="H3444" t="b">
        <f t="shared" si="632"/>
        <v>1</v>
      </c>
      <c r="I3444" t="str">
        <f t="shared" si="631"/>
        <v>00</v>
      </c>
    </row>
    <row r="3445" spans="1:9">
      <c r="A3445" t="str">
        <f t="shared" si="626"/>
        <v>4.2.2.0.0.00.00 - Contribuições de Intervenção no Domínio Econômico</v>
      </c>
      <c r="B3445" s="3" t="s">
        <v>3321</v>
      </c>
      <c r="C3445" s="4">
        <v>1462981918.3800001</v>
      </c>
      <c r="E3445" s="1">
        <f>E3446</f>
        <v>0</v>
      </c>
      <c r="F3445" s="1">
        <f>F3446</f>
        <v>1462981918.3800001</v>
      </c>
      <c r="H3445" t="b">
        <f t="shared" si="632"/>
        <v>1</v>
      </c>
      <c r="I3445" t="str">
        <f t="shared" si="631"/>
        <v>00</v>
      </c>
    </row>
    <row r="3446" spans="1:9" ht="25.5">
      <c r="A3446" t="str">
        <f t="shared" si="626"/>
        <v>4.2.2.0.1.00.00 - Contribuições de Intervenção no Domínio Econômico - 
 Consolidação</v>
      </c>
      <c r="B3446" s="5" t="s">
        <v>3322</v>
      </c>
      <c r="C3446" s="6">
        <v>1462981918.3800001</v>
      </c>
      <c r="E3446" s="1"/>
      <c r="F3446" s="1">
        <f t="shared" ref="F3446" si="649">SUMIF(A3446:B3446,"*consolidação*",C3446:D3446)</f>
        <v>1462981918.3800001</v>
      </c>
      <c r="H3446" t="b">
        <f t="shared" si="632"/>
        <v>1</v>
      </c>
      <c r="I3446" t="str">
        <f t="shared" si="631"/>
        <v>00</v>
      </c>
    </row>
    <row r="3447" spans="1:9">
      <c r="A3447" t="str">
        <f t="shared" si="626"/>
        <v>4.2.3.0.0.00.00 - Contribuição de Iluminação Pública</v>
      </c>
      <c r="B3447" s="3" t="s">
        <v>3323</v>
      </c>
      <c r="C3447" s="4">
        <v>294285011.23000002</v>
      </c>
      <c r="E3447" s="1">
        <f>E3448</f>
        <v>0</v>
      </c>
      <c r="F3447" s="1">
        <f>F3448</f>
        <v>294285011.23000002</v>
      </c>
      <c r="H3447" t="b">
        <f t="shared" si="632"/>
        <v>1</v>
      </c>
      <c r="I3447" t="str">
        <f t="shared" si="631"/>
        <v>00</v>
      </c>
    </row>
    <row r="3448" spans="1:9">
      <c r="A3448" t="str">
        <f t="shared" si="626"/>
        <v>4.2.3.0.1.00.00 - Contribuição de Iluminação Pública - Consolidação</v>
      </c>
      <c r="B3448" s="5" t="s">
        <v>3324</v>
      </c>
      <c r="C3448" s="6">
        <v>294285011.23000002</v>
      </c>
      <c r="E3448" s="1">
        <f t="shared" ref="E3448" si="650">SUMIF(A3448:B3448,"*intra*",C3448:D3448)+SUMIF(A3448:B3448,"*inter*",C3448:D3448)</f>
        <v>0</v>
      </c>
      <c r="F3448" s="1">
        <f t="shared" ref="F3448" si="651">SUMIF(A3448:B3448,"*consolidação*",C3448:D3448)</f>
        <v>294285011.23000002</v>
      </c>
      <c r="H3448" t="b">
        <f t="shared" si="632"/>
        <v>1</v>
      </c>
      <c r="I3448" t="str">
        <f t="shared" si="631"/>
        <v>00</v>
      </c>
    </row>
    <row r="3449" spans="1:9" ht="25.5">
      <c r="A3449" t="str">
        <f t="shared" si="626"/>
        <v>4.2.4.0.0.00.00 - Contribuições de Interesse das Categorias 
 Profissionais</v>
      </c>
      <c r="B3449" s="3" t="s">
        <v>3325</v>
      </c>
      <c r="C3449" s="4">
        <v>0</v>
      </c>
      <c r="E3449" s="1">
        <f>E3450</f>
        <v>0</v>
      </c>
      <c r="F3449" s="1">
        <f>F3450</f>
        <v>0</v>
      </c>
      <c r="H3449" t="b">
        <f t="shared" si="632"/>
        <v>1</v>
      </c>
      <c r="I3449" t="str">
        <f t="shared" si="631"/>
        <v>00</v>
      </c>
    </row>
    <row r="3450" spans="1:9" ht="25.5">
      <c r="A3450" t="str">
        <f t="shared" si="626"/>
        <v>4.2.4.0.1.00.00 - Contribuições de Interesse das Categorias 
 Profissionais - Consolidação</v>
      </c>
      <c r="B3450" s="5" t="s">
        <v>3326</v>
      </c>
      <c r="C3450" s="6">
        <v>0</v>
      </c>
      <c r="E3450" s="1"/>
      <c r="F3450" s="1">
        <f t="shared" ref="F3450" si="652">SUMIF(A3450:B3450,"*consolidação*",C3450:D3450)</f>
        <v>0</v>
      </c>
      <c r="H3450" t="b">
        <f t="shared" si="632"/>
        <v>1</v>
      </c>
      <c r="I3450" t="str">
        <f t="shared" si="631"/>
        <v>00</v>
      </c>
    </row>
    <row r="3451" spans="1:9">
      <c r="A3451" t="str">
        <f t="shared" si="626"/>
        <v>4.3.0.0.0.00.00 - Exploração e Venda de Bens, Serviços e Direitos</v>
      </c>
      <c r="B3451" s="3" t="s">
        <v>3327</v>
      </c>
      <c r="C3451" s="4">
        <v>23793871848.009998</v>
      </c>
      <c r="E3451">
        <f>E3457+E3452+E3462</f>
        <v>0</v>
      </c>
      <c r="F3451">
        <f>F3457+F3452+F3462</f>
        <v>23793871848.010002</v>
      </c>
      <c r="H3451" t="b">
        <f t="shared" si="632"/>
        <v>1</v>
      </c>
      <c r="I3451" t="str">
        <f t="shared" si="631"/>
        <v>00</v>
      </c>
    </row>
    <row r="3452" spans="1:9">
      <c r="A3452" t="str">
        <f t="shared" si="626"/>
        <v>4.3.1.0.0.00.00 - Venda de Mercadorias</v>
      </c>
      <c r="B3452" s="5" t="s">
        <v>3328</v>
      </c>
      <c r="C3452" s="6">
        <v>3434547509.3699999</v>
      </c>
      <c r="E3452">
        <f>-E3455+E3453</f>
        <v>0</v>
      </c>
      <c r="F3452">
        <f>-F3455+F3453</f>
        <v>3434547509.3699999</v>
      </c>
      <c r="H3452" t="b">
        <f t="shared" si="632"/>
        <v>1</v>
      </c>
      <c r="I3452" t="str">
        <f t="shared" si="631"/>
        <v>00</v>
      </c>
    </row>
    <row r="3453" spans="1:9">
      <c r="A3453" t="str">
        <f t="shared" si="626"/>
        <v>4.3.1.1.0.00.00 - Venda Bruta de Mercadorias</v>
      </c>
      <c r="B3453" s="3" t="s">
        <v>3329</v>
      </c>
      <c r="C3453" s="4">
        <v>3435085282.6799998</v>
      </c>
      <c r="E3453" s="1">
        <f>E3454</f>
        <v>0</v>
      </c>
      <c r="F3453" s="1">
        <f>F3454</f>
        <v>3435085282.6799998</v>
      </c>
      <c r="H3453" t="b">
        <f t="shared" si="632"/>
        <v>1</v>
      </c>
      <c r="I3453" t="str">
        <f t="shared" si="631"/>
        <v>00</v>
      </c>
    </row>
    <row r="3454" spans="1:9">
      <c r="A3454" t="str">
        <f t="shared" si="626"/>
        <v>4.3.1.1.1.00.00 - Venda Bruta de Mercadorias - Consolidação</v>
      </c>
      <c r="B3454" s="5" t="s">
        <v>3330</v>
      </c>
      <c r="C3454" s="6">
        <v>3435085282.6799998</v>
      </c>
      <c r="E3454" s="1">
        <f t="shared" ref="E3454" si="653">SUMIF(A3454:B3454,"*intra*",C3454:D3454)+SUMIF(A3454:B3454,"*inter*",C3454:D3454)</f>
        <v>0</v>
      </c>
      <c r="F3454" s="1">
        <f t="shared" ref="F3454" si="654">SUMIF(A3454:B3454,"*consolidação*",C3454:D3454)</f>
        <v>3435085282.6799998</v>
      </c>
      <c r="H3454" t="b">
        <f t="shared" si="632"/>
        <v>1</v>
      </c>
      <c r="I3454" t="str">
        <f t="shared" si="631"/>
        <v>00</v>
      </c>
    </row>
    <row r="3455" spans="1:9">
      <c r="A3455" t="str">
        <f t="shared" si="626"/>
        <v>4.3.1.9.0.00.00 - (-) Deduções da Venda Bruta de Mercadorias</v>
      </c>
      <c r="B3455" s="3" t="s">
        <v>3331</v>
      </c>
      <c r="C3455" s="4">
        <v>537773.31000000006</v>
      </c>
      <c r="E3455" s="1">
        <f>E3456</f>
        <v>0</v>
      </c>
      <c r="F3455" s="1">
        <f>F3456</f>
        <v>537773.31000000006</v>
      </c>
      <c r="H3455" t="b">
        <f t="shared" si="632"/>
        <v>1</v>
      </c>
      <c r="I3455" t="str">
        <f t="shared" si="631"/>
        <v>00</v>
      </c>
    </row>
    <row r="3456" spans="1:9" ht="25.5">
      <c r="A3456" t="str">
        <f t="shared" si="626"/>
        <v>4.3.1.9.1.00.00 - (-) Deduções da Venda Bruta de Mercadorias - 
 Consolidação</v>
      </c>
      <c r="B3456" s="5" t="s">
        <v>3332</v>
      </c>
      <c r="C3456" s="6">
        <v>537773.31000000006</v>
      </c>
      <c r="E3456" s="1">
        <f t="shared" ref="E3456" si="655">SUMIF(A3456:B3456,"*intra*",C3456:D3456)+SUMIF(A3456:B3456,"*inter*",C3456:D3456)</f>
        <v>0</v>
      </c>
      <c r="F3456" s="1">
        <f t="shared" ref="F3456" si="656">SUMIF(A3456:B3456,"*consolidação*",C3456:D3456)</f>
        <v>537773.31000000006</v>
      </c>
      <c r="H3456" t="b">
        <f t="shared" si="632"/>
        <v>1</v>
      </c>
      <c r="I3456" t="str">
        <f t="shared" si="631"/>
        <v>00</v>
      </c>
    </row>
    <row r="3457" spans="1:9">
      <c r="A3457" t="str">
        <f t="shared" si="626"/>
        <v>4.3.2.0.0.00.00 - Venda de Produtos</v>
      </c>
      <c r="B3457" s="3" t="s">
        <v>3333</v>
      </c>
      <c r="C3457" s="4">
        <v>357145282.55000001</v>
      </c>
      <c r="E3457">
        <f>-E3460+E3458</f>
        <v>0</v>
      </c>
      <c r="F3457">
        <f>-F3460+F3458</f>
        <v>357145282.55000001</v>
      </c>
      <c r="H3457" t="b">
        <f t="shared" si="632"/>
        <v>1</v>
      </c>
      <c r="I3457" t="str">
        <f t="shared" si="631"/>
        <v>00</v>
      </c>
    </row>
    <row r="3458" spans="1:9">
      <c r="A3458" t="str">
        <f t="shared" si="626"/>
        <v>4.3.2.1.0.00.00 - Venda Bruta de Produtos</v>
      </c>
      <c r="B3458" s="5" t="s">
        <v>3334</v>
      </c>
      <c r="C3458" s="6">
        <v>359275821.00999999</v>
      </c>
      <c r="E3458" s="1">
        <f>E3459</f>
        <v>0</v>
      </c>
      <c r="F3458" s="1">
        <f>F3459</f>
        <v>359275821.00999999</v>
      </c>
      <c r="H3458" t="b">
        <f t="shared" si="632"/>
        <v>1</v>
      </c>
      <c r="I3458" t="str">
        <f t="shared" si="631"/>
        <v>00</v>
      </c>
    </row>
    <row r="3459" spans="1:9">
      <c r="A3459" t="str">
        <f t="shared" si="626"/>
        <v>4.3.2.1.1.00.00 - Venda Bruta de Produtos - Consolidação</v>
      </c>
      <c r="B3459" s="3" t="s">
        <v>3335</v>
      </c>
      <c r="C3459" s="4">
        <v>359275821.00999999</v>
      </c>
      <c r="E3459" s="1">
        <f t="shared" ref="E3459" si="657">SUMIF(A3459:B3459,"*intra*",C3459:D3459)+SUMIF(A3459:B3459,"*inter*",C3459:D3459)</f>
        <v>0</v>
      </c>
      <c r="F3459" s="1">
        <f t="shared" ref="F3459" si="658">SUMIF(A3459:B3459,"*consolidação*",C3459:D3459)</f>
        <v>359275821.00999999</v>
      </c>
      <c r="H3459" t="b">
        <f t="shared" si="632"/>
        <v>1</v>
      </c>
      <c r="I3459" t="str">
        <f t="shared" si="631"/>
        <v>00</v>
      </c>
    </row>
    <row r="3460" spans="1:9">
      <c r="A3460" t="str">
        <f t="shared" si="626"/>
        <v>4.3.2.9.0.00.00 - (-) Deduções de Venda Bruta de Produtos</v>
      </c>
      <c r="B3460" s="5" t="s">
        <v>3336</v>
      </c>
      <c r="C3460" s="6">
        <v>2130538.46</v>
      </c>
      <c r="E3460" s="1">
        <f>E3461</f>
        <v>0</v>
      </c>
      <c r="F3460" s="1">
        <f>F3461</f>
        <v>2130538.46</v>
      </c>
      <c r="H3460" t="b">
        <f t="shared" si="632"/>
        <v>1</v>
      </c>
      <c r="I3460" t="str">
        <f t="shared" si="631"/>
        <v>00</v>
      </c>
    </row>
    <row r="3461" spans="1:9" ht="25.5">
      <c r="A3461" t="str">
        <f t="shared" si="626"/>
        <v>4.3.2.9.1.00.00 - (-) Deduções da Venda Bruta de Produtos - 
 Consolidação</v>
      </c>
      <c r="B3461" s="3" t="s">
        <v>3337</v>
      </c>
      <c r="C3461" s="4">
        <v>2130538.46</v>
      </c>
      <c r="E3461" s="1">
        <f t="shared" ref="E3461" si="659">SUMIF(A3461:B3461,"*intra*",C3461:D3461)+SUMIF(A3461:B3461,"*inter*",C3461:D3461)</f>
        <v>0</v>
      </c>
      <c r="F3461" s="1">
        <f t="shared" ref="F3461" si="660">SUMIF(A3461:B3461,"*consolidação*",C3461:D3461)</f>
        <v>2130538.46</v>
      </c>
      <c r="H3461" t="b">
        <f t="shared" si="632"/>
        <v>1</v>
      </c>
      <c r="I3461" t="str">
        <f t="shared" si="631"/>
        <v>00</v>
      </c>
    </row>
    <row r="3462" spans="1:9" ht="25.5">
      <c r="A3462" t="str">
        <f t="shared" si="626"/>
        <v>4.3.3.0.0.00.00 - Exploração de Bens e Direitos e Prestação de 
 Serviços</v>
      </c>
      <c r="B3462" s="5" t="s">
        <v>3338</v>
      </c>
      <c r="C3462" s="6">
        <v>20002179056.09</v>
      </c>
      <c r="E3462">
        <f>-E3465+E3463</f>
        <v>0</v>
      </c>
      <c r="F3462">
        <f>-F3465+F3463</f>
        <v>20002179056.09</v>
      </c>
      <c r="H3462" t="b">
        <f t="shared" si="632"/>
        <v>1</v>
      </c>
      <c r="I3462" t="str">
        <f t="shared" si="631"/>
        <v>00</v>
      </c>
    </row>
    <row r="3463" spans="1:9" ht="25.5">
      <c r="A3463" t="str">
        <f t="shared" si="626"/>
        <v>4.3.3.1.0.00.00 - Valor Bruto de Exploração de Bens e Direitos e 
 Prestação de Serviços</v>
      </c>
      <c r="B3463" s="3" t="s">
        <v>3339</v>
      </c>
      <c r="C3463" s="4">
        <v>20026530627.889999</v>
      </c>
      <c r="E3463" s="1">
        <f>E3464</f>
        <v>0</v>
      </c>
      <c r="F3463" s="1">
        <f>F3464</f>
        <v>20026530627.889999</v>
      </c>
      <c r="H3463" t="b">
        <f t="shared" si="632"/>
        <v>1</v>
      </c>
      <c r="I3463" t="str">
        <f t="shared" si="631"/>
        <v>00</v>
      </c>
    </row>
    <row r="3464" spans="1:9" ht="25.5">
      <c r="A3464" t="str">
        <f t="shared" si="626"/>
        <v>4.3.3.1.1.00.00 - Valor Bruto de Exploração de Bens, Direitos e 
 Prestação de Serviços - Consolidação</v>
      </c>
      <c r="B3464" s="5" t="s">
        <v>3340</v>
      </c>
      <c r="C3464" s="6">
        <v>20026530627.889999</v>
      </c>
      <c r="E3464" s="1">
        <f t="shared" ref="E3464" si="661">SUMIF(A3464:B3464,"*intra*",C3464:D3464)+SUMIF(A3464:B3464,"*inter*",C3464:D3464)</f>
        <v>0</v>
      </c>
      <c r="F3464" s="1">
        <f t="shared" ref="F3464" si="662">SUMIF(A3464:B3464,"*consolidação*",C3464:D3464)</f>
        <v>20026530627.889999</v>
      </c>
      <c r="H3464" t="b">
        <f t="shared" si="632"/>
        <v>1</v>
      </c>
      <c r="I3464" t="str">
        <f t="shared" si="631"/>
        <v>00</v>
      </c>
    </row>
    <row r="3465" spans="1:9" ht="25.5">
      <c r="A3465" t="str">
        <f t="shared" si="626"/>
        <v>4.3.3.9.0.00.00 - (-) Deduções do Valor Bruto de Exploração de Bens, 
 Direitos e Prestação de Serviços</v>
      </c>
      <c r="B3465" s="3" t="s">
        <v>3341</v>
      </c>
      <c r="C3465" s="4">
        <v>24351571.800000001</v>
      </c>
      <c r="E3465" s="1">
        <f>E3466</f>
        <v>0</v>
      </c>
      <c r="F3465" s="1">
        <f>F3466</f>
        <v>24351571.800000001</v>
      </c>
      <c r="H3465" t="b">
        <f t="shared" si="632"/>
        <v>1</v>
      </c>
      <c r="I3465" t="str">
        <f t="shared" si="631"/>
        <v>00</v>
      </c>
    </row>
    <row r="3466" spans="1:9" ht="25.5">
      <c r="A3466" t="str">
        <f t="shared" si="626"/>
        <v>4.3.3.9.1.00.00 - (-) Deduções do Valor Bruto de Exploração de Bens, 
 Direitos e Prestação de Serviços - Consolidação</v>
      </c>
      <c r="B3466" s="5" t="s">
        <v>3342</v>
      </c>
      <c r="C3466" s="6">
        <v>24351571.800000001</v>
      </c>
      <c r="E3466" s="1">
        <f t="shared" ref="E3466" si="663">SUMIF(A3466:B3466,"*intra*",C3466:D3466)+SUMIF(A3466:B3466,"*inter*",C3466:D3466)</f>
        <v>0</v>
      </c>
      <c r="F3466" s="1">
        <f t="shared" ref="F3466" si="664">SUMIF(A3466:B3466,"*consolidação*",C3466:D3466)</f>
        <v>24351571.800000001</v>
      </c>
      <c r="H3466" t="b">
        <f t="shared" si="632"/>
        <v>1</v>
      </c>
      <c r="I3466" t="str">
        <f t="shared" si="631"/>
        <v>00</v>
      </c>
    </row>
    <row r="3467" spans="1:9">
      <c r="A3467" t="str">
        <f t="shared" si="626"/>
        <v>4.4.0.0.0.00.00 - Variações Patrimoniais Aumentativas Financeiras</v>
      </c>
      <c r="B3467" s="3" t="s">
        <v>3343</v>
      </c>
      <c r="C3467" s="4">
        <v>77596902400.589996</v>
      </c>
      <c r="E3467" s="1">
        <f>E3483+E3517+E3468+E3497+E3527+E3519+E3524</f>
        <v>5373487907.4499998</v>
      </c>
      <c r="F3467" s="1">
        <f>F3483+F3517+F3468+F3497+F3527+F3519+F3524</f>
        <v>72223414493.140015</v>
      </c>
      <c r="H3467" t="b">
        <f t="shared" si="632"/>
        <v>1</v>
      </c>
      <c r="I3467" t="str">
        <f t="shared" si="631"/>
        <v>00</v>
      </c>
    </row>
    <row r="3468" spans="1:9" ht="25.5">
      <c r="A3468" t="str">
        <f t="shared" si="626"/>
        <v>4.4.1.0.0.00.00 - Juros e Encargos de Empréstimos e Financiamentos 
 Concedidos</v>
      </c>
      <c r="B3468" s="5" t="s">
        <v>3344</v>
      </c>
      <c r="C3468" s="6">
        <v>1045895032.11</v>
      </c>
      <c r="E3468" s="1">
        <f>E3469+E3476+E3481+E3474</f>
        <v>0</v>
      </c>
      <c r="F3468" s="1">
        <f>F3469+F3476+F3481+F3474</f>
        <v>1045895032.11</v>
      </c>
      <c r="H3468" t="b">
        <f t="shared" si="632"/>
        <v>1</v>
      </c>
      <c r="I3468" t="str">
        <f t="shared" si="631"/>
        <v>00</v>
      </c>
    </row>
    <row r="3469" spans="1:9">
      <c r="A3469" t="str">
        <f t="shared" si="626"/>
        <v>4.4.1.1.0.00.00 - Juros e Encargos de Empréstimos Internos Concedidos</v>
      </c>
      <c r="B3469" s="3" t="s">
        <v>3345</v>
      </c>
      <c r="C3469" s="4">
        <v>994475236.61000001</v>
      </c>
      <c r="E3469" s="1">
        <f>E3473+E3472+E3470+E3471</f>
        <v>0</v>
      </c>
      <c r="F3469" s="1">
        <f>F3473+F3472+F3470+F3471</f>
        <v>994475236.61000001</v>
      </c>
      <c r="H3469" t="b">
        <f t="shared" si="632"/>
        <v>1</v>
      </c>
      <c r="I3469" t="str">
        <f t="shared" si="631"/>
        <v>00</v>
      </c>
    </row>
    <row r="3470" spans="1:9" ht="25.5">
      <c r="A3470" t="str">
        <f t="shared" si="626"/>
        <v>4.4.1.1.1.00.00 - Juros e Encargos de Empréstimos Internos 
 Concedidos - Consolidação</v>
      </c>
      <c r="B3470" s="5" t="s">
        <v>3346</v>
      </c>
      <c r="C3470" s="6">
        <v>994475236.61000001</v>
      </c>
      <c r="E3470" s="1"/>
      <c r="F3470" s="1">
        <f t="shared" ref="F3470:F3473" si="665">SUMIF(A3470:B3470,"*consolidação*",C3470:D3470)</f>
        <v>994475236.61000001</v>
      </c>
      <c r="H3470" t="b">
        <f t="shared" si="632"/>
        <v>1</v>
      </c>
      <c r="I3470" t="str">
        <f t="shared" si="631"/>
        <v>00</v>
      </c>
    </row>
    <row r="3471" spans="1:9" ht="25.5">
      <c r="A3471" t="str">
        <f t="shared" si="626"/>
        <v>4.4.1.1.3.00.00 - Juros e Encargos de Empréstimos Internos 
 Concedidos - Inter OFSS - União</v>
      </c>
      <c r="B3471" s="3" t="s">
        <v>3347</v>
      </c>
      <c r="C3471" s="4">
        <v>0</v>
      </c>
      <c r="E3471" s="1">
        <f t="shared" ref="E3471:E3473" si="666">SUMIF(A3471:B3471,"*intra*",C3471:D3471)+SUMIF(A3471:B3471,"*inter*",C3471:D3471)</f>
        <v>0</v>
      </c>
      <c r="F3471" s="1">
        <f t="shared" si="665"/>
        <v>0</v>
      </c>
      <c r="H3471" t="b">
        <f t="shared" si="632"/>
        <v>1</v>
      </c>
      <c r="I3471" t="str">
        <f t="shared" si="631"/>
        <v>00</v>
      </c>
    </row>
    <row r="3472" spans="1:9" ht="25.5">
      <c r="A3472" t="str">
        <f t="shared" si="626"/>
        <v>4.4.1.1.4.00.00 - Juros e Encargos de Empréstimos Internos 
 Concedidos- Inter OFSS - Estado</v>
      </c>
      <c r="B3472" s="5" t="s">
        <v>3348</v>
      </c>
      <c r="C3472" s="6">
        <v>0</v>
      </c>
      <c r="E3472" s="1">
        <f t="shared" si="666"/>
        <v>0</v>
      </c>
      <c r="F3472" s="1">
        <f t="shared" si="665"/>
        <v>0</v>
      </c>
      <c r="H3472" t="b">
        <f t="shared" si="632"/>
        <v>1</v>
      </c>
      <c r="I3472" t="str">
        <f t="shared" si="631"/>
        <v>00</v>
      </c>
    </row>
    <row r="3473" spans="1:9" ht="25.5">
      <c r="A3473" t="str">
        <f t="shared" si="626"/>
        <v>4.4.1.1.5.00.00 - Juros e Encargos de Empréstimos Internos 
 Concedidos - Inter OFSS - Município</v>
      </c>
      <c r="B3473" s="3" t="s">
        <v>3349</v>
      </c>
      <c r="C3473" s="4">
        <v>0</v>
      </c>
      <c r="E3473" s="1">
        <f t="shared" si="666"/>
        <v>0</v>
      </c>
      <c r="F3473" s="1">
        <f t="shared" si="665"/>
        <v>0</v>
      </c>
      <c r="H3473" t="b">
        <f t="shared" si="632"/>
        <v>1</v>
      </c>
      <c r="I3473" t="str">
        <f t="shared" si="631"/>
        <v>00</v>
      </c>
    </row>
    <row r="3474" spans="1:9" ht="25.5">
      <c r="A3474" t="str">
        <f t="shared" ref="A3474:A3537" si="667">TRIM(B3474)</f>
        <v>4.4.1.2.0.00.00 - Juros e Encargos de Empréstimos Externos Concedidos</v>
      </c>
      <c r="B3474" s="5" t="s">
        <v>3350</v>
      </c>
      <c r="C3474" s="6">
        <v>0</v>
      </c>
      <c r="E3474" s="1">
        <f>E3475</f>
        <v>0</v>
      </c>
      <c r="F3474" s="1">
        <f>F3475</f>
        <v>0</v>
      </c>
      <c r="H3474" t="b">
        <f t="shared" si="632"/>
        <v>1</v>
      </c>
      <c r="I3474" t="str">
        <f t="shared" si="631"/>
        <v>00</v>
      </c>
    </row>
    <row r="3475" spans="1:9" ht="25.5">
      <c r="A3475" t="str">
        <f t="shared" si="667"/>
        <v>4.4.1.2.1.00.00 - Juros e Encargos de Empréstimos Externos 
 Concedidos - Consolidação</v>
      </c>
      <c r="B3475" s="3" t="s">
        <v>3351</v>
      </c>
      <c r="C3475" s="4">
        <v>0</v>
      </c>
      <c r="E3475" s="1">
        <f t="shared" ref="E3475" si="668">SUMIF(A3475:B3475,"*intra*",C3475:D3475)+SUMIF(A3475:B3475,"*inter*",C3475:D3475)</f>
        <v>0</v>
      </c>
      <c r="F3475" s="1">
        <f t="shared" ref="F3475" si="669">SUMIF(A3475:B3475,"*consolidação*",C3475:D3475)</f>
        <v>0</v>
      </c>
      <c r="H3475" t="b">
        <f t="shared" si="632"/>
        <v>1</v>
      </c>
      <c r="I3475" t="str">
        <f t="shared" si="631"/>
        <v>00</v>
      </c>
    </row>
    <row r="3476" spans="1:9" ht="25.5">
      <c r="A3476" t="str">
        <f t="shared" si="667"/>
        <v>4.4.1.3.0.00.00 - Juros e Encargos de Financiamentos Internos 
 Concedidos</v>
      </c>
      <c r="B3476" s="5" t="s">
        <v>3352</v>
      </c>
      <c r="C3476" s="6">
        <v>51419795.5</v>
      </c>
      <c r="E3476" s="1">
        <f>E3480+E3479+E3478+E3477</f>
        <v>0</v>
      </c>
      <c r="F3476" s="1">
        <f>F3480+F3479+F3478+F3477</f>
        <v>51419795.5</v>
      </c>
      <c r="H3476" t="b">
        <f t="shared" si="632"/>
        <v>1</v>
      </c>
      <c r="I3476" t="str">
        <f t="shared" si="631"/>
        <v>00</v>
      </c>
    </row>
    <row r="3477" spans="1:9" ht="25.5">
      <c r="A3477" t="str">
        <f t="shared" si="667"/>
        <v>4.4.1.3.1.00.00 - Juros e Encargos de Financiamentos Internos 
 Concedidos - Consolidação</v>
      </c>
      <c r="B3477" s="3" t="s">
        <v>3353</v>
      </c>
      <c r="C3477" s="4">
        <v>51419795.5</v>
      </c>
      <c r="E3477" s="1"/>
      <c r="F3477" s="1">
        <f t="shared" ref="F3477:F3480" si="670">SUMIF(A3477:B3477,"*consolidação*",C3477:D3477)</f>
        <v>51419795.5</v>
      </c>
      <c r="H3477" t="b">
        <f t="shared" si="632"/>
        <v>1</v>
      </c>
      <c r="I3477" t="str">
        <f t="shared" si="631"/>
        <v>00</v>
      </c>
    </row>
    <row r="3478" spans="1:9" ht="25.5">
      <c r="A3478" t="str">
        <f t="shared" si="667"/>
        <v>4.4.1.3.3.00.00 - Juros e Encargos de Financiamentos Internos 
 Concedidos - Inter OFSS - União</v>
      </c>
      <c r="B3478" s="5" t="s">
        <v>3354</v>
      </c>
      <c r="C3478" s="6">
        <v>0</v>
      </c>
      <c r="E3478" s="1">
        <f t="shared" ref="E3478:E3480" si="671">SUMIF(A3478:B3478,"*intra*",C3478:D3478)+SUMIF(A3478:B3478,"*inter*",C3478:D3478)</f>
        <v>0</v>
      </c>
      <c r="F3478" s="1">
        <f t="shared" si="670"/>
        <v>0</v>
      </c>
      <c r="H3478" t="b">
        <f t="shared" si="632"/>
        <v>1</v>
      </c>
      <c r="I3478" t="str">
        <f t="shared" si="631"/>
        <v>00</v>
      </c>
    </row>
    <row r="3479" spans="1:9" ht="25.5">
      <c r="A3479" t="str">
        <f t="shared" si="667"/>
        <v>4.4.1.3.4.00.00 - Juros e Encargos de Financiamentos Internos 
 Concedidos - Inter OFSS - Estado</v>
      </c>
      <c r="B3479" s="3" t="s">
        <v>3355</v>
      </c>
      <c r="C3479" s="4">
        <v>0</v>
      </c>
      <c r="E3479" s="1">
        <f t="shared" si="671"/>
        <v>0</v>
      </c>
      <c r="F3479" s="1">
        <f t="shared" si="670"/>
        <v>0</v>
      </c>
      <c r="H3479" t="b">
        <f t="shared" si="632"/>
        <v>1</v>
      </c>
      <c r="I3479" t="str">
        <f t="shared" ref="I3479:I3544" si="672">MID(A3479,11,2)</f>
        <v>00</v>
      </c>
    </row>
    <row r="3480" spans="1:9" ht="25.5">
      <c r="A3480" t="str">
        <f t="shared" si="667"/>
        <v>4.4.1.3.5.00.00 - Juros e Encargos de Financiamentos Internos 
 Concedidos - Inter OFSS - Município</v>
      </c>
      <c r="B3480" s="5" t="s">
        <v>3356</v>
      </c>
      <c r="C3480" s="6">
        <v>0</v>
      </c>
      <c r="E3480" s="1">
        <f t="shared" si="671"/>
        <v>0</v>
      </c>
      <c r="F3480" s="1">
        <f t="shared" si="670"/>
        <v>0</v>
      </c>
      <c r="H3480" t="b">
        <f t="shared" ref="H3480:H3545" si="673">IF(I3480="00",C3480=E3480+F3480,TRUE)</f>
        <v>1</v>
      </c>
      <c r="I3480" t="str">
        <f t="shared" si="672"/>
        <v>00</v>
      </c>
    </row>
    <row r="3481" spans="1:9" ht="25.5">
      <c r="A3481" t="str">
        <f t="shared" si="667"/>
        <v>4.4.1.4.0.00.00 - Juros e Encargos de Financiamentos Externos 
 Concedidos</v>
      </c>
      <c r="B3481" s="3" t="s">
        <v>3357</v>
      </c>
      <c r="C3481" s="4">
        <v>0</v>
      </c>
      <c r="E3481" s="1">
        <f>E3482</f>
        <v>0</v>
      </c>
      <c r="F3481" s="1">
        <f>F3482</f>
        <v>0</v>
      </c>
      <c r="H3481" t="b">
        <f t="shared" si="673"/>
        <v>1</v>
      </c>
      <c r="I3481" t="str">
        <f t="shared" si="672"/>
        <v>00</v>
      </c>
    </row>
    <row r="3482" spans="1:9" ht="25.5">
      <c r="A3482" t="str">
        <f t="shared" si="667"/>
        <v>4.4.1.4.1.00.00 - Juros e Encargos de Financiamentos Externos 
 Concedidos - Consolidação</v>
      </c>
      <c r="B3482" s="5" t="s">
        <v>3358</v>
      </c>
      <c r="C3482" s="6">
        <v>0</v>
      </c>
      <c r="E3482" s="1">
        <f t="shared" ref="E3482" si="674">SUMIF(A3482:B3482,"*intra*",C3482:D3482)+SUMIF(A3482:B3482,"*inter*",C3482:D3482)</f>
        <v>0</v>
      </c>
      <c r="F3482" s="1">
        <f t="shared" ref="F3482" si="675">SUMIF(A3482:B3482,"*consolidação*",C3482:D3482)</f>
        <v>0</v>
      </c>
      <c r="H3482" t="b">
        <f t="shared" si="673"/>
        <v>1</v>
      </c>
      <c r="I3482" t="str">
        <f t="shared" si="672"/>
        <v>00</v>
      </c>
    </row>
    <row r="3483" spans="1:9">
      <c r="A3483" t="str">
        <f t="shared" si="667"/>
        <v>4.4.2.0.0.00.00 - Juros e Encargos de Mora</v>
      </c>
      <c r="B3483" s="3" t="s">
        <v>3359</v>
      </c>
      <c r="C3483" s="4">
        <v>14008575604.67</v>
      </c>
      <c r="E3483" s="1">
        <f>E3495+E3489+E3493+E3491+E3484</f>
        <v>0</v>
      </c>
      <c r="F3483" s="1">
        <f>F3495+F3489+F3493+F3491+F3484</f>
        <v>14008575604.669998</v>
      </c>
      <c r="H3483" t="b">
        <f t="shared" si="673"/>
        <v>1</v>
      </c>
      <c r="I3483" t="str">
        <f t="shared" si="672"/>
        <v>00</v>
      </c>
    </row>
    <row r="3484" spans="1:9" ht="25.5">
      <c r="A3484" t="str">
        <f t="shared" si="667"/>
        <v>4.4.2.1.0.00.00 - Juros e Encargos de Mora sobre Empréstimos e 
 Financiamentos Internos Concedidos</v>
      </c>
      <c r="B3484" s="5" t="s">
        <v>3360</v>
      </c>
      <c r="C3484" s="6">
        <v>0</v>
      </c>
      <c r="E3484" s="1">
        <f>E3487+E3488+E3485+E3486</f>
        <v>0</v>
      </c>
      <c r="F3484" s="1">
        <f>F3487+F3488+F3485+F3486</f>
        <v>0</v>
      </c>
      <c r="H3484" t="b">
        <f t="shared" si="673"/>
        <v>1</v>
      </c>
      <c r="I3484" t="str">
        <f t="shared" si="672"/>
        <v>00</v>
      </c>
    </row>
    <row r="3485" spans="1:9" ht="25.5">
      <c r="A3485" t="str">
        <f t="shared" si="667"/>
        <v>4.4.2.1.1.00.00 - Juros e Encargos de Mora sobre Empréstimos e 
 Financiamentos Internos Concedidos - Consolidação</v>
      </c>
      <c r="B3485" s="3" t="s">
        <v>3361</v>
      </c>
      <c r="C3485" s="4">
        <v>0</v>
      </c>
      <c r="E3485" s="1"/>
      <c r="F3485" s="1">
        <f t="shared" ref="F3485:F3488" si="676">SUMIF(A3485:B3485,"*consolidação*",C3485:D3485)</f>
        <v>0</v>
      </c>
      <c r="H3485" t="b">
        <f t="shared" si="673"/>
        <v>1</v>
      </c>
      <c r="I3485" t="str">
        <f t="shared" si="672"/>
        <v>00</v>
      </c>
    </row>
    <row r="3486" spans="1:9" ht="25.5">
      <c r="A3486" t="str">
        <f t="shared" si="667"/>
        <v>4.4.2.1.3.00.00 - Juros e Encargos de Mora sobre Empréstimos e 
 Financiamentos Internos Concedidos - Inter OFSS - União</v>
      </c>
      <c r="B3486" s="5" t="s">
        <v>3362</v>
      </c>
      <c r="C3486" s="6">
        <v>0</v>
      </c>
      <c r="E3486" s="1">
        <f t="shared" ref="E3486:E3488" si="677">SUMIF(A3486:B3486,"*intra*",C3486:D3486)+SUMIF(A3486:B3486,"*inter*",C3486:D3486)</f>
        <v>0</v>
      </c>
      <c r="F3486" s="1">
        <f t="shared" si="676"/>
        <v>0</v>
      </c>
      <c r="H3486" t="b">
        <f t="shared" si="673"/>
        <v>1</v>
      </c>
      <c r="I3486" t="str">
        <f t="shared" si="672"/>
        <v>00</v>
      </c>
    </row>
    <row r="3487" spans="1:9" ht="25.5">
      <c r="A3487" t="str">
        <f t="shared" si="667"/>
        <v>4.4.2.1.4.00.00 - Juros e Encargos de Mora sobre Empréstimos e 
 Financiamentos Internos Concedidos - Inter OFSS - Estado</v>
      </c>
      <c r="B3487" s="3" t="s">
        <v>3363</v>
      </c>
      <c r="C3487" s="4">
        <v>0</v>
      </c>
      <c r="E3487" s="1">
        <f t="shared" si="677"/>
        <v>0</v>
      </c>
      <c r="F3487" s="1">
        <f t="shared" si="676"/>
        <v>0</v>
      </c>
      <c r="H3487" t="b">
        <f t="shared" si="673"/>
        <v>1</v>
      </c>
      <c r="I3487" t="str">
        <f t="shared" si="672"/>
        <v>00</v>
      </c>
    </row>
    <row r="3488" spans="1:9" ht="25.5">
      <c r="A3488" t="str">
        <f t="shared" si="667"/>
        <v>4.4.2.1.5.00.00 - Juros e Encargos de Mora sobre Empréstimos e 
 Financiamentos Internos Concedidos - Inter OFSS - Município</v>
      </c>
      <c r="B3488" s="5" t="s">
        <v>3364</v>
      </c>
      <c r="C3488" s="6">
        <v>0</v>
      </c>
      <c r="E3488" s="1">
        <f t="shared" si="677"/>
        <v>0</v>
      </c>
      <c r="F3488" s="1">
        <f t="shared" si="676"/>
        <v>0</v>
      </c>
      <c r="H3488" t="b">
        <f t="shared" si="673"/>
        <v>1</v>
      </c>
      <c r="I3488" t="str">
        <f t="shared" si="672"/>
        <v>00</v>
      </c>
    </row>
    <row r="3489" spans="1:9" ht="25.5">
      <c r="A3489" t="str">
        <f t="shared" si="667"/>
        <v>4.4.2.2.0.00.00 - Juros e Encargos de Mora sobre Empréstimos e 
 Financiamentos Externos Concedidos</v>
      </c>
      <c r="B3489" s="3" t="s">
        <v>3365</v>
      </c>
      <c r="C3489" s="4">
        <v>0</v>
      </c>
      <c r="E3489" s="1">
        <f>E3490</f>
        <v>0</v>
      </c>
      <c r="F3489" s="1">
        <f>F3490</f>
        <v>0</v>
      </c>
      <c r="H3489" t="b">
        <f t="shared" si="673"/>
        <v>1</v>
      </c>
      <c r="I3489" t="str">
        <f t="shared" si="672"/>
        <v>00</v>
      </c>
    </row>
    <row r="3490" spans="1:9" ht="25.5">
      <c r="A3490" t="str">
        <f t="shared" si="667"/>
        <v>4.4.2.2.1.00.00 - Juros e Encargos de Mora sobre Empréstimos e 
 Financiamentos Externos Concedidos - Consolidação</v>
      </c>
      <c r="B3490" s="5" t="s">
        <v>3366</v>
      </c>
      <c r="C3490" s="6">
        <v>0</v>
      </c>
      <c r="E3490" s="1">
        <f t="shared" ref="E3490" si="678">SUMIF(A3490:B3490,"*intra*",C3490:D3490)+SUMIF(A3490:B3490,"*inter*",C3490:D3490)</f>
        <v>0</v>
      </c>
      <c r="F3490" s="1">
        <f t="shared" ref="F3490" si="679">SUMIF(A3490:B3490,"*consolidação*",C3490:D3490)</f>
        <v>0</v>
      </c>
      <c r="H3490" t="b">
        <f t="shared" si="673"/>
        <v>1</v>
      </c>
      <c r="I3490" t="str">
        <f t="shared" si="672"/>
        <v>00</v>
      </c>
    </row>
    <row r="3491" spans="1:9" ht="25.5">
      <c r="A3491" t="str">
        <f t="shared" si="667"/>
        <v>4.4.2.3.0.00.00 - Juros e Encargos de Mora sobre Fornecimentos de 
 Bens e Serviços</v>
      </c>
      <c r="B3491" s="3" t="s">
        <v>3367</v>
      </c>
      <c r="C3491" s="4">
        <v>32499878.960000001</v>
      </c>
      <c r="E3491" s="1">
        <f>E3492</f>
        <v>0</v>
      </c>
      <c r="F3491" s="1">
        <f>F3492</f>
        <v>32499878.960000001</v>
      </c>
      <c r="H3491" t="b">
        <f t="shared" si="673"/>
        <v>1</v>
      </c>
      <c r="I3491" t="str">
        <f t="shared" si="672"/>
        <v>00</v>
      </c>
    </row>
    <row r="3492" spans="1:9" ht="25.5">
      <c r="A3492" t="str">
        <f t="shared" si="667"/>
        <v>4.4.2.3.1.00.00 - Juros e Encargos de Mora sobre Fornecimentos de 
 Bens e Serviços - Consolidação</v>
      </c>
      <c r="B3492" s="5" t="s">
        <v>3368</v>
      </c>
      <c r="C3492" s="6">
        <v>32499878.960000001</v>
      </c>
      <c r="E3492" s="1">
        <f t="shared" ref="E3492" si="680">SUMIF(A3492:B3492,"*intra*",C3492:D3492)+SUMIF(A3492:B3492,"*inter*",C3492:D3492)</f>
        <v>0</v>
      </c>
      <c r="F3492" s="1">
        <f t="shared" ref="F3492" si="681">SUMIF(A3492:B3492,"*consolidação*",C3492:D3492)</f>
        <v>32499878.960000001</v>
      </c>
      <c r="H3492" t="b">
        <f t="shared" si="673"/>
        <v>1</v>
      </c>
      <c r="I3492" t="str">
        <f t="shared" si="672"/>
        <v>00</v>
      </c>
    </row>
    <row r="3493" spans="1:9">
      <c r="A3493" t="str">
        <f t="shared" si="667"/>
        <v>4.4.2.4.0.00.00 - Juros e Encargos de Mora sobre Créditos Tributários</v>
      </c>
      <c r="B3493" s="3" t="s">
        <v>3369</v>
      </c>
      <c r="C3493" s="4">
        <v>13056148764.57</v>
      </c>
      <c r="E3493" s="1">
        <f>E3494</f>
        <v>0</v>
      </c>
      <c r="F3493" s="1">
        <f>F3494</f>
        <v>13056148764.57</v>
      </c>
      <c r="H3493" t="b">
        <f t="shared" si="673"/>
        <v>1</v>
      </c>
      <c r="I3493" t="str">
        <f t="shared" si="672"/>
        <v>00</v>
      </c>
    </row>
    <row r="3494" spans="1:9" ht="25.5">
      <c r="A3494" t="str">
        <f t="shared" si="667"/>
        <v>4.4.2.4.1.00.00 - Juros e Encargos de Mora sobre Créditos 
 Tributários - Consolidação</v>
      </c>
      <c r="B3494" s="5" t="s">
        <v>3370</v>
      </c>
      <c r="C3494" s="6">
        <v>13056148764.57</v>
      </c>
      <c r="E3494" s="1">
        <f t="shared" ref="E3494" si="682">SUMIF(A3494:B3494,"*intra*",C3494:D3494)+SUMIF(A3494:B3494,"*inter*",C3494:D3494)</f>
        <v>0</v>
      </c>
      <c r="F3494" s="1">
        <f t="shared" ref="F3494" si="683">SUMIF(A3494:B3494,"*consolidação*",C3494:D3494)</f>
        <v>13056148764.57</v>
      </c>
      <c r="H3494" t="b">
        <f t="shared" si="673"/>
        <v>1</v>
      </c>
      <c r="I3494" t="str">
        <f t="shared" si="672"/>
        <v>00</v>
      </c>
    </row>
    <row r="3495" spans="1:9">
      <c r="A3495" t="str">
        <f t="shared" si="667"/>
        <v>4.4.2.9.0.00.00 - Outros Juros e Encargos de Mora</v>
      </c>
      <c r="B3495" s="3" t="s">
        <v>3371</v>
      </c>
      <c r="C3495" s="4">
        <v>919926961.13999999</v>
      </c>
      <c r="E3495" s="1">
        <f>E3496</f>
        <v>0</v>
      </c>
      <c r="F3495" s="1">
        <f>F3496</f>
        <v>919926961.13999999</v>
      </c>
      <c r="H3495" t="b">
        <f t="shared" si="673"/>
        <v>1</v>
      </c>
      <c r="I3495" t="str">
        <f t="shared" si="672"/>
        <v>00</v>
      </c>
    </row>
    <row r="3496" spans="1:9">
      <c r="A3496" t="str">
        <f t="shared" si="667"/>
        <v>4.4.2.9.1.00.00 - Outros Juros e Encargos de Mora - Consolidação</v>
      </c>
      <c r="B3496" s="5" t="s">
        <v>3372</v>
      </c>
      <c r="C3496" s="6">
        <v>919926961.13999999</v>
      </c>
      <c r="E3496" s="1">
        <f t="shared" ref="E3496" si="684">SUMIF(A3496:B3496,"*intra*",C3496:D3496)+SUMIF(A3496:B3496,"*inter*",C3496:D3496)</f>
        <v>0</v>
      </c>
      <c r="F3496" s="1">
        <f t="shared" ref="F3496" si="685">SUMIF(A3496:B3496,"*consolidação*",C3496:D3496)</f>
        <v>919926961.13999999</v>
      </c>
      <c r="H3496" t="b">
        <f t="shared" si="673"/>
        <v>1</v>
      </c>
      <c r="I3496" t="str">
        <f t="shared" si="672"/>
        <v>00</v>
      </c>
    </row>
    <row r="3497" spans="1:9">
      <c r="A3497" t="str">
        <f t="shared" si="667"/>
        <v>4.4.3.0.0.00.00 - Variações Monetárias e Cambiais</v>
      </c>
      <c r="B3497" s="3" t="s">
        <v>3373</v>
      </c>
      <c r="C3497" s="4">
        <v>48821328763.800003</v>
      </c>
      <c r="E3497" s="1">
        <f>E3503+E3512+E3498+E3510+E3505</f>
        <v>5373487907.4499998</v>
      </c>
      <c r="F3497" s="1">
        <f>F3503+F3512+F3498+F3510+F3505</f>
        <v>43447840856.350006</v>
      </c>
      <c r="H3497" t="b">
        <f t="shared" si="673"/>
        <v>1</v>
      </c>
      <c r="I3497" t="str">
        <f t="shared" si="672"/>
        <v>00</v>
      </c>
    </row>
    <row r="3498" spans="1:9" ht="25.5">
      <c r="A3498" t="str">
        <f t="shared" si="667"/>
        <v>4.4.3.1.0.00.00 - Variações Monetárias e Cambiais de Empréstimos 
 Internos Concedidos</v>
      </c>
      <c r="B3498" s="5" t="s">
        <v>3374</v>
      </c>
      <c r="C3498" s="6">
        <v>6102594541.1700001</v>
      </c>
      <c r="E3498" s="1">
        <f>E3499+E3501+E3502+E3500</f>
        <v>2575820623.7399998</v>
      </c>
      <c r="F3498" s="1">
        <f>F3499+F3501+F3502+F3500</f>
        <v>3526773917.4299998</v>
      </c>
      <c r="H3498" t="b">
        <f t="shared" si="673"/>
        <v>1</v>
      </c>
      <c r="I3498" t="str">
        <f t="shared" si="672"/>
        <v>00</v>
      </c>
    </row>
    <row r="3499" spans="1:9" ht="25.5">
      <c r="A3499" t="str">
        <f t="shared" si="667"/>
        <v>4.4.3.1.1.00.00 - Variações Monetárias e Cambiais de Empréstimos 
 Internos Concedidos - Consolidação</v>
      </c>
      <c r="B3499" s="3" t="s">
        <v>3375</v>
      </c>
      <c r="C3499" s="4">
        <v>3526773917.4299998</v>
      </c>
      <c r="E3499" s="1"/>
      <c r="F3499" s="1">
        <f t="shared" ref="F3499:F3502" si="686">SUMIF(A3499:B3499,"*consolidação*",C3499:D3499)</f>
        <v>3526773917.4299998</v>
      </c>
      <c r="H3499" t="b">
        <f t="shared" si="673"/>
        <v>1</v>
      </c>
      <c r="I3499" t="str">
        <f t="shared" si="672"/>
        <v>00</v>
      </c>
    </row>
    <row r="3500" spans="1:9" ht="25.5">
      <c r="A3500" t="str">
        <f t="shared" si="667"/>
        <v>4.4.3.1.3.00.00 - Variações Monetárias e Cambiais de Empréstimos 
 Internos Concedidos - Inter OFSS - União</v>
      </c>
      <c r="B3500" s="5" t="s">
        <v>3376</v>
      </c>
      <c r="C3500" s="6">
        <v>2575820623.7399998</v>
      </c>
      <c r="E3500" s="1">
        <f t="shared" ref="E3500:E3502" si="687">SUMIF(A3500:B3500,"*intra*",C3500:D3500)+SUMIF(A3500:B3500,"*inter*",C3500:D3500)</f>
        <v>2575820623.7399998</v>
      </c>
      <c r="F3500" s="1">
        <f t="shared" si="686"/>
        <v>0</v>
      </c>
      <c r="H3500" t="b">
        <f t="shared" si="673"/>
        <v>1</v>
      </c>
      <c r="I3500" t="str">
        <f t="shared" si="672"/>
        <v>00</v>
      </c>
    </row>
    <row r="3501" spans="1:9" ht="25.5">
      <c r="A3501" t="str">
        <f t="shared" si="667"/>
        <v>4.4.3.1.4.00.00 - Variações Monetárias e Cambiais de Empréstimos 
 Internos Concedidos - Inter OFSS - Estado</v>
      </c>
      <c r="B3501" s="3" t="s">
        <v>3377</v>
      </c>
      <c r="C3501" s="4">
        <v>0</v>
      </c>
      <c r="E3501" s="1">
        <f t="shared" si="687"/>
        <v>0</v>
      </c>
      <c r="F3501" s="1">
        <f t="shared" si="686"/>
        <v>0</v>
      </c>
      <c r="H3501" t="b">
        <f t="shared" si="673"/>
        <v>1</v>
      </c>
      <c r="I3501" t="str">
        <f t="shared" si="672"/>
        <v>00</v>
      </c>
    </row>
    <row r="3502" spans="1:9" ht="25.5">
      <c r="A3502" t="str">
        <f t="shared" si="667"/>
        <v>4.4.3.1.5.00.00 - Variações Monetárias e Cambiais de Empréstimos 
 Internos Concedidos - Inter OFSS - Município</v>
      </c>
      <c r="B3502" s="5" t="s">
        <v>3378</v>
      </c>
      <c r="C3502" s="6">
        <v>0</v>
      </c>
      <c r="E3502" s="1">
        <f t="shared" si="687"/>
        <v>0</v>
      </c>
      <c r="F3502" s="1">
        <f t="shared" si="686"/>
        <v>0</v>
      </c>
      <c r="H3502" t="b">
        <f t="shared" si="673"/>
        <v>1</v>
      </c>
      <c r="I3502" t="str">
        <f t="shared" si="672"/>
        <v>00</v>
      </c>
    </row>
    <row r="3503" spans="1:9" ht="25.5">
      <c r="A3503" t="str">
        <f t="shared" si="667"/>
        <v>4.4.3.2.0.00.00 - Variações Monetárias e Cambiais de Empréstimos 
 Externos Concedidos</v>
      </c>
      <c r="B3503" s="3" t="s">
        <v>3379</v>
      </c>
      <c r="C3503" s="4">
        <v>2268445145.0700002</v>
      </c>
      <c r="E3503" s="1">
        <f>E3504</f>
        <v>0</v>
      </c>
      <c r="F3503" s="1">
        <f>F3504</f>
        <v>2268445145.0700002</v>
      </c>
      <c r="H3503" t="b">
        <f t="shared" si="673"/>
        <v>1</v>
      </c>
      <c r="I3503" t="str">
        <f t="shared" si="672"/>
        <v>00</v>
      </c>
    </row>
    <row r="3504" spans="1:9" ht="25.5">
      <c r="A3504" t="str">
        <f t="shared" si="667"/>
        <v>4.4.3.2.1.00.00 - Variações Monetárias e Cambiais de Empréstimos 
 Externos Concedidos - Consolidação</v>
      </c>
      <c r="B3504" s="5" t="s">
        <v>3380</v>
      </c>
      <c r="C3504" s="6">
        <v>2268445145.0700002</v>
      </c>
      <c r="E3504" s="1">
        <f t="shared" ref="E3504" si="688">SUMIF(A3504:B3504,"*intra*",C3504:D3504)+SUMIF(A3504:B3504,"*inter*",C3504:D3504)</f>
        <v>0</v>
      </c>
      <c r="F3504" s="1">
        <f t="shared" ref="F3504" si="689">SUMIF(A3504:B3504,"*consolidação*",C3504:D3504)</f>
        <v>2268445145.0700002</v>
      </c>
      <c r="H3504" t="b">
        <f t="shared" si="673"/>
        <v>1</v>
      </c>
      <c r="I3504" t="str">
        <f t="shared" si="672"/>
        <v>00</v>
      </c>
    </row>
    <row r="3505" spans="1:9" ht="25.5">
      <c r="A3505" t="str">
        <f t="shared" si="667"/>
        <v>4.4.3.3.0.00.00 - Variações Monetárias e Cambiais de Financiamentos 
 Internos Concedidos</v>
      </c>
      <c r="B3505" s="3" t="s">
        <v>3381</v>
      </c>
      <c r="C3505" s="4">
        <v>57943981.869999997</v>
      </c>
      <c r="E3505" s="1">
        <f>E3509+E3506+E3507+E3508</f>
        <v>0</v>
      </c>
      <c r="F3505" s="1">
        <f>F3509+F3506+F3507+F3508</f>
        <v>57943981.869999997</v>
      </c>
      <c r="H3505" t="b">
        <f t="shared" si="673"/>
        <v>1</v>
      </c>
      <c r="I3505" t="str">
        <f t="shared" si="672"/>
        <v>00</v>
      </c>
    </row>
    <row r="3506" spans="1:9" ht="25.5">
      <c r="A3506" t="str">
        <f t="shared" si="667"/>
        <v>4.4.3.3.1.00.00 - Variações Monetárias e Cambiais de Financiamentos 
 Internos Concedidos - Consolidação</v>
      </c>
      <c r="B3506" s="5" t="s">
        <v>3382</v>
      </c>
      <c r="C3506" s="6">
        <v>57943981.869999997</v>
      </c>
      <c r="E3506" s="1"/>
      <c r="F3506" s="1">
        <f t="shared" ref="F3506:F3509" si="690">SUMIF(A3506:B3506,"*consolidação*",C3506:D3506)</f>
        <v>57943981.869999997</v>
      </c>
      <c r="H3506" t="b">
        <f t="shared" si="673"/>
        <v>1</v>
      </c>
      <c r="I3506" t="str">
        <f t="shared" si="672"/>
        <v>00</v>
      </c>
    </row>
    <row r="3507" spans="1:9" ht="25.5">
      <c r="A3507" t="str">
        <f t="shared" si="667"/>
        <v>4.4.3.3.3.00.00 - Variações Monetárias e Cambiais de Financiamentos 
 Internos Concedidos - Inter OFSS - União</v>
      </c>
      <c r="B3507" s="3" t="s">
        <v>3383</v>
      </c>
      <c r="C3507" s="4">
        <v>0</v>
      </c>
      <c r="E3507" s="1">
        <f t="shared" ref="E3507:E3509" si="691">SUMIF(A3507:B3507,"*intra*",C3507:D3507)+SUMIF(A3507:B3507,"*inter*",C3507:D3507)</f>
        <v>0</v>
      </c>
      <c r="F3507" s="1">
        <f t="shared" si="690"/>
        <v>0</v>
      </c>
      <c r="H3507" t="b">
        <f t="shared" si="673"/>
        <v>1</v>
      </c>
      <c r="I3507" t="str">
        <f t="shared" si="672"/>
        <v>00</v>
      </c>
    </row>
    <row r="3508" spans="1:9" ht="25.5">
      <c r="A3508" t="str">
        <f t="shared" si="667"/>
        <v>4.4.3.3.4.00.00 - Variações Monetárias e Cambiais de Financiamentos 
 Internos Concedidos - Inter OFSS - Estado</v>
      </c>
      <c r="B3508" s="5" t="s">
        <v>3384</v>
      </c>
      <c r="C3508" s="6">
        <v>0</v>
      </c>
      <c r="E3508" s="1">
        <f t="shared" si="691"/>
        <v>0</v>
      </c>
      <c r="F3508" s="1">
        <f t="shared" si="690"/>
        <v>0</v>
      </c>
      <c r="H3508" t="b">
        <f t="shared" si="673"/>
        <v>1</v>
      </c>
      <c r="I3508" t="str">
        <f t="shared" si="672"/>
        <v>00</v>
      </c>
    </row>
    <row r="3509" spans="1:9" ht="25.5">
      <c r="A3509" t="str">
        <f t="shared" si="667"/>
        <v>4.4.3.3.5.00.00 - Variações Monetárias e Cambiais de Financiamentos 
 Internos Concedidos - Inter OFSS - Município</v>
      </c>
      <c r="B3509" s="3" t="s">
        <v>3385</v>
      </c>
      <c r="C3509" s="4">
        <v>0</v>
      </c>
      <c r="E3509" s="1">
        <f t="shared" si="691"/>
        <v>0</v>
      </c>
      <c r="F3509" s="1">
        <f t="shared" si="690"/>
        <v>0</v>
      </c>
      <c r="H3509" t="b">
        <f t="shared" si="673"/>
        <v>1</v>
      </c>
      <c r="I3509" t="str">
        <f t="shared" si="672"/>
        <v>00</v>
      </c>
    </row>
    <row r="3510" spans="1:9" ht="25.5">
      <c r="A3510" t="str">
        <f t="shared" si="667"/>
        <v>4.4.3.4.0.00.00 - Variações Monetárias e Cambiais de Financiamentos 
 Externos Concedidos</v>
      </c>
      <c r="B3510" s="5" t="s">
        <v>3386</v>
      </c>
      <c r="C3510" s="6">
        <v>0</v>
      </c>
      <c r="E3510" s="1">
        <f>E3511</f>
        <v>0</v>
      </c>
      <c r="F3510" s="1">
        <f>F3511</f>
        <v>0</v>
      </c>
      <c r="H3510" t="b">
        <f t="shared" si="673"/>
        <v>1</v>
      </c>
      <c r="I3510" t="str">
        <f t="shared" si="672"/>
        <v>00</v>
      </c>
    </row>
    <row r="3511" spans="1:9" ht="25.5">
      <c r="A3511" t="str">
        <f t="shared" si="667"/>
        <v>4.4.3.4.1.00.00 - Variações Monetárias e Cambiais de Financiamentos 
 Externos Concedidos - Consolidação</v>
      </c>
      <c r="B3511" s="3" t="s">
        <v>3387</v>
      </c>
      <c r="C3511" s="4">
        <v>0</v>
      </c>
      <c r="E3511" s="1">
        <f t="shared" ref="E3511" si="692">SUMIF(A3511:B3511,"*intra*",C3511:D3511)+SUMIF(A3511:B3511,"*inter*",C3511:D3511)</f>
        <v>0</v>
      </c>
      <c r="F3511" s="1">
        <f t="shared" ref="F3511" si="693">SUMIF(A3511:B3511,"*consolidação*",C3511:D3511)</f>
        <v>0</v>
      </c>
      <c r="H3511" t="b">
        <f t="shared" si="673"/>
        <v>1</v>
      </c>
      <c r="I3511" t="str">
        <f t="shared" si="672"/>
        <v>00</v>
      </c>
    </row>
    <row r="3512" spans="1:9">
      <c r="A3512" t="str">
        <f t="shared" si="667"/>
        <v>4.4.3.9.0.00.00 - Outras Variações Monetárias e Cambiais</v>
      </c>
      <c r="B3512" s="5" t="s">
        <v>3388</v>
      </c>
      <c r="C3512" s="6">
        <v>40392345095.690002</v>
      </c>
      <c r="E3512" s="1">
        <f>E3516+E3515+E3513+E3514</f>
        <v>2797667283.71</v>
      </c>
      <c r="F3512" s="1">
        <f>F3516+F3515+F3513+F3514</f>
        <v>37594677811.980003</v>
      </c>
      <c r="H3512" t="b">
        <f t="shared" si="673"/>
        <v>1</v>
      </c>
      <c r="I3512" t="str">
        <f t="shared" si="672"/>
        <v>00</v>
      </c>
    </row>
    <row r="3513" spans="1:9" ht="25.5">
      <c r="A3513" t="str">
        <f t="shared" si="667"/>
        <v>4.4.3.9.1.00.00 - Outras Variações Monetárias e Cambiais - 
 Consolidação</v>
      </c>
      <c r="B3513" s="3" t="s">
        <v>3389</v>
      </c>
      <c r="C3513" s="4">
        <v>37594677811.980003</v>
      </c>
      <c r="E3513" s="1">
        <f t="shared" ref="E3513:E3516" si="694">SUMIF(A3513:B3513,"*intra*",C3513:D3513)+SUMIF(A3513:B3513,"*inter*",C3513:D3513)</f>
        <v>0</v>
      </c>
      <c r="F3513" s="1">
        <f t="shared" ref="F3513:F3516" si="695">SUMIF(A3513:B3513,"*consolidação*",C3513:D3513)</f>
        <v>37594677811.980003</v>
      </c>
      <c r="H3513" t="b">
        <f t="shared" si="673"/>
        <v>1</v>
      </c>
      <c r="I3513" t="str">
        <f t="shared" si="672"/>
        <v>00</v>
      </c>
    </row>
    <row r="3514" spans="1:9" ht="25.5">
      <c r="A3514" t="str">
        <f t="shared" si="667"/>
        <v>4.4.3.9.3.00.00 - Outras Variações Monetárias e Cambiais - Inter 
 OFSS - União</v>
      </c>
      <c r="B3514" s="5" t="s">
        <v>3390</v>
      </c>
      <c r="C3514" s="6">
        <v>2797008845.4099998</v>
      </c>
      <c r="E3514" s="1">
        <f t="shared" si="694"/>
        <v>2797008845.4099998</v>
      </c>
      <c r="F3514" s="1">
        <f t="shared" si="695"/>
        <v>0</v>
      </c>
      <c r="H3514" t="b">
        <f t="shared" si="673"/>
        <v>1</v>
      </c>
      <c r="I3514" t="str">
        <f t="shared" si="672"/>
        <v>00</v>
      </c>
    </row>
    <row r="3515" spans="1:9" ht="25.5">
      <c r="A3515" t="str">
        <f t="shared" si="667"/>
        <v>4.4.3.9.4.00.00 - Outras Variações Monetárias e Cambiais - Inter 
 OFSS - Estado</v>
      </c>
      <c r="B3515" s="3" t="s">
        <v>3391</v>
      </c>
      <c r="C3515" s="4">
        <v>0</v>
      </c>
      <c r="E3515" s="1">
        <f t="shared" si="694"/>
        <v>0</v>
      </c>
      <c r="F3515" s="1">
        <f t="shared" si="695"/>
        <v>0</v>
      </c>
      <c r="H3515" t="b">
        <f t="shared" si="673"/>
        <v>1</v>
      </c>
      <c r="I3515" t="str">
        <f t="shared" si="672"/>
        <v>00</v>
      </c>
    </row>
    <row r="3516" spans="1:9" ht="25.5">
      <c r="A3516" t="str">
        <f t="shared" si="667"/>
        <v>4.4.3.9.5.00.00 - Outras Variações Monetárias e Cambiais - Inter 
 OFSS - Município</v>
      </c>
      <c r="B3516" s="5" t="s">
        <v>3392</v>
      </c>
      <c r="C3516" s="6">
        <v>658438.30000000005</v>
      </c>
      <c r="E3516" s="1">
        <f t="shared" si="694"/>
        <v>658438.30000000005</v>
      </c>
      <c r="F3516" s="1">
        <f t="shared" si="695"/>
        <v>0</v>
      </c>
      <c r="H3516" t="b">
        <f t="shared" si="673"/>
        <v>1</v>
      </c>
      <c r="I3516" t="str">
        <f t="shared" si="672"/>
        <v>00</v>
      </c>
    </row>
    <row r="3517" spans="1:9">
      <c r="A3517" t="str">
        <f t="shared" si="667"/>
        <v>4.4.4.0.0.00.00 - Descontos Financeiros Obtidos</v>
      </c>
      <c r="B3517" s="3" t="s">
        <v>3393</v>
      </c>
      <c r="C3517" s="4">
        <v>5671085.1600000001</v>
      </c>
      <c r="E3517" s="1">
        <f>E3518</f>
        <v>0</v>
      </c>
      <c r="F3517" s="1">
        <f>F3518</f>
        <v>5671085.1600000001</v>
      </c>
      <c r="H3517" t="b">
        <f t="shared" si="673"/>
        <v>1</v>
      </c>
      <c r="I3517" t="str">
        <f t="shared" si="672"/>
        <v>00</v>
      </c>
    </row>
    <row r="3518" spans="1:9">
      <c r="A3518" t="str">
        <f t="shared" si="667"/>
        <v>4.4.4.0.1.00.00 - Descontos Financeiros Obtidos - Consolidação</v>
      </c>
      <c r="B3518" s="5" t="s">
        <v>3394</v>
      </c>
      <c r="C3518" s="6">
        <v>5671085.1600000001</v>
      </c>
      <c r="E3518" s="1">
        <f t="shared" ref="E3518" si="696">SUMIF(A3518:B3518,"*intra*",C3518:D3518)+SUMIF(A3518:B3518,"*inter*",C3518:D3518)</f>
        <v>0</v>
      </c>
      <c r="F3518" s="1">
        <f t="shared" ref="F3518" si="697">SUMIF(A3518:B3518,"*consolidação*",C3518:D3518)</f>
        <v>5671085.1600000001</v>
      </c>
      <c r="H3518" t="b">
        <f t="shared" si="673"/>
        <v>1</v>
      </c>
      <c r="I3518" t="str">
        <f t="shared" si="672"/>
        <v>00</v>
      </c>
    </row>
    <row r="3519" spans="1:9" ht="25.5">
      <c r="A3519" t="str">
        <f t="shared" si="667"/>
        <v>4.4.5.0.0.00.00 - Remuneração de Depósitos Bancários e Aplicações 
 Financeiras</v>
      </c>
      <c r="B3519" s="3" t="s">
        <v>3395</v>
      </c>
      <c r="C3519" s="4">
        <v>10445967333.93</v>
      </c>
      <c r="E3519" s="1">
        <f>E3522+E3520</f>
        <v>0</v>
      </c>
      <c r="F3519" s="1">
        <f>F3522+F3520</f>
        <v>10445967333.93</v>
      </c>
      <c r="H3519" t="b">
        <f t="shared" si="673"/>
        <v>1</v>
      </c>
      <c r="I3519" t="str">
        <f t="shared" si="672"/>
        <v>00</v>
      </c>
    </row>
    <row r="3520" spans="1:9">
      <c r="A3520" t="str">
        <f t="shared" si="667"/>
        <v>4.4.5.1.0.00.00 - Remuneração de Depósitos Bancários</v>
      </c>
      <c r="B3520" s="5" t="s">
        <v>3396</v>
      </c>
      <c r="C3520" s="6">
        <v>4502833882.3900003</v>
      </c>
      <c r="E3520" s="1">
        <f>E3521</f>
        <v>0</v>
      </c>
      <c r="F3520" s="1">
        <f>F3521</f>
        <v>4502833882.3900003</v>
      </c>
      <c r="H3520" t="b">
        <f t="shared" si="673"/>
        <v>1</v>
      </c>
      <c r="I3520" t="str">
        <f t="shared" si="672"/>
        <v>00</v>
      </c>
    </row>
    <row r="3521" spans="1:9">
      <c r="A3521" t="str">
        <f t="shared" si="667"/>
        <v>4.4.5.1.1.00.00 - Remuneração de Depósitos Bancários - Consolidação</v>
      </c>
      <c r="B3521" s="3" t="s">
        <v>3397</v>
      </c>
      <c r="C3521" s="4">
        <v>4502833882.3900003</v>
      </c>
      <c r="E3521" s="1">
        <f t="shared" ref="E3521" si="698">SUMIF(A3521:B3521,"*intra*",C3521:D3521)+SUMIF(A3521:B3521,"*inter*",C3521:D3521)</f>
        <v>0</v>
      </c>
      <c r="F3521" s="1">
        <f t="shared" ref="F3521" si="699">SUMIF(A3521:B3521,"*consolidação*",C3521:D3521)</f>
        <v>4502833882.3900003</v>
      </c>
      <c r="H3521" t="b">
        <f t="shared" si="673"/>
        <v>1</v>
      </c>
      <c r="I3521" t="str">
        <f t="shared" si="672"/>
        <v>00</v>
      </c>
    </row>
    <row r="3522" spans="1:9">
      <c r="A3522" t="str">
        <f t="shared" si="667"/>
        <v>4.4.5.2.0.00.00 - Remuneração de Aplicações Financeiras</v>
      </c>
      <c r="B3522" s="5" t="s">
        <v>3398</v>
      </c>
      <c r="C3522" s="6">
        <v>5943133451.54</v>
      </c>
      <c r="E3522" s="1">
        <f>E3523</f>
        <v>0</v>
      </c>
      <c r="F3522" s="1">
        <f>F3523</f>
        <v>5943133451.54</v>
      </c>
      <c r="H3522" t="b">
        <f t="shared" si="673"/>
        <v>1</v>
      </c>
      <c r="I3522" t="str">
        <f t="shared" si="672"/>
        <v>00</v>
      </c>
    </row>
    <row r="3523" spans="1:9" ht="25.5">
      <c r="A3523" t="str">
        <f t="shared" si="667"/>
        <v>4.4.5.2.1.00.00 - Remuneração de Aplicações Financeiras - 
 Consolidação</v>
      </c>
      <c r="B3523" s="3" t="s">
        <v>3399</v>
      </c>
      <c r="C3523" s="4">
        <v>5943133451.54</v>
      </c>
      <c r="E3523" s="1">
        <f t="shared" ref="E3523" si="700">SUMIF(A3523:B3523,"*intra*",C3523:D3523)+SUMIF(A3523:B3523,"*inter*",C3523:D3523)</f>
        <v>0</v>
      </c>
      <c r="F3523" s="1">
        <f t="shared" ref="F3523" si="701">SUMIF(A3523:B3523,"*consolidação*",C3523:D3523)</f>
        <v>5943133451.54</v>
      </c>
      <c r="H3523" t="b">
        <f t="shared" si="673"/>
        <v>1</v>
      </c>
      <c r="I3523" t="str">
        <f t="shared" si="672"/>
        <v>00</v>
      </c>
    </row>
    <row r="3524" spans="1:9">
      <c r="A3524" t="str">
        <f t="shared" si="667"/>
        <v>4.4.8.0.0.00.00 - Aportes do Banco Central</v>
      </c>
      <c r="B3524" s="5" t="s">
        <v>3400</v>
      </c>
      <c r="C3524" s="6">
        <v>0</v>
      </c>
      <c r="E3524" s="1">
        <f t="shared" ref="E3524:F3525" si="702">E3525</f>
        <v>0</v>
      </c>
      <c r="F3524" s="1">
        <f t="shared" si="702"/>
        <v>0</v>
      </c>
      <c r="H3524" t="b">
        <f t="shared" si="673"/>
        <v>1</v>
      </c>
      <c r="I3524" t="str">
        <f t="shared" si="672"/>
        <v>00</v>
      </c>
    </row>
    <row r="3525" spans="1:9">
      <c r="A3525" t="str">
        <f t="shared" si="667"/>
        <v>4.4.8.1.0.00.00 - Resultado Positivo do Banco Central</v>
      </c>
      <c r="B3525" s="3" t="s">
        <v>3401</v>
      </c>
      <c r="C3525" s="4">
        <v>0</v>
      </c>
      <c r="E3525" s="1">
        <f t="shared" si="702"/>
        <v>0</v>
      </c>
      <c r="F3525" s="1">
        <f t="shared" si="702"/>
        <v>0</v>
      </c>
      <c r="H3525" t="b">
        <f t="shared" si="673"/>
        <v>1</v>
      </c>
      <c r="I3525" t="str">
        <f t="shared" si="672"/>
        <v>00</v>
      </c>
    </row>
    <row r="3526" spans="1:9">
      <c r="A3526" t="str">
        <f t="shared" si="667"/>
        <v>4.4.8.1.1.00.00 - Resultado Positivo do Banco Central - Consolidação</v>
      </c>
      <c r="B3526" s="5" t="s">
        <v>3402</v>
      </c>
      <c r="C3526" s="6">
        <v>0</v>
      </c>
      <c r="E3526" s="1">
        <f t="shared" ref="E3526" si="703">SUMIF(A3526:B3526,"*intra*",C3526:D3526)+SUMIF(A3526:B3526,"*inter*",C3526:D3526)</f>
        <v>0</v>
      </c>
      <c r="F3526" s="1">
        <f t="shared" ref="F3526" si="704">SUMIF(A3526:B3526,"*consolidação*",C3526:D3526)</f>
        <v>0</v>
      </c>
      <c r="H3526" t="b">
        <f t="shared" si="673"/>
        <v>1</v>
      </c>
      <c r="I3526" t="str">
        <f t="shared" si="672"/>
        <v>00</v>
      </c>
    </row>
    <row r="3527" spans="1:9" ht="25.5">
      <c r="A3527" t="str">
        <f t="shared" si="667"/>
        <v>4.4.9.0.0.00.00 - Outras Variações Patrimoniais Aumentativas – 
 Financeiras</v>
      </c>
      <c r="B3527" s="3" t="s">
        <v>3403</v>
      </c>
      <c r="C3527" s="4">
        <v>3269464580.9200001</v>
      </c>
      <c r="E3527" s="1">
        <f>E3528</f>
        <v>0</v>
      </c>
      <c r="F3527" s="1">
        <f>F3528</f>
        <v>3269464580.9200001</v>
      </c>
      <c r="H3527" t="b">
        <f t="shared" si="673"/>
        <v>1</v>
      </c>
      <c r="I3527" t="str">
        <f t="shared" si="672"/>
        <v>00</v>
      </c>
    </row>
    <row r="3528" spans="1:9" ht="25.5">
      <c r="A3528" t="str">
        <f t="shared" si="667"/>
        <v>4.4.9.0.1.00.00 - Outras Variações Patrimoniais Aumentativas – 
 Financeiras - Consolidação</v>
      </c>
      <c r="B3528" s="5" t="s">
        <v>3404</v>
      </c>
      <c r="C3528" s="6">
        <v>3269464580.9200001</v>
      </c>
      <c r="E3528" s="1">
        <f t="shared" ref="E3528" si="705">SUMIF(A3528:B3528,"*intra*",C3528:D3528)+SUMIF(A3528:B3528,"*inter*",C3528:D3528)</f>
        <v>0</v>
      </c>
      <c r="F3528" s="1">
        <f t="shared" ref="F3528" si="706">SUMIF(A3528:B3528,"*consolidação*",C3528:D3528)</f>
        <v>3269464580.9200001</v>
      </c>
      <c r="H3528" t="b">
        <f t="shared" si="673"/>
        <v>1</v>
      </c>
      <c r="I3528" t="str">
        <f t="shared" si="672"/>
        <v>00</v>
      </c>
    </row>
    <row r="3529" spans="1:9">
      <c r="A3529" t="str">
        <f t="shared" si="667"/>
        <v>4.5.0.0.0.00.00 - Transferências e Delegações Recebidas</v>
      </c>
      <c r="B3529" s="3" t="s">
        <v>3405</v>
      </c>
      <c r="C3529" s="4">
        <v>1002696763739.33</v>
      </c>
      <c r="E3529" s="1">
        <f>E3570+E3559+E3564+E3577+E3541+E3530+E3568+E3566+E3579</f>
        <v>985735339918.06995</v>
      </c>
      <c r="F3529" s="1">
        <f>F3570+F3559+F3564+F3577+F3541+F3530+F3568+F3566+F3579</f>
        <v>16961423821.26</v>
      </c>
      <c r="H3529" t="b">
        <f t="shared" si="673"/>
        <v>1</v>
      </c>
      <c r="I3529" t="str">
        <f t="shared" si="672"/>
        <v>00</v>
      </c>
    </row>
    <row r="3530" spans="1:9">
      <c r="A3530" t="str">
        <f t="shared" si="667"/>
        <v>4.5.1.0.0.00.00 - Transferências Intragovernamentais</v>
      </c>
      <c r="B3530" s="5" t="s">
        <v>3406</v>
      </c>
      <c r="C3530" s="6">
        <v>828501798838.94995</v>
      </c>
      <c r="E3530" s="1">
        <f>E3533+E3535+E3537+E3531+E3539</f>
        <v>828501798838.94995</v>
      </c>
      <c r="F3530" s="1">
        <f>F3533+F3535+F3537+F3531+F3539</f>
        <v>0</v>
      </c>
      <c r="H3530" t="b">
        <f t="shared" si="673"/>
        <v>1</v>
      </c>
      <c r="I3530" t="str">
        <f t="shared" si="672"/>
        <v>00</v>
      </c>
    </row>
    <row r="3531" spans="1:9" ht="25.5">
      <c r="A3531" t="str">
        <f t="shared" si="667"/>
        <v>4.5.1.1.0.00.00 - Transferências Recebidas para a Execução 
 Orçamentária</v>
      </c>
      <c r="B3531" s="3" t="s">
        <v>3407</v>
      </c>
      <c r="C3531" s="4">
        <v>350285794586.60999</v>
      </c>
      <c r="E3531" s="1">
        <f>E3532</f>
        <v>350285794586.60999</v>
      </c>
      <c r="F3531" s="1">
        <f>F3532</f>
        <v>0</v>
      </c>
      <c r="H3531" t="b">
        <f t="shared" si="673"/>
        <v>1</v>
      </c>
      <c r="I3531" t="str">
        <f t="shared" si="672"/>
        <v>00</v>
      </c>
    </row>
    <row r="3532" spans="1:9" ht="25.5">
      <c r="A3532" t="str">
        <f t="shared" si="667"/>
        <v>4.5.1.1.2.00.00 - Transferências Recebidas para a Execução 
 Orçamentária - Intra OFSS</v>
      </c>
      <c r="B3532" s="5" t="s">
        <v>3408</v>
      </c>
      <c r="C3532" s="6">
        <v>350285794586.60999</v>
      </c>
      <c r="E3532" s="1">
        <f t="shared" ref="E3532" si="707">SUMIF(A3532:B3532,"*intra*",C3532:D3532)+SUMIF(A3532:B3532,"*inter*",C3532:D3532)</f>
        <v>350285794586.60999</v>
      </c>
      <c r="F3532" s="1">
        <f t="shared" ref="F3532" si="708">SUMIF(A3532:B3532,"*consolidação*",C3532:D3532)</f>
        <v>0</v>
      </c>
      <c r="H3532" t="b">
        <f t="shared" si="673"/>
        <v>1</v>
      </c>
      <c r="I3532" t="str">
        <f t="shared" si="672"/>
        <v>00</v>
      </c>
    </row>
    <row r="3533" spans="1:9" ht="25.5">
      <c r="A3533" t="str">
        <f t="shared" si="667"/>
        <v>4.5.1.2.0.00.00 - Transferências Recebidas Independentes de Execução 
 Orçamentária</v>
      </c>
      <c r="B3533" s="3" t="s">
        <v>3409</v>
      </c>
      <c r="C3533" s="4">
        <v>443210396016.31</v>
      </c>
      <c r="E3533" s="1">
        <f>E3534</f>
        <v>443210396016.31</v>
      </c>
      <c r="F3533" s="1">
        <f>F3534</f>
        <v>0</v>
      </c>
      <c r="H3533" t="b">
        <f t="shared" si="673"/>
        <v>1</v>
      </c>
      <c r="I3533" t="str">
        <f t="shared" si="672"/>
        <v>00</v>
      </c>
    </row>
    <row r="3534" spans="1:9" ht="38.25">
      <c r="A3534" t="str">
        <f t="shared" si="667"/>
        <v>4.5.1.2.2.00.00 - Transferências Recebidas Independentes de Execução 
 Orçamentária - Intra OFSS</v>
      </c>
      <c r="B3534" s="5" t="s">
        <v>3410</v>
      </c>
      <c r="C3534" s="6">
        <v>443210396016.31</v>
      </c>
      <c r="E3534" s="1">
        <f t="shared" ref="E3534" si="709">SUMIF(A3534:B3534,"*intra*",C3534:D3534)+SUMIF(A3534:B3534,"*inter*",C3534:D3534)</f>
        <v>443210396016.31</v>
      </c>
      <c r="F3534" s="1">
        <f t="shared" ref="F3534" si="710">SUMIF(A3534:B3534,"*consolidação*",C3534:D3534)</f>
        <v>0</v>
      </c>
      <c r="H3534" t="b">
        <f t="shared" si="673"/>
        <v>1</v>
      </c>
      <c r="I3534" t="str">
        <f t="shared" si="672"/>
        <v>00</v>
      </c>
    </row>
    <row r="3535" spans="1:9" ht="25.5">
      <c r="A3535" t="str">
        <f t="shared" si="667"/>
        <v>4.5.1.3.0.00.00 - Transferencias Recebidas para Aportes de Recursos 
 para o RPPS</v>
      </c>
      <c r="B3535" s="3" t="s">
        <v>3411</v>
      </c>
      <c r="C3535" s="4">
        <v>35005608236.029999</v>
      </c>
      <c r="E3535" s="1">
        <f>E3536</f>
        <v>35005608236.029999</v>
      </c>
      <c r="F3535" s="1">
        <f>F3536</f>
        <v>0</v>
      </c>
      <c r="H3535" t="b">
        <f t="shared" si="673"/>
        <v>1</v>
      </c>
      <c r="I3535" t="str">
        <f t="shared" si="672"/>
        <v>00</v>
      </c>
    </row>
    <row r="3536" spans="1:9" ht="25.5">
      <c r="A3536" t="str">
        <f t="shared" si="667"/>
        <v>4.5.1.3.2.00.00 - Transferencias Recebidas para Aportes de Recursos 
 para o RPPS – Intra OFSS</v>
      </c>
      <c r="B3536" s="5" t="s">
        <v>3412</v>
      </c>
      <c r="C3536" s="6">
        <v>35005608236.029999</v>
      </c>
      <c r="E3536" s="1">
        <f t="shared" ref="E3536" si="711">SUMIF(A3536:B3536,"*intra*",C3536:D3536)+SUMIF(A3536:B3536,"*inter*",C3536:D3536)</f>
        <v>35005608236.029999</v>
      </c>
      <c r="F3536" s="1">
        <f t="shared" ref="F3536" si="712">SUMIF(A3536:B3536,"*consolidação*",C3536:D3536)</f>
        <v>0</v>
      </c>
      <c r="H3536" t="b">
        <f t="shared" si="673"/>
        <v>1</v>
      </c>
      <c r="I3536" t="str">
        <f t="shared" si="672"/>
        <v>00</v>
      </c>
    </row>
    <row r="3537" spans="1:9" ht="25.5">
      <c r="A3537" t="str">
        <f t="shared" si="667"/>
        <v>4.5.1.4.0.00.00 - Transferências Recebidas para Aportes de Recursos 
 para o RGPS</v>
      </c>
      <c r="B3537" s="3" t="s">
        <v>3413</v>
      </c>
      <c r="C3537" s="4">
        <v>0</v>
      </c>
      <c r="E3537" s="1">
        <f>E3538</f>
        <v>0</v>
      </c>
      <c r="F3537" s="1">
        <f>F3538</f>
        <v>0</v>
      </c>
      <c r="H3537" t="b">
        <f t="shared" si="673"/>
        <v>1</v>
      </c>
      <c r="I3537" t="str">
        <f t="shared" si="672"/>
        <v>00</v>
      </c>
    </row>
    <row r="3538" spans="1:9" ht="25.5">
      <c r="A3538" t="str">
        <f t="shared" ref="A3538:A3601" si="713">TRIM(B3538)</f>
        <v>4.5.1.4.2.00.00 - Transferências Recebidas para Aportes de Recursos 
 para o RGPS – Intra OFSS</v>
      </c>
      <c r="B3538" s="5" t="s">
        <v>3414</v>
      </c>
      <c r="C3538" s="6">
        <v>0</v>
      </c>
      <c r="E3538" s="1">
        <f t="shared" ref="E3538" si="714">SUMIF(A3538:B3538,"*intra*",C3538:D3538)+SUMIF(A3538:B3538,"*inter*",C3538:D3538)</f>
        <v>0</v>
      </c>
      <c r="F3538" s="1">
        <f t="shared" ref="F3538" si="715">SUMIF(A3538:B3538,"*consolidação*",C3538:D3538)</f>
        <v>0</v>
      </c>
      <c r="H3538" t="b">
        <f t="shared" si="673"/>
        <v>1</v>
      </c>
      <c r="I3538" t="str">
        <f t="shared" si="672"/>
        <v>00</v>
      </c>
    </row>
    <row r="3539" spans="1:9" ht="25.5">
      <c r="A3539" t="str">
        <f t="shared" si="713"/>
        <v>4.5.1.5.0.00.00 - Transferências Recebidas para Aportes de Recursos 
 para o Sistema de Pagamento de Pensões Militares</v>
      </c>
      <c r="B3539" s="40" t="s">
        <v>3415</v>
      </c>
      <c r="C3539" s="4">
        <v>0</v>
      </c>
      <c r="E3539" s="1">
        <f>E3540</f>
        <v>0</v>
      </c>
      <c r="F3539" s="1">
        <f>F3540</f>
        <v>0</v>
      </c>
      <c r="H3539" t="b">
        <f t="shared" si="673"/>
        <v>1</v>
      </c>
      <c r="I3539" t="str">
        <f t="shared" si="672"/>
        <v>00</v>
      </c>
    </row>
    <row r="3540" spans="1:9" ht="25.5">
      <c r="A3540" t="str">
        <f t="shared" si="713"/>
        <v>4.5.1.5.2.00.00 - Transferências Recebidas para Aportes de Recursos 
para o Sistema de Pagamento de Pensões Militares - Intra OFSS</v>
      </c>
      <c r="B3540" s="39" t="s">
        <v>3416</v>
      </c>
      <c r="C3540" s="6">
        <v>0</v>
      </c>
      <c r="E3540" s="1">
        <f t="shared" ref="E3540" si="716">SUMIF(A3540:B3540,"*intra*",C3540:D3540)+SUMIF(A3540:B3540,"*inter*",C3540:D3540)</f>
        <v>0</v>
      </c>
      <c r="F3540" s="1">
        <f t="shared" ref="F3540" si="717">SUMIF(A3540:B3540,"*consolidação*",C3540:D3540)</f>
        <v>0</v>
      </c>
      <c r="H3540" t="b">
        <f t="shared" si="673"/>
        <v>1</v>
      </c>
      <c r="I3540" t="str">
        <f t="shared" si="672"/>
        <v>00</v>
      </c>
    </row>
    <row r="3541" spans="1:9">
      <c r="A3541" t="str">
        <f t="shared" si="713"/>
        <v>4.5.2.0.0.00.00 - Transferências Inter Governamentais</v>
      </c>
      <c r="B3541" s="3" t="s">
        <v>3417</v>
      </c>
      <c r="C3541" s="4">
        <v>157357525166.89999</v>
      </c>
      <c r="E3541" s="1">
        <f>E3549+E3546+E3554+E3542</f>
        <v>157232040610.70999</v>
      </c>
      <c r="F3541" s="1">
        <f>F3549+F3546+F3554+F3542</f>
        <v>125484556.19000001</v>
      </c>
      <c r="H3541" t="b">
        <f t="shared" si="673"/>
        <v>1</v>
      </c>
      <c r="I3541" t="str">
        <f t="shared" si="672"/>
        <v>00</v>
      </c>
    </row>
    <row r="3542" spans="1:9">
      <c r="A3542" t="str">
        <f t="shared" si="713"/>
        <v>4.5.2.1.0.00.00 - Transferências Constitucionais e Legais de Receitas</v>
      </c>
      <c r="B3542" s="5" t="s">
        <v>3418</v>
      </c>
      <c r="C3542" s="6">
        <v>123198252920.92999</v>
      </c>
      <c r="E3542" s="1">
        <f>E3544+E3543+E3545</f>
        <v>123198252920.92999</v>
      </c>
      <c r="F3542" s="1">
        <f>F3544+F3543+F3545</f>
        <v>0</v>
      </c>
      <c r="H3542" t="b">
        <f t="shared" si="673"/>
        <v>1</v>
      </c>
      <c r="I3542" t="str">
        <f t="shared" si="672"/>
        <v>00</v>
      </c>
    </row>
    <row r="3543" spans="1:9" ht="25.5">
      <c r="A3543" t="str">
        <f t="shared" si="713"/>
        <v>4.5.2.1.1.00.00 - Transferências Constitucionais e Legais de 
 Receitas- Consolidação</v>
      </c>
      <c r="B3543" s="3" t="s">
        <v>3419</v>
      </c>
      <c r="C3543" s="4">
        <v>0</v>
      </c>
      <c r="E3543" s="1">
        <f t="shared" ref="E3543:E3545" si="718">SUMIF(A3543:B3543,"*intra*",C3543:D3543)+SUMIF(A3543:B3543,"*inter*",C3543:D3543)</f>
        <v>0</v>
      </c>
      <c r="F3543" s="1">
        <f t="shared" ref="F3543:F3545" si="719">SUMIF(A3543:B3543,"*consolidação*",C3543:D3543)</f>
        <v>0</v>
      </c>
      <c r="H3543" t="b">
        <f t="shared" si="673"/>
        <v>1</v>
      </c>
      <c r="I3543" t="str">
        <f t="shared" si="672"/>
        <v>00</v>
      </c>
    </row>
    <row r="3544" spans="1:9" ht="25.5">
      <c r="A3544" t="str">
        <f t="shared" si="713"/>
        <v>4.5.2.1.3.00.00 - Transferências Constitucionais e Legais de 
 Receitas - Inter OFSS – União</v>
      </c>
      <c r="B3544" s="5" t="s">
        <v>3420</v>
      </c>
      <c r="C3544" s="6">
        <v>123172093307.56</v>
      </c>
      <c r="E3544" s="1">
        <f t="shared" si="718"/>
        <v>123172093307.56</v>
      </c>
      <c r="F3544" s="1">
        <f t="shared" si="719"/>
        <v>0</v>
      </c>
      <c r="H3544" t="b">
        <f t="shared" si="673"/>
        <v>1</v>
      </c>
      <c r="I3544" t="str">
        <f t="shared" si="672"/>
        <v>00</v>
      </c>
    </row>
    <row r="3545" spans="1:9" ht="25.5">
      <c r="A3545" t="str">
        <f t="shared" si="713"/>
        <v>4.5.2.1.4.00.00 - Transferências Constitucionais e Legais de 
 Receitas - Inter OFSS - Estado</v>
      </c>
      <c r="B3545" s="3" t="s">
        <v>3421</v>
      </c>
      <c r="C3545" s="4">
        <v>26159613.370000001</v>
      </c>
      <c r="E3545" s="1">
        <f t="shared" si="718"/>
        <v>26159613.370000001</v>
      </c>
      <c r="F3545" s="1">
        <f t="shared" si="719"/>
        <v>0</v>
      </c>
      <c r="H3545" t="b">
        <f t="shared" si="673"/>
        <v>1</v>
      </c>
      <c r="I3545" t="str">
        <f t="shared" ref="I3545:I3608" si="720">MID(A3545,11,2)</f>
        <v>00</v>
      </c>
    </row>
    <row r="3546" spans="1:9">
      <c r="A3546" t="str">
        <f t="shared" si="713"/>
        <v>4.5.2.2.0.00.00 - Transferências do FUNDEB</v>
      </c>
      <c r="B3546" s="5" t="s">
        <v>3422</v>
      </c>
      <c r="C3546" s="6">
        <v>29060917683.439999</v>
      </c>
      <c r="E3546" s="1">
        <f>E3547+E3548</f>
        <v>29060917683.440002</v>
      </c>
      <c r="F3546" s="1">
        <f>F3547+F3548</f>
        <v>0</v>
      </c>
      <c r="H3546" t="b">
        <f t="shared" ref="H3546:H3609" si="721">IF(I3546="00",C3546=E3546+F3546,TRUE)</f>
        <v>1</v>
      </c>
      <c r="I3546" t="str">
        <f t="shared" si="720"/>
        <v>00</v>
      </c>
    </row>
    <row r="3547" spans="1:9">
      <c r="A3547" t="str">
        <f t="shared" si="713"/>
        <v>4.5.2.2.3.00.00 - Transferências do FUNDEB - Inter OFSS - União</v>
      </c>
      <c r="B3547" s="3" t="s">
        <v>3423</v>
      </c>
      <c r="C3547" s="4">
        <v>10117157200.690001</v>
      </c>
      <c r="E3547" s="1">
        <f t="shared" ref="E3547:E3548" si="722">SUMIF(A3547:B3547,"*intra*",C3547:D3547)+SUMIF(A3547:B3547,"*inter*",C3547:D3547)</f>
        <v>10117157200.690001</v>
      </c>
      <c r="F3547" s="1">
        <f t="shared" ref="F3547:F3548" si="723">SUMIF(A3547:B3547,"*consolidação*",C3547:D3547)</f>
        <v>0</v>
      </c>
      <c r="H3547" t="b">
        <f t="shared" si="721"/>
        <v>1</v>
      </c>
      <c r="I3547" t="str">
        <f t="shared" si="720"/>
        <v>00</v>
      </c>
    </row>
    <row r="3548" spans="1:9">
      <c r="A3548" t="str">
        <f t="shared" si="713"/>
        <v>4.5.2.2.4.00.00 - Transferências do FUNDEB - Inter OFSS - Estado</v>
      </c>
      <c r="B3548" s="5" t="s">
        <v>3424</v>
      </c>
      <c r="C3548" s="6">
        <v>18943760482.75</v>
      </c>
      <c r="E3548" s="1">
        <f t="shared" si="722"/>
        <v>18943760482.75</v>
      </c>
      <c r="F3548" s="1">
        <f t="shared" si="723"/>
        <v>0</v>
      </c>
      <c r="H3548" t="b">
        <f t="shared" si="721"/>
        <v>1</v>
      </c>
      <c r="I3548" t="str">
        <f t="shared" si="720"/>
        <v>00</v>
      </c>
    </row>
    <row r="3549" spans="1:9">
      <c r="A3549" t="str">
        <f t="shared" si="713"/>
        <v>4.5.2.3.0.00.00 - Transferências Voluntárias</v>
      </c>
      <c r="B3549" s="3" t="s">
        <v>3425</v>
      </c>
      <c r="C3549" s="4">
        <v>4247417218.6199999</v>
      </c>
      <c r="E3549" s="1">
        <f>E3553+E3550+E3551+E3552</f>
        <v>4123030141.0799999</v>
      </c>
      <c r="F3549" s="1">
        <f>F3553+F3550+F3551+F3552</f>
        <v>124387077.54000001</v>
      </c>
      <c r="H3549" t="b">
        <f t="shared" si="721"/>
        <v>1</v>
      </c>
      <c r="I3549" t="str">
        <f t="shared" si="720"/>
        <v>00</v>
      </c>
    </row>
    <row r="3550" spans="1:9">
      <c r="A3550" t="str">
        <f t="shared" si="713"/>
        <v>4.5.2.3.1.00.00 - Transferências Voluntárias - Consolidação</v>
      </c>
      <c r="B3550" s="5" t="s">
        <v>3426</v>
      </c>
      <c r="C3550" s="6">
        <v>124387077.54000001</v>
      </c>
      <c r="E3550" s="1">
        <f t="shared" ref="E3550:E3553" si="724">SUMIF(A3550:B3550,"*intra*",C3550:D3550)+SUMIF(A3550:B3550,"*inter*",C3550:D3550)</f>
        <v>0</v>
      </c>
      <c r="F3550" s="1">
        <f t="shared" ref="F3550:F3553" si="725">SUMIF(A3550:B3550,"*consolidação*",C3550:D3550)</f>
        <v>124387077.54000001</v>
      </c>
      <c r="H3550" t="b">
        <f t="shared" si="721"/>
        <v>1</v>
      </c>
      <c r="I3550" t="str">
        <f t="shared" si="720"/>
        <v>00</v>
      </c>
    </row>
    <row r="3551" spans="1:9">
      <c r="A3551" t="str">
        <f t="shared" si="713"/>
        <v>4.5.2.3.3.00.00 - Transferências Voluntárias – Inter OFSS - União</v>
      </c>
      <c r="B3551" s="3" t="s">
        <v>3427</v>
      </c>
      <c r="C3551" s="4">
        <v>2534612810.5</v>
      </c>
      <c r="E3551" s="1">
        <f t="shared" si="724"/>
        <v>2534612810.5</v>
      </c>
      <c r="F3551" s="1">
        <f t="shared" si="725"/>
        <v>0</v>
      </c>
      <c r="H3551" t="b">
        <f t="shared" si="721"/>
        <v>1</v>
      </c>
      <c r="I3551" t="str">
        <f t="shared" si="720"/>
        <v>00</v>
      </c>
    </row>
    <row r="3552" spans="1:9">
      <c r="A3552" t="str">
        <f t="shared" si="713"/>
        <v>4.5.2.3.4.00.00 - Transferências Voluntárias – Inter OFSS - Estado</v>
      </c>
      <c r="B3552" s="5" t="s">
        <v>3428</v>
      </c>
      <c r="C3552" s="6">
        <v>1180801869.0699999</v>
      </c>
      <c r="E3552" s="1">
        <f t="shared" si="724"/>
        <v>1180801869.0699999</v>
      </c>
      <c r="F3552" s="1">
        <f t="shared" si="725"/>
        <v>0</v>
      </c>
      <c r="H3552" t="b">
        <f t="shared" si="721"/>
        <v>1</v>
      </c>
      <c r="I3552" t="str">
        <f t="shared" si="720"/>
        <v>00</v>
      </c>
    </row>
    <row r="3553" spans="1:9" ht="25.5">
      <c r="A3553" t="str">
        <f t="shared" si="713"/>
        <v>4.5.2.3.5.00.00 - Transferências Voluntárias - Inter OFSS - 
 Município</v>
      </c>
      <c r="B3553" s="3" t="s">
        <v>3429</v>
      </c>
      <c r="C3553" s="4">
        <v>407615461.50999999</v>
      </c>
      <c r="E3553" s="1">
        <f t="shared" si="724"/>
        <v>407615461.50999999</v>
      </c>
      <c r="F3553" s="1">
        <f t="shared" si="725"/>
        <v>0</v>
      </c>
      <c r="H3553" t="b">
        <f t="shared" si="721"/>
        <v>1</v>
      </c>
      <c r="I3553" t="str">
        <f t="shared" si="720"/>
        <v>00</v>
      </c>
    </row>
    <row r="3554" spans="1:9">
      <c r="A3554" t="str">
        <f t="shared" si="713"/>
        <v>4.5.2.4.0.00.00 - Outras Transferências</v>
      </c>
      <c r="B3554" s="5" t="s">
        <v>3430</v>
      </c>
      <c r="C3554" s="6">
        <v>850937343.90999997</v>
      </c>
      <c r="E3554" s="1">
        <f>E3558+E3557+E3555+E3556</f>
        <v>849839865.25999999</v>
      </c>
      <c r="F3554" s="1">
        <f>F3558+F3557+F3555+F3556</f>
        <v>1097478.6499999999</v>
      </c>
      <c r="H3554" t="b">
        <f t="shared" si="721"/>
        <v>1</v>
      </c>
      <c r="I3554" t="str">
        <f t="shared" si="720"/>
        <v>00</v>
      </c>
    </row>
    <row r="3555" spans="1:9">
      <c r="A3555" t="str">
        <f t="shared" si="713"/>
        <v>4.5.2.4.1.00.00 - Outras Transferências - Consolidação</v>
      </c>
      <c r="B3555" s="3" t="s">
        <v>3431</v>
      </c>
      <c r="C3555" s="4">
        <v>1097478.6499999999</v>
      </c>
      <c r="E3555" s="1">
        <f t="shared" ref="E3555:E3558" si="726">SUMIF(A3555:B3555,"*intra*",C3555:D3555)+SUMIF(A3555:B3555,"*inter*",C3555:D3555)</f>
        <v>0</v>
      </c>
      <c r="F3555" s="1">
        <f t="shared" ref="F3555:F3558" si="727">SUMIF(A3555:B3555,"*consolidação*",C3555:D3555)</f>
        <v>1097478.6499999999</v>
      </c>
      <c r="H3555" t="b">
        <f t="shared" si="721"/>
        <v>1</v>
      </c>
      <c r="I3555" t="str">
        <f t="shared" si="720"/>
        <v>00</v>
      </c>
    </row>
    <row r="3556" spans="1:9">
      <c r="A3556" t="str">
        <f t="shared" si="713"/>
        <v>4.5.2.4.3.00.00 - Outras Transferências – Inter OFSS - União</v>
      </c>
      <c r="B3556" s="5" t="s">
        <v>3432</v>
      </c>
      <c r="C3556" s="6">
        <v>424176556.60000002</v>
      </c>
      <c r="E3556" s="1">
        <f t="shared" si="726"/>
        <v>424176556.60000002</v>
      </c>
      <c r="F3556" s="1">
        <f t="shared" si="727"/>
        <v>0</v>
      </c>
      <c r="H3556" t="b">
        <f t="shared" si="721"/>
        <v>1</v>
      </c>
      <c r="I3556" t="str">
        <f t="shared" si="720"/>
        <v>00</v>
      </c>
    </row>
    <row r="3557" spans="1:9">
      <c r="A3557" t="str">
        <f t="shared" si="713"/>
        <v>4.5.2.4.4.00.00 - Outras Transferências – Inter OFSS - Estado</v>
      </c>
      <c r="B3557" s="3" t="s">
        <v>3433</v>
      </c>
      <c r="C3557" s="4">
        <v>130433.03</v>
      </c>
      <c r="E3557" s="1">
        <f t="shared" si="726"/>
        <v>130433.03</v>
      </c>
      <c r="F3557" s="1">
        <f t="shared" si="727"/>
        <v>0</v>
      </c>
      <c r="H3557" t="b">
        <f t="shared" si="721"/>
        <v>1</v>
      </c>
      <c r="I3557" t="str">
        <f t="shared" si="720"/>
        <v>00</v>
      </c>
    </row>
    <row r="3558" spans="1:9">
      <c r="A3558" t="str">
        <f t="shared" si="713"/>
        <v>4.5.2.4.5.00.00 - Outras Transferências – Inter OFSS - Município</v>
      </c>
      <c r="B3558" s="5" t="s">
        <v>3434</v>
      </c>
      <c r="C3558" s="6">
        <v>425532875.63</v>
      </c>
      <c r="E3558" s="1">
        <f t="shared" si="726"/>
        <v>425532875.63</v>
      </c>
      <c r="F3558" s="1">
        <f t="shared" si="727"/>
        <v>0</v>
      </c>
      <c r="H3558" t="b">
        <f t="shared" si="721"/>
        <v>1</v>
      </c>
      <c r="I3558" t="str">
        <f t="shared" si="720"/>
        <v>00</v>
      </c>
    </row>
    <row r="3559" spans="1:9">
      <c r="A3559" t="str">
        <f t="shared" si="713"/>
        <v>4.5.3.0.0.00.00 - Transferências das Instituições Privadas</v>
      </c>
      <c r="B3559" s="3" t="s">
        <v>3435</v>
      </c>
      <c r="C3559" s="4">
        <v>2410705700.3800001</v>
      </c>
      <c r="E3559" s="1">
        <f>E3560+E3562</f>
        <v>0</v>
      </c>
      <c r="F3559" s="1">
        <f>F3560+F3562</f>
        <v>2410705700.3800001</v>
      </c>
      <c r="H3559" t="b">
        <f t="shared" si="721"/>
        <v>1</v>
      </c>
      <c r="I3559" t="str">
        <f t="shared" si="720"/>
        <v>00</v>
      </c>
    </row>
    <row r="3560" spans="1:9" ht="25.5">
      <c r="A3560" t="str">
        <f t="shared" si="713"/>
        <v>4.5.3.1.0.00.00 - Transferências das Instituições Privadas sem Fins 
 Lucrativos</v>
      </c>
      <c r="B3560" s="5" t="s">
        <v>3436</v>
      </c>
      <c r="C3560" s="6">
        <v>188027043.31999999</v>
      </c>
      <c r="E3560" s="1">
        <f>E3561</f>
        <v>0</v>
      </c>
      <c r="F3560" s="1">
        <f>F3561</f>
        <v>188027043.31999999</v>
      </c>
      <c r="H3560" t="b">
        <f t="shared" si="721"/>
        <v>1</v>
      </c>
      <c r="I3560" t="str">
        <f t="shared" si="720"/>
        <v>00</v>
      </c>
    </row>
    <row r="3561" spans="1:9" ht="25.5">
      <c r="A3561" t="str">
        <f t="shared" si="713"/>
        <v>4.5.3.1.1.00.00 - Transferências das Instituições Privadas sem Fins 
 Lucrativos - Consolidação</v>
      </c>
      <c r="B3561" s="3" t="s">
        <v>3437</v>
      </c>
      <c r="C3561" s="4">
        <v>188027043.31999999</v>
      </c>
      <c r="E3561" s="1">
        <f t="shared" ref="E3561" si="728">SUMIF(A3561:B3561,"*intra*",C3561:D3561)+SUMIF(A3561:B3561,"*inter*",C3561:D3561)</f>
        <v>0</v>
      </c>
      <c r="F3561" s="1">
        <f t="shared" ref="F3561" si="729">SUMIF(A3561:B3561,"*consolidação*",C3561:D3561)</f>
        <v>188027043.31999999</v>
      </c>
      <c r="H3561" t="b">
        <f t="shared" si="721"/>
        <v>1</v>
      </c>
      <c r="I3561" t="str">
        <f t="shared" si="720"/>
        <v>00</v>
      </c>
    </row>
    <row r="3562" spans="1:9" ht="25.5">
      <c r="A3562" t="str">
        <f t="shared" si="713"/>
        <v>4.5.3.2.0.00.00 - Transferências das Instituições Privadas com Fins 
 Lucrativos</v>
      </c>
      <c r="B3562" s="5" t="s">
        <v>3438</v>
      </c>
      <c r="C3562" s="6">
        <v>2222678657.0599999</v>
      </c>
      <c r="E3562" s="1">
        <f>E3563</f>
        <v>0</v>
      </c>
      <c r="F3562" s="1">
        <f>F3563</f>
        <v>2222678657.0599999</v>
      </c>
      <c r="H3562" t="b">
        <f t="shared" si="721"/>
        <v>1</v>
      </c>
      <c r="I3562" t="str">
        <f t="shared" si="720"/>
        <v>00</v>
      </c>
    </row>
    <row r="3563" spans="1:9" ht="25.5">
      <c r="A3563" t="str">
        <f t="shared" si="713"/>
        <v>4.5.3.2.1.00.00 - Transferências das Instituições Privadas com Fins 
 Lucrativos - Consolidação</v>
      </c>
      <c r="B3563" s="3" t="s">
        <v>3439</v>
      </c>
      <c r="C3563" s="4">
        <v>2222678657.0599999</v>
      </c>
      <c r="E3563" s="1">
        <f t="shared" ref="E3563" si="730">SUMIF(A3563:B3563,"*intra*",C3563:D3563)+SUMIF(A3563:B3563,"*inter*",C3563:D3563)</f>
        <v>0</v>
      </c>
      <c r="F3563" s="1">
        <f t="shared" ref="F3563" si="731">SUMIF(A3563:B3563,"*consolidação*",C3563:D3563)</f>
        <v>2222678657.0599999</v>
      </c>
      <c r="H3563" t="b">
        <f t="shared" si="721"/>
        <v>1</v>
      </c>
      <c r="I3563" t="str">
        <f t="shared" si="720"/>
        <v>00</v>
      </c>
    </row>
    <row r="3564" spans="1:9">
      <c r="A3564" t="str">
        <f t="shared" si="713"/>
        <v>4.5.4.0.0.00.00 - Transferências das Instituições Multigovernamentais</v>
      </c>
      <c r="B3564" s="5" t="s">
        <v>3440</v>
      </c>
      <c r="C3564" s="6">
        <v>13413494690.870001</v>
      </c>
      <c r="E3564" s="1">
        <f>E3565</f>
        <v>0</v>
      </c>
      <c r="F3564" s="1">
        <f>F3565</f>
        <v>13413494690.870001</v>
      </c>
      <c r="H3564" t="b">
        <f t="shared" si="721"/>
        <v>1</v>
      </c>
      <c r="I3564" t="str">
        <f t="shared" si="720"/>
        <v>00</v>
      </c>
    </row>
    <row r="3565" spans="1:9" ht="25.5">
      <c r="A3565" t="str">
        <f t="shared" si="713"/>
        <v>4.5.4.0.1.00.00 - Transferências das Instituições Multigovernamentais 
 - Consolidação</v>
      </c>
      <c r="B3565" s="3" t="s">
        <v>3441</v>
      </c>
      <c r="C3565" s="4">
        <v>13413494690.870001</v>
      </c>
      <c r="E3565" s="1">
        <f t="shared" ref="E3565" si="732">SUMIF(A3565:B3565,"*intra*",C3565:D3565)+SUMIF(A3565:B3565,"*inter*",C3565:D3565)</f>
        <v>0</v>
      </c>
      <c r="F3565" s="1">
        <f t="shared" ref="F3565" si="733">SUMIF(A3565:B3565,"*consolidação*",C3565:D3565)</f>
        <v>13413494690.870001</v>
      </c>
      <c r="H3565" t="b">
        <f t="shared" si="721"/>
        <v>1</v>
      </c>
      <c r="I3565" t="str">
        <f t="shared" si="720"/>
        <v>00</v>
      </c>
    </row>
    <row r="3566" spans="1:9">
      <c r="A3566" t="str">
        <f t="shared" si="713"/>
        <v>4.5.5.0.0.00.00 - Transferências de Consórcios Públicos</v>
      </c>
      <c r="B3566" s="5" t="s">
        <v>3442</v>
      </c>
      <c r="C3566" s="6">
        <v>0</v>
      </c>
      <c r="E3566" s="1">
        <f>E3567</f>
        <v>0</v>
      </c>
      <c r="F3566" s="1">
        <f>F3567</f>
        <v>0</v>
      </c>
      <c r="H3566" t="b">
        <f t="shared" si="721"/>
        <v>1</v>
      </c>
      <c r="I3566" t="str">
        <f t="shared" si="720"/>
        <v>00</v>
      </c>
    </row>
    <row r="3567" spans="1:9" ht="25.5">
      <c r="A3567" t="str">
        <f t="shared" si="713"/>
        <v>4.5.5.0.1.00.00 - Transferências de Consórcios Públicos - 
 Consolidação</v>
      </c>
      <c r="B3567" s="3" t="s">
        <v>3443</v>
      </c>
      <c r="C3567" s="4">
        <v>0</v>
      </c>
      <c r="E3567" s="1">
        <f t="shared" ref="E3567" si="734">SUMIF(A3567:B3567,"*intra*",C3567:D3567)+SUMIF(A3567:B3567,"*inter*",C3567:D3567)</f>
        <v>0</v>
      </c>
      <c r="F3567" s="1">
        <f t="shared" ref="F3567" si="735">SUMIF(A3567:B3567,"*consolidação*",C3567:D3567)</f>
        <v>0</v>
      </c>
      <c r="H3567" t="b">
        <f t="shared" si="721"/>
        <v>1</v>
      </c>
      <c r="I3567" t="str">
        <f t="shared" si="720"/>
        <v>00</v>
      </c>
    </row>
    <row r="3568" spans="1:9">
      <c r="A3568" t="str">
        <f t="shared" si="713"/>
        <v>4.5.6.0.0.00.00 - Transferências do Exterior</v>
      </c>
      <c r="B3568" s="5" t="s">
        <v>3444</v>
      </c>
      <c r="C3568" s="6">
        <v>6389385.5</v>
      </c>
      <c r="E3568" s="1">
        <f>E3569</f>
        <v>0</v>
      </c>
      <c r="F3568" s="1">
        <f>F3569</f>
        <v>6389385.5</v>
      </c>
      <c r="H3568" t="b">
        <f t="shared" si="721"/>
        <v>1</v>
      </c>
      <c r="I3568" t="str">
        <f t="shared" si="720"/>
        <v>00</v>
      </c>
    </row>
    <row r="3569" spans="1:9">
      <c r="A3569" t="str">
        <f t="shared" si="713"/>
        <v>4.5.6.0.1.00.00 - Transferências do Exterior - Consolidação</v>
      </c>
      <c r="B3569" s="3" t="s">
        <v>3445</v>
      </c>
      <c r="C3569" s="4">
        <v>6389385.5</v>
      </c>
      <c r="E3569" s="1">
        <f t="shared" ref="E3569" si="736">SUMIF(A3569:B3569,"*intra*",C3569:D3569)+SUMIF(A3569:B3569,"*inter*",C3569:D3569)</f>
        <v>0</v>
      </c>
      <c r="F3569" s="1">
        <f t="shared" ref="F3569" si="737">SUMIF(A3569:B3569,"*consolidação*",C3569:D3569)</f>
        <v>6389385.5</v>
      </c>
      <c r="H3569" t="b">
        <f t="shared" si="721"/>
        <v>1</v>
      </c>
      <c r="I3569" t="str">
        <f t="shared" si="720"/>
        <v>00</v>
      </c>
    </row>
    <row r="3570" spans="1:9">
      <c r="A3570" t="str">
        <f t="shared" si="713"/>
        <v>4.5.7.0.0.00.00 - Execução Orçamentária Delegada</v>
      </c>
      <c r="B3570" s="5" t="s">
        <v>3446</v>
      </c>
      <c r="C3570" s="6">
        <v>1500468.41</v>
      </c>
      <c r="E3570" s="1">
        <f>E3575+E3571</f>
        <v>1500468.41</v>
      </c>
      <c r="F3570" s="1">
        <f>F3575+F3571</f>
        <v>0</v>
      </c>
      <c r="H3570" t="b">
        <f t="shared" si="721"/>
        <v>1</v>
      </c>
      <c r="I3570" t="str">
        <f t="shared" si="720"/>
        <v>00</v>
      </c>
    </row>
    <row r="3571" spans="1:9">
      <c r="A3571" t="str">
        <f t="shared" si="713"/>
        <v>4.5.7.1.0.00.00 - Execução Orçamentária Delegada de Entes</v>
      </c>
      <c r="B3571" s="3" t="s">
        <v>3447</v>
      </c>
      <c r="C3571" s="4">
        <v>1500468.41</v>
      </c>
      <c r="E3571" s="1">
        <f>E3574+E3572+E3573</f>
        <v>1500468.41</v>
      </c>
      <c r="F3571" s="1">
        <f>F3574+F3572+F3573</f>
        <v>0</v>
      </c>
      <c r="H3571" t="b">
        <f t="shared" si="721"/>
        <v>1</v>
      </c>
      <c r="I3571" t="str">
        <f t="shared" si="720"/>
        <v>00</v>
      </c>
    </row>
    <row r="3572" spans="1:9" ht="25.5">
      <c r="A3572" t="str">
        <f t="shared" si="713"/>
        <v>4.5.7.1.3.00.00 - Execução Orçamentária Delegada de Entes – Inter 
 OFSS - União</v>
      </c>
      <c r="B3572" s="5" t="s">
        <v>3448</v>
      </c>
      <c r="C3572" s="6">
        <v>1500468.41</v>
      </c>
      <c r="E3572" s="1">
        <f t="shared" ref="E3572:E3574" si="738">SUMIF(A3572:B3572,"*intra*",C3572:D3572)+SUMIF(A3572:B3572,"*inter*",C3572:D3572)</f>
        <v>1500468.41</v>
      </c>
      <c r="F3572" s="1">
        <f t="shared" ref="F3572:F3574" si="739">SUMIF(A3572:B3572,"*consolidação*",C3572:D3572)</f>
        <v>0</v>
      </c>
      <c r="H3572" t="b">
        <f t="shared" si="721"/>
        <v>1</v>
      </c>
      <c r="I3572" t="str">
        <f t="shared" si="720"/>
        <v>00</v>
      </c>
    </row>
    <row r="3573" spans="1:9" ht="25.5">
      <c r="A3573" t="str">
        <f t="shared" si="713"/>
        <v>4.5.7.1.4.00.00 - Execução Orçamentária Delegada de Entes – Inter 
 OFSS - Estado</v>
      </c>
      <c r="B3573" s="3" t="s">
        <v>3449</v>
      </c>
      <c r="C3573" s="4">
        <v>0</v>
      </c>
      <c r="E3573" s="1">
        <f t="shared" si="738"/>
        <v>0</v>
      </c>
      <c r="F3573" s="1">
        <f t="shared" si="739"/>
        <v>0</v>
      </c>
      <c r="H3573" t="b">
        <f t="shared" si="721"/>
        <v>1</v>
      </c>
      <c r="I3573" t="str">
        <f t="shared" si="720"/>
        <v>00</v>
      </c>
    </row>
    <row r="3574" spans="1:9" ht="25.5">
      <c r="A3574" t="str">
        <f t="shared" si="713"/>
        <v>4.5.7.1.5.00.00 - Execução Orçamentária Delegada de Entes – Inter 
 OFSS - Município</v>
      </c>
      <c r="B3574" s="5" t="s">
        <v>3450</v>
      </c>
      <c r="C3574" s="6">
        <v>0</v>
      </c>
      <c r="E3574" s="1">
        <f t="shared" si="738"/>
        <v>0</v>
      </c>
      <c r="F3574" s="1">
        <f t="shared" si="739"/>
        <v>0</v>
      </c>
      <c r="H3574" t="b">
        <f t="shared" si="721"/>
        <v>1</v>
      </c>
      <c r="I3574" t="str">
        <f t="shared" si="720"/>
        <v>00</v>
      </c>
    </row>
    <row r="3575" spans="1:9">
      <c r="A3575" t="str">
        <f t="shared" si="713"/>
        <v>4.5.7.2.0.00.00 - Execução Orçamentária Delegada de Consórcios</v>
      </c>
      <c r="B3575" s="3" t="s">
        <v>3451</v>
      </c>
      <c r="C3575" s="4">
        <v>0</v>
      </c>
      <c r="E3575" s="1">
        <f>E3576</f>
        <v>0</v>
      </c>
      <c r="F3575" s="1">
        <f>F3576</f>
        <v>0</v>
      </c>
      <c r="H3575" t="b">
        <f t="shared" si="721"/>
        <v>1</v>
      </c>
      <c r="I3575" t="str">
        <f t="shared" si="720"/>
        <v>00</v>
      </c>
    </row>
    <row r="3576" spans="1:9" ht="25.5">
      <c r="A3576" t="str">
        <f t="shared" si="713"/>
        <v>4.5.7.2.1.00.00 - Execução Orçamentária Delegada de Consórcios - 
 Consolidação</v>
      </c>
      <c r="B3576" s="5" t="s">
        <v>3452</v>
      </c>
      <c r="C3576" s="6">
        <v>0</v>
      </c>
      <c r="E3576" s="1">
        <f t="shared" ref="E3576" si="740">SUMIF(A3576:B3576,"*intra*",C3576:D3576)+SUMIF(A3576:B3576,"*inter*",C3576:D3576)</f>
        <v>0</v>
      </c>
      <c r="F3576" s="1">
        <f t="shared" ref="F3576" si="741">SUMIF(A3576:B3576,"*consolidação*",C3576:D3576)</f>
        <v>0</v>
      </c>
      <c r="H3576" t="b">
        <f t="shared" si="721"/>
        <v>1</v>
      </c>
      <c r="I3576" t="str">
        <f t="shared" si="720"/>
        <v>00</v>
      </c>
    </row>
    <row r="3577" spans="1:9">
      <c r="A3577" t="str">
        <f t="shared" si="713"/>
        <v>4.5.8.0.0.00.00 - Transferências de Pessoas Físicas</v>
      </c>
      <c r="B3577" s="3" t="s">
        <v>3453</v>
      </c>
      <c r="C3577" s="4">
        <v>17465755.850000001</v>
      </c>
      <c r="E3577" s="1">
        <f>E3578</f>
        <v>0</v>
      </c>
      <c r="F3577" s="1">
        <f>F3578</f>
        <v>17465755.850000001</v>
      </c>
      <c r="H3577" t="b">
        <f t="shared" si="721"/>
        <v>1</v>
      </c>
      <c r="I3577" t="str">
        <f t="shared" si="720"/>
        <v>00</v>
      </c>
    </row>
    <row r="3578" spans="1:9">
      <c r="A3578" t="str">
        <f t="shared" si="713"/>
        <v>4.5.8.0.1.00.00 - Transferências de Pessoas Físicas - Consolidação</v>
      </c>
      <c r="B3578" s="5" t="s">
        <v>3454</v>
      </c>
      <c r="C3578" s="6">
        <v>17465755.850000001</v>
      </c>
      <c r="E3578" s="1">
        <f t="shared" ref="E3578" si="742">SUMIF(A3578:B3578,"*intra*",C3578:D3578)+SUMIF(A3578:B3578,"*inter*",C3578:D3578)</f>
        <v>0</v>
      </c>
      <c r="F3578" s="1">
        <f t="shared" ref="F3578" si="743">SUMIF(A3578:B3578,"*consolidação*",C3578:D3578)</f>
        <v>17465755.850000001</v>
      </c>
      <c r="H3578" t="b">
        <f t="shared" si="721"/>
        <v>1</v>
      </c>
      <c r="I3578" t="str">
        <f t="shared" si="720"/>
        <v>00</v>
      </c>
    </row>
    <row r="3579" spans="1:9">
      <c r="A3579" t="str">
        <f t="shared" si="713"/>
        <v>4.5.9.0.0.00.00 - Outras Transferências e Delegações Recebidas</v>
      </c>
      <c r="B3579" s="3" t="s">
        <v>3455</v>
      </c>
      <c r="C3579" s="4">
        <v>987883732.47000003</v>
      </c>
      <c r="E3579" s="1">
        <f>E3580</f>
        <v>0</v>
      </c>
      <c r="F3579" s="1">
        <f>F3580</f>
        <v>987883732.47000003</v>
      </c>
      <c r="H3579" t="b">
        <f t="shared" si="721"/>
        <v>1</v>
      </c>
      <c r="I3579" t="str">
        <f t="shared" si="720"/>
        <v>00</v>
      </c>
    </row>
    <row r="3580" spans="1:9" ht="25.5">
      <c r="A3580" t="str">
        <f t="shared" si="713"/>
        <v>4.5.9.0.1.00.00 - Outras Transferências e Delegações Recebidas - 
 Consolidação</v>
      </c>
      <c r="B3580" s="5" t="s">
        <v>3456</v>
      </c>
      <c r="C3580" s="6">
        <v>987883732.47000003</v>
      </c>
      <c r="E3580" s="1">
        <f t="shared" ref="E3580" si="744">SUMIF(A3580:B3580,"*intra*",C3580:D3580)+SUMIF(A3580:B3580,"*inter*",C3580:D3580)</f>
        <v>0</v>
      </c>
      <c r="F3580" s="1">
        <f t="shared" ref="F3580" si="745">SUMIF(A3580:B3580,"*consolidação*",C3580:D3580)</f>
        <v>987883732.47000003</v>
      </c>
      <c r="H3580" t="b">
        <f t="shared" si="721"/>
        <v>1</v>
      </c>
      <c r="I3580" t="str">
        <f t="shared" si="720"/>
        <v>00</v>
      </c>
    </row>
    <row r="3581" spans="1:9" ht="25.5">
      <c r="A3581" t="str">
        <f t="shared" si="713"/>
        <v>4.6.0.0.0.00.00 - Valorização e Ganhos com Ativos e Desincorporação de 
 Passivos</v>
      </c>
      <c r="B3581" s="3" t="s">
        <v>3457</v>
      </c>
      <c r="C3581" s="4">
        <v>122234780894.17999</v>
      </c>
      <c r="E3581" s="1">
        <f>E3582+E3589+E3598+E3609+E3611</f>
        <v>0</v>
      </c>
      <c r="F3581" s="1">
        <f>F3582+F3589+F3598+F3609+F3611</f>
        <v>122234780894.17999</v>
      </c>
      <c r="H3581" t="b">
        <f t="shared" si="721"/>
        <v>1</v>
      </c>
      <c r="I3581" t="str">
        <f t="shared" si="720"/>
        <v>00</v>
      </c>
    </row>
    <row r="3582" spans="1:9">
      <c r="A3582" t="str">
        <f t="shared" si="713"/>
        <v>4.6.1.0.0.00.00 - Reavaliação de Ativos</v>
      </c>
      <c r="B3582" s="5" t="s">
        <v>3458</v>
      </c>
      <c r="C3582" s="6">
        <v>31376530220.689999</v>
      </c>
      <c r="E3582" s="1">
        <f>E3587+E3585+E3583</f>
        <v>0</v>
      </c>
      <c r="F3582" s="1">
        <f>F3587+F3585+F3583</f>
        <v>31376530220.689995</v>
      </c>
      <c r="H3582" t="b">
        <f t="shared" si="721"/>
        <v>1</v>
      </c>
      <c r="I3582" t="str">
        <f t="shared" si="720"/>
        <v>00</v>
      </c>
    </row>
    <row r="3583" spans="1:9">
      <c r="A3583" t="str">
        <f t="shared" si="713"/>
        <v>4.6.1.1.0.00.00 - Reavaliação de Imobilizado</v>
      </c>
      <c r="B3583" s="3" t="s">
        <v>3459</v>
      </c>
      <c r="C3583" s="4">
        <v>11134783105.4</v>
      </c>
      <c r="E3583" s="1">
        <f>E3584</f>
        <v>0</v>
      </c>
      <c r="F3583" s="1">
        <f>F3584</f>
        <v>11134783105.4</v>
      </c>
      <c r="H3583" t="b">
        <f t="shared" si="721"/>
        <v>1</v>
      </c>
      <c r="I3583" t="str">
        <f t="shared" si="720"/>
        <v>00</v>
      </c>
    </row>
    <row r="3584" spans="1:9">
      <c r="A3584" t="str">
        <f t="shared" si="713"/>
        <v>4.6.1.1.1.00.00 - Reavaliação de Imobilizado - Consolidação</v>
      </c>
      <c r="B3584" s="5" t="s">
        <v>3460</v>
      </c>
      <c r="C3584" s="6">
        <v>11134783105.4</v>
      </c>
      <c r="E3584" s="1">
        <f t="shared" ref="E3584" si="746">SUMIF(A3584:B3584,"*intra*",C3584:D3584)+SUMIF(A3584:B3584,"*inter*",C3584:D3584)</f>
        <v>0</v>
      </c>
      <c r="F3584" s="1">
        <f t="shared" ref="F3584" si="747">SUMIF(A3584:B3584,"*consolidação*",C3584:D3584)</f>
        <v>11134783105.4</v>
      </c>
      <c r="H3584" t="b">
        <f t="shared" si="721"/>
        <v>1</v>
      </c>
      <c r="I3584" t="str">
        <f t="shared" si="720"/>
        <v>00</v>
      </c>
    </row>
    <row r="3585" spans="1:9">
      <c r="A3585" t="str">
        <f t="shared" si="713"/>
        <v>4.6.1.2.0.00.00 - Reavaliação de Intangíveis</v>
      </c>
      <c r="B3585" s="3" t="s">
        <v>3461</v>
      </c>
      <c r="C3585" s="4">
        <v>5188346.42</v>
      </c>
      <c r="E3585" s="1">
        <f>E3586</f>
        <v>0</v>
      </c>
      <c r="F3585" s="1">
        <f>F3586</f>
        <v>5188346.42</v>
      </c>
      <c r="H3585" t="b">
        <f t="shared" si="721"/>
        <v>1</v>
      </c>
      <c r="I3585" t="str">
        <f t="shared" si="720"/>
        <v>00</v>
      </c>
    </row>
    <row r="3586" spans="1:9">
      <c r="A3586" t="str">
        <f t="shared" si="713"/>
        <v>4.6.1.2.1.00.00 - Reavaliação de Intangíveis - Consolidação</v>
      </c>
      <c r="B3586" s="5" t="s">
        <v>3462</v>
      </c>
      <c r="C3586" s="6">
        <v>5188346.42</v>
      </c>
      <c r="E3586" s="1">
        <f t="shared" ref="E3586" si="748">SUMIF(A3586:B3586,"*intra*",C3586:D3586)+SUMIF(A3586:B3586,"*inter*",C3586:D3586)</f>
        <v>0</v>
      </c>
      <c r="F3586" s="1">
        <f t="shared" ref="F3586" si="749">SUMIF(A3586:B3586,"*consolidação*",C3586:D3586)</f>
        <v>5188346.42</v>
      </c>
      <c r="H3586" t="b">
        <f t="shared" si="721"/>
        <v>1</v>
      </c>
      <c r="I3586" t="str">
        <f t="shared" si="720"/>
        <v>00</v>
      </c>
    </row>
    <row r="3587" spans="1:9">
      <c r="A3587" t="str">
        <f t="shared" si="713"/>
        <v>4.6.1.9.0.00.00 - Reavaliação de Outros Ativos</v>
      </c>
      <c r="B3587" s="3" t="s">
        <v>3463</v>
      </c>
      <c r="C3587" s="4">
        <v>20236558768.869999</v>
      </c>
      <c r="E3587" s="1">
        <f>E3588</f>
        <v>0</v>
      </c>
      <c r="F3587" s="1">
        <f>F3588</f>
        <v>20236558768.869999</v>
      </c>
      <c r="H3587" t="b">
        <f t="shared" si="721"/>
        <v>1</v>
      </c>
      <c r="I3587" t="str">
        <f t="shared" si="720"/>
        <v>00</v>
      </c>
    </row>
    <row r="3588" spans="1:9">
      <c r="A3588" t="str">
        <f t="shared" si="713"/>
        <v>4.6.1.9.1.00.00 - Reavaliação de Outros Ativos - Consolidação</v>
      </c>
      <c r="B3588" s="5" t="s">
        <v>3464</v>
      </c>
      <c r="C3588" s="6">
        <v>20236558768.869999</v>
      </c>
      <c r="E3588" s="1">
        <f t="shared" ref="E3588" si="750">SUMIF(A3588:B3588,"*intra*",C3588:D3588)+SUMIF(A3588:B3588,"*inter*",C3588:D3588)</f>
        <v>0</v>
      </c>
      <c r="F3588" s="1">
        <f t="shared" ref="F3588" si="751">SUMIF(A3588:B3588,"*consolidação*",C3588:D3588)</f>
        <v>20236558768.869999</v>
      </c>
      <c r="H3588" t="b">
        <f t="shared" si="721"/>
        <v>1</v>
      </c>
      <c r="I3588" t="str">
        <f t="shared" si="720"/>
        <v>00</v>
      </c>
    </row>
    <row r="3589" spans="1:9">
      <c r="A3589" t="str">
        <f t="shared" si="713"/>
        <v>4.6.2.0.0.00.00 - Ganhos com Alienação</v>
      </c>
      <c r="B3589" s="3" t="s">
        <v>3465</v>
      </c>
      <c r="C3589" s="4">
        <v>239998770.65000001</v>
      </c>
      <c r="E3589" s="1">
        <f>E3592+E3590+E3594+E3596</f>
        <v>0</v>
      </c>
      <c r="F3589" s="1">
        <f>F3592+F3590+F3594+F3596</f>
        <v>239998770.65000001</v>
      </c>
      <c r="H3589" t="b">
        <f t="shared" si="721"/>
        <v>1</v>
      </c>
      <c r="I3589" t="str">
        <f t="shared" si="720"/>
        <v>00</v>
      </c>
    </row>
    <row r="3590" spans="1:9">
      <c r="A3590" t="str">
        <f t="shared" si="713"/>
        <v>4.6.2.1.0.00.00 - Ganhos com Alienação de Investimentos</v>
      </c>
      <c r="B3590" s="5" t="s">
        <v>3466</v>
      </c>
      <c r="C3590" s="6">
        <v>193029856.21000001</v>
      </c>
      <c r="E3590" s="1">
        <f>E3591</f>
        <v>0</v>
      </c>
      <c r="F3590" s="1">
        <f>F3591</f>
        <v>193029856.21000001</v>
      </c>
      <c r="H3590" t="b">
        <f t="shared" si="721"/>
        <v>1</v>
      </c>
      <c r="I3590" t="str">
        <f t="shared" si="720"/>
        <v>00</v>
      </c>
    </row>
    <row r="3591" spans="1:9" ht="25.5">
      <c r="A3591" t="str">
        <f t="shared" si="713"/>
        <v>4.6.2.1.1.00.00 - Ganhos com Alienação de Investimentos - 
 Consolidação</v>
      </c>
      <c r="B3591" s="3" t="s">
        <v>3467</v>
      </c>
      <c r="C3591" s="4">
        <v>193029856.21000001</v>
      </c>
      <c r="E3591" s="1">
        <f t="shared" ref="E3591" si="752">SUMIF(A3591:B3591,"*intra*",C3591:D3591)+SUMIF(A3591:B3591,"*inter*",C3591:D3591)</f>
        <v>0</v>
      </c>
      <c r="F3591" s="1">
        <f t="shared" ref="F3591" si="753">SUMIF(A3591:B3591,"*consolidação*",C3591:D3591)</f>
        <v>193029856.21000001</v>
      </c>
      <c r="H3591" t="b">
        <f t="shared" si="721"/>
        <v>1</v>
      </c>
      <c r="I3591" t="str">
        <f t="shared" si="720"/>
        <v>00</v>
      </c>
    </row>
    <row r="3592" spans="1:9">
      <c r="A3592" t="str">
        <f t="shared" si="713"/>
        <v>4.6.2.2.0.00.00 - Ganhos com Alienação de Imobilizado</v>
      </c>
      <c r="B3592" s="5" t="s">
        <v>3468</v>
      </c>
      <c r="C3592" s="6">
        <v>46968914.439999998</v>
      </c>
      <c r="E3592" s="1">
        <f>E3593</f>
        <v>0</v>
      </c>
      <c r="F3592" s="1">
        <f>F3593</f>
        <v>46968914.439999998</v>
      </c>
      <c r="H3592" t="b">
        <f t="shared" si="721"/>
        <v>1</v>
      </c>
      <c r="I3592" t="str">
        <f t="shared" si="720"/>
        <v>00</v>
      </c>
    </row>
    <row r="3593" spans="1:9">
      <c r="A3593" t="str">
        <f t="shared" si="713"/>
        <v>4.6.2.2.1.00.00 - Ganhos com Alienação de Imobilizado - Consolidação</v>
      </c>
      <c r="B3593" s="3" t="s">
        <v>3469</v>
      </c>
      <c r="C3593" s="4">
        <v>46968914.439999998</v>
      </c>
      <c r="E3593" s="1">
        <f t="shared" ref="E3593" si="754">SUMIF(A3593:B3593,"*intra*",C3593:D3593)+SUMIF(A3593:B3593,"*inter*",C3593:D3593)</f>
        <v>0</v>
      </c>
      <c r="F3593" s="1">
        <f t="shared" ref="F3593" si="755">SUMIF(A3593:B3593,"*consolidação*",C3593:D3593)</f>
        <v>46968914.439999998</v>
      </c>
      <c r="H3593" t="b">
        <f t="shared" si="721"/>
        <v>1</v>
      </c>
      <c r="I3593" t="str">
        <f t="shared" si="720"/>
        <v>00</v>
      </c>
    </row>
    <row r="3594" spans="1:9">
      <c r="A3594" t="str">
        <f t="shared" si="713"/>
        <v>4.6.2.3.0.00.00 - Ganhos com Alienação de Intangíveis</v>
      </c>
      <c r="B3594" s="5" t="s">
        <v>3470</v>
      </c>
      <c r="C3594" s="6">
        <v>0</v>
      </c>
      <c r="E3594" s="1">
        <f>E3595</f>
        <v>0</v>
      </c>
      <c r="F3594" s="1">
        <f>F3595</f>
        <v>0</v>
      </c>
      <c r="H3594" t="b">
        <f t="shared" si="721"/>
        <v>1</v>
      </c>
      <c r="I3594" t="str">
        <f t="shared" si="720"/>
        <v>00</v>
      </c>
    </row>
    <row r="3595" spans="1:9">
      <c r="A3595" t="str">
        <f t="shared" si="713"/>
        <v>4.6.2.3.1.00.00 - Ganhos com Alienação de Intangíveis - Consolidação</v>
      </c>
      <c r="B3595" s="3" t="s">
        <v>3471</v>
      </c>
      <c r="C3595" s="4">
        <v>0</v>
      </c>
      <c r="E3595" s="1">
        <f t="shared" ref="E3595" si="756">SUMIF(A3595:B3595,"*intra*",C3595:D3595)+SUMIF(A3595:B3595,"*inter*",C3595:D3595)</f>
        <v>0</v>
      </c>
      <c r="F3595" s="1">
        <f t="shared" ref="F3595" si="757">SUMIF(A3595:B3595,"*consolidação*",C3595:D3595)</f>
        <v>0</v>
      </c>
      <c r="H3595" t="b">
        <f t="shared" si="721"/>
        <v>1</v>
      </c>
      <c r="I3595" t="str">
        <f t="shared" si="720"/>
        <v>00</v>
      </c>
    </row>
    <row r="3596" spans="1:9">
      <c r="A3596" t="str">
        <f t="shared" si="713"/>
        <v>4.6.2.9.0.00.00 - Ganhos com Alienação de Demais Ativos</v>
      </c>
      <c r="B3596" s="5" t="s">
        <v>3472</v>
      </c>
      <c r="C3596" s="6">
        <v>0</v>
      </c>
      <c r="E3596" s="1">
        <f>E3597</f>
        <v>0</v>
      </c>
      <c r="F3596" s="1">
        <f>F3597</f>
        <v>0</v>
      </c>
      <c r="H3596" t="b">
        <f t="shared" si="721"/>
        <v>1</v>
      </c>
      <c r="I3596" t="str">
        <f t="shared" si="720"/>
        <v>00</v>
      </c>
    </row>
    <row r="3597" spans="1:9" ht="25.5">
      <c r="A3597" t="str">
        <f t="shared" si="713"/>
        <v>4.6.2.9.1.00.00 - Ganhos com Alienação de Demais Ativos - 
 Consolidação</v>
      </c>
      <c r="B3597" s="3" t="s">
        <v>3473</v>
      </c>
      <c r="C3597" s="4">
        <v>0</v>
      </c>
      <c r="E3597" s="1">
        <f t="shared" ref="E3597" si="758">SUMIF(A3597:B3597,"*intra*",C3597:D3597)+SUMIF(A3597:B3597,"*inter*",C3597:D3597)</f>
        <v>0</v>
      </c>
      <c r="F3597" s="1">
        <f t="shared" ref="F3597" si="759">SUMIF(A3597:B3597,"*consolidação*",C3597:D3597)</f>
        <v>0</v>
      </c>
      <c r="H3597" t="b">
        <f t="shared" si="721"/>
        <v>1</v>
      </c>
      <c r="I3597" t="str">
        <f t="shared" si="720"/>
        <v>00</v>
      </c>
    </row>
    <row r="3598" spans="1:9">
      <c r="A3598" t="str">
        <f t="shared" si="713"/>
        <v>4.6.3.0.0.00.00 - Ganhos com Incorporação de Ativos</v>
      </c>
      <c r="B3598" s="5" t="s">
        <v>3474</v>
      </c>
      <c r="C3598" s="6">
        <v>21772134686.98</v>
      </c>
      <c r="E3598" s="1">
        <f>E3599+E3603+E3601+E3607+E3605</f>
        <v>0</v>
      </c>
      <c r="F3598" s="1">
        <f>F3599+F3603+F3601+F3607+F3605</f>
        <v>21772134686.980003</v>
      </c>
      <c r="H3598" t="b">
        <f t="shared" si="721"/>
        <v>1</v>
      </c>
      <c r="I3598" t="str">
        <f t="shared" si="720"/>
        <v>00</v>
      </c>
    </row>
    <row r="3599" spans="1:9">
      <c r="A3599" t="str">
        <f t="shared" si="713"/>
        <v>4.6.3.1.0.00.00 - Ganhos com Incorporação de Ativos por Descobertas</v>
      </c>
      <c r="B3599" s="3" t="s">
        <v>3475</v>
      </c>
      <c r="C3599" s="4">
        <v>0</v>
      </c>
      <c r="E3599" s="1">
        <f>E3600</f>
        <v>0</v>
      </c>
      <c r="F3599" s="1">
        <f>F3600</f>
        <v>0</v>
      </c>
      <c r="H3599" t="b">
        <f t="shared" si="721"/>
        <v>1</v>
      </c>
      <c r="I3599" t="str">
        <f t="shared" si="720"/>
        <v>00</v>
      </c>
    </row>
    <row r="3600" spans="1:9" ht="25.5">
      <c r="A3600" t="str">
        <f t="shared" si="713"/>
        <v>4.6.3.1.1.00.00 - Ganhos com Incorporação de Ativos por Descobertas 
 - Consolidação</v>
      </c>
      <c r="B3600" s="5" t="s">
        <v>3476</v>
      </c>
      <c r="C3600" s="6">
        <v>0</v>
      </c>
      <c r="E3600" s="1">
        <f t="shared" ref="E3600" si="760">SUMIF(A3600:B3600,"*intra*",C3600:D3600)+SUMIF(A3600:B3600,"*inter*",C3600:D3600)</f>
        <v>0</v>
      </c>
      <c r="F3600" s="1">
        <f t="shared" ref="F3600" si="761">SUMIF(A3600:B3600,"*consolidação*",C3600:D3600)</f>
        <v>0</v>
      </c>
      <c r="H3600" t="b">
        <f t="shared" si="721"/>
        <v>1</v>
      </c>
      <c r="I3600" t="str">
        <f t="shared" si="720"/>
        <v>00</v>
      </c>
    </row>
    <row r="3601" spans="1:9">
      <c r="A3601" t="str">
        <f t="shared" si="713"/>
        <v>4.6.3.2.0.00.00 - Ganhos com Incorporação de Ativos por Nascimentos</v>
      </c>
      <c r="B3601" s="3" t="s">
        <v>3477</v>
      </c>
      <c r="C3601" s="4">
        <v>600557.49</v>
      </c>
      <c r="E3601" s="1">
        <f>E3602</f>
        <v>0</v>
      </c>
      <c r="F3601" s="1">
        <f>F3602</f>
        <v>600557.49</v>
      </c>
      <c r="H3601" t="b">
        <f t="shared" si="721"/>
        <v>1</v>
      </c>
      <c r="I3601" t="str">
        <f t="shared" si="720"/>
        <v>00</v>
      </c>
    </row>
    <row r="3602" spans="1:9" ht="25.5">
      <c r="A3602" t="str">
        <f t="shared" ref="A3602:A3665" si="762">TRIM(B3602)</f>
        <v>4.6.3.2.1.00.00 - Ganhos com Incorporação de Ativos por Nascimentos 
 - Consolidação</v>
      </c>
      <c r="B3602" s="5" t="s">
        <v>3478</v>
      </c>
      <c r="C3602" s="6">
        <v>600557.49</v>
      </c>
      <c r="E3602" s="1">
        <f t="shared" ref="E3602" si="763">SUMIF(A3602:B3602,"*intra*",C3602:D3602)+SUMIF(A3602:B3602,"*inter*",C3602:D3602)</f>
        <v>0</v>
      </c>
      <c r="F3602" s="1">
        <f t="shared" ref="F3602" si="764">SUMIF(A3602:B3602,"*consolidação*",C3602:D3602)</f>
        <v>600557.49</v>
      </c>
      <c r="H3602" t="b">
        <f t="shared" si="721"/>
        <v>1</v>
      </c>
      <c r="I3602" t="str">
        <f t="shared" si="720"/>
        <v>00</v>
      </c>
    </row>
    <row r="3603" spans="1:9">
      <c r="A3603" t="str">
        <f t="shared" si="762"/>
        <v>4.6.3.3.0.00.00 - Ganhos com Incorporação de Valores Apreendidos</v>
      </c>
      <c r="B3603" s="3" t="s">
        <v>3479</v>
      </c>
      <c r="C3603" s="4">
        <v>3574289.71</v>
      </c>
      <c r="E3603" s="1">
        <f>E3604</f>
        <v>0</v>
      </c>
      <c r="F3603" s="1">
        <f>F3604</f>
        <v>3574289.71</v>
      </c>
      <c r="H3603" t="b">
        <f t="shared" si="721"/>
        <v>1</v>
      </c>
      <c r="I3603" t="str">
        <f t="shared" si="720"/>
        <v>00</v>
      </c>
    </row>
    <row r="3604" spans="1:9" ht="25.5">
      <c r="A3604" t="str">
        <f t="shared" si="762"/>
        <v>4.6.3.3.1.00.00 - Ganhos com Incorporação de Ativos Apreendidos - 
 Consolidação</v>
      </c>
      <c r="B3604" s="5" t="s">
        <v>3480</v>
      </c>
      <c r="C3604" s="6">
        <v>3574289.71</v>
      </c>
      <c r="E3604" s="1">
        <f t="shared" ref="E3604" si="765">SUMIF(A3604:B3604,"*intra*",C3604:D3604)+SUMIF(A3604:B3604,"*inter*",C3604:D3604)</f>
        <v>0</v>
      </c>
      <c r="F3604" s="1">
        <f t="shared" ref="F3604" si="766">SUMIF(A3604:B3604,"*consolidação*",C3604:D3604)</f>
        <v>3574289.71</v>
      </c>
      <c r="H3604" t="b">
        <f t="shared" si="721"/>
        <v>1</v>
      </c>
      <c r="I3604" t="str">
        <f t="shared" si="720"/>
        <v>00</v>
      </c>
    </row>
    <row r="3605" spans="1:9">
      <c r="A3605" t="str">
        <f t="shared" si="762"/>
        <v>4.6.3.4.0.00.00 - Ganhos com Incorporação de Ativos Por Produção</v>
      </c>
      <c r="B3605" s="3" t="s">
        <v>3481</v>
      </c>
      <c r="C3605" s="4">
        <v>441149132.44999999</v>
      </c>
      <c r="E3605" s="1">
        <f>E3606</f>
        <v>0</v>
      </c>
      <c r="F3605" s="1">
        <f>F3606</f>
        <v>441149132.44999999</v>
      </c>
      <c r="H3605" t="b">
        <f t="shared" si="721"/>
        <v>1</v>
      </c>
      <c r="I3605" t="str">
        <f t="shared" si="720"/>
        <v>00</v>
      </c>
    </row>
    <row r="3606" spans="1:9" ht="25.5">
      <c r="A3606" t="str">
        <f t="shared" si="762"/>
        <v>4.6.3.4.1.00.00 - Ganhos com Incorporação de Ativos Por Produção - 
 Consolidação</v>
      </c>
      <c r="B3606" s="5" t="s">
        <v>3482</v>
      </c>
      <c r="C3606" s="6">
        <v>441149132.44999999</v>
      </c>
      <c r="E3606" s="1">
        <f t="shared" ref="E3606" si="767">SUMIF(A3606:B3606,"*intra*",C3606:D3606)+SUMIF(A3606:B3606,"*inter*",C3606:D3606)</f>
        <v>0</v>
      </c>
      <c r="F3606" s="1">
        <f t="shared" ref="F3606" si="768">SUMIF(A3606:B3606,"*consolidação*",C3606:D3606)</f>
        <v>441149132.44999999</v>
      </c>
      <c r="H3606" t="b">
        <f t="shared" si="721"/>
        <v>1</v>
      </c>
      <c r="I3606" t="str">
        <f t="shared" si="720"/>
        <v>00</v>
      </c>
    </row>
    <row r="3607" spans="1:9">
      <c r="A3607" t="str">
        <f t="shared" si="762"/>
        <v>4.6.3.9.0.00.00 - Outros Ganhos com Incorporação de Ativos</v>
      </c>
      <c r="B3607" s="3" t="s">
        <v>3483</v>
      </c>
      <c r="C3607" s="4">
        <v>21326810707.330002</v>
      </c>
      <c r="E3607" s="1">
        <f>E3608</f>
        <v>0</v>
      </c>
      <c r="F3607" s="1">
        <f>F3608</f>
        <v>21326810707.330002</v>
      </c>
      <c r="H3607" t="b">
        <f t="shared" si="721"/>
        <v>1</v>
      </c>
      <c r="I3607" t="str">
        <f t="shared" si="720"/>
        <v>00</v>
      </c>
    </row>
    <row r="3608" spans="1:9" ht="25.5">
      <c r="A3608" t="str">
        <f t="shared" si="762"/>
        <v>4.6.3.9.1.00.00 - Outros Ganhos com Incorporação de Ativos - 
 Consolidação</v>
      </c>
      <c r="B3608" s="5" t="s">
        <v>3484</v>
      </c>
      <c r="C3608" s="6">
        <v>21326810707.330002</v>
      </c>
      <c r="E3608" s="1">
        <f t="shared" ref="E3608" si="769">SUMIF(A3608:B3608,"*intra*",C3608:D3608)+SUMIF(A3608:B3608,"*inter*",C3608:D3608)</f>
        <v>0</v>
      </c>
      <c r="F3608" s="1">
        <f t="shared" ref="F3608" si="770">SUMIF(A3608:B3608,"*consolidação*",C3608:D3608)</f>
        <v>21326810707.330002</v>
      </c>
      <c r="H3608" t="b">
        <f t="shared" si="721"/>
        <v>1</v>
      </c>
      <c r="I3608" t="str">
        <f t="shared" si="720"/>
        <v>00</v>
      </c>
    </row>
    <row r="3609" spans="1:9">
      <c r="A3609" t="str">
        <f t="shared" si="762"/>
        <v>4.6.4.0.0.00.00 - Ganhos com Desincorporação de Passivos</v>
      </c>
      <c r="B3609" s="3" t="s">
        <v>3485</v>
      </c>
      <c r="C3609" s="4">
        <v>68825465908.490005</v>
      </c>
      <c r="E3609" s="1">
        <f>E3610</f>
        <v>0</v>
      </c>
      <c r="F3609" s="1">
        <f>F3610</f>
        <v>68825465908.490005</v>
      </c>
      <c r="H3609" t="b">
        <f t="shared" si="721"/>
        <v>1</v>
      </c>
      <c r="I3609" t="str">
        <f t="shared" ref="I3609:I3672" si="771">MID(A3609,11,2)</f>
        <v>00</v>
      </c>
    </row>
    <row r="3610" spans="1:9" ht="25.5">
      <c r="A3610" t="str">
        <f t="shared" si="762"/>
        <v>4.6.4.0.1.00.00 - Ganhos com Desincorporação de Passivos - 
 Consolidação</v>
      </c>
      <c r="B3610" s="5" t="s">
        <v>3486</v>
      </c>
      <c r="C3610" s="6">
        <v>68825465908.490005</v>
      </c>
      <c r="E3610" s="1">
        <f t="shared" ref="E3610" si="772">SUMIF(A3610:B3610,"*intra*",C3610:D3610)+SUMIF(A3610:B3610,"*inter*",C3610:D3610)</f>
        <v>0</v>
      </c>
      <c r="F3610" s="1">
        <f t="shared" ref="F3610" si="773">SUMIF(A3610:B3610,"*consolidação*",C3610:D3610)</f>
        <v>68825465908.490005</v>
      </c>
      <c r="H3610" t="b">
        <f t="shared" ref="H3610:H3673" si="774">IF(I3610="00",C3610=E3610+F3610,TRUE)</f>
        <v>1</v>
      </c>
      <c r="I3610" t="str">
        <f t="shared" si="771"/>
        <v>00</v>
      </c>
    </row>
    <row r="3611" spans="1:9">
      <c r="A3611" t="str">
        <f t="shared" si="762"/>
        <v>4.6.5.0.0.00.00 - Reversão de Redução a Valor Recuperável</v>
      </c>
      <c r="B3611" s="3" t="s">
        <v>3487</v>
      </c>
      <c r="C3611" s="4">
        <v>20651307.370000001</v>
      </c>
      <c r="E3611" s="1">
        <f>E3620+E3618+E3612</f>
        <v>0</v>
      </c>
      <c r="F3611" s="1">
        <f>F3620+F3618+F3612</f>
        <v>20651307.370000001</v>
      </c>
      <c r="H3611" t="b">
        <f t="shared" si="774"/>
        <v>1</v>
      </c>
      <c r="I3611" t="str">
        <f t="shared" si="771"/>
        <v>00</v>
      </c>
    </row>
    <row r="3612" spans="1:9" ht="25.5">
      <c r="A3612" t="str">
        <f t="shared" si="762"/>
        <v>4.6.5.1.0.00.00 - Reversão de Redução a Valor Recuperável de 
 Investimentos</v>
      </c>
      <c r="B3612" s="5" t="s">
        <v>3488</v>
      </c>
      <c r="C3612" s="6">
        <v>20651307.370000001</v>
      </c>
      <c r="E3612" s="1">
        <f>E3614+E3616+E3613+E3615+E3617</f>
        <v>0</v>
      </c>
      <c r="F3612" s="1">
        <f>F3614+F3616+F3613+F3615+F3617</f>
        <v>20651307.370000001</v>
      </c>
      <c r="H3612" t="b">
        <f t="shared" si="774"/>
        <v>1</v>
      </c>
      <c r="I3612" t="str">
        <f t="shared" si="771"/>
        <v>00</v>
      </c>
    </row>
    <row r="3613" spans="1:9" ht="25.5">
      <c r="A3613" t="str">
        <f t="shared" si="762"/>
        <v>4.6.5.1.1.00.00 - Reversão de Redução a Valor Recuperável de 
 Investimentos - Consolidação</v>
      </c>
      <c r="B3613" s="3" t="s">
        <v>3489</v>
      </c>
      <c r="C3613" s="4">
        <v>20651307.370000001</v>
      </c>
      <c r="E3613" s="1">
        <f t="shared" ref="E3613:E3617" si="775">SUMIF(A3613:B3613,"*intra*",C3613:D3613)+SUMIF(A3613:B3613,"*inter*",C3613:D3613)</f>
        <v>0</v>
      </c>
      <c r="F3613" s="1">
        <f t="shared" ref="F3613:F3617" si="776">SUMIF(A3613:B3613,"*consolidação*",C3613:D3613)</f>
        <v>20651307.370000001</v>
      </c>
      <c r="H3613" t="b">
        <f t="shared" si="774"/>
        <v>1</v>
      </c>
      <c r="I3613" t="str">
        <f t="shared" si="771"/>
        <v>00</v>
      </c>
    </row>
    <row r="3614" spans="1:9" ht="25.5">
      <c r="A3614" t="str">
        <f t="shared" si="762"/>
        <v>4.6.5.1.2.00.00 - Reversão de Redução a Valor Recuperável de 
 Investimentos - Intra OFSS</v>
      </c>
      <c r="B3614" s="5" t="s">
        <v>3490</v>
      </c>
      <c r="C3614" s="6">
        <v>0</v>
      </c>
      <c r="E3614" s="1">
        <f t="shared" si="775"/>
        <v>0</v>
      </c>
      <c r="F3614" s="1">
        <f t="shared" si="776"/>
        <v>0</v>
      </c>
      <c r="H3614" t="b">
        <f t="shared" si="774"/>
        <v>1</v>
      </c>
      <c r="I3614" t="str">
        <f t="shared" si="771"/>
        <v>00</v>
      </c>
    </row>
    <row r="3615" spans="1:9" ht="25.5">
      <c r="A3615" t="str">
        <f t="shared" si="762"/>
        <v>4.6.5.1.3.00.00 - Reversão de Redução a Valor Recuperável de 
 Investimentos - Inter OFSS - União</v>
      </c>
      <c r="B3615" s="3" t="s">
        <v>3491</v>
      </c>
      <c r="C3615" s="4">
        <v>0</v>
      </c>
      <c r="E3615" s="1">
        <f t="shared" si="775"/>
        <v>0</v>
      </c>
      <c r="F3615" s="1">
        <f t="shared" si="776"/>
        <v>0</v>
      </c>
      <c r="H3615" t="b">
        <f t="shared" si="774"/>
        <v>1</v>
      </c>
      <c r="I3615" t="str">
        <f t="shared" si="771"/>
        <v>00</v>
      </c>
    </row>
    <row r="3616" spans="1:9" ht="25.5">
      <c r="A3616" t="str">
        <f t="shared" si="762"/>
        <v>4.6.5.1.4.00.00 - Reversão de Redução a Valor Recuperável de 
 Investimentos - Inter OFSS - Estado</v>
      </c>
      <c r="B3616" s="5" t="s">
        <v>3492</v>
      </c>
      <c r="C3616" s="6">
        <v>0</v>
      </c>
      <c r="E3616" s="1">
        <f t="shared" si="775"/>
        <v>0</v>
      </c>
      <c r="F3616" s="1">
        <f t="shared" si="776"/>
        <v>0</v>
      </c>
      <c r="H3616" t="b">
        <f t="shared" si="774"/>
        <v>1</v>
      </c>
      <c r="I3616" t="str">
        <f t="shared" si="771"/>
        <v>00</v>
      </c>
    </row>
    <row r="3617" spans="1:9" ht="25.5">
      <c r="A3617" t="str">
        <f t="shared" si="762"/>
        <v>4.6.5.1.5.00.00 - Reversão de Redução a Valor Recuperável de 
 Investimentos - Inter OFSS - Município</v>
      </c>
      <c r="B3617" s="3" t="s">
        <v>3493</v>
      </c>
      <c r="C3617" s="4">
        <v>0</v>
      </c>
      <c r="E3617" s="1">
        <f t="shared" si="775"/>
        <v>0</v>
      </c>
      <c r="F3617" s="1">
        <f t="shared" si="776"/>
        <v>0</v>
      </c>
      <c r="H3617" t="b">
        <f t="shared" si="774"/>
        <v>1</v>
      </c>
      <c r="I3617" t="str">
        <f t="shared" si="771"/>
        <v>00</v>
      </c>
    </row>
    <row r="3618" spans="1:9" ht="25.5">
      <c r="A3618" t="str">
        <f t="shared" si="762"/>
        <v>4.6.5.2.0.00.00 - Reversão de Redução a Valor Recuperável de 
 Imobilizado</v>
      </c>
      <c r="B3618" s="5" t="s">
        <v>3494</v>
      </c>
      <c r="C3618" s="6">
        <v>0</v>
      </c>
      <c r="E3618" s="1">
        <f>E3619</f>
        <v>0</v>
      </c>
      <c r="F3618" s="1">
        <f>F3619</f>
        <v>0</v>
      </c>
      <c r="H3618" t="b">
        <f t="shared" si="774"/>
        <v>1</v>
      </c>
      <c r="I3618" t="str">
        <f t="shared" si="771"/>
        <v>00</v>
      </c>
    </row>
    <row r="3619" spans="1:9" ht="25.5">
      <c r="A3619" t="str">
        <f t="shared" si="762"/>
        <v>4.6.5.2.1.00.00 - Reversão de Redução a Valor Recuperável de 
 Imobilizado - Consolidação</v>
      </c>
      <c r="B3619" s="3" t="s">
        <v>3495</v>
      </c>
      <c r="C3619" s="4">
        <v>0</v>
      </c>
      <c r="E3619" s="1">
        <f t="shared" ref="E3619" si="777">SUMIF(A3619:B3619,"*intra*",C3619:D3619)+SUMIF(A3619:B3619,"*inter*",C3619:D3619)</f>
        <v>0</v>
      </c>
      <c r="F3619" s="1">
        <f t="shared" ref="F3619" si="778">SUMIF(A3619:B3619,"*consolidação*",C3619:D3619)</f>
        <v>0</v>
      </c>
      <c r="H3619" t="b">
        <f t="shared" si="774"/>
        <v>1</v>
      </c>
      <c r="I3619" t="str">
        <f t="shared" si="771"/>
        <v>00</v>
      </c>
    </row>
    <row r="3620" spans="1:9" ht="25.5">
      <c r="A3620" t="str">
        <f t="shared" si="762"/>
        <v>4.6.5.3.0.00.00 - Reversão de Redução a Valor Recuperável de 
 Intangíveis</v>
      </c>
      <c r="B3620" s="5" t="s">
        <v>3496</v>
      </c>
      <c r="C3620" s="6">
        <v>0</v>
      </c>
      <c r="E3620" s="1">
        <f>E3621</f>
        <v>0</v>
      </c>
      <c r="F3620" s="1">
        <f>F3621</f>
        <v>0</v>
      </c>
      <c r="H3620" t="b">
        <f t="shared" si="774"/>
        <v>1</v>
      </c>
      <c r="I3620" t="str">
        <f t="shared" si="771"/>
        <v>00</v>
      </c>
    </row>
    <row r="3621" spans="1:9" ht="25.5">
      <c r="A3621" t="str">
        <f t="shared" si="762"/>
        <v>4.6.5.3.1.00.00 - Reversão de Redução a Valor Recuperável de 
 Intangíveis - Consolidação</v>
      </c>
      <c r="B3621" s="3" t="s">
        <v>3497</v>
      </c>
      <c r="C3621" s="4">
        <v>0</v>
      </c>
      <c r="E3621" s="1">
        <f t="shared" ref="E3621" si="779">SUMIF(A3621:B3621,"*intra*",C3621:D3621)+SUMIF(A3621:B3621,"*inter*",C3621:D3621)</f>
        <v>0</v>
      </c>
      <c r="F3621" s="1">
        <f t="shared" ref="F3621" si="780">SUMIF(A3621:B3621,"*consolidação*",C3621:D3621)</f>
        <v>0</v>
      </c>
      <c r="H3621" t="b">
        <f t="shared" si="774"/>
        <v>1</v>
      </c>
      <c r="I3621" t="str">
        <f t="shared" si="771"/>
        <v>00</v>
      </c>
    </row>
    <row r="3622" spans="1:9">
      <c r="A3622" t="str">
        <f t="shared" si="762"/>
        <v>4.9.0.0.0.00.00 - Outras Variações Patrimoniais Aumentativas</v>
      </c>
      <c r="B3622" s="5" t="s">
        <v>3498</v>
      </c>
      <c r="C3622" s="6">
        <v>944068147598.29004</v>
      </c>
      <c r="E3622" s="1">
        <f>E3623+E3645+E3657+E3625+E3634</f>
        <v>1729399004.5899999</v>
      </c>
      <c r="F3622" s="1">
        <f>F3623+F3645+F3657+F3625+F3634</f>
        <v>942338748593.70007</v>
      </c>
      <c r="H3622" t="b">
        <f t="shared" si="774"/>
        <v>1</v>
      </c>
      <c r="I3622" t="str">
        <f t="shared" si="771"/>
        <v>00</v>
      </c>
    </row>
    <row r="3623" spans="1:9">
      <c r="A3623" t="str">
        <f t="shared" si="762"/>
        <v>4.9.1.0.0.00.00 - Variação Patrimonial Aumentativa a Classificar</v>
      </c>
      <c r="B3623" s="3" t="s">
        <v>3499</v>
      </c>
      <c r="C3623" s="4">
        <v>337527339.75999999</v>
      </c>
      <c r="E3623" s="1">
        <f>E3624</f>
        <v>0</v>
      </c>
      <c r="F3623" s="1">
        <f>F3624</f>
        <v>337527339.75999999</v>
      </c>
      <c r="H3623" t="b">
        <f t="shared" si="774"/>
        <v>1</v>
      </c>
      <c r="I3623" t="str">
        <f t="shared" si="771"/>
        <v>00</v>
      </c>
    </row>
    <row r="3624" spans="1:9" ht="25.5">
      <c r="A3624" t="str">
        <f t="shared" si="762"/>
        <v>4.9.1.0.1.00.00 - Variação Patrimonial Aumentativa a Classificar - 
 Consolidação</v>
      </c>
      <c r="B3624" s="5" t="s">
        <v>3500</v>
      </c>
      <c r="C3624" s="6">
        <v>337527339.75999999</v>
      </c>
      <c r="E3624" s="1">
        <f t="shared" ref="E3624" si="781">SUMIF(A3624:B3624,"*intra*",C3624:D3624)+SUMIF(A3624:B3624,"*inter*",C3624:D3624)</f>
        <v>0</v>
      </c>
      <c r="F3624" s="1">
        <f t="shared" ref="F3624" si="782">SUMIF(A3624:B3624,"*consolidação*",C3624:D3624)</f>
        <v>337527339.75999999</v>
      </c>
      <c r="H3624" t="b">
        <f t="shared" si="774"/>
        <v>1</v>
      </c>
      <c r="I3624" t="str">
        <f t="shared" si="771"/>
        <v>00</v>
      </c>
    </row>
    <row r="3625" spans="1:9">
      <c r="A3625" t="str">
        <f t="shared" si="762"/>
        <v>4.9.2.0.0.00.00 - Resultado Positivo de Participações</v>
      </c>
      <c r="B3625" s="3" t="s">
        <v>3501</v>
      </c>
      <c r="C3625" s="4">
        <v>11894830386.25</v>
      </c>
      <c r="E3625" s="1">
        <f>E3632+E3626</f>
        <v>13213715.35</v>
      </c>
      <c r="F3625" s="1">
        <f>F3632+F3626</f>
        <v>11881616670.9</v>
      </c>
      <c r="H3625" t="b">
        <f t="shared" si="774"/>
        <v>1</v>
      </c>
      <c r="I3625" t="str">
        <f t="shared" si="771"/>
        <v>00</v>
      </c>
    </row>
    <row r="3626" spans="1:9">
      <c r="A3626" t="str">
        <f t="shared" si="762"/>
        <v>4.9.2.1.0.00.00 - Resultado Positivo de Equivalência Patrimonial</v>
      </c>
      <c r="B3626" s="5" t="s">
        <v>3502</v>
      </c>
      <c r="C3626" s="6">
        <v>10329011233.610001</v>
      </c>
      <c r="E3626" s="1">
        <f>E3631+E3627+E3628+E3629+E3630</f>
        <v>13213715.35</v>
      </c>
      <c r="F3626" s="1">
        <f>F3631+F3627+F3628+F3629+F3630</f>
        <v>10315797518.26</v>
      </c>
      <c r="H3626" t="b">
        <f t="shared" si="774"/>
        <v>1</v>
      </c>
      <c r="I3626" t="str">
        <f t="shared" si="771"/>
        <v>00</v>
      </c>
    </row>
    <row r="3627" spans="1:9" ht="25.5">
      <c r="A3627" t="str">
        <f t="shared" si="762"/>
        <v>4.9.2.1.1.00.00 - Resultado Positivo de Equivalência Patrimonial - 
 Consolidação</v>
      </c>
      <c r="B3627" s="3" t="s">
        <v>3503</v>
      </c>
      <c r="C3627" s="4">
        <v>10315797518.26</v>
      </c>
      <c r="E3627" s="1">
        <f t="shared" ref="E3627:E3631" si="783">SUMIF(A3627:B3627,"*intra*",C3627:D3627)+SUMIF(A3627:B3627,"*inter*",C3627:D3627)</f>
        <v>0</v>
      </c>
      <c r="F3627" s="1">
        <f t="shared" ref="F3627:F3631" si="784">SUMIF(A3627:B3627,"*consolidação*",C3627:D3627)</f>
        <v>10315797518.26</v>
      </c>
      <c r="H3627" t="b">
        <f t="shared" si="774"/>
        <v>1</v>
      </c>
      <c r="I3627" t="str">
        <f t="shared" si="771"/>
        <v>00</v>
      </c>
    </row>
    <row r="3628" spans="1:9" ht="25.5">
      <c r="A3628" t="str">
        <f t="shared" si="762"/>
        <v>4.9.2.1.2.00.00 - Resultado Positivo de Equivalência Patrimonial - 
 Intra OFSS</v>
      </c>
      <c r="B3628" s="5" t="s">
        <v>3504</v>
      </c>
      <c r="C3628" s="6">
        <v>13213715.35</v>
      </c>
      <c r="E3628" s="1">
        <f t="shared" si="783"/>
        <v>13213715.35</v>
      </c>
      <c r="F3628" s="1">
        <f t="shared" si="784"/>
        <v>0</v>
      </c>
      <c r="H3628" t="b">
        <f t="shared" si="774"/>
        <v>1</v>
      </c>
      <c r="I3628" t="str">
        <f t="shared" si="771"/>
        <v>00</v>
      </c>
    </row>
    <row r="3629" spans="1:9" ht="25.5">
      <c r="A3629" t="str">
        <f t="shared" si="762"/>
        <v>4.9.2.1.3.00.00 - Resultado Positivo de Equivalência Patrimonial - 
 Inter OFSS - União</v>
      </c>
      <c r="B3629" s="3" t="s">
        <v>3505</v>
      </c>
      <c r="C3629" s="4">
        <v>0</v>
      </c>
      <c r="E3629" s="1">
        <f t="shared" si="783"/>
        <v>0</v>
      </c>
      <c r="F3629" s="1">
        <f t="shared" si="784"/>
        <v>0</v>
      </c>
      <c r="H3629" t="b">
        <f t="shared" si="774"/>
        <v>1</v>
      </c>
      <c r="I3629" t="str">
        <f t="shared" si="771"/>
        <v>00</v>
      </c>
    </row>
    <row r="3630" spans="1:9" ht="25.5">
      <c r="A3630" t="str">
        <f t="shared" si="762"/>
        <v>4.9.2.1.4.00.00 - Resultado Positivo de Equivalência Patrimonial - 
 Inter OFSS - Estado</v>
      </c>
      <c r="B3630" s="5" t="s">
        <v>3506</v>
      </c>
      <c r="C3630" s="6">
        <v>0</v>
      </c>
      <c r="E3630" s="1">
        <f t="shared" si="783"/>
        <v>0</v>
      </c>
      <c r="F3630" s="1">
        <f t="shared" si="784"/>
        <v>0</v>
      </c>
      <c r="H3630" t="b">
        <f t="shared" si="774"/>
        <v>1</v>
      </c>
      <c r="I3630" t="str">
        <f t="shared" si="771"/>
        <v>00</v>
      </c>
    </row>
    <row r="3631" spans="1:9" ht="25.5">
      <c r="A3631" t="str">
        <f t="shared" si="762"/>
        <v>4.9.2.1.5.00.00 - Resultado Positivo de Equivalência Patrimonial - 
 Inter OFSS - Município</v>
      </c>
      <c r="B3631" s="3" t="s">
        <v>3507</v>
      </c>
      <c r="C3631" s="4">
        <v>0</v>
      </c>
      <c r="E3631" s="1">
        <f t="shared" si="783"/>
        <v>0</v>
      </c>
      <c r="F3631" s="1">
        <f t="shared" si="784"/>
        <v>0</v>
      </c>
      <c r="H3631" t="b">
        <f t="shared" si="774"/>
        <v>1</v>
      </c>
      <c r="I3631" t="str">
        <f t="shared" si="771"/>
        <v>00</v>
      </c>
    </row>
    <row r="3632" spans="1:9">
      <c r="A3632" t="str">
        <f t="shared" si="762"/>
        <v>4.9.2.2.0.00.00 - Dividendos e Rendimentos de Outros Investimentos</v>
      </c>
      <c r="B3632" s="5" t="s">
        <v>3508</v>
      </c>
      <c r="C3632" s="6">
        <v>1565819152.6400001</v>
      </c>
      <c r="E3632" s="1">
        <f>E3633</f>
        <v>0</v>
      </c>
      <c r="F3632" s="1">
        <f>F3633</f>
        <v>1565819152.6400001</v>
      </c>
      <c r="H3632" t="b">
        <f t="shared" si="774"/>
        <v>1</v>
      </c>
      <c r="I3632" t="str">
        <f t="shared" si="771"/>
        <v>00</v>
      </c>
    </row>
    <row r="3633" spans="1:9" ht="25.5">
      <c r="A3633" t="str">
        <f t="shared" si="762"/>
        <v>4.9.2.2.1.00.00 - Dividendos e Rendimentos de Outros Investimentos - 
 Consolidação</v>
      </c>
      <c r="B3633" s="3" t="s">
        <v>3509</v>
      </c>
      <c r="C3633" s="4">
        <v>1565819152.6400001</v>
      </c>
      <c r="E3633" s="1">
        <f t="shared" ref="E3633" si="785">SUMIF(A3633:B3633,"*intra*",C3633:D3633)+SUMIF(A3633:B3633,"*inter*",C3633:D3633)</f>
        <v>0</v>
      </c>
      <c r="F3633" s="1">
        <f t="shared" ref="F3633" si="786">SUMIF(A3633:B3633,"*consolidação*",C3633:D3633)</f>
        <v>1565819152.6400001</v>
      </c>
      <c r="H3633" t="b">
        <f t="shared" si="774"/>
        <v>1</v>
      </c>
      <c r="I3633" t="str">
        <f t="shared" si="771"/>
        <v>00</v>
      </c>
    </row>
    <row r="3634" spans="1:9">
      <c r="A3634" t="str">
        <f t="shared" si="762"/>
        <v>4.9.3.0.0.00.00 - Operações da Autoridade Monetária</v>
      </c>
      <c r="B3634" s="5" t="s">
        <v>3510</v>
      </c>
      <c r="C3634" s="6">
        <v>138734166.16999999</v>
      </c>
      <c r="E3634" s="1">
        <f>E3635+E3637+E3639+E3641+E3643</f>
        <v>0</v>
      </c>
      <c r="F3634" s="1">
        <f>F3635+F3637+F3639+F3641+F3643</f>
        <v>138734166.16999999</v>
      </c>
      <c r="H3634" t="b">
        <f t="shared" si="774"/>
        <v>1</v>
      </c>
      <c r="I3634" t="str">
        <f t="shared" si="771"/>
        <v>00</v>
      </c>
    </row>
    <row r="3635" spans="1:9">
      <c r="A3635" t="str">
        <f t="shared" si="762"/>
        <v>4.9.3.1.0.00.00 - Juros</v>
      </c>
      <c r="B3635" s="3" t="s">
        <v>3511</v>
      </c>
      <c r="C3635" s="4">
        <v>138734166.16999999</v>
      </c>
      <c r="E3635" s="1">
        <f>E3636</f>
        <v>0</v>
      </c>
      <c r="F3635" s="1">
        <f>F3636</f>
        <v>138734166.16999999</v>
      </c>
      <c r="H3635" t="b">
        <f t="shared" si="774"/>
        <v>1</v>
      </c>
      <c r="I3635" t="str">
        <f t="shared" si="771"/>
        <v>00</v>
      </c>
    </row>
    <row r="3636" spans="1:9">
      <c r="A3636" t="str">
        <f t="shared" si="762"/>
        <v>4.9.3.1.1.00.00 - Juros - Consolidação</v>
      </c>
      <c r="B3636" s="5" t="s">
        <v>3512</v>
      </c>
      <c r="C3636" s="6">
        <v>138734166.16999999</v>
      </c>
      <c r="E3636" s="1">
        <f t="shared" ref="E3636" si="787">SUMIF(A3636:B3636,"*intra*",C3636:D3636)+SUMIF(A3636:B3636,"*inter*",C3636:D3636)</f>
        <v>0</v>
      </c>
      <c r="F3636" s="1">
        <f t="shared" ref="F3636" si="788">SUMIF(A3636:B3636,"*consolidação*",C3636:D3636)</f>
        <v>138734166.16999999</v>
      </c>
      <c r="H3636" t="b">
        <f t="shared" si="774"/>
        <v>1</v>
      </c>
      <c r="I3636" t="str">
        <f t="shared" si="771"/>
        <v>00</v>
      </c>
    </row>
    <row r="3637" spans="1:9">
      <c r="A3637" t="str">
        <f t="shared" si="762"/>
        <v>4.9.3.2.0.00.00 - Posição de Negociação</v>
      </c>
      <c r="B3637" s="3" t="s">
        <v>3513</v>
      </c>
      <c r="C3637" s="4">
        <v>0</v>
      </c>
      <c r="E3637" s="1">
        <f>E3638</f>
        <v>0</v>
      </c>
      <c r="F3637" s="1">
        <f>F3638</f>
        <v>0</v>
      </c>
      <c r="H3637" t="b">
        <f t="shared" si="774"/>
        <v>1</v>
      </c>
      <c r="I3637" t="str">
        <f t="shared" si="771"/>
        <v>00</v>
      </c>
    </row>
    <row r="3638" spans="1:9">
      <c r="A3638" t="str">
        <f t="shared" si="762"/>
        <v>4.9.3.2.1.00.00 - Posição de Negociação - Consolidação</v>
      </c>
      <c r="B3638" s="5" t="s">
        <v>3514</v>
      </c>
      <c r="C3638" s="6">
        <v>0</v>
      </c>
      <c r="E3638" s="1">
        <f t="shared" ref="E3638" si="789">SUMIF(A3638:B3638,"*intra*",C3638:D3638)+SUMIF(A3638:B3638,"*inter*",C3638:D3638)</f>
        <v>0</v>
      </c>
      <c r="F3638" s="1">
        <f t="shared" ref="F3638" si="790">SUMIF(A3638:B3638,"*consolidação*",C3638:D3638)</f>
        <v>0</v>
      </c>
      <c r="H3638" t="b">
        <f t="shared" si="774"/>
        <v>1</v>
      </c>
      <c r="I3638" t="str">
        <f t="shared" si="771"/>
        <v>00</v>
      </c>
    </row>
    <row r="3639" spans="1:9">
      <c r="A3639" t="str">
        <f t="shared" si="762"/>
        <v>4.9.3.3.0.00.00 - Posição de Investimentos</v>
      </c>
      <c r="B3639" s="3" t="s">
        <v>3515</v>
      </c>
      <c r="C3639" s="4">
        <v>0</v>
      </c>
      <c r="E3639" s="1">
        <f>E3640</f>
        <v>0</v>
      </c>
      <c r="F3639" s="1">
        <f>F3640</f>
        <v>0</v>
      </c>
      <c r="H3639" t="b">
        <f t="shared" si="774"/>
        <v>1</v>
      </c>
      <c r="I3639" t="str">
        <f t="shared" si="771"/>
        <v>00</v>
      </c>
    </row>
    <row r="3640" spans="1:9">
      <c r="A3640" t="str">
        <f t="shared" si="762"/>
        <v>4.9.3.3.1.00.00 - Posição de Investimentos - Consolidação</v>
      </c>
      <c r="B3640" s="5" t="s">
        <v>3516</v>
      </c>
      <c r="C3640" s="6">
        <v>0</v>
      </c>
      <c r="E3640" s="1">
        <f t="shared" ref="E3640" si="791">SUMIF(A3640:B3640,"*intra*",C3640:D3640)+SUMIF(A3640:B3640,"*inter*",C3640:D3640)</f>
        <v>0</v>
      </c>
      <c r="F3640" s="1">
        <f t="shared" ref="F3640" si="792">SUMIF(A3640:B3640,"*consolidação*",C3640:D3640)</f>
        <v>0</v>
      </c>
      <c r="H3640" t="b">
        <f t="shared" si="774"/>
        <v>1</v>
      </c>
      <c r="I3640" t="str">
        <f t="shared" si="771"/>
        <v>00</v>
      </c>
    </row>
    <row r="3641" spans="1:9">
      <c r="A3641" t="str">
        <f t="shared" si="762"/>
        <v>4.9.3.4.0.00.00 - Correção Cambial</v>
      </c>
      <c r="B3641" s="3" t="s">
        <v>3517</v>
      </c>
      <c r="C3641" s="4">
        <v>0</v>
      </c>
      <c r="E3641" s="1">
        <f>E3642</f>
        <v>0</v>
      </c>
      <c r="F3641" s="1">
        <f>F3642</f>
        <v>0</v>
      </c>
      <c r="H3641" t="b">
        <f t="shared" si="774"/>
        <v>1</v>
      </c>
      <c r="I3641" t="str">
        <f t="shared" si="771"/>
        <v>00</v>
      </c>
    </row>
    <row r="3642" spans="1:9">
      <c r="A3642" t="str">
        <f t="shared" si="762"/>
        <v>4.9.3.4.1.00.00 - Correção Cambial - Consolidação</v>
      </c>
      <c r="B3642" s="5" t="s">
        <v>3518</v>
      </c>
      <c r="C3642" s="6">
        <v>0</v>
      </c>
      <c r="E3642" s="1">
        <f t="shared" ref="E3642" si="793">SUMIF(A3642:B3642,"*intra*",C3642:D3642)+SUMIF(A3642:B3642,"*inter*",C3642:D3642)</f>
        <v>0</v>
      </c>
      <c r="F3642" s="1">
        <f t="shared" ref="F3642" si="794">SUMIF(A3642:B3642,"*consolidação*",C3642:D3642)</f>
        <v>0</v>
      </c>
      <c r="H3642" t="b">
        <f t="shared" si="774"/>
        <v>1</v>
      </c>
      <c r="I3642" t="str">
        <f t="shared" si="771"/>
        <v>00</v>
      </c>
    </row>
    <row r="3643" spans="1:9">
      <c r="A3643" t="str">
        <f t="shared" si="762"/>
        <v>4.9.3.9.0.00.00 - Outras VPD de Operações da Autoridade Monetária</v>
      </c>
      <c r="B3643" s="3" t="s">
        <v>3519</v>
      </c>
      <c r="C3643" s="4">
        <v>0</v>
      </c>
      <c r="E3643" s="1">
        <f>E3644</f>
        <v>0</v>
      </c>
      <c r="F3643" s="1">
        <f>F3644</f>
        <v>0</v>
      </c>
      <c r="H3643" t="b">
        <f t="shared" si="774"/>
        <v>1</v>
      </c>
      <c r="I3643" t="str">
        <f t="shared" si="771"/>
        <v>00</v>
      </c>
    </row>
    <row r="3644" spans="1:9" ht="25.5">
      <c r="A3644" t="str">
        <f t="shared" si="762"/>
        <v>4.9.3.9.1.00.00 - Outras VPD de Operações da Autoridade Monetária - 
 Consolidação</v>
      </c>
      <c r="B3644" s="5" t="s">
        <v>3520</v>
      </c>
      <c r="C3644" s="6">
        <v>0</v>
      </c>
      <c r="E3644" s="1">
        <f t="shared" ref="E3644" si="795">SUMIF(A3644:B3644,"*intra*",C3644:D3644)+SUMIF(A3644:B3644,"*inter*",C3644:D3644)</f>
        <v>0</v>
      </c>
      <c r="F3644" s="1">
        <f t="shared" ref="F3644" si="796">SUMIF(A3644:B3644,"*consolidação*",C3644:D3644)</f>
        <v>0</v>
      </c>
      <c r="H3644" t="b">
        <f t="shared" si="774"/>
        <v>1</v>
      </c>
      <c r="I3644" t="str">
        <f t="shared" si="771"/>
        <v>00</v>
      </c>
    </row>
    <row r="3645" spans="1:9">
      <c r="A3645" t="str">
        <f t="shared" si="762"/>
        <v>4.9.7.0.0.00.00 - Reversão de Provisões e Ajustes de Perdas</v>
      </c>
      <c r="B3645" s="3" t="s">
        <v>3521</v>
      </c>
      <c r="C3645" s="4">
        <v>752599517331.31995</v>
      </c>
      <c r="E3645" s="1">
        <f>E3651+E3646</f>
        <v>2702.95</v>
      </c>
      <c r="F3645" s="1">
        <f>F3651+F3646</f>
        <v>752599514628.37</v>
      </c>
      <c r="H3645" t="b">
        <f t="shared" si="774"/>
        <v>1</v>
      </c>
      <c r="I3645" t="str">
        <f t="shared" si="771"/>
        <v>00</v>
      </c>
    </row>
    <row r="3646" spans="1:9">
      <c r="A3646" t="str">
        <f t="shared" si="762"/>
        <v>4.9.7.1.0.00.00 - Reversão de Provisões</v>
      </c>
      <c r="B3646" s="5" t="s">
        <v>3522</v>
      </c>
      <c r="C3646" s="6">
        <v>742092182624.31006</v>
      </c>
      <c r="E3646" s="1">
        <f>E3650+E3648+E3647+E3649</f>
        <v>2702.95</v>
      </c>
      <c r="F3646" s="1">
        <f>F3650+F3648+F3647+F3649</f>
        <v>742092179921.35999</v>
      </c>
      <c r="H3646" t="b">
        <f t="shared" si="774"/>
        <v>1</v>
      </c>
      <c r="I3646" t="str">
        <f t="shared" si="771"/>
        <v>00</v>
      </c>
    </row>
    <row r="3647" spans="1:9">
      <c r="A3647" t="str">
        <f t="shared" si="762"/>
        <v>4.9.7.1.1.00.00 - Reversão de Provisões – Consolidação</v>
      </c>
      <c r="B3647" s="3" t="s">
        <v>3523</v>
      </c>
      <c r="C3647" s="4">
        <v>742092179921.35999</v>
      </c>
      <c r="E3647" s="1">
        <f t="shared" ref="E3647:E3650" si="797">SUMIF(A3647:B3647,"*intra*",C3647:D3647)+SUMIF(A3647:B3647,"*inter*",C3647:D3647)</f>
        <v>0</v>
      </c>
      <c r="F3647" s="1">
        <f t="shared" ref="F3647:F3650" si="798">SUMIF(A3647:B3647,"*consolidação*",C3647:D3647)</f>
        <v>742092179921.35999</v>
      </c>
      <c r="H3647" t="b">
        <f t="shared" si="774"/>
        <v>1</v>
      </c>
      <c r="I3647" t="str">
        <f t="shared" si="771"/>
        <v>00</v>
      </c>
    </row>
    <row r="3648" spans="1:9">
      <c r="A3648" t="str">
        <f t="shared" si="762"/>
        <v>4.9.7.1.3.00.00 - Reversão de Provisões – Inter OFSS - União</v>
      </c>
      <c r="B3648" s="5" t="s">
        <v>3524</v>
      </c>
      <c r="C3648" s="6">
        <v>2702.95</v>
      </c>
      <c r="E3648" s="1">
        <f t="shared" si="797"/>
        <v>2702.95</v>
      </c>
      <c r="F3648" s="1">
        <f t="shared" si="798"/>
        <v>0</v>
      </c>
      <c r="H3648" t="b">
        <f t="shared" si="774"/>
        <v>1</v>
      </c>
      <c r="I3648" t="str">
        <f t="shared" si="771"/>
        <v>00</v>
      </c>
    </row>
    <row r="3649" spans="1:9">
      <c r="A3649" t="str">
        <f t="shared" si="762"/>
        <v>4.9.7.1.4.00.00 - Reversão de Provisões – Inter OFSS - Estados</v>
      </c>
      <c r="B3649" s="3" t="s">
        <v>3525</v>
      </c>
      <c r="C3649" s="4">
        <v>0</v>
      </c>
      <c r="E3649" s="1">
        <f t="shared" si="797"/>
        <v>0</v>
      </c>
      <c r="F3649" s="1">
        <f t="shared" si="798"/>
        <v>0</v>
      </c>
      <c r="H3649" t="b">
        <f t="shared" si="774"/>
        <v>1</v>
      </c>
      <c r="I3649" t="str">
        <f t="shared" si="771"/>
        <v>00</v>
      </c>
    </row>
    <row r="3650" spans="1:9">
      <c r="A3650" t="str">
        <f t="shared" si="762"/>
        <v>4.9.7.1.5.00.00 - Reversão de Provisões – Inter OFSS - Municípios</v>
      </c>
      <c r="B3650" s="5" t="s">
        <v>3526</v>
      </c>
      <c r="C3650" s="6">
        <v>0</v>
      </c>
      <c r="E3650" s="1">
        <f t="shared" si="797"/>
        <v>0</v>
      </c>
      <c r="F3650" s="1">
        <f t="shared" si="798"/>
        <v>0</v>
      </c>
      <c r="H3650" t="b">
        <f t="shared" si="774"/>
        <v>1</v>
      </c>
      <c r="I3650" t="str">
        <f t="shared" si="771"/>
        <v>00</v>
      </c>
    </row>
    <row r="3651" spans="1:9">
      <c r="A3651" t="str">
        <f t="shared" si="762"/>
        <v>4.9.7.2.0.00.00 - Reversão de Ajustes de Perdas</v>
      </c>
      <c r="B3651" s="3" t="s">
        <v>3527</v>
      </c>
      <c r="C3651" s="4">
        <v>10507334707.01</v>
      </c>
      <c r="E3651" s="1">
        <f>E3652+E3655+E3653+E3656+E3654</f>
        <v>0</v>
      </c>
      <c r="F3651" s="1">
        <f>F3652+F3655+F3653+F3656+F3654</f>
        <v>10507334707.01</v>
      </c>
      <c r="H3651" t="b">
        <f t="shared" si="774"/>
        <v>1</v>
      </c>
      <c r="I3651" t="str">
        <f t="shared" si="771"/>
        <v>00</v>
      </c>
    </row>
    <row r="3652" spans="1:9">
      <c r="A3652" t="str">
        <f t="shared" si="762"/>
        <v>4.9.7.2.1.00.00 - Reversão de Ajustes de Perdas – Consolidação</v>
      </c>
      <c r="B3652" s="5" t="s">
        <v>3528</v>
      </c>
      <c r="C3652" s="6">
        <v>10507334707.01</v>
      </c>
      <c r="E3652" s="1">
        <f t="shared" ref="E3652:E3656" si="799">SUMIF(A3652:B3652,"*intra*",C3652:D3652)+SUMIF(A3652:B3652,"*inter*",C3652:D3652)</f>
        <v>0</v>
      </c>
      <c r="F3652" s="1">
        <f t="shared" ref="F3652:F3656" si="800">SUMIF(A3652:B3652,"*consolidação*",C3652:D3652)</f>
        <v>10507334707.01</v>
      </c>
      <c r="H3652" t="b">
        <f t="shared" si="774"/>
        <v>1</v>
      </c>
      <c r="I3652" t="str">
        <f t="shared" si="771"/>
        <v>00</v>
      </c>
    </row>
    <row r="3653" spans="1:9">
      <c r="A3653" t="str">
        <f t="shared" si="762"/>
        <v>4.9.7.2.2.00.00 - Reversão de Ajustes de Perdas - Intra OFSS</v>
      </c>
      <c r="B3653" s="3" t="s">
        <v>3529</v>
      </c>
      <c r="C3653" s="4">
        <v>0</v>
      </c>
      <c r="E3653" s="1">
        <f t="shared" si="799"/>
        <v>0</v>
      </c>
      <c r="F3653" s="1">
        <f t="shared" si="800"/>
        <v>0</v>
      </c>
      <c r="H3653" t="b">
        <f t="shared" si="774"/>
        <v>1</v>
      </c>
      <c r="I3653" t="str">
        <f t="shared" si="771"/>
        <v>00</v>
      </c>
    </row>
    <row r="3654" spans="1:9">
      <c r="A3654" t="str">
        <f t="shared" si="762"/>
        <v>4.9.7.2.3.00.00 - Reversão de Ajustes de Perdas –Inter OFSS – União</v>
      </c>
      <c r="B3654" s="5" t="s">
        <v>3530</v>
      </c>
      <c r="C3654" s="6">
        <v>0</v>
      </c>
      <c r="E3654" s="1">
        <f t="shared" si="799"/>
        <v>0</v>
      </c>
      <c r="F3654" s="1">
        <f t="shared" si="800"/>
        <v>0</v>
      </c>
      <c r="H3654" t="b">
        <f t="shared" si="774"/>
        <v>1</v>
      </c>
      <c r="I3654" t="str">
        <f t="shared" si="771"/>
        <v>00</v>
      </c>
    </row>
    <row r="3655" spans="1:9">
      <c r="A3655" t="str">
        <f t="shared" si="762"/>
        <v>4.9.7.2.4.00.00 - Reversão de Ajustes de Perdas –Inter OFSS – Estado</v>
      </c>
      <c r="B3655" s="3" t="s">
        <v>3531</v>
      </c>
      <c r="C3655" s="4">
        <v>0</v>
      </c>
      <c r="E3655" s="1">
        <f t="shared" si="799"/>
        <v>0</v>
      </c>
      <c r="F3655" s="1">
        <f t="shared" si="800"/>
        <v>0</v>
      </c>
      <c r="H3655" t="b">
        <f t="shared" si="774"/>
        <v>1</v>
      </c>
      <c r="I3655" t="str">
        <f t="shared" si="771"/>
        <v>00</v>
      </c>
    </row>
    <row r="3656" spans="1:9" ht="25.5">
      <c r="A3656" t="str">
        <f t="shared" si="762"/>
        <v>4.9.7.2.5.00.00 - Reversão de Ajustes de Perdas –Inter OFSS - 
 Município</v>
      </c>
      <c r="B3656" s="5" t="s">
        <v>3532</v>
      </c>
      <c r="C3656" s="6">
        <v>0</v>
      </c>
      <c r="E3656" s="1">
        <f t="shared" si="799"/>
        <v>0</v>
      </c>
      <c r="F3656" s="1">
        <f t="shared" si="800"/>
        <v>0</v>
      </c>
      <c r="H3656" t="b">
        <f t="shared" si="774"/>
        <v>1</v>
      </c>
      <c r="I3656" t="str">
        <f t="shared" si="771"/>
        <v>00</v>
      </c>
    </row>
    <row r="3657" spans="1:9">
      <c r="A3657" t="str">
        <f t="shared" si="762"/>
        <v>4.9.9.0.0.00.00 - Diversas Variações Patrimoniais Aumentativas</v>
      </c>
      <c r="B3657" s="3" t="s">
        <v>3533</v>
      </c>
      <c r="C3657" s="4">
        <v>179097538374.79001</v>
      </c>
      <c r="E3657" s="1">
        <f>E3675+E3679+E3663+E3669+E3667+E3658+E3677</f>
        <v>1716182586.29</v>
      </c>
      <c r="F3657" s="1">
        <f>F3675+F3679+F3663+F3669+F3667+F3658+F3677</f>
        <v>177381355788.5</v>
      </c>
      <c r="H3657" t="b">
        <f t="shared" si="774"/>
        <v>1</v>
      </c>
      <c r="I3657" t="str">
        <f t="shared" si="771"/>
        <v>00</v>
      </c>
    </row>
    <row r="3658" spans="1:9">
      <c r="A3658" t="str">
        <f t="shared" si="762"/>
        <v>4.9.9.1.0.00.00 - Compensação Financeira entre RGPS/RPPS</v>
      </c>
      <c r="B3658" s="5" t="s">
        <v>3534</v>
      </c>
      <c r="C3658" s="6">
        <v>1447792979.5599999</v>
      </c>
      <c r="E3658" s="1">
        <f>E3659+E3660+E3661+E3662</f>
        <v>1447792979.5599999</v>
      </c>
      <c r="F3658" s="1">
        <f>F3659+F3660+F3661+F3662</f>
        <v>0</v>
      </c>
      <c r="H3658" t="b">
        <f t="shared" si="774"/>
        <v>1</v>
      </c>
      <c r="I3658" t="str">
        <f t="shared" si="771"/>
        <v>00</v>
      </c>
    </row>
    <row r="3659" spans="1:9" ht="25.5">
      <c r="A3659" t="str">
        <f t="shared" si="762"/>
        <v>4.9.9.1.2.00.00 - Compensação Financeira entre RGPS/RPPS - Intra 
 OFSS</v>
      </c>
      <c r="B3659" s="3" t="s">
        <v>3535</v>
      </c>
      <c r="C3659" s="4">
        <v>9835632.5500000007</v>
      </c>
      <c r="E3659" s="1">
        <f t="shared" ref="E3659:E3662" si="801">SUMIF(A3659:B3659,"*intra*",C3659:D3659)+SUMIF(A3659:B3659,"*inter*",C3659:D3659)</f>
        <v>9835632.5500000007</v>
      </c>
      <c r="F3659" s="1">
        <f t="shared" ref="F3659:F3662" si="802">SUMIF(A3659:B3659,"*consolidação*",C3659:D3659)</f>
        <v>0</v>
      </c>
      <c r="H3659" t="b">
        <f t="shared" si="774"/>
        <v>1</v>
      </c>
      <c r="I3659" t="str">
        <f t="shared" si="771"/>
        <v>00</v>
      </c>
    </row>
    <row r="3660" spans="1:9" ht="25.5">
      <c r="A3660" t="str">
        <f t="shared" si="762"/>
        <v>4.9.9.1.3.00.00 - Compensação Financeira entre RGPS/RPPS - Inter 
 OFSS - União</v>
      </c>
      <c r="B3660" s="5" t="s">
        <v>3536</v>
      </c>
      <c r="C3660" s="6">
        <v>1434905043.4200001</v>
      </c>
      <c r="E3660" s="1">
        <f t="shared" si="801"/>
        <v>1434905043.4200001</v>
      </c>
      <c r="F3660" s="1">
        <f t="shared" si="802"/>
        <v>0</v>
      </c>
      <c r="H3660" t="b">
        <f t="shared" si="774"/>
        <v>1</v>
      </c>
      <c r="I3660" t="str">
        <f t="shared" si="771"/>
        <v>00</v>
      </c>
    </row>
    <row r="3661" spans="1:9" ht="25.5">
      <c r="A3661" t="str">
        <f t="shared" si="762"/>
        <v>4.9.9.1.4.00.00 - Compensação Financeira entre RGPS/RPPS - Inter 
 OFSS - Estado</v>
      </c>
      <c r="B3661" s="3" t="s">
        <v>3537</v>
      </c>
      <c r="C3661" s="4">
        <v>3052303.59</v>
      </c>
      <c r="E3661" s="1">
        <f t="shared" si="801"/>
        <v>3052303.59</v>
      </c>
      <c r="F3661" s="1">
        <f t="shared" si="802"/>
        <v>0</v>
      </c>
      <c r="H3661" t="b">
        <f t="shared" si="774"/>
        <v>1</v>
      </c>
      <c r="I3661" t="str">
        <f t="shared" si="771"/>
        <v>00</v>
      </c>
    </row>
    <row r="3662" spans="1:9" ht="25.5">
      <c r="A3662" t="str">
        <f t="shared" si="762"/>
        <v>4.9.9.1.5.00.00 - Compensação Financeira entre RGPS/RPPS - Inter 
 OFSS - Município</v>
      </c>
      <c r="B3662" s="5" t="s">
        <v>3538</v>
      </c>
      <c r="C3662" s="6">
        <v>0</v>
      </c>
      <c r="E3662" s="1">
        <f t="shared" si="801"/>
        <v>0</v>
      </c>
      <c r="F3662" s="1">
        <f t="shared" si="802"/>
        <v>0</v>
      </c>
      <c r="H3662" t="b">
        <f t="shared" si="774"/>
        <v>1</v>
      </c>
      <c r="I3662" t="str">
        <f t="shared" si="771"/>
        <v>00</v>
      </c>
    </row>
    <row r="3663" spans="1:9">
      <c r="A3663" t="str">
        <f t="shared" si="762"/>
        <v>4.9.9.2.0.00.00 - Compensação Financeira entre Regimes Próprios</v>
      </c>
      <c r="B3663" s="3" t="s">
        <v>3539</v>
      </c>
      <c r="C3663" s="4">
        <v>268389606.72999999</v>
      </c>
      <c r="E3663" s="1">
        <f>E3666+E3664+E3665</f>
        <v>268389606.72999999</v>
      </c>
      <c r="F3663" s="1">
        <f>F3666+F3664+F3665</f>
        <v>0</v>
      </c>
      <c r="H3663" t="b">
        <f t="shared" si="774"/>
        <v>1</v>
      </c>
      <c r="I3663" t="str">
        <f t="shared" si="771"/>
        <v>00</v>
      </c>
    </row>
    <row r="3664" spans="1:9" ht="25.5">
      <c r="A3664" t="str">
        <f t="shared" si="762"/>
        <v>4.9.9.2.3.00.00 - Compensação Financeira entre Regimes Próprios - 
 Inter OFSS - União</v>
      </c>
      <c r="B3664" s="5" t="s">
        <v>3540</v>
      </c>
      <c r="C3664" s="6">
        <v>268389606.72999999</v>
      </c>
      <c r="E3664" s="1">
        <f t="shared" ref="E3664:E3666" si="803">SUMIF(A3664:B3664,"*intra*",C3664:D3664)+SUMIF(A3664:B3664,"*inter*",C3664:D3664)</f>
        <v>268389606.72999999</v>
      </c>
      <c r="F3664" s="1">
        <f t="shared" ref="F3664:F3666" si="804">SUMIF(A3664:B3664,"*consolidação*",C3664:D3664)</f>
        <v>0</v>
      </c>
      <c r="H3664" t="b">
        <f t="shared" si="774"/>
        <v>1</v>
      </c>
      <c r="I3664" t="str">
        <f t="shared" si="771"/>
        <v>00</v>
      </c>
    </row>
    <row r="3665" spans="1:9" ht="25.5">
      <c r="A3665" t="str">
        <f t="shared" si="762"/>
        <v>4.9.9.2.4.00.00 - Compensação Financeira entre Regimes Próprios - 
 Inter OFSS - Estado</v>
      </c>
      <c r="B3665" s="3" t="s">
        <v>3541</v>
      </c>
      <c r="C3665" s="4">
        <v>0</v>
      </c>
      <c r="E3665" s="1">
        <f t="shared" si="803"/>
        <v>0</v>
      </c>
      <c r="F3665" s="1">
        <f t="shared" si="804"/>
        <v>0</v>
      </c>
      <c r="H3665" t="b">
        <f t="shared" si="774"/>
        <v>1</v>
      </c>
      <c r="I3665" t="str">
        <f t="shared" si="771"/>
        <v>00</v>
      </c>
    </row>
    <row r="3666" spans="1:9" ht="25.5">
      <c r="A3666" t="str">
        <f t="shared" ref="A3666:A3683" si="805">TRIM(B3666)</f>
        <v>4.9.9.2.5.00.00 - Compensação Financeira entre Regimes Próprios - 
 Inter OFSS - Município</v>
      </c>
      <c r="B3666" s="5" t="s">
        <v>3542</v>
      </c>
      <c r="C3666" s="6">
        <v>0</v>
      </c>
      <c r="E3666" s="1">
        <f t="shared" si="803"/>
        <v>0</v>
      </c>
      <c r="F3666" s="1">
        <f t="shared" si="804"/>
        <v>0</v>
      </c>
      <c r="H3666" t="b">
        <f t="shared" si="774"/>
        <v>1</v>
      </c>
      <c r="I3666" t="str">
        <f t="shared" si="771"/>
        <v>00</v>
      </c>
    </row>
    <row r="3667" spans="1:9">
      <c r="A3667" t="str">
        <f t="shared" si="805"/>
        <v>4.9.9.3.0.00.00 - Variação Patrimonial Aumentativa com Bonificações</v>
      </c>
      <c r="B3667" s="3" t="s">
        <v>3543</v>
      </c>
      <c r="C3667" s="4">
        <v>3056354.75</v>
      </c>
      <c r="E3667" s="1">
        <f>E3668</f>
        <v>0</v>
      </c>
      <c r="F3667" s="1">
        <f>F3668</f>
        <v>3056354.75</v>
      </c>
      <c r="H3667" t="b">
        <f t="shared" si="774"/>
        <v>1</v>
      </c>
      <c r="I3667" t="str">
        <f t="shared" si="771"/>
        <v>00</v>
      </c>
    </row>
    <row r="3668" spans="1:9" ht="25.5">
      <c r="A3668" t="str">
        <f t="shared" si="805"/>
        <v>4.9.9.3.1.00.00 - Variação Patrimonial Aumentativa com Bonificações 
 - Consolidação</v>
      </c>
      <c r="B3668" s="5" t="s">
        <v>3544</v>
      </c>
      <c r="C3668" s="6">
        <v>3056354.75</v>
      </c>
      <c r="E3668" s="1">
        <f t="shared" ref="E3668" si="806">SUMIF(A3668:B3668,"*intra*",C3668:D3668)+SUMIF(A3668:B3668,"*inter*",C3668:D3668)</f>
        <v>0</v>
      </c>
      <c r="F3668" s="1">
        <f t="shared" ref="F3668" si="807">SUMIF(A3668:B3668,"*consolidação*",C3668:D3668)</f>
        <v>3056354.75</v>
      </c>
      <c r="H3668" t="b">
        <f t="shared" si="774"/>
        <v>1</v>
      </c>
      <c r="I3668" t="str">
        <f t="shared" si="771"/>
        <v>00</v>
      </c>
    </row>
    <row r="3669" spans="1:9">
      <c r="A3669" t="str">
        <f t="shared" si="805"/>
        <v>4.9.9.4.0.00.00 - Amortização de Deságio em Investimentos</v>
      </c>
      <c r="B3669" s="3" t="s">
        <v>3545</v>
      </c>
      <c r="C3669" s="4">
        <v>0</v>
      </c>
      <c r="E3669" s="1">
        <f>E3672+E3673+E3671+E3674+E3670</f>
        <v>0</v>
      </c>
      <c r="F3669" s="1">
        <f>F3672+F3673+F3671+F3674+F3670</f>
        <v>0</v>
      </c>
      <c r="H3669" t="b">
        <f t="shared" si="774"/>
        <v>1</v>
      </c>
      <c r="I3669" t="str">
        <f t="shared" si="771"/>
        <v>00</v>
      </c>
    </row>
    <row r="3670" spans="1:9" ht="25.5">
      <c r="A3670" t="str">
        <f t="shared" si="805"/>
        <v>4.9.9.4.1.00.00 - Amortização de Deságio em Investimentos - 
 Consolidação</v>
      </c>
      <c r="B3670" s="5" t="s">
        <v>3546</v>
      </c>
      <c r="C3670" s="6">
        <v>0</v>
      </c>
      <c r="E3670" s="1">
        <f t="shared" ref="E3670:E3674" si="808">SUMIF(A3670:B3670,"*intra*",C3670:D3670)+SUMIF(A3670:B3670,"*inter*",C3670:D3670)</f>
        <v>0</v>
      </c>
      <c r="F3670" s="1">
        <f t="shared" ref="F3670:F3674" si="809">SUMIF(A3670:B3670,"*consolidação*",C3670:D3670)</f>
        <v>0</v>
      </c>
      <c r="H3670" t="b">
        <f t="shared" si="774"/>
        <v>1</v>
      </c>
      <c r="I3670" t="str">
        <f t="shared" si="771"/>
        <v>00</v>
      </c>
    </row>
    <row r="3671" spans="1:9" ht="25.5">
      <c r="A3671" t="str">
        <f t="shared" si="805"/>
        <v>4.9.9.4.2.00.00 - Amortização de Deságio em Investimentos - Intra 
 OFSS</v>
      </c>
      <c r="B3671" s="3" t="s">
        <v>3547</v>
      </c>
      <c r="C3671" s="4">
        <v>0</v>
      </c>
      <c r="E3671" s="1">
        <f t="shared" si="808"/>
        <v>0</v>
      </c>
      <c r="F3671" s="1">
        <f t="shared" si="809"/>
        <v>0</v>
      </c>
      <c r="H3671" t="b">
        <f t="shared" si="774"/>
        <v>1</v>
      </c>
      <c r="I3671" t="str">
        <f t="shared" si="771"/>
        <v>00</v>
      </c>
    </row>
    <row r="3672" spans="1:9" ht="25.5">
      <c r="A3672" t="str">
        <f t="shared" si="805"/>
        <v>4.9.9.4.3.00.00 - Amortização de Deságio em Investimentos - Inter 
 OFSS - União</v>
      </c>
      <c r="B3672" s="5" t="s">
        <v>3548</v>
      </c>
      <c r="C3672" s="6">
        <v>0</v>
      </c>
      <c r="E3672" s="1">
        <f t="shared" si="808"/>
        <v>0</v>
      </c>
      <c r="F3672" s="1">
        <f t="shared" si="809"/>
        <v>0</v>
      </c>
      <c r="H3672" t="b">
        <f t="shared" si="774"/>
        <v>1</v>
      </c>
      <c r="I3672" t="str">
        <f t="shared" si="771"/>
        <v>00</v>
      </c>
    </row>
    <row r="3673" spans="1:9" ht="25.5">
      <c r="A3673" t="str">
        <f t="shared" si="805"/>
        <v>4.9.9.4.4.00.00 - Amortização de Deságio em Investimentos - Inter 
 OFSS - Estado</v>
      </c>
      <c r="B3673" s="3" t="s">
        <v>3549</v>
      </c>
      <c r="C3673" s="4">
        <v>0</v>
      </c>
      <c r="E3673" s="1">
        <f t="shared" si="808"/>
        <v>0</v>
      </c>
      <c r="F3673" s="1">
        <f t="shared" si="809"/>
        <v>0</v>
      </c>
      <c r="H3673" t="b">
        <f t="shared" si="774"/>
        <v>1</v>
      </c>
      <c r="I3673" t="str">
        <f t="shared" ref="I3673:I3680" si="810">MID(A3673,11,2)</f>
        <v>00</v>
      </c>
    </row>
    <row r="3674" spans="1:9" ht="25.5">
      <c r="A3674" t="str">
        <f t="shared" si="805"/>
        <v>4.9.9.4.5.00.00 - Amortização de Deságio em Investimentos - Inter 
 OFSS - Município</v>
      </c>
      <c r="B3674" s="5" t="s">
        <v>3550</v>
      </c>
      <c r="C3674" s="6">
        <v>0</v>
      </c>
      <c r="E3674" s="1">
        <f t="shared" si="808"/>
        <v>0</v>
      </c>
      <c r="F3674" s="1">
        <f t="shared" si="809"/>
        <v>0</v>
      </c>
      <c r="H3674" t="b">
        <f t="shared" ref="H3674:H3680" si="811">IF(I3674="00",C3674=E3674+F3674,TRUE)</f>
        <v>1</v>
      </c>
      <c r="I3674" t="str">
        <f t="shared" si="810"/>
        <v>00</v>
      </c>
    </row>
    <row r="3675" spans="1:9">
      <c r="A3675" t="str">
        <f t="shared" si="805"/>
        <v>4.9.9.5.0.00.00 - Multas Administrativas</v>
      </c>
      <c r="B3675" s="3" t="s">
        <v>3551</v>
      </c>
      <c r="C3675" s="4">
        <v>2962143135.71</v>
      </c>
      <c r="E3675" s="1">
        <f>E3676</f>
        <v>0</v>
      </c>
      <c r="F3675" s="1">
        <f>F3676</f>
        <v>2962143135.71</v>
      </c>
      <c r="H3675" t="b">
        <f t="shared" si="811"/>
        <v>1</v>
      </c>
      <c r="I3675" t="str">
        <f t="shared" si="810"/>
        <v>00</v>
      </c>
    </row>
    <row r="3676" spans="1:9">
      <c r="A3676" t="str">
        <f t="shared" si="805"/>
        <v>4.9.9.5.1.00.00 - Multas Administrativas - Consolidação</v>
      </c>
      <c r="B3676" s="5" t="s">
        <v>3552</v>
      </c>
      <c r="C3676" s="6">
        <v>2962143135.71</v>
      </c>
      <c r="E3676" s="1">
        <f t="shared" ref="E3676" si="812">SUMIF(A3676:B3676,"*intra*",C3676:D3676)+SUMIF(A3676:B3676,"*inter*",C3676:D3676)</f>
        <v>0</v>
      </c>
      <c r="F3676" s="1">
        <f t="shared" ref="F3676" si="813">SUMIF(A3676:B3676,"*consolidação*",C3676:D3676)</f>
        <v>2962143135.71</v>
      </c>
      <c r="H3676" t="b">
        <f t="shared" si="811"/>
        <v>1</v>
      </c>
      <c r="I3676" t="str">
        <f t="shared" si="810"/>
        <v>00</v>
      </c>
    </row>
    <row r="3677" spans="1:9">
      <c r="A3677" t="str">
        <f t="shared" si="805"/>
        <v>4.9.9.6.0.00.00 - Indenizações</v>
      </c>
      <c r="B3677" s="3" t="s">
        <v>3553</v>
      </c>
      <c r="C3677" s="4">
        <v>4349114875.2799997</v>
      </c>
      <c r="E3677" s="1">
        <f>E3678</f>
        <v>0</v>
      </c>
      <c r="F3677" s="1">
        <f>F3678</f>
        <v>4349114875.2799997</v>
      </c>
      <c r="H3677" t="b">
        <f t="shared" si="811"/>
        <v>1</v>
      </c>
      <c r="I3677" t="str">
        <f t="shared" si="810"/>
        <v>00</v>
      </c>
    </row>
    <row r="3678" spans="1:9">
      <c r="A3678" t="str">
        <f t="shared" si="805"/>
        <v>4.9.9.6.1.00.00 - Indenizações - Consolidação</v>
      </c>
      <c r="B3678" s="5" t="s">
        <v>3554</v>
      </c>
      <c r="C3678" s="6">
        <v>4349114875.2799997</v>
      </c>
      <c r="E3678" s="1">
        <f t="shared" ref="E3678" si="814">SUMIF(A3678:B3678,"*intra*",C3678:D3678)+SUMIF(A3678:B3678,"*inter*",C3678:D3678)</f>
        <v>0</v>
      </c>
      <c r="F3678" s="1">
        <f t="shared" ref="F3678" si="815">SUMIF(A3678:B3678,"*consolidação*",C3678:D3678)</f>
        <v>4349114875.2799997</v>
      </c>
      <c r="H3678" t="b">
        <f t="shared" si="811"/>
        <v>1</v>
      </c>
      <c r="I3678" t="str">
        <f t="shared" si="810"/>
        <v>00</v>
      </c>
    </row>
    <row r="3679" spans="1:9" ht="25.5">
      <c r="A3679" t="str">
        <f t="shared" si="805"/>
        <v>4.9.9.9.0.00.00 - Variações Patrimoniais Aumentativas Decorrentes de 
 Fatos Geradores Diversos</v>
      </c>
      <c r="B3679" s="3" t="s">
        <v>3555</v>
      </c>
      <c r="C3679" s="4">
        <v>170067041422.76001</v>
      </c>
      <c r="E3679" s="1">
        <f>E3680</f>
        <v>0</v>
      </c>
      <c r="F3679" s="1">
        <f>F3680</f>
        <v>170067041422.76001</v>
      </c>
      <c r="H3679" t="b">
        <f t="shared" si="811"/>
        <v>1</v>
      </c>
      <c r="I3679" t="str">
        <f t="shared" si="810"/>
        <v>00</v>
      </c>
    </row>
    <row r="3680" spans="1:9" ht="25.5">
      <c r="A3680" t="str">
        <f t="shared" si="805"/>
        <v>4.9.9.9.1.00.00 - Variações Patrimoniais Aumentativas Decorrentes de 
 Fatos Geradores Diversos - Consolidação</v>
      </c>
      <c r="B3680" s="5" t="s">
        <v>3556</v>
      </c>
      <c r="C3680" s="6">
        <v>170067041422.76001</v>
      </c>
      <c r="E3680" s="1">
        <f t="shared" ref="E3680:E3682" si="816">SUMIF(A3680:B3680,"*intra*",C3680:D3680)+SUMIF(A3680:B3680,"*inter*",C3680:D3680)</f>
        <v>0</v>
      </c>
      <c r="F3680" s="1">
        <f t="shared" ref="F3680:F3682" si="817">SUMIF(A3680:B3680,"*consolidação*",C3680:D3680)</f>
        <v>170067041422.76001</v>
      </c>
      <c r="H3680" t="b">
        <f t="shared" si="811"/>
        <v>1</v>
      </c>
      <c r="I3680" t="str">
        <f t="shared" si="810"/>
        <v>00</v>
      </c>
    </row>
    <row r="3681" spans="1:10">
      <c r="B3681" s="3" t="s">
        <v>1385</v>
      </c>
      <c r="C3681" s="31"/>
      <c r="E3681" s="1">
        <f t="shared" si="816"/>
        <v>0</v>
      </c>
      <c r="F3681" s="1">
        <f t="shared" si="817"/>
        <v>0</v>
      </c>
      <c r="H3681" t="s">
        <v>3557</v>
      </c>
    </row>
    <row r="3682" spans="1:10">
      <c r="B3682" s="5" t="s">
        <v>3558</v>
      </c>
      <c r="C3682" s="42"/>
      <c r="E3682" s="1">
        <f t="shared" si="816"/>
        <v>0</v>
      </c>
      <c r="F3682" s="1">
        <f t="shared" si="817"/>
        <v>0</v>
      </c>
      <c r="H3682" t="s">
        <v>3557</v>
      </c>
    </row>
    <row r="3683" spans="1:10">
      <c r="A3683" t="str">
        <f t="shared" si="805"/>
        <v>Resultado Patrimonial do Período</v>
      </c>
      <c r="B3683" s="3" t="s">
        <v>1386</v>
      </c>
      <c r="C3683" s="4">
        <v>-111538687559.86</v>
      </c>
      <c r="D3683" s="1"/>
      <c r="E3683" s="1">
        <f>ROUND(E3384-E2961,2)</f>
        <v>-67176463374.970001</v>
      </c>
      <c r="F3683" s="1">
        <f>ROUND(F3384-F2961,2)</f>
        <v>-44362224184.889999</v>
      </c>
      <c r="H3683" t="b">
        <f>C3683=E3683+F3683</f>
        <v>1</v>
      </c>
      <c r="J3683" s="48">
        <f>F3683+E3683-C3683</f>
        <v>0</v>
      </c>
    </row>
    <row r="3690" spans="1:10">
      <c r="B3690" s="87" t="s">
        <v>1397</v>
      </c>
      <c r="C3690" s="87"/>
    </row>
    <row r="3691" spans="1:10">
      <c r="A3691" s="2"/>
      <c r="B3691" s="2" t="s">
        <v>31</v>
      </c>
      <c r="C3691" s="2" t="s">
        <v>705</v>
      </c>
      <c r="E3691" s="2" t="s">
        <v>32</v>
      </c>
      <c r="F3691" s="2" t="s">
        <v>33</v>
      </c>
      <c r="H3691" s="2" t="s">
        <v>34</v>
      </c>
    </row>
    <row r="3692" spans="1:10">
      <c r="A3692" t="str">
        <f>TRIM(B3692)</f>
        <v>3.0.0.0.0.00.00 - Variação Patrimonial Diminutiva</v>
      </c>
      <c r="B3692" s="3" t="s">
        <v>2838</v>
      </c>
      <c r="C3692" s="4">
        <v>12134777591212.061</v>
      </c>
      <c r="E3692" s="1">
        <f>E3693+E3875+E3925+E4013+E3788+E3738+E3973+E3810+E3994</f>
        <v>9519347231009.3887</v>
      </c>
      <c r="F3692" s="1">
        <f>F3693+F3875+F3925+F4013+F3788+F3738+F3973+F3810+F3994</f>
        <v>2615430360202.6699</v>
      </c>
      <c r="H3692" t="b">
        <f>IF(I3692="00",C3692=E3692+F3692,TRUE)</f>
        <v>1</v>
      </c>
      <c r="I3692" t="str">
        <f t="shared" ref="I3692:I3757" si="818">MID(A3692,11,2)</f>
        <v>00</v>
      </c>
    </row>
    <row r="3693" spans="1:10">
      <c r="A3693" t="str">
        <f t="shared" ref="A3693:A3756" si="819">TRIM(B3693)</f>
        <v>3.1.0.0.0.00.00 - Pessoal e Encargos</v>
      </c>
      <c r="B3693" s="5" t="s">
        <v>2839</v>
      </c>
      <c r="C3693" s="6">
        <v>194116298966.29999</v>
      </c>
      <c r="E3693" s="1">
        <f>E3694+E3724+E3701+E3731</f>
        <v>23090125835.029999</v>
      </c>
      <c r="F3693" s="1">
        <f>F3694+F3724+F3701+F3731</f>
        <v>171026173131.26999</v>
      </c>
      <c r="H3693" t="b">
        <f t="shared" ref="H3693:H3758" si="820">IF(I3693="00",C3693=E3693+F3693,TRUE)</f>
        <v>1</v>
      </c>
      <c r="I3693" t="str">
        <f t="shared" si="818"/>
        <v>00</v>
      </c>
    </row>
    <row r="3694" spans="1:10">
      <c r="A3694" t="str">
        <f t="shared" si="819"/>
        <v>3.1.1.0.0.00.00 - Remuneração a Pessoal</v>
      </c>
      <c r="B3694" s="3" t="s">
        <v>2840</v>
      </c>
      <c r="C3694" s="4">
        <v>153065322888.92999</v>
      </c>
      <c r="E3694" s="1">
        <f>E3695+E3697+E3699</f>
        <v>0</v>
      </c>
      <c r="F3694" s="1">
        <f>F3695+F3697+F3699</f>
        <v>153065322888.92999</v>
      </c>
      <c r="H3694" t="b">
        <f t="shared" si="820"/>
        <v>1</v>
      </c>
      <c r="I3694" t="str">
        <f t="shared" si="818"/>
        <v>00</v>
      </c>
    </row>
    <row r="3695" spans="1:10" ht="25.5">
      <c r="A3695" t="str">
        <f t="shared" si="819"/>
        <v>3.1.1.1.0.00.00 - Remuneração a Pessoal Ativo Civil – Abrangidos pelo 
 RPPS</v>
      </c>
      <c r="B3695" s="5" t="s">
        <v>2841</v>
      </c>
      <c r="C3695" s="6">
        <v>114156531405.8</v>
      </c>
      <c r="E3695" s="1">
        <f>E3696</f>
        <v>0</v>
      </c>
      <c r="F3695" s="1">
        <f>F3696</f>
        <v>114156531405.8</v>
      </c>
      <c r="H3695" t="b">
        <f t="shared" si="820"/>
        <v>1</v>
      </c>
      <c r="I3695" t="str">
        <f t="shared" si="818"/>
        <v>00</v>
      </c>
    </row>
    <row r="3696" spans="1:10" ht="25.5">
      <c r="A3696" t="str">
        <f t="shared" si="819"/>
        <v>3.1.1.1.1.00.00 - Remuneração a Pessoal Ativo Civil – Abrangidos 
 pelo RPPS - Consolidação</v>
      </c>
      <c r="B3696" s="3" t="s">
        <v>2842</v>
      </c>
      <c r="C3696" s="4">
        <v>114156531405.8</v>
      </c>
      <c r="E3696" s="1">
        <f t="shared" ref="E3696" si="821">SUMIF(A3696:B3696,"*intra*",C3696:D3696)+SUMIF(A3696:B3696,"*inter*",C3696:D3696)</f>
        <v>0</v>
      </c>
      <c r="F3696" s="1">
        <f t="shared" ref="F3696" si="822">SUMIF(A3696:B3696,"*consolidação*",C3696:D3696)</f>
        <v>114156531405.8</v>
      </c>
      <c r="H3696" t="b">
        <f t="shared" si="820"/>
        <v>1</v>
      </c>
      <c r="I3696" t="str">
        <f t="shared" si="818"/>
        <v>00</v>
      </c>
    </row>
    <row r="3697" spans="1:9" ht="25.5">
      <c r="A3697" t="str">
        <f t="shared" si="819"/>
        <v>3.1.1.2.0.00.00 - Remuneração a Pessoal Ativo Civil - Abrangidos pelo 
 RGPS</v>
      </c>
      <c r="B3697" s="5" t="s">
        <v>2843</v>
      </c>
      <c r="C3697" s="6">
        <v>13405492901.860001</v>
      </c>
      <c r="E3697" s="1">
        <f>E3698</f>
        <v>0</v>
      </c>
      <c r="F3697" s="1">
        <f>F3698</f>
        <v>13405492901.860001</v>
      </c>
      <c r="H3697" t="b">
        <f t="shared" si="820"/>
        <v>1</v>
      </c>
      <c r="I3697" t="str">
        <f t="shared" si="818"/>
        <v>00</v>
      </c>
    </row>
    <row r="3698" spans="1:9" ht="25.5">
      <c r="A3698" t="str">
        <f t="shared" si="819"/>
        <v>3.1.1.2.1.00.00 - Remuneração a Pessoal Ativo Civil - Abrangidos 
 pelo RGPS - Consolidação</v>
      </c>
      <c r="B3698" s="3" t="s">
        <v>2844</v>
      </c>
      <c r="C3698" s="4">
        <v>13405492901.860001</v>
      </c>
      <c r="E3698" s="1">
        <f t="shared" ref="E3698" si="823">SUMIF(A3698:B3698,"*intra*",C3698:D3698)+SUMIF(A3698:B3698,"*inter*",C3698:D3698)</f>
        <v>0</v>
      </c>
      <c r="F3698" s="1">
        <f t="shared" ref="F3698" si="824">SUMIF(A3698:B3698,"*consolidação*",C3698:D3698)</f>
        <v>13405492901.860001</v>
      </c>
      <c r="H3698" t="b">
        <f t="shared" si="820"/>
        <v>1</v>
      </c>
      <c r="I3698" t="str">
        <f t="shared" si="818"/>
        <v>00</v>
      </c>
    </row>
    <row r="3699" spans="1:9" ht="25.5">
      <c r="A3699" t="str">
        <f t="shared" si="819"/>
        <v>3.1.1.3.0.00.00 - Remuneração a Pessoal Ativo Militar - Abrangidos 
 pelo RPPS</v>
      </c>
      <c r="B3699" s="5" t="s">
        <v>2845</v>
      </c>
      <c r="C3699" s="6">
        <v>25503298581.27</v>
      </c>
      <c r="E3699" s="1">
        <f>E3700</f>
        <v>0</v>
      </c>
      <c r="F3699" s="1">
        <f>F3700</f>
        <v>25503298581.27</v>
      </c>
      <c r="H3699" t="b">
        <f t="shared" si="820"/>
        <v>1</v>
      </c>
      <c r="I3699" t="str">
        <f t="shared" si="818"/>
        <v>00</v>
      </c>
    </row>
    <row r="3700" spans="1:9" ht="25.5">
      <c r="A3700" t="str">
        <f t="shared" si="819"/>
        <v>3.1.1.3.1.00.00 - Remuneração a Pessoal Ativo Militar - Abrangidos 
 pelo RPPS - Consolidação</v>
      </c>
      <c r="B3700" s="3" t="s">
        <v>2846</v>
      </c>
      <c r="C3700" s="4">
        <v>25503298581.27</v>
      </c>
      <c r="E3700" s="1">
        <f t="shared" ref="E3700" si="825">SUMIF(A3700:B3700,"*intra*",C3700:D3700)+SUMIF(A3700:B3700,"*inter*",C3700:D3700)</f>
        <v>0</v>
      </c>
      <c r="F3700" s="1">
        <f t="shared" ref="F3700" si="826">SUMIF(A3700:B3700,"*consolidação*",C3700:D3700)</f>
        <v>25503298581.27</v>
      </c>
      <c r="H3700" t="b">
        <f t="shared" si="820"/>
        <v>1</v>
      </c>
      <c r="I3700" t="str">
        <f t="shared" si="818"/>
        <v>00</v>
      </c>
    </row>
    <row r="3701" spans="1:9">
      <c r="A3701" t="str">
        <f t="shared" si="819"/>
        <v>3.1.2.0.0.00.00 - Encargos Patronais</v>
      </c>
      <c r="B3701" s="5" t="s">
        <v>2847</v>
      </c>
      <c r="C3701" s="6">
        <v>24371947320.77</v>
      </c>
      <c r="E3701">
        <f>E3702+E3718+E3714+E3716+E3708+E3712</f>
        <v>23090125835.029999</v>
      </c>
      <c r="F3701">
        <f>F3702+F3718+F3714+F3716+F3708+F3712</f>
        <v>1281821485.74</v>
      </c>
      <c r="H3701" t="b">
        <f t="shared" si="820"/>
        <v>1</v>
      </c>
      <c r="I3701" t="str">
        <f t="shared" si="818"/>
        <v>00</v>
      </c>
    </row>
    <row r="3702" spans="1:9">
      <c r="A3702" t="str">
        <f t="shared" si="819"/>
        <v>3.1.2.1.0.00.00 - Encargos Patronais - RPPS</v>
      </c>
      <c r="B3702" s="3" t="s">
        <v>2848</v>
      </c>
      <c r="C3702" s="4">
        <v>20265069752.759998</v>
      </c>
      <c r="E3702" s="1">
        <f>E3704+E3703+E3706+E3705+E3707</f>
        <v>20265069752.759998</v>
      </c>
      <c r="F3702" s="1">
        <f>F3704+F3703+F3706+F3705+F3707</f>
        <v>0</v>
      </c>
      <c r="H3702" t="b">
        <f t="shared" si="820"/>
        <v>1</v>
      </c>
      <c r="I3702" t="str">
        <f t="shared" si="818"/>
        <v>00</v>
      </c>
    </row>
    <row r="3703" spans="1:9">
      <c r="A3703" t="str">
        <f t="shared" si="819"/>
        <v>3.1.2.1.1.00.00 - Encargos Patronais - RPPS - Consolidação</v>
      </c>
      <c r="B3703" s="5" t="s">
        <v>2849</v>
      </c>
      <c r="C3703" s="6"/>
      <c r="E3703" s="1">
        <f t="shared" ref="E3703:E3707" si="827">SUMIF(A3703:B3703,"*intra*",C3703:D3703)+SUMIF(A3703:B3703,"*inter*",C3703:D3703)</f>
        <v>0</v>
      </c>
      <c r="F3703" s="1">
        <f t="shared" ref="F3703:F3707" si="828">SUMIF(A3703:B3703,"*consolidação*",C3703:D3703)</f>
        <v>0</v>
      </c>
      <c r="H3703" t="b">
        <f t="shared" si="820"/>
        <v>1</v>
      </c>
      <c r="I3703" t="str">
        <f t="shared" si="818"/>
        <v>00</v>
      </c>
    </row>
    <row r="3704" spans="1:9">
      <c r="A3704" t="str">
        <f t="shared" si="819"/>
        <v>3.1.2.1.2.00.00 - Encargos Patronais - RPPS - Intra OFSS</v>
      </c>
      <c r="B3704" s="3" t="s">
        <v>2850</v>
      </c>
      <c r="C3704" s="4">
        <v>20260191438.02</v>
      </c>
      <c r="E3704" s="1">
        <f t="shared" si="827"/>
        <v>20260191438.02</v>
      </c>
      <c r="F3704" s="1">
        <f t="shared" si="828"/>
        <v>0</v>
      </c>
      <c r="H3704" t="b">
        <f t="shared" si="820"/>
        <v>1</v>
      </c>
      <c r="I3704" t="str">
        <f t="shared" si="818"/>
        <v>00</v>
      </c>
    </row>
    <row r="3705" spans="1:9">
      <c r="A3705" t="str">
        <f t="shared" si="819"/>
        <v>3.1.2.1.3.00.00 - Encargos Patronais - RPPS - Inter OFSS - União</v>
      </c>
      <c r="B3705" s="5" t="s">
        <v>2851</v>
      </c>
      <c r="C3705" s="6"/>
      <c r="E3705" s="1">
        <f t="shared" si="827"/>
        <v>0</v>
      </c>
      <c r="F3705" s="1">
        <f t="shared" si="828"/>
        <v>0</v>
      </c>
      <c r="H3705" t="b">
        <f t="shared" si="820"/>
        <v>1</v>
      </c>
      <c r="I3705" t="str">
        <f t="shared" si="818"/>
        <v>00</v>
      </c>
    </row>
    <row r="3706" spans="1:9">
      <c r="A3706" t="str">
        <f t="shared" si="819"/>
        <v>3.1.2.1.4.00.00 - Encargos Patronais - RPPS - Inter OFSS - Estado</v>
      </c>
      <c r="B3706" s="3" t="s">
        <v>2852</v>
      </c>
      <c r="C3706" s="4">
        <v>3464803.21</v>
      </c>
      <c r="E3706" s="1">
        <f t="shared" si="827"/>
        <v>3464803.21</v>
      </c>
      <c r="F3706" s="1">
        <f t="shared" si="828"/>
        <v>0</v>
      </c>
      <c r="H3706" t="b">
        <f t="shared" si="820"/>
        <v>1</v>
      </c>
      <c r="I3706" t="str">
        <f t="shared" si="818"/>
        <v>00</v>
      </c>
    </row>
    <row r="3707" spans="1:9">
      <c r="A3707" t="str">
        <f t="shared" si="819"/>
        <v>3.1.2.1.5.00.00 - Encargos Patronais - RPPS - Inter OFSS - Município</v>
      </c>
      <c r="B3707" s="5" t="s">
        <v>2853</v>
      </c>
      <c r="C3707" s="6">
        <v>1413511.53</v>
      </c>
      <c r="E3707" s="1">
        <f t="shared" si="827"/>
        <v>1413511.53</v>
      </c>
      <c r="F3707" s="1">
        <f t="shared" si="828"/>
        <v>0</v>
      </c>
      <c r="H3707" t="b">
        <f t="shared" si="820"/>
        <v>1</v>
      </c>
      <c r="I3707" t="str">
        <f t="shared" si="818"/>
        <v>00</v>
      </c>
    </row>
    <row r="3708" spans="1:9">
      <c r="A3708" t="str">
        <f t="shared" si="819"/>
        <v>3.1.2.2.0.00.00 - Encargos Patronais - RGPS</v>
      </c>
      <c r="B3708" s="3" t="s">
        <v>2854</v>
      </c>
      <c r="C3708" s="4">
        <v>2850646262.73</v>
      </c>
      <c r="E3708" s="1">
        <f>E3709+E3710+E3711</f>
        <v>2817765718.9099998</v>
      </c>
      <c r="F3708" s="1">
        <f>F3709+F3710+F3711</f>
        <v>32880543.82</v>
      </c>
      <c r="H3708" t="b">
        <f t="shared" si="820"/>
        <v>1</v>
      </c>
      <c r="I3708" t="str">
        <f t="shared" si="818"/>
        <v>00</v>
      </c>
    </row>
    <row r="3709" spans="1:9">
      <c r="A3709" t="str">
        <f t="shared" si="819"/>
        <v>3.1.2.2.1.00.00 - Encargos Patronais - RGPS - Consolidação</v>
      </c>
      <c r="B3709" s="5" t="s">
        <v>2855</v>
      </c>
      <c r="C3709" s="6">
        <v>32880543.82</v>
      </c>
      <c r="E3709" s="1">
        <f t="shared" ref="E3709:E3711" si="829">SUMIF(A3709:B3709,"*intra*",C3709:D3709)+SUMIF(A3709:B3709,"*inter*",C3709:D3709)</f>
        <v>0</v>
      </c>
      <c r="F3709" s="1">
        <f t="shared" ref="F3709:F3711" si="830">SUMIF(A3709:B3709,"*consolidação*",C3709:D3709)</f>
        <v>32880543.82</v>
      </c>
      <c r="H3709" t="b">
        <f t="shared" si="820"/>
        <v>1</v>
      </c>
      <c r="I3709" t="str">
        <f t="shared" si="818"/>
        <v>00</v>
      </c>
    </row>
    <row r="3710" spans="1:9">
      <c r="A3710" t="str">
        <f t="shared" si="819"/>
        <v>3.1.2.2.2.00.00 - Encargos Patronais - RGPS - Intra OFSS</v>
      </c>
      <c r="B3710" s="3" t="s">
        <v>2856</v>
      </c>
      <c r="C3710" s="4">
        <v>2817765718.9099998</v>
      </c>
      <c r="E3710" s="1">
        <f t="shared" si="829"/>
        <v>2817765718.9099998</v>
      </c>
      <c r="F3710" s="1">
        <f t="shared" si="830"/>
        <v>0</v>
      </c>
      <c r="H3710" t="b">
        <f t="shared" si="820"/>
        <v>1</v>
      </c>
      <c r="I3710" t="str">
        <f t="shared" si="818"/>
        <v>00</v>
      </c>
    </row>
    <row r="3711" spans="1:9">
      <c r="A3711" t="str">
        <f t="shared" si="819"/>
        <v>3.1.2.2.3.00.00 - Encargos Patronais - RGPS - Inter OFSS - União</v>
      </c>
      <c r="B3711" s="5" t="s">
        <v>2857</v>
      </c>
      <c r="C3711" s="6"/>
      <c r="E3711" s="1">
        <f t="shared" si="829"/>
        <v>0</v>
      </c>
      <c r="F3711" s="1">
        <f t="shared" si="830"/>
        <v>0</v>
      </c>
      <c r="H3711" t="b">
        <f t="shared" si="820"/>
        <v>1</v>
      </c>
      <c r="I3711" t="str">
        <f t="shared" si="818"/>
        <v>00</v>
      </c>
    </row>
    <row r="3712" spans="1:9">
      <c r="A3712" t="str">
        <f t="shared" si="819"/>
        <v>3.1.2.3.0.00.00 - Encargos Patronais - FGTS</v>
      </c>
      <c r="B3712" s="3" t="s">
        <v>2858</v>
      </c>
      <c r="C3712" s="4">
        <v>715867246.17999995</v>
      </c>
      <c r="E3712" s="1">
        <f>E3713</f>
        <v>0</v>
      </c>
      <c r="F3712" s="1">
        <f>F3713</f>
        <v>715867246.17999995</v>
      </c>
      <c r="H3712" t="b">
        <f t="shared" si="820"/>
        <v>1</v>
      </c>
      <c r="I3712" t="str">
        <f t="shared" si="818"/>
        <v>00</v>
      </c>
    </row>
    <row r="3713" spans="1:9">
      <c r="A3713" t="str">
        <f t="shared" si="819"/>
        <v>3.1.2.3.1.00.00 - Encargos Patronais - FGTS - Consolidação</v>
      </c>
      <c r="B3713" s="5" t="s">
        <v>2859</v>
      </c>
      <c r="C3713" s="6">
        <v>715867246.17999995</v>
      </c>
      <c r="E3713" s="1">
        <f t="shared" ref="E3713" si="831">SUMIF(A3713:B3713,"*intra*",C3713:D3713)+SUMIF(A3713:B3713,"*inter*",C3713:D3713)</f>
        <v>0</v>
      </c>
      <c r="F3713" s="1">
        <f t="shared" ref="F3713" si="832">SUMIF(A3713:B3713,"*consolidação*",C3713:D3713)</f>
        <v>715867246.17999995</v>
      </c>
      <c r="H3713" t="b">
        <f t="shared" si="820"/>
        <v>1</v>
      </c>
      <c r="I3713" t="str">
        <f t="shared" si="818"/>
        <v>00</v>
      </c>
    </row>
    <row r="3714" spans="1:9">
      <c r="A3714" t="str">
        <f t="shared" si="819"/>
        <v>3.1.2.4.0.00.00 - Contribuições Sociais Gerais</v>
      </c>
      <c r="B3714" s="3" t="s">
        <v>2860</v>
      </c>
      <c r="C3714" s="4">
        <v>32879201.379999999</v>
      </c>
      <c r="E3714" s="1">
        <f>E3715</f>
        <v>0</v>
      </c>
      <c r="F3714" s="1">
        <f>F3715</f>
        <v>32879201.379999999</v>
      </c>
      <c r="H3714" t="b">
        <f t="shared" si="820"/>
        <v>1</v>
      </c>
      <c r="I3714" t="str">
        <f t="shared" si="818"/>
        <v>00</v>
      </c>
    </row>
    <row r="3715" spans="1:9">
      <c r="A3715" t="str">
        <f t="shared" si="819"/>
        <v>3.1.2.4.1.00.00 - Contribuições Sociais Gerais - Consolidação</v>
      </c>
      <c r="B3715" s="5" t="s">
        <v>2861</v>
      </c>
      <c r="C3715" s="6">
        <v>32879201.379999999</v>
      </c>
      <c r="E3715" s="1">
        <f t="shared" ref="E3715" si="833">SUMIF(A3715:B3715,"*intra*",C3715:D3715)+SUMIF(A3715:B3715,"*inter*",C3715:D3715)</f>
        <v>0</v>
      </c>
      <c r="F3715" s="1">
        <f t="shared" ref="F3715" si="834">SUMIF(A3715:B3715,"*consolidação*",C3715:D3715)</f>
        <v>32879201.379999999</v>
      </c>
      <c r="H3715" t="b">
        <f t="shared" si="820"/>
        <v>1</v>
      </c>
      <c r="I3715" t="str">
        <f t="shared" si="818"/>
        <v>00</v>
      </c>
    </row>
    <row r="3716" spans="1:9">
      <c r="A3716" t="str">
        <f t="shared" si="819"/>
        <v>3.1.2.5.0.00.00 - Contribuições a Entidades Fechadas de Previdência</v>
      </c>
      <c r="B3716" s="3" t="s">
        <v>2862</v>
      </c>
      <c r="C3716" s="4">
        <v>500194494.36000001</v>
      </c>
      <c r="E3716" s="1">
        <f>E3717</f>
        <v>0</v>
      </c>
      <c r="F3716" s="1">
        <f>F3717</f>
        <v>500194494.36000001</v>
      </c>
      <c r="H3716" t="b">
        <f t="shared" si="820"/>
        <v>1</v>
      </c>
      <c r="I3716" t="str">
        <f t="shared" si="818"/>
        <v>00</v>
      </c>
    </row>
    <row r="3717" spans="1:9" ht="25.5">
      <c r="A3717" t="str">
        <f t="shared" si="819"/>
        <v>3.1.2.5.1.00.00 - Contribuições a Entidades Fechadas de Previdência 
 - Consolidação</v>
      </c>
      <c r="B3717" s="5" t="s">
        <v>2863</v>
      </c>
      <c r="C3717" s="6">
        <v>500194494.36000001</v>
      </c>
      <c r="E3717" s="1">
        <f t="shared" ref="E3717" si="835">SUMIF(A3717:B3717,"*intra*",C3717:D3717)+SUMIF(A3717:B3717,"*inter*",C3717:D3717)</f>
        <v>0</v>
      </c>
      <c r="F3717" s="1">
        <f t="shared" ref="F3717" si="836">SUMIF(A3717:B3717,"*consolidação*",C3717:D3717)</f>
        <v>500194494.36000001</v>
      </c>
      <c r="H3717" t="b">
        <f t="shared" si="820"/>
        <v>1</v>
      </c>
      <c r="I3717" t="str">
        <f t="shared" si="818"/>
        <v>00</v>
      </c>
    </row>
    <row r="3718" spans="1:9">
      <c r="A3718" t="str">
        <f t="shared" si="819"/>
        <v>3.1.2.9.0.00.00 - Outros Encargos Patronais</v>
      </c>
      <c r="B3718" s="3" t="s">
        <v>2864</v>
      </c>
      <c r="C3718" s="4">
        <v>7290363.3600000003</v>
      </c>
      <c r="E3718" s="1">
        <f>E3719+E3722+E3721+E3723+E3720</f>
        <v>7290363.3600000003</v>
      </c>
      <c r="F3718" s="1">
        <f>F3719+F3722+F3721+F3723+F3720</f>
        <v>0</v>
      </c>
      <c r="H3718" t="b">
        <f t="shared" si="820"/>
        <v>1</v>
      </c>
      <c r="I3718" t="str">
        <f t="shared" si="818"/>
        <v>00</v>
      </c>
    </row>
    <row r="3719" spans="1:9">
      <c r="A3719" t="str">
        <f t="shared" si="819"/>
        <v>3.1.2.9.1.00.00 - Outros Encargos Patronais - Consolidação</v>
      </c>
      <c r="B3719" s="5" t="s">
        <v>2865</v>
      </c>
      <c r="C3719" s="6"/>
      <c r="E3719" s="1">
        <f t="shared" ref="E3719:E3723" si="837">SUMIF(A3719:B3719,"*intra*",C3719:D3719)+SUMIF(A3719:B3719,"*inter*",C3719:D3719)</f>
        <v>0</v>
      </c>
      <c r="F3719" s="1">
        <f t="shared" ref="F3719:F3723" si="838">SUMIF(A3719:B3719,"*consolidação*",C3719:D3719)</f>
        <v>0</v>
      </c>
      <c r="H3719" t="b">
        <f t="shared" si="820"/>
        <v>1</v>
      </c>
      <c r="I3719" t="str">
        <f t="shared" si="818"/>
        <v>00</v>
      </c>
    </row>
    <row r="3720" spans="1:9">
      <c r="A3720" t="str">
        <f t="shared" si="819"/>
        <v>3.1.2.9.2.00.00 - Outros Encargos Patronais - Intra OFSS</v>
      </c>
      <c r="B3720" s="3" t="s">
        <v>2866</v>
      </c>
      <c r="C3720" s="4">
        <v>7290363.3600000003</v>
      </c>
      <c r="E3720" s="1">
        <f t="shared" si="837"/>
        <v>7290363.3600000003</v>
      </c>
      <c r="F3720" s="1">
        <f t="shared" si="838"/>
        <v>0</v>
      </c>
      <c r="H3720" t="b">
        <f t="shared" si="820"/>
        <v>1</v>
      </c>
      <c r="I3720" t="str">
        <f t="shared" si="818"/>
        <v>00</v>
      </c>
    </row>
    <row r="3721" spans="1:9">
      <c r="A3721" t="str">
        <f t="shared" si="819"/>
        <v>3.1.2.9.3.00.00 - Outros Encargos Patronais - Inter OFSS - União</v>
      </c>
      <c r="B3721" s="5" t="s">
        <v>2867</v>
      </c>
      <c r="C3721" s="6"/>
      <c r="E3721" s="1">
        <f t="shared" si="837"/>
        <v>0</v>
      </c>
      <c r="F3721" s="1">
        <f t="shared" si="838"/>
        <v>0</v>
      </c>
      <c r="H3721" t="b">
        <f t="shared" si="820"/>
        <v>1</v>
      </c>
      <c r="I3721" t="str">
        <f t="shared" si="818"/>
        <v>00</v>
      </c>
    </row>
    <row r="3722" spans="1:9">
      <c r="A3722" t="str">
        <f t="shared" si="819"/>
        <v>3.1.2.9.4.00.00 - Outros Encargos Patronais - Inter OFSS - Estado</v>
      </c>
      <c r="B3722" s="3" t="s">
        <v>2868</v>
      </c>
      <c r="C3722" s="4"/>
      <c r="E3722" s="1">
        <f t="shared" si="837"/>
        <v>0</v>
      </c>
      <c r="F3722" s="1">
        <f t="shared" si="838"/>
        <v>0</v>
      </c>
      <c r="H3722" t="b">
        <f t="shared" si="820"/>
        <v>1</v>
      </c>
      <c r="I3722" t="str">
        <f t="shared" si="818"/>
        <v>00</v>
      </c>
    </row>
    <row r="3723" spans="1:9">
      <c r="A3723" t="str">
        <f t="shared" si="819"/>
        <v>3.1.2.9.5.00.00 - Outros Encargos Patronais - Inter OFSS - Município</v>
      </c>
      <c r="B3723" s="5" t="s">
        <v>2869</v>
      </c>
      <c r="C3723" s="6"/>
      <c r="E3723" s="1">
        <f t="shared" si="837"/>
        <v>0</v>
      </c>
      <c r="F3723" s="1">
        <f t="shared" si="838"/>
        <v>0</v>
      </c>
      <c r="H3723" t="b">
        <f t="shared" si="820"/>
        <v>1</v>
      </c>
      <c r="I3723" t="str">
        <f t="shared" si="818"/>
        <v>00</v>
      </c>
    </row>
    <row r="3724" spans="1:9">
      <c r="A3724" t="str">
        <f t="shared" si="819"/>
        <v>3.1.3.0.0.00.00 - Benefícios a Pessoal</v>
      </c>
      <c r="B3724" s="3" t="s">
        <v>2870</v>
      </c>
      <c r="C3724" s="4">
        <v>15336073179.040001</v>
      </c>
      <c r="E3724">
        <f>E3729+E3725+E3727</f>
        <v>0</v>
      </c>
      <c r="F3724">
        <f>F3729+F3725+F3727</f>
        <v>15336073179.040001</v>
      </c>
      <c r="H3724" t="b">
        <f t="shared" si="820"/>
        <v>1</v>
      </c>
      <c r="I3724" t="str">
        <f t="shared" si="818"/>
        <v>00</v>
      </c>
    </row>
    <row r="3725" spans="1:9">
      <c r="A3725" t="str">
        <f t="shared" si="819"/>
        <v>3.1.3.1.0.00.00 - Benefícios a Pessoal - RPPS</v>
      </c>
      <c r="B3725" s="5" t="s">
        <v>2871</v>
      </c>
      <c r="C3725" s="6">
        <v>10911223906.93</v>
      </c>
      <c r="E3725" s="1">
        <f>E3726</f>
        <v>0</v>
      </c>
      <c r="F3725" s="1">
        <f>F3726</f>
        <v>10911223906.93</v>
      </c>
      <c r="H3725" t="b">
        <f t="shared" si="820"/>
        <v>1</v>
      </c>
      <c r="I3725" t="str">
        <f t="shared" si="818"/>
        <v>00</v>
      </c>
    </row>
    <row r="3726" spans="1:9">
      <c r="A3726" t="str">
        <f t="shared" si="819"/>
        <v>3.1.3.1.1.00.00 - Benefícios a Pessoal - RPPS - Consolidação</v>
      </c>
      <c r="B3726" s="3" t="s">
        <v>2872</v>
      </c>
      <c r="C3726" s="4">
        <v>10911223906.93</v>
      </c>
      <c r="E3726" s="1">
        <f t="shared" ref="E3726" si="839">SUMIF(A3726:B3726,"*intra*",C3726:D3726)+SUMIF(A3726:B3726,"*inter*",C3726:D3726)</f>
        <v>0</v>
      </c>
      <c r="F3726" s="1">
        <f t="shared" ref="F3726" si="840">SUMIF(A3726:B3726,"*consolidação*",C3726:D3726)</f>
        <v>10911223906.93</v>
      </c>
      <c r="H3726" t="b">
        <f t="shared" si="820"/>
        <v>1</v>
      </c>
      <c r="I3726" t="str">
        <f t="shared" si="818"/>
        <v>00</v>
      </c>
    </row>
    <row r="3727" spans="1:9">
      <c r="A3727" t="str">
        <f t="shared" si="819"/>
        <v>3.1.3.2.0.00.00 - Benefícios a Pessoal - RGPS</v>
      </c>
      <c r="B3727" s="5" t="s">
        <v>2873</v>
      </c>
      <c r="C3727" s="6">
        <v>1238973506.5999999</v>
      </c>
      <c r="E3727" s="1">
        <f>E3728</f>
        <v>0</v>
      </c>
      <c r="F3727" s="1">
        <f>F3728</f>
        <v>1238973506.5999999</v>
      </c>
      <c r="H3727" t="b">
        <f t="shared" si="820"/>
        <v>1</v>
      </c>
      <c r="I3727" t="str">
        <f t="shared" si="818"/>
        <v>00</v>
      </c>
    </row>
    <row r="3728" spans="1:9">
      <c r="A3728" t="str">
        <f t="shared" si="819"/>
        <v>3.1.3.2.1.00.00 - Benefícios a Pessoal - RGPS - Consolidação</v>
      </c>
      <c r="B3728" s="3" t="s">
        <v>2874</v>
      </c>
      <c r="C3728" s="4">
        <v>1238973506.5999999</v>
      </c>
      <c r="E3728" s="1">
        <f t="shared" ref="E3728" si="841">SUMIF(A3728:B3728,"*intra*",C3728:D3728)+SUMIF(A3728:B3728,"*inter*",C3728:D3728)</f>
        <v>0</v>
      </c>
      <c r="F3728" s="1">
        <f t="shared" ref="F3728" si="842">SUMIF(A3728:B3728,"*consolidação*",C3728:D3728)</f>
        <v>1238973506.5999999</v>
      </c>
      <c r="H3728" t="b">
        <f t="shared" si="820"/>
        <v>1</v>
      </c>
      <c r="I3728" t="str">
        <f t="shared" si="818"/>
        <v>00</v>
      </c>
    </row>
    <row r="3729" spans="1:9">
      <c r="A3729" t="str">
        <f t="shared" si="819"/>
        <v>3.1.3.3.0.00.00 - Benefícios a Pessoal - Militar</v>
      </c>
      <c r="B3729" s="5" t="s">
        <v>2875</v>
      </c>
      <c r="C3729" s="6">
        <v>3185875765.5100002</v>
      </c>
      <c r="E3729" s="1">
        <f>E3730</f>
        <v>0</v>
      </c>
      <c r="F3729" s="1">
        <f>F3730</f>
        <v>3185875765.5100002</v>
      </c>
      <c r="H3729" t="b">
        <f t="shared" si="820"/>
        <v>1</v>
      </c>
      <c r="I3729" t="str">
        <f t="shared" si="818"/>
        <v>00</v>
      </c>
    </row>
    <row r="3730" spans="1:9">
      <c r="A3730" t="str">
        <f t="shared" si="819"/>
        <v>3.1.3.3.1.00.00 - Benefícios a Pessoal - Militar - Consolidação</v>
      </c>
      <c r="B3730" s="3" t="s">
        <v>2876</v>
      </c>
      <c r="C3730" s="4">
        <v>3185875765.5100002</v>
      </c>
      <c r="E3730" s="1">
        <f t="shared" ref="E3730" si="843">SUMIF(A3730:B3730,"*intra*",C3730:D3730)+SUMIF(A3730:B3730,"*inter*",C3730:D3730)</f>
        <v>0</v>
      </c>
      <c r="F3730" s="1">
        <f t="shared" ref="F3730" si="844">SUMIF(A3730:B3730,"*consolidação*",C3730:D3730)</f>
        <v>3185875765.5100002</v>
      </c>
      <c r="H3730" t="b">
        <f t="shared" si="820"/>
        <v>1</v>
      </c>
      <c r="I3730" t="str">
        <f t="shared" si="818"/>
        <v>00</v>
      </c>
    </row>
    <row r="3731" spans="1:9" ht="25.5">
      <c r="A3731" t="str">
        <f t="shared" si="819"/>
        <v>3.1.9.0.0.00.00 - Outras Variações Patrimoniais Diminutivas - Pessoal 
 e Encargos</v>
      </c>
      <c r="B3731" s="5" t="s">
        <v>2877</v>
      </c>
      <c r="C3731" s="6">
        <v>1342955577.5599999</v>
      </c>
      <c r="E3731">
        <f>E3734+E3732+E3736</f>
        <v>0</v>
      </c>
      <c r="F3731">
        <f>F3734+F3732+F3736</f>
        <v>1342955577.5599999</v>
      </c>
      <c r="H3731" t="b">
        <f t="shared" si="820"/>
        <v>1</v>
      </c>
      <c r="I3731" t="str">
        <f t="shared" si="818"/>
        <v>00</v>
      </c>
    </row>
    <row r="3732" spans="1:9">
      <c r="A3732" t="str">
        <f t="shared" si="819"/>
        <v>3.1.9.1.0.00.00 - Indenizações e Restituições Trabalhistas</v>
      </c>
      <c r="B3732" s="3" t="s">
        <v>2878</v>
      </c>
      <c r="C3732" s="4">
        <v>352621997.37</v>
      </c>
      <c r="E3732" s="1">
        <f>E3733</f>
        <v>0</v>
      </c>
      <c r="F3732" s="1">
        <f>F3733</f>
        <v>352621997.37</v>
      </c>
      <c r="H3732" t="b">
        <f t="shared" si="820"/>
        <v>1</v>
      </c>
      <c r="I3732" t="str">
        <f t="shared" si="818"/>
        <v>00</v>
      </c>
    </row>
    <row r="3733" spans="1:9" ht="25.5">
      <c r="A3733" t="str">
        <f t="shared" si="819"/>
        <v>3.1.9.1.1.00.00 - Indenizações e Restituições Trabalhistas - 
 Consolidação</v>
      </c>
      <c r="B3733" s="5" t="s">
        <v>2879</v>
      </c>
      <c r="C3733" s="6">
        <v>352621997.37</v>
      </c>
      <c r="E3733" s="1">
        <f t="shared" ref="E3733" si="845">SUMIF(A3733:B3733,"*intra*",C3733:D3733)+SUMIF(A3733:B3733,"*inter*",C3733:D3733)</f>
        <v>0</v>
      </c>
      <c r="F3733" s="1">
        <f t="shared" ref="F3733" si="846">SUMIF(A3733:B3733,"*consolidação*",C3733:D3733)</f>
        <v>352621997.37</v>
      </c>
      <c r="H3733" t="b">
        <f t="shared" si="820"/>
        <v>1</v>
      </c>
      <c r="I3733" t="str">
        <f t="shared" si="818"/>
        <v>00</v>
      </c>
    </row>
    <row r="3734" spans="1:9">
      <c r="A3734" t="str">
        <f t="shared" si="819"/>
        <v>3.1.9.2.0.00.00 - Pessoal Requisitado de Outros Órgãos</v>
      </c>
      <c r="B3734" s="3" t="s">
        <v>2880</v>
      </c>
      <c r="C3734" s="4">
        <v>877947867.46000004</v>
      </c>
      <c r="E3734" s="1">
        <f>E3735</f>
        <v>0</v>
      </c>
      <c r="F3734" s="1">
        <f>F3735</f>
        <v>877947867.46000004</v>
      </c>
      <c r="H3734" t="b">
        <f t="shared" si="820"/>
        <v>1</v>
      </c>
      <c r="I3734" t="str">
        <f t="shared" si="818"/>
        <v>00</v>
      </c>
    </row>
    <row r="3735" spans="1:9" ht="25.5">
      <c r="A3735" t="str">
        <f t="shared" si="819"/>
        <v>3.1.9.2.1.00.00 - Pessoal Requisitado de Outros Órgãos - 
 Consolidação</v>
      </c>
      <c r="B3735" s="5" t="s">
        <v>2881</v>
      </c>
      <c r="C3735" s="6">
        <v>877947867.46000004</v>
      </c>
      <c r="E3735" s="1">
        <f t="shared" ref="E3735" si="847">SUMIF(A3735:B3735,"*intra*",C3735:D3735)+SUMIF(A3735:B3735,"*inter*",C3735:D3735)</f>
        <v>0</v>
      </c>
      <c r="F3735" s="1">
        <f t="shared" ref="F3735" si="848">SUMIF(A3735:B3735,"*consolidação*",C3735:D3735)</f>
        <v>877947867.46000004</v>
      </c>
      <c r="H3735" t="b">
        <f t="shared" si="820"/>
        <v>1</v>
      </c>
      <c r="I3735" t="str">
        <f t="shared" si="818"/>
        <v>00</v>
      </c>
    </row>
    <row r="3736" spans="1:9">
      <c r="A3736" t="str">
        <f t="shared" si="819"/>
        <v>3.1.9.9.0.00.00 - Outras VPD de Pessoal e Encargos</v>
      </c>
      <c r="B3736" s="3" t="s">
        <v>2882</v>
      </c>
      <c r="C3736" s="4">
        <v>112385712.73</v>
      </c>
      <c r="E3736" s="1">
        <f>E3737</f>
        <v>0</v>
      </c>
      <c r="F3736" s="1">
        <f>F3737</f>
        <v>112385712.73</v>
      </c>
      <c r="H3736" t="b">
        <f t="shared" si="820"/>
        <v>1</v>
      </c>
      <c r="I3736" t="str">
        <f t="shared" si="818"/>
        <v>00</v>
      </c>
    </row>
    <row r="3737" spans="1:9">
      <c r="A3737" t="str">
        <f t="shared" si="819"/>
        <v>3.1.9.9.1.00.00 - Outras VPD de Pessoal e Encargos - Consolidação</v>
      </c>
      <c r="B3737" s="5" t="s">
        <v>2883</v>
      </c>
      <c r="C3737" s="6">
        <v>112385712.73</v>
      </c>
      <c r="E3737" s="1">
        <f t="shared" ref="E3737" si="849">SUMIF(A3737:B3737,"*intra*",C3737:D3737)+SUMIF(A3737:B3737,"*inter*",C3737:D3737)</f>
        <v>0</v>
      </c>
      <c r="F3737" s="1">
        <f t="shared" ref="F3737" si="850">SUMIF(A3737:B3737,"*consolidação*",C3737:D3737)</f>
        <v>112385712.73</v>
      </c>
      <c r="H3737" t="b">
        <f t="shared" si="820"/>
        <v>1</v>
      </c>
      <c r="I3737" t="str">
        <f t="shared" si="818"/>
        <v>00</v>
      </c>
    </row>
    <row r="3738" spans="1:9">
      <c r="A3738" t="str">
        <f t="shared" si="819"/>
        <v>3.2.0.0.0.00.00 - Benefícios Previdenciários e Assistenciais</v>
      </c>
      <c r="B3738" s="3" t="s">
        <v>2884</v>
      </c>
      <c r="C3738" s="4">
        <v>790652688801.02002</v>
      </c>
      <c r="E3738">
        <f>E3766+E3779+E3759+E3739+E3750+E3777</f>
        <v>0</v>
      </c>
      <c r="F3738" s="1">
        <f>F3766+F3779+F3759+F3739+F3750+F3777</f>
        <v>790652688801.02002</v>
      </c>
      <c r="H3738" t="b">
        <f t="shared" si="820"/>
        <v>1</v>
      </c>
      <c r="I3738" t="str">
        <f t="shared" si="818"/>
        <v>00</v>
      </c>
    </row>
    <row r="3739" spans="1:9">
      <c r="A3739" t="str">
        <f t="shared" si="819"/>
        <v>3.2.1.0.0.00.00 - Aposentadorias e Reformas</v>
      </c>
      <c r="B3739" s="5" t="s">
        <v>2885</v>
      </c>
      <c r="C3739" s="6">
        <v>461964053892.08002</v>
      </c>
      <c r="E3739" s="1">
        <f>E3744+E3742+E3740+E3746+E3748</f>
        <v>0</v>
      </c>
      <c r="F3739" s="1">
        <f>F3744+F3742+F3740+F3746+F3748</f>
        <v>461964053892.07996</v>
      </c>
      <c r="H3739" t="b">
        <f t="shared" si="820"/>
        <v>1</v>
      </c>
      <c r="I3739" t="str">
        <f t="shared" si="818"/>
        <v>00</v>
      </c>
    </row>
    <row r="3740" spans="1:9">
      <c r="A3740" t="str">
        <f t="shared" si="819"/>
        <v>3.2.1.1.0.00.00 - Aposentadorias - RPPS</v>
      </c>
      <c r="B3740" s="3" t="s">
        <v>2886</v>
      </c>
      <c r="C3740" s="4">
        <v>58570720207.349998</v>
      </c>
      <c r="E3740" s="1">
        <f>E3741</f>
        <v>0</v>
      </c>
      <c r="F3740" s="1">
        <f>F3741</f>
        <v>58570720207.349998</v>
      </c>
      <c r="H3740" t="b">
        <f t="shared" si="820"/>
        <v>1</v>
      </c>
      <c r="I3740" t="str">
        <f t="shared" si="818"/>
        <v>00</v>
      </c>
    </row>
    <row r="3741" spans="1:9">
      <c r="A3741" t="str">
        <f t="shared" si="819"/>
        <v>3.2.1.1.1.00.00 - Aposentadorias - RPPS - Consolidação</v>
      </c>
      <c r="B3741" s="5" t="s">
        <v>2887</v>
      </c>
      <c r="C3741" s="6">
        <v>58570720207.349998</v>
      </c>
      <c r="E3741" s="1">
        <f t="shared" ref="E3741" si="851">SUMIF(A3741:B3741,"*intra*",C3741:D3741)+SUMIF(A3741:B3741,"*inter*",C3741:D3741)</f>
        <v>0</v>
      </c>
      <c r="F3741" s="1">
        <f t="shared" ref="F3741" si="852">SUMIF(A3741:B3741,"*consolidação*",C3741:D3741)</f>
        <v>58570720207.349998</v>
      </c>
      <c r="H3741" t="b">
        <f t="shared" si="820"/>
        <v>1</v>
      </c>
      <c r="I3741" t="str">
        <f t="shared" si="818"/>
        <v>00</v>
      </c>
    </row>
    <row r="3742" spans="1:9">
      <c r="A3742" t="str">
        <f t="shared" si="819"/>
        <v>3.2.1.2.0.00.00 - Aposentadorias - RGPS</v>
      </c>
      <c r="B3742" s="3" t="s">
        <v>2888</v>
      </c>
      <c r="C3742" s="4">
        <v>379393940547.96997</v>
      </c>
      <c r="E3742" s="1">
        <f>E3743</f>
        <v>0</v>
      </c>
      <c r="F3742" s="1">
        <f>F3743</f>
        <v>379393940547.96997</v>
      </c>
      <c r="H3742" t="b">
        <f t="shared" si="820"/>
        <v>1</v>
      </c>
      <c r="I3742" t="str">
        <f t="shared" si="818"/>
        <v>00</v>
      </c>
    </row>
    <row r="3743" spans="1:9">
      <c r="A3743" t="str">
        <f t="shared" si="819"/>
        <v>3.2.1.2.1.00.00 - Aposentadorias - RGPS - Consolidação</v>
      </c>
      <c r="B3743" s="5" t="s">
        <v>2889</v>
      </c>
      <c r="C3743" s="6">
        <v>379393940547.96997</v>
      </c>
      <c r="E3743" s="1">
        <f t="shared" ref="E3743" si="853">SUMIF(A3743:B3743,"*intra*",C3743:D3743)+SUMIF(A3743:B3743,"*inter*",C3743:D3743)</f>
        <v>0</v>
      </c>
      <c r="F3743" s="1">
        <f t="shared" ref="F3743" si="854">SUMIF(A3743:B3743,"*consolidação*",C3743:D3743)</f>
        <v>379393940547.96997</v>
      </c>
      <c r="H3743" t="b">
        <f t="shared" si="820"/>
        <v>1</v>
      </c>
      <c r="I3743" t="str">
        <f t="shared" si="818"/>
        <v>00</v>
      </c>
    </row>
    <row r="3744" spans="1:9">
      <c r="A3744" t="str">
        <f t="shared" si="819"/>
        <v>3.2.1.3.0.00.00 - Reserva Remunerada e Reformas - Militar</v>
      </c>
      <c r="B3744" s="3" t="s">
        <v>2890</v>
      </c>
      <c r="C3744" s="4">
        <v>23923511252.880001</v>
      </c>
      <c r="E3744" s="1">
        <f>E3745</f>
        <v>0</v>
      </c>
      <c r="F3744" s="1">
        <f>F3745</f>
        <v>23923511252.880001</v>
      </c>
      <c r="H3744" t="b">
        <f t="shared" si="820"/>
        <v>1</v>
      </c>
      <c r="I3744" t="str">
        <f t="shared" si="818"/>
        <v>00</v>
      </c>
    </row>
    <row r="3745" spans="1:9" ht="25.5">
      <c r="A3745" t="str">
        <f t="shared" si="819"/>
        <v>3.2.1.3.1.00.00 - Reserva Remunerada e Reformas - Militar - 
 Consolidação</v>
      </c>
      <c r="B3745" s="5" t="s">
        <v>2891</v>
      </c>
      <c r="C3745" s="6">
        <v>23923511252.880001</v>
      </c>
      <c r="E3745" s="1">
        <f t="shared" ref="E3745" si="855">SUMIF(A3745:B3745,"*intra*",C3745:D3745)+SUMIF(A3745:B3745,"*inter*",C3745:D3745)</f>
        <v>0</v>
      </c>
      <c r="F3745" s="1">
        <f t="shared" ref="F3745" si="856">SUMIF(A3745:B3745,"*consolidação*",C3745:D3745)</f>
        <v>23923511252.880001</v>
      </c>
      <c r="H3745" t="b">
        <f t="shared" si="820"/>
        <v>1</v>
      </c>
      <c r="I3745" t="str">
        <f t="shared" si="818"/>
        <v>00</v>
      </c>
    </row>
    <row r="3746" spans="1:9">
      <c r="A3746" t="str">
        <f t="shared" si="819"/>
        <v>3.2.1.4.0.00.00 - Reforma - Pessoal Militar</v>
      </c>
      <c r="B3746" s="40" t="s">
        <v>2892</v>
      </c>
      <c r="C3746" s="45">
        <v>0</v>
      </c>
      <c r="E3746" s="1">
        <f>E3747</f>
        <v>0</v>
      </c>
      <c r="F3746" s="1">
        <f>F3747</f>
        <v>0</v>
      </c>
      <c r="H3746" t="b">
        <f t="shared" si="820"/>
        <v>1</v>
      </c>
      <c r="I3746" t="str">
        <f t="shared" si="818"/>
        <v>00</v>
      </c>
    </row>
    <row r="3747" spans="1:9">
      <c r="A3747" t="str">
        <f t="shared" si="819"/>
        <v>3.2.1.4.1.00.00 - Reforma - Pessoal Militar - Consolidação</v>
      </c>
      <c r="B3747" s="39" t="s">
        <v>2893</v>
      </c>
      <c r="C3747" s="45"/>
      <c r="E3747" s="1">
        <f t="shared" ref="E3747" si="857">SUMIF(A3747:B3747,"*intra*",C3747:D3747)+SUMIF(A3747:B3747,"*inter*",C3747:D3747)</f>
        <v>0</v>
      </c>
      <c r="F3747" s="1">
        <f t="shared" ref="F3747" si="858">SUMIF(A3747:B3747,"*consolidação*",C3747:D3747)</f>
        <v>0</v>
      </c>
      <c r="H3747" t="b">
        <f t="shared" si="820"/>
        <v>1</v>
      </c>
      <c r="I3747" t="str">
        <f t="shared" si="818"/>
        <v>00</v>
      </c>
    </row>
    <row r="3748" spans="1:9">
      <c r="A3748" t="str">
        <f t="shared" si="819"/>
        <v>3.2.1.9.0.00.00 - Outras Aposentadorias</v>
      </c>
      <c r="B3748" s="3" t="s">
        <v>2894</v>
      </c>
      <c r="C3748" s="4">
        <v>75881883.879999995</v>
      </c>
      <c r="E3748" s="1">
        <f>E3749</f>
        <v>0</v>
      </c>
      <c r="F3748" s="1">
        <f>F3749</f>
        <v>75881883.879999995</v>
      </c>
      <c r="H3748" t="b">
        <f t="shared" si="820"/>
        <v>1</v>
      </c>
      <c r="I3748" t="str">
        <f t="shared" si="818"/>
        <v>00</v>
      </c>
    </row>
    <row r="3749" spans="1:9">
      <c r="A3749" t="str">
        <f t="shared" si="819"/>
        <v>3.2.1.9.1.00.00 - Outras Aposentadorias - Consolidação</v>
      </c>
      <c r="B3749" s="5" t="s">
        <v>2895</v>
      </c>
      <c r="C3749" s="6">
        <v>75881883.879999995</v>
      </c>
      <c r="E3749" s="1">
        <f t="shared" ref="E3749" si="859">SUMIF(A3749:B3749,"*intra*",C3749:D3749)+SUMIF(A3749:B3749,"*inter*",C3749:D3749)</f>
        <v>0</v>
      </c>
      <c r="F3749" s="1">
        <f t="shared" ref="F3749" si="860">SUMIF(A3749:B3749,"*consolidação*",C3749:D3749)</f>
        <v>75881883.879999995</v>
      </c>
      <c r="H3749" t="b">
        <f t="shared" si="820"/>
        <v>1</v>
      </c>
      <c r="I3749" t="str">
        <f t="shared" si="818"/>
        <v>00</v>
      </c>
    </row>
    <row r="3750" spans="1:9">
      <c r="A3750" t="str">
        <f t="shared" si="819"/>
        <v>3.2.2.0.0.00.00 - Pensões</v>
      </c>
      <c r="B3750" s="3" t="s">
        <v>2896</v>
      </c>
      <c r="C3750" s="4">
        <v>175116609229.09</v>
      </c>
      <c r="E3750">
        <f>E3755+E3751+E3753+E3757</f>
        <v>0</v>
      </c>
      <c r="F3750">
        <f>F3755+F3751+F3753+F3757</f>
        <v>175116609229.09003</v>
      </c>
      <c r="H3750" t="b">
        <f t="shared" si="820"/>
        <v>1</v>
      </c>
      <c r="I3750" t="str">
        <f t="shared" si="818"/>
        <v>00</v>
      </c>
    </row>
    <row r="3751" spans="1:9">
      <c r="A3751" t="str">
        <f t="shared" si="819"/>
        <v>3.2.2.1.0.00.00 - Pensões - RPPS</v>
      </c>
      <c r="B3751" s="5" t="s">
        <v>2897</v>
      </c>
      <c r="C3751" s="6">
        <v>21399005051.25</v>
      </c>
      <c r="E3751" s="1">
        <f>E3752</f>
        <v>0</v>
      </c>
      <c r="F3751" s="1">
        <f>F3752</f>
        <v>21399005051.25</v>
      </c>
      <c r="H3751" t="b">
        <f t="shared" si="820"/>
        <v>1</v>
      </c>
      <c r="I3751" t="str">
        <f t="shared" si="818"/>
        <v>00</v>
      </c>
    </row>
    <row r="3752" spans="1:9">
      <c r="A3752" t="str">
        <f t="shared" si="819"/>
        <v>3.2.2.1.1.00.00 - Pensões - RPPS - Consolidação</v>
      </c>
      <c r="B3752" s="3" t="s">
        <v>2898</v>
      </c>
      <c r="C3752" s="4">
        <v>21399005051.25</v>
      </c>
      <c r="E3752" s="1">
        <f t="shared" ref="E3752" si="861">SUMIF(A3752:B3752,"*intra*",C3752:D3752)+SUMIF(A3752:B3752,"*inter*",C3752:D3752)</f>
        <v>0</v>
      </c>
      <c r="F3752" s="1">
        <f t="shared" ref="F3752" si="862">SUMIF(A3752:B3752,"*consolidação*",C3752:D3752)</f>
        <v>21399005051.25</v>
      </c>
      <c r="H3752" t="b">
        <f t="shared" si="820"/>
        <v>1</v>
      </c>
      <c r="I3752" t="str">
        <f t="shared" si="818"/>
        <v>00</v>
      </c>
    </row>
    <row r="3753" spans="1:9">
      <c r="A3753" t="str">
        <f t="shared" si="819"/>
        <v>3.2.2.2.0.00.00 - Pensões - RGPS</v>
      </c>
      <c r="B3753" s="5" t="s">
        <v>2899</v>
      </c>
      <c r="C3753" s="6">
        <v>131668949918.92</v>
      </c>
      <c r="E3753" s="1">
        <f>E3754</f>
        <v>0</v>
      </c>
      <c r="F3753" s="1">
        <f>F3754</f>
        <v>131668949918.92</v>
      </c>
      <c r="H3753" t="b">
        <f t="shared" si="820"/>
        <v>1</v>
      </c>
      <c r="I3753" t="str">
        <f t="shared" si="818"/>
        <v>00</v>
      </c>
    </row>
    <row r="3754" spans="1:9">
      <c r="A3754" t="str">
        <f t="shared" si="819"/>
        <v>3.2.2.2.1.00.00 - Pensões - RGPS - Consolidação</v>
      </c>
      <c r="B3754" s="3" t="s">
        <v>2900</v>
      </c>
      <c r="C3754" s="4">
        <v>131668949918.92</v>
      </c>
      <c r="E3754" s="1">
        <f t="shared" ref="E3754" si="863">SUMIF(A3754:B3754,"*intra*",C3754:D3754)+SUMIF(A3754:B3754,"*inter*",C3754:D3754)</f>
        <v>0</v>
      </c>
      <c r="F3754" s="1">
        <f t="shared" ref="F3754" si="864">SUMIF(A3754:B3754,"*consolidação*",C3754:D3754)</f>
        <v>131668949918.92</v>
      </c>
      <c r="H3754" t="b">
        <f t="shared" si="820"/>
        <v>1</v>
      </c>
      <c r="I3754" t="str">
        <f t="shared" si="818"/>
        <v>00</v>
      </c>
    </row>
    <row r="3755" spans="1:9">
      <c r="A3755" t="str">
        <f t="shared" si="819"/>
        <v>3.2.2.3.0.00.00 - Pensões - Militar</v>
      </c>
      <c r="B3755" s="5" t="s">
        <v>2901</v>
      </c>
      <c r="C3755" s="6">
        <v>20890564027.029999</v>
      </c>
      <c r="E3755" s="1">
        <f>E3756</f>
        <v>0</v>
      </c>
      <c r="F3755" s="1">
        <f>F3756</f>
        <v>20890564027.029999</v>
      </c>
      <c r="H3755" t="b">
        <f t="shared" si="820"/>
        <v>1</v>
      </c>
      <c r="I3755" t="str">
        <f t="shared" si="818"/>
        <v>00</v>
      </c>
    </row>
    <row r="3756" spans="1:9">
      <c r="A3756" t="str">
        <f t="shared" si="819"/>
        <v>3.2.2.3.1.00.00 - Pensões - Militar - Consolidação</v>
      </c>
      <c r="B3756" s="3" t="s">
        <v>2902</v>
      </c>
      <c r="C3756" s="4">
        <v>20890564027.029999</v>
      </c>
      <c r="E3756" s="1">
        <f t="shared" ref="E3756" si="865">SUMIF(A3756:B3756,"*intra*",C3756:D3756)+SUMIF(A3756:B3756,"*inter*",C3756:D3756)</f>
        <v>0</v>
      </c>
      <c r="F3756" s="1">
        <f t="shared" ref="F3756" si="866">SUMIF(A3756:B3756,"*consolidação*",C3756:D3756)</f>
        <v>20890564027.029999</v>
      </c>
      <c r="H3756" t="b">
        <f t="shared" si="820"/>
        <v>1</v>
      </c>
      <c r="I3756" t="str">
        <f t="shared" si="818"/>
        <v>00</v>
      </c>
    </row>
    <row r="3757" spans="1:9">
      <c r="A3757" t="str">
        <f t="shared" ref="A3757:A3820" si="867">TRIM(B3757)</f>
        <v>3.2.2.9.0.00.00 - Outras Pensões</v>
      </c>
      <c r="B3757" s="5" t="s">
        <v>2903</v>
      </c>
      <c r="C3757" s="6">
        <v>1158090231.8900001</v>
      </c>
      <c r="E3757" s="1">
        <f>E3758</f>
        <v>0</v>
      </c>
      <c r="F3757" s="1">
        <f>F3758</f>
        <v>1158090231.8900001</v>
      </c>
      <c r="H3757" t="b">
        <f t="shared" si="820"/>
        <v>1</v>
      </c>
      <c r="I3757" t="str">
        <f t="shared" si="818"/>
        <v>00</v>
      </c>
    </row>
    <row r="3758" spans="1:9">
      <c r="A3758" t="str">
        <f t="shared" si="867"/>
        <v>3.2.2.9.1.00.00 - Outras Pensões - Consolidação</v>
      </c>
      <c r="B3758" s="3" t="s">
        <v>2904</v>
      </c>
      <c r="C3758" s="4">
        <v>1158090231.8900001</v>
      </c>
      <c r="E3758" s="1">
        <f t="shared" ref="E3758" si="868">SUMIF(A3758:B3758,"*intra*",C3758:D3758)+SUMIF(A3758:B3758,"*inter*",C3758:D3758)</f>
        <v>0</v>
      </c>
      <c r="F3758" s="1">
        <f t="shared" ref="F3758" si="869">SUMIF(A3758:B3758,"*consolidação*",C3758:D3758)</f>
        <v>1158090231.8900001</v>
      </c>
      <c r="H3758" t="b">
        <f t="shared" si="820"/>
        <v>1</v>
      </c>
      <c r="I3758" t="str">
        <f t="shared" ref="I3758:I3821" si="870">MID(A3758,11,2)</f>
        <v>00</v>
      </c>
    </row>
    <row r="3759" spans="1:9">
      <c r="A3759" t="str">
        <f t="shared" si="867"/>
        <v>3.2.3.0.0.00.00 - Benefícios de Prestação Continuada</v>
      </c>
      <c r="B3759" s="5" t="s">
        <v>2905</v>
      </c>
      <c r="C3759" s="6">
        <v>52856999286.18</v>
      </c>
      <c r="E3759">
        <f>E3764+E3762+E3760</f>
        <v>0</v>
      </c>
      <c r="F3759">
        <f>F3764+F3762+F3760</f>
        <v>52856999286.18</v>
      </c>
      <c r="H3759" t="b">
        <f t="shared" ref="H3759:H3822" si="871">IF(I3759="00",C3759=E3759+F3759,TRUE)</f>
        <v>1</v>
      </c>
      <c r="I3759" t="str">
        <f t="shared" si="870"/>
        <v>00</v>
      </c>
    </row>
    <row r="3760" spans="1:9">
      <c r="A3760" t="str">
        <f t="shared" si="867"/>
        <v>3.2.3.1.0.00.00 - Benefícios de Prestação Continuada ao Idoso</v>
      </c>
      <c r="B3760" s="3" t="s">
        <v>2906</v>
      </c>
      <c r="C3760" s="4">
        <v>23041114348.360001</v>
      </c>
      <c r="E3760" s="1">
        <f>E3761</f>
        <v>0</v>
      </c>
      <c r="F3760" s="1">
        <f>F3761</f>
        <v>23041114348.360001</v>
      </c>
      <c r="H3760" t="b">
        <f t="shared" si="871"/>
        <v>1</v>
      </c>
      <c r="I3760" t="str">
        <f t="shared" si="870"/>
        <v>00</v>
      </c>
    </row>
    <row r="3761" spans="1:9" ht="25.5">
      <c r="A3761" t="str">
        <f t="shared" si="867"/>
        <v>3.2.3.1.1.00.00 - Benefícios de Prestação Continuada ao Idoso - 
 Consolidação</v>
      </c>
      <c r="B3761" s="5" t="s">
        <v>2907</v>
      </c>
      <c r="C3761" s="6">
        <v>23041114348.360001</v>
      </c>
      <c r="E3761" s="1">
        <f t="shared" ref="E3761" si="872">SUMIF(A3761:B3761,"*intra*",C3761:D3761)+SUMIF(A3761:B3761,"*inter*",C3761:D3761)</f>
        <v>0</v>
      </c>
      <c r="F3761" s="1">
        <f t="shared" ref="F3761" si="873">SUMIF(A3761:B3761,"*consolidação*",C3761:D3761)</f>
        <v>23041114348.360001</v>
      </c>
      <c r="H3761" t="b">
        <f t="shared" si="871"/>
        <v>1</v>
      </c>
      <c r="I3761" t="str">
        <f t="shared" si="870"/>
        <v>00</v>
      </c>
    </row>
    <row r="3762" spans="1:9" ht="25.5">
      <c r="A3762" t="str">
        <f t="shared" si="867"/>
        <v>3.2.3.2.0.00.00 - Benefícios de Prestação Continuada ao Portador de 
 Deficiência</v>
      </c>
      <c r="B3762" s="3" t="s">
        <v>2908</v>
      </c>
      <c r="C3762" s="4">
        <v>29815624246.84</v>
      </c>
      <c r="E3762" s="1">
        <f>E3763</f>
        <v>0</v>
      </c>
      <c r="F3762" s="1">
        <f>F3763</f>
        <v>29815624246.84</v>
      </c>
      <c r="H3762" t="b">
        <f t="shared" si="871"/>
        <v>1</v>
      </c>
      <c r="I3762" t="str">
        <f t="shared" si="870"/>
        <v>00</v>
      </c>
    </row>
    <row r="3763" spans="1:9" ht="25.5">
      <c r="A3763" t="str">
        <f t="shared" si="867"/>
        <v>3.2.3.2.1.00.00 - Benefícios de Prestação Continuada ao Portador de 
 Deficiência - Consolidação</v>
      </c>
      <c r="B3763" s="5" t="s">
        <v>2909</v>
      </c>
      <c r="C3763" s="6">
        <v>29815624246.84</v>
      </c>
      <c r="E3763" s="1">
        <f t="shared" ref="E3763" si="874">SUMIF(A3763:B3763,"*intra*",C3763:D3763)+SUMIF(A3763:B3763,"*inter*",C3763:D3763)</f>
        <v>0</v>
      </c>
      <c r="F3763" s="1">
        <f t="shared" ref="F3763" si="875">SUMIF(A3763:B3763,"*consolidação*",C3763:D3763)</f>
        <v>29815624246.84</v>
      </c>
      <c r="H3763" t="b">
        <f t="shared" si="871"/>
        <v>1</v>
      </c>
      <c r="I3763" t="str">
        <f t="shared" si="870"/>
        <v>00</v>
      </c>
    </row>
    <row r="3764" spans="1:9">
      <c r="A3764" t="str">
        <f t="shared" si="867"/>
        <v>3.2.3.9.0.00.00 - Outros Benefícios de Prestação Continuada</v>
      </c>
      <c r="B3764" s="3" t="s">
        <v>2910</v>
      </c>
      <c r="C3764" s="4">
        <v>260690.98</v>
      </c>
      <c r="E3764" s="1">
        <f>E3765</f>
        <v>0</v>
      </c>
      <c r="F3764" s="1">
        <f>F3765</f>
        <v>260690.98</v>
      </c>
      <c r="H3764" t="b">
        <f t="shared" si="871"/>
        <v>1</v>
      </c>
      <c r="I3764" t="str">
        <f t="shared" si="870"/>
        <v>00</v>
      </c>
    </row>
    <row r="3765" spans="1:9" ht="25.5">
      <c r="A3765" t="str">
        <f t="shared" si="867"/>
        <v>3.2.3.9.1.00.00 - Outros Benefícios de Prestação Continuada - 
 Consolidação</v>
      </c>
      <c r="B3765" s="5" t="s">
        <v>2911</v>
      </c>
      <c r="C3765" s="6">
        <v>260690.98</v>
      </c>
      <c r="E3765" s="1">
        <f t="shared" ref="E3765" si="876">SUMIF(A3765:B3765,"*intra*",C3765:D3765)+SUMIF(A3765:B3765,"*inter*",C3765:D3765)</f>
        <v>0</v>
      </c>
      <c r="F3765" s="1">
        <f t="shared" ref="F3765" si="877">SUMIF(A3765:B3765,"*consolidação*",C3765:D3765)</f>
        <v>260690.98</v>
      </c>
      <c r="H3765" t="b">
        <f t="shared" si="871"/>
        <v>1</v>
      </c>
      <c r="I3765" t="str">
        <f t="shared" si="870"/>
        <v>00</v>
      </c>
    </row>
    <row r="3766" spans="1:9">
      <c r="A3766" t="str">
        <f t="shared" si="867"/>
        <v>3.2.4.0.0.00.00 - Benefícios Eventuais</v>
      </c>
      <c r="B3766" s="3" t="s">
        <v>2912</v>
      </c>
      <c r="C3766" s="4">
        <v>120981.91</v>
      </c>
      <c r="E3766">
        <f>E3775+E3773+E3767+E3769+E3771</f>
        <v>0</v>
      </c>
      <c r="F3766">
        <f>F3775+F3773+F3767+F3769+F3771</f>
        <v>120981.91</v>
      </c>
      <c r="H3766" t="b">
        <f t="shared" si="871"/>
        <v>1</v>
      </c>
      <c r="I3766" t="str">
        <f t="shared" si="870"/>
        <v>00</v>
      </c>
    </row>
    <row r="3767" spans="1:9">
      <c r="A3767" t="str">
        <f t="shared" si="867"/>
        <v>3.2.4.1.0.00.00 - Auxílio por Natalidade</v>
      </c>
      <c r="B3767" s="5" t="s">
        <v>2913</v>
      </c>
      <c r="C3767" s="6">
        <v>0</v>
      </c>
      <c r="E3767" s="1">
        <f>E3768</f>
        <v>0</v>
      </c>
      <c r="F3767" s="1">
        <f>F3768</f>
        <v>0</v>
      </c>
      <c r="H3767" t="b">
        <f t="shared" si="871"/>
        <v>1</v>
      </c>
      <c r="I3767" t="str">
        <f t="shared" si="870"/>
        <v>00</v>
      </c>
    </row>
    <row r="3768" spans="1:9">
      <c r="A3768" t="str">
        <f t="shared" si="867"/>
        <v>3.2.4.1.1.00.00 - Auxílio por Natalidade - Consolidação</v>
      </c>
      <c r="B3768" s="3" t="s">
        <v>2914</v>
      </c>
      <c r="C3768" s="4"/>
      <c r="E3768" s="1">
        <f t="shared" ref="E3768" si="878">SUMIF(A3768:B3768,"*intra*",C3768:D3768)+SUMIF(A3768:B3768,"*inter*",C3768:D3768)</f>
        <v>0</v>
      </c>
      <c r="F3768" s="1">
        <f t="shared" ref="F3768" si="879">SUMIF(A3768:B3768,"*consolidação*",C3768:D3768)</f>
        <v>0</v>
      </c>
      <c r="H3768" t="b">
        <f t="shared" si="871"/>
        <v>1</v>
      </c>
      <c r="I3768" t="str">
        <f t="shared" si="870"/>
        <v>00</v>
      </c>
    </row>
    <row r="3769" spans="1:9">
      <c r="A3769" t="str">
        <f t="shared" si="867"/>
        <v>3.2.4.2.0.00.00 - Auxílio por Morte</v>
      </c>
      <c r="B3769" s="5" t="s">
        <v>2915</v>
      </c>
      <c r="C3769" s="6">
        <v>0</v>
      </c>
      <c r="E3769" s="1">
        <f>E3770</f>
        <v>0</v>
      </c>
      <c r="F3769" s="1">
        <f>F3770</f>
        <v>0</v>
      </c>
      <c r="H3769" t="b">
        <f t="shared" si="871"/>
        <v>1</v>
      </c>
      <c r="I3769" t="str">
        <f t="shared" si="870"/>
        <v>00</v>
      </c>
    </row>
    <row r="3770" spans="1:9">
      <c r="A3770" t="str">
        <f t="shared" si="867"/>
        <v>3.2.4.2.1.00.00 - Auxílio por Morte - Consolidação</v>
      </c>
      <c r="B3770" s="3" t="s">
        <v>2916</v>
      </c>
      <c r="C3770" s="4"/>
      <c r="E3770" s="1">
        <f t="shared" ref="E3770" si="880">SUMIF(A3770:B3770,"*intra*",C3770:D3770)+SUMIF(A3770:B3770,"*inter*",C3770:D3770)</f>
        <v>0</v>
      </c>
      <c r="F3770" s="1">
        <f t="shared" ref="F3770" si="881">SUMIF(A3770:B3770,"*consolidação*",C3770:D3770)</f>
        <v>0</v>
      </c>
      <c r="H3770" t="b">
        <f t="shared" si="871"/>
        <v>1</v>
      </c>
      <c r="I3770" t="str">
        <f t="shared" si="870"/>
        <v>00</v>
      </c>
    </row>
    <row r="3771" spans="1:9" ht="25.5">
      <c r="A3771" t="str">
        <f t="shared" si="867"/>
        <v>3.2.4.3.0.00.00 - Benefícios Eventuais por Situações de 
 Vulnerabilidade Temporária</v>
      </c>
      <c r="B3771" s="5" t="s">
        <v>2917</v>
      </c>
      <c r="C3771" s="6">
        <v>0</v>
      </c>
      <c r="E3771" s="1">
        <f>E3772</f>
        <v>0</v>
      </c>
      <c r="F3771" s="1">
        <f>F3772</f>
        <v>0</v>
      </c>
      <c r="H3771" t="b">
        <f t="shared" si="871"/>
        <v>1</v>
      </c>
      <c r="I3771" t="str">
        <f t="shared" si="870"/>
        <v>00</v>
      </c>
    </row>
    <row r="3772" spans="1:9" ht="25.5">
      <c r="A3772" t="str">
        <f t="shared" si="867"/>
        <v>3.2.4.3.1.00.00 - Benefícios Eventuais por Situações de 
 Vulnerabilidade Temporária - Consolidação</v>
      </c>
      <c r="B3772" s="3" t="s">
        <v>2918</v>
      </c>
      <c r="C3772" s="4"/>
      <c r="E3772" s="1">
        <f t="shared" ref="E3772" si="882">SUMIF(A3772:B3772,"*intra*",C3772:D3772)+SUMIF(A3772:B3772,"*inter*",C3772:D3772)</f>
        <v>0</v>
      </c>
      <c r="F3772" s="1">
        <f t="shared" ref="F3772" si="883">SUMIF(A3772:B3772,"*consolidação*",C3772:D3772)</f>
        <v>0</v>
      </c>
      <c r="H3772" t="b">
        <f t="shared" si="871"/>
        <v>1</v>
      </c>
      <c r="I3772" t="str">
        <f t="shared" si="870"/>
        <v>00</v>
      </c>
    </row>
    <row r="3773" spans="1:9">
      <c r="A3773" t="str">
        <f t="shared" si="867"/>
        <v>3.2.4.4.0.00.00 - Benefícios Eventuais em Caso de Calamidade Pública</v>
      </c>
      <c r="B3773" s="5" t="s">
        <v>2919</v>
      </c>
      <c r="C3773" s="6">
        <v>38436.550000000003</v>
      </c>
      <c r="E3773" s="1">
        <f>E3774</f>
        <v>0</v>
      </c>
      <c r="F3773" s="1">
        <f>F3774</f>
        <v>38436.550000000003</v>
      </c>
      <c r="H3773" t="b">
        <f t="shared" si="871"/>
        <v>1</v>
      </c>
      <c r="I3773" t="str">
        <f t="shared" si="870"/>
        <v>00</v>
      </c>
    </row>
    <row r="3774" spans="1:9" ht="25.5">
      <c r="A3774" t="str">
        <f t="shared" si="867"/>
        <v>3.2.4.4.1.00.00 - Benefícios Eventuais em Caso de Calamidade Pública 
 - Consolidação</v>
      </c>
      <c r="B3774" s="3" t="s">
        <v>2920</v>
      </c>
      <c r="C3774" s="4">
        <v>38436.550000000003</v>
      </c>
      <c r="E3774" s="1">
        <f t="shared" ref="E3774" si="884">SUMIF(A3774:B3774,"*intra*",C3774:D3774)+SUMIF(A3774:B3774,"*inter*",C3774:D3774)</f>
        <v>0</v>
      </c>
      <c r="F3774" s="1">
        <f t="shared" ref="F3774" si="885">SUMIF(A3774:B3774,"*consolidação*",C3774:D3774)</f>
        <v>38436.550000000003</v>
      </c>
      <c r="H3774" t="b">
        <f t="shared" si="871"/>
        <v>1</v>
      </c>
      <c r="I3774" t="str">
        <f t="shared" si="870"/>
        <v>00</v>
      </c>
    </row>
    <row r="3775" spans="1:9">
      <c r="A3775" t="str">
        <f t="shared" si="867"/>
        <v>3.2.4.9.0.00.00 - Outros Benefícios Eventuais</v>
      </c>
      <c r="B3775" s="5" t="s">
        <v>2921</v>
      </c>
      <c r="C3775" s="6">
        <v>82545.36</v>
      </c>
      <c r="E3775" s="1">
        <f>E3776</f>
        <v>0</v>
      </c>
      <c r="F3775" s="1">
        <f>F3776</f>
        <v>82545.36</v>
      </c>
      <c r="H3775" t="b">
        <f t="shared" si="871"/>
        <v>1</v>
      </c>
      <c r="I3775" t="str">
        <f t="shared" si="870"/>
        <v>00</v>
      </c>
    </row>
    <row r="3776" spans="1:9">
      <c r="A3776" t="str">
        <f t="shared" si="867"/>
        <v>3.2.4.9.1.00.00 - Outros Benefícios Eventuais - Consolidação</v>
      </c>
      <c r="B3776" s="3" t="s">
        <v>2922</v>
      </c>
      <c r="C3776" s="4">
        <v>82545.36</v>
      </c>
      <c r="E3776" s="1">
        <f t="shared" ref="E3776" si="886">SUMIF(A3776:B3776,"*intra*",C3776:D3776)+SUMIF(A3776:B3776,"*inter*",C3776:D3776)</f>
        <v>0</v>
      </c>
      <c r="F3776" s="1">
        <f t="shared" ref="F3776" si="887">SUMIF(A3776:B3776,"*consolidação*",C3776:D3776)</f>
        <v>82545.36</v>
      </c>
      <c r="H3776" t="b">
        <f t="shared" si="871"/>
        <v>1</v>
      </c>
      <c r="I3776" t="str">
        <f t="shared" si="870"/>
        <v>00</v>
      </c>
    </row>
    <row r="3777" spans="1:9">
      <c r="A3777" t="str">
        <f t="shared" si="867"/>
        <v>3.2.5.0.0.00.00 - Políticas Públicas de Transferência de Renda</v>
      </c>
      <c r="B3777" s="5" t="s">
        <v>2923</v>
      </c>
      <c r="C3777" s="6">
        <v>0</v>
      </c>
      <c r="E3777" s="1">
        <f>E3778</f>
        <v>0</v>
      </c>
      <c r="F3777" s="1">
        <f>F3778</f>
        <v>0</v>
      </c>
      <c r="H3777" t="b">
        <f t="shared" si="871"/>
        <v>1</v>
      </c>
      <c r="I3777" t="str">
        <f t="shared" si="870"/>
        <v>00</v>
      </c>
    </row>
    <row r="3778" spans="1:9" ht="25.5">
      <c r="A3778" t="str">
        <f t="shared" si="867"/>
        <v>3.2.5.0.1.00.00 - Políticas Públicas de Transferência de Renda - 
 Consolidação</v>
      </c>
      <c r="B3778" s="3" t="s">
        <v>2924</v>
      </c>
      <c r="C3778" s="4"/>
      <c r="E3778" s="1">
        <f t="shared" ref="E3778" si="888">SUMIF(A3778:B3778,"*intra*",C3778:D3778)+SUMIF(A3778:B3778,"*inter*",C3778:D3778)</f>
        <v>0</v>
      </c>
      <c r="F3778" s="1">
        <f t="shared" ref="F3778" si="889">SUMIF(A3778:B3778,"*consolidação*",C3778:D3778)</f>
        <v>0</v>
      </c>
      <c r="H3778" t="b">
        <f t="shared" si="871"/>
        <v>1</v>
      </c>
      <c r="I3778" t="str">
        <f t="shared" si="870"/>
        <v>00</v>
      </c>
    </row>
    <row r="3779" spans="1:9">
      <c r="A3779" t="str">
        <f t="shared" si="867"/>
        <v>3.2.9.0.0.00.00 - Outros Benefícios Previdenciários e Assistenciais</v>
      </c>
      <c r="B3779" s="5" t="s">
        <v>2925</v>
      </c>
      <c r="C3779" s="6">
        <v>100714905411.75999</v>
      </c>
      <c r="E3779">
        <f>E3786+E3782+E3780+E3784</f>
        <v>0</v>
      </c>
      <c r="F3779">
        <f>F3786+F3782+F3780+F3784</f>
        <v>100714905411.75999</v>
      </c>
      <c r="H3779" t="b">
        <f t="shared" si="871"/>
        <v>1</v>
      </c>
      <c r="I3779" t="str">
        <f t="shared" si="870"/>
        <v>00</v>
      </c>
    </row>
    <row r="3780" spans="1:9">
      <c r="A3780" t="str">
        <f t="shared" si="867"/>
        <v>3.2.9.1.0.00.00 - Outros Benefícios Previdenciários - RPPS</v>
      </c>
      <c r="B3780" s="3" t="s">
        <v>2926</v>
      </c>
      <c r="C3780" s="4">
        <v>153673066</v>
      </c>
      <c r="E3780" s="1">
        <f>E3781</f>
        <v>0</v>
      </c>
      <c r="F3780" s="1">
        <f>F3781</f>
        <v>153673066</v>
      </c>
      <c r="H3780" t="b">
        <f t="shared" si="871"/>
        <v>1</v>
      </c>
      <c r="I3780" t="str">
        <f t="shared" si="870"/>
        <v>00</v>
      </c>
    </row>
    <row r="3781" spans="1:9" ht="25.5">
      <c r="A3781" t="str">
        <f t="shared" si="867"/>
        <v>3.2.9.1.1.00.00 - Outros Benefícios Previdenciários - RPPS - 
 Consolidação</v>
      </c>
      <c r="B3781" s="5" t="s">
        <v>2927</v>
      </c>
      <c r="C3781" s="6">
        <v>153673066</v>
      </c>
      <c r="E3781" s="1">
        <f t="shared" ref="E3781" si="890">SUMIF(A3781:B3781,"*intra*",C3781:D3781)+SUMIF(A3781:B3781,"*inter*",C3781:D3781)</f>
        <v>0</v>
      </c>
      <c r="F3781" s="1">
        <f t="shared" ref="F3781" si="891">SUMIF(A3781:B3781,"*consolidação*",C3781:D3781)</f>
        <v>153673066</v>
      </c>
      <c r="H3781" t="b">
        <f t="shared" si="871"/>
        <v>1</v>
      </c>
      <c r="I3781" t="str">
        <f t="shared" si="870"/>
        <v>00</v>
      </c>
    </row>
    <row r="3782" spans="1:9">
      <c r="A3782" t="str">
        <f t="shared" si="867"/>
        <v>3.2.9.2.0.00.00 - Outros Benefícios Previdenciários - RGPS</v>
      </c>
      <c r="B3782" s="3" t="s">
        <v>2928</v>
      </c>
      <c r="C3782" s="4">
        <v>99473135978.779999</v>
      </c>
      <c r="E3782" s="1">
        <f>E3783</f>
        <v>0</v>
      </c>
      <c r="F3782" s="1">
        <f>F3783</f>
        <v>99473135978.779999</v>
      </c>
      <c r="H3782" t="b">
        <f t="shared" si="871"/>
        <v>1</v>
      </c>
      <c r="I3782" t="str">
        <f t="shared" si="870"/>
        <v>00</v>
      </c>
    </row>
    <row r="3783" spans="1:9" ht="25.5">
      <c r="A3783" t="str">
        <f t="shared" si="867"/>
        <v>3.2.9.2.1.00.00 - Outros Benefícios Previdenciários - RGPS - 
 Consolidação</v>
      </c>
      <c r="B3783" s="5" t="s">
        <v>2929</v>
      </c>
      <c r="C3783" s="6">
        <v>99473135978.779999</v>
      </c>
      <c r="E3783" s="1">
        <f t="shared" ref="E3783" si="892">SUMIF(A3783:B3783,"*intra*",C3783:D3783)+SUMIF(A3783:B3783,"*inter*",C3783:D3783)</f>
        <v>0</v>
      </c>
      <c r="F3783" s="1">
        <f t="shared" ref="F3783" si="893">SUMIF(A3783:B3783,"*consolidação*",C3783:D3783)</f>
        <v>99473135978.779999</v>
      </c>
      <c r="H3783" t="b">
        <f t="shared" si="871"/>
        <v>1</v>
      </c>
      <c r="I3783" t="str">
        <f t="shared" si="870"/>
        <v>00</v>
      </c>
    </row>
    <row r="3784" spans="1:9">
      <c r="A3784" t="str">
        <f t="shared" si="867"/>
        <v>3.2.9.3.0.00.00 - Outros Benefícios Previdenciários - Militar</v>
      </c>
      <c r="B3784" s="3" t="s">
        <v>2930</v>
      </c>
      <c r="C3784" s="4">
        <v>102060792.86</v>
      </c>
      <c r="E3784" s="1">
        <f>E3785</f>
        <v>0</v>
      </c>
      <c r="F3784" s="1">
        <f>F3785</f>
        <v>102060792.86</v>
      </c>
      <c r="H3784" t="b">
        <f t="shared" si="871"/>
        <v>1</v>
      </c>
      <c r="I3784" t="str">
        <f t="shared" si="870"/>
        <v>00</v>
      </c>
    </row>
    <row r="3785" spans="1:9" ht="25.5">
      <c r="A3785" t="str">
        <f t="shared" si="867"/>
        <v>3.2.9.3.1.00.00 - Outros Benefícios Previdenciários - Militar - 
 Consolidação</v>
      </c>
      <c r="B3785" s="5" t="s">
        <v>2931</v>
      </c>
      <c r="C3785" s="6">
        <v>102060792.86</v>
      </c>
      <c r="E3785" s="1">
        <f t="shared" ref="E3785" si="894">SUMIF(A3785:B3785,"*intra*",C3785:D3785)+SUMIF(A3785:B3785,"*inter*",C3785:D3785)</f>
        <v>0</v>
      </c>
      <c r="F3785" s="1">
        <f t="shared" ref="F3785" si="895">SUMIF(A3785:B3785,"*consolidação*",C3785:D3785)</f>
        <v>102060792.86</v>
      </c>
      <c r="H3785" t="b">
        <f t="shared" si="871"/>
        <v>1</v>
      </c>
      <c r="I3785" t="str">
        <f t="shared" si="870"/>
        <v>00</v>
      </c>
    </row>
    <row r="3786" spans="1:9">
      <c r="A3786" t="str">
        <f t="shared" si="867"/>
        <v>3.2.9.9.0.00.00 - Outros Benefícios Previdenciários e Assistenciais</v>
      </c>
      <c r="B3786" s="3" t="s">
        <v>2932</v>
      </c>
      <c r="C3786" s="4">
        <v>986035574.12</v>
      </c>
      <c r="E3786" s="1">
        <f>E3787</f>
        <v>0</v>
      </c>
      <c r="F3786" s="1">
        <f>F3787</f>
        <v>986035574.12</v>
      </c>
      <c r="H3786" t="b">
        <f t="shared" si="871"/>
        <v>1</v>
      </c>
      <c r="I3786" t="str">
        <f t="shared" si="870"/>
        <v>00</v>
      </c>
    </row>
    <row r="3787" spans="1:9" ht="25.5">
      <c r="A3787" t="str">
        <f t="shared" si="867"/>
        <v>3.2.9.9.1.00.00 - Outros Benefícios Previdenciários e Assistenciais 
 - Consolidação</v>
      </c>
      <c r="B3787" s="5" t="s">
        <v>2933</v>
      </c>
      <c r="C3787" s="6">
        <v>986035574.12</v>
      </c>
      <c r="E3787" s="1">
        <f t="shared" ref="E3787" si="896">SUMIF(A3787:B3787,"*intra*",C3787:D3787)+SUMIF(A3787:B3787,"*inter*",C3787:D3787)</f>
        <v>0</v>
      </c>
      <c r="F3787" s="1">
        <f t="shared" ref="F3787" si="897">SUMIF(A3787:B3787,"*consolidação*",C3787:D3787)</f>
        <v>986035574.12</v>
      </c>
      <c r="H3787" t="b">
        <f t="shared" si="871"/>
        <v>1</v>
      </c>
      <c r="I3787" t="str">
        <f t="shared" si="870"/>
        <v>00</v>
      </c>
    </row>
    <row r="3788" spans="1:9">
      <c r="A3788" t="str">
        <f t="shared" si="867"/>
        <v>3.3.0.0.0.00.00 - Uso de Bens, Serviços e Consumo de Capital Fixo</v>
      </c>
      <c r="B3788" s="3" t="s">
        <v>2934</v>
      </c>
      <c r="C3788" s="4">
        <v>112248801942.03999</v>
      </c>
      <c r="E3788">
        <f>E3803+E3794+E3789</f>
        <v>0</v>
      </c>
      <c r="F3788">
        <f>F3803+F3794+F3789</f>
        <v>112248801942.03999</v>
      </c>
      <c r="H3788" t="b">
        <f t="shared" si="871"/>
        <v>1</v>
      </c>
      <c r="I3788" t="str">
        <f t="shared" si="870"/>
        <v>00</v>
      </c>
    </row>
    <row r="3789" spans="1:9">
      <c r="A3789" t="str">
        <f t="shared" si="867"/>
        <v>3.3.1.0.0.00.00 - Uso de Material de Consumo</v>
      </c>
      <c r="B3789" s="5" t="s">
        <v>2935</v>
      </c>
      <c r="C3789" s="6">
        <v>16230591003.5</v>
      </c>
      <c r="E3789">
        <f>E3792+E3790</f>
        <v>0</v>
      </c>
      <c r="F3789">
        <f>F3792+F3790</f>
        <v>16230591003.5</v>
      </c>
      <c r="H3789" t="b">
        <f t="shared" si="871"/>
        <v>1</v>
      </c>
      <c r="I3789" t="str">
        <f t="shared" si="870"/>
        <v>00</v>
      </c>
    </row>
    <row r="3790" spans="1:9">
      <c r="A3790" t="str">
        <f t="shared" si="867"/>
        <v>3.3.1.1.0.00.00 - Consumo de Material</v>
      </c>
      <c r="B3790" s="3" t="s">
        <v>2936</v>
      </c>
      <c r="C3790" s="4">
        <v>16190126390.709999</v>
      </c>
      <c r="E3790" s="1">
        <f>E3791</f>
        <v>0</v>
      </c>
      <c r="F3790" s="1">
        <f>F3791</f>
        <v>16190126390.709999</v>
      </c>
      <c r="H3790" t="b">
        <f t="shared" si="871"/>
        <v>1</v>
      </c>
      <c r="I3790" t="str">
        <f t="shared" si="870"/>
        <v>00</v>
      </c>
    </row>
    <row r="3791" spans="1:9">
      <c r="A3791" t="str">
        <f t="shared" si="867"/>
        <v>3.3.1.1.1.00.00 - Consumo de Material - Consolidação</v>
      </c>
      <c r="B3791" s="5" t="s">
        <v>2937</v>
      </c>
      <c r="C3791" s="6">
        <v>16190126390.709999</v>
      </c>
      <c r="E3791" s="1">
        <f t="shared" ref="E3791" si="898">SUMIF(A3791:B3791,"*intra*",C3791:D3791)+SUMIF(A3791:B3791,"*inter*",C3791:D3791)</f>
        <v>0</v>
      </c>
      <c r="F3791" s="1">
        <f t="shared" ref="F3791" si="899">SUMIF(A3791:B3791,"*consolidação*",C3791:D3791)</f>
        <v>16190126390.709999</v>
      </c>
      <c r="H3791" t="b">
        <f t="shared" si="871"/>
        <v>1</v>
      </c>
      <c r="I3791" t="str">
        <f t="shared" si="870"/>
        <v>00</v>
      </c>
    </row>
    <row r="3792" spans="1:9">
      <c r="A3792" t="str">
        <f t="shared" si="867"/>
        <v>3.3.1.2.0.00.00 - Distribuição de Material Gratuito</v>
      </c>
      <c r="B3792" s="3" t="s">
        <v>2938</v>
      </c>
      <c r="C3792" s="4">
        <v>40464612.789999999</v>
      </c>
      <c r="E3792" s="1">
        <f>E3793</f>
        <v>0</v>
      </c>
      <c r="F3792" s="1">
        <f>F3793</f>
        <v>40464612.789999999</v>
      </c>
      <c r="H3792" t="b">
        <f t="shared" si="871"/>
        <v>1</v>
      </c>
      <c r="I3792" t="str">
        <f t="shared" si="870"/>
        <v>00</v>
      </c>
    </row>
    <row r="3793" spans="1:9">
      <c r="A3793" t="str">
        <f t="shared" si="867"/>
        <v>3.3.1.2.1.00.00 - Distribuição de Material Gratuito - Consolidação</v>
      </c>
      <c r="B3793" s="5" t="s">
        <v>2939</v>
      </c>
      <c r="C3793" s="6">
        <v>40464612.789999999</v>
      </c>
      <c r="E3793" s="1">
        <f t="shared" ref="E3793" si="900">SUMIF(A3793:B3793,"*intra*",C3793:D3793)+SUMIF(A3793:B3793,"*inter*",C3793:D3793)</f>
        <v>0</v>
      </c>
      <c r="F3793" s="1">
        <f t="shared" ref="F3793" si="901">SUMIF(A3793:B3793,"*consolidação*",C3793:D3793)</f>
        <v>40464612.789999999</v>
      </c>
      <c r="H3793" t="b">
        <f t="shared" si="871"/>
        <v>1</v>
      </c>
      <c r="I3793" t="str">
        <f t="shared" si="870"/>
        <v>00</v>
      </c>
    </row>
    <row r="3794" spans="1:9">
      <c r="A3794" t="str">
        <f t="shared" si="867"/>
        <v>3.3.2.0.0.00.00 - Serviços</v>
      </c>
      <c r="B3794" s="3" t="s">
        <v>2940</v>
      </c>
      <c r="C3794" s="4">
        <v>90829847591.699997</v>
      </c>
      <c r="E3794">
        <f>E3801+E3799+E3795+E3797</f>
        <v>0</v>
      </c>
      <c r="F3794">
        <f>F3801+F3799+F3795+F3797</f>
        <v>90829847591.699997</v>
      </c>
      <c r="H3794" t="b">
        <f t="shared" si="871"/>
        <v>1</v>
      </c>
      <c r="I3794" t="str">
        <f t="shared" si="870"/>
        <v>00</v>
      </c>
    </row>
    <row r="3795" spans="1:9">
      <c r="A3795" t="str">
        <f t="shared" si="867"/>
        <v>3.3.2.1.0.00.00 - Diárias</v>
      </c>
      <c r="B3795" s="5" t="s">
        <v>2941</v>
      </c>
      <c r="C3795" s="6">
        <v>1082736848.1099999</v>
      </c>
      <c r="E3795" s="1">
        <f>E3796</f>
        <v>0</v>
      </c>
      <c r="F3795" s="1">
        <f>F3796</f>
        <v>1082736848.1099999</v>
      </c>
      <c r="H3795" t="b">
        <f t="shared" si="871"/>
        <v>1</v>
      </c>
      <c r="I3795" t="str">
        <f t="shared" si="870"/>
        <v>00</v>
      </c>
    </row>
    <row r="3796" spans="1:9">
      <c r="A3796" t="str">
        <f t="shared" si="867"/>
        <v>3.3.2.1.1.00.00 - Diárias - Consolidação</v>
      </c>
      <c r="B3796" s="3" t="s">
        <v>2942</v>
      </c>
      <c r="C3796" s="4">
        <v>1082736848.1099999</v>
      </c>
      <c r="E3796" s="1">
        <f t="shared" ref="E3796" si="902">SUMIF(A3796:B3796,"*intra*",C3796:D3796)+SUMIF(A3796:B3796,"*inter*",C3796:D3796)</f>
        <v>0</v>
      </c>
      <c r="F3796" s="1">
        <f t="shared" ref="F3796" si="903">SUMIF(A3796:B3796,"*consolidação*",C3796:D3796)</f>
        <v>1082736848.1099999</v>
      </c>
      <c r="H3796" t="b">
        <f t="shared" si="871"/>
        <v>1</v>
      </c>
      <c r="I3796" t="str">
        <f t="shared" si="870"/>
        <v>00</v>
      </c>
    </row>
    <row r="3797" spans="1:9">
      <c r="A3797" t="str">
        <f t="shared" si="867"/>
        <v>3.3.2.2.0.00.00 - Serviços Terceiros - PF</v>
      </c>
      <c r="B3797" s="5" t="s">
        <v>2943</v>
      </c>
      <c r="C3797" s="6">
        <v>30776645900.560001</v>
      </c>
      <c r="E3797" s="1">
        <f>E3798</f>
        <v>0</v>
      </c>
      <c r="F3797" s="1">
        <f>F3798</f>
        <v>30776645900.560001</v>
      </c>
      <c r="H3797" t="b">
        <f t="shared" si="871"/>
        <v>1</v>
      </c>
      <c r="I3797" t="str">
        <f t="shared" si="870"/>
        <v>00</v>
      </c>
    </row>
    <row r="3798" spans="1:9">
      <c r="A3798" t="str">
        <f t="shared" si="867"/>
        <v>3.3.2.2.1.00.00 - Serviços Terceiros - PF - Consolidação</v>
      </c>
      <c r="B3798" s="3" t="s">
        <v>2944</v>
      </c>
      <c r="C3798" s="4">
        <v>30776645900.560001</v>
      </c>
      <c r="E3798" s="1">
        <f t="shared" ref="E3798" si="904">SUMIF(A3798:B3798,"*intra*",C3798:D3798)+SUMIF(A3798:B3798,"*inter*",C3798:D3798)</f>
        <v>0</v>
      </c>
      <c r="F3798" s="1">
        <f t="shared" ref="F3798" si="905">SUMIF(A3798:B3798,"*consolidação*",C3798:D3798)</f>
        <v>30776645900.560001</v>
      </c>
      <c r="H3798" t="b">
        <f t="shared" si="871"/>
        <v>1</v>
      </c>
      <c r="I3798" t="str">
        <f t="shared" si="870"/>
        <v>00</v>
      </c>
    </row>
    <row r="3799" spans="1:9">
      <c r="A3799" t="str">
        <f t="shared" si="867"/>
        <v>3.3.2.3.0.00.00 - Serviços Terceiros - PJ</v>
      </c>
      <c r="B3799" s="5" t="s">
        <v>2945</v>
      </c>
      <c r="C3799" s="6">
        <v>58749501051.919998</v>
      </c>
      <c r="E3799" s="1">
        <f>E3800</f>
        <v>0</v>
      </c>
      <c r="F3799" s="1">
        <f>F3800</f>
        <v>58749501051.919998</v>
      </c>
      <c r="H3799" t="b">
        <f t="shared" si="871"/>
        <v>1</v>
      </c>
      <c r="I3799" t="str">
        <f t="shared" si="870"/>
        <v>00</v>
      </c>
    </row>
    <row r="3800" spans="1:9">
      <c r="A3800" t="str">
        <f t="shared" si="867"/>
        <v>3.3.2.3.1.00.00 - Serviços Terceiros - PJ - Consolidação</v>
      </c>
      <c r="B3800" s="3" t="s">
        <v>2946</v>
      </c>
      <c r="C3800" s="4">
        <v>58749501051.919998</v>
      </c>
      <c r="E3800" s="1">
        <f t="shared" ref="E3800" si="906">SUMIF(A3800:B3800,"*intra*",C3800:D3800)+SUMIF(A3800:B3800,"*inter*",C3800:D3800)</f>
        <v>0</v>
      </c>
      <c r="F3800" s="1">
        <f t="shared" ref="F3800" si="907">SUMIF(A3800:B3800,"*consolidação*",C3800:D3800)</f>
        <v>58749501051.919998</v>
      </c>
      <c r="H3800" t="b">
        <f t="shared" si="871"/>
        <v>1</v>
      </c>
      <c r="I3800" t="str">
        <f t="shared" si="870"/>
        <v>00</v>
      </c>
    </row>
    <row r="3801" spans="1:9" ht="25.5">
      <c r="A3801" t="str">
        <f t="shared" si="867"/>
        <v>3.3.2.4.0.00.00 - Contrato de Terceirização por Substituição de mão 
 de Obra – Art. 18 § 1, LC 101/00</v>
      </c>
      <c r="B3801" s="5" t="s">
        <v>2947</v>
      </c>
      <c r="C3801" s="6">
        <v>220963791.11000001</v>
      </c>
      <c r="E3801" s="1">
        <f>E3802</f>
        <v>0</v>
      </c>
      <c r="F3801" s="1">
        <f>F3802</f>
        <v>220963791.11000001</v>
      </c>
      <c r="H3801" t="b">
        <f t="shared" si="871"/>
        <v>1</v>
      </c>
      <c r="I3801" t="str">
        <f t="shared" si="870"/>
        <v>00</v>
      </c>
    </row>
    <row r="3802" spans="1:9" ht="25.5">
      <c r="A3802" t="str">
        <f t="shared" si="867"/>
        <v>3.3.2.4.1.00.00 - Contrato de Terceirização por Substituição de mão 
 de Obra - Art. 18 § 1, LC 101/00 - Consolidação</v>
      </c>
      <c r="B3802" s="3" t="s">
        <v>2948</v>
      </c>
      <c r="C3802" s="4">
        <v>220963791.11000001</v>
      </c>
      <c r="E3802" s="1">
        <f t="shared" ref="E3802" si="908">SUMIF(A3802:B3802,"*intra*",C3802:D3802)+SUMIF(A3802:B3802,"*inter*",C3802:D3802)</f>
        <v>0</v>
      </c>
      <c r="F3802" s="1">
        <f t="shared" ref="F3802" si="909">SUMIF(A3802:B3802,"*consolidação*",C3802:D3802)</f>
        <v>220963791.11000001</v>
      </c>
      <c r="H3802" t="b">
        <f t="shared" si="871"/>
        <v>1</v>
      </c>
      <c r="I3802" t="str">
        <f t="shared" si="870"/>
        <v>00</v>
      </c>
    </row>
    <row r="3803" spans="1:9">
      <c r="A3803" t="str">
        <f t="shared" si="867"/>
        <v>3.3.3.0.0.00.00 - Depreciação, Amortização e Exaustão</v>
      </c>
      <c r="B3803" s="5" t="s">
        <v>2949</v>
      </c>
      <c r="C3803" s="6">
        <v>5188363346.8400002</v>
      </c>
      <c r="E3803">
        <f>E3806+E3808+E3804</f>
        <v>0</v>
      </c>
      <c r="F3803">
        <f>F3806+F3808+F3804</f>
        <v>5188363346.8399992</v>
      </c>
      <c r="H3803" t="b">
        <f t="shared" si="871"/>
        <v>1</v>
      </c>
      <c r="I3803" t="str">
        <f t="shared" si="870"/>
        <v>00</v>
      </c>
    </row>
    <row r="3804" spans="1:9">
      <c r="A3804" t="str">
        <f t="shared" si="867"/>
        <v>3.3.3.1.0.00.00 - Depreciação</v>
      </c>
      <c r="B3804" s="3" t="s">
        <v>2950</v>
      </c>
      <c r="C3804" s="4">
        <v>5033834868.1099997</v>
      </c>
      <c r="E3804" s="1">
        <f>E3805</f>
        <v>0</v>
      </c>
      <c r="F3804" s="1">
        <f>F3805</f>
        <v>5033834868.1099997</v>
      </c>
      <c r="H3804" t="b">
        <f t="shared" si="871"/>
        <v>1</v>
      </c>
      <c r="I3804" t="str">
        <f t="shared" si="870"/>
        <v>00</v>
      </c>
    </row>
    <row r="3805" spans="1:9">
      <c r="A3805" t="str">
        <f t="shared" si="867"/>
        <v>3.3.3.1.1.00.00 - Depreciação - Consolidação</v>
      </c>
      <c r="B3805" s="5" t="s">
        <v>2951</v>
      </c>
      <c r="C3805" s="6">
        <v>5033834868.1099997</v>
      </c>
      <c r="E3805" s="1">
        <f t="shared" ref="E3805" si="910">SUMIF(A3805:B3805,"*intra*",C3805:D3805)+SUMIF(A3805:B3805,"*inter*",C3805:D3805)</f>
        <v>0</v>
      </c>
      <c r="F3805" s="1">
        <f t="shared" ref="F3805" si="911">SUMIF(A3805:B3805,"*consolidação*",C3805:D3805)</f>
        <v>5033834868.1099997</v>
      </c>
      <c r="H3805" t="b">
        <f t="shared" si="871"/>
        <v>1</v>
      </c>
      <c r="I3805" t="str">
        <f t="shared" si="870"/>
        <v>00</v>
      </c>
    </row>
    <row r="3806" spans="1:9">
      <c r="A3806" t="str">
        <f t="shared" si="867"/>
        <v>3.3.3.2.0.00.00 - Amortização</v>
      </c>
      <c r="B3806" s="3" t="s">
        <v>2952</v>
      </c>
      <c r="C3806" s="4">
        <v>154528199.66999999</v>
      </c>
      <c r="E3806" s="1">
        <f>E3807</f>
        <v>0</v>
      </c>
      <c r="F3806" s="1">
        <f>F3807</f>
        <v>154528199.66999999</v>
      </c>
      <c r="H3806" t="b">
        <f t="shared" si="871"/>
        <v>1</v>
      </c>
      <c r="I3806" t="str">
        <f t="shared" si="870"/>
        <v>00</v>
      </c>
    </row>
    <row r="3807" spans="1:9">
      <c r="A3807" t="str">
        <f t="shared" si="867"/>
        <v>3.3.3.2.1.00.00 - Amortização - Consolidação</v>
      </c>
      <c r="B3807" s="5" t="s">
        <v>2953</v>
      </c>
      <c r="C3807" s="6">
        <v>154528199.66999999</v>
      </c>
      <c r="E3807" s="1">
        <f t="shared" ref="E3807" si="912">SUMIF(A3807:B3807,"*intra*",C3807:D3807)+SUMIF(A3807:B3807,"*inter*",C3807:D3807)</f>
        <v>0</v>
      </c>
      <c r="F3807" s="1">
        <f t="shared" ref="F3807" si="913">SUMIF(A3807:B3807,"*consolidação*",C3807:D3807)</f>
        <v>154528199.66999999</v>
      </c>
      <c r="H3807" t="b">
        <f t="shared" si="871"/>
        <v>1</v>
      </c>
      <c r="I3807" t="str">
        <f t="shared" si="870"/>
        <v>00</v>
      </c>
    </row>
    <row r="3808" spans="1:9">
      <c r="A3808" t="str">
        <f t="shared" si="867"/>
        <v>3.3.3.3.0.00.00 - Exaustão</v>
      </c>
      <c r="B3808" s="3" t="s">
        <v>2954</v>
      </c>
      <c r="C3808" s="4">
        <v>279.06</v>
      </c>
      <c r="E3808" s="1">
        <f>E3809</f>
        <v>0</v>
      </c>
      <c r="F3808" s="1">
        <f>F3809</f>
        <v>279.06</v>
      </c>
      <c r="H3808" t="b">
        <f t="shared" si="871"/>
        <v>1</v>
      </c>
      <c r="I3808" t="str">
        <f t="shared" si="870"/>
        <v>00</v>
      </c>
    </row>
    <row r="3809" spans="1:9">
      <c r="A3809" t="str">
        <f t="shared" si="867"/>
        <v>3.3.3.3.1.00.00 - Exaustão - Consolidação</v>
      </c>
      <c r="B3809" s="5" t="s">
        <v>2955</v>
      </c>
      <c r="C3809" s="6">
        <v>279.06</v>
      </c>
      <c r="E3809" s="1">
        <f t="shared" ref="E3809" si="914">SUMIF(A3809:B3809,"*intra*",C3809:D3809)+SUMIF(A3809:B3809,"*inter*",C3809:D3809)</f>
        <v>0</v>
      </c>
      <c r="F3809" s="1">
        <f t="shared" ref="F3809" si="915">SUMIF(A3809:B3809,"*consolidação*",C3809:D3809)</f>
        <v>279.06</v>
      </c>
      <c r="H3809" t="b">
        <f t="shared" si="871"/>
        <v>1</v>
      </c>
      <c r="I3809" t="str">
        <f t="shared" si="870"/>
        <v>00</v>
      </c>
    </row>
    <row r="3810" spans="1:9">
      <c r="A3810" t="str">
        <f t="shared" si="867"/>
        <v>3.4.0.0.0.00.00 - Variações Patrimoniais Diminutivas Financeiras</v>
      </c>
      <c r="B3810" s="3" t="s">
        <v>2956</v>
      </c>
      <c r="C3810" s="4">
        <v>829205449572.19995</v>
      </c>
      <c r="E3810" s="1">
        <f>E3868+E3861+E3844+E3811+E3830+E3863</f>
        <v>16374772444.859999</v>
      </c>
      <c r="F3810" s="1">
        <f>F3868+F3861+F3844+F3811+F3830+F3863</f>
        <v>812830677127.33997</v>
      </c>
      <c r="H3810" t="b">
        <f t="shared" si="871"/>
        <v>1</v>
      </c>
      <c r="I3810" t="str">
        <f t="shared" si="870"/>
        <v>00</v>
      </c>
    </row>
    <row r="3811" spans="1:9" ht="25.5">
      <c r="A3811" t="str">
        <f t="shared" si="867"/>
        <v>3.4.1.0.0.00.00 - Juros e Encargos de Empréstimos e Financiamentos 
 Obtidos</v>
      </c>
      <c r="B3811" s="5" t="s">
        <v>2957</v>
      </c>
      <c r="C3811" s="6">
        <v>549413371467.01001</v>
      </c>
      <c r="E3811" s="1">
        <f>E3828+E3817+E3821+E3823+E3812+E3819</f>
        <v>2341955170.6900001</v>
      </c>
      <c r="F3811" s="1">
        <f>F3828+F3817+F3821+F3823+F3812+F3819</f>
        <v>547071416296.32001</v>
      </c>
      <c r="H3811" t="b">
        <f t="shared" si="871"/>
        <v>1</v>
      </c>
      <c r="I3811" t="str">
        <f t="shared" si="870"/>
        <v>00</v>
      </c>
    </row>
    <row r="3812" spans="1:9">
      <c r="A3812" t="str">
        <f t="shared" si="867"/>
        <v>3.4.1.1.0.00.00 - Juros e Encargos da Dívida Contratual Interna</v>
      </c>
      <c r="B3812" s="3" t="s">
        <v>2958</v>
      </c>
      <c r="C3812" s="4">
        <v>1180330929.5599999</v>
      </c>
      <c r="E3812" s="1">
        <f>E3815+E3816+E3814+E3813</f>
        <v>0</v>
      </c>
      <c r="F3812" s="1">
        <f>F3815+F3816+F3814+F3813</f>
        <v>1180330929.5599999</v>
      </c>
      <c r="H3812" t="b">
        <f t="shared" si="871"/>
        <v>1</v>
      </c>
      <c r="I3812" t="str">
        <f t="shared" si="870"/>
        <v>00</v>
      </c>
    </row>
    <row r="3813" spans="1:9" ht="25.5">
      <c r="A3813" t="str">
        <f t="shared" si="867"/>
        <v>3.4.1.1.1.00.00 - Juros e Encargos da Dívida Contratual Interna - 
 Consolidação</v>
      </c>
      <c r="B3813" s="5" t="s">
        <v>2959</v>
      </c>
      <c r="C3813" s="6">
        <v>1180330929.5599999</v>
      </c>
      <c r="E3813" s="1"/>
      <c r="F3813" s="1">
        <f t="shared" ref="F3813:F3816" si="916">SUMIF(A3813:B3813,"*consolidação*",C3813:D3813)</f>
        <v>1180330929.5599999</v>
      </c>
      <c r="H3813" t="b">
        <f t="shared" si="871"/>
        <v>1</v>
      </c>
      <c r="I3813" t="str">
        <f t="shared" si="870"/>
        <v>00</v>
      </c>
    </row>
    <row r="3814" spans="1:9" ht="25.5">
      <c r="A3814" t="str">
        <f t="shared" si="867"/>
        <v>3.4.1.1.3.00.00 - Juros e Encargos da Dívida Contratual Interna - 
 Inter OFSS - União</v>
      </c>
      <c r="B3814" s="3" t="s">
        <v>2960</v>
      </c>
      <c r="C3814" s="4"/>
      <c r="E3814" s="1">
        <f t="shared" ref="E3814:E3816" si="917">SUMIF(A3814:B3814,"*intra*",C3814:D3814)+SUMIF(A3814:B3814,"*inter*",C3814:D3814)</f>
        <v>0</v>
      </c>
      <c r="F3814" s="1">
        <f t="shared" si="916"/>
        <v>0</v>
      </c>
      <c r="H3814" t="b">
        <f t="shared" si="871"/>
        <v>1</v>
      </c>
      <c r="I3814" t="str">
        <f t="shared" si="870"/>
        <v>00</v>
      </c>
    </row>
    <row r="3815" spans="1:9" ht="25.5">
      <c r="A3815" t="str">
        <f t="shared" si="867"/>
        <v>3.4.1.1.4.00.00 - Juros e Encargos da Dívida Contratual Interna - 
 Inter OFSS - Estado</v>
      </c>
      <c r="B3815" s="5" t="s">
        <v>2961</v>
      </c>
      <c r="C3815" s="6"/>
      <c r="E3815" s="1">
        <f t="shared" si="917"/>
        <v>0</v>
      </c>
      <c r="F3815" s="1">
        <f t="shared" si="916"/>
        <v>0</v>
      </c>
      <c r="H3815" t="b">
        <f t="shared" si="871"/>
        <v>1</v>
      </c>
      <c r="I3815" t="str">
        <f t="shared" si="870"/>
        <v>00</v>
      </c>
    </row>
    <row r="3816" spans="1:9" ht="25.5">
      <c r="A3816" t="str">
        <f t="shared" si="867"/>
        <v>3.4.1.1.5.00.00 - Juros e Encargos da Dívida Contratual Interna - 
 Inter OFSS - Município</v>
      </c>
      <c r="B3816" s="3" t="s">
        <v>2962</v>
      </c>
      <c r="C3816" s="4"/>
      <c r="E3816" s="1">
        <f t="shared" si="917"/>
        <v>0</v>
      </c>
      <c r="F3816" s="1">
        <f t="shared" si="916"/>
        <v>0</v>
      </c>
      <c r="H3816" t="b">
        <f t="shared" si="871"/>
        <v>1</v>
      </c>
      <c r="I3816" t="str">
        <f t="shared" si="870"/>
        <v>00</v>
      </c>
    </row>
    <row r="3817" spans="1:9">
      <c r="A3817" t="str">
        <f t="shared" si="867"/>
        <v>3.4.1.2.0.00.00 - Juros e Encargos da Dívida Contratual Externa</v>
      </c>
      <c r="B3817" s="5" t="s">
        <v>2963</v>
      </c>
      <c r="C3817" s="6">
        <v>396313013.31</v>
      </c>
      <c r="E3817" s="1">
        <f>E3818</f>
        <v>0</v>
      </c>
      <c r="F3817" s="1">
        <f>F3818</f>
        <v>396313013.31</v>
      </c>
      <c r="H3817" t="b">
        <f t="shared" si="871"/>
        <v>1</v>
      </c>
      <c r="I3817" t="str">
        <f t="shared" si="870"/>
        <v>00</v>
      </c>
    </row>
    <row r="3818" spans="1:9" ht="25.5">
      <c r="A3818" t="str">
        <f t="shared" si="867"/>
        <v>3.4.1.2.1.00.00 - Juros e Encargos da Dívida Contratual Externa - 
 Consolidação</v>
      </c>
      <c r="B3818" s="3" t="s">
        <v>2964</v>
      </c>
      <c r="C3818" s="4">
        <v>396313013.31</v>
      </c>
      <c r="E3818" s="1">
        <f t="shared" ref="E3818" si="918">SUMIF(A3818:B3818,"*intra*",C3818:D3818)+SUMIF(A3818:B3818,"*inter*",C3818:D3818)</f>
        <v>0</v>
      </c>
      <c r="F3818" s="1">
        <f t="shared" ref="F3818" si="919">SUMIF(A3818:B3818,"*consolidação*",C3818:D3818)</f>
        <v>396313013.31</v>
      </c>
      <c r="H3818" t="b">
        <f t="shared" si="871"/>
        <v>1</v>
      </c>
      <c r="I3818" t="str">
        <f t="shared" si="870"/>
        <v>00</v>
      </c>
    </row>
    <row r="3819" spans="1:9">
      <c r="A3819" t="str">
        <f t="shared" si="867"/>
        <v>3.4.1.3.0.00.00 - Juros e Encargos da Dívida Mobiliária</v>
      </c>
      <c r="B3819" s="5" t="s">
        <v>2965</v>
      </c>
      <c r="C3819" s="6">
        <v>545327926771.53998</v>
      </c>
      <c r="E3819" s="1">
        <f>E3820</f>
        <v>0</v>
      </c>
      <c r="F3819" s="1">
        <f>F3820</f>
        <v>545327926771.53998</v>
      </c>
      <c r="H3819" t="b">
        <f t="shared" si="871"/>
        <v>1</v>
      </c>
      <c r="I3819" t="str">
        <f t="shared" si="870"/>
        <v>00</v>
      </c>
    </row>
    <row r="3820" spans="1:9" ht="25.5">
      <c r="A3820" t="str">
        <f t="shared" si="867"/>
        <v>3.4.1.3.1.00.00 - Juros e Encargos da Dívida Mobiliária - 
 Consolidação</v>
      </c>
      <c r="B3820" s="3" t="s">
        <v>2966</v>
      </c>
      <c r="C3820" s="4">
        <v>545327926771.53998</v>
      </c>
      <c r="E3820" s="1">
        <f t="shared" ref="E3820" si="920">SUMIF(A3820:B3820,"*intra*",C3820:D3820)+SUMIF(A3820:B3820,"*inter*",C3820:D3820)</f>
        <v>0</v>
      </c>
      <c r="F3820" s="1">
        <f t="shared" ref="F3820" si="921">SUMIF(A3820:B3820,"*consolidação*",C3820:D3820)</f>
        <v>545327926771.53998</v>
      </c>
      <c r="H3820" t="b">
        <f t="shared" si="871"/>
        <v>1</v>
      </c>
      <c r="I3820" t="str">
        <f t="shared" si="870"/>
        <v>00</v>
      </c>
    </row>
    <row r="3821" spans="1:9" ht="25.5">
      <c r="A3821" t="str">
        <f t="shared" ref="A3821:A3884" si="922">TRIM(B3821)</f>
        <v>3.4.1.4.0.00.00 - Juros e Encargos de Empréstimos por Antecipação de 
 Receita Orçamentária</v>
      </c>
      <c r="B3821" s="5" t="s">
        <v>2967</v>
      </c>
      <c r="C3821" s="6">
        <v>0</v>
      </c>
      <c r="E3821" s="1">
        <f>E3822</f>
        <v>0</v>
      </c>
      <c r="F3821" s="1">
        <f>F3822</f>
        <v>0</v>
      </c>
      <c r="H3821" t="b">
        <f t="shared" si="871"/>
        <v>1</v>
      </c>
      <c r="I3821" t="str">
        <f t="shared" si="870"/>
        <v>00</v>
      </c>
    </row>
    <row r="3822" spans="1:9" ht="38.25">
      <c r="A3822" t="str">
        <f t="shared" si="922"/>
        <v>3.4.1.4.1.00.00 - Juros e Encargos de Empréstimos por Antecipação de 
 Receita Orçamentária - Consolidação</v>
      </c>
      <c r="B3822" s="3" t="s">
        <v>2968</v>
      </c>
      <c r="C3822" s="4"/>
      <c r="E3822" s="1">
        <f t="shared" ref="E3822" si="923">SUMIF(A3822:B3822,"*intra*",C3822:D3822)+SUMIF(A3822:B3822,"*inter*",C3822:D3822)</f>
        <v>0</v>
      </c>
      <c r="F3822" s="1">
        <f t="shared" ref="F3822" si="924">SUMIF(A3822:B3822,"*consolidação*",C3822:D3822)</f>
        <v>0</v>
      </c>
      <c r="H3822" t="b">
        <f t="shared" si="871"/>
        <v>1</v>
      </c>
      <c r="I3822" t="str">
        <f t="shared" ref="I3822:I3887" si="925">MID(A3822,11,2)</f>
        <v>00</v>
      </c>
    </row>
    <row r="3823" spans="1:9" ht="25.5">
      <c r="A3823" t="str">
        <f t="shared" si="922"/>
        <v>3.4.1.8.0.00.00 - Outros Juros e Encargos de Empréstimos e 
 Financiamentos Internos</v>
      </c>
      <c r="B3823" s="5" t="s">
        <v>2969</v>
      </c>
      <c r="C3823" s="6">
        <v>2342041121.9699998</v>
      </c>
      <c r="E3823" s="1">
        <f>E3824+E3825+E3827+E3826</f>
        <v>2341955170.6900001</v>
      </c>
      <c r="F3823" s="1">
        <f>F3824+F3825+F3827+F3826</f>
        <v>85951.28</v>
      </c>
      <c r="H3823" t="b">
        <f t="shared" ref="H3823:H3888" si="926">IF(I3823="00",C3823=E3823+F3823,TRUE)</f>
        <v>1</v>
      </c>
      <c r="I3823" t="str">
        <f t="shared" si="925"/>
        <v>00</v>
      </c>
    </row>
    <row r="3824" spans="1:9" ht="25.5">
      <c r="A3824" t="str">
        <f t="shared" si="922"/>
        <v>3.4.1.8.1.00.00 - Outros Juros e Encargos de Empréstimos e 
 Financiamentos Internos - Consolidação</v>
      </c>
      <c r="B3824" s="3" t="s">
        <v>2970</v>
      </c>
      <c r="C3824" s="4">
        <v>85951.28</v>
      </c>
      <c r="E3824" s="1"/>
      <c r="F3824" s="1">
        <f t="shared" ref="F3824:F3827" si="927">SUMIF(A3824:B3824,"*consolidação*",C3824:D3824)</f>
        <v>85951.28</v>
      </c>
      <c r="H3824" t="b">
        <f t="shared" si="926"/>
        <v>1</v>
      </c>
      <c r="I3824" t="str">
        <f t="shared" si="925"/>
        <v>00</v>
      </c>
    </row>
    <row r="3825" spans="1:9" ht="25.5">
      <c r="A3825" t="str">
        <f t="shared" si="922"/>
        <v>3.4.1.8.3.00.00 - Outros Juros e Encargos de Empréstimos e 
 Financiamentos Internos - Inter OFSS - União</v>
      </c>
      <c r="B3825" s="5" t="s">
        <v>2971</v>
      </c>
      <c r="C3825" s="6"/>
      <c r="E3825" s="1">
        <f t="shared" ref="E3825:E3827" si="928">SUMIF(A3825:B3825,"*intra*",C3825:D3825)+SUMIF(A3825:B3825,"*inter*",C3825:D3825)</f>
        <v>0</v>
      </c>
      <c r="F3825" s="1">
        <f t="shared" si="927"/>
        <v>0</v>
      </c>
      <c r="H3825" t="b">
        <f t="shared" si="926"/>
        <v>1</v>
      </c>
      <c r="I3825" t="str">
        <f t="shared" si="925"/>
        <v>00</v>
      </c>
    </row>
    <row r="3826" spans="1:9" ht="25.5">
      <c r="A3826" t="str">
        <f t="shared" si="922"/>
        <v>3.4.1.8.4.00.00 - Outros Juros e Encargos de Empréstimos e 
 Financiamentos Internos - Inter OFSS - Estado</v>
      </c>
      <c r="B3826" s="3" t="s">
        <v>2972</v>
      </c>
      <c r="C3826" s="4">
        <v>2073562371.5799999</v>
      </c>
      <c r="E3826" s="1">
        <f t="shared" si="928"/>
        <v>2073562371.5799999</v>
      </c>
      <c r="F3826" s="1">
        <f t="shared" si="927"/>
        <v>0</v>
      </c>
      <c r="H3826" t="b">
        <f t="shared" si="926"/>
        <v>1</v>
      </c>
      <c r="I3826" t="str">
        <f t="shared" si="925"/>
        <v>00</v>
      </c>
    </row>
    <row r="3827" spans="1:9" ht="25.5">
      <c r="A3827" t="str">
        <f t="shared" si="922"/>
        <v>3.4.1.8.5.00.00 - Outros Juros e Encargos de Empréstimos e 
 Financiamentos Internos - Inter OFSS - Município</v>
      </c>
      <c r="B3827" s="5" t="s">
        <v>2973</v>
      </c>
      <c r="C3827" s="6">
        <v>268392799.11000001</v>
      </c>
      <c r="E3827" s="1">
        <f t="shared" si="928"/>
        <v>268392799.11000001</v>
      </c>
      <c r="F3827" s="1">
        <f t="shared" si="927"/>
        <v>0</v>
      </c>
      <c r="H3827" t="b">
        <f t="shared" si="926"/>
        <v>1</v>
      </c>
      <c r="I3827" t="str">
        <f t="shared" si="925"/>
        <v>00</v>
      </c>
    </row>
    <row r="3828" spans="1:9" ht="25.5">
      <c r="A3828" t="str">
        <f t="shared" si="922"/>
        <v>3.4.1.9.0.00.00 - Outros Juros e Encargos de Empréstimos e 
 Financiamentos Externos</v>
      </c>
      <c r="B3828" s="3" t="s">
        <v>2974</v>
      </c>
      <c r="C3828" s="4">
        <v>166759630.63</v>
      </c>
      <c r="E3828" s="1">
        <f>E3829</f>
        <v>0</v>
      </c>
      <c r="F3828" s="1">
        <f>F3829</f>
        <v>166759630.63</v>
      </c>
      <c r="H3828" t="b">
        <f t="shared" si="926"/>
        <v>1</v>
      </c>
      <c r="I3828" t="str">
        <f t="shared" si="925"/>
        <v>00</v>
      </c>
    </row>
    <row r="3829" spans="1:9" ht="25.5">
      <c r="A3829" t="str">
        <f t="shared" si="922"/>
        <v>3.4.1.9.1.00.00 - Outros Juros e Encargos de Empréstimos e 
 Financiamentos Externos - Consolidação</v>
      </c>
      <c r="B3829" s="5" t="s">
        <v>2975</v>
      </c>
      <c r="C3829" s="6">
        <v>166759630.63</v>
      </c>
      <c r="E3829" s="1">
        <f t="shared" ref="E3829" si="929">SUMIF(A3829:B3829,"*intra*",C3829:D3829)+SUMIF(A3829:B3829,"*inter*",C3829:D3829)</f>
        <v>0</v>
      </c>
      <c r="F3829" s="1">
        <f t="shared" ref="F3829" si="930">SUMIF(A3829:B3829,"*consolidação*",C3829:D3829)</f>
        <v>166759630.63</v>
      </c>
      <c r="H3829" t="b">
        <f t="shared" si="926"/>
        <v>1</v>
      </c>
      <c r="I3829" t="str">
        <f t="shared" si="925"/>
        <v>00</v>
      </c>
    </row>
    <row r="3830" spans="1:9">
      <c r="A3830" t="str">
        <f t="shared" si="922"/>
        <v>3.4.2.0.0.00.00 - Juros e Encargos de Mora</v>
      </c>
      <c r="B3830" s="3" t="s">
        <v>2976</v>
      </c>
      <c r="C3830" s="4">
        <v>81144785.420000002</v>
      </c>
      <c r="E3830" s="1">
        <f>E3842+E3836+E3840+E3831+E3838</f>
        <v>0</v>
      </c>
      <c r="F3830" s="1">
        <f>F3842+F3836+F3840+F3831+F3838</f>
        <v>81144785.420000002</v>
      </c>
      <c r="H3830" t="b">
        <f t="shared" si="926"/>
        <v>1</v>
      </c>
      <c r="I3830" t="str">
        <f t="shared" si="925"/>
        <v>00</v>
      </c>
    </row>
    <row r="3831" spans="1:9" ht="25.5">
      <c r="A3831" t="str">
        <f t="shared" si="922"/>
        <v>3.4.2.1.0.00.00 - Juros e Encargos de Mora de Empréstimos e 
 Financiamentos Internos Obtidos</v>
      </c>
      <c r="B3831" s="5" t="s">
        <v>2977</v>
      </c>
      <c r="C3831" s="6">
        <v>0</v>
      </c>
      <c r="E3831" s="1">
        <f>E3833+E3834+E3832+E3835</f>
        <v>0</v>
      </c>
      <c r="F3831" s="1">
        <f>F3833+F3834+F3832+F3835</f>
        <v>0</v>
      </c>
      <c r="H3831" t="b">
        <f t="shared" si="926"/>
        <v>1</v>
      </c>
      <c r="I3831" t="str">
        <f t="shared" si="925"/>
        <v>00</v>
      </c>
    </row>
    <row r="3832" spans="1:9" ht="25.5">
      <c r="A3832" t="str">
        <f t="shared" si="922"/>
        <v>3.4.2.1.1.00.00 - Juros e Encargos de Mora de Empréstimos e 
 Financiamentos Internos Obtidos - Consolidação</v>
      </c>
      <c r="B3832" s="3" t="s">
        <v>2978</v>
      </c>
      <c r="C3832" s="4"/>
      <c r="E3832" s="1"/>
      <c r="F3832" s="1">
        <f t="shared" ref="F3832:F3835" si="931">SUMIF(A3832:B3832,"*consolidação*",C3832:D3832)</f>
        <v>0</v>
      </c>
      <c r="H3832" t="b">
        <f t="shared" si="926"/>
        <v>1</v>
      </c>
      <c r="I3832" t="str">
        <f t="shared" si="925"/>
        <v>00</v>
      </c>
    </row>
    <row r="3833" spans="1:9" ht="25.5">
      <c r="A3833" t="str">
        <f t="shared" si="922"/>
        <v>3.4.2.1.3.00.00 - Juros e Encargos de Mora de Empréstimos e 
 Financiamentos Internos Obtidos - Inter OFSS - União</v>
      </c>
      <c r="B3833" s="5" t="s">
        <v>2979</v>
      </c>
      <c r="C3833" s="6"/>
      <c r="E3833" s="1">
        <f t="shared" ref="E3833:E3835" si="932">SUMIF(A3833:B3833,"*intra*",C3833:D3833)+SUMIF(A3833:B3833,"*inter*",C3833:D3833)</f>
        <v>0</v>
      </c>
      <c r="F3833" s="1">
        <f t="shared" si="931"/>
        <v>0</v>
      </c>
      <c r="H3833" t="b">
        <f t="shared" si="926"/>
        <v>1</v>
      </c>
      <c r="I3833" t="str">
        <f t="shared" si="925"/>
        <v>00</v>
      </c>
    </row>
    <row r="3834" spans="1:9" ht="25.5">
      <c r="A3834" t="str">
        <f t="shared" si="922"/>
        <v>3.4.2.1.4.00.00 - Juros e Encargos de Mora de Empréstimos e 
 Financiamentos Internos Obtidos - Inter OFSS - Estado</v>
      </c>
      <c r="B3834" s="3" t="s">
        <v>2980</v>
      </c>
      <c r="C3834" s="4"/>
      <c r="E3834" s="1">
        <f t="shared" si="932"/>
        <v>0</v>
      </c>
      <c r="F3834" s="1">
        <f t="shared" si="931"/>
        <v>0</v>
      </c>
      <c r="H3834" t="b">
        <f t="shared" si="926"/>
        <v>1</v>
      </c>
      <c r="I3834" t="str">
        <f t="shared" si="925"/>
        <v>00</v>
      </c>
    </row>
    <row r="3835" spans="1:9" ht="25.5">
      <c r="A3835" t="str">
        <f t="shared" si="922"/>
        <v>3.4.2.1.5.00.00 - Juros e Encargos de Mora de Empréstimos e 
 Financiamentos Internos Obtidos - Inter OFSS - Município</v>
      </c>
      <c r="B3835" s="5" t="s">
        <v>2981</v>
      </c>
      <c r="C3835" s="6"/>
      <c r="E3835" s="1">
        <f t="shared" si="932"/>
        <v>0</v>
      </c>
      <c r="F3835" s="1">
        <f t="shared" si="931"/>
        <v>0</v>
      </c>
      <c r="H3835" t="b">
        <f t="shared" si="926"/>
        <v>1</v>
      </c>
      <c r="I3835" t="str">
        <f t="shared" si="925"/>
        <v>00</v>
      </c>
    </row>
    <row r="3836" spans="1:9" ht="25.5">
      <c r="A3836" t="str">
        <f t="shared" si="922"/>
        <v>3.4.2.2.0.00.00 - Juros e Encargos de Mora de Empréstimos e 
 Financiamentos Externos Obtidos</v>
      </c>
      <c r="B3836" s="3" t="s">
        <v>2982</v>
      </c>
      <c r="C3836" s="4">
        <v>0</v>
      </c>
      <c r="E3836" s="1">
        <f>E3837</f>
        <v>0</v>
      </c>
      <c r="F3836" s="1">
        <f>F3837</f>
        <v>0</v>
      </c>
      <c r="H3836" t="b">
        <f t="shared" si="926"/>
        <v>1</v>
      </c>
      <c r="I3836" t="str">
        <f t="shared" si="925"/>
        <v>00</v>
      </c>
    </row>
    <row r="3837" spans="1:9" ht="25.5">
      <c r="A3837" t="str">
        <f t="shared" si="922"/>
        <v>3.4.2.2.1.00.00 - Juros e Encargos de Mora de Empréstimos e 
 Financiamentos Externos Obtidos - Consolidação</v>
      </c>
      <c r="B3837" s="5" t="s">
        <v>2983</v>
      </c>
      <c r="C3837" s="6"/>
      <c r="E3837" s="1">
        <f t="shared" ref="E3837" si="933">SUMIF(A3837:B3837,"*intra*",C3837:D3837)+SUMIF(A3837:B3837,"*inter*",C3837:D3837)</f>
        <v>0</v>
      </c>
      <c r="F3837" s="1">
        <f t="shared" ref="F3837" si="934">SUMIF(A3837:B3837,"*consolidação*",C3837:D3837)</f>
        <v>0</v>
      </c>
      <c r="H3837" t="b">
        <f t="shared" si="926"/>
        <v>1</v>
      </c>
      <c r="I3837" t="str">
        <f t="shared" si="925"/>
        <v>00</v>
      </c>
    </row>
    <row r="3838" spans="1:9" ht="25.5">
      <c r="A3838" t="str">
        <f t="shared" si="922"/>
        <v>3.4.2.3.0.00.00 - Juros e Encargos de Mora de Aquisição de Bens e 
 Serviços</v>
      </c>
      <c r="B3838" s="3" t="s">
        <v>2984</v>
      </c>
      <c r="C3838" s="4">
        <v>11846812.130000001</v>
      </c>
      <c r="E3838" s="1">
        <f>E3839</f>
        <v>0</v>
      </c>
      <c r="F3838" s="1">
        <f>F3839</f>
        <v>11846812.130000001</v>
      </c>
      <c r="H3838" t="b">
        <f t="shared" si="926"/>
        <v>1</v>
      </c>
      <c r="I3838" t="str">
        <f t="shared" si="925"/>
        <v>00</v>
      </c>
    </row>
    <row r="3839" spans="1:9" ht="25.5">
      <c r="A3839" t="str">
        <f t="shared" si="922"/>
        <v>3.4.2.3.1.00.00 - Juros e Encargos de Mora de Aquisição de Bens e 
 Serviços - Consolidação</v>
      </c>
      <c r="B3839" s="5" t="s">
        <v>2985</v>
      </c>
      <c r="C3839" s="6">
        <v>11846812.130000001</v>
      </c>
      <c r="E3839" s="1">
        <f t="shared" ref="E3839" si="935">SUMIF(A3839:B3839,"*intra*",C3839:D3839)+SUMIF(A3839:B3839,"*inter*",C3839:D3839)</f>
        <v>0</v>
      </c>
      <c r="F3839" s="1">
        <f t="shared" ref="F3839" si="936">SUMIF(A3839:B3839,"*consolidação*",C3839:D3839)</f>
        <v>11846812.130000001</v>
      </c>
      <c r="H3839" t="b">
        <f t="shared" si="926"/>
        <v>1</v>
      </c>
      <c r="I3839" t="str">
        <f t="shared" si="925"/>
        <v>00</v>
      </c>
    </row>
    <row r="3840" spans="1:9">
      <c r="A3840" t="str">
        <f t="shared" si="922"/>
        <v>3.4.2.4.0.00.00 - Juros e Encargos de Mora de Obrigações Tributárias</v>
      </c>
      <c r="B3840" s="3" t="s">
        <v>2986</v>
      </c>
      <c r="C3840" s="4">
        <v>23250206.84</v>
      </c>
      <c r="E3840" s="1">
        <f>E3841</f>
        <v>0</v>
      </c>
      <c r="F3840" s="1">
        <f>F3841</f>
        <v>23250206.84</v>
      </c>
      <c r="H3840" t="b">
        <f t="shared" si="926"/>
        <v>1</v>
      </c>
      <c r="I3840" t="str">
        <f t="shared" si="925"/>
        <v>00</v>
      </c>
    </row>
    <row r="3841" spans="1:9" ht="25.5">
      <c r="A3841" t="str">
        <f t="shared" si="922"/>
        <v>3.4.2.4.1.00.00 - Juros e Encargos de Mora de Obrigações Tributárias 
 - Consolidação</v>
      </c>
      <c r="B3841" s="5" t="s">
        <v>2987</v>
      </c>
      <c r="C3841" s="6">
        <v>23250206.84</v>
      </c>
      <c r="E3841" s="1">
        <f t="shared" ref="E3841" si="937">SUMIF(A3841:B3841,"*intra*",C3841:D3841)+SUMIF(A3841:B3841,"*inter*",C3841:D3841)</f>
        <v>0</v>
      </c>
      <c r="F3841" s="1">
        <f t="shared" ref="F3841" si="938">SUMIF(A3841:B3841,"*consolidação*",C3841:D3841)</f>
        <v>23250206.84</v>
      </c>
      <c r="H3841" t="b">
        <f t="shared" si="926"/>
        <v>1</v>
      </c>
      <c r="I3841" t="str">
        <f t="shared" si="925"/>
        <v>00</v>
      </c>
    </row>
    <row r="3842" spans="1:9">
      <c r="A3842" t="str">
        <f t="shared" si="922"/>
        <v>3.4.2.9.0.00.00 - Outros Juros e Encargos de Mora</v>
      </c>
      <c r="B3842" s="3" t="s">
        <v>2988</v>
      </c>
      <c r="C3842" s="4">
        <v>46047766.450000003</v>
      </c>
      <c r="E3842" s="1">
        <f>E3843</f>
        <v>0</v>
      </c>
      <c r="F3842" s="1">
        <f>F3843</f>
        <v>46047766.450000003</v>
      </c>
      <c r="H3842" t="b">
        <f t="shared" si="926"/>
        <v>1</v>
      </c>
      <c r="I3842" t="str">
        <f t="shared" si="925"/>
        <v>00</v>
      </c>
    </row>
    <row r="3843" spans="1:9">
      <c r="A3843" t="str">
        <f t="shared" si="922"/>
        <v>3.4.2.9.1.00.00 - Outros Juros e Encargos de Mora - Consolidação</v>
      </c>
      <c r="B3843" s="5" t="s">
        <v>2989</v>
      </c>
      <c r="C3843" s="6">
        <v>46047766.450000003</v>
      </c>
      <c r="E3843" s="1">
        <f t="shared" ref="E3843" si="939">SUMIF(A3843:B3843,"*intra*",C3843:D3843)+SUMIF(A3843:B3843,"*inter*",C3843:D3843)</f>
        <v>0</v>
      </c>
      <c r="F3843" s="1">
        <f t="shared" ref="F3843" si="940">SUMIF(A3843:B3843,"*consolidação*",C3843:D3843)</f>
        <v>46047766.450000003</v>
      </c>
      <c r="H3843" t="b">
        <f t="shared" si="926"/>
        <v>1</v>
      </c>
      <c r="I3843" t="str">
        <f t="shared" si="925"/>
        <v>00</v>
      </c>
    </row>
    <row r="3844" spans="1:9">
      <c r="A3844" t="str">
        <f t="shared" si="922"/>
        <v>3.4.3.0.0.00.00 - Variações Monetárias e Cambiais</v>
      </c>
      <c r="B3844" s="3" t="s">
        <v>2990</v>
      </c>
      <c r="C3844" s="4">
        <v>192194625407.41</v>
      </c>
      <c r="E3844" s="1">
        <f>E3856+E3852+E3854+E3850+E3845</f>
        <v>14032817274.169998</v>
      </c>
      <c r="F3844" s="1">
        <f>F3856+F3852+F3854+F3850+F3845</f>
        <v>178161808133.23999</v>
      </c>
      <c r="H3844" t="b">
        <f t="shared" si="926"/>
        <v>1</v>
      </c>
      <c r="I3844" t="str">
        <f t="shared" si="925"/>
        <v>00</v>
      </c>
    </row>
    <row r="3845" spans="1:9" ht="25.5">
      <c r="A3845" t="str">
        <f t="shared" si="922"/>
        <v>3.4.3.1.0.00.00 - Variações Monetárias e Cambiais de Dívida 
 Contratual Interna</v>
      </c>
      <c r="B3845" s="5" t="s">
        <v>2991</v>
      </c>
      <c r="C3845" s="6">
        <v>8711591873.0599995</v>
      </c>
      <c r="E3845" s="1">
        <f>E3849+E3848+E3847+E3846</f>
        <v>0</v>
      </c>
      <c r="F3845" s="1">
        <f>F3849+F3848+F3847+F3846</f>
        <v>8711591873.0599995</v>
      </c>
      <c r="H3845" t="b">
        <f t="shared" si="926"/>
        <v>1</v>
      </c>
      <c r="I3845" t="str">
        <f t="shared" si="925"/>
        <v>00</v>
      </c>
    </row>
    <row r="3846" spans="1:9" ht="25.5">
      <c r="A3846" t="str">
        <f t="shared" si="922"/>
        <v>3.4.3.1.1.00.00 - Variações Monetárias e Cambiais de Dívida 
 Contratual Interna - Consolidação</v>
      </c>
      <c r="B3846" s="3" t="s">
        <v>2992</v>
      </c>
      <c r="C3846" s="4">
        <v>8711591873.0599995</v>
      </c>
      <c r="E3846" s="1"/>
      <c r="F3846" s="1">
        <f t="shared" ref="F3846:F3849" si="941">SUMIF(A3846:B3846,"*consolidação*",C3846:D3846)</f>
        <v>8711591873.0599995</v>
      </c>
      <c r="H3846" t="b">
        <f t="shared" si="926"/>
        <v>1</v>
      </c>
      <c r="I3846" t="str">
        <f t="shared" si="925"/>
        <v>00</v>
      </c>
    </row>
    <row r="3847" spans="1:9" ht="25.5">
      <c r="A3847" t="str">
        <f t="shared" si="922"/>
        <v>3.4.3.1.3.00.00 - Variações Monetárias e Cambiais de Dívida 
 Contratual Interna - Inter OFSS - União</v>
      </c>
      <c r="B3847" s="5" t="s">
        <v>2993</v>
      </c>
      <c r="C3847" s="6"/>
      <c r="E3847" s="1">
        <f t="shared" ref="E3847:E3849" si="942">SUMIF(A3847:B3847,"*intra*",C3847:D3847)+SUMIF(A3847:B3847,"*inter*",C3847:D3847)</f>
        <v>0</v>
      </c>
      <c r="F3847" s="1">
        <f t="shared" si="941"/>
        <v>0</v>
      </c>
      <c r="H3847" t="b">
        <f t="shared" si="926"/>
        <v>1</v>
      </c>
      <c r="I3847" t="str">
        <f t="shared" si="925"/>
        <v>00</v>
      </c>
    </row>
    <row r="3848" spans="1:9" ht="25.5">
      <c r="A3848" t="str">
        <f t="shared" si="922"/>
        <v>3.4.3.1.4.00.00 - Variações Monetárias e Cambiais de Dívida 
 Contratual Interna - Inter OFSS - Estado</v>
      </c>
      <c r="B3848" s="3" t="s">
        <v>2994</v>
      </c>
      <c r="C3848" s="4"/>
      <c r="E3848" s="1">
        <f t="shared" si="942"/>
        <v>0</v>
      </c>
      <c r="F3848" s="1">
        <f t="shared" si="941"/>
        <v>0</v>
      </c>
      <c r="H3848" t="b">
        <f t="shared" si="926"/>
        <v>1</v>
      </c>
      <c r="I3848" t="str">
        <f t="shared" si="925"/>
        <v>00</v>
      </c>
    </row>
    <row r="3849" spans="1:9" ht="25.5">
      <c r="A3849" t="str">
        <f t="shared" si="922"/>
        <v>3.4.3.1.5.00.00 - Variações Monetárias e Cambiais de Dívida 
 Contratual Interna - Inter OFSS - Município</v>
      </c>
      <c r="B3849" s="5" t="s">
        <v>2995</v>
      </c>
      <c r="C3849" s="6"/>
      <c r="E3849" s="1">
        <f t="shared" si="942"/>
        <v>0</v>
      </c>
      <c r="F3849" s="1">
        <f t="shared" si="941"/>
        <v>0</v>
      </c>
      <c r="H3849" t="b">
        <f t="shared" si="926"/>
        <v>1</v>
      </c>
      <c r="I3849" t="str">
        <f t="shared" si="925"/>
        <v>00</v>
      </c>
    </row>
    <row r="3850" spans="1:9" ht="25.5">
      <c r="A3850" t="str">
        <f t="shared" si="922"/>
        <v>3.4.3.2.0.00.00 - Variações Monetárias e Cambiais de Dívida 
 Contratual Externa</v>
      </c>
      <c r="B3850" s="3" t="s">
        <v>2996</v>
      </c>
      <c r="C3850" s="4">
        <v>2259008100.3200002</v>
      </c>
      <c r="E3850" s="1">
        <f>E3851</f>
        <v>0</v>
      </c>
      <c r="F3850" s="1">
        <f>F3851</f>
        <v>2259008100.3200002</v>
      </c>
      <c r="H3850" t="b">
        <f t="shared" si="926"/>
        <v>1</v>
      </c>
      <c r="I3850" t="str">
        <f t="shared" si="925"/>
        <v>00</v>
      </c>
    </row>
    <row r="3851" spans="1:9" ht="25.5">
      <c r="A3851" t="str">
        <f t="shared" si="922"/>
        <v>3.4.3.2.1.00.00 - Variações Monetárias e Cambiais de Dívida 
 Contratual Externa - Consolidação</v>
      </c>
      <c r="B3851" s="5" t="s">
        <v>2997</v>
      </c>
      <c r="C3851" s="6">
        <v>2259008100.3200002</v>
      </c>
      <c r="E3851" s="1">
        <f t="shared" ref="E3851" si="943">SUMIF(A3851:B3851,"*intra*",C3851:D3851)+SUMIF(A3851:B3851,"*inter*",C3851:D3851)</f>
        <v>0</v>
      </c>
      <c r="F3851" s="1">
        <f t="shared" ref="F3851" si="944">SUMIF(A3851:B3851,"*consolidação*",C3851:D3851)</f>
        <v>2259008100.3200002</v>
      </c>
      <c r="H3851" t="b">
        <f t="shared" si="926"/>
        <v>1</v>
      </c>
      <c r="I3851" t="str">
        <f t="shared" si="925"/>
        <v>00</v>
      </c>
    </row>
    <row r="3852" spans="1:9" ht="25.5">
      <c r="A3852" t="str">
        <f t="shared" si="922"/>
        <v>3.4.3.3.0.00.00 - Variações Monetárias e Cambiais de Dívida 
 Mobiliária Interna</v>
      </c>
      <c r="B3852" s="3" t="s">
        <v>2998</v>
      </c>
      <c r="C3852" s="4">
        <v>130975738740.16</v>
      </c>
      <c r="E3852" s="1">
        <f>E3853</f>
        <v>0</v>
      </c>
      <c r="F3852" s="1">
        <f>F3853</f>
        <v>130975738740.16</v>
      </c>
      <c r="H3852" t="b">
        <f t="shared" si="926"/>
        <v>1</v>
      </c>
      <c r="I3852" t="str">
        <f t="shared" si="925"/>
        <v>00</v>
      </c>
    </row>
    <row r="3853" spans="1:9" ht="25.5">
      <c r="A3853" t="str">
        <f t="shared" si="922"/>
        <v>3.4.3.3.1.00.00 - Variações Monetárias e Cambiais de Dívida 
 Mobiliária Interna - Consolidação</v>
      </c>
      <c r="B3853" s="5" t="s">
        <v>2999</v>
      </c>
      <c r="C3853" s="6">
        <v>130975738740.16</v>
      </c>
      <c r="E3853" s="1"/>
      <c r="F3853" s="1">
        <f t="shared" ref="F3853" si="945">SUMIF(A3853:B3853,"*consolidação*",C3853:D3853)</f>
        <v>130975738740.16</v>
      </c>
      <c r="H3853" t="b">
        <f t="shared" si="926"/>
        <v>1</v>
      </c>
      <c r="I3853" t="str">
        <f t="shared" si="925"/>
        <v>00</v>
      </c>
    </row>
    <row r="3854" spans="1:9" ht="25.5">
      <c r="A3854" t="str">
        <f t="shared" si="922"/>
        <v>3.4.3.4.0.00.00 - Variações Monetárias e Cambiais de Dívida 
 Mobiliária Externa</v>
      </c>
      <c r="B3854" s="3" t="s">
        <v>3000</v>
      </c>
      <c r="C3854" s="4">
        <v>19738237398.93</v>
      </c>
      <c r="E3854" s="1">
        <f>E3855</f>
        <v>0</v>
      </c>
      <c r="F3854" s="1">
        <f>F3855</f>
        <v>19738237398.93</v>
      </c>
      <c r="H3854" t="b">
        <f t="shared" si="926"/>
        <v>1</v>
      </c>
      <c r="I3854" t="str">
        <f t="shared" si="925"/>
        <v>00</v>
      </c>
    </row>
    <row r="3855" spans="1:9" ht="25.5">
      <c r="A3855" t="str">
        <f t="shared" si="922"/>
        <v>3.4.3.4.1.00.00 - Variações Monetárias e Cambiais de Dívida 
 Mobiliária Externa - Consolidação</v>
      </c>
      <c r="B3855" s="5" t="s">
        <v>3001</v>
      </c>
      <c r="C3855" s="6">
        <v>19738237398.93</v>
      </c>
      <c r="E3855" s="1">
        <f t="shared" ref="E3855" si="946">SUMIF(A3855:B3855,"*intra*",C3855:D3855)+SUMIF(A3855:B3855,"*inter*",C3855:D3855)</f>
        <v>0</v>
      </c>
      <c r="F3855" s="1">
        <f t="shared" ref="F3855" si="947">SUMIF(A3855:B3855,"*consolidação*",C3855:D3855)</f>
        <v>19738237398.93</v>
      </c>
      <c r="H3855" t="b">
        <f t="shared" si="926"/>
        <v>1</v>
      </c>
      <c r="I3855" t="str">
        <f t="shared" si="925"/>
        <v>00</v>
      </c>
    </row>
    <row r="3856" spans="1:9">
      <c r="A3856" t="str">
        <f t="shared" si="922"/>
        <v>3.4.3.9.0.00.00 - Outras Variações Monetárias e Cambiais</v>
      </c>
      <c r="B3856" s="3" t="s">
        <v>3002</v>
      </c>
      <c r="C3856" s="4">
        <v>30510049294.939999</v>
      </c>
      <c r="E3856" s="1">
        <f>E3860+E3859+E3857+E3858</f>
        <v>14032817274.169998</v>
      </c>
      <c r="F3856" s="1">
        <f>F3860+F3859+F3857+F3858</f>
        <v>16477232020.77</v>
      </c>
      <c r="H3856" t="b">
        <f t="shared" si="926"/>
        <v>1</v>
      </c>
      <c r="I3856" t="str">
        <f t="shared" si="925"/>
        <v>00</v>
      </c>
    </row>
    <row r="3857" spans="1:9" ht="25.5">
      <c r="A3857" t="str">
        <f t="shared" si="922"/>
        <v>3.4.3.9.1.00.00 - Outras Variações Monetárias e Cambiais - 
 Consolidação</v>
      </c>
      <c r="B3857" s="5" t="s">
        <v>3003</v>
      </c>
      <c r="C3857" s="6">
        <v>16477232020.77</v>
      </c>
      <c r="E3857" s="1">
        <f t="shared" ref="E3857:E3860" si="948">SUMIF(A3857:B3857,"*intra*",C3857:D3857)+SUMIF(A3857:B3857,"*inter*",C3857:D3857)</f>
        <v>0</v>
      </c>
      <c r="F3857" s="1">
        <f t="shared" ref="F3857:F3860" si="949">SUMIF(A3857:B3857,"*consolidação*",C3857:D3857)</f>
        <v>16477232020.77</v>
      </c>
      <c r="H3857" t="b">
        <f t="shared" si="926"/>
        <v>1</v>
      </c>
      <c r="I3857" t="str">
        <f t="shared" si="925"/>
        <v>00</v>
      </c>
    </row>
    <row r="3858" spans="1:9" ht="25.5">
      <c r="A3858" t="str">
        <f t="shared" si="922"/>
        <v>3.4.3.9.3.00.00 - Outras Variações Monetárias e Cambiais - Inter 
 OFSS - União</v>
      </c>
      <c r="B3858" s="3" t="s">
        <v>3004</v>
      </c>
      <c r="C3858" s="4"/>
      <c r="E3858" s="1">
        <f t="shared" si="948"/>
        <v>0</v>
      </c>
      <c r="F3858" s="1">
        <f t="shared" si="949"/>
        <v>0</v>
      </c>
      <c r="H3858" t="b">
        <f t="shared" si="926"/>
        <v>1</v>
      </c>
      <c r="I3858" t="str">
        <f t="shared" si="925"/>
        <v>00</v>
      </c>
    </row>
    <row r="3859" spans="1:9" ht="25.5">
      <c r="A3859" t="str">
        <f t="shared" si="922"/>
        <v>3.4.3.9.4.00.00 - Outras Variações Monetárias e Cambiais - Inter 
 OFSS - Estado</v>
      </c>
      <c r="B3859" s="5" t="s">
        <v>3005</v>
      </c>
      <c r="C3859" s="6">
        <v>13324439550.129999</v>
      </c>
      <c r="E3859" s="1">
        <f t="shared" si="948"/>
        <v>13324439550.129999</v>
      </c>
      <c r="F3859" s="1">
        <f t="shared" si="949"/>
        <v>0</v>
      </c>
      <c r="H3859" t="b">
        <f t="shared" si="926"/>
        <v>1</v>
      </c>
      <c r="I3859" t="str">
        <f t="shared" si="925"/>
        <v>00</v>
      </c>
    </row>
    <row r="3860" spans="1:9" ht="25.5">
      <c r="A3860" t="str">
        <f t="shared" si="922"/>
        <v>3.4.3.9.5.00.00 - Outras Variações Monetárias e Cambiais - Inter 
 OFSS - Município</v>
      </c>
      <c r="B3860" s="3" t="s">
        <v>3006</v>
      </c>
      <c r="C3860" s="4">
        <v>708377724.03999996</v>
      </c>
      <c r="E3860" s="1">
        <f t="shared" si="948"/>
        <v>708377724.03999996</v>
      </c>
      <c r="F3860" s="1">
        <f t="shared" si="949"/>
        <v>0</v>
      </c>
      <c r="H3860" t="b">
        <f t="shared" si="926"/>
        <v>1</v>
      </c>
      <c r="I3860" t="str">
        <f t="shared" si="925"/>
        <v>00</v>
      </c>
    </row>
    <row r="3861" spans="1:9">
      <c r="A3861" t="str">
        <f t="shared" si="922"/>
        <v>3.4.4.0.0.00.00 - Descontos Financeiros Concedidos</v>
      </c>
      <c r="B3861" s="5" t="s">
        <v>3007</v>
      </c>
      <c r="C3861" s="6">
        <v>572921910.58000004</v>
      </c>
      <c r="E3861" s="1">
        <f>E3862</f>
        <v>0</v>
      </c>
      <c r="F3861" s="1">
        <f>F3862</f>
        <v>572921910.58000004</v>
      </c>
      <c r="H3861" t="b">
        <f t="shared" si="926"/>
        <v>1</v>
      </c>
      <c r="I3861" t="str">
        <f t="shared" si="925"/>
        <v>00</v>
      </c>
    </row>
    <row r="3862" spans="1:9">
      <c r="A3862" t="str">
        <f t="shared" si="922"/>
        <v>3.4.4.0.1.00.00 - Descontos Financeiros Concedidos - Consolidação</v>
      </c>
      <c r="B3862" s="3" t="s">
        <v>3008</v>
      </c>
      <c r="C3862" s="4">
        <v>572921910.58000004</v>
      </c>
      <c r="E3862" s="1">
        <f t="shared" ref="E3862" si="950">SUMIF(A3862:B3862,"*intra*",C3862:D3862)+SUMIF(A3862:B3862,"*inter*",C3862:D3862)</f>
        <v>0</v>
      </c>
      <c r="F3862" s="1">
        <f t="shared" ref="F3862" si="951">SUMIF(A3862:B3862,"*consolidação*",C3862:D3862)</f>
        <v>572921910.58000004</v>
      </c>
      <c r="H3862" t="b">
        <f t="shared" si="926"/>
        <v>1</v>
      </c>
      <c r="I3862" t="str">
        <f t="shared" si="925"/>
        <v>00</v>
      </c>
    </row>
    <row r="3863" spans="1:9">
      <c r="A3863" t="str">
        <f t="shared" si="922"/>
        <v>3.4.8.0.0.00.00 - Aportes ao Banco Central</v>
      </c>
      <c r="B3863" s="5" t="s">
        <v>3009</v>
      </c>
      <c r="C3863" s="6">
        <v>46422163086.209999</v>
      </c>
      <c r="E3863" s="1">
        <f>E3864+E3866</f>
        <v>0</v>
      </c>
      <c r="F3863" s="1">
        <f>F3864+F3866</f>
        <v>46422163086.209999</v>
      </c>
      <c r="H3863" t="b">
        <f t="shared" si="926"/>
        <v>1</v>
      </c>
      <c r="I3863" t="str">
        <f t="shared" si="925"/>
        <v>00</v>
      </c>
    </row>
    <row r="3864" spans="1:9">
      <c r="A3864" t="str">
        <f t="shared" si="922"/>
        <v>3.4.8.1.0.00.00 - Resultado Negativo do Banco Central</v>
      </c>
      <c r="B3864" s="3" t="s">
        <v>3010</v>
      </c>
      <c r="C3864" s="4">
        <v>46422163086.209999</v>
      </c>
      <c r="E3864" s="1">
        <f>E3865</f>
        <v>0</v>
      </c>
      <c r="F3864" s="1">
        <f>F3865</f>
        <v>46422163086.209999</v>
      </c>
      <c r="H3864" t="b">
        <f t="shared" si="926"/>
        <v>1</v>
      </c>
      <c r="I3864" t="str">
        <f t="shared" si="925"/>
        <v>00</v>
      </c>
    </row>
    <row r="3865" spans="1:9">
      <c r="A3865" t="str">
        <f t="shared" si="922"/>
        <v>3.4.8.1.1.00.00 - Resultado Negativo do Banco Central - Consolidação</v>
      </c>
      <c r="B3865" s="5" t="s">
        <v>3011</v>
      </c>
      <c r="C3865" s="6">
        <v>46422163086.209999</v>
      </c>
      <c r="E3865" s="1">
        <f t="shared" ref="E3865" si="952">SUMIF(A3865:B3865,"*intra*",C3865:D3865)+SUMIF(A3865:B3865,"*inter*",C3865:D3865)</f>
        <v>0</v>
      </c>
      <c r="F3865" s="1">
        <f t="shared" ref="F3865" si="953">SUMIF(A3865:B3865,"*consolidação*",C3865:D3865)</f>
        <v>46422163086.209999</v>
      </c>
      <c r="H3865" t="b">
        <f t="shared" si="926"/>
        <v>1</v>
      </c>
      <c r="I3865" t="str">
        <f t="shared" si="925"/>
        <v>00</v>
      </c>
    </row>
    <row r="3866" spans="1:9">
      <c r="A3866" t="str">
        <f t="shared" si="922"/>
        <v>3.4.8.2.0.00.00 - Manutenção da Carteira de Títulos</v>
      </c>
      <c r="B3866" s="3" t="s">
        <v>3012</v>
      </c>
      <c r="C3866" s="4">
        <v>0</v>
      </c>
      <c r="E3866" s="1">
        <f>E3867</f>
        <v>0</v>
      </c>
      <c r="F3866" s="1">
        <f>F3867</f>
        <v>0</v>
      </c>
      <c r="H3866" t="b">
        <f t="shared" si="926"/>
        <v>1</v>
      </c>
      <c r="I3866" t="str">
        <f t="shared" si="925"/>
        <v>00</v>
      </c>
    </row>
    <row r="3867" spans="1:9">
      <c r="A3867" t="str">
        <f t="shared" si="922"/>
        <v>3.4.8.2.1.00.00 - Manutenção da Carteira de Títulos - Consolidação</v>
      </c>
      <c r="B3867" s="5" t="s">
        <v>3013</v>
      </c>
      <c r="C3867" s="6"/>
      <c r="E3867" s="1">
        <f t="shared" ref="E3867" si="954">SUMIF(A3867:B3867,"*intra*",C3867:D3867)+SUMIF(A3867:B3867,"*inter*",C3867:D3867)</f>
        <v>0</v>
      </c>
      <c r="F3867" s="1">
        <f t="shared" ref="F3867" si="955">SUMIF(A3867:B3867,"*consolidação*",C3867:D3867)</f>
        <v>0</v>
      </c>
      <c r="H3867" t="b">
        <f t="shared" si="926"/>
        <v>1</v>
      </c>
      <c r="I3867" t="str">
        <f t="shared" si="925"/>
        <v>00</v>
      </c>
    </row>
    <row r="3868" spans="1:9" ht="25.5">
      <c r="A3868" t="str">
        <f t="shared" si="922"/>
        <v>3.4.9.0.0.00.00 - Outras Variações Patrimoniais Diminutivas - 
 Financeiras</v>
      </c>
      <c r="B3868" s="3" t="s">
        <v>3014</v>
      </c>
      <c r="C3868" s="4">
        <v>40521222915.57</v>
      </c>
      <c r="E3868" s="1">
        <f>E3873+E3871+E3869</f>
        <v>0</v>
      </c>
      <c r="F3868" s="1">
        <f>F3873+F3871+F3869</f>
        <v>40521222915.57</v>
      </c>
      <c r="H3868" t="b">
        <f t="shared" si="926"/>
        <v>1</v>
      </c>
      <c r="I3868" t="str">
        <f t="shared" si="925"/>
        <v>00</v>
      </c>
    </row>
    <row r="3869" spans="1:9">
      <c r="A3869" t="str">
        <f t="shared" si="922"/>
        <v>3.4.9.1.0.00.00 - Juros e Encargos em Sentenças Judiciais</v>
      </c>
      <c r="B3869" s="5" t="s">
        <v>3015</v>
      </c>
      <c r="C3869" s="6">
        <v>0</v>
      </c>
      <c r="E3869" s="1">
        <f>E3870</f>
        <v>0</v>
      </c>
      <c r="F3869" s="1">
        <f>F3870</f>
        <v>0</v>
      </c>
      <c r="H3869" t="b">
        <f t="shared" si="926"/>
        <v>1</v>
      </c>
      <c r="I3869" t="str">
        <f t="shared" si="925"/>
        <v>00</v>
      </c>
    </row>
    <row r="3870" spans="1:9" ht="25.5">
      <c r="A3870" t="str">
        <f t="shared" si="922"/>
        <v>3.4.9.1.1.00.00 - Juros e Encargos em Sentenças Judiciais - 
 Consolidação</v>
      </c>
      <c r="B3870" s="3" t="s">
        <v>3016</v>
      </c>
      <c r="C3870" s="4"/>
      <c r="E3870" s="1">
        <f t="shared" ref="E3870" si="956">SUMIF(A3870:B3870,"*intra*",C3870:D3870)+SUMIF(A3870:B3870,"*inter*",C3870:D3870)</f>
        <v>0</v>
      </c>
      <c r="F3870" s="1">
        <f t="shared" ref="F3870" si="957">SUMIF(A3870:B3870,"*consolidação*",C3870:D3870)</f>
        <v>0</v>
      </c>
      <c r="H3870" t="b">
        <f t="shared" si="926"/>
        <v>1</v>
      </c>
      <c r="I3870" t="str">
        <f t="shared" si="925"/>
        <v>00</v>
      </c>
    </row>
    <row r="3871" spans="1:9">
      <c r="A3871" t="str">
        <f t="shared" si="922"/>
        <v>3.4.9.2.0.00.00 - Juros e Encargos em Indenizações e Restituições</v>
      </c>
      <c r="B3871" s="5" t="s">
        <v>3017</v>
      </c>
      <c r="C3871" s="6">
        <v>1477.83</v>
      </c>
      <c r="E3871" s="1">
        <f>E3872</f>
        <v>0</v>
      </c>
      <c r="F3871" s="1">
        <f>F3872</f>
        <v>1477.83</v>
      </c>
      <c r="H3871" t="b">
        <f t="shared" si="926"/>
        <v>1</v>
      </c>
      <c r="I3871" t="str">
        <f t="shared" si="925"/>
        <v>00</v>
      </c>
    </row>
    <row r="3872" spans="1:9" ht="25.5">
      <c r="A3872" t="str">
        <f t="shared" si="922"/>
        <v>3.4.9.2.1.00.00 - Juros e Encargos em Indenizações e Restituições - 
 Consolidação</v>
      </c>
      <c r="B3872" s="3" t="s">
        <v>3018</v>
      </c>
      <c r="C3872" s="4">
        <v>1477.83</v>
      </c>
      <c r="E3872" s="1">
        <f t="shared" ref="E3872" si="958">SUMIF(A3872:B3872,"*intra*",C3872:D3872)+SUMIF(A3872:B3872,"*inter*",C3872:D3872)</f>
        <v>0</v>
      </c>
      <c r="F3872" s="1">
        <f t="shared" ref="F3872" si="959">SUMIF(A3872:B3872,"*consolidação*",C3872:D3872)</f>
        <v>1477.83</v>
      </c>
      <c r="H3872" t="b">
        <f t="shared" si="926"/>
        <v>1</v>
      </c>
      <c r="I3872" t="str">
        <f t="shared" si="925"/>
        <v>00</v>
      </c>
    </row>
    <row r="3873" spans="1:9" ht="25.5">
      <c r="A3873" t="str">
        <f t="shared" si="922"/>
        <v>3.4.9.9.0.00.00 - Outras Variações Patrimoniais Diminutivas 
 Financeiras</v>
      </c>
      <c r="B3873" s="5" t="s">
        <v>3019</v>
      </c>
      <c r="C3873" s="6">
        <v>40521221437.739998</v>
      </c>
      <c r="E3873" s="1">
        <f>E3874</f>
        <v>0</v>
      </c>
      <c r="F3873" s="1">
        <f>F3874</f>
        <v>40521221437.739998</v>
      </c>
      <c r="H3873" t="b">
        <f t="shared" si="926"/>
        <v>1</v>
      </c>
      <c r="I3873" t="str">
        <f t="shared" si="925"/>
        <v>00</v>
      </c>
    </row>
    <row r="3874" spans="1:9" ht="25.5">
      <c r="A3874" t="str">
        <f t="shared" si="922"/>
        <v>3.4.9.9.1.00.00 - Outras Variações Patrimoniais Diminutivas 
 Financeiras - Consolidação</v>
      </c>
      <c r="B3874" s="3" t="s">
        <v>3020</v>
      </c>
      <c r="C3874" s="4">
        <v>40521221437.739998</v>
      </c>
      <c r="E3874" s="1">
        <f t="shared" ref="E3874" si="960">SUMIF(A3874:B3874,"*intra*",C3874:D3874)+SUMIF(A3874:B3874,"*inter*",C3874:D3874)</f>
        <v>0</v>
      </c>
      <c r="F3874" s="1">
        <f t="shared" ref="F3874" si="961">SUMIF(A3874:B3874,"*consolidação*",C3874:D3874)</f>
        <v>40521221437.739998</v>
      </c>
      <c r="H3874" t="b">
        <f t="shared" si="926"/>
        <v>1</v>
      </c>
      <c r="I3874" t="str">
        <f t="shared" si="925"/>
        <v>00</v>
      </c>
    </row>
    <row r="3875" spans="1:9">
      <c r="A3875" t="str">
        <f t="shared" si="922"/>
        <v>3.5.0.0.0.00.00 - Transferências e Delegações Concedidas</v>
      </c>
      <c r="B3875" s="5" t="s">
        <v>3021</v>
      </c>
      <c r="C3875" s="6">
        <v>9528546149114.7305</v>
      </c>
      <c r="E3875" s="1">
        <f>E3916+E3910+E3914+E3887+E3912+E3905+E3876+E3923</f>
        <v>9449108858052.1895</v>
      </c>
      <c r="F3875" s="1">
        <f>F3916+F3910+F3914+F3887+F3912+F3905+F3876+F3923</f>
        <v>79437291062.539993</v>
      </c>
      <c r="H3875" t="b">
        <f t="shared" si="926"/>
        <v>1</v>
      </c>
      <c r="I3875" t="str">
        <f t="shared" si="925"/>
        <v>00</v>
      </c>
    </row>
    <row r="3876" spans="1:9">
      <c r="A3876" t="str">
        <f t="shared" si="922"/>
        <v>3.5.1.0.0.00.00 - Transferências Intragovernamentais</v>
      </c>
      <c r="B3876" s="3" t="s">
        <v>3022</v>
      </c>
      <c r="C3876" s="4">
        <v>9129154246475.0996</v>
      </c>
      <c r="E3876" s="1">
        <f>E3885+E3881+E3883+E3879+E3877</f>
        <v>9129154246475.0996</v>
      </c>
      <c r="F3876" s="1">
        <f>F3885+F3881+F3883+F3879+F3877</f>
        <v>0</v>
      </c>
      <c r="H3876" t="b">
        <f t="shared" si="926"/>
        <v>1</v>
      </c>
      <c r="I3876" t="str">
        <f t="shared" si="925"/>
        <v>00</v>
      </c>
    </row>
    <row r="3877" spans="1:9" ht="25.5">
      <c r="A3877" t="str">
        <f t="shared" si="922"/>
        <v>3.5.1.1.0.00.00 - Transferências Concedidas para a Execução 
 Orçamentária</v>
      </c>
      <c r="B3877" s="5" t="s">
        <v>3023</v>
      </c>
      <c r="C3877" s="6">
        <v>5788438094275.6396</v>
      </c>
      <c r="E3877" s="1">
        <f>E3878</f>
        <v>5788438094275.6396</v>
      </c>
      <c r="F3877" s="1">
        <f>F3878</f>
        <v>0</v>
      </c>
      <c r="H3877" t="b">
        <f t="shared" si="926"/>
        <v>1</v>
      </c>
      <c r="I3877" t="str">
        <f t="shared" si="925"/>
        <v>00</v>
      </c>
    </row>
    <row r="3878" spans="1:9" ht="25.5">
      <c r="A3878" t="str">
        <f t="shared" si="922"/>
        <v>3.5.1.1.2.00.00 - Transferências Concedidas para a Execução 
 Orçamentária - Intra OFSS</v>
      </c>
      <c r="B3878" s="3" t="s">
        <v>3024</v>
      </c>
      <c r="C3878" s="4">
        <v>5788438094275.6396</v>
      </c>
      <c r="E3878" s="1">
        <f t="shared" ref="E3878" si="962">SUMIF(A3878:B3878,"*intra*",C3878:D3878)+SUMIF(A3878:B3878,"*inter*",C3878:D3878)</f>
        <v>5788438094275.6396</v>
      </c>
      <c r="F3878" s="1">
        <f t="shared" ref="F3878" si="963">SUMIF(A3878:B3878,"*consolidação*",C3878:D3878)</f>
        <v>0</v>
      </c>
      <c r="H3878" t="b">
        <f t="shared" si="926"/>
        <v>1</v>
      </c>
      <c r="I3878" t="str">
        <f t="shared" si="925"/>
        <v>00</v>
      </c>
    </row>
    <row r="3879" spans="1:9" ht="25.5">
      <c r="A3879" t="str">
        <f t="shared" si="922"/>
        <v>3.5.1.2.0.00.00 - Transferências Concedidas - Independentes de 
 Execução Orçamentária</v>
      </c>
      <c r="B3879" s="5" t="s">
        <v>3025</v>
      </c>
      <c r="C3879" s="6">
        <v>3326814802199.46</v>
      </c>
      <c r="E3879" s="1">
        <f>E3880</f>
        <v>3326814802199.46</v>
      </c>
      <c r="F3879" s="1">
        <f>F3880</f>
        <v>0</v>
      </c>
      <c r="H3879" t="b">
        <f t="shared" si="926"/>
        <v>1</v>
      </c>
      <c r="I3879" t="str">
        <f t="shared" si="925"/>
        <v>00</v>
      </c>
    </row>
    <row r="3880" spans="1:9" ht="25.5">
      <c r="A3880" t="str">
        <f t="shared" si="922"/>
        <v>3.5.1.2.2.00.00 - Transferências Concedidas - Independentes de 
 Execução Orçamentária - Intra OFSS</v>
      </c>
      <c r="B3880" s="3" t="s">
        <v>3026</v>
      </c>
      <c r="C3880" s="4">
        <v>3326814802199.46</v>
      </c>
      <c r="E3880" s="1">
        <f t="shared" ref="E3880" si="964">SUMIF(A3880:B3880,"*intra*",C3880:D3880)+SUMIF(A3880:B3880,"*inter*",C3880:D3880)</f>
        <v>3326814802199.46</v>
      </c>
      <c r="F3880" s="1">
        <f t="shared" ref="F3880" si="965">SUMIF(A3880:B3880,"*consolidação*",C3880:D3880)</f>
        <v>0</v>
      </c>
      <c r="H3880" t="b">
        <f t="shared" si="926"/>
        <v>1</v>
      </c>
      <c r="I3880" t="str">
        <f t="shared" si="925"/>
        <v>00</v>
      </c>
    </row>
    <row r="3881" spans="1:9" ht="25.5">
      <c r="A3881" t="str">
        <f t="shared" si="922"/>
        <v>3.5.1.3.0.00.00 - Transferências Concedidas para Aportes de Recursos 
 para o RPPS</v>
      </c>
      <c r="B3881" s="5" t="s">
        <v>3027</v>
      </c>
      <c r="C3881" s="6">
        <v>0</v>
      </c>
      <c r="E3881" s="1">
        <f>E3882</f>
        <v>0</v>
      </c>
      <c r="F3881" s="1">
        <f>F3882</f>
        <v>0</v>
      </c>
      <c r="H3881" t="b">
        <f t="shared" si="926"/>
        <v>1</v>
      </c>
      <c r="I3881" t="str">
        <f t="shared" si="925"/>
        <v>00</v>
      </c>
    </row>
    <row r="3882" spans="1:9" ht="25.5">
      <c r="A3882" t="str">
        <f t="shared" si="922"/>
        <v>3.5.1.3.2.00.00 - Transferências Concedidas para Aportes de Recursos 
 para o RPPS – Intra OFSS</v>
      </c>
      <c r="B3882" s="3" t="s">
        <v>3028</v>
      </c>
      <c r="C3882" s="4"/>
      <c r="E3882" s="1">
        <f t="shared" ref="E3882" si="966">SUMIF(A3882:B3882,"*intra*",C3882:D3882)+SUMIF(A3882:B3882,"*inter*",C3882:D3882)</f>
        <v>0</v>
      </c>
      <c r="F3882" s="1">
        <f t="shared" ref="F3882" si="967">SUMIF(A3882:B3882,"*consolidação*",C3882:D3882)</f>
        <v>0</v>
      </c>
      <c r="H3882" t="b">
        <f t="shared" si="926"/>
        <v>1</v>
      </c>
      <c r="I3882" t="str">
        <f t="shared" si="925"/>
        <v>00</v>
      </c>
    </row>
    <row r="3883" spans="1:9" ht="25.5">
      <c r="A3883" t="str">
        <f t="shared" si="922"/>
        <v>3.5.1.4.0.00.00 - Transferências Concedidas para Aportes de Recursos 
 para o RGPS</v>
      </c>
      <c r="B3883" s="5" t="s">
        <v>3029</v>
      </c>
      <c r="C3883" s="6">
        <v>13901350000</v>
      </c>
      <c r="E3883" s="1">
        <f>E3884</f>
        <v>13901350000</v>
      </c>
      <c r="F3883" s="1">
        <f>F3884</f>
        <v>0</v>
      </c>
      <c r="H3883" t="b">
        <f t="shared" si="926"/>
        <v>1</v>
      </c>
      <c r="I3883" t="str">
        <f t="shared" si="925"/>
        <v>00</v>
      </c>
    </row>
    <row r="3884" spans="1:9" ht="25.5">
      <c r="A3884" t="str">
        <f t="shared" si="922"/>
        <v>3.5.1.4.2.00.00 - Transferências Concedidas para Aportes de Recursos 
 para o RGPS – Intra OFSS</v>
      </c>
      <c r="B3884" s="3" t="s">
        <v>3030</v>
      </c>
      <c r="C3884" s="4">
        <v>13901350000</v>
      </c>
      <c r="E3884" s="1">
        <f t="shared" ref="E3884" si="968">SUMIF(A3884:B3884,"*intra*",C3884:D3884)+SUMIF(A3884:B3884,"*inter*",C3884:D3884)</f>
        <v>13901350000</v>
      </c>
      <c r="F3884" s="1">
        <f t="shared" ref="F3884" si="969">SUMIF(A3884:B3884,"*consolidação*",C3884:D3884)</f>
        <v>0</v>
      </c>
      <c r="H3884" t="b">
        <f t="shared" si="926"/>
        <v>1</v>
      </c>
      <c r="I3884" t="str">
        <f t="shared" si="925"/>
        <v>00</v>
      </c>
    </row>
    <row r="3885" spans="1:9" ht="25.5">
      <c r="A3885" t="str">
        <f t="shared" ref="A3885:A3948" si="970">TRIM(B3885)</f>
        <v>3.5.1.5.0.00.00 - Transferências Concedidas para Aportes de Recursos 
 para o Sistema de Pagamento de Pensões Militares</v>
      </c>
      <c r="B3885" s="40" t="s">
        <v>3031</v>
      </c>
      <c r="C3885" s="45">
        <v>0</v>
      </c>
      <c r="E3885" s="1">
        <f>E3886</f>
        <v>0</v>
      </c>
      <c r="F3885" s="1">
        <f>F3886</f>
        <v>0</v>
      </c>
      <c r="H3885" t="b">
        <f t="shared" si="926"/>
        <v>1</v>
      </c>
      <c r="I3885" t="str">
        <f t="shared" si="925"/>
        <v>00</v>
      </c>
    </row>
    <row r="3886" spans="1:9" ht="40.5" customHeight="1">
      <c r="A3886" t="str">
        <f t="shared" si="970"/>
        <v>3.5.1.5.2.00.00 - Transferências Concedidas para Aportes de Recursos 
para o Sistema de Pagamento de Pensões Militares - Intra OFSS</v>
      </c>
      <c r="B3886" s="39" t="s">
        <v>3032</v>
      </c>
      <c r="C3886" s="45"/>
      <c r="E3886" s="1">
        <f t="shared" ref="E3886" si="971">SUMIF(A3886:B3886,"*intra*",C3886:D3886)+SUMIF(A3886:B3886,"*inter*",C3886:D3886)</f>
        <v>0</v>
      </c>
      <c r="F3886" s="1">
        <f t="shared" ref="F3886" si="972">SUMIF(A3886:B3886,"*consolidação*",C3886:D3886)</f>
        <v>0</v>
      </c>
      <c r="H3886" t="b">
        <f t="shared" si="926"/>
        <v>1</v>
      </c>
      <c r="I3886" t="str">
        <f t="shared" si="925"/>
        <v>00</v>
      </c>
    </row>
    <row r="3887" spans="1:9">
      <c r="A3887" t="str">
        <f t="shared" si="970"/>
        <v>3.5.2.0.0.00.00 - Transferências Inter Governamentais</v>
      </c>
      <c r="B3887" s="5" t="s">
        <v>3033</v>
      </c>
      <c r="C3887" s="6">
        <v>331598570049.87</v>
      </c>
      <c r="E3887" s="1">
        <f>E3888+E3895+E3893+E3900</f>
        <v>319954594377.09003</v>
      </c>
      <c r="F3887" s="1">
        <f>F3888+F3895+F3893+F3900</f>
        <v>11643975672.779999</v>
      </c>
      <c r="H3887" t="b">
        <f t="shared" si="926"/>
        <v>1</v>
      </c>
      <c r="I3887" t="str">
        <f t="shared" si="925"/>
        <v>00</v>
      </c>
    </row>
    <row r="3888" spans="1:9">
      <c r="A3888" t="str">
        <f t="shared" si="970"/>
        <v>3.5.2.1.0.00.00 - Distribuição Constitucional ou Legal de Receitas</v>
      </c>
      <c r="B3888" s="3" t="s">
        <v>3034</v>
      </c>
      <c r="C3888" s="4">
        <v>214280777359.82999</v>
      </c>
      <c r="E3888" s="1">
        <f>E3889+E3890+E3891+E3892</f>
        <v>214280777359.83002</v>
      </c>
      <c r="F3888" s="1">
        <f>F3889+F3890+F3891+F3892</f>
        <v>0</v>
      </c>
      <c r="H3888" t="b">
        <f t="shared" si="926"/>
        <v>1</v>
      </c>
      <c r="I3888" t="str">
        <f t="shared" ref="I3888:I3951" si="973">MID(A3888,11,2)</f>
        <v>00</v>
      </c>
    </row>
    <row r="3889" spans="1:9" ht="25.5">
      <c r="A3889" t="str">
        <f t="shared" si="970"/>
        <v>3.5.2.1.1.00.00 - Distribuição Constitucional ou Legal de Receitas - 
 Consolidação</v>
      </c>
      <c r="B3889" s="5" t="s">
        <v>3035</v>
      </c>
      <c r="C3889" s="6"/>
      <c r="E3889" s="1">
        <f t="shared" ref="E3889:E3892" si="974">SUMIF(A3889:B3889,"*intra*",C3889:D3889)+SUMIF(A3889:B3889,"*inter*",C3889:D3889)</f>
        <v>0</v>
      </c>
      <c r="F3889" s="1">
        <f t="shared" ref="F3889:F3892" si="975">SUMIF(A3889:B3889,"*consolidação*",C3889:D3889)</f>
        <v>0</v>
      </c>
      <c r="H3889" t="b">
        <f t="shared" ref="H3889:H3952" si="976">IF(I3889="00",C3889=E3889+F3889,TRUE)</f>
        <v>1</v>
      </c>
      <c r="I3889" t="str">
        <f t="shared" si="973"/>
        <v>00</v>
      </c>
    </row>
    <row r="3890" spans="1:9" ht="25.5">
      <c r="A3890" t="str">
        <f t="shared" si="970"/>
        <v>3.5.2.1.3.00.00 - Distribuição Constitucional ou Legal de Receitas – 
 Inter OFSS - União</v>
      </c>
      <c r="B3890" s="3" t="s">
        <v>3036</v>
      </c>
      <c r="C3890" s="4"/>
      <c r="E3890" s="1">
        <f t="shared" si="974"/>
        <v>0</v>
      </c>
      <c r="F3890" s="1">
        <f t="shared" si="975"/>
        <v>0</v>
      </c>
      <c r="H3890" t="b">
        <f t="shared" si="976"/>
        <v>1</v>
      </c>
      <c r="I3890" t="str">
        <f t="shared" si="973"/>
        <v>00</v>
      </c>
    </row>
    <row r="3891" spans="1:9" ht="25.5">
      <c r="A3891" t="str">
        <f t="shared" si="970"/>
        <v>3.5.2.1.4.00.00 - Distribuição Constitucional ou Legal de Receitas – 
 Inter OFSS - Estado</v>
      </c>
      <c r="B3891" s="5" t="s">
        <v>3037</v>
      </c>
      <c r="C3891" s="6">
        <v>122913560967.23</v>
      </c>
      <c r="E3891" s="1">
        <f t="shared" si="974"/>
        <v>122913560967.23</v>
      </c>
      <c r="F3891" s="1">
        <f t="shared" si="975"/>
        <v>0</v>
      </c>
      <c r="H3891" t="b">
        <f t="shared" si="976"/>
        <v>1</v>
      </c>
      <c r="I3891" t="str">
        <f t="shared" si="973"/>
        <v>00</v>
      </c>
    </row>
    <row r="3892" spans="1:9" ht="25.5">
      <c r="A3892" t="str">
        <f t="shared" si="970"/>
        <v>3.5.2.1.5.00.00 - Distribuição Constitucional ou Legal de Receitas – 
 Inter OFSS - Município</v>
      </c>
      <c r="B3892" s="3" t="s">
        <v>3038</v>
      </c>
      <c r="C3892" s="4">
        <v>91367216392.600006</v>
      </c>
      <c r="E3892" s="1">
        <f t="shared" si="974"/>
        <v>91367216392.600006</v>
      </c>
      <c r="F3892" s="1">
        <f t="shared" si="975"/>
        <v>0</v>
      </c>
      <c r="H3892" t="b">
        <f t="shared" si="976"/>
        <v>1</v>
      </c>
      <c r="I3892" t="str">
        <f t="shared" si="973"/>
        <v>00</v>
      </c>
    </row>
    <row r="3893" spans="1:9">
      <c r="A3893" t="str">
        <f t="shared" si="970"/>
        <v>3.5.2.2.0.00.00 - Transferências ao FUNDEB</v>
      </c>
      <c r="B3893" s="5" t="s">
        <v>3039</v>
      </c>
      <c r="C3893" s="6">
        <v>0</v>
      </c>
      <c r="E3893" s="1">
        <f>E3894</f>
        <v>0</v>
      </c>
      <c r="F3893" s="1">
        <f>F3894</f>
        <v>0</v>
      </c>
      <c r="H3893" t="b">
        <f t="shared" si="976"/>
        <v>1</v>
      </c>
      <c r="I3893" t="str">
        <f t="shared" si="973"/>
        <v>00</v>
      </c>
    </row>
    <row r="3894" spans="1:9">
      <c r="A3894" t="str">
        <f t="shared" si="970"/>
        <v>3.5.2.2.4.00.00 - Transferências ao FUNDEB - Inter OFSS - Estado</v>
      </c>
      <c r="B3894" s="3" t="s">
        <v>3040</v>
      </c>
      <c r="C3894" s="4"/>
      <c r="E3894" s="1">
        <f t="shared" ref="E3894" si="977">SUMIF(A3894:B3894,"*intra*",C3894:D3894)+SUMIF(A3894:B3894,"*inter*",C3894:D3894)</f>
        <v>0</v>
      </c>
      <c r="F3894" s="1">
        <f t="shared" ref="F3894" si="978">SUMIF(A3894:B3894,"*consolidação*",C3894:D3894)</f>
        <v>0</v>
      </c>
      <c r="H3894" t="b">
        <f t="shared" si="976"/>
        <v>1</v>
      </c>
      <c r="I3894" t="str">
        <f t="shared" si="973"/>
        <v>00</v>
      </c>
    </row>
    <row r="3895" spans="1:9">
      <c r="A3895" t="str">
        <f t="shared" si="970"/>
        <v>3.5.2.3.0.00.00 - Transferências Voluntárias</v>
      </c>
      <c r="B3895" s="5" t="s">
        <v>3041</v>
      </c>
      <c r="C3895" s="6">
        <v>11058140636.450001</v>
      </c>
      <c r="E3895" s="1">
        <f>E3898+E3899+E3896+E3897</f>
        <v>592240565.13</v>
      </c>
      <c r="F3895" s="1">
        <f>F3898+F3899+F3896+F3897</f>
        <v>10465900071.32</v>
      </c>
      <c r="H3895" t="b">
        <f t="shared" si="976"/>
        <v>1</v>
      </c>
      <c r="I3895" t="str">
        <f t="shared" si="973"/>
        <v>00</v>
      </c>
    </row>
    <row r="3896" spans="1:9">
      <c r="A3896" t="str">
        <f t="shared" si="970"/>
        <v>3.5.2.3.1.00.00 - Transferências Voluntárias - Consolidação</v>
      </c>
      <c r="B3896" s="3" t="s">
        <v>3042</v>
      </c>
      <c r="C3896" s="4">
        <v>10465900071.32</v>
      </c>
      <c r="E3896" s="1">
        <f t="shared" ref="E3896:E3899" si="979">SUMIF(A3896:B3896,"*intra*",C3896:D3896)+SUMIF(A3896:B3896,"*inter*",C3896:D3896)</f>
        <v>0</v>
      </c>
      <c r="F3896" s="1">
        <f t="shared" ref="F3896:F3899" si="980">SUMIF(A3896:B3896,"*consolidação*",C3896:D3896)</f>
        <v>10465900071.32</v>
      </c>
      <c r="H3896" t="b">
        <f t="shared" si="976"/>
        <v>1</v>
      </c>
      <c r="I3896" t="str">
        <f t="shared" si="973"/>
        <v>00</v>
      </c>
    </row>
    <row r="3897" spans="1:9">
      <c r="A3897" t="str">
        <f t="shared" si="970"/>
        <v>3.5.2.3.3.00.00 - Transferências Voluntárias - Inter OFSS - União</v>
      </c>
      <c r="B3897" s="5" t="s">
        <v>3043</v>
      </c>
      <c r="C3897" s="6"/>
      <c r="E3897" s="1">
        <f t="shared" si="979"/>
        <v>0</v>
      </c>
      <c r="F3897" s="1">
        <f t="shared" si="980"/>
        <v>0</v>
      </c>
      <c r="H3897" t="b">
        <f t="shared" si="976"/>
        <v>1</v>
      </c>
      <c r="I3897" t="str">
        <f t="shared" si="973"/>
        <v>00</v>
      </c>
    </row>
    <row r="3898" spans="1:9">
      <c r="A3898" t="str">
        <f t="shared" si="970"/>
        <v>3.5.2.3.4.00.00 - Transferências Voluntárias - Inter OFSS - Estado</v>
      </c>
      <c r="B3898" s="3" t="s">
        <v>3044</v>
      </c>
      <c r="C3898" s="4">
        <v>335286023.56999999</v>
      </c>
      <c r="E3898" s="1">
        <f t="shared" si="979"/>
        <v>335286023.56999999</v>
      </c>
      <c r="F3898" s="1">
        <f t="shared" si="980"/>
        <v>0</v>
      </c>
      <c r="H3898" t="b">
        <f t="shared" si="976"/>
        <v>1</v>
      </c>
      <c r="I3898" t="str">
        <f t="shared" si="973"/>
        <v>00</v>
      </c>
    </row>
    <row r="3899" spans="1:9" ht="25.5">
      <c r="A3899" t="str">
        <f t="shared" si="970"/>
        <v>3.5.2.3.5.00.00 - Transferências Voluntárias - Inter OFSS - 
 Município</v>
      </c>
      <c r="B3899" s="5" t="s">
        <v>3045</v>
      </c>
      <c r="C3899" s="6">
        <v>256954541.56</v>
      </c>
      <c r="E3899" s="1">
        <f t="shared" si="979"/>
        <v>256954541.56</v>
      </c>
      <c r="F3899" s="1">
        <f t="shared" si="980"/>
        <v>0</v>
      </c>
      <c r="H3899" t="b">
        <f t="shared" si="976"/>
        <v>1</v>
      </c>
      <c r="I3899" t="str">
        <f t="shared" si="973"/>
        <v>00</v>
      </c>
    </row>
    <row r="3900" spans="1:9">
      <c r="A3900" t="str">
        <f t="shared" si="970"/>
        <v>3.5.2.4.0.00.00 - Outras Transferências</v>
      </c>
      <c r="B3900" s="3" t="s">
        <v>3046</v>
      </c>
      <c r="C3900" s="4">
        <v>106259652053.59</v>
      </c>
      <c r="E3900" s="1">
        <f>E3904+E3902+E3903+E3901</f>
        <v>105081576452.13</v>
      </c>
      <c r="F3900" s="1">
        <f>F3904+F3902+F3903+F3901</f>
        <v>1178075601.46</v>
      </c>
      <c r="H3900" t="b">
        <f t="shared" si="976"/>
        <v>1</v>
      </c>
      <c r="I3900" t="str">
        <f t="shared" si="973"/>
        <v>00</v>
      </c>
    </row>
    <row r="3901" spans="1:9">
      <c r="A3901" t="str">
        <f t="shared" si="970"/>
        <v>3.5.2.4.1.00.00 - Outras Transferências - Consolidação</v>
      </c>
      <c r="B3901" s="5" t="s">
        <v>3047</v>
      </c>
      <c r="C3901" s="6">
        <v>1178075601.46</v>
      </c>
      <c r="E3901" s="1">
        <f t="shared" ref="E3901:E3904" si="981">SUMIF(A3901:B3901,"*intra*",C3901:D3901)+SUMIF(A3901:B3901,"*inter*",C3901:D3901)</f>
        <v>0</v>
      </c>
      <c r="F3901" s="1">
        <f t="shared" ref="F3901:F3904" si="982">SUMIF(A3901:B3901,"*consolidação*",C3901:D3901)</f>
        <v>1178075601.46</v>
      </c>
      <c r="H3901" t="b">
        <f t="shared" si="976"/>
        <v>1</v>
      </c>
      <c r="I3901" t="str">
        <f t="shared" si="973"/>
        <v>00</v>
      </c>
    </row>
    <row r="3902" spans="1:9">
      <c r="A3902" t="str">
        <f t="shared" si="970"/>
        <v>3.5.2.4.3.00.00 - Outras Transferências – Inter OFSS - União</v>
      </c>
      <c r="B3902" s="3" t="s">
        <v>3048</v>
      </c>
      <c r="C3902" s="4"/>
      <c r="E3902" s="1">
        <f t="shared" si="981"/>
        <v>0</v>
      </c>
      <c r="F3902" s="1">
        <f t="shared" si="982"/>
        <v>0</v>
      </c>
      <c r="H3902" t="b">
        <f t="shared" si="976"/>
        <v>1</v>
      </c>
      <c r="I3902" t="str">
        <f t="shared" si="973"/>
        <v>00</v>
      </c>
    </row>
    <row r="3903" spans="1:9">
      <c r="A3903" t="str">
        <f t="shared" si="970"/>
        <v>3.5.2.4.4.00.00 - Outras Transferências – Inter OFSS - Estado</v>
      </c>
      <c r="B3903" s="5" t="s">
        <v>3049</v>
      </c>
      <c r="C3903" s="6">
        <v>31459052234.540001</v>
      </c>
      <c r="E3903" s="1">
        <f t="shared" si="981"/>
        <v>31459052234.540001</v>
      </c>
      <c r="F3903" s="1">
        <f t="shared" si="982"/>
        <v>0</v>
      </c>
      <c r="H3903" t="b">
        <f t="shared" si="976"/>
        <v>1</v>
      </c>
      <c r="I3903" t="str">
        <f t="shared" si="973"/>
        <v>00</v>
      </c>
    </row>
    <row r="3904" spans="1:9">
      <c r="A3904" t="str">
        <f t="shared" si="970"/>
        <v>3.5.2.4.5.00.00 - Outras Transferências – Inter OFSS - Município</v>
      </c>
      <c r="B3904" s="3" t="s">
        <v>3050</v>
      </c>
      <c r="C3904" s="4">
        <v>73622524217.589996</v>
      </c>
      <c r="E3904" s="1">
        <f t="shared" si="981"/>
        <v>73622524217.589996</v>
      </c>
      <c r="F3904" s="1">
        <f t="shared" si="982"/>
        <v>0</v>
      </c>
      <c r="H3904" t="b">
        <f t="shared" si="976"/>
        <v>1</v>
      </c>
      <c r="I3904" t="str">
        <f t="shared" si="973"/>
        <v>00</v>
      </c>
    </row>
    <row r="3905" spans="1:9">
      <c r="A3905" t="str">
        <f t="shared" si="970"/>
        <v>3.5.3.0.0.00.00 - Transferências a Instituições Privadas</v>
      </c>
      <c r="B3905" s="5" t="s">
        <v>3051</v>
      </c>
      <c r="C3905" s="6">
        <v>3162757349.6300001</v>
      </c>
      <c r="E3905" s="1">
        <f>E3908+E3906</f>
        <v>0</v>
      </c>
      <c r="F3905" s="1">
        <f>F3908+F3906</f>
        <v>3162757349.6300001</v>
      </c>
      <c r="H3905" t="b">
        <f t="shared" si="976"/>
        <v>1</v>
      </c>
      <c r="I3905" t="str">
        <f t="shared" si="973"/>
        <v>00</v>
      </c>
    </row>
    <row r="3906" spans="1:9" ht="25.5">
      <c r="A3906" t="str">
        <f t="shared" si="970"/>
        <v>3.5.3.1.0.00.00 - Transferências a Instituições Privadas sem Fins 
 Lucrativos</v>
      </c>
      <c r="B3906" s="3" t="s">
        <v>3052</v>
      </c>
      <c r="C3906" s="4">
        <v>2314863794.5799999</v>
      </c>
      <c r="E3906" s="1">
        <f>E3907</f>
        <v>0</v>
      </c>
      <c r="F3906" s="1">
        <f>F3907</f>
        <v>2314863794.5799999</v>
      </c>
      <c r="H3906" t="b">
        <f t="shared" si="976"/>
        <v>1</v>
      </c>
      <c r="I3906" t="str">
        <f t="shared" si="973"/>
        <v>00</v>
      </c>
    </row>
    <row r="3907" spans="1:9" ht="25.5">
      <c r="A3907" t="str">
        <f t="shared" si="970"/>
        <v>3.5.3.1.1.00.00 - Transferências a Instituições Privadas sem Fins 
 Lucrativos - Consolidação</v>
      </c>
      <c r="B3907" s="5" t="s">
        <v>3053</v>
      </c>
      <c r="C3907" s="6">
        <v>2314863794.5799999</v>
      </c>
      <c r="E3907" s="1">
        <f t="shared" ref="E3907" si="983">SUMIF(A3907:B3907,"*intra*",C3907:D3907)+SUMIF(A3907:B3907,"*inter*",C3907:D3907)</f>
        <v>0</v>
      </c>
      <c r="F3907" s="1">
        <f t="shared" ref="F3907" si="984">SUMIF(A3907:B3907,"*consolidação*",C3907:D3907)</f>
        <v>2314863794.5799999</v>
      </c>
      <c r="H3907" t="b">
        <f t="shared" si="976"/>
        <v>1</v>
      </c>
      <c r="I3907" t="str">
        <f t="shared" si="973"/>
        <v>00</v>
      </c>
    </row>
    <row r="3908" spans="1:9" ht="25.5">
      <c r="A3908" t="str">
        <f t="shared" si="970"/>
        <v>3.5.3.2.0.00.00 - Transferências a Instituições Privadas com Fins 
 Lucrativos</v>
      </c>
      <c r="B3908" s="3" t="s">
        <v>3054</v>
      </c>
      <c r="C3908" s="4">
        <v>847893555.04999995</v>
      </c>
      <c r="E3908" s="1">
        <f>E3909</f>
        <v>0</v>
      </c>
      <c r="F3908" s="1">
        <f>F3909</f>
        <v>847893555.04999995</v>
      </c>
      <c r="H3908" t="b">
        <f t="shared" si="976"/>
        <v>1</v>
      </c>
      <c r="I3908" t="str">
        <f t="shared" si="973"/>
        <v>00</v>
      </c>
    </row>
    <row r="3909" spans="1:9" ht="25.5">
      <c r="A3909" t="str">
        <f t="shared" si="970"/>
        <v>3.5.3.2.1.00.00 - Transferências a Instituições Privadas com Fins 
 Lucrativos - Consolidação</v>
      </c>
      <c r="B3909" s="5" t="s">
        <v>3055</v>
      </c>
      <c r="C3909" s="6">
        <v>847893555.04999995</v>
      </c>
      <c r="E3909" s="1">
        <f t="shared" ref="E3909" si="985">SUMIF(A3909:B3909,"*intra*",C3909:D3909)+SUMIF(A3909:B3909,"*inter*",C3909:D3909)</f>
        <v>0</v>
      </c>
      <c r="F3909" s="1">
        <f t="shared" ref="F3909" si="986">SUMIF(A3909:B3909,"*consolidação*",C3909:D3909)</f>
        <v>847893555.04999995</v>
      </c>
      <c r="H3909" t="b">
        <f t="shared" si="976"/>
        <v>1</v>
      </c>
      <c r="I3909" t="str">
        <f t="shared" si="973"/>
        <v>00</v>
      </c>
    </row>
    <row r="3910" spans="1:9">
      <c r="A3910" t="str">
        <f t="shared" si="970"/>
        <v>3.5.4.0.0.00.00 - Transferências a Instituições Multigovernamentais</v>
      </c>
      <c r="B3910" s="3" t="s">
        <v>3056</v>
      </c>
      <c r="C3910" s="4">
        <v>0</v>
      </c>
      <c r="E3910" s="1">
        <f>E3911</f>
        <v>0</v>
      </c>
      <c r="F3910" s="1">
        <f>F3911</f>
        <v>0</v>
      </c>
      <c r="H3910" t="b">
        <f t="shared" si="976"/>
        <v>1</v>
      </c>
      <c r="I3910" t="str">
        <f t="shared" si="973"/>
        <v>00</v>
      </c>
    </row>
    <row r="3911" spans="1:9" ht="25.5">
      <c r="A3911" t="str">
        <f t="shared" si="970"/>
        <v>3.5.4.0.1.00.00 - Transferências a Instituições Multigovernamentais - 
 Consolidação</v>
      </c>
      <c r="B3911" s="5" t="s">
        <v>3057</v>
      </c>
      <c r="C3911" s="6"/>
      <c r="E3911" s="1">
        <f t="shared" ref="E3911" si="987">SUMIF(A3911:B3911,"*intra*",C3911:D3911)+SUMIF(A3911:B3911,"*inter*",C3911:D3911)</f>
        <v>0</v>
      </c>
      <c r="F3911" s="1">
        <f t="shared" ref="F3911" si="988">SUMIF(A3911:B3911,"*consolidação*",C3911:D3911)</f>
        <v>0</v>
      </c>
      <c r="H3911" t="b">
        <f t="shared" si="976"/>
        <v>1</v>
      </c>
      <c r="I3911" t="str">
        <f t="shared" si="973"/>
        <v>00</v>
      </c>
    </row>
    <row r="3912" spans="1:9">
      <c r="A3912" t="str">
        <f t="shared" si="970"/>
        <v>3.5.5.0.0.00.00 - Transferências a Consórcios Públicos</v>
      </c>
      <c r="B3912" s="3" t="s">
        <v>3058</v>
      </c>
      <c r="C3912" s="4">
        <v>0</v>
      </c>
      <c r="E3912" s="1">
        <f>E3913</f>
        <v>0</v>
      </c>
      <c r="F3912" s="1">
        <f>F3913</f>
        <v>0</v>
      </c>
      <c r="H3912" t="b">
        <f t="shared" si="976"/>
        <v>1</v>
      </c>
      <c r="I3912" t="str">
        <f t="shared" si="973"/>
        <v>00</v>
      </c>
    </row>
    <row r="3913" spans="1:9">
      <c r="A3913" t="str">
        <f t="shared" si="970"/>
        <v>3.5.5.0.1.00.00 - Transferências a Consórcios Públicos - Consolidação</v>
      </c>
      <c r="B3913" s="5" t="s">
        <v>3059</v>
      </c>
      <c r="C3913" s="6"/>
      <c r="E3913" s="1">
        <f t="shared" ref="E3913" si="989">SUMIF(A3913:B3913,"*intra*",C3913:D3913)+SUMIF(A3913:B3913,"*inter*",C3913:D3913)</f>
        <v>0</v>
      </c>
      <c r="F3913" s="1">
        <f t="shared" ref="F3913" si="990">SUMIF(A3913:B3913,"*consolidação*",C3913:D3913)</f>
        <v>0</v>
      </c>
      <c r="H3913" t="b">
        <f t="shared" si="976"/>
        <v>1</v>
      </c>
      <c r="I3913" t="str">
        <f t="shared" si="973"/>
        <v>00</v>
      </c>
    </row>
    <row r="3914" spans="1:9">
      <c r="A3914" t="str">
        <f t="shared" si="970"/>
        <v>3.5.6.0.0.00.00 - Transferências ao Exterior</v>
      </c>
      <c r="B3914" s="3" t="s">
        <v>3060</v>
      </c>
      <c r="C3914" s="4">
        <v>1119803466.0599999</v>
      </c>
      <c r="E3914" s="1">
        <f>E3915</f>
        <v>0</v>
      </c>
      <c r="F3914" s="1">
        <f>F3915</f>
        <v>1119803466.0599999</v>
      </c>
      <c r="H3914" t="b">
        <f t="shared" si="976"/>
        <v>1</v>
      </c>
      <c r="I3914" t="str">
        <f t="shared" si="973"/>
        <v>00</v>
      </c>
    </row>
    <row r="3915" spans="1:9">
      <c r="A3915" t="str">
        <f t="shared" si="970"/>
        <v>3.5.6.0.1.00.00 - Transferências ao Exterior - Consolidação</v>
      </c>
      <c r="B3915" s="5" t="s">
        <v>3061</v>
      </c>
      <c r="C3915" s="6">
        <v>1119803466.0599999</v>
      </c>
      <c r="E3915" s="1">
        <f t="shared" ref="E3915" si="991">SUMIF(A3915:B3915,"*intra*",C3915:D3915)+SUMIF(A3915:B3915,"*inter*",C3915:D3915)</f>
        <v>0</v>
      </c>
      <c r="F3915" s="1">
        <f t="shared" ref="F3915" si="992">SUMIF(A3915:B3915,"*consolidação*",C3915:D3915)</f>
        <v>1119803466.0599999</v>
      </c>
      <c r="H3915" t="b">
        <f t="shared" si="976"/>
        <v>1</v>
      </c>
      <c r="I3915" t="str">
        <f t="shared" si="973"/>
        <v>00</v>
      </c>
    </row>
    <row r="3916" spans="1:9">
      <c r="A3916" t="str">
        <f t="shared" si="970"/>
        <v>3.5.7.0.0.00.00 - Execução Orçamentária Delegada</v>
      </c>
      <c r="B3916" s="3" t="s">
        <v>3062</v>
      </c>
      <c r="C3916" s="4">
        <v>17200</v>
      </c>
      <c r="E3916" s="1">
        <f>E3921+E3917</f>
        <v>17200</v>
      </c>
      <c r="F3916" s="1">
        <f>F3921+F3917</f>
        <v>0</v>
      </c>
      <c r="H3916" t="b">
        <f t="shared" si="976"/>
        <v>1</v>
      </c>
      <c r="I3916" t="str">
        <f t="shared" si="973"/>
        <v>00</v>
      </c>
    </row>
    <row r="3917" spans="1:9">
      <c r="A3917" t="str">
        <f t="shared" si="970"/>
        <v>3.5.7.1.0.00.00 - Execução Orçamentária Delegada a Entes</v>
      </c>
      <c r="B3917" s="5" t="s">
        <v>3063</v>
      </c>
      <c r="C3917" s="6">
        <v>17200</v>
      </c>
      <c r="E3917" s="1">
        <f>E3919+E3920+E3918</f>
        <v>17200</v>
      </c>
      <c r="F3917" s="1">
        <f>F3919+F3920+F3918</f>
        <v>0</v>
      </c>
      <c r="H3917" t="b">
        <f t="shared" si="976"/>
        <v>1</v>
      </c>
      <c r="I3917" t="str">
        <f t="shared" si="973"/>
        <v>00</v>
      </c>
    </row>
    <row r="3918" spans="1:9" ht="25.5">
      <c r="A3918" t="str">
        <f t="shared" si="970"/>
        <v>3.5.7.1.3.00.00 - Execução Orçamentária Delegada a Entes – Inter 
 OFSS - União</v>
      </c>
      <c r="B3918" s="3" t="s">
        <v>3064</v>
      </c>
      <c r="C3918" s="4"/>
      <c r="E3918" s="1">
        <f t="shared" ref="E3918:E3920" si="993">SUMIF(A3918:B3918,"*intra*",C3918:D3918)+SUMIF(A3918:B3918,"*inter*",C3918:D3918)</f>
        <v>0</v>
      </c>
      <c r="F3918" s="1">
        <f t="shared" ref="F3918:F3920" si="994">SUMIF(A3918:B3918,"*consolidação*",C3918:D3918)</f>
        <v>0</v>
      </c>
      <c r="H3918" t="b">
        <f t="shared" si="976"/>
        <v>1</v>
      </c>
      <c r="I3918" t="str">
        <f t="shared" si="973"/>
        <v>00</v>
      </c>
    </row>
    <row r="3919" spans="1:9" ht="25.5">
      <c r="A3919" t="str">
        <f t="shared" si="970"/>
        <v>3.5.7.1.4.00.00 - Execução Orçamentária Delegada a Entes – Inter 
 OFSS - Estado</v>
      </c>
      <c r="B3919" s="5" t="s">
        <v>3065</v>
      </c>
      <c r="C3919" s="6">
        <v>17200</v>
      </c>
      <c r="E3919" s="1">
        <f t="shared" si="993"/>
        <v>17200</v>
      </c>
      <c r="F3919" s="1">
        <f t="shared" si="994"/>
        <v>0</v>
      </c>
      <c r="H3919" t="b">
        <f t="shared" si="976"/>
        <v>1</v>
      </c>
      <c r="I3919" t="str">
        <f t="shared" si="973"/>
        <v>00</v>
      </c>
    </row>
    <row r="3920" spans="1:9" ht="25.5">
      <c r="A3920" t="str">
        <f t="shared" si="970"/>
        <v>3.5.7.1.5.00.00 - Execução Orçamentária Delegada a Entes – Inter 
 OFSS - Município</v>
      </c>
      <c r="B3920" s="3" t="s">
        <v>3066</v>
      </c>
      <c r="C3920" s="4"/>
      <c r="E3920" s="1">
        <f t="shared" si="993"/>
        <v>0</v>
      </c>
      <c r="F3920" s="1">
        <f t="shared" si="994"/>
        <v>0</v>
      </c>
      <c r="H3920" t="b">
        <f t="shared" si="976"/>
        <v>1</v>
      </c>
      <c r="I3920" t="str">
        <f t="shared" si="973"/>
        <v>00</v>
      </c>
    </row>
    <row r="3921" spans="1:9">
      <c r="A3921" t="str">
        <f t="shared" si="970"/>
        <v>3.5.7.2.0.00.00 - Execução Orçamentária Delegada a Consórcios</v>
      </c>
      <c r="B3921" s="5" t="s">
        <v>3067</v>
      </c>
      <c r="C3921" s="6">
        <v>0</v>
      </c>
      <c r="E3921" s="1">
        <f>E3922</f>
        <v>0</v>
      </c>
      <c r="F3921" s="1">
        <f>F3922</f>
        <v>0</v>
      </c>
      <c r="H3921" t="b">
        <f t="shared" si="976"/>
        <v>1</v>
      </c>
      <c r="I3921" t="str">
        <f t="shared" si="973"/>
        <v>00</v>
      </c>
    </row>
    <row r="3922" spans="1:9" ht="25.5">
      <c r="A3922" t="str">
        <f t="shared" si="970"/>
        <v>3.5.7.2.1.00.00 - Execução Orçamentária Delegada a Consórcios - 
 Consolidação</v>
      </c>
      <c r="B3922" s="3" t="s">
        <v>3068</v>
      </c>
      <c r="C3922" s="4"/>
      <c r="E3922" s="1">
        <f t="shared" ref="E3922" si="995">SUMIF(A3922:B3922,"*intra*",C3922:D3922)+SUMIF(A3922:B3922,"*inter*",C3922:D3922)</f>
        <v>0</v>
      </c>
      <c r="F3922" s="1">
        <f t="shared" ref="F3922" si="996">SUMIF(A3922:B3922,"*consolidação*",C3922:D3922)</f>
        <v>0</v>
      </c>
      <c r="H3922" t="b">
        <f t="shared" si="976"/>
        <v>1</v>
      </c>
      <c r="I3922" t="str">
        <f t="shared" si="973"/>
        <v>00</v>
      </c>
    </row>
    <row r="3923" spans="1:9">
      <c r="A3923" t="str">
        <f t="shared" si="970"/>
        <v>3.5.9.0.0.00.00 - Outras Transferências e Delegações Concedidas</v>
      </c>
      <c r="B3923" s="5" t="s">
        <v>3069</v>
      </c>
      <c r="C3923" s="6">
        <v>63510754574.07</v>
      </c>
      <c r="E3923" s="1">
        <f>E3924</f>
        <v>0</v>
      </c>
      <c r="F3923" s="1">
        <f>F3924</f>
        <v>63510754574.07</v>
      </c>
      <c r="H3923" t="b">
        <f t="shared" si="976"/>
        <v>1</v>
      </c>
      <c r="I3923" t="str">
        <f t="shared" si="973"/>
        <v>00</v>
      </c>
    </row>
    <row r="3924" spans="1:9">
      <c r="A3924" t="str">
        <f t="shared" si="970"/>
        <v>3.5.9.0.1.00.00 - Outras Transferências Concedidas - Consolidação</v>
      </c>
      <c r="B3924" s="3" t="s">
        <v>3070</v>
      </c>
      <c r="C3924" s="4">
        <v>63510754574.07</v>
      </c>
      <c r="E3924" s="1">
        <f t="shared" ref="E3924" si="997">SUMIF(A3924:B3924,"*intra*",C3924:D3924)+SUMIF(A3924:B3924,"*inter*",C3924:D3924)</f>
        <v>0</v>
      </c>
      <c r="F3924" s="1">
        <f t="shared" ref="F3924" si="998">SUMIF(A3924:B3924,"*consolidação*",C3924:D3924)</f>
        <v>63510754574.07</v>
      </c>
      <c r="H3924" t="b">
        <f t="shared" si="976"/>
        <v>1</v>
      </c>
      <c r="I3924" t="str">
        <f t="shared" si="973"/>
        <v>00</v>
      </c>
    </row>
    <row r="3925" spans="1:9" ht="25.5">
      <c r="A3925" t="str">
        <f t="shared" si="970"/>
        <v>3.6.0.0.0.00.00 - Desvalorização e Perda de Ativos e Incorporação de 
 Passivos</v>
      </c>
      <c r="B3925" s="5" t="s">
        <v>3071</v>
      </c>
      <c r="C3925" s="6">
        <v>412098910214.82001</v>
      </c>
      <c r="E3925" s="1">
        <f>E3969+E3926+E3971+E3960+E3951</f>
        <v>22916263418.310005</v>
      </c>
      <c r="F3925" s="1">
        <f>F3969+F3926+F3971+F3960+F3951</f>
        <v>389182646796.51001</v>
      </c>
      <c r="H3925" t="b">
        <f t="shared" si="976"/>
        <v>1</v>
      </c>
      <c r="I3925" t="str">
        <f t="shared" si="973"/>
        <v>00</v>
      </c>
    </row>
    <row r="3926" spans="1:9" ht="25.5">
      <c r="A3926" t="str">
        <f t="shared" si="970"/>
        <v>3.6.1.0.0.00.00 - Reavaliação, Redução a Valor Recuperável e Ajuste 
 para Perdas</v>
      </c>
      <c r="B3926" s="3" t="s">
        <v>3072</v>
      </c>
      <c r="C3926" s="4">
        <v>317012904970.64001</v>
      </c>
      <c r="E3926" s="1">
        <f>E3941+E3931+E3943+E3933+E3929+E3927+E3949+E3939</f>
        <v>22916263418.310005</v>
      </c>
      <c r="F3926" s="1">
        <f>F3941+F3931+F3943+F3933+F3929+F3927+F3949+F3939</f>
        <v>294096641552.33002</v>
      </c>
      <c r="H3926" t="b">
        <f t="shared" si="976"/>
        <v>1</v>
      </c>
      <c r="I3926" t="str">
        <f t="shared" si="973"/>
        <v>00</v>
      </c>
    </row>
    <row r="3927" spans="1:9">
      <c r="A3927" t="str">
        <f t="shared" si="970"/>
        <v>3.6.1.1.0.00.00 - Reavaliação de Imobilizado</v>
      </c>
      <c r="B3927" s="5" t="s">
        <v>3073</v>
      </c>
      <c r="C3927" s="6">
        <v>16154328552</v>
      </c>
      <c r="E3927" s="1">
        <f>E3928</f>
        <v>0</v>
      </c>
      <c r="F3927" s="1">
        <f>F3928</f>
        <v>16154328552</v>
      </c>
      <c r="H3927" t="b">
        <f t="shared" si="976"/>
        <v>1</v>
      </c>
      <c r="I3927" t="str">
        <f t="shared" si="973"/>
        <v>00</v>
      </c>
    </row>
    <row r="3928" spans="1:9">
      <c r="A3928" t="str">
        <f t="shared" si="970"/>
        <v>3.6.1.1.1.00.00 - Reavaliação de Imobilizado - Consolidação</v>
      </c>
      <c r="B3928" s="3" t="s">
        <v>3074</v>
      </c>
      <c r="C3928" s="4">
        <v>16154328552</v>
      </c>
      <c r="E3928" s="1">
        <f t="shared" ref="E3928" si="999">SUMIF(A3928:B3928,"*intra*",C3928:D3928)+SUMIF(A3928:B3928,"*inter*",C3928:D3928)</f>
        <v>0</v>
      </c>
      <c r="F3928" s="1">
        <f t="shared" ref="F3928" si="1000">SUMIF(A3928:B3928,"*consolidação*",C3928:D3928)</f>
        <v>16154328552</v>
      </c>
      <c r="H3928" t="b">
        <f t="shared" si="976"/>
        <v>1</v>
      </c>
      <c r="I3928" t="str">
        <f t="shared" si="973"/>
        <v>00</v>
      </c>
    </row>
    <row r="3929" spans="1:9">
      <c r="A3929" t="str">
        <f t="shared" si="970"/>
        <v>3.6.1.2.0.00.00 - Reavaliação de Intangíveis</v>
      </c>
      <c r="B3929" s="5" t="s">
        <v>3075</v>
      </c>
      <c r="C3929" s="6">
        <v>1291683.05</v>
      </c>
      <c r="E3929" s="1">
        <f>E3930</f>
        <v>0</v>
      </c>
      <c r="F3929" s="1">
        <f>F3930</f>
        <v>1291683.05</v>
      </c>
      <c r="H3929" t="b">
        <f t="shared" si="976"/>
        <v>1</v>
      </c>
      <c r="I3929" t="str">
        <f t="shared" si="973"/>
        <v>00</v>
      </c>
    </row>
    <row r="3930" spans="1:9">
      <c r="A3930" t="str">
        <f t="shared" si="970"/>
        <v>3.6.1.2.1.00.00 - Reavaliação de Intangíveis - Consolidação</v>
      </c>
      <c r="B3930" s="3" t="s">
        <v>3076</v>
      </c>
      <c r="C3930" s="4">
        <v>1291683.05</v>
      </c>
      <c r="E3930" s="1">
        <f t="shared" ref="E3930" si="1001">SUMIF(A3930:B3930,"*intra*",C3930:D3930)+SUMIF(A3930:B3930,"*inter*",C3930:D3930)</f>
        <v>0</v>
      </c>
      <c r="F3930" s="1">
        <f t="shared" ref="F3930" si="1002">SUMIF(A3930:B3930,"*consolidação*",C3930:D3930)</f>
        <v>1291683.05</v>
      </c>
      <c r="H3930" t="b">
        <f t="shared" si="976"/>
        <v>1</v>
      </c>
      <c r="I3930" t="str">
        <f t="shared" si="973"/>
        <v>00</v>
      </c>
    </row>
    <row r="3931" spans="1:9">
      <c r="A3931" t="str">
        <f t="shared" si="970"/>
        <v>3.6.1.3.0.00.00 - Reavaliação de Outros Ativos</v>
      </c>
      <c r="B3931" s="5" t="s">
        <v>3077</v>
      </c>
      <c r="C3931" s="6">
        <v>0</v>
      </c>
      <c r="E3931" s="1">
        <f>E3932</f>
        <v>0</v>
      </c>
      <c r="F3931" s="1">
        <f>F3932</f>
        <v>0</v>
      </c>
      <c r="H3931" t="b">
        <f t="shared" si="976"/>
        <v>1</v>
      </c>
      <c r="I3931" t="str">
        <f t="shared" si="973"/>
        <v>00</v>
      </c>
    </row>
    <row r="3932" spans="1:9">
      <c r="A3932" t="str">
        <f t="shared" si="970"/>
        <v>3.6.1.3.1.00.00 - Reavaliação de Outros Ativos - Consolidação</v>
      </c>
      <c r="B3932" s="3" t="s">
        <v>3078</v>
      </c>
      <c r="C3932" s="4"/>
      <c r="E3932" s="1">
        <f t="shared" ref="E3932" si="1003">SUMIF(A3932:B3932,"*intra*",C3932:D3932)+SUMIF(A3932:B3932,"*inter*",C3932:D3932)</f>
        <v>0</v>
      </c>
      <c r="F3932" s="1">
        <f t="shared" ref="F3932" si="1004">SUMIF(A3932:B3932,"*consolidação*",C3932:D3932)</f>
        <v>0</v>
      </c>
      <c r="H3932" t="b">
        <f t="shared" si="976"/>
        <v>1</v>
      </c>
      <c r="I3932" t="str">
        <f t="shared" si="973"/>
        <v>00</v>
      </c>
    </row>
    <row r="3933" spans="1:9">
      <c r="A3933" t="str">
        <f t="shared" si="970"/>
        <v>3.6.1.4.0.00.00 - Redução a Valor Recuperável de Investimentos</v>
      </c>
      <c r="B3933" s="5" t="s">
        <v>3079</v>
      </c>
      <c r="C3933" s="6">
        <v>3154919.13</v>
      </c>
      <c r="E3933" s="1">
        <f>E3937+E3935+E3938+E3936+E3934</f>
        <v>193782.33</v>
      </c>
      <c r="F3933" s="1">
        <f>F3937+F3935+F3938+F3936+F3934</f>
        <v>2961136.8</v>
      </c>
      <c r="H3933" t="b">
        <f t="shared" si="976"/>
        <v>1</v>
      </c>
      <c r="I3933" t="str">
        <f t="shared" si="973"/>
        <v>00</v>
      </c>
    </row>
    <row r="3934" spans="1:9" ht="25.5">
      <c r="A3934" t="str">
        <f t="shared" si="970"/>
        <v>3.6.1.4.1.00.00 - Redução a Valor Recuperável de Investimentos - 
 Consolidação</v>
      </c>
      <c r="B3934" s="3" t="s">
        <v>3080</v>
      </c>
      <c r="C3934" s="4">
        <v>2961136.8</v>
      </c>
      <c r="E3934" s="1">
        <f t="shared" ref="E3934:E3938" si="1005">SUMIF(A3934:B3934,"*intra*",C3934:D3934)+SUMIF(A3934:B3934,"*inter*",C3934:D3934)</f>
        <v>0</v>
      </c>
      <c r="F3934" s="1">
        <f t="shared" ref="F3934:F3938" si="1006">SUMIF(A3934:B3934,"*consolidação*",C3934:D3934)</f>
        <v>2961136.8</v>
      </c>
      <c r="H3934" t="b">
        <f t="shared" si="976"/>
        <v>1</v>
      </c>
      <c r="I3934" t="str">
        <f t="shared" si="973"/>
        <v>00</v>
      </c>
    </row>
    <row r="3935" spans="1:9" ht="25.5">
      <c r="A3935" t="str">
        <f t="shared" si="970"/>
        <v>3.6.1.4.2.00.00 - Redução a Valor Recuperável de Investimentos - 
 Intra OFSS</v>
      </c>
      <c r="B3935" s="5" t="s">
        <v>3081</v>
      </c>
      <c r="C3935" s="6"/>
      <c r="E3935" s="1">
        <f t="shared" si="1005"/>
        <v>0</v>
      </c>
      <c r="F3935" s="1">
        <f t="shared" si="1006"/>
        <v>0</v>
      </c>
      <c r="H3935" t="b">
        <f t="shared" si="976"/>
        <v>1</v>
      </c>
      <c r="I3935" t="str">
        <f t="shared" si="973"/>
        <v>00</v>
      </c>
    </row>
    <row r="3936" spans="1:9" ht="25.5">
      <c r="A3936" t="str">
        <f t="shared" si="970"/>
        <v>3.6.1.4.3.00.00 - Redução a Valor Recuperável de Investimentos - 
 Inter OFSS - União</v>
      </c>
      <c r="B3936" s="3" t="s">
        <v>3082</v>
      </c>
      <c r="C3936" s="4"/>
      <c r="E3936" s="1">
        <f t="shared" si="1005"/>
        <v>0</v>
      </c>
      <c r="F3936" s="1">
        <f t="shared" si="1006"/>
        <v>0</v>
      </c>
      <c r="H3936" t="b">
        <f t="shared" si="976"/>
        <v>1</v>
      </c>
      <c r="I3936" t="str">
        <f t="shared" si="973"/>
        <v>00</v>
      </c>
    </row>
    <row r="3937" spans="1:9" ht="25.5">
      <c r="A3937" t="str">
        <f t="shared" si="970"/>
        <v>3.6.1.4.4.00.00 - Redução a Valor Recuperável de Investimentos - 
 Inter OFSS - Estado</v>
      </c>
      <c r="B3937" s="5" t="s">
        <v>3083</v>
      </c>
      <c r="C3937" s="6">
        <v>193782.33</v>
      </c>
      <c r="E3937" s="1">
        <f t="shared" si="1005"/>
        <v>193782.33</v>
      </c>
      <c r="F3937" s="1">
        <f t="shared" si="1006"/>
        <v>0</v>
      </c>
      <c r="H3937" t="b">
        <f t="shared" si="976"/>
        <v>1</v>
      </c>
      <c r="I3937" t="str">
        <f t="shared" si="973"/>
        <v>00</v>
      </c>
    </row>
    <row r="3938" spans="1:9" ht="25.5">
      <c r="A3938" t="str">
        <f t="shared" si="970"/>
        <v>3.6.1.4.5.00.00 - Redução a Valor Recuperável de Investimentos - 
 Inter OFSS - Município</v>
      </c>
      <c r="B3938" s="3" t="s">
        <v>3084</v>
      </c>
      <c r="C3938" s="4"/>
      <c r="E3938" s="1">
        <f t="shared" si="1005"/>
        <v>0</v>
      </c>
      <c r="F3938" s="1">
        <f t="shared" si="1006"/>
        <v>0</v>
      </c>
      <c r="H3938" t="b">
        <f t="shared" si="976"/>
        <v>1</v>
      </c>
      <c r="I3938" t="str">
        <f t="shared" si="973"/>
        <v>00</v>
      </c>
    </row>
    <row r="3939" spans="1:9">
      <c r="A3939" t="str">
        <f t="shared" si="970"/>
        <v>3.6.1.5.0.00.00 - Redução a Valor Recuperável de Imobilizado</v>
      </c>
      <c r="B3939" s="5" t="s">
        <v>3085</v>
      </c>
      <c r="C3939" s="6">
        <v>38337661.189999998</v>
      </c>
      <c r="E3939" s="1">
        <f>E3940</f>
        <v>0</v>
      </c>
      <c r="F3939" s="1">
        <f>F3940</f>
        <v>38337661.189999998</v>
      </c>
      <c r="H3939" t="b">
        <f t="shared" si="976"/>
        <v>1</v>
      </c>
      <c r="I3939" t="str">
        <f t="shared" si="973"/>
        <v>00</v>
      </c>
    </row>
    <row r="3940" spans="1:9" ht="25.5">
      <c r="A3940" t="str">
        <f t="shared" si="970"/>
        <v>3.6.1.5.1.00.00 - Redução a Valor Recuperável de Imobilizado - 
 Consolidação</v>
      </c>
      <c r="B3940" s="3" t="s">
        <v>3086</v>
      </c>
      <c r="C3940" s="4">
        <v>38337661.189999998</v>
      </c>
      <c r="E3940" s="1">
        <f t="shared" ref="E3940" si="1007">SUMIF(A3940:B3940,"*intra*",C3940:D3940)+SUMIF(A3940:B3940,"*inter*",C3940:D3940)</f>
        <v>0</v>
      </c>
      <c r="F3940" s="1">
        <f t="shared" ref="F3940" si="1008">SUMIF(A3940:B3940,"*consolidação*",C3940:D3940)</f>
        <v>38337661.189999998</v>
      </c>
      <c r="H3940" t="b">
        <f t="shared" si="976"/>
        <v>1</v>
      </c>
      <c r="I3940" t="str">
        <f t="shared" si="973"/>
        <v>00</v>
      </c>
    </row>
    <row r="3941" spans="1:9">
      <c r="A3941" t="str">
        <f t="shared" si="970"/>
        <v>3.6.1.6.0.00.00 - Redução a Valor Recuperável de Intangíveis</v>
      </c>
      <c r="B3941" s="5" t="s">
        <v>3087</v>
      </c>
      <c r="C3941" s="6">
        <v>5301698.5199999996</v>
      </c>
      <c r="E3941" s="1">
        <f>E3942</f>
        <v>0</v>
      </c>
      <c r="F3941" s="1">
        <f>F3942</f>
        <v>5301698.5199999996</v>
      </c>
      <c r="H3941" t="b">
        <f t="shared" si="976"/>
        <v>1</v>
      </c>
      <c r="I3941" t="str">
        <f t="shared" si="973"/>
        <v>00</v>
      </c>
    </row>
    <row r="3942" spans="1:9" ht="25.5">
      <c r="A3942" t="str">
        <f t="shared" si="970"/>
        <v>3.6.1.6.1.00.00 - Redução a Valor Recuperável de Intangíveis - 
 Consolidação</v>
      </c>
      <c r="B3942" s="3" t="s">
        <v>3088</v>
      </c>
      <c r="C3942" s="4">
        <v>5301698.5199999996</v>
      </c>
      <c r="E3942" s="1">
        <f t="shared" ref="E3942" si="1009">SUMIF(A3942:B3942,"*intra*",C3942:D3942)+SUMIF(A3942:B3942,"*inter*",C3942:D3942)</f>
        <v>0</v>
      </c>
      <c r="F3942" s="1">
        <f t="shared" ref="F3942" si="1010">SUMIF(A3942:B3942,"*consolidação*",C3942:D3942)</f>
        <v>5301698.5199999996</v>
      </c>
      <c r="H3942" t="b">
        <f t="shared" si="976"/>
        <v>1</v>
      </c>
      <c r="I3942" t="str">
        <f t="shared" si="973"/>
        <v>00</v>
      </c>
    </row>
    <row r="3943" spans="1:9" ht="25.5">
      <c r="A3943" t="str">
        <f t="shared" si="970"/>
        <v>3.6.1.7.0.00.00 - Variação Patrimonial Diminutiva com Ajuste de 
 Perdas de Créditos e de Investimentos e Aplicações Temporários</v>
      </c>
      <c r="B3943" s="5" t="s">
        <v>3089</v>
      </c>
      <c r="C3943" s="6">
        <v>299416614052.12</v>
      </c>
      <c r="E3943" s="1">
        <f>E3945+E3947+E3944+E3948+E3946</f>
        <v>22916069635.980003</v>
      </c>
      <c r="F3943" s="1">
        <f>F3945+F3947+F3944+F3948+F3946</f>
        <v>276500544416.14001</v>
      </c>
      <c r="H3943" t="b">
        <f t="shared" si="976"/>
        <v>1</v>
      </c>
      <c r="I3943" t="str">
        <f t="shared" si="973"/>
        <v>00</v>
      </c>
    </row>
    <row r="3944" spans="1:9" ht="38.25">
      <c r="A3944" t="str">
        <f t="shared" si="970"/>
        <v>3.6.1.7.1.00.00 - Variação Patrimonial Diminutiva com Ajuste de 
 Perdas de Créditos e de Investimentos e Aplicações Temporários - 
 Consolidação</v>
      </c>
      <c r="B3944" s="3" t="s">
        <v>3090</v>
      </c>
      <c r="C3944" s="4">
        <v>276500544416.14001</v>
      </c>
      <c r="E3944" s="1">
        <f t="shared" ref="E3944:E3948" si="1011">SUMIF(A3944:B3944,"*intra*",C3944:D3944)+SUMIF(A3944:B3944,"*inter*",C3944:D3944)</f>
        <v>0</v>
      </c>
      <c r="F3944" s="1">
        <f t="shared" ref="F3944:F3948" si="1012">SUMIF(A3944:B3944,"*consolidação*",C3944:D3944)</f>
        <v>276500544416.14001</v>
      </c>
      <c r="H3944" t="b">
        <f t="shared" si="976"/>
        <v>1</v>
      </c>
      <c r="I3944" t="str">
        <f t="shared" si="973"/>
        <v>00</v>
      </c>
    </row>
    <row r="3945" spans="1:9" ht="38.25">
      <c r="A3945" t="str">
        <f t="shared" si="970"/>
        <v>3.6.1.7.2.00.00 - Variação Patrimonial Diminutiva com Ajuste de 
 Perdas de Créditos e de Investimentos e Aplicações Temporários- 
 Intra OFSS</v>
      </c>
      <c r="B3945" s="5" t="s">
        <v>3091</v>
      </c>
      <c r="C3945" s="6">
        <v>27017999.59</v>
      </c>
      <c r="E3945" s="1">
        <f t="shared" si="1011"/>
        <v>27017999.59</v>
      </c>
      <c r="F3945" s="1">
        <f t="shared" si="1012"/>
        <v>0</v>
      </c>
      <c r="H3945" t="b">
        <f t="shared" si="976"/>
        <v>1</v>
      </c>
      <c r="I3945" t="str">
        <f t="shared" si="973"/>
        <v>00</v>
      </c>
    </row>
    <row r="3946" spans="1:9" ht="38.25">
      <c r="A3946" t="str">
        <f t="shared" si="970"/>
        <v>3.6.1.7.3.00.00 - Variação Patrimonial Diminutiva com Ajuste de 
 Perdas de Créditos e de Investimentos e Aplicações Temporários- 
 Inter OFSS - União</v>
      </c>
      <c r="B3946" s="3" t="s">
        <v>3092</v>
      </c>
      <c r="C3946" s="4"/>
      <c r="E3946" s="1">
        <f t="shared" si="1011"/>
        <v>0</v>
      </c>
      <c r="F3946" s="1">
        <f t="shared" si="1012"/>
        <v>0</v>
      </c>
      <c r="H3946" t="b">
        <f t="shared" si="976"/>
        <v>1</v>
      </c>
      <c r="I3946" t="str">
        <f t="shared" si="973"/>
        <v>00</v>
      </c>
    </row>
    <row r="3947" spans="1:9" ht="38.25">
      <c r="A3947" t="str">
        <f t="shared" si="970"/>
        <v>3.6.1.7.4.00.00 - Variação Patrimonial Diminutiva com Ajuste de 
 Perdas de Créditos e de Investimentos e Aplicações Temporários- 
 Inter OFSS - Estado</v>
      </c>
      <c r="B3947" s="5" t="s">
        <v>3093</v>
      </c>
      <c r="C3947" s="6">
        <v>22402236971.330002</v>
      </c>
      <c r="E3947" s="1">
        <f t="shared" si="1011"/>
        <v>22402236971.330002</v>
      </c>
      <c r="F3947" s="1">
        <f t="shared" si="1012"/>
        <v>0</v>
      </c>
      <c r="H3947" t="b">
        <f t="shared" si="976"/>
        <v>1</v>
      </c>
      <c r="I3947" t="str">
        <f t="shared" si="973"/>
        <v>00</v>
      </c>
    </row>
    <row r="3948" spans="1:9" ht="38.25">
      <c r="A3948" t="str">
        <f t="shared" si="970"/>
        <v>3.6.1.7.5.00.00 - Variação Patrimonial Diminutiva com Ajuste de 
 Perdas de Créditos e de Investimentos e Aplicações Temporários- 
 Inter OFSS - Município</v>
      </c>
      <c r="B3948" s="3" t="s">
        <v>3094</v>
      </c>
      <c r="C3948" s="4">
        <v>486814665.06</v>
      </c>
      <c r="E3948" s="1">
        <f t="shared" si="1011"/>
        <v>486814665.06</v>
      </c>
      <c r="F3948" s="1">
        <f t="shared" si="1012"/>
        <v>0</v>
      </c>
      <c r="H3948" t="b">
        <f t="shared" si="976"/>
        <v>1</v>
      </c>
      <c r="I3948" t="str">
        <f t="shared" si="973"/>
        <v>00</v>
      </c>
    </row>
    <row r="3949" spans="1:9" ht="25.5">
      <c r="A3949" t="str">
        <f t="shared" ref="A3949:A4012" si="1013">TRIM(B3949)</f>
        <v>3.6.1.8.0.00.00 - Variação Patrimonial Diminutiva com Ajuste de 
 Perdas de Estoques</v>
      </c>
      <c r="B3949" s="5" t="s">
        <v>3095</v>
      </c>
      <c r="C3949" s="6">
        <v>1393876404.6300001</v>
      </c>
      <c r="E3949" s="1">
        <f>E3950</f>
        <v>0</v>
      </c>
      <c r="F3949" s="1">
        <f>F3950</f>
        <v>1393876404.6300001</v>
      </c>
      <c r="H3949" t="b">
        <f t="shared" si="976"/>
        <v>1</v>
      </c>
      <c r="I3949" t="str">
        <f t="shared" si="973"/>
        <v>00</v>
      </c>
    </row>
    <row r="3950" spans="1:9" ht="25.5">
      <c r="A3950" t="str">
        <f t="shared" si="1013"/>
        <v>3.6.1.8.1.00.00 - Variação Patrimonial Diminutiva com Ajuste de 
 Perdas de Estoques - Consolidação</v>
      </c>
      <c r="B3950" s="3" t="s">
        <v>3096</v>
      </c>
      <c r="C3950" s="4">
        <v>1393876404.6300001</v>
      </c>
      <c r="E3950" s="1">
        <f t="shared" ref="E3950" si="1014">SUMIF(A3950:B3950,"*intra*",C3950:D3950)+SUMIF(A3950:B3950,"*inter*",C3950:D3950)</f>
        <v>0</v>
      </c>
      <c r="F3950" s="1">
        <f t="shared" ref="F3950" si="1015">SUMIF(A3950:B3950,"*consolidação*",C3950:D3950)</f>
        <v>1393876404.6300001</v>
      </c>
      <c r="H3950" t="b">
        <f t="shared" si="976"/>
        <v>1</v>
      </c>
      <c r="I3950" t="str">
        <f t="shared" si="973"/>
        <v>00</v>
      </c>
    </row>
    <row r="3951" spans="1:9">
      <c r="A3951" t="str">
        <f t="shared" si="1013"/>
        <v>3.6.2.0.0.00.00 - Perdas com Alienação</v>
      </c>
      <c r="B3951" s="5" t="s">
        <v>3097</v>
      </c>
      <c r="C3951" s="6">
        <v>229272386.88</v>
      </c>
      <c r="E3951" s="1">
        <f>E3952+E3954+E3956+E3958</f>
        <v>0</v>
      </c>
      <c r="F3951" s="1">
        <f>F3952+F3954+F3956+F3958</f>
        <v>229272386.88</v>
      </c>
      <c r="H3951" t="b">
        <f t="shared" si="976"/>
        <v>1</v>
      </c>
      <c r="I3951" t="str">
        <f t="shared" si="973"/>
        <v>00</v>
      </c>
    </row>
    <row r="3952" spans="1:9">
      <c r="A3952" t="str">
        <f t="shared" si="1013"/>
        <v>3.6.2.1.0.00.00 - Perdas com Alienação de Investimentos</v>
      </c>
      <c r="B3952" s="3" t="s">
        <v>3098</v>
      </c>
      <c r="C3952" s="4">
        <v>244831.54</v>
      </c>
      <c r="E3952" s="1">
        <f>E3953</f>
        <v>0</v>
      </c>
      <c r="F3952" s="1">
        <f>F3953</f>
        <v>244831.54</v>
      </c>
      <c r="H3952" t="b">
        <f t="shared" si="976"/>
        <v>1</v>
      </c>
      <c r="I3952" t="str">
        <f t="shared" ref="I3952:I4015" si="1016">MID(A3952,11,2)</f>
        <v>00</v>
      </c>
    </row>
    <row r="3953" spans="1:9" ht="25.5">
      <c r="A3953" t="str">
        <f t="shared" si="1013"/>
        <v>3.6.2.1.1.00.00 - Perdas com Alienação de Investimentos - 
 Consolidação</v>
      </c>
      <c r="B3953" s="5" t="s">
        <v>3099</v>
      </c>
      <c r="C3953" s="6">
        <v>244831.54</v>
      </c>
      <c r="E3953" s="1">
        <f t="shared" ref="E3953" si="1017">SUMIF(A3953:B3953,"*intra*",C3953:D3953)+SUMIF(A3953:B3953,"*inter*",C3953:D3953)</f>
        <v>0</v>
      </c>
      <c r="F3953" s="1">
        <f t="shared" ref="F3953" si="1018">SUMIF(A3953:B3953,"*consolidação*",C3953:D3953)</f>
        <v>244831.54</v>
      </c>
      <c r="H3953" t="b">
        <f t="shared" ref="H3953:H4016" si="1019">IF(I3953="00",C3953=E3953+F3953,TRUE)</f>
        <v>1</v>
      </c>
      <c r="I3953" t="str">
        <f t="shared" si="1016"/>
        <v>00</v>
      </c>
    </row>
    <row r="3954" spans="1:9">
      <c r="A3954" t="str">
        <f t="shared" si="1013"/>
        <v>3.6.2.2.0.00.00 - Perdas com Alienação de Imobilizado</v>
      </c>
      <c r="B3954" s="3" t="s">
        <v>3100</v>
      </c>
      <c r="C3954" s="4">
        <v>229027555.34</v>
      </c>
      <c r="E3954" s="1">
        <f>E3955</f>
        <v>0</v>
      </c>
      <c r="F3954" s="1">
        <f>F3955</f>
        <v>229027555.34</v>
      </c>
      <c r="H3954" t="b">
        <f t="shared" si="1019"/>
        <v>1</v>
      </c>
      <c r="I3954" t="str">
        <f t="shared" si="1016"/>
        <v>00</v>
      </c>
    </row>
    <row r="3955" spans="1:9">
      <c r="A3955" t="str">
        <f t="shared" si="1013"/>
        <v>3.6.2.2.1.00.00 - Perdas com Alienação de Imobilizado - Consolidação</v>
      </c>
      <c r="B3955" s="5" t="s">
        <v>3101</v>
      </c>
      <c r="C3955" s="6">
        <v>229027555.34</v>
      </c>
      <c r="E3955" s="1">
        <f t="shared" ref="E3955" si="1020">SUMIF(A3955:B3955,"*intra*",C3955:D3955)+SUMIF(A3955:B3955,"*inter*",C3955:D3955)</f>
        <v>0</v>
      </c>
      <c r="F3955" s="1">
        <f t="shared" ref="F3955" si="1021">SUMIF(A3955:B3955,"*consolidação*",C3955:D3955)</f>
        <v>229027555.34</v>
      </c>
      <c r="H3955" t="b">
        <f t="shared" si="1019"/>
        <v>1</v>
      </c>
      <c r="I3955" t="str">
        <f t="shared" si="1016"/>
        <v>00</v>
      </c>
    </row>
    <row r="3956" spans="1:9">
      <c r="A3956" t="str">
        <f t="shared" si="1013"/>
        <v>3.6.2.3.0.00.00 - Perdas com Alienação de Intangíveis</v>
      </c>
      <c r="B3956" s="3" t="s">
        <v>3102</v>
      </c>
      <c r="C3956" s="4">
        <v>0</v>
      </c>
      <c r="E3956" s="1">
        <f>E3957</f>
        <v>0</v>
      </c>
      <c r="F3956" s="1">
        <f>F3957</f>
        <v>0</v>
      </c>
      <c r="H3956" t="b">
        <f t="shared" si="1019"/>
        <v>1</v>
      </c>
      <c r="I3956" t="str">
        <f t="shared" si="1016"/>
        <v>00</v>
      </c>
    </row>
    <row r="3957" spans="1:9">
      <c r="A3957" t="str">
        <f t="shared" si="1013"/>
        <v>3.6.2.3.1.00.00 - Perdas com Alienação de Intangíveis - Consolidação</v>
      </c>
      <c r="B3957" s="5" t="s">
        <v>3103</v>
      </c>
      <c r="C3957" s="6"/>
      <c r="E3957" s="1">
        <f t="shared" ref="E3957" si="1022">SUMIF(A3957:B3957,"*intra*",C3957:D3957)+SUMIF(A3957:B3957,"*inter*",C3957:D3957)</f>
        <v>0</v>
      </c>
      <c r="F3957" s="1">
        <f t="shared" ref="F3957" si="1023">SUMIF(A3957:B3957,"*consolidação*",C3957:D3957)</f>
        <v>0</v>
      </c>
      <c r="H3957" t="b">
        <f t="shared" si="1019"/>
        <v>1</v>
      </c>
      <c r="I3957" t="str">
        <f t="shared" si="1016"/>
        <v>00</v>
      </c>
    </row>
    <row r="3958" spans="1:9">
      <c r="A3958" t="str">
        <f t="shared" si="1013"/>
        <v>3.6.2.9.0.00.00 - Perdas com Alienação de Demais Ativos</v>
      </c>
      <c r="B3958" s="3" t="s">
        <v>3104</v>
      </c>
      <c r="C3958" s="4">
        <v>0</v>
      </c>
      <c r="E3958" s="1">
        <f>E3959</f>
        <v>0</v>
      </c>
      <c r="F3958" s="1">
        <f>F3959</f>
        <v>0</v>
      </c>
      <c r="H3958" t="b">
        <f t="shared" si="1019"/>
        <v>1</v>
      </c>
      <c r="I3958" t="str">
        <f t="shared" si="1016"/>
        <v>00</v>
      </c>
    </row>
    <row r="3959" spans="1:9" ht="25.5">
      <c r="A3959" t="str">
        <f t="shared" si="1013"/>
        <v>3.6.2.9.1.00.00 - Perdas com Alienação de Demais Ativos - 
 Consolidação</v>
      </c>
      <c r="B3959" s="5" t="s">
        <v>3105</v>
      </c>
      <c r="C3959" s="6"/>
      <c r="E3959" s="1">
        <f t="shared" ref="E3959" si="1024">SUMIF(A3959:B3959,"*intra*",C3959:D3959)+SUMIF(A3959:B3959,"*inter*",C3959:D3959)</f>
        <v>0</v>
      </c>
      <c r="F3959" s="1">
        <f t="shared" ref="F3959" si="1025">SUMIF(A3959:B3959,"*consolidação*",C3959:D3959)</f>
        <v>0</v>
      </c>
      <c r="H3959" t="b">
        <f t="shared" si="1019"/>
        <v>1</v>
      </c>
      <c r="I3959" t="str">
        <f t="shared" si="1016"/>
        <v>00</v>
      </c>
    </row>
    <row r="3960" spans="1:9">
      <c r="A3960" t="str">
        <f t="shared" si="1013"/>
        <v>3.6.3.0.0.00.00 - Perdas Involuntárias</v>
      </c>
      <c r="B3960" s="3" t="s">
        <v>3106</v>
      </c>
      <c r="C3960" s="4">
        <v>978663416.47000003</v>
      </c>
      <c r="E3960" s="1">
        <f>E3961+E3967+E3965+E3963</f>
        <v>0</v>
      </c>
      <c r="F3960" s="1">
        <f>F3961+F3967+F3965+F3963</f>
        <v>978663416.47000003</v>
      </c>
      <c r="H3960" t="b">
        <f t="shared" si="1019"/>
        <v>1</v>
      </c>
      <c r="I3960" t="str">
        <f t="shared" si="1016"/>
        <v>00</v>
      </c>
    </row>
    <row r="3961" spans="1:9">
      <c r="A3961" t="str">
        <f t="shared" si="1013"/>
        <v>3.6.3.1.0.00.00 - Perdas Involuntárias com Imobilizado</v>
      </c>
      <c r="B3961" s="5" t="s">
        <v>3107</v>
      </c>
      <c r="C3961" s="6">
        <v>283313142.37</v>
      </c>
      <c r="E3961" s="1">
        <f>E3962</f>
        <v>0</v>
      </c>
      <c r="F3961" s="1">
        <f>F3962</f>
        <v>283313142.37</v>
      </c>
      <c r="H3961" t="b">
        <f t="shared" si="1019"/>
        <v>1</v>
      </c>
      <c r="I3961" t="str">
        <f t="shared" si="1016"/>
        <v>00</v>
      </c>
    </row>
    <row r="3962" spans="1:9" ht="25.5">
      <c r="A3962" t="str">
        <f t="shared" si="1013"/>
        <v>3.6.3.1.1.00.00 - Perdas Involuntárias com Imobilizado - 
 Consolidação</v>
      </c>
      <c r="B3962" s="3" t="s">
        <v>3108</v>
      </c>
      <c r="C3962" s="4">
        <v>283313142.37</v>
      </c>
      <c r="E3962" s="1">
        <f t="shared" ref="E3962" si="1026">SUMIF(A3962:B3962,"*intra*",C3962:D3962)+SUMIF(A3962:B3962,"*inter*",C3962:D3962)</f>
        <v>0</v>
      </c>
      <c r="F3962" s="1">
        <f t="shared" ref="F3962" si="1027">SUMIF(A3962:B3962,"*consolidação*",C3962:D3962)</f>
        <v>283313142.37</v>
      </c>
      <c r="H3962" t="b">
        <f t="shared" si="1019"/>
        <v>1</v>
      </c>
      <c r="I3962" t="str">
        <f t="shared" si="1016"/>
        <v>00</v>
      </c>
    </row>
    <row r="3963" spans="1:9">
      <c r="A3963" t="str">
        <f t="shared" si="1013"/>
        <v>3.6.3.2.0.00.00 - Perdas Involuntárias com Intangíveis</v>
      </c>
      <c r="B3963" s="5" t="s">
        <v>3109</v>
      </c>
      <c r="C3963" s="6">
        <v>211941.58</v>
      </c>
      <c r="E3963" s="1">
        <f>E3964</f>
        <v>0</v>
      </c>
      <c r="F3963" s="1">
        <f>F3964</f>
        <v>211941.58</v>
      </c>
      <c r="H3963" t="b">
        <f t="shared" si="1019"/>
        <v>1</v>
      </c>
      <c r="I3963" t="str">
        <f t="shared" si="1016"/>
        <v>00</v>
      </c>
    </row>
    <row r="3964" spans="1:9" ht="25.5">
      <c r="A3964" t="str">
        <f t="shared" si="1013"/>
        <v>3.6.3.2.1.00.00 - Perdas Involuntárias com Intangíveis - 
 Consolidação</v>
      </c>
      <c r="B3964" s="3" t="s">
        <v>3110</v>
      </c>
      <c r="C3964" s="4">
        <v>211941.58</v>
      </c>
      <c r="E3964" s="1">
        <f t="shared" ref="E3964" si="1028">SUMIF(A3964:B3964,"*intra*",C3964:D3964)+SUMIF(A3964:B3964,"*inter*",C3964:D3964)</f>
        <v>0</v>
      </c>
      <c r="F3964" s="1">
        <f t="shared" ref="F3964" si="1029">SUMIF(A3964:B3964,"*consolidação*",C3964:D3964)</f>
        <v>211941.58</v>
      </c>
      <c r="H3964" t="b">
        <f t="shared" si="1019"/>
        <v>1</v>
      </c>
      <c r="I3964" t="str">
        <f t="shared" si="1016"/>
        <v>00</v>
      </c>
    </row>
    <row r="3965" spans="1:9">
      <c r="A3965" t="str">
        <f t="shared" si="1013"/>
        <v>3.6.3.3.0.00.00 - Perdas Involuntárias com Estoques</v>
      </c>
      <c r="B3965" s="5" t="s">
        <v>3111</v>
      </c>
      <c r="C3965" s="6">
        <v>231617235.84999999</v>
      </c>
      <c r="E3965" s="1">
        <f>E3966</f>
        <v>0</v>
      </c>
      <c r="F3965" s="1">
        <f>F3966</f>
        <v>231617235.84999999</v>
      </c>
      <c r="H3965" t="b">
        <f t="shared" si="1019"/>
        <v>1</v>
      </c>
      <c r="I3965" t="str">
        <f t="shared" si="1016"/>
        <v>00</v>
      </c>
    </row>
    <row r="3966" spans="1:9">
      <c r="A3966" t="str">
        <f t="shared" si="1013"/>
        <v>3.6.3.3.1.00.00 - Perdas Involuntárias com Estoques - Consolidação</v>
      </c>
      <c r="B3966" s="3" t="s">
        <v>3112</v>
      </c>
      <c r="C3966" s="4">
        <v>231617235.84999999</v>
      </c>
      <c r="E3966" s="1">
        <f t="shared" ref="E3966" si="1030">SUMIF(A3966:B3966,"*intra*",C3966:D3966)+SUMIF(A3966:B3966,"*inter*",C3966:D3966)</f>
        <v>0</v>
      </c>
      <c r="F3966" s="1">
        <f t="shared" ref="F3966" si="1031">SUMIF(A3966:B3966,"*consolidação*",C3966:D3966)</f>
        <v>231617235.84999999</v>
      </c>
      <c r="H3966" t="b">
        <f t="shared" si="1019"/>
        <v>1</v>
      </c>
      <c r="I3966" t="str">
        <f t="shared" si="1016"/>
        <v>00</v>
      </c>
    </row>
    <row r="3967" spans="1:9">
      <c r="A3967" t="str">
        <f t="shared" si="1013"/>
        <v>3.6.3.9.0.00.00 - Outras Perdas Involuntárias</v>
      </c>
      <c r="B3967" s="5" t="s">
        <v>3113</v>
      </c>
      <c r="C3967" s="6">
        <v>463521096.67000002</v>
      </c>
      <c r="E3967" s="1">
        <f>E3968</f>
        <v>0</v>
      </c>
      <c r="F3967" s="1">
        <f>F3968</f>
        <v>463521096.67000002</v>
      </c>
      <c r="H3967" t="b">
        <f t="shared" si="1019"/>
        <v>1</v>
      </c>
      <c r="I3967" t="str">
        <f t="shared" si="1016"/>
        <v>00</v>
      </c>
    </row>
    <row r="3968" spans="1:9">
      <c r="A3968" t="str">
        <f t="shared" si="1013"/>
        <v>3.6.3.9.1.00.00 - Outras Perdas Involuntárias - Consolidação</v>
      </c>
      <c r="B3968" s="3" t="s">
        <v>3114</v>
      </c>
      <c r="C3968" s="4">
        <v>463521096.67000002</v>
      </c>
      <c r="E3968" s="1">
        <f t="shared" ref="E3968" si="1032">SUMIF(A3968:B3968,"*intra*",C3968:D3968)+SUMIF(A3968:B3968,"*inter*",C3968:D3968)</f>
        <v>0</v>
      </c>
      <c r="F3968" s="1">
        <f t="shared" ref="F3968" si="1033">SUMIF(A3968:B3968,"*consolidação*",C3968:D3968)</f>
        <v>463521096.67000002</v>
      </c>
      <c r="H3968" t="b">
        <f t="shared" si="1019"/>
        <v>1</v>
      </c>
      <c r="I3968" t="str">
        <f t="shared" si="1016"/>
        <v>00</v>
      </c>
    </row>
    <row r="3969" spans="1:9">
      <c r="A3969" t="str">
        <f t="shared" si="1013"/>
        <v>3.6.4.0.0.00.00 - Incorporação de Passivos</v>
      </c>
      <c r="B3969" s="5" t="s">
        <v>3115</v>
      </c>
      <c r="C3969" s="6">
        <v>55527729737.449997</v>
      </c>
      <c r="E3969" s="1">
        <f>E3970</f>
        <v>0</v>
      </c>
      <c r="F3969" s="1">
        <f>F3970</f>
        <v>55527729737.449997</v>
      </c>
      <c r="H3969" t="b">
        <f t="shared" si="1019"/>
        <v>1</v>
      </c>
      <c r="I3969" t="str">
        <f t="shared" si="1016"/>
        <v>00</v>
      </c>
    </row>
    <row r="3970" spans="1:9">
      <c r="A3970" t="str">
        <f t="shared" si="1013"/>
        <v>3.6.4.0.1.00.00 - Incorporação de Passivos - Consolidação</v>
      </c>
      <c r="B3970" s="3" t="s">
        <v>3116</v>
      </c>
      <c r="C3970" s="4">
        <v>55527729737.449997</v>
      </c>
      <c r="E3970" s="1">
        <f t="shared" ref="E3970" si="1034">SUMIF(A3970:B3970,"*intra*",C3970:D3970)+SUMIF(A3970:B3970,"*inter*",C3970:D3970)</f>
        <v>0</v>
      </c>
      <c r="F3970" s="1">
        <f t="shared" ref="F3970" si="1035">SUMIF(A3970:B3970,"*consolidação*",C3970:D3970)</f>
        <v>55527729737.449997</v>
      </c>
      <c r="H3970" t="b">
        <f t="shared" si="1019"/>
        <v>1</v>
      </c>
      <c r="I3970" t="str">
        <f t="shared" si="1016"/>
        <v>00</v>
      </c>
    </row>
    <row r="3971" spans="1:9">
      <c r="A3971" t="str">
        <f t="shared" si="1013"/>
        <v>3.6.5.0.0.00.00 - Desincorporação de Ativos</v>
      </c>
      <c r="B3971" s="5" t="s">
        <v>3117</v>
      </c>
      <c r="C3971" s="6">
        <v>38350339703.379997</v>
      </c>
      <c r="E3971" s="1">
        <f>E3972</f>
        <v>0</v>
      </c>
      <c r="F3971" s="1">
        <f>F3972</f>
        <v>38350339703.379997</v>
      </c>
      <c r="H3971" t="b">
        <f t="shared" si="1019"/>
        <v>1</v>
      </c>
      <c r="I3971" t="str">
        <f t="shared" si="1016"/>
        <v>00</v>
      </c>
    </row>
    <row r="3972" spans="1:9">
      <c r="A3972" t="str">
        <f t="shared" si="1013"/>
        <v>3.6.5.0.1.00.00 - Desincorporação de Ativos - Consolidação</v>
      </c>
      <c r="B3972" s="3" t="s">
        <v>3118</v>
      </c>
      <c r="C3972" s="4">
        <v>38350339703.379997</v>
      </c>
      <c r="E3972" s="1">
        <f t="shared" ref="E3972" si="1036">SUMIF(A3972:B3972,"*intra*",C3972:D3972)+SUMIF(A3972:B3972,"*inter*",C3972:D3972)</f>
        <v>0</v>
      </c>
      <c r="F3972" s="1">
        <f t="shared" ref="F3972" si="1037">SUMIF(A3972:B3972,"*consolidação*",C3972:D3972)</f>
        <v>38350339703.379997</v>
      </c>
      <c r="H3972" t="b">
        <f t="shared" si="1019"/>
        <v>1</v>
      </c>
      <c r="I3972" t="str">
        <f t="shared" si="1016"/>
        <v>00</v>
      </c>
    </row>
    <row r="3973" spans="1:9">
      <c r="A3973" t="str">
        <f t="shared" si="1013"/>
        <v>3.7.0.0.0.00.00 - Tributárias</v>
      </c>
      <c r="B3973" s="5" t="s">
        <v>3119</v>
      </c>
      <c r="C3973" s="6">
        <v>892710245.66999996</v>
      </c>
      <c r="E3973">
        <f>E3981+E3974</f>
        <v>551595931.28999996</v>
      </c>
      <c r="F3973">
        <f>F3981+F3974</f>
        <v>341114314.38</v>
      </c>
      <c r="H3973" t="b">
        <f t="shared" si="1019"/>
        <v>1</v>
      </c>
      <c r="I3973" t="str">
        <f t="shared" si="1016"/>
        <v>00</v>
      </c>
    </row>
    <row r="3974" spans="1:9">
      <c r="A3974" t="str">
        <f t="shared" si="1013"/>
        <v>3.7.1.0.0.00.00 - Impostos, Taxas e Contribuições de Melhoria</v>
      </c>
      <c r="B3974" s="3" t="s">
        <v>3120</v>
      </c>
      <c r="C3974" s="4">
        <v>306524790.92000002</v>
      </c>
      <c r="E3974" s="1">
        <f>E3979+E3977+E3975</f>
        <v>0</v>
      </c>
      <c r="F3974" s="1">
        <f>F3979+F3977+F3975</f>
        <v>306524790.92000002</v>
      </c>
      <c r="H3974" t="b">
        <f t="shared" si="1019"/>
        <v>1</v>
      </c>
      <c r="I3974" t="str">
        <f t="shared" si="1016"/>
        <v>00</v>
      </c>
    </row>
    <row r="3975" spans="1:9">
      <c r="A3975" t="str">
        <f t="shared" si="1013"/>
        <v>3.7.1.1.0.00.00 - Impostos</v>
      </c>
      <c r="B3975" s="5" t="s">
        <v>3121</v>
      </c>
      <c r="C3975" s="6">
        <v>286737894.36000001</v>
      </c>
      <c r="E3975" s="1">
        <f>E3976</f>
        <v>0</v>
      </c>
      <c r="F3975" s="1">
        <f>F3976</f>
        <v>286737894.36000001</v>
      </c>
      <c r="H3975" t="b">
        <f t="shared" si="1019"/>
        <v>1</v>
      </c>
      <c r="I3975" t="str">
        <f t="shared" si="1016"/>
        <v>00</v>
      </c>
    </row>
    <row r="3976" spans="1:9">
      <c r="A3976" t="str">
        <f t="shared" si="1013"/>
        <v>3.7.1.1.1.00.00 - Impostos- Consolidação</v>
      </c>
      <c r="B3976" s="3" t="s">
        <v>3122</v>
      </c>
      <c r="C3976" s="4">
        <v>286737894.36000001</v>
      </c>
      <c r="E3976" s="1">
        <f t="shared" ref="E3976" si="1038">SUMIF(A3976:B3976,"*intra*",C3976:D3976)+SUMIF(A3976:B3976,"*inter*",C3976:D3976)</f>
        <v>0</v>
      </c>
      <c r="F3976" s="1">
        <f t="shared" ref="F3976" si="1039">SUMIF(A3976:B3976,"*consolidação*",C3976:D3976)</f>
        <v>286737894.36000001</v>
      </c>
      <c r="H3976" t="b">
        <f t="shared" si="1019"/>
        <v>1</v>
      </c>
      <c r="I3976" t="str">
        <f t="shared" si="1016"/>
        <v>00</v>
      </c>
    </row>
    <row r="3977" spans="1:9">
      <c r="A3977" t="str">
        <f t="shared" si="1013"/>
        <v>3.7.1.2.0.00.00 - Taxas</v>
      </c>
      <c r="B3977" s="5" t="s">
        <v>3123</v>
      </c>
      <c r="C3977" s="6">
        <v>19771189.399999999</v>
      </c>
      <c r="E3977" s="1">
        <f>E3978</f>
        <v>0</v>
      </c>
      <c r="F3977" s="1">
        <f>F3978</f>
        <v>19771189.399999999</v>
      </c>
      <c r="H3977" t="b">
        <f t="shared" si="1019"/>
        <v>1</v>
      </c>
      <c r="I3977" t="str">
        <f t="shared" si="1016"/>
        <v>00</v>
      </c>
    </row>
    <row r="3978" spans="1:9">
      <c r="A3978" t="str">
        <f t="shared" si="1013"/>
        <v>3.7.1.2.1.00.00 - Taxas - Consolidação</v>
      </c>
      <c r="B3978" s="3" t="s">
        <v>3124</v>
      </c>
      <c r="C3978" s="4">
        <v>19771189.399999999</v>
      </c>
      <c r="E3978" s="1">
        <f t="shared" ref="E3978" si="1040">SUMIF(A3978:B3978,"*intra*",C3978:D3978)+SUMIF(A3978:B3978,"*inter*",C3978:D3978)</f>
        <v>0</v>
      </c>
      <c r="F3978" s="1">
        <f t="shared" ref="F3978" si="1041">SUMIF(A3978:B3978,"*consolidação*",C3978:D3978)</f>
        <v>19771189.399999999</v>
      </c>
      <c r="H3978" t="b">
        <f t="shared" si="1019"/>
        <v>1</v>
      </c>
      <c r="I3978" t="str">
        <f t="shared" si="1016"/>
        <v>00</v>
      </c>
    </row>
    <row r="3979" spans="1:9">
      <c r="A3979" t="str">
        <f t="shared" si="1013"/>
        <v>3.7.1.3.0.00.00 - Contribuições de Melhoria</v>
      </c>
      <c r="B3979" s="5" t="s">
        <v>3125</v>
      </c>
      <c r="C3979" s="6">
        <v>15707.16</v>
      </c>
      <c r="E3979" s="1">
        <f>E3980</f>
        <v>0</v>
      </c>
      <c r="F3979" s="1">
        <f>F3980</f>
        <v>15707.16</v>
      </c>
      <c r="H3979" t="b">
        <f t="shared" si="1019"/>
        <v>1</v>
      </c>
      <c r="I3979" t="str">
        <f t="shared" si="1016"/>
        <v>00</v>
      </c>
    </row>
    <row r="3980" spans="1:9">
      <c r="A3980" t="str">
        <f t="shared" si="1013"/>
        <v>3.7.1.3.1.00.00 - Contribuições de Melhoria - Consolidação</v>
      </c>
      <c r="B3980" s="3" t="s">
        <v>3126</v>
      </c>
      <c r="C3980" s="4">
        <v>15707.16</v>
      </c>
      <c r="E3980" s="1">
        <f t="shared" ref="E3980" si="1042">SUMIF(A3980:B3980,"*intra*",C3980:D3980)+SUMIF(A3980:B3980,"*inter*",C3980:D3980)</f>
        <v>0</v>
      </c>
      <c r="F3980" s="1">
        <f t="shared" ref="F3980" si="1043">SUMIF(A3980:B3980,"*consolidação*",C3980:D3980)</f>
        <v>15707.16</v>
      </c>
      <c r="H3980" t="b">
        <f t="shared" si="1019"/>
        <v>1</v>
      </c>
      <c r="I3980" t="str">
        <f t="shared" si="1016"/>
        <v>00</v>
      </c>
    </row>
    <row r="3981" spans="1:9">
      <c r="A3981" t="str">
        <f t="shared" si="1013"/>
        <v>3.7.2.0.0.00.00 - Contribuições</v>
      </c>
      <c r="B3981" s="5" t="s">
        <v>3127</v>
      </c>
      <c r="C3981" s="6">
        <v>586185454.75</v>
      </c>
      <c r="E3981" s="1">
        <f>E3990+E3982+E3992+E3988</f>
        <v>551595931.28999996</v>
      </c>
      <c r="F3981" s="1">
        <f>F3990+F3982+F3992+F3988</f>
        <v>34589523.460000001</v>
      </c>
      <c r="H3981" t="b">
        <f t="shared" si="1019"/>
        <v>1</v>
      </c>
      <c r="I3981" t="str">
        <f t="shared" si="1016"/>
        <v>00</v>
      </c>
    </row>
    <row r="3982" spans="1:9">
      <c r="A3982" t="str">
        <f t="shared" si="1013"/>
        <v>3.7.2.1.0.00.00 - Contribuições Sociais</v>
      </c>
      <c r="B3982" s="3" t="s">
        <v>3128</v>
      </c>
      <c r="C3982" s="4">
        <v>573289238.5</v>
      </c>
      <c r="E3982" s="1">
        <f>E3987+E3983+E3984+E3985+E3986</f>
        <v>551595931.28999996</v>
      </c>
      <c r="F3982" s="1">
        <f>F3987+F3983+F3984+F3985+F3986</f>
        <v>21693307.210000001</v>
      </c>
      <c r="H3982" t="b">
        <f t="shared" si="1019"/>
        <v>1</v>
      </c>
      <c r="I3982" t="str">
        <f t="shared" si="1016"/>
        <v>00</v>
      </c>
    </row>
    <row r="3983" spans="1:9">
      <c r="A3983" t="str">
        <f t="shared" si="1013"/>
        <v>3.7.2.1.1.00.00 - Contribuições Sociais - Consolidação</v>
      </c>
      <c r="B3983" s="5" t="s">
        <v>3129</v>
      </c>
      <c r="C3983" s="6">
        <v>21693307.210000001</v>
      </c>
      <c r="E3983" s="1">
        <f t="shared" ref="E3983:E3987" si="1044">SUMIF(A3983:B3983,"*intra*",C3983:D3983)+SUMIF(A3983:B3983,"*inter*",C3983:D3983)</f>
        <v>0</v>
      </c>
      <c r="F3983" s="1">
        <f t="shared" ref="F3983:F3987" si="1045">SUMIF(A3983:B3983,"*consolidação*",C3983:D3983)</f>
        <v>21693307.210000001</v>
      </c>
      <c r="H3983" t="b">
        <f t="shared" si="1019"/>
        <v>1</v>
      </c>
      <c r="I3983" t="str">
        <f t="shared" si="1016"/>
        <v>00</v>
      </c>
    </row>
    <row r="3984" spans="1:9">
      <c r="A3984" t="str">
        <f t="shared" si="1013"/>
        <v>3.7.2.1.2.00.00 - Contribuições Sociais - Intra OFSS</v>
      </c>
      <c r="B3984" s="3" t="s">
        <v>3130</v>
      </c>
      <c r="C3984" s="4">
        <v>551570122.75</v>
      </c>
      <c r="E3984" s="1">
        <f t="shared" si="1044"/>
        <v>551570122.75</v>
      </c>
      <c r="F3984" s="1">
        <f t="shared" si="1045"/>
        <v>0</v>
      </c>
      <c r="H3984" t="b">
        <f t="shared" si="1019"/>
        <v>1</v>
      </c>
      <c r="I3984" t="str">
        <f t="shared" si="1016"/>
        <v>00</v>
      </c>
    </row>
    <row r="3985" spans="1:9">
      <c r="A3985" t="str">
        <f t="shared" si="1013"/>
        <v>3.7.2.1.3.00.00 - Contribuições Sociais - Inter OFSS - União</v>
      </c>
      <c r="B3985" s="5" t="s">
        <v>3131</v>
      </c>
      <c r="C3985" s="6"/>
      <c r="E3985" s="1">
        <f t="shared" si="1044"/>
        <v>0</v>
      </c>
      <c r="F3985" s="1">
        <f t="shared" si="1045"/>
        <v>0</v>
      </c>
      <c r="H3985" t="b">
        <f t="shared" si="1019"/>
        <v>1</v>
      </c>
      <c r="I3985" t="str">
        <f t="shared" si="1016"/>
        <v>00</v>
      </c>
    </row>
    <row r="3986" spans="1:9">
      <c r="A3986" t="str">
        <f t="shared" si="1013"/>
        <v>3.7.2.1.4.00.00 - Contribuições Sociais - Inter OFSS - Estado</v>
      </c>
      <c r="B3986" s="3" t="s">
        <v>3132</v>
      </c>
      <c r="C3986" s="4">
        <v>25808.54</v>
      </c>
      <c r="E3986" s="1">
        <f t="shared" si="1044"/>
        <v>25808.54</v>
      </c>
      <c r="F3986" s="1">
        <f t="shared" si="1045"/>
        <v>0</v>
      </c>
      <c r="H3986" t="b">
        <f t="shared" si="1019"/>
        <v>1</v>
      </c>
      <c r="I3986" t="str">
        <f t="shared" si="1016"/>
        <v>00</v>
      </c>
    </row>
    <row r="3987" spans="1:9">
      <c r="A3987" t="str">
        <f t="shared" si="1013"/>
        <v>3.7.2.1.5.00.00 - Contribuições Sociais - Inter OFSS - Município</v>
      </c>
      <c r="B3987" s="5" t="s">
        <v>3133</v>
      </c>
      <c r="C3987" s="6"/>
      <c r="E3987" s="1">
        <f t="shared" si="1044"/>
        <v>0</v>
      </c>
      <c r="F3987" s="1">
        <f t="shared" si="1045"/>
        <v>0</v>
      </c>
      <c r="H3987" t="b">
        <f t="shared" si="1019"/>
        <v>1</v>
      </c>
      <c r="I3987" t="str">
        <f t="shared" si="1016"/>
        <v>00</v>
      </c>
    </row>
    <row r="3988" spans="1:9">
      <c r="A3988" t="str">
        <f t="shared" si="1013"/>
        <v>3.7.2.2.0.00.00 - Contribuições de Intervenção no Domínio Econômico</v>
      </c>
      <c r="B3988" s="3" t="s">
        <v>3134</v>
      </c>
      <c r="C3988" s="4">
        <v>156062.82999999999</v>
      </c>
      <c r="E3988" s="1">
        <f>E3989</f>
        <v>0</v>
      </c>
      <c r="F3988" s="1">
        <f>F3989</f>
        <v>156062.82999999999</v>
      </c>
      <c r="H3988" t="b">
        <f t="shared" si="1019"/>
        <v>1</v>
      </c>
      <c r="I3988" t="str">
        <f t="shared" si="1016"/>
        <v>00</v>
      </c>
    </row>
    <row r="3989" spans="1:9" ht="25.5">
      <c r="A3989" t="str">
        <f t="shared" si="1013"/>
        <v>3.7.2.2.1.00.00 - Contribuições de Intervenção no Domínio Econômico 
 - Consolidação</v>
      </c>
      <c r="B3989" s="5" t="s">
        <v>3135</v>
      </c>
      <c r="C3989" s="6">
        <v>156062.82999999999</v>
      </c>
      <c r="E3989" s="1"/>
      <c r="F3989" s="1">
        <f t="shared" ref="F3989" si="1046">SUMIF(A3989:B3989,"*consolidação*",C3989:D3989)</f>
        <v>156062.82999999999</v>
      </c>
      <c r="H3989" t="b">
        <f t="shared" si="1019"/>
        <v>1</v>
      </c>
      <c r="I3989" t="str">
        <f t="shared" si="1016"/>
        <v>00</v>
      </c>
    </row>
    <row r="3990" spans="1:9" ht="25.5">
      <c r="A3990" t="str">
        <f t="shared" si="1013"/>
        <v>3.7.2.3.0.00.00 - Contribuição para o Custeio do Serviço de 
 Iluminação Pública - Cosip</v>
      </c>
      <c r="B3990" s="3" t="s">
        <v>3136</v>
      </c>
      <c r="C3990" s="4">
        <v>10054075.470000001</v>
      </c>
      <c r="E3990" s="1">
        <f>E3991</f>
        <v>0</v>
      </c>
      <c r="F3990" s="1">
        <f>F3991</f>
        <v>10054075.470000001</v>
      </c>
      <c r="H3990" t="b">
        <f t="shared" si="1019"/>
        <v>1</v>
      </c>
      <c r="I3990" t="str">
        <f t="shared" si="1016"/>
        <v>00</v>
      </c>
    </row>
    <row r="3991" spans="1:9" ht="25.5">
      <c r="A3991" t="str">
        <f t="shared" si="1013"/>
        <v>3.7.2.3.1.00.00 - Contribuição para o Custeio do Serviço de 
 Iluminação Pública - Cosip - Consolidação</v>
      </c>
      <c r="B3991" s="5" t="s">
        <v>3137</v>
      </c>
      <c r="C3991" s="6">
        <v>10054075.470000001</v>
      </c>
      <c r="E3991" s="1">
        <f t="shared" ref="E3991" si="1047">SUMIF(A3991:B3991,"*intra*",C3991:D3991)+SUMIF(A3991:B3991,"*inter*",C3991:D3991)</f>
        <v>0</v>
      </c>
      <c r="F3991" s="1">
        <f t="shared" ref="F3991" si="1048">SUMIF(A3991:B3991,"*consolidação*",C3991:D3991)</f>
        <v>10054075.470000001</v>
      </c>
      <c r="H3991" t="b">
        <f t="shared" si="1019"/>
        <v>1</v>
      </c>
      <c r="I3991" t="str">
        <f t="shared" si="1016"/>
        <v>00</v>
      </c>
    </row>
    <row r="3992" spans="1:9">
      <c r="A3992" t="str">
        <f t="shared" si="1013"/>
        <v>3.7.2.9.0.00.00 - Outras Contribuições</v>
      </c>
      <c r="B3992" s="3" t="s">
        <v>3138</v>
      </c>
      <c r="C3992" s="4">
        <v>2686077.95</v>
      </c>
      <c r="E3992" s="1">
        <f>E3993</f>
        <v>0</v>
      </c>
      <c r="F3992" s="1">
        <f>F3993</f>
        <v>2686077.95</v>
      </c>
      <c r="H3992" t="b">
        <f t="shared" si="1019"/>
        <v>1</v>
      </c>
      <c r="I3992" t="str">
        <f t="shared" si="1016"/>
        <v>00</v>
      </c>
    </row>
    <row r="3993" spans="1:9">
      <c r="A3993" t="str">
        <f t="shared" si="1013"/>
        <v>3.7.2.9.1.00.00 - Outras Contribuições - Consolidação</v>
      </c>
      <c r="B3993" s="5" t="s">
        <v>3139</v>
      </c>
      <c r="C3993" s="6">
        <v>2686077.95</v>
      </c>
      <c r="E3993" s="1">
        <f t="shared" ref="E3993" si="1049">SUMIF(A3993:B3993,"*intra*",C3993:D3993)+SUMIF(A3993:B3993,"*inter*",C3993:D3993)</f>
        <v>0</v>
      </c>
      <c r="F3993" s="1">
        <f t="shared" ref="F3993" si="1050">SUMIF(A3993:B3993,"*consolidação*",C3993:D3993)</f>
        <v>2686077.95</v>
      </c>
      <c r="H3993" t="b">
        <f t="shared" si="1019"/>
        <v>1</v>
      </c>
      <c r="I3993" t="str">
        <f t="shared" si="1016"/>
        <v>00</v>
      </c>
    </row>
    <row r="3994" spans="1:9" ht="25.5">
      <c r="A3994" t="str">
        <f t="shared" si="1013"/>
        <v>3.8.0.0.0.00.00 - Custo das Mercadorias Vendidas, dos Produtos Vendidos 
 e dos Serviços Prestados</v>
      </c>
      <c r="B3994" s="3" t="s">
        <v>3140</v>
      </c>
      <c r="C3994" s="4">
        <v>2629797849.0799999</v>
      </c>
      <c r="E3994" s="1">
        <f>E3995+E4001+E4007</f>
        <v>0</v>
      </c>
      <c r="F3994" s="1">
        <f>F3995+F4001+F4007</f>
        <v>2629797849.0799999</v>
      </c>
      <c r="H3994" t="b">
        <f t="shared" si="1019"/>
        <v>1</v>
      </c>
      <c r="I3994" t="str">
        <f t="shared" si="1016"/>
        <v>00</v>
      </c>
    </row>
    <row r="3995" spans="1:9">
      <c r="A3995" t="str">
        <f t="shared" si="1013"/>
        <v>3.8.1.0.0.00.00 - Custo de Mercadorias Vendidas</v>
      </c>
      <c r="B3995" s="5" t="s">
        <v>3141</v>
      </c>
      <c r="C3995" s="6">
        <v>949630015.20000005</v>
      </c>
      <c r="E3995" s="1">
        <f>E4000+E3999+E3997+E3996+E3998</f>
        <v>0</v>
      </c>
      <c r="F3995" s="1">
        <f>F4000+F3999+F3997+F3996+F3998</f>
        <v>949630015.20000005</v>
      </c>
      <c r="H3995" t="b">
        <f t="shared" si="1019"/>
        <v>1</v>
      </c>
      <c r="I3995" t="str">
        <f t="shared" si="1016"/>
        <v>00</v>
      </c>
    </row>
    <row r="3996" spans="1:9">
      <c r="A3996" t="str">
        <f t="shared" si="1013"/>
        <v>3.8.1.0.1.00.00 - Custo de Mercadorias Vendidas - Consolidação</v>
      </c>
      <c r="B3996" s="3" t="s">
        <v>3142</v>
      </c>
      <c r="C3996" s="4">
        <v>949630015.20000005</v>
      </c>
      <c r="E3996" s="1">
        <f t="shared" ref="E3996:E4000" si="1051">SUMIF(A3996:B3996,"*intra*",C3996:D3996)+SUMIF(A3996:B3996,"*inter*",C3996:D3996)</f>
        <v>0</v>
      </c>
      <c r="F3996" s="1">
        <f t="shared" ref="F3996:F4000" si="1052">SUMIF(A3996:B3996,"*consolidação*",C3996:D3996)</f>
        <v>949630015.20000005</v>
      </c>
      <c r="H3996" t="b">
        <f t="shared" si="1019"/>
        <v>1</v>
      </c>
      <c r="I3996" t="str">
        <f t="shared" si="1016"/>
        <v>00</v>
      </c>
    </row>
    <row r="3997" spans="1:9">
      <c r="A3997" t="str">
        <f t="shared" si="1013"/>
        <v>3.8.1.0.2.00.00 - Custo de Mercadorias Vendidas - Intra OFSS</v>
      </c>
      <c r="B3997" s="5" t="s">
        <v>3143</v>
      </c>
      <c r="C3997" s="6"/>
      <c r="E3997" s="1">
        <f t="shared" si="1051"/>
        <v>0</v>
      </c>
      <c r="F3997" s="1">
        <f t="shared" si="1052"/>
        <v>0</v>
      </c>
      <c r="H3997" t="b">
        <f t="shared" si="1019"/>
        <v>1</v>
      </c>
      <c r="I3997" t="str">
        <f t="shared" si="1016"/>
        <v>00</v>
      </c>
    </row>
    <row r="3998" spans="1:9">
      <c r="A3998" t="str">
        <f t="shared" si="1013"/>
        <v>3.8.1.0.3.00.00 - Custo de Mercadorias Vendidas - Inter OFSS - União</v>
      </c>
      <c r="B3998" s="3" t="s">
        <v>3144</v>
      </c>
      <c r="C3998" s="4"/>
      <c r="E3998" s="1">
        <f t="shared" si="1051"/>
        <v>0</v>
      </c>
      <c r="F3998" s="1">
        <f t="shared" si="1052"/>
        <v>0</v>
      </c>
      <c r="H3998" t="b">
        <f t="shared" si="1019"/>
        <v>1</v>
      </c>
      <c r="I3998" t="str">
        <f t="shared" si="1016"/>
        <v>00</v>
      </c>
    </row>
    <row r="3999" spans="1:9">
      <c r="A3999" t="str">
        <f t="shared" si="1013"/>
        <v>3.8.1.0.4.00.00 - Custo de Mercadorias Vendidas - Inter OFSS - Estado</v>
      </c>
      <c r="B3999" s="5" t="s">
        <v>3145</v>
      </c>
      <c r="C3999" s="6"/>
      <c r="E3999" s="1">
        <f t="shared" si="1051"/>
        <v>0</v>
      </c>
      <c r="F3999" s="1">
        <f t="shared" si="1052"/>
        <v>0</v>
      </c>
      <c r="H3999" t="b">
        <f t="shared" si="1019"/>
        <v>1</v>
      </c>
      <c r="I3999" t="str">
        <f t="shared" si="1016"/>
        <v>00</v>
      </c>
    </row>
    <row r="4000" spans="1:9" ht="25.5">
      <c r="A4000" t="str">
        <f t="shared" si="1013"/>
        <v>3.8.1.0.5.00.00 - Custo de Mercadorias Vendidas - Inter OFSS - 
 Município</v>
      </c>
      <c r="B4000" s="3" t="s">
        <v>3146</v>
      </c>
      <c r="C4000" s="4"/>
      <c r="E4000" s="1">
        <f t="shared" si="1051"/>
        <v>0</v>
      </c>
      <c r="F4000" s="1">
        <f t="shared" si="1052"/>
        <v>0</v>
      </c>
      <c r="H4000" t="b">
        <f t="shared" si="1019"/>
        <v>1</v>
      </c>
      <c r="I4000" t="str">
        <f t="shared" si="1016"/>
        <v>00</v>
      </c>
    </row>
    <row r="4001" spans="1:9">
      <c r="A4001" t="str">
        <f t="shared" si="1013"/>
        <v>3.8.2.0.0.00.00 - Custos dos Produtos Vendidos</v>
      </c>
      <c r="B4001" s="5" t="s">
        <v>3147</v>
      </c>
      <c r="C4001" s="6">
        <v>1678252089.76</v>
      </c>
      <c r="E4001" s="1">
        <f>E4004+E4006+E4005+E4002+E4003</f>
        <v>0</v>
      </c>
      <c r="F4001" s="1">
        <f>F4004+F4006+F4005+F4002+F4003</f>
        <v>1678252089.76</v>
      </c>
      <c r="H4001" t="b">
        <f t="shared" si="1019"/>
        <v>1</v>
      </c>
      <c r="I4001" t="str">
        <f t="shared" si="1016"/>
        <v>00</v>
      </c>
    </row>
    <row r="4002" spans="1:9">
      <c r="A4002" t="str">
        <f t="shared" si="1013"/>
        <v>3.8.2.0.1.00.00 - Custos dos Produtos Vendidos - Consolidação</v>
      </c>
      <c r="B4002" s="3" t="s">
        <v>3148</v>
      </c>
      <c r="C4002" s="4">
        <v>1678252089.76</v>
      </c>
      <c r="E4002" s="1">
        <f t="shared" ref="E4002:E4006" si="1053">SUMIF(A4002:B4002,"*intra*",C4002:D4002)+SUMIF(A4002:B4002,"*inter*",C4002:D4002)</f>
        <v>0</v>
      </c>
      <c r="F4002" s="1">
        <f t="shared" ref="F4002:F4006" si="1054">SUMIF(A4002:B4002,"*consolidação*",C4002:D4002)</f>
        <v>1678252089.76</v>
      </c>
      <c r="H4002" t="b">
        <f t="shared" si="1019"/>
        <v>1</v>
      </c>
      <c r="I4002" t="str">
        <f t="shared" si="1016"/>
        <v>00</v>
      </c>
    </row>
    <row r="4003" spans="1:9">
      <c r="A4003" t="str">
        <f t="shared" si="1013"/>
        <v>3.8.2.0.2.00.00 - Custos dos Produtos Vendidos - Intra OFSS</v>
      </c>
      <c r="B4003" s="5" t="s">
        <v>3149</v>
      </c>
      <c r="C4003" s="6"/>
      <c r="E4003" s="1">
        <f t="shared" si="1053"/>
        <v>0</v>
      </c>
      <c r="F4003" s="1">
        <f t="shared" si="1054"/>
        <v>0</v>
      </c>
      <c r="H4003" t="b">
        <f t="shared" si="1019"/>
        <v>1</v>
      </c>
      <c r="I4003" t="str">
        <f t="shared" si="1016"/>
        <v>00</v>
      </c>
    </row>
    <row r="4004" spans="1:9">
      <c r="A4004" t="str">
        <f t="shared" si="1013"/>
        <v>3.8.2.0.3.00.00 - Custos dos Produtos Vendidos - Inter OFSS - União</v>
      </c>
      <c r="B4004" s="3" t="s">
        <v>3150</v>
      </c>
      <c r="C4004" s="4"/>
      <c r="E4004" s="1">
        <f t="shared" si="1053"/>
        <v>0</v>
      </c>
      <c r="F4004" s="1">
        <f t="shared" si="1054"/>
        <v>0</v>
      </c>
      <c r="H4004" t="b">
        <f t="shared" si="1019"/>
        <v>1</v>
      </c>
      <c r="I4004" t="str">
        <f t="shared" si="1016"/>
        <v>00</v>
      </c>
    </row>
    <row r="4005" spans="1:9">
      <c r="A4005" t="str">
        <f t="shared" si="1013"/>
        <v>3.8.2.0.4.00.00 - Custos dos Produtos Vendidos - Inter OFSS - Estado</v>
      </c>
      <c r="B4005" s="5" t="s">
        <v>3151</v>
      </c>
      <c r="C4005" s="6"/>
      <c r="E4005" s="1">
        <f t="shared" si="1053"/>
        <v>0</v>
      </c>
      <c r="F4005" s="1">
        <f t="shared" si="1054"/>
        <v>0</v>
      </c>
      <c r="H4005" t="b">
        <f t="shared" si="1019"/>
        <v>1</v>
      </c>
      <c r="I4005" t="str">
        <f t="shared" si="1016"/>
        <v>00</v>
      </c>
    </row>
    <row r="4006" spans="1:9">
      <c r="A4006" t="str">
        <f t="shared" si="1013"/>
        <v>3.8.2.0.5.00.00 - Custos dos Produtos Vendidos - Inter Município</v>
      </c>
      <c r="B4006" s="19" t="s">
        <v>3152</v>
      </c>
      <c r="C4006" s="4"/>
      <c r="E4006" s="1">
        <f t="shared" si="1053"/>
        <v>0</v>
      </c>
      <c r="F4006" s="1">
        <f t="shared" si="1054"/>
        <v>0</v>
      </c>
      <c r="H4006" t="b">
        <f t="shared" si="1019"/>
        <v>1</v>
      </c>
      <c r="I4006" t="str">
        <f t="shared" si="1016"/>
        <v>00</v>
      </c>
    </row>
    <row r="4007" spans="1:9">
      <c r="A4007" t="str">
        <f t="shared" si="1013"/>
        <v>3.8.3.0.0.00.00 - Custo dos Serviços Prestados</v>
      </c>
      <c r="B4007" s="5" t="s">
        <v>3153</v>
      </c>
      <c r="C4007" s="6">
        <v>1915744.12</v>
      </c>
      <c r="E4007" s="1">
        <f>E4008+E4011+E4012+E4010+E4009</f>
        <v>0</v>
      </c>
      <c r="F4007" s="1">
        <f>F4008+F4011+F4012+F4010+F4009</f>
        <v>1915744.12</v>
      </c>
      <c r="H4007" t="b">
        <f t="shared" si="1019"/>
        <v>1</v>
      </c>
      <c r="I4007" t="str">
        <f t="shared" si="1016"/>
        <v>00</v>
      </c>
    </row>
    <row r="4008" spans="1:9">
      <c r="A4008" t="str">
        <f t="shared" si="1013"/>
        <v>3.8.3.0.1.00.00 - Custo dos Serviços Prestados - Consolidação</v>
      </c>
      <c r="B4008" s="3" t="s">
        <v>3154</v>
      </c>
      <c r="C4008" s="4">
        <v>1915744.12</v>
      </c>
      <c r="E4008" s="1">
        <f t="shared" ref="E4008:E4012" si="1055">SUMIF(A4008:B4008,"*intra*",C4008:D4008)+SUMIF(A4008:B4008,"*inter*",C4008:D4008)</f>
        <v>0</v>
      </c>
      <c r="F4008" s="1">
        <f t="shared" ref="F4008:F4012" si="1056">SUMIF(A4008:B4008,"*consolidação*",C4008:D4008)</f>
        <v>1915744.12</v>
      </c>
      <c r="H4008" t="b">
        <f t="shared" si="1019"/>
        <v>1</v>
      </c>
      <c r="I4008" t="str">
        <f t="shared" si="1016"/>
        <v>00</v>
      </c>
    </row>
    <row r="4009" spans="1:9">
      <c r="A4009" t="str">
        <f t="shared" si="1013"/>
        <v>3.8.3.0.2.00.00 - Custo dos Serviços Prestados - Intra OFSS</v>
      </c>
      <c r="B4009" s="5" t="s">
        <v>3155</v>
      </c>
      <c r="C4009" s="6"/>
      <c r="E4009" s="1">
        <f t="shared" si="1055"/>
        <v>0</v>
      </c>
      <c r="F4009" s="1">
        <f t="shared" si="1056"/>
        <v>0</v>
      </c>
      <c r="H4009" t="b">
        <f t="shared" si="1019"/>
        <v>1</v>
      </c>
      <c r="I4009" t="str">
        <f t="shared" si="1016"/>
        <v>00</v>
      </c>
    </row>
    <row r="4010" spans="1:9">
      <c r="A4010" t="str">
        <f t="shared" si="1013"/>
        <v>3.8.3.0.3.00.00 - Custo dos Serviços Prestados - Inter OFSS - União</v>
      </c>
      <c r="B4010" s="3" t="s">
        <v>3156</v>
      </c>
      <c r="C4010" s="4"/>
      <c r="E4010" s="1">
        <f t="shared" si="1055"/>
        <v>0</v>
      </c>
      <c r="F4010" s="1">
        <f t="shared" si="1056"/>
        <v>0</v>
      </c>
      <c r="H4010" t="b">
        <f t="shared" si="1019"/>
        <v>1</v>
      </c>
      <c r="I4010" t="str">
        <f t="shared" si="1016"/>
        <v>00</v>
      </c>
    </row>
    <row r="4011" spans="1:9">
      <c r="A4011" t="str">
        <f t="shared" si="1013"/>
        <v>3.8.3.0.4.00.00 - Custo dos Serviços Prestados - Inter OFSS - Estado</v>
      </c>
      <c r="B4011" s="5" t="s">
        <v>3157</v>
      </c>
      <c r="C4011" s="6"/>
      <c r="E4011" s="1">
        <f t="shared" si="1055"/>
        <v>0</v>
      </c>
      <c r="F4011" s="1">
        <f t="shared" si="1056"/>
        <v>0</v>
      </c>
      <c r="H4011" t="b">
        <f t="shared" si="1019"/>
        <v>1</v>
      </c>
      <c r="I4011" t="str">
        <f t="shared" si="1016"/>
        <v>00</v>
      </c>
    </row>
    <row r="4012" spans="1:9" ht="25.5">
      <c r="A4012" t="str">
        <f t="shared" si="1013"/>
        <v>3.8.3.0.5.00.00 - Custo dos Serviços Prestados - Inter OFSS - 
 Município</v>
      </c>
      <c r="B4012" s="3" t="s">
        <v>3158</v>
      </c>
      <c r="C4012" s="4"/>
      <c r="E4012" s="1">
        <f t="shared" si="1055"/>
        <v>0</v>
      </c>
      <c r="F4012" s="1">
        <f t="shared" si="1056"/>
        <v>0</v>
      </c>
      <c r="H4012" t="b">
        <f t="shared" si="1019"/>
        <v>1</v>
      </c>
      <c r="I4012" t="str">
        <f t="shared" si="1016"/>
        <v>00</v>
      </c>
    </row>
    <row r="4013" spans="1:9">
      <c r="A4013" t="str">
        <f t="shared" ref="A4013:A4076" si="1057">TRIM(B4013)</f>
        <v>3.9.0.0.0.00.00 - Outras Variações Patrimoniais Diminutivas</v>
      </c>
      <c r="B4013" s="5" t="s">
        <v>3159</v>
      </c>
      <c r="C4013" s="6">
        <v>264386784506.20001</v>
      </c>
      <c r="E4013" s="1">
        <f>E4045+E4058+E4069+E4027+E4056+E4086+E4014+E4034</f>
        <v>7305615327.7099991</v>
      </c>
      <c r="F4013" s="1">
        <f>F4045+F4058+F4069+F4027+F4056+F4086+F4014+F4034</f>
        <v>257081169178.49005</v>
      </c>
      <c r="H4013" t="b">
        <f t="shared" si="1019"/>
        <v>1</v>
      </c>
      <c r="I4013" t="str">
        <f t="shared" si="1016"/>
        <v>00</v>
      </c>
    </row>
    <row r="4014" spans="1:9">
      <c r="A4014" t="str">
        <f t="shared" si="1057"/>
        <v>3.9.1.0.0.00.00 - Premiações</v>
      </c>
      <c r="B4014" s="3" t="s">
        <v>3160</v>
      </c>
      <c r="C4014" s="4">
        <v>4025343.38</v>
      </c>
      <c r="E4014" s="1">
        <f>E4021+E4019+E4015+E4017+E4023+E4025</f>
        <v>0</v>
      </c>
      <c r="F4014" s="1">
        <f>F4021+F4019+F4015+F4017+F4023+F4025</f>
        <v>4025343.3800000004</v>
      </c>
      <c r="H4014" t="b">
        <f t="shared" si="1019"/>
        <v>1</v>
      </c>
      <c r="I4014" t="str">
        <f t="shared" si="1016"/>
        <v>00</v>
      </c>
    </row>
    <row r="4015" spans="1:9">
      <c r="A4015" t="str">
        <f t="shared" si="1057"/>
        <v>3.9.1.1.0.00.00 - Premiações Culturais</v>
      </c>
      <c r="B4015" s="5" t="s">
        <v>3161</v>
      </c>
      <c r="C4015" s="6">
        <v>1866869.69</v>
      </c>
      <c r="E4015" s="1">
        <f>E4016</f>
        <v>0</v>
      </c>
      <c r="F4015" s="1">
        <f>F4016</f>
        <v>1866869.69</v>
      </c>
      <c r="H4015" t="b">
        <f t="shared" si="1019"/>
        <v>1</v>
      </c>
      <c r="I4015" t="str">
        <f t="shared" si="1016"/>
        <v>00</v>
      </c>
    </row>
    <row r="4016" spans="1:9">
      <c r="A4016" t="str">
        <f t="shared" si="1057"/>
        <v>3.9.1.1.1.00.00 - Premiações Culturais - Consolidação</v>
      </c>
      <c r="B4016" s="3" t="s">
        <v>3162</v>
      </c>
      <c r="C4016" s="4">
        <v>1866869.69</v>
      </c>
      <c r="E4016" s="1">
        <f t="shared" ref="E4016" si="1058">SUMIF(A4016:B4016,"*intra*",C4016:D4016)+SUMIF(A4016:B4016,"*inter*",C4016:D4016)</f>
        <v>0</v>
      </c>
      <c r="F4016" s="1">
        <f t="shared" ref="F4016" si="1059">SUMIF(A4016:B4016,"*consolidação*",C4016:D4016)</f>
        <v>1866869.69</v>
      </c>
      <c r="H4016" t="b">
        <f t="shared" si="1019"/>
        <v>1</v>
      </c>
      <c r="I4016" t="str">
        <f t="shared" ref="I4016:I4079" si="1060">MID(A4016,11,2)</f>
        <v>00</v>
      </c>
    </row>
    <row r="4017" spans="1:9">
      <c r="A4017" t="str">
        <f t="shared" si="1057"/>
        <v>3.9.1.2.0.00.00 - Premiações Artísticas</v>
      </c>
      <c r="B4017" s="5" t="s">
        <v>3163</v>
      </c>
      <c r="C4017" s="6">
        <v>167200</v>
      </c>
      <c r="E4017" s="1">
        <f>E4018</f>
        <v>0</v>
      </c>
      <c r="F4017" s="1">
        <f>F4018</f>
        <v>167200</v>
      </c>
      <c r="H4017" t="b">
        <f t="shared" ref="H4017:H4080" si="1061">IF(I4017="00",C4017=E4017+F4017,TRUE)</f>
        <v>1</v>
      </c>
      <c r="I4017" t="str">
        <f t="shared" si="1060"/>
        <v>00</v>
      </c>
    </row>
    <row r="4018" spans="1:9">
      <c r="A4018" t="str">
        <f t="shared" si="1057"/>
        <v>3.9.1.2.1.00.00 - Premiações Artísticas - Consolidação</v>
      </c>
      <c r="B4018" s="3" t="s">
        <v>3164</v>
      </c>
      <c r="C4018" s="4">
        <v>167200</v>
      </c>
      <c r="E4018" s="1">
        <f t="shared" ref="E4018" si="1062">SUMIF(A4018:B4018,"*intra*",C4018:D4018)+SUMIF(A4018:B4018,"*inter*",C4018:D4018)</f>
        <v>0</v>
      </c>
      <c r="F4018" s="1">
        <f t="shared" ref="F4018" si="1063">SUMIF(A4018:B4018,"*consolidação*",C4018:D4018)</f>
        <v>167200</v>
      </c>
      <c r="H4018" t="b">
        <f t="shared" si="1061"/>
        <v>1</v>
      </c>
      <c r="I4018" t="str">
        <f t="shared" si="1060"/>
        <v>00</v>
      </c>
    </row>
    <row r="4019" spans="1:9">
      <c r="A4019" t="str">
        <f t="shared" si="1057"/>
        <v>3.9.1.3.0.00.00 - Premiações Cientificas</v>
      </c>
      <c r="B4019" s="5" t="s">
        <v>3165</v>
      </c>
      <c r="C4019" s="6">
        <v>1564530.77</v>
      </c>
      <c r="E4019" s="1">
        <f>E4020</f>
        <v>0</v>
      </c>
      <c r="F4019" s="1">
        <f>F4020</f>
        <v>1564530.77</v>
      </c>
      <c r="H4019" t="b">
        <f t="shared" si="1061"/>
        <v>1</v>
      </c>
      <c r="I4019" t="str">
        <f t="shared" si="1060"/>
        <v>00</v>
      </c>
    </row>
    <row r="4020" spans="1:9">
      <c r="A4020" t="str">
        <f t="shared" si="1057"/>
        <v>3.9.1.3.1.00.00 - Premiações Cientificas - Consolidação</v>
      </c>
      <c r="B4020" s="3" t="s">
        <v>3166</v>
      </c>
      <c r="C4020" s="4">
        <v>1564530.77</v>
      </c>
      <c r="E4020" s="1">
        <f t="shared" ref="E4020" si="1064">SUMIF(A4020:B4020,"*intra*",C4020:D4020)+SUMIF(A4020:B4020,"*inter*",C4020:D4020)</f>
        <v>0</v>
      </c>
      <c r="F4020" s="1">
        <f t="shared" ref="F4020" si="1065">SUMIF(A4020:B4020,"*consolidação*",C4020:D4020)</f>
        <v>1564530.77</v>
      </c>
      <c r="H4020" t="b">
        <f t="shared" si="1061"/>
        <v>1</v>
      </c>
      <c r="I4020" t="str">
        <f t="shared" si="1060"/>
        <v>00</v>
      </c>
    </row>
    <row r="4021" spans="1:9">
      <c r="A4021" t="str">
        <f t="shared" si="1057"/>
        <v>3.9.1.4.0.00.00 - Premiações Desportivas</v>
      </c>
      <c r="B4021" s="5" t="s">
        <v>3167</v>
      </c>
      <c r="C4021" s="6">
        <v>70263.990000000005</v>
      </c>
      <c r="E4021" s="1">
        <f>E4022</f>
        <v>0</v>
      </c>
      <c r="F4021" s="1">
        <f>F4022</f>
        <v>70263.990000000005</v>
      </c>
      <c r="H4021" t="b">
        <f t="shared" si="1061"/>
        <v>1</v>
      </c>
      <c r="I4021" t="str">
        <f t="shared" si="1060"/>
        <v>00</v>
      </c>
    </row>
    <row r="4022" spans="1:9">
      <c r="A4022" t="str">
        <f t="shared" si="1057"/>
        <v>3.9.1.4.1.00.00 - Premiações Desportivas - Consolidação</v>
      </c>
      <c r="B4022" s="3" t="s">
        <v>3168</v>
      </c>
      <c r="C4022" s="4">
        <v>70263.990000000005</v>
      </c>
      <c r="E4022" s="1">
        <f t="shared" ref="E4022" si="1066">SUMIF(A4022:B4022,"*intra*",C4022:D4022)+SUMIF(A4022:B4022,"*inter*",C4022:D4022)</f>
        <v>0</v>
      </c>
      <c r="F4022" s="1">
        <f t="shared" ref="F4022" si="1067">SUMIF(A4022:B4022,"*consolidação*",C4022:D4022)</f>
        <v>70263.990000000005</v>
      </c>
      <c r="H4022" t="b">
        <f t="shared" si="1061"/>
        <v>1</v>
      </c>
      <c r="I4022" t="str">
        <f t="shared" si="1060"/>
        <v>00</v>
      </c>
    </row>
    <row r="4023" spans="1:9">
      <c r="A4023" t="str">
        <f t="shared" si="1057"/>
        <v>3.9.1.5.0.00.00 - Ordens Honorificas</v>
      </c>
      <c r="B4023" s="5" t="s">
        <v>3169</v>
      </c>
      <c r="C4023" s="6">
        <v>263563.25</v>
      </c>
      <c r="E4023" s="1">
        <f>E4024</f>
        <v>0</v>
      </c>
      <c r="F4023" s="1">
        <f>F4024</f>
        <v>263563.25</v>
      </c>
      <c r="H4023" t="b">
        <f t="shared" si="1061"/>
        <v>1</v>
      </c>
      <c r="I4023" t="str">
        <f t="shared" si="1060"/>
        <v>00</v>
      </c>
    </row>
    <row r="4024" spans="1:9">
      <c r="A4024" t="str">
        <f t="shared" si="1057"/>
        <v>3.9.1.5.1.00.00 - Ordens Honorificas - Consolidação</v>
      </c>
      <c r="B4024" s="3" t="s">
        <v>3170</v>
      </c>
      <c r="C4024" s="4">
        <v>263563.25</v>
      </c>
      <c r="E4024" s="1">
        <f t="shared" ref="E4024" si="1068">SUMIF(A4024:B4024,"*intra*",C4024:D4024)+SUMIF(A4024:B4024,"*inter*",C4024:D4024)</f>
        <v>0</v>
      </c>
      <c r="F4024" s="1">
        <f t="shared" ref="F4024" si="1069">SUMIF(A4024:B4024,"*consolidação*",C4024:D4024)</f>
        <v>263563.25</v>
      </c>
      <c r="H4024" t="b">
        <f t="shared" si="1061"/>
        <v>1</v>
      </c>
      <c r="I4024" t="str">
        <f t="shared" si="1060"/>
        <v>00</v>
      </c>
    </row>
    <row r="4025" spans="1:9">
      <c r="A4025" t="str">
        <f t="shared" si="1057"/>
        <v>3.9.1.9.0.00.00 - Outras Premiações</v>
      </c>
      <c r="B4025" s="5" t="s">
        <v>3171</v>
      </c>
      <c r="C4025" s="6">
        <v>92915.68</v>
      </c>
      <c r="E4025" s="1">
        <f>E4026</f>
        <v>0</v>
      </c>
      <c r="F4025" s="1">
        <f>F4026</f>
        <v>92915.68</v>
      </c>
      <c r="H4025" t="b">
        <f t="shared" si="1061"/>
        <v>1</v>
      </c>
      <c r="I4025" t="str">
        <f t="shared" si="1060"/>
        <v>00</v>
      </c>
    </row>
    <row r="4026" spans="1:9">
      <c r="A4026" t="str">
        <f t="shared" si="1057"/>
        <v>3.9.1.9.1.00.00 - Outras Premiações - Consolidação</v>
      </c>
      <c r="B4026" s="3" t="s">
        <v>3172</v>
      </c>
      <c r="C4026" s="4">
        <v>92915.68</v>
      </c>
      <c r="E4026" s="1">
        <f t="shared" ref="E4026" si="1070">SUMIF(A4026:B4026,"*intra*",C4026:D4026)+SUMIF(A4026:B4026,"*inter*",C4026:D4026)</f>
        <v>0</v>
      </c>
      <c r="F4026" s="1">
        <f t="shared" ref="F4026" si="1071">SUMIF(A4026:B4026,"*consolidação*",C4026:D4026)</f>
        <v>92915.68</v>
      </c>
      <c r="H4026" t="b">
        <f t="shared" si="1061"/>
        <v>1</v>
      </c>
      <c r="I4026" t="str">
        <f t="shared" si="1060"/>
        <v>00</v>
      </c>
    </row>
    <row r="4027" spans="1:9">
      <c r="A4027" t="str">
        <f t="shared" si="1057"/>
        <v>3.9.2.0.0.00.00 - Resultado Negativo de Participações</v>
      </c>
      <c r="B4027" s="5" t="s">
        <v>3173</v>
      </c>
      <c r="C4027" s="6">
        <v>19877403452.07</v>
      </c>
      <c r="E4027" s="1">
        <f>E4028</f>
        <v>4947426298.2799997</v>
      </c>
      <c r="F4027" s="1">
        <f>F4028</f>
        <v>14929977153.790001</v>
      </c>
      <c r="H4027" t="b">
        <f t="shared" si="1061"/>
        <v>1</v>
      </c>
      <c r="I4027" t="str">
        <f t="shared" si="1060"/>
        <v>00</v>
      </c>
    </row>
    <row r="4028" spans="1:9">
      <c r="A4028" t="str">
        <f t="shared" si="1057"/>
        <v>3.9.2.1.0.00.00 - Resultado Negativo de Equivalência Patrimonial</v>
      </c>
      <c r="B4028" s="3" t="s">
        <v>3174</v>
      </c>
      <c r="C4028" s="4">
        <v>19877403452.07</v>
      </c>
      <c r="E4028" s="1">
        <f>E4029+E4030+E4033+E4031+E4032</f>
        <v>4947426298.2799997</v>
      </c>
      <c r="F4028" s="1">
        <f>F4029+F4030+F4033+F4031+F4032</f>
        <v>14929977153.790001</v>
      </c>
      <c r="H4028" t="b">
        <f t="shared" si="1061"/>
        <v>1</v>
      </c>
      <c r="I4028" t="str">
        <f t="shared" si="1060"/>
        <v>00</v>
      </c>
    </row>
    <row r="4029" spans="1:9" ht="25.5">
      <c r="A4029" t="str">
        <f t="shared" si="1057"/>
        <v>3.9.2.1.1.00.00 - Resultado Negativo de Equivalência Patrimonial - 
 Consolidação</v>
      </c>
      <c r="B4029" s="5" t="s">
        <v>3175</v>
      </c>
      <c r="C4029" s="6">
        <v>14929977153.790001</v>
      </c>
      <c r="E4029" s="1">
        <f t="shared" ref="E4029:E4033" si="1072">SUMIF(A4029:B4029,"*intra*",C4029:D4029)+SUMIF(A4029:B4029,"*inter*",C4029:D4029)</f>
        <v>0</v>
      </c>
      <c r="F4029" s="1">
        <f t="shared" ref="F4029:F4033" si="1073">SUMIF(A4029:B4029,"*consolidação*",C4029:D4029)</f>
        <v>14929977153.790001</v>
      </c>
      <c r="H4029" t="b">
        <f t="shared" si="1061"/>
        <v>1</v>
      </c>
      <c r="I4029" t="str">
        <f t="shared" si="1060"/>
        <v>00</v>
      </c>
    </row>
    <row r="4030" spans="1:9" ht="25.5">
      <c r="A4030" t="str">
        <f t="shared" si="1057"/>
        <v>3.9.2.1.2.00.00 - Resultado Negativo de Equivalência Patrimonial - 
 Intra OFSS</v>
      </c>
      <c r="B4030" s="3" t="s">
        <v>3176</v>
      </c>
      <c r="C4030" s="4">
        <v>4947426298.2799997</v>
      </c>
      <c r="E4030" s="1">
        <f t="shared" si="1072"/>
        <v>4947426298.2799997</v>
      </c>
      <c r="F4030" s="1">
        <f t="shared" si="1073"/>
        <v>0</v>
      </c>
      <c r="H4030" t="b">
        <f t="shared" si="1061"/>
        <v>1</v>
      </c>
      <c r="I4030" t="str">
        <f t="shared" si="1060"/>
        <v>00</v>
      </c>
    </row>
    <row r="4031" spans="1:9" ht="25.5">
      <c r="A4031" t="str">
        <f t="shared" si="1057"/>
        <v>3.9.2.1.3.00.00 - Resultado Negativo de Equivalência Patrimonial - 
 Inter OFSS - União</v>
      </c>
      <c r="B4031" s="5" t="s">
        <v>3177</v>
      </c>
      <c r="C4031" s="6"/>
      <c r="E4031" s="1">
        <f t="shared" si="1072"/>
        <v>0</v>
      </c>
      <c r="F4031" s="1">
        <f t="shared" si="1073"/>
        <v>0</v>
      </c>
      <c r="H4031" t="b">
        <f t="shared" si="1061"/>
        <v>1</v>
      </c>
      <c r="I4031" t="str">
        <f t="shared" si="1060"/>
        <v>00</v>
      </c>
    </row>
    <row r="4032" spans="1:9" ht="25.5">
      <c r="A4032" t="str">
        <f t="shared" si="1057"/>
        <v>3.9.2.1.4.00.00 - Resultado Negativo de Equivalência Patrimonial - 
 Inter OFSS - Estado</v>
      </c>
      <c r="B4032" s="3" t="s">
        <v>3178</v>
      </c>
      <c r="C4032" s="4"/>
      <c r="E4032" s="1">
        <f t="shared" si="1072"/>
        <v>0</v>
      </c>
      <c r="F4032" s="1">
        <f t="shared" si="1073"/>
        <v>0</v>
      </c>
      <c r="H4032" t="b">
        <f t="shared" si="1061"/>
        <v>1</v>
      </c>
      <c r="I4032" t="str">
        <f t="shared" si="1060"/>
        <v>00</v>
      </c>
    </row>
    <row r="4033" spans="1:9" ht="25.5">
      <c r="A4033" t="str">
        <f t="shared" si="1057"/>
        <v>3.9.2.1.5.00.00 - Resultado Negativo de Equivalência Patrimonial - 
 Inter OFSS - Município</v>
      </c>
      <c r="B4033" s="5" t="s">
        <v>3179</v>
      </c>
      <c r="C4033" s="6"/>
      <c r="E4033" s="1">
        <f t="shared" si="1072"/>
        <v>0</v>
      </c>
      <c r="F4033" s="1">
        <f t="shared" si="1073"/>
        <v>0</v>
      </c>
      <c r="H4033" t="b">
        <f t="shared" si="1061"/>
        <v>1</v>
      </c>
      <c r="I4033" t="str">
        <f t="shared" si="1060"/>
        <v>00</v>
      </c>
    </row>
    <row r="4034" spans="1:9">
      <c r="A4034" t="str">
        <f t="shared" si="1057"/>
        <v>3.9.3.0.0.00.00 - Operações da Autoridade Monetária</v>
      </c>
      <c r="B4034" s="3" t="s">
        <v>3180</v>
      </c>
      <c r="C4034" s="4">
        <v>0</v>
      </c>
      <c r="E4034" s="1">
        <f>E4035+E4041+E4039+E4037+E4043</f>
        <v>0</v>
      </c>
      <c r="F4034" s="1">
        <f>F4035+F4041+F4039+F4037+F4043</f>
        <v>0</v>
      </c>
      <c r="H4034" t="b">
        <f t="shared" si="1061"/>
        <v>1</v>
      </c>
      <c r="I4034" t="str">
        <f t="shared" si="1060"/>
        <v>00</v>
      </c>
    </row>
    <row r="4035" spans="1:9">
      <c r="A4035" t="str">
        <f t="shared" si="1057"/>
        <v>3.9.3.1.0.00.00 - Juros</v>
      </c>
      <c r="B4035" s="5" t="s">
        <v>3181</v>
      </c>
      <c r="C4035" s="6"/>
      <c r="E4035" s="1">
        <f>E4036</f>
        <v>0</v>
      </c>
      <c r="F4035" s="1">
        <f>F4036</f>
        <v>0</v>
      </c>
      <c r="H4035" t="b">
        <f t="shared" si="1061"/>
        <v>1</v>
      </c>
      <c r="I4035" t="str">
        <f t="shared" si="1060"/>
        <v>00</v>
      </c>
    </row>
    <row r="4036" spans="1:9">
      <c r="A4036" t="str">
        <f t="shared" si="1057"/>
        <v>3.9.3.1.1.00.00 - Juros - Consolidação</v>
      </c>
      <c r="B4036" s="3" t="s">
        <v>3182</v>
      </c>
      <c r="C4036" s="4">
        <v>0</v>
      </c>
      <c r="E4036" s="1">
        <f t="shared" ref="E4036" si="1074">SUMIF(A4036:B4036,"*intra*",C4036:D4036)+SUMIF(A4036:B4036,"*inter*",C4036:D4036)</f>
        <v>0</v>
      </c>
      <c r="F4036" s="1">
        <f t="shared" ref="F4036" si="1075">SUMIF(A4036:B4036,"*consolidação*",C4036:D4036)</f>
        <v>0</v>
      </c>
      <c r="H4036" t="b">
        <f t="shared" si="1061"/>
        <v>1</v>
      </c>
      <c r="I4036" t="str">
        <f t="shared" si="1060"/>
        <v>00</v>
      </c>
    </row>
    <row r="4037" spans="1:9">
      <c r="A4037" t="str">
        <f t="shared" si="1057"/>
        <v>3.9.3.2.0.00.00 - Posição de Negociação</v>
      </c>
      <c r="B4037" s="5" t="s">
        <v>3183</v>
      </c>
      <c r="C4037" s="6">
        <v>0</v>
      </c>
      <c r="E4037" s="1">
        <f>E4038</f>
        <v>0</v>
      </c>
      <c r="F4037" s="1">
        <f>F4038</f>
        <v>0</v>
      </c>
      <c r="H4037" t="b">
        <f t="shared" si="1061"/>
        <v>1</v>
      </c>
      <c r="I4037" t="str">
        <f t="shared" si="1060"/>
        <v>00</v>
      </c>
    </row>
    <row r="4038" spans="1:9">
      <c r="A4038" t="str">
        <f t="shared" si="1057"/>
        <v>3.9.3.2.1.00.00 - Posição de Negociação - Consolidação</v>
      </c>
      <c r="B4038" s="3" t="s">
        <v>3184</v>
      </c>
      <c r="C4038" s="4"/>
      <c r="E4038" s="1">
        <f t="shared" ref="E4038" si="1076">SUMIF(A4038:B4038,"*intra*",C4038:D4038)+SUMIF(A4038:B4038,"*inter*",C4038:D4038)</f>
        <v>0</v>
      </c>
      <c r="F4038" s="1">
        <f t="shared" ref="F4038" si="1077">SUMIF(A4038:B4038,"*consolidação*",C4038:D4038)</f>
        <v>0</v>
      </c>
      <c r="H4038" t="b">
        <f t="shared" si="1061"/>
        <v>1</v>
      </c>
      <c r="I4038" t="str">
        <f t="shared" si="1060"/>
        <v>00</v>
      </c>
    </row>
    <row r="4039" spans="1:9">
      <c r="A4039" t="str">
        <f t="shared" si="1057"/>
        <v>3.9.3.3.0.00.00 - Posição de Investimentos</v>
      </c>
      <c r="B4039" s="5" t="s">
        <v>3185</v>
      </c>
      <c r="C4039" s="6">
        <v>0</v>
      </c>
      <c r="E4039" s="1">
        <f>E4040</f>
        <v>0</v>
      </c>
      <c r="F4039" s="1">
        <f>F4040</f>
        <v>0</v>
      </c>
      <c r="H4039" t="b">
        <f t="shared" si="1061"/>
        <v>1</v>
      </c>
      <c r="I4039" t="str">
        <f t="shared" si="1060"/>
        <v>00</v>
      </c>
    </row>
    <row r="4040" spans="1:9">
      <c r="A4040" t="str">
        <f t="shared" si="1057"/>
        <v>3.9.3.3.1.00.00 - Posição de Investimentos - Consolidação</v>
      </c>
      <c r="B4040" s="3" t="s">
        <v>3186</v>
      </c>
      <c r="C4040" s="4"/>
      <c r="E4040" s="1">
        <f t="shared" ref="E4040" si="1078">SUMIF(A4040:B4040,"*intra*",C4040:D4040)+SUMIF(A4040:B4040,"*inter*",C4040:D4040)</f>
        <v>0</v>
      </c>
      <c r="F4040" s="1">
        <f t="shared" ref="F4040" si="1079">SUMIF(A4040:B4040,"*consolidação*",C4040:D4040)</f>
        <v>0</v>
      </c>
      <c r="H4040" t="b">
        <f t="shared" si="1061"/>
        <v>1</v>
      </c>
      <c r="I4040" t="str">
        <f t="shared" si="1060"/>
        <v>00</v>
      </c>
    </row>
    <row r="4041" spans="1:9">
      <c r="A4041" t="str">
        <f t="shared" si="1057"/>
        <v>3.9.3.4.0.00.00 - Correção Cambial</v>
      </c>
      <c r="B4041" s="5" t="s">
        <v>3187</v>
      </c>
      <c r="C4041" s="6">
        <v>0</v>
      </c>
      <c r="E4041" s="1">
        <f>E4042</f>
        <v>0</v>
      </c>
      <c r="F4041" s="1">
        <f>F4042</f>
        <v>0</v>
      </c>
      <c r="H4041" t="b">
        <f t="shared" si="1061"/>
        <v>1</v>
      </c>
      <c r="I4041" t="str">
        <f t="shared" si="1060"/>
        <v>00</v>
      </c>
    </row>
    <row r="4042" spans="1:9">
      <c r="A4042" t="str">
        <f t="shared" si="1057"/>
        <v>3.9.3.4.1.00.00 - Correção Cambial - Consolidação</v>
      </c>
      <c r="B4042" s="3" t="s">
        <v>3188</v>
      </c>
      <c r="C4042" s="4"/>
      <c r="E4042" s="1">
        <f t="shared" ref="E4042" si="1080">SUMIF(A4042:B4042,"*intra*",C4042:D4042)+SUMIF(A4042:B4042,"*inter*",C4042:D4042)</f>
        <v>0</v>
      </c>
      <c r="F4042" s="1">
        <f t="shared" ref="F4042" si="1081">SUMIF(A4042:B4042,"*consolidação*",C4042:D4042)</f>
        <v>0</v>
      </c>
      <c r="H4042" t="b">
        <f t="shared" si="1061"/>
        <v>1</v>
      </c>
      <c r="I4042" t="str">
        <f t="shared" si="1060"/>
        <v>00</v>
      </c>
    </row>
    <row r="4043" spans="1:9">
      <c r="A4043" t="str">
        <f t="shared" si="1057"/>
        <v>3.9.3.9.0.00.00 - Outras VPD de Operações da Autoridade Monetária</v>
      </c>
      <c r="B4043" s="5" t="s">
        <v>3189</v>
      </c>
      <c r="C4043" s="6">
        <v>0</v>
      </c>
      <c r="E4043" s="1">
        <f>E4044</f>
        <v>0</v>
      </c>
      <c r="F4043" s="1">
        <f>F4044</f>
        <v>0</v>
      </c>
      <c r="H4043" t="b">
        <f t="shared" si="1061"/>
        <v>1</v>
      </c>
      <c r="I4043" t="str">
        <f t="shared" si="1060"/>
        <v>00</v>
      </c>
    </row>
    <row r="4044" spans="1:9" ht="25.5">
      <c r="A4044" t="str">
        <f t="shared" si="1057"/>
        <v>3.9.3.9.1.00.00 - Outras VPD de Operações da Autoridade Monetária - 
 Consolidação</v>
      </c>
      <c r="B4044" s="3" t="s">
        <v>3190</v>
      </c>
      <c r="C4044" s="4"/>
      <c r="E4044" s="1">
        <f t="shared" ref="E4044" si="1082">SUMIF(A4044:B4044,"*intra*",C4044:D4044)+SUMIF(A4044:B4044,"*inter*",C4044:D4044)</f>
        <v>0</v>
      </c>
      <c r="F4044" s="1">
        <f t="shared" ref="F4044" si="1083">SUMIF(A4044:B4044,"*consolidação*",C4044:D4044)</f>
        <v>0</v>
      </c>
      <c r="H4044" t="b">
        <f t="shared" si="1061"/>
        <v>1</v>
      </c>
      <c r="I4044" t="str">
        <f t="shared" si="1060"/>
        <v>00</v>
      </c>
    </row>
    <row r="4045" spans="1:9">
      <c r="A4045" t="str">
        <f t="shared" si="1057"/>
        <v>3.9.4.0.0.00.00 - Incentivos</v>
      </c>
      <c r="B4045" s="5" t="s">
        <v>3191</v>
      </c>
      <c r="C4045" s="6">
        <v>9807178083.4500008</v>
      </c>
      <c r="E4045" s="1">
        <f>E4052+E4054+E4046+E4048+E4050</f>
        <v>0</v>
      </c>
      <c r="F4045" s="1">
        <f>F4052+F4054+F4046+F4048+F4050</f>
        <v>9807178083.4499989</v>
      </c>
      <c r="H4045" t="b">
        <f t="shared" si="1061"/>
        <v>1</v>
      </c>
      <c r="I4045" t="str">
        <f t="shared" si="1060"/>
        <v>00</v>
      </c>
    </row>
    <row r="4046" spans="1:9">
      <c r="A4046" t="str">
        <f t="shared" si="1057"/>
        <v>3.9.4.1.0.00.00 - Incentivos a Educação</v>
      </c>
      <c r="B4046" s="3" t="s">
        <v>3192</v>
      </c>
      <c r="C4046" s="4">
        <v>9315636420.25</v>
      </c>
      <c r="E4046" s="1">
        <f>E4047</f>
        <v>0</v>
      </c>
      <c r="F4046" s="1">
        <f>F4047</f>
        <v>9315636420.25</v>
      </c>
      <c r="H4046" t="b">
        <f t="shared" si="1061"/>
        <v>1</v>
      </c>
      <c r="I4046" t="str">
        <f t="shared" si="1060"/>
        <v>00</v>
      </c>
    </row>
    <row r="4047" spans="1:9">
      <c r="A4047" t="str">
        <f t="shared" si="1057"/>
        <v>3.9.4.1.1.00.00 - Incentivos a Educação - Consolidação</v>
      </c>
      <c r="B4047" s="5" t="s">
        <v>3193</v>
      </c>
      <c r="C4047" s="6">
        <v>9315636420.25</v>
      </c>
      <c r="E4047" s="1">
        <f t="shared" ref="E4047" si="1084">SUMIF(A4047:B4047,"*intra*",C4047:D4047)+SUMIF(A4047:B4047,"*inter*",C4047:D4047)</f>
        <v>0</v>
      </c>
      <c r="F4047" s="1">
        <f t="shared" ref="F4047" si="1085">SUMIF(A4047:B4047,"*consolidação*",C4047:D4047)</f>
        <v>9315636420.25</v>
      </c>
      <c r="H4047" t="b">
        <f t="shared" si="1061"/>
        <v>1</v>
      </c>
      <c r="I4047" t="str">
        <f t="shared" si="1060"/>
        <v>00</v>
      </c>
    </row>
    <row r="4048" spans="1:9">
      <c r="A4048" t="str">
        <f t="shared" si="1057"/>
        <v>3.9.4.2.0.00.00 - Incentivos a Ciência</v>
      </c>
      <c r="B4048" s="3" t="s">
        <v>3194</v>
      </c>
      <c r="C4048" s="4">
        <v>452347668.30000001</v>
      </c>
      <c r="E4048" s="1">
        <f>E4049</f>
        <v>0</v>
      </c>
      <c r="F4048" s="1">
        <f>F4049</f>
        <v>452347668.30000001</v>
      </c>
      <c r="H4048" t="b">
        <f t="shared" si="1061"/>
        <v>1</v>
      </c>
      <c r="I4048" t="str">
        <f t="shared" si="1060"/>
        <v>00</v>
      </c>
    </row>
    <row r="4049" spans="1:9">
      <c r="A4049" t="str">
        <f t="shared" si="1057"/>
        <v>3.9.4.2.1.00.00 - Incentivos a Ciência - Consolidação</v>
      </c>
      <c r="B4049" s="5" t="s">
        <v>3195</v>
      </c>
      <c r="C4049" s="6">
        <v>452347668.30000001</v>
      </c>
      <c r="E4049" s="1">
        <f t="shared" ref="E4049" si="1086">SUMIF(A4049:B4049,"*intra*",C4049:D4049)+SUMIF(A4049:B4049,"*inter*",C4049:D4049)</f>
        <v>0</v>
      </c>
      <c r="F4049" s="1">
        <f t="shared" ref="F4049" si="1087">SUMIF(A4049:B4049,"*consolidação*",C4049:D4049)</f>
        <v>452347668.30000001</v>
      </c>
      <c r="H4049" t="b">
        <f t="shared" si="1061"/>
        <v>1</v>
      </c>
      <c r="I4049" t="str">
        <f t="shared" si="1060"/>
        <v>00</v>
      </c>
    </row>
    <row r="4050" spans="1:9">
      <c r="A4050" t="str">
        <f t="shared" si="1057"/>
        <v>3.9.4.3.0.00.00 - Incentivos a Cultura</v>
      </c>
      <c r="B4050" s="3" t="s">
        <v>3196</v>
      </c>
      <c r="C4050" s="4">
        <v>1123672</v>
      </c>
      <c r="E4050" s="1">
        <f>E4051</f>
        <v>0</v>
      </c>
      <c r="F4050" s="1">
        <f>F4051</f>
        <v>1123672</v>
      </c>
      <c r="H4050" t="b">
        <f t="shared" si="1061"/>
        <v>1</v>
      </c>
      <c r="I4050" t="str">
        <f t="shared" si="1060"/>
        <v>00</v>
      </c>
    </row>
    <row r="4051" spans="1:9">
      <c r="A4051" t="str">
        <f t="shared" si="1057"/>
        <v>3.9.4.3.1.00.00 - Incentivos a Cultura - Consolidação</v>
      </c>
      <c r="B4051" s="5" t="s">
        <v>3197</v>
      </c>
      <c r="C4051" s="6">
        <v>1123672</v>
      </c>
      <c r="E4051" s="1">
        <f t="shared" ref="E4051" si="1088">SUMIF(A4051:B4051,"*intra*",C4051:D4051)+SUMIF(A4051:B4051,"*inter*",C4051:D4051)</f>
        <v>0</v>
      </c>
      <c r="F4051" s="1">
        <f t="shared" ref="F4051" si="1089">SUMIF(A4051:B4051,"*consolidação*",C4051:D4051)</f>
        <v>1123672</v>
      </c>
      <c r="H4051" t="b">
        <f t="shared" si="1061"/>
        <v>1</v>
      </c>
      <c r="I4051" t="str">
        <f t="shared" si="1060"/>
        <v>00</v>
      </c>
    </row>
    <row r="4052" spans="1:9">
      <c r="A4052" t="str">
        <f t="shared" si="1057"/>
        <v>3.9.4.4.0.00.00 - Incentivos ao Esporte</v>
      </c>
      <c r="B4052" s="3" t="s">
        <v>3198</v>
      </c>
      <c r="C4052" s="4">
        <v>38070322.899999999</v>
      </c>
      <c r="E4052" s="1">
        <f>E4053</f>
        <v>0</v>
      </c>
      <c r="F4052" s="1">
        <f>F4053</f>
        <v>38070322.899999999</v>
      </c>
      <c r="H4052" t="b">
        <f t="shared" si="1061"/>
        <v>1</v>
      </c>
      <c r="I4052" t="str">
        <f t="shared" si="1060"/>
        <v>00</v>
      </c>
    </row>
    <row r="4053" spans="1:9">
      <c r="A4053" t="str">
        <f t="shared" si="1057"/>
        <v>3.9.4.4.1.00.00 - Incentivos ao Esporte - Consolidação</v>
      </c>
      <c r="B4053" s="5" t="s">
        <v>3199</v>
      </c>
      <c r="C4053" s="6">
        <v>38070322.899999999</v>
      </c>
      <c r="E4053" s="1">
        <f t="shared" ref="E4053" si="1090">SUMIF(A4053:B4053,"*intra*",C4053:D4053)+SUMIF(A4053:B4053,"*inter*",C4053:D4053)</f>
        <v>0</v>
      </c>
      <c r="F4053" s="1">
        <f t="shared" ref="F4053" si="1091">SUMIF(A4053:B4053,"*consolidação*",C4053:D4053)</f>
        <v>38070322.899999999</v>
      </c>
      <c r="H4053" t="b">
        <f t="shared" si="1061"/>
        <v>1</v>
      </c>
      <c r="I4053" t="str">
        <f t="shared" si="1060"/>
        <v>00</v>
      </c>
    </row>
    <row r="4054" spans="1:9">
      <c r="A4054" t="str">
        <f t="shared" si="1057"/>
        <v>3.9.4.9.0.00.00 - Outros Incentivos</v>
      </c>
      <c r="B4054" s="3" t="s">
        <v>3200</v>
      </c>
      <c r="C4054" s="4">
        <v>0</v>
      </c>
      <c r="E4054" s="1">
        <f>E4055</f>
        <v>0</v>
      </c>
      <c r="F4054" s="1">
        <f>F4055</f>
        <v>0</v>
      </c>
      <c r="H4054" t="b">
        <f t="shared" si="1061"/>
        <v>1</v>
      </c>
      <c r="I4054" t="str">
        <f t="shared" si="1060"/>
        <v>00</v>
      </c>
    </row>
    <row r="4055" spans="1:9">
      <c r="A4055" t="str">
        <f t="shared" si="1057"/>
        <v>3.9.4.9.1.00.00 - Outros Incentivos - Consolidação</v>
      </c>
      <c r="B4055" s="5" t="s">
        <v>3201</v>
      </c>
      <c r="C4055" s="6"/>
      <c r="E4055" s="1">
        <f t="shared" ref="E4055" si="1092">SUMIF(A4055:B4055,"*intra*",C4055:D4055)+SUMIF(A4055:B4055,"*inter*",C4055:D4055)</f>
        <v>0</v>
      </c>
      <c r="F4055" s="1">
        <f t="shared" ref="F4055" si="1093">SUMIF(A4055:B4055,"*consolidação*",C4055:D4055)</f>
        <v>0</v>
      </c>
      <c r="H4055" t="b">
        <f t="shared" si="1061"/>
        <v>1</v>
      </c>
      <c r="I4055" t="str">
        <f t="shared" si="1060"/>
        <v>00</v>
      </c>
    </row>
    <row r="4056" spans="1:9">
      <c r="A4056" t="str">
        <f t="shared" si="1057"/>
        <v>3.9.5.0.0.00.00 - Subvenções Econômicas</v>
      </c>
      <c r="B4056" s="3" t="s">
        <v>3202</v>
      </c>
      <c r="C4056" s="4">
        <v>27787763676.700001</v>
      </c>
      <c r="E4056" s="1">
        <f>E4057</f>
        <v>0</v>
      </c>
      <c r="F4056" s="1">
        <f>F4057</f>
        <v>27787763676.700001</v>
      </c>
      <c r="H4056" t="b">
        <f t="shared" si="1061"/>
        <v>1</v>
      </c>
      <c r="I4056" t="str">
        <f t="shared" si="1060"/>
        <v>00</v>
      </c>
    </row>
    <row r="4057" spans="1:9">
      <c r="A4057" t="str">
        <f t="shared" si="1057"/>
        <v>3.9.5.0.1.00.00 - Subvenções Econômicas - Consolidação</v>
      </c>
      <c r="B4057" s="5" t="s">
        <v>3203</v>
      </c>
      <c r="C4057" s="6">
        <v>27787763676.700001</v>
      </c>
      <c r="E4057" s="1">
        <f t="shared" ref="E4057" si="1094">SUMIF(A4057:B4057,"*intra*",C4057:D4057)+SUMIF(A4057:B4057,"*inter*",C4057:D4057)</f>
        <v>0</v>
      </c>
      <c r="F4057" s="1">
        <f t="shared" ref="F4057" si="1095">SUMIF(A4057:B4057,"*consolidação*",C4057:D4057)</f>
        <v>27787763676.700001</v>
      </c>
      <c r="H4057" t="b">
        <f t="shared" si="1061"/>
        <v>1</v>
      </c>
      <c r="I4057" t="str">
        <f t="shared" si="1060"/>
        <v>00</v>
      </c>
    </row>
    <row r="4058" spans="1:9">
      <c r="A4058" t="str">
        <f t="shared" si="1057"/>
        <v>3.9.6.0.0.00.00 - Participações e Contribuições</v>
      </c>
      <c r="B4058" s="3" t="s">
        <v>3204</v>
      </c>
      <c r="C4058" s="4">
        <v>0</v>
      </c>
      <c r="E4058" s="1">
        <f>E4059+E4061+E4063+E4065+E4067</f>
        <v>0</v>
      </c>
      <c r="F4058" s="1">
        <f>F4059+F4061+F4063+F4065+F4067</f>
        <v>0</v>
      </c>
      <c r="H4058" t="b">
        <f t="shared" si="1061"/>
        <v>1</v>
      </c>
      <c r="I4058" t="str">
        <f t="shared" si="1060"/>
        <v>00</v>
      </c>
    </row>
    <row r="4059" spans="1:9">
      <c r="A4059" t="str">
        <f t="shared" si="1057"/>
        <v>3.9.6.1.0.00.00 - Participações de Debêntures</v>
      </c>
      <c r="B4059" s="5" t="s">
        <v>3205</v>
      </c>
      <c r="C4059" s="6">
        <v>0</v>
      </c>
      <c r="E4059" s="1">
        <f>E4060</f>
        <v>0</v>
      </c>
      <c r="F4059" s="1">
        <f>F4060</f>
        <v>0</v>
      </c>
      <c r="H4059" t="b">
        <f t="shared" si="1061"/>
        <v>1</v>
      </c>
      <c r="I4059" t="str">
        <f t="shared" si="1060"/>
        <v>00</v>
      </c>
    </row>
    <row r="4060" spans="1:9">
      <c r="A4060" t="str">
        <f t="shared" si="1057"/>
        <v>3.9.6.1.1.00.00 - Participações de Debêntures - Consolidação</v>
      </c>
      <c r="B4060" s="3" t="s">
        <v>3206</v>
      </c>
      <c r="C4060" s="4"/>
      <c r="E4060" s="1">
        <f t="shared" ref="E4060" si="1096">SUMIF(A4060:B4060,"*intra*",C4060:D4060)+SUMIF(A4060:B4060,"*inter*",C4060:D4060)</f>
        <v>0</v>
      </c>
      <c r="F4060" s="1">
        <f t="shared" ref="F4060" si="1097">SUMIF(A4060:B4060,"*consolidação*",C4060:D4060)</f>
        <v>0</v>
      </c>
      <c r="H4060" t="b">
        <f t="shared" si="1061"/>
        <v>1</v>
      </c>
      <c r="I4060" t="str">
        <f t="shared" si="1060"/>
        <v>00</v>
      </c>
    </row>
    <row r="4061" spans="1:9">
      <c r="A4061" t="str">
        <f t="shared" si="1057"/>
        <v>3.9.6.2.0.00.00 - Participações de Empregados</v>
      </c>
      <c r="B4061" s="5" t="s">
        <v>3207</v>
      </c>
      <c r="C4061" s="6">
        <v>0</v>
      </c>
      <c r="E4061" s="1">
        <f>E4062</f>
        <v>0</v>
      </c>
      <c r="F4061" s="1">
        <f>F4062</f>
        <v>0</v>
      </c>
      <c r="H4061" t="b">
        <f t="shared" si="1061"/>
        <v>1</v>
      </c>
      <c r="I4061" t="str">
        <f t="shared" si="1060"/>
        <v>00</v>
      </c>
    </row>
    <row r="4062" spans="1:9">
      <c r="A4062" t="str">
        <f t="shared" si="1057"/>
        <v>3.9.6.2.1.00.00 - Participações de Empregados - Consolidação</v>
      </c>
      <c r="B4062" s="3" t="s">
        <v>3208</v>
      </c>
      <c r="C4062" s="4"/>
      <c r="E4062" s="1">
        <f t="shared" ref="E4062" si="1098">SUMIF(A4062:B4062,"*intra*",C4062:D4062)+SUMIF(A4062:B4062,"*inter*",C4062:D4062)</f>
        <v>0</v>
      </c>
      <c r="F4062" s="1">
        <f t="shared" ref="F4062" si="1099">SUMIF(A4062:B4062,"*consolidação*",C4062:D4062)</f>
        <v>0</v>
      </c>
      <c r="H4062" t="b">
        <f t="shared" si="1061"/>
        <v>1</v>
      </c>
      <c r="I4062" t="str">
        <f t="shared" si="1060"/>
        <v>00</v>
      </c>
    </row>
    <row r="4063" spans="1:9">
      <c r="A4063" t="str">
        <f t="shared" si="1057"/>
        <v>3.9.6.3.0.00.00 - Participações de Administradores</v>
      </c>
      <c r="B4063" s="5" t="s">
        <v>3209</v>
      </c>
      <c r="C4063" s="6">
        <v>0</v>
      </c>
      <c r="E4063" s="1">
        <f>E4064</f>
        <v>0</v>
      </c>
      <c r="F4063" s="1">
        <f>F4064</f>
        <v>0</v>
      </c>
      <c r="H4063" t="b">
        <f t="shared" si="1061"/>
        <v>1</v>
      </c>
      <c r="I4063" t="str">
        <f t="shared" si="1060"/>
        <v>00</v>
      </c>
    </row>
    <row r="4064" spans="1:9">
      <c r="A4064" t="str">
        <f t="shared" si="1057"/>
        <v>3.9.6.3.1.00.00 - Participações de Administradores - Consolidação</v>
      </c>
      <c r="B4064" s="3" t="s">
        <v>3210</v>
      </c>
      <c r="C4064" s="4"/>
      <c r="E4064" s="1">
        <f t="shared" ref="E4064" si="1100">SUMIF(A4064:B4064,"*intra*",C4064:D4064)+SUMIF(A4064:B4064,"*inter*",C4064:D4064)</f>
        <v>0</v>
      </c>
      <c r="F4064" s="1">
        <f t="shared" ref="F4064" si="1101">SUMIF(A4064:B4064,"*consolidação*",C4064:D4064)</f>
        <v>0</v>
      </c>
      <c r="H4064" t="b">
        <f t="shared" si="1061"/>
        <v>1</v>
      </c>
      <c r="I4064" t="str">
        <f t="shared" si="1060"/>
        <v>00</v>
      </c>
    </row>
    <row r="4065" spans="1:9">
      <c r="A4065" t="str">
        <f t="shared" si="1057"/>
        <v>3.9.6.4.0.00.00 - Participações de Partes Beneficiarias</v>
      </c>
      <c r="B4065" s="5" t="s">
        <v>3211</v>
      </c>
      <c r="C4065" s="6">
        <v>0</v>
      </c>
      <c r="E4065" s="1">
        <f>E4066</f>
        <v>0</v>
      </c>
      <c r="F4065" s="1">
        <f>F4066</f>
        <v>0</v>
      </c>
      <c r="H4065" t="b">
        <f t="shared" si="1061"/>
        <v>1</v>
      </c>
      <c r="I4065" t="str">
        <f t="shared" si="1060"/>
        <v>00</v>
      </c>
    </row>
    <row r="4066" spans="1:9" ht="25.5">
      <c r="A4066" t="str">
        <f t="shared" si="1057"/>
        <v>3.9.6.4.1.00.00 - Participações de Partes Beneficiarias - 
 Consolidação</v>
      </c>
      <c r="B4066" s="3" t="s">
        <v>3212</v>
      </c>
      <c r="C4066" s="4"/>
      <c r="E4066" s="1">
        <f t="shared" ref="E4066" si="1102">SUMIF(A4066:B4066,"*intra*",C4066:D4066)+SUMIF(A4066:B4066,"*inter*",C4066:D4066)</f>
        <v>0</v>
      </c>
      <c r="F4066" s="1">
        <f t="shared" ref="F4066" si="1103">SUMIF(A4066:B4066,"*consolidação*",C4066:D4066)</f>
        <v>0</v>
      </c>
      <c r="H4066" t="b">
        <f t="shared" si="1061"/>
        <v>1</v>
      </c>
      <c r="I4066" t="str">
        <f t="shared" si="1060"/>
        <v>00</v>
      </c>
    </row>
    <row r="4067" spans="1:9" ht="25.5">
      <c r="A4067" t="str">
        <f t="shared" si="1057"/>
        <v>3.9.6.5.0.00.00 - Participações de Instituições ou Fundos de 
 Assistência ou Previdência de Empregados</v>
      </c>
      <c r="B4067" s="5" t="s">
        <v>3213</v>
      </c>
      <c r="C4067" s="6">
        <v>0</v>
      </c>
      <c r="E4067" s="1">
        <f>E4068</f>
        <v>0</v>
      </c>
      <c r="F4067" s="1">
        <f>F4068</f>
        <v>0</v>
      </c>
      <c r="H4067" t="b">
        <f t="shared" si="1061"/>
        <v>1</v>
      </c>
      <c r="I4067" t="str">
        <f t="shared" si="1060"/>
        <v>00</v>
      </c>
    </row>
    <row r="4068" spans="1:9" ht="25.5">
      <c r="A4068" t="str">
        <f t="shared" si="1057"/>
        <v>3.9.6.5.1.00.00 - Participações de Instituições ou Fundos de 
 Assistência ou Previdência de Empregados - Consolidação</v>
      </c>
      <c r="B4068" s="3" t="s">
        <v>3214</v>
      </c>
      <c r="C4068" s="4"/>
      <c r="E4068" s="1">
        <f t="shared" ref="E4068" si="1104">SUMIF(A4068:B4068,"*intra*",C4068:D4068)+SUMIF(A4068:B4068,"*inter*",C4068:D4068)</f>
        <v>0</v>
      </c>
      <c r="F4068" s="1">
        <f t="shared" ref="F4068" si="1105">SUMIF(A4068:B4068,"*consolidação*",C4068:D4068)</f>
        <v>0</v>
      </c>
      <c r="H4068" t="b">
        <f t="shared" si="1061"/>
        <v>1</v>
      </c>
      <c r="I4068" t="str">
        <f t="shared" si="1060"/>
        <v>00</v>
      </c>
    </row>
    <row r="4069" spans="1:9">
      <c r="A4069" t="str">
        <f t="shared" si="1057"/>
        <v>3.9.7.0.0.00.00 - VPD de Constituição de Provisões</v>
      </c>
      <c r="B4069" s="5" t="s">
        <v>3215</v>
      </c>
      <c r="C4069" s="6">
        <v>135405069732.03</v>
      </c>
      <c r="E4069" s="1">
        <f>E4084+E4078+E4074+E4076+E4072+E4082+E4070</f>
        <v>0</v>
      </c>
      <c r="F4069" s="1">
        <f>F4084+F4078+F4074+F4076+F4072+F4082+F4070</f>
        <v>135405069732.03001</v>
      </c>
      <c r="H4069" t="b">
        <f t="shared" si="1061"/>
        <v>1</v>
      </c>
      <c r="I4069" t="str">
        <f t="shared" si="1060"/>
        <v>00</v>
      </c>
    </row>
    <row r="4070" spans="1:9">
      <c r="A4070" t="str">
        <f t="shared" si="1057"/>
        <v>3.9.7.1.0.00.00 - VPD de Provisão para Riscos Trabalhistas</v>
      </c>
      <c r="B4070" s="3" t="s">
        <v>3216</v>
      </c>
      <c r="C4070" s="4">
        <v>664678992.86000001</v>
      </c>
      <c r="E4070" s="1">
        <f>E4071</f>
        <v>0</v>
      </c>
      <c r="F4070" s="1">
        <f>F4071</f>
        <v>664678992.86000001</v>
      </c>
      <c r="H4070" t="b">
        <f t="shared" si="1061"/>
        <v>1</v>
      </c>
      <c r="I4070" t="str">
        <f t="shared" si="1060"/>
        <v>00</v>
      </c>
    </row>
    <row r="4071" spans="1:9" ht="25.5">
      <c r="A4071" t="str">
        <f t="shared" si="1057"/>
        <v>3.9.7.1.1.00.00 - VPD de Provisão para Riscos Trabalhistas - 
 Consolidação</v>
      </c>
      <c r="B4071" s="5" t="s">
        <v>3217</v>
      </c>
      <c r="C4071" s="6">
        <v>664678992.86000001</v>
      </c>
      <c r="E4071" s="1">
        <f t="shared" ref="E4071" si="1106">SUMIF(A4071:B4071,"*intra*",C4071:D4071)+SUMIF(A4071:B4071,"*inter*",C4071:D4071)</f>
        <v>0</v>
      </c>
      <c r="F4071" s="1">
        <f t="shared" ref="F4071" si="1107">SUMIF(A4071:B4071,"*consolidação*",C4071:D4071)</f>
        <v>664678992.86000001</v>
      </c>
      <c r="H4071" t="b">
        <f t="shared" si="1061"/>
        <v>1</v>
      </c>
      <c r="I4071" t="str">
        <f t="shared" si="1060"/>
        <v>00</v>
      </c>
    </row>
    <row r="4072" spans="1:9" ht="25.5">
      <c r="A4072" t="str">
        <f t="shared" si="1057"/>
        <v>3.9.7.2.0.00.00 - VPD de Provisões Matemáticas Previdenciárias a 
 Longo Prazo</v>
      </c>
      <c r="B4072" s="3" t="s">
        <v>3218</v>
      </c>
      <c r="C4072" s="4">
        <v>57657545084.540001</v>
      </c>
      <c r="E4072" s="1">
        <f>E4073</f>
        <v>0</v>
      </c>
      <c r="F4072" s="1">
        <f>F4073</f>
        <v>57657545084.540001</v>
      </c>
      <c r="H4072" t="b">
        <f t="shared" si="1061"/>
        <v>1</v>
      </c>
      <c r="I4072" t="str">
        <f t="shared" si="1060"/>
        <v>00</v>
      </c>
    </row>
    <row r="4073" spans="1:9" ht="25.5">
      <c r="A4073" t="str">
        <f t="shared" si="1057"/>
        <v>3.9.7.2.1.00.00 - VPD de Provisões Matemáticas Previdenciárias a 
 Longo Prazo - Consolidação</v>
      </c>
      <c r="B4073" s="5" t="s">
        <v>3219</v>
      </c>
      <c r="C4073" s="6">
        <v>57657545084.540001</v>
      </c>
      <c r="E4073" s="1">
        <f t="shared" ref="E4073" si="1108">SUMIF(A4073:B4073,"*intra*",C4073:D4073)+SUMIF(A4073:B4073,"*inter*",C4073:D4073)</f>
        <v>0</v>
      </c>
      <c r="F4073" s="1">
        <f t="shared" ref="F4073" si="1109">SUMIF(A4073:B4073,"*consolidação*",C4073:D4073)</f>
        <v>57657545084.540001</v>
      </c>
      <c r="H4073" t="b">
        <f t="shared" si="1061"/>
        <v>1</v>
      </c>
      <c r="I4073" t="str">
        <f t="shared" si="1060"/>
        <v>00</v>
      </c>
    </row>
    <row r="4074" spans="1:9">
      <c r="A4074" t="str">
        <f t="shared" si="1057"/>
        <v>3.9.7.3.0.00.00 - VPD de Provisões para Riscos Fiscais</v>
      </c>
      <c r="B4074" s="3" t="s">
        <v>3220</v>
      </c>
      <c r="C4074" s="4">
        <v>18165138701.049999</v>
      </c>
      <c r="E4074" s="1">
        <f>E4075</f>
        <v>0</v>
      </c>
      <c r="F4074" s="1">
        <f>F4075</f>
        <v>18165138701.049999</v>
      </c>
      <c r="H4074" t="b">
        <f t="shared" si="1061"/>
        <v>1</v>
      </c>
      <c r="I4074" t="str">
        <f t="shared" si="1060"/>
        <v>00</v>
      </c>
    </row>
    <row r="4075" spans="1:9" ht="25.5">
      <c r="A4075" t="str">
        <f t="shared" si="1057"/>
        <v>3.9.7.3.1.00.00 - VPD de Provisões para Riscos Fiscais – 
 Consolidação</v>
      </c>
      <c r="B4075" s="5" t="s">
        <v>3221</v>
      </c>
      <c r="C4075" s="6">
        <v>18165138701.049999</v>
      </c>
      <c r="E4075" s="1">
        <f t="shared" ref="E4075" si="1110">SUMIF(A4075:B4075,"*intra*",C4075:D4075)+SUMIF(A4075:B4075,"*inter*",C4075:D4075)</f>
        <v>0</v>
      </c>
      <c r="F4075" s="1">
        <f t="shared" ref="F4075" si="1111">SUMIF(A4075:B4075,"*consolidação*",C4075:D4075)</f>
        <v>18165138701.049999</v>
      </c>
      <c r="H4075" t="b">
        <f t="shared" si="1061"/>
        <v>1</v>
      </c>
      <c r="I4075" t="str">
        <f t="shared" si="1060"/>
        <v>00</v>
      </c>
    </row>
    <row r="4076" spans="1:9">
      <c r="A4076" t="str">
        <f t="shared" si="1057"/>
        <v>3.9.7.4.0.00.00 - VPD de Provisão para Riscos Cíveis</v>
      </c>
      <c r="B4076" s="3" t="s">
        <v>3222</v>
      </c>
      <c r="C4076" s="4">
        <v>4947258352.8000002</v>
      </c>
      <c r="E4076" s="1">
        <f>E4077</f>
        <v>0</v>
      </c>
      <c r="F4076" s="1">
        <f>F4077</f>
        <v>4947258352.8000002</v>
      </c>
      <c r="H4076" t="b">
        <f t="shared" si="1061"/>
        <v>1</v>
      </c>
      <c r="I4076" t="str">
        <f t="shared" si="1060"/>
        <v>00</v>
      </c>
    </row>
    <row r="4077" spans="1:9">
      <c r="A4077" t="str">
        <f t="shared" ref="A4077:A4140" si="1112">TRIM(B4077)</f>
        <v>3.9.7.4.1.00.00 - VPD de Provisão para Riscos Cíveis – Consolidação</v>
      </c>
      <c r="B4077" s="5" t="s">
        <v>3223</v>
      </c>
      <c r="C4077" s="6">
        <v>4947258352.8000002</v>
      </c>
      <c r="E4077" s="1">
        <f t="shared" ref="E4077" si="1113">SUMIF(A4077:B4077,"*intra*",C4077:D4077)+SUMIF(A4077:B4077,"*inter*",C4077:D4077)</f>
        <v>0</v>
      </c>
      <c r="F4077" s="1">
        <f t="shared" ref="F4077" si="1114">SUMIF(A4077:B4077,"*consolidação*",C4077:D4077)</f>
        <v>4947258352.8000002</v>
      </c>
      <c r="H4077" t="b">
        <f t="shared" si="1061"/>
        <v>1</v>
      </c>
      <c r="I4077" t="str">
        <f t="shared" si="1060"/>
        <v>00</v>
      </c>
    </row>
    <row r="4078" spans="1:9">
      <c r="A4078" t="str">
        <f t="shared" si="1112"/>
        <v>3.9.7.5.0.00.00 - VPD de Provisão para Repartição de Créditos</v>
      </c>
      <c r="B4078" s="3" t="s">
        <v>3224</v>
      </c>
      <c r="C4078" s="4">
        <v>0</v>
      </c>
      <c r="E4078" s="1">
        <f>E4081+E4079+E4080</f>
        <v>0</v>
      </c>
      <c r="F4078" s="1">
        <f>F4081+F4079+F4080</f>
        <v>0</v>
      </c>
      <c r="H4078" t="b">
        <f t="shared" si="1061"/>
        <v>1</v>
      </c>
      <c r="I4078" t="str">
        <f t="shared" si="1060"/>
        <v>00</v>
      </c>
    </row>
    <row r="4079" spans="1:9" ht="25.5">
      <c r="A4079" t="str">
        <f t="shared" si="1112"/>
        <v>3.9.7.5.3.00.00 - VPD de Provisão para Repartição de Créditos - 
 Inter OFSS União</v>
      </c>
      <c r="B4079" s="5" t="s">
        <v>3225</v>
      </c>
      <c r="C4079" s="6"/>
      <c r="E4079" s="1">
        <f t="shared" ref="E4079:E4081" si="1115">SUMIF(A4079:B4079,"*intra*",C4079:D4079)+SUMIF(A4079:B4079,"*inter*",C4079:D4079)</f>
        <v>0</v>
      </c>
      <c r="F4079" s="1">
        <f t="shared" ref="F4079:F4081" si="1116">SUMIF(A4079:B4079,"*consolidação*",C4079:D4079)</f>
        <v>0</v>
      </c>
      <c r="H4079" t="b">
        <f t="shared" si="1061"/>
        <v>1</v>
      </c>
      <c r="I4079" t="str">
        <f t="shared" si="1060"/>
        <v>00</v>
      </c>
    </row>
    <row r="4080" spans="1:9" ht="25.5">
      <c r="A4080" t="str">
        <f t="shared" si="1112"/>
        <v>3.9.7.5.4.00.00 - VPD de Provisão para Repartição de Créditos - 
 Inter OFSS Estados</v>
      </c>
      <c r="B4080" s="3" t="s">
        <v>3226</v>
      </c>
      <c r="C4080" s="4"/>
      <c r="E4080" s="1">
        <f t="shared" si="1115"/>
        <v>0</v>
      </c>
      <c r="F4080" s="1">
        <f t="shared" si="1116"/>
        <v>0</v>
      </c>
      <c r="H4080" t="b">
        <f t="shared" si="1061"/>
        <v>1</v>
      </c>
      <c r="I4080" t="str">
        <f t="shared" ref="I4080:I4143" si="1117">MID(A4080,11,2)</f>
        <v>00</v>
      </c>
    </row>
    <row r="4081" spans="1:9" ht="25.5">
      <c r="A4081" t="str">
        <f t="shared" si="1112"/>
        <v>3.9.7.5.5.00.00 - VPD de Provisão para Repartição de Créditos - 
 Inter OFSS - Município</v>
      </c>
      <c r="B4081" s="5" t="s">
        <v>3227</v>
      </c>
      <c r="C4081" s="6"/>
      <c r="E4081" s="1">
        <f t="shared" si="1115"/>
        <v>0</v>
      </c>
      <c r="F4081" s="1">
        <f t="shared" si="1116"/>
        <v>0</v>
      </c>
      <c r="H4081" t="b">
        <f t="shared" ref="H4081:H4144" si="1118">IF(I4081="00",C4081=E4081+F4081,TRUE)</f>
        <v>1</v>
      </c>
      <c r="I4081" t="str">
        <f t="shared" si="1117"/>
        <v>00</v>
      </c>
    </row>
    <row r="4082" spans="1:9" ht="25.5">
      <c r="A4082" t="str">
        <f t="shared" si="1112"/>
        <v>3.9.7.6.0.00.00 - VPD de Provisão para Riscos Decorrentes de 
 Contratos de PPP</v>
      </c>
      <c r="B4082" s="3" t="s">
        <v>3228</v>
      </c>
      <c r="C4082" s="4">
        <v>0</v>
      </c>
      <c r="E4082" s="1">
        <f>E4083</f>
        <v>0</v>
      </c>
      <c r="F4082" s="1">
        <f>F4083</f>
        <v>0</v>
      </c>
      <c r="H4082" t="b">
        <f t="shared" si="1118"/>
        <v>1</v>
      </c>
      <c r="I4082" t="str">
        <f t="shared" si="1117"/>
        <v>00</v>
      </c>
    </row>
    <row r="4083" spans="1:9" ht="25.5">
      <c r="A4083" t="str">
        <f t="shared" si="1112"/>
        <v>3.9.7.6.1.00.00 - VPD de Provisão para Riscos Decorrentes de 
 Contratos de PPP - Consolidação</v>
      </c>
      <c r="B4083" s="5" t="s">
        <v>3229</v>
      </c>
      <c r="C4083" s="6"/>
      <c r="E4083" s="1">
        <f t="shared" ref="E4083" si="1119">SUMIF(A4083:B4083,"*intra*",C4083:D4083)+SUMIF(A4083:B4083,"*inter*",C4083:D4083)</f>
        <v>0</v>
      </c>
      <c r="F4083" s="1">
        <f t="shared" ref="F4083" si="1120">SUMIF(A4083:B4083,"*consolidação*",C4083:D4083)</f>
        <v>0</v>
      </c>
      <c r="H4083" t="b">
        <f t="shared" si="1118"/>
        <v>1</v>
      </c>
      <c r="I4083" t="str">
        <f t="shared" si="1117"/>
        <v>00</v>
      </c>
    </row>
    <row r="4084" spans="1:9">
      <c r="A4084" t="str">
        <f t="shared" si="1112"/>
        <v>3.9.7.9.0.00.00 - VPD de Outras Provisões</v>
      </c>
      <c r="B4084" s="3" t="s">
        <v>3230</v>
      </c>
      <c r="C4084" s="4">
        <v>53970448600.779999</v>
      </c>
      <c r="E4084" s="1">
        <f>E4085</f>
        <v>0</v>
      </c>
      <c r="F4084" s="1">
        <f>F4085</f>
        <v>53970448600.779999</v>
      </c>
      <c r="H4084" t="b">
        <f t="shared" si="1118"/>
        <v>1</v>
      </c>
      <c r="I4084" t="str">
        <f t="shared" si="1117"/>
        <v>00</v>
      </c>
    </row>
    <row r="4085" spans="1:9">
      <c r="A4085" t="str">
        <f t="shared" si="1112"/>
        <v>3.9.7.9.1.00.00 - VPD de Outras Provisões - Consolidação</v>
      </c>
      <c r="B4085" s="5" t="s">
        <v>3231</v>
      </c>
      <c r="C4085" s="6">
        <v>53970448600.779999</v>
      </c>
      <c r="E4085" s="1">
        <f t="shared" ref="E4085" si="1121">SUMIF(A4085:B4085,"*intra*",C4085:D4085)+SUMIF(A4085:B4085,"*inter*",C4085:D4085)</f>
        <v>0</v>
      </c>
      <c r="F4085" s="1">
        <f t="shared" ref="F4085" si="1122">SUMIF(A4085:B4085,"*consolidação*",C4085:D4085)</f>
        <v>53970448600.779999</v>
      </c>
      <c r="H4085" t="b">
        <f t="shared" si="1118"/>
        <v>1</v>
      </c>
      <c r="I4085" t="str">
        <f t="shared" si="1117"/>
        <v>00</v>
      </c>
    </row>
    <row r="4086" spans="1:9">
      <c r="A4086" t="str">
        <f t="shared" si="1112"/>
        <v>3.9.9.0.0.00.00 - Diversas Variações Patrimoniais Diminutivas</v>
      </c>
      <c r="B4086" s="3" t="s">
        <v>3232</v>
      </c>
      <c r="C4086" s="4">
        <v>71505344218.570007</v>
      </c>
      <c r="E4086" s="1">
        <f>E4096+E4092+E4111+E4098+E4087+E4106+E4104+E4108</f>
        <v>2358189029.4299998</v>
      </c>
      <c r="F4086" s="1">
        <f>F4096+F4092+F4111+F4098+F4087+F4106+F4104+F4108</f>
        <v>69147155189.139999</v>
      </c>
      <c r="H4086" t="b">
        <f t="shared" si="1118"/>
        <v>1</v>
      </c>
      <c r="I4086" t="str">
        <f t="shared" si="1117"/>
        <v>00</v>
      </c>
    </row>
    <row r="4087" spans="1:9">
      <c r="A4087" t="str">
        <f t="shared" si="1112"/>
        <v>3.9.9.1.0.00.00 - Compensação Financeira entre RGPS/RPPS</v>
      </c>
      <c r="B4087" s="5" t="s">
        <v>3233</v>
      </c>
      <c r="C4087" s="6">
        <v>2358189029.4299998</v>
      </c>
      <c r="E4087" s="1">
        <f>E4089+E4088+E4090+E4091</f>
        <v>2358189029.4299998</v>
      </c>
      <c r="F4087" s="1">
        <f>F4089+F4088+F4090+F4091</f>
        <v>0</v>
      </c>
      <c r="H4087" t="b">
        <f t="shared" si="1118"/>
        <v>1</v>
      </c>
      <c r="I4087" t="str">
        <f t="shared" si="1117"/>
        <v>00</v>
      </c>
    </row>
    <row r="4088" spans="1:9" ht="25.5">
      <c r="A4088" t="str">
        <f t="shared" si="1112"/>
        <v>3.9.9.1.2.00.00 - Compensação Financeira entre RGPS/RPPS - Intra 
 OFSS</v>
      </c>
      <c r="B4088" s="3" t="s">
        <v>3234</v>
      </c>
      <c r="C4088" s="4"/>
      <c r="E4088" s="1">
        <f t="shared" ref="E4088:E4091" si="1123">SUMIF(A4088:B4088,"*intra*",C4088:D4088)+SUMIF(A4088:B4088,"*inter*",C4088:D4088)</f>
        <v>0</v>
      </c>
      <c r="F4088" s="1">
        <f t="shared" ref="F4088:F4091" si="1124">SUMIF(A4088:B4088,"*consolidação*",C4088:D4088)</f>
        <v>0</v>
      </c>
      <c r="H4088" t="b">
        <f t="shared" si="1118"/>
        <v>1</v>
      </c>
      <c r="I4088" t="str">
        <f t="shared" si="1117"/>
        <v>00</v>
      </c>
    </row>
    <row r="4089" spans="1:9" ht="25.5">
      <c r="A4089" t="str">
        <f t="shared" si="1112"/>
        <v>3.9.9.1.3.00.00 - Compensação Financeira entre RGPS/RPPS - Inter 
 OFSS - União</v>
      </c>
      <c r="B4089" s="5" t="s">
        <v>3235</v>
      </c>
      <c r="C4089" s="6"/>
      <c r="E4089" s="1">
        <f t="shared" si="1123"/>
        <v>0</v>
      </c>
      <c r="F4089" s="1">
        <f t="shared" si="1124"/>
        <v>0</v>
      </c>
      <c r="H4089" t="b">
        <f t="shared" si="1118"/>
        <v>1</v>
      </c>
      <c r="I4089" t="str">
        <f t="shared" si="1117"/>
        <v>00</v>
      </c>
    </row>
    <row r="4090" spans="1:9" ht="25.5">
      <c r="A4090" t="str">
        <f t="shared" si="1112"/>
        <v>3.9.9.1.4.00.00 - Compensação Financeira entre RGPS/RPPS - Inter 
 OFSS - Estado</v>
      </c>
      <c r="B4090" s="3" t="s">
        <v>3236</v>
      </c>
      <c r="C4090" s="4">
        <v>1151355958.0599999</v>
      </c>
      <c r="E4090" s="1">
        <f t="shared" si="1123"/>
        <v>1151355958.0599999</v>
      </c>
      <c r="F4090" s="1">
        <f t="shared" si="1124"/>
        <v>0</v>
      </c>
      <c r="H4090" t="b">
        <f t="shared" si="1118"/>
        <v>1</v>
      </c>
      <c r="I4090" t="str">
        <f t="shared" si="1117"/>
        <v>00</v>
      </c>
    </row>
    <row r="4091" spans="1:9" ht="25.5">
      <c r="A4091" t="str">
        <f t="shared" si="1112"/>
        <v>3.9.9.1.5.00.00 - Compensação Financeira entre RGPS/RPPS - Inter 
 OFSS - Município</v>
      </c>
      <c r="B4091" s="5" t="s">
        <v>3237</v>
      </c>
      <c r="C4091" s="6">
        <v>1206833071.3699999</v>
      </c>
      <c r="E4091" s="1">
        <f t="shared" si="1123"/>
        <v>1206833071.3699999</v>
      </c>
      <c r="F4091" s="1">
        <f t="shared" si="1124"/>
        <v>0</v>
      </c>
      <c r="H4091" t="b">
        <f t="shared" si="1118"/>
        <v>1</v>
      </c>
      <c r="I4091" t="str">
        <f t="shared" si="1117"/>
        <v>00</v>
      </c>
    </row>
    <row r="4092" spans="1:9">
      <c r="A4092" t="str">
        <f t="shared" si="1112"/>
        <v>3.9.9.2.0.00.00 - Compensação Financeira entre Regimes Próprios</v>
      </c>
      <c r="B4092" s="3" t="s">
        <v>3238</v>
      </c>
      <c r="C4092" s="4">
        <v>0</v>
      </c>
      <c r="E4092" s="1">
        <f>E4094+E4093+E4095</f>
        <v>0</v>
      </c>
      <c r="F4092" s="1">
        <f>F4094+F4093+F4095</f>
        <v>0</v>
      </c>
      <c r="H4092" t="b">
        <f t="shared" si="1118"/>
        <v>1</v>
      </c>
      <c r="I4092" t="str">
        <f t="shared" si="1117"/>
        <v>00</v>
      </c>
    </row>
    <row r="4093" spans="1:9" ht="25.5">
      <c r="A4093" t="str">
        <f t="shared" si="1112"/>
        <v>3.9.9.2.3.00.00 - Compensação Financeira entre Regimes Próprios - 
 Inter OFSS - União</v>
      </c>
      <c r="B4093" s="5" t="s">
        <v>3239</v>
      </c>
      <c r="C4093" s="6"/>
      <c r="E4093" s="1">
        <f t="shared" ref="E4093:E4095" si="1125">SUMIF(A4093:B4093,"*intra*",C4093:D4093)+SUMIF(A4093:B4093,"*inter*",C4093:D4093)</f>
        <v>0</v>
      </c>
      <c r="F4093" s="1">
        <f t="shared" ref="F4093:F4095" si="1126">SUMIF(A4093:B4093,"*consolidação*",C4093:D4093)</f>
        <v>0</v>
      </c>
      <c r="H4093" t="b">
        <f t="shared" si="1118"/>
        <v>1</v>
      </c>
      <c r="I4093" t="str">
        <f t="shared" si="1117"/>
        <v>00</v>
      </c>
    </row>
    <row r="4094" spans="1:9" ht="25.5">
      <c r="A4094" t="str">
        <f t="shared" si="1112"/>
        <v>3.9.9.2.4.00.00 - Compensação Financeira entre Regimes Próprios - 
 Inter OFSS - Estado</v>
      </c>
      <c r="B4094" s="3" t="s">
        <v>3240</v>
      </c>
      <c r="C4094" s="4"/>
      <c r="E4094" s="1">
        <f t="shared" si="1125"/>
        <v>0</v>
      </c>
      <c r="F4094" s="1">
        <f t="shared" si="1126"/>
        <v>0</v>
      </c>
      <c r="H4094" t="b">
        <f t="shared" si="1118"/>
        <v>1</v>
      </c>
      <c r="I4094" t="str">
        <f t="shared" si="1117"/>
        <v>00</v>
      </c>
    </row>
    <row r="4095" spans="1:9" ht="25.5">
      <c r="A4095" t="str">
        <f t="shared" si="1112"/>
        <v>3.9.9.2.5.00.00 - Compensação Financeira entre Regimes Próprios - 
 Inter OFSS - Município</v>
      </c>
      <c r="B4095" s="5" t="s">
        <v>3241</v>
      </c>
      <c r="C4095" s="6"/>
      <c r="E4095" s="1">
        <f t="shared" si="1125"/>
        <v>0</v>
      </c>
      <c r="F4095" s="1">
        <f t="shared" si="1126"/>
        <v>0</v>
      </c>
      <c r="H4095" t="b">
        <f t="shared" si="1118"/>
        <v>1</v>
      </c>
      <c r="I4095" t="str">
        <f t="shared" si="1117"/>
        <v>00</v>
      </c>
    </row>
    <row r="4096" spans="1:9">
      <c r="A4096" t="str">
        <f t="shared" si="1112"/>
        <v>3.9.9.3.0.00.00 - Variação Patrimonial Diminutiva com Bonificações</v>
      </c>
      <c r="B4096" s="3" t="s">
        <v>3242</v>
      </c>
      <c r="C4096" s="4">
        <v>0</v>
      </c>
      <c r="E4096" s="1">
        <f>E4097</f>
        <v>0</v>
      </c>
      <c r="F4096" s="1">
        <f>F4097</f>
        <v>0</v>
      </c>
      <c r="H4096" t="b">
        <f t="shared" si="1118"/>
        <v>1</v>
      </c>
      <c r="I4096" t="str">
        <f t="shared" si="1117"/>
        <v>00</v>
      </c>
    </row>
    <row r="4097" spans="1:9" ht="25.5">
      <c r="A4097" t="str">
        <f t="shared" si="1112"/>
        <v>3.9.9.3.1.00.00 - Variação Patrimonial Diminutiva com Bonificações - 
 Consolidação</v>
      </c>
      <c r="B4097" s="5" t="s">
        <v>3243</v>
      </c>
      <c r="C4097" s="6"/>
      <c r="E4097" s="1">
        <f t="shared" ref="E4097" si="1127">SUMIF(A4097:B4097,"*intra*",C4097:D4097)+SUMIF(A4097:B4097,"*inter*",C4097:D4097)</f>
        <v>0</v>
      </c>
      <c r="F4097" s="1">
        <f t="shared" ref="F4097" si="1128">SUMIF(A4097:B4097,"*consolidação*",C4097:D4097)</f>
        <v>0</v>
      </c>
      <c r="H4097" t="b">
        <f t="shared" si="1118"/>
        <v>1</v>
      </c>
      <c r="I4097" t="str">
        <f t="shared" si="1117"/>
        <v>00</v>
      </c>
    </row>
    <row r="4098" spans="1:9">
      <c r="A4098" t="str">
        <f t="shared" si="1112"/>
        <v>3.9.9.4.0.00.00 - Amortização de Ágio em Investimentos</v>
      </c>
      <c r="B4098" s="3" t="s">
        <v>3244</v>
      </c>
      <c r="C4098" s="4">
        <v>0</v>
      </c>
      <c r="E4098" s="1">
        <f>E4101+E4103+E4100+E4099+E4102</f>
        <v>0</v>
      </c>
      <c r="F4098" s="1">
        <f>F4101+F4103+F4100+F4099+F4102</f>
        <v>0</v>
      </c>
      <c r="H4098" t="b">
        <f t="shared" si="1118"/>
        <v>1</v>
      </c>
      <c r="I4098" t="str">
        <f t="shared" si="1117"/>
        <v>00</v>
      </c>
    </row>
    <row r="4099" spans="1:9" ht="25.5">
      <c r="A4099" t="str">
        <f t="shared" si="1112"/>
        <v>3.9.9.4.1.00.00 - Amortização de Ágio em Investimentos - 
 Consolidação</v>
      </c>
      <c r="B4099" s="5" t="s">
        <v>3245</v>
      </c>
      <c r="C4099" s="6"/>
      <c r="E4099" s="1">
        <f t="shared" ref="E4099:E4103" si="1129">SUMIF(A4099:B4099,"*intra*",C4099:D4099)+SUMIF(A4099:B4099,"*inter*",C4099:D4099)</f>
        <v>0</v>
      </c>
      <c r="F4099" s="1">
        <f t="shared" ref="F4099:F4103" si="1130">SUMIF(A4099:B4099,"*consolidação*",C4099:D4099)</f>
        <v>0</v>
      </c>
      <c r="H4099" t="b">
        <f t="shared" si="1118"/>
        <v>1</v>
      </c>
      <c r="I4099" t="str">
        <f t="shared" si="1117"/>
        <v>00</v>
      </c>
    </row>
    <row r="4100" spans="1:9">
      <c r="A4100" t="str">
        <f t="shared" si="1112"/>
        <v>3.9.9.4.2.00.00 - Amortização de Ágio em Investimentos - Intra OFSS</v>
      </c>
      <c r="B4100" s="3" t="s">
        <v>3246</v>
      </c>
      <c r="C4100" s="4"/>
      <c r="E4100" s="1">
        <f t="shared" si="1129"/>
        <v>0</v>
      </c>
      <c r="F4100" s="1">
        <f t="shared" si="1130"/>
        <v>0</v>
      </c>
      <c r="H4100" t="b">
        <f t="shared" si="1118"/>
        <v>1</v>
      </c>
      <c r="I4100" t="str">
        <f t="shared" si="1117"/>
        <v>00</v>
      </c>
    </row>
    <row r="4101" spans="1:9" ht="25.5">
      <c r="A4101" t="str">
        <f t="shared" si="1112"/>
        <v>3.9.9.4.3.00.00 - Amortização de Ágio em Investimentos - Inter OFSS 
 - União</v>
      </c>
      <c r="B4101" s="5" t="s">
        <v>3247</v>
      </c>
      <c r="C4101" s="6"/>
      <c r="E4101" s="1">
        <f t="shared" si="1129"/>
        <v>0</v>
      </c>
      <c r="F4101" s="1">
        <f t="shared" si="1130"/>
        <v>0</v>
      </c>
      <c r="H4101" t="b">
        <f t="shared" si="1118"/>
        <v>1</v>
      </c>
      <c r="I4101" t="str">
        <f t="shared" si="1117"/>
        <v>00</v>
      </c>
    </row>
    <row r="4102" spans="1:9" ht="25.5">
      <c r="A4102" t="str">
        <f t="shared" si="1112"/>
        <v>3.9.9.4.4.00.00 - Amortização de Ágio em Investimentos - Inter OFSS 
 - Estado</v>
      </c>
      <c r="B4102" s="3" t="s">
        <v>3248</v>
      </c>
      <c r="C4102" s="4"/>
      <c r="E4102" s="1">
        <f t="shared" si="1129"/>
        <v>0</v>
      </c>
      <c r="F4102" s="1">
        <f t="shared" si="1130"/>
        <v>0</v>
      </c>
      <c r="H4102" t="b">
        <f t="shared" si="1118"/>
        <v>1</v>
      </c>
      <c r="I4102" t="str">
        <f t="shared" si="1117"/>
        <v>00</v>
      </c>
    </row>
    <row r="4103" spans="1:9" ht="25.5">
      <c r="A4103" t="str">
        <f t="shared" si="1112"/>
        <v>3.9.9.4.5.00.00 - Amortização de Ágio em Investimentos - Inter OFSS 
 - Município</v>
      </c>
      <c r="B4103" s="5" t="s">
        <v>3249</v>
      </c>
      <c r="C4103" s="6"/>
      <c r="E4103" s="1">
        <f t="shared" si="1129"/>
        <v>0</v>
      </c>
      <c r="F4103" s="1">
        <f t="shared" si="1130"/>
        <v>0</v>
      </c>
      <c r="H4103" t="b">
        <f t="shared" si="1118"/>
        <v>1</v>
      </c>
      <c r="I4103" t="str">
        <f t="shared" si="1117"/>
        <v>00</v>
      </c>
    </row>
    <row r="4104" spans="1:9">
      <c r="A4104" t="str">
        <f t="shared" si="1112"/>
        <v>3.9.9.5.0.00.00 - Multas Administrativas</v>
      </c>
      <c r="B4104" s="3" t="s">
        <v>3250</v>
      </c>
      <c r="C4104" s="4">
        <v>1936058.98</v>
      </c>
      <c r="E4104" s="1">
        <f>E4105</f>
        <v>0</v>
      </c>
      <c r="F4104" s="1">
        <f>F4105</f>
        <v>1936058.98</v>
      </c>
      <c r="H4104" t="b">
        <f t="shared" si="1118"/>
        <v>1</v>
      </c>
      <c r="I4104" t="str">
        <f t="shared" si="1117"/>
        <v>00</v>
      </c>
    </row>
    <row r="4105" spans="1:9">
      <c r="A4105" t="str">
        <f t="shared" si="1112"/>
        <v>3.9.9.5.1.00.00 - Multas Administrativas - Consolidação</v>
      </c>
      <c r="B4105" s="5" t="s">
        <v>3251</v>
      </c>
      <c r="C4105" s="6">
        <v>1936058.98</v>
      </c>
      <c r="E4105" s="1">
        <f t="shared" ref="E4105" si="1131">SUMIF(A4105:B4105,"*intra*",C4105:D4105)+SUMIF(A4105:B4105,"*inter*",C4105:D4105)</f>
        <v>0</v>
      </c>
      <c r="F4105" s="1">
        <f t="shared" ref="F4105" si="1132">SUMIF(A4105:B4105,"*consolidação*",C4105:D4105)</f>
        <v>1936058.98</v>
      </c>
      <c r="H4105" t="b">
        <f t="shared" si="1118"/>
        <v>1</v>
      </c>
      <c r="I4105" t="str">
        <f t="shared" si="1117"/>
        <v>00</v>
      </c>
    </row>
    <row r="4106" spans="1:9">
      <c r="A4106" t="str">
        <f t="shared" si="1112"/>
        <v>3.9.9.6.0.00.00 - Indenizações e Restituições</v>
      </c>
      <c r="B4106" s="3" t="s">
        <v>3252</v>
      </c>
      <c r="C4106" s="4">
        <v>24197954367.970001</v>
      </c>
      <c r="E4106" s="1">
        <f>E4107</f>
        <v>0</v>
      </c>
      <c r="F4106" s="1">
        <f>F4107</f>
        <v>24197954367.970001</v>
      </c>
      <c r="H4106" t="b">
        <f t="shared" si="1118"/>
        <v>1</v>
      </c>
      <c r="I4106" t="str">
        <f t="shared" si="1117"/>
        <v>00</v>
      </c>
    </row>
    <row r="4107" spans="1:9">
      <c r="A4107" t="str">
        <f t="shared" si="1112"/>
        <v>3.9.9.6.1.00.00 - Indenizações e Restituições - Consolidação</v>
      </c>
      <c r="B4107" s="5" t="s">
        <v>3253</v>
      </c>
      <c r="C4107" s="6">
        <v>24197954367.970001</v>
      </c>
      <c r="E4107" s="1">
        <f t="shared" ref="E4107" si="1133">SUMIF(A4107:B4107,"*intra*",C4107:D4107)+SUMIF(A4107:B4107,"*inter*",C4107:D4107)</f>
        <v>0</v>
      </c>
      <c r="F4107" s="1">
        <f t="shared" ref="F4107" si="1134">SUMIF(A4107:B4107,"*consolidação*",C4107:D4107)</f>
        <v>24197954367.970001</v>
      </c>
      <c r="H4107" t="b">
        <f t="shared" si="1118"/>
        <v>1</v>
      </c>
      <c r="I4107" t="str">
        <f t="shared" si="1117"/>
        <v>00</v>
      </c>
    </row>
    <row r="4108" spans="1:9">
      <c r="A4108" t="str">
        <f t="shared" si="1112"/>
        <v>3.9.9.7.0.00.00 - Compensações ao RGPS</v>
      </c>
      <c r="B4108" s="3" t="s">
        <v>3254</v>
      </c>
      <c r="C4108" s="4">
        <v>0</v>
      </c>
      <c r="E4108" s="1">
        <f>E4109+E4110</f>
        <v>0</v>
      </c>
      <c r="F4108" s="1">
        <f>F4109+F4110</f>
        <v>0</v>
      </c>
      <c r="H4108" t="b">
        <f t="shared" si="1118"/>
        <v>1</v>
      </c>
      <c r="I4108" t="str">
        <f t="shared" si="1117"/>
        <v>00</v>
      </c>
    </row>
    <row r="4109" spans="1:9">
      <c r="A4109" t="str">
        <f t="shared" si="1112"/>
        <v>3.9.9.7.1.00.00 - Compensações ao RGPS - Consolidação</v>
      </c>
      <c r="B4109" s="5" t="s">
        <v>3255</v>
      </c>
      <c r="C4109" s="6"/>
      <c r="E4109" s="1">
        <f t="shared" ref="E4109:E4110" si="1135">SUMIF(A4109:B4109,"*intra*",C4109:D4109)+SUMIF(A4109:B4109,"*inter*",C4109:D4109)</f>
        <v>0</v>
      </c>
      <c r="F4109" s="1">
        <f t="shared" ref="F4109:F4110" si="1136">SUMIF(A4109:B4109,"*consolidação*",C4109:D4109)</f>
        <v>0</v>
      </c>
      <c r="H4109" t="b">
        <f t="shared" si="1118"/>
        <v>1</v>
      </c>
      <c r="I4109" t="str">
        <f t="shared" si="1117"/>
        <v>00</v>
      </c>
    </row>
    <row r="4110" spans="1:9">
      <c r="A4110" t="str">
        <f t="shared" si="1112"/>
        <v>3.9.9.7.3.00.00 - Compensações ao RGPS - Inter OFSS - União</v>
      </c>
      <c r="B4110" s="3" t="s">
        <v>3256</v>
      </c>
      <c r="C4110" s="4"/>
      <c r="E4110" s="1">
        <f t="shared" si="1135"/>
        <v>0</v>
      </c>
      <c r="F4110" s="1">
        <f t="shared" si="1136"/>
        <v>0</v>
      </c>
      <c r="H4110" t="b">
        <f t="shared" si="1118"/>
        <v>1</v>
      </c>
      <c r="I4110" t="str">
        <f t="shared" si="1117"/>
        <v>00</v>
      </c>
    </row>
    <row r="4111" spans="1:9" ht="25.5">
      <c r="A4111" t="str">
        <f t="shared" si="1112"/>
        <v>3.9.9.9.0.00.00 - Variações Patrimoniais Diminutivas Decorrentes de 
 Fatos Geradores Diversos</v>
      </c>
      <c r="B4111" s="5" t="s">
        <v>3257</v>
      </c>
      <c r="C4111" s="6">
        <v>44947264762.190002</v>
      </c>
      <c r="E4111" s="1">
        <f>E4112</f>
        <v>0</v>
      </c>
      <c r="F4111" s="1">
        <f>F4112</f>
        <v>44947264762.190002</v>
      </c>
      <c r="H4111" t="b">
        <f t="shared" si="1118"/>
        <v>1</v>
      </c>
      <c r="I4111" t="str">
        <f t="shared" si="1117"/>
        <v>00</v>
      </c>
    </row>
    <row r="4112" spans="1:9" ht="25.5">
      <c r="A4112" t="str">
        <f t="shared" si="1112"/>
        <v>3.9.9.9.1.00.00 - Variações Patrimoniais Diminutivas Decorrentes de 
 Fatos Geradores Diversos - Consolidação</v>
      </c>
      <c r="B4112" s="3" t="s">
        <v>3258</v>
      </c>
      <c r="C4112" s="4">
        <v>44947264762.190002</v>
      </c>
      <c r="E4112" s="1">
        <f t="shared" ref="E4112:E4114" si="1137">SUMIF(A4112:B4112,"*intra*",C4112:D4112)+SUMIF(A4112:B4112,"*inter*",C4112:D4112)</f>
        <v>0</v>
      </c>
      <c r="F4112" s="1">
        <f t="shared" ref="F4112:F4114" si="1138">SUMIF(A4112:B4112,"*consolidação*",C4112:D4112)</f>
        <v>44947264762.190002</v>
      </c>
      <c r="H4112" t="b">
        <f t="shared" si="1118"/>
        <v>1</v>
      </c>
      <c r="I4112" t="str">
        <f t="shared" si="1117"/>
        <v>00</v>
      </c>
    </row>
    <row r="4113" spans="1:9">
      <c r="A4113" t="str">
        <f t="shared" si="1112"/>
        <v>Variação Patrimonial Aumentativa</v>
      </c>
      <c r="B4113" s="5" t="s">
        <v>1118</v>
      </c>
      <c r="C4113" s="42"/>
      <c r="E4113" s="1">
        <f t="shared" si="1137"/>
        <v>0</v>
      </c>
      <c r="F4113" s="1">
        <f t="shared" si="1138"/>
        <v>0</v>
      </c>
      <c r="H4113" t="b">
        <f t="shared" si="1118"/>
        <v>1</v>
      </c>
      <c r="I4113" t="str">
        <f t="shared" si="1117"/>
        <v>at</v>
      </c>
    </row>
    <row r="4114" spans="1:9">
      <c r="A4114" t="str">
        <f t="shared" si="1112"/>
        <v>Variação Patrimonial Aumentativa</v>
      </c>
      <c r="B4114" s="3" t="s">
        <v>3259</v>
      </c>
      <c r="C4114" s="31"/>
      <c r="E4114" s="1">
        <f t="shared" si="1137"/>
        <v>0</v>
      </c>
      <c r="F4114" s="1">
        <f t="shared" si="1138"/>
        <v>0</v>
      </c>
      <c r="H4114" t="b">
        <f t="shared" si="1118"/>
        <v>1</v>
      </c>
      <c r="I4114" t="str">
        <f t="shared" si="1117"/>
        <v>at</v>
      </c>
    </row>
    <row r="4115" spans="1:9">
      <c r="A4115" t="str">
        <f t="shared" si="1112"/>
        <v>4.0.0.0.0.00.00 - Variação Patrimonial Aumentativa</v>
      </c>
      <c r="B4115" s="5" t="s">
        <v>3260</v>
      </c>
      <c r="C4115" s="6">
        <v>11981227835447.83</v>
      </c>
      <c r="E4115">
        <f>E4144+E4116+E4312+E4182+E4260+E4198+E4353</f>
        <v>9233366548055.1016</v>
      </c>
      <c r="F4115">
        <f>F4144+F4116+F4312+F4182+F4260+F4198+F4353</f>
        <v>2747861287392.7305</v>
      </c>
      <c r="H4115" t="b">
        <f t="shared" si="1118"/>
        <v>1</v>
      </c>
      <c r="I4115" t="str">
        <f t="shared" si="1117"/>
        <v>00</v>
      </c>
    </row>
    <row r="4116" spans="1:9">
      <c r="A4116" t="str">
        <f t="shared" si="1112"/>
        <v>4.1.0.0.0.00.00 - Impostos, Taxas e Contribuições de Melhoria</v>
      </c>
      <c r="B4116" s="3" t="s">
        <v>3261</v>
      </c>
      <c r="C4116" s="4">
        <v>472046314823.06</v>
      </c>
      <c r="E4116">
        <f>E4128+E4117+E4133</f>
        <v>0</v>
      </c>
      <c r="F4116">
        <f>F4128+F4117+F4133</f>
        <v>472046314823.06</v>
      </c>
      <c r="H4116" t="b">
        <f t="shared" si="1118"/>
        <v>1</v>
      </c>
      <c r="I4116" t="str">
        <f t="shared" si="1117"/>
        <v>00</v>
      </c>
    </row>
    <row r="4117" spans="1:9">
      <c r="A4117" t="str">
        <f t="shared" si="1112"/>
        <v>4.1.1.0.0.00.00 - Impostos</v>
      </c>
      <c r="B4117" s="5" t="s">
        <v>3262</v>
      </c>
      <c r="C4117" s="6">
        <v>463932374247.52002</v>
      </c>
      <c r="E4117" s="1">
        <f>E4124+E4120+E4122+E4126+E4118</f>
        <v>0</v>
      </c>
      <c r="F4117" s="1">
        <f>F4124+F4120+F4122+F4126+F4118</f>
        <v>463932374247.52002</v>
      </c>
      <c r="H4117" t="b">
        <f t="shared" si="1118"/>
        <v>1</v>
      </c>
      <c r="I4117" t="str">
        <f t="shared" si="1117"/>
        <v>00</v>
      </c>
    </row>
    <row r="4118" spans="1:9">
      <c r="A4118" t="str">
        <f t="shared" si="1112"/>
        <v>4.1.1.1.0.00.00 - Impostos sobre Comercio Exterior</v>
      </c>
      <c r="B4118" s="3" t="s">
        <v>3263</v>
      </c>
      <c r="C4118" s="4">
        <v>32407895596.139999</v>
      </c>
      <c r="E4118" s="1">
        <f>E4119</f>
        <v>0</v>
      </c>
      <c r="F4118" s="1">
        <f>F4119</f>
        <v>32407895596.139999</v>
      </c>
      <c r="H4118" t="b">
        <f t="shared" si="1118"/>
        <v>1</v>
      </c>
      <c r="I4118" t="str">
        <f t="shared" si="1117"/>
        <v>00</v>
      </c>
    </row>
    <row r="4119" spans="1:9">
      <c r="A4119" t="str">
        <f t="shared" si="1112"/>
        <v>4.1.1.1.1.00.00 - Impostos sobre Comercio Exterior - Consolidação</v>
      </c>
      <c r="B4119" s="5" t="s">
        <v>3264</v>
      </c>
      <c r="C4119" s="6">
        <v>32407895596.139999</v>
      </c>
      <c r="E4119" s="1">
        <f t="shared" ref="E4119" si="1139">SUMIF(A4119:B4119,"*intra*",C4119:D4119)+SUMIF(A4119:B4119,"*inter*",C4119:D4119)</f>
        <v>0</v>
      </c>
      <c r="F4119" s="1">
        <f t="shared" ref="F4119" si="1140">SUMIF(A4119:B4119,"*consolidação*",C4119:D4119)</f>
        <v>32407895596.139999</v>
      </c>
      <c r="H4119" t="b">
        <f t="shared" si="1118"/>
        <v>1</v>
      </c>
      <c r="I4119" t="str">
        <f t="shared" si="1117"/>
        <v>00</v>
      </c>
    </row>
    <row r="4120" spans="1:9">
      <c r="A4120" t="str">
        <f t="shared" si="1112"/>
        <v>4.1.1.2.0.00.00 - Impostos sobre Patrimônio e a Renda</v>
      </c>
      <c r="B4120" s="3" t="s">
        <v>3265</v>
      </c>
      <c r="C4120" s="4">
        <v>345312758870.71002</v>
      </c>
      <c r="E4120" s="1">
        <f>E4121</f>
        <v>0</v>
      </c>
      <c r="F4120" s="1">
        <f>F4121</f>
        <v>345312758870.71002</v>
      </c>
      <c r="H4120" t="b">
        <f t="shared" si="1118"/>
        <v>1</v>
      </c>
      <c r="I4120" t="str">
        <f t="shared" si="1117"/>
        <v>00</v>
      </c>
    </row>
    <row r="4121" spans="1:9">
      <c r="A4121" t="str">
        <f t="shared" si="1112"/>
        <v>4.1.1.2.1.00.00 - Impostos sobre Patrimônio e a Renda - Consolidação</v>
      </c>
      <c r="B4121" s="5" t="s">
        <v>3266</v>
      </c>
      <c r="C4121" s="6">
        <v>345312758870.71002</v>
      </c>
      <c r="E4121" s="1">
        <f t="shared" ref="E4121" si="1141">SUMIF(A4121:B4121,"*intra*",C4121:D4121)+SUMIF(A4121:B4121,"*inter*",C4121:D4121)</f>
        <v>0</v>
      </c>
      <c r="F4121" s="1">
        <f t="shared" ref="F4121" si="1142">SUMIF(A4121:B4121,"*consolidação*",C4121:D4121)</f>
        <v>345312758870.71002</v>
      </c>
      <c r="H4121" t="b">
        <f t="shared" si="1118"/>
        <v>1</v>
      </c>
      <c r="I4121" t="str">
        <f t="shared" si="1117"/>
        <v>00</v>
      </c>
    </row>
    <row r="4122" spans="1:9">
      <c r="A4122" t="str">
        <f t="shared" si="1112"/>
        <v>4.1.1.3.0.00.00 - Impostos sobre a Produção e a Circulação</v>
      </c>
      <c r="B4122" s="3" t="s">
        <v>3267</v>
      </c>
      <c r="C4122" s="4">
        <v>82016946561.979996</v>
      </c>
      <c r="E4122" s="1">
        <f>E4123</f>
        <v>0</v>
      </c>
      <c r="F4122" s="1">
        <f>F4123</f>
        <v>82016946561.979996</v>
      </c>
      <c r="H4122" t="b">
        <f t="shared" si="1118"/>
        <v>1</v>
      </c>
      <c r="I4122" t="str">
        <f t="shared" si="1117"/>
        <v>00</v>
      </c>
    </row>
    <row r="4123" spans="1:9" ht="25.5">
      <c r="A4123" t="str">
        <f t="shared" si="1112"/>
        <v>4.1.1.3.1.00.00 - Impostos sobre a Produção e a Circulação - 
 Consolidação</v>
      </c>
      <c r="B4123" s="5" t="s">
        <v>3268</v>
      </c>
      <c r="C4123" s="6">
        <v>82016946561.979996</v>
      </c>
      <c r="E4123" s="1">
        <f t="shared" ref="E4123" si="1143">SUMIF(A4123:B4123,"*intra*",C4123:D4123)+SUMIF(A4123:B4123,"*inter*",C4123:D4123)</f>
        <v>0</v>
      </c>
      <c r="F4123" s="1">
        <f t="shared" ref="F4123" si="1144">SUMIF(A4123:B4123,"*consolidação*",C4123:D4123)</f>
        <v>82016946561.979996</v>
      </c>
      <c r="H4123" t="b">
        <f t="shared" si="1118"/>
        <v>1</v>
      </c>
      <c r="I4123" t="str">
        <f t="shared" si="1117"/>
        <v>00</v>
      </c>
    </row>
    <row r="4124" spans="1:9">
      <c r="A4124" t="str">
        <f t="shared" si="1112"/>
        <v>4.1.1.4.0.00.00 - Impostos Extraordinários</v>
      </c>
      <c r="B4124" s="3" t="s">
        <v>3269</v>
      </c>
      <c r="C4124" s="4">
        <v>0</v>
      </c>
      <c r="E4124" s="1">
        <f>E4125</f>
        <v>0</v>
      </c>
      <c r="F4124" s="1">
        <f>F4125</f>
        <v>0</v>
      </c>
      <c r="H4124" t="b">
        <f t="shared" si="1118"/>
        <v>1</v>
      </c>
      <c r="I4124" t="str">
        <f t="shared" si="1117"/>
        <v>00</v>
      </c>
    </row>
    <row r="4125" spans="1:9">
      <c r="A4125" t="str">
        <f t="shared" si="1112"/>
        <v>4.1.1.4.1.00.00 - Impostos Extraordinários - Consolidação</v>
      </c>
      <c r="B4125" s="5" t="s">
        <v>3270</v>
      </c>
      <c r="C4125" s="6"/>
      <c r="E4125" s="1">
        <f t="shared" ref="E4125" si="1145">SUMIF(A4125:B4125,"*intra*",C4125:D4125)+SUMIF(A4125:B4125,"*inter*",C4125:D4125)</f>
        <v>0</v>
      </c>
      <c r="F4125" s="1">
        <f t="shared" ref="F4125" si="1146">SUMIF(A4125:B4125,"*consolidação*",C4125:D4125)</f>
        <v>0</v>
      </c>
      <c r="H4125" t="b">
        <f t="shared" si="1118"/>
        <v>1</v>
      </c>
      <c r="I4125" t="str">
        <f t="shared" si="1117"/>
        <v>00</v>
      </c>
    </row>
    <row r="4126" spans="1:9">
      <c r="A4126" t="str">
        <f t="shared" si="1112"/>
        <v>4.1.1.9.0.00.00 - Outros Impostos</v>
      </c>
      <c r="B4126" s="3" t="s">
        <v>3271</v>
      </c>
      <c r="C4126" s="4">
        <v>4194773218.6900001</v>
      </c>
      <c r="E4126" s="1">
        <f>E4127</f>
        <v>0</v>
      </c>
      <c r="F4126" s="1">
        <f>F4127</f>
        <v>4194773218.6900001</v>
      </c>
      <c r="H4126" t="b">
        <f t="shared" si="1118"/>
        <v>1</v>
      </c>
      <c r="I4126" t="str">
        <f t="shared" si="1117"/>
        <v>00</v>
      </c>
    </row>
    <row r="4127" spans="1:9">
      <c r="A4127" t="str">
        <f t="shared" si="1112"/>
        <v>4.1.1.9.1.00.00 - Outros Impostos - Consolidação</v>
      </c>
      <c r="B4127" s="5" t="s">
        <v>3272</v>
      </c>
      <c r="C4127" s="6">
        <v>4194773218.6900001</v>
      </c>
      <c r="E4127" s="1">
        <f t="shared" ref="E4127" si="1147">SUMIF(A4127:B4127,"*intra*",C4127:D4127)+SUMIF(A4127:B4127,"*inter*",C4127:D4127)</f>
        <v>0</v>
      </c>
      <c r="F4127" s="1">
        <f t="shared" ref="F4127" si="1148">SUMIF(A4127:B4127,"*consolidação*",C4127:D4127)</f>
        <v>4194773218.6900001</v>
      </c>
      <c r="H4127" t="b">
        <f t="shared" si="1118"/>
        <v>1</v>
      </c>
      <c r="I4127" t="str">
        <f t="shared" si="1117"/>
        <v>00</v>
      </c>
    </row>
    <row r="4128" spans="1:9">
      <c r="A4128" t="str">
        <f t="shared" si="1112"/>
        <v>4.1.2.0.0.00.00 - Taxas</v>
      </c>
      <c r="B4128" s="3" t="s">
        <v>3273</v>
      </c>
      <c r="C4128" s="4">
        <v>8113940575.54</v>
      </c>
      <c r="E4128" s="1">
        <f>E4131+E4129</f>
        <v>0</v>
      </c>
      <c r="F4128" s="1">
        <f>F4131+F4129</f>
        <v>8113940575.54</v>
      </c>
      <c r="H4128" t="b">
        <f t="shared" si="1118"/>
        <v>1</v>
      </c>
      <c r="I4128" t="str">
        <f t="shared" si="1117"/>
        <v>00</v>
      </c>
    </row>
    <row r="4129" spans="1:9">
      <c r="A4129" t="str">
        <f t="shared" si="1112"/>
        <v>4.1.2.1.0.00.00 - Taxas pelo Exercício do Poder de Policia</v>
      </c>
      <c r="B4129" s="5" t="s">
        <v>3274</v>
      </c>
      <c r="C4129" s="6">
        <v>6855894917.25</v>
      </c>
      <c r="E4129" s="1">
        <f>E4130</f>
        <v>0</v>
      </c>
      <c r="F4129" s="1">
        <f>F4130</f>
        <v>6855894917.25</v>
      </c>
      <c r="H4129" t="b">
        <f t="shared" si="1118"/>
        <v>1</v>
      </c>
      <c r="I4129" t="str">
        <f t="shared" si="1117"/>
        <v>00</v>
      </c>
    </row>
    <row r="4130" spans="1:9" ht="25.5">
      <c r="A4130" t="str">
        <f t="shared" si="1112"/>
        <v>4.1.2.1.1.00.00 - Taxas pelo Exercício do Poder de Polícia - 
 Consolidação</v>
      </c>
      <c r="B4130" s="3" t="s">
        <v>3275</v>
      </c>
      <c r="C4130" s="4">
        <v>6855894917.25</v>
      </c>
      <c r="E4130" s="1">
        <f t="shared" ref="E4130" si="1149">SUMIF(A4130:B4130,"*intra*",C4130:D4130)+SUMIF(A4130:B4130,"*inter*",C4130:D4130)</f>
        <v>0</v>
      </c>
      <c r="F4130" s="1">
        <f t="shared" ref="F4130" si="1150">SUMIF(A4130:B4130,"*consolidação*",C4130:D4130)</f>
        <v>6855894917.25</v>
      </c>
      <c r="H4130" t="b">
        <f t="shared" si="1118"/>
        <v>1</v>
      </c>
      <c r="I4130" t="str">
        <f t="shared" si="1117"/>
        <v>00</v>
      </c>
    </row>
    <row r="4131" spans="1:9">
      <c r="A4131" t="str">
        <f t="shared" si="1112"/>
        <v>4.1.2.2.0.00.00 - Taxas Pela Prestação de Serviços</v>
      </c>
      <c r="B4131" s="5" t="s">
        <v>3276</v>
      </c>
      <c r="C4131" s="6">
        <v>1258045658.29</v>
      </c>
      <c r="E4131" s="1">
        <f>E4132</f>
        <v>0</v>
      </c>
      <c r="F4131" s="1">
        <f>F4132</f>
        <v>1258045658.29</v>
      </c>
      <c r="H4131" t="b">
        <f t="shared" si="1118"/>
        <v>1</v>
      </c>
      <c r="I4131" t="str">
        <f t="shared" si="1117"/>
        <v>00</v>
      </c>
    </row>
    <row r="4132" spans="1:9">
      <c r="A4132" t="str">
        <f t="shared" si="1112"/>
        <v>4.1.2.2.1.00.00 - Taxas Pela Prestação de Serviços - Consolidação</v>
      </c>
      <c r="B4132" s="3" t="s">
        <v>3277</v>
      </c>
      <c r="C4132" s="4">
        <v>1258045658.29</v>
      </c>
      <c r="E4132" s="1">
        <f t="shared" ref="E4132" si="1151">SUMIF(A4132:B4132,"*intra*",C4132:D4132)+SUMIF(A4132:B4132,"*inter*",C4132:D4132)</f>
        <v>0</v>
      </c>
      <c r="F4132" s="1">
        <f t="shared" ref="F4132" si="1152">SUMIF(A4132:B4132,"*consolidação*",C4132:D4132)</f>
        <v>1258045658.29</v>
      </c>
      <c r="H4132" t="b">
        <f t="shared" si="1118"/>
        <v>1</v>
      </c>
      <c r="I4132" t="str">
        <f t="shared" si="1117"/>
        <v>00</v>
      </c>
    </row>
    <row r="4133" spans="1:9">
      <c r="A4133" t="str">
        <f t="shared" si="1112"/>
        <v>4.1.3.0.0.00.00 - Contribuições de Melhoria</v>
      </c>
      <c r="B4133" s="5" t="s">
        <v>3278</v>
      </c>
      <c r="C4133" s="6">
        <v>0</v>
      </c>
      <c r="E4133" s="1">
        <f>E4138+E4136+E4140+E4142+E4134</f>
        <v>0</v>
      </c>
      <c r="F4133" s="1">
        <f>F4138+F4136+F4140+F4142+F4134</f>
        <v>0</v>
      </c>
      <c r="H4133" t="b">
        <f t="shared" si="1118"/>
        <v>1</v>
      </c>
      <c r="I4133" t="str">
        <f t="shared" si="1117"/>
        <v>00</v>
      </c>
    </row>
    <row r="4134" spans="1:9" ht="25.5">
      <c r="A4134" t="str">
        <f t="shared" si="1112"/>
        <v>4.1.3.1.0.00.00 - Contribuição de Melhoria Pela Expansão da Rede de 
 Água Potável e Esgoto Sanitário</v>
      </c>
      <c r="B4134" s="3" t="s">
        <v>3279</v>
      </c>
      <c r="C4134" s="4">
        <v>0</v>
      </c>
      <c r="E4134" s="1">
        <f>E4135</f>
        <v>0</v>
      </c>
      <c r="F4134" s="1">
        <f>F4135</f>
        <v>0</v>
      </c>
      <c r="H4134" t="b">
        <f t="shared" si="1118"/>
        <v>1</v>
      </c>
      <c r="I4134" t="str">
        <f t="shared" si="1117"/>
        <v>00</v>
      </c>
    </row>
    <row r="4135" spans="1:9" ht="25.5">
      <c r="A4135" t="str">
        <f t="shared" si="1112"/>
        <v>4.1.3.1.1.00.00 - Contribuição de Melhoria Pela Expansão da Rede de 
 Água Potável e Esgoto Sanitário - Consolidação</v>
      </c>
      <c r="B4135" s="5" t="s">
        <v>3280</v>
      </c>
      <c r="C4135" s="6"/>
      <c r="E4135" s="1">
        <f t="shared" ref="E4135" si="1153">SUMIF(A4135:B4135,"*intra*",C4135:D4135)+SUMIF(A4135:B4135,"*inter*",C4135:D4135)</f>
        <v>0</v>
      </c>
      <c r="F4135" s="1">
        <f t="shared" ref="F4135" si="1154">SUMIF(A4135:B4135,"*consolidação*",C4135:D4135)</f>
        <v>0</v>
      </c>
      <c r="H4135" t="b">
        <f t="shared" si="1118"/>
        <v>1</v>
      </c>
      <c r="I4135" t="str">
        <f t="shared" si="1117"/>
        <v>00</v>
      </c>
    </row>
    <row r="4136" spans="1:9" ht="25.5">
      <c r="A4136" t="str">
        <f t="shared" si="1112"/>
        <v>4.1.3.2.0.00.00 - Contribuição de Melhoria Pela Expansão da Rede de 
 Iluminação Pública na Cidade</v>
      </c>
      <c r="B4136" s="3" t="s">
        <v>3281</v>
      </c>
      <c r="C4136" s="4">
        <v>0</v>
      </c>
      <c r="E4136" s="1">
        <f>E4137</f>
        <v>0</v>
      </c>
      <c r="F4136" s="1">
        <f>F4137</f>
        <v>0</v>
      </c>
      <c r="H4136" t="b">
        <f t="shared" si="1118"/>
        <v>1</v>
      </c>
      <c r="I4136" t="str">
        <f t="shared" si="1117"/>
        <v>00</v>
      </c>
    </row>
    <row r="4137" spans="1:9" ht="25.5">
      <c r="A4137" t="str">
        <f t="shared" si="1112"/>
        <v>4.1.3.2.1.00.00 - Contribuição de Melhoria Pela Expansão da Rede de 
 Iluminação Pública na Cidade - Consolidação</v>
      </c>
      <c r="B4137" s="5" t="s">
        <v>3282</v>
      </c>
      <c r="C4137" s="6"/>
      <c r="E4137" s="1">
        <f t="shared" ref="E4137" si="1155">SUMIF(A4137:B4137,"*intra*",C4137:D4137)+SUMIF(A4137:B4137,"*inter*",C4137:D4137)</f>
        <v>0</v>
      </c>
      <c r="F4137" s="1">
        <f t="shared" ref="F4137" si="1156">SUMIF(A4137:B4137,"*consolidação*",C4137:D4137)</f>
        <v>0</v>
      </c>
      <c r="H4137" t="b">
        <f t="shared" si="1118"/>
        <v>1</v>
      </c>
      <c r="I4137" t="str">
        <f t="shared" si="1117"/>
        <v>00</v>
      </c>
    </row>
    <row r="4138" spans="1:9" ht="25.5">
      <c r="A4138" t="str">
        <f t="shared" si="1112"/>
        <v>4.1.3.3.0.00.00 - Contribuição de Melhoria Pela Expansão de Rede de 
 Iluminação Pública Rural</v>
      </c>
      <c r="B4138" s="3" t="s">
        <v>3283</v>
      </c>
      <c r="C4138" s="4">
        <v>0</v>
      </c>
      <c r="E4138" s="1">
        <f>E4139</f>
        <v>0</v>
      </c>
      <c r="F4138" s="1">
        <f>F4139</f>
        <v>0</v>
      </c>
      <c r="H4138" t="b">
        <f t="shared" si="1118"/>
        <v>1</v>
      </c>
      <c r="I4138" t="str">
        <f t="shared" si="1117"/>
        <v>00</v>
      </c>
    </row>
    <row r="4139" spans="1:9" ht="25.5">
      <c r="A4139" t="str">
        <f t="shared" si="1112"/>
        <v>4.1.3.3.1.00.00 - Contribuição de Melhoria Pela Expansão de Rede de 
 Iluminação Pública Rural - Consolidação</v>
      </c>
      <c r="B4139" s="5" t="s">
        <v>3284</v>
      </c>
      <c r="C4139" s="6"/>
      <c r="E4139" s="1">
        <f t="shared" ref="E4139" si="1157">SUMIF(A4139:B4139,"*intra*",C4139:D4139)+SUMIF(A4139:B4139,"*inter*",C4139:D4139)</f>
        <v>0</v>
      </c>
      <c r="F4139" s="1">
        <f t="shared" ref="F4139" si="1158">SUMIF(A4139:B4139,"*consolidação*",C4139:D4139)</f>
        <v>0</v>
      </c>
      <c r="H4139" t="b">
        <f t="shared" si="1118"/>
        <v>1</v>
      </c>
      <c r="I4139" t="str">
        <f t="shared" si="1117"/>
        <v>00</v>
      </c>
    </row>
    <row r="4140" spans="1:9" ht="25.5">
      <c r="A4140" t="str">
        <f t="shared" si="1112"/>
        <v>4.1.3.4.0.00.00 - Contribuição de Melhoria Pela Pavimentação e Obras 
 Complementares</v>
      </c>
      <c r="B4140" s="3" t="s">
        <v>3285</v>
      </c>
      <c r="C4140" s="4">
        <v>0</v>
      </c>
      <c r="E4140" s="1">
        <f>E4141</f>
        <v>0</v>
      </c>
      <c r="F4140" s="1">
        <f>F4141</f>
        <v>0</v>
      </c>
      <c r="H4140" t="b">
        <f t="shared" si="1118"/>
        <v>1</v>
      </c>
      <c r="I4140" t="str">
        <f t="shared" si="1117"/>
        <v>00</v>
      </c>
    </row>
    <row r="4141" spans="1:9" ht="25.5">
      <c r="A4141" t="str">
        <f t="shared" ref="A4141:A4204" si="1159">TRIM(B4141)</f>
        <v>4.1.3.4.1.00.00 - Contribuição de Melhoria Pela Pavimentação e Obras 
 Complementares - Consolidação</v>
      </c>
      <c r="B4141" s="5" t="s">
        <v>3286</v>
      </c>
      <c r="C4141" s="6"/>
      <c r="E4141" s="1">
        <f t="shared" ref="E4141" si="1160">SUMIF(A4141:B4141,"*intra*",C4141:D4141)+SUMIF(A4141:B4141,"*inter*",C4141:D4141)</f>
        <v>0</v>
      </c>
      <c r="F4141" s="1">
        <f t="shared" ref="F4141" si="1161">SUMIF(A4141:B4141,"*consolidação*",C4141:D4141)</f>
        <v>0</v>
      </c>
      <c r="H4141" t="b">
        <f t="shared" si="1118"/>
        <v>1</v>
      </c>
      <c r="I4141" t="str">
        <f t="shared" si="1117"/>
        <v>00</v>
      </c>
    </row>
    <row r="4142" spans="1:9">
      <c r="A4142" t="str">
        <f t="shared" si="1159"/>
        <v>4.1.3.9.0.00.00 - Outras Contribuições de Melhoria</v>
      </c>
      <c r="B4142" s="3" t="s">
        <v>3287</v>
      </c>
      <c r="C4142" s="4">
        <v>0</v>
      </c>
      <c r="E4142" s="1">
        <f>E4143</f>
        <v>0</v>
      </c>
      <c r="F4142" s="1">
        <f>F4143</f>
        <v>0</v>
      </c>
      <c r="H4142" t="b">
        <f t="shared" si="1118"/>
        <v>1</v>
      </c>
      <c r="I4142" t="str">
        <f t="shared" si="1117"/>
        <v>00</v>
      </c>
    </row>
    <row r="4143" spans="1:9">
      <c r="A4143" t="str">
        <f t="shared" si="1159"/>
        <v>4.1.3.9.1.00.00 - Outras Contribuições de Melhoria - Consolidação</v>
      </c>
      <c r="B4143" s="5" t="s">
        <v>3288</v>
      </c>
      <c r="C4143" s="6"/>
      <c r="E4143" s="1">
        <f t="shared" ref="E4143" si="1162">SUMIF(A4143:B4143,"*intra*",C4143:D4143)+SUMIF(A4143:B4143,"*inter*",C4143:D4143)</f>
        <v>0</v>
      </c>
      <c r="F4143" s="1">
        <f t="shared" ref="F4143" si="1163">SUMIF(A4143:B4143,"*consolidação*",C4143:D4143)</f>
        <v>0</v>
      </c>
      <c r="H4143" t="b">
        <f t="shared" si="1118"/>
        <v>1</v>
      </c>
      <c r="I4143" t="str">
        <f t="shared" si="1117"/>
        <v>00</v>
      </c>
    </row>
    <row r="4144" spans="1:9">
      <c r="A4144" t="str">
        <f t="shared" si="1159"/>
        <v>4.2.0.0.0.00.00 - Contribuições</v>
      </c>
      <c r="B4144" s="3" t="s">
        <v>3289</v>
      </c>
      <c r="C4144" s="4">
        <v>839175020465.53003</v>
      </c>
      <c r="E4144" s="1">
        <f>E4178+E4176+E4180+E4145</f>
        <v>23326434412.649998</v>
      </c>
      <c r="F4144" s="1">
        <f>F4178+F4176+F4180+F4145</f>
        <v>815848586052.88</v>
      </c>
      <c r="H4144" t="b">
        <f t="shared" si="1118"/>
        <v>1</v>
      </c>
      <c r="I4144" t="str">
        <f t="shared" ref="I4144:I4209" si="1164">MID(A4144,11,2)</f>
        <v>00</v>
      </c>
    </row>
    <row r="4145" spans="1:9">
      <c r="A4145" t="str">
        <f t="shared" si="1159"/>
        <v>4.2.1.0.0.00.00 - Contribuições Sociais</v>
      </c>
      <c r="B4145" s="5" t="s">
        <v>3290</v>
      </c>
      <c r="C4145" s="6">
        <v>825814900702.55005</v>
      </c>
      <c r="E4145" s="1">
        <f>E4166+E4164+E4174+E4158+E4170+E4168+E4172+E4146</f>
        <v>23326434412.649998</v>
      </c>
      <c r="F4145" s="1">
        <f>F4166+F4164+F4174+F4158+F4170+F4168+F4172+F4146</f>
        <v>802488466289.90002</v>
      </c>
      <c r="H4145" t="b">
        <f t="shared" ref="H4145:H4210" si="1165">IF(I4145="00",C4145=E4145+F4145,TRUE)</f>
        <v>1</v>
      </c>
      <c r="I4145" t="str">
        <f t="shared" si="1164"/>
        <v>00</v>
      </c>
    </row>
    <row r="4146" spans="1:9">
      <c r="A4146" t="str">
        <f t="shared" si="1159"/>
        <v>4.2.1.1.0.00.00 - Contribuições Sociais - RPPS</v>
      </c>
      <c r="B4146" s="3" t="s">
        <v>3291</v>
      </c>
      <c r="C4146" s="4">
        <v>33805554496.75</v>
      </c>
      <c r="E4146" s="1">
        <f>E4156+E4157+E4155+E4147+E4154</f>
        <v>20002704967.669998</v>
      </c>
      <c r="F4146" s="1">
        <f>F4156+F4157+F4155+F4147+F4154</f>
        <v>13802849529.08</v>
      </c>
      <c r="H4146" t="b">
        <f t="shared" si="1165"/>
        <v>1</v>
      </c>
      <c r="I4146" t="str">
        <f t="shared" si="1164"/>
        <v>00</v>
      </c>
    </row>
    <row r="4147" spans="1:9">
      <c r="A4147" t="str">
        <f t="shared" si="1159"/>
        <v>4.2.1.1.1.00.00 - Contribuições Sociais - RPPS - Consolidação</v>
      </c>
      <c r="B4147" s="5" t="s">
        <v>3292</v>
      </c>
      <c r="C4147" s="6">
        <v>13802849529.08</v>
      </c>
      <c r="E4147" s="8">
        <f t="shared" ref="E4147:E4157" si="1166">SUMIF(A4147:B4147,"*intra*",C4147:D4147)+SUMIF(A4147:B4147,"*inter*",C4147:D4147)</f>
        <v>0</v>
      </c>
      <c r="F4147" s="8">
        <f t="shared" ref="F4147:F4157" si="1167">SUMIF(A4147:B4147,"*consolidação*",C4147:D4147)</f>
        <v>13802849529.08</v>
      </c>
      <c r="G4147" s="7"/>
      <c r="H4147" s="7" t="b">
        <f t="shared" si="1165"/>
        <v>1</v>
      </c>
      <c r="I4147" s="7" t="str">
        <f t="shared" si="1164"/>
        <v>00</v>
      </c>
    </row>
    <row r="4148" spans="1:9">
      <c r="A4148" t="str">
        <f t="shared" si="1159"/>
        <v>4.2.1.1.1.01.00 - Contribuições Patronais ao RPPS</v>
      </c>
      <c r="B4148" s="3" t="s">
        <v>3293</v>
      </c>
      <c r="C4148" s="4">
        <v>13060632.17</v>
      </c>
      <c r="E4148" s="8">
        <f t="shared" si="1166"/>
        <v>0</v>
      </c>
      <c r="F4148" s="8">
        <f t="shared" si="1167"/>
        <v>0</v>
      </c>
      <c r="G4148" s="7"/>
      <c r="H4148" s="7" t="b">
        <f t="shared" si="1165"/>
        <v>1</v>
      </c>
      <c r="I4148" s="7" t="str">
        <f t="shared" si="1164"/>
        <v>01</v>
      </c>
    </row>
    <row r="4149" spans="1:9">
      <c r="A4149" t="str">
        <f t="shared" si="1159"/>
        <v>4.2.1.1.1.02.00 - Contribuição do Segurado ao RPPS</v>
      </c>
      <c r="B4149" s="5" t="s">
        <v>3294</v>
      </c>
      <c r="C4149" s="6">
        <v>13770699741.969999</v>
      </c>
      <c r="E4149" s="8">
        <f t="shared" si="1166"/>
        <v>0</v>
      </c>
      <c r="F4149" s="8">
        <f t="shared" si="1167"/>
        <v>0</v>
      </c>
      <c r="G4149" s="7"/>
      <c r="H4149" s="7" t="b">
        <f t="shared" si="1165"/>
        <v>1</v>
      </c>
      <c r="I4149" s="7" t="str">
        <f t="shared" si="1164"/>
        <v>02</v>
      </c>
    </row>
    <row r="4150" spans="1:9" ht="25.5">
      <c r="A4150" t="str">
        <f t="shared" si="1159"/>
        <v>4.2.1.1.1.03.00 - Contribuição Previdenciária para Amortização do 
 Déficit Atuarial</v>
      </c>
      <c r="B4150" s="3" t="s">
        <v>3295</v>
      </c>
      <c r="C4150" s="4"/>
      <c r="E4150" s="8">
        <f t="shared" si="1166"/>
        <v>0</v>
      </c>
      <c r="F4150" s="8">
        <f t="shared" si="1167"/>
        <v>0</v>
      </c>
      <c r="G4150" s="7"/>
      <c r="H4150" s="7" t="b">
        <f t="shared" si="1165"/>
        <v>1</v>
      </c>
      <c r="I4150" s="7" t="str">
        <f t="shared" si="1164"/>
        <v>03</v>
      </c>
    </row>
    <row r="4151" spans="1:9">
      <c r="A4151" t="str">
        <f t="shared" si="1159"/>
        <v>4.2.1.1.1.04.00 - Contribuições para Custeio das Pensões Militares</v>
      </c>
      <c r="B4151" s="5" t="s">
        <v>3296</v>
      </c>
      <c r="C4151" s="6">
        <v>19089154.940000001</v>
      </c>
      <c r="E4151" s="8">
        <f t="shared" si="1166"/>
        <v>0</v>
      </c>
      <c r="F4151" s="8">
        <f t="shared" si="1167"/>
        <v>0</v>
      </c>
      <c r="G4151" s="7"/>
      <c r="H4151" s="7" t="b">
        <f t="shared" si="1165"/>
        <v>1</v>
      </c>
      <c r="I4151" s="7" t="str">
        <f t="shared" si="1164"/>
        <v>04</v>
      </c>
    </row>
    <row r="4152" spans="1:9">
      <c r="A4152" t="str">
        <f t="shared" si="1159"/>
        <v>4.2.1.1.1.97.00 - (-) Deduções</v>
      </c>
      <c r="B4152" s="3" t="s">
        <v>3297</v>
      </c>
      <c r="C4152" s="4"/>
      <c r="E4152" s="8">
        <f t="shared" si="1166"/>
        <v>0</v>
      </c>
      <c r="F4152" s="8">
        <f t="shared" si="1167"/>
        <v>0</v>
      </c>
      <c r="G4152" s="7"/>
      <c r="H4152" s="7" t="b">
        <f t="shared" si="1165"/>
        <v>1</v>
      </c>
      <c r="I4152" s="7" t="str">
        <f t="shared" si="1164"/>
        <v>97</v>
      </c>
    </row>
    <row r="4153" spans="1:9">
      <c r="A4153" t="str">
        <f t="shared" si="1159"/>
        <v>4.2.1.1.1.99.00 - Outras Contribuições Sociais - RPPS</v>
      </c>
      <c r="B4153" s="5" t="s">
        <v>3298</v>
      </c>
      <c r="C4153" s="6"/>
      <c r="E4153" s="8">
        <f t="shared" si="1166"/>
        <v>0</v>
      </c>
      <c r="F4153" s="8">
        <f t="shared" si="1167"/>
        <v>0</v>
      </c>
      <c r="G4153" s="7"/>
      <c r="H4153" s="7" t="b">
        <f t="shared" si="1165"/>
        <v>1</v>
      </c>
      <c r="I4153" s="7" t="str">
        <f t="shared" si="1164"/>
        <v>99</v>
      </c>
    </row>
    <row r="4154" spans="1:9">
      <c r="A4154" t="str">
        <f t="shared" si="1159"/>
        <v>4.2.1.1.2.00.00 - Contribuições Sociais - RPPS - Intra OFSS</v>
      </c>
      <c r="B4154" s="3" t="s">
        <v>3299</v>
      </c>
      <c r="C4154" s="4">
        <v>20002673977.279999</v>
      </c>
      <c r="E4154" s="8">
        <f t="shared" si="1166"/>
        <v>20002673977.279999</v>
      </c>
      <c r="F4154" s="8">
        <f t="shared" si="1167"/>
        <v>0</v>
      </c>
      <c r="G4154" s="7"/>
      <c r="H4154" s="7" t="b">
        <f t="shared" si="1165"/>
        <v>1</v>
      </c>
      <c r="I4154" s="7" t="str">
        <f t="shared" si="1164"/>
        <v>00</v>
      </c>
    </row>
    <row r="4155" spans="1:9">
      <c r="A4155" t="str">
        <f t="shared" si="1159"/>
        <v>4.2.1.1.3.00.00 - Contribuições Sociais - RPPS - Inter OFSS – União</v>
      </c>
      <c r="B4155" s="5" t="s">
        <v>3300</v>
      </c>
      <c r="C4155" s="6"/>
      <c r="E4155" s="1">
        <f t="shared" si="1166"/>
        <v>0</v>
      </c>
      <c r="F4155" s="1">
        <f t="shared" si="1167"/>
        <v>0</v>
      </c>
      <c r="H4155" t="b">
        <f t="shared" si="1165"/>
        <v>1</v>
      </c>
      <c r="I4155" t="str">
        <f t="shared" si="1164"/>
        <v>00</v>
      </c>
    </row>
    <row r="4156" spans="1:9">
      <c r="A4156" t="str">
        <f t="shared" si="1159"/>
        <v>4.2.1.1.4.00.00 - Contribuições Sociais - RPPS - Inter OFSS - Estado</v>
      </c>
      <c r="B4156" s="3" t="s">
        <v>3301</v>
      </c>
      <c r="C4156" s="4"/>
      <c r="E4156" s="1">
        <f t="shared" si="1166"/>
        <v>0</v>
      </c>
      <c r="F4156" s="1">
        <f t="shared" si="1167"/>
        <v>0</v>
      </c>
      <c r="H4156" t="b">
        <f t="shared" si="1165"/>
        <v>1</v>
      </c>
      <c r="I4156" t="str">
        <f t="shared" si="1164"/>
        <v>00</v>
      </c>
    </row>
    <row r="4157" spans="1:9" ht="25.5">
      <c r="A4157" t="str">
        <f t="shared" si="1159"/>
        <v>4.2.1.1.5.00.00 - Contribuições Sociais - RPPS - Inter OFSS - 
 Município</v>
      </c>
      <c r="B4157" s="5" t="s">
        <v>3302</v>
      </c>
      <c r="C4157" s="6">
        <v>30990.39</v>
      </c>
      <c r="E4157" s="1">
        <f t="shared" si="1166"/>
        <v>30990.39</v>
      </c>
      <c r="F4157" s="1">
        <f t="shared" si="1167"/>
        <v>0</v>
      </c>
      <c r="H4157" t="b">
        <f t="shared" si="1165"/>
        <v>1</v>
      </c>
      <c r="I4157" t="str">
        <f t="shared" si="1164"/>
        <v>00</v>
      </c>
    </row>
    <row r="4158" spans="1:9">
      <c r="A4158" t="str">
        <f t="shared" si="1159"/>
        <v>4.2.1.2.0.00.00 - Contribuições Sociais - RGPS</v>
      </c>
      <c r="B4158" s="3" t="s">
        <v>3303</v>
      </c>
      <c r="C4158" s="4">
        <v>400753728218.29999</v>
      </c>
      <c r="E4158" s="1">
        <f>E4161+E4162+E4159+E4160+E4163</f>
        <v>55420.240000000005</v>
      </c>
      <c r="F4158" s="1">
        <f>F4161+F4162+F4159+F4160+F4163</f>
        <v>400753672798.06</v>
      </c>
      <c r="H4158" t="b">
        <f t="shared" si="1165"/>
        <v>1</v>
      </c>
      <c r="I4158" t="str">
        <f t="shared" si="1164"/>
        <v>00</v>
      </c>
    </row>
    <row r="4159" spans="1:9">
      <c r="A4159" t="str">
        <f t="shared" si="1159"/>
        <v>4.2.1.2.1.00.00 - Contribuições Sociais - RGPS - Consolidação</v>
      </c>
      <c r="B4159" s="5" t="s">
        <v>3304</v>
      </c>
      <c r="C4159" s="6">
        <v>400753672798.06</v>
      </c>
      <c r="E4159" s="1">
        <f t="shared" ref="E4159:E4163" si="1168">SUMIF(A4159:B4159,"*intra*",C4159:D4159)+SUMIF(A4159:B4159,"*inter*",C4159:D4159)</f>
        <v>0</v>
      </c>
      <c r="F4159" s="1">
        <f t="shared" ref="F4159:F4163" si="1169">SUMIF(A4159:B4159,"*consolidação*",C4159:D4159)</f>
        <v>400753672798.06</v>
      </c>
      <c r="H4159" t="b">
        <f t="shared" si="1165"/>
        <v>1</v>
      </c>
      <c r="I4159" t="str">
        <f t="shared" si="1164"/>
        <v>00</v>
      </c>
    </row>
    <row r="4160" spans="1:9">
      <c r="A4160" t="str">
        <f t="shared" si="1159"/>
        <v>4.2.1.2.2.00.00 - Contribuições Sociais - RGPS - Intra OFSS</v>
      </c>
      <c r="B4160" s="3" t="s">
        <v>3305</v>
      </c>
      <c r="C4160" s="4"/>
      <c r="E4160" s="1">
        <f t="shared" si="1168"/>
        <v>0</v>
      </c>
      <c r="F4160" s="1">
        <f t="shared" si="1169"/>
        <v>0</v>
      </c>
      <c r="H4160" t="b">
        <f t="shared" si="1165"/>
        <v>1</v>
      </c>
      <c r="I4160" t="str">
        <f t="shared" si="1164"/>
        <v>00</v>
      </c>
    </row>
    <row r="4161" spans="1:9">
      <c r="A4161" t="str">
        <f t="shared" si="1159"/>
        <v>4.2.1.2.3.00.00 - Contribuições Sociais - RGPS - Inter OFSS - União</v>
      </c>
      <c r="B4161" s="5" t="s">
        <v>3306</v>
      </c>
      <c r="C4161" s="6"/>
      <c r="E4161" s="1">
        <f t="shared" si="1168"/>
        <v>0</v>
      </c>
      <c r="F4161" s="1">
        <f t="shared" si="1169"/>
        <v>0</v>
      </c>
      <c r="H4161" t="b">
        <f t="shared" si="1165"/>
        <v>1</v>
      </c>
      <c r="I4161" t="str">
        <f t="shared" si="1164"/>
        <v>00</v>
      </c>
    </row>
    <row r="4162" spans="1:9">
      <c r="A4162" t="str">
        <f t="shared" si="1159"/>
        <v>4.2.1.2.4.00.00 - Contribuições Sociais - RGPS - Inter OFSS - Estado</v>
      </c>
      <c r="B4162" s="3" t="s">
        <v>3307</v>
      </c>
      <c r="C4162" s="4">
        <v>55324.01</v>
      </c>
      <c r="E4162" s="1">
        <f t="shared" si="1168"/>
        <v>55324.01</v>
      </c>
      <c r="F4162" s="1">
        <f t="shared" si="1169"/>
        <v>0</v>
      </c>
      <c r="H4162" t="b">
        <f t="shared" si="1165"/>
        <v>1</v>
      </c>
      <c r="I4162" t="str">
        <f t="shared" si="1164"/>
        <v>00</v>
      </c>
    </row>
    <row r="4163" spans="1:9" ht="25.5">
      <c r="A4163" t="str">
        <f t="shared" si="1159"/>
        <v>4.2.1.2.5.00.00 - Contribuições Sociais - RGPS - Inter OFSS - 
 Município</v>
      </c>
      <c r="B4163" s="5" t="s">
        <v>3308</v>
      </c>
      <c r="C4163" s="6">
        <v>96.23</v>
      </c>
      <c r="E4163" s="1">
        <f t="shared" si="1168"/>
        <v>96.23</v>
      </c>
      <c r="F4163" s="1">
        <f t="shared" si="1169"/>
        <v>0</v>
      </c>
      <c r="H4163" t="b">
        <f t="shared" si="1165"/>
        <v>1</v>
      </c>
      <c r="I4163" t="str">
        <f t="shared" si="1164"/>
        <v>00</v>
      </c>
    </row>
    <row r="4164" spans="1:9">
      <c r="A4164" t="str">
        <f t="shared" si="1159"/>
        <v>4.2.1.3.0.00.00 - Contribuição sobre a Receita ou o Faturamento</v>
      </c>
      <c r="B4164" s="3" t="s">
        <v>3309</v>
      </c>
      <c r="C4164" s="4">
        <v>286571671578.04999</v>
      </c>
      <c r="E4164" s="1">
        <f>E4165</f>
        <v>0</v>
      </c>
      <c r="F4164" s="1">
        <f>F4165</f>
        <v>286571671578.04999</v>
      </c>
      <c r="H4164" t="b">
        <f t="shared" si="1165"/>
        <v>1</v>
      </c>
      <c r="I4164" t="str">
        <f t="shared" si="1164"/>
        <v>00</v>
      </c>
    </row>
    <row r="4165" spans="1:9" ht="25.5">
      <c r="A4165" t="str">
        <f t="shared" si="1159"/>
        <v>4.2.1.3.1.00.00 - Contribuição sobre a Receita ou o Faturamento - 
 Consolidação</v>
      </c>
      <c r="B4165" s="5" t="s">
        <v>3310</v>
      </c>
      <c r="C4165" s="6">
        <v>286571671578.04999</v>
      </c>
      <c r="E4165" s="1">
        <f t="shared" ref="E4165" si="1170">SUMIF(A4165:B4165,"*intra*",C4165:D4165)+SUMIF(A4165:B4165,"*inter*",C4165:D4165)</f>
        <v>0</v>
      </c>
      <c r="F4165" s="1">
        <f t="shared" ref="F4165" si="1171">SUMIF(A4165:B4165,"*consolidação*",C4165:D4165)</f>
        <v>286571671578.04999</v>
      </c>
      <c r="H4165" t="b">
        <f t="shared" si="1165"/>
        <v>1</v>
      </c>
      <c r="I4165" t="str">
        <f t="shared" si="1164"/>
        <v>00</v>
      </c>
    </row>
    <row r="4166" spans="1:9">
      <c r="A4166" t="str">
        <f t="shared" si="1159"/>
        <v>4.2.1.4.0.00.00 - Contribuição sobre o Lucro</v>
      </c>
      <c r="B4166" s="3" t="s">
        <v>3311</v>
      </c>
      <c r="C4166" s="4">
        <v>73160515250.649994</v>
      </c>
      <c r="E4166" s="1">
        <f>E4167</f>
        <v>0</v>
      </c>
      <c r="F4166" s="1">
        <f>F4167</f>
        <v>73160515250.649994</v>
      </c>
      <c r="H4166" t="b">
        <f t="shared" si="1165"/>
        <v>1</v>
      </c>
      <c r="I4166" t="str">
        <f t="shared" si="1164"/>
        <v>00</v>
      </c>
    </row>
    <row r="4167" spans="1:9">
      <c r="A4167" t="str">
        <f t="shared" si="1159"/>
        <v>4.2.1.4.1.00.00 - Contribuição sobre o Lucro - Consolidação</v>
      </c>
      <c r="B4167" s="5" t="s">
        <v>3312</v>
      </c>
      <c r="C4167" s="6">
        <v>73160515250.649994</v>
      </c>
      <c r="E4167" s="1">
        <f t="shared" ref="E4167" si="1172">SUMIF(A4167:B4167,"*intra*",C4167:D4167)+SUMIF(A4167:B4167,"*inter*",C4167:D4167)</f>
        <v>0</v>
      </c>
      <c r="F4167" s="1">
        <f t="shared" ref="F4167" si="1173">SUMIF(A4167:B4167,"*consolidação*",C4167:D4167)</f>
        <v>73160515250.649994</v>
      </c>
      <c r="H4167" t="b">
        <f t="shared" si="1165"/>
        <v>1</v>
      </c>
      <c r="I4167" t="str">
        <f t="shared" si="1164"/>
        <v>00</v>
      </c>
    </row>
    <row r="4168" spans="1:9" ht="25.5">
      <c r="A4168" t="str">
        <f t="shared" si="1159"/>
        <v>4.2.1.5.0.00.00 - Contribuição sobre Receita de Concurso de 
 Prognostico</v>
      </c>
      <c r="B4168" s="3" t="s">
        <v>3313</v>
      </c>
      <c r="C4168" s="4">
        <v>4905553825.5600004</v>
      </c>
      <c r="E4168" s="1">
        <f>E4169</f>
        <v>0</v>
      </c>
      <c r="F4168" s="1">
        <f>F4169</f>
        <v>4905553825.5600004</v>
      </c>
      <c r="H4168" t="b">
        <f t="shared" si="1165"/>
        <v>1</v>
      </c>
      <c r="I4168" t="str">
        <f t="shared" si="1164"/>
        <v>00</v>
      </c>
    </row>
    <row r="4169" spans="1:9" ht="25.5">
      <c r="A4169" t="str">
        <f t="shared" si="1159"/>
        <v>4.2.1.5.1.00.00 - Contribuição sobre Receita de Concurso de 
 Prognostico - Consolidação</v>
      </c>
      <c r="B4169" s="5" t="s">
        <v>3314</v>
      </c>
      <c r="C4169" s="6">
        <v>4905553825.5600004</v>
      </c>
      <c r="E4169" s="1">
        <f t="shared" ref="E4169" si="1174">SUMIF(A4169:B4169,"*intra*",C4169:D4169)+SUMIF(A4169:B4169,"*inter*",C4169:D4169)</f>
        <v>0</v>
      </c>
      <c r="F4169" s="1">
        <f t="shared" ref="F4169" si="1175">SUMIF(A4169:B4169,"*consolidação*",C4169:D4169)</f>
        <v>4905553825.5600004</v>
      </c>
      <c r="H4169" t="b">
        <f t="shared" si="1165"/>
        <v>1</v>
      </c>
      <c r="I4169" t="str">
        <f t="shared" si="1164"/>
        <v>00</v>
      </c>
    </row>
    <row r="4170" spans="1:9" ht="25.5">
      <c r="A4170" t="str">
        <f t="shared" si="1159"/>
        <v>4.2.1.6.0.00.00 - Contribuição do Importador de Bens ou Serviços do 
 Exterior</v>
      </c>
      <c r="B4170" s="3" t="s">
        <v>3315</v>
      </c>
      <c r="C4170" s="4">
        <v>0</v>
      </c>
      <c r="E4170" s="1">
        <f>E4171</f>
        <v>0</v>
      </c>
      <c r="F4170" s="1">
        <f>F4171</f>
        <v>0</v>
      </c>
      <c r="H4170" t="b">
        <f t="shared" si="1165"/>
        <v>1</v>
      </c>
      <c r="I4170" t="str">
        <f t="shared" si="1164"/>
        <v>00</v>
      </c>
    </row>
    <row r="4171" spans="1:9" ht="25.5">
      <c r="A4171" t="str">
        <f t="shared" si="1159"/>
        <v>4.2.1.6.1.00.00 - Contribuição do Importador de Bens ou Serviços do 
 Exterior - Consolidação</v>
      </c>
      <c r="B4171" s="5" t="s">
        <v>3316</v>
      </c>
      <c r="C4171" s="6"/>
      <c r="E4171" s="1">
        <f t="shared" ref="E4171" si="1176">SUMIF(A4171:B4171,"*intra*",C4171:D4171)+SUMIF(A4171:B4171,"*inter*",C4171:D4171)</f>
        <v>0</v>
      </c>
      <c r="F4171" s="1">
        <f t="shared" ref="F4171" si="1177">SUMIF(A4171:B4171,"*consolidação*",C4171:D4171)</f>
        <v>0</v>
      </c>
      <c r="H4171" t="b">
        <f t="shared" si="1165"/>
        <v>1</v>
      </c>
      <c r="I4171" t="str">
        <f t="shared" si="1164"/>
        <v>00</v>
      </c>
    </row>
    <row r="4172" spans="1:9" ht="25.5">
      <c r="A4172" t="str">
        <f t="shared" si="1159"/>
        <v>4.2.1.7.0.00.00 - Contribuição Social para o Sistema de Pagamento de 
 Pensões Militares</v>
      </c>
      <c r="B4172" s="40" t="s">
        <v>3317</v>
      </c>
      <c r="C4172" s="45">
        <v>3323674024.7399998</v>
      </c>
      <c r="E4172" s="1">
        <f>E4173</f>
        <v>3323674024.7399998</v>
      </c>
      <c r="F4172" s="1">
        <f>F4173</f>
        <v>0</v>
      </c>
      <c r="H4172" t="b">
        <f t="shared" si="1165"/>
        <v>1</v>
      </c>
      <c r="I4172" t="str">
        <f t="shared" si="1164"/>
        <v>00</v>
      </c>
    </row>
    <row r="4173" spans="1:9" ht="25.5">
      <c r="A4173" t="str">
        <f t="shared" si="1159"/>
        <v>4.2.1.7.2.00.00 - Contribuição Social para o Sistema de Pagamento de 
Pensões Militares - Intra OFSS</v>
      </c>
      <c r="B4173" s="39" t="s">
        <v>3318</v>
      </c>
      <c r="C4173" s="45">
        <v>3323674024.7399998</v>
      </c>
      <c r="E4173" s="1">
        <f t="shared" ref="E4173" si="1178">SUMIF(A4173:B4173,"*intra*",C4173:D4173)+SUMIF(A4173:B4173,"*inter*",C4173:D4173)</f>
        <v>3323674024.7399998</v>
      </c>
      <c r="F4173" s="1">
        <f t="shared" ref="F4173" si="1179">SUMIF(A4173:B4173,"*consolidação*",C4173:D4173)</f>
        <v>0</v>
      </c>
      <c r="H4173" t="b">
        <f t="shared" si="1165"/>
        <v>1</v>
      </c>
      <c r="I4173" t="str">
        <f t="shared" si="1164"/>
        <v>00</v>
      </c>
    </row>
    <row r="4174" spans="1:9">
      <c r="A4174" t="str">
        <f t="shared" si="1159"/>
        <v>4.2.1.9.0.00.00 - Outras Contribuições Sociais</v>
      </c>
      <c r="B4174" s="3" t="s">
        <v>3319</v>
      </c>
      <c r="C4174" s="4">
        <v>23294203308.5</v>
      </c>
      <c r="E4174" s="1">
        <f>E4175</f>
        <v>0</v>
      </c>
      <c r="F4174" s="1">
        <f>F4175</f>
        <v>23294203308.5</v>
      </c>
      <c r="H4174" t="b">
        <f t="shared" si="1165"/>
        <v>1</v>
      </c>
      <c r="I4174" t="str">
        <f t="shared" si="1164"/>
        <v>00</v>
      </c>
    </row>
    <row r="4175" spans="1:9">
      <c r="A4175" t="str">
        <f t="shared" si="1159"/>
        <v>4.2.1.9.1.00.00 - Outras Contribuições Sociais - Consolidação</v>
      </c>
      <c r="B4175" s="5" t="s">
        <v>3320</v>
      </c>
      <c r="C4175" s="6">
        <v>23294203308.5</v>
      </c>
      <c r="E4175" s="1">
        <f t="shared" ref="E4175" si="1180">SUMIF(A4175:B4175,"*intra*",C4175:D4175)+SUMIF(A4175:B4175,"*inter*",C4175:D4175)</f>
        <v>0</v>
      </c>
      <c r="F4175" s="1">
        <f t="shared" ref="F4175" si="1181">SUMIF(A4175:B4175,"*consolidação*",C4175:D4175)</f>
        <v>23294203308.5</v>
      </c>
      <c r="H4175" t="b">
        <f t="shared" si="1165"/>
        <v>1</v>
      </c>
      <c r="I4175" t="str">
        <f t="shared" si="1164"/>
        <v>00</v>
      </c>
    </row>
    <row r="4176" spans="1:9">
      <c r="A4176" t="str">
        <f t="shared" si="1159"/>
        <v>4.2.2.0.0.00.00 - Contribuições de Intervenção no Domínio Econômico</v>
      </c>
      <c r="B4176" s="3" t="s">
        <v>3321</v>
      </c>
      <c r="C4176" s="4">
        <v>13360119762.98</v>
      </c>
      <c r="E4176" s="1">
        <f>E4177</f>
        <v>0</v>
      </c>
      <c r="F4176" s="1">
        <f>F4177</f>
        <v>13360119762.98</v>
      </c>
      <c r="H4176" t="b">
        <f t="shared" si="1165"/>
        <v>1</v>
      </c>
      <c r="I4176" t="str">
        <f t="shared" si="1164"/>
        <v>00</v>
      </c>
    </row>
    <row r="4177" spans="1:9" ht="25.5">
      <c r="A4177" t="str">
        <f t="shared" si="1159"/>
        <v>4.2.2.0.1.00.00 - Contribuições de Intervenção no Domínio Econômico - 
 Consolidação</v>
      </c>
      <c r="B4177" s="5" t="s">
        <v>3322</v>
      </c>
      <c r="C4177" s="6">
        <v>13360119762.98</v>
      </c>
      <c r="E4177" s="1"/>
      <c r="F4177" s="1">
        <f t="shared" ref="F4177" si="1182">SUMIF(A4177:B4177,"*consolidação*",C4177:D4177)</f>
        <v>13360119762.98</v>
      </c>
      <c r="H4177" t="b">
        <f t="shared" si="1165"/>
        <v>1</v>
      </c>
      <c r="I4177" t="str">
        <f t="shared" si="1164"/>
        <v>00</v>
      </c>
    </row>
    <row r="4178" spans="1:9">
      <c r="A4178" t="str">
        <f t="shared" si="1159"/>
        <v>4.2.3.0.0.00.00 - Contribuição de Iluminação Pública</v>
      </c>
      <c r="B4178" s="3" t="s">
        <v>3323</v>
      </c>
      <c r="C4178" s="4">
        <v>0</v>
      </c>
      <c r="E4178" s="1">
        <f>E4179</f>
        <v>0</v>
      </c>
      <c r="F4178" s="1">
        <f>F4179</f>
        <v>0</v>
      </c>
      <c r="H4178" t="b">
        <f t="shared" si="1165"/>
        <v>1</v>
      </c>
      <c r="I4178" t="str">
        <f t="shared" si="1164"/>
        <v>00</v>
      </c>
    </row>
    <row r="4179" spans="1:9">
      <c r="A4179" t="str">
        <f t="shared" si="1159"/>
        <v>4.2.3.0.1.00.00 - Contribuição de Iluminação Pública - Consolidação</v>
      </c>
      <c r="B4179" s="5" t="s">
        <v>3324</v>
      </c>
      <c r="C4179" s="6"/>
      <c r="E4179" s="1">
        <f t="shared" ref="E4179" si="1183">SUMIF(A4179:B4179,"*intra*",C4179:D4179)+SUMIF(A4179:B4179,"*inter*",C4179:D4179)</f>
        <v>0</v>
      </c>
      <c r="F4179" s="1">
        <f t="shared" ref="F4179" si="1184">SUMIF(A4179:B4179,"*consolidação*",C4179:D4179)</f>
        <v>0</v>
      </c>
      <c r="H4179" t="b">
        <f t="shared" si="1165"/>
        <v>1</v>
      </c>
      <c r="I4179" t="str">
        <f t="shared" si="1164"/>
        <v>00</v>
      </c>
    </row>
    <row r="4180" spans="1:9" ht="25.5">
      <c r="A4180" t="str">
        <f t="shared" si="1159"/>
        <v>4.2.4.0.0.00.00 - Contribuições de Interesse das Categorias 
 Profissionais</v>
      </c>
      <c r="B4180" s="3" t="s">
        <v>3325</v>
      </c>
      <c r="C4180" s="4">
        <v>0</v>
      </c>
      <c r="E4180" s="1">
        <f>E4181</f>
        <v>0</v>
      </c>
      <c r="F4180" s="1">
        <f>F4181</f>
        <v>0</v>
      </c>
      <c r="H4180" t="b">
        <f t="shared" si="1165"/>
        <v>1</v>
      </c>
      <c r="I4180" t="str">
        <f t="shared" si="1164"/>
        <v>00</v>
      </c>
    </row>
    <row r="4181" spans="1:9" ht="25.5">
      <c r="A4181" t="str">
        <f t="shared" si="1159"/>
        <v>4.2.4.0.1.00.00 - Contribuições de Interesse das Categorias 
 Profissionais - Consolidação</v>
      </c>
      <c r="B4181" s="5" t="s">
        <v>3326</v>
      </c>
      <c r="C4181" s="6"/>
      <c r="E4181" s="1"/>
      <c r="F4181" s="1">
        <f t="shared" ref="F4181" si="1185">SUMIF(A4181:B4181,"*consolidação*",C4181:D4181)</f>
        <v>0</v>
      </c>
      <c r="H4181" t="b">
        <f t="shared" si="1165"/>
        <v>1</v>
      </c>
      <c r="I4181" t="str">
        <f t="shared" si="1164"/>
        <v>00</v>
      </c>
    </row>
    <row r="4182" spans="1:9">
      <c r="A4182" t="str">
        <f t="shared" si="1159"/>
        <v>4.3.0.0.0.00.00 - Exploração e Venda de Bens, Serviços e Direitos</v>
      </c>
      <c r="B4182" s="3" t="s">
        <v>3327</v>
      </c>
      <c r="C4182" s="4">
        <v>81002044888.809998</v>
      </c>
      <c r="E4182">
        <f>E4188+E4183+E4193</f>
        <v>0</v>
      </c>
      <c r="F4182">
        <f>F4188+F4183+F4193</f>
        <v>81002044888.809998</v>
      </c>
      <c r="H4182" t="b">
        <f t="shared" si="1165"/>
        <v>1</v>
      </c>
      <c r="I4182" t="str">
        <f t="shared" si="1164"/>
        <v>00</v>
      </c>
    </row>
    <row r="4183" spans="1:9">
      <c r="A4183" t="str">
        <f t="shared" si="1159"/>
        <v>4.3.1.0.0.00.00 - Venda de Mercadorias</v>
      </c>
      <c r="B4183" s="5" t="s">
        <v>3328</v>
      </c>
      <c r="C4183" s="6">
        <v>506136926.60000002</v>
      </c>
      <c r="E4183">
        <f>-E4186+E4184</f>
        <v>0</v>
      </c>
      <c r="F4183">
        <f>-F4186+F4184</f>
        <v>506136926.60000002</v>
      </c>
      <c r="H4183" t="b">
        <f t="shared" si="1165"/>
        <v>1</v>
      </c>
      <c r="I4183" t="str">
        <f t="shared" si="1164"/>
        <v>00</v>
      </c>
    </row>
    <row r="4184" spans="1:9">
      <c r="A4184" t="str">
        <f t="shared" si="1159"/>
        <v>4.3.1.1.0.00.00 - Venda Bruta de Mercadorias</v>
      </c>
      <c r="B4184" s="3" t="s">
        <v>3329</v>
      </c>
      <c r="C4184" s="4">
        <v>544903877</v>
      </c>
      <c r="E4184" s="1">
        <f>E4185</f>
        <v>0</v>
      </c>
      <c r="F4184" s="1">
        <f>F4185</f>
        <v>544903877</v>
      </c>
      <c r="H4184" t="b">
        <f t="shared" si="1165"/>
        <v>1</v>
      </c>
      <c r="I4184" t="str">
        <f t="shared" si="1164"/>
        <v>00</v>
      </c>
    </row>
    <row r="4185" spans="1:9">
      <c r="A4185" t="str">
        <f t="shared" si="1159"/>
        <v>4.3.1.1.1.00.00 - Venda Bruta de Mercadorias - Consolidação</v>
      </c>
      <c r="B4185" s="5" t="s">
        <v>3330</v>
      </c>
      <c r="C4185" s="6">
        <v>544903877</v>
      </c>
      <c r="E4185" s="1">
        <f t="shared" ref="E4185" si="1186">SUMIF(A4185:B4185,"*intra*",C4185:D4185)+SUMIF(A4185:B4185,"*inter*",C4185:D4185)</f>
        <v>0</v>
      </c>
      <c r="F4185" s="1">
        <f t="shared" ref="F4185" si="1187">SUMIF(A4185:B4185,"*consolidação*",C4185:D4185)</f>
        <v>544903877</v>
      </c>
      <c r="H4185" t="b">
        <f t="shared" si="1165"/>
        <v>1</v>
      </c>
      <c r="I4185" t="str">
        <f t="shared" si="1164"/>
        <v>00</v>
      </c>
    </row>
    <row r="4186" spans="1:9">
      <c r="A4186" t="str">
        <f t="shared" si="1159"/>
        <v>4.3.1.9.0.00.00 - (-) Deduções da Venda Bruta de Mercadorias</v>
      </c>
      <c r="B4186" s="3" t="s">
        <v>3331</v>
      </c>
      <c r="C4186" s="4">
        <v>38766950.399999999</v>
      </c>
      <c r="E4186" s="1">
        <f>E4187</f>
        <v>0</v>
      </c>
      <c r="F4186" s="1">
        <f>F4187</f>
        <v>38766950.399999999</v>
      </c>
      <c r="H4186" t="b">
        <f t="shared" si="1165"/>
        <v>1</v>
      </c>
      <c r="I4186" t="str">
        <f t="shared" si="1164"/>
        <v>00</v>
      </c>
    </row>
    <row r="4187" spans="1:9" ht="25.5">
      <c r="A4187" t="str">
        <f t="shared" si="1159"/>
        <v>4.3.1.9.1.00.00 - (-) Deduções da Venda Bruta de Mercadorias - 
 Consolidação</v>
      </c>
      <c r="B4187" s="5" t="s">
        <v>3332</v>
      </c>
      <c r="C4187" s="6">
        <v>38766950.399999999</v>
      </c>
      <c r="E4187" s="1">
        <f t="shared" ref="E4187" si="1188">SUMIF(A4187:B4187,"*intra*",C4187:D4187)+SUMIF(A4187:B4187,"*inter*",C4187:D4187)</f>
        <v>0</v>
      </c>
      <c r="F4187" s="1">
        <f t="shared" ref="F4187" si="1189">SUMIF(A4187:B4187,"*consolidação*",C4187:D4187)</f>
        <v>38766950.399999999</v>
      </c>
      <c r="H4187" t="b">
        <f t="shared" si="1165"/>
        <v>1</v>
      </c>
      <c r="I4187" t="str">
        <f t="shared" si="1164"/>
        <v>00</v>
      </c>
    </row>
    <row r="4188" spans="1:9">
      <c r="A4188" t="str">
        <f t="shared" si="1159"/>
        <v>4.3.2.0.0.00.00 - Venda de Produtos</v>
      </c>
      <c r="B4188" s="3" t="s">
        <v>3333</v>
      </c>
      <c r="C4188" s="4">
        <v>1019937019.9</v>
      </c>
      <c r="E4188">
        <f>-E4191+E4189</f>
        <v>0</v>
      </c>
      <c r="F4188">
        <f>-F4191+F4189</f>
        <v>1019937019.9</v>
      </c>
      <c r="H4188" t="b">
        <f t="shared" si="1165"/>
        <v>1</v>
      </c>
      <c r="I4188" t="str">
        <f t="shared" si="1164"/>
        <v>00</v>
      </c>
    </row>
    <row r="4189" spans="1:9">
      <c r="A4189" t="str">
        <f t="shared" si="1159"/>
        <v>4.3.2.1.0.00.00 - Venda Bruta de Produtos</v>
      </c>
      <c r="B4189" s="5" t="s">
        <v>3334</v>
      </c>
      <c r="C4189" s="6">
        <v>1036419927.28</v>
      </c>
      <c r="E4189" s="1">
        <f>E4190</f>
        <v>0</v>
      </c>
      <c r="F4189" s="1">
        <f>F4190</f>
        <v>1036419927.28</v>
      </c>
      <c r="H4189" t="b">
        <f t="shared" si="1165"/>
        <v>1</v>
      </c>
      <c r="I4189" t="str">
        <f t="shared" si="1164"/>
        <v>00</v>
      </c>
    </row>
    <row r="4190" spans="1:9">
      <c r="A4190" t="str">
        <f t="shared" si="1159"/>
        <v>4.3.2.1.1.00.00 - Venda Bruta de Produtos - Consolidação</v>
      </c>
      <c r="B4190" s="3" t="s">
        <v>3335</v>
      </c>
      <c r="C4190" s="4">
        <v>1036419927.28</v>
      </c>
      <c r="E4190" s="1">
        <f t="shared" ref="E4190" si="1190">SUMIF(A4190:B4190,"*intra*",C4190:D4190)+SUMIF(A4190:B4190,"*inter*",C4190:D4190)</f>
        <v>0</v>
      </c>
      <c r="F4190" s="1">
        <f t="shared" ref="F4190" si="1191">SUMIF(A4190:B4190,"*consolidação*",C4190:D4190)</f>
        <v>1036419927.28</v>
      </c>
      <c r="H4190" t="b">
        <f t="shared" si="1165"/>
        <v>1</v>
      </c>
      <c r="I4190" t="str">
        <f t="shared" si="1164"/>
        <v>00</v>
      </c>
    </row>
    <row r="4191" spans="1:9">
      <c r="A4191" t="str">
        <f t="shared" si="1159"/>
        <v>4.3.2.9.0.00.00 - (-) Deduções de Venda Bruta de Produtos</v>
      </c>
      <c r="B4191" s="5" t="s">
        <v>3336</v>
      </c>
      <c r="C4191" s="6">
        <v>16482907.380000001</v>
      </c>
      <c r="E4191" s="1">
        <f>E4192</f>
        <v>0</v>
      </c>
      <c r="F4191" s="1">
        <f>F4192</f>
        <v>16482907.380000001</v>
      </c>
      <c r="H4191" t="b">
        <f t="shared" si="1165"/>
        <v>1</v>
      </c>
      <c r="I4191" t="str">
        <f t="shared" si="1164"/>
        <v>00</v>
      </c>
    </row>
    <row r="4192" spans="1:9" ht="25.5">
      <c r="A4192" t="str">
        <f t="shared" si="1159"/>
        <v>4.3.2.9.1.00.00 - (-) Deduções da Venda Bruta de Produtos - 
 Consolidação</v>
      </c>
      <c r="B4192" s="3" t="s">
        <v>3337</v>
      </c>
      <c r="C4192" s="4">
        <v>16482907.380000001</v>
      </c>
      <c r="E4192" s="1">
        <f t="shared" ref="E4192" si="1192">SUMIF(A4192:B4192,"*intra*",C4192:D4192)+SUMIF(A4192:B4192,"*inter*",C4192:D4192)</f>
        <v>0</v>
      </c>
      <c r="F4192" s="1">
        <f t="shared" ref="F4192" si="1193">SUMIF(A4192:B4192,"*consolidação*",C4192:D4192)</f>
        <v>16482907.380000001</v>
      </c>
      <c r="H4192" t="b">
        <f t="shared" si="1165"/>
        <v>1</v>
      </c>
      <c r="I4192" t="str">
        <f t="shared" si="1164"/>
        <v>00</v>
      </c>
    </row>
    <row r="4193" spans="1:9" ht="25.5">
      <c r="A4193" t="str">
        <f t="shared" si="1159"/>
        <v>4.3.3.0.0.00.00 - Exploração de Bens e Direitos e Prestação de 
 Serviços</v>
      </c>
      <c r="B4193" s="5" t="s">
        <v>3338</v>
      </c>
      <c r="C4193" s="6">
        <v>79475970942.309998</v>
      </c>
      <c r="E4193">
        <f>-E4196+E4194</f>
        <v>0</v>
      </c>
      <c r="F4193">
        <f>-F4196+F4194</f>
        <v>79475970942.309998</v>
      </c>
      <c r="H4193" t="b">
        <f t="shared" si="1165"/>
        <v>1</v>
      </c>
      <c r="I4193" t="str">
        <f t="shared" si="1164"/>
        <v>00</v>
      </c>
    </row>
    <row r="4194" spans="1:9" ht="25.5">
      <c r="A4194" t="str">
        <f t="shared" si="1159"/>
        <v>4.3.3.1.0.00.00 - Valor Bruto de Exploração de Bens e Direitos e 
 Prestação de Serviços</v>
      </c>
      <c r="B4194" s="3" t="s">
        <v>3339</v>
      </c>
      <c r="C4194" s="4">
        <v>79497816326.919998</v>
      </c>
      <c r="E4194" s="1">
        <f>E4195</f>
        <v>0</v>
      </c>
      <c r="F4194" s="1">
        <f>F4195</f>
        <v>79497816326.919998</v>
      </c>
      <c r="H4194" t="b">
        <f t="shared" si="1165"/>
        <v>1</v>
      </c>
      <c r="I4194" t="str">
        <f t="shared" si="1164"/>
        <v>00</v>
      </c>
    </row>
    <row r="4195" spans="1:9" ht="25.5">
      <c r="A4195" t="str">
        <f t="shared" si="1159"/>
        <v>4.3.3.1.1.00.00 - Valor Bruto de Exploração de Bens, Direitos e 
 Prestação de Serviços - Consolidação</v>
      </c>
      <c r="B4195" s="5" t="s">
        <v>3340</v>
      </c>
      <c r="C4195" s="6">
        <v>79497816326.919998</v>
      </c>
      <c r="E4195" s="1">
        <f t="shared" ref="E4195" si="1194">SUMIF(A4195:B4195,"*intra*",C4195:D4195)+SUMIF(A4195:B4195,"*inter*",C4195:D4195)</f>
        <v>0</v>
      </c>
      <c r="F4195" s="1">
        <f t="shared" ref="F4195" si="1195">SUMIF(A4195:B4195,"*consolidação*",C4195:D4195)</f>
        <v>79497816326.919998</v>
      </c>
      <c r="H4195" t="b">
        <f t="shared" si="1165"/>
        <v>1</v>
      </c>
      <c r="I4195" t="str">
        <f t="shared" si="1164"/>
        <v>00</v>
      </c>
    </row>
    <row r="4196" spans="1:9" ht="25.5">
      <c r="A4196" t="str">
        <f t="shared" si="1159"/>
        <v>4.3.3.9.0.00.00 - (-) Deduções do Valor Bruto de Exploração de Bens, 
 Direitos e Prestação de Serviços</v>
      </c>
      <c r="B4196" s="3" t="s">
        <v>3341</v>
      </c>
      <c r="C4196" s="4">
        <v>21845384.609999999</v>
      </c>
      <c r="E4196" s="1">
        <f>E4197</f>
        <v>0</v>
      </c>
      <c r="F4196" s="1">
        <f>F4197</f>
        <v>21845384.609999999</v>
      </c>
      <c r="H4196" t="b">
        <f t="shared" si="1165"/>
        <v>1</v>
      </c>
      <c r="I4196" t="str">
        <f t="shared" si="1164"/>
        <v>00</v>
      </c>
    </row>
    <row r="4197" spans="1:9" ht="25.5">
      <c r="A4197" t="str">
        <f t="shared" si="1159"/>
        <v>4.3.3.9.1.00.00 - (-) Deduções do Valor Bruto de Exploração de Bens, 
 Direitos e Prestação de Serviços - Consolidação</v>
      </c>
      <c r="B4197" s="5" t="s">
        <v>3342</v>
      </c>
      <c r="C4197" s="6">
        <v>21845384.609999999</v>
      </c>
      <c r="E4197" s="1">
        <f t="shared" ref="E4197" si="1196">SUMIF(A4197:B4197,"*intra*",C4197:D4197)+SUMIF(A4197:B4197,"*inter*",C4197:D4197)</f>
        <v>0</v>
      </c>
      <c r="F4197" s="1">
        <f t="shared" ref="F4197" si="1197">SUMIF(A4197:B4197,"*consolidação*",C4197:D4197)</f>
        <v>21845384.609999999</v>
      </c>
      <c r="H4197" t="b">
        <f t="shared" si="1165"/>
        <v>1</v>
      </c>
      <c r="I4197" t="str">
        <f t="shared" si="1164"/>
        <v>00</v>
      </c>
    </row>
    <row r="4198" spans="1:9">
      <c r="A4198" t="str">
        <f t="shared" si="1159"/>
        <v>4.4.0.0.0.00.00 - Variações Patrimoniais Aumentativas Financeiras</v>
      </c>
      <c r="B4198" s="3" t="s">
        <v>3343</v>
      </c>
      <c r="C4198" s="4">
        <v>643214716746.93005</v>
      </c>
      <c r="E4198" s="1">
        <f>E4214+E4248+E4199+E4228+E4258+E4250+E4255</f>
        <v>75917843801.470001</v>
      </c>
      <c r="F4198" s="1">
        <f>F4214+F4248+F4199+F4228+F4258+F4250+F4255</f>
        <v>567296872945.45996</v>
      </c>
      <c r="H4198" t="b">
        <f t="shared" si="1165"/>
        <v>1</v>
      </c>
      <c r="I4198" t="str">
        <f t="shared" si="1164"/>
        <v>00</v>
      </c>
    </row>
    <row r="4199" spans="1:9" ht="25.5">
      <c r="A4199" t="str">
        <f t="shared" si="1159"/>
        <v>4.4.1.0.0.00.00 - Juros e Encargos de Empréstimos e Financiamentos 
 Concedidos</v>
      </c>
      <c r="B4199" s="5" t="s">
        <v>3344</v>
      </c>
      <c r="C4199" s="6">
        <v>83754787475.009995</v>
      </c>
      <c r="E4199" s="1">
        <f>E4200+E4207+E4212+E4205</f>
        <v>19270980055.439999</v>
      </c>
      <c r="F4199" s="1">
        <f>F4200+F4207+F4212+F4205</f>
        <v>64483807419.57</v>
      </c>
      <c r="H4199" t="b">
        <f t="shared" si="1165"/>
        <v>1</v>
      </c>
      <c r="I4199" t="str">
        <f t="shared" si="1164"/>
        <v>00</v>
      </c>
    </row>
    <row r="4200" spans="1:9">
      <c r="A4200" t="str">
        <f t="shared" si="1159"/>
        <v>4.4.1.1.0.00.00 - Juros e Encargos de Empréstimos Internos Concedidos</v>
      </c>
      <c r="B4200" s="3" t="s">
        <v>3345</v>
      </c>
      <c r="C4200" s="4">
        <v>68730473708.729996</v>
      </c>
      <c r="E4200" s="1">
        <f>E4204+E4203+E4201+E4202</f>
        <v>19270980055.439999</v>
      </c>
      <c r="F4200" s="1">
        <f>F4204+F4203+F4201+F4202</f>
        <v>49459493653.290001</v>
      </c>
      <c r="H4200" t="b">
        <f t="shared" si="1165"/>
        <v>1</v>
      </c>
      <c r="I4200" t="str">
        <f t="shared" si="1164"/>
        <v>00</v>
      </c>
    </row>
    <row r="4201" spans="1:9" ht="25.5">
      <c r="A4201" t="str">
        <f t="shared" si="1159"/>
        <v>4.4.1.1.1.00.00 - Juros e Encargos de Empréstimos Internos 
 Concedidos - Consolidação</v>
      </c>
      <c r="B4201" s="5" t="s">
        <v>3346</v>
      </c>
      <c r="C4201" s="6">
        <v>49459493653.290001</v>
      </c>
      <c r="E4201" s="1"/>
      <c r="F4201" s="1">
        <f t="shared" ref="F4201:F4204" si="1198">SUMIF(A4201:B4201,"*consolidação*",C4201:D4201)</f>
        <v>49459493653.290001</v>
      </c>
      <c r="H4201" t="b">
        <f t="shared" si="1165"/>
        <v>1</v>
      </c>
      <c r="I4201" t="str">
        <f t="shared" si="1164"/>
        <v>00</v>
      </c>
    </row>
    <row r="4202" spans="1:9" ht="25.5">
      <c r="A4202" t="str">
        <f t="shared" si="1159"/>
        <v>4.4.1.1.3.00.00 - Juros e Encargos de Empréstimos Internos 
 Concedidos - Inter OFSS - União</v>
      </c>
      <c r="B4202" s="3" t="s">
        <v>3347</v>
      </c>
      <c r="C4202" s="4"/>
      <c r="E4202" s="1">
        <f t="shared" ref="E4202:E4204" si="1199">SUMIF(A4202:B4202,"*intra*",C4202:D4202)+SUMIF(A4202:B4202,"*inter*",C4202:D4202)</f>
        <v>0</v>
      </c>
      <c r="F4202" s="1">
        <f t="shared" si="1198"/>
        <v>0</v>
      </c>
      <c r="H4202" t="b">
        <f t="shared" si="1165"/>
        <v>1</v>
      </c>
      <c r="I4202" t="str">
        <f t="shared" si="1164"/>
        <v>00</v>
      </c>
    </row>
    <row r="4203" spans="1:9" ht="25.5">
      <c r="A4203" t="str">
        <f t="shared" si="1159"/>
        <v>4.4.1.1.4.00.00 - Juros e Encargos de Empréstimos Internos 
 Concedidos- Inter OFSS - Estado</v>
      </c>
      <c r="B4203" s="5" t="s">
        <v>3348</v>
      </c>
      <c r="C4203" s="6">
        <v>15245669427.4</v>
      </c>
      <c r="E4203" s="1">
        <f t="shared" si="1199"/>
        <v>15245669427.4</v>
      </c>
      <c r="F4203" s="1">
        <f t="shared" si="1198"/>
        <v>0</v>
      </c>
      <c r="H4203" t="b">
        <f t="shared" si="1165"/>
        <v>1</v>
      </c>
      <c r="I4203" t="str">
        <f t="shared" si="1164"/>
        <v>00</v>
      </c>
    </row>
    <row r="4204" spans="1:9" ht="25.5">
      <c r="A4204" t="str">
        <f t="shared" si="1159"/>
        <v>4.4.1.1.5.00.00 - Juros e Encargos de Empréstimos Internos 
 Concedidos - Inter OFSS - Município</v>
      </c>
      <c r="B4204" s="3" t="s">
        <v>3349</v>
      </c>
      <c r="C4204" s="4">
        <v>4025310628.04</v>
      </c>
      <c r="E4204" s="1">
        <f t="shared" si="1199"/>
        <v>4025310628.04</v>
      </c>
      <c r="F4204" s="1">
        <f t="shared" si="1198"/>
        <v>0</v>
      </c>
      <c r="H4204" t="b">
        <f t="shared" si="1165"/>
        <v>1</v>
      </c>
      <c r="I4204" t="str">
        <f t="shared" si="1164"/>
        <v>00</v>
      </c>
    </row>
    <row r="4205" spans="1:9" ht="25.5">
      <c r="A4205" t="str">
        <f t="shared" ref="A4205:A4268" si="1200">TRIM(B4205)</f>
        <v>4.4.1.2.0.00.00 - Juros e Encargos de Empréstimos Externos Concedidos</v>
      </c>
      <c r="B4205" s="5" t="s">
        <v>3350</v>
      </c>
      <c r="C4205" s="6">
        <v>0</v>
      </c>
      <c r="E4205" s="1">
        <f>E4206</f>
        <v>0</v>
      </c>
      <c r="F4205" s="1">
        <f>F4206</f>
        <v>0</v>
      </c>
      <c r="H4205" t="b">
        <f t="shared" si="1165"/>
        <v>1</v>
      </c>
      <c r="I4205" t="str">
        <f t="shared" si="1164"/>
        <v>00</v>
      </c>
    </row>
    <row r="4206" spans="1:9" ht="25.5">
      <c r="A4206" t="str">
        <f t="shared" si="1200"/>
        <v>4.4.1.2.1.00.00 - Juros e Encargos de Empréstimos Externos 
 Concedidos - Consolidação</v>
      </c>
      <c r="B4206" s="3" t="s">
        <v>3351</v>
      </c>
      <c r="C4206" s="4"/>
      <c r="E4206" s="1">
        <f t="shared" ref="E4206" si="1201">SUMIF(A4206:B4206,"*intra*",C4206:D4206)+SUMIF(A4206:B4206,"*inter*",C4206:D4206)</f>
        <v>0</v>
      </c>
      <c r="F4206" s="1">
        <f t="shared" ref="F4206" si="1202">SUMIF(A4206:B4206,"*consolidação*",C4206:D4206)</f>
        <v>0</v>
      </c>
      <c r="H4206" t="b">
        <f t="shared" si="1165"/>
        <v>1</v>
      </c>
      <c r="I4206" t="str">
        <f t="shared" si="1164"/>
        <v>00</v>
      </c>
    </row>
    <row r="4207" spans="1:9" ht="25.5">
      <c r="A4207" t="str">
        <f t="shared" si="1200"/>
        <v>4.4.1.3.0.00.00 - Juros e Encargos de Financiamentos Internos 
 Concedidos</v>
      </c>
      <c r="B4207" s="5" t="s">
        <v>3352</v>
      </c>
      <c r="C4207" s="6">
        <v>15024313766.280001</v>
      </c>
      <c r="E4207" s="1">
        <f>E4211+E4210+E4209+E4208</f>
        <v>0</v>
      </c>
      <c r="F4207" s="1">
        <f>F4211+F4210+F4209+F4208</f>
        <v>15024313766.280001</v>
      </c>
      <c r="H4207" t="b">
        <f t="shared" si="1165"/>
        <v>1</v>
      </c>
      <c r="I4207" t="str">
        <f t="shared" si="1164"/>
        <v>00</v>
      </c>
    </row>
    <row r="4208" spans="1:9" ht="25.5">
      <c r="A4208" t="str">
        <f t="shared" si="1200"/>
        <v>4.4.1.3.1.00.00 - Juros e Encargos de Financiamentos Internos 
 Concedidos - Consolidação</v>
      </c>
      <c r="B4208" s="3" t="s">
        <v>3353</v>
      </c>
      <c r="C4208" s="4">
        <v>15024313766.280001</v>
      </c>
      <c r="E4208" s="1"/>
      <c r="F4208" s="1">
        <f t="shared" ref="F4208:F4211" si="1203">SUMIF(A4208:B4208,"*consolidação*",C4208:D4208)</f>
        <v>15024313766.280001</v>
      </c>
      <c r="H4208" t="b">
        <f t="shared" si="1165"/>
        <v>1</v>
      </c>
      <c r="I4208" t="str">
        <f t="shared" si="1164"/>
        <v>00</v>
      </c>
    </row>
    <row r="4209" spans="1:9" ht="25.5">
      <c r="A4209" t="str">
        <f t="shared" si="1200"/>
        <v>4.4.1.3.3.00.00 - Juros e Encargos de Financiamentos Internos 
 Concedidos - Inter OFSS - União</v>
      </c>
      <c r="B4209" s="5" t="s">
        <v>3354</v>
      </c>
      <c r="C4209" s="6"/>
      <c r="E4209" s="1">
        <f t="shared" ref="E4209:E4211" si="1204">SUMIF(A4209:B4209,"*intra*",C4209:D4209)+SUMIF(A4209:B4209,"*inter*",C4209:D4209)</f>
        <v>0</v>
      </c>
      <c r="F4209" s="1">
        <f t="shared" si="1203"/>
        <v>0</v>
      </c>
      <c r="H4209" t="b">
        <f t="shared" si="1165"/>
        <v>1</v>
      </c>
      <c r="I4209" t="str">
        <f t="shared" si="1164"/>
        <v>00</v>
      </c>
    </row>
    <row r="4210" spans="1:9" ht="25.5">
      <c r="A4210" t="str">
        <f t="shared" si="1200"/>
        <v>4.4.1.3.4.00.00 - Juros e Encargos de Financiamentos Internos 
 Concedidos - Inter OFSS - Estado</v>
      </c>
      <c r="B4210" s="3" t="s">
        <v>3355</v>
      </c>
      <c r="C4210" s="4"/>
      <c r="E4210" s="1">
        <f t="shared" si="1204"/>
        <v>0</v>
      </c>
      <c r="F4210" s="1">
        <f t="shared" si="1203"/>
        <v>0</v>
      </c>
      <c r="H4210" t="b">
        <f t="shared" si="1165"/>
        <v>1</v>
      </c>
      <c r="I4210" t="str">
        <f t="shared" ref="I4210:I4275" si="1205">MID(A4210,11,2)</f>
        <v>00</v>
      </c>
    </row>
    <row r="4211" spans="1:9" ht="25.5">
      <c r="A4211" t="str">
        <f t="shared" si="1200"/>
        <v>4.4.1.3.5.00.00 - Juros e Encargos de Financiamentos Internos 
 Concedidos - Inter OFSS - Município</v>
      </c>
      <c r="B4211" s="5" t="s">
        <v>3356</v>
      </c>
      <c r="C4211" s="6"/>
      <c r="E4211" s="1">
        <f t="shared" si="1204"/>
        <v>0</v>
      </c>
      <c r="F4211" s="1">
        <f t="shared" si="1203"/>
        <v>0</v>
      </c>
      <c r="H4211" t="b">
        <f t="shared" ref="H4211:H4276" si="1206">IF(I4211="00",C4211=E4211+F4211,TRUE)</f>
        <v>1</v>
      </c>
      <c r="I4211" t="str">
        <f t="shared" si="1205"/>
        <v>00</v>
      </c>
    </row>
    <row r="4212" spans="1:9" ht="25.5">
      <c r="A4212" t="str">
        <f t="shared" si="1200"/>
        <v>4.4.1.4.0.00.00 - Juros e Encargos de Financiamentos Externos 
 Concedidos</v>
      </c>
      <c r="B4212" s="3" t="s">
        <v>3357</v>
      </c>
      <c r="C4212" s="4">
        <v>0</v>
      </c>
      <c r="E4212" s="1">
        <f>E4213</f>
        <v>0</v>
      </c>
      <c r="F4212" s="1">
        <f>F4213</f>
        <v>0</v>
      </c>
      <c r="H4212" t="b">
        <f t="shared" si="1206"/>
        <v>1</v>
      </c>
      <c r="I4212" t="str">
        <f t="shared" si="1205"/>
        <v>00</v>
      </c>
    </row>
    <row r="4213" spans="1:9" ht="25.5">
      <c r="A4213" t="str">
        <f t="shared" si="1200"/>
        <v>4.4.1.4.1.00.00 - Juros e Encargos de Financiamentos Externos 
 Concedidos - Consolidação</v>
      </c>
      <c r="B4213" s="5" t="s">
        <v>3358</v>
      </c>
      <c r="C4213" s="6"/>
      <c r="E4213" s="1">
        <f t="shared" ref="E4213" si="1207">SUMIF(A4213:B4213,"*intra*",C4213:D4213)+SUMIF(A4213:B4213,"*inter*",C4213:D4213)</f>
        <v>0</v>
      </c>
      <c r="F4213" s="1">
        <f t="shared" ref="F4213" si="1208">SUMIF(A4213:B4213,"*consolidação*",C4213:D4213)</f>
        <v>0</v>
      </c>
      <c r="H4213" t="b">
        <f t="shared" si="1206"/>
        <v>1</v>
      </c>
      <c r="I4213" t="str">
        <f t="shared" si="1205"/>
        <v>00</v>
      </c>
    </row>
    <row r="4214" spans="1:9">
      <c r="A4214" t="str">
        <f t="shared" si="1200"/>
        <v>4.4.2.0.0.00.00 - Juros e Encargos de Mora</v>
      </c>
      <c r="B4214" s="3" t="s">
        <v>3359</v>
      </c>
      <c r="C4214" s="4">
        <v>112439878050.92</v>
      </c>
      <c r="E4214" s="1">
        <f>E4226+E4220+E4224+E4222+E4215</f>
        <v>0</v>
      </c>
      <c r="F4214" s="1">
        <f>F4226+F4220+F4224+F4222+F4215</f>
        <v>112439878050.92</v>
      </c>
      <c r="H4214" t="b">
        <f t="shared" si="1206"/>
        <v>1</v>
      </c>
      <c r="I4214" t="str">
        <f t="shared" si="1205"/>
        <v>00</v>
      </c>
    </row>
    <row r="4215" spans="1:9" ht="25.5">
      <c r="A4215" t="str">
        <f t="shared" si="1200"/>
        <v>4.4.2.1.0.00.00 - Juros e Encargos de Mora sobre Empréstimos e 
 Financiamentos Internos Concedidos</v>
      </c>
      <c r="B4215" s="5" t="s">
        <v>3360</v>
      </c>
      <c r="C4215" s="6">
        <v>0</v>
      </c>
      <c r="E4215" s="1">
        <f>E4218+E4219+E4216+E4217</f>
        <v>0</v>
      </c>
      <c r="F4215" s="1">
        <f>F4218+F4219+F4216+F4217</f>
        <v>0</v>
      </c>
      <c r="H4215" t="b">
        <f t="shared" si="1206"/>
        <v>1</v>
      </c>
      <c r="I4215" t="str">
        <f t="shared" si="1205"/>
        <v>00</v>
      </c>
    </row>
    <row r="4216" spans="1:9" ht="25.5">
      <c r="A4216" t="str">
        <f t="shared" si="1200"/>
        <v>4.4.2.1.1.00.00 - Juros e Encargos de Mora sobre Empréstimos e 
 Financiamentos Internos Concedidos - Consolidação</v>
      </c>
      <c r="B4216" s="3" t="s">
        <v>3361</v>
      </c>
      <c r="C4216" s="4"/>
      <c r="E4216" s="1"/>
      <c r="F4216" s="1">
        <f t="shared" ref="F4216:F4219" si="1209">SUMIF(A4216:B4216,"*consolidação*",C4216:D4216)</f>
        <v>0</v>
      </c>
      <c r="H4216" t="b">
        <f t="shared" si="1206"/>
        <v>1</v>
      </c>
      <c r="I4216" t="str">
        <f t="shared" si="1205"/>
        <v>00</v>
      </c>
    </row>
    <row r="4217" spans="1:9" ht="25.5">
      <c r="A4217" t="str">
        <f t="shared" si="1200"/>
        <v>4.4.2.1.3.00.00 - Juros e Encargos de Mora sobre Empréstimos e 
 Financiamentos Internos Concedidos - Inter OFSS - União</v>
      </c>
      <c r="B4217" s="5" t="s">
        <v>3362</v>
      </c>
      <c r="C4217" s="6"/>
      <c r="E4217" s="1">
        <f t="shared" ref="E4217:E4219" si="1210">SUMIF(A4217:B4217,"*intra*",C4217:D4217)+SUMIF(A4217:B4217,"*inter*",C4217:D4217)</f>
        <v>0</v>
      </c>
      <c r="F4217" s="1">
        <f t="shared" si="1209"/>
        <v>0</v>
      </c>
      <c r="H4217" t="b">
        <f t="shared" si="1206"/>
        <v>1</v>
      </c>
      <c r="I4217" t="str">
        <f t="shared" si="1205"/>
        <v>00</v>
      </c>
    </row>
    <row r="4218" spans="1:9" ht="25.5">
      <c r="A4218" t="str">
        <f t="shared" si="1200"/>
        <v>4.4.2.1.4.00.00 - Juros e Encargos de Mora sobre Empréstimos e 
 Financiamentos Internos Concedidos - Inter OFSS - Estado</v>
      </c>
      <c r="B4218" s="3" t="s">
        <v>3363</v>
      </c>
      <c r="C4218" s="4"/>
      <c r="E4218" s="1">
        <f t="shared" si="1210"/>
        <v>0</v>
      </c>
      <c r="F4218" s="1">
        <f t="shared" si="1209"/>
        <v>0</v>
      </c>
      <c r="H4218" t="b">
        <f t="shared" si="1206"/>
        <v>1</v>
      </c>
      <c r="I4218" t="str">
        <f t="shared" si="1205"/>
        <v>00</v>
      </c>
    </row>
    <row r="4219" spans="1:9" ht="25.5">
      <c r="A4219" t="str">
        <f t="shared" si="1200"/>
        <v>4.4.2.1.5.00.00 - Juros e Encargos de Mora sobre Empréstimos e 
 Financiamentos Internos Concedidos - Inter OFSS - Município</v>
      </c>
      <c r="B4219" s="5" t="s">
        <v>3364</v>
      </c>
      <c r="C4219" s="6"/>
      <c r="E4219" s="1">
        <f t="shared" si="1210"/>
        <v>0</v>
      </c>
      <c r="F4219" s="1">
        <f t="shared" si="1209"/>
        <v>0</v>
      </c>
      <c r="H4219" t="b">
        <f t="shared" si="1206"/>
        <v>1</v>
      </c>
      <c r="I4219" t="str">
        <f t="shared" si="1205"/>
        <v>00</v>
      </c>
    </row>
    <row r="4220" spans="1:9" ht="25.5">
      <c r="A4220" t="str">
        <f t="shared" si="1200"/>
        <v>4.4.2.2.0.00.00 - Juros e Encargos de Mora sobre Empréstimos e 
 Financiamentos Externos Concedidos</v>
      </c>
      <c r="B4220" s="3" t="s">
        <v>3365</v>
      </c>
      <c r="C4220" s="4">
        <v>0</v>
      </c>
      <c r="E4220" s="1">
        <f>E4221</f>
        <v>0</v>
      </c>
      <c r="F4220" s="1">
        <f>F4221</f>
        <v>0</v>
      </c>
      <c r="H4220" t="b">
        <f t="shared" si="1206"/>
        <v>1</v>
      </c>
      <c r="I4220" t="str">
        <f t="shared" si="1205"/>
        <v>00</v>
      </c>
    </row>
    <row r="4221" spans="1:9" ht="25.5">
      <c r="A4221" t="str">
        <f t="shared" si="1200"/>
        <v>4.4.2.2.1.00.00 - Juros e Encargos de Mora sobre Empréstimos e 
 Financiamentos Externos Concedidos - Consolidação</v>
      </c>
      <c r="B4221" s="5" t="s">
        <v>3366</v>
      </c>
      <c r="C4221" s="6"/>
      <c r="E4221" s="1">
        <f t="shared" ref="E4221" si="1211">SUMIF(A4221:B4221,"*intra*",C4221:D4221)+SUMIF(A4221:B4221,"*inter*",C4221:D4221)</f>
        <v>0</v>
      </c>
      <c r="F4221" s="1">
        <f t="shared" ref="F4221" si="1212">SUMIF(A4221:B4221,"*consolidação*",C4221:D4221)</f>
        <v>0</v>
      </c>
      <c r="H4221" t="b">
        <f t="shared" si="1206"/>
        <v>1</v>
      </c>
      <c r="I4221" t="str">
        <f t="shared" si="1205"/>
        <v>00</v>
      </c>
    </row>
    <row r="4222" spans="1:9" ht="25.5">
      <c r="A4222" t="str">
        <f t="shared" si="1200"/>
        <v>4.4.2.3.0.00.00 - Juros e Encargos de Mora sobre Fornecimentos de 
 Bens e Serviços</v>
      </c>
      <c r="B4222" s="3" t="s">
        <v>3367</v>
      </c>
      <c r="C4222" s="4">
        <v>75107005.280000001</v>
      </c>
      <c r="E4222" s="1">
        <f>E4223</f>
        <v>0</v>
      </c>
      <c r="F4222" s="1">
        <f>F4223</f>
        <v>75107005.280000001</v>
      </c>
      <c r="H4222" t="b">
        <f t="shared" si="1206"/>
        <v>1</v>
      </c>
      <c r="I4222" t="str">
        <f t="shared" si="1205"/>
        <v>00</v>
      </c>
    </row>
    <row r="4223" spans="1:9" ht="25.5">
      <c r="A4223" t="str">
        <f t="shared" si="1200"/>
        <v>4.4.2.3.1.00.00 - Juros e Encargos de Mora sobre Fornecimentos de 
 Bens e Serviços - Consolidação</v>
      </c>
      <c r="B4223" s="5" t="s">
        <v>3368</v>
      </c>
      <c r="C4223" s="6">
        <v>75107005.280000001</v>
      </c>
      <c r="E4223" s="1">
        <f t="shared" ref="E4223" si="1213">SUMIF(A4223:B4223,"*intra*",C4223:D4223)+SUMIF(A4223:B4223,"*inter*",C4223:D4223)</f>
        <v>0</v>
      </c>
      <c r="F4223" s="1">
        <f t="shared" ref="F4223" si="1214">SUMIF(A4223:B4223,"*consolidação*",C4223:D4223)</f>
        <v>75107005.280000001</v>
      </c>
      <c r="H4223" t="b">
        <f t="shared" si="1206"/>
        <v>1</v>
      </c>
      <c r="I4223" t="str">
        <f t="shared" si="1205"/>
        <v>00</v>
      </c>
    </row>
    <row r="4224" spans="1:9">
      <c r="A4224" t="str">
        <f t="shared" si="1200"/>
        <v>4.4.2.4.0.00.00 - Juros e Encargos de Mora sobre Créditos Tributários</v>
      </c>
      <c r="B4224" s="3" t="s">
        <v>3369</v>
      </c>
      <c r="C4224" s="4">
        <v>111352095575.06</v>
      </c>
      <c r="E4224" s="1">
        <f>E4225</f>
        <v>0</v>
      </c>
      <c r="F4224" s="1">
        <f>F4225</f>
        <v>111352095575.06</v>
      </c>
      <c r="H4224" t="b">
        <f t="shared" si="1206"/>
        <v>1</v>
      </c>
      <c r="I4224" t="str">
        <f t="shared" si="1205"/>
        <v>00</v>
      </c>
    </row>
    <row r="4225" spans="1:9" ht="25.5">
      <c r="A4225" t="str">
        <f t="shared" si="1200"/>
        <v>4.4.2.4.1.00.00 - Juros e Encargos de Mora sobre Créditos 
 Tributários - Consolidação</v>
      </c>
      <c r="B4225" s="5" t="s">
        <v>3370</v>
      </c>
      <c r="C4225" s="6">
        <v>111352095575.06</v>
      </c>
      <c r="E4225" s="1">
        <f t="shared" ref="E4225" si="1215">SUMIF(A4225:B4225,"*intra*",C4225:D4225)+SUMIF(A4225:B4225,"*inter*",C4225:D4225)</f>
        <v>0</v>
      </c>
      <c r="F4225" s="1">
        <f t="shared" ref="F4225" si="1216">SUMIF(A4225:B4225,"*consolidação*",C4225:D4225)</f>
        <v>111352095575.06</v>
      </c>
      <c r="H4225" t="b">
        <f t="shared" si="1206"/>
        <v>1</v>
      </c>
      <c r="I4225" t="str">
        <f t="shared" si="1205"/>
        <v>00</v>
      </c>
    </row>
    <row r="4226" spans="1:9">
      <c r="A4226" t="str">
        <f t="shared" si="1200"/>
        <v>4.4.2.9.0.00.00 - Outros Juros e Encargos de Mora</v>
      </c>
      <c r="B4226" s="3" t="s">
        <v>3371</v>
      </c>
      <c r="C4226" s="4">
        <v>1012675470.58</v>
      </c>
      <c r="E4226" s="1">
        <f>E4227</f>
        <v>0</v>
      </c>
      <c r="F4226" s="1">
        <f>F4227</f>
        <v>1012675470.58</v>
      </c>
      <c r="H4226" t="b">
        <f t="shared" si="1206"/>
        <v>1</v>
      </c>
      <c r="I4226" t="str">
        <f t="shared" si="1205"/>
        <v>00</v>
      </c>
    </row>
    <row r="4227" spans="1:9">
      <c r="A4227" t="str">
        <f t="shared" si="1200"/>
        <v>4.4.2.9.1.00.00 - Outros Juros e Encargos de Mora - Consolidação</v>
      </c>
      <c r="B4227" s="5" t="s">
        <v>3372</v>
      </c>
      <c r="C4227" s="6">
        <v>1012675470.58</v>
      </c>
      <c r="E4227" s="1">
        <f t="shared" ref="E4227" si="1217">SUMIF(A4227:B4227,"*intra*",C4227:D4227)+SUMIF(A4227:B4227,"*inter*",C4227:D4227)</f>
        <v>0</v>
      </c>
      <c r="F4227" s="1">
        <f t="shared" ref="F4227" si="1218">SUMIF(A4227:B4227,"*consolidação*",C4227:D4227)</f>
        <v>1012675470.58</v>
      </c>
      <c r="H4227" t="b">
        <f t="shared" si="1206"/>
        <v>1</v>
      </c>
      <c r="I4227" t="str">
        <f t="shared" si="1205"/>
        <v>00</v>
      </c>
    </row>
    <row r="4228" spans="1:9">
      <c r="A4228" t="str">
        <f t="shared" si="1200"/>
        <v>4.4.3.0.0.00.00 - Variações Monetárias e Cambiais</v>
      </c>
      <c r="B4228" s="3" t="s">
        <v>3373</v>
      </c>
      <c r="C4228" s="4">
        <v>293062282634.21002</v>
      </c>
      <c r="E4228" s="1">
        <f>E4234+E4243+E4229+E4241+E4236</f>
        <v>56646863746.029999</v>
      </c>
      <c r="F4228" s="1">
        <f>F4234+F4243+F4229+F4241+F4236</f>
        <v>236415418888.17999</v>
      </c>
      <c r="H4228" t="b">
        <f t="shared" si="1206"/>
        <v>1</v>
      </c>
      <c r="I4228" t="str">
        <f t="shared" si="1205"/>
        <v>00</v>
      </c>
    </row>
    <row r="4229" spans="1:9" ht="25.5">
      <c r="A4229" t="str">
        <f t="shared" si="1200"/>
        <v>4.4.3.1.0.00.00 - Variações Monetárias e Cambiais de Empréstimos 
 Internos Concedidos</v>
      </c>
      <c r="B4229" s="5" t="s">
        <v>3374</v>
      </c>
      <c r="C4229" s="6">
        <v>72946375545.520004</v>
      </c>
      <c r="E4229" s="1">
        <f>E4230+E4232+E4233+E4231</f>
        <v>56621487733.979996</v>
      </c>
      <c r="F4229" s="1">
        <f>F4230+F4232+F4233+F4231</f>
        <v>16324887811.540001</v>
      </c>
      <c r="H4229" t="b">
        <f t="shared" si="1206"/>
        <v>1</v>
      </c>
      <c r="I4229" t="str">
        <f t="shared" si="1205"/>
        <v>00</v>
      </c>
    </row>
    <row r="4230" spans="1:9" ht="25.5">
      <c r="A4230" t="str">
        <f t="shared" si="1200"/>
        <v>4.4.3.1.1.00.00 - Variações Monetárias e Cambiais de Empréstimos 
 Internos Concedidos - Consolidação</v>
      </c>
      <c r="B4230" s="3" t="s">
        <v>3375</v>
      </c>
      <c r="C4230" s="4">
        <v>16324887811.540001</v>
      </c>
      <c r="E4230" s="1"/>
      <c r="F4230" s="1">
        <f t="shared" ref="F4230:F4233" si="1219">SUMIF(A4230:B4230,"*consolidação*",C4230:D4230)</f>
        <v>16324887811.540001</v>
      </c>
      <c r="H4230" t="b">
        <f t="shared" si="1206"/>
        <v>1</v>
      </c>
      <c r="I4230" t="str">
        <f t="shared" si="1205"/>
        <v>00</v>
      </c>
    </row>
    <row r="4231" spans="1:9" ht="25.5">
      <c r="A4231" t="str">
        <f t="shared" si="1200"/>
        <v>4.4.3.1.3.00.00 - Variações Monetárias e Cambiais de Empréstimos 
 Internos Concedidos - Inter OFSS - União</v>
      </c>
      <c r="B4231" s="5" t="s">
        <v>3376</v>
      </c>
      <c r="C4231" s="6"/>
      <c r="E4231" s="1">
        <f t="shared" ref="E4231:E4233" si="1220">SUMIF(A4231:B4231,"*intra*",C4231:D4231)+SUMIF(A4231:B4231,"*inter*",C4231:D4231)</f>
        <v>0</v>
      </c>
      <c r="F4231" s="1">
        <f t="shared" si="1219"/>
        <v>0</v>
      </c>
      <c r="H4231" t="b">
        <f t="shared" si="1206"/>
        <v>1</v>
      </c>
      <c r="I4231" t="str">
        <f t="shared" si="1205"/>
        <v>00</v>
      </c>
    </row>
    <row r="4232" spans="1:9" ht="25.5">
      <c r="A4232" t="str">
        <f t="shared" si="1200"/>
        <v>4.4.3.1.4.00.00 - Variações Monetárias e Cambiais de Empréstimos 
 Internos Concedidos - Inter OFSS - Estado</v>
      </c>
      <c r="B4232" s="3" t="s">
        <v>3377</v>
      </c>
      <c r="C4232" s="4">
        <v>54482907008.809998</v>
      </c>
      <c r="E4232" s="1">
        <f t="shared" si="1220"/>
        <v>54482907008.809998</v>
      </c>
      <c r="F4232" s="1">
        <f t="shared" si="1219"/>
        <v>0</v>
      </c>
      <c r="H4232" t="b">
        <f t="shared" si="1206"/>
        <v>1</v>
      </c>
      <c r="I4232" t="str">
        <f t="shared" si="1205"/>
        <v>00</v>
      </c>
    </row>
    <row r="4233" spans="1:9" ht="25.5">
      <c r="A4233" t="str">
        <f t="shared" si="1200"/>
        <v>4.4.3.1.5.00.00 - Variações Monetárias e Cambiais de Empréstimos 
 Internos Concedidos - Inter OFSS - Município</v>
      </c>
      <c r="B4233" s="5" t="s">
        <v>3378</v>
      </c>
      <c r="C4233" s="6">
        <v>2138580725.1700001</v>
      </c>
      <c r="E4233" s="1">
        <f t="shared" si="1220"/>
        <v>2138580725.1700001</v>
      </c>
      <c r="F4233" s="1">
        <f t="shared" si="1219"/>
        <v>0</v>
      </c>
      <c r="H4233" t="b">
        <f t="shared" si="1206"/>
        <v>1</v>
      </c>
      <c r="I4233" t="str">
        <f t="shared" si="1205"/>
        <v>00</v>
      </c>
    </row>
    <row r="4234" spans="1:9" ht="25.5">
      <c r="A4234" t="str">
        <f t="shared" si="1200"/>
        <v>4.4.3.2.0.00.00 - Variações Monetárias e Cambiais de Empréstimos 
 Externos Concedidos</v>
      </c>
      <c r="B4234" s="3" t="s">
        <v>3379</v>
      </c>
      <c r="C4234" s="4">
        <v>0</v>
      </c>
      <c r="E4234" s="1">
        <f>E4235</f>
        <v>0</v>
      </c>
      <c r="F4234" s="1">
        <f>F4235</f>
        <v>0</v>
      </c>
      <c r="H4234" t="b">
        <f t="shared" si="1206"/>
        <v>1</v>
      </c>
      <c r="I4234" t="str">
        <f t="shared" si="1205"/>
        <v>00</v>
      </c>
    </row>
    <row r="4235" spans="1:9" ht="25.5">
      <c r="A4235" t="str">
        <f t="shared" si="1200"/>
        <v>4.4.3.2.1.00.00 - Variações Monetárias e Cambiais de Empréstimos 
 Externos Concedidos - Consolidação</v>
      </c>
      <c r="B4235" s="5" t="s">
        <v>3380</v>
      </c>
      <c r="C4235" s="6"/>
      <c r="E4235" s="1">
        <f t="shared" ref="E4235" si="1221">SUMIF(A4235:B4235,"*intra*",C4235:D4235)+SUMIF(A4235:B4235,"*inter*",C4235:D4235)</f>
        <v>0</v>
      </c>
      <c r="F4235" s="1">
        <f t="shared" ref="F4235" si="1222">SUMIF(A4235:B4235,"*consolidação*",C4235:D4235)</f>
        <v>0</v>
      </c>
      <c r="H4235" t="b">
        <f t="shared" si="1206"/>
        <v>1</v>
      </c>
      <c r="I4235" t="str">
        <f t="shared" si="1205"/>
        <v>00</v>
      </c>
    </row>
    <row r="4236" spans="1:9" ht="25.5">
      <c r="A4236" t="str">
        <f t="shared" si="1200"/>
        <v>4.4.3.3.0.00.00 - Variações Monetárias e Cambiais de Financiamentos 
 Internos Concedidos</v>
      </c>
      <c r="B4236" s="3" t="s">
        <v>3381</v>
      </c>
      <c r="C4236" s="4">
        <v>5196374130.5299997</v>
      </c>
      <c r="E4236" s="1">
        <f>E4240+E4237+E4238+E4239</f>
        <v>0</v>
      </c>
      <c r="F4236" s="1">
        <f>F4240+F4237+F4238+F4239</f>
        <v>5196374130.5299997</v>
      </c>
      <c r="H4236" t="b">
        <f t="shared" si="1206"/>
        <v>1</v>
      </c>
      <c r="I4236" t="str">
        <f t="shared" si="1205"/>
        <v>00</v>
      </c>
    </row>
    <row r="4237" spans="1:9" ht="25.5">
      <c r="A4237" t="str">
        <f t="shared" si="1200"/>
        <v>4.4.3.3.1.00.00 - Variações Monetárias e Cambiais de Financiamentos 
 Internos Concedidos - Consolidação</v>
      </c>
      <c r="B4237" s="5" t="s">
        <v>3382</v>
      </c>
      <c r="C4237" s="6">
        <v>5196374130.5299997</v>
      </c>
      <c r="E4237" s="1"/>
      <c r="F4237" s="1">
        <f t="shared" ref="F4237:F4240" si="1223">SUMIF(A4237:B4237,"*consolidação*",C4237:D4237)</f>
        <v>5196374130.5299997</v>
      </c>
      <c r="H4237" t="b">
        <f t="shared" si="1206"/>
        <v>1</v>
      </c>
      <c r="I4237" t="str">
        <f t="shared" si="1205"/>
        <v>00</v>
      </c>
    </row>
    <row r="4238" spans="1:9" ht="25.5">
      <c r="A4238" t="str">
        <f t="shared" si="1200"/>
        <v>4.4.3.3.3.00.00 - Variações Monetárias e Cambiais de Financiamentos 
 Internos Concedidos - Inter OFSS - União</v>
      </c>
      <c r="B4238" s="3" t="s">
        <v>3383</v>
      </c>
      <c r="C4238" s="4"/>
      <c r="E4238" s="1">
        <f t="shared" ref="E4238:E4240" si="1224">SUMIF(A4238:B4238,"*intra*",C4238:D4238)+SUMIF(A4238:B4238,"*inter*",C4238:D4238)</f>
        <v>0</v>
      </c>
      <c r="F4238" s="1">
        <f t="shared" si="1223"/>
        <v>0</v>
      </c>
      <c r="H4238" t="b">
        <f t="shared" si="1206"/>
        <v>1</v>
      </c>
      <c r="I4238" t="str">
        <f t="shared" si="1205"/>
        <v>00</v>
      </c>
    </row>
    <row r="4239" spans="1:9" ht="25.5">
      <c r="A4239" t="str">
        <f t="shared" si="1200"/>
        <v>4.4.3.3.4.00.00 - Variações Monetárias e Cambiais de Financiamentos 
 Internos Concedidos - Inter OFSS - Estado</v>
      </c>
      <c r="B4239" s="5" t="s">
        <v>3384</v>
      </c>
      <c r="C4239" s="6"/>
      <c r="E4239" s="1">
        <f t="shared" si="1224"/>
        <v>0</v>
      </c>
      <c r="F4239" s="1">
        <f t="shared" si="1223"/>
        <v>0</v>
      </c>
      <c r="H4239" t="b">
        <f t="shared" si="1206"/>
        <v>1</v>
      </c>
      <c r="I4239" t="str">
        <f t="shared" si="1205"/>
        <v>00</v>
      </c>
    </row>
    <row r="4240" spans="1:9" ht="25.5">
      <c r="A4240" t="str">
        <f t="shared" si="1200"/>
        <v>4.4.3.3.5.00.00 - Variações Monetárias e Cambiais de Financiamentos 
 Internos Concedidos - Inter OFSS - Município</v>
      </c>
      <c r="B4240" s="3" t="s">
        <v>3385</v>
      </c>
      <c r="C4240" s="4"/>
      <c r="E4240" s="1">
        <f t="shared" si="1224"/>
        <v>0</v>
      </c>
      <c r="F4240" s="1">
        <f t="shared" si="1223"/>
        <v>0</v>
      </c>
      <c r="H4240" t="b">
        <f t="shared" si="1206"/>
        <v>1</v>
      </c>
      <c r="I4240" t="str">
        <f t="shared" si="1205"/>
        <v>00</v>
      </c>
    </row>
    <row r="4241" spans="1:9" ht="25.5">
      <c r="A4241" t="str">
        <f t="shared" si="1200"/>
        <v>4.4.3.4.0.00.00 - Variações Monetárias e Cambiais de Financiamentos 
 Externos Concedidos</v>
      </c>
      <c r="B4241" s="5" t="s">
        <v>3386</v>
      </c>
      <c r="C4241" s="6">
        <v>0</v>
      </c>
      <c r="E4241" s="1">
        <f>E4242</f>
        <v>0</v>
      </c>
      <c r="F4241" s="1">
        <f>F4242</f>
        <v>0</v>
      </c>
      <c r="H4241" t="b">
        <f t="shared" si="1206"/>
        <v>1</v>
      </c>
      <c r="I4241" t="str">
        <f t="shared" si="1205"/>
        <v>00</v>
      </c>
    </row>
    <row r="4242" spans="1:9" ht="25.5">
      <c r="A4242" t="str">
        <f t="shared" si="1200"/>
        <v>4.4.3.4.1.00.00 - Variações Monetárias e Cambiais de Financiamentos 
 Externos Concedidos - Consolidação</v>
      </c>
      <c r="B4242" s="3" t="s">
        <v>3387</v>
      </c>
      <c r="C4242" s="4"/>
      <c r="E4242" s="1">
        <f t="shared" ref="E4242" si="1225">SUMIF(A4242:B4242,"*intra*",C4242:D4242)+SUMIF(A4242:B4242,"*inter*",C4242:D4242)</f>
        <v>0</v>
      </c>
      <c r="F4242" s="1">
        <f t="shared" ref="F4242" si="1226">SUMIF(A4242:B4242,"*consolidação*",C4242:D4242)</f>
        <v>0</v>
      </c>
      <c r="H4242" t="b">
        <f t="shared" si="1206"/>
        <v>1</v>
      </c>
      <c r="I4242" t="str">
        <f t="shared" si="1205"/>
        <v>00</v>
      </c>
    </row>
    <row r="4243" spans="1:9">
      <c r="A4243" t="str">
        <f t="shared" si="1200"/>
        <v>4.4.3.9.0.00.00 - Outras Variações Monetárias e Cambiais</v>
      </c>
      <c r="B4243" s="5" t="s">
        <v>3388</v>
      </c>
      <c r="C4243" s="6">
        <v>214919532958.16</v>
      </c>
      <c r="E4243" s="1">
        <f>E4247+E4246+E4244+E4245</f>
        <v>25376012.049999997</v>
      </c>
      <c r="F4243" s="1">
        <f>F4247+F4246+F4244+F4245</f>
        <v>214894156946.10999</v>
      </c>
      <c r="H4243" t="b">
        <f t="shared" si="1206"/>
        <v>1</v>
      </c>
      <c r="I4243" t="str">
        <f t="shared" si="1205"/>
        <v>00</v>
      </c>
    </row>
    <row r="4244" spans="1:9" ht="25.5">
      <c r="A4244" t="str">
        <f t="shared" si="1200"/>
        <v>4.4.3.9.1.00.00 - Outras Variações Monetárias e Cambiais - 
 Consolidação</v>
      </c>
      <c r="B4244" s="3" t="s">
        <v>3389</v>
      </c>
      <c r="C4244" s="4">
        <v>214894156946.10999</v>
      </c>
      <c r="E4244" s="1">
        <f t="shared" ref="E4244:E4247" si="1227">SUMIF(A4244:B4244,"*intra*",C4244:D4244)+SUMIF(A4244:B4244,"*inter*",C4244:D4244)</f>
        <v>0</v>
      </c>
      <c r="F4244" s="1">
        <f t="shared" ref="F4244:F4247" si="1228">SUMIF(A4244:B4244,"*consolidação*",C4244:D4244)</f>
        <v>214894156946.10999</v>
      </c>
      <c r="H4244" t="b">
        <f t="shared" si="1206"/>
        <v>1</v>
      </c>
      <c r="I4244" t="str">
        <f t="shared" si="1205"/>
        <v>00</v>
      </c>
    </row>
    <row r="4245" spans="1:9" ht="25.5">
      <c r="A4245" t="str">
        <f t="shared" si="1200"/>
        <v>4.4.3.9.3.00.00 - Outras Variações Monetárias e Cambiais - Inter 
 OFSS - União</v>
      </c>
      <c r="B4245" s="5" t="s">
        <v>3390</v>
      </c>
      <c r="C4245" s="6"/>
      <c r="E4245" s="1">
        <f t="shared" si="1227"/>
        <v>0</v>
      </c>
      <c r="F4245" s="1">
        <f t="shared" si="1228"/>
        <v>0</v>
      </c>
      <c r="H4245" t="b">
        <f t="shared" si="1206"/>
        <v>1</v>
      </c>
      <c r="I4245" t="str">
        <f t="shared" si="1205"/>
        <v>00</v>
      </c>
    </row>
    <row r="4246" spans="1:9" ht="25.5">
      <c r="A4246" t="str">
        <f t="shared" si="1200"/>
        <v>4.4.3.9.4.00.00 - Outras Variações Monetárias e Cambiais - Inter 
 OFSS - Estado</v>
      </c>
      <c r="B4246" s="3" t="s">
        <v>3391</v>
      </c>
      <c r="C4246" s="4">
        <v>20216705.129999999</v>
      </c>
      <c r="E4246" s="1">
        <f t="shared" si="1227"/>
        <v>20216705.129999999</v>
      </c>
      <c r="F4246" s="1">
        <f t="shared" si="1228"/>
        <v>0</v>
      </c>
      <c r="H4246" t="b">
        <f t="shared" si="1206"/>
        <v>1</v>
      </c>
      <c r="I4246" t="str">
        <f t="shared" si="1205"/>
        <v>00</v>
      </c>
    </row>
    <row r="4247" spans="1:9" ht="25.5">
      <c r="A4247" t="str">
        <f t="shared" si="1200"/>
        <v>4.4.3.9.5.00.00 - Outras Variações Monetárias e Cambiais - Inter 
 OFSS - Município</v>
      </c>
      <c r="B4247" s="5" t="s">
        <v>3392</v>
      </c>
      <c r="C4247" s="6">
        <v>5159306.92</v>
      </c>
      <c r="E4247" s="1">
        <f t="shared" si="1227"/>
        <v>5159306.92</v>
      </c>
      <c r="F4247" s="1">
        <f t="shared" si="1228"/>
        <v>0</v>
      </c>
      <c r="H4247" t="b">
        <f t="shared" si="1206"/>
        <v>1</v>
      </c>
      <c r="I4247" t="str">
        <f t="shared" si="1205"/>
        <v>00</v>
      </c>
    </row>
    <row r="4248" spans="1:9">
      <c r="A4248" t="str">
        <f t="shared" si="1200"/>
        <v>4.4.4.0.0.00.00 - Descontos Financeiros Obtidos</v>
      </c>
      <c r="B4248" s="3" t="s">
        <v>3393</v>
      </c>
      <c r="C4248" s="4">
        <v>19021.2</v>
      </c>
      <c r="E4248" s="1">
        <f>E4249</f>
        <v>0</v>
      </c>
      <c r="F4248" s="1">
        <f>F4249</f>
        <v>19021.2</v>
      </c>
      <c r="H4248" t="b">
        <f t="shared" si="1206"/>
        <v>1</v>
      </c>
      <c r="I4248" t="str">
        <f t="shared" si="1205"/>
        <v>00</v>
      </c>
    </row>
    <row r="4249" spans="1:9">
      <c r="A4249" t="str">
        <f t="shared" si="1200"/>
        <v>4.4.4.0.1.00.00 - Descontos Financeiros Obtidos - Consolidação</v>
      </c>
      <c r="B4249" s="5" t="s">
        <v>3394</v>
      </c>
      <c r="C4249" s="6">
        <v>19021.2</v>
      </c>
      <c r="E4249" s="1">
        <f t="shared" ref="E4249" si="1229">SUMIF(A4249:B4249,"*intra*",C4249:D4249)+SUMIF(A4249:B4249,"*inter*",C4249:D4249)</f>
        <v>0</v>
      </c>
      <c r="F4249" s="1">
        <f t="shared" ref="F4249" si="1230">SUMIF(A4249:B4249,"*consolidação*",C4249:D4249)</f>
        <v>19021.2</v>
      </c>
      <c r="H4249" t="b">
        <f t="shared" si="1206"/>
        <v>1</v>
      </c>
      <c r="I4249" t="str">
        <f t="shared" si="1205"/>
        <v>00</v>
      </c>
    </row>
    <row r="4250" spans="1:9" ht="25.5">
      <c r="A4250" t="str">
        <f t="shared" si="1200"/>
        <v>4.4.5.0.0.00.00 - Remuneração de Depósitos Bancários e Aplicações 
 Financeiras</v>
      </c>
      <c r="B4250" s="3" t="s">
        <v>3395</v>
      </c>
      <c r="C4250" s="4">
        <v>104579153738.34</v>
      </c>
      <c r="E4250" s="1">
        <f>E4253+E4251</f>
        <v>0</v>
      </c>
      <c r="F4250" s="1">
        <f>F4253+F4251</f>
        <v>104579153738.34</v>
      </c>
      <c r="H4250" t="b">
        <f t="shared" si="1206"/>
        <v>1</v>
      </c>
      <c r="I4250" t="str">
        <f t="shared" si="1205"/>
        <v>00</v>
      </c>
    </row>
    <row r="4251" spans="1:9">
      <c r="A4251" t="str">
        <f t="shared" si="1200"/>
        <v>4.4.5.1.0.00.00 - Remuneração de Depósitos Bancários</v>
      </c>
      <c r="B4251" s="5" t="s">
        <v>3396</v>
      </c>
      <c r="C4251" s="6">
        <v>83163973976.229996</v>
      </c>
      <c r="E4251" s="1">
        <f>E4252</f>
        <v>0</v>
      </c>
      <c r="F4251" s="1">
        <f>F4252</f>
        <v>83163973976.229996</v>
      </c>
      <c r="H4251" t="b">
        <f t="shared" si="1206"/>
        <v>1</v>
      </c>
      <c r="I4251" t="str">
        <f t="shared" si="1205"/>
        <v>00</v>
      </c>
    </row>
    <row r="4252" spans="1:9">
      <c r="A4252" t="str">
        <f t="shared" si="1200"/>
        <v>4.4.5.1.1.00.00 - Remuneração de Depósitos Bancários - Consolidação</v>
      </c>
      <c r="B4252" s="3" t="s">
        <v>3397</v>
      </c>
      <c r="C4252" s="4">
        <v>83163973976.229996</v>
      </c>
      <c r="E4252" s="1">
        <f t="shared" ref="E4252" si="1231">SUMIF(A4252:B4252,"*intra*",C4252:D4252)+SUMIF(A4252:B4252,"*inter*",C4252:D4252)</f>
        <v>0</v>
      </c>
      <c r="F4252" s="1">
        <f t="shared" ref="F4252" si="1232">SUMIF(A4252:B4252,"*consolidação*",C4252:D4252)</f>
        <v>83163973976.229996</v>
      </c>
      <c r="H4252" t="b">
        <f t="shared" si="1206"/>
        <v>1</v>
      </c>
      <c r="I4252" t="str">
        <f t="shared" si="1205"/>
        <v>00</v>
      </c>
    </row>
    <row r="4253" spans="1:9">
      <c r="A4253" t="str">
        <f t="shared" si="1200"/>
        <v>4.4.5.2.0.00.00 - Remuneração de Aplicações Financeiras</v>
      </c>
      <c r="B4253" s="5" t="s">
        <v>3398</v>
      </c>
      <c r="C4253" s="6">
        <v>21415179762.110001</v>
      </c>
      <c r="E4253" s="1">
        <f>E4254</f>
        <v>0</v>
      </c>
      <c r="F4253" s="1">
        <f>F4254</f>
        <v>21415179762.110001</v>
      </c>
      <c r="H4253" t="b">
        <f t="shared" si="1206"/>
        <v>1</v>
      </c>
      <c r="I4253" t="str">
        <f t="shared" si="1205"/>
        <v>00</v>
      </c>
    </row>
    <row r="4254" spans="1:9" ht="25.5">
      <c r="A4254" t="str">
        <f t="shared" si="1200"/>
        <v>4.4.5.2.1.00.00 - Remuneração de Aplicações Financeiras - 
 Consolidação</v>
      </c>
      <c r="B4254" s="3" t="s">
        <v>3399</v>
      </c>
      <c r="C4254" s="4">
        <v>21415179762.110001</v>
      </c>
      <c r="E4254" s="1">
        <f t="shared" ref="E4254" si="1233">SUMIF(A4254:B4254,"*intra*",C4254:D4254)+SUMIF(A4254:B4254,"*inter*",C4254:D4254)</f>
        <v>0</v>
      </c>
      <c r="F4254" s="1">
        <f t="shared" ref="F4254" si="1234">SUMIF(A4254:B4254,"*consolidação*",C4254:D4254)</f>
        <v>21415179762.110001</v>
      </c>
      <c r="H4254" t="b">
        <f t="shared" si="1206"/>
        <v>1</v>
      </c>
      <c r="I4254" t="str">
        <f t="shared" si="1205"/>
        <v>00</v>
      </c>
    </row>
    <row r="4255" spans="1:9">
      <c r="A4255" t="str">
        <f t="shared" si="1200"/>
        <v>4.4.8.0.0.00.00 - Aportes do Banco Central</v>
      </c>
      <c r="B4255" s="5" t="s">
        <v>3400</v>
      </c>
      <c r="C4255" s="6">
        <v>33773296751.330002</v>
      </c>
      <c r="E4255" s="1">
        <f t="shared" ref="E4255:F4256" si="1235">E4256</f>
        <v>0</v>
      </c>
      <c r="F4255" s="1">
        <f t="shared" si="1235"/>
        <v>33773296751.330002</v>
      </c>
      <c r="H4255" t="b">
        <f t="shared" si="1206"/>
        <v>1</v>
      </c>
      <c r="I4255" t="str">
        <f t="shared" si="1205"/>
        <v>00</v>
      </c>
    </row>
    <row r="4256" spans="1:9">
      <c r="A4256" t="str">
        <f t="shared" si="1200"/>
        <v>4.4.8.1.0.00.00 - Resultado Positivo do Banco Central</v>
      </c>
      <c r="B4256" s="3" t="s">
        <v>3401</v>
      </c>
      <c r="C4256" s="4">
        <v>33773296751.330002</v>
      </c>
      <c r="E4256" s="1">
        <f t="shared" si="1235"/>
        <v>0</v>
      </c>
      <c r="F4256" s="1">
        <f t="shared" si="1235"/>
        <v>33773296751.330002</v>
      </c>
      <c r="H4256" t="b">
        <f t="shared" si="1206"/>
        <v>1</v>
      </c>
      <c r="I4256" t="str">
        <f t="shared" si="1205"/>
        <v>00</v>
      </c>
    </row>
    <row r="4257" spans="1:9">
      <c r="A4257" t="str">
        <f t="shared" si="1200"/>
        <v>4.4.8.1.1.00.00 - Resultado Positivo do Banco Central - Consolidação</v>
      </c>
      <c r="B4257" s="5" t="s">
        <v>3402</v>
      </c>
      <c r="C4257" s="6">
        <v>33773296751.330002</v>
      </c>
      <c r="E4257" s="1">
        <f t="shared" ref="E4257" si="1236">SUMIF(A4257:B4257,"*intra*",C4257:D4257)+SUMIF(A4257:B4257,"*inter*",C4257:D4257)</f>
        <v>0</v>
      </c>
      <c r="F4257" s="1">
        <f t="shared" ref="F4257" si="1237">SUMIF(A4257:B4257,"*consolidação*",C4257:D4257)</f>
        <v>33773296751.330002</v>
      </c>
      <c r="H4257" t="b">
        <f t="shared" si="1206"/>
        <v>1</v>
      </c>
      <c r="I4257" t="str">
        <f t="shared" si="1205"/>
        <v>00</v>
      </c>
    </row>
    <row r="4258" spans="1:9" ht="25.5">
      <c r="A4258" t="str">
        <f t="shared" si="1200"/>
        <v>4.4.9.0.0.00.00 - Outras Variações Patrimoniais Aumentativas – 
 Financeiras</v>
      </c>
      <c r="B4258" s="3" t="s">
        <v>3403</v>
      </c>
      <c r="C4258" s="4">
        <v>15605299075.92</v>
      </c>
      <c r="E4258" s="1">
        <f>E4259</f>
        <v>0</v>
      </c>
      <c r="F4258" s="1">
        <f>F4259</f>
        <v>15605299075.92</v>
      </c>
      <c r="H4258" t="b">
        <f t="shared" si="1206"/>
        <v>1</v>
      </c>
      <c r="I4258" t="str">
        <f t="shared" si="1205"/>
        <v>00</v>
      </c>
    </row>
    <row r="4259" spans="1:9" ht="25.5">
      <c r="A4259" t="str">
        <f t="shared" si="1200"/>
        <v>4.4.9.0.1.00.00 - Outras Variações Patrimoniais Aumentativas – 
 Financeiras - Consolidação</v>
      </c>
      <c r="B4259" s="5" t="s">
        <v>3404</v>
      </c>
      <c r="C4259" s="6">
        <v>15605299075.92</v>
      </c>
      <c r="E4259" s="1">
        <f t="shared" ref="E4259" si="1238">SUMIF(A4259:B4259,"*intra*",C4259:D4259)+SUMIF(A4259:B4259,"*inter*",C4259:D4259)</f>
        <v>0</v>
      </c>
      <c r="F4259" s="1">
        <f t="shared" ref="F4259" si="1239">SUMIF(A4259:B4259,"*consolidação*",C4259:D4259)</f>
        <v>15605299075.92</v>
      </c>
      <c r="H4259" t="b">
        <f t="shared" si="1206"/>
        <v>1</v>
      </c>
      <c r="I4259" t="str">
        <f t="shared" si="1205"/>
        <v>00</v>
      </c>
    </row>
    <row r="4260" spans="1:9">
      <c r="A4260" t="str">
        <f t="shared" si="1200"/>
        <v>4.5.0.0.0.00.00 - Transferências e Delegações Recebidas</v>
      </c>
      <c r="B4260" s="3" t="s">
        <v>3405</v>
      </c>
      <c r="C4260" s="4">
        <v>9194381677107.6699</v>
      </c>
      <c r="E4260" s="1">
        <f>E4301+E4290+E4295+E4308+E4272+E4261+E4299+E4297+E4310</f>
        <v>9129456933503.8203</v>
      </c>
      <c r="F4260" s="1">
        <f>F4301+F4290+F4295+F4308+F4272+F4261+F4299+F4297+F4310</f>
        <v>64924743603.849998</v>
      </c>
      <c r="H4260" t="b">
        <f t="shared" si="1206"/>
        <v>1</v>
      </c>
      <c r="I4260" t="str">
        <f t="shared" si="1205"/>
        <v>00</v>
      </c>
    </row>
    <row r="4261" spans="1:9">
      <c r="A4261" t="str">
        <f t="shared" si="1200"/>
        <v>4.5.1.0.0.00.00 - Transferências Intragovernamentais</v>
      </c>
      <c r="B4261" s="5" t="s">
        <v>3406</v>
      </c>
      <c r="C4261" s="6">
        <v>9129377814502.8906</v>
      </c>
      <c r="E4261" s="1">
        <f>E4264+E4266+E4268+E4262+E4270</f>
        <v>9129377814502.8906</v>
      </c>
      <c r="F4261" s="1">
        <f>F4264+F4266+F4268+F4262+F4270</f>
        <v>0</v>
      </c>
      <c r="H4261" t="b">
        <f t="shared" si="1206"/>
        <v>1</v>
      </c>
      <c r="I4261" t="str">
        <f t="shared" si="1205"/>
        <v>00</v>
      </c>
    </row>
    <row r="4262" spans="1:9" ht="25.5">
      <c r="A4262" t="str">
        <f t="shared" si="1200"/>
        <v>4.5.1.1.0.00.00 - Transferências Recebidas para a Execução 
 Orçamentária</v>
      </c>
      <c r="B4262" s="3" t="s">
        <v>3407</v>
      </c>
      <c r="C4262" s="4">
        <v>5788438094275.79</v>
      </c>
      <c r="E4262" s="1">
        <f>E4263</f>
        <v>5788438094275.79</v>
      </c>
      <c r="F4262" s="1">
        <f>F4263</f>
        <v>0</v>
      </c>
      <c r="H4262" t="b">
        <f t="shared" si="1206"/>
        <v>1</v>
      </c>
      <c r="I4262" t="str">
        <f t="shared" si="1205"/>
        <v>00</v>
      </c>
    </row>
    <row r="4263" spans="1:9" ht="25.5">
      <c r="A4263" t="str">
        <f t="shared" si="1200"/>
        <v>4.5.1.1.2.00.00 - Transferências Recebidas para a Execução 
 Orçamentária - Intra OFSS</v>
      </c>
      <c r="B4263" s="5" t="s">
        <v>3408</v>
      </c>
      <c r="C4263" s="6">
        <v>5788438094275.79</v>
      </c>
      <c r="E4263" s="1">
        <f t="shared" ref="E4263" si="1240">SUMIF(A4263:B4263,"*intra*",C4263:D4263)+SUMIF(A4263:B4263,"*inter*",C4263:D4263)</f>
        <v>5788438094275.79</v>
      </c>
      <c r="F4263" s="1">
        <f t="shared" ref="F4263" si="1241">SUMIF(A4263:B4263,"*consolidação*",C4263:D4263)</f>
        <v>0</v>
      </c>
      <c r="H4263" t="b">
        <f t="shared" si="1206"/>
        <v>1</v>
      </c>
      <c r="I4263" t="str">
        <f t="shared" si="1205"/>
        <v>00</v>
      </c>
    </row>
    <row r="4264" spans="1:9" ht="25.5">
      <c r="A4264" t="str">
        <f t="shared" si="1200"/>
        <v>4.5.1.2.0.00.00 - Transferências Recebidas Independentes de Execução 
 Orçamentária</v>
      </c>
      <c r="B4264" s="3" t="s">
        <v>3409</v>
      </c>
      <c r="C4264" s="4">
        <v>3327038369931.5</v>
      </c>
      <c r="E4264" s="1">
        <f>E4265</f>
        <v>3327038369931.5</v>
      </c>
      <c r="F4264" s="1">
        <f>F4265</f>
        <v>0</v>
      </c>
      <c r="H4264" t="b">
        <f t="shared" si="1206"/>
        <v>1</v>
      </c>
      <c r="I4264" t="str">
        <f t="shared" si="1205"/>
        <v>00</v>
      </c>
    </row>
    <row r="4265" spans="1:9" ht="38.25">
      <c r="A4265" t="str">
        <f t="shared" si="1200"/>
        <v>4.5.1.2.2.00.00 - Transferências Recebidas Independentes de Execução 
 Orçamentária - Intra OFSS</v>
      </c>
      <c r="B4265" s="5" t="s">
        <v>3410</v>
      </c>
      <c r="C4265" s="6">
        <v>3327038369931.5</v>
      </c>
      <c r="E4265" s="1">
        <f t="shared" ref="E4265" si="1242">SUMIF(A4265:B4265,"*intra*",C4265:D4265)+SUMIF(A4265:B4265,"*inter*",C4265:D4265)</f>
        <v>3327038369931.5</v>
      </c>
      <c r="F4265" s="1">
        <f t="shared" ref="F4265" si="1243">SUMIF(A4265:B4265,"*consolidação*",C4265:D4265)</f>
        <v>0</v>
      </c>
      <c r="H4265" t="b">
        <f t="shared" si="1206"/>
        <v>1</v>
      </c>
      <c r="I4265" t="str">
        <f t="shared" si="1205"/>
        <v>00</v>
      </c>
    </row>
    <row r="4266" spans="1:9" ht="25.5">
      <c r="A4266" t="str">
        <f t="shared" si="1200"/>
        <v>4.5.1.3.0.00.00 - Transferencias Recebidas para Aportes de Recursos 
 para o RPPS</v>
      </c>
      <c r="B4266" s="3" t="s">
        <v>3411</v>
      </c>
      <c r="C4266" s="4">
        <v>0</v>
      </c>
      <c r="E4266" s="1">
        <f>E4267</f>
        <v>0</v>
      </c>
      <c r="F4266" s="1">
        <f>F4267</f>
        <v>0</v>
      </c>
      <c r="H4266" t="b">
        <f t="shared" si="1206"/>
        <v>1</v>
      </c>
      <c r="I4266" t="str">
        <f t="shared" si="1205"/>
        <v>00</v>
      </c>
    </row>
    <row r="4267" spans="1:9" ht="25.5">
      <c r="A4267" t="str">
        <f t="shared" si="1200"/>
        <v>4.5.1.3.2.00.00 - Transferencias Recebidas para Aportes de Recursos 
 para o RPPS – Intra OFSS</v>
      </c>
      <c r="B4267" s="5" t="s">
        <v>3412</v>
      </c>
      <c r="C4267" s="6"/>
      <c r="E4267" s="1">
        <f t="shared" ref="E4267" si="1244">SUMIF(A4267:B4267,"*intra*",C4267:D4267)+SUMIF(A4267:B4267,"*inter*",C4267:D4267)</f>
        <v>0</v>
      </c>
      <c r="F4267" s="1">
        <f t="shared" ref="F4267" si="1245">SUMIF(A4267:B4267,"*consolidação*",C4267:D4267)</f>
        <v>0</v>
      </c>
      <c r="H4267" t="b">
        <f t="shared" si="1206"/>
        <v>1</v>
      </c>
      <c r="I4267" t="str">
        <f t="shared" si="1205"/>
        <v>00</v>
      </c>
    </row>
    <row r="4268" spans="1:9" ht="25.5">
      <c r="A4268" t="str">
        <f t="shared" si="1200"/>
        <v>4.5.1.4.0.00.00 - Transferências Recebidas para Aportes de Recursos 
 para o RGPS</v>
      </c>
      <c r="B4268" s="3" t="s">
        <v>3413</v>
      </c>
      <c r="C4268" s="4">
        <v>13901350295.6</v>
      </c>
      <c r="E4268" s="1">
        <f>E4269</f>
        <v>13901350295.6</v>
      </c>
      <c r="F4268" s="1">
        <f>F4269</f>
        <v>0</v>
      </c>
      <c r="H4268" t="b">
        <f t="shared" si="1206"/>
        <v>1</v>
      </c>
      <c r="I4268" t="str">
        <f t="shared" si="1205"/>
        <v>00</v>
      </c>
    </row>
    <row r="4269" spans="1:9" ht="25.5">
      <c r="A4269" t="str">
        <f t="shared" ref="A4269:A4332" si="1246">TRIM(B4269)</f>
        <v>4.5.1.4.2.00.00 - Transferências Recebidas para Aportes de Recursos 
 para o RGPS – Intra OFSS</v>
      </c>
      <c r="B4269" s="5" t="s">
        <v>3414</v>
      </c>
      <c r="C4269" s="6">
        <v>13901350295.6</v>
      </c>
      <c r="E4269" s="1">
        <f t="shared" ref="E4269" si="1247">SUMIF(A4269:B4269,"*intra*",C4269:D4269)+SUMIF(A4269:B4269,"*inter*",C4269:D4269)</f>
        <v>13901350295.6</v>
      </c>
      <c r="F4269" s="1">
        <f t="shared" ref="F4269" si="1248">SUMIF(A4269:B4269,"*consolidação*",C4269:D4269)</f>
        <v>0</v>
      </c>
      <c r="H4269" t="b">
        <f t="shared" si="1206"/>
        <v>1</v>
      </c>
      <c r="I4269" t="str">
        <f t="shared" si="1205"/>
        <v>00</v>
      </c>
    </row>
    <row r="4270" spans="1:9" ht="25.5">
      <c r="A4270" t="str">
        <f t="shared" si="1246"/>
        <v>4.5.1.5.0.00.00 - Transferências Recebidas para Aportes de Recursos 
 para o Sistema de Pagamento de Pensões Militares</v>
      </c>
      <c r="B4270" s="40" t="s">
        <v>3415</v>
      </c>
      <c r="C4270" s="45">
        <v>0</v>
      </c>
      <c r="E4270" s="1">
        <f>E4271</f>
        <v>0</v>
      </c>
      <c r="F4270" s="1">
        <f>F4271</f>
        <v>0</v>
      </c>
      <c r="H4270" t="b">
        <f t="shared" si="1206"/>
        <v>1</v>
      </c>
      <c r="I4270" t="str">
        <f t="shared" si="1205"/>
        <v>00</v>
      </c>
    </row>
    <row r="4271" spans="1:9" ht="25.5">
      <c r="A4271" t="str">
        <f t="shared" si="1246"/>
        <v>4.5.1.5.2.00.00 - Transferências Recebidas para Aportes de Recursos 
para o Sistema de Pagamento de Pensões Militares - Intra OFSS</v>
      </c>
      <c r="B4271" s="39" t="s">
        <v>3416</v>
      </c>
      <c r="C4271" s="45"/>
      <c r="E4271" s="1">
        <f t="shared" ref="E4271" si="1249">SUMIF(A4271:B4271,"*intra*",C4271:D4271)+SUMIF(A4271:B4271,"*inter*",C4271:D4271)</f>
        <v>0</v>
      </c>
      <c r="F4271" s="1">
        <f t="shared" ref="F4271" si="1250">SUMIF(A4271:B4271,"*consolidação*",C4271:D4271)</f>
        <v>0</v>
      </c>
      <c r="H4271" t="b">
        <f t="shared" si="1206"/>
        <v>1</v>
      </c>
      <c r="I4271" t="str">
        <f t="shared" si="1205"/>
        <v>00</v>
      </c>
    </row>
    <row r="4272" spans="1:9">
      <c r="A4272" t="str">
        <f t="shared" si="1246"/>
        <v>4.5.2.0.0.00.00 - Transferências Inter Governamentais</v>
      </c>
      <c r="B4272" s="3" t="s">
        <v>3417</v>
      </c>
      <c r="C4272" s="4">
        <v>1438922098.79</v>
      </c>
      <c r="E4272" s="1">
        <f>E4280+E4277+E4285+E4273</f>
        <v>79119000.930000007</v>
      </c>
      <c r="F4272" s="1">
        <f>F4280+F4277+F4285+F4273</f>
        <v>1359803097.8600001</v>
      </c>
      <c r="H4272" t="b">
        <f t="shared" si="1206"/>
        <v>1</v>
      </c>
      <c r="I4272" t="str">
        <f t="shared" si="1205"/>
        <v>00</v>
      </c>
    </row>
    <row r="4273" spans="1:9">
      <c r="A4273" t="str">
        <f t="shared" si="1246"/>
        <v>4.5.2.1.0.00.00 - Transferências Constitucionais e Legais de Receitas</v>
      </c>
      <c r="B4273" s="5" t="s">
        <v>3418</v>
      </c>
      <c r="C4273" s="6">
        <v>3038940.22</v>
      </c>
      <c r="E4273" s="1">
        <f>E4275+E4274+E4276</f>
        <v>0</v>
      </c>
      <c r="F4273" s="1">
        <f>F4275+F4274+F4276</f>
        <v>3038940.22</v>
      </c>
      <c r="H4273" t="b">
        <f t="shared" si="1206"/>
        <v>1</v>
      </c>
      <c r="I4273" t="str">
        <f t="shared" si="1205"/>
        <v>00</v>
      </c>
    </row>
    <row r="4274" spans="1:9" ht="25.5">
      <c r="A4274" t="str">
        <f t="shared" si="1246"/>
        <v>4.5.2.1.1.00.00 - Transferências Constitucionais e Legais de 
 Receitas- Consolidação</v>
      </c>
      <c r="B4274" s="3" t="s">
        <v>3419</v>
      </c>
      <c r="C4274" s="4">
        <v>3038940.22</v>
      </c>
      <c r="E4274" s="1">
        <f t="shared" ref="E4274:E4276" si="1251">SUMIF(A4274:B4274,"*intra*",C4274:D4274)+SUMIF(A4274:B4274,"*inter*",C4274:D4274)</f>
        <v>0</v>
      </c>
      <c r="F4274" s="1">
        <f t="shared" ref="F4274:F4276" si="1252">SUMIF(A4274:B4274,"*consolidação*",C4274:D4274)</f>
        <v>3038940.22</v>
      </c>
      <c r="H4274" t="b">
        <f t="shared" si="1206"/>
        <v>1</v>
      </c>
      <c r="I4274" t="str">
        <f t="shared" si="1205"/>
        <v>00</v>
      </c>
    </row>
    <row r="4275" spans="1:9" ht="25.5">
      <c r="A4275" t="str">
        <f t="shared" si="1246"/>
        <v>4.5.2.1.3.00.00 - Transferências Constitucionais e Legais de 
 Receitas - Inter OFSS – União</v>
      </c>
      <c r="B4275" s="5" t="s">
        <v>3420</v>
      </c>
      <c r="C4275" s="6"/>
      <c r="E4275" s="1">
        <f t="shared" si="1251"/>
        <v>0</v>
      </c>
      <c r="F4275" s="1">
        <f t="shared" si="1252"/>
        <v>0</v>
      </c>
      <c r="H4275" t="b">
        <f t="shared" si="1206"/>
        <v>1</v>
      </c>
      <c r="I4275" t="str">
        <f t="shared" si="1205"/>
        <v>00</v>
      </c>
    </row>
    <row r="4276" spans="1:9" ht="25.5">
      <c r="A4276" t="str">
        <f t="shared" si="1246"/>
        <v>4.5.2.1.4.00.00 - Transferências Constitucionais e Legais de 
 Receitas - Inter OFSS - Estado</v>
      </c>
      <c r="B4276" s="3" t="s">
        <v>3421</v>
      </c>
      <c r="C4276" s="4"/>
      <c r="E4276" s="1">
        <f t="shared" si="1251"/>
        <v>0</v>
      </c>
      <c r="F4276" s="1">
        <f t="shared" si="1252"/>
        <v>0</v>
      </c>
      <c r="H4276" t="b">
        <f t="shared" si="1206"/>
        <v>1</v>
      </c>
      <c r="I4276" t="str">
        <f t="shared" ref="I4276:I4339" si="1253">MID(A4276,11,2)</f>
        <v>00</v>
      </c>
    </row>
    <row r="4277" spans="1:9">
      <c r="A4277" t="str">
        <f t="shared" si="1246"/>
        <v>4.5.2.2.0.00.00 - Transferências do FUNDEB</v>
      </c>
      <c r="B4277" s="5" t="s">
        <v>3422</v>
      </c>
      <c r="C4277" s="6">
        <v>0</v>
      </c>
      <c r="E4277" s="1">
        <f>E4278+E4279</f>
        <v>0</v>
      </c>
      <c r="F4277" s="1">
        <f>F4278+F4279</f>
        <v>0</v>
      </c>
      <c r="H4277" t="b">
        <f t="shared" ref="H4277:H4340" si="1254">IF(I4277="00",C4277=E4277+F4277,TRUE)</f>
        <v>1</v>
      </c>
      <c r="I4277" t="str">
        <f t="shared" si="1253"/>
        <v>00</v>
      </c>
    </row>
    <row r="4278" spans="1:9">
      <c r="A4278" t="str">
        <f t="shared" si="1246"/>
        <v>4.5.2.2.3.00.00 - Transferências do FUNDEB - Inter OFSS - União</v>
      </c>
      <c r="B4278" s="3" t="s">
        <v>3423</v>
      </c>
      <c r="C4278" s="4"/>
      <c r="E4278" s="1">
        <f t="shared" ref="E4278:E4279" si="1255">SUMIF(A4278:B4278,"*intra*",C4278:D4278)+SUMIF(A4278:B4278,"*inter*",C4278:D4278)</f>
        <v>0</v>
      </c>
      <c r="F4278" s="1">
        <f t="shared" ref="F4278:F4279" si="1256">SUMIF(A4278:B4278,"*consolidação*",C4278:D4278)</f>
        <v>0</v>
      </c>
      <c r="H4278" t="b">
        <f t="shared" si="1254"/>
        <v>1</v>
      </c>
      <c r="I4278" t="str">
        <f t="shared" si="1253"/>
        <v>00</v>
      </c>
    </row>
    <row r="4279" spans="1:9">
      <c r="A4279" t="str">
        <f t="shared" si="1246"/>
        <v>4.5.2.2.4.00.00 - Transferências do FUNDEB - Inter OFSS - Estado</v>
      </c>
      <c r="B4279" s="5" t="s">
        <v>3424</v>
      </c>
      <c r="C4279" s="6"/>
      <c r="E4279" s="1">
        <f t="shared" si="1255"/>
        <v>0</v>
      </c>
      <c r="F4279" s="1">
        <f t="shared" si="1256"/>
        <v>0</v>
      </c>
      <c r="H4279" t="b">
        <f t="shared" si="1254"/>
        <v>1</v>
      </c>
      <c r="I4279" t="str">
        <f t="shared" si="1253"/>
        <v>00</v>
      </c>
    </row>
    <row r="4280" spans="1:9">
      <c r="A4280" t="str">
        <f t="shared" si="1246"/>
        <v>4.5.2.3.0.00.00 - Transferências Voluntárias</v>
      </c>
      <c r="B4280" s="3" t="s">
        <v>3425</v>
      </c>
      <c r="C4280" s="4">
        <v>1428726001.5</v>
      </c>
      <c r="E4280" s="1">
        <f>E4284+E4281+E4282+E4283</f>
        <v>71961843.859999999</v>
      </c>
      <c r="F4280" s="1">
        <f>F4284+F4281+F4282+F4283</f>
        <v>1356764157.6400001</v>
      </c>
      <c r="H4280" t="b">
        <f t="shared" si="1254"/>
        <v>1</v>
      </c>
      <c r="I4280" t="str">
        <f t="shared" si="1253"/>
        <v>00</v>
      </c>
    </row>
    <row r="4281" spans="1:9">
      <c r="A4281" t="str">
        <f t="shared" si="1246"/>
        <v>4.5.2.3.1.00.00 - Transferências Voluntárias - Consolidação</v>
      </c>
      <c r="B4281" s="5" t="s">
        <v>3426</v>
      </c>
      <c r="C4281" s="6">
        <v>1356764157.6400001</v>
      </c>
      <c r="E4281" s="1">
        <f t="shared" ref="E4281:E4284" si="1257">SUMIF(A4281:B4281,"*intra*",C4281:D4281)+SUMIF(A4281:B4281,"*inter*",C4281:D4281)</f>
        <v>0</v>
      </c>
      <c r="F4281" s="1">
        <f t="shared" ref="F4281:F4284" si="1258">SUMIF(A4281:B4281,"*consolidação*",C4281:D4281)</f>
        <v>1356764157.6400001</v>
      </c>
      <c r="H4281" t="b">
        <f t="shared" si="1254"/>
        <v>1</v>
      </c>
      <c r="I4281" t="str">
        <f t="shared" si="1253"/>
        <v>00</v>
      </c>
    </row>
    <row r="4282" spans="1:9">
      <c r="A4282" t="str">
        <f t="shared" si="1246"/>
        <v>4.5.2.3.3.00.00 - Transferências Voluntárias – Inter OFSS - União</v>
      </c>
      <c r="B4282" s="3" t="s">
        <v>3427</v>
      </c>
      <c r="C4282" s="4"/>
      <c r="E4282" s="1">
        <f t="shared" si="1257"/>
        <v>0</v>
      </c>
      <c r="F4282" s="1">
        <f t="shared" si="1258"/>
        <v>0</v>
      </c>
      <c r="H4282" t="b">
        <f t="shared" si="1254"/>
        <v>1</v>
      </c>
      <c r="I4282" t="str">
        <f t="shared" si="1253"/>
        <v>00</v>
      </c>
    </row>
    <row r="4283" spans="1:9">
      <c r="A4283" t="str">
        <f t="shared" si="1246"/>
        <v>4.5.2.3.4.00.00 - Transferências Voluntárias – Inter OFSS - Estado</v>
      </c>
      <c r="B4283" s="5" t="s">
        <v>3428</v>
      </c>
      <c r="C4283" s="6">
        <v>40062369.130000003</v>
      </c>
      <c r="E4283" s="1">
        <f t="shared" si="1257"/>
        <v>40062369.130000003</v>
      </c>
      <c r="F4283" s="1">
        <f t="shared" si="1258"/>
        <v>0</v>
      </c>
      <c r="H4283" t="b">
        <f t="shared" si="1254"/>
        <v>1</v>
      </c>
      <c r="I4283" t="str">
        <f t="shared" si="1253"/>
        <v>00</v>
      </c>
    </row>
    <row r="4284" spans="1:9" ht="25.5">
      <c r="A4284" t="str">
        <f t="shared" si="1246"/>
        <v>4.5.2.3.5.00.00 - Transferências Voluntárias - Inter OFSS - 
 Município</v>
      </c>
      <c r="B4284" s="3" t="s">
        <v>3429</v>
      </c>
      <c r="C4284" s="4">
        <v>31899474.73</v>
      </c>
      <c r="E4284" s="1">
        <f t="shared" si="1257"/>
        <v>31899474.73</v>
      </c>
      <c r="F4284" s="1">
        <f t="shared" si="1258"/>
        <v>0</v>
      </c>
      <c r="H4284" t="b">
        <f t="shared" si="1254"/>
        <v>1</v>
      </c>
      <c r="I4284" t="str">
        <f t="shared" si="1253"/>
        <v>00</v>
      </c>
    </row>
    <row r="4285" spans="1:9">
      <c r="A4285" t="str">
        <f t="shared" si="1246"/>
        <v>4.5.2.4.0.00.00 - Outras Transferências</v>
      </c>
      <c r="B4285" s="5" t="s">
        <v>3430</v>
      </c>
      <c r="C4285" s="6">
        <v>7157157.0700000003</v>
      </c>
      <c r="E4285" s="1">
        <f>E4289+E4288+E4286+E4287</f>
        <v>7157157.0700000003</v>
      </c>
      <c r="F4285" s="1">
        <f>F4289+F4288+F4286+F4287</f>
        <v>0</v>
      </c>
      <c r="H4285" t="b">
        <f t="shared" si="1254"/>
        <v>1</v>
      </c>
      <c r="I4285" t="str">
        <f t="shared" si="1253"/>
        <v>00</v>
      </c>
    </row>
    <row r="4286" spans="1:9">
      <c r="A4286" t="str">
        <f t="shared" si="1246"/>
        <v>4.5.2.4.1.00.00 - Outras Transferências - Consolidação</v>
      </c>
      <c r="B4286" s="3" t="s">
        <v>3431</v>
      </c>
      <c r="C4286" s="4"/>
      <c r="E4286" s="1">
        <f t="shared" ref="E4286:E4289" si="1259">SUMIF(A4286:B4286,"*intra*",C4286:D4286)+SUMIF(A4286:B4286,"*inter*",C4286:D4286)</f>
        <v>0</v>
      </c>
      <c r="F4286" s="1">
        <f t="shared" ref="F4286:F4289" si="1260">SUMIF(A4286:B4286,"*consolidação*",C4286:D4286)</f>
        <v>0</v>
      </c>
      <c r="H4286" t="b">
        <f t="shared" si="1254"/>
        <v>1</v>
      </c>
      <c r="I4286" t="str">
        <f t="shared" si="1253"/>
        <v>00</v>
      </c>
    </row>
    <row r="4287" spans="1:9">
      <c r="A4287" t="str">
        <f t="shared" si="1246"/>
        <v>4.5.2.4.3.00.00 - Outras Transferências – Inter OFSS - União</v>
      </c>
      <c r="B4287" s="5" t="s">
        <v>3432</v>
      </c>
      <c r="C4287" s="6"/>
      <c r="E4287" s="1">
        <f t="shared" si="1259"/>
        <v>0</v>
      </c>
      <c r="F4287" s="1">
        <f t="shared" si="1260"/>
        <v>0</v>
      </c>
      <c r="H4287" t="b">
        <f t="shared" si="1254"/>
        <v>1</v>
      </c>
      <c r="I4287" t="str">
        <f t="shared" si="1253"/>
        <v>00</v>
      </c>
    </row>
    <row r="4288" spans="1:9">
      <c r="A4288" t="str">
        <f t="shared" si="1246"/>
        <v>4.5.2.4.4.00.00 - Outras Transferências – Inter OFSS - Estado</v>
      </c>
      <c r="B4288" s="3" t="s">
        <v>3433</v>
      </c>
      <c r="C4288" s="4"/>
      <c r="E4288" s="1">
        <f t="shared" si="1259"/>
        <v>0</v>
      </c>
      <c r="F4288" s="1">
        <f t="shared" si="1260"/>
        <v>0</v>
      </c>
      <c r="H4288" t="b">
        <f t="shared" si="1254"/>
        <v>1</v>
      </c>
      <c r="I4288" t="str">
        <f t="shared" si="1253"/>
        <v>00</v>
      </c>
    </row>
    <row r="4289" spans="1:9">
      <c r="A4289" t="str">
        <f t="shared" si="1246"/>
        <v>4.5.2.4.5.00.00 - Outras Transferências – Inter OFSS - Município</v>
      </c>
      <c r="B4289" s="5" t="s">
        <v>3434</v>
      </c>
      <c r="C4289" s="6">
        <v>7157157.0700000003</v>
      </c>
      <c r="E4289" s="1">
        <f t="shared" si="1259"/>
        <v>7157157.0700000003</v>
      </c>
      <c r="F4289" s="1">
        <f t="shared" si="1260"/>
        <v>0</v>
      </c>
      <c r="H4289" t="b">
        <f t="shared" si="1254"/>
        <v>1</v>
      </c>
      <c r="I4289" t="str">
        <f t="shared" si="1253"/>
        <v>00</v>
      </c>
    </row>
    <row r="4290" spans="1:9">
      <c r="A4290" t="str">
        <f t="shared" si="1246"/>
        <v>4.5.3.0.0.00.00 - Transferências das Instituições Privadas</v>
      </c>
      <c r="B4290" s="3" t="s">
        <v>3435</v>
      </c>
      <c r="C4290" s="4">
        <v>365089063.26999998</v>
      </c>
      <c r="E4290" s="1">
        <f>E4291+E4293</f>
        <v>0</v>
      </c>
      <c r="F4290" s="1">
        <f>F4291+F4293</f>
        <v>365089063.26999998</v>
      </c>
      <c r="H4290" t="b">
        <f t="shared" si="1254"/>
        <v>1</v>
      </c>
      <c r="I4290" t="str">
        <f t="shared" si="1253"/>
        <v>00</v>
      </c>
    </row>
    <row r="4291" spans="1:9" ht="25.5">
      <c r="A4291" t="str">
        <f t="shared" si="1246"/>
        <v>4.5.3.1.0.00.00 - Transferências das Instituições Privadas sem Fins 
 Lucrativos</v>
      </c>
      <c r="B4291" s="5" t="s">
        <v>3436</v>
      </c>
      <c r="C4291" s="6">
        <v>138906925.24000001</v>
      </c>
      <c r="E4291" s="1">
        <f>E4292</f>
        <v>0</v>
      </c>
      <c r="F4291" s="1">
        <f>F4292</f>
        <v>138906925.24000001</v>
      </c>
      <c r="H4291" t="b">
        <f t="shared" si="1254"/>
        <v>1</v>
      </c>
      <c r="I4291" t="str">
        <f t="shared" si="1253"/>
        <v>00</v>
      </c>
    </row>
    <row r="4292" spans="1:9" ht="25.5">
      <c r="A4292" t="str">
        <f t="shared" si="1246"/>
        <v>4.5.3.1.1.00.00 - Transferências das Instituições Privadas sem Fins 
 Lucrativos - Consolidação</v>
      </c>
      <c r="B4292" s="3" t="s">
        <v>3437</v>
      </c>
      <c r="C4292" s="4">
        <v>138906925.24000001</v>
      </c>
      <c r="E4292" s="1">
        <f t="shared" ref="E4292" si="1261">SUMIF(A4292:B4292,"*intra*",C4292:D4292)+SUMIF(A4292:B4292,"*inter*",C4292:D4292)</f>
        <v>0</v>
      </c>
      <c r="F4292" s="1">
        <f t="shared" ref="F4292" si="1262">SUMIF(A4292:B4292,"*consolidação*",C4292:D4292)</f>
        <v>138906925.24000001</v>
      </c>
      <c r="H4292" t="b">
        <f t="shared" si="1254"/>
        <v>1</v>
      </c>
      <c r="I4292" t="str">
        <f t="shared" si="1253"/>
        <v>00</v>
      </c>
    </row>
    <row r="4293" spans="1:9" ht="25.5">
      <c r="A4293" t="str">
        <f t="shared" si="1246"/>
        <v>4.5.3.2.0.00.00 - Transferências das Instituições Privadas com Fins 
 Lucrativos</v>
      </c>
      <c r="B4293" s="5" t="s">
        <v>3438</v>
      </c>
      <c r="C4293" s="6">
        <v>226182138.03</v>
      </c>
      <c r="E4293" s="1">
        <f>E4294</f>
        <v>0</v>
      </c>
      <c r="F4293" s="1">
        <f>F4294</f>
        <v>226182138.03</v>
      </c>
      <c r="H4293" t="b">
        <f t="shared" si="1254"/>
        <v>1</v>
      </c>
      <c r="I4293" t="str">
        <f t="shared" si="1253"/>
        <v>00</v>
      </c>
    </row>
    <row r="4294" spans="1:9" ht="25.5">
      <c r="A4294" t="str">
        <f t="shared" si="1246"/>
        <v>4.5.3.2.1.00.00 - Transferências das Instituições Privadas com Fins 
 Lucrativos - Consolidação</v>
      </c>
      <c r="B4294" s="3" t="s">
        <v>3439</v>
      </c>
      <c r="C4294" s="4">
        <v>226182138.03</v>
      </c>
      <c r="E4294" s="1">
        <f t="shared" ref="E4294" si="1263">SUMIF(A4294:B4294,"*intra*",C4294:D4294)+SUMIF(A4294:B4294,"*inter*",C4294:D4294)</f>
        <v>0</v>
      </c>
      <c r="F4294" s="1">
        <f t="shared" ref="F4294" si="1264">SUMIF(A4294:B4294,"*consolidação*",C4294:D4294)</f>
        <v>226182138.03</v>
      </c>
      <c r="H4294" t="b">
        <f t="shared" si="1254"/>
        <v>1</v>
      </c>
      <c r="I4294" t="str">
        <f t="shared" si="1253"/>
        <v>00</v>
      </c>
    </row>
    <row r="4295" spans="1:9">
      <c r="A4295" t="str">
        <f t="shared" si="1246"/>
        <v>4.5.4.0.0.00.00 - Transferências das Instituições Multigovernamentais</v>
      </c>
      <c r="B4295" s="5" t="s">
        <v>3440</v>
      </c>
      <c r="C4295" s="6">
        <v>0</v>
      </c>
      <c r="E4295" s="1">
        <f>E4296</f>
        <v>0</v>
      </c>
      <c r="F4295" s="1">
        <f>F4296</f>
        <v>0</v>
      </c>
      <c r="H4295" t="b">
        <f t="shared" si="1254"/>
        <v>1</v>
      </c>
      <c r="I4295" t="str">
        <f t="shared" si="1253"/>
        <v>00</v>
      </c>
    </row>
    <row r="4296" spans="1:9" ht="25.5">
      <c r="A4296" t="str">
        <f t="shared" si="1246"/>
        <v>4.5.4.0.1.00.00 - Transferências das Instituições Multigovernamentais 
 - Consolidação</v>
      </c>
      <c r="B4296" s="3" t="s">
        <v>3441</v>
      </c>
      <c r="C4296" s="4"/>
      <c r="E4296" s="1">
        <f t="shared" ref="E4296" si="1265">SUMIF(A4296:B4296,"*intra*",C4296:D4296)+SUMIF(A4296:B4296,"*inter*",C4296:D4296)</f>
        <v>0</v>
      </c>
      <c r="F4296" s="1">
        <f t="shared" ref="F4296" si="1266">SUMIF(A4296:B4296,"*consolidação*",C4296:D4296)</f>
        <v>0</v>
      </c>
      <c r="H4296" t="b">
        <f t="shared" si="1254"/>
        <v>1</v>
      </c>
      <c r="I4296" t="str">
        <f t="shared" si="1253"/>
        <v>00</v>
      </c>
    </row>
    <row r="4297" spans="1:9">
      <c r="A4297" t="str">
        <f t="shared" si="1246"/>
        <v>4.5.5.0.0.00.00 - Transferências de Consórcios Públicos</v>
      </c>
      <c r="B4297" s="5" t="s">
        <v>3442</v>
      </c>
      <c r="C4297" s="6">
        <v>0</v>
      </c>
      <c r="E4297" s="1">
        <f>E4298</f>
        <v>0</v>
      </c>
      <c r="F4297" s="1">
        <f>F4298</f>
        <v>0</v>
      </c>
      <c r="H4297" t="b">
        <f t="shared" si="1254"/>
        <v>1</v>
      </c>
      <c r="I4297" t="str">
        <f t="shared" si="1253"/>
        <v>00</v>
      </c>
    </row>
    <row r="4298" spans="1:9" ht="25.5">
      <c r="A4298" t="str">
        <f t="shared" si="1246"/>
        <v>4.5.5.0.1.00.00 - Transferências de Consórcios Públicos - 
 Consolidação</v>
      </c>
      <c r="B4298" s="3" t="s">
        <v>3443</v>
      </c>
      <c r="C4298" s="4"/>
      <c r="E4298" s="1">
        <f t="shared" ref="E4298" si="1267">SUMIF(A4298:B4298,"*intra*",C4298:D4298)+SUMIF(A4298:B4298,"*inter*",C4298:D4298)</f>
        <v>0</v>
      </c>
      <c r="F4298" s="1">
        <f t="shared" ref="F4298" si="1268">SUMIF(A4298:B4298,"*consolidação*",C4298:D4298)</f>
        <v>0</v>
      </c>
      <c r="H4298" t="b">
        <f t="shared" si="1254"/>
        <v>1</v>
      </c>
      <c r="I4298" t="str">
        <f t="shared" si="1253"/>
        <v>00</v>
      </c>
    </row>
    <row r="4299" spans="1:9">
      <c r="A4299" t="str">
        <f t="shared" si="1246"/>
        <v>4.5.6.0.0.00.00 - Transferências do Exterior</v>
      </c>
      <c r="B4299" s="5" t="s">
        <v>3444</v>
      </c>
      <c r="C4299" s="6">
        <v>29350686.449999999</v>
      </c>
      <c r="E4299" s="1">
        <f>E4300</f>
        <v>0</v>
      </c>
      <c r="F4299" s="1">
        <f>F4300</f>
        <v>29350686.449999999</v>
      </c>
      <c r="H4299" t="b">
        <f t="shared" si="1254"/>
        <v>1</v>
      </c>
      <c r="I4299" t="str">
        <f t="shared" si="1253"/>
        <v>00</v>
      </c>
    </row>
    <row r="4300" spans="1:9">
      <c r="A4300" t="str">
        <f t="shared" si="1246"/>
        <v>4.5.6.0.1.00.00 - Transferências do Exterior - Consolidação</v>
      </c>
      <c r="B4300" s="3" t="s">
        <v>3445</v>
      </c>
      <c r="C4300" s="4">
        <v>29350686.449999999</v>
      </c>
      <c r="E4300" s="1">
        <f t="shared" ref="E4300" si="1269">SUMIF(A4300:B4300,"*intra*",C4300:D4300)+SUMIF(A4300:B4300,"*inter*",C4300:D4300)</f>
        <v>0</v>
      </c>
      <c r="F4300" s="1">
        <f t="shared" ref="F4300" si="1270">SUMIF(A4300:B4300,"*consolidação*",C4300:D4300)</f>
        <v>29350686.449999999</v>
      </c>
      <c r="H4300" t="b">
        <f t="shared" si="1254"/>
        <v>1</v>
      </c>
      <c r="I4300" t="str">
        <f t="shared" si="1253"/>
        <v>00</v>
      </c>
    </row>
    <row r="4301" spans="1:9">
      <c r="A4301" t="str">
        <f t="shared" si="1246"/>
        <v>4.5.7.0.0.00.00 - Execução Orçamentária Delegada</v>
      </c>
      <c r="B4301" s="5" t="s">
        <v>3446</v>
      </c>
      <c r="C4301" s="6">
        <v>0</v>
      </c>
      <c r="E4301" s="1">
        <f>E4306+E4302</f>
        <v>0</v>
      </c>
      <c r="F4301" s="1">
        <f>F4306+F4302</f>
        <v>0</v>
      </c>
      <c r="H4301" t="b">
        <f t="shared" si="1254"/>
        <v>1</v>
      </c>
      <c r="I4301" t="str">
        <f t="shared" si="1253"/>
        <v>00</v>
      </c>
    </row>
    <row r="4302" spans="1:9">
      <c r="A4302" t="str">
        <f t="shared" si="1246"/>
        <v>4.5.7.1.0.00.00 - Execução Orçamentária Delegada de Entes</v>
      </c>
      <c r="B4302" s="3" t="s">
        <v>3447</v>
      </c>
      <c r="C4302" s="4">
        <v>0</v>
      </c>
      <c r="E4302" s="1">
        <f>E4305+E4303+E4304</f>
        <v>0</v>
      </c>
      <c r="F4302" s="1">
        <f>F4305+F4303+F4304</f>
        <v>0</v>
      </c>
      <c r="H4302" t="b">
        <f t="shared" si="1254"/>
        <v>1</v>
      </c>
      <c r="I4302" t="str">
        <f t="shared" si="1253"/>
        <v>00</v>
      </c>
    </row>
    <row r="4303" spans="1:9" ht="25.5">
      <c r="A4303" t="str">
        <f t="shared" si="1246"/>
        <v>4.5.7.1.3.00.00 - Execução Orçamentária Delegada de Entes – Inter 
 OFSS - União</v>
      </c>
      <c r="B4303" s="5" t="s">
        <v>3448</v>
      </c>
      <c r="C4303" s="6"/>
      <c r="E4303" s="1">
        <f t="shared" ref="E4303:E4305" si="1271">SUMIF(A4303:B4303,"*intra*",C4303:D4303)+SUMIF(A4303:B4303,"*inter*",C4303:D4303)</f>
        <v>0</v>
      </c>
      <c r="F4303" s="1">
        <f t="shared" ref="F4303:F4305" si="1272">SUMIF(A4303:B4303,"*consolidação*",C4303:D4303)</f>
        <v>0</v>
      </c>
      <c r="H4303" t="b">
        <f t="shared" si="1254"/>
        <v>1</v>
      </c>
      <c r="I4303" t="str">
        <f t="shared" si="1253"/>
        <v>00</v>
      </c>
    </row>
    <row r="4304" spans="1:9" ht="25.5">
      <c r="A4304" t="str">
        <f t="shared" si="1246"/>
        <v>4.5.7.1.4.00.00 - Execução Orçamentária Delegada de Entes – Inter 
 OFSS - Estado</v>
      </c>
      <c r="B4304" s="3" t="s">
        <v>3449</v>
      </c>
      <c r="C4304" s="4"/>
      <c r="E4304" s="1">
        <f t="shared" si="1271"/>
        <v>0</v>
      </c>
      <c r="F4304" s="1">
        <f t="shared" si="1272"/>
        <v>0</v>
      </c>
      <c r="H4304" t="b">
        <f t="shared" si="1254"/>
        <v>1</v>
      </c>
      <c r="I4304" t="str">
        <f t="shared" si="1253"/>
        <v>00</v>
      </c>
    </row>
    <row r="4305" spans="1:9" ht="25.5">
      <c r="A4305" t="str">
        <f t="shared" si="1246"/>
        <v>4.5.7.1.5.00.00 - Execução Orçamentária Delegada de Entes – Inter 
 OFSS - Município</v>
      </c>
      <c r="B4305" s="5" t="s">
        <v>3450</v>
      </c>
      <c r="C4305" s="6"/>
      <c r="E4305" s="1">
        <f t="shared" si="1271"/>
        <v>0</v>
      </c>
      <c r="F4305" s="1">
        <f t="shared" si="1272"/>
        <v>0</v>
      </c>
      <c r="H4305" t="b">
        <f t="shared" si="1254"/>
        <v>1</v>
      </c>
      <c r="I4305" t="str">
        <f t="shared" si="1253"/>
        <v>00</v>
      </c>
    </row>
    <row r="4306" spans="1:9">
      <c r="A4306" t="str">
        <f t="shared" si="1246"/>
        <v>4.5.7.2.0.00.00 - Execução Orçamentária Delegada de Consórcios</v>
      </c>
      <c r="B4306" s="3" t="s">
        <v>3451</v>
      </c>
      <c r="C4306" s="4">
        <v>0</v>
      </c>
      <c r="E4306" s="1">
        <f>E4307</f>
        <v>0</v>
      </c>
      <c r="F4306" s="1">
        <f>F4307</f>
        <v>0</v>
      </c>
      <c r="H4306" t="b">
        <f t="shared" si="1254"/>
        <v>1</v>
      </c>
      <c r="I4306" t="str">
        <f t="shared" si="1253"/>
        <v>00</v>
      </c>
    </row>
    <row r="4307" spans="1:9" ht="25.5">
      <c r="A4307" t="str">
        <f t="shared" si="1246"/>
        <v>4.5.7.2.1.00.00 - Execução Orçamentária Delegada de Consórcios - 
 Consolidação</v>
      </c>
      <c r="B4307" s="5" t="s">
        <v>3452</v>
      </c>
      <c r="C4307" s="6"/>
      <c r="E4307" s="1">
        <f t="shared" ref="E4307" si="1273">SUMIF(A4307:B4307,"*intra*",C4307:D4307)+SUMIF(A4307:B4307,"*inter*",C4307:D4307)</f>
        <v>0</v>
      </c>
      <c r="F4307" s="1">
        <f t="shared" ref="F4307" si="1274">SUMIF(A4307:B4307,"*consolidação*",C4307:D4307)</f>
        <v>0</v>
      </c>
      <c r="H4307" t="b">
        <f t="shared" si="1254"/>
        <v>1</v>
      </c>
      <c r="I4307" t="str">
        <f t="shared" si="1253"/>
        <v>00</v>
      </c>
    </row>
    <row r="4308" spans="1:9">
      <c r="A4308" t="str">
        <f t="shared" si="1246"/>
        <v>4.5.8.0.0.00.00 - Transferências de Pessoas Físicas</v>
      </c>
      <c r="B4308" s="3" t="s">
        <v>3453</v>
      </c>
      <c r="C4308" s="4">
        <v>1733475.34</v>
      </c>
      <c r="E4308" s="1">
        <f>E4309</f>
        <v>0</v>
      </c>
      <c r="F4308" s="1">
        <f>F4309</f>
        <v>1733475.34</v>
      </c>
      <c r="H4308" t="b">
        <f t="shared" si="1254"/>
        <v>1</v>
      </c>
      <c r="I4308" t="str">
        <f t="shared" si="1253"/>
        <v>00</v>
      </c>
    </row>
    <row r="4309" spans="1:9">
      <c r="A4309" t="str">
        <f t="shared" si="1246"/>
        <v>4.5.8.0.1.00.00 - Transferências de Pessoas Físicas - Consolidação</v>
      </c>
      <c r="B4309" s="5" t="s">
        <v>3454</v>
      </c>
      <c r="C4309" s="6">
        <v>1733475.34</v>
      </c>
      <c r="E4309" s="1">
        <f t="shared" ref="E4309" si="1275">SUMIF(A4309:B4309,"*intra*",C4309:D4309)+SUMIF(A4309:B4309,"*inter*",C4309:D4309)</f>
        <v>0</v>
      </c>
      <c r="F4309" s="1">
        <f t="shared" ref="F4309" si="1276">SUMIF(A4309:B4309,"*consolidação*",C4309:D4309)</f>
        <v>1733475.34</v>
      </c>
      <c r="H4309" t="b">
        <f t="shared" si="1254"/>
        <v>1</v>
      </c>
      <c r="I4309" t="str">
        <f t="shared" si="1253"/>
        <v>00</v>
      </c>
    </row>
    <row r="4310" spans="1:9">
      <c r="A4310" t="str">
        <f t="shared" si="1246"/>
        <v>4.5.9.0.0.00.00 - Outras Transferências e Delegações Recebidas</v>
      </c>
      <c r="B4310" s="3" t="s">
        <v>3455</v>
      </c>
      <c r="C4310" s="4">
        <v>63168767280.93</v>
      </c>
      <c r="E4310" s="1">
        <f>E4311</f>
        <v>0</v>
      </c>
      <c r="F4310" s="1">
        <f>F4311</f>
        <v>63168767280.93</v>
      </c>
      <c r="H4310" t="b">
        <f t="shared" si="1254"/>
        <v>1</v>
      </c>
      <c r="I4310" t="str">
        <f t="shared" si="1253"/>
        <v>00</v>
      </c>
    </row>
    <row r="4311" spans="1:9" ht="25.5">
      <c r="A4311" t="str">
        <f t="shared" si="1246"/>
        <v>4.5.9.0.1.00.00 - Outras Transferências e Delegações Recebidas - 
 Consolidação</v>
      </c>
      <c r="B4311" s="5" t="s">
        <v>3456</v>
      </c>
      <c r="C4311" s="6">
        <v>63168767280.93</v>
      </c>
      <c r="E4311" s="1">
        <f t="shared" ref="E4311" si="1277">SUMIF(A4311:B4311,"*intra*",C4311:D4311)+SUMIF(A4311:B4311,"*inter*",C4311:D4311)</f>
        <v>0</v>
      </c>
      <c r="F4311" s="1">
        <f t="shared" ref="F4311" si="1278">SUMIF(A4311:B4311,"*consolidação*",C4311:D4311)</f>
        <v>63168767280.93</v>
      </c>
      <c r="H4311" t="b">
        <f t="shared" si="1254"/>
        <v>1</v>
      </c>
      <c r="I4311" t="str">
        <f t="shared" si="1253"/>
        <v>00</v>
      </c>
    </row>
    <row r="4312" spans="1:9" ht="25.5">
      <c r="A4312" t="str">
        <f t="shared" si="1246"/>
        <v>4.6.0.0.0.00.00 - Valorização e Ganhos com Ativos e Desincorporação de 
 Passivos</v>
      </c>
      <c r="B4312" s="3" t="s">
        <v>3457</v>
      </c>
      <c r="C4312" s="4">
        <v>178441852614.29001</v>
      </c>
      <c r="E4312" s="1">
        <f>E4313+E4320+E4329+E4340+E4342</f>
        <v>0</v>
      </c>
      <c r="F4312" s="1">
        <f>F4313+F4320+F4329+F4340+F4342</f>
        <v>178441852614.29001</v>
      </c>
      <c r="H4312" t="b">
        <f t="shared" si="1254"/>
        <v>1</v>
      </c>
      <c r="I4312" t="str">
        <f t="shared" si="1253"/>
        <v>00</v>
      </c>
    </row>
    <row r="4313" spans="1:9">
      <c r="A4313" t="str">
        <f t="shared" si="1246"/>
        <v>4.6.1.0.0.00.00 - Reavaliação de Ativos</v>
      </c>
      <c r="B4313" s="5" t="s">
        <v>3458</v>
      </c>
      <c r="C4313" s="6">
        <v>70759636310.360001</v>
      </c>
      <c r="E4313" s="1">
        <f>E4318+E4316+E4314</f>
        <v>0</v>
      </c>
      <c r="F4313" s="1">
        <f>F4318+F4316+F4314</f>
        <v>70759636310.360001</v>
      </c>
      <c r="H4313" t="b">
        <f t="shared" si="1254"/>
        <v>1</v>
      </c>
      <c r="I4313" t="str">
        <f t="shared" si="1253"/>
        <v>00</v>
      </c>
    </row>
    <row r="4314" spans="1:9">
      <c r="A4314" t="str">
        <f t="shared" si="1246"/>
        <v>4.6.1.1.0.00.00 - Reavaliação de Imobilizado</v>
      </c>
      <c r="B4314" s="3" t="s">
        <v>3459</v>
      </c>
      <c r="C4314" s="4">
        <v>70759380664.529999</v>
      </c>
      <c r="E4314" s="1">
        <f>E4315</f>
        <v>0</v>
      </c>
      <c r="F4314" s="1">
        <f>F4315</f>
        <v>70759380664.529999</v>
      </c>
      <c r="H4314" t="b">
        <f t="shared" si="1254"/>
        <v>1</v>
      </c>
      <c r="I4314" t="str">
        <f t="shared" si="1253"/>
        <v>00</v>
      </c>
    </row>
    <row r="4315" spans="1:9">
      <c r="A4315" t="str">
        <f t="shared" si="1246"/>
        <v>4.6.1.1.1.00.00 - Reavaliação de Imobilizado - Consolidação</v>
      </c>
      <c r="B4315" s="5" t="s">
        <v>3460</v>
      </c>
      <c r="C4315" s="6">
        <v>70759380664.529999</v>
      </c>
      <c r="E4315" s="1">
        <f t="shared" ref="E4315" si="1279">SUMIF(A4315:B4315,"*intra*",C4315:D4315)+SUMIF(A4315:B4315,"*inter*",C4315:D4315)</f>
        <v>0</v>
      </c>
      <c r="F4315" s="1">
        <f t="shared" ref="F4315" si="1280">SUMIF(A4315:B4315,"*consolidação*",C4315:D4315)</f>
        <v>70759380664.529999</v>
      </c>
      <c r="H4315" t="b">
        <f t="shared" si="1254"/>
        <v>1</v>
      </c>
      <c r="I4315" t="str">
        <f t="shared" si="1253"/>
        <v>00</v>
      </c>
    </row>
    <row r="4316" spans="1:9">
      <c r="A4316" t="str">
        <f t="shared" si="1246"/>
        <v>4.6.1.2.0.00.00 - Reavaliação de Intangíveis</v>
      </c>
      <c r="B4316" s="3" t="s">
        <v>3461</v>
      </c>
      <c r="C4316" s="4">
        <v>255645.83</v>
      </c>
      <c r="E4316" s="1">
        <f>E4317</f>
        <v>0</v>
      </c>
      <c r="F4316" s="1">
        <f>F4317</f>
        <v>255645.83</v>
      </c>
      <c r="H4316" t="b">
        <f t="shared" si="1254"/>
        <v>1</v>
      </c>
      <c r="I4316" t="str">
        <f t="shared" si="1253"/>
        <v>00</v>
      </c>
    </row>
    <row r="4317" spans="1:9">
      <c r="A4317" t="str">
        <f t="shared" si="1246"/>
        <v>4.6.1.2.1.00.00 - Reavaliação de Intangíveis - Consolidação</v>
      </c>
      <c r="B4317" s="5" t="s">
        <v>3462</v>
      </c>
      <c r="C4317" s="6">
        <v>255645.83</v>
      </c>
      <c r="E4317" s="1">
        <f t="shared" ref="E4317" si="1281">SUMIF(A4317:B4317,"*intra*",C4317:D4317)+SUMIF(A4317:B4317,"*inter*",C4317:D4317)</f>
        <v>0</v>
      </c>
      <c r="F4317" s="1">
        <f t="shared" ref="F4317" si="1282">SUMIF(A4317:B4317,"*consolidação*",C4317:D4317)</f>
        <v>255645.83</v>
      </c>
      <c r="H4317" t="b">
        <f t="shared" si="1254"/>
        <v>1</v>
      </c>
      <c r="I4317" t="str">
        <f t="shared" si="1253"/>
        <v>00</v>
      </c>
    </row>
    <row r="4318" spans="1:9">
      <c r="A4318" t="str">
        <f t="shared" si="1246"/>
        <v>4.6.1.9.0.00.00 - Reavaliação de Outros Ativos</v>
      </c>
      <c r="B4318" s="3" t="s">
        <v>3463</v>
      </c>
      <c r="C4318" s="4">
        <v>0</v>
      </c>
      <c r="E4318" s="1">
        <f>E4319</f>
        <v>0</v>
      </c>
      <c r="F4318" s="1">
        <f>F4319</f>
        <v>0</v>
      </c>
      <c r="H4318" t="b">
        <f t="shared" si="1254"/>
        <v>1</v>
      </c>
      <c r="I4318" t="str">
        <f t="shared" si="1253"/>
        <v>00</v>
      </c>
    </row>
    <row r="4319" spans="1:9">
      <c r="A4319" t="str">
        <f t="shared" si="1246"/>
        <v>4.6.1.9.1.00.00 - Reavaliação de Outros Ativos - Consolidação</v>
      </c>
      <c r="B4319" s="5" t="s">
        <v>3464</v>
      </c>
      <c r="C4319" s="6"/>
      <c r="E4319" s="1">
        <f t="shared" ref="E4319" si="1283">SUMIF(A4319:B4319,"*intra*",C4319:D4319)+SUMIF(A4319:B4319,"*inter*",C4319:D4319)</f>
        <v>0</v>
      </c>
      <c r="F4319" s="1">
        <f t="shared" ref="F4319" si="1284">SUMIF(A4319:B4319,"*consolidação*",C4319:D4319)</f>
        <v>0</v>
      </c>
      <c r="H4319" t="b">
        <f t="shared" si="1254"/>
        <v>1</v>
      </c>
      <c r="I4319" t="str">
        <f t="shared" si="1253"/>
        <v>00</v>
      </c>
    </row>
    <row r="4320" spans="1:9">
      <c r="A4320" t="str">
        <f t="shared" si="1246"/>
        <v>4.6.2.0.0.00.00 - Ganhos com Alienação</v>
      </c>
      <c r="B4320" s="3" t="s">
        <v>3465</v>
      </c>
      <c r="C4320" s="4">
        <v>179502034.66</v>
      </c>
      <c r="E4320" s="1">
        <f>E4323+E4321+E4325+E4327</f>
        <v>0</v>
      </c>
      <c r="F4320" s="1">
        <f>F4323+F4321+F4325+F4327</f>
        <v>179502034.66</v>
      </c>
      <c r="H4320" t="b">
        <f t="shared" si="1254"/>
        <v>1</v>
      </c>
      <c r="I4320" t="str">
        <f t="shared" si="1253"/>
        <v>00</v>
      </c>
    </row>
    <row r="4321" spans="1:9">
      <c r="A4321" t="str">
        <f t="shared" si="1246"/>
        <v>4.6.2.1.0.00.00 - Ganhos com Alienação de Investimentos</v>
      </c>
      <c r="B4321" s="5" t="s">
        <v>3466</v>
      </c>
      <c r="C4321" s="6">
        <v>0</v>
      </c>
      <c r="E4321" s="1">
        <f>E4322</f>
        <v>0</v>
      </c>
      <c r="F4321" s="1">
        <f>F4322</f>
        <v>0</v>
      </c>
      <c r="H4321" t="b">
        <f t="shared" si="1254"/>
        <v>1</v>
      </c>
      <c r="I4321" t="str">
        <f t="shared" si="1253"/>
        <v>00</v>
      </c>
    </row>
    <row r="4322" spans="1:9" ht="25.5">
      <c r="A4322" t="str">
        <f t="shared" si="1246"/>
        <v>4.6.2.1.1.00.00 - Ganhos com Alienação de Investimentos - 
 Consolidação</v>
      </c>
      <c r="B4322" s="3" t="s">
        <v>3467</v>
      </c>
      <c r="C4322" s="4"/>
      <c r="E4322" s="1">
        <f t="shared" ref="E4322" si="1285">SUMIF(A4322:B4322,"*intra*",C4322:D4322)+SUMIF(A4322:B4322,"*inter*",C4322:D4322)</f>
        <v>0</v>
      </c>
      <c r="F4322" s="1">
        <f t="shared" ref="F4322" si="1286">SUMIF(A4322:B4322,"*consolidação*",C4322:D4322)</f>
        <v>0</v>
      </c>
      <c r="H4322" t="b">
        <f t="shared" si="1254"/>
        <v>1</v>
      </c>
      <c r="I4322" t="str">
        <f t="shared" si="1253"/>
        <v>00</v>
      </c>
    </row>
    <row r="4323" spans="1:9">
      <c r="A4323" t="str">
        <f t="shared" si="1246"/>
        <v>4.6.2.2.0.00.00 - Ganhos com Alienação de Imobilizado</v>
      </c>
      <c r="B4323" s="5" t="s">
        <v>3468</v>
      </c>
      <c r="C4323" s="6">
        <v>179502034.66</v>
      </c>
      <c r="E4323" s="1">
        <f>E4324</f>
        <v>0</v>
      </c>
      <c r="F4323" s="1">
        <f>F4324</f>
        <v>179502034.66</v>
      </c>
      <c r="H4323" t="b">
        <f t="shared" si="1254"/>
        <v>1</v>
      </c>
      <c r="I4323" t="str">
        <f t="shared" si="1253"/>
        <v>00</v>
      </c>
    </row>
    <row r="4324" spans="1:9">
      <c r="A4324" t="str">
        <f t="shared" si="1246"/>
        <v>4.6.2.2.1.00.00 - Ganhos com Alienação de Imobilizado - Consolidação</v>
      </c>
      <c r="B4324" s="3" t="s">
        <v>3469</v>
      </c>
      <c r="C4324" s="4">
        <v>179502034.66</v>
      </c>
      <c r="E4324" s="1">
        <f t="shared" ref="E4324" si="1287">SUMIF(A4324:B4324,"*intra*",C4324:D4324)+SUMIF(A4324:B4324,"*inter*",C4324:D4324)</f>
        <v>0</v>
      </c>
      <c r="F4324" s="1">
        <f t="shared" ref="F4324" si="1288">SUMIF(A4324:B4324,"*consolidação*",C4324:D4324)</f>
        <v>179502034.66</v>
      </c>
      <c r="H4324" t="b">
        <f t="shared" si="1254"/>
        <v>1</v>
      </c>
      <c r="I4324" t="str">
        <f t="shared" si="1253"/>
        <v>00</v>
      </c>
    </row>
    <row r="4325" spans="1:9">
      <c r="A4325" t="str">
        <f t="shared" si="1246"/>
        <v>4.6.2.3.0.00.00 - Ganhos com Alienação de Intangíveis</v>
      </c>
      <c r="B4325" s="5" t="s">
        <v>3470</v>
      </c>
      <c r="C4325" s="6">
        <v>0</v>
      </c>
      <c r="E4325" s="1">
        <f>E4326</f>
        <v>0</v>
      </c>
      <c r="F4325" s="1">
        <f>F4326</f>
        <v>0</v>
      </c>
      <c r="H4325" t="b">
        <f t="shared" si="1254"/>
        <v>1</v>
      </c>
      <c r="I4325" t="str">
        <f t="shared" si="1253"/>
        <v>00</v>
      </c>
    </row>
    <row r="4326" spans="1:9">
      <c r="A4326" t="str">
        <f t="shared" si="1246"/>
        <v>4.6.2.3.1.00.00 - Ganhos com Alienação de Intangíveis - Consolidação</v>
      </c>
      <c r="B4326" s="3" t="s">
        <v>3471</v>
      </c>
      <c r="C4326" s="4"/>
      <c r="E4326" s="1">
        <f t="shared" ref="E4326" si="1289">SUMIF(A4326:B4326,"*intra*",C4326:D4326)+SUMIF(A4326:B4326,"*inter*",C4326:D4326)</f>
        <v>0</v>
      </c>
      <c r="F4326" s="1">
        <f t="shared" ref="F4326" si="1290">SUMIF(A4326:B4326,"*consolidação*",C4326:D4326)</f>
        <v>0</v>
      </c>
      <c r="H4326" t="b">
        <f t="shared" si="1254"/>
        <v>1</v>
      </c>
      <c r="I4326" t="str">
        <f t="shared" si="1253"/>
        <v>00</v>
      </c>
    </row>
    <row r="4327" spans="1:9">
      <c r="A4327" t="str">
        <f t="shared" si="1246"/>
        <v>4.6.2.9.0.00.00 - Ganhos com Alienação de Demais Ativos</v>
      </c>
      <c r="B4327" s="5" t="s">
        <v>3472</v>
      </c>
      <c r="C4327" s="6">
        <v>0</v>
      </c>
      <c r="E4327" s="1">
        <f>E4328</f>
        <v>0</v>
      </c>
      <c r="F4327" s="1">
        <f>F4328</f>
        <v>0</v>
      </c>
      <c r="H4327" t="b">
        <f t="shared" si="1254"/>
        <v>1</v>
      </c>
      <c r="I4327" t="str">
        <f t="shared" si="1253"/>
        <v>00</v>
      </c>
    </row>
    <row r="4328" spans="1:9" ht="25.5">
      <c r="A4328" t="str">
        <f t="shared" si="1246"/>
        <v>4.6.2.9.1.00.00 - Ganhos com Alienação de Demais Ativos - 
 Consolidação</v>
      </c>
      <c r="B4328" s="3" t="s">
        <v>3473</v>
      </c>
      <c r="C4328" s="4"/>
      <c r="E4328" s="1">
        <f t="shared" ref="E4328" si="1291">SUMIF(A4328:B4328,"*intra*",C4328:D4328)+SUMIF(A4328:B4328,"*inter*",C4328:D4328)</f>
        <v>0</v>
      </c>
      <c r="F4328" s="1">
        <f t="shared" ref="F4328" si="1292">SUMIF(A4328:B4328,"*consolidação*",C4328:D4328)</f>
        <v>0</v>
      </c>
      <c r="H4328" t="b">
        <f t="shared" si="1254"/>
        <v>1</v>
      </c>
      <c r="I4328" t="str">
        <f t="shared" si="1253"/>
        <v>00</v>
      </c>
    </row>
    <row r="4329" spans="1:9">
      <c r="A4329" t="str">
        <f t="shared" si="1246"/>
        <v>4.6.3.0.0.00.00 - Ganhos com Incorporação de Ativos</v>
      </c>
      <c r="B4329" s="5" t="s">
        <v>3474</v>
      </c>
      <c r="C4329" s="6">
        <v>43797956334.129997</v>
      </c>
      <c r="E4329" s="1">
        <f>E4330+E4334+E4332+E4338+E4336</f>
        <v>0</v>
      </c>
      <c r="F4329" s="1">
        <f>F4330+F4334+F4332+F4338+F4336</f>
        <v>43797956334.130005</v>
      </c>
      <c r="H4329" t="b">
        <f t="shared" si="1254"/>
        <v>1</v>
      </c>
      <c r="I4329" t="str">
        <f t="shared" si="1253"/>
        <v>00</v>
      </c>
    </row>
    <row r="4330" spans="1:9">
      <c r="A4330" t="str">
        <f t="shared" si="1246"/>
        <v>4.6.3.1.0.00.00 - Ganhos com Incorporação de Ativos por Descobertas</v>
      </c>
      <c r="B4330" s="3" t="s">
        <v>3475</v>
      </c>
      <c r="C4330" s="4">
        <v>5958995.6200000001</v>
      </c>
      <c r="E4330" s="1">
        <f>E4331</f>
        <v>0</v>
      </c>
      <c r="F4330" s="1">
        <f>F4331</f>
        <v>5958995.6200000001</v>
      </c>
      <c r="H4330" t="b">
        <f t="shared" si="1254"/>
        <v>1</v>
      </c>
      <c r="I4330" t="str">
        <f t="shared" si="1253"/>
        <v>00</v>
      </c>
    </row>
    <row r="4331" spans="1:9" ht="25.5">
      <c r="A4331" t="str">
        <f t="shared" si="1246"/>
        <v>4.6.3.1.1.00.00 - Ganhos com Incorporação de Ativos por Descobertas 
 - Consolidação</v>
      </c>
      <c r="B4331" s="5" t="s">
        <v>3476</v>
      </c>
      <c r="C4331" s="6">
        <v>5958995.6200000001</v>
      </c>
      <c r="E4331" s="1">
        <f t="shared" ref="E4331" si="1293">SUMIF(A4331:B4331,"*intra*",C4331:D4331)+SUMIF(A4331:B4331,"*inter*",C4331:D4331)</f>
        <v>0</v>
      </c>
      <c r="F4331" s="1">
        <f t="shared" ref="F4331" si="1294">SUMIF(A4331:B4331,"*consolidação*",C4331:D4331)</f>
        <v>5958995.6200000001</v>
      </c>
      <c r="H4331" t="b">
        <f t="shared" si="1254"/>
        <v>1</v>
      </c>
      <c r="I4331" t="str">
        <f t="shared" si="1253"/>
        <v>00</v>
      </c>
    </row>
    <row r="4332" spans="1:9">
      <c r="A4332" t="str">
        <f t="shared" si="1246"/>
        <v>4.6.3.2.0.00.00 - Ganhos com Incorporação de Ativos por Nascimentos</v>
      </c>
      <c r="B4332" s="3" t="s">
        <v>3477</v>
      </c>
      <c r="C4332" s="4">
        <v>5055036.8899999997</v>
      </c>
      <c r="E4332" s="1">
        <f>E4333</f>
        <v>0</v>
      </c>
      <c r="F4332" s="1">
        <f>F4333</f>
        <v>5055036.8899999997</v>
      </c>
      <c r="H4332" t="b">
        <f t="shared" si="1254"/>
        <v>1</v>
      </c>
      <c r="I4332" t="str">
        <f t="shared" si="1253"/>
        <v>00</v>
      </c>
    </row>
    <row r="4333" spans="1:9" ht="25.5">
      <c r="A4333" t="str">
        <f t="shared" ref="A4333:A4396" si="1295">TRIM(B4333)</f>
        <v>4.6.3.2.1.00.00 - Ganhos com Incorporação de Ativos por Nascimentos 
 - Consolidação</v>
      </c>
      <c r="B4333" s="5" t="s">
        <v>3478</v>
      </c>
      <c r="C4333" s="6">
        <v>5055036.8899999997</v>
      </c>
      <c r="E4333" s="1">
        <f t="shared" ref="E4333" si="1296">SUMIF(A4333:B4333,"*intra*",C4333:D4333)+SUMIF(A4333:B4333,"*inter*",C4333:D4333)</f>
        <v>0</v>
      </c>
      <c r="F4333" s="1">
        <f t="shared" ref="F4333" si="1297">SUMIF(A4333:B4333,"*consolidação*",C4333:D4333)</f>
        <v>5055036.8899999997</v>
      </c>
      <c r="H4333" t="b">
        <f t="shared" si="1254"/>
        <v>1</v>
      </c>
      <c r="I4333" t="str">
        <f t="shared" si="1253"/>
        <v>00</v>
      </c>
    </row>
    <row r="4334" spans="1:9">
      <c r="A4334" t="str">
        <f t="shared" si="1295"/>
        <v>4.6.3.3.0.00.00 - Ganhos com Incorporação de Valores Apreendidos</v>
      </c>
      <c r="B4334" s="3" t="s">
        <v>3479</v>
      </c>
      <c r="C4334" s="4">
        <v>354815774.64999998</v>
      </c>
      <c r="E4334" s="1">
        <f>E4335</f>
        <v>0</v>
      </c>
      <c r="F4334" s="1">
        <f>F4335</f>
        <v>354815774.64999998</v>
      </c>
      <c r="H4334" t="b">
        <f t="shared" si="1254"/>
        <v>1</v>
      </c>
      <c r="I4334" t="str">
        <f t="shared" si="1253"/>
        <v>00</v>
      </c>
    </row>
    <row r="4335" spans="1:9" ht="25.5">
      <c r="A4335" t="str">
        <f t="shared" si="1295"/>
        <v>4.6.3.3.1.00.00 - Ganhos com Incorporação de Ativos Apreendidos - 
 Consolidação</v>
      </c>
      <c r="B4335" s="5" t="s">
        <v>3480</v>
      </c>
      <c r="C4335" s="6">
        <v>354815774.64999998</v>
      </c>
      <c r="E4335" s="1">
        <f t="shared" ref="E4335" si="1298">SUMIF(A4335:B4335,"*intra*",C4335:D4335)+SUMIF(A4335:B4335,"*inter*",C4335:D4335)</f>
        <v>0</v>
      </c>
      <c r="F4335" s="1">
        <f t="shared" ref="F4335" si="1299">SUMIF(A4335:B4335,"*consolidação*",C4335:D4335)</f>
        <v>354815774.64999998</v>
      </c>
      <c r="H4335" t="b">
        <f t="shared" si="1254"/>
        <v>1</v>
      </c>
      <c r="I4335" t="str">
        <f t="shared" si="1253"/>
        <v>00</v>
      </c>
    </row>
    <row r="4336" spans="1:9">
      <c r="A4336" t="str">
        <f t="shared" si="1295"/>
        <v>4.6.3.4.0.00.00 - Ganhos com Incorporação de Ativos Por Produção</v>
      </c>
      <c r="B4336" s="3" t="s">
        <v>3481</v>
      </c>
      <c r="C4336" s="4">
        <v>4680695.93</v>
      </c>
      <c r="E4336" s="1">
        <f>E4337</f>
        <v>0</v>
      </c>
      <c r="F4336" s="1">
        <f>F4337</f>
        <v>4680695.93</v>
      </c>
      <c r="H4336" t="b">
        <f t="shared" si="1254"/>
        <v>1</v>
      </c>
      <c r="I4336" t="str">
        <f t="shared" si="1253"/>
        <v>00</v>
      </c>
    </row>
    <row r="4337" spans="1:9" ht="25.5">
      <c r="A4337" t="str">
        <f t="shared" si="1295"/>
        <v>4.6.3.4.1.00.00 - Ganhos com Incorporação de Ativos Por Produção - 
 Consolidação</v>
      </c>
      <c r="B4337" s="5" t="s">
        <v>3482</v>
      </c>
      <c r="C4337" s="6">
        <v>4680695.93</v>
      </c>
      <c r="E4337" s="1">
        <f t="shared" ref="E4337" si="1300">SUMIF(A4337:B4337,"*intra*",C4337:D4337)+SUMIF(A4337:B4337,"*inter*",C4337:D4337)</f>
        <v>0</v>
      </c>
      <c r="F4337" s="1">
        <f t="shared" ref="F4337" si="1301">SUMIF(A4337:B4337,"*consolidação*",C4337:D4337)</f>
        <v>4680695.93</v>
      </c>
      <c r="H4337" t="b">
        <f t="shared" si="1254"/>
        <v>1</v>
      </c>
      <c r="I4337" t="str">
        <f t="shared" si="1253"/>
        <v>00</v>
      </c>
    </row>
    <row r="4338" spans="1:9">
      <c r="A4338" t="str">
        <f t="shared" si="1295"/>
        <v>4.6.3.9.0.00.00 - Outros Ganhos com Incorporação de Ativos</v>
      </c>
      <c r="B4338" s="3" t="s">
        <v>3483</v>
      </c>
      <c r="C4338" s="4">
        <v>43427445831.040001</v>
      </c>
      <c r="E4338" s="1">
        <f>E4339</f>
        <v>0</v>
      </c>
      <c r="F4338" s="1">
        <f>F4339</f>
        <v>43427445831.040001</v>
      </c>
      <c r="H4338" t="b">
        <f t="shared" si="1254"/>
        <v>1</v>
      </c>
      <c r="I4338" t="str">
        <f t="shared" si="1253"/>
        <v>00</v>
      </c>
    </row>
    <row r="4339" spans="1:9" ht="25.5">
      <c r="A4339" t="str">
        <f t="shared" si="1295"/>
        <v>4.6.3.9.1.00.00 - Outros Ganhos com Incorporação de Ativos - 
 Consolidação</v>
      </c>
      <c r="B4339" s="5" t="s">
        <v>3484</v>
      </c>
      <c r="C4339" s="6">
        <v>43427445831.040001</v>
      </c>
      <c r="E4339" s="1">
        <f t="shared" ref="E4339" si="1302">SUMIF(A4339:B4339,"*intra*",C4339:D4339)+SUMIF(A4339:B4339,"*inter*",C4339:D4339)</f>
        <v>0</v>
      </c>
      <c r="F4339" s="1">
        <f t="shared" ref="F4339" si="1303">SUMIF(A4339:B4339,"*consolidação*",C4339:D4339)</f>
        <v>43427445831.040001</v>
      </c>
      <c r="H4339" t="b">
        <f t="shared" si="1254"/>
        <v>1</v>
      </c>
      <c r="I4339" t="str">
        <f t="shared" si="1253"/>
        <v>00</v>
      </c>
    </row>
    <row r="4340" spans="1:9">
      <c r="A4340" t="str">
        <f t="shared" si="1295"/>
        <v>4.6.4.0.0.00.00 - Ganhos com Desincorporação de Passivos</v>
      </c>
      <c r="B4340" s="3" t="s">
        <v>3485</v>
      </c>
      <c r="C4340" s="4">
        <v>63704757935.129997</v>
      </c>
      <c r="E4340" s="1">
        <f>E4341</f>
        <v>0</v>
      </c>
      <c r="F4340" s="1">
        <f>F4341</f>
        <v>63704757935.129997</v>
      </c>
      <c r="H4340" t="b">
        <f t="shared" si="1254"/>
        <v>1</v>
      </c>
      <c r="I4340" t="str">
        <f t="shared" ref="I4340:I4403" si="1304">MID(A4340,11,2)</f>
        <v>00</v>
      </c>
    </row>
    <row r="4341" spans="1:9" ht="25.5">
      <c r="A4341" t="str">
        <f t="shared" si="1295"/>
        <v>4.6.4.0.1.00.00 - Ganhos com Desincorporação de Passivos - 
 Consolidação</v>
      </c>
      <c r="B4341" s="5" t="s">
        <v>3486</v>
      </c>
      <c r="C4341" s="6">
        <v>63704757935.129997</v>
      </c>
      <c r="E4341" s="1">
        <f t="shared" ref="E4341" si="1305">SUMIF(A4341:B4341,"*intra*",C4341:D4341)+SUMIF(A4341:B4341,"*inter*",C4341:D4341)</f>
        <v>0</v>
      </c>
      <c r="F4341" s="1">
        <f t="shared" ref="F4341" si="1306">SUMIF(A4341:B4341,"*consolidação*",C4341:D4341)</f>
        <v>63704757935.129997</v>
      </c>
      <c r="H4341" t="b">
        <f t="shared" ref="H4341:H4404" si="1307">IF(I4341="00",C4341=E4341+F4341,TRUE)</f>
        <v>1</v>
      </c>
      <c r="I4341" t="str">
        <f t="shared" si="1304"/>
        <v>00</v>
      </c>
    </row>
    <row r="4342" spans="1:9">
      <c r="A4342" t="str">
        <f t="shared" si="1295"/>
        <v>4.6.5.0.0.00.00 - Reversão de Redução a Valor Recuperável</v>
      </c>
      <c r="B4342" s="3" t="s">
        <v>3487</v>
      </c>
      <c r="C4342" s="4">
        <v>0.01</v>
      </c>
      <c r="E4342" s="1">
        <f>E4351+E4349+E4343</f>
        <v>0</v>
      </c>
      <c r="F4342" s="1">
        <f>F4351+F4349+F4343</f>
        <v>0.01</v>
      </c>
      <c r="H4342" t="b">
        <f t="shared" si="1307"/>
        <v>1</v>
      </c>
      <c r="I4342" t="str">
        <f t="shared" si="1304"/>
        <v>00</v>
      </c>
    </row>
    <row r="4343" spans="1:9" ht="25.5">
      <c r="A4343" t="str">
        <f t="shared" si="1295"/>
        <v>4.6.5.1.0.00.00 - Reversão de Redução a Valor Recuperável de 
 Investimentos</v>
      </c>
      <c r="B4343" s="5" t="s">
        <v>3488</v>
      </c>
      <c r="C4343" s="6">
        <v>0.01</v>
      </c>
      <c r="E4343" s="1">
        <f>E4345+E4347+E4344+E4346+E4348</f>
        <v>0</v>
      </c>
      <c r="F4343" s="1">
        <f>F4345+F4347+F4344+F4346+F4348</f>
        <v>0.01</v>
      </c>
      <c r="H4343" t="b">
        <f t="shared" si="1307"/>
        <v>1</v>
      </c>
      <c r="I4343" t="str">
        <f t="shared" si="1304"/>
        <v>00</v>
      </c>
    </row>
    <row r="4344" spans="1:9" ht="25.5">
      <c r="A4344" t="str">
        <f t="shared" si="1295"/>
        <v>4.6.5.1.1.00.00 - Reversão de Redução a Valor Recuperável de 
 Investimentos - Consolidação</v>
      </c>
      <c r="B4344" s="3" t="s">
        <v>3489</v>
      </c>
      <c r="C4344" s="4">
        <v>0.01</v>
      </c>
      <c r="E4344" s="1">
        <f t="shared" ref="E4344:E4348" si="1308">SUMIF(A4344:B4344,"*intra*",C4344:D4344)+SUMIF(A4344:B4344,"*inter*",C4344:D4344)</f>
        <v>0</v>
      </c>
      <c r="F4344" s="1">
        <f t="shared" ref="F4344:F4348" si="1309">SUMIF(A4344:B4344,"*consolidação*",C4344:D4344)</f>
        <v>0.01</v>
      </c>
      <c r="H4344" t="b">
        <f t="shared" si="1307"/>
        <v>1</v>
      </c>
      <c r="I4344" t="str">
        <f t="shared" si="1304"/>
        <v>00</v>
      </c>
    </row>
    <row r="4345" spans="1:9" ht="25.5">
      <c r="A4345" t="str">
        <f t="shared" si="1295"/>
        <v>4.6.5.1.2.00.00 - Reversão de Redução a Valor Recuperável de 
 Investimentos - Intra OFSS</v>
      </c>
      <c r="B4345" s="5" t="s">
        <v>3490</v>
      </c>
      <c r="C4345" s="6"/>
      <c r="E4345" s="1">
        <f t="shared" si="1308"/>
        <v>0</v>
      </c>
      <c r="F4345" s="1">
        <f t="shared" si="1309"/>
        <v>0</v>
      </c>
      <c r="H4345" t="b">
        <f t="shared" si="1307"/>
        <v>1</v>
      </c>
      <c r="I4345" t="str">
        <f t="shared" si="1304"/>
        <v>00</v>
      </c>
    </row>
    <row r="4346" spans="1:9" ht="25.5">
      <c r="A4346" t="str">
        <f t="shared" si="1295"/>
        <v>4.6.5.1.3.00.00 - Reversão de Redução a Valor Recuperável de 
 Investimentos - Inter OFSS - União</v>
      </c>
      <c r="B4346" s="3" t="s">
        <v>3491</v>
      </c>
      <c r="C4346" s="4"/>
      <c r="E4346" s="1">
        <f t="shared" si="1308"/>
        <v>0</v>
      </c>
      <c r="F4346" s="1">
        <f t="shared" si="1309"/>
        <v>0</v>
      </c>
      <c r="H4346" t="b">
        <f t="shared" si="1307"/>
        <v>1</v>
      </c>
      <c r="I4346" t="str">
        <f t="shared" si="1304"/>
        <v>00</v>
      </c>
    </row>
    <row r="4347" spans="1:9" ht="25.5">
      <c r="A4347" t="str">
        <f t="shared" si="1295"/>
        <v>4.6.5.1.4.00.00 - Reversão de Redução a Valor Recuperável de 
 Investimentos - Inter OFSS - Estado</v>
      </c>
      <c r="B4347" s="5" t="s">
        <v>3492</v>
      </c>
      <c r="C4347" s="6"/>
      <c r="E4347" s="1">
        <f t="shared" si="1308"/>
        <v>0</v>
      </c>
      <c r="F4347" s="1">
        <f t="shared" si="1309"/>
        <v>0</v>
      </c>
      <c r="H4347" t="b">
        <f t="shared" si="1307"/>
        <v>1</v>
      </c>
      <c r="I4347" t="str">
        <f t="shared" si="1304"/>
        <v>00</v>
      </c>
    </row>
    <row r="4348" spans="1:9" ht="25.5">
      <c r="A4348" t="str">
        <f t="shared" si="1295"/>
        <v>4.6.5.1.5.00.00 - Reversão de Redução a Valor Recuperável de 
 Investimentos - Inter OFSS - Município</v>
      </c>
      <c r="B4348" s="3" t="s">
        <v>3493</v>
      </c>
      <c r="C4348" s="4"/>
      <c r="E4348" s="1">
        <f t="shared" si="1308"/>
        <v>0</v>
      </c>
      <c r="F4348" s="1">
        <f t="shared" si="1309"/>
        <v>0</v>
      </c>
      <c r="H4348" t="b">
        <f t="shared" si="1307"/>
        <v>1</v>
      </c>
      <c r="I4348" t="str">
        <f t="shared" si="1304"/>
        <v>00</v>
      </c>
    </row>
    <row r="4349" spans="1:9" ht="25.5">
      <c r="A4349" t="str">
        <f t="shared" si="1295"/>
        <v>4.6.5.2.0.00.00 - Reversão de Redução a Valor Recuperável de 
 Imobilizado</v>
      </c>
      <c r="B4349" s="5" t="s">
        <v>3494</v>
      </c>
      <c r="C4349" s="6">
        <v>0</v>
      </c>
      <c r="E4349" s="1">
        <f>E4350</f>
        <v>0</v>
      </c>
      <c r="F4349" s="1">
        <f>F4350</f>
        <v>0</v>
      </c>
      <c r="H4349" t="b">
        <f t="shared" si="1307"/>
        <v>1</v>
      </c>
      <c r="I4349" t="str">
        <f t="shared" si="1304"/>
        <v>00</v>
      </c>
    </row>
    <row r="4350" spans="1:9" ht="25.5">
      <c r="A4350" t="str">
        <f t="shared" si="1295"/>
        <v>4.6.5.2.1.00.00 - Reversão de Redução a Valor Recuperável de 
 Imobilizado - Consolidação</v>
      </c>
      <c r="B4350" s="3" t="s">
        <v>3495</v>
      </c>
      <c r="C4350" s="4"/>
      <c r="E4350" s="1">
        <f t="shared" ref="E4350" si="1310">SUMIF(A4350:B4350,"*intra*",C4350:D4350)+SUMIF(A4350:B4350,"*inter*",C4350:D4350)</f>
        <v>0</v>
      </c>
      <c r="F4350" s="1">
        <f t="shared" ref="F4350" si="1311">SUMIF(A4350:B4350,"*consolidação*",C4350:D4350)</f>
        <v>0</v>
      </c>
      <c r="H4350" t="b">
        <f t="shared" si="1307"/>
        <v>1</v>
      </c>
      <c r="I4350" t="str">
        <f t="shared" si="1304"/>
        <v>00</v>
      </c>
    </row>
    <row r="4351" spans="1:9" ht="25.5">
      <c r="A4351" t="str">
        <f t="shared" si="1295"/>
        <v>4.6.5.3.0.00.00 - Reversão de Redução a Valor Recuperável de 
 Intangíveis</v>
      </c>
      <c r="B4351" s="5" t="s">
        <v>3496</v>
      </c>
      <c r="C4351" s="6">
        <v>0</v>
      </c>
      <c r="E4351" s="1">
        <f>E4352</f>
        <v>0</v>
      </c>
      <c r="F4351" s="1">
        <f>F4352</f>
        <v>0</v>
      </c>
      <c r="H4351" t="b">
        <f t="shared" si="1307"/>
        <v>1</v>
      </c>
      <c r="I4351" t="str">
        <f t="shared" si="1304"/>
        <v>00</v>
      </c>
    </row>
    <row r="4352" spans="1:9" ht="25.5">
      <c r="A4352" t="str">
        <f t="shared" si="1295"/>
        <v>4.6.5.3.1.00.00 - Reversão de Redução a Valor Recuperável de 
 Intangíveis - Consolidação</v>
      </c>
      <c r="B4352" s="3" t="s">
        <v>3497</v>
      </c>
      <c r="C4352" s="4"/>
      <c r="E4352" s="1">
        <f t="shared" ref="E4352" si="1312">SUMIF(A4352:B4352,"*intra*",C4352:D4352)+SUMIF(A4352:B4352,"*inter*",C4352:D4352)</f>
        <v>0</v>
      </c>
      <c r="F4352" s="1">
        <f t="shared" ref="F4352" si="1313">SUMIF(A4352:B4352,"*consolidação*",C4352:D4352)</f>
        <v>0</v>
      </c>
      <c r="H4352" t="b">
        <f t="shared" si="1307"/>
        <v>1</v>
      </c>
      <c r="I4352" t="str">
        <f t="shared" si="1304"/>
        <v>00</v>
      </c>
    </row>
    <row r="4353" spans="1:9">
      <c r="A4353" t="str">
        <f t="shared" si="1295"/>
        <v>4.9.0.0.0.00.00 - Outras Variações Patrimoniais Aumentativas</v>
      </c>
      <c r="B4353" s="5" t="s">
        <v>3498</v>
      </c>
      <c r="C4353" s="6">
        <v>572966208801.54004</v>
      </c>
      <c r="E4353" s="1">
        <f>E4354+E4376+E4388+E4356+E4365</f>
        <v>4665336337.1599998</v>
      </c>
      <c r="F4353" s="1">
        <f>F4354+F4376+F4388+F4356+F4365</f>
        <v>568300872464.38013</v>
      </c>
      <c r="H4353" t="b">
        <f t="shared" si="1307"/>
        <v>1</v>
      </c>
      <c r="I4353" t="str">
        <f t="shared" si="1304"/>
        <v>00</v>
      </c>
    </row>
    <row r="4354" spans="1:9">
      <c r="A4354" t="str">
        <f t="shared" si="1295"/>
        <v>4.9.1.0.0.00.00 - Variação Patrimonial Aumentativa a Classificar</v>
      </c>
      <c r="B4354" s="3" t="s">
        <v>3499</v>
      </c>
      <c r="C4354" s="4">
        <v>273476555.95999998</v>
      </c>
      <c r="E4354" s="1">
        <f>E4355</f>
        <v>0</v>
      </c>
      <c r="F4354" s="1">
        <f>F4355</f>
        <v>273476555.95999998</v>
      </c>
      <c r="H4354" t="b">
        <f t="shared" si="1307"/>
        <v>1</v>
      </c>
      <c r="I4354" t="str">
        <f t="shared" si="1304"/>
        <v>00</v>
      </c>
    </row>
    <row r="4355" spans="1:9" ht="25.5">
      <c r="A4355" t="str">
        <f t="shared" si="1295"/>
        <v>4.9.1.0.1.00.00 - Variação Patrimonial Aumentativa a Classificar - 
 Consolidação</v>
      </c>
      <c r="B4355" s="5" t="s">
        <v>3500</v>
      </c>
      <c r="C4355" s="6">
        <v>273476555.95999998</v>
      </c>
      <c r="E4355" s="1">
        <f t="shared" ref="E4355" si="1314">SUMIF(A4355:B4355,"*intra*",C4355:D4355)+SUMIF(A4355:B4355,"*inter*",C4355:D4355)</f>
        <v>0</v>
      </c>
      <c r="F4355" s="1">
        <f t="shared" ref="F4355" si="1315">SUMIF(A4355:B4355,"*consolidação*",C4355:D4355)</f>
        <v>273476555.95999998</v>
      </c>
      <c r="H4355" t="b">
        <f t="shared" si="1307"/>
        <v>1</v>
      </c>
      <c r="I4355" t="str">
        <f t="shared" si="1304"/>
        <v>00</v>
      </c>
    </row>
    <row r="4356" spans="1:9">
      <c r="A4356" t="str">
        <f t="shared" si="1295"/>
        <v>4.9.2.0.0.00.00 - Resultado Positivo de Participações</v>
      </c>
      <c r="B4356" s="3" t="s">
        <v>3501</v>
      </c>
      <c r="C4356" s="4">
        <v>28480636445.490002</v>
      </c>
      <c r="E4356" s="1">
        <f>E4363+E4357</f>
        <v>653729896.5</v>
      </c>
      <c r="F4356" s="1">
        <f>F4363+F4357</f>
        <v>27826906548.989998</v>
      </c>
      <c r="H4356" t="b">
        <f t="shared" si="1307"/>
        <v>1</v>
      </c>
      <c r="I4356" t="str">
        <f t="shared" si="1304"/>
        <v>00</v>
      </c>
    </row>
    <row r="4357" spans="1:9">
      <c r="A4357" t="str">
        <f t="shared" si="1295"/>
        <v>4.9.2.1.0.00.00 - Resultado Positivo de Equivalência Patrimonial</v>
      </c>
      <c r="B4357" s="5" t="s">
        <v>3502</v>
      </c>
      <c r="C4357" s="6">
        <v>28155330304.369999</v>
      </c>
      <c r="E4357" s="1">
        <f>E4362+E4358+E4359+E4360+E4361</f>
        <v>653729896.5</v>
      </c>
      <c r="F4357" s="1">
        <f>F4362+F4358+F4359+F4360+F4361</f>
        <v>27501600407.869999</v>
      </c>
      <c r="H4357" t="b">
        <f t="shared" si="1307"/>
        <v>1</v>
      </c>
      <c r="I4357" t="str">
        <f t="shared" si="1304"/>
        <v>00</v>
      </c>
    </row>
    <row r="4358" spans="1:9" ht="25.5">
      <c r="A4358" t="str">
        <f t="shared" si="1295"/>
        <v>4.9.2.1.1.00.00 - Resultado Positivo de Equivalência Patrimonial - 
 Consolidação</v>
      </c>
      <c r="B4358" s="3" t="s">
        <v>3503</v>
      </c>
      <c r="C4358" s="4">
        <v>27501600407.869999</v>
      </c>
      <c r="E4358" s="1">
        <f t="shared" ref="E4358:E4362" si="1316">SUMIF(A4358:B4358,"*intra*",C4358:D4358)+SUMIF(A4358:B4358,"*inter*",C4358:D4358)</f>
        <v>0</v>
      </c>
      <c r="F4358" s="1">
        <f t="shared" ref="F4358:F4362" si="1317">SUMIF(A4358:B4358,"*consolidação*",C4358:D4358)</f>
        <v>27501600407.869999</v>
      </c>
      <c r="H4358" t="b">
        <f t="shared" si="1307"/>
        <v>1</v>
      </c>
      <c r="I4358" t="str">
        <f t="shared" si="1304"/>
        <v>00</v>
      </c>
    </row>
    <row r="4359" spans="1:9" ht="25.5">
      <c r="A4359" t="str">
        <f t="shared" si="1295"/>
        <v>4.9.2.1.2.00.00 - Resultado Positivo de Equivalência Patrimonial - 
 Intra OFSS</v>
      </c>
      <c r="B4359" s="5" t="s">
        <v>3504</v>
      </c>
      <c r="C4359" s="6">
        <v>653074614.60000002</v>
      </c>
      <c r="E4359" s="1">
        <f t="shared" si="1316"/>
        <v>653074614.60000002</v>
      </c>
      <c r="F4359" s="1">
        <f t="shared" si="1317"/>
        <v>0</v>
      </c>
      <c r="H4359" t="b">
        <f t="shared" si="1307"/>
        <v>1</v>
      </c>
      <c r="I4359" t="str">
        <f t="shared" si="1304"/>
        <v>00</v>
      </c>
    </row>
    <row r="4360" spans="1:9" ht="25.5">
      <c r="A4360" t="str">
        <f t="shared" si="1295"/>
        <v>4.9.2.1.3.00.00 - Resultado Positivo de Equivalência Patrimonial - 
 Inter OFSS - União</v>
      </c>
      <c r="B4360" s="3" t="s">
        <v>3505</v>
      </c>
      <c r="C4360" s="4"/>
      <c r="E4360" s="1">
        <f t="shared" si="1316"/>
        <v>0</v>
      </c>
      <c r="F4360" s="1">
        <f t="shared" si="1317"/>
        <v>0</v>
      </c>
      <c r="H4360" t="b">
        <f t="shared" si="1307"/>
        <v>1</v>
      </c>
      <c r="I4360" t="str">
        <f t="shared" si="1304"/>
        <v>00</v>
      </c>
    </row>
    <row r="4361" spans="1:9" ht="25.5">
      <c r="A4361" t="str">
        <f t="shared" si="1295"/>
        <v>4.9.2.1.4.00.00 - Resultado Positivo de Equivalência Patrimonial - 
 Inter OFSS - Estado</v>
      </c>
      <c r="B4361" s="5" t="s">
        <v>3506</v>
      </c>
      <c r="C4361" s="6">
        <v>655281.9</v>
      </c>
      <c r="E4361" s="1">
        <f t="shared" si="1316"/>
        <v>655281.9</v>
      </c>
      <c r="F4361" s="1">
        <f t="shared" si="1317"/>
        <v>0</v>
      </c>
      <c r="H4361" t="b">
        <f t="shared" si="1307"/>
        <v>1</v>
      </c>
      <c r="I4361" t="str">
        <f t="shared" si="1304"/>
        <v>00</v>
      </c>
    </row>
    <row r="4362" spans="1:9" ht="25.5">
      <c r="A4362" t="str">
        <f t="shared" si="1295"/>
        <v>4.9.2.1.5.00.00 - Resultado Positivo de Equivalência Patrimonial - 
 Inter OFSS - Município</v>
      </c>
      <c r="B4362" s="3" t="s">
        <v>3507</v>
      </c>
      <c r="C4362" s="4"/>
      <c r="E4362" s="1">
        <f t="shared" si="1316"/>
        <v>0</v>
      </c>
      <c r="F4362" s="1">
        <f t="shared" si="1317"/>
        <v>0</v>
      </c>
      <c r="H4362" t="b">
        <f t="shared" si="1307"/>
        <v>1</v>
      </c>
      <c r="I4362" t="str">
        <f t="shared" si="1304"/>
        <v>00</v>
      </c>
    </row>
    <row r="4363" spans="1:9">
      <c r="A4363" t="str">
        <f t="shared" si="1295"/>
        <v>4.9.2.2.0.00.00 - Dividendos e Rendimentos de Outros Investimentos</v>
      </c>
      <c r="B4363" s="5" t="s">
        <v>3508</v>
      </c>
      <c r="C4363" s="6">
        <v>325306141.12</v>
      </c>
      <c r="E4363" s="1">
        <f>E4364</f>
        <v>0</v>
      </c>
      <c r="F4363" s="1">
        <f>F4364</f>
        <v>325306141.12</v>
      </c>
      <c r="H4363" t="b">
        <f t="shared" si="1307"/>
        <v>1</v>
      </c>
      <c r="I4363" t="str">
        <f t="shared" si="1304"/>
        <v>00</v>
      </c>
    </row>
    <row r="4364" spans="1:9" ht="25.5">
      <c r="A4364" t="str">
        <f t="shared" si="1295"/>
        <v>4.9.2.2.1.00.00 - Dividendos e Rendimentos de Outros Investimentos - 
 Consolidação</v>
      </c>
      <c r="B4364" s="3" t="s">
        <v>3509</v>
      </c>
      <c r="C4364" s="4">
        <v>325306141.12</v>
      </c>
      <c r="E4364" s="1">
        <f t="shared" ref="E4364" si="1318">SUMIF(A4364:B4364,"*intra*",C4364:D4364)+SUMIF(A4364:B4364,"*inter*",C4364:D4364)</f>
        <v>0</v>
      </c>
      <c r="F4364" s="1">
        <f t="shared" ref="F4364" si="1319">SUMIF(A4364:B4364,"*consolidação*",C4364:D4364)</f>
        <v>325306141.12</v>
      </c>
      <c r="H4364" t="b">
        <f t="shared" si="1307"/>
        <v>1</v>
      </c>
      <c r="I4364" t="str">
        <f t="shared" si="1304"/>
        <v>00</v>
      </c>
    </row>
    <row r="4365" spans="1:9">
      <c r="A4365" t="str">
        <f t="shared" si="1295"/>
        <v>4.9.3.0.0.00.00 - Operações da Autoridade Monetária</v>
      </c>
      <c r="B4365" s="5" t="s">
        <v>3510</v>
      </c>
      <c r="C4365" s="6">
        <v>0</v>
      </c>
      <c r="E4365" s="1">
        <f>E4366+E4368+E4370+E4372+E4374</f>
        <v>0</v>
      </c>
      <c r="F4365" s="1">
        <f>F4366+F4368+F4370+F4372+F4374</f>
        <v>0</v>
      </c>
      <c r="H4365" t="b">
        <f t="shared" si="1307"/>
        <v>1</v>
      </c>
      <c r="I4365" t="str">
        <f t="shared" si="1304"/>
        <v>00</v>
      </c>
    </row>
    <row r="4366" spans="1:9">
      <c r="A4366" t="str">
        <f t="shared" si="1295"/>
        <v>4.9.3.1.0.00.00 - Juros</v>
      </c>
      <c r="B4366" s="3" t="s">
        <v>3511</v>
      </c>
      <c r="C4366" s="4">
        <v>0</v>
      </c>
      <c r="E4366" s="1">
        <f>E4367</f>
        <v>0</v>
      </c>
      <c r="F4366" s="1">
        <f>F4367</f>
        <v>0</v>
      </c>
      <c r="H4366" t="b">
        <f t="shared" si="1307"/>
        <v>1</v>
      </c>
      <c r="I4366" t="str">
        <f t="shared" si="1304"/>
        <v>00</v>
      </c>
    </row>
    <row r="4367" spans="1:9">
      <c r="A4367" t="str">
        <f t="shared" si="1295"/>
        <v>4.9.3.1.1.00.00 - Juros - Consolidação</v>
      </c>
      <c r="B4367" s="5" t="s">
        <v>3512</v>
      </c>
      <c r="C4367" s="6"/>
      <c r="E4367" s="1">
        <f t="shared" ref="E4367" si="1320">SUMIF(A4367:B4367,"*intra*",C4367:D4367)+SUMIF(A4367:B4367,"*inter*",C4367:D4367)</f>
        <v>0</v>
      </c>
      <c r="F4367" s="1">
        <f t="shared" ref="F4367" si="1321">SUMIF(A4367:B4367,"*consolidação*",C4367:D4367)</f>
        <v>0</v>
      </c>
      <c r="H4367" t="b">
        <f t="shared" si="1307"/>
        <v>1</v>
      </c>
      <c r="I4367" t="str">
        <f t="shared" si="1304"/>
        <v>00</v>
      </c>
    </row>
    <row r="4368" spans="1:9">
      <c r="A4368" t="str">
        <f t="shared" si="1295"/>
        <v>4.9.3.2.0.00.00 - Posição de Negociação</v>
      </c>
      <c r="B4368" s="3" t="s">
        <v>3513</v>
      </c>
      <c r="C4368" s="4">
        <v>0</v>
      </c>
      <c r="E4368" s="1">
        <f>E4369</f>
        <v>0</v>
      </c>
      <c r="F4368" s="1">
        <f>F4369</f>
        <v>0</v>
      </c>
      <c r="H4368" t="b">
        <f t="shared" si="1307"/>
        <v>1</v>
      </c>
      <c r="I4368" t="str">
        <f t="shared" si="1304"/>
        <v>00</v>
      </c>
    </row>
    <row r="4369" spans="1:9">
      <c r="A4369" t="str">
        <f t="shared" si="1295"/>
        <v>4.9.3.2.1.00.00 - Posição de Negociação - Consolidação</v>
      </c>
      <c r="B4369" s="5" t="s">
        <v>3514</v>
      </c>
      <c r="C4369" s="6"/>
      <c r="E4369" s="1">
        <f t="shared" ref="E4369" si="1322">SUMIF(A4369:B4369,"*intra*",C4369:D4369)+SUMIF(A4369:B4369,"*inter*",C4369:D4369)</f>
        <v>0</v>
      </c>
      <c r="F4369" s="1">
        <f t="shared" ref="F4369" si="1323">SUMIF(A4369:B4369,"*consolidação*",C4369:D4369)</f>
        <v>0</v>
      </c>
      <c r="H4369" t="b">
        <f t="shared" si="1307"/>
        <v>1</v>
      </c>
      <c r="I4369" t="str">
        <f t="shared" si="1304"/>
        <v>00</v>
      </c>
    </row>
    <row r="4370" spans="1:9">
      <c r="A4370" t="str">
        <f t="shared" si="1295"/>
        <v>4.9.3.3.0.00.00 - Posição de Investimentos</v>
      </c>
      <c r="B4370" s="3" t="s">
        <v>3515</v>
      </c>
      <c r="C4370" s="4">
        <v>0</v>
      </c>
      <c r="E4370" s="1">
        <f>E4371</f>
        <v>0</v>
      </c>
      <c r="F4370" s="1">
        <f>F4371</f>
        <v>0</v>
      </c>
      <c r="H4370" t="b">
        <f t="shared" si="1307"/>
        <v>1</v>
      </c>
      <c r="I4370" t="str">
        <f t="shared" si="1304"/>
        <v>00</v>
      </c>
    </row>
    <row r="4371" spans="1:9">
      <c r="A4371" t="str">
        <f t="shared" si="1295"/>
        <v>4.9.3.3.1.00.00 - Posição de Investimentos - Consolidação</v>
      </c>
      <c r="B4371" s="5" t="s">
        <v>3516</v>
      </c>
      <c r="C4371" s="6"/>
      <c r="E4371" s="1">
        <f t="shared" ref="E4371" si="1324">SUMIF(A4371:B4371,"*intra*",C4371:D4371)+SUMIF(A4371:B4371,"*inter*",C4371:D4371)</f>
        <v>0</v>
      </c>
      <c r="F4371" s="1">
        <f t="shared" ref="F4371" si="1325">SUMIF(A4371:B4371,"*consolidação*",C4371:D4371)</f>
        <v>0</v>
      </c>
      <c r="H4371" t="b">
        <f t="shared" si="1307"/>
        <v>1</v>
      </c>
      <c r="I4371" t="str">
        <f t="shared" si="1304"/>
        <v>00</v>
      </c>
    </row>
    <row r="4372" spans="1:9">
      <c r="A4372" t="str">
        <f t="shared" si="1295"/>
        <v>4.9.3.4.0.00.00 - Correção Cambial</v>
      </c>
      <c r="B4372" s="3" t="s">
        <v>3517</v>
      </c>
      <c r="C4372" s="4">
        <v>0</v>
      </c>
      <c r="E4372" s="1">
        <f>E4373</f>
        <v>0</v>
      </c>
      <c r="F4372" s="1">
        <f>F4373</f>
        <v>0</v>
      </c>
      <c r="H4372" t="b">
        <f t="shared" si="1307"/>
        <v>1</v>
      </c>
      <c r="I4372" t="str">
        <f t="shared" si="1304"/>
        <v>00</v>
      </c>
    </row>
    <row r="4373" spans="1:9">
      <c r="A4373" t="str">
        <f t="shared" si="1295"/>
        <v>4.9.3.4.1.00.00 - Correção Cambial - Consolidação</v>
      </c>
      <c r="B4373" s="5" t="s">
        <v>3518</v>
      </c>
      <c r="C4373" s="6"/>
      <c r="E4373" s="1">
        <f t="shared" ref="E4373" si="1326">SUMIF(A4373:B4373,"*intra*",C4373:D4373)+SUMIF(A4373:B4373,"*inter*",C4373:D4373)</f>
        <v>0</v>
      </c>
      <c r="F4373" s="1">
        <f t="shared" ref="F4373" si="1327">SUMIF(A4373:B4373,"*consolidação*",C4373:D4373)</f>
        <v>0</v>
      </c>
      <c r="H4373" t="b">
        <f t="shared" si="1307"/>
        <v>1</v>
      </c>
      <c r="I4373" t="str">
        <f t="shared" si="1304"/>
        <v>00</v>
      </c>
    </row>
    <row r="4374" spans="1:9">
      <c r="A4374" t="str">
        <f t="shared" si="1295"/>
        <v>4.9.3.9.0.00.00 - Outras VPD de Operações da Autoridade Monetária</v>
      </c>
      <c r="B4374" s="3" t="s">
        <v>3519</v>
      </c>
      <c r="C4374" s="4">
        <v>0</v>
      </c>
      <c r="E4374" s="1">
        <f>E4375</f>
        <v>0</v>
      </c>
      <c r="F4374" s="1">
        <f>F4375</f>
        <v>0</v>
      </c>
      <c r="H4374" t="b">
        <f t="shared" si="1307"/>
        <v>1</v>
      </c>
      <c r="I4374" t="str">
        <f t="shared" si="1304"/>
        <v>00</v>
      </c>
    </row>
    <row r="4375" spans="1:9" ht="25.5">
      <c r="A4375" t="str">
        <f t="shared" si="1295"/>
        <v>4.9.3.9.1.00.00 - Outras VPD de Operações da Autoridade Monetária - 
 Consolidação</v>
      </c>
      <c r="B4375" s="5" t="s">
        <v>3520</v>
      </c>
      <c r="C4375" s="6"/>
      <c r="E4375" s="1">
        <f t="shared" ref="E4375" si="1328">SUMIF(A4375:B4375,"*intra*",C4375:D4375)+SUMIF(A4375:B4375,"*inter*",C4375:D4375)</f>
        <v>0</v>
      </c>
      <c r="F4375" s="1">
        <f t="shared" ref="F4375" si="1329">SUMIF(A4375:B4375,"*consolidação*",C4375:D4375)</f>
        <v>0</v>
      </c>
      <c r="H4375" t="b">
        <f t="shared" si="1307"/>
        <v>1</v>
      </c>
      <c r="I4375" t="str">
        <f t="shared" si="1304"/>
        <v>00</v>
      </c>
    </row>
    <row r="4376" spans="1:9">
      <c r="A4376" t="str">
        <f t="shared" si="1295"/>
        <v>4.9.7.0.0.00.00 - Reversão de Provisões e Ajustes de Perdas</v>
      </c>
      <c r="B4376" s="3" t="s">
        <v>3521</v>
      </c>
      <c r="C4376" s="4">
        <v>329959601708.07001</v>
      </c>
      <c r="E4376" s="1">
        <f>E4382+E4377</f>
        <v>3959112633.0400004</v>
      </c>
      <c r="F4376" s="1">
        <f>F4382+F4377</f>
        <v>326000489075.03003</v>
      </c>
      <c r="H4376" t="b">
        <f t="shared" si="1307"/>
        <v>1</v>
      </c>
      <c r="I4376" t="str">
        <f t="shared" si="1304"/>
        <v>00</v>
      </c>
    </row>
    <row r="4377" spans="1:9">
      <c r="A4377" t="str">
        <f t="shared" si="1295"/>
        <v>4.9.7.1.0.00.00 - Reversão de Provisões</v>
      </c>
      <c r="B4377" s="5" t="s">
        <v>3522</v>
      </c>
      <c r="C4377" s="6">
        <v>248950651265.92001</v>
      </c>
      <c r="E4377" s="1">
        <f>E4381+E4379+E4378+E4380</f>
        <v>3958917142.0100002</v>
      </c>
      <c r="F4377" s="1">
        <f>F4381+F4379+F4378+F4380</f>
        <v>244991734123.91</v>
      </c>
      <c r="H4377" t="b">
        <f t="shared" si="1307"/>
        <v>1</v>
      </c>
      <c r="I4377" t="str">
        <f t="shared" si="1304"/>
        <v>00</v>
      </c>
    </row>
    <row r="4378" spans="1:9">
      <c r="A4378" t="str">
        <f t="shared" si="1295"/>
        <v>4.9.7.1.1.00.00 - Reversão de Provisões – Consolidação</v>
      </c>
      <c r="B4378" s="3" t="s">
        <v>3523</v>
      </c>
      <c r="C4378" s="4">
        <v>244991734123.91</v>
      </c>
      <c r="E4378" s="1">
        <f t="shared" ref="E4378:E4381" si="1330">SUMIF(A4378:B4378,"*intra*",C4378:D4378)+SUMIF(A4378:B4378,"*inter*",C4378:D4378)</f>
        <v>0</v>
      </c>
      <c r="F4378" s="1">
        <f t="shared" ref="F4378:F4381" si="1331">SUMIF(A4378:B4378,"*consolidação*",C4378:D4378)</f>
        <v>244991734123.91</v>
      </c>
      <c r="H4378" t="b">
        <f t="shared" si="1307"/>
        <v>1</v>
      </c>
      <c r="I4378" t="str">
        <f t="shared" si="1304"/>
        <v>00</v>
      </c>
    </row>
    <row r="4379" spans="1:9">
      <c r="A4379" t="str">
        <f t="shared" si="1295"/>
        <v>4.9.7.1.3.00.00 - Reversão de Provisões – Inter OFSS - União</v>
      </c>
      <c r="B4379" s="5" t="s">
        <v>3524</v>
      </c>
      <c r="C4379" s="6"/>
      <c r="E4379" s="1">
        <f t="shared" si="1330"/>
        <v>0</v>
      </c>
      <c r="F4379" s="1">
        <f t="shared" si="1331"/>
        <v>0</v>
      </c>
      <c r="H4379" t="b">
        <f t="shared" si="1307"/>
        <v>1</v>
      </c>
      <c r="I4379" t="str">
        <f t="shared" si="1304"/>
        <v>00</v>
      </c>
    </row>
    <row r="4380" spans="1:9">
      <c r="A4380" t="str">
        <f t="shared" si="1295"/>
        <v>4.9.7.1.4.00.00 - Reversão de Provisões – Inter OFSS - Estados</v>
      </c>
      <c r="B4380" s="3" t="s">
        <v>3525</v>
      </c>
      <c r="C4380" s="4">
        <v>1771649007.6900001</v>
      </c>
      <c r="E4380" s="1">
        <f t="shared" si="1330"/>
        <v>1771649007.6900001</v>
      </c>
      <c r="F4380" s="1">
        <f t="shared" si="1331"/>
        <v>0</v>
      </c>
      <c r="H4380" t="b">
        <f t="shared" si="1307"/>
        <v>1</v>
      </c>
      <c r="I4380" t="str">
        <f t="shared" si="1304"/>
        <v>00</v>
      </c>
    </row>
    <row r="4381" spans="1:9">
      <c r="A4381" t="str">
        <f t="shared" si="1295"/>
        <v>4.9.7.1.5.00.00 - Reversão de Provisões – Inter OFSS - Municípios</v>
      </c>
      <c r="B4381" s="5" t="s">
        <v>3526</v>
      </c>
      <c r="C4381" s="6">
        <v>2187268134.3200002</v>
      </c>
      <c r="E4381" s="1">
        <f t="shared" si="1330"/>
        <v>2187268134.3200002</v>
      </c>
      <c r="F4381" s="1">
        <f t="shared" si="1331"/>
        <v>0</v>
      </c>
      <c r="H4381" t="b">
        <f t="shared" si="1307"/>
        <v>1</v>
      </c>
      <c r="I4381" t="str">
        <f t="shared" si="1304"/>
        <v>00</v>
      </c>
    </row>
    <row r="4382" spans="1:9">
      <c r="A4382" t="str">
        <f t="shared" si="1295"/>
        <v>4.9.7.2.0.00.00 - Reversão de Ajustes de Perdas</v>
      </c>
      <c r="B4382" s="3" t="s">
        <v>3527</v>
      </c>
      <c r="C4382" s="4">
        <v>81008950442.149994</v>
      </c>
      <c r="E4382" s="1">
        <f>E4383+E4386+E4384+E4387+E4385</f>
        <v>195491.03</v>
      </c>
      <c r="F4382" s="1">
        <f>F4383+F4386+F4384+F4387+F4385</f>
        <v>81008754951.119995</v>
      </c>
      <c r="H4382" t="b">
        <f t="shared" si="1307"/>
        <v>1</v>
      </c>
      <c r="I4382" t="str">
        <f t="shared" si="1304"/>
        <v>00</v>
      </c>
    </row>
    <row r="4383" spans="1:9">
      <c r="A4383" t="str">
        <f t="shared" si="1295"/>
        <v>4.9.7.2.1.00.00 - Reversão de Ajustes de Perdas – Consolidação</v>
      </c>
      <c r="B4383" s="5" t="s">
        <v>3528</v>
      </c>
      <c r="C4383" s="6">
        <v>81008754951.119995</v>
      </c>
      <c r="E4383" s="1">
        <f t="shared" ref="E4383:E4387" si="1332">SUMIF(A4383:B4383,"*intra*",C4383:D4383)+SUMIF(A4383:B4383,"*inter*",C4383:D4383)</f>
        <v>0</v>
      </c>
      <c r="F4383" s="1">
        <f t="shared" ref="F4383:F4387" si="1333">SUMIF(A4383:B4383,"*consolidação*",C4383:D4383)</f>
        <v>81008754951.119995</v>
      </c>
      <c r="H4383" t="b">
        <f t="shared" si="1307"/>
        <v>1</v>
      </c>
      <c r="I4383" t="str">
        <f t="shared" si="1304"/>
        <v>00</v>
      </c>
    </row>
    <row r="4384" spans="1:9">
      <c r="A4384" t="str">
        <f t="shared" si="1295"/>
        <v>4.9.7.2.2.00.00 - Reversão de Ajustes de Perdas - Intra OFSS</v>
      </c>
      <c r="B4384" s="3" t="s">
        <v>3529</v>
      </c>
      <c r="C4384" s="4">
        <v>194268.96</v>
      </c>
      <c r="E4384" s="1">
        <f t="shared" si="1332"/>
        <v>194268.96</v>
      </c>
      <c r="F4384" s="1">
        <f t="shared" si="1333"/>
        <v>0</v>
      </c>
      <c r="H4384" t="b">
        <f t="shared" si="1307"/>
        <v>1</v>
      </c>
      <c r="I4384" t="str">
        <f t="shared" si="1304"/>
        <v>00</v>
      </c>
    </row>
    <row r="4385" spans="1:9">
      <c r="A4385" t="str">
        <f t="shared" si="1295"/>
        <v>4.9.7.2.3.00.00 - Reversão de Ajustes de Perdas –Inter OFSS – União</v>
      </c>
      <c r="B4385" s="5" t="s">
        <v>3530</v>
      </c>
      <c r="C4385" s="6"/>
      <c r="E4385" s="1">
        <f t="shared" si="1332"/>
        <v>0</v>
      </c>
      <c r="F4385" s="1">
        <f t="shared" si="1333"/>
        <v>0</v>
      </c>
      <c r="H4385" t="b">
        <f t="shared" si="1307"/>
        <v>1</v>
      </c>
      <c r="I4385" t="str">
        <f t="shared" si="1304"/>
        <v>00</v>
      </c>
    </row>
    <row r="4386" spans="1:9">
      <c r="A4386" t="str">
        <f t="shared" si="1295"/>
        <v>4.9.7.2.4.00.00 - Reversão de Ajustes de Perdas –Inter OFSS – Estado</v>
      </c>
      <c r="B4386" s="3" t="s">
        <v>3531</v>
      </c>
      <c r="C4386" s="4"/>
      <c r="E4386" s="1">
        <f t="shared" si="1332"/>
        <v>0</v>
      </c>
      <c r="F4386" s="1">
        <f t="shared" si="1333"/>
        <v>0</v>
      </c>
      <c r="H4386" t="b">
        <f t="shared" si="1307"/>
        <v>1</v>
      </c>
      <c r="I4386" t="str">
        <f t="shared" si="1304"/>
        <v>00</v>
      </c>
    </row>
    <row r="4387" spans="1:9" ht="25.5">
      <c r="A4387" t="str">
        <f t="shared" si="1295"/>
        <v>4.9.7.2.5.00.00 - Reversão de Ajustes de Perdas –Inter OFSS - 
 Município</v>
      </c>
      <c r="B4387" s="5" t="s">
        <v>3532</v>
      </c>
      <c r="C4387" s="6">
        <v>1222.07</v>
      </c>
      <c r="E4387" s="1">
        <f t="shared" si="1332"/>
        <v>1222.07</v>
      </c>
      <c r="F4387" s="1">
        <f t="shared" si="1333"/>
        <v>0</v>
      </c>
      <c r="H4387" t="b">
        <f t="shared" si="1307"/>
        <v>1</v>
      </c>
      <c r="I4387" t="str">
        <f t="shared" si="1304"/>
        <v>00</v>
      </c>
    </row>
    <row r="4388" spans="1:9">
      <c r="A4388" t="str">
        <f t="shared" si="1295"/>
        <v>4.9.9.0.0.00.00 - Diversas Variações Patrimoniais Aumentativas</v>
      </c>
      <c r="B4388" s="3" t="s">
        <v>3533</v>
      </c>
      <c r="C4388" s="4">
        <v>214252494092.01999</v>
      </c>
      <c r="E4388" s="1">
        <f>E4406+E4410+E4394+E4400+E4398+E4389+E4408</f>
        <v>52493807.619999997</v>
      </c>
      <c r="F4388" s="1">
        <f>F4406+F4410+F4394+F4400+F4398+F4389+F4408</f>
        <v>214200000284.40002</v>
      </c>
      <c r="H4388" t="b">
        <f t="shared" si="1307"/>
        <v>1</v>
      </c>
      <c r="I4388" t="str">
        <f t="shared" si="1304"/>
        <v>00</v>
      </c>
    </row>
    <row r="4389" spans="1:9">
      <c r="A4389" t="str">
        <f t="shared" si="1295"/>
        <v>4.9.9.1.0.00.00 - Compensação Financeira entre RGPS/RPPS</v>
      </c>
      <c r="B4389" s="5" t="s">
        <v>3534</v>
      </c>
      <c r="C4389" s="6">
        <v>52493807.619999997</v>
      </c>
      <c r="E4389" s="1">
        <f>E4390+E4391+E4392+E4393</f>
        <v>52493807.619999997</v>
      </c>
      <c r="F4389" s="1">
        <f>F4390+F4391+F4392+F4393</f>
        <v>0</v>
      </c>
      <c r="H4389" t="b">
        <f t="shared" si="1307"/>
        <v>1</v>
      </c>
      <c r="I4389" t="str">
        <f t="shared" si="1304"/>
        <v>00</v>
      </c>
    </row>
    <row r="4390" spans="1:9" ht="25.5">
      <c r="A4390" t="str">
        <f t="shared" si="1295"/>
        <v>4.9.9.1.2.00.00 - Compensação Financeira entre RGPS/RPPS - Intra 
 OFSS</v>
      </c>
      <c r="B4390" s="3" t="s">
        <v>3535</v>
      </c>
      <c r="C4390" s="4">
        <v>52493807.619999997</v>
      </c>
      <c r="E4390" s="1">
        <f t="shared" ref="E4390:E4393" si="1334">SUMIF(A4390:B4390,"*intra*",C4390:D4390)+SUMIF(A4390:B4390,"*inter*",C4390:D4390)</f>
        <v>52493807.619999997</v>
      </c>
      <c r="F4390" s="1">
        <f t="shared" ref="F4390:F4393" si="1335">SUMIF(A4390:B4390,"*consolidação*",C4390:D4390)</f>
        <v>0</v>
      </c>
      <c r="H4390" t="b">
        <f t="shared" si="1307"/>
        <v>1</v>
      </c>
      <c r="I4390" t="str">
        <f t="shared" si="1304"/>
        <v>00</v>
      </c>
    </row>
    <row r="4391" spans="1:9" ht="25.5">
      <c r="A4391" t="str">
        <f t="shared" si="1295"/>
        <v>4.9.9.1.3.00.00 - Compensação Financeira entre RGPS/RPPS - Inter 
 OFSS - União</v>
      </c>
      <c r="B4391" s="5" t="s">
        <v>3536</v>
      </c>
      <c r="C4391" s="6"/>
      <c r="E4391" s="1">
        <f t="shared" si="1334"/>
        <v>0</v>
      </c>
      <c r="F4391" s="1">
        <f t="shared" si="1335"/>
        <v>0</v>
      </c>
      <c r="H4391" t="b">
        <f t="shared" si="1307"/>
        <v>1</v>
      </c>
      <c r="I4391" t="str">
        <f t="shared" si="1304"/>
        <v>00</v>
      </c>
    </row>
    <row r="4392" spans="1:9" ht="25.5">
      <c r="A4392" t="str">
        <f t="shared" si="1295"/>
        <v>4.9.9.1.4.00.00 - Compensação Financeira entre RGPS/RPPS - Inter 
 OFSS - Estado</v>
      </c>
      <c r="B4392" s="3" t="s">
        <v>3537</v>
      </c>
      <c r="C4392" s="4"/>
      <c r="E4392" s="1">
        <f t="shared" si="1334"/>
        <v>0</v>
      </c>
      <c r="F4392" s="1">
        <f t="shared" si="1335"/>
        <v>0</v>
      </c>
      <c r="H4392" t="b">
        <f t="shared" si="1307"/>
        <v>1</v>
      </c>
      <c r="I4392" t="str">
        <f t="shared" si="1304"/>
        <v>00</v>
      </c>
    </row>
    <row r="4393" spans="1:9" ht="25.5">
      <c r="A4393" t="str">
        <f t="shared" si="1295"/>
        <v>4.9.9.1.5.00.00 - Compensação Financeira entre RGPS/RPPS - Inter 
 OFSS - Município</v>
      </c>
      <c r="B4393" s="5" t="s">
        <v>3538</v>
      </c>
      <c r="C4393" s="6"/>
      <c r="E4393" s="1">
        <f t="shared" si="1334"/>
        <v>0</v>
      </c>
      <c r="F4393" s="1">
        <f t="shared" si="1335"/>
        <v>0</v>
      </c>
      <c r="H4393" t="b">
        <f t="shared" si="1307"/>
        <v>1</v>
      </c>
      <c r="I4393" t="str">
        <f t="shared" si="1304"/>
        <v>00</v>
      </c>
    </row>
    <row r="4394" spans="1:9">
      <c r="A4394" t="str">
        <f t="shared" si="1295"/>
        <v>4.9.9.2.0.00.00 - Compensação Financeira entre Regimes Próprios</v>
      </c>
      <c r="B4394" s="3" t="s">
        <v>3539</v>
      </c>
      <c r="C4394" s="4">
        <v>0</v>
      </c>
      <c r="E4394" s="1">
        <f>E4397+E4395+E4396</f>
        <v>0</v>
      </c>
      <c r="F4394" s="1">
        <f>F4397+F4395+F4396</f>
        <v>0</v>
      </c>
      <c r="H4394" t="b">
        <f t="shared" si="1307"/>
        <v>1</v>
      </c>
      <c r="I4394" t="str">
        <f t="shared" si="1304"/>
        <v>00</v>
      </c>
    </row>
    <row r="4395" spans="1:9" ht="25.5">
      <c r="A4395" t="str">
        <f t="shared" si="1295"/>
        <v>4.9.9.2.3.00.00 - Compensação Financeira entre Regimes Próprios - 
 Inter OFSS - União</v>
      </c>
      <c r="B4395" s="5" t="s">
        <v>3540</v>
      </c>
      <c r="C4395" s="6"/>
      <c r="E4395" s="1">
        <f t="shared" ref="E4395:E4397" si="1336">SUMIF(A4395:B4395,"*intra*",C4395:D4395)+SUMIF(A4395:B4395,"*inter*",C4395:D4395)</f>
        <v>0</v>
      </c>
      <c r="F4395" s="1">
        <f t="shared" ref="F4395:F4397" si="1337">SUMIF(A4395:B4395,"*consolidação*",C4395:D4395)</f>
        <v>0</v>
      </c>
      <c r="H4395" t="b">
        <f t="shared" si="1307"/>
        <v>1</v>
      </c>
      <c r="I4395" t="str">
        <f t="shared" si="1304"/>
        <v>00</v>
      </c>
    </row>
    <row r="4396" spans="1:9" ht="25.5">
      <c r="A4396" t="str">
        <f t="shared" si="1295"/>
        <v>4.9.9.2.4.00.00 - Compensação Financeira entre Regimes Próprios - 
 Inter OFSS - Estado</v>
      </c>
      <c r="B4396" s="3" t="s">
        <v>3541</v>
      </c>
      <c r="C4396" s="4"/>
      <c r="E4396" s="1">
        <f t="shared" si="1336"/>
        <v>0</v>
      </c>
      <c r="F4396" s="1">
        <f t="shared" si="1337"/>
        <v>0</v>
      </c>
      <c r="H4396" t="b">
        <f t="shared" si="1307"/>
        <v>1</v>
      </c>
      <c r="I4396" t="str">
        <f t="shared" si="1304"/>
        <v>00</v>
      </c>
    </row>
    <row r="4397" spans="1:9" ht="25.5">
      <c r="A4397" t="str">
        <f t="shared" ref="A4397:A4414" si="1338">TRIM(B4397)</f>
        <v>4.9.9.2.5.00.00 - Compensação Financeira entre Regimes Próprios - 
 Inter OFSS - Município</v>
      </c>
      <c r="B4397" s="5" t="s">
        <v>3542</v>
      </c>
      <c r="C4397" s="6"/>
      <c r="E4397" s="1">
        <f t="shared" si="1336"/>
        <v>0</v>
      </c>
      <c r="F4397" s="1">
        <f t="shared" si="1337"/>
        <v>0</v>
      </c>
      <c r="H4397" t="b">
        <f t="shared" si="1307"/>
        <v>1</v>
      </c>
      <c r="I4397" t="str">
        <f t="shared" si="1304"/>
        <v>00</v>
      </c>
    </row>
    <row r="4398" spans="1:9">
      <c r="A4398" t="str">
        <f t="shared" si="1338"/>
        <v>4.9.9.3.0.00.00 - Variação Patrimonial Aumentativa com Bonificações</v>
      </c>
      <c r="B4398" s="3" t="s">
        <v>3543</v>
      </c>
      <c r="C4398" s="4">
        <v>0</v>
      </c>
      <c r="E4398" s="1">
        <f>E4399</f>
        <v>0</v>
      </c>
      <c r="F4398" s="1">
        <f>F4399</f>
        <v>0</v>
      </c>
      <c r="H4398" t="b">
        <f t="shared" si="1307"/>
        <v>1</v>
      </c>
      <c r="I4398" t="str">
        <f t="shared" si="1304"/>
        <v>00</v>
      </c>
    </row>
    <row r="4399" spans="1:9" ht="25.5">
      <c r="A4399" t="str">
        <f t="shared" si="1338"/>
        <v>4.9.9.3.1.00.00 - Variação Patrimonial Aumentativa com Bonificações 
 - Consolidação</v>
      </c>
      <c r="B4399" s="5" t="s">
        <v>3544</v>
      </c>
      <c r="C4399" s="6"/>
      <c r="E4399" s="1">
        <f t="shared" ref="E4399" si="1339">SUMIF(A4399:B4399,"*intra*",C4399:D4399)+SUMIF(A4399:B4399,"*inter*",C4399:D4399)</f>
        <v>0</v>
      </c>
      <c r="F4399" s="1">
        <f t="shared" ref="F4399" si="1340">SUMIF(A4399:B4399,"*consolidação*",C4399:D4399)</f>
        <v>0</v>
      </c>
      <c r="H4399" t="b">
        <f t="shared" si="1307"/>
        <v>1</v>
      </c>
      <c r="I4399" t="str">
        <f t="shared" si="1304"/>
        <v>00</v>
      </c>
    </row>
    <row r="4400" spans="1:9">
      <c r="A4400" t="str">
        <f t="shared" si="1338"/>
        <v>4.9.9.4.0.00.00 - Amortização de Deságio em Investimentos</v>
      </c>
      <c r="B4400" s="3" t="s">
        <v>3545</v>
      </c>
      <c r="C4400" s="4">
        <v>15858421.289999999</v>
      </c>
      <c r="E4400" s="1">
        <f>E4403+E4404+E4402+E4405+E4401</f>
        <v>0</v>
      </c>
      <c r="F4400" s="1">
        <f>F4403+F4404+F4402+F4405+F4401</f>
        <v>15858421.289999999</v>
      </c>
      <c r="H4400" t="b">
        <f t="shared" si="1307"/>
        <v>1</v>
      </c>
      <c r="I4400" t="str">
        <f t="shared" si="1304"/>
        <v>00</v>
      </c>
    </row>
    <row r="4401" spans="1:10" ht="25.5">
      <c r="A4401" t="str">
        <f t="shared" si="1338"/>
        <v>4.9.9.4.1.00.00 - Amortização de Deságio em Investimentos - 
 Consolidação</v>
      </c>
      <c r="B4401" s="5" t="s">
        <v>3546</v>
      </c>
      <c r="C4401" s="6">
        <v>15858421.289999999</v>
      </c>
      <c r="E4401" s="1">
        <f t="shared" ref="E4401:E4405" si="1341">SUMIF(A4401:B4401,"*intra*",C4401:D4401)+SUMIF(A4401:B4401,"*inter*",C4401:D4401)</f>
        <v>0</v>
      </c>
      <c r="F4401" s="1">
        <f t="shared" ref="F4401:F4405" si="1342">SUMIF(A4401:B4401,"*consolidação*",C4401:D4401)</f>
        <v>15858421.289999999</v>
      </c>
      <c r="H4401" t="b">
        <f t="shared" si="1307"/>
        <v>1</v>
      </c>
      <c r="I4401" t="str">
        <f t="shared" si="1304"/>
        <v>00</v>
      </c>
    </row>
    <row r="4402" spans="1:10" ht="25.5">
      <c r="A4402" t="str">
        <f t="shared" si="1338"/>
        <v>4.9.9.4.2.00.00 - Amortização de Deságio em Investimentos - Intra 
 OFSS</v>
      </c>
      <c r="B4402" s="3" t="s">
        <v>3547</v>
      </c>
      <c r="C4402" s="4"/>
      <c r="E4402" s="1">
        <f t="shared" si="1341"/>
        <v>0</v>
      </c>
      <c r="F4402" s="1">
        <f t="shared" si="1342"/>
        <v>0</v>
      </c>
      <c r="H4402" t="b">
        <f t="shared" si="1307"/>
        <v>1</v>
      </c>
      <c r="I4402" t="str">
        <f t="shared" si="1304"/>
        <v>00</v>
      </c>
    </row>
    <row r="4403" spans="1:10" ht="25.5">
      <c r="A4403" t="str">
        <f t="shared" si="1338"/>
        <v>4.9.9.4.3.00.00 - Amortização de Deságio em Investimentos - Inter 
 OFSS - União</v>
      </c>
      <c r="B4403" s="5" t="s">
        <v>3548</v>
      </c>
      <c r="C4403" s="6"/>
      <c r="E4403" s="1">
        <f t="shared" si="1341"/>
        <v>0</v>
      </c>
      <c r="F4403" s="1">
        <f t="shared" si="1342"/>
        <v>0</v>
      </c>
      <c r="H4403" t="b">
        <f t="shared" si="1307"/>
        <v>1</v>
      </c>
      <c r="I4403" t="str">
        <f t="shared" si="1304"/>
        <v>00</v>
      </c>
    </row>
    <row r="4404" spans="1:10" ht="25.5">
      <c r="A4404" t="str">
        <f t="shared" si="1338"/>
        <v>4.9.9.4.4.00.00 - Amortização de Deságio em Investimentos - Inter 
 OFSS - Estado</v>
      </c>
      <c r="B4404" s="3" t="s">
        <v>3549</v>
      </c>
      <c r="C4404" s="4"/>
      <c r="E4404" s="1">
        <f t="shared" si="1341"/>
        <v>0</v>
      </c>
      <c r="F4404" s="1">
        <f t="shared" si="1342"/>
        <v>0</v>
      </c>
      <c r="H4404" t="b">
        <f t="shared" si="1307"/>
        <v>1</v>
      </c>
      <c r="I4404" t="str">
        <f t="shared" ref="I4404:I4411" si="1343">MID(A4404,11,2)</f>
        <v>00</v>
      </c>
    </row>
    <row r="4405" spans="1:10" ht="25.5">
      <c r="A4405" t="str">
        <f t="shared" si="1338"/>
        <v>4.9.9.4.5.00.00 - Amortização de Deságio em Investimentos - Inter 
 OFSS - Município</v>
      </c>
      <c r="B4405" s="5" t="s">
        <v>3550</v>
      </c>
      <c r="C4405" s="6"/>
      <c r="E4405" s="1">
        <f t="shared" si="1341"/>
        <v>0</v>
      </c>
      <c r="F4405" s="1">
        <f t="shared" si="1342"/>
        <v>0</v>
      </c>
      <c r="H4405" t="b">
        <f t="shared" ref="H4405:H4411" si="1344">IF(I4405="00",C4405=E4405+F4405,TRUE)</f>
        <v>1</v>
      </c>
      <c r="I4405" t="str">
        <f t="shared" si="1343"/>
        <v>00</v>
      </c>
    </row>
    <row r="4406" spans="1:10">
      <c r="A4406" t="str">
        <f t="shared" si="1338"/>
        <v>4.9.9.5.0.00.00 - Multas Administrativas</v>
      </c>
      <c r="B4406" s="3" t="s">
        <v>3551</v>
      </c>
      <c r="C4406" s="4">
        <v>15181416138.209999</v>
      </c>
      <c r="E4406" s="1">
        <f>E4407</f>
        <v>0</v>
      </c>
      <c r="F4406" s="1">
        <f>F4407</f>
        <v>15181416138.209999</v>
      </c>
      <c r="H4406" t="b">
        <f t="shared" si="1344"/>
        <v>1</v>
      </c>
      <c r="I4406" t="str">
        <f t="shared" si="1343"/>
        <v>00</v>
      </c>
    </row>
    <row r="4407" spans="1:10">
      <c r="A4407" t="str">
        <f t="shared" si="1338"/>
        <v>4.9.9.5.1.00.00 - Multas Administrativas - Consolidação</v>
      </c>
      <c r="B4407" s="5" t="s">
        <v>3552</v>
      </c>
      <c r="C4407" s="6">
        <v>15181416138.209999</v>
      </c>
      <c r="E4407" s="1">
        <f t="shared" ref="E4407" si="1345">SUMIF(A4407:B4407,"*intra*",C4407:D4407)+SUMIF(A4407:B4407,"*inter*",C4407:D4407)</f>
        <v>0</v>
      </c>
      <c r="F4407" s="1">
        <f t="shared" ref="F4407" si="1346">SUMIF(A4407:B4407,"*consolidação*",C4407:D4407)</f>
        <v>15181416138.209999</v>
      </c>
      <c r="H4407" t="b">
        <f t="shared" si="1344"/>
        <v>1</v>
      </c>
      <c r="I4407" t="str">
        <f t="shared" si="1343"/>
        <v>00</v>
      </c>
    </row>
    <row r="4408" spans="1:10">
      <c r="A4408" t="str">
        <f t="shared" si="1338"/>
        <v>4.9.9.6.0.00.00 - Indenizações</v>
      </c>
      <c r="B4408" s="3" t="s">
        <v>3553</v>
      </c>
      <c r="C4408" s="4">
        <v>38159147554.010002</v>
      </c>
      <c r="E4408" s="1">
        <f>E4409</f>
        <v>0</v>
      </c>
      <c r="F4408" s="1">
        <f>F4409</f>
        <v>38159147554.010002</v>
      </c>
      <c r="H4408" t="b">
        <f t="shared" si="1344"/>
        <v>1</v>
      </c>
      <c r="I4408" t="str">
        <f t="shared" si="1343"/>
        <v>00</v>
      </c>
    </row>
    <row r="4409" spans="1:10">
      <c r="A4409" t="str">
        <f t="shared" si="1338"/>
        <v>4.9.9.6.1.00.00 - Indenizações - Consolidação</v>
      </c>
      <c r="B4409" s="5" t="s">
        <v>3554</v>
      </c>
      <c r="C4409" s="6">
        <v>38159147554.010002</v>
      </c>
      <c r="E4409" s="1">
        <f t="shared" ref="E4409" si="1347">SUMIF(A4409:B4409,"*intra*",C4409:D4409)+SUMIF(A4409:B4409,"*inter*",C4409:D4409)</f>
        <v>0</v>
      </c>
      <c r="F4409" s="1">
        <f t="shared" ref="F4409" si="1348">SUMIF(A4409:B4409,"*consolidação*",C4409:D4409)</f>
        <v>38159147554.010002</v>
      </c>
      <c r="H4409" t="b">
        <f t="shared" si="1344"/>
        <v>1</v>
      </c>
      <c r="I4409" t="str">
        <f t="shared" si="1343"/>
        <v>00</v>
      </c>
    </row>
    <row r="4410" spans="1:10" ht="25.5">
      <c r="A4410" t="str">
        <f t="shared" si="1338"/>
        <v>4.9.9.9.0.00.00 - Variações Patrimoniais Aumentativas Decorrentes de 
 Fatos Geradores Diversos</v>
      </c>
      <c r="B4410" s="3" t="s">
        <v>3555</v>
      </c>
      <c r="C4410" s="4">
        <v>160843578170.89001</v>
      </c>
      <c r="E4410" s="1">
        <f>E4411</f>
        <v>0</v>
      </c>
      <c r="F4410" s="1">
        <f>F4411</f>
        <v>160843578170.89001</v>
      </c>
      <c r="H4410" t="b">
        <f t="shared" si="1344"/>
        <v>1</v>
      </c>
      <c r="I4410" t="str">
        <f t="shared" si="1343"/>
        <v>00</v>
      </c>
    </row>
    <row r="4411" spans="1:10" ht="25.5">
      <c r="A4411" t="str">
        <f t="shared" si="1338"/>
        <v>4.9.9.9.1.00.00 - Variações Patrimoniais Aumentativas Decorrentes de 
 Fatos Geradores Diversos - Consolidação</v>
      </c>
      <c r="B4411" s="5" t="s">
        <v>3556</v>
      </c>
      <c r="C4411" s="6">
        <v>160843578170.89001</v>
      </c>
      <c r="E4411" s="1">
        <f t="shared" ref="E4411:E4413" si="1349">SUMIF(A4411:B4411,"*intra*",C4411:D4411)+SUMIF(A4411:B4411,"*inter*",C4411:D4411)</f>
        <v>0</v>
      </c>
      <c r="F4411" s="1">
        <f t="shared" ref="F4411:F4413" si="1350">SUMIF(A4411:B4411,"*consolidação*",C4411:D4411)</f>
        <v>160843578170.89001</v>
      </c>
      <c r="H4411" t="b">
        <f t="shared" si="1344"/>
        <v>1</v>
      </c>
      <c r="I4411" t="str">
        <f t="shared" si="1343"/>
        <v>00</v>
      </c>
    </row>
    <row r="4412" spans="1:10">
      <c r="B4412" s="3" t="s">
        <v>1385</v>
      </c>
      <c r="C4412" s="31"/>
      <c r="E4412" s="1">
        <f t="shared" si="1349"/>
        <v>0</v>
      </c>
      <c r="F4412" s="1">
        <f t="shared" si="1350"/>
        <v>0</v>
      </c>
      <c r="H4412" t="s">
        <v>3557</v>
      </c>
    </row>
    <row r="4413" spans="1:10">
      <c r="B4413" s="5" t="s">
        <v>3558</v>
      </c>
      <c r="C4413" s="42"/>
      <c r="E4413" s="1">
        <f t="shared" si="1349"/>
        <v>0</v>
      </c>
      <c r="F4413" s="1">
        <f t="shared" si="1350"/>
        <v>0</v>
      </c>
      <c r="H4413" t="s">
        <v>3557</v>
      </c>
    </row>
    <row r="4414" spans="1:10">
      <c r="A4414" t="str">
        <f t="shared" si="1338"/>
        <v>Resultado Patrimonial do Período</v>
      </c>
      <c r="B4414" s="3" t="s">
        <v>1386</v>
      </c>
      <c r="C4414" s="4">
        <v>-153549755764.23001</v>
      </c>
      <c r="D4414" s="14"/>
      <c r="E4414" s="13">
        <f>ROUND(E4115-E3692,2)</f>
        <v>-285980682954.28998</v>
      </c>
      <c r="F4414" s="49">
        <f>ROUND(F4115-F3692,2)</f>
        <v>132430927190.06</v>
      </c>
      <c r="G4414" s="14"/>
      <c r="H4414" s="14" t="b">
        <f>C4414=E4414+F4414</f>
        <v>1</v>
      </c>
      <c r="I4414" s="14"/>
      <c r="J4414" s="50">
        <f>F4414+E4414-C4414</f>
        <v>0</v>
      </c>
    </row>
    <row r="4417" spans="1:12" ht="15.75" thickBot="1"/>
    <row r="4418" spans="1:12">
      <c r="C4418" s="88" t="s">
        <v>1398</v>
      </c>
      <c r="D4418" s="89"/>
      <c r="E4418" s="89"/>
      <c r="F4418" s="90"/>
      <c r="H4418" s="87" t="s">
        <v>1399</v>
      </c>
      <c r="I4418" s="87"/>
      <c r="J4418" s="87"/>
      <c r="K4418" s="87"/>
    </row>
    <row r="4419" spans="1:12">
      <c r="B4419" s="84" t="s">
        <v>1400</v>
      </c>
      <c r="C4419" s="91" t="s">
        <v>1401</v>
      </c>
      <c r="D4419" s="86"/>
      <c r="E4419" s="86"/>
      <c r="F4419" s="92"/>
      <c r="H4419" s="86" t="s">
        <v>1401</v>
      </c>
      <c r="I4419" s="86"/>
      <c r="J4419" s="86"/>
      <c r="K4419" s="86"/>
    </row>
    <row r="4420" spans="1:12" ht="38.25">
      <c r="B4420" s="85"/>
      <c r="C4420" s="24" t="s">
        <v>1402</v>
      </c>
      <c r="D4420" s="2" t="s">
        <v>1403</v>
      </c>
      <c r="E4420" s="2" t="s">
        <v>1404</v>
      </c>
      <c r="F4420" s="25" t="s">
        <v>1405</v>
      </c>
      <c r="G4420" s="27" t="s">
        <v>1406</v>
      </c>
      <c r="H4420" s="2" t="s">
        <v>1402</v>
      </c>
      <c r="I4420" s="2" t="s">
        <v>1403</v>
      </c>
      <c r="J4420" s="2" t="s">
        <v>1404</v>
      </c>
      <c r="K4420" s="2" t="s">
        <v>1405</v>
      </c>
      <c r="L4420" s="28" t="s">
        <v>1406</v>
      </c>
    </row>
    <row r="4421" spans="1:12">
      <c r="A4421" t="str">
        <f t="shared" ref="A4421:A4484" si="1351">TRIM(B4421)</f>
        <v>Receitas Orçamentárias</v>
      </c>
      <c r="B4421" s="29" t="s">
        <v>1400</v>
      </c>
      <c r="C4421" s="30"/>
      <c r="D4421" s="31"/>
      <c r="E4421" s="31"/>
      <c r="F4421" s="32"/>
      <c r="H4421" s="31"/>
      <c r="I4421" s="31"/>
      <c r="J4421" s="31"/>
      <c r="K4421" s="31"/>
    </row>
    <row r="4422" spans="1:12">
      <c r="A4422" t="str">
        <f t="shared" si="1351"/>
        <v>Total Receitas</v>
      </c>
      <c r="B4422" s="33" t="s">
        <v>3559</v>
      </c>
      <c r="C4422" s="6">
        <v>595499919714.53003</v>
      </c>
      <c r="D4422" s="6">
        <v>1894212592.8499999</v>
      </c>
      <c r="E4422" s="6">
        <v>29384989233.360001</v>
      </c>
      <c r="F4422" s="6">
        <v>5058381461.8900003</v>
      </c>
      <c r="G4422" s="1">
        <f>C4422-D4422-E4422-F4422</f>
        <v>559162336426.43005</v>
      </c>
      <c r="H4422" s="6">
        <v>927619621367.21997</v>
      </c>
      <c r="I4422" s="6">
        <v>46351393378.040001</v>
      </c>
      <c r="J4422" s="6">
        <v>64225532804.040001</v>
      </c>
      <c r="K4422" s="6">
        <v>10545963274.57</v>
      </c>
      <c r="L4422" s="1">
        <f>H4422-I4422-J4422-K4422</f>
        <v>806496731910.56995</v>
      </c>
    </row>
    <row r="4423" spans="1:12">
      <c r="A4423" t="str">
        <f t="shared" si="1351"/>
        <v>1.0.0.0.00.00.00 - Receitas Correntes</v>
      </c>
      <c r="B4423" s="29" t="s">
        <v>3560</v>
      </c>
      <c r="C4423" s="4">
        <v>559083397743.81995</v>
      </c>
      <c r="D4423" s="4">
        <v>1891594936.49</v>
      </c>
      <c r="E4423" s="4">
        <v>29380391182.959999</v>
      </c>
      <c r="F4423" s="4">
        <v>5024620257.6499996</v>
      </c>
      <c r="G4423" s="1">
        <f t="shared" ref="G4423:G4486" si="1352">C4423-D4423-E4423-F4423</f>
        <v>522786791366.71991</v>
      </c>
      <c r="H4423" s="4">
        <v>812172778338.26001</v>
      </c>
      <c r="I4423" s="4">
        <v>46351393378.040001</v>
      </c>
      <c r="J4423" s="4">
        <v>64225532804.040001</v>
      </c>
      <c r="K4423" s="4">
        <v>10394546043.049999</v>
      </c>
      <c r="L4423" s="1">
        <f t="shared" ref="L4423:L4486" si="1353">H4423-I4423-J4423-K4423</f>
        <v>691201306113.12988</v>
      </c>
    </row>
    <row r="4424" spans="1:12">
      <c r="A4424" t="str">
        <f t="shared" si="1351"/>
        <v>1.1.0.0.00.00.00 - Receita Tributária</v>
      </c>
      <c r="B4424" s="33" t="s">
        <v>3561</v>
      </c>
      <c r="C4424" s="6">
        <v>120733571277.38</v>
      </c>
      <c r="D4424" s="6">
        <v>32898915.82</v>
      </c>
      <c r="E4424" s="6">
        <v>9094482.9100000001</v>
      </c>
      <c r="F4424" s="6">
        <v>873751156.60000002</v>
      </c>
      <c r="G4424" s="1">
        <f t="shared" si="1352"/>
        <v>119817826722.04999</v>
      </c>
      <c r="H4424" s="6">
        <v>538438280005.29999</v>
      </c>
      <c r="I4424" s="6">
        <v>44562702127.089996</v>
      </c>
      <c r="J4424" s="6">
        <v>47885905953.760002</v>
      </c>
      <c r="K4424" s="6">
        <v>8778337506.5</v>
      </c>
      <c r="L4424" s="1">
        <f t="shared" si="1353"/>
        <v>437211334417.94995</v>
      </c>
    </row>
    <row r="4425" spans="1:12">
      <c r="A4425" t="str">
        <f t="shared" si="1351"/>
        <v>1.1.1.0.00.00.00 - Impostos</v>
      </c>
      <c r="B4425" s="29" t="s">
        <v>3562</v>
      </c>
      <c r="C4425" s="4">
        <v>112144962078.11</v>
      </c>
      <c r="D4425" s="4">
        <v>31450067.350000001</v>
      </c>
      <c r="E4425" s="4">
        <v>9075454.0999999996</v>
      </c>
      <c r="F4425" s="4">
        <v>793840486.53999996</v>
      </c>
      <c r="G4425" s="1">
        <f t="shared" si="1352"/>
        <v>111310596070.12</v>
      </c>
      <c r="H4425" s="4">
        <v>515843217552.53998</v>
      </c>
      <c r="I4425" s="4">
        <v>44562702127.089996</v>
      </c>
      <c r="J4425" s="4">
        <v>47885898256.010002</v>
      </c>
      <c r="K4425" s="4">
        <v>8284234472.1199999</v>
      </c>
      <c r="L4425" s="1">
        <f t="shared" si="1353"/>
        <v>415110382697.31995</v>
      </c>
    </row>
    <row r="4426" spans="1:12">
      <c r="A4426" t="str">
        <f t="shared" si="1351"/>
        <v>1.1.1.1.00.00.00 - Impostos sobre o Comércio Exterior</v>
      </c>
      <c r="B4426" s="33" t="s">
        <v>3563</v>
      </c>
      <c r="C4426" s="6"/>
      <c r="D4426" s="6"/>
      <c r="E4426" s="6"/>
      <c r="F4426" s="6"/>
      <c r="G4426" s="1">
        <f t="shared" si="1352"/>
        <v>0</v>
      </c>
      <c r="H4426" s="6">
        <v>0</v>
      </c>
      <c r="I4426" s="6">
        <v>0</v>
      </c>
      <c r="J4426" s="6">
        <v>0</v>
      </c>
      <c r="K4426" s="6">
        <v>0</v>
      </c>
      <c r="L4426" s="1">
        <f t="shared" si="1353"/>
        <v>0</v>
      </c>
    </row>
    <row r="4427" spans="1:12">
      <c r="A4427" t="str">
        <f t="shared" si="1351"/>
        <v>1.1.1.1.01.00.00 - Imposto sobre a Importação - II</v>
      </c>
      <c r="B4427" s="29" t="s">
        <v>3564</v>
      </c>
      <c r="C4427" s="4"/>
      <c r="D4427" s="4"/>
      <c r="E4427" s="4"/>
      <c r="F4427" s="4"/>
      <c r="G4427" s="1">
        <f t="shared" si="1352"/>
        <v>0</v>
      </c>
      <c r="H4427" s="4"/>
      <c r="I4427" s="4"/>
      <c r="J4427" s="4"/>
      <c r="K4427" s="4"/>
      <c r="L4427" s="1">
        <f t="shared" si="1353"/>
        <v>0</v>
      </c>
    </row>
    <row r="4428" spans="1:12">
      <c r="A4428" t="str">
        <f t="shared" si="1351"/>
        <v>1.1.1.1.02.00.00 - Imposto sobre a Exportação - IE</v>
      </c>
      <c r="B4428" s="33" t="s">
        <v>3565</v>
      </c>
      <c r="C4428" s="6"/>
      <c r="D4428" s="6"/>
      <c r="E4428" s="6"/>
      <c r="F4428" s="6"/>
      <c r="G4428" s="1">
        <f t="shared" si="1352"/>
        <v>0</v>
      </c>
      <c r="H4428" s="6"/>
      <c r="I4428" s="6"/>
      <c r="J4428" s="6"/>
      <c r="K4428" s="6"/>
      <c r="L4428" s="1">
        <f t="shared" si="1353"/>
        <v>0</v>
      </c>
    </row>
    <row r="4429" spans="1:12">
      <c r="A4429" t="str">
        <f t="shared" si="1351"/>
        <v>1.1.1.2.00.00.00 - Impostos sobre o Patrimônio e a Renda</v>
      </c>
      <c r="B4429" s="29" t="s">
        <v>3566</v>
      </c>
      <c r="C4429" s="4">
        <v>59226143658.150002</v>
      </c>
      <c r="D4429" s="4">
        <v>2544401.16</v>
      </c>
      <c r="E4429" s="4">
        <v>9057722.9700000007</v>
      </c>
      <c r="F4429" s="4">
        <v>597002074.32000005</v>
      </c>
      <c r="G4429" s="1">
        <f t="shared" si="1352"/>
        <v>58617539459.699997</v>
      </c>
      <c r="H4429" s="4">
        <v>77533779271.789993</v>
      </c>
      <c r="I4429" s="4">
        <v>6477466023.0100002</v>
      </c>
      <c r="J4429" s="4">
        <v>3402927877.8200002</v>
      </c>
      <c r="K4429" s="4">
        <v>18945068.91</v>
      </c>
      <c r="L4429" s="1">
        <f t="shared" si="1353"/>
        <v>67634440302.049995</v>
      </c>
    </row>
    <row r="4430" spans="1:12" ht="25.5">
      <c r="A4430" t="str">
        <f t="shared" si="1351"/>
        <v>1.1.1.2.01.00.00 - Imposto sobre a Propriedade Territorial Rural - 
 ITR</v>
      </c>
      <c r="B4430" s="33" t="s">
        <v>3567</v>
      </c>
      <c r="C4430" s="6">
        <v>166913046.31</v>
      </c>
      <c r="D4430" s="6">
        <v>1059856.8600000001</v>
      </c>
      <c r="E4430" s="6">
        <v>8606010.1300000008</v>
      </c>
      <c r="F4430" s="6">
        <v>394910.29</v>
      </c>
      <c r="G4430" s="1">
        <f t="shared" si="1352"/>
        <v>156852269.03</v>
      </c>
      <c r="H4430" s="6"/>
      <c r="I4430" s="6"/>
      <c r="J4430" s="6"/>
      <c r="K4430" s="6"/>
      <c r="L4430" s="1">
        <f t="shared" si="1353"/>
        <v>0</v>
      </c>
    </row>
    <row r="4431" spans="1:12" ht="25.5">
      <c r="A4431" t="str">
        <f t="shared" si="1351"/>
        <v>1.1.1.2.02.00.00 - Imposto sobre a Propriedade Predial e Territorial 
 Urbana – IPTU</v>
      </c>
      <c r="B4431" s="29" t="s">
        <v>3568</v>
      </c>
      <c r="C4431" s="4">
        <v>33736416578.560001</v>
      </c>
      <c r="D4431" s="4">
        <v>700241</v>
      </c>
      <c r="E4431" s="4">
        <v>199946.19</v>
      </c>
      <c r="F4431" s="4">
        <v>522949613.82999998</v>
      </c>
      <c r="G4431" s="1">
        <f t="shared" si="1352"/>
        <v>33212566777.540001</v>
      </c>
      <c r="H4431" s="4">
        <v>722595894.80999994</v>
      </c>
      <c r="I4431" s="4">
        <v>0</v>
      </c>
      <c r="J4431" s="4">
        <v>0</v>
      </c>
      <c r="K4431" s="4">
        <v>240068.25</v>
      </c>
      <c r="L4431" s="1">
        <f t="shared" si="1353"/>
        <v>722355826.55999994</v>
      </c>
    </row>
    <row r="4432" spans="1:12" ht="25.5">
      <c r="A4432" t="str">
        <f t="shared" si="1351"/>
        <v>1.1.1.2.04.00.00 - Imposto sobre a Renda e Proventos de Qualquer 
 Natureza – IR</v>
      </c>
      <c r="B4432" s="33" t="s">
        <v>3569</v>
      </c>
      <c r="C4432" s="6">
        <v>15658676520.84</v>
      </c>
      <c r="D4432" s="6">
        <v>176165.35</v>
      </c>
      <c r="E4432" s="6">
        <v>33793.65</v>
      </c>
      <c r="F4432" s="6">
        <v>7170252.7000000002</v>
      </c>
      <c r="G4432" s="1">
        <f t="shared" si="1352"/>
        <v>15651296309.139999</v>
      </c>
      <c r="H4432" s="6">
        <v>30864617653.450001</v>
      </c>
      <c r="I4432" s="6">
        <v>0</v>
      </c>
      <c r="J4432" s="6">
        <v>0</v>
      </c>
      <c r="K4432" s="6">
        <v>9323220.9100000001</v>
      </c>
      <c r="L4432" s="1">
        <f t="shared" si="1353"/>
        <v>30855294432.540001</v>
      </c>
    </row>
    <row r="4433" spans="1:12">
      <c r="A4433" t="str">
        <f t="shared" si="1351"/>
        <v>1.1.1.2.04.10.00 - Pessoas Físicas</v>
      </c>
      <c r="B4433" s="29" t="s">
        <v>3570</v>
      </c>
      <c r="C4433" s="4"/>
      <c r="D4433" s="4"/>
      <c r="E4433" s="4"/>
      <c r="F4433" s="4"/>
      <c r="G4433" s="1">
        <f t="shared" si="1352"/>
        <v>0</v>
      </c>
      <c r="H4433" s="4"/>
      <c r="I4433" s="4"/>
      <c r="J4433" s="4"/>
      <c r="K4433" s="4"/>
      <c r="L4433" s="1">
        <f t="shared" si="1353"/>
        <v>0</v>
      </c>
    </row>
    <row r="4434" spans="1:12" ht="25.5">
      <c r="A4434" t="str">
        <f t="shared" si="1351"/>
        <v>1.1.1.2.04.11.00 - Receita de Parcelamentos - Imposto sobre a Renda 
 - Pessoas Físicas</v>
      </c>
      <c r="B4434" s="33" t="s">
        <v>3571</v>
      </c>
      <c r="C4434" s="6">
        <v>96546409.230000004</v>
      </c>
      <c r="D4434" s="6"/>
      <c r="E4434" s="6"/>
      <c r="F4434" s="6">
        <v>1284657.1100000001</v>
      </c>
      <c r="G4434" s="1">
        <f t="shared" si="1352"/>
        <v>95261752.120000005</v>
      </c>
      <c r="H4434" s="6">
        <v>0</v>
      </c>
      <c r="I4434" s="6">
        <v>0</v>
      </c>
      <c r="J4434" s="6">
        <v>0</v>
      </c>
      <c r="K4434" s="6">
        <v>0</v>
      </c>
      <c r="L4434" s="1">
        <f t="shared" si="1353"/>
        <v>0</v>
      </c>
    </row>
    <row r="4435" spans="1:12">
      <c r="A4435" t="str">
        <f t="shared" si="1351"/>
        <v>1.1.1.2.04.21.00 - Pessoa Jurídica - Líquida de Incentivos</v>
      </c>
      <c r="B4435" s="29" t="s">
        <v>3572</v>
      </c>
      <c r="C4435" s="4">
        <v>13265432.07</v>
      </c>
      <c r="D4435" s="4"/>
      <c r="E4435" s="4"/>
      <c r="F4435" s="4"/>
      <c r="G4435" s="1">
        <f t="shared" si="1352"/>
        <v>13265432.07</v>
      </c>
      <c r="H4435" s="4">
        <v>26582972.890000001</v>
      </c>
      <c r="I4435" s="4">
        <v>0</v>
      </c>
      <c r="J4435" s="4">
        <v>0</v>
      </c>
      <c r="K4435" s="4">
        <v>0</v>
      </c>
      <c r="L4435" s="1">
        <f t="shared" si="1353"/>
        <v>26582972.890000001</v>
      </c>
    </row>
    <row r="4436" spans="1:12" ht="25.5">
      <c r="A4436" t="str">
        <f t="shared" si="1351"/>
        <v>1.1.1.2.04.22.00 - Receita de Parcelamentos - Imposto sobre a Renda 
 - Pessoas Jurídicas</v>
      </c>
      <c r="B4436" s="33" t="s">
        <v>3573</v>
      </c>
      <c r="C4436" s="6">
        <v>108339823.14</v>
      </c>
      <c r="D4436" s="6"/>
      <c r="E4436" s="6"/>
      <c r="F4436" s="6"/>
      <c r="G4436" s="1">
        <f t="shared" si="1352"/>
        <v>108339823.14</v>
      </c>
      <c r="H4436" s="6">
        <v>0</v>
      </c>
      <c r="I4436" s="6">
        <v>0</v>
      </c>
      <c r="J4436" s="6">
        <v>0</v>
      </c>
      <c r="K4436" s="6">
        <v>0</v>
      </c>
      <c r="L4436" s="1">
        <f t="shared" si="1353"/>
        <v>0</v>
      </c>
    </row>
    <row r="4437" spans="1:12" ht="25.5">
      <c r="A4437" t="str">
        <f t="shared" si="1351"/>
        <v>1.1.1.2.04.23.00 - Imposto de Renda Pessoa Jurídica - Simples 
 Federal e Nacional</v>
      </c>
      <c r="B4437" s="29" t="s">
        <v>3574</v>
      </c>
      <c r="C4437" s="4">
        <v>36009956.439999998</v>
      </c>
      <c r="D4437" s="4"/>
      <c r="E4437" s="4"/>
      <c r="F4437" s="4">
        <v>437132.58</v>
      </c>
      <c r="G4437" s="1">
        <f t="shared" si="1352"/>
        <v>35572823.859999999</v>
      </c>
      <c r="H4437" s="4">
        <v>0</v>
      </c>
      <c r="I4437" s="4">
        <v>0</v>
      </c>
      <c r="J4437" s="4">
        <v>0</v>
      </c>
      <c r="K4437" s="4">
        <v>0</v>
      </c>
      <c r="L4437" s="1">
        <f t="shared" si="1353"/>
        <v>0</v>
      </c>
    </row>
    <row r="4438" spans="1:12">
      <c r="A4438" t="str">
        <f t="shared" si="1351"/>
        <v>1.1.1.2.04.31.00 - Retido nas Fontes - Trabalho</v>
      </c>
      <c r="B4438" s="33" t="s">
        <v>3575</v>
      </c>
      <c r="C4438" s="6">
        <v>13852071992.27</v>
      </c>
      <c r="D4438" s="6">
        <v>177853.89</v>
      </c>
      <c r="E4438" s="6">
        <v>33793.65</v>
      </c>
      <c r="F4438" s="6">
        <v>4908447.5199999996</v>
      </c>
      <c r="G4438" s="1">
        <f t="shared" si="1352"/>
        <v>13846951897.210001</v>
      </c>
      <c r="H4438" s="6">
        <v>30216022381.349998</v>
      </c>
      <c r="I4438" s="6">
        <v>0</v>
      </c>
      <c r="J4438" s="6">
        <v>0</v>
      </c>
      <c r="K4438" s="6">
        <v>6368951.7800000003</v>
      </c>
      <c r="L4438" s="1">
        <f t="shared" si="1353"/>
        <v>30209653429.57</v>
      </c>
    </row>
    <row r="4439" spans="1:12">
      <c r="A4439" t="str">
        <f t="shared" si="1351"/>
        <v>1.1.1.2.04.32.00 - Retido nas Fontes - Capital</v>
      </c>
      <c r="B4439" s="29" t="s">
        <v>3576</v>
      </c>
      <c r="C4439" s="4">
        <v>16821962.59</v>
      </c>
      <c r="D4439" s="4"/>
      <c r="E4439" s="4"/>
      <c r="F4439" s="4"/>
      <c r="G4439" s="1">
        <f t="shared" si="1352"/>
        <v>16821962.59</v>
      </c>
      <c r="H4439" s="4">
        <v>12065779.68</v>
      </c>
      <c r="I4439" s="4">
        <v>0</v>
      </c>
      <c r="J4439" s="4">
        <v>0</v>
      </c>
      <c r="K4439" s="4">
        <v>2610713.92</v>
      </c>
      <c r="L4439" s="1">
        <f t="shared" si="1353"/>
        <v>9455065.7599999998</v>
      </c>
    </row>
    <row r="4440" spans="1:12">
      <c r="A4440" t="str">
        <f t="shared" si="1351"/>
        <v>1.1.1.2.04.33.00 - Retido nas Fontes - Remessa ao Exterior</v>
      </c>
      <c r="B4440" s="33" t="s">
        <v>3577</v>
      </c>
      <c r="C4440" s="6">
        <v>1614704.84</v>
      </c>
      <c r="D4440" s="6"/>
      <c r="E4440" s="6"/>
      <c r="F4440" s="6"/>
      <c r="G4440" s="1">
        <f t="shared" si="1352"/>
        <v>1614704.84</v>
      </c>
      <c r="H4440" s="6">
        <v>949878.47</v>
      </c>
      <c r="I4440" s="6">
        <v>0</v>
      </c>
      <c r="J4440" s="6">
        <v>0</v>
      </c>
      <c r="K4440" s="6">
        <v>0</v>
      </c>
      <c r="L4440" s="1">
        <f t="shared" si="1353"/>
        <v>949878.47</v>
      </c>
    </row>
    <row r="4441" spans="1:12">
      <c r="A4441" t="str">
        <f t="shared" si="1351"/>
        <v>1.1.1.2.04.34.00 - Retido nas Fontes - Outros Rendimentos</v>
      </c>
      <c r="B4441" s="29" t="s">
        <v>3578</v>
      </c>
      <c r="C4441" s="4">
        <v>1485898404.6500001</v>
      </c>
      <c r="D4441" s="4">
        <v>-1688.54</v>
      </c>
      <c r="E4441" s="4"/>
      <c r="F4441" s="4">
        <v>540015.49</v>
      </c>
      <c r="G4441" s="1">
        <f t="shared" si="1352"/>
        <v>1485360077.7</v>
      </c>
      <c r="H4441" s="4">
        <v>608996641.05999994</v>
      </c>
      <c r="I4441" s="4">
        <v>0</v>
      </c>
      <c r="J4441" s="4">
        <v>0</v>
      </c>
      <c r="K4441" s="4">
        <v>343555.21</v>
      </c>
      <c r="L4441" s="1">
        <f t="shared" si="1353"/>
        <v>608653085.8499999</v>
      </c>
    </row>
    <row r="4442" spans="1:12" ht="38.25">
      <c r="A4442" t="str">
        <f t="shared" si="1351"/>
        <v>1.1.1.2.04.35.00 - Receita de Parcelamentos – Imposto sobre a Renda 
 - Retido na Fonte</v>
      </c>
      <c r="B4442" s="33" t="s">
        <v>3579</v>
      </c>
      <c r="C4442" s="6">
        <v>48107835.609999999</v>
      </c>
      <c r="D4442" s="6"/>
      <c r="E4442" s="6"/>
      <c r="F4442" s="6"/>
      <c r="G4442" s="1">
        <f t="shared" si="1352"/>
        <v>48107835.609999999</v>
      </c>
      <c r="H4442" s="6">
        <v>0</v>
      </c>
      <c r="I4442" s="6">
        <v>0</v>
      </c>
      <c r="J4442" s="6">
        <v>0</v>
      </c>
      <c r="K4442" s="6">
        <v>0</v>
      </c>
      <c r="L4442" s="1">
        <f t="shared" si="1353"/>
        <v>0</v>
      </c>
    </row>
    <row r="4443" spans="1:12" ht="25.5">
      <c r="A4443" t="str">
        <f t="shared" si="1351"/>
        <v>1.1.1.2.05.00.00 - Imposto sobre a Propriedade de Veículos 
 Automotores – IPVA</v>
      </c>
      <c r="B4443" s="29" t="s">
        <v>3580</v>
      </c>
      <c r="C4443" s="4"/>
      <c r="D4443" s="4"/>
      <c r="E4443" s="4"/>
      <c r="F4443" s="4"/>
      <c r="G4443" s="1">
        <f t="shared" si="1352"/>
        <v>0</v>
      </c>
      <c r="H4443" s="4">
        <v>38525206967.940002</v>
      </c>
      <c r="I4443" s="4">
        <v>6477466023.0100002</v>
      </c>
      <c r="J4443" s="4">
        <v>2535472319.48</v>
      </c>
      <c r="K4443" s="4">
        <v>4259665.3499999996</v>
      </c>
      <c r="L4443" s="1">
        <f t="shared" si="1353"/>
        <v>29508008960.100002</v>
      </c>
    </row>
    <row r="4444" spans="1:12" ht="38.25">
      <c r="A4444" t="str">
        <f t="shared" si="1351"/>
        <v>1.1.1.2.07.00.00 - Imposto sobre Transmissão "Causa Mortis" e Doação 
 de Bens e Direitos – ITCD</v>
      </c>
      <c r="B4444" s="33" t="s">
        <v>3581</v>
      </c>
      <c r="C4444" s="6"/>
      <c r="D4444" s="6"/>
      <c r="E4444" s="6"/>
      <c r="F4444" s="6"/>
      <c r="G4444" s="1">
        <f t="shared" si="1352"/>
        <v>0</v>
      </c>
      <c r="H4444" s="6">
        <v>7049247930.2399998</v>
      </c>
      <c r="I4444" s="6">
        <v>0</v>
      </c>
      <c r="J4444" s="6">
        <v>867455558.34000003</v>
      </c>
      <c r="K4444" s="6">
        <v>4693630.7</v>
      </c>
      <c r="L4444" s="1">
        <f t="shared" si="1353"/>
        <v>6177098741.1999998</v>
      </c>
    </row>
    <row r="4445" spans="1:12" ht="25.5">
      <c r="A4445" t="str">
        <f t="shared" si="1351"/>
        <v>1.1.1.2.08.00.00 - Imposto sobre Transmissão "Inter Vivos" de Bens 
 Imóveis e de Direitos Reais sobre Imóveis – ITBI</v>
      </c>
      <c r="B4445" s="29" t="s">
        <v>3582</v>
      </c>
      <c r="C4445" s="4">
        <v>9664137512.4400005</v>
      </c>
      <c r="D4445" s="4">
        <v>608137.94999999995</v>
      </c>
      <c r="E4445" s="4">
        <v>217973</v>
      </c>
      <c r="F4445" s="4">
        <v>66487297.5</v>
      </c>
      <c r="G4445" s="1">
        <f t="shared" si="1352"/>
        <v>9596824103.9899998</v>
      </c>
      <c r="H4445" s="4">
        <v>372110825.35000002</v>
      </c>
      <c r="I4445" s="4">
        <v>0</v>
      </c>
      <c r="J4445" s="4">
        <v>0</v>
      </c>
      <c r="K4445" s="4">
        <v>428483.7</v>
      </c>
      <c r="L4445" s="1">
        <f t="shared" si="1353"/>
        <v>371682341.65000004</v>
      </c>
    </row>
    <row r="4446" spans="1:12">
      <c r="A4446" t="str">
        <f t="shared" si="1351"/>
        <v>1.1.1.3.00.00.00 - Impostos sobre a Produção e a Circulação</v>
      </c>
      <c r="B4446" s="33" t="s">
        <v>3583</v>
      </c>
      <c r="C4446" s="6">
        <v>52918818419.959999</v>
      </c>
      <c r="D4446" s="6">
        <v>28905666.190000001</v>
      </c>
      <c r="E4446" s="6">
        <v>17731.13</v>
      </c>
      <c r="F4446" s="6">
        <v>196838412.22</v>
      </c>
      <c r="G4446" s="1">
        <f t="shared" si="1352"/>
        <v>52693056610.419998</v>
      </c>
      <c r="H4446" s="6">
        <v>438309438280.75</v>
      </c>
      <c r="I4446" s="6">
        <v>38085236104.080002</v>
      </c>
      <c r="J4446" s="6">
        <v>44482970378.190002</v>
      </c>
      <c r="K4446" s="6">
        <v>8265289403.21</v>
      </c>
      <c r="L4446" s="1">
        <f t="shared" si="1353"/>
        <v>347475942395.26996</v>
      </c>
    </row>
    <row r="4447" spans="1:12">
      <c r="A4447" t="str">
        <f t="shared" si="1351"/>
        <v>1.1.1.3.01.00.00 - Imposto sobre Produtos Industrializados - IPI</v>
      </c>
      <c r="B4447" s="29" t="s">
        <v>3584</v>
      </c>
      <c r="C4447" s="4"/>
      <c r="D4447" s="4"/>
      <c r="E4447" s="4"/>
      <c r="F4447" s="4"/>
      <c r="G4447" s="1">
        <f t="shared" si="1352"/>
        <v>0</v>
      </c>
      <c r="H4447" s="4"/>
      <c r="I4447" s="4"/>
      <c r="J4447" s="4"/>
      <c r="K4447" s="4"/>
      <c r="L4447" s="1">
        <f t="shared" si="1353"/>
        <v>0</v>
      </c>
    </row>
    <row r="4448" spans="1:12" ht="38.25">
      <c r="A4448" t="str">
        <f t="shared" si="1351"/>
        <v>1.1.1.3.02.00.00 - Imposto sobre Op. Relativas à Circulação de 
 Mercadorias e sobre Prest.de Serv.de Transp. Interest.e Interm. e de 
 Comunicação – ICMS</v>
      </c>
      <c r="B4448" s="33" t="s">
        <v>3585</v>
      </c>
      <c r="C4448" s="6"/>
      <c r="D4448" s="6"/>
      <c r="E4448" s="6"/>
      <c r="F4448" s="6"/>
      <c r="G4448" s="1">
        <f t="shared" si="1352"/>
        <v>0</v>
      </c>
      <c r="H4448" s="6">
        <v>436679642061.10999</v>
      </c>
      <c r="I4448" s="6">
        <v>38085236104.080002</v>
      </c>
      <c r="J4448" s="6">
        <v>44482970378.190002</v>
      </c>
      <c r="K4448" s="6">
        <v>8265191160.1499996</v>
      </c>
      <c r="L4448" s="1">
        <f t="shared" si="1353"/>
        <v>345846244418.68994</v>
      </c>
    </row>
    <row r="4449" spans="1:12" ht="25.5">
      <c r="A4449" t="str">
        <f t="shared" si="1351"/>
        <v>1.1.1.3.03.00.00 - Imposto sobre Operações de Crédito, Câmbio e 
 Seguro, ou Relativas a Títulos ou Valores Mobiliários – IOF</v>
      </c>
      <c r="B4449" s="29" t="s">
        <v>3586</v>
      </c>
      <c r="C4449" s="4"/>
      <c r="D4449" s="4"/>
      <c r="E4449" s="4"/>
      <c r="F4449" s="4"/>
      <c r="G4449" s="1">
        <f t="shared" si="1352"/>
        <v>0</v>
      </c>
      <c r="H4449" s="4"/>
      <c r="I4449" s="4"/>
      <c r="J4449" s="4"/>
      <c r="K4449" s="4"/>
      <c r="L4449" s="1">
        <f t="shared" si="1353"/>
        <v>0</v>
      </c>
    </row>
    <row r="4450" spans="1:12" ht="25.5">
      <c r="A4450" t="str">
        <f t="shared" si="1351"/>
        <v>1.1.1.3.05.00.00 - Imposto sobre Serviços de Qualquer Natureza – 
 ISSQN</v>
      </c>
      <c r="B4450" s="33" t="s">
        <v>3587</v>
      </c>
      <c r="C4450" s="6">
        <v>52918818419.959999</v>
      </c>
      <c r="D4450" s="6">
        <v>28905666.190000001</v>
      </c>
      <c r="E4450" s="6">
        <v>17731.13</v>
      </c>
      <c r="F4450" s="6">
        <v>196838412.22</v>
      </c>
      <c r="G4450" s="1">
        <f t="shared" si="1352"/>
        <v>52693056610.419998</v>
      </c>
      <c r="H4450" s="6">
        <v>1629796219.6400001</v>
      </c>
      <c r="I4450" s="6">
        <v>0</v>
      </c>
      <c r="J4450" s="6">
        <v>0</v>
      </c>
      <c r="K4450" s="6">
        <v>98243.06</v>
      </c>
      <c r="L4450" s="1">
        <f t="shared" si="1353"/>
        <v>1629697976.5800002</v>
      </c>
    </row>
    <row r="4451" spans="1:12">
      <c r="A4451" t="str">
        <f t="shared" si="1351"/>
        <v>1.1.1.5.00.00.00 - Impostos Extraordinários</v>
      </c>
      <c r="B4451" s="29" t="s">
        <v>3588</v>
      </c>
      <c r="C4451" s="4"/>
      <c r="D4451" s="4"/>
      <c r="E4451" s="4"/>
      <c r="F4451" s="4"/>
      <c r="G4451" s="1">
        <f t="shared" si="1352"/>
        <v>0</v>
      </c>
      <c r="H4451" s="4"/>
      <c r="I4451" s="4"/>
      <c r="J4451" s="4"/>
      <c r="K4451" s="4"/>
      <c r="L4451" s="1">
        <f t="shared" si="1353"/>
        <v>0</v>
      </c>
    </row>
    <row r="4452" spans="1:12">
      <c r="A4452" t="str">
        <f t="shared" si="1351"/>
        <v>1.1.2.0.00.00.00 - Taxas</v>
      </c>
      <c r="B4452" s="33" t="s">
        <v>3589</v>
      </c>
      <c r="C4452" s="6">
        <v>8352609129.3299999</v>
      </c>
      <c r="D4452" s="6">
        <v>1431780.98</v>
      </c>
      <c r="E4452" s="6">
        <v>4549.38</v>
      </c>
      <c r="F4452" s="6">
        <v>77308651.099999994</v>
      </c>
      <c r="G4452" s="1">
        <f t="shared" si="1352"/>
        <v>8273864147.8699999</v>
      </c>
      <c r="H4452" s="6">
        <v>22595062279.07</v>
      </c>
      <c r="I4452" s="6">
        <v>0</v>
      </c>
      <c r="J4452" s="6">
        <v>7697.75</v>
      </c>
      <c r="K4452" s="6">
        <v>494103034.38</v>
      </c>
      <c r="L4452" s="1">
        <f t="shared" si="1353"/>
        <v>22100951546.939999</v>
      </c>
    </row>
    <row r="4453" spans="1:12">
      <c r="A4453" t="str">
        <f t="shared" si="1351"/>
        <v>1.1.2.1.00.00.00 - Taxas pelo Exercício do Poder de Polícia</v>
      </c>
      <c r="B4453" s="29" t="s">
        <v>3590</v>
      </c>
      <c r="C4453" s="4">
        <v>3060091175.6900001</v>
      </c>
      <c r="D4453" s="4">
        <v>657725.21</v>
      </c>
      <c r="E4453" s="4">
        <v>3985.97</v>
      </c>
      <c r="F4453" s="4">
        <v>24045812.280000001</v>
      </c>
      <c r="G4453" s="1">
        <f t="shared" si="1352"/>
        <v>3035383652.23</v>
      </c>
      <c r="H4453" s="4">
        <v>5782500720.5100002</v>
      </c>
      <c r="I4453" s="4">
        <v>0</v>
      </c>
      <c r="J4453" s="4">
        <v>0</v>
      </c>
      <c r="K4453" s="4">
        <v>3709873.86</v>
      </c>
      <c r="L4453" s="1">
        <f t="shared" si="1353"/>
        <v>5778790846.6500006</v>
      </c>
    </row>
    <row r="4454" spans="1:12">
      <c r="A4454" t="str">
        <f t="shared" si="1351"/>
        <v>1.1.2.2.00.00.00 - Taxas pela Prestação de Serviços</v>
      </c>
      <c r="B4454" s="33" t="s">
        <v>3591</v>
      </c>
      <c r="C4454" s="6">
        <v>5292517953.6400003</v>
      </c>
      <c r="D4454" s="6">
        <v>774055.77</v>
      </c>
      <c r="E4454" s="6">
        <v>563.41</v>
      </c>
      <c r="F4454" s="6">
        <v>53262838.82</v>
      </c>
      <c r="G4454" s="1">
        <f t="shared" si="1352"/>
        <v>5238480495.6400003</v>
      </c>
      <c r="H4454" s="6">
        <v>16812561558.559999</v>
      </c>
      <c r="I4454" s="6">
        <v>0</v>
      </c>
      <c r="J4454" s="6">
        <v>7697.75</v>
      </c>
      <c r="K4454" s="6">
        <v>490393160.51999998</v>
      </c>
      <c r="L4454" s="1">
        <f t="shared" si="1353"/>
        <v>16322160700.289999</v>
      </c>
    </row>
    <row r="4455" spans="1:12">
      <c r="A4455" t="str">
        <f t="shared" si="1351"/>
        <v>1.1.2.2.01.00.00 - Emolumentos Consulares</v>
      </c>
      <c r="B4455" s="29" t="s">
        <v>3592</v>
      </c>
      <c r="C4455" s="4">
        <v>19434302.989999998</v>
      </c>
      <c r="D4455" s="4">
        <v>8163.49</v>
      </c>
      <c r="E4455" s="4"/>
      <c r="F4455" s="4">
        <v>1885.77</v>
      </c>
      <c r="G4455" s="1">
        <f t="shared" si="1352"/>
        <v>19424253.73</v>
      </c>
      <c r="H4455" s="4">
        <v>145551304.06</v>
      </c>
      <c r="I4455" s="4">
        <v>0</v>
      </c>
      <c r="J4455" s="4">
        <v>0</v>
      </c>
      <c r="K4455" s="4">
        <v>48467.54</v>
      </c>
      <c r="L4455" s="1">
        <f t="shared" si="1353"/>
        <v>145502836.52000001</v>
      </c>
    </row>
    <row r="4456" spans="1:12" ht="25.5">
      <c r="A4456" t="str">
        <f t="shared" si="1351"/>
        <v>1.1.2.2.02.00.00 - Taxa de Pedido de Visto em Contrato de Trabalho 
 de Estrangeiro</v>
      </c>
      <c r="B4456" s="33" t="s">
        <v>3593</v>
      </c>
      <c r="C4456" s="6">
        <v>1855554.84</v>
      </c>
      <c r="D4456" s="6"/>
      <c r="E4456" s="6"/>
      <c r="F4456" s="6"/>
      <c r="G4456" s="1">
        <f t="shared" si="1352"/>
        <v>1855554.84</v>
      </c>
      <c r="H4456" s="6">
        <v>0</v>
      </c>
      <c r="I4456" s="6">
        <v>0</v>
      </c>
      <c r="J4456" s="6">
        <v>0</v>
      </c>
      <c r="K4456" s="6">
        <v>0</v>
      </c>
      <c r="L4456" s="1">
        <f t="shared" si="1353"/>
        <v>0</v>
      </c>
    </row>
    <row r="4457" spans="1:12" ht="38.25">
      <c r="A4457" t="str">
        <f t="shared" si="1351"/>
        <v>1.1.2.2.03.00.00 - Taxa Utilização do Sistema Eletrônico de Controle 
 de Arrecadação do Adicional ao Frete para a Renovação da Marinha 
 Mercante</v>
      </c>
      <c r="B4457" s="29" t="s">
        <v>3594</v>
      </c>
      <c r="C4457" s="4">
        <v>86970.64</v>
      </c>
      <c r="D4457" s="4"/>
      <c r="E4457" s="4"/>
      <c r="F4457" s="4"/>
      <c r="G4457" s="1">
        <f t="shared" si="1352"/>
        <v>86970.64</v>
      </c>
      <c r="H4457" s="4">
        <v>19201857.18</v>
      </c>
      <c r="I4457" s="4">
        <v>0</v>
      </c>
      <c r="J4457" s="4">
        <v>7697.75</v>
      </c>
      <c r="K4457" s="4">
        <v>0</v>
      </c>
      <c r="L4457" s="1">
        <f t="shared" si="1353"/>
        <v>19194159.43</v>
      </c>
    </row>
    <row r="4458" spans="1:12">
      <c r="A4458" t="str">
        <f t="shared" si="1351"/>
        <v>1.1.2.2.04.00.00 - Taxa de Avaliação do Ensino Superior</v>
      </c>
      <c r="B4458" s="33" t="s">
        <v>3595</v>
      </c>
      <c r="C4458" s="6">
        <v>892487.3</v>
      </c>
      <c r="D4458" s="6"/>
      <c r="E4458" s="6"/>
      <c r="F4458" s="6"/>
      <c r="G4458" s="1">
        <f t="shared" si="1352"/>
        <v>892487.3</v>
      </c>
      <c r="H4458" s="6">
        <v>0</v>
      </c>
      <c r="I4458" s="6">
        <v>0</v>
      </c>
      <c r="J4458" s="6">
        <v>0</v>
      </c>
      <c r="K4458" s="6">
        <v>0</v>
      </c>
      <c r="L4458" s="1">
        <f t="shared" si="1353"/>
        <v>0</v>
      </c>
    </row>
    <row r="4459" spans="1:12">
      <c r="A4459" t="str">
        <f t="shared" si="1351"/>
        <v>1.1.2.2.06.00.00 - Taxa Judiciária da Justiça do Distrito Federal</v>
      </c>
      <c r="B4459" s="29" t="s">
        <v>3596</v>
      </c>
      <c r="C4459" s="4">
        <v>3243.44</v>
      </c>
      <c r="D4459" s="4"/>
      <c r="E4459" s="4"/>
      <c r="F4459" s="4"/>
      <c r="G4459" s="1">
        <f t="shared" si="1352"/>
        <v>3243.44</v>
      </c>
      <c r="H4459" s="4">
        <v>6044731.3099999996</v>
      </c>
      <c r="I4459" s="4">
        <v>0</v>
      </c>
      <c r="J4459" s="4">
        <v>0</v>
      </c>
      <c r="K4459" s="4">
        <v>0</v>
      </c>
      <c r="L4459" s="1">
        <f t="shared" si="1353"/>
        <v>6044731.3099999996</v>
      </c>
    </row>
    <row r="4460" spans="1:12" ht="25.5">
      <c r="A4460" t="str">
        <f t="shared" si="1351"/>
        <v>1.1.2.2.07.00.00 - Emolumentos e Custas da Justiça do Distrito 
 Federal</v>
      </c>
      <c r="B4460" s="33" t="s">
        <v>3597</v>
      </c>
      <c r="C4460" s="6">
        <v>10284.16</v>
      </c>
      <c r="D4460" s="6"/>
      <c r="E4460" s="6"/>
      <c r="F4460" s="6"/>
      <c r="G4460" s="1">
        <f t="shared" si="1352"/>
        <v>10284.16</v>
      </c>
      <c r="H4460" s="6">
        <v>0</v>
      </c>
      <c r="I4460" s="6">
        <v>0</v>
      </c>
      <c r="J4460" s="6">
        <v>0</v>
      </c>
      <c r="K4460" s="6">
        <v>0</v>
      </c>
      <c r="L4460" s="1">
        <f t="shared" si="1353"/>
        <v>0</v>
      </c>
    </row>
    <row r="4461" spans="1:12">
      <c r="A4461" t="str">
        <f t="shared" si="1351"/>
        <v>1.1.2.2.08.00.00 - Emolumentos e Custas Judiciais</v>
      </c>
      <c r="B4461" s="29" t="s">
        <v>3598</v>
      </c>
      <c r="C4461" s="4">
        <v>140612.42000000001</v>
      </c>
      <c r="D4461" s="4"/>
      <c r="E4461" s="4"/>
      <c r="F4461" s="4"/>
      <c r="G4461" s="1">
        <f t="shared" si="1352"/>
        <v>140612.42000000001</v>
      </c>
      <c r="H4461" s="4">
        <v>3154463633.3400002</v>
      </c>
      <c r="I4461" s="4">
        <v>0</v>
      </c>
      <c r="J4461" s="4">
        <v>0</v>
      </c>
      <c r="K4461" s="4">
        <v>92419489.780000001</v>
      </c>
      <c r="L4461" s="1">
        <f t="shared" si="1353"/>
        <v>3062044143.5599999</v>
      </c>
    </row>
    <row r="4462" spans="1:12" ht="25.5">
      <c r="A4462" t="str">
        <f t="shared" si="1351"/>
        <v>1.1.2.2.11.00.00 - Taxa de Utilização do Sistema Integrado de 
 Comércio Exterior – SISCOMEX</v>
      </c>
      <c r="B4462" s="33" t="s">
        <v>3599</v>
      </c>
      <c r="C4462" s="6">
        <v>526007.63</v>
      </c>
      <c r="D4462" s="6"/>
      <c r="E4462" s="6"/>
      <c r="F4462" s="6"/>
      <c r="G4462" s="1">
        <f t="shared" si="1352"/>
        <v>526007.63</v>
      </c>
      <c r="H4462" s="6">
        <v>0</v>
      </c>
      <c r="I4462" s="6">
        <v>0</v>
      </c>
      <c r="J4462" s="6">
        <v>0</v>
      </c>
      <c r="K4462" s="6">
        <v>0</v>
      </c>
      <c r="L4462" s="1">
        <f t="shared" si="1353"/>
        <v>0</v>
      </c>
    </row>
    <row r="4463" spans="1:12">
      <c r="A4463" t="str">
        <f t="shared" si="1351"/>
        <v>1.1.2.2.12.00.00 - Emolumentos e Custas Processuais Administrativas</v>
      </c>
      <c r="B4463" s="29" t="s">
        <v>3600</v>
      </c>
      <c r="C4463" s="4">
        <v>66657320.259999998</v>
      </c>
      <c r="D4463" s="4">
        <v>32454.46</v>
      </c>
      <c r="E4463" s="4">
        <v>4.46</v>
      </c>
      <c r="F4463" s="4">
        <v>709698.97</v>
      </c>
      <c r="G4463" s="1">
        <f t="shared" si="1352"/>
        <v>65915162.369999997</v>
      </c>
      <c r="H4463" s="4">
        <v>867976.22</v>
      </c>
      <c r="I4463" s="4">
        <v>0</v>
      </c>
      <c r="J4463" s="4">
        <v>0</v>
      </c>
      <c r="K4463" s="4">
        <v>0</v>
      </c>
      <c r="L4463" s="1">
        <f t="shared" si="1353"/>
        <v>867976.22</v>
      </c>
    </row>
    <row r="4464" spans="1:12">
      <c r="A4464" t="str">
        <f t="shared" si="1351"/>
        <v>1.1.2.2.15.00.00 - Taxa Militar</v>
      </c>
      <c r="B4464" s="33" t="s">
        <v>3601</v>
      </c>
      <c r="C4464" s="6">
        <v>28107.05</v>
      </c>
      <c r="D4464" s="6"/>
      <c r="E4464" s="6"/>
      <c r="F4464" s="6"/>
      <c r="G4464" s="1">
        <f t="shared" si="1352"/>
        <v>28107.05</v>
      </c>
      <c r="H4464" s="6">
        <v>4982573.4800000004</v>
      </c>
      <c r="I4464" s="6">
        <v>0</v>
      </c>
      <c r="J4464" s="6">
        <v>0</v>
      </c>
      <c r="K4464" s="6">
        <v>0</v>
      </c>
      <c r="L4464" s="1">
        <f t="shared" si="1353"/>
        <v>4982573.4800000004</v>
      </c>
    </row>
    <row r="4465" spans="1:12">
      <c r="A4465" t="str">
        <f t="shared" si="1351"/>
        <v>1.1.2.2.19.00.00 - Taxa de Classificação de Produtos Vegetais</v>
      </c>
      <c r="B4465" s="29" t="s">
        <v>3602</v>
      </c>
      <c r="C4465" s="4">
        <v>1393856.23</v>
      </c>
      <c r="D4465" s="4"/>
      <c r="E4465" s="4"/>
      <c r="F4465" s="4"/>
      <c r="G4465" s="1">
        <f t="shared" si="1352"/>
        <v>1393856.23</v>
      </c>
      <c r="H4465" s="4">
        <v>1180012</v>
      </c>
      <c r="I4465" s="4">
        <v>0</v>
      </c>
      <c r="J4465" s="4">
        <v>0</v>
      </c>
      <c r="K4465" s="4">
        <v>0</v>
      </c>
      <c r="L4465" s="1">
        <f t="shared" si="1353"/>
        <v>1180012</v>
      </c>
    </row>
    <row r="4466" spans="1:12">
      <c r="A4466" t="str">
        <f t="shared" si="1351"/>
        <v>1.1.2.2.21.00.00 - Taxas de Serviços Cadastrais</v>
      </c>
      <c r="B4466" s="33" t="s">
        <v>3603</v>
      </c>
      <c r="C4466" s="6">
        <v>46858947.93</v>
      </c>
      <c r="D4466" s="6">
        <v>111.46</v>
      </c>
      <c r="E4466" s="6"/>
      <c r="F4466" s="6">
        <v>280761.37</v>
      </c>
      <c r="G4466" s="1">
        <f t="shared" si="1352"/>
        <v>46578075.100000001</v>
      </c>
      <c r="H4466" s="6">
        <v>4825793.84</v>
      </c>
      <c r="I4466" s="6">
        <v>0</v>
      </c>
      <c r="J4466" s="6">
        <v>0</v>
      </c>
      <c r="K4466" s="6">
        <v>19285</v>
      </c>
      <c r="L4466" s="1">
        <f t="shared" si="1353"/>
        <v>4806508.84</v>
      </c>
    </row>
    <row r="4467" spans="1:12">
      <c r="A4467" t="str">
        <f t="shared" si="1351"/>
        <v>1.1.2.2.22.00.00 - Taxa de Serviços de Pesca e Aquicultura</v>
      </c>
      <c r="B4467" s="29" t="s">
        <v>3604</v>
      </c>
      <c r="C4467" s="4">
        <v>414643.34</v>
      </c>
      <c r="D4467" s="4"/>
      <c r="E4467" s="4"/>
      <c r="F4467" s="4">
        <v>324.89999999999998</v>
      </c>
      <c r="G4467" s="1">
        <f t="shared" si="1352"/>
        <v>414318.44</v>
      </c>
      <c r="H4467" s="4">
        <v>0</v>
      </c>
      <c r="I4467" s="4">
        <v>0</v>
      </c>
      <c r="J4467" s="4">
        <v>0</v>
      </c>
      <c r="K4467" s="4">
        <v>0</v>
      </c>
      <c r="L4467" s="1">
        <f t="shared" si="1353"/>
        <v>0</v>
      </c>
    </row>
    <row r="4468" spans="1:12">
      <c r="A4468" t="str">
        <f t="shared" si="1351"/>
        <v>1.1.2.2.28.00.00 - Taxa de Cemitérios</v>
      </c>
      <c r="B4468" s="33" t="s">
        <v>3605</v>
      </c>
      <c r="C4468" s="6">
        <v>61720739.409999996</v>
      </c>
      <c r="D4468" s="6"/>
      <c r="E4468" s="6"/>
      <c r="F4468" s="6">
        <v>158445.04</v>
      </c>
      <c r="G4468" s="1">
        <f t="shared" si="1352"/>
        <v>61562294.369999997</v>
      </c>
      <c r="H4468" s="6">
        <v>0</v>
      </c>
      <c r="I4468" s="6">
        <v>0</v>
      </c>
      <c r="J4468" s="6">
        <v>0</v>
      </c>
      <c r="K4468" s="6">
        <v>0</v>
      </c>
      <c r="L4468" s="1">
        <f t="shared" si="1353"/>
        <v>0</v>
      </c>
    </row>
    <row r="4469" spans="1:12">
      <c r="A4469" t="str">
        <f t="shared" si="1351"/>
        <v>1.1.2.2.29.00.00 - Emolumentos e Custas Extrajudiciais</v>
      </c>
      <c r="B4469" s="29" t="s">
        <v>3606</v>
      </c>
      <c r="C4469" s="4">
        <v>11278568.15</v>
      </c>
      <c r="D4469" s="4"/>
      <c r="E4469" s="4"/>
      <c r="F4469" s="4">
        <v>31482.5</v>
      </c>
      <c r="G4469" s="1">
        <f t="shared" si="1352"/>
        <v>11247085.65</v>
      </c>
      <c r="H4469" s="4">
        <v>2359990401.1700001</v>
      </c>
      <c r="I4469" s="4">
        <v>0</v>
      </c>
      <c r="J4469" s="4">
        <v>0</v>
      </c>
      <c r="K4469" s="4">
        <v>3499325.37</v>
      </c>
      <c r="L4469" s="1">
        <f t="shared" si="1353"/>
        <v>2356491075.8000002</v>
      </c>
    </row>
    <row r="4470" spans="1:12">
      <c r="A4470" t="str">
        <f t="shared" si="1351"/>
        <v>1.1.2.2.90.00.00 - Taxa de Limpeza Pública</v>
      </c>
      <c r="B4470" s="33" t="s">
        <v>3607</v>
      </c>
      <c r="C4470" s="6">
        <v>3832815637.8400002</v>
      </c>
      <c r="D4470" s="6">
        <v>488237.09</v>
      </c>
      <c r="E4470" s="6"/>
      <c r="F4470" s="6">
        <v>38666882.32</v>
      </c>
      <c r="G4470" s="1">
        <f t="shared" si="1352"/>
        <v>3793660518.4299998</v>
      </c>
      <c r="H4470" s="6">
        <v>0</v>
      </c>
      <c r="I4470" s="6">
        <v>0</v>
      </c>
      <c r="J4470" s="6">
        <v>0</v>
      </c>
      <c r="K4470" s="6">
        <v>0</v>
      </c>
      <c r="L4470" s="1">
        <f t="shared" si="1353"/>
        <v>0</v>
      </c>
    </row>
    <row r="4471" spans="1:12">
      <c r="A4471" t="str">
        <f t="shared" si="1351"/>
        <v>1.1.2.2.99.00.00 - Outras Taxas pela Prestação de Serviços</v>
      </c>
      <c r="B4471" s="29" t="s">
        <v>3608</v>
      </c>
      <c r="C4471" s="4">
        <v>1248400670.01</v>
      </c>
      <c r="D4471" s="4">
        <v>245089.27</v>
      </c>
      <c r="E4471" s="4">
        <v>558.95000000000005</v>
      </c>
      <c r="F4471" s="4">
        <v>13413357.949999999</v>
      </c>
      <c r="G4471" s="1">
        <f t="shared" si="1352"/>
        <v>1234741663.8399999</v>
      </c>
      <c r="H4471" s="4">
        <v>11115453275.959999</v>
      </c>
      <c r="I4471" s="4">
        <v>0</v>
      </c>
      <c r="J4471" s="4">
        <v>0</v>
      </c>
      <c r="K4471" s="4">
        <v>394406592.82999998</v>
      </c>
      <c r="L4471" s="1">
        <f t="shared" si="1353"/>
        <v>10721046683.129999</v>
      </c>
    </row>
    <row r="4472" spans="1:12">
      <c r="A4472" t="str">
        <f t="shared" si="1351"/>
        <v>1.1.3.0.00.00.00 - Contribuição de Melhoria</v>
      </c>
      <c r="B4472" s="33" t="s">
        <v>3609</v>
      </c>
      <c r="C4472" s="6">
        <v>236000069.94</v>
      </c>
      <c r="D4472" s="6">
        <v>17067.490000000002</v>
      </c>
      <c r="E4472" s="6">
        <v>14479.43</v>
      </c>
      <c r="F4472" s="6">
        <v>2602018.96</v>
      </c>
      <c r="G4472" s="1">
        <f t="shared" si="1352"/>
        <v>233366504.05999997</v>
      </c>
      <c r="H4472" s="6">
        <v>173.69</v>
      </c>
      <c r="I4472" s="6">
        <v>0</v>
      </c>
      <c r="J4472" s="6">
        <v>0</v>
      </c>
      <c r="K4472" s="6">
        <v>0</v>
      </c>
      <c r="L4472" s="1">
        <f t="shared" si="1353"/>
        <v>173.69</v>
      </c>
    </row>
    <row r="4473" spans="1:12" ht="25.5">
      <c r="A4473" t="str">
        <f t="shared" si="1351"/>
        <v>1.1.3.0.01.00.00 - Contribuição de Melhoria para Expansão da Rede de 
 Água Potável e Esgoto Sanitário</v>
      </c>
      <c r="B4473" s="29" t="s">
        <v>3610</v>
      </c>
      <c r="C4473" s="4">
        <v>6679623.0099999998</v>
      </c>
      <c r="D4473" s="4"/>
      <c r="E4473" s="4"/>
      <c r="F4473" s="4">
        <v>82254.66</v>
      </c>
      <c r="G4473" s="1">
        <f t="shared" si="1352"/>
        <v>6597368.3499999996</v>
      </c>
      <c r="H4473" s="4">
        <v>0</v>
      </c>
      <c r="I4473" s="4">
        <v>0</v>
      </c>
      <c r="J4473" s="4">
        <v>0</v>
      </c>
      <c r="K4473" s="4">
        <v>0</v>
      </c>
      <c r="L4473" s="1">
        <f t="shared" si="1353"/>
        <v>0</v>
      </c>
    </row>
    <row r="4474" spans="1:12" ht="25.5">
      <c r="A4474" t="str">
        <f t="shared" si="1351"/>
        <v>1.1.3.0.02.00.00 - Contribuição de Melhoria para Expansão da Rede de 
 Iluminação Pública na Cidade</v>
      </c>
      <c r="B4474" s="33" t="s">
        <v>3611</v>
      </c>
      <c r="C4474" s="6">
        <v>130435780.14</v>
      </c>
      <c r="D4474" s="6"/>
      <c r="E4474" s="6"/>
      <c r="F4474" s="6"/>
      <c r="G4474" s="1">
        <f t="shared" si="1352"/>
        <v>130435780.14</v>
      </c>
      <c r="H4474" s="6">
        <v>0</v>
      </c>
      <c r="I4474" s="6">
        <v>0</v>
      </c>
      <c r="J4474" s="6">
        <v>0</v>
      </c>
      <c r="K4474" s="6">
        <v>0</v>
      </c>
      <c r="L4474" s="1">
        <f t="shared" si="1353"/>
        <v>0</v>
      </c>
    </row>
    <row r="4475" spans="1:12" ht="25.5">
      <c r="A4475" t="str">
        <f t="shared" si="1351"/>
        <v>1.1.3.0.03.00.00 - Contribuição de Melhoria para Expansão de Rede de 
 Iluminação Pública Rural</v>
      </c>
      <c r="B4475" s="29" t="s">
        <v>3612</v>
      </c>
      <c r="C4475" s="4">
        <v>2305606.59</v>
      </c>
      <c r="D4475" s="4"/>
      <c r="E4475" s="4"/>
      <c r="F4475" s="4">
        <v>921.19</v>
      </c>
      <c r="G4475" s="1">
        <f t="shared" si="1352"/>
        <v>2304685.4</v>
      </c>
      <c r="H4475" s="4">
        <v>0</v>
      </c>
      <c r="I4475" s="4">
        <v>0</v>
      </c>
      <c r="J4475" s="4">
        <v>0</v>
      </c>
      <c r="K4475" s="4">
        <v>0</v>
      </c>
      <c r="L4475" s="1">
        <f t="shared" si="1353"/>
        <v>0</v>
      </c>
    </row>
    <row r="4476" spans="1:12" ht="25.5">
      <c r="A4476" t="str">
        <f t="shared" si="1351"/>
        <v>1.1.3.0.04.00.00 - Contribuição de Melhoria para Pavimentação e Obras 
 Complementares</v>
      </c>
      <c r="B4476" s="33" t="s">
        <v>3613</v>
      </c>
      <c r="C4476" s="6">
        <v>41742951.409999996</v>
      </c>
      <c r="D4476" s="6">
        <v>16358.88</v>
      </c>
      <c r="E4476" s="6">
        <v>14479.43</v>
      </c>
      <c r="F4476" s="6">
        <v>1812552.24</v>
      </c>
      <c r="G4476" s="1">
        <f t="shared" si="1352"/>
        <v>39899560.859999992</v>
      </c>
      <c r="H4476" s="6">
        <v>0</v>
      </c>
      <c r="I4476" s="6">
        <v>0</v>
      </c>
      <c r="J4476" s="6">
        <v>0</v>
      </c>
      <c r="K4476" s="6">
        <v>0</v>
      </c>
      <c r="L4476" s="1">
        <f t="shared" si="1353"/>
        <v>0</v>
      </c>
    </row>
    <row r="4477" spans="1:12">
      <c r="A4477" t="str">
        <f t="shared" si="1351"/>
        <v>1.1.3.0.99.00.00 - Outras Contribuições de Melhoria</v>
      </c>
      <c r="B4477" s="29" t="s">
        <v>3614</v>
      </c>
      <c r="C4477" s="4">
        <v>54836108.789999999</v>
      </c>
      <c r="D4477" s="4">
        <v>708.61</v>
      </c>
      <c r="E4477" s="4"/>
      <c r="F4477" s="4">
        <v>706290.87</v>
      </c>
      <c r="G4477" s="1">
        <f t="shared" si="1352"/>
        <v>54129109.310000002</v>
      </c>
      <c r="H4477" s="4">
        <v>173.69</v>
      </c>
      <c r="I4477" s="4">
        <v>0</v>
      </c>
      <c r="J4477" s="4">
        <v>0</v>
      </c>
      <c r="K4477" s="4">
        <v>0</v>
      </c>
      <c r="L4477" s="1">
        <f t="shared" si="1353"/>
        <v>173.69</v>
      </c>
    </row>
    <row r="4478" spans="1:12" ht="38.25">
      <c r="A4478" t="str">
        <f t="shared" si="1351"/>
        <v>1.1.3.1.02.05.00 - Receita de Transferência de Concessão, de 
 Permissão ou de Autorização de Rodovias ou de Obras Rodoviárias 
 Federais</v>
      </c>
      <c r="B4478" s="33" t="s">
        <v>3615</v>
      </c>
      <c r="C4478" s="6"/>
      <c r="D4478" s="6"/>
      <c r="E4478" s="6"/>
      <c r="F4478" s="6"/>
      <c r="G4478" s="1">
        <f t="shared" si="1352"/>
        <v>0</v>
      </c>
      <c r="H4478" s="6">
        <v>0</v>
      </c>
      <c r="I4478" s="6">
        <v>0</v>
      </c>
      <c r="J4478" s="6">
        <v>0</v>
      </c>
      <c r="K4478" s="6">
        <v>0</v>
      </c>
      <c r="L4478" s="1">
        <f t="shared" si="1353"/>
        <v>0</v>
      </c>
    </row>
    <row r="4479" spans="1:12">
      <c r="A4479" t="str">
        <f t="shared" si="1351"/>
        <v>1.2.0.0.00.00.00 - Receitas de Contribuições</v>
      </c>
      <c r="B4479" s="29" t="s">
        <v>3616</v>
      </c>
      <c r="C4479" s="4">
        <v>19668666540.650002</v>
      </c>
      <c r="D4479" s="4">
        <v>232603.19</v>
      </c>
      <c r="E4479" s="4">
        <v>4266733.05</v>
      </c>
      <c r="F4479" s="4">
        <v>63838999.869999997</v>
      </c>
      <c r="G4479" s="1">
        <f t="shared" si="1352"/>
        <v>19600328204.540005</v>
      </c>
      <c r="H4479" s="4">
        <v>31909132087.07</v>
      </c>
      <c r="I4479" s="4">
        <v>537783.44999999995</v>
      </c>
      <c r="J4479" s="4">
        <v>0</v>
      </c>
      <c r="K4479" s="4">
        <v>46569388.399999999</v>
      </c>
      <c r="L4479" s="1">
        <f t="shared" si="1353"/>
        <v>31862024915.219997</v>
      </c>
    </row>
    <row r="4480" spans="1:12">
      <c r="A4480" t="str">
        <f t="shared" si="1351"/>
        <v>1.2.1.0.00.00.00 - Contribuições Sociais</v>
      </c>
      <c r="B4480" s="33" t="s">
        <v>3617</v>
      </c>
      <c r="C4480" s="6">
        <v>12255276505.02</v>
      </c>
      <c r="D4480" s="6">
        <v>232405.65</v>
      </c>
      <c r="E4480" s="6">
        <v>3827842.15</v>
      </c>
      <c r="F4480" s="6">
        <v>4224601.3600000003</v>
      </c>
      <c r="G4480" s="1">
        <f t="shared" si="1352"/>
        <v>12246991655.860001</v>
      </c>
      <c r="H4480" s="6">
        <v>30151325067.740002</v>
      </c>
      <c r="I4480" s="6">
        <v>0</v>
      </c>
      <c r="J4480" s="6">
        <v>0</v>
      </c>
      <c r="K4480" s="6">
        <v>46567082.130000003</v>
      </c>
      <c r="L4480" s="1">
        <f t="shared" si="1353"/>
        <v>30104757985.610001</v>
      </c>
    </row>
    <row r="4481" spans="1:12" ht="25.5">
      <c r="A4481" t="str">
        <f t="shared" si="1351"/>
        <v>1.2.1.0.01.00.00 - Contribuição Social para o Financiamento da 
 Seguridade Social</v>
      </c>
      <c r="B4481" s="29" t="s">
        <v>3618</v>
      </c>
      <c r="C4481" s="4">
        <v>354057991.38999999</v>
      </c>
      <c r="D4481" s="4">
        <v>232405.65</v>
      </c>
      <c r="E4481" s="4"/>
      <c r="F4481" s="4">
        <v>20964.5</v>
      </c>
      <c r="G4481" s="1">
        <f t="shared" si="1352"/>
        <v>353804621.24000001</v>
      </c>
      <c r="H4481" s="4">
        <v>0</v>
      </c>
      <c r="I4481" s="4">
        <v>0</v>
      </c>
      <c r="J4481" s="4">
        <v>0</v>
      </c>
      <c r="K4481" s="4">
        <v>0</v>
      </c>
      <c r="L4481" s="1">
        <f t="shared" si="1353"/>
        <v>0</v>
      </c>
    </row>
    <row r="4482" spans="1:12">
      <c r="A4482" t="str">
        <f t="shared" si="1351"/>
        <v>1.2.1.0.02.00.00 - Contribuição Social do Saláro-Educação</v>
      </c>
      <c r="B4482" s="33" t="s">
        <v>3619</v>
      </c>
      <c r="C4482" s="6">
        <v>19200</v>
      </c>
      <c r="D4482" s="6"/>
      <c r="E4482" s="6"/>
      <c r="F4482" s="6"/>
      <c r="G4482" s="1">
        <f t="shared" si="1352"/>
        <v>19200</v>
      </c>
      <c r="H4482" s="6">
        <v>0</v>
      </c>
      <c r="I4482" s="6">
        <v>0</v>
      </c>
      <c r="J4482" s="6">
        <v>0</v>
      </c>
      <c r="K4482" s="6">
        <v>0</v>
      </c>
      <c r="L4482" s="1">
        <f t="shared" si="1353"/>
        <v>0</v>
      </c>
    </row>
    <row r="4483" spans="1:12">
      <c r="A4483" t="str">
        <f t="shared" si="1351"/>
        <v>1.2.1.0.04.00.00 - Cota-Parte da Contribuição Sindical</v>
      </c>
      <c r="B4483" s="29" t="s">
        <v>3620</v>
      </c>
      <c r="C4483" s="4"/>
      <c r="D4483" s="4"/>
      <c r="E4483" s="4"/>
      <c r="F4483" s="4"/>
      <c r="G4483" s="1">
        <f t="shared" si="1352"/>
        <v>0</v>
      </c>
      <c r="H4483" s="4">
        <v>0</v>
      </c>
      <c r="I4483" s="4">
        <v>0</v>
      </c>
      <c r="J4483" s="4">
        <v>0</v>
      </c>
      <c r="K4483" s="4">
        <v>0</v>
      </c>
      <c r="L4483" s="1">
        <f t="shared" si="1353"/>
        <v>0</v>
      </c>
    </row>
    <row r="4484" spans="1:12">
      <c r="A4484" t="str">
        <f t="shared" si="1351"/>
        <v>1.2.1.0.05.00.00 - Contribuição para o Ensino Aeroviário</v>
      </c>
      <c r="B4484" s="33" t="s">
        <v>3621</v>
      </c>
      <c r="C4484" s="6"/>
      <c r="D4484" s="6"/>
      <c r="E4484" s="6"/>
      <c r="F4484" s="6"/>
      <c r="G4484" s="1">
        <f t="shared" si="1352"/>
        <v>0</v>
      </c>
      <c r="H4484" s="6">
        <v>0</v>
      </c>
      <c r="I4484" s="6">
        <v>0</v>
      </c>
      <c r="J4484" s="6">
        <v>0</v>
      </c>
      <c r="K4484" s="6">
        <v>0</v>
      </c>
      <c r="L4484" s="1">
        <f t="shared" si="1353"/>
        <v>0</v>
      </c>
    </row>
    <row r="4485" spans="1:12" ht="25.5">
      <c r="A4485" t="str">
        <f t="shared" ref="A4485:A4548" si="1354">TRIM(B4485)</f>
        <v>1.2.1.0.06.00.00 - Contribuição para o Desenvolvimento do Ensino 
 Profissional Marítimo</v>
      </c>
      <c r="B4485" s="29" t="s">
        <v>3622</v>
      </c>
      <c r="C4485" s="4">
        <v>328.52</v>
      </c>
      <c r="D4485" s="4"/>
      <c r="E4485" s="4"/>
      <c r="F4485" s="4"/>
      <c r="G4485" s="1">
        <f t="shared" si="1352"/>
        <v>328.52</v>
      </c>
      <c r="H4485" s="4">
        <v>0</v>
      </c>
      <c r="I4485" s="4">
        <v>0</v>
      </c>
      <c r="J4485" s="4">
        <v>0</v>
      </c>
      <c r="K4485" s="4">
        <v>0</v>
      </c>
      <c r="L4485" s="1">
        <f t="shared" si="1353"/>
        <v>0</v>
      </c>
    </row>
    <row r="4486" spans="1:12" ht="25.5">
      <c r="A4486" t="str">
        <f t="shared" si="1354"/>
        <v>1.2.1.0.07.00.00 - Contribuição para o Fundo de Saúde das Forças 
 Armadas</v>
      </c>
      <c r="B4486" s="33" t="s">
        <v>3623</v>
      </c>
      <c r="C4486" s="6">
        <v>4571452.74</v>
      </c>
      <c r="D4486" s="6"/>
      <c r="E4486" s="6"/>
      <c r="F4486" s="6"/>
      <c r="G4486" s="1">
        <f t="shared" si="1352"/>
        <v>4571452.74</v>
      </c>
      <c r="H4486" s="6">
        <v>0</v>
      </c>
      <c r="I4486" s="6">
        <v>0</v>
      </c>
      <c r="J4486" s="6">
        <v>0</v>
      </c>
      <c r="K4486" s="6">
        <v>0</v>
      </c>
      <c r="L4486" s="1">
        <f t="shared" si="1353"/>
        <v>0</v>
      </c>
    </row>
    <row r="4487" spans="1:12" ht="25.5">
      <c r="A4487" t="str">
        <f t="shared" si="1354"/>
        <v>1.2.1.0.09.00.00 - Contribuição sobre a Arrecadação dos Fundos de 
 Investimentos</v>
      </c>
      <c r="B4487" s="29" t="s">
        <v>3624</v>
      </c>
      <c r="C4487" s="4">
        <v>2175829.9</v>
      </c>
      <c r="D4487" s="4"/>
      <c r="E4487" s="4"/>
      <c r="F4487" s="4"/>
      <c r="G4487" s="1">
        <f t="shared" ref="G4487:G4550" si="1355">C4487-D4487-E4487-F4487</f>
        <v>2175829.9</v>
      </c>
      <c r="H4487" s="4">
        <v>0</v>
      </c>
      <c r="I4487" s="4">
        <v>0</v>
      </c>
      <c r="J4487" s="4">
        <v>0</v>
      </c>
      <c r="K4487" s="4">
        <v>0</v>
      </c>
      <c r="L4487" s="1">
        <f t="shared" ref="L4487:L4550" si="1356">H4487-I4487-J4487-K4487</f>
        <v>0</v>
      </c>
    </row>
    <row r="4488" spans="1:12" ht="25.5">
      <c r="A4488" t="str">
        <f t="shared" si="1354"/>
        <v>1.2.1.0.13.00.00 - Contribuição sobre a Arrecadação dos Fundos de 
 Investimentos</v>
      </c>
      <c r="B4488" s="33" t="s">
        <v>3625</v>
      </c>
      <c r="C4488" s="6"/>
      <c r="D4488" s="6"/>
      <c r="E4488" s="6"/>
      <c r="F4488" s="6"/>
      <c r="G4488" s="1">
        <f t="shared" si="1355"/>
        <v>0</v>
      </c>
      <c r="H4488" s="6">
        <v>0</v>
      </c>
      <c r="I4488" s="6">
        <v>0</v>
      </c>
      <c r="J4488" s="6">
        <v>0</v>
      </c>
      <c r="K4488" s="6">
        <v>0</v>
      </c>
      <c r="L4488" s="1">
        <f t="shared" si="1356"/>
        <v>0</v>
      </c>
    </row>
    <row r="4489" spans="1:12">
      <c r="A4489" t="str">
        <f t="shared" si="1354"/>
        <v>1.2.1.0.15.00.00 - Contribuição para Custeio das Pensões Militares</v>
      </c>
      <c r="B4489" s="29" t="s">
        <v>3626</v>
      </c>
      <c r="C4489" s="4">
        <v>67809.91</v>
      </c>
      <c r="D4489" s="4"/>
      <c r="E4489" s="4"/>
      <c r="F4489" s="4"/>
      <c r="G4489" s="1">
        <f t="shared" si="1355"/>
        <v>67809.91</v>
      </c>
      <c r="H4489" s="4">
        <v>0</v>
      </c>
      <c r="I4489" s="4">
        <v>0</v>
      </c>
      <c r="J4489" s="4">
        <v>0</v>
      </c>
      <c r="K4489" s="4">
        <v>0</v>
      </c>
      <c r="L4489" s="1">
        <f t="shared" si="1356"/>
        <v>0</v>
      </c>
    </row>
    <row r="4490" spans="1:12" ht="25.5">
      <c r="A4490" t="str">
        <f t="shared" si="1354"/>
        <v>1.2.1.0.17.00.00 - Contribuição sobre a Receita de Sorteios 
 Realizados por Entidades</v>
      </c>
      <c r="B4490" s="33" t="s">
        <v>3627</v>
      </c>
      <c r="C4490" s="6">
        <v>781312.5</v>
      </c>
      <c r="D4490" s="6"/>
      <c r="E4490" s="6"/>
      <c r="F4490" s="6"/>
      <c r="G4490" s="1">
        <f t="shared" si="1355"/>
        <v>781312.5</v>
      </c>
      <c r="H4490" s="6">
        <v>0</v>
      </c>
      <c r="I4490" s="6">
        <v>0</v>
      </c>
      <c r="J4490" s="6">
        <v>0</v>
      </c>
      <c r="K4490" s="6">
        <v>0</v>
      </c>
      <c r="L4490" s="1">
        <f t="shared" si="1356"/>
        <v>0</v>
      </c>
    </row>
    <row r="4491" spans="1:12" ht="25.5">
      <c r="A4491" t="str">
        <f t="shared" si="1354"/>
        <v>1.2.1.0.18.00.00 - Contribuição sobre a Receita de Concursos de 
 Prognósticos</v>
      </c>
      <c r="B4491" s="29" t="s">
        <v>3628</v>
      </c>
      <c r="C4491" s="4">
        <v>1684714.6</v>
      </c>
      <c r="D4491" s="4"/>
      <c r="E4491" s="4"/>
      <c r="F4491" s="4"/>
      <c r="G4491" s="1">
        <f t="shared" si="1355"/>
        <v>1684714.6</v>
      </c>
      <c r="H4491" s="4">
        <v>2306421.29</v>
      </c>
      <c r="I4491" s="4">
        <v>0</v>
      </c>
      <c r="J4491" s="4">
        <v>0</v>
      </c>
      <c r="K4491" s="4">
        <v>0</v>
      </c>
      <c r="L4491" s="1">
        <f t="shared" si="1356"/>
        <v>2306421.29</v>
      </c>
    </row>
    <row r="4492" spans="1:12">
      <c r="A4492" t="str">
        <f t="shared" si="1354"/>
        <v>1.2.1.0.18.01.00 - Contribuição sobre a Receita da Loteria Federal</v>
      </c>
      <c r="B4492" s="33" t="s">
        <v>3629</v>
      </c>
      <c r="C4492" s="6">
        <v>944093.76</v>
      </c>
      <c r="D4492" s="6"/>
      <c r="E4492" s="6"/>
      <c r="F4492" s="6"/>
      <c r="G4492" s="1">
        <f t="shared" si="1355"/>
        <v>944093.76</v>
      </c>
      <c r="H4492" s="6">
        <v>0</v>
      </c>
      <c r="I4492" s="6">
        <v>0</v>
      </c>
      <c r="J4492" s="6">
        <v>0</v>
      </c>
      <c r="K4492" s="6">
        <v>0</v>
      </c>
      <c r="L4492" s="1">
        <f t="shared" si="1356"/>
        <v>0</v>
      </c>
    </row>
    <row r="4493" spans="1:12" ht="25.5">
      <c r="A4493" t="str">
        <f t="shared" si="1354"/>
        <v>1.2.1.0.18.02.00 - Contribuição sobre a Receita de Loterias 
 Esportivas</v>
      </c>
      <c r="B4493" s="29" t="s">
        <v>3630</v>
      </c>
      <c r="C4493" s="4"/>
      <c r="D4493" s="4"/>
      <c r="E4493" s="4"/>
      <c r="F4493" s="4"/>
      <c r="G4493" s="1">
        <f t="shared" si="1355"/>
        <v>0</v>
      </c>
      <c r="H4493" s="4">
        <v>1361227.23</v>
      </c>
      <c r="I4493" s="4">
        <v>0</v>
      </c>
      <c r="J4493" s="4">
        <v>0</v>
      </c>
      <c r="K4493" s="4">
        <v>0</v>
      </c>
      <c r="L4493" s="1">
        <f t="shared" si="1356"/>
        <v>1361227.23</v>
      </c>
    </row>
    <row r="4494" spans="1:12" ht="25.5">
      <c r="A4494" t="str">
        <f t="shared" si="1354"/>
        <v>1.2.1.0.18.03.00 - Contribuição sobre a Receita de Concursos 
 Especiais de Loterias Esportivas</v>
      </c>
      <c r="B4494" s="33" t="s">
        <v>3631</v>
      </c>
      <c r="C4494" s="6">
        <v>462994.7</v>
      </c>
      <c r="D4494" s="6"/>
      <c r="E4494" s="6"/>
      <c r="F4494" s="6"/>
      <c r="G4494" s="1">
        <f t="shared" si="1355"/>
        <v>462994.7</v>
      </c>
      <c r="H4494" s="6">
        <v>0</v>
      </c>
      <c r="I4494" s="6">
        <v>0</v>
      </c>
      <c r="J4494" s="6">
        <v>0</v>
      </c>
      <c r="K4494" s="6">
        <v>0</v>
      </c>
      <c r="L4494" s="1">
        <f t="shared" si="1356"/>
        <v>0</v>
      </c>
    </row>
    <row r="4495" spans="1:12" ht="25.5">
      <c r="A4495" t="str">
        <f t="shared" si="1354"/>
        <v>1.2.1.0.18.04.00 - Contribuição sobre a Receita de Loterias de 
 Números</v>
      </c>
      <c r="B4495" s="29" t="s">
        <v>3632</v>
      </c>
      <c r="C4495" s="4">
        <v>127045.96</v>
      </c>
      <c r="D4495" s="4"/>
      <c r="E4495" s="4"/>
      <c r="F4495" s="4"/>
      <c r="G4495" s="1">
        <f t="shared" si="1355"/>
        <v>127045.96</v>
      </c>
      <c r="H4495" s="4">
        <v>381836.56</v>
      </c>
      <c r="I4495" s="4">
        <v>0</v>
      </c>
      <c r="J4495" s="4">
        <v>0</v>
      </c>
      <c r="K4495" s="4">
        <v>0</v>
      </c>
      <c r="L4495" s="1">
        <f t="shared" si="1356"/>
        <v>381836.56</v>
      </c>
    </row>
    <row r="4496" spans="1:12" ht="25.5">
      <c r="A4496" t="str">
        <f t="shared" si="1354"/>
        <v>1.2.1.0.18.05.00 - Contribuição sobre a Receita da Loteria 
 Instantânea</v>
      </c>
      <c r="B4496" s="33" t="s">
        <v>3633</v>
      </c>
      <c r="C4496" s="6">
        <v>150580.18</v>
      </c>
      <c r="D4496" s="6"/>
      <c r="E4496" s="6"/>
      <c r="F4496" s="6"/>
      <c r="G4496" s="1">
        <f t="shared" si="1355"/>
        <v>150580.18</v>
      </c>
      <c r="H4496" s="6">
        <v>563357.5</v>
      </c>
      <c r="I4496" s="6">
        <v>0</v>
      </c>
      <c r="J4496" s="6">
        <v>0</v>
      </c>
      <c r="K4496" s="6">
        <v>0</v>
      </c>
      <c r="L4496" s="1">
        <f t="shared" si="1356"/>
        <v>563357.5</v>
      </c>
    </row>
    <row r="4497" spans="1:12">
      <c r="A4497" t="str">
        <f t="shared" si="1354"/>
        <v>1.2.1.0.18.06.00 - Prêmios Prescritos da Loteria Federal</v>
      </c>
      <c r="B4497" s="29" t="s">
        <v>3634</v>
      </c>
      <c r="C4497" s="4"/>
      <c r="D4497" s="4"/>
      <c r="E4497" s="4"/>
      <c r="F4497" s="4"/>
      <c r="G4497" s="1">
        <f t="shared" si="1355"/>
        <v>0</v>
      </c>
      <c r="H4497" s="4">
        <v>0</v>
      </c>
      <c r="I4497" s="4">
        <v>0</v>
      </c>
      <c r="J4497" s="4">
        <v>0</v>
      </c>
      <c r="K4497" s="4">
        <v>0</v>
      </c>
      <c r="L4497" s="1">
        <f t="shared" si="1356"/>
        <v>0</v>
      </c>
    </row>
    <row r="4498" spans="1:12" ht="25.5">
      <c r="A4498" t="str">
        <f t="shared" si="1354"/>
        <v>1.2.1.0.18.07.00 - Contribuição sobre a Receita de Outros Concursos 
 de Prognósticos</v>
      </c>
      <c r="B4498" s="33" t="s">
        <v>3635</v>
      </c>
      <c r="C4498" s="6"/>
      <c r="D4498" s="6"/>
      <c r="E4498" s="6"/>
      <c r="F4498" s="6"/>
      <c r="G4498" s="1">
        <f t="shared" si="1355"/>
        <v>0</v>
      </c>
      <c r="H4498" s="6">
        <v>0</v>
      </c>
      <c r="I4498" s="6">
        <v>0</v>
      </c>
      <c r="J4498" s="6">
        <v>0</v>
      </c>
      <c r="K4498" s="6">
        <v>0</v>
      </c>
      <c r="L4498" s="1">
        <f t="shared" si="1356"/>
        <v>0</v>
      </c>
    </row>
    <row r="4499" spans="1:12" ht="38.25">
      <c r="A4499" t="str">
        <f t="shared" si="1354"/>
        <v>1.2.1.0.18.08.00 - Contribuição Sobre a Receita de Concurso de 
 Prognóstico Específico Destinado ao Desenvolvimento da Prática 
 Desportiva – Modalidade Futebol (“Timemania”)</v>
      </c>
      <c r="B4499" s="29" t="s">
        <v>3636</v>
      </c>
      <c r="C4499" s="4"/>
      <c r="D4499" s="4"/>
      <c r="E4499" s="4"/>
      <c r="F4499" s="4"/>
      <c r="G4499" s="1">
        <f t="shared" si="1355"/>
        <v>0</v>
      </c>
      <c r="H4499" s="4">
        <v>0</v>
      </c>
      <c r="I4499" s="4">
        <v>0</v>
      </c>
      <c r="J4499" s="4">
        <v>0</v>
      </c>
      <c r="K4499" s="4">
        <v>0</v>
      </c>
      <c r="L4499" s="1">
        <f t="shared" si="1356"/>
        <v>0</v>
      </c>
    </row>
    <row r="4500" spans="1:12">
      <c r="A4500" t="str">
        <f t="shared" si="1354"/>
        <v>1.2.1.0.18.09.00 - Outros Prêmios Prescritos</v>
      </c>
      <c r="B4500" s="33" t="s">
        <v>3637</v>
      </c>
      <c r="C4500" s="6"/>
      <c r="D4500" s="6"/>
      <c r="E4500" s="6"/>
      <c r="F4500" s="6"/>
      <c r="G4500" s="1">
        <f t="shared" si="1355"/>
        <v>0</v>
      </c>
      <c r="H4500" s="6">
        <v>0</v>
      </c>
      <c r="I4500" s="6">
        <v>0</v>
      </c>
      <c r="J4500" s="6">
        <v>0</v>
      </c>
      <c r="K4500" s="6">
        <v>0</v>
      </c>
      <c r="L4500" s="1">
        <f t="shared" si="1356"/>
        <v>0</v>
      </c>
    </row>
    <row r="4501" spans="1:12" ht="25.5">
      <c r="A4501" t="str">
        <f t="shared" si="1354"/>
        <v>1.2.1.0.29.00.00 - Contribuições para o Regime Próprio de Previdência 
 do Servidor Público</v>
      </c>
      <c r="B4501" s="29" t="s">
        <v>3638</v>
      </c>
      <c r="C4501" s="4">
        <v>10975935844.57</v>
      </c>
      <c r="D4501" s="4"/>
      <c r="E4501" s="4">
        <v>13495.69</v>
      </c>
      <c r="F4501" s="4">
        <v>3711946.04</v>
      </c>
      <c r="G4501" s="1">
        <f t="shared" si="1355"/>
        <v>10972210402.839998</v>
      </c>
      <c r="H4501" s="4">
        <v>21095667927.02</v>
      </c>
      <c r="I4501" s="4">
        <v>0</v>
      </c>
      <c r="J4501" s="4">
        <v>0</v>
      </c>
      <c r="K4501" s="4">
        <v>42038455.009999998</v>
      </c>
      <c r="L4501" s="1">
        <f t="shared" si="1356"/>
        <v>21053629472.010002</v>
      </c>
    </row>
    <row r="4502" spans="1:12" ht="25.5">
      <c r="A4502" t="str">
        <f t="shared" si="1354"/>
        <v>1.2.1.0.29.01.00 - Contribuição Patronal de Servidor Ativo Civil 
 para o Regime Próprio</v>
      </c>
      <c r="B4502" s="33" t="s">
        <v>3639</v>
      </c>
      <c r="C4502" s="6">
        <v>492237902.25999999</v>
      </c>
      <c r="D4502" s="6"/>
      <c r="E4502" s="6"/>
      <c r="F4502" s="6">
        <v>3981</v>
      </c>
      <c r="G4502" s="1">
        <f t="shared" si="1355"/>
        <v>492233921.25999999</v>
      </c>
      <c r="H4502" s="6">
        <v>601501090.63</v>
      </c>
      <c r="I4502" s="6">
        <v>0</v>
      </c>
      <c r="J4502" s="6">
        <v>0</v>
      </c>
      <c r="K4502" s="6">
        <v>154532.64000000001</v>
      </c>
      <c r="L4502" s="1">
        <f t="shared" si="1356"/>
        <v>601346557.99000001</v>
      </c>
    </row>
    <row r="4503" spans="1:12">
      <c r="A4503" t="str">
        <f t="shared" si="1354"/>
        <v>1.2.1.0.29.02.00 - Contribuição Patronal de Servidor Ativo Militar</v>
      </c>
      <c r="B4503" s="29" t="s">
        <v>3640</v>
      </c>
      <c r="C4503" s="4">
        <v>9325687.2899999991</v>
      </c>
      <c r="D4503" s="4"/>
      <c r="E4503" s="4"/>
      <c r="F4503" s="4"/>
      <c r="G4503" s="1">
        <f t="shared" si="1355"/>
        <v>9325687.2899999991</v>
      </c>
      <c r="H4503" s="4">
        <v>137761.97</v>
      </c>
      <c r="I4503" s="4">
        <v>0</v>
      </c>
      <c r="J4503" s="4">
        <v>0</v>
      </c>
      <c r="K4503" s="4">
        <v>32.93</v>
      </c>
      <c r="L4503" s="1">
        <f t="shared" si="1356"/>
        <v>137729.04</v>
      </c>
    </row>
    <row r="4504" spans="1:12">
      <c r="A4504" t="str">
        <f t="shared" si="1354"/>
        <v>1.2.1.0.29.03.00 - Contribuição Patronal – Inativo Civil</v>
      </c>
      <c r="B4504" s="33" t="s">
        <v>3641</v>
      </c>
      <c r="C4504" s="6">
        <v>9164909.5899999999</v>
      </c>
      <c r="D4504" s="6"/>
      <c r="E4504" s="6"/>
      <c r="F4504" s="6"/>
      <c r="G4504" s="1">
        <f t="shared" si="1355"/>
        <v>9164909.5899999999</v>
      </c>
      <c r="H4504" s="6">
        <v>0</v>
      </c>
      <c r="I4504" s="6">
        <v>0</v>
      </c>
      <c r="J4504" s="6">
        <v>0</v>
      </c>
      <c r="K4504" s="6">
        <v>0</v>
      </c>
      <c r="L4504" s="1">
        <f t="shared" si="1356"/>
        <v>0</v>
      </c>
    </row>
    <row r="4505" spans="1:12">
      <c r="A4505" t="str">
        <f t="shared" si="1354"/>
        <v>1.2.1.0.29.04.00 - Contribuição Patronal – Inativo Militar</v>
      </c>
      <c r="B4505" s="29" t="s">
        <v>3642</v>
      </c>
      <c r="C4505" s="4">
        <v>101015.65</v>
      </c>
      <c r="D4505" s="4"/>
      <c r="E4505" s="4"/>
      <c r="F4505" s="4"/>
      <c r="G4505" s="1">
        <f t="shared" si="1355"/>
        <v>101015.65</v>
      </c>
      <c r="H4505" s="4">
        <v>0</v>
      </c>
      <c r="I4505" s="4">
        <v>0</v>
      </c>
      <c r="J4505" s="4">
        <v>0</v>
      </c>
      <c r="K4505" s="4">
        <v>0</v>
      </c>
      <c r="L4505" s="1">
        <f t="shared" si="1356"/>
        <v>0</v>
      </c>
    </row>
    <row r="4506" spans="1:12">
      <c r="A4506" t="str">
        <f t="shared" si="1354"/>
        <v>1.2.1.0.29.05.00 - Contribuição Patronal – Pensionista Civil</v>
      </c>
      <c r="B4506" s="33" t="s">
        <v>3643</v>
      </c>
      <c r="C4506" s="6">
        <v>1365897.24</v>
      </c>
      <c r="D4506" s="6"/>
      <c r="E4506" s="6"/>
      <c r="F4506" s="6"/>
      <c r="G4506" s="1">
        <f t="shared" si="1355"/>
        <v>1365897.24</v>
      </c>
      <c r="H4506" s="6">
        <v>4822133.87</v>
      </c>
      <c r="I4506" s="6">
        <v>0</v>
      </c>
      <c r="J4506" s="6">
        <v>0</v>
      </c>
      <c r="K4506" s="6">
        <v>0</v>
      </c>
      <c r="L4506" s="1">
        <f t="shared" si="1356"/>
        <v>4822133.87</v>
      </c>
    </row>
    <row r="4507" spans="1:12">
      <c r="A4507" t="str">
        <f t="shared" si="1354"/>
        <v>1.2.1.0.29.06.00 - Contribuição Patronal – Pensionista Militar</v>
      </c>
      <c r="B4507" s="29" t="s">
        <v>3644</v>
      </c>
      <c r="C4507" s="4">
        <v>4060237.29</v>
      </c>
      <c r="D4507" s="4"/>
      <c r="E4507" s="4"/>
      <c r="F4507" s="4"/>
      <c r="G4507" s="1">
        <f t="shared" si="1355"/>
        <v>4060237.29</v>
      </c>
      <c r="H4507" s="4">
        <v>0</v>
      </c>
      <c r="I4507" s="4">
        <v>0</v>
      </c>
      <c r="J4507" s="4">
        <v>0</v>
      </c>
      <c r="K4507" s="4">
        <v>0</v>
      </c>
      <c r="L4507" s="1">
        <f t="shared" si="1356"/>
        <v>0</v>
      </c>
    </row>
    <row r="4508" spans="1:12" ht="25.5">
      <c r="A4508" t="str">
        <f t="shared" si="1354"/>
        <v>1.2.1.0.29.07.00 - Contribuição do Servidor Ativo Civil para o 
 Regime Próprio</v>
      </c>
      <c r="B4508" s="33" t="s">
        <v>3645</v>
      </c>
      <c r="C4508" s="6">
        <v>9358037328.7000008</v>
      </c>
      <c r="D4508" s="6"/>
      <c r="E4508" s="6">
        <v>13495.69</v>
      </c>
      <c r="F4508" s="6">
        <v>3640124.1</v>
      </c>
      <c r="G4508" s="1">
        <f t="shared" si="1355"/>
        <v>9354383708.9099998</v>
      </c>
      <c r="H4508" s="6">
        <v>13740900048.389999</v>
      </c>
      <c r="I4508" s="6">
        <v>0</v>
      </c>
      <c r="J4508" s="6">
        <v>0</v>
      </c>
      <c r="K4508" s="6">
        <v>39374589.170000002</v>
      </c>
      <c r="L4508" s="1">
        <f t="shared" si="1356"/>
        <v>13701525459.219999</v>
      </c>
    </row>
    <row r="4509" spans="1:12">
      <c r="A4509" t="str">
        <f t="shared" si="1354"/>
        <v>1.2.1.0.29.08.00 - Contribuição de Servidor Ativo Militar</v>
      </c>
      <c r="B4509" s="29" t="s">
        <v>3646</v>
      </c>
      <c r="C4509" s="4">
        <v>9656505.4900000002</v>
      </c>
      <c r="D4509" s="4"/>
      <c r="E4509" s="4"/>
      <c r="F4509" s="4">
        <v>8417.67</v>
      </c>
      <c r="G4509" s="1">
        <f t="shared" si="1355"/>
        <v>9648087.8200000003</v>
      </c>
      <c r="H4509" s="4">
        <v>2467703352.3600001</v>
      </c>
      <c r="I4509" s="4">
        <v>0</v>
      </c>
      <c r="J4509" s="4">
        <v>0</v>
      </c>
      <c r="K4509" s="4">
        <v>210988.77</v>
      </c>
      <c r="L4509" s="1">
        <f t="shared" si="1356"/>
        <v>2467492363.5900002</v>
      </c>
    </row>
    <row r="4510" spans="1:12" ht="25.5">
      <c r="A4510" t="str">
        <f t="shared" si="1354"/>
        <v>1.2.1.0.29.09.00 - Contribuições do Servidor Inativo Civil para o 
 Regime Próprio</v>
      </c>
      <c r="B4510" s="33" t="s">
        <v>3647</v>
      </c>
      <c r="C4510" s="6">
        <v>718845165.80999994</v>
      </c>
      <c r="D4510" s="6"/>
      <c r="E4510" s="6"/>
      <c r="F4510" s="6">
        <v>59377.36</v>
      </c>
      <c r="G4510" s="1">
        <f t="shared" si="1355"/>
        <v>718785788.44999993</v>
      </c>
      <c r="H4510" s="6">
        <v>2047417193.8</v>
      </c>
      <c r="I4510" s="6">
        <v>0</v>
      </c>
      <c r="J4510" s="6">
        <v>0</v>
      </c>
      <c r="K4510" s="6">
        <v>1001184.99</v>
      </c>
      <c r="L4510" s="1">
        <f t="shared" si="1356"/>
        <v>2046416008.8099999</v>
      </c>
    </row>
    <row r="4511" spans="1:12">
      <c r="A4511" t="str">
        <f t="shared" si="1354"/>
        <v>1.2.1.0.29.10.00 - Contribuições de Servidor Inativo Militar</v>
      </c>
      <c r="B4511" s="29" t="s">
        <v>3648</v>
      </c>
      <c r="C4511" s="4">
        <v>156709.12</v>
      </c>
      <c r="D4511" s="4"/>
      <c r="E4511" s="4"/>
      <c r="F4511" s="4">
        <v>45.91</v>
      </c>
      <c r="G4511" s="1">
        <f t="shared" si="1355"/>
        <v>156663.21</v>
      </c>
      <c r="H4511" s="4">
        <v>924272518.02999997</v>
      </c>
      <c r="I4511" s="4">
        <v>0</v>
      </c>
      <c r="J4511" s="4">
        <v>0</v>
      </c>
      <c r="K4511" s="4">
        <v>58875.8</v>
      </c>
      <c r="L4511" s="1">
        <f t="shared" si="1356"/>
        <v>924213642.23000002</v>
      </c>
    </row>
    <row r="4512" spans="1:12" ht="25.5">
      <c r="A4512" t="str">
        <f t="shared" si="1354"/>
        <v>1.2.1.0.29.11.00 - Contribuições de Pensionista Civil para o Regime 
 Próprio</v>
      </c>
      <c r="B4512" s="33" t="s">
        <v>3649</v>
      </c>
      <c r="C4512" s="6">
        <v>69252474.090000004</v>
      </c>
      <c r="D4512" s="6"/>
      <c r="E4512" s="6"/>
      <c r="F4512" s="6"/>
      <c r="G4512" s="1">
        <f t="shared" si="1355"/>
        <v>69252474.090000004</v>
      </c>
      <c r="H4512" s="6">
        <v>460082578.20999998</v>
      </c>
      <c r="I4512" s="6">
        <v>0</v>
      </c>
      <c r="J4512" s="6">
        <v>0</v>
      </c>
      <c r="K4512" s="6">
        <v>937574.32</v>
      </c>
      <c r="L4512" s="1">
        <f t="shared" si="1356"/>
        <v>459145003.88999999</v>
      </c>
    </row>
    <row r="4513" spans="1:12">
      <c r="A4513" t="str">
        <f t="shared" si="1354"/>
        <v>1.2.1.0.29.12.00 - Contribuições de Pensionista Militar</v>
      </c>
      <c r="B4513" s="29" t="s">
        <v>3650</v>
      </c>
      <c r="C4513" s="4">
        <v>17816.46</v>
      </c>
      <c r="D4513" s="4"/>
      <c r="E4513" s="4"/>
      <c r="F4513" s="4"/>
      <c r="G4513" s="1">
        <f t="shared" si="1355"/>
        <v>17816.46</v>
      </c>
      <c r="H4513" s="4">
        <v>347157462.69</v>
      </c>
      <c r="I4513" s="4">
        <v>0</v>
      </c>
      <c r="J4513" s="4">
        <v>0</v>
      </c>
      <c r="K4513" s="4">
        <v>214080.11</v>
      </c>
      <c r="L4513" s="1">
        <f t="shared" si="1356"/>
        <v>346943382.57999998</v>
      </c>
    </row>
    <row r="4514" spans="1:12" ht="25.5">
      <c r="A4514" t="str">
        <f t="shared" si="1354"/>
        <v>1.2.1.0.29.13.00 - Contribuição Previdenciária para Amortização do 
 Déficit Atuarial</v>
      </c>
      <c r="B4514" s="33" t="s">
        <v>3651</v>
      </c>
      <c r="C4514" s="6">
        <v>123117564.16</v>
      </c>
      <c r="D4514" s="6"/>
      <c r="E4514" s="6"/>
      <c r="F4514" s="6"/>
      <c r="G4514" s="1">
        <f t="shared" si="1355"/>
        <v>123117564.16</v>
      </c>
      <c r="H4514" s="6">
        <v>0</v>
      </c>
      <c r="I4514" s="6">
        <v>0</v>
      </c>
      <c r="J4514" s="6">
        <v>0</v>
      </c>
      <c r="K4514" s="6">
        <v>0</v>
      </c>
      <c r="L4514" s="1">
        <f t="shared" si="1356"/>
        <v>0</v>
      </c>
    </row>
    <row r="4515" spans="1:12" ht="25.5">
      <c r="A4515" t="str">
        <f t="shared" si="1354"/>
        <v>1.2.1.0.29.15.00 - Contribuição Previdenciária em Regime de 
 Parcelamento de Débitos</v>
      </c>
      <c r="B4515" s="29" t="s">
        <v>3652</v>
      </c>
      <c r="C4515" s="4">
        <v>164843740.46000001</v>
      </c>
      <c r="D4515" s="4"/>
      <c r="E4515" s="4"/>
      <c r="F4515" s="4"/>
      <c r="G4515" s="1">
        <f t="shared" si="1355"/>
        <v>164843740.46000001</v>
      </c>
      <c r="H4515" s="4">
        <v>697200.68</v>
      </c>
      <c r="I4515" s="4">
        <v>0</v>
      </c>
      <c r="J4515" s="4">
        <v>0</v>
      </c>
      <c r="K4515" s="4">
        <v>0</v>
      </c>
      <c r="L4515" s="1">
        <f t="shared" si="1356"/>
        <v>697200.68</v>
      </c>
    </row>
    <row r="4516" spans="1:12" ht="25.5">
      <c r="A4516" t="str">
        <f t="shared" si="1354"/>
        <v>1.2.1.0.29.16.00 - Receita de Recolhimento da Contribuição Patronal, 
 oriunda do Pagamento de Sentenças Judiciais</v>
      </c>
      <c r="B4516" s="33" t="s">
        <v>3653</v>
      </c>
      <c r="C4516" s="6">
        <v>8403495.8200000003</v>
      </c>
      <c r="D4516" s="6"/>
      <c r="E4516" s="6"/>
      <c r="F4516" s="6"/>
      <c r="G4516" s="1">
        <f t="shared" si="1355"/>
        <v>8403495.8200000003</v>
      </c>
      <c r="H4516" s="6">
        <v>52479892.539999999</v>
      </c>
      <c r="I4516" s="6">
        <v>0</v>
      </c>
      <c r="J4516" s="6">
        <v>0</v>
      </c>
      <c r="K4516" s="6">
        <v>0</v>
      </c>
      <c r="L4516" s="1">
        <f t="shared" si="1356"/>
        <v>52479892.539999999</v>
      </c>
    </row>
    <row r="4517" spans="1:12" ht="25.5">
      <c r="A4517" t="str">
        <f t="shared" si="1354"/>
        <v>1.2.1.0.29.17.00 - Receita de Recolhimento da Contribuição do 
 Servidor Ativo Civil, oriunda do Pagamento de Sentenças Judiciais</v>
      </c>
      <c r="B4517" s="29" t="s">
        <v>3654</v>
      </c>
      <c r="C4517" s="4">
        <v>5604815.1799999997</v>
      </c>
      <c r="D4517" s="4"/>
      <c r="E4517" s="4"/>
      <c r="F4517" s="4"/>
      <c r="G4517" s="1">
        <f t="shared" si="1355"/>
        <v>5604815.1799999997</v>
      </c>
      <c r="H4517" s="4">
        <v>34707274.539999999</v>
      </c>
      <c r="I4517" s="4">
        <v>0</v>
      </c>
      <c r="J4517" s="4">
        <v>0</v>
      </c>
      <c r="K4517" s="4">
        <v>86596.28</v>
      </c>
      <c r="L4517" s="1">
        <f t="shared" si="1356"/>
        <v>34620678.259999998</v>
      </c>
    </row>
    <row r="4518" spans="1:12" ht="25.5">
      <c r="A4518" t="str">
        <f t="shared" si="1354"/>
        <v>1.2.1.0.29.18.00 - Receita de Recolhimento da Contribuição do 
 Servidor Inativo Civil, oriunda do Pagamento de Sentenças Judiciais</v>
      </c>
      <c r="B4518" s="33" t="s">
        <v>3655</v>
      </c>
      <c r="C4518" s="6">
        <v>1433764.12</v>
      </c>
      <c r="D4518" s="6"/>
      <c r="E4518" s="6"/>
      <c r="F4518" s="6"/>
      <c r="G4518" s="1">
        <f t="shared" si="1355"/>
        <v>1433764.12</v>
      </c>
      <c r="H4518" s="6">
        <v>329157132.24000001</v>
      </c>
      <c r="I4518" s="6">
        <v>0</v>
      </c>
      <c r="J4518" s="6">
        <v>0</v>
      </c>
      <c r="K4518" s="6">
        <v>0</v>
      </c>
      <c r="L4518" s="1">
        <f t="shared" si="1356"/>
        <v>329157132.24000001</v>
      </c>
    </row>
    <row r="4519" spans="1:12" ht="25.5">
      <c r="A4519" t="str">
        <f t="shared" si="1354"/>
        <v>1.2.1.0.29.19.00 - Receita de Recolhimento de Pensionista Civil, 
 oriunda do Pagamento de Sentenças Judiciais</v>
      </c>
      <c r="B4519" s="29" t="s">
        <v>3656</v>
      </c>
      <c r="C4519" s="4">
        <v>310815.84000000003</v>
      </c>
      <c r="D4519" s="4"/>
      <c r="E4519" s="4"/>
      <c r="F4519" s="4"/>
      <c r="G4519" s="1">
        <f t="shared" si="1355"/>
        <v>310815.84000000003</v>
      </c>
      <c r="H4519" s="4">
        <v>84632287.069999993</v>
      </c>
      <c r="I4519" s="4">
        <v>0</v>
      </c>
      <c r="J4519" s="4">
        <v>0</v>
      </c>
      <c r="K4519" s="4">
        <v>0</v>
      </c>
      <c r="L4519" s="1">
        <f t="shared" si="1356"/>
        <v>84632287.069999993</v>
      </c>
    </row>
    <row r="4520" spans="1:12" ht="25.5">
      <c r="A4520" t="str">
        <f t="shared" si="1354"/>
        <v>1.2.1.0.30.00.00 - Contribuições Previdenciárias para o Regime Geral 
 de Previdência Social</v>
      </c>
      <c r="B4520" s="33" t="s">
        <v>3657</v>
      </c>
      <c r="C4520" s="6">
        <v>11966773.060000001</v>
      </c>
      <c r="D4520" s="6"/>
      <c r="E4520" s="6"/>
      <c r="F4520" s="6">
        <v>304.22000000000003</v>
      </c>
      <c r="G4520" s="1">
        <f t="shared" si="1355"/>
        <v>11966468.84</v>
      </c>
      <c r="H4520" s="6">
        <v>0</v>
      </c>
      <c r="I4520" s="6">
        <v>0</v>
      </c>
      <c r="J4520" s="6">
        <v>0</v>
      </c>
      <c r="K4520" s="6">
        <v>0</v>
      </c>
      <c r="L4520" s="1">
        <f t="shared" si="1356"/>
        <v>0</v>
      </c>
    </row>
    <row r="4521" spans="1:12" ht="25.5">
      <c r="A4521" t="str">
        <f t="shared" si="1354"/>
        <v>1.2.1.0.31.00.00 - Contribuição para o Fundo de Saúde dos Policiais 
 Militares e Bombeiros Militares do Distrito Federal</v>
      </c>
      <c r="B4521" s="29" t="s">
        <v>3658</v>
      </c>
      <c r="C4521" s="4">
        <v>9881.92</v>
      </c>
      <c r="D4521" s="4"/>
      <c r="E4521" s="4"/>
      <c r="F4521" s="4"/>
      <c r="G4521" s="1">
        <f t="shared" si="1355"/>
        <v>9881.92</v>
      </c>
      <c r="H4521" s="4">
        <v>0</v>
      </c>
      <c r="I4521" s="4">
        <v>0</v>
      </c>
      <c r="J4521" s="4">
        <v>0</v>
      </c>
      <c r="K4521" s="4">
        <v>0</v>
      </c>
      <c r="L4521" s="1">
        <f t="shared" si="1356"/>
        <v>0</v>
      </c>
    </row>
    <row r="4522" spans="1:12">
      <c r="A4522" t="str">
        <f t="shared" si="1354"/>
        <v>1.2.1.0.32.00.00 - Contribuições Rurais</v>
      </c>
      <c r="B4522" s="33" t="s">
        <v>3659</v>
      </c>
      <c r="C4522" s="6"/>
      <c r="D4522" s="6"/>
      <c r="E4522" s="6"/>
      <c r="F4522" s="6"/>
      <c r="G4522" s="1">
        <f t="shared" si="1355"/>
        <v>0</v>
      </c>
      <c r="H4522" s="6">
        <v>0</v>
      </c>
      <c r="I4522" s="6">
        <v>0</v>
      </c>
      <c r="J4522" s="6">
        <v>0</v>
      </c>
      <c r="K4522" s="6">
        <v>0</v>
      </c>
      <c r="L4522" s="1">
        <f t="shared" si="1356"/>
        <v>0</v>
      </c>
    </row>
    <row r="4523" spans="1:12" ht="25.5">
      <c r="A4523" t="str">
        <f t="shared" si="1354"/>
        <v>1.2.1.0.33.00.00 - Contribuição e Adicional para o Serviço Nacional 
 de Aprendizagem Comercial - SENAC</v>
      </c>
      <c r="B4523" s="29" t="s">
        <v>3660</v>
      </c>
      <c r="C4523" s="4"/>
      <c r="D4523" s="4"/>
      <c r="E4523" s="4"/>
      <c r="F4523" s="4"/>
      <c r="G4523" s="1">
        <f t="shared" si="1355"/>
        <v>0</v>
      </c>
      <c r="H4523" s="4">
        <v>0</v>
      </c>
      <c r="I4523" s="4">
        <v>0</v>
      </c>
      <c r="J4523" s="4">
        <v>0</v>
      </c>
      <c r="K4523" s="4">
        <v>0</v>
      </c>
      <c r="L4523" s="1">
        <f t="shared" si="1356"/>
        <v>0</v>
      </c>
    </row>
    <row r="4524" spans="1:12" ht="25.5">
      <c r="A4524" t="str">
        <f t="shared" si="1354"/>
        <v>1.2.1.0.34.00.00 - Contribuição e Adicional para o Serviço Nacional 
 de Aprendizagem Industrial - SENAI</v>
      </c>
      <c r="B4524" s="33" t="s">
        <v>3661</v>
      </c>
      <c r="C4524" s="6"/>
      <c r="D4524" s="6"/>
      <c r="E4524" s="6"/>
      <c r="F4524" s="6"/>
      <c r="G4524" s="1">
        <f t="shared" si="1355"/>
        <v>0</v>
      </c>
      <c r="H4524" s="6">
        <v>0</v>
      </c>
      <c r="I4524" s="6">
        <v>0</v>
      </c>
      <c r="J4524" s="6">
        <v>0</v>
      </c>
      <c r="K4524" s="6">
        <v>0</v>
      </c>
      <c r="L4524" s="1">
        <f t="shared" si="1356"/>
        <v>0</v>
      </c>
    </row>
    <row r="4525" spans="1:12" ht="25.5">
      <c r="A4525" t="str">
        <f t="shared" si="1354"/>
        <v>1.2.1.0.35.00.00 - Contribuição e Adicional para o Serviço Social do 
 Comércio - SESC</v>
      </c>
      <c r="B4525" s="29" t="s">
        <v>3662</v>
      </c>
      <c r="C4525" s="4">
        <v>46945279.200000003</v>
      </c>
      <c r="D4525" s="4"/>
      <c r="E4525" s="4">
        <v>3795198.2</v>
      </c>
      <c r="F4525" s="4"/>
      <c r="G4525" s="1">
        <f t="shared" si="1355"/>
        <v>43150081</v>
      </c>
      <c r="H4525" s="4">
        <v>0</v>
      </c>
      <c r="I4525" s="4">
        <v>0</v>
      </c>
      <c r="J4525" s="4">
        <v>0</v>
      </c>
      <c r="K4525" s="4">
        <v>0</v>
      </c>
      <c r="L4525" s="1">
        <f t="shared" si="1356"/>
        <v>0</v>
      </c>
    </row>
    <row r="4526" spans="1:12" ht="25.5">
      <c r="A4526" t="str">
        <f t="shared" si="1354"/>
        <v>1.2.1.0.36.00.00 - Contribuição e Adicional para o Serviço Social da 
 Indústria - SESI</v>
      </c>
      <c r="B4526" s="33" t="s">
        <v>3663</v>
      </c>
      <c r="C4526" s="6">
        <v>94739.83</v>
      </c>
      <c r="D4526" s="6"/>
      <c r="E4526" s="6">
        <v>1979.69</v>
      </c>
      <c r="F4526" s="6"/>
      <c r="G4526" s="1">
        <f t="shared" si="1355"/>
        <v>92760.14</v>
      </c>
      <c r="H4526" s="6">
        <v>0</v>
      </c>
      <c r="I4526" s="6">
        <v>0</v>
      </c>
      <c r="J4526" s="6">
        <v>0</v>
      </c>
      <c r="K4526" s="6">
        <v>0</v>
      </c>
      <c r="L4526" s="1">
        <f t="shared" si="1356"/>
        <v>0</v>
      </c>
    </row>
    <row r="4527" spans="1:12" ht="25.5">
      <c r="A4527" t="str">
        <f t="shared" si="1354"/>
        <v>1.2.1.0.37.00.00 - Contribuições para o Programa de Integração Social 
 e de Formação do Patrimônio do Servidor Público - PIS/PASEP</v>
      </c>
      <c r="B4527" s="29" t="s">
        <v>3664</v>
      </c>
      <c r="C4527" s="4"/>
      <c r="D4527" s="4"/>
      <c r="E4527" s="4"/>
      <c r="F4527" s="4"/>
      <c r="G4527" s="1">
        <f t="shared" si="1355"/>
        <v>0</v>
      </c>
      <c r="H4527" s="4">
        <v>0</v>
      </c>
      <c r="I4527" s="4">
        <v>0</v>
      </c>
      <c r="J4527" s="4">
        <v>0</v>
      </c>
      <c r="K4527" s="4">
        <v>0</v>
      </c>
      <c r="L4527" s="1">
        <f t="shared" si="1356"/>
        <v>0</v>
      </c>
    </row>
    <row r="4528" spans="1:12" ht="25.5">
      <c r="A4528" t="str">
        <f t="shared" si="1354"/>
        <v>1.2.1.0.38.00.00 - Contribuição Social sobre o Lucro das Pessoas 
 Jurídicas</v>
      </c>
      <c r="B4528" s="33" t="s">
        <v>3665</v>
      </c>
      <c r="C4528" s="6">
        <v>42059.519999999997</v>
      </c>
      <c r="D4528" s="6"/>
      <c r="E4528" s="6"/>
      <c r="F4528" s="6"/>
      <c r="G4528" s="1">
        <f t="shared" si="1355"/>
        <v>42059.519999999997</v>
      </c>
      <c r="H4528" s="6">
        <v>0</v>
      </c>
      <c r="I4528" s="6">
        <v>0</v>
      </c>
      <c r="J4528" s="6">
        <v>0</v>
      </c>
      <c r="K4528" s="6">
        <v>0</v>
      </c>
      <c r="L4528" s="1">
        <f t="shared" si="1356"/>
        <v>0</v>
      </c>
    </row>
    <row r="4529" spans="1:12" ht="25.5">
      <c r="A4529" t="str">
        <f t="shared" si="1354"/>
        <v>1.2.1.0.39.00.00 - Contribuição para o Serviço Nacional de 
 Aprendizagem Rural - SENAR</v>
      </c>
      <c r="B4529" s="29" t="s">
        <v>3666</v>
      </c>
      <c r="C4529" s="4"/>
      <c r="D4529" s="4"/>
      <c r="E4529" s="4"/>
      <c r="F4529" s="4"/>
      <c r="G4529" s="1">
        <f t="shared" si="1355"/>
        <v>0</v>
      </c>
      <c r="H4529" s="4">
        <v>0</v>
      </c>
      <c r="I4529" s="4">
        <v>0</v>
      </c>
      <c r="J4529" s="4">
        <v>0</v>
      </c>
      <c r="K4529" s="4">
        <v>0</v>
      </c>
      <c r="L4529" s="1">
        <f t="shared" si="1356"/>
        <v>0</v>
      </c>
    </row>
    <row r="4530" spans="1:12" ht="25.5">
      <c r="A4530" t="str">
        <f t="shared" si="1354"/>
        <v>1.2.1.0.41.00.00 - Contribuição para o Serviço Social do Transporte - 
 SEST</v>
      </c>
      <c r="B4530" s="33" t="s">
        <v>3667</v>
      </c>
      <c r="C4530" s="6"/>
      <c r="D4530" s="6"/>
      <c r="E4530" s="6"/>
      <c r="F4530" s="6"/>
      <c r="G4530" s="1">
        <f t="shared" si="1355"/>
        <v>0</v>
      </c>
      <c r="H4530" s="6">
        <v>0</v>
      </c>
      <c r="I4530" s="6">
        <v>0</v>
      </c>
      <c r="J4530" s="6">
        <v>0</v>
      </c>
      <c r="K4530" s="6">
        <v>0</v>
      </c>
      <c r="L4530" s="1">
        <f t="shared" si="1356"/>
        <v>0</v>
      </c>
    </row>
    <row r="4531" spans="1:12" ht="25.5">
      <c r="A4531" t="str">
        <f t="shared" si="1354"/>
        <v>1.2.1.0.42.00.00 - Contribuição para o Serviço Nacional de 
 Aprendizagem do Transporte - SENAT</v>
      </c>
      <c r="B4531" s="29" t="s">
        <v>3668</v>
      </c>
      <c r="C4531" s="4"/>
      <c r="D4531" s="4"/>
      <c r="E4531" s="4"/>
      <c r="F4531" s="4"/>
      <c r="G4531" s="1">
        <f t="shared" si="1355"/>
        <v>0</v>
      </c>
      <c r="H4531" s="4">
        <v>0</v>
      </c>
      <c r="I4531" s="4">
        <v>0</v>
      </c>
      <c r="J4531" s="4">
        <v>0</v>
      </c>
      <c r="K4531" s="4">
        <v>0</v>
      </c>
      <c r="L4531" s="1">
        <f t="shared" si="1356"/>
        <v>0</v>
      </c>
    </row>
    <row r="4532" spans="1:12" ht="25.5">
      <c r="A4532" t="str">
        <f t="shared" si="1354"/>
        <v>1.2.1.0.43.00.00 - Contribuição para o Serviço Brasileiro de Apoio às 
 Micro e Pequenas Empresas - SEBRAE</v>
      </c>
      <c r="B4532" s="33" t="s">
        <v>3669</v>
      </c>
      <c r="C4532" s="6"/>
      <c r="D4532" s="6"/>
      <c r="E4532" s="6"/>
      <c r="F4532" s="6"/>
      <c r="G4532" s="1">
        <f t="shared" si="1355"/>
        <v>0</v>
      </c>
      <c r="H4532" s="6">
        <v>0</v>
      </c>
      <c r="I4532" s="6">
        <v>0</v>
      </c>
      <c r="J4532" s="6">
        <v>0</v>
      </c>
      <c r="K4532" s="6">
        <v>0</v>
      </c>
      <c r="L4532" s="1">
        <f t="shared" si="1356"/>
        <v>0</v>
      </c>
    </row>
    <row r="4533" spans="1:12" ht="25.5">
      <c r="A4533" t="str">
        <f t="shared" si="1354"/>
        <v>1.2.1.0.44.00.00 - Contribuição para o Serviço Nacional de 
 Aprendizagem do Cooperativismo - SESCOOP</v>
      </c>
      <c r="B4533" s="29" t="s">
        <v>3670</v>
      </c>
      <c r="C4533" s="4"/>
      <c r="D4533" s="4"/>
      <c r="E4533" s="4"/>
      <c r="F4533" s="4"/>
      <c r="G4533" s="1">
        <f t="shared" si="1355"/>
        <v>0</v>
      </c>
      <c r="H4533" s="4">
        <v>0</v>
      </c>
      <c r="I4533" s="4">
        <v>0</v>
      </c>
      <c r="J4533" s="4">
        <v>0</v>
      </c>
      <c r="K4533" s="4">
        <v>0</v>
      </c>
      <c r="L4533" s="1">
        <f t="shared" si="1356"/>
        <v>0</v>
      </c>
    </row>
    <row r="4534" spans="1:12">
      <c r="A4534" t="str">
        <f t="shared" si="1354"/>
        <v>1.2.1.0.45.00.00 - Contribuição sobre Jogos de Bingo</v>
      </c>
      <c r="B4534" s="33" t="s">
        <v>3671</v>
      </c>
      <c r="C4534" s="6"/>
      <c r="D4534" s="6"/>
      <c r="E4534" s="6"/>
      <c r="F4534" s="6"/>
      <c r="G4534" s="1">
        <f t="shared" si="1355"/>
        <v>0</v>
      </c>
      <c r="H4534" s="6">
        <v>0</v>
      </c>
      <c r="I4534" s="6">
        <v>0</v>
      </c>
      <c r="J4534" s="6">
        <v>0</v>
      </c>
      <c r="K4534" s="6">
        <v>0</v>
      </c>
      <c r="L4534" s="1">
        <f t="shared" si="1356"/>
        <v>0</v>
      </c>
    </row>
    <row r="4535" spans="1:12" ht="25.5">
      <c r="A4535" t="str">
        <f t="shared" si="1354"/>
        <v>1.2.1.0.47.00.00 - Contribuição Relativa à Despedida de Empregado sem 
 Justa Causa</v>
      </c>
      <c r="B4535" s="29" t="s">
        <v>3672</v>
      </c>
      <c r="C4535" s="4"/>
      <c r="D4535" s="4"/>
      <c r="E4535" s="4"/>
      <c r="F4535" s="4"/>
      <c r="G4535" s="1">
        <f t="shared" si="1355"/>
        <v>0</v>
      </c>
      <c r="H4535" s="4">
        <v>0</v>
      </c>
      <c r="I4535" s="4">
        <v>0</v>
      </c>
      <c r="J4535" s="4">
        <v>0</v>
      </c>
      <c r="K4535" s="4">
        <v>0</v>
      </c>
      <c r="L4535" s="1">
        <f t="shared" si="1356"/>
        <v>0</v>
      </c>
    </row>
    <row r="4536" spans="1:12" ht="25.5">
      <c r="A4536" t="str">
        <f t="shared" si="1354"/>
        <v>1.2.1.0.48.00.00 - Contribuição sobre a Remuneração Devida ao 
 Trabalhador</v>
      </c>
      <c r="B4536" s="33" t="s">
        <v>3673</v>
      </c>
      <c r="C4536" s="6">
        <v>269128.37</v>
      </c>
      <c r="D4536" s="6"/>
      <c r="E4536" s="6"/>
      <c r="F4536" s="6"/>
      <c r="G4536" s="1">
        <f t="shared" si="1355"/>
        <v>269128.37</v>
      </c>
      <c r="H4536" s="6">
        <v>0</v>
      </c>
      <c r="I4536" s="6">
        <v>0</v>
      </c>
      <c r="J4536" s="6">
        <v>0</v>
      </c>
      <c r="K4536" s="6">
        <v>0</v>
      </c>
      <c r="L4536" s="1">
        <f t="shared" si="1356"/>
        <v>0</v>
      </c>
    </row>
    <row r="4537" spans="1:12">
      <c r="A4537" t="str">
        <f t="shared" si="1354"/>
        <v>1.2.1.0.99.00.00 - Outras Contribuições Sociais</v>
      </c>
      <c r="B4537" s="29" t="s">
        <v>3674</v>
      </c>
      <c r="C4537" s="4">
        <v>856654158.99000001</v>
      </c>
      <c r="D4537" s="4"/>
      <c r="E4537" s="4">
        <v>17168.57</v>
      </c>
      <c r="F4537" s="4">
        <v>491386.6</v>
      </c>
      <c r="G4537" s="1">
        <f t="shared" si="1355"/>
        <v>856145603.81999993</v>
      </c>
      <c r="H4537" s="4">
        <v>9053350719.4300003</v>
      </c>
      <c r="I4537" s="4">
        <v>0</v>
      </c>
      <c r="J4537" s="4">
        <v>0</v>
      </c>
      <c r="K4537" s="4">
        <v>4528627.12</v>
      </c>
      <c r="L4537" s="1">
        <f t="shared" si="1356"/>
        <v>9048822092.3099995</v>
      </c>
    </row>
    <row r="4538" spans="1:12">
      <c r="A4538" t="str">
        <f t="shared" si="1354"/>
        <v>1.2.2.0.00.00.00 - Contribuições de Intervenção no Domínio Econômico</v>
      </c>
      <c r="B4538" s="33" t="s">
        <v>3675</v>
      </c>
      <c r="C4538" s="6">
        <v>369159499.39999998</v>
      </c>
      <c r="D4538" s="6"/>
      <c r="E4538" s="6">
        <v>438890.9</v>
      </c>
      <c r="F4538" s="6">
        <v>3902873.24</v>
      </c>
      <c r="G4538" s="1">
        <f t="shared" si="1355"/>
        <v>364817735.25999999</v>
      </c>
      <c r="H4538" s="6">
        <v>1757807019.3299999</v>
      </c>
      <c r="I4538" s="6">
        <v>537783.44999999995</v>
      </c>
      <c r="J4538" s="6">
        <v>0</v>
      </c>
      <c r="K4538" s="6">
        <v>2306.27</v>
      </c>
      <c r="L4538" s="1">
        <f t="shared" si="1356"/>
        <v>1757266929.6099999</v>
      </c>
    </row>
    <row r="4539" spans="1:12" ht="25.5">
      <c r="A4539" t="str">
        <f t="shared" si="1354"/>
        <v>1.2.2.0.01.00.00 - Contribuição para o Programa de Integração 
 Nacional – PIN</v>
      </c>
      <c r="B4539" s="29" t="s">
        <v>3676</v>
      </c>
      <c r="C4539" s="4">
        <v>9077710.8300000001</v>
      </c>
      <c r="D4539" s="4"/>
      <c r="E4539" s="4"/>
      <c r="F4539" s="4"/>
      <c r="G4539" s="1">
        <f t="shared" si="1355"/>
        <v>9077710.8300000001</v>
      </c>
      <c r="H4539" s="4">
        <v>0</v>
      </c>
      <c r="I4539" s="4">
        <v>0</v>
      </c>
      <c r="J4539" s="4">
        <v>0</v>
      </c>
      <c r="K4539" s="4">
        <v>0</v>
      </c>
      <c r="L4539" s="1">
        <f t="shared" si="1356"/>
        <v>0</v>
      </c>
    </row>
    <row r="4540" spans="1:12" ht="38.25">
      <c r="A4540" t="str">
        <f t="shared" si="1354"/>
        <v>1.2.2.0.02.00.00 - Contribuição para o Programa de Redistribuição de 
 Terras e de Estímulo à Agroindústria do Norte e do Nordeste – 
 PROTERRA</v>
      </c>
      <c r="B4540" s="33" t="s">
        <v>3677</v>
      </c>
      <c r="C4540" s="6">
        <v>1416680.47</v>
      </c>
      <c r="D4540" s="6"/>
      <c r="E4540" s="6"/>
      <c r="F4540" s="6"/>
      <c r="G4540" s="1">
        <f t="shared" si="1355"/>
        <v>1416680.47</v>
      </c>
      <c r="H4540" s="6">
        <v>0</v>
      </c>
      <c r="I4540" s="6">
        <v>0</v>
      </c>
      <c r="J4540" s="6">
        <v>0</v>
      </c>
      <c r="K4540" s="6">
        <v>0</v>
      </c>
      <c r="L4540" s="1">
        <f t="shared" si="1356"/>
        <v>0</v>
      </c>
    </row>
    <row r="4541" spans="1:12" ht="25.5">
      <c r="A4541" t="str">
        <f t="shared" si="1354"/>
        <v>1.2.2.0.03.00.00 - Contribuições para o Desenvolvimento e 
 Aperfeiçoamento das Atividades de Fiscalização</v>
      </c>
      <c r="B4541" s="29" t="s">
        <v>3678</v>
      </c>
      <c r="C4541" s="4">
        <v>2461164.9900000002</v>
      </c>
      <c r="D4541" s="4"/>
      <c r="E4541" s="4"/>
      <c r="F4541" s="4"/>
      <c r="G4541" s="1">
        <f t="shared" si="1355"/>
        <v>2461164.9900000002</v>
      </c>
      <c r="H4541" s="4">
        <v>0</v>
      </c>
      <c r="I4541" s="4">
        <v>0</v>
      </c>
      <c r="J4541" s="4">
        <v>0</v>
      </c>
      <c r="K4541" s="4">
        <v>0</v>
      </c>
      <c r="L4541" s="1">
        <f t="shared" si="1356"/>
        <v>0</v>
      </c>
    </row>
    <row r="4542" spans="1:12">
      <c r="A4542" t="str">
        <f t="shared" si="1354"/>
        <v>1.2.2.0.05.00.00 - Contribuição sobre Apostas em Competições Hípicas</v>
      </c>
      <c r="B4542" s="33" t="s">
        <v>3679</v>
      </c>
      <c r="C4542" s="6">
        <v>38568.839999999997</v>
      </c>
      <c r="D4542" s="6"/>
      <c r="E4542" s="6">
        <v>3757</v>
      </c>
      <c r="F4542" s="6"/>
      <c r="G4542" s="1">
        <f t="shared" si="1355"/>
        <v>34811.839999999997</v>
      </c>
      <c r="H4542" s="6">
        <v>0</v>
      </c>
      <c r="I4542" s="6">
        <v>0</v>
      </c>
      <c r="J4542" s="6">
        <v>0</v>
      </c>
      <c r="K4542" s="6">
        <v>0</v>
      </c>
      <c r="L4542" s="1">
        <f t="shared" si="1356"/>
        <v>0</v>
      </c>
    </row>
    <row r="4543" spans="1:12" ht="25.5">
      <c r="A4543" t="str">
        <f t="shared" si="1354"/>
        <v>1.2.2.0.06.00.00 - Contribuição para o Desenvolvimento da Indústria 
 Cinematográfica Nacional – CONDECINE</v>
      </c>
      <c r="B4543" s="29" t="s">
        <v>3680</v>
      </c>
      <c r="C4543" s="4"/>
      <c r="D4543" s="4"/>
      <c r="E4543" s="4"/>
      <c r="F4543" s="4"/>
      <c r="G4543" s="1">
        <f t="shared" si="1355"/>
        <v>0</v>
      </c>
      <c r="H4543" s="4">
        <v>0</v>
      </c>
      <c r="I4543" s="4">
        <v>0</v>
      </c>
      <c r="J4543" s="4">
        <v>0</v>
      </c>
      <c r="K4543" s="4">
        <v>0</v>
      </c>
      <c r="L4543" s="1">
        <f t="shared" si="1356"/>
        <v>0</v>
      </c>
    </row>
    <row r="4544" spans="1:12" ht="25.5">
      <c r="A4544" t="str">
        <f t="shared" si="1354"/>
        <v>1.2.2.0.16.00.00 - Adicional sobre as Tarifas de Passagens Aéreas 
 Domésticas</v>
      </c>
      <c r="B4544" s="33" t="s">
        <v>3681</v>
      </c>
      <c r="C4544" s="6">
        <v>138018.63</v>
      </c>
      <c r="D4544" s="6"/>
      <c r="E4544" s="6"/>
      <c r="F4544" s="6"/>
      <c r="G4544" s="1">
        <f t="shared" si="1355"/>
        <v>138018.63</v>
      </c>
      <c r="H4544" s="6">
        <v>0</v>
      </c>
      <c r="I4544" s="6">
        <v>0</v>
      </c>
      <c r="J4544" s="6">
        <v>0</v>
      </c>
      <c r="K4544" s="6">
        <v>0</v>
      </c>
      <c r="L4544" s="1">
        <f t="shared" si="1356"/>
        <v>0</v>
      </c>
    </row>
    <row r="4545" spans="1:12" ht="25.5">
      <c r="A4545" t="str">
        <f t="shared" si="1354"/>
        <v>1.2.2.0.18.00.00 - Cota-parte do Adicional ao Frete para Renovação da 
 Marinha Mercante</v>
      </c>
      <c r="B4545" s="29" t="s">
        <v>3682</v>
      </c>
      <c r="C4545" s="4"/>
      <c r="D4545" s="4"/>
      <c r="E4545" s="4"/>
      <c r="F4545" s="4"/>
      <c r="G4545" s="1">
        <f t="shared" si="1355"/>
        <v>0</v>
      </c>
      <c r="H4545" s="4">
        <v>0</v>
      </c>
      <c r="I4545" s="4">
        <v>0</v>
      </c>
      <c r="J4545" s="4">
        <v>0</v>
      </c>
      <c r="K4545" s="4">
        <v>0</v>
      </c>
      <c r="L4545" s="1">
        <f t="shared" si="1356"/>
        <v>0</v>
      </c>
    </row>
    <row r="4546" spans="1:12" ht="25.5">
      <c r="A4546" t="str">
        <f t="shared" si="1354"/>
        <v>1.2.2.0.24.00.00 - Contribuição sobre a Receita das Concessionárias e 
 Permissionárias de Energia Elétrica</v>
      </c>
      <c r="B4546" s="33" t="s">
        <v>3683</v>
      </c>
      <c r="C4546" s="6">
        <v>70277649.760000005</v>
      </c>
      <c r="D4546" s="6"/>
      <c r="E4546" s="6"/>
      <c r="F4546" s="6"/>
      <c r="G4546" s="1">
        <f t="shared" si="1355"/>
        <v>70277649.760000005</v>
      </c>
      <c r="H4546" s="6">
        <v>0</v>
      </c>
      <c r="I4546" s="6">
        <v>0</v>
      </c>
      <c r="J4546" s="6">
        <v>0</v>
      </c>
      <c r="K4546" s="6">
        <v>0</v>
      </c>
      <c r="L4546" s="1">
        <f t="shared" si="1356"/>
        <v>0</v>
      </c>
    </row>
    <row r="4547" spans="1:12" ht="25.5">
      <c r="A4547" t="str">
        <f t="shared" si="1354"/>
        <v>1.2.2.0.25.00.00 - Contribuição pela Licença de Uso, Aquisição ou 
 Transferência de Tecnologia</v>
      </c>
      <c r="B4547" s="29" t="s">
        <v>3684</v>
      </c>
      <c r="C4547" s="4">
        <v>3590529.64</v>
      </c>
      <c r="D4547" s="4"/>
      <c r="E4547" s="4">
        <v>435122.9</v>
      </c>
      <c r="F4547" s="4"/>
      <c r="G4547" s="1">
        <f t="shared" si="1355"/>
        <v>3155406.74</v>
      </c>
      <c r="H4547" s="4">
        <v>0</v>
      </c>
      <c r="I4547" s="4">
        <v>0</v>
      </c>
      <c r="J4547" s="4">
        <v>0</v>
      </c>
      <c r="K4547" s="4">
        <v>0</v>
      </c>
      <c r="L4547" s="1">
        <f t="shared" si="1356"/>
        <v>0</v>
      </c>
    </row>
    <row r="4548" spans="1:12" ht="25.5">
      <c r="A4548" t="str">
        <f t="shared" si="1354"/>
        <v>1.2.2.0.26.00.00 - Contribuição sobre a Receita das Empresas 
 Prestadoras de Serviços de Telecomunicações</v>
      </c>
      <c r="B4548" s="33" t="s">
        <v>3685</v>
      </c>
      <c r="C4548" s="6">
        <v>53338.53</v>
      </c>
      <c r="D4548" s="6"/>
      <c r="E4548" s="6"/>
      <c r="F4548" s="6"/>
      <c r="G4548" s="1">
        <f t="shared" si="1355"/>
        <v>53338.53</v>
      </c>
      <c r="H4548" s="6">
        <v>0</v>
      </c>
      <c r="I4548" s="6">
        <v>0</v>
      </c>
      <c r="J4548" s="6">
        <v>0</v>
      </c>
      <c r="K4548" s="6">
        <v>0</v>
      </c>
      <c r="L4548" s="1">
        <f t="shared" si="1356"/>
        <v>0</v>
      </c>
    </row>
    <row r="4549" spans="1:12" ht="38.25">
      <c r="A4549" t="str">
        <f t="shared" ref="A4549:A4612" si="1357">TRIM(B4549)</f>
        <v>1.2.2.0.28.00.00 - Contribuição Relativa às Atividades de Importação 
 e Comercialização de Petróleo e seus Derivados, Gás Natural e Álcool 
 Carburante</v>
      </c>
      <c r="B4549" s="29" t="s">
        <v>3686</v>
      </c>
      <c r="C4549" s="4">
        <v>90128.09</v>
      </c>
      <c r="D4549" s="4"/>
      <c r="E4549" s="4">
        <v>11</v>
      </c>
      <c r="F4549" s="4"/>
      <c r="G4549" s="1">
        <f t="shared" si="1355"/>
        <v>90117.09</v>
      </c>
      <c r="H4549" s="4">
        <v>0</v>
      </c>
      <c r="I4549" s="4">
        <v>0</v>
      </c>
      <c r="J4549" s="4">
        <v>0</v>
      </c>
      <c r="K4549" s="4">
        <v>0</v>
      </c>
      <c r="L4549" s="1">
        <f t="shared" si="1356"/>
        <v>0</v>
      </c>
    </row>
    <row r="4550" spans="1:12" ht="25.5">
      <c r="A4550" t="str">
        <f t="shared" si="1357"/>
        <v>1.2.2.0.30.00.00 - Contribuição para o Fomento da Radiodifusão 
 Pública</v>
      </c>
      <c r="B4550" s="33" t="s">
        <v>3687</v>
      </c>
      <c r="C4550" s="6">
        <v>7872827.4900000002</v>
      </c>
      <c r="D4550" s="6"/>
      <c r="E4550" s="6"/>
      <c r="F4550" s="6"/>
      <c r="G4550" s="1">
        <f t="shared" si="1355"/>
        <v>7872827.4900000002</v>
      </c>
      <c r="H4550" s="6">
        <v>0</v>
      </c>
      <c r="I4550" s="6">
        <v>0</v>
      </c>
      <c r="J4550" s="6">
        <v>0</v>
      </c>
      <c r="K4550" s="6">
        <v>0</v>
      </c>
      <c r="L4550" s="1">
        <f t="shared" si="1356"/>
        <v>0</v>
      </c>
    </row>
    <row r="4551" spans="1:12" ht="25.5">
      <c r="A4551" t="str">
        <f t="shared" si="1357"/>
        <v>1.2.2.0.40.00.00 - Contribuição sobre o Faturamento das Empresas de 
 Informática</v>
      </c>
      <c r="B4551" s="29" t="s">
        <v>3688</v>
      </c>
      <c r="C4551" s="4">
        <v>22193.08</v>
      </c>
      <c r="D4551" s="4"/>
      <c r="E4551" s="4"/>
      <c r="F4551" s="4"/>
      <c r="G4551" s="1">
        <f t="shared" ref="G4551:G4614" si="1358">C4551-D4551-E4551-F4551</f>
        <v>22193.08</v>
      </c>
      <c r="H4551" s="4">
        <v>0</v>
      </c>
      <c r="I4551" s="4">
        <v>0</v>
      </c>
      <c r="J4551" s="4">
        <v>0</v>
      </c>
      <c r="K4551" s="4">
        <v>0</v>
      </c>
      <c r="L4551" s="1">
        <f t="shared" ref="L4551:L4614" si="1359">H4551-I4551-J4551-K4551</f>
        <v>0</v>
      </c>
    </row>
    <row r="4552" spans="1:12" ht="25.5">
      <c r="A4552" t="str">
        <f t="shared" si="1357"/>
        <v>1.2.2.0.41.00.00 - Contribuição sobre o Faturamento das Empresas de 
 Informática Instaladas na Amazônia</v>
      </c>
      <c r="B4552" s="33" t="s">
        <v>3689</v>
      </c>
      <c r="C4552" s="6"/>
      <c r="D4552" s="6"/>
      <c r="E4552" s="6"/>
      <c r="F4552" s="6"/>
      <c r="G4552" s="1">
        <f t="shared" si="1358"/>
        <v>0</v>
      </c>
      <c r="H4552" s="6">
        <v>0</v>
      </c>
      <c r="I4552" s="6">
        <v>0</v>
      </c>
      <c r="J4552" s="6">
        <v>0</v>
      </c>
      <c r="K4552" s="6">
        <v>0</v>
      </c>
      <c r="L4552" s="1">
        <f t="shared" si="1359"/>
        <v>0</v>
      </c>
    </row>
    <row r="4553" spans="1:12" ht="25.5">
      <c r="A4553" t="str">
        <f t="shared" si="1357"/>
        <v>1.2.2.0.42.00.00 - Contribuição sobre o Faturamento das Empresas de 
 Informática Instaladas nas Demais Regiões</v>
      </c>
      <c r="B4553" s="29" t="s">
        <v>3690</v>
      </c>
      <c r="C4553" s="4"/>
      <c r="D4553" s="4"/>
      <c r="E4553" s="4"/>
      <c r="F4553" s="4"/>
      <c r="G4553" s="1">
        <f t="shared" si="1358"/>
        <v>0</v>
      </c>
      <c r="H4553" s="4">
        <v>0</v>
      </c>
      <c r="I4553" s="4">
        <v>0</v>
      </c>
      <c r="J4553" s="4">
        <v>0</v>
      </c>
      <c r="K4553" s="4">
        <v>0</v>
      </c>
      <c r="L4553" s="1">
        <f t="shared" si="1359"/>
        <v>0</v>
      </c>
    </row>
    <row r="4554" spans="1:12">
      <c r="A4554" t="str">
        <f t="shared" si="1357"/>
        <v>1.2.2.0.99.00.00 - Outras Contribuições Econômicas</v>
      </c>
      <c r="B4554" s="33" t="s">
        <v>3691</v>
      </c>
      <c r="C4554" s="6">
        <v>274120689.05000001</v>
      </c>
      <c r="D4554" s="6"/>
      <c r="E4554" s="6"/>
      <c r="F4554" s="6">
        <v>3902873.24</v>
      </c>
      <c r="G4554" s="1">
        <f t="shared" si="1358"/>
        <v>270217815.81</v>
      </c>
      <c r="H4554" s="6">
        <v>1757807019.3299999</v>
      </c>
      <c r="I4554" s="6">
        <v>537783.44999999995</v>
      </c>
      <c r="J4554" s="6">
        <v>0</v>
      </c>
      <c r="K4554" s="6">
        <v>2306.27</v>
      </c>
      <c r="L4554" s="1">
        <f t="shared" si="1359"/>
        <v>1757266929.6099999</v>
      </c>
    </row>
    <row r="4555" spans="1:12" ht="25.5">
      <c r="A4555" t="str">
        <f t="shared" si="1357"/>
        <v>1.2.3.0.00.00.00 - Contribuição para Custeio do Serviço de Iluminação 
 Pública</v>
      </c>
      <c r="B4555" s="29" t="s">
        <v>3692</v>
      </c>
      <c r="C4555" s="4">
        <v>7044230536.2299995</v>
      </c>
      <c r="D4555" s="4">
        <v>197.54</v>
      </c>
      <c r="E4555" s="4"/>
      <c r="F4555" s="4">
        <v>55711525.270000003</v>
      </c>
      <c r="G4555" s="1">
        <f t="shared" si="1358"/>
        <v>6988518813.4199991</v>
      </c>
      <c r="H4555" s="4">
        <v>0</v>
      </c>
      <c r="I4555" s="4">
        <v>0</v>
      </c>
      <c r="J4555" s="4">
        <v>0</v>
      </c>
      <c r="K4555" s="4">
        <v>0</v>
      </c>
      <c r="L4555" s="1">
        <f t="shared" si="1359"/>
        <v>0</v>
      </c>
    </row>
    <row r="4556" spans="1:12">
      <c r="A4556" t="str">
        <f t="shared" si="1357"/>
        <v>1.3.0.0.00.00.00 - Receita Patrimonial</v>
      </c>
      <c r="B4556" s="33" t="s">
        <v>3693</v>
      </c>
      <c r="C4556" s="6">
        <v>16851595508.459999</v>
      </c>
      <c r="D4556" s="6">
        <v>6896794.6699999999</v>
      </c>
      <c r="E4556" s="6">
        <v>6058442.4400000004</v>
      </c>
      <c r="F4556" s="6">
        <v>351821092.19</v>
      </c>
      <c r="G4556" s="1">
        <f t="shared" si="1358"/>
        <v>16486819179.159998</v>
      </c>
      <c r="H4556" s="6">
        <v>28693979560.040001</v>
      </c>
      <c r="I4556" s="6">
        <v>383413990.94</v>
      </c>
      <c r="J4556" s="6">
        <v>0</v>
      </c>
      <c r="K4556" s="6">
        <v>158482010.77000001</v>
      </c>
      <c r="L4556" s="1">
        <f t="shared" si="1359"/>
        <v>28152083558.330002</v>
      </c>
    </row>
    <row r="4557" spans="1:12">
      <c r="A4557" t="str">
        <f t="shared" si="1357"/>
        <v>1.3.1.0.00.00.00 - Receitas Imobiliárias</v>
      </c>
      <c r="B4557" s="29" t="s">
        <v>3694</v>
      </c>
      <c r="C4557" s="4">
        <v>282885796.66000003</v>
      </c>
      <c r="D4557" s="4">
        <v>585093.36</v>
      </c>
      <c r="E4557" s="4"/>
      <c r="F4557" s="4">
        <v>840475.71</v>
      </c>
      <c r="G4557" s="1">
        <f t="shared" si="1358"/>
        <v>281460227.59000003</v>
      </c>
      <c r="H4557" s="4">
        <v>451449366.62</v>
      </c>
      <c r="I4557" s="4">
        <v>0</v>
      </c>
      <c r="J4557" s="4">
        <v>0</v>
      </c>
      <c r="K4557" s="4">
        <v>581495.30000000005</v>
      </c>
      <c r="L4557" s="1">
        <f t="shared" si="1359"/>
        <v>450867871.31999999</v>
      </c>
    </row>
    <row r="4558" spans="1:12">
      <c r="A4558" t="str">
        <f t="shared" si="1357"/>
        <v>1.3.1.1.00.00.00 - Aluguéis</v>
      </c>
      <c r="B4558" s="33" t="s">
        <v>3695</v>
      </c>
      <c r="C4558" s="6">
        <v>110982623.76000001</v>
      </c>
      <c r="D4558" s="6">
        <v>585093.36</v>
      </c>
      <c r="E4558" s="6"/>
      <c r="F4558" s="6">
        <v>122477.98</v>
      </c>
      <c r="G4558" s="1">
        <f t="shared" si="1358"/>
        <v>110275052.42</v>
      </c>
      <c r="H4558" s="6">
        <v>264678293.44</v>
      </c>
      <c r="I4558" s="6">
        <v>0</v>
      </c>
      <c r="J4558" s="6">
        <v>0</v>
      </c>
      <c r="K4558" s="6">
        <v>171508.66</v>
      </c>
      <c r="L4558" s="1">
        <f t="shared" si="1359"/>
        <v>264506784.78</v>
      </c>
    </row>
    <row r="4559" spans="1:12">
      <c r="A4559" t="str">
        <f t="shared" si="1357"/>
        <v>1.3.1.2.00.00.00 - Arrendamentos</v>
      </c>
      <c r="B4559" s="29" t="s">
        <v>3696</v>
      </c>
      <c r="C4559" s="4">
        <v>36108980.539999999</v>
      </c>
      <c r="D4559" s="4"/>
      <c r="E4559" s="4"/>
      <c r="F4559" s="4">
        <v>41518.410000000003</v>
      </c>
      <c r="G4559" s="1">
        <f t="shared" si="1358"/>
        <v>36067462.130000003</v>
      </c>
      <c r="H4559" s="4">
        <v>121056430.36</v>
      </c>
      <c r="I4559" s="4">
        <v>0</v>
      </c>
      <c r="J4559" s="4">
        <v>0</v>
      </c>
      <c r="K4559" s="4">
        <v>409986.64</v>
      </c>
      <c r="L4559" s="1">
        <f t="shared" si="1359"/>
        <v>120646443.72</v>
      </c>
    </row>
    <row r="4560" spans="1:12">
      <c r="A4560" t="str">
        <f t="shared" si="1357"/>
        <v>1.3.1.3.00.00.00 - Foros</v>
      </c>
      <c r="B4560" s="33" t="s">
        <v>3697</v>
      </c>
      <c r="C4560" s="6">
        <v>18505092.210000001</v>
      </c>
      <c r="D4560" s="6"/>
      <c r="E4560" s="6"/>
      <c r="F4560" s="6">
        <v>163779.34</v>
      </c>
      <c r="G4560" s="1">
        <f t="shared" si="1358"/>
        <v>18341312.870000001</v>
      </c>
      <c r="H4560" s="6">
        <v>653815.39</v>
      </c>
      <c r="I4560" s="6">
        <v>0</v>
      </c>
      <c r="J4560" s="6">
        <v>0</v>
      </c>
      <c r="K4560" s="6">
        <v>0</v>
      </c>
      <c r="L4560" s="1">
        <f t="shared" si="1359"/>
        <v>653815.39</v>
      </c>
    </row>
    <row r="4561" spans="1:12">
      <c r="A4561" t="str">
        <f t="shared" si="1357"/>
        <v>1.3.1.4.00.00.00 - Laudêmios</v>
      </c>
      <c r="B4561" s="29" t="s">
        <v>3698</v>
      </c>
      <c r="C4561" s="4">
        <v>36870612.310000002</v>
      </c>
      <c r="D4561" s="4"/>
      <c r="E4561" s="4"/>
      <c r="F4561" s="4">
        <v>496284.85</v>
      </c>
      <c r="G4561" s="1">
        <f t="shared" si="1358"/>
        <v>36374327.460000001</v>
      </c>
      <c r="H4561" s="4">
        <v>933290.89</v>
      </c>
      <c r="I4561" s="4">
        <v>0</v>
      </c>
      <c r="J4561" s="4">
        <v>0</v>
      </c>
      <c r="K4561" s="4">
        <v>0</v>
      </c>
      <c r="L4561" s="1">
        <f t="shared" si="1359"/>
        <v>933290.89</v>
      </c>
    </row>
    <row r="4562" spans="1:12">
      <c r="A4562" t="str">
        <f t="shared" si="1357"/>
        <v>1.3.1.5.00.00.00 - Taxa de Ocupação de Imóveis</v>
      </c>
      <c r="B4562" s="33" t="s">
        <v>3699</v>
      </c>
      <c r="C4562" s="6">
        <v>15481897.33</v>
      </c>
      <c r="D4562" s="6"/>
      <c r="E4562" s="6"/>
      <c r="F4562" s="6">
        <v>10.38</v>
      </c>
      <c r="G4562" s="1">
        <f t="shared" si="1358"/>
        <v>15481886.949999999</v>
      </c>
      <c r="H4562" s="6">
        <v>25954077.800000001</v>
      </c>
      <c r="I4562" s="6">
        <v>0</v>
      </c>
      <c r="J4562" s="6">
        <v>0</v>
      </c>
      <c r="K4562" s="6">
        <v>0</v>
      </c>
      <c r="L4562" s="1">
        <f t="shared" si="1359"/>
        <v>25954077.800000001</v>
      </c>
    </row>
    <row r="4563" spans="1:12">
      <c r="A4563" t="str">
        <f t="shared" si="1357"/>
        <v>1.3.1.9.00.00.00 - Outras Receitas Imobiliárias</v>
      </c>
      <c r="B4563" s="29" t="s">
        <v>3700</v>
      </c>
      <c r="C4563" s="4">
        <v>64936590.509999998</v>
      </c>
      <c r="D4563" s="4"/>
      <c r="E4563" s="4"/>
      <c r="F4563" s="4">
        <v>16404.75</v>
      </c>
      <c r="G4563" s="1">
        <f t="shared" si="1358"/>
        <v>64920185.759999998</v>
      </c>
      <c r="H4563" s="4">
        <v>38173458.740000002</v>
      </c>
      <c r="I4563" s="4">
        <v>0</v>
      </c>
      <c r="J4563" s="4">
        <v>0</v>
      </c>
      <c r="K4563" s="4">
        <v>0</v>
      </c>
      <c r="L4563" s="1">
        <f t="shared" si="1359"/>
        <v>38173458.740000002</v>
      </c>
    </row>
    <row r="4564" spans="1:12">
      <c r="A4564" t="str">
        <f t="shared" si="1357"/>
        <v>1.3.2.0.00.00.00 - Receitas de Valores Mobiliários</v>
      </c>
      <c r="B4564" s="33" t="s">
        <v>3701</v>
      </c>
      <c r="C4564" s="6">
        <v>14187897647.07</v>
      </c>
      <c r="D4564" s="6">
        <v>5793263.9500000002</v>
      </c>
      <c r="E4564" s="6">
        <v>6058442.4400000004</v>
      </c>
      <c r="F4564" s="6">
        <v>343978104.07999998</v>
      </c>
      <c r="G4564" s="1">
        <f t="shared" si="1358"/>
        <v>13832067836.599998</v>
      </c>
      <c r="H4564" s="6">
        <v>13178838967.75</v>
      </c>
      <c r="I4564" s="6">
        <v>0</v>
      </c>
      <c r="J4564" s="6">
        <v>0</v>
      </c>
      <c r="K4564" s="6">
        <v>148569692.59999999</v>
      </c>
      <c r="L4564" s="1">
        <f t="shared" si="1359"/>
        <v>13030269275.15</v>
      </c>
    </row>
    <row r="4565" spans="1:12">
      <c r="A4565" t="str">
        <f t="shared" si="1357"/>
        <v>1.3.2.1.00.00.00 - Juros de Títulos de Renda</v>
      </c>
      <c r="B4565" s="29" t="s">
        <v>3702</v>
      </c>
      <c r="C4565" s="4">
        <v>1170238929.9200001</v>
      </c>
      <c r="D4565" s="4"/>
      <c r="E4565" s="4">
        <v>3729.45</v>
      </c>
      <c r="F4565" s="4">
        <v>448129.38</v>
      </c>
      <c r="G4565" s="1">
        <f t="shared" si="1358"/>
        <v>1169787071.0899999</v>
      </c>
      <c r="H4565" s="4">
        <v>419143094.33999997</v>
      </c>
      <c r="I4565" s="4">
        <v>0</v>
      </c>
      <c r="J4565" s="4">
        <v>0</v>
      </c>
      <c r="K4565" s="4">
        <v>490352.93</v>
      </c>
      <c r="L4565" s="1">
        <f t="shared" si="1359"/>
        <v>418652741.40999997</v>
      </c>
    </row>
    <row r="4566" spans="1:12">
      <c r="A4566" t="str">
        <f t="shared" si="1357"/>
        <v>1.3.2.2.00.00.00 - Dividendos</v>
      </c>
      <c r="B4566" s="33" t="s">
        <v>3703</v>
      </c>
      <c r="C4566" s="6">
        <v>77340225.519999996</v>
      </c>
      <c r="D4566" s="6"/>
      <c r="E4566" s="6"/>
      <c r="F4566" s="6"/>
      <c r="G4566" s="1">
        <f t="shared" si="1358"/>
        <v>77340225.519999996</v>
      </c>
      <c r="H4566" s="6">
        <v>2281390594.73</v>
      </c>
      <c r="I4566" s="6">
        <v>0</v>
      </c>
      <c r="J4566" s="6">
        <v>0</v>
      </c>
      <c r="K4566" s="6">
        <v>0</v>
      </c>
      <c r="L4566" s="1">
        <f t="shared" si="1359"/>
        <v>2281390594.73</v>
      </c>
    </row>
    <row r="4567" spans="1:12">
      <c r="A4567" t="str">
        <f t="shared" si="1357"/>
        <v>1.3.2.5.00.00.00 - Remuneração de Depósitos Bancários</v>
      </c>
      <c r="B4567" s="29" t="s">
        <v>3704</v>
      </c>
      <c r="C4567" s="4">
        <v>4469413541.3199997</v>
      </c>
      <c r="D4567" s="4">
        <v>-618122.47</v>
      </c>
      <c r="E4567" s="4">
        <v>752548.67</v>
      </c>
      <c r="F4567" s="4">
        <v>20395451.510000002</v>
      </c>
      <c r="G4567" s="1">
        <f t="shared" si="1358"/>
        <v>4448883663.6099997</v>
      </c>
      <c r="H4567" s="4">
        <v>7680558494.8500004</v>
      </c>
      <c r="I4567" s="4">
        <v>0</v>
      </c>
      <c r="J4567" s="4">
        <v>0</v>
      </c>
      <c r="K4567" s="4">
        <v>71098893.620000005</v>
      </c>
      <c r="L4567" s="1">
        <f t="shared" si="1359"/>
        <v>7609459601.2300005</v>
      </c>
    </row>
    <row r="4568" spans="1:12">
      <c r="A4568" t="str">
        <f t="shared" si="1357"/>
        <v>1.3.2.6.00.00.00 - Remuneração de Depósitos Especiais</v>
      </c>
      <c r="B4568" s="33" t="s">
        <v>3705</v>
      </c>
      <c r="C4568" s="6">
        <v>26651345.43</v>
      </c>
      <c r="D4568" s="6"/>
      <c r="E4568" s="6"/>
      <c r="F4568" s="6"/>
      <c r="G4568" s="1">
        <f t="shared" si="1358"/>
        <v>26651345.43</v>
      </c>
      <c r="H4568" s="6">
        <v>12048152.34</v>
      </c>
      <c r="I4568" s="6">
        <v>0</v>
      </c>
      <c r="J4568" s="6">
        <v>0</v>
      </c>
      <c r="K4568" s="6">
        <v>0</v>
      </c>
      <c r="L4568" s="1">
        <f t="shared" si="1359"/>
        <v>12048152.34</v>
      </c>
    </row>
    <row r="4569" spans="1:12" ht="25.5">
      <c r="A4569" t="str">
        <f t="shared" si="1357"/>
        <v>1.3.2.7.00.00.00 - Remuneração de Saldos de Recursos Não 
 Desembolsados</v>
      </c>
      <c r="B4569" s="29" t="s">
        <v>3706</v>
      </c>
      <c r="C4569" s="4">
        <v>26578692.629999999</v>
      </c>
      <c r="D4569" s="4"/>
      <c r="E4569" s="4"/>
      <c r="F4569" s="4">
        <v>0.06</v>
      </c>
      <c r="G4569" s="1">
        <f t="shared" si="1358"/>
        <v>26578692.57</v>
      </c>
      <c r="H4569" s="4">
        <v>1301.76</v>
      </c>
      <c r="I4569" s="4">
        <v>0</v>
      </c>
      <c r="J4569" s="4">
        <v>0</v>
      </c>
      <c r="K4569" s="4">
        <v>0</v>
      </c>
      <c r="L4569" s="1">
        <f t="shared" si="1359"/>
        <v>1301.76</v>
      </c>
    </row>
    <row r="4570" spans="1:12" ht="38.25">
      <c r="A4570" t="str">
        <f t="shared" si="1357"/>
        <v>1.3.2.8.00.00.00 - Remuneração dos Investimentos do Regime Próprio de 
 Previdência do Servidor</v>
      </c>
      <c r="B4570" s="33" t="s">
        <v>3707</v>
      </c>
      <c r="C4570" s="6">
        <v>8201017204.2200003</v>
      </c>
      <c r="D4570" s="6">
        <v>6411386.4199999999</v>
      </c>
      <c r="E4570" s="6">
        <v>5302164.32</v>
      </c>
      <c r="F4570" s="6">
        <v>322259525.63</v>
      </c>
      <c r="G4570" s="1">
        <f t="shared" si="1358"/>
        <v>7867044127.8500004</v>
      </c>
      <c r="H4570" s="6">
        <v>2745998520.1700001</v>
      </c>
      <c r="I4570" s="6">
        <v>0</v>
      </c>
      <c r="J4570" s="6">
        <v>0</v>
      </c>
      <c r="K4570" s="6">
        <v>76980446.049999997</v>
      </c>
      <c r="L4570" s="1">
        <f t="shared" si="1359"/>
        <v>2669018074.1199999</v>
      </c>
    </row>
    <row r="4571" spans="1:12">
      <c r="A4571" t="str">
        <f t="shared" si="1357"/>
        <v>1.3.2.9.00.00.00 - Outras Receitas de Valores Mobiliários</v>
      </c>
      <c r="B4571" s="29" t="s">
        <v>3708</v>
      </c>
      <c r="C4571" s="4">
        <v>216657708.03</v>
      </c>
      <c r="D4571" s="4"/>
      <c r="E4571" s="4"/>
      <c r="F4571" s="4">
        <v>874997.5</v>
      </c>
      <c r="G4571" s="1">
        <f t="shared" si="1358"/>
        <v>215782710.53</v>
      </c>
      <c r="H4571" s="4">
        <v>39698809.560000002</v>
      </c>
      <c r="I4571" s="4">
        <v>0</v>
      </c>
      <c r="J4571" s="4">
        <v>0</v>
      </c>
      <c r="K4571" s="4">
        <v>0</v>
      </c>
      <c r="L4571" s="1">
        <f t="shared" si="1359"/>
        <v>39698809.560000002</v>
      </c>
    </row>
    <row r="4572" spans="1:12">
      <c r="A4572" t="str">
        <f t="shared" si="1357"/>
        <v>1.3.3.0.00.00.00 - Receitas de Concessões e Permissões</v>
      </c>
      <c r="B4572" s="33" t="s">
        <v>3709</v>
      </c>
      <c r="C4572" s="6">
        <v>990346979.77999997</v>
      </c>
      <c r="D4572" s="6">
        <v>30</v>
      </c>
      <c r="E4572" s="6"/>
      <c r="F4572" s="6">
        <v>648597.27</v>
      </c>
      <c r="G4572" s="1">
        <f t="shared" si="1358"/>
        <v>989698352.50999999</v>
      </c>
      <c r="H4572" s="6">
        <v>2511943035.1399999</v>
      </c>
      <c r="I4572" s="6">
        <v>0</v>
      </c>
      <c r="J4572" s="6">
        <v>0</v>
      </c>
      <c r="K4572" s="6">
        <v>2307487</v>
      </c>
      <c r="L4572" s="1">
        <f t="shared" si="1359"/>
        <v>2509635548.1399999</v>
      </c>
    </row>
    <row r="4573" spans="1:12">
      <c r="A4573" t="str">
        <f t="shared" si="1357"/>
        <v>1.3.4.0.00.00.00 - Compensações Financeiras</v>
      </c>
      <c r="B4573" s="29" t="s">
        <v>3710</v>
      </c>
      <c r="C4573" s="4">
        <v>368591986.91000003</v>
      </c>
      <c r="D4573" s="4"/>
      <c r="E4573" s="4"/>
      <c r="F4573" s="4">
        <v>-496.84</v>
      </c>
      <c r="G4573" s="1">
        <f t="shared" si="1358"/>
        <v>368592483.75</v>
      </c>
      <c r="H4573" s="4">
        <v>7169967756.2799997</v>
      </c>
      <c r="I4573" s="4">
        <v>383413990.94</v>
      </c>
      <c r="J4573" s="4">
        <v>0</v>
      </c>
      <c r="K4573" s="4">
        <v>7023335.8700000001</v>
      </c>
      <c r="L4573" s="1">
        <f t="shared" si="1359"/>
        <v>6779530429.4700003</v>
      </c>
    </row>
    <row r="4574" spans="1:12" ht="25.5">
      <c r="A4574" t="str">
        <f t="shared" si="1357"/>
        <v>1.3.5.0.00.00.00 - Receita Decorrente do Direito de Exploração de Bens 
 Públicos em Áreas de Domínio Público</v>
      </c>
      <c r="B4574" s="33" t="s">
        <v>3711</v>
      </c>
      <c r="C4574" s="6">
        <v>58051.4</v>
      </c>
      <c r="D4574" s="6"/>
      <c r="E4574" s="6"/>
      <c r="F4574" s="6"/>
      <c r="G4574" s="1">
        <f t="shared" si="1358"/>
        <v>58051.4</v>
      </c>
      <c r="H4574" s="6">
        <v>482388.08</v>
      </c>
      <c r="I4574" s="6">
        <v>0</v>
      </c>
      <c r="J4574" s="6">
        <v>0</v>
      </c>
      <c r="K4574" s="6">
        <v>0</v>
      </c>
      <c r="L4574" s="1">
        <f t="shared" si="1359"/>
        <v>482388.08</v>
      </c>
    </row>
    <row r="4575" spans="1:12">
      <c r="A4575" t="str">
        <f t="shared" si="1357"/>
        <v>1.3.6.0.00.00.00 - Receita da Cessão de Direitos</v>
      </c>
      <c r="B4575" s="29" t="s">
        <v>3712</v>
      </c>
      <c r="C4575" s="4">
        <v>857580430.99000001</v>
      </c>
      <c r="D4575" s="4"/>
      <c r="E4575" s="4"/>
      <c r="F4575" s="4">
        <v>137631.6</v>
      </c>
      <c r="G4575" s="1">
        <f t="shared" si="1358"/>
        <v>857442799.38999999</v>
      </c>
      <c r="H4575" s="4">
        <v>2221982610.3699999</v>
      </c>
      <c r="I4575" s="4">
        <v>0</v>
      </c>
      <c r="J4575" s="4">
        <v>0</v>
      </c>
      <c r="K4575" s="4">
        <v>0</v>
      </c>
      <c r="L4575" s="1">
        <f t="shared" si="1359"/>
        <v>2221982610.3699999</v>
      </c>
    </row>
    <row r="4576" spans="1:12">
      <c r="A4576" t="str">
        <f t="shared" si="1357"/>
        <v>1.3.9.0.00.00.00 - Outras Receitas Patrimoniais</v>
      </c>
      <c r="B4576" s="33" t="s">
        <v>3713</v>
      </c>
      <c r="C4576" s="6">
        <v>164234615.65000001</v>
      </c>
      <c r="D4576" s="6">
        <v>518407.36</v>
      </c>
      <c r="E4576" s="6"/>
      <c r="F4576" s="6">
        <v>6216780.3700000001</v>
      </c>
      <c r="G4576" s="1">
        <f t="shared" si="1358"/>
        <v>157499427.91999999</v>
      </c>
      <c r="H4576" s="6">
        <v>3159315435.8000002</v>
      </c>
      <c r="I4576" s="6">
        <v>0</v>
      </c>
      <c r="J4576" s="6">
        <v>0</v>
      </c>
      <c r="K4576" s="6">
        <v>0</v>
      </c>
      <c r="L4576" s="1">
        <f t="shared" si="1359"/>
        <v>3159315435.8000002</v>
      </c>
    </row>
    <row r="4577" spans="1:12">
      <c r="A4577" t="str">
        <f t="shared" si="1357"/>
        <v>1.4.0.0.00.00.00 - Receita Agropecuária</v>
      </c>
      <c r="B4577" s="29" t="s">
        <v>3714</v>
      </c>
      <c r="C4577" s="4">
        <v>4911106.05</v>
      </c>
      <c r="D4577" s="4">
        <v>279.5</v>
      </c>
      <c r="E4577" s="4"/>
      <c r="F4577" s="4">
        <v>43644.59</v>
      </c>
      <c r="G4577" s="1">
        <f t="shared" si="1358"/>
        <v>4867181.96</v>
      </c>
      <c r="H4577" s="4">
        <v>39282934.719999999</v>
      </c>
      <c r="I4577" s="4">
        <v>0</v>
      </c>
      <c r="J4577" s="4">
        <v>0</v>
      </c>
      <c r="K4577" s="4">
        <v>1440</v>
      </c>
      <c r="L4577" s="1">
        <f t="shared" si="1359"/>
        <v>39281494.719999999</v>
      </c>
    </row>
    <row r="4578" spans="1:12">
      <c r="A4578" t="str">
        <f t="shared" si="1357"/>
        <v>1.4.1.0.00.00.00 - Receita da Produção Vegetal</v>
      </c>
      <c r="B4578" s="33" t="s">
        <v>3715</v>
      </c>
      <c r="C4578" s="6">
        <v>550416.34</v>
      </c>
      <c r="D4578" s="6"/>
      <c r="E4578" s="6"/>
      <c r="F4578" s="6">
        <v>413.38</v>
      </c>
      <c r="G4578" s="1">
        <f t="shared" si="1358"/>
        <v>550002.96</v>
      </c>
      <c r="H4578" s="6">
        <v>29194754.780000001</v>
      </c>
      <c r="I4578" s="6">
        <v>0</v>
      </c>
      <c r="J4578" s="6">
        <v>0</v>
      </c>
      <c r="K4578" s="6">
        <v>1440</v>
      </c>
      <c r="L4578" s="1">
        <f t="shared" si="1359"/>
        <v>29193314.780000001</v>
      </c>
    </row>
    <row r="4579" spans="1:12">
      <c r="A4579" t="str">
        <f t="shared" si="1357"/>
        <v>1.4.2.0.00.00.00 - Receita da Produção Animal e Derivados</v>
      </c>
      <c r="B4579" s="29" t="s">
        <v>3716</v>
      </c>
      <c r="C4579" s="4">
        <v>556170.80000000005</v>
      </c>
      <c r="D4579" s="4"/>
      <c r="E4579" s="4"/>
      <c r="F4579" s="4">
        <v>270.68</v>
      </c>
      <c r="G4579" s="1">
        <f t="shared" si="1358"/>
        <v>555900.12</v>
      </c>
      <c r="H4579" s="4">
        <v>8844448.9399999995</v>
      </c>
      <c r="I4579" s="4">
        <v>0</v>
      </c>
      <c r="J4579" s="4">
        <v>0</v>
      </c>
      <c r="K4579" s="4">
        <v>0</v>
      </c>
      <c r="L4579" s="1">
        <f t="shared" si="1359"/>
        <v>8844448.9399999995</v>
      </c>
    </row>
    <row r="4580" spans="1:12">
      <c r="A4580" t="str">
        <f t="shared" si="1357"/>
        <v>1.4.9.0.00.00.00 - Outras Receitas Agropecuárias</v>
      </c>
      <c r="B4580" s="33" t="s">
        <v>3717</v>
      </c>
      <c r="C4580" s="6">
        <v>3804518.91</v>
      </c>
      <c r="D4580" s="6">
        <v>279.5</v>
      </c>
      <c r="E4580" s="6"/>
      <c r="F4580" s="6">
        <v>42960.53</v>
      </c>
      <c r="G4580" s="1">
        <f t="shared" si="1358"/>
        <v>3761278.8800000004</v>
      </c>
      <c r="H4580" s="6">
        <v>1243731</v>
      </c>
      <c r="I4580" s="6">
        <v>0</v>
      </c>
      <c r="J4580" s="6">
        <v>0</v>
      </c>
      <c r="K4580" s="6">
        <v>0</v>
      </c>
      <c r="L4580" s="1">
        <f t="shared" si="1359"/>
        <v>1243731</v>
      </c>
    </row>
    <row r="4581" spans="1:12">
      <c r="A4581" t="str">
        <f t="shared" si="1357"/>
        <v>1.5.0.0.00.00.00 - Receita Industrial</v>
      </c>
      <c r="B4581" s="29" t="s">
        <v>3718</v>
      </c>
      <c r="C4581" s="4">
        <v>49578989.18</v>
      </c>
      <c r="D4581" s="4"/>
      <c r="E4581" s="4"/>
      <c r="F4581" s="4">
        <v>1569.77</v>
      </c>
      <c r="G4581" s="1">
        <f t="shared" si="1358"/>
        <v>49577419.409999996</v>
      </c>
      <c r="H4581" s="4">
        <v>859045853.33000004</v>
      </c>
      <c r="I4581" s="4">
        <v>0</v>
      </c>
      <c r="J4581" s="4">
        <v>0</v>
      </c>
      <c r="K4581" s="4">
        <v>3776.35</v>
      </c>
      <c r="L4581" s="1">
        <f t="shared" si="1359"/>
        <v>859042076.98000002</v>
      </c>
    </row>
    <row r="4582" spans="1:12">
      <c r="A4582" t="str">
        <f t="shared" si="1357"/>
        <v>1.5.1.0.00.00.00 - Receita da Indústria Extrativa Mineral</v>
      </c>
      <c r="B4582" s="33" t="s">
        <v>3719</v>
      </c>
      <c r="C4582" s="6">
        <v>17478.79</v>
      </c>
      <c r="D4582" s="6"/>
      <c r="E4582" s="6"/>
      <c r="F4582" s="6"/>
      <c r="G4582" s="1">
        <f t="shared" si="1358"/>
        <v>17478.79</v>
      </c>
      <c r="H4582" s="6">
        <v>0</v>
      </c>
      <c r="I4582" s="6">
        <v>0</v>
      </c>
      <c r="J4582" s="6">
        <v>0</v>
      </c>
      <c r="K4582" s="6">
        <v>0</v>
      </c>
      <c r="L4582" s="1">
        <f t="shared" si="1359"/>
        <v>0</v>
      </c>
    </row>
    <row r="4583" spans="1:12">
      <c r="A4583" t="str">
        <f t="shared" si="1357"/>
        <v>1.5.2.0.00.00.00 - Receita da Indústria de Transformação</v>
      </c>
      <c r="B4583" s="29" t="s">
        <v>3720</v>
      </c>
      <c r="C4583" s="4">
        <v>14520572.689999999</v>
      </c>
      <c r="D4583" s="4"/>
      <c r="E4583" s="4"/>
      <c r="F4583" s="4">
        <v>1459.77</v>
      </c>
      <c r="G4583" s="1">
        <f t="shared" si="1358"/>
        <v>14519112.92</v>
      </c>
      <c r="H4583" s="4">
        <v>853289709.28999996</v>
      </c>
      <c r="I4583" s="4">
        <v>0</v>
      </c>
      <c r="J4583" s="4">
        <v>0</v>
      </c>
      <c r="K4583" s="4">
        <v>3776.35</v>
      </c>
      <c r="L4583" s="1">
        <f t="shared" si="1359"/>
        <v>853285932.93999994</v>
      </c>
    </row>
    <row r="4584" spans="1:12">
      <c r="A4584" t="str">
        <f t="shared" si="1357"/>
        <v>1.5.3.0.00.00.00 - Receita da Indústria de Construção</v>
      </c>
      <c r="B4584" s="33" t="s">
        <v>3721</v>
      </c>
      <c r="C4584" s="6">
        <v>33309808.149999999</v>
      </c>
      <c r="D4584" s="6"/>
      <c r="E4584" s="6"/>
      <c r="F4584" s="6"/>
      <c r="G4584" s="1">
        <f t="shared" si="1358"/>
        <v>33309808.149999999</v>
      </c>
      <c r="H4584" s="6">
        <v>4014643.09</v>
      </c>
      <c r="I4584" s="6">
        <v>0</v>
      </c>
      <c r="J4584" s="6">
        <v>0</v>
      </c>
      <c r="K4584" s="6">
        <v>0</v>
      </c>
      <c r="L4584" s="1">
        <f t="shared" si="1359"/>
        <v>4014643.09</v>
      </c>
    </row>
    <row r="4585" spans="1:12">
      <c r="A4585" t="str">
        <f t="shared" si="1357"/>
        <v>1.5.9.0.00.00.00 - Outras Receitas Industriais</v>
      </c>
      <c r="B4585" s="29" t="s">
        <v>3722</v>
      </c>
      <c r="C4585" s="4">
        <v>1731129.55</v>
      </c>
      <c r="D4585" s="4"/>
      <c r="E4585" s="4"/>
      <c r="F4585" s="4">
        <v>110</v>
      </c>
      <c r="G4585" s="1">
        <f t="shared" si="1358"/>
        <v>1731019.55</v>
      </c>
      <c r="H4585" s="4">
        <v>1741500.95</v>
      </c>
      <c r="I4585" s="4">
        <v>0</v>
      </c>
      <c r="J4585" s="4">
        <v>0</v>
      </c>
      <c r="K4585" s="4">
        <v>0</v>
      </c>
      <c r="L4585" s="1">
        <f t="shared" si="1359"/>
        <v>1741500.95</v>
      </c>
    </row>
    <row r="4586" spans="1:12">
      <c r="A4586" t="str">
        <f t="shared" si="1357"/>
        <v>1.6.0.0.00.00.00 - Receita de Serviços</v>
      </c>
      <c r="B4586" s="33" t="s">
        <v>3723</v>
      </c>
      <c r="C4586" s="6">
        <v>10680967843.16</v>
      </c>
      <c r="D4586" s="6">
        <v>491988.7</v>
      </c>
      <c r="E4586" s="6">
        <v>1315918.8799999999</v>
      </c>
      <c r="F4586" s="6">
        <v>23025063.73</v>
      </c>
      <c r="G4586" s="1">
        <f t="shared" si="1358"/>
        <v>10656134871.85</v>
      </c>
      <c r="H4586" s="6">
        <v>11012133695.940001</v>
      </c>
      <c r="I4586" s="6">
        <v>0</v>
      </c>
      <c r="J4586" s="6">
        <v>0</v>
      </c>
      <c r="K4586" s="6">
        <v>2895200.87</v>
      </c>
      <c r="L4586" s="1">
        <f t="shared" si="1359"/>
        <v>11009238495.07</v>
      </c>
    </row>
    <row r="4587" spans="1:12">
      <c r="A4587" t="str">
        <f t="shared" si="1357"/>
        <v>1.6.0.0.01.00.00 - Serviços Comerciais</v>
      </c>
      <c r="B4587" s="29" t="s">
        <v>3724</v>
      </c>
      <c r="C4587" s="4">
        <v>31819698.460000001</v>
      </c>
      <c r="D4587" s="4">
        <v>179994.09</v>
      </c>
      <c r="E4587" s="4"/>
      <c r="F4587" s="4">
        <v>6815.81</v>
      </c>
      <c r="G4587" s="1">
        <f t="shared" si="1358"/>
        <v>31632888.560000002</v>
      </c>
      <c r="H4587" s="4">
        <v>401177658.07999998</v>
      </c>
      <c r="I4587" s="4">
        <v>0</v>
      </c>
      <c r="J4587" s="4">
        <v>0</v>
      </c>
      <c r="K4587" s="4">
        <v>7453.84</v>
      </c>
      <c r="L4587" s="1">
        <f t="shared" si="1359"/>
        <v>401170204.24000001</v>
      </c>
    </row>
    <row r="4588" spans="1:12">
      <c r="A4588" t="str">
        <f t="shared" si="1357"/>
        <v>1.6.0.0.02.00.00 - Serviços Financeiros</v>
      </c>
      <c r="B4588" s="33" t="s">
        <v>3725</v>
      </c>
      <c r="C4588" s="6">
        <v>8334763.04</v>
      </c>
      <c r="D4588" s="6"/>
      <c r="E4588" s="6"/>
      <c r="F4588" s="6">
        <v>621.08000000000004</v>
      </c>
      <c r="G4588" s="1">
        <f t="shared" si="1358"/>
        <v>8334141.96</v>
      </c>
      <c r="H4588" s="6">
        <v>233619038.41999999</v>
      </c>
      <c r="I4588" s="6">
        <v>0</v>
      </c>
      <c r="J4588" s="6">
        <v>0</v>
      </c>
      <c r="K4588" s="6">
        <v>0</v>
      </c>
      <c r="L4588" s="1">
        <f t="shared" si="1359"/>
        <v>233619038.41999999</v>
      </c>
    </row>
    <row r="4589" spans="1:12">
      <c r="A4589" t="str">
        <f t="shared" si="1357"/>
        <v>1.6.0.0.03.00.00 - Serviços de Transporte</v>
      </c>
      <c r="B4589" s="29" t="s">
        <v>3726</v>
      </c>
      <c r="C4589" s="4">
        <v>887855278.03999996</v>
      </c>
      <c r="D4589" s="4">
        <v>304912.05</v>
      </c>
      <c r="E4589" s="4">
        <v>1843.1</v>
      </c>
      <c r="F4589" s="4">
        <v>152850.54</v>
      </c>
      <c r="G4589" s="1">
        <f t="shared" si="1358"/>
        <v>887395672.35000002</v>
      </c>
      <c r="H4589" s="4">
        <v>1423403638.3299999</v>
      </c>
      <c r="I4589" s="4">
        <v>0</v>
      </c>
      <c r="J4589" s="4">
        <v>0</v>
      </c>
      <c r="K4589" s="4">
        <v>0</v>
      </c>
      <c r="L4589" s="1">
        <f t="shared" si="1359"/>
        <v>1423403638.3299999</v>
      </c>
    </row>
    <row r="4590" spans="1:12">
      <c r="A4590" t="str">
        <f t="shared" si="1357"/>
        <v>1.6.0.0.04.00.00 - Serviços de Comunicação</v>
      </c>
      <c r="B4590" s="33" t="s">
        <v>3727</v>
      </c>
      <c r="C4590" s="6">
        <v>8020314.5999999996</v>
      </c>
      <c r="D4590" s="6"/>
      <c r="E4590" s="6"/>
      <c r="F4590" s="6">
        <v>195.36</v>
      </c>
      <c r="G4590" s="1">
        <f t="shared" si="1358"/>
        <v>8020119.2399999993</v>
      </c>
      <c r="H4590" s="6">
        <v>17814459.050000001</v>
      </c>
      <c r="I4590" s="6">
        <v>0</v>
      </c>
      <c r="J4590" s="6">
        <v>0</v>
      </c>
      <c r="K4590" s="6">
        <v>24175</v>
      </c>
      <c r="L4590" s="1">
        <f t="shared" si="1359"/>
        <v>17790284.050000001</v>
      </c>
    </row>
    <row r="4591" spans="1:12">
      <c r="A4591" t="str">
        <f t="shared" si="1357"/>
        <v>1.6.0.0.05.00.00 - Serviços de Saúde</v>
      </c>
      <c r="B4591" s="29" t="s">
        <v>3728</v>
      </c>
      <c r="C4591" s="4">
        <v>848853897.90999997</v>
      </c>
      <c r="D4591" s="4"/>
      <c r="E4591" s="4"/>
      <c r="F4591" s="4">
        <v>70252.23</v>
      </c>
      <c r="G4591" s="1">
        <f t="shared" si="1358"/>
        <v>848783645.67999995</v>
      </c>
      <c r="H4591" s="4">
        <v>1444996769.4000001</v>
      </c>
      <c r="I4591" s="4">
        <v>0</v>
      </c>
      <c r="J4591" s="4">
        <v>0</v>
      </c>
      <c r="K4591" s="4">
        <v>1000.36</v>
      </c>
      <c r="L4591" s="1">
        <f t="shared" si="1359"/>
        <v>1444995769.0400002</v>
      </c>
    </row>
    <row r="4592" spans="1:12">
      <c r="A4592" t="str">
        <f t="shared" si="1357"/>
        <v>1.6.0.0.06.00.00 - Serviços Portuários</v>
      </c>
      <c r="B4592" s="33" t="s">
        <v>3729</v>
      </c>
      <c r="C4592" s="6">
        <v>43086009.289999999</v>
      </c>
      <c r="D4592" s="6"/>
      <c r="E4592" s="6"/>
      <c r="F4592" s="6">
        <v>550</v>
      </c>
      <c r="G4592" s="1">
        <f t="shared" si="1358"/>
        <v>43085459.289999999</v>
      </c>
      <c r="H4592" s="6">
        <v>131064957.88</v>
      </c>
      <c r="I4592" s="6">
        <v>0</v>
      </c>
      <c r="J4592" s="6">
        <v>0</v>
      </c>
      <c r="K4592" s="6">
        <v>23508.87</v>
      </c>
      <c r="L4592" s="1">
        <f t="shared" si="1359"/>
        <v>131041449.00999999</v>
      </c>
    </row>
    <row r="4593" spans="1:12">
      <c r="A4593" t="str">
        <f t="shared" si="1357"/>
        <v>1.6.0.0.07.00.00 - Serviços de Armazenagem</v>
      </c>
      <c r="B4593" s="29" t="s">
        <v>3730</v>
      </c>
      <c r="C4593" s="4">
        <v>858481.77</v>
      </c>
      <c r="D4593" s="4"/>
      <c r="E4593" s="4"/>
      <c r="F4593" s="4"/>
      <c r="G4593" s="1">
        <f t="shared" si="1358"/>
        <v>858481.77</v>
      </c>
      <c r="H4593" s="4">
        <v>33834139.109999999</v>
      </c>
      <c r="I4593" s="4">
        <v>0</v>
      </c>
      <c r="J4593" s="4">
        <v>0</v>
      </c>
      <c r="K4593" s="4">
        <v>0</v>
      </c>
      <c r="L4593" s="1">
        <f t="shared" si="1359"/>
        <v>33834139.109999999</v>
      </c>
    </row>
    <row r="4594" spans="1:12">
      <c r="A4594" t="str">
        <f t="shared" si="1357"/>
        <v>1.6.0.0.08.00.00 - Serviços de Processamento de Dados</v>
      </c>
      <c r="B4594" s="33" t="s">
        <v>3731</v>
      </c>
      <c r="C4594" s="6">
        <v>852387.05</v>
      </c>
      <c r="D4594" s="6"/>
      <c r="E4594" s="6"/>
      <c r="F4594" s="6">
        <v>3050.8</v>
      </c>
      <c r="G4594" s="1">
        <f t="shared" si="1358"/>
        <v>849336.25</v>
      </c>
      <c r="H4594" s="6">
        <v>150731324.05000001</v>
      </c>
      <c r="I4594" s="6">
        <v>0</v>
      </c>
      <c r="J4594" s="6">
        <v>0</v>
      </c>
      <c r="K4594" s="6">
        <v>1369501.76</v>
      </c>
      <c r="L4594" s="1">
        <f t="shared" si="1359"/>
        <v>149361822.29000002</v>
      </c>
    </row>
    <row r="4595" spans="1:12">
      <c r="A4595" t="str">
        <f t="shared" si="1357"/>
        <v>1.6.0.0.09.00.00 - Serviço de Socorro Marítimo</v>
      </c>
      <c r="B4595" s="29" t="s">
        <v>3732</v>
      </c>
      <c r="C4595" s="4"/>
      <c r="D4595" s="4"/>
      <c r="E4595" s="4"/>
      <c r="F4595" s="4"/>
      <c r="G4595" s="1">
        <f t="shared" si="1358"/>
        <v>0</v>
      </c>
      <c r="H4595" s="4">
        <v>0</v>
      </c>
      <c r="I4595" s="4">
        <v>0</v>
      </c>
      <c r="J4595" s="4">
        <v>0</v>
      </c>
      <c r="K4595" s="4">
        <v>0</v>
      </c>
      <c r="L4595" s="1">
        <f t="shared" si="1359"/>
        <v>0</v>
      </c>
    </row>
    <row r="4596" spans="1:12">
      <c r="A4596" t="str">
        <f t="shared" si="1357"/>
        <v>1.6.0.0.10.00.00 - Serviços de Informações Estatísticas</v>
      </c>
      <c r="B4596" s="33" t="s">
        <v>3733</v>
      </c>
      <c r="C4596" s="6">
        <v>171630.29</v>
      </c>
      <c r="D4596" s="6"/>
      <c r="E4596" s="6"/>
      <c r="F4596" s="6"/>
      <c r="G4596" s="1">
        <f t="shared" si="1358"/>
        <v>171630.29</v>
      </c>
      <c r="H4596" s="6">
        <v>274000</v>
      </c>
      <c r="I4596" s="6">
        <v>0</v>
      </c>
      <c r="J4596" s="6">
        <v>0</v>
      </c>
      <c r="K4596" s="6">
        <v>0</v>
      </c>
      <c r="L4596" s="1">
        <f t="shared" si="1359"/>
        <v>274000</v>
      </c>
    </row>
    <row r="4597" spans="1:12">
      <c r="A4597" t="str">
        <f t="shared" si="1357"/>
        <v>1.6.0.0.11.00.00 - Serviços de Metrologia e Certificação</v>
      </c>
      <c r="B4597" s="29" t="s">
        <v>3734</v>
      </c>
      <c r="C4597" s="4"/>
      <c r="D4597" s="4"/>
      <c r="E4597" s="4"/>
      <c r="F4597" s="4"/>
      <c r="G4597" s="1">
        <f t="shared" si="1358"/>
        <v>0</v>
      </c>
      <c r="H4597" s="4">
        <v>21265587.75</v>
      </c>
      <c r="I4597" s="4">
        <v>0</v>
      </c>
      <c r="J4597" s="4">
        <v>0</v>
      </c>
      <c r="K4597" s="4">
        <v>0</v>
      </c>
      <c r="L4597" s="1">
        <f t="shared" si="1359"/>
        <v>21265587.75</v>
      </c>
    </row>
    <row r="4598" spans="1:12">
      <c r="A4598" t="str">
        <f t="shared" si="1357"/>
        <v>1.6.0.0.12.00.00 - Serviços Tecnológicos</v>
      </c>
      <c r="B4598" s="33" t="s">
        <v>3735</v>
      </c>
      <c r="C4598" s="6">
        <v>401932.64</v>
      </c>
      <c r="D4598" s="6"/>
      <c r="E4598" s="6"/>
      <c r="F4598" s="6"/>
      <c r="G4598" s="1">
        <f t="shared" si="1358"/>
        <v>401932.64</v>
      </c>
      <c r="H4598" s="6">
        <v>18290692.539999999</v>
      </c>
      <c r="I4598" s="6">
        <v>0</v>
      </c>
      <c r="J4598" s="6">
        <v>0</v>
      </c>
      <c r="K4598" s="6">
        <v>0</v>
      </c>
      <c r="L4598" s="1">
        <f t="shared" si="1359"/>
        <v>18290692.539999999</v>
      </c>
    </row>
    <row r="4599" spans="1:12">
      <c r="A4599" t="str">
        <f t="shared" si="1357"/>
        <v>1.6.0.0.13.00.00 - Serviços Administrativos</v>
      </c>
      <c r="B4599" s="29" t="s">
        <v>3736</v>
      </c>
      <c r="C4599" s="4">
        <v>192037752.47</v>
      </c>
      <c r="D4599" s="4"/>
      <c r="E4599" s="4"/>
      <c r="F4599" s="4">
        <v>485183.4</v>
      </c>
      <c r="G4599" s="1">
        <f t="shared" si="1358"/>
        <v>191552569.06999999</v>
      </c>
      <c r="H4599" s="4">
        <v>1827983461.8800001</v>
      </c>
      <c r="I4599" s="4">
        <v>0</v>
      </c>
      <c r="J4599" s="4">
        <v>0</v>
      </c>
      <c r="K4599" s="4">
        <v>4017.23</v>
      </c>
      <c r="L4599" s="1">
        <f t="shared" si="1359"/>
        <v>1827979444.6500001</v>
      </c>
    </row>
    <row r="4600" spans="1:12">
      <c r="A4600" t="str">
        <f t="shared" si="1357"/>
        <v>1.6.0.0.14.00.00 - Serviços de Inspeção e Fiscalização</v>
      </c>
      <c r="B4600" s="33" t="s">
        <v>3737</v>
      </c>
      <c r="C4600" s="6">
        <v>38917163.780000001</v>
      </c>
      <c r="D4600" s="6"/>
      <c r="E4600" s="6">
        <v>1244913.08</v>
      </c>
      <c r="F4600" s="6">
        <v>3921185.94</v>
      </c>
      <c r="G4600" s="1">
        <f t="shared" si="1358"/>
        <v>33751064.760000005</v>
      </c>
      <c r="H4600" s="6">
        <v>1564416794.2</v>
      </c>
      <c r="I4600" s="6">
        <v>0</v>
      </c>
      <c r="J4600" s="6">
        <v>0</v>
      </c>
      <c r="K4600" s="6">
        <v>323530.45</v>
      </c>
      <c r="L4600" s="1">
        <f t="shared" si="1359"/>
        <v>1564093263.75</v>
      </c>
    </row>
    <row r="4601" spans="1:12">
      <c r="A4601" t="str">
        <f t="shared" si="1357"/>
        <v>1.6.0.0.15.00.00 - Serviços de Meteorologia</v>
      </c>
      <c r="B4601" s="29" t="s">
        <v>3738</v>
      </c>
      <c r="C4601" s="4"/>
      <c r="D4601" s="4"/>
      <c r="E4601" s="4"/>
      <c r="F4601" s="4"/>
      <c r="G4601" s="1">
        <f t="shared" si="1358"/>
        <v>0</v>
      </c>
      <c r="H4601" s="4">
        <v>1821638.81</v>
      </c>
      <c r="I4601" s="4">
        <v>0</v>
      </c>
      <c r="J4601" s="4">
        <v>0</v>
      </c>
      <c r="K4601" s="4">
        <v>0</v>
      </c>
      <c r="L4601" s="1">
        <f t="shared" si="1359"/>
        <v>1821638.81</v>
      </c>
    </row>
    <row r="4602" spans="1:12">
      <c r="A4602" t="str">
        <f t="shared" si="1357"/>
        <v>1.6.0.0.16.00.00 - Serviços Educacionais</v>
      </c>
      <c r="B4602" s="33" t="s">
        <v>3739</v>
      </c>
      <c r="C4602" s="6">
        <v>590964211.97000003</v>
      </c>
      <c r="D4602" s="6"/>
      <c r="E4602" s="6"/>
      <c r="F4602" s="6">
        <v>1097712.52</v>
      </c>
      <c r="G4602" s="1">
        <f t="shared" si="1358"/>
        <v>589866499.45000005</v>
      </c>
      <c r="H4602" s="6">
        <v>90052477.5</v>
      </c>
      <c r="I4602" s="6">
        <v>0</v>
      </c>
      <c r="J4602" s="6">
        <v>0</v>
      </c>
      <c r="K4602" s="6">
        <v>810</v>
      </c>
      <c r="L4602" s="1">
        <f t="shared" si="1359"/>
        <v>90051667.5</v>
      </c>
    </row>
    <row r="4603" spans="1:12">
      <c r="A4603" t="str">
        <f t="shared" si="1357"/>
        <v>1.6.0.0.17.00.00 - Serviços Agropecuários</v>
      </c>
      <c r="B4603" s="29" t="s">
        <v>3740</v>
      </c>
      <c r="C4603" s="4">
        <v>10658635.18</v>
      </c>
      <c r="D4603" s="4"/>
      <c r="E4603" s="4"/>
      <c r="F4603" s="4">
        <v>545689.73</v>
      </c>
      <c r="G4603" s="1">
        <f t="shared" si="1358"/>
        <v>10112945.449999999</v>
      </c>
      <c r="H4603" s="4">
        <v>107150262.13</v>
      </c>
      <c r="I4603" s="4">
        <v>0</v>
      </c>
      <c r="J4603" s="4">
        <v>0</v>
      </c>
      <c r="K4603" s="4">
        <v>71746.350000000006</v>
      </c>
      <c r="L4603" s="1">
        <f t="shared" si="1359"/>
        <v>107078515.78</v>
      </c>
    </row>
    <row r="4604" spans="1:12">
      <c r="A4604" t="str">
        <f t="shared" si="1357"/>
        <v>1.6.0.0.18.00.00 - Serviços de Reparação, Manutenção e Instalação</v>
      </c>
      <c r="B4604" s="33" t="s">
        <v>3741</v>
      </c>
      <c r="C4604" s="6">
        <v>14548446.029999999</v>
      </c>
      <c r="D4604" s="6"/>
      <c r="E4604" s="6"/>
      <c r="F4604" s="6">
        <v>3646.23</v>
      </c>
      <c r="G4604" s="1">
        <f t="shared" si="1358"/>
        <v>14544799.799999999</v>
      </c>
      <c r="H4604" s="6">
        <v>34575.74</v>
      </c>
      <c r="I4604" s="6">
        <v>0</v>
      </c>
      <c r="J4604" s="6">
        <v>0</v>
      </c>
      <c r="K4604" s="6">
        <v>0</v>
      </c>
      <c r="L4604" s="1">
        <f t="shared" si="1359"/>
        <v>34575.74</v>
      </c>
    </row>
    <row r="4605" spans="1:12">
      <c r="A4605" t="str">
        <f t="shared" si="1357"/>
        <v>1.6.0.0.19.00.00 - Serviços Recreativos e Culturais</v>
      </c>
      <c r="B4605" s="29" t="s">
        <v>3742</v>
      </c>
      <c r="C4605" s="4">
        <v>18473353.149999999</v>
      </c>
      <c r="D4605" s="4"/>
      <c r="E4605" s="4"/>
      <c r="F4605" s="4">
        <v>18521.099999999999</v>
      </c>
      <c r="G4605" s="1">
        <f t="shared" si="1358"/>
        <v>18454832.049999997</v>
      </c>
      <c r="H4605" s="4">
        <v>43975276.369999997</v>
      </c>
      <c r="I4605" s="4">
        <v>0</v>
      </c>
      <c r="J4605" s="4">
        <v>0</v>
      </c>
      <c r="K4605" s="4">
        <v>54881.07</v>
      </c>
      <c r="L4605" s="1">
        <f t="shared" si="1359"/>
        <v>43920395.299999997</v>
      </c>
    </row>
    <row r="4606" spans="1:12" ht="25.5">
      <c r="A4606" t="str">
        <f t="shared" si="1357"/>
        <v>1.6.0.0.20.00.00 - Serviços de Consultoria, Assistência Técnica e 
 Análise de Projetos</v>
      </c>
      <c r="B4606" s="33" t="s">
        <v>3743</v>
      </c>
      <c r="C4606" s="6">
        <v>5594171.3099999996</v>
      </c>
      <c r="D4606" s="6"/>
      <c r="E4606" s="6"/>
      <c r="F4606" s="6"/>
      <c r="G4606" s="1">
        <f t="shared" si="1358"/>
        <v>5594171.3099999996</v>
      </c>
      <c r="H4606" s="6">
        <v>141764204.00999999</v>
      </c>
      <c r="I4606" s="6">
        <v>0</v>
      </c>
      <c r="J4606" s="6">
        <v>0</v>
      </c>
      <c r="K4606" s="6">
        <v>111097.32</v>
      </c>
      <c r="L4606" s="1">
        <f t="shared" si="1359"/>
        <v>141653106.69</v>
      </c>
    </row>
    <row r="4607" spans="1:12">
      <c r="A4607" t="str">
        <f t="shared" si="1357"/>
        <v>1.6.0.0.21.00.00 - Serviços de Hospedagem e Alimentação</v>
      </c>
      <c r="B4607" s="29" t="s">
        <v>3744</v>
      </c>
      <c r="C4607" s="4">
        <v>6818923.21</v>
      </c>
      <c r="D4607" s="4"/>
      <c r="E4607" s="4"/>
      <c r="F4607" s="4"/>
      <c r="G4607" s="1">
        <f t="shared" si="1358"/>
        <v>6818923.21</v>
      </c>
      <c r="H4607" s="4">
        <v>1643649.77</v>
      </c>
      <c r="I4607" s="4">
        <v>0</v>
      </c>
      <c r="J4607" s="4">
        <v>0</v>
      </c>
      <c r="K4607" s="4">
        <v>0</v>
      </c>
      <c r="L4607" s="1">
        <f t="shared" si="1359"/>
        <v>1643649.77</v>
      </c>
    </row>
    <row r="4608" spans="1:12">
      <c r="A4608" t="str">
        <f t="shared" si="1357"/>
        <v>1.6.0.0.22.00.00 - Serviços de Estudos e Pesquisas</v>
      </c>
      <c r="B4608" s="33" t="s">
        <v>3745</v>
      </c>
      <c r="C4608" s="6">
        <v>304575.45</v>
      </c>
      <c r="D4608" s="6"/>
      <c r="E4608" s="6"/>
      <c r="F4608" s="6"/>
      <c r="G4608" s="1">
        <f t="shared" si="1358"/>
        <v>304575.45</v>
      </c>
      <c r="H4608" s="6">
        <v>14266213.800000001</v>
      </c>
      <c r="I4608" s="6">
        <v>0</v>
      </c>
      <c r="J4608" s="6">
        <v>0</v>
      </c>
      <c r="K4608" s="6">
        <v>0</v>
      </c>
      <c r="L4608" s="1">
        <f t="shared" si="1359"/>
        <v>14266213.800000001</v>
      </c>
    </row>
    <row r="4609" spans="1:12" ht="25.5">
      <c r="A4609" t="str">
        <f t="shared" si="1357"/>
        <v>1.6.0.0.23.00.00 - Serviços de Registro de Marcas, de Patentes e de 
 Transferências de Tecnologia</v>
      </c>
      <c r="B4609" s="29" t="s">
        <v>3746</v>
      </c>
      <c r="C4609" s="4">
        <v>5088.5200000000004</v>
      </c>
      <c r="D4609" s="4"/>
      <c r="E4609" s="4"/>
      <c r="F4609" s="4"/>
      <c r="G4609" s="1">
        <f t="shared" si="1358"/>
        <v>5088.5200000000004</v>
      </c>
      <c r="H4609" s="4">
        <v>10918.55</v>
      </c>
      <c r="I4609" s="4">
        <v>0</v>
      </c>
      <c r="J4609" s="4">
        <v>0</v>
      </c>
      <c r="K4609" s="4">
        <v>0</v>
      </c>
      <c r="L4609" s="1">
        <f t="shared" si="1359"/>
        <v>10918.55</v>
      </c>
    </row>
    <row r="4610" spans="1:12">
      <c r="A4610" t="str">
        <f t="shared" si="1357"/>
        <v>1.6.0.0.24.00.00 - Serviços de Registro do Comércio</v>
      </c>
      <c r="B4610" s="33" t="s">
        <v>3747</v>
      </c>
      <c r="C4610" s="6"/>
      <c r="D4610" s="6"/>
      <c r="E4610" s="6"/>
      <c r="F4610" s="6"/>
      <c r="G4610" s="1">
        <f t="shared" si="1358"/>
        <v>0</v>
      </c>
      <c r="H4610" s="6">
        <v>339381457.73000002</v>
      </c>
      <c r="I4610" s="6">
        <v>0</v>
      </c>
      <c r="J4610" s="6">
        <v>0</v>
      </c>
      <c r="K4610" s="6">
        <v>683081.88</v>
      </c>
      <c r="L4610" s="1">
        <f t="shared" si="1359"/>
        <v>338698375.85000002</v>
      </c>
    </row>
    <row r="4611" spans="1:12">
      <c r="A4611" t="str">
        <f t="shared" si="1357"/>
        <v>1.6.0.0.25.00.00 - Serviços de Informações Científicas e Tecnológicas</v>
      </c>
      <c r="B4611" s="29" t="s">
        <v>3748</v>
      </c>
      <c r="C4611" s="4"/>
      <c r="D4611" s="4"/>
      <c r="E4611" s="4"/>
      <c r="F4611" s="4"/>
      <c r="G4611" s="1">
        <f t="shared" si="1358"/>
        <v>0</v>
      </c>
      <c r="H4611" s="4">
        <v>5920204.7699999996</v>
      </c>
      <c r="I4611" s="4">
        <v>0</v>
      </c>
      <c r="J4611" s="4">
        <v>0</v>
      </c>
      <c r="K4611" s="4">
        <v>0</v>
      </c>
      <c r="L4611" s="1">
        <f t="shared" si="1359"/>
        <v>5920204.7699999996</v>
      </c>
    </row>
    <row r="4612" spans="1:12">
      <c r="A4612" t="str">
        <f t="shared" si="1357"/>
        <v>1.6.0.0.26.00.00 - Serviços de Fornecimento de Água</v>
      </c>
      <c r="B4612" s="33" t="s">
        <v>3749</v>
      </c>
      <c r="C4612" s="6">
        <v>329771070.43000001</v>
      </c>
      <c r="D4612" s="6">
        <v>-11.26</v>
      </c>
      <c r="E4612" s="6"/>
      <c r="F4612" s="6">
        <v>80791.37</v>
      </c>
      <c r="G4612" s="1">
        <f t="shared" si="1358"/>
        <v>329690290.31999999</v>
      </c>
      <c r="H4612" s="6">
        <v>104705562.06</v>
      </c>
      <c r="I4612" s="6">
        <v>0</v>
      </c>
      <c r="J4612" s="6">
        <v>0</v>
      </c>
      <c r="K4612" s="6">
        <v>0</v>
      </c>
      <c r="L4612" s="1">
        <f t="shared" si="1359"/>
        <v>104705562.06</v>
      </c>
    </row>
    <row r="4613" spans="1:12">
      <c r="A4613" t="str">
        <f t="shared" ref="A4613:A4676" si="1360">TRIM(B4613)</f>
        <v>1.6.0.0.27.00.00 - Serviços de Perfuração e Instalação de Poços</v>
      </c>
      <c r="B4613" s="29" t="s">
        <v>3750</v>
      </c>
      <c r="C4613" s="4">
        <v>521282.44</v>
      </c>
      <c r="D4613" s="4"/>
      <c r="E4613" s="4"/>
      <c r="F4613" s="4"/>
      <c r="G4613" s="1">
        <f t="shared" si="1358"/>
        <v>521282.44</v>
      </c>
      <c r="H4613" s="4">
        <v>608512.77</v>
      </c>
      <c r="I4613" s="4">
        <v>0</v>
      </c>
      <c r="J4613" s="4">
        <v>0</v>
      </c>
      <c r="K4613" s="4">
        <v>0</v>
      </c>
      <c r="L4613" s="1">
        <f t="shared" si="1359"/>
        <v>608512.77</v>
      </c>
    </row>
    <row r="4614" spans="1:12">
      <c r="A4614" t="str">
        <f t="shared" si="1360"/>
        <v>1.6.0.0.28.00.00 - Serviços de Geoprocessamento</v>
      </c>
      <c r="B4614" s="33" t="s">
        <v>3751</v>
      </c>
      <c r="C4614" s="6">
        <v>105305.79</v>
      </c>
      <c r="D4614" s="6"/>
      <c r="E4614" s="6"/>
      <c r="F4614" s="6"/>
      <c r="G4614" s="1">
        <f t="shared" si="1358"/>
        <v>105305.79</v>
      </c>
      <c r="H4614" s="6">
        <v>595</v>
      </c>
      <c r="I4614" s="6">
        <v>0</v>
      </c>
      <c r="J4614" s="6">
        <v>0</v>
      </c>
      <c r="K4614" s="6">
        <v>0</v>
      </c>
      <c r="L4614" s="1">
        <f t="shared" si="1359"/>
        <v>595</v>
      </c>
    </row>
    <row r="4615" spans="1:12">
      <c r="A4615" t="str">
        <f t="shared" si="1360"/>
        <v>1.6.0.0.29.00.00 - Serviços de Cadastramento de Fornecedores</v>
      </c>
      <c r="B4615" s="29" t="s">
        <v>3752</v>
      </c>
      <c r="C4615" s="4">
        <v>60778.07</v>
      </c>
      <c r="D4615" s="4"/>
      <c r="E4615" s="4"/>
      <c r="F4615" s="4"/>
      <c r="G4615" s="1">
        <f t="shared" ref="G4615:G4678" si="1361">C4615-D4615-E4615-F4615</f>
        <v>60778.07</v>
      </c>
      <c r="H4615" s="4">
        <v>2735.84</v>
      </c>
      <c r="I4615" s="4">
        <v>0</v>
      </c>
      <c r="J4615" s="4">
        <v>0</v>
      </c>
      <c r="K4615" s="4">
        <v>0</v>
      </c>
      <c r="L4615" s="1">
        <f t="shared" ref="L4615:L4678" si="1362">H4615-I4615-J4615-K4615</f>
        <v>2735.84</v>
      </c>
    </row>
    <row r="4616" spans="1:12">
      <c r="A4616" t="str">
        <f t="shared" si="1360"/>
        <v>1.6.0.0.30.00.00 - Tarifa de Utilização de Faróis</v>
      </c>
      <c r="B4616" s="33" t="s">
        <v>3753</v>
      </c>
      <c r="C4616" s="6"/>
      <c r="D4616" s="6"/>
      <c r="E4616" s="6"/>
      <c r="F4616" s="6"/>
      <c r="G4616" s="1">
        <f t="shared" si="1361"/>
        <v>0</v>
      </c>
      <c r="H4616" s="6">
        <v>0</v>
      </c>
      <c r="I4616" s="6">
        <v>0</v>
      </c>
      <c r="J4616" s="6">
        <v>0</v>
      </c>
      <c r="K4616" s="6">
        <v>0</v>
      </c>
      <c r="L4616" s="1">
        <f t="shared" si="1362"/>
        <v>0</v>
      </c>
    </row>
    <row r="4617" spans="1:12">
      <c r="A4617" t="str">
        <f t="shared" si="1360"/>
        <v>1.6.0.0.31.00.00 - Tarifa e Adicional sobre Tarifa Aeroportuária</v>
      </c>
      <c r="B4617" s="29" t="s">
        <v>3754</v>
      </c>
      <c r="C4617" s="4">
        <v>946953.7</v>
      </c>
      <c r="D4617" s="4"/>
      <c r="E4617" s="4"/>
      <c r="F4617" s="4"/>
      <c r="G4617" s="1">
        <f t="shared" si="1361"/>
        <v>946953.7</v>
      </c>
      <c r="H4617" s="4">
        <v>2637777.83</v>
      </c>
      <c r="I4617" s="4">
        <v>0</v>
      </c>
      <c r="J4617" s="4">
        <v>0</v>
      </c>
      <c r="K4617" s="4">
        <v>0</v>
      </c>
      <c r="L4617" s="1">
        <f t="shared" si="1362"/>
        <v>2637777.83</v>
      </c>
    </row>
    <row r="4618" spans="1:12">
      <c r="A4618" t="str">
        <f t="shared" si="1360"/>
        <v>1.6.0.0.32.00.00 - Serviços de Cadastro da Atividade Mineral</v>
      </c>
      <c r="B4618" s="33" t="s">
        <v>3755</v>
      </c>
      <c r="C4618" s="6"/>
      <c r="D4618" s="6"/>
      <c r="E4618" s="6"/>
      <c r="F4618" s="6"/>
      <c r="G4618" s="1">
        <f t="shared" si="1361"/>
        <v>0</v>
      </c>
      <c r="H4618" s="6">
        <v>0</v>
      </c>
      <c r="I4618" s="6">
        <v>0</v>
      </c>
      <c r="J4618" s="6">
        <v>0</v>
      </c>
      <c r="K4618" s="6">
        <v>0</v>
      </c>
      <c r="L4618" s="1">
        <f t="shared" si="1362"/>
        <v>0</v>
      </c>
    </row>
    <row r="4619" spans="1:12" ht="25.5">
      <c r="A4619" t="str">
        <f t="shared" si="1360"/>
        <v>1.6.0.0.33.00.00 - Tarifas e Adicional sobre Tarifas de Uso das 
 Comunicações e dos Auxílios à Navegação Aérea em Rota</v>
      </c>
      <c r="B4619" s="29" t="s">
        <v>3756</v>
      </c>
      <c r="C4619" s="4"/>
      <c r="D4619" s="4"/>
      <c r="E4619" s="4"/>
      <c r="F4619" s="4"/>
      <c r="G4619" s="1">
        <f t="shared" si="1361"/>
        <v>0</v>
      </c>
      <c r="H4619" s="4">
        <v>0</v>
      </c>
      <c r="I4619" s="4">
        <v>0</v>
      </c>
      <c r="J4619" s="4">
        <v>0</v>
      </c>
      <c r="K4619" s="4">
        <v>0</v>
      </c>
      <c r="L4619" s="1">
        <f t="shared" si="1362"/>
        <v>0</v>
      </c>
    </row>
    <row r="4620" spans="1:12" ht="25.5">
      <c r="A4620" t="str">
        <f t="shared" si="1360"/>
        <v>1.6.0.0.34.00.00 - Serviços de Regulamentação da Exploração dos 
 Serviços de Telecomunicações - Regime Privado</v>
      </c>
      <c r="B4620" s="33" t="s">
        <v>3757</v>
      </c>
      <c r="C4620" s="6"/>
      <c r="D4620" s="6"/>
      <c r="E4620" s="6"/>
      <c r="F4620" s="6"/>
      <c r="G4620" s="1">
        <f t="shared" si="1361"/>
        <v>0</v>
      </c>
      <c r="H4620" s="6">
        <v>0</v>
      </c>
      <c r="I4620" s="6">
        <v>0</v>
      </c>
      <c r="J4620" s="6">
        <v>0</v>
      </c>
      <c r="K4620" s="6">
        <v>0</v>
      </c>
      <c r="L4620" s="1">
        <f t="shared" si="1362"/>
        <v>0</v>
      </c>
    </row>
    <row r="4621" spans="1:12">
      <c r="A4621" t="str">
        <f t="shared" si="1360"/>
        <v>1.6.0.0.35.00.00 - Serviços de Compensações de Variações Salariais</v>
      </c>
      <c r="B4621" s="29" t="s">
        <v>3758</v>
      </c>
      <c r="C4621" s="4">
        <v>50247.839999999997</v>
      </c>
      <c r="D4621" s="4"/>
      <c r="E4621" s="4"/>
      <c r="F4621" s="4"/>
      <c r="G4621" s="1">
        <f t="shared" si="1361"/>
        <v>50247.839999999997</v>
      </c>
      <c r="H4621" s="4">
        <v>0</v>
      </c>
      <c r="I4621" s="4">
        <v>0</v>
      </c>
      <c r="J4621" s="4">
        <v>0</v>
      </c>
      <c r="K4621" s="4">
        <v>0</v>
      </c>
      <c r="L4621" s="1">
        <f t="shared" si="1362"/>
        <v>0</v>
      </c>
    </row>
    <row r="4622" spans="1:12">
      <c r="A4622" t="str">
        <f t="shared" si="1360"/>
        <v>1.6.0.0.36.00.00 - Prestação de Serviços pelo Banco Central do Brasil</v>
      </c>
      <c r="B4622" s="33" t="s">
        <v>3759</v>
      </c>
      <c r="C4622" s="6"/>
      <c r="D4622" s="6"/>
      <c r="E4622" s="6"/>
      <c r="F4622" s="6"/>
      <c r="G4622" s="1">
        <f t="shared" si="1361"/>
        <v>0</v>
      </c>
      <c r="H4622" s="6">
        <v>0</v>
      </c>
      <c r="I4622" s="6">
        <v>0</v>
      </c>
      <c r="J4622" s="6">
        <v>0</v>
      </c>
      <c r="K4622" s="6">
        <v>0</v>
      </c>
      <c r="L4622" s="1">
        <f t="shared" si="1362"/>
        <v>0</v>
      </c>
    </row>
    <row r="4623" spans="1:12">
      <c r="A4623" t="str">
        <f t="shared" si="1360"/>
        <v>1.6.0.0.37.00.00 - Garantias e Avais</v>
      </c>
      <c r="B4623" s="29" t="s">
        <v>3760</v>
      </c>
      <c r="C4623" s="4">
        <v>190775</v>
      </c>
      <c r="D4623" s="4"/>
      <c r="E4623" s="4"/>
      <c r="F4623" s="4"/>
      <c r="G4623" s="1">
        <f t="shared" si="1361"/>
        <v>190775</v>
      </c>
      <c r="H4623" s="4">
        <v>0</v>
      </c>
      <c r="I4623" s="4">
        <v>0</v>
      </c>
      <c r="J4623" s="4">
        <v>0</v>
      </c>
      <c r="K4623" s="4">
        <v>0</v>
      </c>
      <c r="L4623" s="1">
        <f t="shared" si="1362"/>
        <v>0</v>
      </c>
    </row>
    <row r="4624" spans="1:12" ht="25.5">
      <c r="A4624" t="str">
        <f t="shared" si="1360"/>
        <v>1.6.0.0.38.00.00 - Receita de Credenciamento de Empresas Prestadoras 
 de Serviços de Vistoria</v>
      </c>
      <c r="B4624" s="33" t="s">
        <v>3761</v>
      </c>
      <c r="C4624" s="6">
        <v>1221.4000000000001</v>
      </c>
      <c r="D4624" s="6"/>
      <c r="E4624" s="6"/>
      <c r="F4624" s="6"/>
      <c r="G4624" s="1">
        <f t="shared" si="1361"/>
        <v>1221.4000000000001</v>
      </c>
      <c r="H4624" s="6">
        <v>0</v>
      </c>
      <c r="I4624" s="6">
        <v>0</v>
      </c>
      <c r="J4624" s="6">
        <v>0</v>
      </c>
      <c r="K4624" s="6">
        <v>0</v>
      </c>
      <c r="L4624" s="1">
        <f t="shared" si="1362"/>
        <v>0</v>
      </c>
    </row>
    <row r="4625" spans="1:12">
      <c r="A4625" t="str">
        <f t="shared" si="1360"/>
        <v>1.6.0.0.39.00.00 - Serviços Veterinários</v>
      </c>
      <c r="B4625" s="29" t="s">
        <v>3762</v>
      </c>
      <c r="C4625" s="4">
        <v>171449.36</v>
      </c>
      <c r="D4625" s="4"/>
      <c r="E4625" s="4"/>
      <c r="F4625" s="4"/>
      <c r="G4625" s="1">
        <f t="shared" si="1361"/>
        <v>171449.36</v>
      </c>
      <c r="H4625" s="4">
        <v>241406.2</v>
      </c>
      <c r="I4625" s="4">
        <v>0</v>
      </c>
      <c r="J4625" s="4">
        <v>0</v>
      </c>
      <c r="K4625" s="4">
        <v>0</v>
      </c>
      <c r="L4625" s="1">
        <f t="shared" si="1362"/>
        <v>241406.2</v>
      </c>
    </row>
    <row r="4626" spans="1:12" ht="25.5">
      <c r="A4626" t="str">
        <f t="shared" si="1360"/>
        <v>1.6.0.0.40.00.00 - Serviços de Certificação e Homologação de Produtos 
 de Telecomunicações</v>
      </c>
      <c r="B4626" s="33" t="s">
        <v>3763</v>
      </c>
      <c r="C4626" s="6">
        <v>1526984.5</v>
      </c>
      <c r="D4626" s="6"/>
      <c r="E4626" s="6"/>
      <c r="F4626" s="6"/>
      <c r="G4626" s="1">
        <f t="shared" si="1361"/>
        <v>1526984.5</v>
      </c>
      <c r="H4626" s="6">
        <v>0</v>
      </c>
      <c r="I4626" s="6">
        <v>0</v>
      </c>
      <c r="J4626" s="6">
        <v>0</v>
      </c>
      <c r="K4626" s="6">
        <v>0</v>
      </c>
      <c r="L4626" s="1">
        <f t="shared" si="1362"/>
        <v>0</v>
      </c>
    </row>
    <row r="4627" spans="1:12" ht="25.5">
      <c r="A4627" t="str">
        <f t="shared" si="1360"/>
        <v>1.6.0.0.41.00.00 - Serviços de Captação, Adução, Tratamento, Reserva e 
 Distribuição de Água</v>
      </c>
      <c r="B4627" s="29" t="s">
        <v>3764</v>
      </c>
      <c r="C4627" s="4">
        <v>4175544095.3899999</v>
      </c>
      <c r="D4627" s="4">
        <v>759.96</v>
      </c>
      <c r="E4627" s="4">
        <v>69162.7</v>
      </c>
      <c r="F4627" s="4">
        <v>10694925.93</v>
      </c>
      <c r="G4627" s="1">
        <f t="shared" si="1361"/>
        <v>4164779246.8000002</v>
      </c>
      <c r="H4627" s="4">
        <v>24010392.300000001</v>
      </c>
      <c r="I4627" s="4">
        <v>0</v>
      </c>
      <c r="J4627" s="4">
        <v>0</v>
      </c>
      <c r="K4627" s="4">
        <v>0</v>
      </c>
      <c r="L4627" s="1">
        <f t="shared" si="1362"/>
        <v>24010392.300000001</v>
      </c>
    </row>
    <row r="4628" spans="1:12" ht="25.5">
      <c r="A4628" t="str">
        <f t="shared" si="1360"/>
        <v>1.6.0.0.42.00.00 - Serviços de Coleta, Transporte, Tratamento e 
 Destino Final de Esgotos</v>
      </c>
      <c r="B4628" s="33" t="s">
        <v>3765</v>
      </c>
      <c r="C4628" s="6">
        <v>2172440421.3899999</v>
      </c>
      <c r="D4628" s="6">
        <v>426.94</v>
      </c>
      <c r="E4628" s="6"/>
      <c r="F4628" s="6">
        <v>3578570.61</v>
      </c>
      <c r="G4628" s="1">
        <f t="shared" si="1361"/>
        <v>2168861423.8399997</v>
      </c>
      <c r="H4628" s="6">
        <v>0</v>
      </c>
      <c r="I4628" s="6">
        <v>0</v>
      </c>
      <c r="J4628" s="6">
        <v>0</v>
      </c>
      <c r="K4628" s="6">
        <v>0</v>
      </c>
      <c r="L4628" s="1">
        <f t="shared" si="1362"/>
        <v>0</v>
      </c>
    </row>
    <row r="4629" spans="1:12" ht="25.5">
      <c r="A4629" t="str">
        <f t="shared" si="1360"/>
        <v>1.6.0.0.43.00.00 - Serviços de Coleta, Transporte, Tratamento e 
 Destino Final de Resíduos Sólidos</v>
      </c>
      <c r="B4629" s="29" t="s">
        <v>3766</v>
      </c>
      <c r="C4629" s="4">
        <v>160276313.56999999</v>
      </c>
      <c r="D4629" s="4"/>
      <c r="E4629" s="4"/>
      <c r="F4629" s="4">
        <v>82032.11</v>
      </c>
      <c r="G4629" s="1">
        <f t="shared" si="1361"/>
        <v>160194281.45999998</v>
      </c>
      <c r="H4629" s="4">
        <v>59741.79</v>
      </c>
      <c r="I4629" s="4">
        <v>0</v>
      </c>
      <c r="J4629" s="4">
        <v>0</v>
      </c>
      <c r="K4629" s="4">
        <v>0</v>
      </c>
      <c r="L4629" s="1">
        <f t="shared" si="1362"/>
        <v>59741.79</v>
      </c>
    </row>
    <row r="4630" spans="1:12">
      <c r="A4630" t="str">
        <f t="shared" si="1360"/>
        <v>1.6.0.0.44.00.00 - Serviços de Abate de Animais</v>
      </c>
      <c r="B4630" s="33" t="s">
        <v>3767</v>
      </c>
      <c r="C4630" s="6">
        <v>7970209.2599999998</v>
      </c>
      <c r="D4630" s="6"/>
      <c r="E4630" s="6"/>
      <c r="F4630" s="6"/>
      <c r="G4630" s="1">
        <f t="shared" si="1361"/>
        <v>7970209.2599999998</v>
      </c>
      <c r="H4630" s="6">
        <v>0</v>
      </c>
      <c r="I4630" s="6">
        <v>0</v>
      </c>
      <c r="J4630" s="6">
        <v>0</v>
      </c>
      <c r="K4630" s="6">
        <v>0</v>
      </c>
      <c r="L4630" s="1">
        <f t="shared" si="1362"/>
        <v>0</v>
      </c>
    </row>
    <row r="4631" spans="1:12" ht="25.5">
      <c r="A4631" t="str">
        <f t="shared" si="1360"/>
        <v>1.6.0.0.45.00.00 - Serviços de Preparação da Terra em Propriedades 
 Particulares</v>
      </c>
      <c r="B4631" s="29" t="s">
        <v>3768</v>
      </c>
      <c r="C4631" s="4">
        <v>14390266.16</v>
      </c>
      <c r="D4631" s="4"/>
      <c r="E4631" s="4"/>
      <c r="F4631" s="4">
        <v>380037.91</v>
      </c>
      <c r="G4631" s="1">
        <f t="shared" si="1361"/>
        <v>14010228.25</v>
      </c>
      <c r="H4631" s="4">
        <v>0</v>
      </c>
      <c r="I4631" s="4">
        <v>0</v>
      </c>
      <c r="J4631" s="4">
        <v>0</v>
      </c>
      <c r="K4631" s="4">
        <v>0</v>
      </c>
      <c r="L4631" s="1">
        <f t="shared" si="1362"/>
        <v>0</v>
      </c>
    </row>
    <row r="4632" spans="1:12">
      <c r="A4632" t="str">
        <f t="shared" si="1360"/>
        <v>1.6.0.0.46.00.00 - Serviços de Cemitério</v>
      </c>
      <c r="B4632" s="33" t="s">
        <v>3769</v>
      </c>
      <c r="C4632" s="6">
        <v>48004849.950000003</v>
      </c>
      <c r="D4632" s="6">
        <v>1280.26</v>
      </c>
      <c r="E4632" s="6"/>
      <c r="F4632" s="6">
        <v>25619.02</v>
      </c>
      <c r="G4632" s="1">
        <f t="shared" si="1361"/>
        <v>47977950.670000002</v>
      </c>
      <c r="H4632" s="6">
        <v>0</v>
      </c>
      <c r="I4632" s="6">
        <v>0</v>
      </c>
      <c r="J4632" s="6">
        <v>0</v>
      </c>
      <c r="K4632" s="6">
        <v>0</v>
      </c>
      <c r="L4632" s="1">
        <f t="shared" si="1362"/>
        <v>0</v>
      </c>
    </row>
    <row r="4633" spans="1:12">
      <c r="A4633" t="str">
        <f t="shared" si="1360"/>
        <v>1.6.0.0.47.00.00 - Serviços de Iluminação Pública</v>
      </c>
      <c r="B4633" s="29" t="s">
        <v>3770</v>
      </c>
      <c r="C4633" s="4">
        <v>8470137.2899999991</v>
      </c>
      <c r="D4633" s="4"/>
      <c r="E4633" s="4"/>
      <c r="F4633" s="4">
        <v>73679.12</v>
      </c>
      <c r="G4633" s="1">
        <f t="shared" si="1361"/>
        <v>8396458.1699999999</v>
      </c>
      <c r="H4633" s="4">
        <v>0</v>
      </c>
      <c r="I4633" s="4">
        <v>0</v>
      </c>
      <c r="J4633" s="4">
        <v>0</v>
      </c>
      <c r="K4633" s="4">
        <v>0</v>
      </c>
      <c r="L4633" s="1">
        <f t="shared" si="1362"/>
        <v>0</v>
      </c>
    </row>
    <row r="4634" spans="1:12">
      <c r="A4634" t="str">
        <f t="shared" si="1360"/>
        <v>1.6.0.0.48.00.00 - Serviços de Religamento de Água</v>
      </c>
      <c r="B4634" s="33" t="s">
        <v>3771</v>
      </c>
      <c r="C4634" s="6">
        <v>24037951.16</v>
      </c>
      <c r="D4634" s="6"/>
      <c r="E4634" s="6"/>
      <c r="F4634" s="6">
        <v>427.1</v>
      </c>
      <c r="G4634" s="1">
        <f t="shared" si="1361"/>
        <v>24037524.059999999</v>
      </c>
      <c r="H4634" s="6">
        <v>0</v>
      </c>
      <c r="I4634" s="6">
        <v>0</v>
      </c>
      <c r="J4634" s="6">
        <v>0</v>
      </c>
      <c r="K4634" s="6">
        <v>0</v>
      </c>
      <c r="L4634" s="1">
        <f t="shared" si="1362"/>
        <v>0</v>
      </c>
    </row>
    <row r="4635" spans="1:12" ht="25.5">
      <c r="A4635" t="str">
        <f t="shared" si="1360"/>
        <v>1.6.0.0.50.00.00 - Tarifas de Inscrição em Concursos e Processos 
 Seletivos</v>
      </c>
      <c r="B4635" s="29" t="s">
        <v>3772</v>
      </c>
      <c r="C4635" s="4">
        <v>6362335.6100000003</v>
      </c>
      <c r="D4635" s="4"/>
      <c r="E4635" s="4"/>
      <c r="F4635" s="4">
        <v>61890</v>
      </c>
      <c r="G4635" s="1">
        <f t="shared" si="1361"/>
        <v>6300445.6100000003</v>
      </c>
      <c r="H4635" s="4">
        <v>26827097.789999999</v>
      </c>
      <c r="I4635" s="4">
        <v>0</v>
      </c>
      <c r="J4635" s="4">
        <v>0</v>
      </c>
      <c r="K4635" s="4">
        <v>27493.54</v>
      </c>
      <c r="L4635" s="1">
        <f t="shared" si="1362"/>
        <v>26799604.25</v>
      </c>
    </row>
    <row r="4636" spans="1:12" ht="25.5">
      <c r="A4636" t="str">
        <f t="shared" si="1360"/>
        <v>1.6.0.0.51.00.00 - Receitas de Emissão de Certificado de Origem e de 
 Emissão de Licença e Exportação</v>
      </c>
      <c r="B4636" s="33" t="s">
        <v>3773</v>
      </c>
      <c r="C4636" s="6"/>
      <c r="D4636" s="6"/>
      <c r="E4636" s="6"/>
      <c r="F4636" s="6"/>
      <c r="G4636" s="1">
        <f t="shared" si="1361"/>
        <v>0</v>
      </c>
      <c r="H4636" s="6">
        <v>0</v>
      </c>
      <c r="I4636" s="6">
        <v>0</v>
      </c>
      <c r="J4636" s="6">
        <v>0</v>
      </c>
      <c r="K4636" s="6">
        <v>0</v>
      </c>
      <c r="L4636" s="1">
        <f t="shared" si="1362"/>
        <v>0</v>
      </c>
    </row>
    <row r="4637" spans="1:12">
      <c r="A4637" t="str">
        <f t="shared" si="1360"/>
        <v>1.6.0.0.56.00.00 - Certificação e Homologação da Atividade Mineral</v>
      </c>
      <c r="B4637" s="29" t="s">
        <v>3774</v>
      </c>
      <c r="C4637" s="4"/>
      <c r="D4637" s="4"/>
      <c r="E4637" s="4"/>
      <c r="F4637" s="4"/>
      <c r="G4637" s="1">
        <f t="shared" si="1361"/>
        <v>0</v>
      </c>
      <c r="H4637" s="4">
        <v>0</v>
      </c>
      <c r="I4637" s="4">
        <v>0</v>
      </c>
      <c r="J4637" s="4">
        <v>0</v>
      </c>
      <c r="K4637" s="4">
        <v>0</v>
      </c>
      <c r="L4637" s="1">
        <f t="shared" si="1362"/>
        <v>0</v>
      </c>
    </row>
    <row r="4638" spans="1:12" ht="25.5">
      <c r="A4638" t="str">
        <f t="shared" si="1360"/>
        <v>1.6.0.0.60.00.00 - Serviços Voltados à Inovação e à Pesquisa no 
 Ambiente Produtivo - Instituição Científica e Tecnológica</v>
      </c>
      <c r="B4638" s="33" t="s">
        <v>3775</v>
      </c>
      <c r="C4638" s="6"/>
      <c r="D4638" s="6"/>
      <c r="E4638" s="6"/>
      <c r="F4638" s="6"/>
      <c r="G4638" s="1">
        <f t="shared" si="1361"/>
        <v>0</v>
      </c>
      <c r="H4638" s="6">
        <v>0</v>
      </c>
      <c r="I4638" s="6">
        <v>0</v>
      </c>
      <c r="J4638" s="6">
        <v>0</v>
      </c>
      <c r="K4638" s="6">
        <v>0</v>
      </c>
      <c r="L4638" s="1">
        <f t="shared" si="1362"/>
        <v>0</v>
      </c>
    </row>
    <row r="4639" spans="1:12" ht="38.25">
      <c r="A4639" t="str">
        <f t="shared" si="1360"/>
        <v>1.6.0.0.70.00.00 - Tarifa de Compartilhamento e Utilização em 
 Atividades de Pesquisa e Inovação - Instituição Científica e 
 Tecnológica</v>
      </c>
      <c r="B4639" s="29" t="s">
        <v>3776</v>
      </c>
      <c r="C4639" s="4">
        <v>80308.34</v>
      </c>
      <c r="D4639" s="4"/>
      <c r="E4639" s="4"/>
      <c r="F4639" s="4"/>
      <c r="G4639" s="1">
        <f t="shared" si="1361"/>
        <v>80308.34</v>
      </c>
      <c r="H4639" s="4">
        <v>17875.259999999998</v>
      </c>
      <c r="I4639" s="4">
        <v>0</v>
      </c>
      <c r="J4639" s="4">
        <v>0</v>
      </c>
      <c r="K4639" s="4">
        <v>0</v>
      </c>
      <c r="L4639" s="1">
        <f t="shared" si="1362"/>
        <v>17875.259999999998</v>
      </c>
    </row>
    <row r="4640" spans="1:12">
      <c r="A4640" t="str">
        <f t="shared" si="1360"/>
        <v>1.6.0.0.99.00.00 - Outros Serviços</v>
      </c>
      <c r="B4640" s="33" t="s">
        <v>3777</v>
      </c>
      <c r="C4640" s="6">
        <v>1021468172.35</v>
      </c>
      <c r="D4640" s="6">
        <v>4626.66</v>
      </c>
      <c r="E4640" s="6"/>
      <c r="F4640" s="6">
        <v>1740815.82</v>
      </c>
      <c r="G4640" s="1">
        <f t="shared" si="1361"/>
        <v>1019722729.87</v>
      </c>
      <c r="H4640" s="6">
        <v>2838128599.23</v>
      </c>
      <c r="I4640" s="6">
        <v>0</v>
      </c>
      <c r="J4640" s="6">
        <v>0</v>
      </c>
      <c r="K4640" s="6">
        <v>192903.2</v>
      </c>
      <c r="L4640" s="1">
        <f t="shared" si="1362"/>
        <v>2837935696.0300002</v>
      </c>
    </row>
    <row r="4641" spans="1:12">
      <c r="A4641" t="str">
        <f t="shared" si="1360"/>
        <v>1.7.0.0.00.00.00 - Transferências Correntes</v>
      </c>
      <c r="B4641" s="29" t="s">
        <v>3778</v>
      </c>
      <c r="C4641" s="4">
        <v>365985046281.65002</v>
      </c>
      <c r="D4641" s="4">
        <v>1816673763.77</v>
      </c>
      <c r="E4641" s="4">
        <v>29358102368.310001</v>
      </c>
      <c r="F4641" s="4">
        <v>3114191368.3800001</v>
      </c>
      <c r="G4641" s="1">
        <f t="shared" si="1361"/>
        <v>331696078781.19</v>
      </c>
      <c r="H4641" s="4">
        <v>168929863549.35999</v>
      </c>
      <c r="I4641" s="4">
        <v>793659205.64999998</v>
      </c>
      <c r="J4641" s="4">
        <v>15476894452.389999</v>
      </c>
      <c r="K4641" s="4">
        <v>139390132.43000001</v>
      </c>
      <c r="L4641" s="1">
        <f t="shared" si="1362"/>
        <v>152519919758.89001</v>
      </c>
    </row>
    <row r="4642" spans="1:12">
      <c r="A4642" t="str">
        <f t="shared" si="1360"/>
        <v>1.7.2.0.00.00.00 - Transferências Intergovernamentais</v>
      </c>
      <c r="B4642" s="33" t="s">
        <v>3779</v>
      </c>
      <c r="C4642" s="6">
        <v>362180446008.39001</v>
      </c>
      <c r="D4642" s="6">
        <v>1816667292.8299999</v>
      </c>
      <c r="E4642" s="6">
        <v>29358096361.950001</v>
      </c>
      <c r="F4642" s="6">
        <v>3102447188.8499999</v>
      </c>
      <c r="G4642" s="1">
        <f t="shared" si="1361"/>
        <v>327903235164.76001</v>
      </c>
      <c r="H4642" s="6">
        <v>165339746365.91</v>
      </c>
      <c r="I4642" s="6">
        <v>793659205.64999998</v>
      </c>
      <c r="J4642" s="6">
        <v>15476894452.389999</v>
      </c>
      <c r="K4642" s="6">
        <v>119582826.11</v>
      </c>
      <c r="L4642" s="1">
        <f t="shared" si="1362"/>
        <v>148949609881.76001</v>
      </c>
    </row>
    <row r="4643" spans="1:12">
      <c r="A4643" t="str">
        <f t="shared" si="1360"/>
        <v>1.7.2.1.00.00.00 - Transferências da União</v>
      </c>
      <c r="B4643" s="29" t="s">
        <v>3780</v>
      </c>
      <c r="C4643" s="4">
        <v>156501378530.63</v>
      </c>
      <c r="D4643" s="4">
        <v>864227968.00999999</v>
      </c>
      <c r="E4643" s="4">
        <v>11663700200.379999</v>
      </c>
      <c r="F4643" s="4">
        <v>1769106107.8099999</v>
      </c>
      <c r="G4643" s="1">
        <f t="shared" si="1361"/>
        <v>142204344254.42999</v>
      </c>
      <c r="H4643" s="4">
        <v>121113682507.02</v>
      </c>
      <c r="I4643" s="4">
        <v>793659205.64999998</v>
      </c>
      <c r="J4643" s="4">
        <v>15471990744.52</v>
      </c>
      <c r="K4643" s="4">
        <v>66714341.229999997</v>
      </c>
      <c r="L4643" s="1">
        <f t="shared" si="1362"/>
        <v>104781318215.62001</v>
      </c>
    </row>
    <row r="4644" spans="1:12">
      <c r="A4644" t="str">
        <f t="shared" si="1360"/>
        <v>1.7.2.1.01.00.00 - Participação na Receita da União</v>
      </c>
      <c r="B4644" s="33" t="s">
        <v>3781</v>
      </c>
      <c r="C4644" s="6">
        <v>90210852054.490005</v>
      </c>
      <c r="D4644" s="6">
        <v>797195658.53999996</v>
      </c>
      <c r="E4644" s="6">
        <v>11585610270.52</v>
      </c>
      <c r="F4644" s="6">
        <v>1736940775.5899999</v>
      </c>
      <c r="G4644" s="1">
        <f t="shared" si="1361"/>
        <v>76091105349.840012</v>
      </c>
      <c r="H4644" s="6">
        <v>80919583106.919998</v>
      </c>
      <c r="I4644" s="6">
        <v>560041938.69000006</v>
      </c>
      <c r="J4644" s="6">
        <v>15271925084.08</v>
      </c>
      <c r="K4644" s="6">
        <v>0</v>
      </c>
      <c r="L4644" s="1">
        <f t="shared" si="1362"/>
        <v>65087616084.149994</v>
      </c>
    </row>
    <row r="4645" spans="1:12" ht="25.5">
      <c r="A4645" t="str">
        <f t="shared" si="1360"/>
        <v>1.7.2.1.01.01.00 - Cota-Parte do Fundo de Participação dos Estados 
 e do Distrito Federal</v>
      </c>
      <c r="B4645" s="29" t="s">
        <v>3782</v>
      </c>
      <c r="C4645" s="4"/>
      <c r="D4645" s="4"/>
      <c r="E4645" s="4"/>
      <c r="F4645" s="4"/>
      <c r="G4645" s="1">
        <f t="shared" si="1361"/>
        <v>0</v>
      </c>
      <c r="H4645" s="4">
        <v>74661248938.169998</v>
      </c>
      <c r="I4645" s="4">
        <v>229319794.72</v>
      </c>
      <c r="J4645" s="4">
        <v>14780699841.690001</v>
      </c>
      <c r="K4645" s="4">
        <v>0</v>
      </c>
      <c r="L4645" s="1">
        <f t="shared" si="1362"/>
        <v>59651229301.759995</v>
      </c>
    </row>
    <row r="4646" spans="1:12" ht="25.5">
      <c r="A4646" t="str">
        <f t="shared" si="1360"/>
        <v>1.7.2.1.01.02.00 - Cota-Parte do Fundo de Participação dos 
 Municípios – FPM</v>
      </c>
      <c r="B4646" s="33" t="s">
        <v>3783</v>
      </c>
      <c r="C4646" s="6">
        <v>84285914811.979996</v>
      </c>
      <c r="D4646" s="6">
        <v>789647549.27999997</v>
      </c>
      <c r="E4646" s="6">
        <v>11412586513.59</v>
      </c>
      <c r="F4646" s="6">
        <v>1710982793.53</v>
      </c>
      <c r="G4646" s="1">
        <f t="shared" si="1361"/>
        <v>70372697955.580002</v>
      </c>
      <c r="H4646" s="6">
        <v>303134670.88999999</v>
      </c>
      <c r="I4646" s="6">
        <v>0</v>
      </c>
      <c r="J4646" s="6">
        <v>31126166.440000001</v>
      </c>
      <c r="K4646" s="6">
        <v>0</v>
      </c>
      <c r="L4646" s="1">
        <f t="shared" si="1362"/>
        <v>272008504.44999999</v>
      </c>
    </row>
    <row r="4647" spans="1:12" ht="25.5">
      <c r="A4647" t="str">
        <f t="shared" si="1360"/>
        <v>1.7.2.1.01.03.00 - Cota-Parte do Fundo de Participação dos 
 Municípios - 1% Cota Anual</v>
      </c>
      <c r="B4647" s="29" t="s">
        <v>3784</v>
      </c>
      <c r="C4647" s="4">
        <v>2454574660.5999999</v>
      </c>
      <c r="D4647" s="4">
        <v>67038.039999999994</v>
      </c>
      <c r="E4647" s="4">
        <v>2549922.9300000002</v>
      </c>
      <c r="F4647" s="4">
        <v>2848211.53</v>
      </c>
      <c r="G4647" s="1">
        <f t="shared" si="1361"/>
        <v>2449109488.0999999</v>
      </c>
      <c r="H4647" s="4">
        <v>0</v>
      </c>
      <c r="I4647" s="4">
        <v>0</v>
      </c>
      <c r="J4647" s="4">
        <v>0</v>
      </c>
      <c r="K4647" s="4">
        <v>0</v>
      </c>
      <c r="L4647" s="1">
        <f t="shared" si="1362"/>
        <v>0</v>
      </c>
    </row>
    <row r="4648" spans="1:12" ht="25.5">
      <c r="A4648" t="str">
        <f t="shared" si="1360"/>
        <v>1.7.2.1.01.04.00 - Cota-Parte do Fundo de Participação dos 
 Municípios - 1% Cota entregue no mês de julho (67)(I)</v>
      </c>
      <c r="B4648" s="33" t="s">
        <v>3785</v>
      </c>
      <c r="C4648" s="6">
        <v>2212557231.8400002</v>
      </c>
      <c r="D4648" s="6">
        <v>320130.21000000002</v>
      </c>
      <c r="E4648" s="6">
        <v>462307.08</v>
      </c>
      <c r="F4648" s="6">
        <v>1898767.47</v>
      </c>
      <c r="G4648" s="1">
        <f t="shared" si="1361"/>
        <v>2209876027.0800004</v>
      </c>
      <c r="H4648" s="6">
        <v>0</v>
      </c>
      <c r="I4648" s="6">
        <v>0</v>
      </c>
      <c r="J4648" s="6">
        <v>0</v>
      </c>
      <c r="K4648" s="6">
        <v>0</v>
      </c>
      <c r="L4648" s="1">
        <f t="shared" si="1362"/>
        <v>0</v>
      </c>
    </row>
    <row r="4649" spans="1:12" ht="25.5">
      <c r="A4649" t="str">
        <f t="shared" si="1360"/>
        <v>1.7.2.1.01.05.00 - Cota-Parte do Imposto Sobre a Propriedade 
 Territorial Rural – ITR</v>
      </c>
      <c r="B4649" s="29" t="s">
        <v>3786</v>
      </c>
      <c r="C4649" s="4">
        <v>1179544645.79</v>
      </c>
      <c r="D4649" s="4">
        <v>7160941.0099999998</v>
      </c>
      <c r="E4649" s="4">
        <v>157891169.78</v>
      </c>
      <c r="F4649" s="4">
        <v>21211003.059999999</v>
      </c>
      <c r="G4649" s="1">
        <f t="shared" si="1361"/>
        <v>993281531.94000006</v>
      </c>
      <c r="H4649" s="4">
        <v>1069902.95</v>
      </c>
      <c r="I4649" s="4">
        <v>0</v>
      </c>
      <c r="J4649" s="4">
        <v>213980.43</v>
      </c>
      <c r="K4649" s="4">
        <v>0</v>
      </c>
      <c r="L4649" s="1">
        <f t="shared" si="1362"/>
        <v>855922.52</v>
      </c>
    </row>
    <row r="4650" spans="1:12" ht="38.25">
      <c r="A4650" t="str">
        <f t="shared" si="1360"/>
        <v>1.7.2.1.01.12.00 - Cota-Parte do Imposto Sobre Produtos 
 Industrializados – Estados Exportadores de Produtos 
 Industrializados</v>
      </c>
      <c r="B4650" s="33" t="s">
        <v>3787</v>
      </c>
      <c r="C4650" s="6"/>
      <c r="D4650" s="6"/>
      <c r="E4650" s="6"/>
      <c r="F4650" s="6"/>
      <c r="G4650" s="1">
        <f t="shared" si="1361"/>
        <v>0</v>
      </c>
      <c r="H4650" s="6">
        <v>4366245732.3400002</v>
      </c>
      <c r="I4650" s="6">
        <v>208067480.69999999</v>
      </c>
      <c r="J4650" s="6">
        <v>459885095.51999998</v>
      </c>
      <c r="K4650" s="6">
        <v>0</v>
      </c>
      <c r="L4650" s="1">
        <f t="shared" si="1362"/>
        <v>3698293156.1200004</v>
      </c>
    </row>
    <row r="4651" spans="1:12" ht="25.5">
      <c r="A4651" t="str">
        <f t="shared" si="1360"/>
        <v>1.7.2.1.01.13.00 - Cota-Parte da Contribuição de Intervenção no 
 Domínio Econômico</v>
      </c>
      <c r="B4651" s="29" t="s">
        <v>3788</v>
      </c>
      <c r="C4651" s="4"/>
      <c r="D4651" s="4"/>
      <c r="E4651" s="4"/>
      <c r="F4651" s="4"/>
      <c r="G4651" s="1">
        <f t="shared" si="1361"/>
        <v>0</v>
      </c>
      <c r="H4651" s="4">
        <v>1582554373.52</v>
      </c>
      <c r="I4651" s="4">
        <v>122654663.27</v>
      </c>
      <c r="J4651" s="4">
        <v>0</v>
      </c>
      <c r="K4651" s="4">
        <v>0</v>
      </c>
      <c r="L4651" s="1">
        <f t="shared" si="1362"/>
        <v>1459899710.25</v>
      </c>
    </row>
    <row r="4652" spans="1:12" ht="38.25">
      <c r="A4652" t="str">
        <f t="shared" si="1360"/>
        <v>1.7.2.1.01.32.00 - Cota-Parte do Imposto Sobre Operações de Crédito 
 Câmbio e Seguro ou Relativas a Títulos ou Valores Mobiliários – 
 Comercialização do Ouro</v>
      </c>
      <c r="B4652" s="33" t="s">
        <v>3789</v>
      </c>
      <c r="C4652" s="6">
        <v>78260704.280000001</v>
      </c>
      <c r="D4652" s="6"/>
      <c r="E4652" s="6">
        <v>12120357.140000001</v>
      </c>
      <c r="F4652" s="6"/>
      <c r="G4652" s="1">
        <f t="shared" si="1361"/>
        <v>66140347.140000001</v>
      </c>
      <c r="H4652" s="6">
        <v>5329489.05</v>
      </c>
      <c r="I4652" s="6">
        <v>0</v>
      </c>
      <c r="J4652" s="6">
        <v>0</v>
      </c>
      <c r="K4652" s="6">
        <v>0</v>
      </c>
      <c r="L4652" s="1">
        <f t="shared" si="1362"/>
        <v>5329489.05</v>
      </c>
    </row>
    <row r="4653" spans="1:12" ht="25.5">
      <c r="A4653" t="str">
        <f t="shared" si="1360"/>
        <v>1.7.2.1.22.00.00 - Transferências da Compensação Financeira pela 
 Exploração de Recursos Naturais</v>
      </c>
      <c r="B4653" s="29" t="s">
        <v>3790</v>
      </c>
      <c r="C4653" s="4">
        <v>6878726652.3299999</v>
      </c>
      <c r="D4653" s="4">
        <v>35837918.719999999</v>
      </c>
      <c r="E4653" s="4">
        <v>64445.82</v>
      </c>
      <c r="F4653" s="4">
        <v>5313545.34</v>
      </c>
      <c r="G4653" s="1">
        <f t="shared" si="1361"/>
        <v>6837510742.4499998</v>
      </c>
      <c r="H4653" s="4">
        <v>4356561666.9099998</v>
      </c>
      <c r="I4653" s="4">
        <v>233617266.96000001</v>
      </c>
      <c r="J4653" s="4">
        <v>0</v>
      </c>
      <c r="K4653" s="4">
        <v>65264890.039999999</v>
      </c>
      <c r="L4653" s="1">
        <f t="shared" si="1362"/>
        <v>4057679509.9099998</v>
      </c>
    </row>
    <row r="4654" spans="1:12" ht="38.25">
      <c r="A4654" t="str">
        <f t="shared" si="1360"/>
        <v>1.7.2.1.22.11.00 - Cota-Parte da Compensação Financeira de Recursos 
 Hídricos</v>
      </c>
      <c r="B4654" s="33" t="s">
        <v>3791</v>
      </c>
      <c r="C4654" s="6">
        <v>580068444.86000001</v>
      </c>
      <c r="D4654" s="6">
        <v>1949.88</v>
      </c>
      <c r="E4654" s="6">
        <v>7849.44</v>
      </c>
      <c r="F4654" s="6">
        <v>4551838.32</v>
      </c>
      <c r="G4654" s="1">
        <f t="shared" si="1361"/>
        <v>575506807.21999991</v>
      </c>
      <c r="H4654" s="6">
        <v>547526067.24000001</v>
      </c>
      <c r="I4654" s="6">
        <v>0</v>
      </c>
      <c r="J4654" s="6">
        <v>0</v>
      </c>
      <c r="K4654" s="6">
        <v>13315778.32</v>
      </c>
      <c r="L4654" s="1">
        <f t="shared" si="1362"/>
        <v>534210288.92000002</v>
      </c>
    </row>
    <row r="4655" spans="1:12" ht="38.25">
      <c r="A4655" t="str">
        <f t="shared" si="1360"/>
        <v>1.7.2.1.22.20.00 - Cota-Parte da Compensação Financeira de Recursos 
 Minerais - CFEM</v>
      </c>
      <c r="B4655" s="29" t="s">
        <v>3792</v>
      </c>
      <c r="C4655" s="4">
        <v>1078762754.3</v>
      </c>
      <c r="D4655" s="4"/>
      <c r="E4655" s="4">
        <v>3697.32</v>
      </c>
      <c r="F4655" s="4">
        <v>13479.83</v>
      </c>
      <c r="G4655" s="1">
        <f t="shared" si="1361"/>
        <v>1078745577.1500001</v>
      </c>
      <c r="H4655" s="4">
        <v>412143971.05000001</v>
      </c>
      <c r="I4655" s="4">
        <v>0</v>
      </c>
      <c r="J4655" s="4">
        <v>0</v>
      </c>
      <c r="K4655" s="4">
        <v>0</v>
      </c>
      <c r="L4655" s="1">
        <f t="shared" si="1362"/>
        <v>412143971.05000001</v>
      </c>
    </row>
    <row r="4656" spans="1:12" ht="25.5">
      <c r="A4656" t="str">
        <f t="shared" si="1360"/>
        <v>1.7.2.1.22.30.00 - Cota-Parte Royalties – Compensação Financeira 
 pela Produção de Petróleo – Lei nº 7.990/89</v>
      </c>
      <c r="B4656" s="33" t="s">
        <v>3793</v>
      </c>
      <c r="C4656" s="6">
        <v>1768204775.4400001</v>
      </c>
      <c r="D4656" s="6">
        <v>8992761.5700000003</v>
      </c>
      <c r="E4656" s="6">
        <v>29277.29</v>
      </c>
      <c r="F4656" s="6">
        <v>3847.86</v>
      </c>
      <c r="G4656" s="1">
        <f t="shared" si="1361"/>
        <v>1759178888.7200003</v>
      </c>
      <c r="H4656" s="6">
        <v>1182348838.0899999</v>
      </c>
      <c r="I4656" s="6">
        <v>229294623.37</v>
      </c>
      <c r="J4656" s="6">
        <v>0</v>
      </c>
      <c r="K4656" s="6">
        <v>30000000</v>
      </c>
      <c r="L4656" s="1">
        <f t="shared" si="1362"/>
        <v>923054214.71999991</v>
      </c>
    </row>
    <row r="4657" spans="1:12" ht="25.5">
      <c r="A4657" t="str">
        <f t="shared" si="1360"/>
        <v>1.7.2.1.22.40.00 - Cota-Parte Royalties pelo Excedente da Produção 
 do Petróleo - Lei nº 9.478/97 artigo 49 I e II</v>
      </c>
      <c r="B4657" s="29" t="s">
        <v>3794</v>
      </c>
      <c r="C4657" s="4">
        <v>1237591508.5</v>
      </c>
      <c r="D4657" s="4">
        <v>25956626.359999999</v>
      </c>
      <c r="E4657" s="4">
        <v>2900.52</v>
      </c>
      <c r="F4657" s="4"/>
      <c r="G4657" s="1">
        <f t="shared" si="1361"/>
        <v>1211631981.6200001</v>
      </c>
      <c r="H4657" s="4">
        <v>389338738.74000001</v>
      </c>
      <c r="I4657" s="4">
        <v>0</v>
      </c>
      <c r="J4657" s="4">
        <v>0</v>
      </c>
      <c r="K4657" s="4">
        <v>21949111.719999999</v>
      </c>
      <c r="L4657" s="1">
        <f t="shared" si="1362"/>
        <v>367389627.01999998</v>
      </c>
    </row>
    <row r="4658" spans="1:12" ht="25.5">
      <c r="A4658" t="str">
        <f t="shared" si="1360"/>
        <v>1.7.2.1.22.50.00 - Cota-Parte Royalties pela Participação Especial 
 - Lei nº 9.478/97 artigo 50</v>
      </c>
      <c r="B4658" s="33" t="s">
        <v>3795</v>
      </c>
      <c r="C4658" s="6">
        <v>1197644917.1700001</v>
      </c>
      <c r="D4658" s="6"/>
      <c r="E4658" s="6"/>
      <c r="F4658" s="6"/>
      <c r="G4658" s="1">
        <f t="shared" si="1361"/>
        <v>1197644917.1700001</v>
      </c>
      <c r="H4658" s="6">
        <v>1607569647.3299999</v>
      </c>
      <c r="I4658" s="6">
        <v>2876574.34</v>
      </c>
      <c r="J4658" s="6">
        <v>0</v>
      </c>
      <c r="K4658" s="6">
        <v>0</v>
      </c>
      <c r="L4658" s="1">
        <f t="shared" si="1362"/>
        <v>1604693072.99</v>
      </c>
    </row>
    <row r="4659" spans="1:12">
      <c r="A4659" t="str">
        <f t="shared" si="1360"/>
        <v>1.7.2.1.22.70.00 - Cota-Parte do Fundo Especial do Petróleo – FEP</v>
      </c>
      <c r="B4659" s="29" t="s">
        <v>3796</v>
      </c>
      <c r="C4659" s="4">
        <v>966608277.47000003</v>
      </c>
      <c r="D4659" s="4">
        <v>886580.91</v>
      </c>
      <c r="E4659" s="4">
        <v>38393.769999999997</v>
      </c>
      <c r="F4659" s="4">
        <v>725842.42</v>
      </c>
      <c r="G4659" s="1">
        <f t="shared" si="1361"/>
        <v>964957460.37000012</v>
      </c>
      <c r="H4659" s="4">
        <v>217634404.46000001</v>
      </c>
      <c r="I4659" s="4">
        <v>1446069.25</v>
      </c>
      <c r="J4659" s="4">
        <v>0</v>
      </c>
      <c r="K4659" s="4">
        <v>0</v>
      </c>
      <c r="L4659" s="1">
        <f t="shared" si="1362"/>
        <v>216188335.21000001</v>
      </c>
    </row>
    <row r="4660" spans="1:12" ht="38.25">
      <c r="A4660" t="str">
        <f t="shared" si="1360"/>
        <v>1.7.2.1.22.90.00 - Outras Transferências Decorrentes de Compensação 
 Financeira pela Exploração de Recursos Naturais</v>
      </c>
      <c r="B4660" s="33" t="s">
        <v>3797</v>
      </c>
      <c r="C4660" s="6">
        <v>49845974.590000004</v>
      </c>
      <c r="D4660" s="6"/>
      <c r="E4660" s="6">
        <v>-17672.52</v>
      </c>
      <c r="F4660" s="6">
        <v>18536.91</v>
      </c>
      <c r="G4660" s="1">
        <f t="shared" si="1361"/>
        <v>49845110.20000001</v>
      </c>
      <c r="H4660" s="6">
        <v>0</v>
      </c>
      <c r="I4660" s="6">
        <v>0</v>
      </c>
      <c r="J4660" s="6">
        <v>0</v>
      </c>
      <c r="K4660" s="6">
        <v>0</v>
      </c>
      <c r="L4660" s="1">
        <f t="shared" si="1362"/>
        <v>0</v>
      </c>
    </row>
    <row r="4661" spans="1:12" ht="25.5">
      <c r="A4661" t="str">
        <f t="shared" si="1360"/>
        <v>1.7.2.1.33.00.00 - Transferências de Recursos do Sistema Único de 
 Saúde - SUS - Repasses Fundo a Fundo</v>
      </c>
      <c r="B4661" s="29" t="s">
        <v>3798</v>
      </c>
      <c r="C4661" s="4">
        <v>45096178090.260002</v>
      </c>
      <c r="D4661" s="4">
        <v>17050755.25</v>
      </c>
      <c r="E4661" s="4">
        <v>1244681.51</v>
      </c>
      <c r="F4661" s="4">
        <v>13158919.83</v>
      </c>
      <c r="G4661" s="1">
        <f t="shared" si="1361"/>
        <v>45064723733.669998</v>
      </c>
      <c r="H4661" s="4">
        <v>17813212411.799999</v>
      </c>
      <c r="I4661" s="4">
        <v>0</v>
      </c>
      <c r="J4661" s="4">
        <v>0</v>
      </c>
      <c r="K4661" s="4">
        <v>132000</v>
      </c>
      <c r="L4661" s="1">
        <f t="shared" si="1362"/>
        <v>17813080411.799999</v>
      </c>
    </row>
    <row r="4662" spans="1:12" ht="25.5">
      <c r="A4662" t="str">
        <f t="shared" si="1360"/>
        <v>1.7.2.1.34.00.00 - Transferências de Recursos do Fundo Nacional de 
 Assistência Social – FNAS</v>
      </c>
      <c r="B4662" s="33" t="s">
        <v>3799</v>
      </c>
      <c r="C4662" s="6">
        <v>3160534109.9299998</v>
      </c>
      <c r="D4662" s="6">
        <v>968701.84</v>
      </c>
      <c r="E4662" s="6">
        <v>779247.18</v>
      </c>
      <c r="F4662" s="6">
        <v>3105487.56</v>
      </c>
      <c r="G4662" s="1">
        <f t="shared" si="1361"/>
        <v>3155680673.3499999</v>
      </c>
      <c r="H4662" s="6">
        <v>83097752.980000004</v>
      </c>
      <c r="I4662" s="6">
        <v>0</v>
      </c>
      <c r="J4662" s="6">
        <v>0</v>
      </c>
      <c r="K4662" s="6">
        <v>0</v>
      </c>
      <c r="L4662" s="1">
        <f t="shared" si="1362"/>
        <v>83097752.980000004</v>
      </c>
    </row>
    <row r="4663" spans="1:12" ht="25.5">
      <c r="A4663" t="str">
        <f t="shared" si="1360"/>
        <v>1.7.2.1.35.00.00 - Transferências de Recursos do Fundo Nacional do 
 Desenvolvimento da Educação – FNDE</v>
      </c>
      <c r="B4663" s="29" t="s">
        <v>3800</v>
      </c>
      <c r="C4663" s="4">
        <v>9562704728.7199993</v>
      </c>
      <c r="D4663" s="4">
        <v>4233316.74</v>
      </c>
      <c r="E4663" s="4">
        <v>167182.07999999999</v>
      </c>
      <c r="F4663" s="4">
        <v>5559365.1299999999</v>
      </c>
      <c r="G4663" s="1">
        <f t="shared" si="1361"/>
        <v>9552744864.7700005</v>
      </c>
      <c r="H4663" s="4">
        <v>7461625585.54</v>
      </c>
      <c r="I4663" s="4">
        <v>0</v>
      </c>
      <c r="J4663" s="4">
        <v>0</v>
      </c>
      <c r="K4663" s="4">
        <v>0</v>
      </c>
      <c r="L4663" s="1">
        <f t="shared" si="1362"/>
        <v>7461625585.54</v>
      </c>
    </row>
    <row r="4664" spans="1:12" ht="25.5">
      <c r="A4664" t="str">
        <f t="shared" si="1360"/>
        <v>1.7.2.1.36.00.00 - Transferências Financeiras do ICMS – Desoneração 
 – L.C. Nº 87/96</v>
      </c>
      <c r="B4664" s="33" t="s">
        <v>3801</v>
      </c>
      <c r="C4664" s="6">
        <v>464745790.45999998</v>
      </c>
      <c r="D4664" s="6">
        <v>3221790.7200000002</v>
      </c>
      <c r="E4664" s="6">
        <v>65508889.939999998</v>
      </c>
      <c r="F4664" s="6">
        <v>5179162.17</v>
      </c>
      <c r="G4664" s="1">
        <f t="shared" si="1361"/>
        <v>390835947.62999994</v>
      </c>
      <c r="H4664" s="6">
        <v>1459440547.8</v>
      </c>
      <c r="I4664" s="6">
        <v>0</v>
      </c>
      <c r="J4664" s="6">
        <v>200065660.44</v>
      </c>
      <c r="K4664" s="6">
        <v>732683.16</v>
      </c>
      <c r="L4664" s="1">
        <f t="shared" si="1362"/>
        <v>1258642204.1999998</v>
      </c>
    </row>
    <row r="4665" spans="1:12">
      <c r="A4665" t="str">
        <f t="shared" si="1360"/>
        <v>1.7.2.1.37.00.00 - Transferências da União a Consórcios Públicos</v>
      </c>
      <c r="B4665" s="29" t="s">
        <v>3802</v>
      </c>
      <c r="C4665" s="4">
        <v>1900483.09</v>
      </c>
      <c r="D4665" s="4"/>
      <c r="E4665" s="4">
        <v>228.84</v>
      </c>
      <c r="F4665" s="4"/>
      <c r="G4665" s="1">
        <f t="shared" si="1361"/>
        <v>1900254.25</v>
      </c>
      <c r="H4665" s="4">
        <v>1018800</v>
      </c>
      <c r="I4665" s="4">
        <v>0</v>
      </c>
      <c r="J4665" s="4">
        <v>0</v>
      </c>
      <c r="K4665" s="4">
        <v>0</v>
      </c>
      <c r="L4665" s="1">
        <f t="shared" si="1362"/>
        <v>1018800</v>
      </c>
    </row>
    <row r="4666" spans="1:12">
      <c r="A4666" t="str">
        <f t="shared" si="1360"/>
        <v>1.7.2.1.99.00.00 - Outras Transferências da União</v>
      </c>
      <c r="B4666" s="33" t="s">
        <v>3803</v>
      </c>
      <c r="C4666" s="6">
        <v>1125736621.3499999</v>
      </c>
      <c r="D4666" s="6">
        <v>5719826.2000000002</v>
      </c>
      <c r="E4666" s="6">
        <v>10345464.050000001</v>
      </c>
      <c r="F4666" s="6">
        <v>-151147.81</v>
      </c>
      <c r="G4666" s="1">
        <f t="shared" si="1361"/>
        <v>1109822478.9099998</v>
      </c>
      <c r="H4666" s="6">
        <v>9019142635.0699997</v>
      </c>
      <c r="I4666" s="6">
        <v>0</v>
      </c>
      <c r="J4666" s="6">
        <v>0</v>
      </c>
      <c r="K4666" s="6">
        <v>584768.03</v>
      </c>
      <c r="L4666" s="1">
        <f t="shared" si="1362"/>
        <v>9018557867.039999</v>
      </c>
    </row>
    <row r="4667" spans="1:12">
      <c r="A4667" t="str">
        <f t="shared" si="1360"/>
        <v>1.7.2.2.00.00.00 - Transferências dos Estados</v>
      </c>
      <c r="B4667" s="29" t="s">
        <v>3804</v>
      </c>
      <c r="C4667" s="4">
        <v>126867489797.37</v>
      </c>
      <c r="D4667" s="4">
        <v>832781875.12</v>
      </c>
      <c r="E4667" s="4">
        <v>17576231338.959999</v>
      </c>
      <c r="F4667" s="4">
        <v>1168445462.5899999</v>
      </c>
      <c r="G4667" s="1">
        <f t="shared" si="1361"/>
        <v>107290031120.70001</v>
      </c>
      <c r="H4667" s="4">
        <v>77795.98</v>
      </c>
      <c r="I4667" s="4">
        <v>0</v>
      </c>
      <c r="J4667" s="4">
        <v>0</v>
      </c>
      <c r="K4667" s="4">
        <v>0</v>
      </c>
      <c r="L4667" s="1">
        <f t="shared" si="1362"/>
        <v>77795.98</v>
      </c>
    </row>
    <row r="4668" spans="1:12">
      <c r="A4668" t="str">
        <f t="shared" si="1360"/>
        <v>1.7.2.2.01.00.00 - Participação na Receita dos Estados</v>
      </c>
      <c r="B4668" s="33" t="s">
        <v>3805</v>
      </c>
      <c r="C4668" s="6">
        <v>121215287290.03999</v>
      </c>
      <c r="D4668" s="6">
        <v>809681554.07000005</v>
      </c>
      <c r="E4668" s="6">
        <v>17567874059.82</v>
      </c>
      <c r="F4668" s="6">
        <v>1164482137.72</v>
      </c>
      <c r="G4668" s="1">
        <f t="shared" si="1361"/>
        <v>101673249538.42999</v>
      </c>
      <c r="H4668" s="6">
        <v>50000</v>
      </c>
      <c r="I4668" s="6">
        <v>0</v>
      </c>
      <c r="J4668" s="6">
        <v>0</v>
      </c>
      <c r="K4668" s="6">
        <v>0</v>
      </c>
      <c r="L4668" s="1">
        <f t="shared" si="1362"/>
        <v>50000</v>
      </c>
    </row>
    <row r="4669" spans="1:12">
      <c r="A4669" t="str">
        <f t="shared" si="1360"/>
        <v>1.7.2.2.01.01.00 - Cota-Parte do ICMS</v>
      </c>
      <c r="B4669" s="29" t="s">
        <v>3806</v>
      </c>
      <c r="C4669" s="4">
        <v>100110411129.86</v>
      </c>
      <c r="D4669" s="4">
        <v>665243644.65999997</v>
      </c>
      <c r="E4669" s="4">
        <v>14464629331.98</v>
      </c>
      <c r="F4669" s="4">
        <v>1042607850.5700001</v>
      </c>
      <c r="G4669" s="1">
        <f t="shared" si="1361"/>
        <v>83937930302.649994</v>
      </c>
      <c r="H4669" s="4">
        <v>0</v>
      </c>
      <c r="I4669" s="4">
        <v>0</v>
      </c>
      <c r="J4669" s="4">
        <v>0</v>
      </c>
      <c r="K4669" s="4">
        <v>0</v>
      </c>
      <c r="L4669" s="1">
        <f t="shared" si="1362"/>
        <v>0</v>
      </c>
    </row>
    <row r="4670" spans="1:12">
      <c r="A4670" t="str">
        <f t="shared" si="1360"/>
        <v>1.7.2.2.01.02.00 - Cota-Parte do IPVA</v>
      </c>
      <c r="B4670" s="33" t="s">
        <v>3807</v>
      </c>
      <c r="C4670" s="6">
        <v>19228017019.459999</v>
      </c>
      <c r="D4670" s="6">
        <v>138518623.69</v>
      </c>
      <c r="E4670" s="6">
        <v>2920173079.3499999</v>
      </c>
      <c r="F4670" s="6">
        <v>109081475.03</v>
      </c>
      <c r="G4670" s="1">
        <f t="shared" si="1361"/>
        <v>16060243841.389999</v>
      </c>
      <c r="H4670" s="6">
        <v>0</v>
      </c>
      <c r="I4670" s="6">
        <v>0</v>
      </c>
      <c r="J4670" s="6">
        <v>0</v>
      </c>
      <c r="K4670" s="6">
        <v>0</v>
      </c>
      <c r="L4670" s="1">
        <f t="shared" si="1362"/>
        <v>0</v>
      </c>
    </row>
    <row r="4671" spans="1:12">
      <c r="A4671" t="str">
        <f t="shared" si="1360"/>
        <v>1.7.2.2.01.04.00 - Cota-Parte do IPI - Municípios</v>
      </c>
      <c r="B4671" s="29" t="s">
        <v>3808</v>
      </c>
      <c r="C4671" s="4">
        <v>1050797060.2</v>
      </c>
      <c r="D4671" s="4">
        <v>5886516.2999999998</v>
      </c>
      <c r="E4671" s="4">
        <v>147835337.00999999</v>
      </c>
      <c r="F4671" s="4">
        <v>7753880.9000000004</v>
      </c>
      <c r="G4671" s="1">
        <f t="shared" si="1361"/>
        <v>889321325.99000013</v>
      </c>
      <c r="H4671" s="4">
        <v>0</v>
      </c>
      <c r="I4671" s="4">
        <v>0</v>
      </c>
      <c r="J4671" s="4">
        <v>0</v>
      </c>
      <c r="K4671" s="4">
        <v>0</v>
      </c>
      <c r="L4671" s="1">
        <f t="shared" si="1362"/>
        <v>0</v>
      </c>
    </row>
    <row r="4672" spans="1:12" ht="25.5">
      <c r="A4672" t="str">
        <f t="shared" si="1360"/>
        <v>1.7.2.2.01.13.00 - Cota-Parte da Contribuição de Intervenção no 
 Domínio Econômico</v>
      </c>
      <c r="B4672" s="33" t="s">
        <v>3809</v>
      </c>
      <c r="C4672" s="6">
        <v>381333329.79000002</v>
      </c>
      <c r="D4672" s="6">
        <v>32763.34</v>
      </c>
      <c r="E4672" s="6">
        <v>19775.78</v>
      </c>
      <c r="F4672" s="6">
        <v>292597.43</v>
      </c>
      <c r="G4672" s="1">
        <f t="shared" si="1361"/>
        <v>380988193.24000007</v>
      </c>
      <c r="H4672" s="6">
        <v>0</v>
      </c>
      <c r="I4672" s="6">
        <v>0</v>
      </c>
      <c r="J4672" s="6">
        <v>0</v>
      </c>
      <c r="K4672" s="6">
        <v>0</v>
      </c>
      <c r="L4672" s="1">
        <f t="shared" si="1362"/>
        <v>0</v>
      </c>
    </row>
    <row r="4673" spans="1:12">
      <c r="A4673" t="str">
        <f t="shared" si="1360"/>
        <v>1.7.2.2.01.99.00 - Outras Participações na Receita dos Estados</v>
      </c>
      <c r="B4673" s="29" t="s">
        <v>3810</v>
      </c>
      <c r="C4673" s="4">
        <v>444728750.73000002</v>
      </c>
      <c r="D4673" s="4">
        <v>6.08</v>
      </c>
      <c r="E4673" s="4">
        <v>35216535.700000003</v>
      </c>
      <c r="F4673" s="4">
        <v>4746333.79</v>
      </c>
      <c r="G4673" s="1">
        <f t="shared" si="1361"/>
        <v>404765875.16000003</v>
      </c>
      <c r="H4673" s="4">
        <v>50000</v>
      </c>
      <c r="I4673" s="4">
        <v>0</v>
      </c>
      <c r="J4673" s="4">
        <v>0</v>
      </c>
      <c r="K4673" s="4">
        <v>0</v>
      </c>
      <c r="L4673" s="1">
        <f t="shared" si="1362"/>
        <v>50000</v>
      </c>
    </row>
    <row r="4674" spans="1:12" ht="25.5">
      <c r="A4674" t="str">
        <f t="shared" si="1360"/>
        <v>1.7.2.2.22.00.00 - Transferências da Cota-Parte da Compensação 
 Financeira (25%)</v>
      </c>
      <c r="B4674" s="33" t="s">
        <v>3811</v>
      </c>
      <c r="C4674" s="6">
        <v>545979746.20000005</v>
      </c>
      <c r="D4674" s="6">
        <v>22918918.02</v>
      </c>
      <c r="E4674" s="6">
        <v>962.59</v>
      </c>
      <c r="F4674" s="6"/>
      <c r="G4674" s="1">
        <f t="shared" si="1361"/>
        <v>523059865.59000009</v>
      </c>
      <c r="H4674" s="6">
        <v>0</v>
      </c>
      <c r="I4674" s="6">
        <v>0</v>
      </c>
      <c r="J4674" s="6">
        <v>0</v>
      </c>
      <c r="K4674" s="6">
        <v>0</v>
      </c>
      <c r="L4674" s="1">
        <f t="shared" si="1362"/>
        <v>0</v>
      </c>
    </row>
    <row r="4675" spans="1:12" ht="38.25">
      <c r="A4675" t="str">
        <f t="shared" si="1360"/>
        <v>1.7.2.2.22.11.00 - Cota-Parte da Compensação Financeira de Recursos 
 Hídricos</v>
      </c>
      <c r="B4675" s="29" t="s">
        <v>3812</v>
      </c>
      <c r="C4675" s="4">
        <v>31972182.91</v>
      </c>
      <c r="D4675" s="4"/>
      <c r="E4675" s="4"/>
      <c r="F4675" s="4"/>
      <c r="G4675" s="1">
        <f t="shared" si="1361"/>
        <v>31972182.91</v>
      </c>
      <c r="H4675" s="4"/>
      <c r="I4675" s="4"/>
      <c r="J4675" s="4"/>
      <c r="K4675" s="4"/>
      <c r="L4675" s="1">
        <f t="shared" si="1362"/>
        <v>0</v>
      </c>
    </row>
    <row r="4676" spans="1:12" ht="38.25">
      <c r="A4676" t="str">
        <f t="shared" si="1360"/>
        <v>1.7.2.2.22.20.00 - Cota-Parte da Compensação Financeira de Recursos 
 Minerais - CFEM</v>
      </c>
      <c r="B4676" s="33" t="s">
        <v>3813</v>
      </c>
      <c r="C4676" s="6">
        <v>64769990.5</v>
      </c>
      <c r="D4676" s="6"/>
      <c r="E4676" s="6"/>
      <c r="F4676" s="6"/>
      <c r="G4676" s="1">
        <f t="shared" si="1361"/>
        <v>64769990.5</v>
      </c>
      <c r="H4676" s="6"/>
      <c r="I4676" s="6"/>
      <c r="J4676" s="6"/>
      <c r="K4676" s="6"/>
      <c r="L4676" s="1">
        <f t="shared" si="1362"/>
        <v>0</v>
      </c>
    </row>
    <row r="4677" spans="1:12" ht="25.5">
      <c r="A4677" t="str">
        <f t="shared" ref="A4677:A4740" si="1363">TRIM(B4677)</f>
        <v>1.7.2.2.22.30.00 - Cota-Parte Royalties - Compensação Financeira 
 pela Produção de Petróleo - Lei nº 7.990/89 artigo 9º</v>
      </c>
      <c r="B4677" s="29" t="s">
        <v>3814</v>
      </c>
      <c r="C4677" s="4">
        <v>418871907.63</v>
      </c>
      <c r="D4677" s="4">
        <v>22918918.02</v>
      </c>
      <c r="E4677" s="4">
        <v>962.59</v>
      </c>
      <c r="F4677" s="4"/>
      <c r="G4677" s="1">
        <f t="shared" si="1361"/>
        <v>395952027.02000004</v>
      </c>
      <c r="H4677" s="4"/>
      <c r="I4677" s="4"/>
      <c r="J4677" s="4"/>
      <c r="K4677" s="4"/>
      <c r="L4677" s="1">
        <f t="shared" si="1362"/>
        <v>0</v>
      </c>
    </row>
    <row r="4678" spans="1:12" ht="25.5">
      <c r="A4678" t="str">
        <f t="shared" si="1363"/>
        <v>1.7.2.2.22.90.00 - Outras Transferências Decorrentes de 
 Compensações Financeiras</v>
      </c>
      <c r="B4678" s="33" t="s">
        <v>3815</v>
      </c>
      <c r="C4678" s="6">
        <v>30365665.16</v>
      </c>
      <c r="D4678" s="6"/>
      <c r="E4678" s="6"/>
      <c r="F4678" s="6"/>
      <c r="G4678" s="1">
        <f t="shared" si="1361"/>
        <v>30365665.16</v>
      </c>
      <c r="H4678" s="6"/>
      <c r="I4678" s="6"/>
      <c r="J4678" s="6"/>
      <c r="K4678" s="6"/>
      <c r="L4678" s="1">
        <f t="shared" si="1362"/>
        <v>0</v>
      </c>
    </row>
    <row r="4679" spans="1:12" ht="25.5">
      <c r="A4679" t="str">
        <f t="shared" si="1363"/>
        <v>1.7.2.2.33.00.00 - Transferências de Recursos do Estado para 
 Programas de Saúde - Repasse Fundo a Fundo</v>
      </c>
      <c r="B4679" s="29" t="s">
        <v>3816</v>
      </c>
      <c r="C4679" s="4">
        <v>3572054351.6799998</v>
      </c>
      <c r="D4679" s="4">
        <v>16256.25</v>
      </c>
      <c r="E4679" s="4">
        <v>3433.8</v>
      </c>
      <c r="F4679" s="4">
        <v>1402525.47</v>
      </c>
      <c r="G4679" s="1">
        <f t="shared" ref="G4679:G4742" si="1364">C4679-D4679-E4679-F4679</f>
        <v>3570632136.1599998</v>
      </c>
      <c r="H4679" s="4">
        <v>0</v>
      </c>
      <c r="I4679" s="4">
        <v>0</v>
      </c>
      <c r="J4679" s="4">
        <v>0</v>
      </c>
      <c r="K4679" s="4">
        <v>0</v>
      </c>
      <c r="L4679" s="1">
        <f t="shared" ref="L4679:L4742" si="1365">H4679-I4679-J4679-K4679</f>
        <v>0</v>
      </c>
    </row>
    <row r="4680" spans="1:12">
      <c r="A4680" t="str">
        <f t="shared" si="1363"/>
        <v>1.7.2.2.37.00.00 - Transferências de Estados a Consórcios Públicos</v>
      </c>
      <c r="B4680" s="33" t="s">
        <v>3817</v>
      </c>
      <c r="C4680" s="6">
        <v>5461525.3799999999</v>
      </c>
      <c r="D4680" s="6"/>
      <c r="E4680" s="6"/>
      <c r="F4680" s="6"/>
      <c r="G4680" s="1">
        <f t="shared" si="1364"/>
        <v>5461525.3799999999</v>
      </c>
      <c r="H4680" s="6">
        <v>0</v>
      </c>
      <c r="I4680" s="6">
        <v>0</v>
      </c>
      <c r="J4680" s="6">
        <v>0</v>
      </c>
      <c r="K4680" s="6">
        <v>0</v>
      </c>
      <c r="L4680" s="1">
        <f t="shared" si="1365"/>
        <v>0</v>
      </c>
    </row>
    <row r="4681" spans="1:12">
      <c r="A4681" t="str">
        <f t="shared" si="1363"/>
        <v>1.7.2.2.99.00.00 - Outras Transferências dos Estados</v>
      </c>
      <c r="B4681" s="29" t="s">
        <v>3818</v>
      </c>
      <c r="C4681" s="4">
        <v>1528706884.0699999</v>
      </c>
      <c r="D4681" s="4">
        <v>165146.78</v>
      </c>
      <c r="E4681" s="4">
        <v>8352882.75</v>
      </c>
      <c r="F4681" s="4">
        <v>2560799.4</v>
      </c>
      <c r="G4681" s="1">
        <f t="shared" si="1364"/>
        <v>1517628055.1399999</v>
      </c>
      <c r="H4681" s="4">
        <v>27795.98</v>
      </c>
      <c r="I4681" s="4">
        <v>0</v>
      </c>
      <c r="J4681" s="4">
        <v>0</v>
      </c>
      <c r="K4681" s="4">
        <v>0</v>
      </c>
      <c r="L4681" s="1">
        <f t="shared" si="1365"/>
        <v>27795.98</v>
      </c>
    </row>
    <row r="4682" spans="1:12">
      <c r="A4682" t="str">
        <f t="shared" si="1363"/>
        <v>1.7.2.3.00.00.00 - Transferências dos Municípios</v>
      </c>
      <c r="B4682" s="33" t="s">
        <v>3819</v>
      </c>
      <c r="C4682" s="6">
        <v>120621196.65000001</v>
      </c>
      <c r="D4682" s="6"/>
      <c r="E4682" s="6"/>
      <c r="F4682" s="6">
        <v>8818.7800000000007</v>
      </c>
      <c r="G4682" s="1">
        <f t="shared" si="1364"/>
        <v>120612377.87</v>
      </c>
      <c r="H4682" s="6">
        <v>117770081.09</v>
      </c>
      <c r="I4682" s="6">
        <v>0</v>
      </c>
      <c r="J4682" s="6">
        <v>0</v>
      </c>
      <c r="K4682" s="6">
        <v>0</v>
      </c>
      <c r="L4682" s="1">
        <f t="shared" si="1365"/>
        <v>117770081.09</v>
      </c>
    </row>
    <row r="4683" spans="1:12" ht="25.5">
      <c r="A4683" t="str">
        <f t="shared" si="1363"/>
        <v>1.7.2.3.01.00.00 - Transferências de Recursos do Sistema Único de 
 Saúde – SUS</v>
      </c>
      <c r="B4683" s="29" t="s">
        <v>3820</v>
      </c>
      <c r="C4683" s="4">
        <v>83797266.340000004</v>
      </c>
      <c r="D4683" s="4"/>
      <c r="E4683" s="4"/>
      <c r="F4683" s="4"/>
      <c r="G4683" s="1">
        <f t="shared" si="1364"/>
        <v>83797266.340000004</v>
      </c>
      <c r="H4683" s="4">
        <v>101880020.59</v>
      </c>
      <c r="I4683" s="4">
        <v>0</v>
      </c>
      <c r="J4683" s="4">
        <v>0</v>
      </c>
      <c r="K4683" s="4">
        <v>0</v>
      </c>
      <c r="L4683" s="1">
        <f t="shared" si="1365"/>
        <v>101880020.59</v>
      </c>
    </row>
    <row r="4684" spans="1:12" ht="25.5">
      <c r="A4684" t="str">
        <f t="shared" si="1363"/>
        <v>1.7.2.3.37.00.00 - Transferências de Municípios a Consórcios 
 Públicos</v>
      </c>
      <c r="B4684" s="33" t="s">
        <v>3821</v>
      </c>
      <c r="C4684" s="6">
        <v>4751543.33</v>
      </c>
      <c r="D4684" s="6"/>
      <c r="E4684" s="6"/>
      <c r="F4684" s="6"/>
      <c r="G4684" s="1">
        <f t="shared" si="1364"/>
        <v>4751543.33</v>
      </c>
      <c r="H4684" s="6">
        <v>0</v>
      </c>
      <c r="I4684" s="6">
        <v>0</v>
      </c>
      <c r="J4684" s="6">
        <v>0</v>
      </c>
      <c r="K4684" s="6">
        <v>0</v>
      </c>
      <c r="L4684" s="1">
        <f t="shared" si="1365"/>
        <v>0</v>
      </c>
    </row>
    <row r="4685" spans="1:12">
      <c r="A4685" t="str">
        <f t="shared" si="1363"/>
        <v>1.7.2.3.99.00.00 - Outras Transferências dos Municípios</v>
      </c>
      <c r="B4685" s="29" t="s">
        <v>3822</v>
      </c>
      <c r="C4685" s="4">
        <v>32072386.98</v>
      </c>
      <c r="D4685" s="4"/>
      <c r="E4685" s="4"/>
      <c r="F4685" s="4">
        <v>8818.7800000000007</v>
      </c>
      <c r="G4685" s="1">
        <f t="shared" si="1364"/>
        <v>32063568.199999999</v>
      </c>
      <c r="H4685" s="4">
        <v>15890060.5</v>
      </c>
      <c r="I4685" s="4">
        <v>0</v>
      </c>
      <c r="J4685" s="4">
        <v>0</v>
      </c>
      <c r="K4685" s="4">
        <v>0</v>
      </c>
      <c r="L4685" s="1">
        <f t="shared" si="1365"/>
        <v>15890060.5</v>
      </c>
    </row>
    <row r="4686" spans="1:12">
      <c r="A4686" t="str">
        <f t="shared" si="1363"/>
        <v>1.7.2.4.00.00.00 - Transferências Multigovernamentais</v>
      </c>
      <c r="B4686" s="33" t="s">
        <v>3823</v>
      </c>
      <c r="C4686" s="6">
        <v>78690956483.740005</v>
      </c>
      <c r="D4686" s="6">
        <v>119657449.7</v>
      </c>
      <c r="E4686" s="6">
        <v>118164822.61</v>
      </c>
      <c r="F4686" s="6">
        <v>164886799.66999999</v>
      </c>
      <c r="G4686" s="1">
        <f t="shared" si="1364"/>
        <v>78288247411.76001</v>
      </c>
      <c r="H4686" s="6">
        <v>44108215981.82</v>
      </c>
      <c r="I4686" s="6">
        <v>0</v>
      </c>
      <c r="J4686" s="6">
        <v>4903707.87</v>
      </c>
      <c r="K4686" s="6">
        <v>52868484.880000003</v>
      </c>
      <c r="L4686" s="1">
        <f t="shared" si="1365"/>
        <v>44050443789.07</v>
      </c>
    </row>
    <row r="4687" spans="1:12" ht="51">
      <c r="A4687" t="str">
        <f t="shared" si="1363"/>
        <v>1.7.2.4.01.00.00 - Transferências de Recursos do Fundo de Manutenção 
 e Desenvolvimento do Ensino Fundamental e de Valorização do 
 Magistério - FUNDEB</v>
      </c>
      <c r="B4687" s="29" t="s">
        <v>3824</v>
      </c>
      <c r="C4687" s="4">
        <v>68170492444.660004</v>
      </c>
      <c r="D4687" s="4">
        <v>68738660.370000005</v>
      </c>
      <c r="E4687" s="4">
        <v>110046417.93000001</v>
      </c>
      <c r="F4687" s="4">
        <v>154153898.75999999</v>
      </c>
      <c r="G4687" s="1">
        <f t="shared" si="1364"/>
        <v>67837553467.599998</v>
      </c>
      <c r="H4687" s="4">
        <v>38597994185.470001</v>
      </c>
      <c r="I4687" s="4">
        <v>0</v>
      </c>
      <c r="J4687" s="4">
        <v>4903707.87</v>
      </c>
      <c r="K4687" s="4">
        <v>12708699.83</v>
      </c>
      <c r="L4687" s="1">
        <f t="shared" si="1365"/>
        <v>38580381777.769997</v>
      </c>
    </row>
    <row r="4688" spans="1:12" ht="38.25">
      <c r="A4688" t="str">
        <f t="shared" si="1363"/>
        <v>1.7.2.4.02.00.00 - Transferências de Recursos da Complementação ao 
 Fundo de Manutenção e Desenvolvimento do Ensino Fundamental e de 
 Valorização do Magistério - FUNDEB</v>
      </c>
      <c r="B4688" s="33" t="s">
        <v>3825</v>
      </c>
      <c r="C4688" s="6">
        <v>9211549455.4599991</v>
      </c>
      <c r="D4688" s="6">
        <v>50464463.810000002</v>
      </c>
      <c r="E4688" s="6">
        <v>7867794.6699999999</v>
      </c>
      <c r="F4688" s="6">
        <v>10792760.65</v>
      </c>
      <c r="G4688" s="1">
        <f t="shared" si="1364"/>
        <v>9142424436.3299999</v>
      </c>
      <c r="H4688" s="6">
        <v>5510221646.3500004</v>
      </c>
      <c r="I4688" s="6">
        <v>0</v>
      </c>
      <c r="J4688" s="6">
        <v>0</v>
      </c>
      <c r="K4688" s="6">
        <v>40159785.049999997</v>
      </c>
      <c r="L4688" s="1">
        <f t="shared" si="1365"/>
        <v>5470061861.3000002</v>
      </c>
    </row>
    <row r="4689" spans="1:12">
      <c r="A4689" t="str">
        <f t="shared" si="1363"/>
        <v>1.7.2.4.99.00.00 - Outras Transferências Multigovernamentais</v>
      </c>
      <c r="B4689" s="29" t="s">
        <v>3826</v>
      </c>
      <c r="C4689" s="4">
        <v>1308914583.6199999</v>
      </c>
      <c r="D4689" s="4">
        <v>454325.52</v>
      </c>
      <c r="E4689" s="4">
        <v>250610.01</v>
      </c>
      <c r="F4689" s="4">
        <v>-59859.74</v>
      </c>
      <c r="G4689" s="1">
        <f t="shared" si="1364"/>
        <v>1308269507.8299999</v>
      </c>
      <c r="H4689" s="4">
        <v>150</v>
      </c>
      <c r="I4689" s="4">
        <v>0</v>
      </c>
      <c r="J4689" s="4">
        <v>0</v>
      </c>
      <c r="K4689" s="4">
        <v>0</v>
      </c>
      <c r="L4689" s="1">
        <f t="shared" si="1365"/>
        <v>150</v>
      </c>
    </row>
    <row r="4690" spans="1:12">
      <c r="A4690" t="str">
        <f t="shared" si="1363"/>
        <v>1.7.3.0.00.00.00 - Transferências de Instituições Privadas</v>
      </c>
      <c r="B4690" s="33" t="s">
        <v>3827</v>
      </c>
      <c r="C4690" s="6">
        <v>271446851.64999998</v>
      </c>
      <c r="D4690" s="6"/>
      <c r="E4690" s="6"/>
      <c r="F4690" s="6">
        <v>51919.31</v>
      </c>
      <c r="G4690" s="1">
        <f t="shared" si="1364"/>
        <v>271394932.33999997</v>
      </c>
      <c r="H4690" s="6">
        <v>1430129483.24</v>
      </c>
      <c r="I4690" s="6">
        <v>0</v>
      </c>
      <c r="J4690" s="6">
        <v>0</v>
      </c>
      <c r="K4690" s="6">
        <v>17766729.399999999</v>
      </c>
      <c r="L4690" s="1">
        <f t="shared" si="1365"/>
        <v>1412362753.8399999</v>
      </c>
    </row>
    <row r="4691" spans="1:12">
      <c r="A4691" t="str">
        <f t="shared" si="1363"/>
        <v>1.7.4.0.00.00.00 - Transferências do Exterior</v>
      </c>
      <c r="B4691" s="29" t="s">
        <v>3828</v>
      </c>
      <c r="C4691" s="4">
        <v>2313245.04</v>
      </c>
      <c r="D4691" s="4"/>
      <c r="E4691" s="4"/>
      <c r="F4691" s="4"/>
      <c r="G4691" s="1">
        <f t="shared" si="1364"/>
        <v>2313245.04</v>
      </c>
      <c r="H4691" s="4">
        <v>2049830.87</v>
      </c>
      <c r="I4691" s="4">
        <v>0</v>
      </c>
      <c r="J4691" s="4">
        <v>0</v>
      </c>
      <c r="K4691" s="4">
        <v>0</v>
      </c>
      <c r="L4691" s="1">
        <f t="shared" si="1365"/>
        <v>2049830.87</v>
      </c>
    </row>
    <row r="4692" spans="1:12">
      <c r="A4692" t="str">
        <f t="shared" si="1363"/>
        <v>1.7.5.0.00.00.00 - Transferências de Pessoas</v>
      </c>
      <c r="B4692" s="33" t="s">
        <v>3829</v>
      </c>
      <c r="C4692" s="6">
        <v>142426962.94</v>
      </c>
      <c r="D4692" s="6">
        <v>457.65</v>
      </c>
      <c r="E4692" s="6"/>
      <c r="F4692" s="6">
        <v>9527.42</v>
      </c>
      <c r="G4692" s="1">
        <f t="shared" si="1364"/>
        <v>142416977.87</v>
      </c>
      <c r="H4692" s="6">
        <v>11623875.68</v>
      </c>
      <c r="I4692" s="6">
        <v>0</v>
      </c>
      <c r="J4692" s="6">
        <v>0</v>
      </c>
      <c r="K4692" s="6">
        <v>0</v>
      </c>
      <c r="L4692" s="1">
        <f t="shared" si="1365"/>
        <v>11623875.68</v>
      </c>
    </row>
    <row r="4693" spans="1:12">
      <c r="A4693" t="str">
        <f t="shared" si="1363"/>
        <v>1.7.6.0.00.00.00 - Transferências de Convênios</v>
      </c>
      <c r="B4693" s="29" t="s">
        <v>3830</v>
      </c>
      <c r="C4693" s="4">
        <v>3386643522.9200001</v>
      </c>
      <c r="D4693" s="4">
        <v>6013.29</v>
      </c>
      <c r="E4693" s="4">
        <v>6006.36</v>
      </c>
      <c r="F4693" s="4">
        <v>11682732.800000001</v>
      </c>
      <c r="G4693" s="1">
        <f t="shared" si="1364"/>
        <v>3374948770.4699998</v>
      </c>
      <c r="H4693" s="4">
        <v>2146126750.6600001</v>
      </c>
      <c r="I4693" s="4">
        <v>0</v>
      </c>
      <c r="J4693" s="4">
        <v>0</v>
      </c>
      <c r="K4693" s="4">
        <v>2040576.92</v>
      </c>
      <c r="L4693" s="1">
        <f t="shared" si="1365"/>
        <v>2144086173.74</v>
      </c>
    </row>
    <row r="4694" spans="1:12" ht="25.5">
      <c r="A4694" t="str">
        <f t="shared" si="1363"/>
        <v>1.7.6.1.00.00.00 - Transferências de Convênios da União e de Suas 
 Entidades</v>
      </c>
      <c r="B4694" s="33" t="s">
        <v>3831</v>
      </c>
      <c r="C4694" s="6">
        <v>1078665966.28</v>
      </c>
      <c r="D4694" s="6"/>
      <c r="E4694" s="6"/>
      <c r="F4694" s="6">
        <v>6158929.6500000004</v>
      </c>
      <c r="G4694" s="1">
        <f t="shared" si="1364"/>
        <v>1072507036.63</v>
      </c>
      <c r="H4694" s="6">
        <v>1511602332.95</v>
      </c>
      <c r="I4694" s="6">
        <v>0</v>
      </c>
      <c r="J4694" s="6">
        <v>0</v>
      </c>
      <c r="K4694" s="6">
        <v>1137846.82</v>
      </c>
      <c r="L4694" s="1">
        <f t="shared" si="1365"/>
        <v>1510464486.1300001</v>
      </c>
    </row>
    <row r="4695" spans="1:12" ht="25.5">
      <c r="A4695" t="str">
        <f t="shared" si="1363"/>
        <v>1.7.6.1.01.00.00 - Transferências de Convênios da União para o 
 Sistema Único de Saúde - SUS</v>
      </c>
      <c r="B4695" s="29" t="s">
        <v>3832</v>
      </c>
      <c r="C4695" s="4">
        <v>125775436.43000001</v>
      </c>
      <c r="D4695" s="4"/>
      <c r="E4695" s="4"/>
      <c r="F4695" s="4">
        <v>290181.08</v>
      </c>
      <c r="G4695" s="1">
        <f t="shared" si="1364"/>
        <v>125485255.35000001</v>
      </c>
      <c r="H4695" s="4">
        <v>13338305.16</v>
      </c>
      <c r="I4695" s="4">
        <v>0</v>
      </c>
      <c r="J4695" s="4">
        <v>0</v>
      </c>
      <c r="K4695" s="4">
        <v>0</v>
      </c>
      <c r="L4695" s="1">
        <f t="shared" si="1365"/>
        <v>13338305.16</v>
      </c>
    </row>
    <row r="4696" spans="1:12" ht="25.5">
      <c r="A4696" t="str">
        <f t="shared" si="1363"/>
        <v>1.7.6.1.02.00.00 - Transferências de Convênios da União Destinadas a 
 Programas de Educação</v>
      </c>
      <c r="B4696" s="33" t="s">
        <v>3833</v>
      </c>
      <c r="C4696" s="6">
        <v>145710296.90000001</v>
      </c>
      <c r="D4696" s="6"/>
      <c r="E4696" s="6"/>
      <c r="F4696" s="6">
        <v>2940128.2</v>
      </c>
      <c r="G4696" s="1">
        <f t="shared" si="1364"/>
        <v>142770168.70000002</v>
      </c>
      <c r="H4696" s="6">
        <v>208785125.24000001</v>
      </c>
      <c r="I4696" s="6">
        <v>0</v>
      </c>
      <c r="J4696" s="6">
        <v>0</v>
      </c>
      <c r="K4696" s="6">
        <v>27995.99</v>
      </c>
      <c r="L4696" s="1">
        <f t="shared" si="1365"/>
        <v>208757129.25</v>
      </c>
    </row>
    <row r="4697" spans="1:12" ht="25.5">
      <c r="A4697" t="str">
        <f t="shared" si="1363"/>
        <v>1.7.6.1.03.00.00 - Transferências de Convênios da União Destinadas a 
 Programas de Assistência Social</v>
      </c>
      <c r="B4697" s="29" t="s">
        <v>3834</v>
      </c>
      <c r="C4697" s="4">
        <v>129670170.04000001</v>
      </c>
      <c r="D4697" s="4"/>
      <c r="E4697" s="4"/>
      <c r="F4697" s="4">
        <v>2602800.21</v>
      </c>
      <c r="G4697" s="1">
        <f t="shared" si="1364"/>
        <v>127067369.83000001</v>
      </c>
      <c r="H4697" s="4">
        <v>7630367.0899999999</v>
      </c>
      <c r="I4697" s="4">
        <v>0</v>
      </c>
      <c r="J4697" s="4">
        <v>0</v>
      </c>
      <c r="K4697" s="4">
        <v>0</v>
      </c>
      <c r="L4697" s="1">
        <f t="shared" si="1365"/>
        <v>7630367.0899999999</v>
      </c>
    </row>
    <row r="4698" spans="1:12" ht="25.5">
      <c r="A4698" t="str">
        <f t="shared" si="1363"/>
        <v>1.7.6.1.04.00.00 - Transferências de Convênios da União Destinadas 
 aos Programas de Combate à Fome</v>
      </c>
      <c r="B4698" s="33" t="s">
        <v>3835</v>
      </c>
      <c r="C4698" s="6">
        <v>7159408.2000000002</v>
      </c>
      <c r="D4698" s="6"/>
      <c r="E4698" s="6"/>
      <c r="F4698" s="6"/>
      <c r="G4698" s="1">
        <f t="shared" si="1364"/>
        <v>7159408.2000000002</v>
      </c>
      <c r="H4698" s="6">
        <v>17961655.789999999</v>
      </c>
      <c r="I4698" s="6">
        <v>0</v>
      </c>
      <c r="J4698" s="6">
        <v>0</v>
      </c>
      <c r="K4698" s="6">
        <v>0</v>
      </c>
      <c r="L4698" s="1">
        <f t="shared" si="1365"/>
        <v>17961655.789999999</v>
      </c>
    </row>
    <row r="4699" spans="1:12" ht="25.5">
      <c r="A4699" t="str">
        <f t="shared" si="1363"/>
        <v>1.7.6.1.05.00.00 - Transferências de Convênios da União Destinadas a 
 Programas de Saneamento Básico</v>
      </c>
      <c r="B4699" s="29" t="s">
        <v>3836</v>
      </c>
      <c r="C4699" s="4">
        <v>43679786.100000001</v>
      </c>
      <c r="D4699" s="4"/>
      <c r="E4699" s="4"/>
      <c r="F4699" s="4"/>
      <c r="G4699" s="1">
        <f t="shared" si="1364"/>
        <v>43679786.100000001</v>
      </c>
      <c r="H4699" s="4">
        <v>2107812.96</v>
      </c>
      <c r="I4699" s="4">
        <v>0</v>
      </c>
      <c r="J4699" s="4">
        <v>0</v>
      </c>
      <c r="K4699" s="4">
        <v>0</v>
      </c>
      <c r="L4699" s="1">
        <f t="shared" si="1365"/>
        <v>2107812.96</v>
      </c>
    </row>
    <row r="4700" spans="1:12">
      <c r="A4700" t="str">
        <f t="shared" si="1363"/>
        <v>1.7.6.1.99.00.00 - Outras Transferências de Convênios da União</v>
      </c>
      <c r="B4700" s="33" t="s">
        <v>3837</v>
      </c>
      <c r="C4700" s="6">
        <v>626670868.61000001</v>
      </c>
      <c r="D4700" s="6"/>
      <c r="E4700" s="6"/>
      <c r="F4700" s="6">
        <v>325820.15999999997</v>
      </c>
      <c r="G4700" s="1">
        <f t="shared" si="1364"/>
        <v>626345048.45000005</v>
      </c>
      <c r="H4700" s="6">
        <v>1261779066.71</v>
      </c>
      <c r="I4700" s="6">
        <v>0</v>
      </c>
      <c r="J4700" s="6">
        <v>0</v>
      </c>
      <c r="K4700" s="6">
        <v>1109850.83</v>
      </c>
      <c r="L4700" s="1">
        <f t="shared" si="1365"/>
        <v>1260669215.8800001</v>
      </c>
    </row>
    <row r="4701" spans="1:12" ht="25.5">
      <c r="A4701" t="str">
        <f t="shared" si="1363"/>
        <v>1.7.6.2.00.00.00 - Transferências de Convênios dos Estados e do 
 Distrito Federal e de Suas Entidades</v>
      </c>
      <c r="B4701" s="29" t="s">
        <v>3838</v>
      </c>
      <c r="C4701" s="4">
        <v>2188841896.73</v>
      </c>
      <c r="D4701" s="4">
        <v>6013.29</v>
      </c>
      <c r="E4701" s="4">
        <v>6006.36</v>
      </c>
      <c r="F4701" s="4">
        <v>5423523.1500000004</v>
      </c>
      <c r="G4701" s="1">
        <f t="shared" si="1364"/>
        <v>2183406353.9299998</v>
      </c>
      <c r="H4701" s="4">
        <v>48817988.020000003</v>
      </c>
      <c r="I4701" s="4">
        <v>0</v>
      </c>
      <c r="J4701" s="4">
        <v>0</v>
      </c>
      <c r="K4701" s="4">
        <v>101059.81</v>
      </c>
      <c r="L4701" s="1">
        <f t="shared" si="1365"/>
        <v>48716928.210000001</v>
      </c>
    </row>
    <row r="4702" spans="1:12" ht="25.5">
      <c r="A4702" t="str">
        <f t="shared" si="1363"/>
        <v>1.7.6.2.01.00.00 - Transferências de Convênios dos Estados para o 
 Sistema Único de Saúde - SUS</v>
      </c>
      <c r="B4702" s="33" t="s">
        <v>3839</v>
      </c>
      <c r="C4702" s="6">
        <v>384246428.52999997</v>
      </c>
      <c r="D4702" s="6"/>
      <c r="E4702" s="6"/>
      <c r="F4702" s="6">
        <v>5300</v>
      </c>
      <c r="G4702" s="1">
        <f t="shared" si="1364"/>
        <v>384241128.52999997</v>
      </c>
      <c r="H4702" s="6">
        <v>263129.8</v>
      </c>
      <c r="I4702" s="6">
        <v>0</v>
      </c>
      <c r="J4702" s="6">
        <v>0</v>
      </c>
      <c r="K4702" s="6">
        <v>0</v>
      </c>
      <c r="L4702" s="1">
        <f t="shared" si="1365"/>
        <v>263129.8</v>
      </c>
    </row>
    <row r="4703" spans="1:12" ht="25.5">
      <c r="A4703" t="str">
        <f t="shared" si="1363"/>
        <v>1.7.6.2.02.00.00 - Transferências de Convênios dos Estados 
 Destinadas a Programas de Educação</v>
      </c>
      <c r="B4703" s="29" t="s">
        <v>3840</v>
      </c>
      <c r="C4703" s="4">
        <v>1210425498.3599999</v>
      </c>
      <c r="D4703" s="4">
        <v>6013.29</v>
      </c>
      <c r="E4703" s="4"/>
      <c r="F4703" s="4">
        <v>4737071.49</v>
      </c>
      <c r="G4703" s="1">
        <f t="shared" si="1364"/>
        <v>1205682413.5799999</v>
      </c>
      <c r="H4703" s="4">
        <v>2979255.09</v>
      </c>
      <c r="I4703" s="4">
        <v>0</v>
      </c>
      <c r="J4703" s="4">
        <v>0</v>
      </c>
      <c r="K4703" s="4">
        <v>0</v>
      </c>
      <c r="L4703" s="1">
        <f t="shared" si="1365"/>
        <v>2979255.09</v>
      </c>
    </row>
    <row r="4704" spans="1:12">
      <c r="A4704" t="str">
        <f t="shared" si="1363"/>
        <v>1.7.6.2.99.00.00 - Outras Transferências de Convênios dos Estados</v>
      </c>
      <c r="B4704" s="33" t="s">
        <v>3841</v>
      </c>
      <c r="C4704" s="6">
        <v>594169969.84000003</v>
      </c>
      <c r="D4704" s="6"/>
      <c r="E4704" s="6">
        <v>6006.36</v>
      </c>
      <c r="F4704" s="6">
        <v>681151.66</v>
      </c>
      <c r="G4704" s="1">
        <f t="shared" si="1364"/>
        <v>593482811.82000005</v>
      </c>
      <c r="H4704" s="6">
        <v>45575603.130000003</v>
      </c>
      <c r="I4704" s="6">
        <v>0</v>
      </c>
      <c r="J4704" s="6">
        <v>0</v>
      </c>
      <c r="K4704" s="6">
        <v>101059.81</v>
      </c>
      <c r="L4704" s="1">
        <f t="shared" si="1365"/>
        <v>45474543.32</v>
      </c>
    </row>
    <row r="4705" spans="1:12" ht="25.5">
      <c r="A4705" t="str">
        <f t="shared" si="1363"/>
        <v>1.7.6.3.00.00.00 - Transferências de Convênios dos Municípios e de 
 Suas Entidades</v>
      </c>
      <c r="B4705" s="29" t="s">
        <v>3842</v>
      </c>
      <c r="C4705" s="4">
        <v>32781042.93</v>
      </c>
      <c r="D4705" s="4"/>
      <c r="E4705" s="4"/>
      <c r="F4705" s="4">
        <v>100280</v>
      </c>
      <c r="G4705" s="1">
        <f t="shared" si="1364"/>
        <v>32680762.93</v>
      </c>
      <c r="H4705" s="4">
        <v>117547372.69</v>
      </c>
      <c r="I4705" s="4">
        <v>0</v>
      </c>
      <c r="J4705" s="4">
        <v>0</v>
      </c>
      <c r="K4705" s="4">
        <v>82125.460000000006</v>
      </c>
      <c r="L4705" s="1">
        <f t="shared" si="1365"/>
        <v>117465247.23</v>
      </c>
    </row>
    <row r="4706" spans="1:12" ht="25.5">
      <c r="A4706" t="str">
        <f t="shared" si="1363"/>
        <v>1.7.6.3.01.00.00 - Transferências de Convênios dos Municípios para o 
 Sistema Único de Saúde - SUS</v>
      </c>
      <c r="B4706" s="33" t="s">
        <v>3843</v>
      </c>
      <c r="C4706" s="6">
        <v>12689105.32</v>
      </c>
      <c r="D4706" s="6"/>
      <c r="E4706" s="6"/>
      <c r="F4706" s="6">
        <v>100280</v>
      </c>
      <c r="G4706" s="1">
        <f t="shared" si="1364"/>
        <v>12588825.32</v>
      </c>
      <c r="H4706" s="6">
        <v>1178080.24</v>
      </c>
      <c r="I4706" s="6">
        <v>0</v>
      </c>
      <c r="J4706" s="6">
        <v>0</v>
      </c>
      <c r="K4706" s="6">
        <v>0</v>
      </c>
      <c r="L4706" s="1">
        <f t="shared" si="1365"/>
        <v>1178080.24</v>
      </c>
    </row>
    <row r="4707" spans="1:12" ht="25.5">
      <c r="A4707" t="str">
        <f t="shared" si="1363"/>
        <v>1.7.6.3.02.00.00 - Transferências de Convênios dos Municípios 
 Destinadas a Programas de Educação</v>
      </c>
      <c r="B4707" s="29" t="s">
        <v>3844</v>
      </c>
      <c r="C4707" s="4">
        <v>1210078.8400000001</v>
      </c>
      <c r="D4707" s="4"/>
      <c r="E4707" s="4"/>
      <c r="F4707" s="4"/>
      <c r="G4707" s="1">
        <f t="shared" si="1364"/>
        <v>1210078.8400000001</v>
      </c>
      <c r="H4707" s="4">
        <v>1042759.63</v>
      </c>
      <c r="I4707" s="4">
        <v>0</v>
      </c>
      <c r="J4707" s="4">
        <v>0</v>
      </c>
      <c r="K4707" s="4">
        <v>0</v>
      </c>
      <c r="L4707" s="1">
        <f t="shared" si="1365"/>
        <v>1042759.63</v>
      </c>
    </row>
    <row r="4708" spans="1:12">
      <c r="A4708" t="str">
        <f t="shared" si="1363"/>
        <v>1.7.6.3.99.00.00 - Outras Transferências de Convênios dos Municípios</v>
      </c>
      <c r="B4708" s="33" t="s">
        <v>3845</v>
      </c>
      <c r="C4708" s="6">
        <v>18881858.77</v>
      </c>
      <c r="D4708" s="6"/>
      <c r="E4708" s="6"/>
      <c r="F4708" s="6"/>
      <c r="G4708" s="1">
        <f t="shared" si="1364"/>
        <v>18881858.77</v>
      </c>
      <c r="H4708" s="6">
        <v>115326532.81999999</v>
      </c>
      <c r="I4708" s="6">
        <v>0</v>
      </c>
      <c r="J4708" s="6">
        <v>0</v>
      </c>
      <c r="K4708" s="6">
        <v>82125.460000000006</v>
      </c>
      <c r="L4708" s="1">
        <f t="shared" si="1365"/>
        <v>115244407.36</v>
      </c>
    </row>
    <row r="4709" spans="1:12" ht="25.5">
      <c r="A4709" t="str">
        <f t="shared" si="1363"/>
        <v>1.7.6.4.00.00.00 - Transferências de Convênios de Instituições 
 Privadas</v>
      </c>
      <c r="B4709" s="29" t="s">
        <v>3846</v>
      </c>
      <c r="C4709" s="4">
        <v>84596646.739999995</v>
      </c>
      <c r="D4709" s="4"/>
      <c r="E4709" s="4"/>
      <c r="F4709" s="4"/>
      <c r="G4709" s="1">
        <f t="shared" si="1364"/>
        <v>84596646.739999995</v>
      </c>
      <c r="H4709" s="4">
        <v>466357180.56</v>
      </c>
      <c r="I4709" s="4">
        <v>0</v>
      </c>
      <c r="J4709" s="4">
        <v>0</v>
      </c>
      <c r="K4709" s="4">
        <v>719544.83</v>
      </c>
      <c r="L4709" s="1">
        <f t="shared" si="1365"/>
        <v>465637635.73000002</v>
      </c>
    </row>
    <row r="4710" spans="1:12">
      <c r="A4710" t="str">
        <f t="shared" si="1363"/>
        <v>1.7.6.5.00.00.00 - Transferências de Convênios do Exterior</v>
      </c>
      <c r="B4710" s="33" t="s">
        <v>3847</v>
      </c>
      <c r="C4710" s="6">
        <v>1757970.24</v>
      </c>
      <c r="D4710" s="6"/>
      <c r="E4710" s="6"/>
      <c r="F4710" s="6"/>
      <c r="G4710" s="1">
        <f t="shared" si="1364"/>
        <v>1757970.24</v>
      </c>
      <c r="H4710" s="6">
        <v>1801876.44</v>
      </c>
      <c r="I4710" s="6">
        <v>0</v>
      </c>
      <c r="J4710" s="6">
        <v>0</v>
      </c>
      <c r="K4710" s="6">
        <v>0</v>
      </c>
      <c r="L4710" s="1">
        <f t="shared" si="1365"/>
        <v>1801876.44</v>
      </c>
    </row>
    <row r="4711" spans="1:12">
      <c r="A4711" t="str">
        <f t="shared" si="1363"/>
        <v>1.7.7.0.00.00.00 - Transferências para o Combate à Fome</v>
      </c>
      <c r="B4711" s="29" t="s">
        <v>3848</v>
      </c>
      <c r="C4711" s="4">
        <v>1769690.71</v>
      </c>
      <c r="D4711" s="4"/>
      <c r="E4711" s="4"/>
      <c r="F4711" s="4"/>
      <c r="G4711" s="1">
        <f t="shared" si="1364"/>
        <v>1769690.71</v>
      </c>
      <c r="H4711" s="4">
        <v>187243</v>
      </c>
      <c r="I4711" s="4">
        <v>0</v>
      </c>
      <c r="J4711" s="4">
        <v>0</v>
      </c>
      <c r="K4711" s="4">
        <v>0</v>
      </c>
      <c r="L4711" s="1">
        <f t="shared" si="1365"/>
        <v>187243</v>
      </c>
    </row>
    <row r="4712" spans="1:12">
      <c r="A4712" t="str">
        <f t="shared" si="1363"/>
        <v>1.7.7.1.00.00.00 - Provenientes do Exterior</v>
      </c>
      <c r="B4712" s="33" t="s">
        <v>3849</v>
      </c>
      <c r="C4712" s="6"/>
      <c r="D4712" s="6"/>
      <c r="E4712" s="6"/>
      <c r="F4712" s="6"/>
      <c r="G4712" s="1">
        <f t="shared" si="1364"/>
        <v>0</v>
      </c>
      <c r="H4712" s="6">
        <v>0</v>
      </c>
      <c r="I4712" s="6">
        <v>0</v>
      </c>
      <c r="J4712" s="6">
        <v>0</v>
      </c>
      <c r="K4712" s="6">
        <v>0</v>
      </c>
      <c r="L4712" s="1">
        <f t="shared" si="1365"/>
        <v>0</v>
      </c>
    </row>
    <row r="4713" spans="1:12">
      <c r="A4713" t="str">
        <f t="shared" si="1363"/>
        <v>1.7.7.2.00.00.00 - Provenientes de Pessoas Jurídicas</v>
      </c>
      <c r="B4713" s="29" t="s">
        <v>3850</v>
      </c>
      <c r="C4713" s="4">
        <v>603425.63</v>
      </c>
      <c r="D4713" s="4"/>
      <c r="E4713" s="4"/>
      <c r="F4713" s="4"/>
      <c r="G4713" s="1">
        <f t="shared" si="1364"/>
        <v>603425.63</v>
      </c>
      <c r="H4713" s="4">
        <v>0</v>
      </c>
      <c r="I4713" s="4">
        <v>0</v>
      </c>
      <c r="J4713" s="4">
        <v>0</v>
      </c>
      <c r="K4713" s="4">
        <v>0</v>
      </c>
      <c r="L4713" s="1">
        <f t="shared" si="1365"/>
        <v>0</v>
      </c>
    </row>
    <row r="4714" spans="1:12">
      <c r="A4714" t="str">
        <f t="shared" si="1363"/>
        <v>1.7.7.3.00.00.00 - Provenientes de Pessoas Físicas</v>
      </c>
      <c r="B4714" s="33" t="s">
        <v>3851</v>
      </c>
      <c r="C4714" s="6">
        <v>1138681.23</v>
      </c>
      <c r="D4714" s="6"/>
      <c r="E4714" s="6"/>
      <c r="F4714" s="6"/>
      <c r="G4714" s="1">
        <f t="shared" si="1364"/>
        <v>1138681.23</v>
      </c>
      <c r="H4714" s="6">
        <v>0</v>
      </c>
      <c r="I4714" s="6">
        <v>0</v>
      </c>
      <c r="J4714" s="6">
        <v>0</v>
      </c>
      <c r="K4714" s="6">
        <v>0</v>
      </c>
      <c r="L4714" s="1">
        <f t="shared" si="1365"/>
        <v>0</v>
      </c>
    </row>
    <row r="4715" spans="1:12">
      <c r="A4715" t="str">
        <f t="shared" si="1363"/>
        <v>1.7.7.4.00.00.00 - Provenientes de Depósitos não Identificados</v>
      </c>
      <c r="B4715" s="29" t="s">
        <v>3852</v>
      </c>
      <c r="C4715" s="4">
        <v>27583.85</v>
      </c>
      <c r="D4715" s="4"/>
      <c r="E4715" s="4"/>
      <c r="F4715" s="4"/>
      <c r="G4715" s="1">
        <f t="shared" si="1364"/>
        <v>27583.85</v>
      </c>
      <c r="H4715" s="4">
        <v>187243</v>
      </c>
      <c r="I4715" s="4">
        <v>0</v>
      </c>
      <c r="J4715" s="4">
        <v>0</v>
      </c>
      <c r="K4715" s="4">
        <v>0</v>
      </c>
      <c r="L4715" s="1">
        <f t="shared" si="1365"/>
        <v>187243</v>
      </c>
    </row>
    <row r="4716" spans="1:12">
      <c r="A4716" t="str">
        <f t="shared" si="1363"/>
        <v>1.9.0.0.00.00.00 - Outras Receitas Correntes</v>
      </c>
      <c r="B4716" s="33" t="s">
        <v>3853</v>
      </c>
      <c r="C4716" s="6">
        <v>25109060197.290001</v>
      </c>
      <c r="D4716" s="6">
        <v>34400590.840000004</v>
      </c>
      <c r="E4716" s="6">
        <v>1553237.37</v>
      </c>
      <c r="F4716" s="6">
        <v>597947362.51999998</v>
      </c>
      <c r="G4716" s="1">
        <f t="shared" si="1364"/>
        <v>24475159006.560001</v>
      </c>
      <c r="H4716" s="6">
        <v>32291060652.5</v>
      </c>
      <c r="I4716" s="6">
        <v>611080270.90999997</v>
      </c>
      <c r="J4716" s="6">
        <v>862732397.88999999</v>
      </c>
      <c r="K4716" s="6">
        <v>1268866587.73</v>
      </c>
      <c r="L4716" s="1">
        <f t="shared" si="1365"/>
        <v>29548381395.970001</v>
      </c>
    </row>
    <row r="4717" spans="1:12">
      <c r="A4717" t="str">
        <f t="shared" si="1363"/>
        <v>1.9.1.0.00.00.00 - Multas e Juros de Mora</v>
      </c>
      <c r="B4717" s="29" t="s">
        <v>3854</v>
      </c>
      <c r="C4717" s="4">
        <v>8605914990.1399994</v>
      </c>
      <c r="D4717" s="4">
        <v>22978276.16</v>
      </c>
      <c r="E4717" s="4">
        <v>1057308.8500000001</v>
      </c>
      <c r="F4717" s="4">
        <v>359140165.69999999</v>
      </c>
      <c r="G4717" s="1">
        <f t="shared" si="1364"/>
        <v>8222739239.4299994</v>
      </c>
      <c r="H4717" s="4">
        <v>11518685684.82</v>
      </c>
      <c r="I4717" s="4">
        <v>400643869.81</v>
      </c>
      <c r="J4717" s="4">
        <v>434028558.95999998</v>
      </c>
      <c r="K4717" s="4">
        <v>1114884877.3099999</v>
      </c>
      <c r="L4717" s="1">
        <f t="shared" si="1365"/>
        <v>9569128378.7400017</v>
      </c>
    </row>
    <row r="4718" spans="1:12">
      <c r="A4718" t="str">
        <f t="shared" si="1363"/>
        <v>1.9.1.1.00.00.00 - Multas e Juros de Mora dos Tributos</v>
      </c>
      <c r="B4718" s="33" t="s">
        <v>3855</v>
      </c>
      <c r="C4718" s="6">
        <v>1352843251.5799999</v>
      </c>
      <c r="D4718" s="6">
        <v>358408.26</v>
      </c>
      <c r="E4718" s="6">
        <v>11108.29</v>
      </c>
      <c r="F4718" s="6">
        <v>8128009.5999999996</v>
      </c>
      <c r="G4718" s="1">
        <f t="shared" si="1364"/>
        <v>1344345725.4300001</v>
      </c>
      <c r="H4718" s="6">
        <v>6444455199</v>
      </c>
      <c r="I4718" s="6">
        <v>349834078.41000003</v>
      </c>
      <c r="J4718" s="6">
        <v>339934629.97000003</v>
      </c>
      <c r="K4718" s="6">
        <v>966629594.26999998</v>
      </c>
      <c r="L4718" s="1">
        <f t="shared" si="1365"/>
        <v>4788056896.3500004</v>
      </c>
    </row>
    <row r="4719" spans="1:12" ht="25.5">
      <c r="A4719" t="str">
        <f t="shared" si="1363"/>
        <v>1.9.1.1.01.00.00 - Multa e Juros de Mora do Imposto sobre a 
 Importação</v>
      </c>
      <c r="B4719" s="29" t="s">
        <v>3856</v>
      </c>
      <c r="C4719" s="4">
        <v>22380802.129999999</v>
      </c>
      <c r="D4719" s="4">
        <v>19240.990000000002</v>
      </c>
      <c r="E4719" s="4"/>
      <c r="F4719" s="4">
        <v>816985.15</v>
      </c>
      <c r="G4719" s="1">
        <f t="shared" si="1364"/>
        <v>21544575.990000002</v>
      </c>
      <c r="H4719" s="4">
        <v>0</v>
      </c>
      <c r="I4719" s="4">
        <v>0</v>
      </c>
      <c r="J4719" s="4">
        <v>0</v>
      </c>
      <c r="K4719" s="4">
        <v>0</v>
      </c>
      <c r="L4719" s="1">
        <f t="shared" si="1365"/>
        <v>0</v>
      </c>
    </row>
    <row r="4720" spans="1:12" ht="25.5">
      <c r="A4720" t="str">
        <f t="shared" si="1363"/>
        <v>1.9.1.1.02.00.00 - Multas e Juros de Mora – Imposto de Renda e 
 Proventos Qualquer Natureza</v>
      </c>
      <c r="B4720" s="33" t="s">
        <v>3857</v>
      </c>
      <c r="C4720" s="6">
        <v>1951555.48</v>
      </c>
      <c r="D4720" s="6"/>
      <c r="E4720" s="6"/>
      <c r="F4720" s="6">
        <v>-16173.74</v>
      </c>
      <c r="G4720" s="1">
        <f t="shared" si="1364"/>
        <v>1967729.22</v>
      </c>
      <c r="H4720" s="6">
        <v>18.79</v>
      </c>
      <c r="I4720" s="6">
        <v>0</v>
      </c>
      <c r="J4720" s="6">
        <v>0</v>
      </c>
      <c r="K4720" s="6">
        <v>0</v>
      </c>
      <c r="L4720" s="1">
        <f t="shared" si="1365"/>
        <v>18.79</v>
      </c>
    </row>
    <row r="4721" spans="1:12" ht="25.5">
      <c r="A4721" t="str">
        <f t="shared" si="1363"/>
        <v>1.9.1.1.03.00.00 - Multas e Juros de Mora do Imposto sobre Produtos 
 Industrializados</v>
      </c>
      <c r="B4721" s="29" t="s">
        <v>3858</v>
      </c>
      <c r="C4721" s="4">
        <v>185777.57</v>
      </c>
      <c r="D4721" s="4"/>
      <c r="E4721" s="4"/>
      <c r="F4721" s="4"/>
      <c r="G4721" s="1">
        <f t="shared" si="1364"/>
        <v>185777.57</v>
      </c>
      <c r="H4721" s="4">
        <v>0</v>
      </c>
      <c r="I4721" s="4">
        <v>0</v>
      </c>
      <c r="J4721" s="4">
        <v>0</v>
      </c>
      <c r="K4721" s="4">
        <v>0</v>
      </c>
      <c r="L4721" s="1">
        <f t="shared" si="1365"/>
        <v>0</v>
      </c>
    </row>
    <row r="4722" spans="1:12" ht="38.25">
      <c r="A4722" t="str">
        <f t="shared" si="1363"/>
        <v>1.9.1.1.04.00.00 - Multa e Juros de Mora do Imposto sobre Operações 
 de Crédito, Câmbio e Seguro ou Relativas a Títulos ou Valores 
 Mobiliários</v>
      </c>
      <c r="B4722" s="33" t="s">
        <v>3859</v>
      </c>
      <c r="C4722" s="6">
        <v>48.63</v>
      </c>
      <c r="D4722" s="6"/>
      <c r="E4722" s="6"/>
      <c r="F4722" s="6"/>
      <c r="G4722" s="1">
        <f t="shared" si="1364"/>
        <v>48.63</v>
      </c>
      <c r="H4722" s="6">
        <v>0</v>
      </c>
      <c r="I4722" s="6">
        <v>0</v>
      </c>
      <c r="J4722" s="6">
        <v>0</v>
      </c>
      <c r="K4722" s="6">
        <v>0</v>
      </c>
      <c r="L4722" s="1">
        <f t="shared" si="1365"/>
        <v>0</v>
      </c>
    </row>
    <row r="4723" spans="1:12" ht="25.5">
      <c r="A4723" t="str">
        <f t="shared" si="1363"/>
        <v>1.9.1.1.07.00.00 - Multas e Juros de Mora do Imposto sobre a 
 Exportação</v>
      </c>
      <c r="B4723" s="29" t="s">
        <v>3860</v>
      </c>
      <c r="C4723" s="4"/>
      <c r="D4723" s="4"/>
      <c r="E4723" s="4"/>
      <c r="F4723" s="4"/>
      <c r="G4723" s="1">
        <f t="shared" si="1364"/>
        <v>0</v>
      </c>
      <c r="H4723" s="4">
        <v>0</v>
      </c>
      <c r="I4723" s="4">
        <v>0</v>
      </c>
      <c r="J4723" s="4">
        <v>0</v>
      </c>
      <c r="K4723" s="4">
        <v>0</v>
      </c>
      <c r="L4723" s="1">
        <f t="shared" si="1365"/>
        <v>0</v>
      </c>
    </row>
    <row r="4724" spans="1:12" ht="25.5">
      <c r="A4724" t="str">
        <f t="shared" si="1363"/>
        <v>1.9.1.1.08.00.00 - Multas e Juros de Mora do Imposto sobre a 
 Propriedade Territorial Rural</v>
      </c>
      <c r="B4724" s="33" t="s">
        <v>3861</v>
      </c>
      <c r="C4724" s="6">
        <v>9363717.5399999991</v>
      </c>
      <c r="D4724" s="6"/>
      <c r="E4724" s="6"/>
      <c r="F4724" s="6">
        <v>628.64</v>
      </c>
      <c r="G4724" s="1">
        <f t="shared" si="1364"/>
        <v>9363088.8999999985</v>
      </c>
      <c r="H4724" s="6">
        <v>0</v>
      </c>
      <c r="I4724" s="6">
        <v>0</v>
      </c>
      <c r="J4724" s="6">
        <v>0</v>
      </c>
      <c r="K4724" s="6">
        <v>0</v>
      </c>
      <c r="L4724" s="1">
        <f t="shared" si="1365"/>
        <v>0</v>
      </c>
    </row>
    <row r="4725" spans="1:12" ht="25.5">
      <c r="A4725" t="str">
        <f t="shared" si="1363"/>
        <v>1.9.1.1.20.00.00 - Multas e Juros de Mora do Imposto sobre 
 Transmissão “Causa Mortis” e Doação de Bens e Direitos</v>
      </c>
      <c r="B4725" s="29" t="s">
        <v>3862</v>
      </c>
      <c r="C4725" s="4">
        <v>2230665.08</v>
      </c>
      <c r="D4725" s="4"/>
      <c r="E4725" s="4"/>
      <c r="F4725" s="4"/>
      <c r="G4725" s="1">
        <f t="shared" si="1364"/>
        <v>2230665.08</v>
      </c>
      <c r="H4725" s="4">
        <v>386198219.69999999</v>
      </c>
      <c r="I4725" s="4">
        <v>0</v>
      </c>
      <c r="J4725" s="4">
        <v>23586480</v>
      </c>
      <c r="K4725" s="4">
        <v>11145571.99</v>
      </c>
      <c r="L4725" s="1">
        <f t="shared" si="1365"/>
        <v>351466167.70999998</v>
      </c>
    </row>
    <row r="4726" spans="1:12" ht="25.5">
      <c r="A4726" t="str">
        <f t="shared" si="1363"/>
        <v>1.9.1.1.31.00.00 - Multas e Juros de Mora das Taxas de Fiscalização 
 das Telecomunicações</v>
      </c>
      <c r="B4726" s="33" t="s">
        <v>3863</v>
      </c>
      <c r="C4726" s="6">
        <v>183062.23</v>
      </c>
      <c r="D4726" s="6"/>
      <c r="E4726" s="6"/>
      <c r="F4726" s="6"/>
      <c r="G4726" s="1">
        <f t="shared" si="1364"/>
        <v>183062.23</v>
      </c>
      <c r="H4726" s="6">
        <v>0</v>
      </c>
      <c r="I4726" s="6">
        <v>0</v>
      </c>
      <c r="J4726" s="6">
        <v>0</v>
      </c>
      <c r="K4726" s="6">
        <v>0</v>
      </c>
      <c r="L4726" s="1">
        <f t="shared" si="1365"/>
        <v>0</v>
      </c>
    </row>
    <row r="4727" spans="1:12" ht="25.5">
      <c r="A4727" t="str">
        <f t="shared" si="1363"/>
        <v>1.9.1.1.32.00.00 - Multas e Juros de Mora da Taxa de Fiscalização 
 dos Produtos controlados pelo Ministério do Exército</v>
      </c>
      <c r="B4727" s="29" t="s">
        <v>3864</v>
      </c>
      <c r="C4727" s="4">
        <v>22616.86</v>
      </c>
      <c r="D4727" s="4"/>
      <c r="E4727" s="4"/>
      <c r="F4727" s="4"/>
      <c r="G4727" s="1">
        <f t="shared" si="1364"/>
        <v>22616.86</v>
      </c>
      <c r="H4727" s="4">
        <v>0</v>
      </c>
      <c r="I4727" s="4">
        <v>0</v>
      </c>
      <c r="J4727" s="4">
        <v>0</v>
      </c>
      <c r="K4727" s="4">
        <v>0</v>
      </c>
      <c r="L4727" s="1">
        <f t="shared" si="1365"/>
        <v>0</v>
      </c>
    </row>
    <row r="4728" spans="1:12" ht="25.5">
      <c r="A4728" t="str">
        <f t="shared" si="1363"/>
        <v>1.9.1.1.33.00.00 - Multas e Juros de Mora da Taxa de Fiscalização 
 dos Serviços de Irrigação</v>
      </c>
      <c r="B4728" s="33" t="s">
        <v>3865</v>
      </c>
      <c r="C4728" s="6"/>
      <c r="D4728" s="6"/>
      <c r="E4728" s="6"/>
      <c r="F4728" s="6"/>
      <c r="G4728" s="1">
        <f t="shared" si="1364"/>
        <v>0</v>
      </c>
      <c r="H4728" s="6">
        <v>0</v>
      </c>
      <c r="I4728" s="6">
        <v>0</v>
      </c>
      <c r="J4728" s="6">
        <v>0</v>
      </c>
      <c r="K4728" s="6">
        <v>0</v>
      </c>
      <c r="L4728" s="1">
        <f t="shared" si="1365"/>
        <v>0</v>
      </c>
    </row>
    <row r="4729" spans="1:12" ht="38.25">
      <c r="A4729" t="str">
        <f t="shared" si="1363"/>
        <v>1.9.1.1.34.00.00 - Multas e Juros de Mora da Taxa de Fiscalização 
 dos Mercados de Seguro, da Capitalização e da Previdência 
 Complementar Aberta e Fechada</v>
      </c>
      <c r="B4729" s="29" t="s">
        <v>3866</v>
      </c>
      <c r="C4729" s="4"/>
      <c r="D4729" s="4"/>
      <c r="E4729" s="4"/>
      <c r="F4729" s="4"/>
      <c r="G4729" s="1">
        <f t="shared" si="1364"/>
        <v>0</v>
      </c>
      <c r="H4729" s="4">
        <v>0</v>
      </c>
      <c r="I4729" s="4">
        <v>0</v>
      </c>
      <c r="J4729" s="4">
        <v>0</v>
      </c>
      <c r="K4729" s="4">
        <v>0</v>
      </c>
      <c r="L4729" s="1">
        <f t="shared" si="1365"/>
        <v>0</v>
      </c>
    </row>
    <row r="4730" spans="1:12" ht="25.5">
      <c r="A4730" t="str">
        <f t="shared" si="1363"/>
        <v>1.9.1.1.35.00.00 - Multas e Juros de Mora da Taxa de Fiscalização e 
 Vigilância Sanitária</v>
      </c>
      <c r="B4730" s="33" t="s">
        <v>3867</v>
      </c>
      <c r="C4730" s="6">
        <v>6584259.8399999999</v>
      </c>
      <c r="D4730" s="6"/>
      <c r="E4730" s="6"/>
      <c r="F4730" s="6">
        <v>26168.78</v>
      </c>
      <c r="G4730" s="1">
        <f t="shared" si="1364"/>
        <v>6558091.0599999996</v>
      </c>
      <c r="H4730" s="6">
        <v>1048999.58</v>
      </c>
      <c r="I4730" s="6">
        <v>0</v>
      </c>
      <c r="J4730" s="6">
        <v>0</v>
      </c>
      <c r="K4730" s="6">
        <v>1802.64</v>
      </c>
      <c r="L4730" s="1">
        <f t="shared" si="1365"/>
        <v>1047196.9400000001</v>
      </c>
    </row>
    <row r="4731" spans="1:12" ht="25.5">
      <c r="A4731" t="str">
        <f t="shared" si="1363"/>
        <v>1.9.1.1.36.00.00 - Multas e Juros de Mora da Taxa de Saúde 
 Suplementar</v>
      </c>
      <c r="B4731" s="29" t="s">
        <v>3868</v>
      </c>
      <c r="C4731" s="4">
        <v>15304.81</v>
      </c>
      <c r="D4731" s="4"/>
      <c r="E4731" s="4"/>
      <c r="F4731" s="4"/>
      <c r="G4731" s="1">
        <f t="shared" si="1364"/>
        <v>15304.81</v>
      </c>
      <c r="H4731" s="4">
        <v>0</v>
      </c>
      <c r="I4731" s="4">
        <v>0</v>
      </c>
      <c r="J4731" s="4">
        <v>0</v>
      </c>
      <c r="K4731" s="4">
        <v>0</v>
      </c>
      <c r="L4731" s="1">
        <f t="shared" si="1365"/>
        <v>0</v>
      </c>
    </row>
    <row r="4732" spans="1:12" ht="25.5">
      <c r="A4732" t="str">
        <f t="shared" si="1363"/>
        <v>1.9.1.1.37.00.00 - Multas e Juros de Mora da Taxa de Fiscalização 
 dos Mercados de Títulos e Valores Mobiliários</v>
      </c>
      <c r="B4732" s="33" t="s">
        <v>3869</v>
      </c>
      <c r="C4732" s="6">
        <v>80606.559999999998</v>
      </c>
      <c r="D4732" s="6"/>
      <c r="E4732" s="6"/>
      <c r="F4732" s="6"/>
      <c r="G4732" s="1">
        <f t="shared" si="1364"/>
        <v>80606.559999999998</v>
      </c>
      <c r="H4732" s="6">
        <v>0</v>
      </c>
      <c r="I4732" s="6">
        <v>0</v>
      </c>
      <c r="J4732" s="6">
        <v>0</v>
      </c>
      <c r="K4732" s="6">
        <v>0</v>
      </c>
      <c r="L4732" s="1">
        <f t="shared" si="1365"/>
        <v>0</v>
      </c>
    </row>
    <row r="4733" spans="1:12" ht="25.5">
      <c r="A4733" t="str">
        <f t="shared" si="1363"/>
        <v>1.9.1.1.38.00.00 - Multas e Juros de Mora do Imposto sobre a 
 Propriedade Predial e Territorial Urbana – IPTU</v>
      </c>
      <c r="B4733" s="29" t="s">
        <v>3870</v>
      </c>
      <c r="C4733" s="4">
        <v>377058740.31</v>
      </c>
      <c r="D4733" s="4">
        <v>303522.11</v>
      </c>
      <c r="E4733" s="4">
        <v>1671.88</v>
      </c>
      <c r="F4733" s="4">
        <v>1596875.7</v>
      </c>
      <c r="G4733" s="1">
        <f t="shared" si="1364"/>
        <v>375156670.62</v>
      </c>
      <c r="H4733" s="4">
        <v>10211760.42</v>
      </c>
      <c r="I4733" s="4">
        <v>0</v>
      </c>
      <c r="J4733" s="4">
        <v>0</v>
      </c>
      <c r="K4733" s="4">
        <v>0</v>
      </c>
      <c r="L4733" s="1">
        <f t="shared" si="1365"/>
        <v>10211760.42</v>
      </c>
    </row>
    <row r="4734" spans="1:12" ht="25.5">
      <c r="A4734" t="str">
        <f t="shared" si="1363"/>
        <v>1.9.1.1.39.00.00 - Multas e Juros de Mora do Imposto sobre a 
 Transmissão Inter Vivos de Bens Imóveis - ITBI</v>
      </c>
      <c r="B4734" s="33" t="s">
        <v>3871</v>
      </c>
      <c r="C4734" s="6">
        <v>29531897.73</v>
      </c>
      <c r="D4734" s="6"/>
      <c r="E4734" s="6"/>
      <c r="F4734" s="6">
        <v>89432.34</v>
      </c>
      <c r="G4734" s="1">
        <f t="shared" si="1364"/>
        <v>29442465.390000001</v>
      </c>
      <c r="H4734" s="6">
        <v>537673.18999999994</v>
      </c>
      <c r="I4734" s="6">
        <v>0</v>
      </c>
      <c r="J4734" s="6">
        <v>0</v>
      </c>
      <c r="K4734" s="6">
        <v>0</v>
      </c>
      <c r="L4734" s="1">
        <f t="shared" si="1365"/>
        <v>537673.18999999994</v>
      </c>
    </row>
    <row r="4735" spans="1:12" ht="25.5">
      <c r="A4735" t="str">
        <f t="shared" si="1363"/>
        <v>1.9.1.1.40.00.00 - Multas e Juros de Mora do Imposto sobre Serviços 
 de Qualquer Natureza – ISS</v>
      </c>
      <c r="B4735" s="29" t="s">
        <v>3872</v>
      </c>
      <c r="C4735" s="4">
        <v>682576778.24000001</v>
      </c>
      <c r="D4735" s="4">
        <v>34227.75</v>
      </c>
      <c r="E4735" s="4">
        <v>705.85</v>
      </c>
      <c r="F4735" s="4">
        <v>2970125.94</v>
      </c>
      <c r="G4735" s="1">
        <f t="shared" si="1364"/>
        <v>679571718.69999993</v>
      </c>
      <c r="H4735" s="4">
        <v>12047544.58</v>
      </c>
      <c r="I4735" s="4">
        <v>0</v>
      </c>
      <c r="J4735" s="4">
        <v>0</v>
      </c>
      <c r="K4735" s="4">
        <v>0</v>
      </c>
      <c r="L4735" s="1">
        <f t="shared" si="1365"/>
        <v>12047544.58</v>
      </c>
    </row>
    <row r="4736" spans="1:12" ht="25.5">
      <c r="A4736" t="str">
        <f t="shared" si="1363"/>
        <v>1.9.1.1.41.00.00 - Multas e Juros de Mora do Imposto sobre a 
 Propriedade de Veículos Automotores – IPVA</v>
      </c>
      <c r="B4736" s="33" t="s">
        <v>3873</v>
      </c>
      <c r="C4736" s="6">
        <v>150320.04999999999</v>
      </c>
      <c r="D4736" s="6"/>
      <c r="E4736" s="6"/>
      <c r="F4736" s="6"/>
      <c r="G4736" s="1">
        <f t="shared" si="1364"/>
        <v>150320.04999999999</v>
      </c>
      <c r="H4736" s="6">
        <v>1018366630.88</v>
      </c>
      <c r="I4736" s="6">
        <v>196917414.71000001</v>
      </c>
      <c r="J4736" s="6">
        <v>80717804</v>
      </c>
      <c r="K4736" s="6">
        <v>5018040.53</v>
      </c>
      <c r="L4736" s="1">
        <f t="shared" si="1365"/>
        <v>735713371.63999999</v>
      </c>
    </row>
    <row r="4737" spans="1:12" ht="25.5">
      <c r="A4737" t="str">
        <f t="shared" si="1363"/>
        <v>1.9.1.1.42.00.00 - Multas e Juros de Mora do Imposto sobre 
 Circulação de Mercadorias e Serviços – ICMS</v>
      </c>
      <c r="B4737" s="29" t="s">
        <v>3874</v>
      </c>
      <c r="C4737" s="4">
        <v>56878.58</v>
      </c>
      <c r="D4737" s="4"/>
      <c r="E4737" s="4"/>
      <c r="F4737" s="4"/>
      <c r="G4737" s="1">
        <f t="shared" si="1364"/>
        <v>56878.58</v>
      </c>
      <c r="H4737" s="4">
        <v>4697223461.8699999</v>
      </c>
      <c r="I4737" s="4">
        <v>152916663.69999999</v>
      </c>
      <c r="J4737" s="4">
        <v>235630345.97</v>
      </c>
      <c r="K4737" s="4">
        <v>950462324.98000002</v>
      </c>
      <c r="L4737" s="1">
        <f t="shared" si="1365"/>
        <v>3358214127.2199998</v>
      </c>
    </row>
    <row r="4738" spans="1:12" ht="25.5">
      <c r="A4738" t="str">
        <f t="shared" si="1363"/>
        <v>1.9.1.1.98.00.00 - Multas e Juros de Mora das Contribuições de 
 Melhoria</v>
      </c>
      <c r="B4738" s="33" t="s">
        <v>3875</v>
      </c>
      <c r="C4738" s="6">
        <v>2937085.93</v>
      </c>
      <c r="D4738" s="6">
        <v>208.96</v>
      </c>
      <c r="E4738" s="6"/>
      <c r="F4738" s="6">
        <v>372198.1</v>
      </c>
      <c r="G4738" s="1">
        <f t="shared" si="1364"/>
        <v>2564678.87</v>
      </c>
      <c r="H4738" s="6">
        <v>1436830.47</v>
      </c>
      <c r="I4738" s="6">
        <v>0</v>
      </c>
      <c r="J4738" s="6">
        <v>0</v>
      </c>
      <c r="K4738" s="6">
        <v>0</v>
      </c>
      <c r="L4738" s="1">
        <f t="shared" si="1365"/>
        <v>1436830.47</v>
      </c>
    </row>
    <row r="4739" spans="1:12">
      <c r="A4739" t="str">
        <f t="shared" si="1363"/>
        <v>1.9.1.1.99.00.00 - Multas e Juros de Mora de Outros Tributos</v>
      </c>
      <c r="B4739" s="29" t="s">
        <v>3876</v>
      </c>
      <c r="C4739" s="4">
        <v>217533134.00999999</v>
      </c>
      <c r="D4739" s="4">
        <v>1208.45</v>
      </c>
      <c r="E4739" s="4">
        <v>8730.56</v>
      </c>
      <c r="F4739" s="4">
        <v>2271768.69</v>
      </c>
      <c r="G4739" s="1">
        <f t="shared" si="1364"/>
        <v>215251426.31</v>
      </c>
      <c r="H4739" s="4">
        <v>317384059.51999998</v>
      </c>
      <c r="I4739" s="4">
        <v>0</v>
      </c>
      <c r="J4739" s="4">
        <v>0</v>
      </c>
      <c r="K4739" s="4">
        <v>1854.13</v>
      </c>
      <c r="L4739" s="1">
        <f t="shared" si="1365"/>
        <v>317382205.38999999</v>
      </c>
    </row>
    <row r="4740" spans="1:12">
      <c r="A4740" t="str">
        <f t="shared" si="1363"/>
        <v>1.9.1.2.00.00.00 - Multas e Juros de Mora das Contribuições</v>
      </c>
      <c r="B4740" s="33" t="s">
        <v>3877</v>
      </c>
      <c r="C4740" s="6">
        <v>33966539.969999999</v>
      </c>
      <c r="D4740" s="6"/>
      <c r="E4740" s="6"/>
      <c r="F4740" s="6">
        <v>40335.03</v>
      </c>
      <c r="G4740" s="1">
        <f t="shared" si="1364"/>
        <v>33926204.939999998</v>
      </c>
      <c r="H4740" s="6">
        <v>8328769.8700000001</v>
      </c>
      <c r="I4740" s="6">
        <v>0</v>
      </c>
      <c r="J4740" s="6">
        <v>0</v>
      </c>
      <c r="K4740" s="6">
        <v>0</v>
      </c>
      <c r="L4740" s="1">
        <f t="shared" si="1365"/>
        <v>8328769.8700000001</v>
      </c>
    </row>
    <row r="4741" spans="1:12" ht="25.5">
      <c r="A4741" t="str">
        <f t="shared" ref="A4741:A4804" si="1366">TRIM(B4741)</f>
        <v>1.9.1.2.01.00.00 - Multas e Juros de Mora da Contribuição para o 
 Financiamento da Seguridade Social</v>
      </c>
      <c r="B4741" s="29" t="s">
        <v>3878</v>
      </c>
      <c r="C4741" s="4">
        <v>1193597.78</v>
      </c>
      <c r="D4741" s="4"/>
      <c r="E4741" s="4"/>
      <c r="F4741" s="4">
        <v>0.39</v>
      </c>
      <c r="G4741" s="1">
        <f t="shared" si="1364"/>
        <v>1193597.3900000001</v>
      </c>
      <c r="H4741" s="4">
        <v>0</v>
      </c>
      <c r="I4741" s="4">
        <v>0</v>
      </c>
      <c r="J4741" s="4">
        <v>0</v>
      </c>
      <c r="K4741" s="4">
        <v>0</v>
      </c>
      <c r="L4741" s="1">
        <f t="shared" si="1365"/>
        <v>0</v>
      </c>
    </row>
    <row r="4742" spans="1:12" ht="25.5">
      <c r="A4742" t="str">
        <f t="shared" si="1366"/>
        <v>1.9.1.2.02.00.00 - Multas e Juros de Mora da Contribuição do 
 Salário-Educação</v>
      </c>
      <c r="B4742" s="33" t="s">
        <v>3879</v>
      </c>
      <c r="C4742" s="6"/>
      <c r="D4742" s="6"/>
      <c r="E4742" s="6"/>
      <c r="F4742" s="6"/>
      <c r="G4742" s="1">
        <f t="shared" si="1364"/>
        <v>0</v>
      </c>
      <c r="H4742" s="6">
        <v>0</v>
      </c>
      <c r="I4742" s="6">
        <v>0</v>
      </c>
      <c r="J4742" s="6">
        <v>0</v>
      </c>
      <c r="K4742" s="6">
        <v>0</v>
      </c>
      <c r="L4742" s="1">
        <f t="shared" si="1365"/>
        <v>0</v>
      </c>
    </row>
    <row r="4743" spans="1:12" ht="38.25">
      <c r="A4743" t="str">
        <f t="shared" si="1366"/>
        <v>1.9.1.2.03.00.00 - Multas e Juros de Mora da Contribuição Relativa 
 às Atividades de Comercialização de Petróleo e seus Derivados, Gás 
 Natural e Álcool Carburante</v>
      </c>
      <c r="B4743" s="29" t="s">
        <v>3880</v>
      </c>
      <c r="C4743" s="4">
        <v>1192449.05</v>
      </c>
      <c r="D4743" s="4"/>
      <c r="E4743" s="4"/>
      <c r="F4743" s="4"/>
      <c r="G4743" s="1">
        <f t="shared" ref="G4743:G4806" si="1367">C4743-D4743-E4743-F4743</f>
        <v>1192449.05</v>
      </c>
      <c r="H4743" s="4">
        <v>0</v>
      </c>
      <c r="I4743" s="4">
        <v>0</v>
      </c>
      <c r="J4743" s="4">
        <v>0</v>
      </c>
      <c r="K4743" s="4">
        <v>0</v>
      </c>
      <c r="L4743" s="1">
        <f t="shared" ref="L4743:L4806" si="1368">H4743-I4743-J4743-K4743</f>
        <v>0</v>
      </c>
    </row>
    <row r="4744" spans="1:12" ht="25.5">
      <c r="A4744" t="str">
        <f t="shared" si="1366"/>
        <v>1.9.1.2.07.00.00 - Multas e Juros de Mora da Contribuição sobre 
 Movimentação Financeira</v>
      </c>
      <c r="B4744" s="33" t="s">
        <v>3881</v>
      </c>
      <c r="C4744" s="6"/>
      <c r="D4744" s="6"/>
      <c r="E4744" s="6"/>
      <c r="F4744" s="6"/>
      <c r="G4744" s="1">
        <f t="shared" si="1367"/>
        <v>0</v>
      </c>
      <c r="H4744" s="6">
        <v>0</v>
      </c>
      <c r="I4744" s="6">
        <v>0</v>
      </c>
      <c r="J4744" s="6">
        <v>0</v>
      </c>
      <c r="K4744" s="6">
        <v>0</v>
      </c>
      <c r="L4744" s="1">
        <f t="shared" si="1368"/>
        <v>0</v>
      </c>
    </row>
    <row r="4745" spans="1:12" ht="25.5">
      <c r="A4745" t="str">
        <f t="shared" si="1366"/>
        <v>1.9.1.2.10.00.00 - Multas e Juros de Mora das Contribuições sobre a 
 Prestação dos Serviços de Telecomunicações</v>
      </c>
      <c r="B4745" s="29" t="s">
        <v>3882</v>
      </c>
      <c r="C4745" s="4"/>
      <c r="D4745" s="4"/>
      <c r="E4745" s="4"/>
      <c r="F4745" s="4"/>
      <c r="G4745" s="1">
        <f t="shared" si="1367"/>
        <v>0</v>
      </c>
      <c r="H4745" s="4">
        <v>0</v>
      </c>
      <c r="I4745" s="4">
        <v>0</v>
      </c>
      <c r="J4745" s="4">
        <v>0</v>
      </c>
      <c r="K4745" s="4">
        <v>0</v>
      </c>
      <c r="L4745" s="1">
        <f t="shared" si="1368"/>
        <v>0</v>
      </c>
    </row>
    <row r="4746" spans="1:12" ht="25.5">
      <c r="A4746" t="str">
        <f t="shared" si="1366"/>
        <v>1.9.1.2.29.00.00 - Multas e Juros de Mora das Contribuições para o 
 Regime Próprio de Previdência do Servidor</v>
      </c>
      <c r="B4746" s="33" t="s">
        <v>3883</v>
      </c>
      <c r="C4746" s="6">
        <v>20229946.469999999</v>
      </c>
      <c r="D4746" s="6"/>
      <c r="E4746" s="6"/>
      <c r="F4746" s="6">
        <v>3.92</v>
      </c>
      <c r="G4746" s="1">
        <f t="shared" si="1367"/>
        <v>20229942.549999997</v>
      </c>
      <c r="H4746" s="6">
        <v>2224986.67</v>
      </c>
      <c r="I4746" s="6">
        <v>0</v>
      </c>
      <c r="J4746" s="6">
        <v>0</v>
      </c>
      <c r="K4746" s="6">
        <v>0</v>
      </c>
      <c r="L4746" s="1">
        <f t="shared" si="1368"/>
        <v>2224986.67</v>
      </c>
    </row>
    <row r="4747" spans="1:12" ht="25.5">
      <c r="A4747" t="str">
        <f t="shared" si="1366"/>
        <v>1.9.1.2.30.00.00 - Multas e Juros de Mora das Contribuições 
 Previdenciárias para o Regime Geral de Previdência Social</v>
      </c>
      <c r="B4747" s="29" t="s">
        <v>3884</v>
      </c>
      <c r="C4747" s="4">
        <v>345974.49</v>
      </c>
      <c r="D4747" s="4"/>
      <c r="E4747" s="4"/>
      <c r="F4747" s="4"/>
      <c r="G4747" s="1">
        <f t="shared" si="1367"/>
        <v>345974.49</v>
      </c>
      <c r="H4747" s="4">
        <v>0</v>
      </c>
      <c r="I4747" s="4">
        <v>0</v>
      </c>
      <c r="J4747" s="4">
        <v>0</v>
      </c>
      <c r="K4747" s="4">
        <v>0</v>
      </c>
      <c r="L4747" s="1">
        <f t="shared" si="1368"/>
        <v>0</v>
      </c>
    </row>
    <row r="4748" spans="1:12" ht="38.25">
      <c r="A4748" t="str">
        <f t="shared" si="1366"/>
        <v>1.9.1.2.31.00.00 - Multas e Juros de Mora das Contribuições para os 
 Programas de Integração Social e de Formação do Patrimônio do 
 Servidor Público – PIS/PASEP</v>
      </c>
      <c r="B4748" s="33" t="s">
        <v>3885</v>
      </c>
      <c r="C4748" s="6">
        <v>26.15</v>
      </c>
      <c r="D4748" s="6"/>
      <c r="E4748" s="6"/>
      <c r="F4748" s="6"/>
      <c r="G4748" s="1">
        <f t="shared" si="1367"/>
        <v>26.15</v>
      </c>
      <c r="H4748" s="6">
        <v>0</v>
      </c>
      <c r="I4748" s="6">
        <v>0</v>
      </c>
      <c r="J4748" s="6">
        <v>0</v>
      </c>
      <c r="K4748" s="6">
        <v>0</v>
      </c>
      <c r="L4748" s="1">
        <f t="shared" si="1368"/>
        <v>0</v>
      </c>
    </row>
    <row r="4749" spans="1:12" ht="25.5">
      <c r="A4749" t="str">
        <f t="shared" si="1366"/>
        <v>1.9.1.2.32.00.00 - Multas e juros de mora da Contribuição Social 
 sobre o Lucro das Pessoas Jurídicas</v>
      </c>
      <c r="B4749" s="29" t="s">
        <v>3886</v>
      </c>
      <c r="C4749" s="4"/>
      <c r="D4749" s="4"/>
      <c r="E4749" s="4"/>
      <c r="F4749" s="4"/>
      <c r="G4749" s="1">
        <f t="shared" si="1367"/>
        <v>0</v>
      </c>
      <c r="H4749" s="4">
        <v>0</v>
      </c>
      <c r="I4749" s="4">
        <v>0</v>
      </c>
      <c r="J4749" s="4">
        <v>0</v>
      </c>
      <c r="K4749" s="4">
        <v>0</v>
      </c>
      <c r="L4749" s="1">
        <f t="shared" si="1368"/>
        <v>0</v>
      </c>
    </row>
    <row r="4750" spans="1:12" ht="25.5">
      <c r="A4750" t="str">
        <f t="shared" si="1366"/>
        <v>1.9.1.2.33.00.00 - Multas e juros de mora sobre a Contribuição dos 
 Concursos de Prognósticos</v>
      </c>
      <c r="B4750" s="33" t="s">
        <v>3887</v>
      </c>
      <c r="C4750" s="6"/>
      <c r="D4750" s="6"/>
      <c r="E4750" s="6"/>
      <c r="F4750" s="6"/>
      <c r="G4750" s="1">
        <f t="shared" si="1367"/>
        <v>0</v>
      </c>
      <c r="H4750" s="6">
        <v>509.95</v>
      </c>
      <c r="I4750" s="6">
        <v>0</v>
      </c>
      <c r="J4750" s="6">
        <v>0</v>
      </c>
      <c r="K4750" s="6">
        <v>0</v>
      </c>
      <c r="L4750" s="1">
        <f t="shared" si="1368"/>
        <v>509.95</v>
      </c>
    </row>
    <row r="4751" spans="1:12" ht="25.5">
      <c r="A4751" t="str">
        <f t="shared" si="1366"/>
        <v>1.9.1.2.34.00.00 - Multas e Juros de Mora da Contribuição sobre a 
 Receita das Concessionárias de Energia Elétrica</v>
      </c>
      <c r="B4751" s="29" t="s">
        <v>3888</v>
      </c>
      <c r="C4751" s="4">
        <v>10879.05</v>
      </c>
      <c r="D4751" s="4"/>
      <c r="E4751" s="4"/>
      <c r="F4751" s="4"/>
      <c r="G4751" s="1">
        <f t="shared" si="1367"/>
        <v>10879.05</v>
      </c>
      <c r="H4751" s="4">
        <v>233.63</v>
      </c>
      <c r="I4751" s="4">
        <v>0</v>
      </c>
      <c r="J4751" s="4">
        <v>0</v>
      </c>
      <c r="K4751" s="4">
        <v>0</v>
      </c>
      <c r="L4751" s="1">
        <f t="shared" si="1368"/>
        <v>233.63</v>
      </c>
    </row>
    <row r="4752" spans="1:12" ht="25.5">
      <c r="A4752" t="str">
        <f t="shared" si="1366"/>
        <v>1.9.1.2.35.00.00 - Multas e Juros de Mora da Cota-Parte da 
 Contribuição Sindical</v>
      </c>
      <c r="B4752" s="33" t="s">
        <v>3889</v>
      </c>
      <c r="C4752" s="6"/>
      <c r="D4752" s="6"/>
      <c r="E4752" s="6"/>
      <c r="F4752" s="6"/>
      <c r="G4752" s="1">
        <f t="shared" si="1367"/>
        <v>0</v>
      </c>
      <c r="H4752" s="6">
        <v>0</v>
      </c>
      <c r="I4752" s="6">
        <v>0</v>
      </c>
      <c r="J4752" s="6">
        <v>0</v>
      </c>
      <c r="K4752" s="6">
        <v>0</v>
      </c>
      <c r="L4752" s="1">
        <f t="shared" si="1368"/>
        <v>0</v>
      </c>
    </row>
    <row r="4753" spans="1:12" ht="25.5">
      <c r="A4753" t="str">
        <f t="shared" si="1366"/>
        <v>1.9.1.2.36.00.00 - Multas e Juros de Mora da Contribuição sobre a 
 Receita de Sorteios Realizados por Entidades Filantrópicas</v>
      </c>
      <c r="B4753" s="29" t="s">
        <v>3890</v>
      </c>
      <c r="C4753" s="4"/>
      <c r="D4753" s="4"/>
      <c r="E4753" s="4"/>
      <c r="F4753" s="4"/>
      <c r="G4753" s="1">
        <f t="shared" si="1367"/>
        <v>0</v>
      </c>
      <c r="H4753" s="4">
        <v>0</v>
      </c>
      <c r="I4753" s="4">
        <v>0</v>
      </c>
      <c r="J4753" s="4">
        <v>0</v>
      </c>
      <c r="K4753" s="4">
        <v>0</v>
      </c>
      <c r="L4753" s="1">
        <f t="shared" si="1368"/>
        <v>0</v>
      </c>
    </row>
    <row r="4754" spans="1:12" ht="25.5">
      <c r="A4754" t="str">
        <f t="shared" si="1366"/>
        <v>1.9.1.2.51.00.00 - Multas e Juros de Mora da Contribuição sobre a 
 Aposta em Competições Hípicas</v>
      </c>
      <c r="B4754" s="33" t="s">
        <v>3891</v>
      </c>
      <c r="C4754" s="6"/>
      <c r="D4754" s="6"/>
      <c r="E4754" s="6"/>
      <c r="F4754" s="6"/>
      <c r="G4754" s="1">
        <f t="shared" si="1367"/>
        <v>0</v>
      </c>
      <c r="H4754" s="6">
        <v>0</v>
      </c>
      <c r="I4754" s="6">
        <v>0</v>
      </c>
      <c r="J4754" s="6">
        <v>0</v>
      </c>
      <c r="K4754" s="6">
        <v>0</v>
      </c>
      <c r="L4754" s="1">
        <f t="shared" si="1368"/>
        <v>0</v>
      </c>
    </row>
    <row r="4755" spans="1:12" ht="25.5">
      <c r="A4755" t="str">
        <f t="shared" si="1366"/>
        <v>1.9.1.2.52.00.00 - Multas e Juros de Mora da Cota-Parte do Adicional 
 ao Frete para Renovação da Marinha Mercante</v>
      </c>
      <c r="B4755" s="29" t="s">
        <v>3892</v>
      </c>
      <c r="C4755" s="4"/>
      <c r="D4755" s="4"/>
      <c r="E4755" s="4"/>
      <c r="F4755" s="4"/>
      <c r="G4755" s="1">
        <f t="shared" si="1367"/>
        <v>0</v>
      </c>
      <c r="H4755" s="4">
        <v>0</v>
      </c>
      <c r="I4755" s="4">
        <v>0</v>
      </c>
      <c r="J4755" s="4">
        <v>0</v>
      </c>
      <c r="K4755" s="4">
        <v>0</v>
      </c>
      <c r="L4755" s="1">
        <f t="shared" si="1368"/>
        <v>0</v>
      </c>
    </row>
    <row r="4756" spans="1:12" ht="25.5">
      <c r="A4756" t="str">
        <f t="shared" si="1366"/>
        <v>1.9.1.2.53.00.00 - Multas e Juros de Mora da Contribuição Relativa à 
 Despedida de Empregado sem Justa Causa</v>
      </c>
      <c r="B4756" s="33" t="s">
        <v>3893</v>
      </c>
      <c r="C4756" s="6">
        <v>91258.05</v>
      </c>
      <c r="D4756" s="6"/>
      <c r="E4756" s="6"/>
      <c r="F4756" s="6"/>
      <c r="G4756" s="1">
        <f t="shared" si="1367"/>
        <v>91258.05</v>
      </c>
      <c r="H4756" s="6">
        <v>0</v>
      </c>
      <c r="I4756" s="6">
        <v>0</v>
      </c>
      <c r="J4756" s="6">
        <v>0</v>
      </c>
      <c r="K4756" s="6">
        <v>0</v>
      </c>
      <c r="L4756" s="1">
        <f t="shared" si="1368"/>
        <v>0</v>
      </c>
    </row>
    <row r="4757" spans="1:12" ht="25.5">
      <c r="A4757" t="str">
        <f t="shared" si="1366"/>
        <v>1.9.1.2.54.00.00 - Multas e Juros de Mora da Contribuição sobre a 
 Remuneração Devida ao Trabalhador</v>
      </c>
      <c r="B4757" s="29" t="s">
        <v>3894</v>
      </c>
      <c r="C4757" s="4"/>
      <c r="D4757" s="4"/>
      <c r="E4757" s="4"/>
      <c r="F4757" s="4"/>
      <c r="G4757" s="1">
        <f t="shared" si="1367"/>
        <v>0</v>
      </c>
      <c r="H4757" s="4">
        <v>0</v>
      </c>
      <c r="I4757" s="4">
        <v>0</v>
      </c>
      <c r="J4757" s="4">
        <v>0</v>
      </c>
      <c r="K4757" s="4">
        <v>0</v>
      </c>
      <c r="L4757" s="1">
        <f t="shared" si="1368"/>
        <v>0</v>
      </c>
    </row>
    <row r="4758" spans="1:12" ht="25.5">
      <c r="A4758" t="str">
        <f t="shared" si="1366"/>
        <v>1.9.1.2.55.00.00 - Juros de Mora do FUNDAF – Receita de 
 Contribuições</v>
      </c>
      <c r="B4758" s="33" t="s">
        <v>3895</v>
      </c>
      <c r="C4758" s="6"/>
      <c r="D4758" s="6"/>
      <c r="E4758" s="6"/>
      <c r="F4758" s="6"/>
      <c r="G4758" s="1">
        <f t="shared" si="1367"/>
        <v>0</v>
      </c>
      <c r="H4758" s="6">
        <v>0</v>
      </c>
      <c r="I4758" s="6">
        <v>0</v>
      </c>
      <c r="J4758" s="6">
        <v>0</v>
      </c>
      <c r="K4758" s="6">
        <v>0</v>
      </c>
      <c r="L4758" s="1">
        <f t="shared" si="1368"/>
        <v>0</v>
      </c>
    </row>
    <row r="4759" spans="1:12" ht="38.25">
      <c r="A4759" t="str">
        <f t="shared" si="1366"/>
        <v>1.9.1.2.56.00.00 - Multas e Juros de Mora das Compensações 
 Financeiras entre o Regime Geral e os Regimes Próprios de 
 Previdência dos Servidores</v>
      </c>
      <c r="B4759" s="29" t="s">
        <v>3896</v>
      </c>
      <c r="C4759" s="4">
        <v>30329.06</v>
      </c>
      <c r="D4759" s="4"/>
      <c r="E4759" s="4"/>
      <c r="F4759" s="4">
        <v>26458.31</v>
      </c>
      <c r="G4759" s="1">
        <f t="shared" si="1367"/>
        <v>3870.75</v>
      </c>
      <c r="H4759" s="4">
        <v>0</v>
      </c>
      <c r="I4759" s="4">
        <v>0</v>
      </c>
      <c r="J4759" s="4">
        <v>0</v>
      </c>
      <c r="K4759" s="4">
        <v>0</v>
      </c>
      <c r="L4759" s="1">
        <f t="shared" si="1368"/>
        <v>0</v>
      </c>
    </row>
    <row r="4760" spans="1:12">
      <c r="A4760" t="str">
        <f t="shared" si="1366"/>
        <v>1.9.1.2.99.00.00 - Multas e Juros de Mora de Outras Contribuições</v>
      </c>
      <c r="B4760" s="33" t="s">
        <v>3897</v>
      </c>
      <c r="C4760" s="6">
        <v>10872079.869999999</v>
      </c>
      <c r="D4760" s="6"/>
      <c r="E4760" s="6"/>
      <c r="F4760" s="6">
        <v>13872.41</v>
      </c>
      <c r="G4760" s="1">
        <f t="shared" si="1367"/>
        <v>10858207.459999999</v>
      </c>
      <c r="H4760" s="6">
        <v>6103039.6200000001</v>
      </c>
      <c r="I4760" s="6">
        <v>0</v>
      </c>
      <c r="J4760" s="6">
        <v>0</v>
      </c>
      <c r="K4760" s="6">
        <v>0</v>
      </c>
      <c r="L4760" s="1">
        <f t="shared" si="1368"/>
        <v>6103039.6200000001</v>
      </c>
    </row>
    <row r="4761" spans="1:12" ht="25.5">
      <c r="A4761" t="str">
        <f t="shared" si="1366"/>
        <v>1.9.1.3.00.00.00 - Multas e Juros de Mora da Dívida Ativa dos 
 Tributos</v>
      </c>
      <c r="B4761" s="29" t="s">
        <v>3898</v>
      </c>
      <c r="C4761" s="4">
        <v>2306387100.4400001</v>
      </c>
      <c r="D4761" s="4">
        <v>6550096.1799999997</v>
      </c>
      <c r="E4761" s="4">
        <v>754922</v>
      </c>
      <c r="F4761" s="4">
        <v>139034174.75999999</v>
      </c>
      <c r="G4761" s="1">
        <f t="shared" si="1367"/>
        <v>2160047907.5</v>
      </c>
      <c r="H4761" s="4">
        <v>1198435604.76</v>
      </c>
      <c r="I4761" s="4">
        <v>50809791.399999999</v>
      </c>
      <c r="J4761" s="4">
        <v>94093928.989999995</v>
      </c>
      <c r="K4761" s="4">
        <v>23221490.16</v>
      </c>
      <c r="L4761" s="1">
        <f t="shared" si="1368"/>
        <v>1030310394.2099999</v>
      </c>
    </row>
    <row r="4762" spans="1:12" ht="25.5">
      <c r="A4762" t="str">
        <f t="shared" si="1366"/>
        <v>1.9.1.3.01.00.00 - Multas e Juros de Mora da Dívida Ativa do Imposto 
 sobre a Importação</v>
      </c>
      <c r="B4762" s="33" t="s">
        <v>3899</v>
      </c>
      <c r="C4762" s="6">
        <v>480232.5</v>
      </c>
      <c r="D4762" s="6"/>
      <c r="E4762" s="6"/>
      <c r="F4762" s="6">
        <v>21437.24</v>
      </c>
      <c r="G4762" s="1">
        <f t="shared" si="1367"/>
        <v>458795.26</v>
      </c>
      <c r="H4762" s="6">
        <v>0</v>
      </c>
      <c r="I4762" s="6">
        <v>0</v>
      </c>
      <c r="J4762" s="6">
        <v>0</v>
      </c>
      <c r="K4762" s="6">
        <v>0</v>
      </c>
      <c r="L4762" s="1">
        <f t="shared" si="1368"/>
        <v>0</v>
      </c>
    </row>
    <row r="4763" spans="1:12" ht="25.5">
      <c r="A4763" t="str">
        <f t="shared" si="1366"/>
        <v>1.9.1.3.02.00.00 - Multas e Juros de Mora da Dívida Ativa do Imposto 
 sobre a Renda e Proventos de Qualquer Natureza</v>
      </c>
      <c r="B4763" s="29" t="s">
        <v>3900</v>
      </c>
      <c r="C4763" s="4">
        <v>2054375.25</v>
      </c>
      <c r="D4763" s="4"/>
      <c r="E4763" s="4"/>
      <c r="F4763" s="4">
        <v>447816.98</v>
      </c>
      <c r="G4763" s="1">
        <f t="shared" si="1367"/>
        <v>1606558.27</v>
      </c>
      <c r="H4763" s="4">
        <v>0</v>
      </c>
      <c r="I4763" s="4">
        <v>0</v>
      </c>
      <c r="J4763" s="4">
        <v>0</v>
      </c>
      <c r="K4763" s="4">
        <v>0</v>
      </c>
      <c r="L4763" s="1">
        <f t="shared" si="1368"/>
        <v>0</v>
      </c>
    </row>
    <row r="4764" spans="1:12" ht="25.5">
      <c r="A4764" t="str">
        <f t="shared" si="1366"/>
        <v>1.9.1.3.03.00.00 - Multas e Juros de Mora da Dívida Ativa do Imposto 
 sobre Produtos Industrializados</v>
      </c>
      <c r="B4764" s="33" t="s">
        <v>3901</v>
      </c>
      <c r="C4764" s="6"/>
      <c r="D4764" s="6"/>
      <c r="E4764" s="6"/>
      <c r="F4764" s="6"/>
      <c r="G4764" s="1">
        <f t="shared" si="1367"/>
        <v>0</v>
      </c>
      <c r="H4764" s="6">
        <v>0</v>
      </c>
      <c r="I4764" s="6">
        <v>0</v>
      </c>
      <c r="J4764" s="6">
        <v>0</v>
      </c>
      <c r="K4764" s="6">
        <v>0</v>
      </c>
      <c r="L4764" s="1">
        <f t="shared" si="1368"/>
        <v>0</v>
      </c>
    </row>
    <row r="4765" spans="1:12" ht="38.25">
      <c r="A4765" t="str">
        <f t="shared" si="1366"/>
        <v>1.9.1.3.04.00.00 - Multas e Juros de Mora da Dívida Ativa do Imposto 
 sobre Operações de Crédito, Câmbio e Seguro ou Relativas a Títulos 
 ou Valores Mobiliários</v>
      </c>
      <c r="B4765" s="29" t="s">
        <v>3902</v>
      </c>
      <c r="C4765" s="4"/>
      <c r="D4765" s="4"/>
      <c r="E4765" s="4"/>
      <c r="F4765" s="4"/>
      <c r="G4765" s="1">
        <f t="shared" si="1367"/>
        <v>0</v>
      </c>
      <c r="H4765" s="4">
        <v>0</v>
      </c>
      <c r="I4765" s="4">
        <v>0</v>
      </c>
      <c r="J4765" s="4">
        <v>0</v>
      </c>
      <c r="K4765" s="4">
        <v>0</v>
      </c>
      <c r="L4765" s="1">
        <f t="shared" si="1368"/>
        <v>0</v>
      </c>
    </row>
    <row r="4766" spans="1:12" ht="25.5">
      <c r="A4766" t="str">
        <f t="shared" si="1366"/>
        <v>1.9.1.3.07.00.00 - Multas e Juros de Mora da Dívida Ativa do Imposto 
 sobre a Exportação</v>
      </c>
      <c r="B4766" s="33" t="s">
        <v>3903</v>
      </c>
      <c r="C4766" s="6">
        <v>4.32</v>
      </c>
      <c r="D4766" s="6"/>
      <c r="E4766" s="6"/>
      <c r="F4766" s="6"/>
      <c r="G4766" s="1">
        <f t="shared" si="1367"/>
        <v>4.32</v>
      </c>
      <c r="H4766" s="6">
        <v>0</v>
      </c>
      <c r="I4766" s="6">
        <v>0</v>
      </c>
      <c r="J4766" s="6">
        <v>0</v>
      </c>
      <c r="K4766" s="6">
        <v>0</v>
      </c>
      <c r="L4766" s="1">
        <f t="shared" si="1368"/>
        <v>0</v>
      </c>
    </row>
    <row r="4767" spans="1:12" ht="25.5">
      <c r="A4767" t="str">
        <f t="shared" si="1366"/>
        <v>1.9.1.3.08.00.00 - Multas e Juros de Mora da Dívida Ativa do Imposto 
 sobre a Propriedade Territorial Rural</v>
      </c>
      <c r="B4767" s="29" t="s">
        <v>3904</v>
      </c>
      <c r="C4767" s="4">
        <v>4137760.42</v>
      </c>
      <c r="D4767" s="4"/>
      <c r="E4767" s="4"/>
      <c r="F4767" s="4"/>
      <c r="G4767" s="1">
        <f t="shared" si="1367"/>
        <v>4137760.42</v>
      </c>
      <c r="H4767" s="4">
        <v>0</v>
      </c>
      <c r="I4767" s="4">
        <v>0</v>
      </c>
      <c r="J4767" s="4">
        <v>0</v>
      </c>
      <c r="K4767" s="4">
        <v>0</v>
      </c>
      <c r="L4767" s="1">
        <f t="shared" si="1368"/>
        <v>0</v>
      </c>
    </row>
    <row r="4768" spans="1:12" ht="25.5">
      <c r="A4768" t="str">
        <f t="shared" si="1366"/>
        <v>1.9.1.3.09.00.00 - Multas e Juros de Mora da Dívida Ativa da Taxa de 
 Fiscalização das Telecomunicações</v>
      </c>
      <c r="B4768" s="33" t="s">
        <v>3905</v>
      </c>
      <c r="C4768" s="6">
        <v>637516.82999999996</v>
      </c>
      <c r="D4768" s="6"/>
      <c r="E4768" s="6"/>
      <c r="F4768" s="6">
        <v>390166.44</v>
      </c>
      <c r="G4768" s="1">
        <f t="shared" si="1367"/>
        <v>247350.38999999996</v>
      </c>
      <c r="H4768" s="6">
        <v>0</v>
      </c>
      <c r="I4768" s="6">
        <v>0</v>
      </c>
      <c r="J4768" s="6">
        <v>0</v>
      </c>
      <c r="K4768" s="6">
        <v>0</v>
      </c>
      <c r="L4768" s="1">
        <f t="shared" si="1368"/>
        <v>0</v>
      </c>
    </row>
    <row r="4769" spans="1:12" ht="25.5">
      <c r="A4769" t="str">
        <f t="shared" si="1366"/>
        <v>1.9.1.3.10.00.00 - Multas e Juros de Mora da Dívida Ativa da Taxa de 
 Fiscalização dos Produtos Controlados pelo Ministério do Exército</v>
      </c>
      <c r="B4769" s="29" t="s">
        <v>3906</v>
      </c>
      <c r="C4769" s="4">
        <v>1156509.24</v>
      </c>
      <c r="D4769" s="4"/>
      <c r="E4769" s="4"/>
      <c r="F4769" s="4"/>
      <c r="G4769" s="1">
        <f t="shared" si="1367"/>
        <v>1156509.24</v>
      </c>
      <c r="H4769" s="4">
        <v>0</v>
      </c>
      <c r="I4769" s="4">
        <v>0</v>
      </c>
      <c r="J4769" s="4">
        <v>0</v>
      </c>
      <c r="K4769" s="4">
        <v>0</v>
      </c>
      <c r="L4769" s="1">
        <f t="shared" si="1368"/>
        <v>0</v>
      </c>
    </row>
    <row r="4770" spans="1:12" ht="25.5">
      <c r="A4770" t="str">
        <f t="shared" si="1366"/>
        <v>1.9.1.3.11.00.00 - Multas e Juros de Mora da Dívida Ativa do Imposto 
 sobre a Propriedade Predial e Territorial Urbana – IPTU</v>
      </c>
      <c r="B4770" s="33" t="s">
        <v>3907</v>
      </c>
      <c r="C4770" s="6">
        <v>1207013094.3900001</v>
      </c>
      <c r="D4770" s="6">
        <v>4185426.15</v>
      </c>
      <c r="E4770" s="6">
        <v>504822.22</v>
      </c>
      <c r="F4770" s="6">
        <v>54227238.609999999</v>
      </c>
      <c r="G4770" s="1">
        <f t="shared" si="1367"/>
        <v>1148095607.4100001</v>
      </c>
      <c r="H4770" s="6">
        <v>24326126.440000001</v>
      </c>
      <c r="I4770" s="6">
        <v>0</v>
      </c>
      <c r="J4770" s="6">
        <v>0</v>
      </c>
      <c r="K4770" s="6">
        <v>0</v>
      </c>
      <c r="L4770" s="1">
        <f t="shared" si="1368"/>
        <v>24326126.440000001</v>
      </c>
    </row>
    <row r="4771" spans="1:12" ht="25.5">
      <c r="A4771" t="str">
        <f t="shared" si="1366"/>
        <v>1.9.1.3.12.00.00 - Multas e Juros de Mora da Dívida Ativa do Imposto 
 sobre a Transmissão Inter Vivos de Bens Imóveis - ITBI</v>
      </c>
      <c r="B4771" s="29" t="s">
        <v>3908</v>
      </c>
      <c r="C4771" s="4">
        <v>20598625.18</v>
      </c>
      <c r="D4771" s="4">
        <v>205.46</v>
      </c>
      <c r="E4771" s="4"/>
      <c r="F4771" s="4">
        <v>654984.04</v>
      </c>
      <c r="G4771" s="1">
        <f t="shared" si="1367"/>
        <v>19943435.68</v>
      </c>
      <c r="H4771" s="4">
        <v>129145.43</v>
      </c>
      <c r="I4771" s="4">
        <v>0</v>
      </c>
      <c r="J4771" s="4">
        <v>0</v>
      </c>
      <c r="K4771" s="4">
        <v>0</v>
      </c>
      <c r="L4771" s="1">
        <f t="shared" si="1368"/>
        <v>129145.43</v>
      </c>
    </row>
    <row r="4772" spans="1:12" ht="25.5">
      <c r="A4772" t="str">
        <f t="shared" si="1366"/>
        <v>1.9.1.3.13.00.00 - Multas e Juros de Mora da Dívida Ativa do Imposto 
 sobre Serviços de Qualquer Natureza – ISS</v>
      </c>
      <c r="B4772" s="33" t="s">
        <v>3909</v>
      </c>
      <c r="C4772" s="6">
        <v>729625951.5</v>
      </c>
      <c r="D4772" s="6">
        <v>1296908.05</v>
      </c>
      <c r="E4772" s="6">
        <v>137766.6</v>
      </c>
      <c r="F4772" s="6">
        <v>64588066.759999998</v>
      </c>
      <c r="G4772" s="1">
        <f t="shared" si="1367"/>
        <v>663603210.09000003</v>
      </c>
      <c r="H4772" s="6">
        <v>15243504.390000001</v>
      </c>
      <c r="I4772" s="6">
        <v>0</v>
      </c>
      <c r="J4772" s="6">
        <v>0</v>
      </c>
      <c r="K4772" s="6">
        <v>0</v>
      </c>
      <c r="L4772" s="1">
        <f t="shared" si="1368"/>
        <v>15243504.390000001</v>
      </c>
    </row>
    <row r="4773" spans="1:12" ht="25.5">
      <c r="A4773" t="str">
        <f t="shared" si="1366"/>
        <v>1.9.1.3.14.00.00 - Multas e Juros de Mora da Dívida Ativa do Imposto 
 sobre a Propriedade de Veículos Automotores – IPVA</v>
      </c>
      <c r="B4773" s="29" t="s">
        <v>3910</v>
      </c>
      <c r="C4773" s="4">
        <v>96547.44</v>
      </c>
      <c r="D4773" s="4"/>
      <c r="E4773" s="4"/>
      <c r="F4773" s="4"/>
      <c r="G4773" s="1">
        <f t="shared" si="1367"/>
        <v>96547.44</v>
      </c>
      <c r="H4773" s="4">
        <v>147214312.69</v>
      </c>
      <c r="I4773" s="4">
        <v>14387121.74</v>
      </c>
      <c r="J4773" s="4">
        <v>13005620.17</v>
      </c>
      <c r="K4773" s="4">
        <v>21708.97</v>
      </c>
      <c r="L4773" s="1">
        <f t="shared" si="1368"/>
        <v>119799861.81</v>
      </c>
    </row>
    <row r="4774" spans="1:12" ht="25.5">
      <c r="A4774" t="str">
        <f t="shared" si="1366"/>
        <v>1.9.1.3.15.00.00 - Multas e Juros de Mora da Dívida Ativa do Imposto 
 sobre Circulação de Mercadorias e Prestação de Serviços – ICMS</v>
      </c>
      <c r="B4774" s="33" t="s">
        <v>3911</v>
      </c>
      <c r="C4774" s="6">
        <v>59551.82</v>
      </c>
      <c r="D4774" s="6"/>
      <c r="E4774" s="6"/>
      <c r="F4774" s="6"/>
      <c r="G4774" s="1">
        <f t="shared" si="1367"/>
        <v>59551.82</v>
      </c>
      <c r="H4774" s="6">
        <v>947270969.16999996</v>
      </c>
      <c r="I4774" s="6">
        <v>36422669.659999996</v>
      </c>
      <c r="J4774" s="6">
        <v>77597904.319999993</v>
      </c>
      <c r="K4774" s="6">
        <v>23199781.190000001</v>
      </c>
      <c r="L4774" s="1">
        <f t="shared" si="1368"/>
        <v>810050614</v>
      </c>
    </row>
    <row r="4775" spans="1:12" ht="25.5">
      <c r="A4775" t="str">
        <f t="shared" si="1366"/>
        <v>1.9.1.3.16.00.00 - Multa e Juros de Mora da Dívida Ativa de Custas 
 Judiciais</v>
      </c>
      <c r="B4775" s="29" t="s">
        <v>3912</v>
      </c>
      <c r="C4775" s="4">
        <v>62732.29</v>
      </c>
      <c r="D4775" s="4"/>
      <c r="E4775" s="4"/>
      <c r="F4775" s="4"/>
      <c r="G4775" s="1">
        <f t="shared" si="1367"/>
        <v>62732.29</v>
      </c>
      <c r="H4775" s="4">
        <v>2103443.06</v>
      </c>
      <c r="I4775" s="4">
        <v>0</v>
      </c>
      <c r="J4775" s="4">
        <v>0</v>
      </c>
      <c r="K4775" s="4">
        <v>0</v>
      </c>
      <c r="L4775" s="1">
        <f t="shared" si="1368"/>
        <v>2103443.06</v>
      </c>
    </row>
    <row r="4776" spans="1:12" ht="25.5">
      <c r="A4776" t="str">
        <f t="shared" si="1366"/>
        <v>1.9.1.3.20.00.00 - Multa e Juros de Mora da Dívida Ativa do Imposto 
 sobre Transmissão “Causa Mortis” e Doação de Bens e Direitos</v>
      </c>
      <c r="B4776" s="33" t="s">
        <v>3913</v>
      </c>
      <c r="C4776" s="6">
        <v>198.92</v>
      </c>
      <c r="D4776" s="6"/>
      <c r="E4776" s="6"/>
      <c r="F4776" s="6"/>
      <c r="G4776" s="1">
        <f t="shared" si="1367"/>
        <v>198.92</v>
      </c>
      <c r="H4776" s="6">
        <v>40534081.229999997</v>
      </c>
      <c r="I4776" s="6">
        <v>0</v>
      </c>
      <c r="J4776" s="6">
        <v>1438889.4</v>
      </c>
      <c r="K4776" s="6">
        <v>0</v>
      </c>
      <c r="L4776" s="1">
        <f t="shared" si="1368"/>
        <v>39095191.829999998</v>
      </c>
    </row>
    <row r="4777" spans="1:12" ht="25.5">
      <c r="A4777" t="str">
        <f t="shared" si="1366"/>
        <v>1.9.1.3.35.00.00 - Multas e Juros de Mora da Dívida Ativa da Taxa de 
 Fiscalização e Vigilância Sanitária</v>
      </c>
      <c r="B4777" s="29" t="s">
        <v>3914</v>
      </c>
      <c r="C4777" s="4">
        <v>5597799.5899999999</v>
      </c>
      <c r="D4777" s="4">
        <v>286110.18</v>
      </c>
      <c r="E4777" s="4">
        <v>30457.55</v>
      </c>
      <c r="F4777" s="4">
        <v>271912.03000000003</v>
      </c>
      <c r="G4777" s="1">
        <f t="shared" si="1367"/>
        <v>5009319.83</v>
      </c>
      <c r="H4777" s="4">
        <v>0</v>
      </c>
      <c r="I4777" s="4">
        <v>0</v>
      </c>
      <c r="J4777" s="4">
        <v>0</v>
      </c>
      <c r="K4777" s="4">
        <v>0</v>
      </c>
      <c r="L4777" s="1">
        <f t="shared" si="1368"/>
        <v>0</v>
      </c>
    </row>
    <row r="4778" spans="1:12" ht="25.5">
      <c r="A4778" t="str">
        <f t="shared" si="1366"/>
        <v>1.9.1.3.98.00.00 - Multas e Juros de mora da Dívida Ativa das 
 Contribuições de Melhoria</v>
      </c>
      <c r="B4778" s="33" t="s">
        <v>3915</v>
      </c>
      <c r="C4778" s="6">
        <v>16145471.33</v>
      </c>
      <c r="D4778" s="6">
        <v>333840.75</v>
      </c>
      <c r="E4778" s="6">
        <v>50601.279999999999</v>
      </c>
      <c r="F4778" s="6">
        <v>2533193.64</v>
      </c>
      <c r="G4778" s="1">
        <f t="shared" si="1367"/>
        <v>13227835.66</v>
      </c>
      <c r="H4778" s="6">
        <v>0</v>
      </c>
      <c r="I4778" s="6">
        <v>0</v>
      </c>
      <c r="J4778" s="6">
        <v>0</v>
      </c>
      <c r="K4778" s="6">
        <v>0</v>
      </c>
      <c r="L4778" s="1">
        <f t="shared" si="1368"/>
        <v>0</v>
      </c>
    </row>
    <row r="4779" spans="1:12" ht="25.5">
      <c r="A4779" t="str">
        <f t="shared" si="1366"/>
        <v>1.9.1.3.99.00.00 - Multas e Juros de Mora da Dívida Ativa de Outros 
 Tributos</v>
      </c>
      <c r="B4779" s="29" t="s">
        <v>3916</v>
      </c>
      <c r="C4779" s="4">
        <v>318720729.42000002</v>
      </c>
      <c r="D4779" s="4">
        <v>447605.59</v>
      </c>
      <c r="E4779" s="4">
        <v>31274.35</v>
      </c>
      <c r="F4779" s="4">
        <v>15899359.02</v>
      </c>
      <c r="G4779" s="1">
        <f t="shared" si="1367"/>
        <v>302342490.46000004</v>
      </c>
      <c r="H4779" s="4">
        <v>21614022.350000001</v>
      </c>
      <c r="I4779" s="4">
        <v>0</v>
      </c>
      <c r="J4779" s="4">
        <v>2051515.1</v>
      </c>
      <c r="K4779" s="4">
        <v>0</v>
      </c>
      <c r="L4779" s="1">
        <f t="shared" si="1368"/>
        <v>19562507.25</v>
      </c>
    </row>
    <row r="4780" spans="1:12" ht="25.5">
      <c r="A4780" t="str">
        <f t="shared" si="1366"/>
        <v>1.9.1.4.00.00.00 - Multas e Juros de Mora da Dívida Ativa das 
 Contribuições</v>
      </c>
      <c r="B4780" s="33" t="s">
        <v>3917</v>
      </c>
      <c r="C4780" s="6">
        <v>7987294.7300000004</v>
      </c>
      <c r="D4780" s="6"/>
      <c r="E4780" s="6"/>
      <c r="F4780" s="6">
        <v>1061858.32</v>
      </c>
      <c r="G4780" s="1">
        <f t="shared" si="1367"/>
        <v>6925436.4100000001</v>
      </c>
      <c r="H4780" s="6">
        <v>2229.64</v>
      </c>
      <c r="I4780" s="6">
        <v>0</v>
      </c>
      <c r="J4780" s="6">
        <v>0</v>
      </c>
      <c r="K4780" s="6">
        <v>0</v>
      </c>
      <c r="L4780" s="1">
        <f t="shared" si="1368"/>
        <v>2229.64</v>
      </c>
    </row>
    <row r="4781" spans="1:12" ht="25.5">
      <c r="A4781" t="str">
        <f t="shared" si="1366"/>
        <v>1.9.1.4.01.00.00 - Multas e Juros de Mora da Dívida Ativa da 
 Contribuição para Financiamento da Seguridade Social</v>
      </c>
      <c r="B4781" s="29" t="s">
        <v>3918</v>
      </c>
      <c r="C4781" s="4">
        <v>2982076.83</v>
      </c>
      <c r="D4781" s="4"/>
      <c r="E4781" s="4"/>
      <c r="F4781" s="4">
        <v>465.9</v>
      </c>
      <c r="G4781" s="1">
        <f t="shared" si="1367"/>
        <v>2981610.93</v>
      </c>
      <c r="H4781" s="4">
        <v>0</v>
      </c>
      <c r="I4781" s="4">
        <v>0</v>
      </c>
      <c r="J4781" s="4">
        <v>0</v>
      </c>
      <c r="K4781" s="4">
        <v>0</v>
      </c>
      <c r="L4781" s="1">
        <f t="shared" si="1368"/>
        <v>0</v>
      </c>
    </row>
    <row r="4782" spans="1:12" ht="25.5">
      <c r="A4782" t="str">
        <f t="shared" si="1366"/>
        <v>1.9.1.4.02.00.00 - Multas e Juros de Mora da Dívida Ativa da 
 Contribuição do Salário-Educação</v>
      </c>
      <c r="B4782" s="33" t="s">
        <v>3919</v>
      </c>
      <c r="C4782" s="6">
        <v>240.82</v>
      </c>
      <c r="D4782" s="6"/>
      <c r="E4782" s="6"/>
      <c r="F4782" s="6"/>
      <c r="G4782" s="1">
        <f t="shared" si="1367"/>
        <v>240.82</v>
      </c>
      <c r="H4782" s="6">
        <v>0</v>
      </c>
      <c r="I4782" s="6">
        <v>0</v>
      </c>
      <c r="J4782" s="6">
        <v>0</v>
      </c>
      <c r="K4782" s="6">
        <v>0</v>
      </c>
      <c r="L4782" s="1">
        <f t="shared" si="1368"/>
        <v>0</v>
      </c>
    </row>
    <row r="4783" spans="1:12" ht="38.25">
      <c r="A4783" t="str">
        <f t="shared" si="1366"/>
        <v>1.9.1.4.03.00.00 - Multas e Juros de Mora da Dívida Ativa da 
 Contribuição sobre Movimentação ou Transmissão de Valores e de 
 Créditos e Direitos de natureza Financeira</v>
      </c>
      <c r="B4783" s="29" t="s">
        <v>3920</v>
      </c>
      <c r="C4783" s="4"/>
      <c r="D4783" s="4"/>
      <c r="E4783" s="4"/>
      <c r="F4783" s="4"/>
      <c r="G4783" s="1">
        <f t="shared" si="1367"/>
        <v>0</v>
      </c>
      <c r="H4783" s="4">
        <v>0</v>
      </c>
      <c r="I4783" s="4">
        <v>0</v>
      </c>
      <c r="J4783" s="4">
        <v>0</v>
      </c>
      <c r="K4783" s="4">
        <v>0</v>
      </c>
      <c r="L4783" s="1">
        <f t="shared" si="1368"/>
        <v>0</v>
      </c>
    </row>
    <row r="4784" spans="1:12" ht="38.25">
      <c r="A4784" t="str">
        <f t="shared" si="1366"/>
        <v>1.9.1.4.04.00.00 - Multas e Juros de Mora da Dívida Ativa das 
 Contribuições Previdenciárias para o Regime Geral de Previdência 
 Social.</v>
      </c>
      <c r="B4784" s="33" t="s">
        <v>3921</v>
      </c>
      <c r="C4784" s="6">
        <v>52660.68</v>
      </c>
      <c r="D4784" s="6"/>
      <c r="E4784" s="6"/>
      <c r="F4784" s="6"/>
      <c r="G4784" s="1">
        <f t="shared" si="1367"/>
        <v>52660.68</v>
      </c>
      <c r="H4784" s="6">
        <v>2229.64</v>
      </c>
      <c r="I4784" s="6">
        <v>0</v>
      </c>
      <c r="J4784" s="6">
        <v>0</v>
      </c>
      <c r="K4784" s="6">
        <v>0</v>
      </c>
      <c r="L4784" s="1">
        <f t="shared" si="1368"/>
        <v>2229.64</v>
      </c>
    </row>
    <row r="4785" spans="1:12" ht="25.5">
      <c r="A4785" t="str">
        <f t="shared" si="1366"/>
        <v>1.9.1.4.05.00.00 - Multas e Juros de Mora da Dívida Ativa das 
 Contribuições para o PIS/PASEP</v>
      </c>
      <c r="B4785" s="29" t="s">
        <v>3922</v>
      </c>
      <c r="C4785" s="4">
        <v>2026.7</v>
      </c>
      <c r="D4785" s="4"/>
      <c r="E4785" s="4"/>
      <c r="F4785" s="4">
        <v>983.03</v>
      </c>
      <c r="G4785" s="1">
        <f t="shared" si="1367"/>
        <v>1043.67</v>
      </c>
      <c r="H4785" s="4">
        <v>0</v>
      </c>
      <c r="I4785" s="4">
        <v>0</v>
      </c>
      <c r="J4785" s="4">
        <v>0</v>
      </c>
      <c r="K4785" s="4">
        <v>0</v>
      </c>
      <c r="L4785" s="1">
        <f t="shared" si="1368"/>
        <v>0</v>
      </c>
    </row>
    <row r="4786" spans="1:12" ht="25.5">
      <c r="A4786" t="str">
        <f t="shared" si="1366"/>
        <v>1.9.1.4.06.00.00 - Multas e Juros de Mora da Dívida Ativa da 
 Contribuição Social sobre o Lucro das Pessoas Jurídicas</v>
      </c>
      <c r="B4786" s="33" t="s">
        <v>3923</v>
      </c>
      <c r="C4786" s="6"/>
      <c r="D4786" s="6"/>
      <c r="E4786" s="6"/>
      <c r="F4786" s="6"/>
      <c r="G4786" s="1">
        <f t="shared" si="1367"/>
        <v>0</v>
      </c>
      <c r="H4786" s="6">
        <v>0</v>
      </c>
      <c r="I4786" s="6">
        <v>0</v>
      </c>
      <c r="J4786" s="6">
        <v>0</v>
      </c>
      <c r="K4786" s="6">
        <v>0</v>
      </c>
      <c r="L4786" s="1">
        <f t="shared" si="1368"/>
        <v>0</v>
      </c>
    </row>
    <row r="4787" spans="1:12" ht="25.5">
      <c r="A4787" t="str">
        <f t="shared" si="1366"/>
        <v>1.9.1.4.07.00.00 - Multas e Juros de Mora da Dívida Ativa sobre a 
 Contribuição dos Concursos e Prognósticos</v>
      </c>
      <c r="B4787" s="29" t="s">
        <v>3924</v>
      </c>
      <c r="C4787" s="4"/>
      <c r="D4787" s="4"/>
      <c r="E4787" s="4"/>
      <c r="F4787" s="4"/>
      <c r="G4787" s="1">
        <f t="shared" si="1367"/>
        <v>0</v>
      </c>
      <c r="H4787" s="4">
        <v>0</v>
      </c>
      <c r="I4787" s="4">
        <v>0</v>
      </c>
      <c r="J4787" s="4">
        <v>0</v>
      </c>
      <c r="K4787" s="4">
        <v>0</v>
      </c>
      <c r="L4787" s="1">
        <f t="shared" si="1368"/>
        <v>0</v>
      </c>
    </row>
    <row r="4788" spans="1:12" ht="25.5">
      <c r="A4788" t="str">
        <f t="shared" si="1366"/>
        <v>1.9.1.4.08.00.00 - Multas e Juros de Mora da Dívida Ativa sobre a 
 Contribuição Relativa à Despedida de Empregado sem Justa Causa</v>
      </c>
      <c r="B4788" s="33" t="s">
        <v>3925</v>
      </c>
      <c r="C4788" s="6"/>
      <c r="D4788" s="6"/>
      <c r="E4788" s="6"/>
      <c r="F4788" s="6"/>
      <c r="G4788" s="1">
        <f t="shared" si="1367"/>
        <v>0</v>
      </c>
      <c r="H4788" s="6">
        <v>0</v>
      </c>
      <c r="I4788" s="6">
        <v>0</v>
      </c>
      <c r="J4788" s="6">
        <v>0</v>
      </c>
      <c r="K4788" s="6">
        <v>0</v>
      </c>
      <c r="L4788" s="1">
        <f t="shared" si="1368"/>
        <v>0</v>
      </c>
    </row>
    <row r="4789" spans="1:12" ht="25.5">
      <c r="A4789" t="str">
        <f t="shared" si="1366"/>
        <v>1.9.1.4.09.00.00 - Multas e Juros de Mora da Dívida Ativa sobre a 
 Contribuição sobre a Remuneração Devida ao Trabalhador</v>
      </c>
      <c r="B4789" s="29" t="s">
        <v>3926</v>
      </c>
      <c r="C4789" s="4"/>
      <c r="D4789" s="4"/>
      <c r="E4789" s="4"/>
      <c r="F4789" s="4"/>
      <c r="G4789" s="1">
        <f t="shared" si="1367"/>
        <v>0</v>
      </c>
      <c r="H4789" s="4">
        <v>0</v>
      </c>
      <c r="I4789" s="4">
        <v>0</v>
      </c>
      <c r="J4789" s="4">
        <v>0</v>
      </c>
      <c r="K4789" s="4">
        <v>0</v>
      </c>
      <c r="L4789" s="1">
        <f t="shared" si="1368"/>
        <v>0</v>
      </c>
    </row>
    <row r="4790" spans="1:12" ht="25.5">
      <c r="A4790" t="str">
        <f t="shared" si="1366"/>
        <v>1.9.1.4.10.00.00 - Multas e Juros de Mora da Dívida Ativa da 
 Cota-Parte do Adicional ao Frete para Renovação da Marinha Mercante</v>
      </c>
      <c r="B4790" s="33" t="s">
        <v>3927</v>
      </c>
      <c r="C4790" s="6">
        <v>1</v>
      </c>
      <c r="D4790" s="6"/>
      <c r="E4790" s="6"/>
      <c r="F4790" s="6"/>
      <c r="G4790" s="1">
        <f t="shared" si="1367"/>
        <v>1</v>
      </c>
      <c r="H4790" s="6">
        <v>0</v>
      </c>
      <c r="I4790" s="6">
        <v>0</v>
      </c>
      <c r="J4790" s="6">
        <v>0</v>
      </c>
      <c r="K4790" s="6">
        <v>0</v>
      </c>
      <c r="L4790" s="1">
        <f t="shared" si="1368"/>
        <v>0</v>
      </c>
    </row>
    <row r="4791" spans="1:12" ht="38.25">
      <c r="A4791" t="str">
        <f t="shared" si="1366"/>
        <v>1.9.1.4.11.00.00 - Multas e Juros de Mora da Dívida Ativa da 
 Contribuição Relativa às Atividades de Comercialização de Petróleo e 
 seus Derivados, Gás Natural e Álcool Carburante</v>
      </c>
      <c r="B4791" s="29" t="s">
        <v>3928</v>
      </c>
      <c r="C4791" s="4">
        <v>1</v>
      </c>
      <c r="D4791" s="4"/>
      <c r="E4791" s="4"/>
      <c r="F4791" s="4"/>
      <c r="G4791" s="1">
        <f t="shared" si="1367"/>
        <v>1</v>
      </c>
      <c r="H4791" s="4">
        <v>0</v>
      </c>
      <c r="I4791" s="4">
        <v>0</v>
      </c>
      <c r="J4791" s="4">
        <v>0</v>
      </c>
      <c r="K4791" s="4">
        <v>0</v>
      </c>
      <c r="L4791" s="1">
        <f t="shared" si="1368"/>
        <v>0</v>
      </c>
    </row>
    <row r="4792" spans="1:12" ht="25.5">
      <c r="A4792" t="str">
        <f t="shared" si="1366"/>
        <v>1.9.1.4.12.00.00 - Juros de Mora do FUNDAF – Dívida Ativa das 
 Contribuições</v>
      </c>
      <c r="B4792" s="33" t="s">
        <v>3929</v>
      </c>
      <c r="C4792" s="6">
        <v>1</v>
      </c>
      <c r="D4792" s="6"/>
      <c r="E4792" s="6"/>
      <c r="F4792" s="6"/>
      <c r="G4792" s="1">
        <f t="shared" si="1367"/>
        <v>1</v>
      </c>
      <c r="H4792" s="6">
        <v>0</v>
      </c>
      <c r="I4792" s="6">
        <v>0</v>
      </c>
      <c r="J4792" s="6">
        <v>0</v>
      </c>
      <c r="K4792" s="6">
        <v>0</v>
      </c>
      <c r="L4792" s="1">
        <f t="shared" si="1368"/>
        <v>0</v>
      </c>
    </row>
    <row r="4793" spans="1:12" ht="25.5">
      <c r="A4793" t="str">
        <f t="shared" si="1366"/>
        <v>1.9.1.4.13.00.00 - Multas e Juros de Mora da Dívida Ativa das 
 Contribuições sobre os Serviços de Telecomunicações</v>
      </c>
      <c r="B4793" s="29" t="s">
        <v>3930</v>
      </c>
      <c r="C4793" s="4">
        <v>1</v>
      </c>
      <c r="D4793" s="4"/>
      <c r="E4793" s="4"/>
      <c r="F4793" s="4"/>
      <c r="G4793" s="1">
        <f t="shared" si="1367"/>
        <v>1</v>
      </c>
      <c r="H4793" s="4">
        <v>0</v>
      </c>
      <c r="I4793" s="4">
        <v>0</v>
      </c>
      <c r="J4793" s="4">
        <v>0</v>
      </c>
      <c r="K4793" s="4">
        <v>0</v>
      </c>
      <c r="L4793" s="1">
        <f t="shared" si="1368"/>
        <v>0</v>
      </c>
    </row>
    <row r="4794" spans="1:12" ht="25.5">
      <c r="A4794" t="str">
        <f t="shared" si="1366"/>
        <v>1.9.1.4.99.00.00 - Multas e Juros de Mora da Dívida Ativa de Outras 
 Contribuições</v>
      </c>
      <c r="B4794" s="33" t="s">
        <v>3931</v>
      </c>
      <c r="C4794" s="6">
        <v>4950285.7</v>
      </c>
      <c r="D4794" s="6"/>
      <c r="E4794" s="6"/>
      <c r="F4794" s="6">
        <v>1060409.3899999999</v>
      </c>
      <c r="G4794" s="1">
        <f t="shared" si="1367"/>
        <v>3889876.3100000005</v>
      </c>
      <c r="H4794" s="6">
        <v>0</v>
      </c>
      <c r="I4794" s="6">
        <v>0</v>
      </c>
      <c r="J4794" s="6">
        <v>0</v>
      </c>
      <c r="K4794" s="6">
        <v>0</v>
      </c>
      <c r="L4794" s="1">
        <f t="shared" si="1368"/>
        <v>0</v>
      </c>
    </row>
    <row r="4795" spans="1:12" ht="25.5">
      <c r="A4795" t="str">
        <f t="shared" si="1366"/>
        <v>1.9.1.5.00.00.00 - Multas e Juros de Mora da Dívida Ativa de Outras 
 Receitas</v>
      </c>
      <c r="B4795" s="29" t="s">
        <v>3932</v>
      </c>
      <c r="C4795" s="4">
        <v>188783578.27000001</v>
      </c>
      <c r="D4795" s="4">
        <v>43698.63</v>
      </c>
      <c r="E4795" s="4">
        <v>49420.74</v>
      </c>
      <c r="F4795" s="4">
        <v>4591432.8</v>
      </c>
      <c r="G4795" s="1">
        <f t="shared" si="1367"/>
        <v>184099026.09999999</v>
      </c>
      <c r="H4795" s="4">
        <v>68691106.870000005</v>
      </c>
      <c r="I4795" s="4">
        <v>0</v>
      </c>
      <c r="J4795" s="4">
        <v>0</v>
      </c>
      <c r="K4795" s="4">
        <v>0</v>
      </c>
      <c r="L4795" s="1">
        <f t="shared" si="1368"/>
        <v>68691106.870000005</v>
      </c>
    </row>
    <row r="4796" spans="1:12" ht="25.5">
      <c r="A4796" t="str">
        <f t="shared" si="1366"/>
        <v>1.9.1.5.01.00.00 - Multas e Juros de Mora da Dívida Ativa das Multas 
 por Infração à Legislação Trabalhista</v>
      </c>
      <c r="B4796" s="33" t="s">
        <v>3933</v>
      </c>
      <c r="C4796" s="6">
        <v>22386675.309999999</v>
      </c>
      <c r="D4796" s="6"/>
      <c r="E4796" s="6"/>
      <c r="F4796" s="6"/>
      <c r="G4796" s="1">
        <f t="shared" si="1367"/>
        <v>22386675.309999999</v>
      </c>
      <c r="H4796" s="6">
        <v>0</v>
      </c>
      <c r="I4796" s="6">
        <v>0</v>
      </c>
      <c r="J4796" s="6">
        <v>0</v>
      </c>
      <c r="K4796" s="6">
        <v>0</v>
      </c>
      <c r="L4796" s="1">
        <f t="shared" si="1368"/>
        <v>0</v>
      </c>
    </row>
    <row r="4797" spans="1:12" ht="25.5">
      <c r="A4797" t="str">
        <f t="shared" si="1366"/>
        <v>1.9.1.5.02.00.00 - Multas e Juros de Mora da Dívida Ativa da Receita 
 de Exploração de Recursos Minerais</v>
      </c>
      <c r="B4797" s="29" t="s">
        <v>3934</v>
      </c>
      <c r="C4797" s="4">
        <v>53011.11</v>
      </c>
      <c r="D4797" s="4"/>
      <c r="E4797" s="4"/>
      <c r="F4797" s="4"/>
      <c r="G4797" s="1">
        <f t="shared" si="1367"/>
        <v>53011.11</v>
      </c>
      <c r="H4797" s="4">
        <v>0</v>
      </c>
      <c r="I4797" s="4">
        <v>0</v>
      </c>
      <c r="J4797" s="4">
        <v>0</v>
      </c>
      <c r="K4797" s="4">
        <v>0</v>
      </c>
      <c r="L4797" s="1">
        <f t="shared" si="1368"/>
        <v>0</v>
      </c>
    </row>
    <row r="4798" spans="1:12" ht="25.5">
      <c r="A4798" t="str">
        <f t="shared" si="1366"/>
        <v>1.9.1.5.03.00.00 - Multas e Juros de Mora da Dívida Ativa da Receita 
 de Outorga de Direitos de Exploração e Pesquisa Mineral</v>
      </c>
      <c r="B4798" s="33" t="s">
        <v>3935</v>
      </c>
      <c r="C4798" s="6">
        <v>379.19</v>
      </c>
      <c r="D4798" s="6"/>
      <c r="E4798" s="6"/>
      <c r="F4798" s="6"/>
      <c r="G4798" s="1">
        <f t="shared" si="1367"/>
        <v>379.19</v>
      </c>
      <c r="H4798" s="6">
        <v>0</v>
      </c>
      <c r="I4798" s="6">
        <v>0</v>
      </c>
      <c r="J4798" s="6">
        <v>0</v>
      </c>
      <c r="K4798" s="6">
        <v>0</v>
      </c>
      <c r="L4798" s="1">
        <f t="shared" si="1368"/>
        <v>0</v>
      </c>
    </row>
    <row r="4799" spans="1:12" ht="25.5">
      <c r="A4799" t="str">
        <f t="shared" si="1366"/>
        <v>1.9.1.5.04.00.00 - Multas e Juros de Mora da Receita da Dívida Ativa 
 das Multas Previstas na Legislação Minerária</v>
      </c>
      <c r="B4799" s="29" t="s">
        <v>3936</v>
      </c>
      <c r="C4799" s="4">
        <v>175.61</v>
      </c>
      <c r="D4799" s="4"/>
      <c r="E4799" s="4"/>
      <c r="F4799" s="4"/>
      <c r="G4799" s="1">
        <f t="shared" si="1367"/>
        <v>175.61</v>
      </c>
      <c r="H4799" s="4">
        <v>0</v>
      </c>
      <c r="I4799" s="4">
        <v>0</v>
      </c>
      <c r="J4799" s="4">
        <v>0</v>
      </c>
      <c r="K4799" s="4">
        <v>0</v>
      </c>
      <c r="L4799" s="1">
        <f t="shared" si="1368"/>
        <v>0</v>
      </c>
    </row>
    <row r="4800" spans="1:12" ht="25.5">
      <c r="A4800" t="str">
        <f t="shared" si="1366"/>
        <v>1.9.1.5.05.00.00 - Multas e Juros de Mora da Receita da Dívida Ativa 
 dos Serviços de Inspeção e Fiscalização da Atividade Mineral</v>
      </c>
      <c r="B4800" s="33" t="s">
        <v>3937</v>
      </c>
      <c r="C4800" s="6">
        <v>7966.3</v>
      </c>
      <c r="D4800" s="6"/>
      <c r="E4800" s="6"/>
      <c r="F4800" s="6"/>
      <c r="G4800" s="1">
        <f t="shared" si="1367"/>
        <v>7966.3</v>
      </c>
      <c r="H4800" s="6">
        <v>0</v>
      </c>
      <c r="I4800" s="6">
        <v>0</v>
      </c>
      <c r="J4800" s="6">
        <v>0</v>
      </c>
      <c r="K4800" s="6">
        <v>0</v>
      </c>
      <c r="L4800" s="1">
        <f t="shared" si="1368"/>
        <v>0</v>
      </c>
    </row>
    <row r="4801" spans="1:12" ht="25.5">
      <c r="A4801" t="str">
        <f t="shared" si="1366"/>
        <v>1.9.1.5.06.00.00 - Multas e Juros de Mora da Receita da Dívida Ativa 
 da Multa de Poluição de Águas</v>
      </c>
      <c r="B4801" s="29" t="s">
        <v>3938</v>
      </c>
      <c r="C4801" s="4">
        <v>34975.49</v>
      </c>
      <c r="D4801" s="4"/>
      <c r="E4801" s="4"/>
      <c r="F4801" s="4"/>
      <c r="G4801" s="1">
        <f t="shared" si="1367"/>
        <v>34975.49</v>
      </c>
      <c r="H4801" s="4">
        <v>0</v>
      </c>
      <c r="I4801" s="4">
        <v>0</v>
      </c>
      <c r="J4801" s="4">
        <v>0</v>
      </c>
      <c r="K4801" s="4">
        <v>0</v>
      </c>
      <c r="L4801" s="1">
        <f t="shared" si="1368"/>
        <v>0</v>
      </c>
    </row>
    <row r="4802" spans="1:12" ht="25.5">
      <c r="A4802" t="str">
        <f t="shared" si="1366"/>
        <v>1.9.1.5.07.00.00 - Multas e Juros de Mora da Receita da Dívida Ativa 
 da Outorga de Direitos de Uso de Recursos Hídricos</v>
      </c>
      <c r="B4802" s="33" t="s">
        <v>3939</v>
      </c>
      <c r="C4802" s="6">
        <v>13526.14</v>
      </c>
      <c r="D4802" s="6"/>
      <c r="E4802" s="6"/>
      <c r="F4802" s="6"/>
      <c r="G4802" s="1">
        <f t="shared" si="1367"/>
        <v>13526.14</v>
      </c>
      <c r="H4802" s="6">
        <v>0</v>
      </c>
      <c r="I4802" s="6">
        <v>0</v>
      </c>
      <c r="J4802" s="6">
        <v>0</v>
      </c>
      <c r="K4802" s="6">
        <v>0</v>
      </c>
      <c r="L4802" s="1">
        <f t="shared" si="1368"/>
        <v>0</v>
      </c>
    </row>
    <row r="4803" spans="1:12" ht="25.5">
      <c r="A4803" t="str">
        <f t="shared" si="1366"/>
        <v>1.9.1.5.08.00.00 - Multas e Juros de Mora da Receita da Dívida Ativa 
 da Multa Prevista no Código Brasileiro de Aeronáutica</v>
      </c>
      <c r="B4803" s="29" t="s">
        <v>3940</v>
      </c>
      <c r="C4803" s="4"/>
      <c r="D4803" s="4"/>
      <c r="E4803" s="4"/>
      <c r="F4803" s="4"/>
      <c r="G4803" s="1">
        <f t="shared" si="1367"/>
        <v>0</v>
      </c>
      <c r="H4803" s="4">
        <v>0</v>
      </c>
      <c r="I4803" s="4">
        <v>0</v>
      </c>
      <c r="J4803" s="4">
        <v>0</v>
      </c>
      <c r="K4803" s="4">
        <v>0</v>
      </c>
      <c r="L4803" s="1">
        <f t="shared" si="1368"/>
        <v>0</v>
      </c>
    </row>
    <row r="4804" spans="1:12" ht="25.5">
      <c r="A4804" t="str">
        <f t="shared" si="1366"/>
        <v>1.9.1.5.09.00.00 - Multas e Juros de Mora da Receita da Dívida Ativa 
 dos Serviços de Inspeção e Fiscalização</v>
      </c>
      <c r="B4804" s="33" t="s">
        <v>3941</v>
      </c>
      <c r="C4804" s="6">
        <v>224757.62</v>
      </c>
      <c r="D4804" s="6">
        <v>35245.360000000001</v>
      </c>
      <c r="E4804" s="6"/>
      <c r="F4804" s="6"/>
      <c r="G4804" s="1">
        <f t="shared" si="1367"/>
        <v>189512.26</v>
      </c>
      <c r="H4804" s="6">
        <v>0</v>
      </c>
      <c r="I4804" s="6">
        <v>0</v>
      </c>
      <c r="J4804" s="6">
        <v>0</v>
      </c>
      <c r="K4804" s="6">
        <v>0</v>
      </c>
      <c r="L4804" s="1">
        <f t="shared" si="1368"/>
        <v>0</v>
      </c>
    </row>
    <row r="4805" spans="1:12" ht="25.5">
      <c r="A4805" t="str">
        <f t="shared" ref="A4805:A4868" si="1369">TRIM(B4805)</f>
        <v>1.9.1.5.10.00.00 - Multas e Juros de Mora da Receita da Dívida Ativa 
 das Multas Previstas na Lei Geral das Telecomunicações</v>
      </c>
      <c r="B4805" s="29" t="s">
        <v>3942</v>
      </c>
      <c r="C4805" s="4"/>
      <c r="D4805" s="4"/>
      <c r="E4805" s="4"/>
      <c r="F4805" s="4"/>
      <c r="G4805" s="1">
        <f t="shared" si="1367"/>
        <v>0</v>
      </c>
      <c r="H4805" s="4">
        <v>0</v>
      </c>
      <c r="I4805" s="4">
        <v>0</v>
      </c>
      <c r="J4805" s="4">
        <v>0</v>
      </c>
      <c r="K4805" s="4">
        <v>0</v>
      </c>
      <c r="L4805" s="1">
        <f t="shared" si="1368"/>
        <v>0</v>
      </c>
    </row>
    <row r="4806" spans="1:12" ht="25.5">
      <c r="A4806" t="str">
        <f t="shared" si="1369"/>
        <v>1.9.1.5.11.00.00 - Multas e Juros de Mora da Receita da Dívida Ativa 
 de Concessões e Permissões – Serviços de Comunicação</v>
      </c>
      <c r="B4806" s="33" t="s">
        <v>3943</v>
      </c>
      <c r="C4806" s="6">
        <v>2678.46</v>
      </c>
      <c r="D4806" s="6"/>
      <c r="E4806" s="6"/>
      <c r="F4806" s="6"/>
      <c r="G4806" s="1">
        <f t="shared" si="1367"/>
        <v>2678.46</v>
      </c>
      <c r="H4806" s="6">
        <v>0</v>
      </c>
      <c r="I4806" s="6">
        <v>0</v>
      </c>
      <c r="J4806" s="6">
        <v>0</v>
      </c>
      <c r="K4806" s="6">
        <v>0</v>
      </c>
      <c r="L4806" s="1">
        <f t="shared" si="1368"/>
        <v>0</v>
      </c>
    </row>
    <row r="4807" spans="1:12" ht="38.25">
      <c r="A4807" t="str">
        <f t="shared" si="1369"/>
        <v>1.9.1.5.12.00.00 - Multas e Juros de Mora da Receita da Dívida Ativa 
 da Contribuição para o Desenvolvimento da Indústria Cinematográfica 
 Nacional</v>
      </c>
      <c r="B4807" s="29" t="s">
        <v>3944</v>
      </c>
      <c r="C4807" s="4"/>
      <c r="D4807" s="4"/>
      <c r="E4807" s="4"/>
      <c r="F4807" s="4"/>
      <c r="G4807" s="1">
        <f t="shared" ref="G4807:G4870" si="1370">C4807-D4807-E4807-F4807</f>
        <v>0</v>
      </c>
      <c r="H4807" s="4">
        <v>0</v>
      </c>
      <c r="I4807" s="4">
        <v>0</v>
      </c>
      <c r="J4807" s="4">
        <v>0</v>
      </c>
      <c r="K4807" s="4">
        <v>0</v>
      </c>
      <c r="L4807" s="1">
        <f t="shared" ref="L4807:L4870" si="1371">H4807-I4807-J4807-K4807</f>
        <v>0</v>
      </c>
    </row>
    <row r="4808" spans="1:12" ht="38.25">
      <c r="A4808" t="str">
        <f t="shared" si="1369"/>
        <v>1.9.1.5.13.00.00 - Multas e Juros de Mora da Receita da Dívida Ativa 
 decorrente da Não-Aplicação de Incentivos Fiscais em Projetos 
 Culturais e Indústria Cinematográfica</v>
      </c>
      <c r="B4808" s="33" t="s">
        <v>3945</v>
      </c>
      <c r="C4808" s="6"/>
      <c r="D4808" s="6"/>
      <c r="E4808" s="6"/>
      <c r="F4808" s="6"/>
      <c r="G4808" s="1">
        <f t="shared" si="1370"/>
        <v>0</v>
      </c>
      <c r="H4808" s="6">
        <v>0</v>
      </c>
      <c r="I4808" s="6">
        <v>0</v>
      </c>
      <c r="J4808" s="6">
        <v>0</v>
      </c>
      <c r="K4808" s="6">
        <v>0</v>
      </c>
      <c r="L4808" s="1">
        <f t="shared" si="1371"/>
        <v>0</v>
      </c>
    </row>
    <row r="4809" spans="1:12" ht="25.5">
      <c r="A4809" t="str">
        <f t="shared" si="1369"/>
        <v>1.9.1.5.14.00.00 - Multas e Juros de Mora da Receita da Dívida Ativa 
 das Multas por Infrações à Legislação Cinematográfica</v>
      </c>
      <c r="B4809" s="29" t="s">
        <v>3946</v>
      </c>
      <c r="C4809" s="4"/>
      <c r="D4809" s="4"/>
      <c r="E4809" s="4"/>
      <c r="F4809" s="4"/>
      <c r="G4809" s="1">
        <f t="shared" si="1370"/>
        <v>0</v>
      </c>
      <c r="H4809" s="4">
        <v>0</v>
      </c>
      <c r="I4809" s="4">
        <v>0</v>
      </c>
      <c r="J4809" s="4">
        <v>0</v>
      </c>
      <c r="K4809" s="4">
        <v>0</v>
      </c>
      <c r="L4809" s="1">
        <f t="shared" si="1371"/>
        <v>0</v>
      </c>
    </row>
    <row r="4810" spans="1:12" ht="25.5">
      <c r="A4810" t="str">
        <f t="shared" si="1369"/>
        <v>1.9.1.5.15.00.00 - Multas e Juros de Mora da Receita da Dívida Ativa 
 da Utilização de Recursos Hídricos – Demais Empresas</v>
      </c>
      <c r="B4810" s="33" t="s">
        <v>3947</v>
      </c>
      <c r="C4810" s="6">
        <v>289423.53000000003</v>
      </c>
      <c r="D4810" s="6"/>
      <c r="E4810" s="6"/>
      <c r="F4810" s="6"/>
      <c r="G4810" s="1">
        <f t="shared" si="1370"/>
        <v>289423.53000000003</v>
      </c>
      <c r="H4810" s="6">
        <v>0</v>
      </c>
      <c r="I4810" s="6">
        <v>0</v>
      </c>
      <c r="J4810" s="6">
        <v>0</v>
      </c>
      <c r="K4810" s="6">
        <v>0</v>
      </c>
      <c r="L4810" s="1">
        <f t="shared" si="1371"/>
        <v>0</v>
      </c>
    </row>
    <row r="4811" spans="1:12" ht="38.25">
      <c r="A4811" t="str">
        <f t="shared" si="1369"/>
        <v>1.9.1.5.16.00.00 - Multas e Juros de Mora da Receita da Dívida Ativa 
 das Multas Previstas em Lei por Infrações no Setor de Energia 
 Elétrica</v>
      </c>
      <c r="B4811" s="29" t="s">
        <v>3948</v>
      </c>
      <c r="C4811" s="4"/>
      <c r="D4811" s="4"/>
      <c r="E4811" s="4"/>
      <c r="F4811" s="4"/>
      <c r="G4811" s="1">
        <f t="shared" si="1370"/>
        <v>0</v>
      </c>
      <c r="H4811" s="4">
        <v>0</v>
      </c>
      <c r="I4811" s="4">
        <v>0</v>
      </c>
      <c r="J4811" s="4">
        <v>0</v>
      </c>
      <c r="K4811" s="4">
        <v>0</v>
      </c>
      <c r="L4811" s="1">
        <f t="shared" si="1371"/>
        <v>0</v>
      </c>
    </row>
    <row r="4812" spans="1:12" ht="25.5">
      <c r="A4812" t="str">
        <f t="shared" si="1369"/>
        <v>1.9.1.5.17.00.00 - Multas e Juros de Mora da Receita da Dívida Ativa 
 da Taxa de Fiscalização de Serviços de Energia Elétrica</v>
      </c>
      <c r="B4812" s="33" t="s">
        <v>3949</v>
      </c>
      <c r="C4812" s="6">
        <v>6.49</v>
      </c>
      <c r="D4812" s="6"/>
      <c r="E4812" s="6"/>
      <c r="F4812" s="6"/>
      <c r="G4812" s="1">
        <f t="shared" si="1370"/>
        <v>6.49</v>
      </c>
      <c r="H4812" s="6">
        <v>0</v>
      </c>
      <c r="I4812" s="6">
        <v>0</v>
      </c>
      <c r="J4812" s="6">
        <v>0</v>
      </c>
      <c r="K4812" s="6">
        <v>0</v>
      </c>
      <c r="L4812" s="1">
        <f t="shared" si="1371"/>
        <v>0</v>
      </c>
    </row>
    <row r="4813" spans="1:12" ht="38.25">
      <c r="A4813" t="str">
        <f t="shared" si="1369"/>
        <v>1.9.1.5.18.00.00 - Multas e Juros de Mora da Receita da Dívida 
 Ativadas Multas Previstas na Legislação sobre Lubrificantes e 
 Combustíveis</v>
      </c>
      <c r="B4813" s="29" t="s">
        <v>3950</v>
      </c>
      <c r="C4813" s="4">
        <v>12.3</v>
      </c>
      <c r="D4813" s="4"/>
      <c r="E4813" s="4"/>
      <c r="F4813" s="4"/>
      <c r="G4813" s="1">
        <f t="shared" si="1370"/>
        <v>12.3</v>
      </c>
      <c r="H4813" s="4">
        <v>0</v>
      </c>
      <c r="I4813" s="4">
        <v>0</v>
      </c>
      <c r="J4813" s="4">
        <v>0</v>
      </c>
      <c r="K4813" s="4">
        <v>0</v>
      </c>
      <c r="L4813" s="1">
        <f t="shared" si="1371"/>
        <v>0</v>
      </c>
    </row>
    <row r="4814" spans="1:12" ht="51">
      <c r="A4814" t="str">
        <f t="shared" si="1369"/>
        <v>1.9.1.5.19.00.00 - Multas e Juros de Mora da Dívida Ativa das 
 Compensações Financeiras entre o Regime Geral e os Regimes Próprios 
 de Previdência dos Servidores</v>
      </c>
      <c r="B4814" s="33" t="s">
        <v>3951</v>
      </c>
      <c r="C4814" s="6">
        <v>266110.03999999998</v>
      </c>
      <c r="D4814" s="6"/>
      <c r="E4814" s="6"/>
      <c r="F4814" s="6">
        <v>409.05</v>
      </c>
      <c r="G4814" s="1">
        <f t="shared" si="1370"/>
        <v>265700.99</v>
      </c>
      <c r="H4814" s="6">
        <v>0</v>
      </c>
      <c r="I4814" s="6">
        <v>0</v>
      </c>
      <c r="J4814" s="6">
        <v>0</v>
      </c>
      <c r="K4814" s="6">
        <v>0</v>
      </c>
      <c r="L4814" s="1">
        <f t="shared" si="1371"/>
        <v>0</v>
      </c>
    </row>
    <row r="4815" spans="1:12" ht="38.25">
      <c r="A4815" t="str">
        <f t="shared" si="1369"/>
        <v>1.9.1.5.20.00.00 - Multas e Juros de Mora da Receita da Dívida Ativa 
 da Taxa de Fiscalização e Autos de Infração no âmbito do Regime de 
 Previdência Complementar Fechada</v>
      </c>
      <c r="B4815" s="29" t="s">
        <v>3952</v>
      </c>
      <c r="C4815" s="4">
        <v>26.33</v>
      </c>
      <c r="D4815" s="4"/>
      <c r="E4815" s="4"/>
      <c r="F4815" s="4"/>
      <c r="G4815" s="1">
        <f t="shared" si="1370"/>
        <v>26.33</v>
      </c>
      <c r="H4815" s="4">
        <v>0</v>
      </c>
      <c r="I4815" s="4">
        <v>0</v>
      </c>
      <c r="J4815" s="4">
        <v>0</v>
      </c>
      <c r="K4815" s="4">
        <v>0</v>
      </c>
      <c r="L4815" s="1">
        <f t="shared" si="1371"/>
        <v>0</v>
      </c>
    </row>
    <row r="4816" spans="1:12" ht="25.5">
      <c r="A4816" t="str">
        <f t="shared" si="1369"/>
        <v>1.9.1.5.99.00.00 - Outras Multas e Juros de Mora da Dívida Ativa de 
 Outras Receitas</v>
      </c>
      <c r="B4816" s="33" t="s">
        <v>3953</v>
      </c>
      <c r="C4816" s="6">
        <v>165503854.34999999</v>
      </c>
      <c r="D4816" s="6">
        <v>8453.27</v>
      </c>
      <c r="E4816" s="6">
        <v>49420.74</v>
      </c>
      <c r="F4816" s="6">
        <v>4591023.75</v>
      </c>
      <c r="G4816" s="1">
        <f t="shared" si="1370"/>
        <v>160854956.58999997</v>
      </c>
      <c r="H4816" s="6">
        <v>68691106.870000005</v>
      </c>
      <c r="I4816" s="6">
        <v>0</v>
      </c>
      <c r="J4816" s="6">
        <v>0</v>
      </c>
      <c r="K4816" s="6">
        <v>0</v>
      </c>
      <c r="L4816" s="1">
        <f t="shared" si="1371"/>
        <v>68691106.870000005</v>
      </c>
    </row>
    <row r="4817" spans="1:12">
      <c r="A4817" t="str">
        <f t="shared" si="1369"/>
        <v>1.9.1.8.00.00.00 - Multas e Juros de Mora de Outras Receitas</v>
      </c>
      <c r="B4817" s="29" t="s">
        <v>3954</v>
      </c>
      <c r="C4817" s="4">
        <v>160770852.00999999</v>
      </c>
      <c r="D4817" s="4">
        <v>52791.09</v>
      </c>
      <c r="E4817" s="4">
        <v>241857.82</v>
      </c>
      <c r="F4817" s="4">
        <v>555569.84</v>
      </c>
      <c r="G4817" s="1">
        <f t="shared" si="1370"/>
        <v>159920633.25999999</v>
      </c>
      <c r="H4817" s="4">
        <v>25206617.210000001</v>
      </c>
      <c r="I4817" s="4">
        <v>0</v>
      </c>
      <c r="J4817" s="4">
        <v>0</v>
      </c>
      <c r="K4817" s="4">
        <v>0</v>
      </c>
      <c r="L4817" s="1">
        <f t="shared" si="1371"/>
        <v>25206617.210000001</v>
      </c>
    </row>
    <row r="4818" spans="1:12">
      <c r="A4818" t="str">
        <f t="shared" si="1369"/>
        <v>1.9.1.8.01.00.00 - Multas e Juros de Mora de Aluguel</v>
      </c>
      <c r="B4818" s="33" t="s">
        <v>3955</v>
      </c>
      <c r="C4818" s="6">
        <v>4038883.48</v>
      </c>
      <c r="D4818" s="6"/>
      <c r="E4818" s="6"/>
      <c r="F4818" s="6">
        <v>544.64</v>
      </c>
      <c r="G4818" s="1">
        <f t="shared" si="1370"/>
        <v>4038338.84</v>
      </c>
      <c r="H4818" s="6">
        <v>101188.66</v>
      </c>
      <c r="I4818" s="6">
        <v>0</v>
      </c>
      <c r="J4818" s="6">
        <v>0</v>
      </c>
      <c r="K4818" s="6">
        <v>0</v>
      </c>
      <c r="L4818" s="1">
        <f t="shared" si="1371"/>
        <v>101188.66</v>
      </c>
    </row>
    <row r="4819" spans="1:12">
      <c r="A4819" t="str">
        <f t="shared" si="1369"/>
        <v>1.9.1.8.02.00.00 - Multas e Juros de Mora de Arrendamentos</v>
      </c>
      <c r="B4819" s="29" t="s">
        <v>3956</v>
      </c>
      <c r="C4819" s="4">
        <v>7523.45</v>
      </c>
      <c r="D4819" s="4"/>
      <c r="E4819" s="4"/>
      <c r="F4819" s="4"/>
      <c r="G4819" s="1">
        <f t="shared" si="1370"/>
        <v>7523.45</v>
      </c>
      <c r="H4819" s="4">
        <v>938209.03</v>
      </c>
      <c r="I4819" s="4">
        <v>0</v>
      </c>
      <c r="J4819" s="4">
        <v>0</v>
      </c>
      <c r="K4819" s="4">
        <v>0</v>
      </c>
      <c r="L4819" s="1">
        <f t="shared" si="1371"/>
        <v>938209.03</v>
      </c>
    </row>
    <row r="4820" spans="1:12">
      <c r="A4820" t="str">
        <f t="shared" si="1369"/>
        <v>1.9.1.8.03.00.00 - Multas e Juros de Mora de Laudêmios</v>
      </c>
      <c r="B4820" s="33" t="s">
        <v>3957</v>
      </c>
      <c r="C4820" s="6">
        <v>2237.89</v>
      </c>
      <c r="D4820" s="6"/>
      <c r="E4820" s="6"/>
      <c r="F4820" s="6"/>
      <c r="G4820" s="1">
        <f t="shared" si="1370"/>
        <v>2237.89</v>
      </c>
      <c r="H4820" s="6">
        <v>0</v>
      </c>
      <c r="I4820" s="6">
        <v>0</v>
      </c>
      <c r="J4820" s="6">
        <v>0</v>
      </c>
      <c r="K4820" s="6">
        <v>0</v>
      </c>
      <c r="L4820" s="1">
        <f t="shared" si="1371"/>
        <v>0</v>
      </c>
    </row>
    <row r="4821" spans="1:12" ht="25.5">
      <c r="A4821" t="str">
        <f t="shared" si="1369"/>
        <v>1.9.1.8.04.00.00 - Multa e Juros de Mora da Alienação de Bens 
 Imóveis de Domínio da União</v>
      </c>
      <c r="B4821" s="29" t="s">
        <v>3958</v>
      </c>
      <c r="C4821" s="4">
        <v>144463.48000000001</v>
      </c>
      <c r="D4821" s="4"/>
      <c r="E4821" s="4"/>
      <c r="F4821" s="4"/>
      <c r="G4821" s="1">
        <f t="shared" si="1370"/>
        <v>144463.48000000001</v>
      </c>
      <c r="H4821" s="4">
        <v>0</v>
      </c>
      <c r="I4821" s="4">
        <v>0</v>
      </c>
      <c r="J4821" s="4">
        <v>0</v>
      </c>
      <c r="K4821" s="4">
        <v>0</v>
      </c>
      <c r="L4821" s="1">
        <f t="shared" si="1371"/>
        <v>0</v>
      </c>
    </row>
    <row r="4822" spans="1:12" ht="25.5">
      <c r="A4822" t="str">
        <f t="shared" si="1369"/>
        <v>1.9.1.8.05.00.00 - Multas e Juros de Mora da Alienação de Outros 
 Bens Imóveis</v>
      </c>
      <c r="B4822" s="33" t="s">
        <v>3959</v>
      </c>
      <c r="C4822" s="6">
        <v>859852.59</v>
      </c>
      <c r="D4822" s="6"/>
      <c r="E4822" s="6"/>
      <c r="F4822" s="6">
        <v>130019.63</v>
      </c>
      <c r="G4822" s="1">
        <f t="shared" si="1370"/>
        <v>729832.95999999996</v>
      </c>
      <c r="H4822" s="6">
        <v>1860.35</v>
      </c>
      <c r="I4822" s="6">
        <v>0</v>
      </c>
      <c r="J4822" s="6">
        <v>0</v>
      </c>
      <c r="K4822" s="6">
        <v>0</v>
      </c>
      <c r="L4822" s="1">
        <f t="shared" si="1371"/>
        <v>1860.35</v>
      </c>
    </row>
    <row r="4823" spans="1:12">
      <c r="A4823" t="str">
        <f t="shared" si="1369"/>
        <v>1.9.1.8.06.00.00 - Multas e Juros de Mora do Parcelamento</v>
      </c>
      <c r="B4823" s="29" t="s">
        <v>3960</v>
      </c>
      <c r="C4823" s="4">
        <v>36038.26</v>
      </c>
      <c r="D4823" s="4"/>
      <c r="E4823" s="4"/>
      <c r="F4823" s="4"/>
      <c r="G4823" s="1">
        <f t="shared" si="1370"/>
        <v>36038.26</v>
      </c>
      <c r="H4823" s="4">
        <v>1052.6099999999999</v>
      </c>
      <c r="I4823" s="4">
        <v>0</v>
      </c>
      <c r="J4823" s="4">
        <v>0</v>
      </c>
      <c r="K4823" s="4">
        <v>0</v>
      </c>
      <c r="L4823" s="1">
        <f t="shared" si="1371"/>
        <v>1052.6099999999999</v>
      </c>
    </row>
    <row r="4824" spans="1:12">
      <c r="A4824" t="str">
        <f t="shared" si="1369"/>
        <v>1.9.1.8.07.00.00 - Multas e Juros de Mora de Foros</v>
      </c>
      <c r="B4824" s="33" t="s">
        <v>3961</v>
      </c>
      <c r="C4824" s="6">
        <v>28791.52</v>
      </c>
      <c r="D4824" s="6"/>
      <c r="E4824" s="6"/>
      <c r="F4824" s="6">
        <v>1.73</v>
      </c>
      <c r="G4824" s="1">
        <f t="shared" si="1370"/>
        <v>28789.79</v>
      </c>
      <c r="H4824" s="6">
        <v>0</v>
      </c>
      <c r="I4824" s="6">
        <v>0</v>
      </c>
      <c r="J4824" s="6">
        <v>0</v>
      </c>
      <c r="K4824" s="6">
        <v>0</v>
      </c>
      <c r="L4824" s="1">
        <f t="shared" si="1371"/>
        <v>0</v>
      </c>
    </row>
    <row r="4825" spans="1:12">
      <c r="A4825" t="str">
        <f t="shared" si="1369"/>
        <v>1.9.1.8.08.00.00 - Multas e Juros de Mora da Taxa de Ocupação</v>
      </c>
      <c r="B4825" s="29" t="s">
        <v>3962</v>
      </c>
      <c r="C4825" s="4">
        <v>9107.4599999999991</v>
      </c>
      <c r="D4825" s="4"/>
      <c r="E4825" s="4"/>
      <c r="F4825" s="4">
        <v>0.15</v>
      </c>
      <c r="G4825" s="1">
        <f t="shared" si="1370"/>
        <v>9107.31</v>
      </c>
      <c r="H4825" s="4">
        <v>1576.46</v>
      </c>
      <c r="I4825" s="4">
        <v>0</v>
      </c>
      <c r="J4825" s="4">
        <v>0</v>
      </c>
      <c r="K4825" s="4">
        <v>0</v>
      </c>
      <c r="L4825" s="1">
        <f t="shared" si="1371"/>
        <v>1576.46</v>
      </c>
    </row>
    <row r="4826" spans="1:12">
      <c r="A4826" t="str">
        <f t="shared" si="1369"/>
        <v>1.9.1.8.09.00.00 - Multas e Juros de Mora de Dividendos</v>
      </c>
      <c r="B4826" s="33" t="s">
        <v>3963</v>
      </c>
      <c r="C4826" s="6">
        <v>284748.71999999997</v>
      </c>
      <c r="D4826" s="6"/>
      <c r="E4826" s="6"/>
      <c r="F4826" s="6"/>
      <c r="G4826" s="1">
        <f t="shared" si="1370"/>
        <v>284748.71999999997</v>
      </c>
      <c r="H4826" s="6">
        <v>0</v>
      </c>
      <c r="I4826" s="6">
        <v>0</v>
      </c>
      <c r="J4826" s="6">
        <v>0</v>
      </c>
      <c r="K4826" s="6">
        <v>0</v>
      </c>
      <c r="L4826" s="1">
        <f t="shared" si="1371"/>
        <v>0</v>
      </c>
    </row>
    <row r="4827" spans="1:12">
      <c r="A4827" t="str">
        <f t="shared" si="1369"/>
        <v>1.9.1.8.10.00.00 - Multas e Juros de Mora de Participações</v>
      </c>
      <c r="B4827" s="29" t="s">
        <v>3964</v>
      </c>
      <c r="C4827" s="4">
        <v>326.36</v>
      </c>
      <c r="D4827" s="4"/>
      <c r="E4827" s="4"/>
      <c r="F4827" s="4"/>
      <c r="G4827" s="1">
        <f t="shared" si="1370"/>
        <v>326.36</v>
      </c>
      <c r="H4827" s="4">
        <v>2812957.03</v>
      </c>
      <c r="I4827" s="4">
        <v>0</v>
      </c>
      <c r="J4827" s="4">
        <v>0</v>
      </c>
      <c r="K4827" s="4">
        <v>0</v>
      </c>
      <c r="L4827" s="1">
        <f t="shared" si="1371"/>
        <v>2812957.03</v>
      </c>
    </row>
    <row r="4828" spans="1:12" ht="25.5">
      <c r="A4828" t="str">
        <f t="shared" si="1369"/>
        <v>1.9.1.8.11.00.00 - Multas e Juros de Mora da Receita dos Direitos 
 “Antidumping” e dos Direitos Compensatórios</v>
      </c>
      <c r="B4828" s="33" t="s">
        <v>3965</v>
      </c>
      <c r="C4828" s="6">
        <v>33650.82</v>
      </c>
      <c r="D4828" s="6"/>
      <c r="E4828" s="6"/>
      <c r="F4828" s="6"/>
      <c r="G4828" s="1">
        <f t="shared" si="1370"/>
        <v>33650.82</v>
      </c>
      <c r="H4828" s="6">
        <v>0</v>
      </c>
      <c r="I4828" s="6">
        <v>0</v>
      </c>
      <c r="J4828" s="6">
        <v>0</v>
      </c>
      <c r="K4828" s="6">
        <v>0</v>
      </c>
      <c r="L4828" s="1">
        <f t="shared" si="1371"/>
        <v>0</v>
      </c>
    </row>
    <row r="4829" spans="1:12" ht="25.5">
      <c r="A4829" t="str">
        <f t="shared" si="1369"/>
        <v>1.9.1.8.12.00.00 - Multas e Juros de Mora da Receita Decorrente de 
 Bens Apreendidos</v>
      </c>
      <c r="B4829" s="29" t="s">
        <v>3966</v>
      </c>
      <c r="C4829" s="4">
        <v>7727.04</v>
      </c>
      <c r="D4829" s="4"/>
      <c r="E4829" s="4"/>
      <c r="F4829" s="4"/>
      <c r="G4829" s="1">
        <f t="shared" si="1370"/>
        <v>7727.04</v>
      </c>
      <c r="H4829" s="4">
        <v>0</v>
      </c>
      <c r="I4829" s="4">
        <v>0</v>
      </c>
      <c r="J4829" s="4">
        <v>0</v>
      </c>
      <c r="K4829" s="4">
        <v>0</v>
      </c>
      <c r="L4829" s="1">
        <f t="shared" si="1371"/>
        <v>0</v>
      </c>
    </row>
    <row r="4830" spans="1:12" ht="25.5">
      <c r="A4830" t="str">
        <f t="shared" si="1369"/>
        <v>1.9.1.8.14.00.00 - Multas e Juros de Mora da Receita de Exploração 
 de Recursos Minerais</v>
      </c>
      <c r="B4830" s="33" t="s">
        <v>3967</v>
      </c>
      <c r="C4830" s="6">
        <v>35211.11</v>
      </c>
      <c r="D4830" s="6"/>
      <c r="E4830" s="6"/>
      <c r="F4830" s="6"/>
      <c r="G4830" s="1">
        <f t="shared" si="1370"/>
        <v>35211.11</v>
      </c>
      <c r="H4830" s="6">
        <v>0</v>
      </c>
      <c r="I4830" s="6">
        <v>0</v>
      </c>
      <c r="J4830" s="6">
        <v>0</v>
      </c>
      <c r="K4830" s="6">
        <v>0</v>
      </c>
      <c r="L4830" s="1">
        <f t="shared" si="1371"/>
        <v>0</v>
      </c>
    </row>
    <row r="4831" spans="1:12" ht="25.5">
      <c r="A4831" t="str">
        <f t="shared" si="1369"/>
        <v>1.9.1.8.15.00.00 - Multas e Juros de Mora da Receita de Outorga de 
 Direitos de Exploração e Pesquisa Mineral</v>
      </c>
      <c r="B4831" s="29" t="s">
        <v>3968</v>
      </c>
      <c r="C4831" s="4">
        <v>414511.01</v>
      </c>
      <c r="D4831" s="4"/>
      <c r="E4831" s="4"/>
      <c r="F4831" s="4"/>
      <c r="G4831" s="1">
        <f t="shared" si="1370"/>
        <v>414511.01</v>
      </c>
      <c r="H4831" s="4">
        <v>0</v>
      </c>
      <c r="I4831" s="4">
        <v>0</v>
      </c>
      <c r="J4831" s="4">
        <v>0</v>
      </c>
      <c r="K4831" s="4">
        <v>0</v>
      </c>
      <c r="L4831" s="1">
        <f t="shared" si="1371"/>
        <v>0</v>
      </c>
    </row>
    <row r="4832" spans="1:12" ht="25.5">
      <c r="A4832" t="str">
        <f t="shared" si="1369"/>
        <v>1.9.1.8.16.00.00 - Multas e Juros de Mora da Receita de Concessão 
 Florestal</v>
      </c>
      <c r="B4832" s="33" t="s">
        <v>3969</v>
      </c>
      <c r="C4832" s="6">
        <v>169.71</v>
      </c>
      <c r="D4832" s="6"/>
      <c r="E4832" s="6"/>
      <c r="F4832" s="6"/>
      <c r="G4832" s="1">
        <f t="shared" si="1370"/>
        <v>169.71</v>
      </c>
      <c r="H4832" s="6">
        <v>0</v>
      </c>
      <c r="I4832" s="6">
        <v>0</v>
      </c>
      <c r="J4832" s="6">
        <v>0</v>
      </c>
      <c r="K4832" s="6">
        <v>0</v>
      </c>
      <c r="L4832" s="1">
        <f t="shared" si="1371"/>
        <v>0</v>
      </c>
    </row>
    <row r="4833" spans="1:12" ht="25.5">
      <c r="A4833" t="str">
        <f t="shared" si="1369"/>
        <v>1.9.1.8.17.00.00 - Multa e Juros de Mora pela Cessão de Uso de Bens 
 da União</v>
      </c>
      <c r="B4833" s="29" t="s">
        <v>3970</v>
      </c>
      <c r="C4833" s="4"/>
      <c r="D4833" s="4"/>
      <c r="E4833" s="4"/>
      <c r="F4833" s="4"/>
      <c r="G4833" s="1">
        <f t="shared" si="1370"/>
        <v>0</v>
      </c>
      <c r="H4833" s="4">
        <v>0</v>
      </c>
      <c r="I4833" s="4">
        <v>0</v>
      </c>
      <c r="J4833" s="4">
        <v>0</v>
      </c>
      <c r="K4833" s="4">
        <v>0</v>
      </c>
      <c r="L4833" s="1">
        <f t="shared" si="1371"/>
        <v>0</v>
      </c>
    </row>
    <row r="4834" spans="1:12" ht="25.5">
      <c r="A4834" t="str">
        <f t="shared" si="1369"/>
        <v>1.9.1.8.18.00.00 - Multa e Juros de Mora de Indenização por Posse ou 
 Ocupação Ilícita de Bens da União</v>
      </c>
      <c r="B4834" s="33" t="s">
        <v>3971</v>
      </c>
      <c r="C4834" s="6">
        <v>677.24</v>
      </c>
      <c r="D4834" s="6"/>
      <c r="E4834" s="6"/>
      <c r="F4834" s="6"/>
      <c r="G4834" s="1">
        <f t="shared" si="1370"/>
        <v>677.24</v>
      </c>
      <c r="H4834" s="6">
        <v>0</v>
      </c>
      <c r="I4834" s="6">
        <v>0</v>
      </c>
      <c r="J4834" s="6">
        <v>0</v>
      </c>
      <c r="K4834" s="6">
        <v>0</v>
      </c>
      <c r="L4834" s="1">
        <f t="shared" si="1371"/>
        <v>0</v>
      </c>
    </row>
    <row r="4835" spans="1:12" ht="25.5">
      <c r="A4835" t="str">
        <f t="shared" si="1369"/>
        <v>1.9.1.8.19.00.00 - Multas e Juros de Mora do Auto de Infração no 
 âmbito do Regime de Previdência Complementar Fechada</v>
      </c>
      <c r="B4835" s="29" t="s">
        <v>3972</v>
      </c>
      <c r="C4835" s="4"/>
      <c r="D4835" s="4"/>
      <c r="E4835" s="4"/>
      <c r="F4835" s="4"/>
      <c r="G4835" s="1">
        <f t="shared" si="1370"/>
        <v>0</v>
      </c>
      <c r="H4835" s="4">
        <v>0</v>
      </c>
      <c r="I4835" s="4">
        <v>0</v>
      </c>
      <c r="J4835" s="4">
        <v>0</v>
      </c>
      <c r="K4835" s="4">
        <v>0</v>
      </c>
      <c r="L4835" s="1">
        <f t="shared" si="1371"/>
        <v>0</v>
      </c>
    </row>
    <row r="4836" spans="1:12" ht="38.25">
      <c r="A4836" t="str">
        <f t="shared" si="1369"/>
        <v>1.9.1.8.20.00.00 - Multas e Juros de Mora da Receita Decorrente de 
 Medidas de Suspensão de Concessões dos Direitos de Propriedade 
 Intelectual</v>
      </c>
      <c r="B4836" s="33" t="s">
        <v>3973</v>
      </c>
      <c r="C4836" s="6"/>
      <c r="D4836" s="6"/>
      <c r="E4836" s="6"/>
      <c r="F4836" s="6"/>
      <c r="G4836" s="1">
        <f t="shared" si="1370"/>
        <v>0</v>
      </c>
      <c r="H4836" s="6">
        <v>0</v>
      </c>
      <c r="I4836" s="6">
        <v>0</v>
      </c>
      <c r="J4836" s="6">
        <v>0</v>
      </c>
      <c r="K4836" s="6">
        <v>0</v>
      </c>
      <c r="L4836" s="1">
        <f t="shared" si="1371"/>
        <v>0</v>
      </c>
    </row>
    <row r="4837" spans="1:12" ht="25.5">
      <c r="A4837" t="str">
        <f t="shared" si="1369"/>
        <v>1.9.1.8.21.00.00 - Multas e Juros de Mora do Ressarcimento 
 Decorrente de Ações Regressivas Oriundas da Relação de Trabalho</v>
      </c>
      <c r="B4837" s="29" t="s">
        <v>3974</v>
      </c>
      <c r="C4837" s="4">
        <v>83032.09</v>
      </c>
      <c r="D4837" s="4"/>
      <c r="E4837" s="4"/>
      <c r="F4837" s="4"/>
      <c r="G4837" s="1">
        <f t="shared" si="1370"/>
        <v>83032.09</v>
      </c>
      <c r="H4837" s="4">
        <v>0</v>
      </c>
      <c r="I4837" s="4">
        <v>0</v>
      </c>
      <c r="J4837" s="4">
        <v>0</v>
      </c>
      <c r="K4837" s="4">
        <v>0</v>
      </c>
      <c r="L4837" s="1">
        <f t="shared" si="1371"/>
        <v>0</v>
      </c>
    </row>
    <row r="4838" spans="1:12" ht="25.5">
      <c r="A4838" t="str">
        <f t="shared" si="1369"/>
        <v>1.9.1.8.23.00.00 - Multa e Juros de Mora Decorrentes da Restituição 
 de Recursos de Fomento</v>
      </c>
      <c r="B4838" s="33" t="s">
        <v>3975</v>
      </c>
      <c r="C4838" s="6"/>
      <c r="D4838" s="6"/>
      <c r="E4838" s="6"/>
      <c r="F4838" s="6"/>
      <c r="G4838" s="1">
        <f t="shared" si="1370"/>
        <v>0</v>
      </c>
      <c r="H4838" s="6">
        <v>0</v>
      </c>
      <c r="I4838" s="6">
        <v>0</v>
      </c>
      <c r="J4838" s="6">
        <v>0</v>
      </c>
      <c r="K4838" s="6">
        <v>0</v>
      </c>
      <c r="L4838" s="1">
        <f t="shared" si="1371"/>
        <v>0</v>
      </c>
    </row>
    <row r="4839" spans="1:12" ht="25.5">
      <c r="A4839" t="str">
        <f t="shared" si="1369"/>
        <v>1.9.1.8.24.00.00 - Multas e Juros de Mora das Receitas de Concessão 
 e Outorga na Área de Telecomunicações</v>
      </c>
      <c r="B4839" s="29" t="s">
        <v>3976</v>
      </c>
      <c r="C4839" s="4">
        <v>17.5</v>
      </c>
      <c r="D4839" s="4"/>
      <c r="E4839" s="4"/>
      <c r="F4839" s="4">
        <v>0.16</v>
      </c>
      <c r="G4839" s="1">
        <f t="shared" si="1370"/>
        <v>17.34</v>
      </c>
      <c r="H4839" s="4">
        <v>15799.97</v>
      </c>
      <c r="I4839" s="4">
        <v>0</v>
      </c>
      <c r="J4839" s="4">
        <v>0</v>
      </c>
      <c r="K4839" s="4">
        <v>0</v>
      </c>
      <c r="L4839" s="1">
        <f t="shared" si="1371"/>
        <v>15799.97</v>
      </c>
    </row>
    <row r="4840" spans="1:12" ht="25.5">
      <c r="A4840" t="str">
        <f t="shared" si="1369"/>
        <v>1.9.1.8.25.00.00 - Multas e Juros de Mora Incidentes sobre as Multas 
 Previstas na Lei Geral das Telecomunicações</v>
      </c>
      <c r="B4840" s="33" t="s">
        <v>3977</v>
      </c>
      <c r="C4840" s="6"/>
      <c r="D4840" s="6"/>
      <c r="E4840" s="6"/>
      <c r="F4840" s="6"/>
      <c r="G4840" s="1">
        <f t="shared" si="1370"/>
        <v>0</v>
      </c>
      <c r="H4840" s="6">
        <v>0</v>
      </c>
      <c r="I4840" s="6">
        <v>0</v>
      </c>
      <c r="J4840" s="6">
        <v>0</v>
      </c>
      <c r="K4840" s="6">
        <v>0</v>
      </c>
      <c r="L4840" s="1">
        <f t="shared" si="1371"/>
        <v>0</v>
      </c>
    </row>
    <row r="4841" spans="1:12" ht="25.5">
      <c r="A4841" t="str">
        <f t="shared" si="1369"/>
        <v>1.9.1.8.26.00.00 - Multas e Juros de Mora Decorrentes de Multas por 
 Auto de Infração</v>
      </c>
      <c r="B4841" s="29" t="s">
        <v>3978</v>
      </c>
      <c r="C4841" s="4">
        <v>189301.55</v>
      </c>
      <c r="D4841" s="4"/>
      <c r="E4841" s="4"/>
      <c r="F4841" s="4">
        <v>63.15</v>
      </c>
      <c r="G4841" s="1">
        <f t="shared" si="1370"/>
        <v>189238.39999999999</v>
      </c>
      <c r="H4841" s="4">
        <v>0</v>
      </c>
      <c r="I4841" s="4">
        <v>0</v>
      </c>
      <c r="J4841" s="4">
        <v>0</v>
      </c>
      <c r="K4841" s="4">
        <v>0</v>
      </c>
      <c r="L4841" s="1">
        <f t="shared" si="1371"/>
        <v>0</v>
      </c>
    </row>
    <row r="4842" spans="1:12" ht="25.5">
      <c r="A4842" t="str">
        <f t="shared" si="1369"/>
        <v>1.9.1.8.27.00.00 - Multas e Juros de Mora dos Serviços de 
 Certificação e Homologação de Produtos de Telecomunicações</v>
      </c>
      <c r="B4842" s="33" t="s">
        <v>3979</v>
      </c>
      <c r="C4842" s="6"/>
      <c r="D4842" s="6"/>
      <c r="E4842" s="6"/>
      <c r="F4842" s="6"/>
      <c r="G4842" s="1">
        <f t="shared" si="1370"/>
        <v>0</v>
      </c>
      <c r="H4842" s="6">
        <v>15026.56</v>
      </c>
      <c r="I4842" s="6">
        <v>0</v>
      </c>
      <c r="J4842" s="6">
        <v>0</v>
      </c>
      <c r="K4842" s="6">
        <v>0</v>
      </c>
      <c r="L4842" s="1">
        <f t="shared" si="1371"/>
        <v>15026.56</v>
      </c>
    </row>
    <row r="4843" spans="1:12">
      <c r="A4843" t="str">
        <f t="shared" si="1369"/>
        <v>1.9.1.8.99.00.00 - Outras Multas e Juros de Mora</v>
      </c>
      <c r="B4843" s="29" t="s">
        <v>3980</v>
      </c>
      <c r="C4843" s="4">
        <v>154594580.72999999</v>
      </c>
      <c r="D4843" s="4">
        <v>52791.09</v>
      </c>
      <c r="E4843" s="4">
        <v>241857.82</v>
      </c>
      <c r="F4843" s="4">
        <v>424940.38</v>
      </c>
      <c r="G4843" s="1">
        <f t="shared" si="1370"/>
        <v>153874991.44</v>
      </c>
      <c r="H4843" s="4">
        <v>21318946.539999999</v>
      </c>
      <c r="I4843" s="4">
        <v>0</v>
      </c>
      <c r="J4843" s="4">
        <v>0</v>
      </c>
      <c r="K4843" s="4">
        <v>0</v>
      </c>
      <c r="L4843" s="1">
        <f t="shared" si="1371"/>
        <v>21318946.539999999</v>
      </c>
    </row>
    <row r="4844" spans="1:12">
      <c r="A4844" t="str">
        <f t="shared" si="1369"/>
        <v>1.9.1.9.00.00.00 - Multas de Outras Origens</v>
      </c>
      <c r="B4844" s="33" t="s">
        <v>3981</v>
      </c>
      <c r="C4844" s="6">
        <v>4555176373.1400003</v>
      </c>
      <c r="D4844" s="6">
        <v>15973282</v>
      </c>
      <c r="E4844" s="6"/>
      <c r="F4844" s="6">
        <v>205728785.34999999</v>
      </c>
      <c r="G4844" s="1">
        <f t="shared" si="1370"/>
        <v>4333474305.79</v>
      </c>
      <c r="H4844" s="6">
        <v>3773566157.4699998</v>
      </c>
      <c r="I4844" s="6">
        <v>0</v>
      </c>
      <c r="J4844" s="6">
        <v>0</v>
      </c>
      <c r="K4844" s="6">
        <v>125033792.88</v>
      </c>
      <c r="L4844" s="1">
        <f t="shared" si="1371"/>
        <v>3648532364.5899997</v>
      </c>
    </row>
    <row r="4845" spans="1:12">
      <c r="A4845" t="str">
        <f t="shared" si="1369"/>
        <v>1.9.2.0.00.00.00 - Indenizações e Restituições</v>
      </c>
      <c r="B4845" s="29" t="s">
        <v>3982</v>
      </c>
      <c r="C4845" s="4">
        <v>3622195875.9499998</v>
      </c>
      <c r="D4845" s="4">
        <v>1097450.8799999999</v>
      </c>
      <c r="E4845" s="4">
        <v>15409.19</v>
      </c>
      <c r="F4845" s="4">
        <v>6142338.8099999996</v>
      </c>
      <c r="G4845" s="1">
        <f t="shared" si="1370"/>
        <v>3614940677.0699997</v>
      </c>
      <c r="H4845" s="4">
        <v>5509618992.1499996</v>
      </c>
      <c r="I4845" s="4">
        <v>0</v>
      </c>
      <c r="J4845" s="4">
        <v>0</v>
      </c>
      <c r="K4845" s="4">
        <v>20006061.530000001</v>
      </c>
      <c r="L4845" s="1">
        <f t="shared" si="1371"/>
        <v>5489612930.6199999</v>
      </c>
    </row>
    <row r="4846" spans="1:12">
      <c r="A4846" t="str">
        <f t="shared" si="1369"/>
        <v>1.9.2.1.00.00.00 - Indenizações</v>
      </c>
      <c r="B4846" s="33" t="s">
        <v>3983</v>
      </c>
      <c r="C4846" s="6">
        <v>483543500.05000001</v>
      </c>
      <c r="D4846" s="6">
        <v>74290.84</v>
      </c>
      <c r="E4846" s="6"/>
      <c r="F4846" s="6">
        <v>582694.5</v>
      </c>
      <c r="G4846" s="1">
        <f t="shared" si="1370"/>
        <v>482886514.71000004</v>
      </c>
      <c r="H4846" s="6">
        <v>149637942.71000001</v>
      </c>
      <c r="I4846" s="6">
        <v>0</v>
      </c>
      <c r="J4846" s="6">
        <v>0</v>
      </c>
      <c r="K4846" s="6">
        <v>8439656.7799999993</v>
      </c>
      <c r="L4846" s="1">
        <f t="shared" si="1371"/>
        <v>141198285.93000001</v>
      </c>
    </row>
    <row r="4847" spans="1:12">
      <c r="A4847" t="str">
        <f t="shared" si="1369"/>
        <v>1.9.2.2.00.00.00 - Restituições</v>
      </c>
      <c r="B4847" s="29" t="s">
        <v>3984</v>
      </c>
      <c r="C4847" s="4">
        <v>3138652375.9000001</v>
      </c>
      <c r="D4847" s="4">
        <v>1023160.04</v>
      </c>
      <c r="E4847" s="4">
        <v>15409.19</v>
      </c>
      <c r="F4847" s="4">
        <v>5559644.3099999996</v>
      </c>
      <c r="G4847" s="1">
        <f t="shared" si="1370"/>
        <v>3132054162.3600001</v>
      </c>
      <c r="H4847" s="4">
        <v>5359981049.4399996</v>
      </c>
      <c r="I4847" s="4">
        <v>0</v>
      </c>
      <c r="J4847" s="4">
        <v>0</v>
      </c>
      <c r="K4847" s="4">
        <v>11566404.75</v>
      </c>
      <c r="L4847" s="1">
        <f t="shared" si="1371"/>
        <v>5348414644.6899996</v>
      </c>
    </row>
    <row r="4848" spans="1:12">
      <c r="A4848" t="str">
        <f t="shared" si="1369"/>
        <v>1.9.2.2.01.00.00 - Restituições de Convênios</v>
      </c>
      <c r="B4848" s="33" t="s">
        <v>3985</v>
      </c>
      <c r="C4848" s="6">
        <v>67032404.530000001</v>
      </c>
      <c r="D4848" s="6"/>
      <c r="E4848" s="6"/>
      <c r="F4848" s="6">
        <v>217070.17</v>
      </c>
      <c r="G4848" s="1">
        <f t="shared" si="1370"/>
        <v>66815334.359999999</v>
      </c>
      <c r="H4848" s="6">
        <v>129488771.17</v>
      </c>
      <c r="I4848" s="6">
        <v>0</v>
      </c>
      <c r="J4848" s="6">
        <v>0</v>
      </c>
      <c r="K4848" s="6">
        <v>71999.350000000006</v>
      </c>
      <c r="L4848" s="1">
        <f t="shared" si="1371"/>
        <v>129416771.82000001</v>
      </c>
    </row>
    <row r="4849" spans="1:12">
      <c r="A4849" t="str">
        <f t="shared" si="1369"/>
        <v>1.9.2.2.02.00.00 - Restituições de Benefícios não Desembolsados</v>
      </c>
      <c r="B4849" s="29" t="s">
        <v>3986</v>
      </c>
      <c r="C4849" s="4">
        <v>5315312.08</v>
      </c>
      <c r="D4849" s="4"/>
      <c r="E4849" s="4"/>
      <c r="F4849" s="4">
        <v>4599.1400000000003</v>
      </c>
      <c r="G4849" s="1">
        <f t="shared" si="1370"/>
        <v>5310712.9400000004</v>
      </c>
      <c r="H4849" s="4">
        <v>3292496.99</v>
      </c>
      <c r="I4849" s="4">
        <v>0</v>
      </c>
      <c r="J4849" s="4">
        <v>0</v>
      </c>
      <c r="K4849" s="4">
        <v>0</v>
      </c>
      <c r="L4849" s="1">
        <f t="shared" si="1371"/>
        <v>3292496.99</v>
      </c>
    </row>
    <row r="4850" spans="1:12" ht="25.5">
      <c r="A4850" t="str">
        <f t="shared" si="1369"/>
        <v>1.9.2.2.03.00.00 - Restituições de Constribuições Previdenciárias 
 Complementares</v>
      </c>
      <c r="B4850" s="33" t="s">
        <v>3987</v>
      </c>
      <c r="C4850" s="6">
        <v>2575364.7999999998</v>
      </c>
      <c r="D4850" s="6"/>
      <c r="E4850" s="6"/>
      <c r="F4850" s="6">
        <v>650.28</v>
      </c>
      <c r="G4850" s="1">
        <f t="shared" si="1370"/>
        <v>2574714.52</v>
      </c>
      <c r="H4850" s="6">
        <v>1856286.05</v>
      </c>
      <c r="I4850" s="6">
        <v>0</v>
      </c>
      <c r="J4850" s="6">
        <v>0</v>
      </c>
      <c r="K4850" s="6">
        <v>0</v>
      </c>
      <c r="L4850" s="1">
        <f t="shared" si="1371"/>
        <v>1856286.05</v>
      </c>
    </row>
    <row r="4851" spans="1:12" ht="25.5">
      <c r="A4851" t="str">
        <f t="shared" si="1369"/>
        <v>1.9.2.2.04.00.00 - Restituições não Reclamadas das Condenações 
 Judiciais</v>
      </c>
      <c r="B4851" s="29" t="s">
        <v>3988</v>
      </c>
      <c r="C4851" s="4">
        <v>1504571.96</v>
      </c>
      <c r="D4851" s="4"/>
      <c r="E4851" s="4"/>
      <c r="F4851" s="4"/>
      <c r="G4851" s="1">
        <f t="shared" si="1370"/>
        <v>1504571.96</v>
      </c>
      <c r="H4851" s="4">
        <v>0</v>
      </c>
      <c r="I4851" s="4">
        <v>0</v>
      </c>
      <c r="J4851" s="4">
        <v>0</v>
      </c>
      <c r="K4851" s="4">
        <v>0</v>
      </c>
      <c r="L4851" s="1">
        <f t="shared" si="1371"/>
        <v>0</v>
      </c>
    </row>
    <row r="4852" spans="1:12" ht="25.5">
      <c r="A4852" t="str">
        <f t="shared" si="1369"/>
        <v>1.9.2.2.05.00.00 - Ressarcimento por Operadoras de Seguros Privados 
 de Assistência à Saúde</v>
      </c>
      <c r="B4852" s="33" t="s">
        <v>3989</v>
      </c>
      <c r="C4852" s="6">
        <v>56144.21</v>
      </c>
      <c r="D4852" s="6"/>
      <c r="E4852" s="6"/>
      <c r="F4852" s="6"/>
      <c r="G4852" s="1">
        <f t="shared" si="1370"/>
        <v>56144.21</v>
      </c>
      <c r="H4852" s="6">
        <v>0</v>
      </c>
      <c r="I4852" s="6">
        <v>0</v>
      </c>
      <c r="J4852" s="6">
        <v>0</v>
      </c>
      <c r="K4852" s="6">
        <v>0</v>
      </c>
      <c r="L4852" s="1">
        <f t="shared" si="1371"/>
        <v>0</v>
      </c>
    </row>
    <row r="4853" spans="1:12" ht="25.5">
      <c r="A4853" t="str">
        <f t="shared" si="1369"/>
        <v>1.9.2.2.06.00.00 - Ressarcimento do Custo de Disponibilização de 
 Medicamentos</v>
      </c>
      <c r="B4853" s="29" t="s">
        <v>3990</v>
      </c>
      <c r="C4853" s="4">
        <v>298326.17</v>
      </c>
      <c r="D4853" s="4"/>
      <c r="E4853" s="4"/>
      <c r="F4853" s="4"/>
      <c r="G4853" s="1">
        <f t="shared" si="1370"/>
        <v>298326.17</v>
      </c>
      <c r="H4853" s="4">
        <v>23218.95</v>
      </c>
      <c r="I4853" s="4">
        <v>0</v>
      </c>
      <c r="J4853" s="4">
        <v>0</v>
      </c>
      <c r="K4853" s="4">
        <v>0</v>
      </c>
      <c r="L4853" s="1">
        <f t="shared" si="1371"/>
        <v>23218.95</v>
      </c>
    </row>
    <row r="4854" spans="1:12">
      <c r="A4854" t="str">
        <f t="shared" si="1369"/>
        <v>1.9.2.2.07.00.00 - Recuperação de Despesas de Exercícios Anteriores</v>
      </c>
      <c r="B4854" s="33" t="s">
        <v>3991</v>
      </c>
      <c r="C4854" s="6">
        <v>58395133.030000001</v>
      </c>
      <c r="D4854" s="6">
        <v>203.44</v>
      </c>
      <c r="E4854" s="6"/>
      <c r="F4854" s="6">
        <v>1726.56</v>
      </c>
      <c r="G4854" s="1">
        <f t="shared" si="1370"/>
        <v>58393203.030000001</v>
      </c>
      <c r="H4854" s="6">
        <v>118853216.68000001</v>
      </c>
      <c r="I4854" s="6">
        <v>0</v>
      </c>
      <c r="J4854" s="6">
        <v>0</v>
      </c>
      <c r="K4854" s="6">
        <v>7956.62</v>
      </c>
      <c r="L4854" s="1">
        <f t="shared" si="1371"/>
        <v>118845260.06</v>
      </c>
    </row>
    <row r="4855" spans="1:12" ht="25.5">
      <c r="A4855" t="str">
        <f t="shared" si="1369"/>
        <v>1.9.2.2.08.00.00 - Ressarcimento de Pagamentos de Honorários 
 Técnicos-Periciais</v>
      </c>
      <c r="B4855" s="29" t="s">
        <v>3992</v>
      </c>
      <c r="C4855" s="4">
        <v>74906.570000000007</v>
      </c>
      <c r="D4855" s="4"/>
      <c r="E4855" s="4"/>
      <c r="F4855" s="4"/>
      <c r="G4855" s="1">
        <f t="shared" si="1370"/>
        <v>74906.570000000007</v>
      </c>
      <c r="H4855" s="4">
        <v>14549774.73</v>
      </c>
      <c r="I4855" s="4">
        <v>0</v>
      </c>
      <c r="J4855" s="4">
        <v>0</v>
      </c>
      <c r="K4855" s="4">
        <v>68.099999999999994</v>
      </c>
      <c r="L4855" s="1">
        <f t="shared" si="1371"/>
        <v>14549706.630000001</v>
      </c>
    </row>
    <row r="4856" spans="1:12" ht="25.5">
      <c r="A4856" t="str">
        <f t="shared" si="1369"/>
        <v>1.9.2.2.09.00.00 - Ressarcimento de Despesas do Porte de Remessa e 
 Retorno dos Autos</v>
      </c>
      <c r="B4856" s="33" t="s">
        <v>3993</v>
      </c>
      <c r="C4856" s="6">
        <v>293564.95</v>
      </c>
      <c r="D4856" s="6"/>
      <c r="E4856" s="6"/>
      <c r="F4856" s="6"/>
      <c r="G4856" s="1">
        <f t="shared" si="1370"/>
        <v>293564.95</v>
      </c>
      <c r="H4856" s="6">
        <v>858623.53</v>
      </c>
      <c r="I4856" s="6">
        <v>0</v>
      </c>
      <c r="J4856" s="6">
        <v>0</v>
      </c>
      <c r="K4856" s="6">
        <v>0</v>
      </c>
      <c r="L4856" s="1">
        <f t="shared" si="1371"/>
        <v>858623.53</v>
      </c>
    </row>
    <row r="4857" spans="1:12" ht="25.5">
      <c r="A4857" t="str">
        <f t="shared" si="1369"/>
        <v>1.9.2.2.10.00.00 - Compensações Financeiras entre o Regime Geral e 
 os Regimes Próprios de Previdência dos Servidores</v>
      </c>
      <c r="B4857" s="29" t="s">
        <v>3994</v>
      </c>
      <c r="C4857" s="4">
        <v>1077191572.28</v>
      </c>
      <c r="D4857" s="4"/>
      <c r="E4857" s="4"/>
      <c r="F4857" s="4">
        <v>715857.43</v>
      </c>
      <c r="G4857" s="1">
        <f t="shared" si="1370"/>
        <v>1076475714.8499999</v>
      </c>
      <c r="H4857" s="4">
        <v>1056288209.02</v>
      </c>
      <c r="I4857" s="4">
        <v>0</v>
      </c>
      <c r="J4857" s="4">
        <v>0</v>
      </c>
      <c r="K4857" s="4">
        <v>0</v>
      </c>
      <c r="L4857" s="1">
        <f t="shared" si="1371"/>
        <v>1056288209.02</v>
      </c>
    </row>
    <row r="4858" spans="1:12" ht="25.5">
      <c r="A4858" t="str">
        <f t="shared" si="1369"/>
        <v>1.9.2.2.11.00.00 - Restituição de Parcelas do Seguro Desemprego 
 Recebidas Indevidamente</v>
      </c>
      <c r="B4858" s="33" t="s">
        <v>3995</v>
      </c>
      <c r="C4858" s="6">
        <v>2415.14</v>
      </c>
      <c r="D4858" s="6"/>
      <c r="E4858" s="6"/>
      <c r="F4858" s="6"/>
      <c r="G4858" s="1">
        <f t="shared" si="1370"/>
        <v>2415.14</v>
      </c>
      <c r="H4858" s="6">
        <v>7252907.6900000004</v>
      </c>
      <c r="I4858" s="6">
        <v>0</v>
      </c>
      <c r="J4858" s="6">
        <v>0</v>
      </c>
      <c r="K4858" s="6">
        <v>0</v>
      </c>
      <c r="L4858" s="1">
        <f t="shared" si="1371"/>
        <v>7252907.6900000004</v>
      </c>
    </row>
    <row r="4859" spans="1:12">
      <c r="A4859" t="str">
        <f t="shared" si="1369"/>
        <v>1.9.2.2.20.00.00 - Recuperação de Sinistros</v>
      </c>
      <c r="B4859" s="29" t="s">
        <v>3996</v>
      </c>
      <c r="C4859" s="4">
        <v>1096935.5900000001</v>
      </c>
      <c r="D4859" s="4"/>
      <c r="E4859" s="4"/>
      <c r="F4859" s="4"/>
      <c r="G4859" s="1">
        <f t="shared" si="1370"/>
        <v>1096935.5900000001</v>
      </c>
      <c r="H4859" s="4">
        <v>242223.34</v>
      </c>
      <c r="I4859" s="4">
        <v>0</v>
      </c>
      <c r="J4859" s="4">
        <v>0</v>
      </c>
      <c r="K4859" s="4">
        <v>0</v>
      </c>
      <c r="L4859" s="1">
        <f t="shared" si="1371"/>
        <v>242223.34</v>
      </c>
    </row>
    <row r="4860" spans="1:12" ht="25.5">
      <c r="A4860" t="str">
        <f t="shared" si="1369"/>
        <v>1.9.2.2.21.00.00 - Ressarcimentos de Pagamentos de Despesas pela 
 Deportação</v>
      </c>
      <c r="B4860" s="33" t="s">
        <v>3997</v>
      </c>
      <c r="C4860" s="6"/>
      <c r="D4860" s="6"/>
      <c r="E4860" s="6"/>
      <c r="F4860" s="6"/>
      <c r="G4860" s="1">
        <f t="shared" si="1370"/>
        <v>0</v>
      </c>
      <c r="H4860" s="6">
        <v>438607.84</v>
      </c>
      <c r="I4860" s="6">
        <v>0</v>
      </c>
      <c r="J4860" s="6">
        <v>0</v>
      </c>
      <c r="K4860" s="6">
        <v>0</v>
      </c>
      <c r="L4860" s="1">
        <f t="shared" si="1371"/>
        <v>438607.84</v>
      </c>
    </row>
    <row r="4861" spans="1:12" ht="25.5">
      <c r="A4861" t="str">
        <f t="shared" si="1369"/>
        <v>1.9.2.2.22.00.00 - Ressarcimento Decorrente de Ações Regressivas 
 Oriundas da Relação de Trabalho</v>
      </c>
      <c r="B4861" s="29" t="s">
        <v>3998</v>
      </c>
      <c r="C4861" s="4">
        <v>727521.26</v>
      </c>
      <c r="D4861" s="4"/>
      <c r="E4861" s="4"/>
      <c r="F4861" s="4"/>
      <c r="G4861" s="1">
        <f t="shared" si="1370"/>
        <v>727521.26</v>
      </c>
      <c r="H4861" s="4">
        <v>85003338.799999997</v>
      </c>
      <c r="I4861" s="4">
        <v>0</v>
      </c>
      <c r="J4861" s="4">
        <v>0</v>
      </c>
      <c r="K4861" s="4">
        <v>0</v>
      </c>
      <c r="L4861" s="1">
        <f t="shared" si="1371"/>
        <v>85003338.799999997</v>
      </c>
    </row>
    <row r="4862" spans="1:12">
      <c r="A4862" t="str">
        <f t="shared" si="1369"/>
        <v>1.9.2.2.23.00.00 - Restituição de Recursos de Fomento</v>
      </c>
      <c r="B4862" s="33" t="s">
        <v>3999</v>
      </c>
      <c r="C4862" s="6">
        <v>10341.700000000001</v>
      </c>
      <c r="D4862" s="6"/>
      <c r="E4862" s="6"/>
      <c r="F4862" s="6"/>
      <c r="G4862" s="1">
        <f t="shared" si="1370"/>
        <v>10341.700000000001</v>
      </c>
      <c r="H4862" s="6">
        <v>4318224.5599999996</v>
      </c>
      <c r="I4862" s="6">
        <v>0</v>
      </c>
      <c r="J4862" s="6">
        <v>0</v>
      </c>
      <c r="K4862" s="6">
        <v>0</v>
      </c>
      <c r="L4862" s="1">
        <f t="shared" si="1371"/>
        <v>4318224.5599999996</v>
      </c>
    </row>
    <row r="4863" spans="1:12" ht="25.5">
      <c r="A4863" t="str">
        <f t="shared" si="1369"/>
        <v>1.9.2.2.24.00.00 - Restituição de Recursos de Subvenções ou 
 Subsídios</v>
      </c>
      <c r="B4863" s="29" t="s">
        <v>4000</v>
      </c>
      <c r="C4863" s="4">
        <v>9412997.7300000004</v>
      </c>
      <c r="D4863" s="4"/>
      <c r="E4863" s="4"/>
      <c r="F4863" s="4"/>
      <c r="G4863" s="1">
        <f t="shared" si="1370"/>
        <v>9412997.7300000004</v>
      </c>
      <c r="H4863" s="4">
        <v>1050054.6399999999</v>
      </c>
      <c r="I4863" s="4">
        <v>0</v>
      </c>
      <c r="J4863" s="4">
        <v>0</v>
      </c>
      <c r="K4863" s="4">
        <v>0</v>
      </c>
      <c r="L4863" s="1">
        <f t="shared" si="1371"/>
        <v>1050054.6399999999</v>
      </c>
    </row>
    <row r="4864" spans="1:12" ht="25.5">
      <c r="A4864" t="str">
        <f t="shared" si="1369"/>
        <v>1.9.2.2.30.00.00 - Devoluções de Recursos Decorrentes de 
 Restituições Indevidas do Imposto de Renda</v>
      </c>
      <c r="B4864" s="33" t="s">
        <v>4001</v>
      </c>
      <c r="C4864" s="6">
        <v>32711.62</v>
      </c>
      <c r="D4864" s="6"/>
      <c r="E4864" s="6"/>
      <c r="F4864" s="6"/>
      <c r="G4864" s="1">
        <f t="shared" si="1370"/>
        <v>32711.62</v>
      </c>
      <c r="H4864" s="6">
        <v>0</v>
      </c>
      <c r="I4864" s="6">
        <v>0</v>
      </c>
      <c r="J4864" s="6">
        <v>0</v>
      </c>
      <c r="K4864" s="6">
        <v>0</v>
      </c>
      <c r="L4864" s="1">
        <f t="shared" si="1371"/>
        <v>0</v>
      </c>
    </row>
    <row r="4865" spans="1:12">
      <c r="A4865" t="str">
        <f t="shared" si="1369"/>
        <v>1.9.2.2.99.00.00 - Outras Restituições</v>
      </c>
      <c r="B4865" s="29" t="s">
        <v>4002</v>
      </c>
      <c r="C4865" s="4">
        <v>1914240561.4100001</v>
      </c>
      <c r="D4865" s="4">
        <v>1022956.6</v>
      </c>
      <c r="E4865" s="4">
        <v>15409.19</v>
      </c>
      <c r="F4865" s="4">
        <v>4619740.7300000004</v>
      </c>
      <c r="G4865" s="1">
        <f t="shared" si="1370"/>
        <v>1908582454.8900001</v>
      </c>
      <c r="H4865" s="4">
        <v>3936465095.4499998</v>
      </c>
      <c r="I4865" s="4">
        <v>0</v>
      </c>
      <c r="J4865" s="4">
        <v>0</v>
      </c>
      <c r="K4865" s="4">
        <v>11486380.68</v>
      </c>
      <c r="L4865" s="1">
        <f t="shared" si="1371"/>
        <v>3924978714.77</v>
      </c>
    </row>
    <row r="4866" spans="1:12" ht="25.5">
      <c r="A4866" t="str">
        <f t="shared" si="1369"/>
        <v>1.9.2.3.01.00.00 - Retorno de Investimentos Mediante Participação em 
 Empresas e Projetos</v>
      </c>
      <c r="B4866" s="33" t="s">
        <v>4003</v>
      </c>
      <c r="C4866" s="6">
        <v>391590.87</v>
      </c>
      <c r="D4866" s="6"/>
      <c r="E4866" s="6"/>
      <c r="F4866" s="6"/>
      <c r="G4866" s="1">
        <f t="shared" si="1370"/>
        <v>391590.87</v>
      </c>
      <c r="H4866" s="6"/>
      <c r="I4866" s="6">
        <v>0</v>
      </c>
      <c r="J4866" s="6">
        <v>0</v>
      </c>
      <c r="K4866" s="6">
        <v>0</v>
      </c>
      <c r="L4866" s="1">
        <f t="shared" si="1371"/>
        <v>0</v>
      </c>
    </row>
    <row r="4867" spans="1:12">
      <c r="A4867" t="str">
        <f t="shared" si="1369"/>
        <v>1.9.3.0.00.00.00 - Receita da Dívida Ativa</v>
      </c>
      <c r="B4867" s="29" t="s">
        <v>4004</v>
      </c>
      <c r="C4867" s="4">
        <v>7959410706.8100004</v>
      </c>
      <c r="D4867" s="4">
        <v>1039961.38</v>
      </c>
      <c r="E4867" s="4">
        <v>504917.59</v>
      </c>
      <c r="F4867" s="4">
        <v>179929661.77000001</v>
      </c>
      <c r="G4867" s="1">
        <f t="shared" si="1370"/>
        <v>7777936166.0699997</v>
      </c>
      <c r="H4867" s="4">
        <v>5329070888.21</v>
      </c>
      <c r="I4867" s="4">
        <v>201445166.97999999</v>
      </c>
      <c r="J4867" s="4">
        <v>419396120.50999999</v>
      </c>
      <c r="K4867" s="4">
        <v>42887855.020000003</v>
      </c>
      <c r="L4867" s="1">
        <f t="shared" si="1371"/>
        <v>4665341745.6999998</v>
      </c>
    </row>
    <row r="4868" spans="1:12">
      <c r="A4868" t="str">
        <f t="shared" si="1369"/>
        <v>1.9.3.1.00.00.00 - Receita da Dívida Ativa Tributária</v>
      </c>
      <c r="B4868" s="33" t="s">
        <v>4005</v>
      </c>
      <c r="C4868" s="6">
        <v>7232217404.3699999</v>
      </c>
      <c r="D4868" s="6">
        <v>1039574.7</v>
      </c>
      <c r="E4868" s="6">
        <v>483923.42</v>
      </c>
      <c r="F4868" s="6">
        <v>164267332.97</v>
      </c>
      <c r="G4868" s="1">
        <f t="shared" si="1370"/>
        <v>7066426573.2799997</v>
      </c>
      <c r="H4868" s="6">
        <v>5037706575.5</v>
      </c>
      <c r="I4868" s="6">
        <v>201445166.97999999</v>
      </c>
      <c r="J4868" s="6">
        <v>419396120.50999999</v>
      </c>
      <c r="K4868" s="6">
        <v>40687267.640000001</v>
      </c>
      <c r="L4868" s="1">
        <f t="shared" si="1371"/>
        <v>4376178020.3699999</v>
      </c>
    </row>
    <row r="4869" spans="1:12" ht="25.5">
      <c r="A4869" t="str">
        <f t="shared" ref="A4869:A4932" si="1372">TRIM(B4869)</f>
        <v>1.9.3.1.01.00.00 - Receita da Dívida Ativa do Imposto sobre a Renda 
 e Proventos de Qualquer Natureza</v>
      </c>
      <c r="B4869" s="29" t="s">
        <v>4006</v>
      </c>
      <c r="C4869" s="4">
        <v>17125734.629999999</v>
      </c>
      <c r="D4869" s="4">
        <v>47123.66</v>
      </c>
      <c r="E4869" s="4"/>
      <c r="F4869" s="4">
        <v>115984.09</v>
      </c>
      <c r="G4869" s="1">
        <f t="shared" si="1370"/>
        <v>16962626.879999999</v>
      </c>
      <c r="H4869" s="4">
        <v>0</v>
      </c>
      <c r="I4869" s="4">
        <v>0</v>
      </c>
      <c r="J4869" s="4">
        <v>0</v>
      </c>
      <c r="K4869" s="4">
        <v>0</v>
      </c>
      <c r="L4869" s="1">
        <f t="shared" si="1371"/>
        <v>0</v>
      </c>
    </row>
    <row r="4870" spans="1:12" ht="25.5">
      <c r="A4870" t="str">
        <f t="shared" si="1372"/>
        <v>1.9.3.1.02.00.00 - Receita da Dívida Ativa do Imposto sobre Produtos 
 Industrializados</v>
      </c>
      <c r="B4870" s="33" t="s">
        <v>4007</v>
      </c>
      <c r="C4870" s="6">
        <v>1819.16</v>
      </c>
      <c r="D4870" s="6"/>
      <c r="E4870" s="6"/>
      <c r="F4870" s="6"/>
      <c r="G4870" s="1">
        <f t="shared" si="1370"/>
        <v>1819.16</v>
      </c>
      <c r="H4870" s="6">
        <v>0</v>
      </c>
      <c r="I4870" s="6">
        <v>0</v>
      </c>
      <c r="J4870" s="6">
        <v>0</v>
      </c>
      <c r="K4870" s="6">
        <v>0</v>
      </c>
      <c r="L4870" s="1">
        <f t="shared" si="1371"/>
        <v>0</v>
      </c>
    </row>
    <row r="4871" spans="1:12" ht="38.25">
      <c r="A4871" t="str">
        <f t="shared" si="1372"/>
        <v>1.9.3.1.03.00.00 - Receita da Dívida Ativa do Imposto sobre 
 Operações de Crédito, Câmbio e Seguro, ou Relativas a Títulos ou 
 Valores Mobiliários</v>
      </c>
      <c r="B4871" s="29" t="s">
        <v>4008</v>
      </c>
      <c r="C4871" s="4">
        <v>119961.35</v>
      </c>
      <c r="D4871" s="4"/>
      <c r="E4871" s="4"/>
      <c r="F4871" s="4"/>
      <c r="G4871" s="1">
        <f t="shared" ref="G4871:G4934" si="1373">C4871-D4871-E4871-F4871</f>
        <v>119961.35</v>
      </c>
      <c r="H4871" s="4">
        <v>0</v>
      </c>
      <c r="I4871" s="4">
        <v>0</v>
      </c>
      <c r="J4871" s="4">
        <v>0</v>
      </c>
      <c r="K4871" s="4">
        <v>0</v>
      </c>
      <c r="L4871" s="1">
        <f t="shared" ref="L4871:L4934" si="1374">H4871-I4871-J4871-K4871</f>
        <v>0</v>
      </c>
    </row>
    <row r="4872" spans="1:12" ht="25.5">
      <c r="A4872" t="str">
        <f t="shared" si="1372"/>
        <v>1.9.3.1.04.00.00 - Receita da Dívida Ativa do Imposto sobre a 
 Propriedade Territorial Rural</v>
      </c>
      <c r="B4872" s="33" t="s">
        <v>4009</v>
      </c>
      <c r="C4872" s="6">
        <v>9227793.1199999992</v>
      </c>
      <c r="D4872" s="6"/>
      <c r="E4872" s="6"/>
      <c r="F4872" s="6">
        <v>126567.48</v>
      </c>
      <c r="G4872" s="1">
        <f t="shared" si="1373"/>
        <v>9101225.6399999987</v>
      </c>
      <c r="H4872" s="6">
        <v>2735889.16</v>
      </c>
      <c r="I4872" s="6">
        <v>0</v>
      </c>
      <c r="J4872" s="6">
        <v>0</v>
      </c>
      <c r="K4872" s="6">
        <v>0</v>
      </c>
      <c r="L4872" s="1">
        <f t="shared" si="1374"/>
        <v>2735889.16</v>
      </c>
    </row>
    <row r="4873" spans="1:12" ht="25.5">
      <c r="A4873" t="str">
        <f t="shared" si="1372"/>
        <v>1.9.3.1.05.00.00 - Receita da Dívida Ativa do Imposto sobre a 
 Importação</v>
      </c>
      <c r="B4873" s="29" t="s">
        <v>4010</v>
      </c>
      <c r="C4873" s="4">
        <v>90949.23</v>
      </c>
      <c r="D4873" s="4"/>
      <c r="E4873" s="4"/>
      <c r="F4873" s="4"/>
      <c r="G4873" s="1">
        <f t="shared" si="1373"/>
        <v>90949.23</v>
      </c>
      <c r="H4873" s="4">
        <v>0</v>
      </c>
      <c r="I4873" s="4">
        <v>0</v>
      </c>
      <c r="J4873" s="4">
        <v>0</v>
      </c>
      <c r="K4873" s="4">
        <v>0</v>
      </c>
      <c r="L4873" s="1">
        <f t="shared" si="1374"/>
        <v>0</v>
      </c>
    </row>
    <row r="4874" spans="1:12" ht="25.5">
      <c r="A4874" t="str">
        <f t="shared" si="1372"/>
        <v>1.9.3.1.06.00.00 - Receita da Dívida Ativa do Imposto sobre a 
 Exportação</v>
      </c>
      <c r="B4874" s="33" t="s">
        <v>4011</v>
      </c>
      <c r="C4874" s="6">
        <v>458.83</v>
      </c>
      <c r="D4874" s="6"/>
      <c r="E4874" s="6"/>
      <c r="F4874" s="6"/>
      <c r="G4874" s="1">
        <f t="shared" si="1373"/>
        <v>458.83</v>
      </c>
      <c r="H4874" s="6">
        <v>0</v>
      </c>
      <c r="I4874" s="6">
        <v>0</v>
      </c>
      <c r="J4874" s="6">
        <v>0</v>
      </c>
      <c r="K4874" s="6">
        <v>0</v>
      </c>
      <c r="L4874" s="1">
        <f t="shared" si="1374"/>
        <v>0</v>
      </c>
    </row>
    <row r="4875" spans="1:12">
      <c r="A4875" t="str">
        <f t="shared" si="1372"/>
        <v>1.9.3.1.07.00.00 - Receita da Dívida Ativa de Custas Judiciais</v>
      </c>
      <c r="B4875" s="29" t="s">
        <v>4012</v>
      </c>
      <c r="C4875" s="4">
        <v>365248.26</v>
      </c>
      <c r="D4875" s="4"/>
      <c r="E4875" s="4"/>
      <c r="F4875" s="4"/>
      <c r="G4875" s="1">
        <f t="shared" si="1373"/>
        <v>365248.26</v>
      </c>
      <c r="H4875" s="4">
        <v>6383395.9800000004</v>
      </c>
      <c r="I4875" s="4">
        <v>0</v>
      </c>
      <c r="J4875" s="4">
        <v>0</v>
      </c>
      <c r="K4875" s="4">
        <v>8008.61</v>
      </c>
      <c r="L4875" s="1">
        <f t="shared" si="1374"/>
        <v>6375387.3700000001</v>
      </c>
    </row>
    <row r="4876" spans="1:12" ht="25.5">
      <c r="A4876" t="str">
        <f t="shared" si="1372"/>
        <v>1.9.3.1.08.00.00 - Receita da Dívida Ativa da Taxa de Fiscalização 
 de Telecomunicações</v>
      </c>
      <c r="B4876" s="33" t="s">
        <v>4013</v>
      </c>
      <c r="C4876" s="6">
        <v>36901.64</v>
      </c>
      <c r="D4876" s="6"/>
      <c r="E4876" s="6"/>
      <c r="F4876" s="6"/>
      <c r="G4876" s="1">
        <f t="shared" si="1373"/>
        <v>36901.64</v>
      </c>
      <c r="H4876" s="6">
        <v>0</v>
      </c>
      <c r="I4876" s="6">
        <v>0</v>
      </c>
      <c r="J4876" s="6">
        <v>0</v>
      </c>
      <c r="K4876" s="6">
        <v>0</v>
      </c>
      <c r="L4876" s="1">
        <f t="shared" si="1374"/>
        <v>0</v>
      </c>
    </row>
    <row r="4877" spans="1:12" ht="25.5">
      <c r="A4877" t="str">
        <f t="shared" si="1372"/>
        <v>1.9.3.1.09.00.00 - Receita da Dívida Ativa decorrente da Taxa de 
 Fiscalização – TAFIC</v>
      </c>
      <c r="B4877" s="29" t="s">
        <v>4014</v>
      </c>
      <c r="C4877" s="4">
        <v>998161.28</v>
      </c>
      <c r="D4877" s="4"/>
      <c r="E4877" s="4"/>
      <c r="F4877" s="4"/>
      <c r="G4877" s="1">
        <f t="shared" si="1373"/>
        <v>998161.28</v>
      </c>
      <c r="H4877" s="4">
        <v>0</v>
      </c>
      <c r="I4877" s="4">
        <v>0</v>
      </c>
      <c r="J4877" s="4">
        <v>0</v>
      </c>
      <c r="K4877" s="4">
        <v>0</v>
      </c>
      <c r="L4877" s="1">
        <f t="shared" si="1374"/>
        <v>0</v>
      </c>
    </row>
    <row r="4878" spans="1:12" ht="25.5">
      <c r="A4878" t="str">
        <f t="shared" si="1372"/>
        <v>1.9.3.1.11.00.00 - Receita da Dívida Ativa do Imposto sobre a 
 Propriedade Predial e Territorial Urbana – IPTU</v>
      </c>
      <c r="B4878" s="33" t="s">
        <v>4015</v>
      </c>
      <c r="C4878" s="6">
        <v>4172474457.6300001</v>
      </c>
      <c r="D4878" s="6">
        <v>708824.33</v>
      </c>
      <c r="E4878" s="6">
        <v>413007.33</v>
      </c>
      <c r="F4878" s="6">
        <v>36917566.939999998</v>
      </c>
      <c r="G4878" s="1">
        <f t="shared" si="1373"/>
        <v>4134435059.0300002</v>
      </c>
      <c r="H4878" s="6">
        <v>72577717.25</v>
      </c>
      <c r="I4878" s="6">
        <v>0</v>
      </c>
      <c r="J4878" s="6">
        <v>0</v>
      </c>
      <c r="K4878" s="6">
        <v>645.85</v>
      </c>
      <c r="L4878" s="1">
        <f t="shared" si="1374"/>
        <v>72577071.400000006</v>
      </c>
    </row>
    <row r="4879" spans="1:12" ht="25.5">
      <c r="A4879" t="str">
        <f t="shared" si="1372"/>
        <v>1.9.3.1.12.00.00 - Receita da Dívida Ativa do Imposto sobre a 
 Transmissão Inter Vivos de Bens Imóveis - ITBI</v>
      </c>
      <c r="B4879" s="29" t="s">
        <v>4016</v>
      </c>
      <c r="C4879" s="4">
        <v>42239798.75</v>
      </c>
      <c r="D4879" s="4"/>
      <c r="E4879" s="4"/>
      <c r="F4879" s="4">
        <v>1834542.03</v>
      </c>
      <c r="G4879" s="1">
        <f t="shared" si="1373"/>
        <v>40405256.719999999</v>
      </c>
      <c r="H4879" s="4">
        <v>324241.90999999997</v>
      </c>
      <c r="I4879" s="4">
        <v>0</v>
      </c>
      <c r="J4879" s="4">
        <v>0</v>
      </c>
      <c r="K4879" s="4">
        <v>0</v>
      </c>
      <c r="L4879" s="1">
        <f t="shared" si="1374"/>
        <v>324241.90999999997</v>
      </c>
    </row>
    <row r="4880" spans="1:12" ht="25.5">
      <c r="A4880" t="str">
        <f t="shared" si="1372"/>
        <v>1.9.3.1.13.00.00 - Receita da Dívida Ativa do Imposto sobre Serviços 
 de Qualquer Natureza – ISS</v>
      </c>
      <c r="B4880" s="33" t="s">
        <v>4017</v>
      </c>
      <c r="C4880" s="6">
        <v>1847269115.97</v>
      </c>
      <c r="D4880" s="6">
        <v>178952.4</v>
      </c>
      <c r="E4880" s="6">
        <v>6040.62</v>
      </c>
      <c r="F4880" s="6">
        <v>96336925.879999995</v>
      </c>
      <c r="G4880" s="1">
        <f t="shared" si="1373"/>
        <v>1750747197.0700002</v>
      </c>
      <c r="H4880" s="6">
        <v>40494670.210000001</v>
      </c>
      <c r="I4880" s="6">
        <v>0</v>
      </c>
      <c r="J4880" s="6">
        <v>0</v>
      </c>
      <c r="K4880" s="6">
        <v>0</v>
      </c>
      <c r="L4880" s="1">
        <f t="shared" si="1374"/>
        <v>40494670.210000001</v>
      </c>
    </row>
    <row r="4881" spans="1:12" ht="25.5">
      <c r="A4881" t="str">
        <f t="shared" si="1372"/>
        <v>1.9.3.1.14.00.00 - Receita da Dívida Ativa do Imposto sobre a 
 Propriedade de Veículos Automotores – IPVA</v>
      </c>
      <c r="B4881" s="29" t="s">
        <v>4018</v>
      </c>
      <c r="C4881" s="4">
        <v>862039.21</v>
      </c>
      <c r="D4881" s="4"/>
      <c r="E4881" s="4"/>
      <c r="F4881" s="4"/>
      <c r="G4881" s="1">
        <f t="shared" si="1373"/>
        <v>862039.21</v>
      </c>
      <c r="H4881" s="4">
        <v>1277868168.8399999</v>
      </c>
      <c r="I4881" s="4">
        <v>35463998.219999999</v>
      </c>
      <c r="J4881" s="4">
        <v>54777737.689999998</v>
      </c>
      <c r="K4881" s="4">
        <v>36585.360000000001</v>
      </c>
      <c r="L4881" s="1">
        <f t="shared" si="1374"/>
        <v>1187589847.5699999</v>
      </c>
    </row>
    <row r="4882" spans="1:12" ht="25.5">
      <c r="A4882" t="str">
        <f t="shared" si="1372"/>
        <v>1.9.3.1.15.00.00 - Receita da Dívida Ativa do Imposto sobre 
 Circulação de Mercadorias e Prestação de Serviços – ICMS</v>
      </c>
      <c r="B4882" s="33" t="s">
        <v>4019</v>
      </c>
      <c r="C4882" s="6">
        <v>44678.09</v>
      </c>
      <c r="D4882" s="6"/>
      <c r="E4882" s="6"/>
      <c r="F4882" s="6"/>
      <c r="G4882" s="1">
        <f t="shared" si="1373"/>
        <v>44678.09</v>
      </c>
      <c r="H4882" s="6">
        <v>3387398672.2800002</v>
      </c>
      <c r="I4882" s="6">
        <v>165981168.75999999</v>
      </c>
      <c r="J4882" s="6">
        <v>355286461.44999999</v>
      </c>
      <c r="K4882" s="6">
        <v>39753609.700000003</v>
      </c>
      <c r="L4882" s="1">
        <f t="shared" si="1374"/>
        <v>2826377432.3700008</v>
      </c>
    </row>
    <row r="4883" spans="1:12" ht="25.5">
      <c r="A4883" t="str">
        <f t="shared" si="1372"/>
        <v>1.9.3.1.20.00.00 - Receita da Dívida Ativa do Imposto sobre 
 Transmissão “Causa Mortis” e Doação de Bens e Direitos</v>
      </c>
      <c r="B4883" s="29" t="s">
        <v>4020</v>
      </c>
      <c r="C4883" s="4">
        <v>148797.51</v>
      </c>
      <c r="D4883" s="4"/>
      <c r="E4883" s="4"/>
      <c r="F4883" s="4"/>
      <c r="G4883" s="1">
        <f t="shared" si="1373"/>
        <v>148797.51</v>
      </c>
      <c r="H4883" s="4">
        <v>92885257.510000005</v>
      </c>
      <c r="I4883" s="4">
        <v>0</v>
      </c>
      <c r="J4883" s="4">
        <v>9331921.3699999992</v>
      </c>
      <c r="K4883" s="4">
        <v>281502.36</v>
      </c>
      <c r="L4883" s="1">
        <f t="shared" si="1374"/>
        <v>83271833.780000001</v>
      </c>
    </row>
    <row r="4884" spans="1:12" ht="25.5">
      <c r="A4884" t="str">
        <f t="shared" si="1372"/>
        <v>1.9.3.1.35.00.00 - Receita da Dívida Ativa da Taxa de Fiscalização e 
 Vigilância Sanitária</v>
      </c>
      <c r="B4884" s="33" t="s">
        <v>4021</v>
      </c>
      <c r="C4884" s="6">
        <v>30886786.16</v>
      </c>
      <c r="D4884" s="6">
        <v>48.2</v>
      </c>
      <c r="E4884" s="6"/>
      <c r="F4884" s="6">
        <v>301776.65000000002</v>
      </c>
      <c r="G4884" s="1">
        <f t="shared" si="1373"/>
        <v>30584961.310000002</v>
      </c>
      <c r="H4884" s="6">
        <v>9573.68</v>
      </c>
      <c r="I4884" s="6">
        <v>0</v>
      </c>
      <c r="J4884" s="6">
        <v>0</v>
      </c>
      <c r="K4884" s="6">
        <v>0</v>
      </c>
      <c r="L4884" s="1">
        <f t="shared" si="1374"/>
        <v>9573.68</v>
      </c>
    </row>
    <row r="4885" spans="1:12" ht="25.5">
      <c r="A4885" t="str">
        <f t="shared" si="1372"/>
        <v>1.9.3.1.36.00.00 - Receita da Dívida Ativa da Taxa de Saúde 
 Suplementar</v>
      </c>
      <c r="B4885" s="29" t="s">
        <v>4022</v>
      </c>
      <c r="C4885" s="4">
        <v>139635.21</v>
      </c>
      <c r="D4885" s="4"/>
      <c r="E4885" s="4"/>
      <c r="F4885" s="4">
        <v>2824.84</v>
      </c>
      <c r="G4885" s="1">
        <f t="shared" si="1373"/>
        <v>136810.37</v>
      </c>
      <c r="H4885" s="4">
        <v>0</v>
      </c>
      <c r="I4885" s="4">
        <v>0</v>
      </c>
      <c r="J4885" s="4">
        <v>0</v>
      </c>
      <c r="K4885" s="4">
        <v>0</v>
      </c>
      <c r="L4885" s="1">
        <f t="shared" si="1374"/>
        <v>0</v>
      </c>
    </row>
    <row r="4886" spans="1:12" ht="25.5">
      <c r="A4886" t="str">
        <f t="shared" si="1372"/>
        <v>1.9.3.1.98.00.00 - Receita da Dívida Ativa das Contribuições de 
 Melhoria</v>
      </c>
      <c r="B4886" s="33" t="s">
        <v>4023</v>
      </c>
      <c r="C4886" s="6">
        <v>33950549.57</v>
      </c>
      <c r="D4886" s="6"/>
      <c r="E4886" s="6">
        <v>33472.22</v>
      </c>
      <c r="F4886" s="6">
        <v>1920332.12</v>
      </c>
      <c r="G4886" s="1">
        <f t="shared" si="1373"/>
        <v>31996745.23</v>
      </c>
      <c r="H4886" s="6">
        <v>0</v>
      </c>
      <c r="I4886" s="6">
        <v>0</v>
      </c>
      <c r="J4886" s="6">
        <v>0</v>
      </c>
      <c r="K4886" s="6">
        <v>0</v>
      </c>
      <c r="L4886" s="1">
        <f t="shared" si="1374"/>
        <v>0</v>
      </c>
    </row>
    <row r="4887" spans="1:12">
      <c r="A4887" t="str">
        <f t="shared" si="1372"/>
        <v>1.9.3.1.99.00.00 - Receita da Dívida Ativa de Outros Tributos</v>
      </c>
      <c r="B4887" s="29" t="s">
        <v>4024</v>
      </c>
      <c r="C4887" s="4">
        <v>1076234518.77</v>
      </c>
      <c r="D4887" s="4">
        <v>104626.11</v>
      </c>
      <c r="E4887" s="4">
        <v>31403.25</v>
      </c>
      <c r="F4887" s="4">
        <v>26710812.940000001</v>
      </c>
      <c r="G4887" s="1">
        <f t="shared" si="1373"/>
        <v>1049387676.47</v>
      </c>
      <c r="H4887" s="4">
        <v>157028988.68000001</v>
      </c>
      <c r="I4887" s="4">
        <v>0</v>
      </c>
      <c r="J4887" s="4">
        <v>0</v>
      </c>
      <c r="K4887" s="4">
        <v>606915.76</v>
      </c>
      <c r="L4887" s="1">
        <f t="shared" si="1374"/>
        <v>156422072.92000002</v>
      </c>
    </row>
    <row r="4888" spans="1:12">
      <c r="A4888" t="str">
        <f t="shared" si="1372"/>
        <v>1.9.3.2.00.00.00 - Receita da Dívida Ativa Não Tributária</v>
      </c>
      <c r="B4888" s="33" t="s">
        <v>4025</v>
      </c>
      <c r="C4888" s="6">
        <v>727193302.44000006</v>
      </c>
      <c r="D4888" s="6">
        <v>386.68</v>
      </c>
      <c r="E4888" s="6">
        <v>20994.17</v>
      </c>
      <c r="F4888" s="6">
        <v>15662328.800000001</v>
      </c>
      <c r="G4888" s="1">
        <f t="shared" si="1373"/>
        <v>711509592.7900002</v>
      </c>
      <c r="H4888" s="6">
        <v>291364312.70999998</v>
      </c>
      <c r="I4888" s="6">
        <v>0</v>
      </c>
      <c r="J4888" s="6">
        <v>0</v>
      </c>
      <c r="K4888" s="6">
        <v>2200587.38</v>
      </c>
      <c r="L4888" s="1">
        <f t="shared" si="1374"/>
        <v>289163725.32999998</v>
      </c>
    </row>
    <row r="4889" spans="1:12" ht="25.5">
      <c r="A4889" t="str">
        <f t="shared" si="1372"/>
        <v>1.9.3.2.01.00.00 - Receita da Dívida Ativa das Contribuições 
 Previdenciárias para o Regime Geral de Previdência Social</v>
      </c>
      <c r="B4889" s="29" t="s">
        <v>4026</v>
      </c>
      <c r="C4889" s="4">
        <v>5273049.83</v>
      </c>
      <c r="D4889" s="4"/>
      <c r="E4889" s="4"/>
      <c r="F4889" s="4">
        <v>265.37</v>
      </c>
      <c r="G4889" s="1">
        <f t="shared" si="1373"/>
        <v>5272784.46</v>
      </c>
      <c r="H4889" s="4">
        <v>1779834.45</v>
      </c>
      <c r="I4889" s="4">
        <v>0</v>
      </c>
      <c r="J4889" s="4">
        <v>0</v>
      </c>
      <c r="K4889" s="4">
        <v>0</v>
      </c>
      <c r="L4889" s="1">
        <f t="shared" si="1374"/>
        <v>1779834.45</v>
      </c>
    </row>
    <row r="4890" spans="1:12" ht="25.5">
      <c r="A4890" t="str">
        <f t="shared" si="1372"/>
        <v>1.9.3.2.02.00.00 - Receita da Dívida Ativa da Contribuição para o 
 Financiamento da Seguridade Social</v>
      </c>
      <c r="B4890" s="33" t="s">
        <v>4027</v>
      </c>
      <c r="C4890" s="6">
        <v>3313269.32</v>
      </c>
      <c r="D4890" s="6"/>
      <c r="E4890" s="6"/>
      <c r="F4890" s="6"/>
      <c r="G4890" s="1">
        <f t="shared" si="1373"/>
        <v>3313269.32</v>
      </c>
      <c r="H4890" s="6">
        <v>0</v>
      </c>
      <c r="I4890" s="6">
        <v>0</v>
      </c>
      <c r="J4890" s="6">
        <v>0</v>
      </c>
      <c r="K4890" s="6">
        <v>0</v>
      </c>
      <c r="L4890" s="1">
        <f t="shared" si="1374"/>
        <v>0</v>
      </c>
    </row>
    <row r="4891" spans="1:12" ht="25.5">
      <c r="A4891" t="str">
        <f t="shared" si="1372"/>
        <v>1.9.3.2.03.00.00 - Receita da Dívida Ativa da Contribuição do 
 Salário-Educação</v>
      </c>
      <c r="B4891" s="29" t="s">
        <v>4028</v>
      </c>
      <c r="C4891" s="4">
        <v>4470.34</v>
      </c>
      <c r="D4891" s="4"/>
      <c r="E4891" s="4"/>
      <c r="F4891" s="4"/>
      <c r="G4891" s="1">
        <f t="shared" si="1373"/>
        <v>4470.34</v>
      </c>
      <c r="H4891" s="4">
        <v>0</v>
      </c>
      <c r="I4891" s="4">
        <v>0</v>
      </c>
      <c r="J4891" s="4">
        <v>0</v>
      </c>
      <c r="K4891" s="4">
        <v>0</v>
      </c>
      <c r="L4891" s="1">
        <f t="shared" si="1374"/>
        <v>0</v>
      </c>
    </row>
    <row r="4892" spans="1:12" ht="38.25">
      <c r="A4892" t="str">
        <f t="shared" si="1372"/>
        <v>1.9.3.2.04.00.00 - Receita da Dívida Ativa da Contribuição sobre 
 Movimentação ou Transmissão de Valores e de Créditos e Direitos de 
 Natureza Financeira</v>
      </c>
      <c r="B4892" s="33" t="s">
        <v>4029</v>
      </c>
      <c r="C4892" s="6"/>
      <c r="D4892" s="6"/>
      <c r="E4892" s="6"/>
      <c r="F4892" s="6"/>
      <c r="G4892" s="1">
        <f t="shared" si="1373"/>
        <v>0</v>
      </c>
      <c r="H4892" s="6">
        <v>0</v>
      </c>
      <c r="I4892" s="6">
        <v>0</v>
      </c>
      <c r="J4892" s="6">
        <v>0</v>
      </c>
      <c r="K4892" s="6">
        <v>0</v>
      </c>
      <c r="L4892" s="1">
        <f t="shared" si="1374"/>
        <v>0</v>
      </c>
    </row>
    <row r="4893" spans="1:12" ht="25.5">
      <c r="A4893" t="str">
        <f t="shared" si="1372"/>
        <v>1.9.3.2.05.00.00 - Receita da Dívida Ativa da Contribuição para o 
 PIS/PASEP</v>
      </c>
      <c r="B4893" s="29" t="s">
        <v>4030</v>
      </c>
      <c r="C4893" s="4">
        <v>3458.48</v>
      </c>
      <c r="D4893" s="4"/>
      <c r="E4893" s="4"/>
      <c r="F4893" s="4">
        <v>53.17</v>
      </c>
      <c r="G4893" s="1">
        <f t="shared" si="1373"/>
        <v>3405.31</v>
      </c>
      <c r="H4893" s="4">
        <v>0</v>
      </c>
      <c r="I4893" s="4">
        <v>0</v>
      </c>
      <c r="J4893" s="4">
        <v>0</v>
      </c>
      <c r="K4893" s="4">
        <v>0</v>
      </c>
      <c r="L4893" s="1">
        <f t="shared" si="1374"/>
        <v>0</v>
      </c>
    </row>
    <row r="4894" spans="1:12" ht="25.5">
      <c r="A4894" t="str">
        <f t="shared" si="1372"/>
        <v>1.9.3.2.06.00.00 - Receita da Dívida Ativa da Contribuição Social 
 sobre o Lucro Líquido das Pessoas Jurídicas</v>
      </c>
      <c r="B4894" s="33" t="s">
        <v>4031</v>
      </c>
      <c r="C4894" s="6">
        <v>1712.4</v>
      </c>
      <c r="D4894" s="6"/>
      <c r="E4894" s="6"/>
      <c r="F4894" s="6"/>
      <c r="G4894" s="1">
        <f t="shared" si="1373"/>
        <v>1712.4</v>
      </c>
      <c r="H4894" s="6">
        <v>0</v>
      </c>
      <c r="I4894" s="6">
        <v>0</v>
      </c>
      <c r="J4894" s="6">
        <v>0</v>
      </c>
      <c r="K4894" s="6">
        <v>0</v>
      </c>
      <c r="L4894" s="1">
        <f t="shared" si="1374"/>
        <v>0</v>
      </c>
    </row>
    <row r="4895" spans="1:12" ht="25.5">
      <c r="A4895" t="str">
        <f t="shared" si="1372"/>
        <v>1.9.3.2.07.00.00 - Receita da Dívida Ativa da Contribuição dos 
 Concursos e Prognósticos</v>
      </c>
      <c r="B4895" s="29" t="s">
        <v>4032</v>
      </c>
      <c r="C4895" s="4"/>
      <c r="D4895" s="4"/>
      <c r="E4895" s="4"/>
      <c r="F4895" s="4"/>
      <c r="G4895" s="1">
        <f t="shared" si="1373"/>
        <v>0</v>
      </c>
      <c r="H4895" s="4">
        <v>0</v>
      </c>
      <c r="I4895" s="4">
        <v>0</v>
      </c>
      <c r="J4895" s="4">
        <v>0</v>
      </c>
      <c r="K4895" s="4">
        <v>0</v>
      </c>
      <c r="L4895" s="1">
        <f t="shared" si="1374"/>
        <v>0</v>
      </c>
    </row>
    <row r="4896" spans="1:12" ht="25.5">
      <c r="A4896" t="str">
        <f t="shared" si="1372"/>
        <v>1.9.3.2.08.00.00 - Receita da Dívida Ativa das Multas do Código 
 Eleitoral e Leis Conexas</v>
      </c>
      <c r="B4896" s="33" t="s">
        <v>4033</v>
      </c>
      <c r="C4896" s="6">
        <v>44032.31</v>
      </c>
      <c r="D4896" s="6"/>
      <c r="E4896" s="6"/>
      <c r="F4896" s="6"/>
      <c r="G4896" s="1">
        <f t="shared" si="1373"/>
        <v>44032.31</v>
      </c>
      <c r="H4896" s="6">
        <v>0</v>
      </c>
      <c r="I4896" s="6">
        <v>0</v>
      </c>
      <c r="J4896" s="6">
        <v>0</v>
      </c>
      <c r="K4896" s="6">
        <v>0</v>
      </c>
      <c r="L4896" s="1">
        <f t="shared" si="1374"/>
        <v>0</v>
      </c>
    </row>
    <row r="4897" spans="1:12" ht="25.5">
      <c r="A4897" t="str">
        <f t="shared" si="1372"/>
        <v>1.9.3.2.09.00.00 - Receita da Dívida Ativa da Cota-Parte do 
 Adicional ao Frete para a Renovação da Marinha Mercante</v>
      </c>
      <c r="B4897" s="29" t="s">
        <v>4034</v>
      </c>
      <c r="C4897" s="4">
        <v>732.13</v>
      </c>
      <c r="D4897" s="4"/>
      <c r="E4897" s="4"/>
      <c r="F4897" s="4"/>
      <c r="G4897" s="1">
        <f t="shared" si="1373"/>
        <v>732.13</v>
      </c>
      <c r="H4897" s="4">
        <v>0</v>
      </c>
      <c r="I4897" s="4">
        <v>0</v>
      </c>
      <c r="J4897" s="4">
        <v>0</v>
      </c>
      <c r="K4897" s="4">
        <v>0</v>
      </c>
      <c r="L4897" s="1">
        <f t="shared" si="1374"/>
        <v>0</v>
      </c>
    </row>
    <row r="4898" spans="1:12" ht="25.5">
      <c r="A4898" t="str">
        <f t="shared" si="1372"/>
        <v>1.9.3.2.10.00.00 - Receita da Dívida Ativa da Contribuição sobre 
 Aposta em Competições Hípicas</v>
      </c>
      <c r="B4898" s="33" t="s">
        <v>4035</v>
      </c>
      <c r="C4898" s="6">
        <v>52562.12</v>
      </c>
      <c r="D4898" s="6"/>
      <c r="E4898" s="6"/>
      <c r="F4898" s="6"/>
      <c r="G4898" s="1">
        <f t="shared" si="1373"/>
        <v>52562.12</v>
      </c>
      <c r="H4898" s="6">
        <v>0</v>
      </c>
      <c r="I4898" s="6">
        <v>0</v>
      </c>
      <c r="J4898" s="6">
        <v>0</v>
      </c>
      <c r="K4898" s="6">
        <v>0</v>
      </c>
      <c r="L4898" s="1">
        <f t="shared" si="1374"/>
        <v>0</v>
      </c>
    </row>
    <row r="4899" spans="1:12">
      <c r="A4899" t="str">
        <f t="shared" si="1372"/>
        <v>1.9.3.2.11.00.00 - Receita da Dívida Ativa de Aluguéis</v>
      </c>
      <c r="B4899" s="29" t="s">
        <v>4036</v>
      </c>
      <c r="C4899" s="4">
        <v>1086264.6200000001</v>
      </c>
      <c r="D4899" s="4"/>
      <c r="E4899" s="4"/>
      <c r="F4899" s="4">
        <v>688.37</v>
      </c>
      <c r="G4899" s="1">
        <f t="shared" si="1373"/>
        <v>1085576.25</v>
      </c>
      <c r="H4899" s="4">
        <v>0</v>
      </c>
      <c r="I4899" s="4">
        <v>0</v>
      </c>
      <c r="J4899" s="4">
        <v>0</v>
      </c>
      <c r="K4899" s="4">
        <v>0</v>
      </c>
      <c r="L4899" s="1">
        <f t="shared" si="1374"/>
        <v>0</v>
      </c>
    </row>
    <row r="4900" spans="1:12">
      <c r="A4900" t="str">
        <f t="shared" si="1372"/>
        <v>1.9.3.2.12.00.00 - Receita da Dívida Ativa de Foros</v>
      </c>
      <c r="B4900" s="33" t="s">
        <v>4037</v>
      </c>
      <c r="C4900" s="6">
        <v>651350.6</v>
      </c>
      <c r="D4900" s="6"/>
      <c r="E4900" s="6"/>
      <c r="F4900" s="6">
        <v>919.25</v>
      </c>
      <c r="G4900" s="1">
        <f t="shared" si="1373"/>
        <v>650431.35</v>
      </c>
      <c r="H4900" s="6">
        <v>0</v>
      </c>
      <c r="I4900" s="6">
        <v>0</v>
      </c>
      <c r="J4900" s="6">
        <v>0</v>
      </c>
      <c r="K4900" s="6">
        <v>0</v>
      </c>
      <c r="L4900" s="1">
        <f t="shared" si="1374"/>
        <v>0</v>
      </c>
    </row>
    <row r="4901" spans="1:12">
      <c r="A4901" t="str">
        <f t="shared" si="1372"/>
        <v>1.9.3.2.13.00.00 - Receita da Dívida Ativa de Taxa de Ocupação</v>
      </c>
      <c r="B4901" s="29" t="s">
        <v>4038</v>
      </c>
      <c r="C4901" s="4">
        <v>217453.51</v>
      </c>
      <c r="D4901" s="4"/>
      <c r="E4901" s="4"/>
      <c r="F4901" s="4"/>
      <c r="G4901" s="1">
        <f t="shared" si="1373"/>
        <v>217453.51</v>
      </c>
      <c r="H4901" s="4">
        <v>0</v>
      </c>
      <c r="I4901" s="4">
        <v>0</v>
      </c>
      <c r="J4901" s="4">
        <v>0</v>
      </c>
      <c r="K4901" s="4">
        <v>0</v>
      </c>
      <c r="L4901" s="1">
        <f t="shared" si="1374"/>
        <v>0</v>
      </c>
    </row>
    <row r="4902" spans="1:12">
      <c r="A4902" t="str">
        <f t="shared" si="1372"/>
        <v>1.9.3.2.14.00.00 - Receita da Dívida Ativa de Arrendamento</v>
      </c>
      <c r="B4902" s="33" t="s">
        <v>4039</v>
      </c>
      <c r="C4902" s="6">
        <v>128051.52</v>
      </c>
      <c r="D4902" s="6"/>
      <c r="E4902" s="6"/>
      <c r="F4902" s="6">
        <v>15268.56</v>
      </c>
      <c r="G4902" s="1">
        <f t="shared" si="1373"/>
        <v>112782.96</v>
      </c>
      <c r="H4902" s="6">
        <v>5810.29</v>
      </c>
      <c r="I4902" s="6">
        <v>0</v>
      </c>
      <c r="J4902" s="6">
        <v>0</v>
      </c>
      <c r="K4902" s="6">
        <v>0</v>
      </c>
      <c r="L4902" s="1">
        <f t="shared" si="1374"/>
        <v>5810.29</v>
      </c>
    </row>
    <row r="4903" spans="1:12">
      <c r="A4903" t="str">
        <f t="shared" si="1372"/>
        <v>1.9.3.2.15.00.00 - Receita da Dívida Ativa de Laudêmios</v>
      </c>
      <c r="B4903" s="29" t="s">
        <v>4040</v>
      </c>
      <c r="C4903" s="4">
        <v>846.23</v>
      </c>
      <c r="D4903" s="4"/>
      <c r="E4903" s="4"/>
      <c r="F4903" s="4"/>
      <c r="G4903" s="1">
        <f t="shared" si="1373"/>
        <v>846.23</v>
      </c>
      <c r="H4903" s="4">
        <v>0</v>
      </c>
      <c r="I4903" s="4">
        <v>0</v>
      </c>
      <c r="J4903" s="4">
        <v>0</v>
      </c>
      <c r="K4903" s="4">
        <v>0</v>
      </c>
      <c r="L4903" s="1">
        <f t="shared" si="1374"/>
        <v>0</v>
      </c>
    </row>
    <row r="4904" spans="1:12">
      <c r="A4904" t="str">
        <f t="shared" si="1372"/>
        <v>1.9.3.2.16.00.00 - Receita da Dívida Ativa de Outras Contribuições</v>
      </c>
      <c r="B4904" s="33" t="s">
        <v>4041</v>
      </c>
      <c r="C4904" s="6">
        <v>13486545.550000001</v>
      </c>
      <c r="D4904" s="6"/>
      <c r="E4904" s="6"/>
      <c r="F4904" s="6">
        <v>165601.66</v>
      </c>
      <c r="G4904" s="1">
        <f t="shared" si="1373"/>
        <v>13320943.890000001</v>
      </c>
      <c r="H4904" s="6">
        <v>0</v>
      </c>
      <c r="I4904" s="6">
        <v>0</v>
      </c>
      <c r="J4904" s="6">
        <v>0</v>
      </c>
      <c r="K4904" s="6">
        <v>0</v>
      </c>
      <c r="L4904" s="1">
        <f t="shared" si="1374"/>
        <v>0</v>
      </c>
    </row>
    <row r="4905" spans="1:12" ht="25.5">
      <c r="A4905" t="str">
        <f t="shared" si="1372"/>
        <v>1.9.3.2.17.00.00 - Receita da Dívida Ativa das Multas por Infração à 
 Legislação Trabalhista</v>
      </c>
      <c r="B4905" s="29" t="s">
        <v>4042</v>
      </c>
      <c r="C4905" s="4"/>
      <c r="D4905" s="4"/>
      <c r="E4905" s="4"/>
      <c r="F4905" s="4"/>
      <c r="G4905" s="1">
        <f t="shared" si="1373"/>
        <v>0</v>
      </c>
      <c r="H4905" s="4">
        <v>0</v>
      </c>
      <c r="I4905" s="4">
        <v>0</v>
      </c>
      <c r="J4905" s="4">
        <v>0</v>
      </c>
      <c r="K4905" s="4">
        <v>0</v>
      </c>
      <c r="L4905" s="1">
        <f t="shared" si="1374"/>
        <v>0</v>
      </c>
    </row>
    <row r="4906" spans="1:12" ht="25.5">
      <c r="A4906" t="str">
        <f t="shared" si="1372"/>
        <v>1.9.3.2.18.00.00 - Receita da Dívida Ativa da Contribuição Relativa 
 à Despedida de Empregado sem Justa Causa</v>
      </c>
      <c r="B4906" s="33" t="s">
        <v>4043</v>
      </c>
      <c r="C4906" s="6"/>
      <c r="D4906" s="6"/>
      <c r="E4906" s="6"/>
      <c r="F4906" s="6"/>
      <c r="G4906" s="1">
        <f t="shared" si="1373"/>
        <v>0</v>
      </c>
      <c r="H4906" s="6">
        <v>0</v>
      </c>
      <c r="I4906" s="6">
        <v>0</v>
      </c>
      <c r="J4906" s="6">
        <v>0</v>
      </c>
      <c r="K4906" s="6">
        <v>0</v>
      </c>
      <c r="L4906" s="1">
        <f t="shared" si="1374"/>
        <v>0</v>
      </c>
    </row>
    <row r="4907" spans="1:12" ht="25.5">
      <c r="A4907" t="str">
        <f t="shared" si="1372"/>
        <v>1.9.3.2.19.00.00 - Receita da Dívida Ativa da Contribuição sobre a 
 Remuneração Devida ao Trabalhador</v>
      </c>
      <c r="B4907" s="29" t="s">
        <v>4044</v>
      </c>
      <c r="C4907" s="4">
        <v>3192.06</v>
      </c>
      <c r="D4907" s="4"/>
      <c r="E4907" s="4"/>
      <c r="F4907" s="4"/>
      <c r="G4907" s="1">
        <f t="shared" si="1373"/>
        <v>3192.06</v>
      </c>
      <c r="H4907" s="4">
        <v>0</v>
      </c>
      <c r="I4907" s="4">
        <v>0</v>
      </c>
      <c r="J4907" s="4">
        <v>0</v>
      </c>
      <c r="K4907" s="4">
        <v>0</v>
      </c>
      <c r="L4907" s="1">
        <f t="shared" si="1374"/>
        <v>0</v>
      </c>
    </row>
    <row r="4908" spans="1:12" ht="38.25">
      <c r="A4908" t="str">
        <f t="shared" si="1372"/>
        <v>1.9.3.2.20.00.00 - Receita da Dívida Ativa da Contribuição Relativa 
 às Atividades de Comercialização de Petróleo e seus Derivados, Gás 
 Natural e Álcool Carburante</v>
      </c>
      <c r="B4908" s="33" t="s">
        <v>4045</v>
      </c>
      <c r="C4908" s="6"/>
      <c r="D4908" s="6"/>
      <c r="E4908" s="6"/>
      <c r="F4908" s="6"/>
      <c r="G4908" s="1">
        <f t="shared" si="1373"/>
        <v>0</v>
      </c>
      <c r="H4908" s="6">
        <v>0</v>
      </c>
      <c r="I4908" s="6">
        <v>0</v>
      </c>
      <c r="J4908" s="6">
        <v>0</v>
      </c>
      <c r="K4908" s="6">
        <v>0</v>
      </c>
      <c r="L4908" s="1">
        <f t="shared" si="1374"/>
        <v>0</v>
      </c>
    </row>
    <row r="4909" spans="1:12">
      <c r="A4909" t="str">
        <f t="shared" si="1372"/>
        <v>1.9.3.2.21.00.00 - Receita da Dívida Ativa da Atividade Mineral</v>
      </c>
      <c r="B4909" s="29" t="s">
        <v>4046</v>
      </c>
      <c r="C4909" s="4"/>
      <c r="D4909" s="4"/>
      <c r="E4909" s="4"/>
      <c r="F4909" s="4"/>
      <c r="G4909" s="1">
        <f t="shared" si="1373"/>
        <v>0</v>
      </c>
      <c r="H4909" s="4">
        <v>0</v>
      </c>
      <c r="I4909" s="4">
        <v>0</v>
      </c>
      <c r="J4909" s="4">
        <v>0</v>
      </c>
      <c r="K4909" s="4">
        <v>0</v>
      </c>
      <c r="L4909" s="1">
        <f t="shared" si="1374"/>
        <v>0</v>
      </c>
    </row>
    <row r="4910" spans="1:12" ht="25.5">
      <c r="A4910" t="str">
        <f t="shared" si="1372"/>
        <v>1.9.3.2.22.00.00 - Receita da Dívida Ativa da Multa de Poluição de 
 Águas</v>
      </c>
      <c r="B4910" s="33" t="s">
        <v>4047</v>
      </c>
      <c r="C4910" s="6">
        <v>39620.04</v>
      </c>
      <c r="D4910" s="6"/>
      <c r="E4910" s="6"/>
      <c r="F4910" s="6"/>
      <c r="G4910" s="1">
        <f t="shared" si="1373"/>
        <v>39620.04</v>
      </c>
      <c r="H4910" s="6">
        <v>0</v>
      </c>
      <c r="I4910" s="6">
        <v>0</v>
      </c>
      <c r="J4910" s="6">
        <v>0</v>
      </c>
      <c r="K4910" s="6">
        <v>0</v>
      </c>
      <c r="L4910" s="1">
        <f t="shared" si="1374"/>
        <v>0</v>
      </c>
    </row>
    <row r="4911" spans="1:12" ht="25.5">
      <c r="A4911" t="str">
        <f t="shared" si="1372"/>
        <v>1.9.3.2.23.00.00 - Receita da Dívida Ativa da Outorga de Direitos de 
 Uso de Recursos Hídricos</v>
      </c>
      <c r="B4911" s="29" t="s">
        <v>4048</v>
      </c>
      <c r="C4911" s="4">
        <v>631.37</v>
      </c>
      <c r="D4911" s="4"/>
      <c r="E4911" s="4"/>
      <c r="F4911" s="4"/>
      <c r="G4911" s="1">
        <f t="shared" si="1373"/>
        <v>631.37</v>
      </c>
      <c r="H4911" s="4">
        <v>0</v>
      </c>
      <c r="I4911" s="4">
        <v>0</v>
      </c>
      <c r="J4911" s="4">
        <v>0</v>
      </c>
      <c r="K4911" s="4">
        <v>0</v>
      </c>
      <c r="L4911" s="1">
        <f t="shared" si="1374"/>
        <v>0</v>
      </c>
    </row>
    <row r="4912" spans="1:12" ht="25.5">
      <c r="A4912" t="str">
        <f t="shared" si="1372"/>
        <v>1.9.3.2.24.00.00 - Receita da Dívida Ativa da Multa Prevista no 
 Código Brasileiro de Aeronáutica</v>
      </c>
      <c r="B4912" s="33" t="s">
        <v>4049</v>
      </c>
      <c r="C4912" s="6"/>
      <c r="D4912" s="6"/>
      <c r="E4912" s="6"/>
      <c r="F4912" s="6"/>
      <c r="G4912" s="1">
        <f t="shared" si="1373"/>
        <v>0</v>
      </c>
      <c r="H4912" s="6">
        <v>0</v>
      </c>
      <c r="I4912" s="6">
        <v>0</v>
      </c>
      <c r="J4912" s="6">
        <v>0</v>
      </c>
      <c r="K4912" s="6">
        <v>0</v>
      </c>
      <c r="L4912" s="1">
        <f t="shared" si="1374"/>
        <v>0</v>
      </c>
    </row>
    <row r="4913" spans="1:12" ht="25.5">
      <c r="A4913" t="str">
        <f t="shared" si="1372"/>
        <v>1.9.3.2.25.00.00 - Receita da Dívida Ativa dos Serviços de Inspeção 
 e Fiscalização</v>
      </c>
      <c r="B4913" s="29" t="s">
        <v>4050</v>
      </c>
      <c r="C4913" s="4">
        <v>3584399.49</v>
      </c>
      <c r="D4913" s="4"/>
      <c r="E4913" s="4"/>
      <c r="F4913" s="4">
        <v>88.21</v>
      </c>
      <c r="G4913" s="1">
        <f t="shared" si="1373"/>
        <v>3584311.2800000003</v>
      </c>
      <c r="H4913" s="4">
        <v>0</v>
      </c>
      <c r="I4913" s="4">
        <v>0</v>
      </c>
      <c r="J4913" s="4">
        <v>0</v>
      </c>
      <c r="K4913" s="4">
        <v>0</v>
      </c>
      <c r="L4913" s="1">
        <f t="shared" si="1374"/>
        <v>0</v>
      </c>
    </row>
    <row r="4914" spans="1:12" ht="25.5">
      <c r="A4914" t="str">
        <f t="shared" si="1372"/>
        <v>1.9.3.2.26.00.00 - Receita da Dívida Ativa das Multas Previstas na 
 Lei Geral das Telecomunicações</v>
      </c>
      <c r="B4914" s="33" t="s">
        <v>4051</v>
      </c>
      <c r="C4914" s="6"/>
      <c r="D4914" s="6"/>
      <c r="E4914" s="6"/>
      <c r="F4914" s="6"/>
      <c r="G4914" s="1">
        <f t="shared" si="1373"/>
        <v>0</v>
      </c>
      <c r="H4914" s="6">
        <v>0</v>
      </c>
      <c r="I4914" s="6">
        <v>0</v>
      </c>
      <c r="J4914" s="6">
        <v>0</v>
      </c>
      <c r="K4914" s="6">
        <v>0</v>
      </c>
      <c r="L4914" s="1">
        <f t="shared" si="1374"/>
        <v>0</v>
      </c>
    </row>
    <row r="4915" spans="1:12" ht="25.5">
      <c r="A4915" t="str">
        <f t="shared" si="1372"/>
        <v>1.9.3.2.27.00.00 - Receita da Dívida Ativa de Concessões e 
 Permissões – Serviços de Comunicação</v>
      </c>
      <c r="B4915" s="29" t="s">
        <v>4052</v>
      </c>
      <c r="C4915" s="4">
        <v>3372.89</v>
      </c>
      <c r="D4915" s="4"/>
      <c r="E4915" s="4"/>
      <c r="F4915" s="4"/>
      <c r="G4915" s="1">
        <f t="shared" si="1373"/>
        <v>3372.89</v>
      </c>
      <c r="H4915" s="4">
        <v>0</v>
      </c>
      <c r="I4915" s="4">
        <v>0</v>
      </c>
      <c r="J4915" s="4">
        <v>0</v>
      </c>
      <c r="K4915" s="4">
        <v>0</v>
      </c>
      <c r="L4915" s="1">
        <f t="shared" si="1374"/>
        <v>0</v>
      </c>
    </row>
    <row r="4916" spans="1:12" ht="25.5">
      <c r="A4916" t="str">
        <f t="shared" si="1372"/>
        <v>1.9.3.2.28.00.00 - Receita da Dívida Ativa da Contribuição para o 
 Desenvolvimento da Indústria Cinematográfica Nacional</v>
      </c>
      <c r="B4916" s="33" t="s">
        <v>4053</v>
      </c>
      <c r="C4916" s="6"/>
      <c r="D4916" s="6"/>
      <c r="E4916" s="6"/>
      <c r="F4916" s="6"/>
      <c r="G4916" s="1">
        <f t="shared" si="1373"/>
        <v>0</v>
      </c>
      <c r="H4916" s="6">
        <v>0</v>
      </c>
      <c r="I4916" s="6">
        <v>0</v>
      </c>
      <c r="J4916" s="6">
        <v>0</v>
      </c>
      <c r="K4916" s="6">
        <v>0</v>
      </c>
      <c r="L4916" s="1">
        <f t="shared" si="1374"/>
        <v>0</v>
      </c>
    </row>
    <row r="4917" spans="1:12" ht="38.25">
      <c r="A4917" t="str">
        <f t="shared" si="1372"/>
        <v>1.9.3.2.29.00.00 - Receita da Dívida Ativa da Receita decorrente da 
 Não-Aplicação de Incentivos Fiscais em Projetos Culturais e 
 Indústria Cinematográfica</v>
      </c>
      <c r="B4917" s="29" t="s">
        <v>4054</v>
      </c>
      <c r="C4917" s="4"/>
      <c r="D4917" s="4"/>
      <c r="E4917" s="4"/>
      <c r="F4917" s="4"/>
      <c r="G4917" s="1">
        <f t="shared" si="1373"/>
        <v>0</v>
      </c>
      <c r="H4917" s="4">
        <v>0</v>
      </c>
      <c r="I4917" s="4">
        <v>0</v>
      </c>
      <c r="J4917" s="4">
        <v>0</v>
      </c>
      <c r="K4917" s="4">
        <v>0</v>
      </c>
      <c r="L4917" s="1">
        <f t="shared" si="1374"/>
        <v>0</v>
      </c>
    </row>
    <row r="4918" spans="1:12" ht="25.5">
      <c r="A4918" t="str">
        <f t="shared" si="1372"/>
        <v>1.9.3.2.30.00.00 - Dívida Ativa das Multas por Infrações à 
 Legislação Cinematográfica</v>
      </c>
      <c r="B4918" s="33" t="s">
        <v>4055</v>
      </c>
      <c r="C4918" s="6">
        <v>78593.509999999995</v>
      </c>
      <c r="D4918" s="6"/>
      <c r="E4918" s="6"/>
      <c r="F4918" s="6"/>
      <c r="G4918" s="1">
        <f t="shared" si="1373"/>
        <v>78593.509999999995</v>
      </c>
      <c r="H4918" s="6">
        <v>0</v>
      </c>
      <c r="I4918" s="6">
        <v>0</v>
      </c>
      <c r="J4918" s="6">
        <v>0</v>
      </c>
      <c r="K4918" s="6">
        <v>0</v>
      </c>
      <c r="L4918" s="1">
        <f t="shared" si="1374"/>
        <v>0</v>
      </c>
    </row>
    <row r="4919" spans="1:12" ht="25.5">
      <c r="A4919" t="str">
        <f t="shared" si="1372"/>
        <v>1.9.3.2.31.00.00 - Receita da Dívida Ativa da Utilização de Recursos 
 Hídricos – Demais Empresas</v>
      </c>
      <c r="B4919" s="29" t="s">
        <v>4056</v>
      </c>
      <c r="C4919" s="4"/>
      <c r="D4919" s="4"/>
      <c r="E4919" s="4"/>
      <c r="F4919" s="4"/>
      <c r="G4919" s="1">
        <f t="shared" si="1373"/>
        <v>0</v>
      </c>
      <c r="H4919" s="4">
        <v>0</v>
      </c>
      <c r="I4919" s="4">
        <v>0</v>
      </c>
      <c r="J4919" s="4">
        <v>0</v>
      </c>
      <c r="K4919" s="4">
        <v>0</v>
      </c>
      <c r="L4919" s="1">
        <f t="shared" si="1374"/>
        <v>0</v>
      </c>
    </row>
    <row r="4920" spans="1:12" ht="25.5">
      <c r="A4920" t="str">
        <f t="shared" si="1372"/>
        <v>1.9.3.2.32.00.00 - Receita da Dívida Ativa das Multas Previstas em 
 Lei por Infrações no Setor de Energia Elétrica</v>
      </c>
      <c r="B4920" s="33" t="s">
        <v>4057</v>
      </c>
      <c r="C4920" s="6">
        <v>184735.56</v>
      </c>
      <c r="D4920" s="6"/>
      <c r="E4920" s="6"/>
      <c r="F4920" s="6"/>
      <c r="G4920" s="1">
        <f t="shared" si="1373"/>
        <v>184735.56</v>
      </c>
      <c r="H4920" s="6">
        <v>0</v>
      </c>
      <c r="I4920" s="6">
        <v>0</v>
      </c>
      <c r="J4920" s="6">
        <v>0</v>
      </c>
      <c r="K4920" s="6">
        <v>0</v>
      </c>
      <c r="L4920" s="1">
        <f t="shared" si="1374"/>
        <v>0</v>
      </c>
    </row>
    <row r="4921" spans="1:12" ht="25.5">
      <c r="A4921" t="str">
        <f t="shared" si="1372"/>
        <v>1.9.3.2.33.00.00 - Receita da Dívida Ativa da Taxa de Fiscalização 
 de Serviços de Energia Elétrica</v>
      </c>
      <c r="B4921" s="29" t="s">
        <v>4058</v>
      </c>
      <c r="C4921" s="4">
        <v>145.94999999999999</v>
      </c>
      <c r="D4921" s="4"/>
      <c r="E4921" s="4"/>
      <c r="F4921" s="4"/>
      <c r="G4921" s="1">
        <f t="shared" si="1373"/>
        <v>145.94999999999999</v>
      </c>
      <c r="H4921" s="4">
        <v>0</v>
      </c>
      <c r="I4921" s="4">
        <v>0</v>
      </c>
      <c r="J4921" s="4">
        <v>0</v>
      </c>
      <c r="K4921" s="4">
        <v>0</v>
      </c>
      <c r="L4921" s="1">
        <f t="shared" si="1374"/>
        <v>0</v>
      </c>
    </row>
    <row r="4922" spans="1:12" ht="25.5">
      <c r="A4922" t="str">
        <f t="shared" si="1372"/>
        <v>1.9.3.2.34.00.00 - Receita da Dívida Ativa das Multas Previstas na 
 Legislação sobre Lubrificantes e Combustíveis</v>
      </c>
      <c r="B4922" s="33" t="s">
        <v>4059</v>
      </c>
      <c r="C4922" s="6"/>
      <c r="D4922" s="6"/>
      <c r="E4922" s="6"/>
      <c r="F4922" s="6"/>
      <c r="G4922" s="1">
        <f t="shared" si="1373"/>
        <v>0</v>
      </c>
      <c r="H4922" s="6">
        <v>0</v>
      </c>
      <c r="I4922" s="6">
        <v>0</v>
      </c>
      <c r="J4922" s="6">
        <v>0</v>
      </c>
      <c r="K4922" s="6">
        <v>0</v>
      </c>
      <c r="L4922" s="1">
        <f t="shared" si="1374"/>
        <v>0</v>
      </c>
    </row>
    <row r="4923" spans="1:12" ht="38.25">
      <c r="A4923" t="str">
        <f t="shared" si="1372"/>
        <v>1.9.3.2.35.00.00 - Receita da Dívida Ativa das Compensações 
 Financeiras entre o Regime Geral e os Regimes Próprios de 
 Previdência dos Servidores</v>
      </c>
      <c r="B4923" s="29" t="s">
        <v>4060</v>
      </c>
      <c r="C4923" s="4"/>
      <c r="D4923" s="4"/>
      <c r="E4923" s="4"/>
      <c r="F4923" s="4"/>
      <c r="G4923" s="1">
        <f t="shared" si="1373"/>
        <v>0</v>
      </c>
      <c r="H4923" s="4">
        <v>0</v>
      </c>
      <c r="I4923" s="4">
        <v>0</v>
      </c>
      <c r="J4923" s="4">
        <v>0</v>
      </c>
      <c r="K4923" s="4">
        <v>0</v>
      </c>
      <c r="L4923" s="1">
        <f t="shared" si="1374"/>
        <v>0</v>
      </c>
    </row>
    <row r="4924" spans="1:12" ht="25.5">
      <c r="A4924" t="str">
        <f t="shared" si="1372"/>
        <v>1.9.3.2.36.00.00 - Receita da Dívida Ativa de Multas por Infração - 
 Contrato Administrativo</v>
      </c>
      <c r="B4924" s="33" t="s">
        <v>4061</v>
      </c>
      <c r="C4924" s="6">
        <v>669061.46</v>
      </c>
      <c r="D4924" s="6"/>
      <c r="E4924" s="6"/>
      <c r="F4924" s="6"/>
      <c r="G4924" s="1">
        <f t="shared" si="1373"/>
        <v>669061.46</v>
      </c>
      <c r="H4924" s="6">
        <v>75734.490000000005</v>
      </c>
      <c r="I4924" s="6">
        <v>0</v>
      </c>
      <c r="J4924" s="6">
        <v>0</v>
      </c>
      <c r="K4924" s="6">
        <v>0</v>
      </c>
      <c r="L4924" s="1">
        <f t="shared" si="1374"/>
        <v>75734.490000000005</v>
      </c>
    </row>
    <row r="4925" spans="1:12" ht="25.5">
      <c r="A4925" t="str">
        <f t="shared" si="1372"/>
        <v>1.9.3.2.37.00.00 - Receita da Dívida Ativa de Reposição ou 
 Indenização de Servidor</v>
      </c>
      <c r="B4925" s="29" t="s">
        <v>4062</v>
      </c>
      <c r="C4925" s="4">
        <v>21703.45</v>
      </c>
      <c r="D4925" s="4"/>
      <c r="E4925" s="4"/>
      <c r="F4925" s="4"/>
      <c r="G4925" s="1">
        <f t="shared" si="1373"/>
        <v>21703.45</v>
      </c>
      <c r="H4925" s="4">
        <v>0</v>
      </c>
      <c r="I4925" s="4">
        <v>0</v>
      </c>
      <c r="J4925" s="4">
        <v>0</v>
      </c>
      <c r="K4925" s="4">
        <v>0</v>
      </c>
      <c r="L4925" s="1">
        <f t="shared" si="1374"/>
        <v>0</v>
      </c>
    </row>
    <row r="4926" spans="1:12" ht="25.5">
      <c r="A4926" t="str">
        <f t="shared" si="1372"/>
        <v>1.9.3.2.38.00.00 - Receita da Dívida Ativa de Ressarcimento ao 
 Erário</v>
      </c>
      <c r="B4926" s="33" t="s">
        <v>4063</v>
      </c>
      <c r="C4926" s="6">
        <v>1698543.32</v>
      </c>
      <c r="D4926" s="6"/>
      <c r="E4926" s="6"/>
      <c r="F4926" s="6">
        <v>251.11</v>
      </c>
      <c r="G4926" s="1">
        <f t="shared" si="1373"/>
        <v>1698292.21</v>
      </c>
      <c r="H4926" s="6">
        <v>0</v>
      </c>
      <c r="I4926" s="6">
        <v>0</v>
      </c>
      <c r="J4926" s="6">
        <v>0</v>
      </c>
      <c r="K4926" s="6">
        <v>0</v>
      </c>
      <c r="L4926" s="1">
        <f t="shared" si="1374"/>
        <v>0</v>
      </c>
    </row>
    <row r="4927" spans="1:12" ht="25.5">
      <c r="A4927" t="str">
        <f t="shared" si="1372"/>
        <v>1.9.3.2.39.00.00 - Receita da Dívida Ativa do Ressarcimento ao 
 Erário Decorrente de Decisão do Tribunal de Contas da União</v>
      </c>
      <c r="B4927" s="29" t="s">
        <v>4064</v>
      </c>
      <c r="C4927" s="4">
        <v>18289.32</v>
      </c>
      <c r="D4927" s="4"/>
      <c r="E4927" s="4"/>
      <c r="F4927" s="4"/>
      <c r="G4927" s="1">
        <f t="shared" si="1373"/>
        <v>18289.32</v>
      </c>
      <c r="H4927" s="4">
        <v>4099.3500000000004</v>
      </c>
      <c r="I4927" s="4">
        <v>0</v>
      </c>
      <c r="J4927" s="4">
        <v>0</v>
      </c>
      <c r="K4927" s="4">
        <v>0</v>
      </c>
      <c r="L4927" s="1">
        <f t="shared" si="1374"/>
        <v>4099.3500000000004</v>
      </c>
    </row>
    <row r="4928" spans="1:12" ht="25.5">
      <c r="A4928" t="str">
        <f t="shared" si="1372"/>
        <v>1.9.3.2.40.00.00 - Receita da Dívida Ativa de Ressarcimento ao 
 Sistema Único de Saúde</v>
      </c>
      <c r="B4928" s="33" t="s">
        <v>4065</v>
      </c>
      <c r="C4928" s="6"/>
      <c r="D4928" s="6"/>
      <c r="E4928" s="6"/>
      <c r="F4928" s="6"/>
      <c r="G4928" s="1">
        <f t="shared" si="1373"/>
        <v>0</v>
      </c>
      <c r="H4928" s="6">
        <v>0</v>
      </c>
      <c r="I4928" s="6">
        <v>0</v>
      </c>
      <c r="J4928" s="6">
        <v>0</v>
      </c>
      <c r="K4928" s="6">
        <v>0</v>
      </c>
      <c r="L4928" s="1">
        <f t="shared" si="1374"/>
        <v>0</v>
      </c>
    </row>
    <row r="4929" spans="1:12" ht="25.5">
      <c r="A4929" t="str">
        <f t="shared" si="1372"/>
        <v>1.9.3.2.41.00.00 - Receita da Dívida Ativa de Multas por Infração da 
 Ordem Econômica</v>
      </c>
      <c r="B4929" s="29" t="s">
        <v>4066</v>
      </c>
      <c r="C4929" s="4"/>
      <c r="D4929" s="4"/>
      <c r="E4929" s="4"/>
      <c r="F4929" s="4"/>
      <c r="G4929" s="1">
        <f t="shared" si="1373"/>
        <v>0</v>
      </c>
      <c r="H4929" s="4">
        <v>0</v>
      </c>
      <c r="I4929" s="4">
        <v>0</v>
      </c>
      <c r="J4929" s="4">
        <v>0</v>
      </c>
      <c r="K4929" s="4">
        <v>0</v>
      </c>
      <c r="L4929" s="1">
        <f t="shared" si="1374"/>
        <v>0</v>
      </c>
    </row>
    <row r="4930" spans="1:12">
      <c r="A4930" t="str">
        <f t="shared" si="1372"/>
        <v>1.9.3.2.42.00.00 - Receita da Dívida Ativa por Multa de Trânsito</v>
      </c>
      <c r="B4930" s="33" t="s">
        <v>4067</v>
      </c>
      <c r="C4930" s="6">
        <v>1892488.32</v>
      </c>
      <c r="D4930" s="6"/>
      <c r="E4930" s="6"/>
      <c r="F4930" s="6"/>
      <c r="G4930" s="1">
        <f t="shared" si="1373"/>
        <v>1892488.32</v>
      </c>
      <c r="H4930" s="6">
        <v>0</v>
      </c>
      <c r="I4930" s="6">
        <v>0</v>
      </c>
      <c r="J4930" s="6">
        <v>0</v>
      </c>
      <c r="K4930" s="6">
        <v>0</v>
      </c>
      <c r="L4930" s="1">
        <f t="shared" si="1374"/>
        <v>0</v>
      </c>
    </row>
    <row r="4931" spans="1:12" ht="25.5">
      <c r="A4931" t="str">
        <f t="shared" si="1372"/>
        <v>1.9.3.2.43.00.00 - Receita da Dívida Ativa de Multas por Infração à 
 Lei Complementar nº 109/01 – Previdência Privada</v>
      </c>
      <c r="B4931" s="29" t="s">
        <v>4068</v>
      </c>
      <c r="C4931" s="4"/>
      <c r="D4931" s="4"/>
      <c r="E4931" s="4"/>
      <c r="F4931" s="4"/>
      <c r="G4931" s="1">
        <f t="shared" si="1373"/>
        <v>0</v>
      </c>
      <c r="H4931" s="4">
        <v>0</v>
      </c>
      <c r="I4931" s="4">
        <v>0</v>
      </c>
      <c r="J4931" s="4">
        <v>0</v>
      </c>
      <c r="K4931" s="4">
        <v>0</v>
      </c>
      <c r="L4931" s="1">
        <f t="shared" si="1374"/>
        <v>0</v>
      </c>
    </row>
    <row r="4932" spans="1:12" ht="25.5">
      <c r="A4932" t="str">
        <f t="shared" si="1372"/>
        <v>1.9.3.2.44.00.00 - Receita da Dívida Ativa por Infração 
 Administrativa</v>
      </c>
      <c r="B4932" s="33" t="s">
        <v>4069</v>
      </c>
      <c r="C4932" s="6">
        <v>207964.99</v>
      </c>
      <c r="D4932" s="6"/>
      <c r="E4932" s="6"/>
      <c r="F4932" s="6"/>
      <c r="G4932" s="1">
        <f t="shared" si="1373"/>
        <v>207964.99</v>
      </c>
      <c r="H4932" s="6">
        <v>0</v>
      </c>
      <c r="I4932" s="6">
        <v>0</v>
      </c>
      <c r="J4932" s="6">
        <v>0</v>
      </c>
      <c r="K4932" s="6">
        <v>0</v>
      </c>
      <c r="L4932" s="1">
        <f t="shared" si="1374"/>
        <v>0</v>
      </c>
    </row>
    <row r="4933" spans="1:12">
      <c r="A4933" t="str">
        <f t="shared" ref="A4933:A4996" si="1375">TRIM(B4933)</f>
        <v>1.9.3.2.45.00.00 - Receita da Dívida Ativa de Outros Serviços</v>
      </c>
      <c r="B4933" s="29" t="s">
        <v>4070</v>
      </c>
      <c r="C4933" s="4">
        <v>1415509.91</v>
      </c>
      <c r="D4933" s="4"/>
      <c r="E4933" s="4"/>
      <c r="F4933" s="4"/>
      <c r="G4933" s="1">
        <f t="shared" si="1373"/>
        <v>1415509.91</v>
      </c>
      <c r="H4933" s="4">
        <v>0</v>
      </c>
      <c r="I4933" s="4">
        <v>0</v>
      </c>
      <c r="J4933" s="4">
        <v>0</v>
      </c>
      <c r="K4933" s="4">
        <v>0</v>
      </c>
      <c r="L4933" s="1">
        <f t="shared" si="1374"/>
        <v>0</v>
      </c>
    </row>
    <row r="4934" spans="1:12" ht="25.5">
      <c r="A4934" t="str">
        <f t="shared" si="1375"/>
        <v>1.9.3.2.46.00.00 - Receita da Dívida Ativa das Multas Previstas na 
 Legislação sobre Regime de Previdência Privada Complementar</v>
      </c>
      <c r="B4934" s="33" t="s">
        <v>4071</v>
      </c>
      <c r="C4934" s="6"/>
      <c r="D4934" s="6"/>
      <c r="E4934" s="6"/>
      <c r="F4934" s="6"/>
      <c r="G4934" s="1">
        <f t="shared" si="1373"/>
        <v>0</v>
      </c>
      <c r="H4934" s="6">
        <v>0</v>
      </c>
      <c r="I4934" s="6">
        <v>0</v>
      </c>
      <c r="J4934" s="6">
        <v>0</v>
      </c>
      <c r="K4934" s="6">
        <v>0</v>
      </c>
      <c r="L4934" s="1">
        <f t="shared" si="1374"/>
        <v>0</v>
      </c>
    </row>
    <row r="4935" spans="1:12" ht="25.5">
      <c r="A4935" t="str">
        <f t="shared" si="1375"/>
        <v>1.9.3.2.47.00.00 - Receita da Dívida Ativa de Multas Aplicadas no 
 Âmbito de Processo Judicial</v>
      </c>
      <c r="B4935" s="29" t="s">
        <v>4072</v>
      </c>
      <c r="C4935" s="4">
        <v>16342.02</v>
      </c>
      <c r="D4935" s="4"/>
      <c r="E4935" s="4"/>
      <c r="F4935" s="4">
        <v>4630.97</v>
      </c>
      <c r="G4935" s="1">
        <f t="shared" ref="G4935:G4998" si="1376">C4935-D4935-E4935-F4935</f>
        <v>11711.05</v>
      </c>
      <c r="H4935" s="4">
        <v>0</v>
      </c>
      <c r="I4935" s="4">
        <v>0</v>
      </c>
      <c r="J4935" s="4">
        <v>0</v>
      </c>
      <c r="K4935" s="4">
        <v>0</v>
      </c>
      <c r="L4935" s="1">
        <f t="shared" ref="L4935:L4998" si="1377">H4935-I4935-J4935-K4935</f>
        <v>0</v>
      </c>
    </row>
    <row r="4936" spans="1:12" ht="25.5">
      <c r="A4936" t="str">
        <f t="shared" si="1375"/>
        <v>1.9.3.2.99.00.00 - Receita da Dívida Ativa Não Tributária de Outras 
 Receitas</v>
      </c>
      <c r="B4936" s="33" t="s">
        <v>4073</v>
      </c>
      <c r="C4936" s="6">
        <v>693094909.82000005</v>
      </c>
      <c r="D4936" s="6">
        <v>386.68</v>
      </c>
      <c r="E4936" s="6">
        <v>20994.17</v>
      </c>
      <c r="F4936" s="6">
        <v>15474562.130000001</v>
      </c>
      <c r="G4936" s="1">
        <f t="shared" si="1376"/>
        <v>677598966.84000015</v>
      </c>
      <c r="H4936" s="6">
        <v>289498834.13</v>
      </c>
      <c r="I4936" s="6">
        <v>0</v>
      </c>
      <c r="J4936" s="6">
        <v>0</v>
      </c>
      <c r="K4936" s="6">
        <v>2200587.38</v>
      </c>
      <c r="L4936" s="1">
        <f t="shared" si="1377"/>
        <v>287298246.75</v>
      </c>
    </row>
    <row r="4937" spans="1:12" ht="25.5">
      <c r="A4937" t="str">
        <f t="shared" si="1375"/>
        <v>1.9.4.0.00.00.00 - Receitas Decorrentes de Aportes Periódicos para 
 Amortização de Déficit Atuarial do RPPS</v>
      </c>
      <c r="B4937" s="29" t="s">
        <v>4074</v>
      </c>
      <c r="C4937" s="4">
        <v>42263490.479999997</v>
      </c>
      <c r="D4937" s="4"/>
      <c r="E4937" s="4"/>
      <c r="F4937" s="4">
        <v>3339.84</v>
      </c>
      <c r="G4937" s="1">
        <f t="shared" si="1376"/>
        <v>42260150.639999993</v>
      </c>
      <c r="H4937" s="4">
        <v>0</v>
      </c>
      <c r="I4937" s="4">
        <v>0</v>
      </c>
      <c r="J4937" s="4">
        <v>0</v>
      </c>
      <c r="K4937" s="4">
        <v>0</v>
      </c>
      <c r="L4937" s="1">
        <f t="shared" si="1377"/>
        <v>0</v>
      </c>
    </row>
    <row r="4938" spans="1:12" ht="25.5">
      <c r="A4938" t="str">
        <f t="shared" si="1375"/>
        <v>1.9.5.0.00.00.00 - Receitas Decorrentes de Aportes Periódicos para 
 Compensação ao RGPS</v>
      </c>
      <c r="B4938" s="33" t="s">
        <v>4075</v>
      </c>
      <c r="C4938" s="6">
        <v>89511</v>
      </c>
      <c r="D4938" s="6"/>
      <c r="E4938" s="6"/>
      <c r="F4938" s="6"/>
      <c r="G4938" s="1">
        <f t="shared" si="1376"/>
        <v>89511</v>
      </c>
      <c r="H4938" s="6">
        <v>0</v>
      </c>
      <c r="I4938" s="6">
        <v>0</v>
      </c>
      <c r="J4938" s="6">
        <v>0</v>
      </c>
      <c r="K4938" s="6">
        <v>0</v>
      </c>
      <c r="L4938" s="1">
        <f t="shared" si="1377"/>
        <v>0</v>
      </c>
    </row>
    <row r="4939" spans="1:12">
      <c r="A4939" t="str">
        <f t="shared" si="1375"/>
        <v>1.9.9.0.00.00.00 - Receitas Diversas</v>
      </c>
      <c r="B4939" s="29" t="s">
        <v>4076</v>
      </c>
      <c r="C4939" s="4">
        <v>4879185622.9099998</v>
      </c>
      <c r="D4939" s="4">
        <v>9284902.4199999999</v>
      </c>
      <c r="E4939" s="4">
        <v>-24398.26</v>
      </c>
      <c r="F4939" s="4">
        <v>52731856.399999999</v>
      </c>
      <c r="G4939" s="1">
        <f t="shared" si="1376"/>
        <v>4817193262.3500004</v>
      </c>
      <c r="H4939" s="4">
        <v>9933685087.3199997</v>
      </c>
      <c r="I4939" s="4">
        <v>8991234.1199999992</v>
      </c>
      <c r="J4939" s="4">
        <v>9307718.4199999999</v>
      </c>
      <c r="K4939" s="4">
        <v>91087793.870000005</v>
      </c>
      <c r="L4939" s="1">
        <f t="shared" si="1377"/>
        <v>9824298340.9099979</v>
      </c>
    </row>
    <row r="4940" spans="1:12">
      <c r="A4940" t="str">
        <f t="shared" si="1375"/>
        <v>1.9.9.0.01.00.00 - Receita de Parcelamentos – Outras Receitas</v>
      </c>
      <c r="B4940" s="33" t="s">
        <v>4077</v>
      </c>
      <c r="C4940" s="6">
        <v>18106605.359999999</v>
      </c>
      <c r="D4940" s="6"/>
      <c r="E4940" s="6"/>
      <c r="F4940" s="6">
        <v>2984543.67</v>
      </c>
      <c r="G4940" s="1">
        <f t="shared" si="1376"/>
        <v>15122061.689999999</v>
      </c>
      <c r="H4940" s="6">
        <v>1313374529.4400001</v>
      </c>
      <c r="I4940" s="6">
        <v>0</v>
      </c>
      <c r="J4940" s="6">
        <v>0</v>
      </c>
      <c r="K4940" s="6">
        <v>0</v>
      </c>
      <c r="L4940" s="1">
        <f t="shared" si="1377"/>
        <v>1313374529.4400001</v>
      </c>
    </row>
    <row r="4941" spans="1:12" ht="25.5">
      <c r="A4941" t="str">
        <f t="shared" si="1375"/>
        <v>1.9.9.0.02.00.00 - Encargos Legais pela Inscrição em Dívida Ativa e 
 Receitas de Ônus de Sucumbência</v>
      </c>
      <c r="B4941" s="29" t="s">
        <v>4078</v>
      </c>
      <c r="C4941" s="4">
        <v>496959380.94999999</v>
      </c>
      <c r="D4941" s="4"/>
      <c r="E4941" s="4"/>
      <c r="F4941" s="4">
        <v>1130956.32</v>
      </c>
      <c r="G4941" s="1">
        <f t="shared" si="1376"/>
        <v>495828424.63</v>
      </c>
      <c r="H4941" s="4">
        <v>183419874.03999999</v>
      </c>
      <c r="I4941" s="4">
        <v>0</v>
      </c>
      <c r="J4941" s="4">
        <v>0</v>
      </c>
      <c r="K4941" s="4">
        <v>11374538.119999999</v>
      </c>
      <c r="L4941" s="1">
        <f t="shared" si="1377"/>
        <v>172045335.91999999</v>
      </c>
    </row>
    <row r="4942" spans="1:12" ht="25.5">
      <c r="A4942" t="str">
        <f t="shared" si="1375"/>
        <v>1.9.9.0.03.00.00 - Receita Decorrente de Alienação de Bens 
 Apreendidos</v>
      </c>
      <c r="B4942" s="33" t="s">
        <v>4079</v>
      </c>
      <c r="C4942" s="6">
        <v>1338877.1100000001</v>
      </c>
      <c r="D4942" s="6"/>
      <c r="E4942" s="6"/>
      <c r="F4942" s="6"/>
      <c r="G4942" s="1">
        <f t="shared" si="1376"/>
        <v>1338877.1100000001</v>
      </c>
      <c r="H4942" s="6">
        <v>7925430.3499999996</v>
      </c>
      <c r="I4942" s="6">
        <v>0</v>
      </c>
      <c r="J4942" s="6">
        <v>0</v>
      </c>
      <c r="K4942" s="6">
        <v>0</v>
      </c>
      <c r="L4942" s="1">
        <f t="shared" si="1377"/>
        <v>7925430.3499999996</v>
      </c>
    </row>
    <row r="4943" spans="1:12" ht="25.5">
      <c r="A4943" t="str">
        <f t="shared" si="1375"/>
        <v>1.9.9.0.04.00.00 - Produtos de Depósitos Abandonados (Dinheiro ou 
 Objetos de Valor)</v>
      </c>
      <c r="B4943" s="29" t="s">
        <v>4080</v>
      </c>
      <c r="C4943" s="4">
        <v>8907</v>
      </c>
      <c r="D4943" s="4"/>
      <c r="E4943" s="4"/>
      <c r="F4943" s="4"/>
      <c r="G4943" s="1">
        <f t="shared" si="1376"/>
        <v>8907</v>
      </c>
      <c r="H4943" s="4">
        <v>1617.89</v>
      </c>
      <c r="I4943" s="4">
        <v>0</v>
      </c>
      <c r="J4943" s="4">
        <v>0</v>
      </c>
      <c r="K4943" s="4">
        <v>0</v>
      </c>
      <c r="L4943" s="1">
        <f t="shared" si="1377"/>
        <v>1617.89</v>
      </c>
    </row>
    <row r="4944" spans="1:12" ht="25.5">
      <c r="A4944" t="str">
        <f t="shared" si="1375"/>
        <v>1.9.9.0.05.00.00 - Receita de Bens e Valores Perdidos em Favor da 
 União</v>
      </c>
      <c r="B4944" s="33" t="s">
        <v>4081</v>
      </c>
      <c r="C4944" s="6">
        <v>5681.16</v>
      </c>
      <c r="D4944" s="6"/>
      <c r="E4944" s="6"/>
      <c r="F4944" s="6"/>
      <c r="G4944" s="1">
        <f t="shared" si="1376"/>
        <v>5681.16</v>
      </c>
      <c r="H4944" s="6">
        <v>100340.28</v>
      </c>
      <c r="I4944" s="6">
        <v>0</v>
      </c>
      <c r="J4944" s="6">
        <v>0</v>
      </c>
      <c r="K4944" s="6">
        <v>0</v>
      </c>
      <c r="L4944" s="1">
        <f t="shared" si="1377"/>
        <v>100340.28</v>
      </c>
    </row>
    <row r="4945" spans="1:12" ht="25.5">
      <c r="A4945" t="str">
        <f t="shared" si="1375"/>
        <v>1.9.9.0.06.00.00 - Receita Decorrente da Não Aplicação de Incentivos 
 Fiscais em Projetos Culturais e pela Indústria Cinematográfica</v>
      </c>
      <c r="B4945" s="29" t="s">
        <v>4082</v>
      </c>
      <c r="C4945" s="4">
        <v>4348</v>
      </c>
      <c r="D4945" s="4"/>
      <c r="E4945" s="4"/>
      <c r="F4945" s="4"/>
      <c r="G4945" s="1">
        <f t="shared" si="1376"/>
        <v>4348</v>
      </c>
      <c r="H4945" s="4">
        <v>0</v>
      </c>
      <c r="I4945" s="4">
        <v>0</v>
      </c>
      <c r="J4945" s="4">
        <v>0</v>
      </c>
      <c r="K4945" s="4">
        <v>0</v>
      </c>
      <c r="L4945" s="1">
        <f t="shared" si="1377"/>
        <v>0</v>
      </c>
    </row>
    <row r="4946" spans="1:12" ht="25.5">
      <c r="A4946" t="str">
        <f t="shared" si="1375"/>
        <v>1.9.9.0.07.00.00 - Receita de Direitos “Antidumping” e dos Direitos 
 Compensatórios</v>
      </c>
      <c r="B4946" s="33" t="s">
        <v>4083</v>
      </c>
      <c r="C4946" s="6">
        <v>16925.22</v>
      </c>
      <c r="D4946" s="6"/>
      <c r="E4946" s="6"/>
      <c r="F4946" s="6"/>
      <c r="G4946" s="1">
        <f t="shared" si="1376"/>
        <v>16925.22</v>
      </c>
      <c r="H4946" s="6">
        <v>2335766.44</v>
      </c>
      <c r="I4946" s="6">
        <v>0</v>
      </c>
      <c r="J4946" s="6">
        <v>0</v>
      </c>
      <c r="K4946" s="6">
        <v>0</v>
      </c>
      <c r="L4946" s="1">
        <f t="shared" si="1377"/>
        <v>2335766.44</v>
      </c>
    </row>
    <row r="4947" spans="1:12">
      <c r="A4947" t="str">
        <f t="shared" si="1375"/>
        <v>1.9.9.0.08.00.00 - Demais Receitas para o Desenvolvimento do Desporto</v>
      </c>
      <c r="B4947" s="29" t="s">
        <v>4084</v>
      </c>
      <c r="C4947" s="4">
        <v>229219.41</v>
      </c>
      <c r="D4947" s="4"/>
      <c r="E4947" s="4"/>
      <c r="F4947" s="4"/>
      <c r="G4947" s="1">
        <f t="shared" si="1376"/>
        <v>229219.41</v>
      </c>
      <c r="H4947" s="4">
        <v>6909281.6799999997</v>
      </c>
      <c r="I4947" s="4">
        <v>0</v>
      </c>
      <c r="J4947" s="4">
        <v>0</v>
      </c>
      <c r="K4947" s="4">
        <v>0</v>
      </c>
      <c r="L4947" s="1">
        <f t="shared" si="1377"/>
        <v>6909281.6799999997</v>
      </c>
    </row>
    <row r="4948" spans="1:12" ht="25.5">
      <c r="A4948" t="str">
        <f t="shared" si="1375"/>
        <v>1.9.9.0.10.00.00 - Receita Decorrente de Medidas de Suspensão de 
 Concessões dos Direitos de Propriedade Intelectual</v>
      </c>
      <c r="B4948" s="33" t="s">
        <v>4085</v>
      </c>
      <c r="C4948" s="6">
        <v>6.6</v>
      </c>
      <c r="D4948" s="6"/>
      <c r="E4948" s="6"/>
      <c r="F4948" s="6"/>
      <c r="G4948" s="1">
        <f t="shared" si="1376"/>
        <v>6.6</v>
      </c>
      <c r="H4948" s="6">
        <v>0</v>
      </c>
      <c r="I4948" s="6">
        <v>0</v>
      </c>
      <c r="J4948" s="6">
        <v>0</v>
      </c>
      <c r="K4948" s="6">
        <v>0</v>
      </c>
      <c r="L4948" s="1">
        <f t="shared" si="1377"/>
        <v>0</v>
      </c>
    </row>
    <row r="4949" spans="1:12" ht="25.5">
      <c r="A4949" t="str">
        <f t="shared" si="1375"/>
        <v>1.9.9.0.16.00.00 - Receita de Participação do Seguro – DPVAT – 
 Sistema Nacional de Trânsito</v>
      </c>
      <c r="B4949" s="29" t="s">
        <v>4086</v>
      </c>
      <c r="C4949" s="4"/>
      <c r="D4949" s="4"/>
      <c r="E4949" s="4"/>
      <c r="F4949" s="4"/>
      <c r="G4949" s="1">
        <f t="shared" si="1376"/>
        <v>0</v>
      </c>
      <c r="H4949" s="4">
        <v>0</v>
      </c>
      <c r="I4949" s="4">
        <v>0</v>
      </c>
      <c r="J4949" s="4">
        <v>0</v>
      </c>
      <c r="K4949" s="4">
        <v>0</v>
      </c>
      <c r="L4949" s="1">
        <f t="shared" si="1377"/>
        <v>0</v>
      </c>
    </row>
    <row r="4950" spans="1:12">
      <c r="A4950" t="str">
        <f t="shared" si="1375"/>
        <v>1.9.9.0.18.00.00 - Receita de Reserva Global de Reversão</v>
      </c>
      <c r="B4950" s="33" t="s">
        <v>4087</v>
      </c>
      <c r="C4950" s="6">
        <v>14425</v>
      </c>
      <c r="D4950" s="6"/>
      <c r="E4950" s="6"/>
      <c r="F4950" s="6"/>
      <c r="G4950" s="1">
        <f t="shared" si="1376"/>
        <v>14425</v>
      </c>
      <c r="H4950" s="6">
        <v>0</v>
      </c>
      <c r="I4950" s="6">
        <v>0</v>
      </c>
      <c r="J4950" s="6">
        <v>0</v>
      </c>
      <c r="K4950" s="6">
        <v>0</v>
      </c>
      <c r="L4950" s="1">
        <f t="shared" si="1377"/>
        <v>0</v>
      </c>
    </row>
    <row r="4951" spans="1:12" ht="25.5">
      <c r="A4951" t="str">
        <f t="shared" si="1375"/>
        <v>1.9.9.0.19.00.00 - Recolhimento do Beneficiário ao Fundo de Saúde 
 Militar</v>
      </c>
      <c r="B4951" s="29" t="s">
        <v>4088</v>
      </c>
      <c r="C4951" s="4"/>
      <c r="D4951" s="4"/>
      <c r="E4951" s="4"/>
      <c r="F4951" s="4"/>
      <c r="G4951" s="1">
        <f t="shared" si="1376"/>
        <v>0</v>
      </c>
      <c r="H4951" s="4">
        <v>0</v>
      </c>
      <c r="I4951" s="4">
        <v>0</v>
      </c>
      <c r="J4951" s="4">
        <v>0</v>
      </c>
      <c r="K4951" s="4">
        <v>0</v>
      </c>
      <c r="L4951" s="1">
        <f t="shared" si="1377"/>
        <v>0</v>
      </c>
    </row>
    <row r="4952" spans="1:12">
      <c r="A4952" t="str">
        <f t="shared" si="1375"/>
        <v>1.9.9.0.20.00.00 - Contribuição Voluntária – Montepio Civil</v>
      </c>
      <c r="B4952" s="33" t="s">
        <v>4089</v>
      </c>
      <c r="C4952" s="6">
        <v>4500499.74</v>
      </c>
      <c r="D4952" s="6"/>
      <c r="E4952" s="6"/>
      <c r="F4952" s="6"/>
      <c r="G4952" s="1">
        <f t="shared" si="1376"/>
        <v>4500499.74</v>
      </c>
      <c r="H4952" s="6">
        <v>0</v>
      </c>
      <c r="I4952" s="6">
        <v>0</v>
      </c>
      <c r="J4952" s="6">
        <v>0</v>
      </c>
      <c r="K4952" s="6">
        <v>0</v>
      </c>
      <c r="L4952" s="1">
        <f t="shared" si="1377"/>
        <v>0</v>
      </c>
    </row>
    <row r="4953" spans="1:12" ht="25.5">
      <c r="A4953" t="str">
        <f t="shared" si="1375"/>
        <v>1.9.9.0.21.00.00 - Receita de Seguros decorrente da Indenização por 
 Sinistro</v>
      </c>
      <c r="B4953" s="29" t="s">
        <v>4090</v>
      </c>
      <c r="C4953" s="4">
        <v>6054306.2699999996</v>
      </c>
      <c r="D4953" s="4"/>
      <c r="E4953" s="4"/>
      <c r="F4953" s="4"/>
      <c r="G4953" s="1">
        <f t="shared" si="1376"/>
        <v>6054306.2699999996</v>
      </c>
      <c r="H4953" s="4">
        <v>2112097.91</v>
      </c>
      <c r="I4953" s="4">
        <v>0</v>
      </c>
      <c r="J4953" s="4">
        <v>0</v>
      </c>
      <c r="K4953" s="4">
        <v>0</v>
      </c>
      <c r="L4953" s="1">
        <f t="shared" si="1377"/>
        <v>2112097.91</v>
      </c>
    </row>
    <row r="4954" spans="1:12">
      <c r="A4954" t="str">
        <f t="shared" si="1375"/>
        <v>1.9.9.0.24.00.00 - Receita de Leilão de Cotas de Importação</v>
      </c>
      <c r="B4954" s="33" t="s">
        <v>4091</v>
      </c>
      <c r="C4954" s="6">
        <v>17500</v>
      </c>
      <c r="D4954" s="6"/>
      <c r="E4954" s="6"/>
      <c r="F4954" s="6"/>
      <c r="G4954" s="1">
        <f t="shared" si="1376"/>
        <v>17500</v>
      </c>
      <c r="H4954" s="6">
        <v>0</v>
      </c>
      <c r="I4954" s="6">
        <v>0</v>
      </c>
      <c r="J4954" s="6">
        <v>0</v>
      </c>
      <c r="K4954" s="6">
        <v>0</v>
      </c>
      <c r="L4954" s="1">
        <f t="shared" si="1377"/>
        <v>0</v>
      </c>
    </row>
    <row r="4955" spans="1:12" ht="25.5">
      <c r="A4955" t="str">
        <f t="shared" si="1375"/>
        <v>1.9.9.0.25.00.00 - Recolhimento e Transferência de Depósitos 
 Judiciais e Extrajudiciais</v>
      </c>
      <c r="B4955" s="29" t="s">
        <v>4092</v>
      </c>
      <c r="C4955" s="4">
        <v>7966618.6900000004</v>
      </c>
      <c r="D4955" s="4"/>
      <c r="E4955" s="4"/>
      <c r="F4955" s="4">
        <v>115070.02</v>
      </c>
      <c r="G4955" s="1">
        <f t="shared" si="1376"/>
        <v>7851548.6700000009</v>
      </c>
      <c r="H4955" s="4">
        <v>0</v>
      </c>
      <c r="I4955" s="4">
        <v>0</v>
      </c>
      <c r="J4955" s="4">
        <v>0</v>
      </c>
      <c r="K4955" s="4">
        <v>0</v>
      </c>
      <c r="L4955" s="1">
        <f t="shared" si="1377"/>
        <v>0</v>
      </c>
    </row>
    <row r="4956" spans="1:12" ht="25.5">
      <c r="A4956" t="str">
        <f t="shared" si="1375"/>
        <v>1.9.9.0.26.00.00 - Recursos Decorrentes da Prestação de Contas de 
 Campanha Eleitoral</v>
      </c>
      <c r="B4956" s="33" t="s">
        <v>4093</v>
      </c>
      <c r="C4956" s="6"/>
      <c r="D4956" s="6"/>
      <c r="E4956" s="6"/>
      <c r="F4956" s="6"/>
      <c r="G4956" s="1">
        <f t="shared" si="1376"/>
        <v>0</v>
      </c>
      <c r="H4956" s="6">
        <v>0</v>
      </c>
      <c r="I4956" s="6">
        <v>0</v>
      </c>
      <c r="J4956" s="6">
        <v>0</v>
      </c>
      <c r="K4956" s="6">
        <v>0</v>
      </c>
      <c r="L4956" s="1">
        <f t="shared" si="1377"/>
        <v>0</v>
      </c>
    </row>
    <row r="4957" spans="1:12">
      <c r="A4957" t="str">
        <f t="shared" si="1375"/>
        <v>1.9.9.0.27.00.00 - Disponibilidades de Recursos do Fundo Social</v>
      </c>
      <c r="B4957" s="29" t="s">
        <v>4094</v>
      </c>
      <c r="C4957" s="4"/>
      <c r="D4957" s="4"/>
      <c r="E4957" s="4"/>
      <c r="F4957" s="4"/>
      <c r="G4957" s="1">
        <f t="shared" si="1376"/>
        <v>0</v>
      </c>
      <c r="H4957" s="4">
        <v>0</v>
      </c>
      <c r="I4957" s="4">
        <v>0</v>
      </c>
      <c r="J4957" s="4">
        <v>0</v>
      </c>
      <c r="K4957" s="4">
        <v>0</v>
      </c>
      <c r="L4957" s="1">
        <f t="shared" si="1377"/>
        <v>0</v>
      </c>
    </row>
    <row r="4958" spans="1:12" ht="25.5">
      <c r="A4958" t="str">
        <f t="shared" si="1375"/>
        <v>1.9.9.0.28.00.00 - Receita de Contrapartida de Subvenções ou 
 Subsídios</v>
      </c>
      <c r="B4958" s="33" t="s">
        <v>4095</v>
      </c>
      <c r="C4958" s="6">
        <v>92273.1</v>
      </c>
      <c r="D4958" s="6"/>
      <c r="E4958" s="6"/>
      <c r="F4958" s="6"/>
      <c r="G4958" s="1">
        <f t="shared" si="1376"/>
        <v>92273.1</v>
      </c>
      <c r="H4958" s="6">
        <v>0</v>
      </c>
      <c r="I4958" s="6">
        <v>0</v>
      </c>
      <c r="J4958" s="6">
        <v>0</v>
      </c>
      <c r="K4958" s="6">
        <v>0</v>
      </c>
      <c r="L4958" s="1">
        <f t="shared" si="1377"/>
        <v>0</v>
      </c>
    </row>
    <row r="4959" spans="1:12">
      <c r="A4959" t="str">
        <f t="shared" si="1375"/>
        <v>1.9.9.0.96.00.00 - Receita de Variação Cambial</v>
      </c>
      <c r="B4959" s="29" t="s">
        <v>4096</v>
      </c>
      <c r="C4959" s="4">
        <v>1548480.45</v>
      </c>
      <c r="D4959" s="4"/>
      <c r="E4959" s="4"/>
      <c r="F4959" s="4">
        <v>1409.32</v>
      </c>
      <c r="G4959" s="1">
        <f t="shared" si="1376"/>
        <v>1547071.13</v>
      </c>
      <c r="H4959" s="4">
        <v>7861124.1399999997</v>
      </c>
      <c r="I4959" s="4">
        <v>0</v>
      </c>
      <c r="J4959" s="4">
        <v>0</v>
      </c>
      <c r="K4959" s="4">
        <v>0</v>
      </c>
      <c r="L4959" s="1">
        <f t="shared" si="1377"/>
        <v>7861124.1399999997</v>
      </c>
    </row>
    <row r="4960" spans="1:12">
      <c r="A4960" t="str">
        <f t="shared" si="1375"/>
        <v>1.9.9.0.98.00.00 - Outras Receitas Eventuais</v>
      </c>
      <c r="B4960" s="33" t="s">
        <v>4097</v>
      </c>
      <c r="C4960" s="6">
        <v>54550285.149999999</v>
      </c>
      <c r="D4960" s="6"/>
      <c r="E4960" s="6"/>
      <c r="F4960" s="6">
        <v>133619.54</v>
      </c>
      <c r="G4960" s="1">
        <f t="shared" si="1376"/>
        <v>54416665.609999999</v>
      </c>
      <c r="H4960" s="6">
        <v>15326524.18</v>
      </c>
      <c r="I4960" s="6">
        <v>0</v>
      </c>
      <c r="J4960" s="6">
        <v>0</v>
      </c>
      <c r="K4960" s="6">
        <v>0</v>
      </c>
      <c r="L4960" s="1">
        <f t="shared" si="1377"/>
        <v>15326524.18</v>
      </c>
    </row>
    <row r="4961" spans="1:12">
      <c r="A4961" t="str">
        <f t="shared" si="1375"/>
        <v>1.9.9.0.99.00.00 - Outras Receitas</v>
      </c>
      <c r="B4961" s="29" t="s">
        <v>4098</v>
      </c>
      <c r="C4961" s="4">
        <v>4287771283.6999998</v>
      </c>
      <c r="D4961" s="4">
        <v>9284902.4199999999</v>
      </c>
      <c r="E4961" s="4">
        <v>-24398.26</v>
      </c>
      <c r="F4961" s="4">
        <v>48366257.530000001</v>
      </c>
      <c r="G4961" s="1">
        <f t="shared" si="1376"/>
        <v>4230144522.0099998</v>
      </c>
      <c r="H4961" s="4">
        <v>8394318500.9700003</v>
      </c>
      <c r="I4961" s="4">
        <v>8991234.1199999992</v>
      </c>
      <c r="J4961" s="4">
        <v>9307718.4199999999</v>
      </c>
      <c r="K4961" s="4">
        <v>79713255.75</v>
      </c>
      <c r="L4961" s="1">
        <f t="shared" si="1377"/>
        <v>8296306292.6800003</v>
      </c>
    </row>
    <row r="4962" spans="1:12">
      <c r="A4962" t="str">
        <f t="shared" si="1375"/>
        <v>2.0.0.0.00.00.00 - Receitas de Capital</v>
      </c>
      <c r="B4962" s="33" t="s">
        <v>4099</v>
      </c>
      <c r="C4962" s="6">
        <v>12999101142.75</v>
      </c>
      <c r="D4962" s="6">
        <v>2190916.5699999998</v>
      </c>
      <c r="E4962" s="6">
        <v>765160.45</v>
      </c>
      <c r="F4962" s="6">
        <v>27544077.489999998</v>
      </c>
      <c r="G4962" s="1">
        <f t="shared" si="1376"/>
        <v>12968600988.24</v>
      </c>
      <c r="H4962" s="6">
        <v>26718599202.48</v>
      </c>
      <c r="I4962" s="6">
        <v>0</v>
      </c>
      <c r="J4962" s="6">
        <v>0</v>
      </c>
      <c r="K4962" s="6">
        <v>122960895.16</v>
      </c>
      <c r="L4962" s="1">
        <f t="shared" si="1377"/>
        <v>26595638307.32</v>
      </c>
    </row>
    <row r="4963" spans="1:12">
      <c r="A4963" t="str">
        <f t="shared" si="1375"/>
        <v>2.1.0.0.00.00.00 - Operações de Crédito</v>
      </c>
      <c r="B4963" s="29" t="s">
        <v>4100</v>
      </c>
      <c r="C4963" s="4">
        <v>3934400552.2600002</v>
      </c>
      <c r="D4963" s="4"/>
      <c r="E4963" s="4"/>
      <c r="F4963" s="4">
        <v>2263986.42</v>
      </c>
      <c r="G4963" s="1">
        <f t="shared" si="1376"/>
        <v>3932136565.8400002</v>
      </c>
      <c r="H4963" s="4">
        <v>16158194006.200001</v>
      </c>
      <c r="I4963" s="4">
        <v>0</v>
      </c>
      <c r="J4963" s="4">
        <v>0</v>
      </c>
      <c r="K4963" s="4">
        <v>985009.68</v>
      </c>
      <c r="L4963" s="1">
        <f t="shared" si="1377"/>
        <v>16157208996.52</v>
      </c>
    </row>
    <row r="4964" spans="1:12">
      <c r="A4964" t="str">
        <f t="shared" si="1375"/>
        <v>2.1.1.0.00.00.00 - Operações de Crédito Internas</v>
      </c>
      <c r="B4964" s="33" t="s">
        <v>4101</v>
      </c>
      <c r="C4964" s="6">
        <v>3048743501.8099999</v>
      </c>
      <c r="D4964" s="6"/>
      <c r="E4964" s="6"/>
      <c r="F4964" s="6">
        <v>2263986.42</v>
      </c>
      <c r="G4964" s="1">
        <f t="shared" si="1376"/>
        <v>3046479515.3899999</v>
      </c>
      <c r="H4964" s="6">
        <v>9734084311.5100002</v>
      </c>
      <c r="I4964" s="6">
        <v>0</v>
      </c>
      <c r="J4964" s="6">
        <v>0</v>
      </c>
      <c r="K4964" s="6">
        <v>0</v>
      </c>
      <c r="L4964" s="1">
        <f t="shared" si="1377"/>
        <v>9734084311.5100002</v>
      </c>
    </row>
    <row r="4965" spans="1:12">
      <c r="A4965" t="str">
        <f t="shared" si="1375"/>
        <v>2.1.2.0.00.00.00 - Operações de Crédito Externas</v>
      </c>
      <c r="B4965" s="29" t="s">
        <v>4102</v>
      </c>
      <c r="C4965" s="4">
        <v>885657050.45000005</v>
      </c>
      <c r="D4965" s="4"/>
      <c r="E4965" s="4"/>
      <c r="F4965" s="4"/>
      <c r="G4965" s="1">
        <f t="shared" si="1376"/>
        <v>885657050.45000005</v>
      </c>
      <c r="H4965" s="4">
        <v>6424109694.6899996</v>
      </c>
      <c r="I4965" s="4">
        <v>0</v>
      </c>
      <c r="J4965" s="4">
        <v>0</v>
      </c>
      <c r="K4965" s="4">
        <v>985009.68</v>
      </c>
      <c r="L4965" s="1">
        <f t="shared" si="1377"/>
        <v>6423124685.0099993</v>
      </c>
    </row>
    <row r="4966" spans="1:12">
      <c r="A4966" t="str">
        <f t="shared" si="1375"/>
        <v>2.2.0.0.00.00.00 - Alienação de Bens</v>
      </c>
      <c r="B4966" s="33" t="s">
        <v>4103</v>
      </c>
      <c r="C4966" s="6">
        <v>487542558.94999999</v>
      </c>
      <c r="D4966" s="6">
        <v>217050.01</v>
      </c>
      <c r="E4966" s="6"/>
      <c r="F4966" s="6">
        <v>2881129.15</v>
      </c>
      <c r="G4966" s="1">
        <f t="shared" si="1376"/>
        <v>484444379.79000002</v>
      </c>
      <c r="H4966" s="6">
        <v>1488219449.55</v>
      </c>
      <c r="I4966" s="6">
        <v>0</v>
      </c>
      <c r="J4966" s="6">
        <v>0</v>
      </c>
      <c r="K4966" s="6">
        <v>268800</v>
      </c>
      <c r="L4966" s="1">
        <f t="shared" si="1377"/>
        <v>1487950649.55</v>
      </c>
    </row>
    <row r="4967" spans="1:12">
      <c r="A4967" t="str">
        <f t="shared" si="1375"/>
        <v>2.2.1.0.00.00.00 - Alienação de Bens Móveis</v>
      </c>
      <c r="B4967" s="29" t="s">
        <v>4104</v>
      </c>
      <c r="C4967" s="4">
        <v>240223348.88999999</v>
      </c>
      <c r="D4967" s="4">
        <v>217050.01</v>
      </c>
      <c r="E4967" s="4"/>
      <c r="F4967" s="4">
        <v>457926.66</v>
      </c>
      <c r="G4967" s="1">
        <f t="shared" si="1376"/>
        <v>239548372.22</v>
      </c>
      <c r="H4967" s="4">
        <v>1293311184.7</v>
      </c>
      <c r="I4967" s="4">
        <v>0</v>
      </c>
      <c r="J4967" s="4">
        <v>0</v>
      </c>
      <c r="K4967" s="4">
        <v>268800</v>
      </c>
      <c r="L4967" s="1">
        <f t="shared" si="1377"/>
        <v>1293042384.7</v>
      </c>
    </row>
    <row r="4968" spans="1:12">
      <c r="A4968" t="str">
        <f t="shared" si="1375"/>
        <v>2.2.2.0.00.00.00 - Alienação de Bens Imóveis</v>
      </c>
      <c r="B4968" s="33" t="s">
        <v>4105</v>
      </c>
      <c r="C4968" s="6">
        <v>247319210.06</v>
      </c>
      <c r="D4968" s="6"/>
      <c r="E4968" s="6"/>
      <c r="F4968" s="6">
        <v>2423202.4900000002</v>
      </c>
      <c r="G4968" s="1">
        <f t="shared" si="1376"/>
        <v>244896007.56999999</v>
      </c>
      <c r="H4968" s="6">
        <v>194908264.84999999</v>
      </c>
      <c r="I4968" s="6">
        <v>0</v>
      </c>
      <c r="J4968" s="6">
        <v>0</v>
      </c>
      <c r="K4968" s="6">
        <v>0</v>
      </c>
      <c r="L4968" s="1">
        <f t="shared" si="1377"/>
        <v>194908264.84999999</v>
      </c>
    </row>
    <row r="4969" spans="1:12">
      <c r="A4969" t="str">
        <f t="shared" si="1375"/>
        <v>2.3.0.0.00.00.00 - Amortização de Empréstimos</v>
      </c>
      <c r="B4969" s="29" t="s">
        <v>4106</v>
      </c>
      <c r="C4969" s="4">
        <v>143503078.02000001</v>
      </c>
      <c r="D4969" s="4"/>
      <c r="E4969" s="4"/>
      <c r="F4969" s="4">
        <v>237144.39</v>
      </c>
      <c r="G4969" s="1">
        <f t="shared" si="1376"/>
        <v>143265933.63000003</v>
      </c>
      <c r="H4969" s="4">
        <v>678993914.35000002</v>
      </c>
      <c r="I4969" s="4">
        <v>0</v>
      </c>
      <c r="J4969" s="4">
        <v>0</v>
      </c>
      <c r="K4969" s="4">
        <v>0</v>
      </c>
      <c r="L4969" s="1">
        <f t="shared" si="1377"/>
        <v>678993914.35000002</v>
      </c>
    </row>
    <row r="4970" spans="1:12">
      <c r="A4970" t="str">
        <f t="shared" si="1375"/>
        <v>2.4.0.0.00.00.00 - Transferências de Capital</v>
      </c>
      <c r="B4970" s="33" t="s">
        <v>4107</v>
      </c>
      <c r="C4970" s="6">
        <v>7655117889.6499996</v>
      </c>
      <c r="D4970" s="6">
        <v>1964559.26</v>
      </c>
      <c r="E4970" s="6">
        <v>761285.02</v>
      </c>
      <c r="F4970" s="6">
        <v>20861878.969999999</v>
      </c>
      <c r="G4970" s="1">
        <f t="shared" si="1376"/>
        <v>7631530166.3999987</v>
      </c>
      <c r="H4970" s="6">
        <v>4036098096.0599999</v>
      </c>
      <c r="I4970" s="6">
        <v>0</v>
      </c>
      <c r="J4970" s="6">
        <v>0</v>
      </c>
      <c r="K4970" s="6">
        <v>78037.53</v>
      </c>
      <c r="L4970" s="1">
        <f t="shared" si="1377"/>
        <v>4036020058.5299997</v>
      </c>
    </row>
    <row r="4971" spans="1:12">
      <c r="A4971" t="str">
        <f t="shared" si="1375"/>
        <v>2.4.2.0.00.00.00 - Transferências Intergovernamentais</v>
      </c>
      <c r="B4971" s="29" t="s">
        <v>4108</v>
      </c>
      <c r="C4971" s="4">
        <v>1914747281.51</v>
      </c>
      <c r="D4971" s="4">
        <v>87.65</v>
      </c>
      <c r="E4971" s="4">
        <v>580416.52</v>
      </c>
      <c r="F4971" s="4">
        <v>5186041.93</v>
      </c>
      <c r="G4971" s="1">
        <f t="shared" si="1376"/>
        <v>1908980735.4099998</v>
      </c>
      <c r="H4971" s="4">
        <v>447021319.75</v>
      </c>
      <c r="I4971" s="4">
        <v>0</v>
      </c>
      <c r="J4971" s="4">
        <v>0</v>
      </c>
      <c r="K4971" s="4">
        <v>0</v>
      </c>
      <c r="L4971" s="1">
        <f t="shared" si="1377"/>
        <v>447021319.75</v>
      </c>
    </row>
    <row r="4972" spans="1:12">
      <c r="A4972" t="str">
        <f t="shared" si="1375"/>
        <v>2.4.2.1.00.00.00 - Transferências da União</v>
      </c>
      <c r="B4972" s="33" t="s">
        <v>4109</v>
      </c>
      <c r="C4972" s="6">
        <v>1501733825.72</v>
      </c>
      <c r="D4972" s="6">
        <v>87.65</v>
      </c>
      <c r="E4972" s="6">
        <v>464435.52</v>
      </c>
      <c r="F4972" s="6">
        <v>1451836.37</v>
      </c>
      <c r="G4972" s="1">
        <f t="shared" si="1376"/>
        <v>1499817466.1800001</v>
      </c>
      <c r="H4972" s="6">
        <v>447021319.75</v>
      </c>
      <c r="I4972" s="6">
        <v>0</v>
      </c>
      <c r="J4972" s="6">
        <v>0</v>
      </c>
      <c r="K4972" s="6">
        <v>0</v>
      </c>
      <c r="L4972" s="1">
        <f t="shared" si="1377"/>
        <v>447021319.75</v>
      </c>
    </row>
    <row r="4973" spans="1:12">
      <c r="A4973" t="str">
        <f t="shared" si="1375"/>
        <v>2.4.2.1.01.00.00 - Participação na Receita da União</v>
      </c>
      <c r="B4973" s="29" t="s">
        <v>4110</v>
      </c>
      <c r="C4973" s="4">
        <v>568044580.35000002</v>
      </c>
      <c r="D4973" s="4">
        <v>87.65</v>
      </c>
      <c r="E4973" s="4">
        <v>461947.32</v>
      </c>
      <c r="F4973" s="4">
        <v>276580.2</v>
      </c>
      <c r="G4973" s="1">
        <f t="shared" si="1376"/>
        <v>567305965.17999995</v>
      </c>
      <c r="H4973" s="4">
        <v>199136174.96000001</v>
      </c>
      <c r="I4973" s="4">
        <v>0</v>
      </c>
      <c r="J4973" s="4">
        <v>0</v>
      </c>
      <c r="K4973" s="4">
        <v>0</v>
      </c>
      <c r="L4973" s="1">
        <f t="shared" si="1377"/>
        <v>199136174.96000001</v>
      </c>
    </row>
    <row r="4974" spans="1:12" ht="25.5">
      <c r="A4974" t="str">
        <f t="shared" si="1375"/>
        <v>2.4.2.1.02.00.00 - Transferências de Recursos Destinados a Programas 
 de Educação</v>
      </c>
      <c r="B4974" s="33" t="s">
        <v>4111</v>
      </c>
      <c r="C4974" s="6">
        <v>335139691.74000001</v>
      </c>
      <c r="D4974" s="6"/>
      <c r="E4974" s="6"/>
      <c r="F4974" s="6">
        <v>760989.41</v>
      </c>
      <c r="G4974" s="1">
        <f t="shared" si="1376"/>
        <v>334378702.32999998</v>
      </c>
      <c r="H4974" s="6">
        <v>107139218.53</v>
      </c>
      <c r="I4974" s="6">
        <v>0</v>
      </c>
      <c r="J4974" s="6">
        <v>0</v>
      </c>
      <c r="K4974" s="6">
        <v>0</v>
      </c>
      <c r="L4974" s="1">
        <f t="shared" si="1377"/>
        <v>107139218.53</v>
      </c>
    </row>
    <row r="4975" spans="1:12">
      <c r="A4975" t="str">
        <f t="shared" si="1375"/>
        <v>2.4.2.1.37.00.00 - Transferências da União a Consórcios Públicos</v>
      </c>
      <c r="B4975" s="29" t="s">
        <v>4112</v>
      </c>
      <c r="C4975" s="4">
        <v>2105077.13</v>
      </c>
      <c r="D4975" s="4"/>
      <c r="E4975" s="4"/>
      <c r="F4975" s="4"/>
      <c r="G4975" s="1">
        <f t="shared" si="1376"/>
        <v>2105077.13</v>
      </c>
      <c r="H4975" s="4">
        <v>0</v>
      </c>
      <c r="I4975" s="4">
        <v>0</v>
      </c>
      <c r="J4975" s="4">
        <v>0</v>
      </c>
      <c r="K4975" s="4">
        <v>0</v>
      </c>
      <c r="L4975" s="1">
        <f t="shared" si="1377"/>
        <v>0</v>
      </c>
    </row>
    <row r="4976" spans="1:12">
      <c r="A4976" t="str">
        <f t="shared" si="1375"/>
        <v>2.4.2.1.99.00.00 - Outras Transferências da União</v>
      </c>
      <c r="B4976" s="33" t="s">
        <v>4113</v>
      </c>
      <c r="C4976" s="6">
        <v>596444476.5</v>
      </c>
      <c r="D4976" s="6"/>
      <c r="E4976" s="6">
        <v>2488.1999999999998</v>
      </c>
      <c r="F4976" s="6">
        <v>414266.76</v>
      </c>
      <c r="G4976" s="1">
        <f t="shared" si="1376"/>
        <v>596027721.53999996</v>
      </c>
      <c r="H4976" s="6">
        <v>140745926.25999999</v>
      </c>
      <c r="I4976" s="6">
        <v>0</v>
      </c>
      <c r="J4976" s="6">
        <v>0</v>
      </c>
      <c r="K4976" s="6">
        <v>0</v>
      </c>
      <c r="L4976" s="1">
        <f t="shared" si="1377"/>
        <v>140745926.25999999</v>
      </c>
    </row>
    <row r="4977" spans="1:12">
      <c r="A4977" t="str">
        <f t="shared" si="1375"/>
        <v>2.4.2.2.00.00.00 - Transferências dos Estados</v>
      </c>
      <c r="B4977" s="29" t="s">
        <v>4114</v>
      </c>
      <c r="C4977" s="4">
        <v>393200736.38</v>
      </c>
      <c r="D4977" s="4"/>
      <c r="E4977" s="4">
        <v>115981</v>
      </c>
      <c r="F4977" s="4">
        <v>3734205.56</v>
      </c>
      <c r="G4977" s="1">
        <f t="shared" si="1376"/>
        <v>389350549.81999999</v>
      </c>
      <c r="H4977" s="4">
        <v>0</v>
      </c>
      <c r="I4977" s="4">
        <v>0</v>
      </c>
      <c r="J4977" s="4">
        <v>0</v>
      </c>
      <c r="K4977" s="4">
        <v>0</v>
      </c>
      <c r="L4977" s="1">
        <f t="shared" si="1377"/>
        <v>0</v>
      </c>
    </row>
    <row r="4978" spans="1:12">
      <c r="A4978" t="str">
        <f t="shared" si="1375"/>
        <v>2.4.2.2.01.00.00 - Participação na Receita dos Estados</v>
      </c>
      <c r="B4978" s="33" t="s">
        <v>4115</v>
      </c>
      <c r="C4978" s="6">
        <v>122213806.54000001</v>
      </c>
      <c r="D4978" s="6"/>
      <c r="E4978" s="6">
        <v>115981</v>
      </c>
      <c r="F4978" s="6">
        <v>3312907.89</v>
      </c>
      <c r="G4978" s="1">
        <f t="shared" si="1376"/>
        <v>118784917.65000001</v>
      </c>
      <c r="H4978" s="6">
        <v>0</v>
      </c>
      <c r="I4978" s="6">
        <v>0</v>
      </c>
      <c r="J4978" s="6">
        <v>0</v>
      </c>
      <c r="K4978" s="6">
        <v>0</v>
      </c>
      <c r="L4978" s="1">
        <f t="shared" si="1377"/>
        <v>0</v>
      </c>
    </row>
    <row r="4979" spans="1:12" ht="25.5">
      <c r="A4979" t="str">
        <f t="shared" si="1375"/>
        <v>2.4.2.2.02.00.00 - Transferências de Recursos Destinados a Programas 
 de Educação</v>
      </c>
      <c r="B4979" s="29" t="s">
        <v>4116</v>
      </c>
      <c r="C4979" s="4">
        <v>19303478.82</v>
      </c>
      <c r="D4979" s="4"/>
      <c r="E4979" s="4"/>
      <c r="F4979" s="4"/>
      <c r="G4979" s="1">
        <f t="shared" si="1376"/>
        <v>19303478.82</v>
      </c>
      <c r="H4979" s="4">
        <v>0</v>
      </c>
      <c r="I4979" s="4">
        <v>0</v>
      </c>
      <c r="J4979" s="4">
        <v>0</v>
      </c>
      <c r="K4979" s="4">
        <v>0</v>
      </c>
      <c r="L4979" s="1">
        <f t="shared" si="1377"/>
        <v>0</v>
      </c>
    </row>
    <row r="4980" spans="1:12">
      <c r="A4980" t="str">
        <f t="shared" si="1375"/>
        <v>2.4.2.2.37.00.00 - Transferências de Estados a Consórcios Públicos</v>
      </c>
      <c r="B4980" s="33" t="s">
        <v>4117</v>
      </c>
      <c r="C4980" s="6">
        <v>1438016.43</v>
      </c>
      <c r="D4980" s="6"/>
      <c r="E4980" s="6"/>
      <c r="F4980" s="6"/>
      <c r="G4980" s="1">
        <f t="shared" si="1376"/>
        <v>1438016.43</v>
      </c>
      <c r="H4980" s="6">
        <v>0</v>
      </c>
      <c r="I4980" s="6">
        <v>0</v>
      </c>
      <c r="J4980" s="6">
        <v>0</v>
      </c>
      <c r="K4980" s="6">
        <v>0</v>
      </c>
      <c r="L4980" s="1">
        <f t="shared" si="1377"/>
        <v>0</v>
      </c>
    </row>
    <row r="4981" spans="1:12">
      <c r="A4981" t="str">
        <f t="shared" si="1375"/>
        <v>2.4.2.2.99.00.00 - Outras Transferências dos Estados</v>
      </c>
      <c r="B4981" s="29" t="s">
        <v>4118</v>
      </c>
      <c r="C4981" s="4">
        <v>250245434.59</v>
      </c>
      <c r="D4981" s="4"/>
      <c r="E4981" s="4"/>
      <c r="F4981" s="4">
        <v>421297.67</v>
      </c>
      <c r="G4981" s="1">
        <f t="shared" si="1376"/>
        <v>249824136.92000002</v>
      </c>
      <c r="H4981" s="4">
        <v>0</v>
      </c>
      <c r="I4981" s="4">
        <v>0</v>
      </c>
      <c r="J4981" s="4">
        <v>0</v>
      </c>
      <c r="K4981" s="4">
        <v>0</v>
      </c>
      <c r="L4981" s="1">
        <f t="shared" si="1377"/>
        <v>0</v>
      </c>
    </row>
    <row r="4982" spans="1:12">
      <c r="A4982" t="str">
        <f t="shared" si="1375"/>
        <v>2.4.2.3.00.00.00 - Transferências dos Municípios</v>
      </c>
      <c r="B4982" s="33" t="s">
        <v>4119</v>
      </c>
      <c r="C4982" s="6">
        <v>19812719.41</v>
      </c>
      <c r="D4982" s="6"/>
      <c r="E4982" s="6"/>
      <c r="F4982" s="6"/>
      <c r="G4982" s="1">
        <f t="shared" si="1376"/>
        <v>19812719.41</v>
      </c>
      <c r="H4982" s="6">
        <v>0</v>
      </c>
      <c r="I4982" s="6">
        <v>0</v>
      </c>
      <c r="J4982" s="6">
        <v>0</v>
      </c>
      <c r="K4982" s="6">
        <v>0</v>
      </c>
      <c r="L4982" s="1">
        <f t="shared" si="1377"/>
        <v>0</v>
      </c>
    </row>
    <row r="4983" spans="1:12" ht="25.5">
      <c r="A4983" t="str">
        <f t="shared" si="1375"/>
        <v>2.4.2.3.01.00.00 - Transferências de Recursos Destinados a Programas 
 de Saúde</v>
      </c>
      <c r="B4983" s="29" t="s">
        <v>4120</v>
      </c>
      <c r="C4983" s="4">
        <v>7586089.1399999997</v>
      </c>
      <c r="D4983" s="4"/>
      <c r="E4983" s="4"/>
      <c r="F4983" s="4"/>
      <c r="G4983" s="1">
        <f t="shared" si="1376"/>
        <v>7586089.1399999997</v>
      </c>
      <c r="H4983" s="4">
        <v>0</v>
      </c>
      <c r="I4983" s="4">
        <v>0</v>
      </c>
      <c r="J4983" s="4">
        <v>0</v>
      </c>
      <c r="K4983" s="4">
        <v>0</v>
      </c>
      <c r="L4983" s="1">
        <f t="shared" si="1377"/>
        <v>0</v>
      </c>
    </row>
    <row r="4984" spans="1:12" ht="25.5">
      <c r="A4984" t="str">
        <f t="shared" si="1375"/>
        <v>2.4.2.3.02.00.00 - Transferências de Recursos Destinados a Programas 
 de Educação</v>
      </c>
      <c r="B4984" s="33" t="s">
        <v>4121</v>
      </c>
      <c r="C4984" s="6">
        <v>1974427.83</v>
      </c>
      <c r="D4984" s="6"/>
      <c r="E4984" s="6"/>
      <c r="F4984" s="6"/>
      <c r="G4984" s="1">
        <f t="shared" si="1376"/>
        <v>1974427.83</v>
      </c>
      <c r="H4984" s="6">
        <v>0</v>
      </c>
      <c r="I4984" s="6">
        <v>0</v>
      </c>
      <c r="J4984" s="6">
        <v>0</v>
      </c>
      <c r="K4984" s="6">
        <v>0</v>
      </c>
      <c r="L4984" s="1">
        <f t="shared" si="1377"/>
        <v>0</v>
      </c>
    </row>
    <row r="4985" spans="1:12" ht="25.5">
      <c r="A4985" t="str">
        <f t="shared" si="1375"/>
        <v>2.4.2.3.37.00.00 - Transferências de Municípios a Consórcios 
 Públicos</v>
      </c>
      <c r="B4985" s="29" t="s">
        <v>4122</v>
      </c>
      <c r="C4985" s="4">
        <v>29021.89</v>
      </c>
      <c r="D4985" s="4"/>
      <c r="E4985" s="4"/>
      <c r="F4985" s="4"/>
      <c r="G4985" s="1">
        <f t="shared" si="1376"/>
        <v>29021.89</v>
      </c>
      <c r="H4985" s="4">
        <v>0</v>
      </c>
      <c r="I4985" s="4">
        <v>0</v>
      </c>
      <c r="J4985" s="4">
        <v>0</v>
      </c>
      <c r="K4985" s="4">
        <v>0</v>
      </c>
      <c r="L4985" s="1">
        <f t="shared" si="1377"/>
        <v>0</v>
      </c>
    </row>
    <row r="4986" spans="1:12">
      <c r="A4986" t="str">
        <f t="shared" si="1375"/>
        <v>2.4.2.3.99.00.00 - Outras Transferências dos Municípios</v>
      </c>
      <c r="B4986" s="33" t="s">
        <v>4123</v>
      </c>
      <c r="C4986" s="6">
        <v>10223180.550000001</v>
      </c>
      <c r="D4986" s="6"/>
      <c r="E4986" s="6"/>
      <c r="F4986" s="6"/>
      <c r="G4986" s="1">
        <f t="shared" si="1376"/>
        <v>10223180.550000001</v>
      </c>
      <c r="H4986" s="6">
        <v>0</v>
      </c>
      <c r="I4986" s="6">
        <v>0</v>
      </c>
      <c r="J4986" s="6">
        <v>0</v>
      </c>
      <c r="K4986" s="6">
        <v>0</v>
      </c>
      <c r="L4986" s="1">
        <f t="shared" si="1377"/>
        <v>0</v>
      </c>
    </row>
    <row r="4987" spans="1:12">
      <c r="A4987" t="str">
        <f t="shared" si="1375"/>
        <v>2.4.3.0.00.00.00 - Transferências de Instituições Privadas</v>
      </c>
      <c r="B4987" s="29" t="s">
        <v>4124</v>
      </c>
      <c r="C4987" s="4">
        <v>50314375.600000001</v>
      </c>
      <c r="D4987" s="4"/>
      <c r="E4987" s="4"/>
      <c r="F4987" s="4"/>
      <c r="G4987" s="1">
        <f t="shared" si="1376"/>
        <v>50314375.600000001</v>
      </c>
      <c r="H4987" s="4">
        <v>563790689.17999995</v>
      </c>
      <c r="I4987" s="4">
        <v>0</v>
      </c>
      <c r="J4987" s="4">
        <v>0</v>
      </c>
      <c r="K4987" s="4">
        <v>0</v>
      </c>
      <c r="L4987" s="1">
        <f t="shared" si="1377"/>
        <v>563790689.17999995</v>
      </c>
    </row>
    <row r="4988" spans="1:12">
      <c r="A4988" t="str">
        <f t="shared" si="1375"/>
        <v>2.4.4.0.00.00.00 - Transferências do Exterior</v>
      </c>
      <c r="B4988" s="33" t="s">
        <v>4125</v>
      </c>
      <c r="C4988" s="6"/>
      <c r="D4988" s="6"/>
      <c r="E4988" s="6"/>
      <c r="F4988" s="6"/>
      <c r="G4988" s="1">
        <f t="shared" si="1376"/>
        <v>0</v>
      </c>
      <c r="H4988" s="6">
        <v>0</v>
      </c>
      <c r="I4988" s="6">
        <v>0</v>
      </c>
      <c r="J4988" s="6">
        <v>0</v>
      </c>
      <c r="K4988" s="6">
        <v>0</v>
      </c>
      <c r="L4988" s="1">
        <f t="shared" si="1377"/>
        <v>0</v>
      </c>
    </row>
    <row r="4989" spans="1:12">
      <c r="A4989" t="str">
        <f t="shared" si="1375"/>
        <v>2.4.5.0.00.00.00 - Transferências de Pessoas</v>
      </c>
      <c r="B4989" s="29" t="s">
        <v>4126</v>
      </c>
      <c r="C4989" s="4">
        <v>122963.78</v>
      </c>
      <c r="D4989" s="4"/>
      <c r="E4989" s="4"/>
      <c r="F4989" s="4">
        <v>354.39</v>
      </c>
      <c r="G4989" s="1">
        <f t="shared" si="1376"/>
        <v>122609.39</v>
      </c>
      <c r="H4989" s="4">
        <v>453997.07</v>
      </c>
      <c r="I4989" s="4">
        <v>0</v>
      </c>
      <c r="J4989" s="4">
        <v>0</v>
      </c>
      <c r="K4989" s="4">
        <v>0</v>
      </c>
      <c r="L4989" s="1">
        <f t="shared" si="1377"/>
        <v>453997.07</v>
      </c>
    </row>
    <row r="4990" spans="1:12">
      <c r="A4990" t="str">
        <f t="shared" si="1375"/>
        <v>2.4.6.0.00.00.00 - Transferências de Outras Instituições Públicas</v>
      </c>
      <c r="B4990" s="33" t="s">
        <v>4127</v>
      </c>
      <c r="C4990" s="6">
        <v>1553956.54</v>
      </c>
      <c r="D4990" s="6">
        <v>4811.59</v>
      </c>
      <c r="E4990" s="6"/>
      <c r="F4990" s="6"/>
      <c r="G4990" s="1">
        <f t="shared" si="1376"/>
        <v>1549144.95</v>
      </c>
      <c r="H4990" s="6">
        <v>0</v>
      </c>
      <c r="I4990" s="6">
        <v>0</v>
      </c>
      <c r="J4990" s="6">
        <v>0</v>
      </c>
      <c r="K4990" s="6">
        <v>0</v>
      </c>
      <c r="L4990" s="1">
        <f t="shared" si="1377"/>
        <v>0</v>
      </c>
    </row>
    <row r="4991" spans="1:12">
      <c r="A4991" t="str">
        <f t="shared" si="1375"/>
        <v>2.4.7.0.00.00.00 - Transferências de Convênios</v>
      </c>
      <c r="B4991" s="29" t="s">
        <v>4128</v>
      </c>
      <c r="C4991" s="4">
        <v>5688349327.3299999</v>
      </c>
      <c r="D4991" s="4">
        <v>1959660.02</v>
      </c>
      <c r="E4991" s="4">
        <v>180868.5</v>
      </c>
      <c r="F4991" s="4">
        <v>15675482.65</v>
      </c>
      <c r="G4991" s="1">
        <f t="shared" si="1376"/>
        <v>5670533316.1599998</v>
      </c>
      <c r="H4991" s="4">
        <v>3024832090.0599999</v>
      </c>
      <c r="I4991" s="4">
        <v>0</v>
      </c>
      <c r="J4991" s="4">
        <v>0</v>
      </c>
      <c r="K4991" s="4">
        <v>78037.53</v>
      </c>
      <c r="L4991" s="1">
        <f t="shared" si="1377"/>
        <v>3024754052.5299997</v>
      </c>
    </row>
    <row r="4992" spans="1:12" ht="25.5">
      <c r="A4992" t="str">
        <f t="shared" si="1375"/>
        <v>2.4.7.1.00.00.00 - Transferências de Convênios da União e de suas 
 Entidades</v>
      </c>
      <c r="B4992" s="33" t="s">
        <v>4129</v>
      </c>
      <c r="C4992" s="6">
        <v>3981246456.2600002</v>
      </c>
      <c r="D4992" s="6">
        <v>138755.88</v>
      </c>
      <c r="E4992" s="6">
        <v>20868.5</v>
      </c>
      <c r="F4992" s="6">
        <v>10350605.32</v>
      </c>
      <c r="G4992" s="1">
        <f t="shared" si="1376"/>
        <v>3970736226.5599999</v>
      </c>
      <c r="H4992" s="6">
        <v>2947180821.3600001</v>
      </c>
      <c r="I4992" s="6">
        <v>0</v>
      </c>
      <c r="J4992" s="6">
        <v>0</v>
      </c>
      <c r="K4992" s="6">
        <v>78037.53</v>
      </c>
      <c r="L4992" s="1">
        <f t="shared" si="1377"/>
        <v>2947102783.8299999</v>
      </c>
    </row>
    <row r="4993" spans="1:12" ht="25.5">
      <c r="A4993" t="str">
        <f t="shared" si="1375"/>
        <v>2.4.7.1.01.00.00 - Transferências de Convênios da União para o 
 Sistema Único de Saúde - SUS</v>
      </c>
      <c r="B4993" s="29" t="s">
        <v>4130</v>
      </c>
      <c r="C4993" s="4">
        <v>337215406.36000001</v>
      </c>
      <c r="D4993" s="4"/>
      <c r="E4993" s="4"/>
      <c r="F4993" s="4">
        <v>321171.25</v>
      </c>
      <c r="G4993" s="1">
        <f t="shared" si="1376"/>
        <v>336894235.11000001</v>
      </c>
      <c r="H4993" s="4">
        <v>22373813.84</v>
      </c>
      <c r="I4993" s="4">
        <v>0</v>
      </c>
      <c r="J4993" s="4">
        <v>0</v>
      </c>
      <c r="K4993" s="4">
        <v>0</v>
      </c>
      <c r="L4993" s="1">
        <f t="shared" si="1377"/>
        <v>22373813.84</v>
      </c>
    </row>
    <row r="4994" spans="1:12" ht="25.5">
      <c r="A4994" t="str">
        <f t="shared" si="1375"/>
        <v>2.4.7.1.02.00.00 - Transferências de Convênios da União Destinadas a 
 Programas de Educação</v>
      </c>
      <c r="B4994" s="33" t="s">
        <v>4131</v>
      </c>
      <c r="C4994" s="6">
        <v>405055513.04000002</v>
      </c>
      <c r="D4994" s="6"/>
      <c r="E4994" s="6">
        <v>7680.87</v>
      </c>
      <c r="F4994" s="6">
        <v>2776652.47</v>
      </c>
      <c r="G4994" s="1">
        <f t="shared" si="1376"/>
        <v>402271179.69999999</v>
      </c>
      <c r="H4994" s="6">
        <v>267801941.72999999</v>
      </c>
      <c r="I4994" s="6">
        <v>0</v>
      </c>
      <c r="J4994" s="6">
        <v>0</v>
      </c>
      <c r="K4994" s="6">
        <v>0</v>
      </c>
      <c r="L4994" s="1">
        <f t="shared" si="1377"/>
        <v>267801941.72999999</v>
      </c>
    </row>
    <row r="4995" spans="1:12" ht="25.5">
      <c r="A4995" t="str">
        <f t="shared" si="1375"/>
        <v>2.4.7.1.03.00.00 - Transferências de Convênios da União Destinadas a 
 Programas de Saneamento Básico</v>
      </c>
      <c r="B4995" s="29" t="s">
        <v>4132</v>
      </c>
      <c r="C4995" s="4">
        <v>375196979.45999998</v>
      </c>
      <c r="D4995" s="4"/>
      <c r="E4995" s="4"/>
      <c r="F4995" s="4">
        <v>54503.87</v>
      </c>
      <c r="G4995" s="1">
        <f t="shared" si="1376"/>
        <v>375142475.58999997</v>
      </c>
      <c r="H4995" s="4">
        <v>414419942.49000001</v>
      </c>
      <c r="I4995" s="4">
        <v>0</v>
      </c>
      <c r="J4995" s="4">
        <v>0</v>
      </c>
      <c r="K4995" s="4">
        <v>0</v>
      </c>
      <c r="L4995" s="1">
        <f t="shared" si="1377"/>
        <v>414419942.49000001</v>
      </c>
    </row>
    <row r="4996" spans="1:12" ht="25.5">
      <c r="A4996" t="str">
        <f t="shared" si="1375"/>
        <v>2.4.7.1.04.00.00 - Transferências de Convênios da União Destinadas a 
 Programas de Meio Ambiente</v>
      </c>
      <c r="B4996" s="33" t="s">
        <v>4133</v>
      </c>
      <c r="C4996" s="6">
        <v>16789647.710000001</v>
      </c>
      <c r="D4996" s="6"/>
      <c r="E4996" s="6"/>
      <c r="F4996" s="6"/>
      <c r="G4996" s="1">
        <f t="shared" si="1376"/>
        <v>16789647.710000001</v>
      </c>
      <c r="H4996" s="6">
        <v>488379.6</v>
      </c>
      <c r="I4996" s="6">
        <v>0</v>
      </c>
      <c r="J4996" s="6">
        <v>0</v>
      </c>
      <c r="K4996" s="6">
        <v>0</v>
      </c>
      <c r="L4996" s="1">
        <f t="shared" si="1377"/>
        <v>488379.6</v>
      </c>
    </row>
    <row r="4997" spans="1:12" ht="25.5">
      <c r="A4997" t="str">
        <f t="shared" ref="A4997:A5052" si="1378">TRIM(B4997)</f>
        <v>2.4.7.1.05.00.00 - Transferências de Convênios da União Destinadas a 
 Programas de Infraestrutura em Transporte</v>
      </c>
      <c r="B4997" s="29" t="s">
        <v>4134</v>
      </c>
      <c r="C4997" s="4">
        <v>274464058.56999999</v>
      </c>
      <c r="D4997" s="4">
        <v>22138.49</v>
      </c>
      <c r="E4997" s="4"/>
      <c r="F4997" s="4">
        <v>567489.67000000004</v>
      </c>
      <c r="G4997" s="1">
        <f t="shared" si="1376"/>
        <v>273874430.40999997</v>
      </c>
      <c r="H4997" s="4">
        <v>118613547.09</v>
      </c>
      <c r="I4997" s="4">
        <v>0</v>
      </c>
      <c r="J4997" s="4">
        <v>0</v>
      </c>
      <c r="K4997" s="4">
        <v>0</v>
      </c>
      <c r="L4997" s="1">
        <f t="shared" si="1377"/>
        <v>118613547.09</v>
      </c>
    </row>
    <row r="4998" spans="1:12">
      <c r="A4998" t="str">
        <f t="shared" si="1378"/>
        <v>2.4.7.1.99.00.00 - Outras Transferências de Convênios da União</v>
      </c>
      <c r="B4998" s="33" t="s">
        <v>4135</v>
      </c>
      <c r="C4998" s="6">
        <v>2572524851.1199999</v>
      </c>
      <c r="D4998" s="6">
        <v>116617.39</v>
      </c>
      <c r="E4998" s="6">
        <v>13187.63</v>
      </c>
      <c r="F4998" s="6">
        <v>6630788.0599999996</v>
      </c>
      <c r="G4998" s="1">
        <f t="shared" si="1376"/>
        <v>2565764258.04</v>
      </c>
      <c r="H4998" s="6">
        <v>2123483196.6099999</v>
      </c>
      <c r="I4998" s="6">
        <v>0</v>
      </c>
      <c r="J4998" s="6">
        <v>0</v>
      </c>
      <c r="K4998" s="6">
        <v>78037.53</v>
      </c>
      <c r="L4998" s="1">
        <f t="shared" si="1377"/>
        <v>2123405159.0799999</v>
      </c>
    </row>
    <row r="4999" spans="1:12" ht="25.5">
      <c r="A4999" t="str">
        <f t="shared" si="1378"/>
        <v>2.4.7.2.00.00.00 - Transferências de Convênios dos Estados e do 
 Distrito Federal e de suas Entidades</v>
      </c>
      <c r="B4999" s="29" t="s">
        <v>4136</v>
      </c>
      <c r="C4999" s="4">
        <v>1688595630.8099999</v>
      </c>
      <c r="D4999" s="4">
        <v>1820904.14</v>
      </c>
      <c r="E4999" s="4">
        <v>160000</v>
      </c>
      <c r="F4999" s="4">
        <v>5324877.33</v>
      </c>
      <c r="G4999" s="1">
        <f t="shared" ref="G4999:G5052" si="1379">C4999-D4999-E4999-F4999</f>
        <v>1681289849.3399999</v>
      </c>
      <c r="H4999" s="4">
        <v>50226491.770000003</v>
      </c>
      <c r="I4999" s="4">
        <v>0</v>
      </c>
      <c r="J4999" s="4">
        <v>0</v>
      </c>
      <c r="K4999" s="4">
        <v>0</v>
      </c>
      <c r="L4999" s="1">
        <f t="shared" ref="L4999:L5052" si="1380">H4999-I4999-J4999-K4999</f>
        <v>50226491.770000003</v>
      </c>
    </row>
    <row r="5000" spans="1:12" ht="25.5">
      <c r="A5000" t="str">
        <f t="shared" si="1378"/>
        <v>2.4.7.2.01.00.00 - Transferências de Convênios dos Estados para o 
 Sistema Único de Saúde - SUS</v>
      </c>
      <c r="B5000" s="33" t="s">
        <v>4137</v>
      </c>
      <c r="C5000" s="6">
        <v>107551158.92</v>
      </c>
      <c r="D5000" s="6"/>
      <c r="E5000" s="6">
        <v>160000</v>
      </c>
      <c r="F5000" s="6">
        <v>908881.73</v>
      </c>
      <c r="G5000" s="1">
        <f t="shared" si="1379"/>
        <v>106482277.19</v>
      </c>
      <c r="H5000" s="6">
        <v>0</v>
      </c>
      <c r="I5000" s="6">
        <v>0</v>
      </c>
      <c r="J5000" s="6">
        <v>0</v>
      </c>
      <c r="K5000" s="6">
        <v>0</v>
      </c>
      <c r="L5000" s="1">
        <f t="shared" si="1380"/>
        <v>0</v>
      </c>
    </row>
    <row r="5001" spans="1:12" ht="25.5">
      <c r="A5001" t="str">
        <f t="shared" si="1378"/>
        <v>2.4.7.2.02.00.00 - Transferências de Convênios dos Estados 
 Destinadas a Programas de Educação</v>
      </c>
      <c r="B5001" s="29" t="s">
        <v>4138</v>
      </c>
      <c r="C5001" s="4">
        <v>116175269.93000001</v>
      </c>
      <c r="D5001" s="4">
        <v>311737.15000000002</v>
      </c>
      <c r="E5001" s="4"/>
      <c r="F5001" s="4">
        <v>340070.21</v>
      </c>
      <c r="G5001" s="1">
        <f t="shared" si="1379"/>
        <v>115523462.57000001</v>
      </c>
      <c r="H5001" s="4">
        <v>967968.28</v>
      </c>
      <c r="I5001" s="4">
        <v>0</v>
      </c>
      <c r="J5001" s="4">
        <v>0</v>
      </c>
      <c r="K5001" s="4">
        <v>0</v>
      </c>
      <c r="L5001" s="1">
        <f t="shared" si="1380"/>
        <v>967968.28</v>
      </c>
    </row>
    <row r="5002" spans="1:12" ht="25.5">
      <c r="A5002" t="str">
        <f t="shared" si="1378"/>
        <v>2.4.7.2.03.00.00 - Transferências de Convênios dos Estados 
 Destinadas a Programas de Saneamento Básico</v>
      </c>
      <c r="B5002" s="33" t="s">
        <v>4139</v>
      </c>
      <c r="C5002" s="6">
        <v>478444232.39999998</v>
      </c>
      <c r="D5002" s="6"/>
      <c r="E5002" s="6"/>
      <c r="F5002" s="6"/>
      <c r="G5002" s="1">
        <f t="shared" si="1379"/>
        <v>478444232.39999998</v>
      </c>
      <c r="H5002" s="6">
        <v>18584901.289999999</v>
      </c>
      <c r="I5002" s="6">
        <v>0</v>
      </c>
      <c r="J5002" s="6">
        <v>0</v>
      </c>
      <c r="K5002" s="6">
        <v>0</v>
      </c>
      <c r="L5002" s="1">
        <f t="shared" si="1380"/>
        <v>18584901.289999999</v>
      </c>
    </row>
    <row r="5003" spans="1:12" ht="25.5">
      <c r="A5003" t="str">
        <f t="shared" si="1378"/>
        <v>2.4.7.2.04.00.00 - Transferências de Convênios dos Estados 
 Destinadas a Programas de Meio Ambiente</v>
      </c>
      <c r="B5003" s="29" t="s">
        <v>4140</v>
      </c>
      <c r="C5003" s="4">
        <v>15942408.619999999</v>
      </c>
      <c r="D5003" s="4"/>
      <c r="E5003" s="4"/>
      <c r="F5003" s="4"/>
      <c r="G5003" s="1">
        <f t="shared" si="1379"/>
        <v>15942408.619999999</v>
      </c>
      <c r="H5003" s="4">
        <v>65286.41</v>
      </c>
      <c r="I5003" s="4">
        <v>0</v>
      </c>
      <c r="J5003" s="4">
        <v>0</v>
      </c>
      <c r="K5003" s="4">
        <v>0</v>
      </c>
      <c r="L5003" s="1">
        <f t="shared" si="1380"/>
        <v>65286.41</v>
      </c>
    </row>
    <row r="5004" spans="1:12" ht="25.5">
      <c r="A5004" t="str">
        <f t="shared" si="1378"/>
        <v>2.4.7.2.05.00.00 - Transferências de Convênios dos Estados 
 Destinadas a Programas de Infraestrutura em Transporte</v>
      </c>
      <c r="B5004" s="33" t="s">
        <v>4141</v>
      </c>
      <c r="C5004" s="6">
        <v>126676658.45999999</v>
      </c>
      <c r="D5004" s="6"/>
      <c r="E5004" s="6"/>
      <c r="F5004" s="6">
        <v>97757.49</v>
      </c>
      <c r="G5004" s="1">
        <f t="shared" si="1379"/>
        <v>126578900.97</v>
      </c>
      <c r="H5004" s="6">
        <v>23750000</v>
      </c>
      <c r="I5004" s="6">
        <v>0</v>
      </c>
      <c r="J5004" s="6">
        <v>0</v>
      </c>
      <c r="K5004" s="6">
        <v>0</v>
      </c>
      <c r="L5004" s="1">
        <f t="shared" si="1380"/>
        <v>23750000</v>
      </c>
    </row>
    <row r="5005" spans="1:12">
      <c r="A5005" t="str">
        <f t="shared" si="1378"/>
        <v>2.4.7.2.99.00.00 - Outras Transferências de Convênios dos Estados</v>
      </c>
      <c r="B5005" s="29" t="s">
        <v>4142</v>
      </c>
      <c r="C5005" s="4">
        <v>843805902.48000002</v>
      </c>
      <c r="D5005" s="4">
        <v>1509166.99</v>
      </c>
      <c r="E5005" s="4"/>
      <c r="F5005" s="4">
        <v>3978167.9</v>
      </c>
      <c r="G5005" s="1">
        <f t="shared" si="1379"/>
        <v>838318567.59000003</v>
      </c>
      <c r="H5005" s="4">
        <v>6858335.79</v>
      </c>
      <c r="I5005" s="4">
        <v>0</v>
      </c>
      <c r="J5005" s="4">
        <v>0</v>
      </c>
      <c r="K5005" s="4">
        <v>0</v>
      </c>
      <c r="L5005" s="1">
        <f t="shared" si="1380"/>
        <v>6858335.79</v>
      </c>
    </row>
    <row r="5006" spans="1:12" ht="25.5">
      <c r="A5006" t="str">
        <f t="shared" si="1378"/>
        <v>2.4.7.3.00.00.00 - Transferências de Convênios dos Municípios e de 
 suas Entidades</v>
      </c>
      <c r="B5006" s="33" t="s">
        <v>4143</v>
      </c>
      <c r="C5006" s="6">
        <v>7009725.6600000001</v>
      </c>
      <c r="D5006" s="6"/>
      <c r="E5006" s="6"/>
      <c r="F5006" s="6"/>
      <c r="G5006" s="1">
        <f t="shared" si="1379"/>
        <v>7009725.6600000001</v>
      </c>
      <c r="H5006" s="6">
        <v>10149723.130000001</v>
      </c>
      <c r="I5006" s="6">
        <v>0</v>
      </c>
      <c r="J5006" s="6">
        <v>0</v>
      </c>
      <c r="K5006" s="6">
        <v>0</v>
      </c>
      <c r="L5006" s="1">
        <f t="shared" si="1380"/>
        <v>10149723.130000001</v>
      </c>
    </row>
    <row r="5007" spans="1:12" ht="25.5">
      <c r="A5007" t="str">
        <f t="shared" si="1378"/>
        <v>2.4.7.3.01.00.00 - Transferências de Convênios dos Municípios 
 Destinados a Programas de Saúde</v>
      </c>
      <c r="B5007" s="29" t="s">
        <v>4144</v>
      </c>
      <c r="C5007" s="4">
        <v>168200</v>
      </c>
      <c r="D5007" s="4"/>
      <c r="E5007" s="4"/>
      <c r="F5007" s="4"/>
      <c r="G5007" s="1">
        <f t="shared" si="1379"/>
        <v>168200</v>
      </c>
      <c r="H5007" s="4">
        <v>799754.34</v>
      </c>
      <c r="I5007" s="4">
        <v>0</v>
      </c>
      <c r="J5007" s="4">
        <v>0</v>
      </c>
      <c r="K5007" s="4">
        <v>0</v>
      </c>
      <c r="L5007" s="1">
        <f t="shared" si="1380"/>
        <v>799754.34</v>
      </c>
    </row>
    <row r="5008" spans="1:12" ht="25.5">
      <c r="A5008" t="str">
        <f t="shared" si="1378"/>
        <v>2.4.7.3.02.00.00 - Transferências de Convênios dos Municípios 
 Destinadas a Programas de Educação</v>
      </c>
      <c r="B5008" s="33" t="s">
        <v>4145</v>
      </c>
      <c r="C5008" s="6">
        <v>266766.07</v>
      </c>
      <c r="D5008" s="6"/>
      <c r="E5008" s="6"/>
      <c r="F5008" s="6"/>
      <c r="G5008" s="1">
        <f t="shared" si="1379"/>
        <v>266766.07</v>
      </c>
      <c r="H5008" s="6">
        <v>127573.32</v>
      </c>
      <c r="I5008" s="6">
        <v>0</v>
      </c>
      <c r="J5008" s="6">
        <v>0</v>
      </c>
      <c r="K5008" s="6">
        <v>0</v>
      </c>
      <c r="L5008" s="1">
        <f t="shared" si="1380"/>
        <v>127573.32</v>
      </c>
    </row>
    <row r="5009" spans="1:12">
      <c r="A5009" t="str">
        <f t="shared" si="1378"/>
        <v>2.4.7.3.99.00.00 - Outras Transferências de Convênios dos Municípios</v>
      </c>
      <c r="B5009" s="29" t="s">
        <v>4146</v>
      </c>
      <c r="C5009" s="4">
        <v>6574759.5899999999</v>
      </c>
      <c r="D5009" s="4"/>
      <c r="E5009" s="4"/>
      <c r="F5009" s="4"/>
      <c r="G5009" s="1">
        <f t="shared" si="1379"/>
        <v>6574759.5899999999</v>
      </c>
      <c r="H5009" s="4">
        <v>9222395.4700000007</v>
      </c>
      <c r="I5009" s="4">
        <v>0</v>
      </c>
      <c r="J5009" s="4">
        <v>0</v>
      </c>
      <c r="K5009" s="4">
        <v>0</v>
      </c>
      <c r="L5009" s="1">
        <f t="shared" si="1380"/>
        <v>9222395.4700000007</v>
      </c>
    </row>
    <row r="5010" spans="1:12" ht="25.5">
      <c r="A5010" t="str">
        <f t="shared" si="1378"/>
        <v>2.4.7.4.00.00.00 - Transferências de Convênios de Instituições 
 Privadas</v>
      </c>
      <c r="B5010" s="33" t="s">
        <v>4147</v>
      </c>
      <c r="C5010" s="6">
        <v>11270272.68</v>
      </c>
      <c r="D5010" s="6"/>
      <c r="E5010" s="6"/>
      <c r="F5010" s="6"/>
      <c r="G5010" s="1">
        <f t="shared" si="1379"/>
        <v>11270272.68</v>
      </c>
      <c r="H5010" s="6">
        <v>12869339.199999999</v>
      </c>
      <c r="I5010" s="6">
        <v>0</v>
      </c>
      <c r="J5010" s="6">
        <v>0</v>
      </c>
      <c r="K5010" s="6">
        <v>0</v>
      </c>
      <c r="L5010" s="1">
        <f t="shared" si="1380"/>
        <v>12869339.199999999</v>
      </c>
    </row>
    <row r="5011" spans="1:12">
      <c r="A5011" t="str">
        <f t="shared" si="1378"/>
        <v>2.4.7.5.00.00.00 - Transferências de Convênios do Exterior</v>
      </c>
      <c r="B5011" s="29" t="s">
        <v>4148</v>
      </c>
      <c r="C5011" s="4">
        <v>227241.92</v>
      </c>
      <c r="D5011" s="4"/>
      <c r="E5011" s="4"/>
      <c r="F5011" s="4"/>
      <c r="G5011" s="1">
        <f t="shared" si="1379"/>
        <v>227241.92</v>
      </c>
      <c r="H5011" s="4">
        <v>4405714.5999999996</v>
      </c>
      <c r="I5011" s="4">
        <v>0</v>
      </c>
      <c r="J5011" s="4">
        <v>0</v>
      </c>
      <c r="K5011" s="4">
        <v>0</v>
      </c>
      <c r="L5011" s="1">
        <f t="shared" si="1380"/>
        <v>4405714.5999999996</v>
      </c>
    </row>
    <row r="5012" spans="1:12">
      <c r="A5012" t="str">
        <f t="shared" si="1378"/>
        <v>2.4.8.0.00.00.00 - Transferências para o Combate à Fome</v>
      </c>
      <c r="B5012" s="33" t="s">
        <v>4149</v>
      </c>
      <c r="C5012" s="6">
        <v>29984.89</v>
      </c>
      <c r="D5012" s="6"/>
      <c r="E5012" s="6"/>
      <c r="F5012" s="6"/>
      <c r="G5012" s="1">
        <f t="shared" si="1379"/>
        <v>29984.89</v>
      </c>
      <c r="H5012" s="6">
        <v>0</v>
      </c>
      <c r="I5012" s="6">
        <v>0</v>
      </c>
      <c r="J5012" s="6">
        <v>0</v>
      </c>
      <c r="K5012" s="6">
        <v>0</v>
      </c>
      <c r="L5012" s="1">
        <f t="shared" si="1380"/>
        <v>0</v>
      </c>
    </row>
    <row r="5013" spans="1:12">
      <c r="A5013" t="str">
        <f t="shared" si="1378"/>
        <v>2.4.8.1.00.00.00 - Provenientes do Exterior</v>
      </c>
      <c r="B5013" s="29" t="s">
        <v>4150</v>
      </c>
      <c r="C5013" s="4"/>
      <c r="D5013" s="4"/>
      <c r="E5013" s="4"/>
      <c r="F5013" s="4"/>
      <c r="G5013" s="1">
        <f t="shared" si="1379"/>
        <v>0</v>
      </c>
      <c r="H5013" s="4">
        <v>0</v>
      </c>
      <c r="I5013" s="4">
        <v>0</v>
      </c>
      <c r="J5013" s="4">
        <v>0</v>
      </c>
      <c r="K5013" s="4">
        <v>0</v>
      </c>
      <c r="L5013" s="1">
        <f t="shared" si="1380"/>
        <v>0</v>
      </c>
    </row>
    <row r="5014" spans="1:12">
      <c r="A5014" t="str">
        <f t="shared" si="1378"/>
        <v>2.4.8.2.00.00.00 - Provenientes de Pessoas Jurídicas</v>
      </c>
      <c r="B5014" s="33" t="s">
        <v>4151</v>
      </c>
      <c r="C5014" s="6">
        <v>24821.32</v>
      </c>
      <c r="D5014" s="6"/>
      <c r="E5014" s="6"/>
      <c r="F5014" s="6"/>
      <c r="G5014" s="1">
        <f t="shared" si="1379"/>
        <v>24821.32</v>
      </c>
      <c r="H5014" s="6">
        <v>0</v>
      </c>
      <c r="I5014" s="6">
        <v>0</v>
      </c>
      <c r="J5014" s="6">
        <v>0</v>
      </c>
      <c r="K5014" s="6">
        <v>0</v>
      </c>
      <c r="L5014" s="1">
        <f t="shared" si="1380"/>
        <v>0</v>
      </c>
    </row>
    <row r="5015" spans="1:12">
      <c r="A5015" t="str">
        <f t="shared" si="1378"/>
        <v>2.4.8.3.00.00.00 - Provenientes de Pessoas Físicas</v>
      </c>
      <c r="B5015" s="29" t="s">
        <v>4152</v>
      </c>
      <c r="C5015" s="4">
        <v>4338.79</v>
      </c>
      <c r="D5015" s="4"/>
      <c r="E5015" s="4"/>
      <c r="F5015" s="4"/>
      <c r="G5015" s="1">
        <f t="shared" si="1379"/>
        <v>4338.79</v>
      </c>
      <c r="H5015" s="4">
        <v>0</v>
      </c>
      <c r="I5015" s="4">
        <v>0</v>
      </c>
      <c r="J5015" s="4">
        <v>0</v>
      </c>
      <c r="K5015" s="4">
        <v>0</v>
      </c>
      <c r="L5015" s="1">
        <f t="shared" si="1380"/>
        <v>0</v>
      </c>
    </row>
    <row r="5016" spans="1:12">
      <c r="A5016" t="str">
        <f t="shared" si="1378"/>
        <v>2.4.8.4.00.00.00 - Provenientes de Depósitos não Identificados</v>
      </c>
      <c r="B5016" s="33" t="s">
        <v>4153</v>
      </c>
      <c r="C5016" s="6">
        <v>824.78</v>
      </c>
      <c r="D5016" s="6"/>
      <c r="E5016" s="6"/>
      <c r="F5016" s="6"/>
      <c r="G5016" s="1">
        <f t="shared" si="1379"/>
        <v>824.78</v>
      </c>
      <c r="H5016" s="6">
        <v>0</v>
      </c>
      <c r="I5016" s="6">
        <v>0</v>
      </c>
      <c r="J5016" s="6">
        <v>0</v>
      </c>
      <c r="K5016" s="6">
        <v>0</v>
      </c>
      <c r="L5016" s="1">
        <f t="shared" si="1380"/>
        <v>0</v>
      </c>
    </row>
    <row r="5017" spans="1:12">
      <c r="A5017" t="str">
        <f t="shared" si="1378"/>
        <v>2.5.0.0.00.00.00 - Outras Receitas de Capital</v>
      </c>
      <c r="B5017" s="29" t="s">
        <v>4154</v>
      </c>
      <c r="C5017" s="4">
        <v>778537063.87</v>
      </c>
      <c r="D5017" s="4">
        <v>9307.2999999999993</v>
      </c>
      <c r="E5017" s="4">
        <v>3875.43</v>
      </c>
      <c r="F5017" s="4">
        <v>1299938.56</v>
      </c>
      <c r="G5017" s="1">
        <f t="shared" si="1379"/>
        <v>777223942.58000016</v>
      </c>
      <c r="H5017" s="4">
        <v>4357093736.3199997</v>
      </c>
      <c r="I5017" s="4">
        <v>0</v>
      </c>
      <c r="J5017" s="4">
        <v>0</v>
      </c>
      <c r="K5017" s="4">
        <v>121629047.95</v>
      </c>
      <c r="L5017" s="1">
        <f t="shared" si="1380"/>
        <v>4235464688.3699999</v>
      </c>
    </row>
    <row r="5018" spans="1:12">
      <c r="A5018" t="str">
        <f t="shared" si="1378"/>
        <v>2.5.2.0.00.00.00 - Integralização do Capital Social</v>
      </c>
      <c r="B5018" s="33" t="s">
        <v>4155</v>
      </c>
      <c r="C5018" s="6">
        <v>75654.55</v>
      </c>
      <c r="D5018" s="6"/>
      <c r="E5018" s="6"/>
      <c r="F5018" s="6"/>
      <c r="G5018" s="1">
        <f t="shared" si="1379"/>
        <v>75654.55</v>
      </c>
      <c r="H5018" s="6">
        <v>55718689.420000002</v>
      </c>
      <c r="I5018" s="6">
        <v>0</v>
      </c>
      <c r="J5018" s="6">
        <v>0</v>
      </c>
      <c r="K5018" s="6">
        <v>0</v>
      </c>
      <c r="L5018" s="1">
        <f t="shared" si="1380"/>
        <v>55718689.420000002</v>
      </c>
    </row>
    <row r="5019" spans="1:12">
      <c r="A5019" t="str">
        <f t="shared" si="1378"/>
        <v>2.5.3.0.00.00.00 - Resultado do Banco Central do Brasil</v>
      </c>
      <c r="B5019" s="29" t="s">
        <v>4156</v>
      </c>
      <c r="C5019" s="4"/>
      <c r="D5019" s="4"/>
      <c r="E5019" s="4"/>
      <c r="F5019" s="4"/>
      <c r="G5019" s="1">
        <f t="shared" si="1379"/>
        <v>0</v>
      </c>
      <c r="H5019" s="4"/>
      <c r="I5019" s="4"/>
      <c r="J5019" s="4"/>
      <c r="K5019" s="4"/>
      <c r="L5019" s="1">
        <f t="shared" si="1380"/>
        <v>0</v>
      </c>
    </row>
    <row r="5020" spans="1:12" ht="25.5">
      <c r="A5020" t="str">
        <f t="shared" si="1378"/>
        <v>2.5.4.0.00.00.00 - Remuneração das Disponibilidades do Tesouro 
 Nacional</v>
      </c>
      <c r="B5020" s="33" t="s">
        <v>4157</v>
      </c>
      <c r="C5020" s="6"/>
      <c r="D5020" s="6"/>
      <c r="E5020" s="6"/>
      <c r="F5020" s="6"/>
      <c r="G5020" s="1">
        <f t="shared" si="1379"/>
        <v>0</v>
      </c>
      <c r="H5020" s="6"/>
      <c r="I5020" s="6"/>
      <c r="J5020" s="6"/>
      <c r="K5020" s="6"/>
      <c r="L5020" s="1">
        <f t="shared" si="1380"/>
        <v>0</v>
      </c>
    </row>
    <row r="5021" spans="1:12" ht="25.5">
      <c r="A5021" t="str">
        <f t="shared" si="1378"/>
        <v>2.5.5.0.00.00.00 - Receita da Dívida Ativa Proveniente de Amortização 
 de Empréstimos e Financiamentos</v>
      </c>
      <c r="B5021" s="29" t="s">
        <v>4158</v>
      </c>
      <c r="C5021" s="4">
        <v>648291.14</v>
      </c>
      <c r="D5021" s="4"/>
      <c r="E5021" s="4"/>
      <c r="F5021" s="4">
        <v>12275.33</v>
      </c>
      <c r="G5021" s="1">
        <f t="shared" si="1379"/>
        <v>636015.81000000006</v>
      </c>
      <c r="H5021" s="4">
        <v>0</v>
      </c>
      <c r="I5021" s="4">
        <v>0</v>
      </c>
      <c r="J5021" s="4">
        <v>0</v>
      </c>
      <c r="K5021" s="4">
        <v>0</v>
      </c>
      <c r="L5021" s="1">
        <f t="shared" si="1380"/>
        <v>0</v>
      </c>
    </row>
    <row r="5022" spans="1:12">
      <c r="A5022" t="str">
        <f t="shared" si="1378"/>
        <v>2.5.6.0.00.00.00 - Receita Dívida Ativa Alienação Estoques de Café</v>
      </c>
      <c r="B5022" s="33" t="s">
        <v>4159</v>
      </c>
      <c r="C5022" s="6"/>
      <c r="D5022" s="6"/>
      <c r="E5022" s="6"/>
      <c r="F5022" s="6"/>
      <c r="G5022" s="1">
        <f t="shared" si="1379"/>
        <v>0</v>
      </c>
      <c r="H5022" s="6"/>
      <c r="I5022" s="6"/>
      <c r="J5022" s="6"/>
      <c r="K5022" s="6"/>
      <c r="L5022" s="1">
        <f t="shared" si="1380"/>
        <v>0</v>
      </c>
    </row>
    <row r="5023" spans="1:12" ht="25.5">
      <c r="A5023" t="str">
        <f t="shared" si="1378"/>
        <v>2.5.7.0.00.00.00 - Receita Auferida por Detentores de Títulos do 
 Tesouro Nacional Resgatados</v>
      </c>
      <c r="B5023" s="29" t="s">
        <v>4160</v>
      </c>
      <c r="C5023" s="4"/>
      <c r="D5023" s="4"/>
      <c r="E5023" s="4"/>
      <c r="F5023" s="4"/>
      <c r="G5023" s="1">
        <f t="shared" si="1379"/>
        <v>0</v>
      </c>
      <c r="H5023" s="4">
        <v>0</v>
      </c>
      <c r="I5023" s="4">
        <v>0</v>
      </c>
      <c r="J5023" s="4">
        <v>0</v>
      </c>
      <c r="K5023" s="4">
        <v>0</v>
      </c>
      <c r="L5023" s="1">
        <f t="shared" si="1380"/>
        <v>0</v>
      </c>
    </row>
    <row r="5024" spans="1:12" ht="25.5">
      <c r="A5024" t="str">
        <f t="shared" si="1378"/>
        <v>2.5.8.0.00.00.00 - Receitas de Alienação de Certificados de Potencial 
 Adicional de Construção - CEPAC</v>
      </c>
      <c r="B5024" s="33" t="s">
        <v>4161</v>
      </c>
      <c r="C5024" s="6">
        <v>63944334.299999997</v>
      </c>
      <c r="D5024" s="6"/>
      <c r="E5024" s="6"/>
      <c r="F5024" s="6"/>
      <c r="G5024" s="1">
        <f t="shared" si="1379"/>
        <v>63944334.299999997</v>
      </c>
      <c r="H5024" s="6">
        <v>0</v>
      </c>
      <c r="I5024" s="6">
        <v>0</v>
      </c>
      <c r="J5024" s="6">
        <v>0</v>
      </c>
      <c r="K5024" s="6">
        <v>0</v>
      </c>
      <c r="L5024" s="1">
        <f t="shared" si="1380"/>
        <v>0</v>
      </c>
    </row>
    <row r="5025" spans="1:12">
      <c r="A5025" t="str">
        <f t="shared" si="1378"/>
        <v>2.5.9.0.00.00.00 - Outras Receitas</v>
      </c>
      <c r="B5025" s="29" t="s">
        <v>4162</v>
      </c>
      <c r="C5025" s="4">
        <v>713868783.88</v>
      </c>
      <c r="D5025" s="4">
        <v>9307.2999999999993</v>
      </c>
      <c r="E5025" s="4">
        <v>3875.43</v>
      </c>
      <c r="F5025" s="4">
        <v>1287663.23</v>
      </c>
      <c r="G5025" s="1">
        <f t="shared" si="1379"/>
        <v>712567937.92000008</v>
      </c>
      <c r="H5025" s="4">
        <v>4301375046.8999996</v>
      </c>
      <c r="I5025" s="4">
        <v>0</v>
      </c>
      <c r="J5025" s="4">
        <v>0</v>
      </c>
      <c r="K5025" s="4">
        <v>121629047.95</v>
      </c>
      <c r="L5025" s="1">
        <f t="shared" si="1380"/>
        <v>4179745998.9499998</v>
      </c>
    </row>
    <row r="5026" spans="1:12">
      <c r="A5026" t="str">
        <f t="shared" si="1378"/>
        <v>7.0.0.0.00.00.00 - Receitas Correntes Intraorçamentárias</v>
      </c>
      <c r="B5026" s="33" t="s">
        <v>4163</v>
      </c>
      <c r="C5026" s="6">
        <v>22715783061.34</v>
      </c>
      <c r="D5026" s="6">
        <v>426739.79</v>
      </c>
      <c r="E5026" s="6">
        <v>3832889.95</v>
      </c>
      <c r="F5026" s="6">
        <v>6217126.75</v>
      </c>
      <c r="G5026" s="1">
        <f t="shared" si="1379"/>
        <v>22705306304.849998</v>
      </c>
      <c r="H5026" s="6">
        <v>87440248311.479996</v>
      </c>
      <c r="I5026" s="6">
        <v>0</v>
      </c>
      <c r="J5026" s="6">
        <v>0</v>
      </c>
      <c r="K5026" s="6">
        <v>28456336.359999999</v>
      </c>
      <c r="L5026" s="1">
        <f t="shared" si="1380"/>
        <v>87411791975.119995</v>
      </c>
    </row>
    <row r="5027" spans="1:12">
      <c r="A5027" t="str">
        <f t="shared" si="1378"/>
        <v>7.1.0.0.00.00.00 - Receita Tributária Intraorçamentária</v>
      </c>
      <c r="B5027" s="29" t="s">
        <v>4164</v>
      </c>
      <c r="C5027" s="4">
        <v>66525675.380000003</v>
      </c>
      <c r="D5027" s="4">
        <v>426739.79</v>
      </c>
      <c r="E5027" s="4"/>
      <c r="F5027" s="4">
        <v>26022.66</v>
      </c>
      <c r="G5027" s="1">
        <f t="shared" si="1379"/>
        <v>66072912.930000007</v>
      </c>
      <c r="H5027" s="4">
        <v>1489707.5</v>
      </c>
      <c r="I5027" s="4">
        <v>0</v>
      </c>
      <c r="J5027" s="4">
        <v>0</v>
      </c>
      <c r="K5027" s="4">
        <v>0</v>
      </c>
      <c r="L5027" s="1">
        <f t="shared" si="1380"/>
        <v>1489707.5</v>
      </c>
    </row>
    <row r="5028" spans="1:12">
      <c r="A5028" t="str">
        <f t="shared" si="1378"/>
        <v>7.2.0.0.00.00.00 - Receitas de Contribuições Intraorçamentárias</v>
      </c>
      <c r="B5028" s="33" t="s">
        <v>4165</v>
      </c>
      <c r="C5028" s="6">
        <v>19680887749.32</v>
      </c>
      <c r="D5028" s="6"/>
      <c r="E5028" s="6">
        <v>3832889.95</v>
      </c>
      <c r="F5028" s="6">
        <v>6121430.9900000002</v>
      </c>
      <c r="G5028" s="1">
        <f t="shared" si="1379"/>
        <v>19670933428.379997</v>
      </c>
      <c r="H5028" s="6">
        <v>65773636075.139999</v>
      </c>
      <c r="I5028" s="6">
        <v>0</v>
      </c>
      <c r="J5028" s="6">
        <v>0</v>
      </c>
      <c r="K5028" s="6">
        <v>28442664.399999999</v>
      </c>
      <c r="L5028" s="1">
        <f t="shared" si="1380"/>
        <v>65745193410.739998</v>
      </c>
    </row>
    <row r="5029" spans="1:12">
      <c r="A5029" t="str">
        <f t="shared" si="1378"/>
        <v>7.2.1.0.00.00.00 - Contribuições Sociais Intraorçamentárias</v>
      </c>
      <c r="B5029" s="29" t="s">
        <v>4166</v>
      </c>
      <c r="C5029" s="4">
        <v>19669682589.349998</v>
      </c>
      <c r="D5029" s="4"/>
      <c r="E5029" s="4">
        <v>3295078.62</v>
      </c>
      <c r="F5029" s="4">
        <v>6121430.9900000002</v>
      </c>
      <c r="G5029" s="1">
        <f t="shared" si="1379"/>
        <v>19660266079.739998</v>
      </c>
      <c r="H5029" s="4">
        <v>65773636075.139999</v>
      </c>
      <c r="I5029" s="4">
        <v>0</v>
      </c>
      <c r="J5029" s="4">
        <v>0</v>
      </c>
      <c r="K5029" s="4">
        <v>28442664.399999999</v>
      </c>
      <c r="L5029" s="1">
        <f t="shared" si="1380"/>
        <v>65745193410.739998</v>
      </c>
    </row>
    <row r="5030" spans="1:12" ht="25.5">
      <c r="A5030" t="str">
        <f t="shared" si="1378"/>
        <v>7.2.1.0.29.00.00 - Contribuições para o Regime Próprio de Previdência 
 do Servidor Público Intraorçamentárias</v>
      </c>
      <c r="B5030" s="33" t="s">
        <v>4167</v>
      </c>
      <c r="C5030" s="6">
        <v>18538167808.25</v>
      </c>
      <c r="D5030" s="6"/>
      <c r="E5030" s="6">
        <v>152139.21</v>
      </c>
      <c r="F5030" s="6">
        <v>6110114.3399999999</v>
      </c>
      <c r="G5030" s="1">
        <f t="shared" si="1379"/>
        <v>18531905554.700001</v>
      </c>
      <c r="H5030" s="6">
        <v>64021547829.760002</v>
      </c>
      <c r="I5030" s="6">
        <v>0</v>
      </c>
      <c r="J5030" s="6">
        <v>0</v>
      </c>
      <c r="K5030" s="6">
        <v>28442664.399999999</v>
      </c>
      <c r="L5030" s="1">
        <f t="shared" si="1380"/>
        <v>63993105165.360001</v>
      </c>
    </row>
    <row r="5031" spans="1:12" ht="25.5">
      <c r="A5031" t="str">
        <f t="shared" si="1378"/>
        <v>7.2.1.0.29.01.00 - Contribuição Patronal de Servidor Ativo Civil 
 para o Regime Próprio Intraorçamentária</v>
      </c>
      <c r="B5031" s="29" t="s">
        <v>4168</v>
      </c>
      <c r="C5031" s="4">
        <v>14024192013.85</v>
      </c>
      <c r="D5031" s="4"/>
      <c r="E5031" s="4">
        <v>152139.21</v>
      </c>
      <c r="F5031" s="4">
        <v>3944858.26</v>
      </c>
      <c r="G5031" s="1">
        <f t="shared" si="1379"/>
        <v>14020095016.380001</v>
      </c>
      <c r="H5031" s="4">
        <v>16870355475.25</v>
      </c>
      <c r="I5031" s="4">
        <v>0</v>
      </c>
      <c r="J5031" s="4">
        <v>0</v>
      </c>
      <c r="K5031" s="4">
        <v>28290546.399999999</v>
      </c>
      <c r="L5031" s="1">
        <f t="shared" si="1380"/>
        <v>16842064928.85</v>
      </c>
    </row>
    <row r="5032" spans="1:12" ht="25.5">
      <c r="A5032" t="str">
        <f t="shared" si="1378"/>
        <v>7.2.1.0.29.02.00 - Contribuição Patronal de Servidor Ativo Militar 
 Intraorçamentária</v>
      </c>
      <c r="B5032" s="33" t="s">
        <v>4169</v>
      </c>
      <c r="C5032" s="6">
        <v>45373561.420000002</v>
      </c>
      <c r="D5032" s="6"/>
      <c r="E5032" s="6"/>
      <c r="F5032" s="6"/>
      <c r="G5032" s="1">
        <f t="shared" si="1379"/>
        <v>45373561.420000002</v>
      </c>
      <c r="H5032" s="6">
        <v>4789824864.5900002</v>
      </c>
      <c r="I5032" s="6">
        <v>0</v>
      </c>
      <c r="J5032" s="6">
        <v>0</v>
      </c>
      <c r="K5032" s="6">
        <v>152118</v>
      </c>
      <c r="L5032" s="1">
        <f t="shared" si="1380"/>
        <v>4789672746.5900002</v>
      </c>
    </row>
    <row r="5033" spans="1:12" ht="25.5">
      <c r="A5033" t="str">
        <f t="shared" si="1378"/>
        <v>7.2.1.0.29.03.00 - Contribuição Patronal - Inativo Civil 
 Intraorçamentária</v>
      </c>
      <c r="B5033" s="29" t="s">
        <v>4170</v>
      </c>
      <c r="C5033" s="4">
        <v>290436725.58999997</v>
      </c>
      <c r="D5033" s="4"/>
      <c r="E5033" s="4"/>
      <c r="F5033" s="4">
        <v>15087.72</v>
      </c>
      <c r="G5033" s="1">
        <f t="shared" si="1379"/>
        <v>290421637.86999995</v>
      </c>
      <c r="H5033" s="4">
        <v>1391324510.1700001</v>
      </c>
      <c r="I5033" s="4">
        <v>0</v>
      </c>
      <c r="J5033" s="4">
        <v>0</v>
      </c>
      <c r="K5033" s="4">
        <v>0</v>
      </c>
      <c r="L5033" s="1">
        <f t="shared" si="1380"/>
        <v>1391324510.1700001</v>
      </c>
    </row>
    <row r="5034" spans="1:12" ht="25.5">
      <c r="A5034" t="str">
        <f t="shared" si="1378"/>
        <v>7.2.1.0.29.04.00 - Contribuição Patronal - Inativo Militar 
 Intraorçamentária</v>
      </c>
      <c r="B5034" s="33" t="s">
        <v>4171</v>
      </c>
      <c r="C5034" s="6">
        <v>1045230.21</v>
      </c>
      <c r="D5034" s="6"/>
      <c r="E5034" s="6"/>
      <c r="F5034" s="6"/>
      <c r="G5034" s="1">
        <f t="shared" si="1379"/>
        <v>1045230.21</v>
      </c>
      <c r="H5034" s="6">
        <v>847845998.13</v>
      </c>
      <c r="I5034" s="6">
        <v>0</v>
      </c>
      <c r="J5034" s="6">
        <v>0</v>
      </c>
      <c r="K5034" s="6">
        <v>0</v>
      </c>
      <c r="L5034" s="1">
        <f t="shared" si="1380"/>
        <v>847845998.13</v>
      </c>
    </row>
    <row r="5035" spans="1:12" ht="25.5">
      <c r="A5035" t="str">
        <f t="shared" si="1378"/>
        <v>7.2.1.0.29.05.00 - Contribuição Patronal - Pensionista Civil 
 Intraorçamentária</v>
      </c>
      <c r="B5035" s="29" t="s">
        <v>4172</v>
      </c>
      <c r="C5035" s="4">
        <v>27772527.719999999</v>
      </c>
      <c r="D5035" s="4"/>
      <c r="E5035" s="4"/>
      <c r="F5035" s="4"/>
      <c r="G5035" s="1">
        <f t="shared" si="1379"/>
        <v>27772527.719999999</v>
      </c>
      <c r="H5035" s="4">
        <v>173990415.43000001</v>
      </c>
      <c r="I5035" s="4">
        <v>0</v>
      </c>
      <c r="J5035" s="4">
        <v>0</v>
      </c>
      <c r="K5035" s="4">
        <v>0</v>
      </c>
      <c r="L5035" s="1">
        <f t="shared" si="1380"/>
        <v>173990415.43000001</v>
      </c>
    </row>
    <row r="5036" spans="1:12" ht="25.5">
      <c r="A5036" t="str">
        <f t="shared" si="1378"/>
        <v>7.2.1.0.29.06.00 - Contribuição Patronal - Pensionista Militar 
 Intraorçamentária</v>
      </c>
      <c r="B5036" s="33" t="s">
        <v>4173</v>
      </c>
      <c r="C5036" s="6">
        <v>454160.28</v>
      </c>
      <c r="D5036" s="6"/>
      <c r="E5036" s="6"/>
      <c r="F5036" s="6"/>
      <c r="G5036" s="1">
        <f t="shared" si="1379"/>
        <v>454160.28</v>
      </c>
      <c r="H5036" s="6">
        <v>28076411.93</v>
      </c>
      <c r="I5036" s="6">
        <v>0</v>
      </c>
      <c r="J5036" s="6">
        <v>0</v>
      </c>
      <c r="K5036" s="6">
        <v>0</v>
      </c>
      <c r="L5036" s="1">
        <f t="shared" si="1380"/>
        <v>28076411.93</v>
      </c>
    </row>
    <row r="5037" spans="1:12" ht="25.5">
      <c r="A5037" t="str">
        <f t="shared" si="1378"/>
        <v>7.2.1.0.29.16.00 - Receita de Recolhimento da Contribuição Patronal, 
 oriunda do Pagamento de Sentenças Judiciais Intraorçamentária</v>
      </c>
      <c r="B5037" s="29" t="s">
        <v>4174</v>
      </c>
      <c r="C5037" s="4">
        <v>133328549.16</v>
      </c>
      <c r="D5037" s="4"/>
      <c r="E5037" s="4"/>
      <c r="F5037" s="4"/>
      <c r="G5037" s="1">
        <f t="shared" si="1379"/>
        <v>133328549.16</v>
      </c>
      <c r="H5037" s="4">
        <v>0</v>
      </c>
      <c r="I5037" s="4">
        <v>0</v>
      </c>
      <c r="J5037" s="4">
        <v>0</v>
      </c>
      <c r="K5037" s="4">
        <v>0</v>
      </c>
      <c r="L5037" s="1">
        <f t="shared" si="1380"/>
        <v>0</v>
      </c>
    </row>
    <row r="5038" spans="1:12" ht="25.5">
      <c r="A5038" t="str">
        <f t="shared" si="1378"/>
        <v>7.2.1.0.29.99.00 - Outras Contribuições para o Regime Próprio de 
 Previdência do Servidor Público Intraorçamentárias</v>
      </c>
      <c r="B5038" s="33" t="s">
        <v>4175</v>
      </c>
      <c r="C5038" s="6">
        <v>4015565040.02</v>
      </c>
      <c r="D5038" s="6"/>
      <c r="E5038" s="6"/>
      <c r="F5038" s="6">
        <v>2150168.36</v>
      </c>
      <c r="G5038" s="1">
        <f t="shared" si="1379"/>
        <v>4013414871.6599998</v>
      </c>
      <c r="H5038" s="6">
        <v>39920130154.260002</v>
      </c>
      <c r="I5038" s="6">
        <v>0</v>
      </c>
      <c r="J5038" s="6">
        <v>0</v>
      </c>
      <c r="K5038" s="6">
        <v>0</v>
      </c>
      <c r="L5038" s="1">
        <f t="shared" si="1380"/>
        <v>39920130154.260002</v>
      </c>
    </row>
    <row r="5039" spans="1:12">
      <c r="A5039" t="str">
        <f t="shared" si="1378"/>
        <v>7.2.1.0.99.00.00 - Outras Contribuições Sociais Intraorçamentárias</v>
      </c>
      <c r="B5039" s="29" t="s">
        <v>4176</v>
      </c>
      <c r="C5039" s="4">
        <v>1131514781.0999999</v>
      </c>
      <c r="D5039" s="4"/>
      <c r="E5039" s="4">
        <v>3142939.41</v>
      </c>
      <c r="F5039" s="4">
        <v>11316.65</v>
      </c>
      <c r="G5039" s="1">
        <f t="shared" si="1379"/>
        <v>1128360525.0399997</v>
      </c>
      <c r="H5039" s="4">
        <v>1752088245.3800001</v>
      </c>
      <c r="I5039" s="4">
        <v>0</v>
      </c>
      <c r="J5039" s="4">
        <v>0</v>
      </c>
      <c r="K5039" s="4">
        <v>0</v>
      </c>
      <c r="L5039" s="1">
        <f t="shared" si="1380"/>
        <v>1752088245.3800001</v>
      </c>
    </row>
    <row r="5040" spans="1:12">
      <c r="A5040" t="str">
        <f t="shared" si="1378"/>
        <v>7.2.2.0.00.00.00 - Contribuições Econômicas Intraorçamentárias</v>
      </c>
      <c r="B5040" s="33" t="s">
        <v>4177</v>
      </c>
      <c r="C5040" s="6">
        <v>9172731.8900000006</v>
      </c>
      <c r="D5040" s="6"/>
      <c r="E5040" s="6">
        <v>537811.32999999996</v>
      </c>
      <c r="F5040" s="6"/>
      <c r="G5040" s="1">
        <f t="shared" si="1379"/>
        <v>8634920.5600000005</v>
      </c>
      <c r="H5040" s="6">
        <v>0</v>
      </c>
      <c r="I5040" s="6">
        <v>0</v>
      </c>
      <c r="J5040" s="6">
        <v>0</v>
      </c>
      <c r="K5040" s="6">
        <v>0</v>
      </c>
      <c r="L5040" s="1">
        <f t="shared" si="1380"/>
        <v>0</v>
      </c>
    </row>
    <row r="5041" spans="1:12" ht="25.5">
      <c r="A5041" t="str">
        <f t="shared" si="1378"/>
        <v>7.2.3.0.00.00.00 - Contribuição para o Custeio do Serviço de 
 Iluminação Pública Intraorçamentária</v>
      </c>
      <c r="B5041" s="29" t="s">
        <v>4178</v>
      </c>
      <c r="C5041" s="4">
        <v>2032428.08</v>
      </c>
      <c r="D5041" s="4"/>
      <c r="E5041" s="4"/>
      <c r="F5041" s="4"/>
      <c r="G5041" s="1">
        <f t="shared" si="1379"/>
        <v>2032428.08</v>
      </c>
      <c r="H5041" s="4">
        <v>0</v>
      </c>
      <c r="I5041" s="4">
        <v>0</v>
      </c>
      <c r="J5041" s="4">
        <v>0</v>
      </c>
      <c r="K5041" s="4">
        <v>0</v>
      </c>
      <c r="L5041" s="1">
        <f t="shared" si="1380"/>
        <v>0</v>
      </c>
    </row>
    <row r="5042" spans="1:12">
      <c r="A5042" t="str">
        <f t="shared" si="1378"/>
        <v>7.3.0.0.00.00.00 - Receita Patrimonial Intraorçamentária</v>
      </c>
      <c r="B5042" s="33" t="s">
        <v>4179</v>
      </c>
      <c r="C5042" s="6">
        <v>42981692.130000003</v>
      </c>
      <c r="D5042" s="6"/>
      <c r="E5042" s="6"/>
      <c r="F5042" s="6">
        <v>39371.870000000003</v>
      </c>
      <c r="G5042" s="1">
        <f t="shared" si="1379"/>
        <v>42942320.260000005</v>
      </c>
      <c r="H5042" s="6">
        <v>41640855.030000001</v>
      </c>
      <c r="I5042" s="6">
        <v>0</v>
      </c>
      <c r="J5042" s="6">
        <v>0</v>
      </c>
      <c r="K5042" s="6">
        <v>0</v>
      </c>
      <c r="L5042" s="1">
        <f t="shared" si="1380"/>
        <v>41640855.030000001</v>
      </c>
    </row>
    <row r="5043" spans="1:12">
      <c r="A5043" t="str">
        <f t="shared" si="1378"/>
        <v>7.4.0.0.00.00.00 - Receita Agropecuária Intraorçamentária</v>
      </c>
      <c r="B5043" s="29" t="s">
        <v>4180</v>
      </c>
      <c r="C5043" s="4">
        <v>241050.5</v>
      </c>
      <c r="D5043" s="4"/>
      <c r="E5043" s="4"/>
      <c r="F5043" s="4"/>
      <c r="G5043" s="1">
        <f t="shared" si="1379"/>
        <v>241050.5</v>
      </c>
      <c r="H5043" s="4">
        <v>2271621.2000000002</v>
      </c>
      <c r="I5043" s="4">
        <v>0</v>
      </c>
      <c r="J5043" s="4">
        <v>0</v>
      </c>
      <c r="K5043" s="4">
        <v>0</v>
      </c>
      <c r="L5043" s="1">
        <f t="shared" si="1380"/>
        <v>2271621.2000000002</v>
      </c>
    </row>
    <row r="5044" spans="1:12">
      <c r="A5044" t="str">
        <f t="shared" si="1378"/>
        <v>7.5.0.0.00.00.00 - Receita Industrial Intraorçamentária</v>
      </c>
      <c r="B5044" s="33" t="s">
        <v>4181</v>
      </c>
      <c r="C5044" s="6">
        <v>1865417.57</v>
      </c>
      <c r="D5044" s="6"/>
      <c r="E5044" s="6"/>
      <c r="F5044" s="6"/>
      <c r="G5044" s="1">
        <f t="shared" si="1379"/>
        <v>1865417.57</v>
      </c>
      <c r="H5044" s="6">
        <v>21652612.18</v>
      </c>
      <c r="I5044" s="6">
        <v>0</v>
      </c>
      <c r="J5044" s="6">
        <v>0</v>
      </c>
      <c r="K5044" s="6">
        <v>13671.96</v>
      </c>
      <c r="L5044" s="1">
        <f t="shared" si="1380"/>
        <v>21638940.219999999</v>
      </c>
    </row>
    <row r="5045" spans="1:12">
      <c r="A5045" t="str">
        <f t="shared" si="1378"/>
        <v>7.6.0.0.00.00.00 - Receita de Serviços Intraorçamentária</v>
      </c>
      <c r="B5045" s="29" t="s">
        <v>4182</v>
      </c>
      <c r="C5045" s="4">
        <v>932016920.72000003</v>
      </c>
      <c r="D5045" s="4"/>
      <c r="E5045" s="4"/>
      <c r="F5045" s="4">
        <v>20665.419999999998</v>
      </c>
      <c r="G5045" s="1">
        <f t="shared" si="1379"/>
        <v>931996255.30000007</v>
      </c>
      <c r="H5045" s="4">
        <v>3083940680.6300001</v>
      </c>
      <c r="I5045" s="4">
        <v>0</v>
      </c>
      <c r="J5045" s="4">
        <v>0</v>
      </c>
      <c r="K5045" s="4">
        <v>0</v>
      </c>
      <c r="L5045" s="1">
        <f t="shared" si="1380"/>
        <v>3083940680.6300001</v>
      </c>
    </row>
    <row r="5046" spans="1:12">
      <c r="A5046" t="str">
        <f t="shared" si="1378"/>
        <v>7.7.0.0.00.00.00 - Transferências Correntes Intraorçamentárias</v>
      </c>
      <c r="B5046" s="33" t="s">
        <v>4183</v>
      </c>
      <c r="C5046" s="6">
        <v>181739615.44</v>
      </c>
      <c r="D5046" s="6"/>
      <c r="E5046" s="6"/>
      <c r="F5046" s="6"/>
      <c r="G5046" s="1">
        <f t="shared" si="1379"/>
        <v>181739615.44</v>
      </c>
      <c r="H5046" s="6">
        <v>23086482.829999998</v>
      </c>
      <c r="I5046" s="6">
        <v>0</v>
      </c>
      <c r="J5046" s="6">
        <v>0</v>
      </c>
      <c r="K5046" s="6">
        <v>0</v>
      </c>
      <c r="L5046" s="1">
        <f t="shared" si="1380"/>
        <v>23086482.829999998</v>
      </c>
    </row>
    <row r="5047" spans="1:12">
      <c r="A5047" t="str">
        <f t="shared" si="1378"/>
        <v>7.9.0.0.00.00.00 - Outras Receitas Correntes Intraorçamentárias</v>
      </c>
      <c r="B5047" s="29" t="s">
        <v>4184</v>
      </c>
      <c r="C5047" s="4">
        <v>1809524940.28</v>
      </c>
      <c r="D5047" s="4"/>
      <c r="E5047" s="4"/>
      <c r="F5047" s="4">
        <v>9635.81</v>
      </c>
      <c r="G5047" s="1">
        <f t="shared" si="1379"/>
        <v>1809515304.47</v>
      </c>
      <c r="H5047" s="4">
        <v>18492530276.970001</v>
      </c>
      <c r="I5047" s="4">
        <v>0</v>
      </c>
      <c r="J5047" s="4">
        <v>0</v>
      </c>
      <c r="K5047" s="4">
        <v>0</v>
      </c>
      <c r="L5047" s="1">
        <f t="shared" si="1380"/>
        <v>18492530276.970001</v>
      </c>
    </row>
    <row r="5048" spans="1:12" ht="25.5">
      <c r="A5048" t="str">
        <f t="shared" si="1378"/>
        <v>7.9.1.2.00.00.00 - Multas e Juros de Mora das Contribuições 
 Intraorçamentárias</v>
      </c>
      <c r="B5048" s="33" t="s">
        <v>4185</v>
      </c>
      <c r="C5048" s="6">
        <v>208547993.47999999</v>
      </c>
      <c r="D5048" s="6"/>
      <c r="E5048" s="6"/>
      <c r="F5048" s="6">
        <v>9384.69</v>
      </c>
      <c r="G5048" s="1">
        <f t="shared" si="1379"/>
        <v>208538608.78999999</v>
      </c>
      <c r="H5048" s="6">
        <v>3669158.6</v>
      </c>
      <c r="I5048" s="6">
        <v>0</v>
      </c>
      <c r="J5048" s="6">
        <v>0</v>
      </c>
      <c r="K5048" s="6">
        <v>0</v>
      </c>
      <c r="L5048" s="1">
        <f t="shared" si="1380"/>
        <v>3669158.6</v>
      </c>
    </row>
    <row r="5049" spans="1:12" ht="25.5">
      <c r="A5049" t="str">
        <f t="shared" si="1378"/>
        <v>7.9.1.2.29.00.00 - Multas e Juros de Mora das Contribuições para o 
 Regime Próprio de Previdência do Servidor Intraorçamentárias</v>
      </c>
      <c r="B5049" s="29" t="s">
        <v>4186</v>
      </c>
      <c r="C5049" s="4">
        <v>128333668.72</v>
      </c>
      <c r="D5049" s="4"/>
      <c r="E5049" s="4"/>
      <c r="F5049" s="4">
        <v>9379.69</v>
      </c>
      <c r="G5049" s="1">
        <f t="shared" si="1379"/>
        <v>128324289.03</v>
      </c>
      <c r="H5049" s="4">
        <v>3441386.67</v>
      </c>
      <c r="I5049" s="4">
        <v>0</v>
      </c>
      <c r="J5049" s="4">
        <v>0</v>
      </c>
      <c r="K5049" s="4">
        <v>0</v>
      </c>
      <c r="L5049" s="1">
        <f t="shared" si="1380"/>
        <v>3441386.67</v>
      </c>
    </row>
    <row r="5050" spans="1:12" ht="25.5">
      <c r="A5050" t="str">
        <f t="shared" si="1378"/>
        <v>7.9.1.2.99.00.00 - Outras Multas e Juros de Mora de Contribuições 
 Intraorçamentárias</v>
      </c>
      <c r="B5050" s="33" t="s">
        <v>4187</v>
      </c>
      <c r="C5050" s="6">
        <v>80214324.760000005</v>
      </c>
      <c r="D5050" s="6"/>
      <c r="E5050" s="6"/>
      <c r="F5050" s="6">
        <v>5</v>
      </c>
      <c r="G5050" s="1">
        <f t="shared" si="1379"/>
        <v>80214319.760000005</v>
      </c>
      <c r="H5050" s="6">
        <v>227771.93</v>
      </c>
      <c r="I5050" s="6">
        <v>0</v>
      </c>
      <c r="J5050" s="6">
        <v>0</v>
      </c>
      <c r="K5050" s="6">
        <v>0</v>
      </c>
      <c r="L5050" s="1">
        <f t="shared" si="1380"/>
        <v>227771.93</v>
      </c>
    </row>
    <row r="5051" spans="1:12">
      <c r="A5051" t="str">
        <f t="shared" si="1378"/>
        <v>7.9.9.9.00.00.00 - Demais Receitas Correntes Intraorçamentárias</v>
      </c>
      <c r="B5051" s="29" t="s">
        <v>4188</v>
      </c>
      <c r="C5051" s="4">
        <v>1600976946.8</v>
      </c>
      <c r="D5051" s="4"/>
      <c r="E5051" s="4"/>
      <c r="F5051" s="4">
        <v>251.12</v>
      </c>
      <c r="G5051" s="1">
        <f t="shared" si="1379"/>
        <v>1600976695.6800001</v>
      </c>
      <c r="H5051" s="4">
        <v>18488861118.369999</v>
      </c>
      <c r="I5051" s="4">
        <v>0</v>
      </c>
      <c r="J5051" s="4">
        <v>0</v>
      </c>
      <c r="K5051" s="4">
        <v>0</v>
      </c>
      <c r="L5051" s="1">
        <f t="shared" si="1380"/>
        <v>18488861118.369999</v>
      </c>
    </row>
    <row r="5052" spans="1:12">
      <c r="A5052" t="str">
        <f t="shared" si="1378"/>
        <v>8.0.0.0.00.00.00 - Receitas de Capital Intraorçamentárias</v>
      </c>
      <c r="B5052" s="33" t="s">
        <v>4189</v>
      </c>
      <c r="C5052" s="6">
        <v>701637766.62</v>
      </c>
      <c r="D5052" s="6"/>
      <c r="E5052" s="6"/>
      <c r="F5052" s="6"/>
      <c r="G5052" s="1">
        <f t="shared" si="1379"/>
        <v>701637766.62</v>
      </c>
      <c r="H5052" s="6">
        <v>1287995515</v>
      </c>
      <c r="I5052" s="6">
        <v>0</v>
      </c>
      <c r="J5052" s="6">
        <v>0</v>
      </c>
      <c r="K5052" s="6">
        <v>0</v>
      </c>
      <c r="L5052" s="1">
        <f t="shared" si="1380"/>
        <v>1287995515</v>
      </c>
    </row>
    <row r="5057" spans="1:7">
      <c r="B5057" s="87" t="s">
        <v>1690</v>
      </c>
      <c r="C5057" s="87"/>
      <c r="D5057" s="87"/>
      <c r="E5057" s="87"/>
      <c r="F5057" s="87"/>
    </row>
    <row r="5058" spans="1:7">
      <c r="B5058" s="86" t="s">
        <v>1400</v>
      </c>
      <c r="C5058" s="86" t="s">
        <v>1401</v>
      </c>
      <c r="D5058" s="86"/>
      <c r="E5058" s="86"/>
      <c r="F5058" s="86"/>
    </row>
    <row r="5059" spans="1:7" ht="38.25">
      <c r="B5059" s="85"/>
      <c r="C5059" s="2" t="s">
        <v>1402</v>
      </c>
      <c r="D5059" s="2" t="s">
        <v>1403</v>
      </c>
      <c r="E5059" s="2" t="s">
        <v>1404</v>
      </c>
      <c r="F5059" s="2" t="s">
        <v>1405</v>
      </c>
      <c r="G5059" s="28" t="s">
        <v>1406</v>
      </c>
    </row>
    <row r="5060" spans="1:7">
      <c r="A5060" t="str">
        <f t="shared" ref="A5060:A5123" si="1381">TRIM(B5060)</f>
        <v>Receitas Orçamentárias</v>
      </c>
      <c r="B5060" s="3" t="s">
        <v>1400</v>
      </c>
      <c r="C5060" s="31"/>
      <c r="D5060" s="31"/>
      <c r="E5060" s="31"/>
      <c r="F5060" s="31"/>
      <c r="G5060">
        <v>0</v>
      </c>
    </row>
    <row r="5061" spans="1:7">
      <c r="A5061" t="str">
        <f t="shared" si="1381"/>
        <v>Total Receitas</v>
      </c>
      <c r="B5061" s="5" t="s">
        <v>3559</v>
      </c>
      <c r="C5061" s="6">
        <v>2614241802410.6699</v>
      </c>
      <c r="D5061" s="6">
        <v>0</v>
      </c>
      <c r="E5061" s="6">
        <v>0</v>
      </c>
      <c r="F5061" s="6">
        <v>-45632923557.790001</v>
      </c>
      <c r="G5061" s="1">
        <f>C5061-D5061-E5061+F5061</f>
        <v>2568608878852.8799</v>
      </c>
    </row>
    <row r="5062" spans="1:7">
      <c r="A5062" t="str">
        <f t="shared" si="1381"/>
        <v>1.0.0.0.00.0.0 - Receitas Correntes</v>
      </c>
      <c r="B5062" s="3" t="s">
        <v>4190</v>
      </c>
      <c r="C5062" s="4">
        <v>1452159656520.77</v>
      </c>
      <c r="D5062" s="4">
        <v>0</v>
      </c>
      <c r="E5062" s="4">
        <v>0</v>
      </c>
      <c r="F5062" s="4">
        <v>-44259609187.209999</v>
      </c>
      <c r="G5062" s="1">
        <f t="shared" ref="G5062:G5125" si="1382">C5062-D5062-E5062+F5062</f>
        <v>1407900047333.5601</v>
      </c>
    </row>
    <row r="5063" spans="1:7">
      <c r="A5063" t="str">
        <f t="shared" si="1381"/>
        <v>1.1.0.0.00.0.0 - Impostos, Taxas e Contribuições de Melhoria</v>
      </c>
      <c r="B5063" s="5" t="s">
        <v>4191</v>
      </c>
      <c r="C5063" s="6">
        <v>485118225774.96002</v>
      </c>
      <c r="D5063" s="6">
        <v>0</v>
      </c>
      <c r="E5063" s="6">
        <v>0</v>
      </c>
      <c r="F5063" s="6">
        <v>-20618052229.73</v>
      </c>
      <c r="G5063" s="1">
        <f t="shared" si="1382"/>
        <v>464500173545.23004</v>
      </c>
    </row>
    <row r="5064" spans="1:7">
      <c r="A5064" t="str">
        <f t="shared" si="1381"/>
        <v>1.1.1.0.00.0.0 - Impostos</v>
      </c>
      <c r="B5064" s="3" t="s">
        <v>4192</v>
      </c>
      <c r="C5064" s="4">
        <v>476811524317.71002</v>
      </c>
      <c r="D5064" s="4">
        <v>0</v>
      </c>
      <c r="E5064" s="4">
        <v>0</v>
      </c>
      <c r="F5064" s="4">
        <v>-20419226501.889999</v>
      </c>
      <c r="G5064" s="1">
        <f t="shared" si="1382"/>
        <v>456392297815.82001</v>
      </c>
    </row>
    <row r="5065" spans="1:7">
      <c r="A5065" t="str">
        <f t="shared" si="1381"/>
        <v>1.1.1.1.00.0.0 - Impostos sobre o Comércio Exterior</v>
      </c>
      <c r="B5065" s="5" t="s">
        <v>4193</v>
      </c>
      <c r="C5065" s="6">
        <v>32551241394.880001</v>
      </c>
      <c r="D5065" s="6">
        <v>0</v>
      </c>
      <c r="E5065" s="6">
        <v>0</v>
      </c>
      <c r="F5065" s="6">
        <v>-139156275.41999999</v>
      </c>
      <c r="G5065" s="1">
        <f t="shared" si="1382"/>
        <v>32412085119.460003</v>
      </c>
    </row>
    <row r="5066" spans="1:7">
      <c r="A5066" t="str">
        <f t="shared" si="1381"/>
        <v>1.1.1.1.01.0.0 - Imposto sobre a Importação</v>
      </c>
      <c r="B5066" s="3" t="s">
        <v>4194</v>
      </c>
      <c r="C5066" s="4">
        <v>32524922070.23</v>
      </c>
      <c r="D5066" s="4"/>
      <c r="E5066" s="4"/>
      <c r="F5066" s="4">
        <v>-139156275.41999999</v>
      </c>
      <c r="G5066" s="1">
        <f t="shared" si="1382"/>
        <v>32385765794.810001</v>
      </c>
    </row>
    <row r="5067" spans="1:7">
      <c r="A5067" t="str">
        <f t="shared" si="1381"/>
        <v>1.1.1.1.02.0.0 - Imposto sobre a Exportação</v>
      </c>
      <c r="B5067" s="5" t="s">
        <v>4195</v>
      </c>
      <c r="C5067" s="6">
        <v>26319324.649999999</v>
      </c>
      <c r="D5067" s="6"/>
      <c r="E5067" s="6"/>
      <c r="F5067" s="6"/>
      <c r="G5067" s="1">
        <f t="shared" si="1382"/>
        <v>26319324.649999999</v>
      </c>
    </row>
    <row r="5068" spans="1:7">
      <c r="A5068" t="str">
        <f t="shared" si="1381"/>
        <v>1.1.1.2.00.0.0 - Impostos sobre o Patrimônio</v>
      </c>
      <c r="B5068" s="3" t="s">
        <v>4196</v>
      </c>
      <c r="C5068" s="4">
        <v>1337105096.6199999</v>
      </c>
      <c r="D5068" s="4">
        <v>0</v>
      </c>
      <c r="E5068" s="4">
        <v>0</v>
      </c>
      <c r="F5068" s="4">
        <v>-19571.5</v>
      </c>
      <c r="G5068" s="1">
        <f t="shared" si="1382"/>
        <v>1337085525.1199999</v>
      </c>
    </row>
    <row r="5069" spans="1:7">
      <c r="A5069" t="str">
        <f t="shared" si="1381"/>
        <v>1.1.1.2.01.0.0 - Imposto sobre a Propriedade Territorial Rural</v>
      </c>
      <c r="B5069" s="5" t="s">
        <v>4197</v>
      </c>
      <c r="C5069" s="6">
        <v>1337105096.6199999</v>
      </c>
      <c r="D5069" s="6"/>
      <c r="E5069" s="6"/>
      <c r="F5069" s="6">
        <v>-19571.5</v>
      </c>
      <c r="G5069" s="1">
        <f t="shared" si="1382"/>
        <v>1337085525.1199999</v>
      </c>
    </row>
    <row r="5070" spans="1:7" ht="25.5">
      <c r="A5070" t="str">
        <f t="shared" si="1381"/>
        <v>1.1.1.3.00.0.0 - Impostos sobre a Renda e Proventos de Qualquer 
 Natureza</v>
      </c>
      <c r="B5070" s="3" t="s">
        <v>4198</v>
      </c>
      <c r="C5070" s="4">
        <v>359903996237.60999</v>
      </c>
      <c r="D5070" s="4">
        <v>0</v>
      </c>
      <c r="E5070" s="4">
        <v>0</v>
      </c>
      <c r="F5070" s="4">
        <v>-19885518862.939999</v>
      </c>
      <c r="G5070" s="1">
        <f t="shared" si="1382"/>
        <v>340018477374.66998</v>
      </c>
    </row>
    <row r="5071" spans="1:7">
      <c r="A5071" t="str">
        <f t="shared" si="1381"/>
        <v>1.1.1.3.01.0.0 - Imposto sobre a Renda de Pessoa Física - IRPF</v>
      </c>
      <c r="B5071" s="5" t="s">
        <v>4199</v>
      </c>
      <c r="C5071" s="6">
        <v>32413053930.18</v>
      </c>
      <c r="D5071" s="6"/>
      <c r="E5071" s="6"/>
      <c r="F5071" s="6">
        <v>642344664.12</v>
      </c>
      <c r="G5071" s="1">
        <f t="shared" si="1382"/>
        <v>33055398594.299999</v>
      </c>
    </row>
    <row r="5072" spans="1:7" ht="25.5">
      <c r="A5072" t="str">
        <f t="shared" si="1381"/>
        <v>1.1.1.3.02.0.0 - Imposto sobre a Renda de Pessoa Jurídica - IRPJ - 
 Líquida de Incentivos</v>
      </c>
      <c r="B5072" s="3" t="s">
        <v>4200</v>
      </c>
      <c r="C5072" s="4">
        <v>120218180781.27</v>
      </c>
      <c r="D5072" s="4"/>
      <c r="E5072" s="4"/>
      <c r="F5072" s="4">
        <v>-2236101955.5100002</v>
      </c>
      <c r="G5072" s="1">
        <f t="shared" si="1382"/>
        <v>117982078825.76001</v>
      </c>
    </row>
    <row r="5073" spans="1:7">
      <c r="A5073" t="str">
        <f t="shared" si="1381"/>
        <v>1.1.1.3.03.0.0 - Imposto sobre a Renda - Retido na Fonte</v>
      </c>
      <c r="B5073" s="5" t="s">
        <v>4201</v>
      </c>
      <c r="C5073" s="6">
        <v>207272761526.16</v>
      </c>
      <c r="D5073" s="6">
        <v>0</v>
      </c>
      <c r="E5073" s="6">
        <v>0</v>
      </c>
      <c r="F5073" s="6">
        <v>-18291761571.549999</v>
      </c>
      <c r="G5073" s="1">
        <f t="shared" si="1382"/>
        <v>188980999954.61002</v>
      </c>
    </row>
    <row r="5074" spans="1:7">
      <c r="A5074" t="str">
        <f t="shared" si="1381"/>
        <v>1.1.1.3.03.1.0 - Imposto sobre a Renda - Retido na Fonte - Trabalho</v>
      </c>
      <c r="B5074" s="3" t="s">
        <v>4202</v>
      </c>
      <c r="C5074" s="4">
        <v>112367607560.49001</v>
      </c>
      <c r="D5074" s="4"/>
      <c r="E5074" s="4"/>
      <c r="F5074" s="4">
        <v>-19821072941.950001</v>
      </c>
      <c r="G5074" s="1">
        <f t="shared" si="1382"/>
        <v>92546534618.540009</v>
      </c>
    </row>
    <row r="5075" spans="1:7">
      <c r="A5075" t="str">
        <f t="shared" si="1381"/>
        <v>1.1.1.3.03.2.0 - Imposto sobre a Renda - Retido na Fonte - Capital</v>
      </c>
      <c r="B5075" s="5" t="s">
        <v>4203</v>
      </c>
      <c r="C5075" s="6">
        <v>58632459260.510002</v>
      </c>
      <c r="D5075" s="6"/>
      <c r="E5075" s="6"/>
      <c r="F5075" s="6">
        <v>837352235.01999998</v>
      </c>
      <c r="G5075" s="1">
        <f t="shared" si="1382"/>
        <v>59469811495.529999</v>
      </c>
    </row>
    <row r="5076" spans="1:7" ht="25.5">
      <c r="A5076" t="str">
        <f t="shared" si="1381"/>
        <v>1.1.1.3.03.3.0 - Imposto sobre a Renda - Retido na Fonte - Remessa 
 ao Exterior</v>
      </c>
      <c r="B5076" s="3" t="s">
        <v>4204</v>
      </c>
      <c r="C5076" s="4">
        <v>26461016639.779999</v>
      </c>
      <c r="D5076" s="4"/>
      <c r="E5076" s="4"/>
      <c r="F5076" s="4">
        <v>809263097.08000004</v>
      </c>
      <c r="G5076" s="1">
        <f t="shared" si="1382"/>
        <v>27270279736.860001</v>
      </c>
    </row>
    <row r="5077" spans="1:7" ht="25.5">
      <c r="A5077" t="str">
        <f t="shared" si="1381"/>
        <v>1.1.1.3.03.4.0 - Imposto sobre a Renda - Retido na Fonte - Outros 
 Rendimentos</v>
      </c>
      <c r="B5077" s="5" t="s">
        <v>4205</v>
      </c>
      <c r="C5077" s="6">
        <v>9811678065.3799992</v>
      </c>
      <c r="D5077" s="6"/>
      <c r="E5077" s="6"/>
      <c r="F5077" s="6">
        <v>-117303961.7</v>
      </c>
      <c r="G5077" s="1">
        <f t="shared" si="1382"/>
        <v>9694374103.6799984</v>
      </c>
    </row>
    <row r="5078" spans="1:7">
      <c r="A5078" t="str">
        <f t="shared" si="1381"/>
        <v>1.1.1.4.00.0.0 - Impostos sobre a Produção</v>
      </c>
      <c r="B5078" s="3" t="s">
        <v>4206</v>
      </c>
      <c r="C5078" s="4">
        <v>48474366992.860001</v>
      </c>
      <c r="D5078" s="4">
        <v>0</v>
      </c>
      <c r="E5078" s="4">
        <v>0</v>
      </c>
      <c r="F5078" s="4">
        <v>-441871221.06999999</v>
      </c>
      <c r="G5078" s="1">
        <f t="shared" si="1382"/>
        <v>48032495771.790001</v>
      </c>
    </row>
    <row r="5079" spans="1:7">
      <c r="A5079" t="str">
        <f t="shared" si="1381"/>
        <v>1.1.1.4.01.0.0 - Imposto sobre Produtos Industrializados - IPI</v>
      </c>
      <c r="B5079" s="5" t="s">
        <v>4207</v>
      </c>
      <c r="C5079" s="6">
        <v>48474366992.860001</v>
      </c>
      <c r="D5079" s="6">
        <v>0</v>
      </c>
      <c r="E5079" s="6">
        <v>0</v>
      </c>
      <c r="F5079" s="6">
        <v>-441871221.06999999</v>
      </c>
      <c r="G5079" s="1">
        <f t="shared" si="1382"/>
        <v>48032495771.790001</v>
      </c>
    </row>
    <row r="5080" spans="1:7" ht="25.5">
      <c r="A5080" t="str">
        <f t="shared" si="1381"/>
        <v>1.1.1.4.01.1.0 - Imposto sobre Produtos Industrializados - IPI - 
 Fumo</v>
      </c>
      <c r="B5080" s="3" t="s">
        <v>4208</v>
      </c>
      <c r="C5080" s="4">
        <v>5136212082.96</v>
      </c>
      <c r="D5080" s="4"/>
      <c r="E5080" s="4"/>
      <c r="F5080" s="4">
        <v>92298548.849999994</v>
      </c>
      <c r="G5080" s="1">
        <f t="shared" si="1382"/>
        <v>5228510631.8100004</v>
      </c>
    </row>
    <row r="5081" spans="1:7" ht="25.5">
      <c r="A5081" t="str">
        <f t="shared" si="1381"/>
        <v>1.1.1.4.01.2.0 - Imposto sobre Produtos Industrializados - IPI- 
 Bebidas</v>
      </c>
      <c r="B5081" s="5" t="s">
        <v>4209</v>
      </c>
      <c r="C5081" s="6">
        <v>2841104854.1399999</v>
      </c>
      <c r="D5081" s="6"/>
      <c r="E5081" s="6"/>
      <c r="F5081" s="6">
        <v>102742676.38</v>
      </c>
      <c r="G5081" s="1">
        <f t="shared" si="1382"/>
        <v>2943847530.52</v>
      </c>
    </row>
    <row r="5082" spans="1:7" ht="25.5">
      <c r="A5082" t="str">
        <f t="shared" si="1381"/>
        <v>1.1.1.4.01.3.0 - Imposto sobre Produtos Industrializados - IPI - 
 Automóveis</v>
      </c>
      <c r="B5082" s="3" t="s">
        <v>4210</v>
      </c>
      <c r="C5082" s="4">
        <v>4280970449.0599999</v>
      </c>
      <c r="D5082" s="4"/>
      <c r="E5082" s="4"/>
      <c r="F5082" s="4">
        <v>185934969.58000001</v>
      </c>
      <c r="G5082" s="1">
        <f t="shared" si="1382"/>
        <v>4466905418.6400003</v>
      </c>
    </row>
    <row r="5083" spans="1:7" ht="25.5">
      <c r="A5083" t="str">
        <f t="shared" si="1381"/>
        <v>1.1.1.4.01.4.0 - Imposto sobre Produtos Industrializados - IPI - 
 Vinculados à Importação</v>
      </c>
      <c r="B5083" s="5" t="s">
        <v>4211</v>
      </c>
      <c r="C5083" s="6">
        <v>14062025910.950001</v>
      </c>
      <c r="D5083" s="6"/>
      <c r="E5083" s="6"/>
      <c r="F5083" s="6">
        <v>-46157479.289999999</v>
      </c>
      <c r="G5083" s="1">
        <f t="shared" si="1382"/>
        <v>14015868431.66</v>
      </c>
    </row>
    <row r="5084" spans="1:7" ht="25.5">
      <c r="A5084" t="str">
        <f t="shared" si="1381"/>
        <v>1.1.1.4.01.5.0 - Imposto sobre Produtos Industrializados - IPI - 
 Outros Produtos</v>
      </c>
      <c r="B5084" s="3" t="s">
        <v>4212</v>
      </c>
      <c r="C5084" s="4">
        <v>22154053695.75</v>
      </c>
      <c r="D5084" s="4"/>
      <c r="E5084" s="4"/>
      <c r="F5084" s="4">
        <v>-776689936.59000003</v>
      </c>
      <c r="G5084" s="1">
        <f t="shared" si="1382"/>
        <v>21377363759.16</v>
      </c>
    </row>
    <row r="5085" spans="1:7" ht="25.5">
      <c r="A5085" t="str">
        <f t="shared" si="1381"/>
        <v>1.1.1.5.00.0.0 - Impostos sobre Operações de Crédito, Câmbio e 
 Seguro, ou Relativas a Títulos ou Valores Mobiliários</v>
      </c>
      <c r="B5085" s="5" t="s">
        <v>4213</v>
      </c>
      <c r="C5085" s="6">
        <v>34543198160.709999</v>
      </c>
      <c r="D5085" s="6">
        <v>0</v>
      </c>
      <c r="E5085" s="6">
        <v>0</v>
      </c>
      <c r="F5085" s="6">
        <v>47339429.039999999</v>
      </c>
      <c r="G5085" s="1">
        <f t="shared" si="1382"/>
        <v>34590537589.75</v>
      </c>
    </row>
    <row r="5086" spans="1:7">
      <c r="A5086" t="str">
        <f t="shared" si="1381"/>
        <v>1.1.1.5.01.0.0 - Imposto sobre Operações Financeiras - IOF</v>
      </c>
      <c r="B5086" s="3" t="s">
        <v>4214</v>
      </c>
      <c r="C5086" s="4">
        <v>34543198160.709999</v>
      </c>
      <c r="D5086" s="4">
        <v>0</v>
      </c>
      <c r="E5086" s="4">
        <v>0</v>
      </c>
      <c r="F5086" s="4">
        <v>47339429.039999999</v>
      </c>
      <c r="G5086" s="1">
        <f t="shared" si="1382"/>
        <v>34590537589.75</v>
      </c>
    </row>
    <row r="5087" spans="1:7">
      <c r="A5087" t="str">
        <f t="shared" si="1381"/>
        <v>1.1.1.5.01.1.0 - Imposto sobre Operações Financeiras - IOF - Ouro</v>
      </c>
      <c r="B5087" s="5" t="s">
        <v>4215</v>
      </c>
      <c r="C5087" s="6">
        <v>18147088.59</v>
      </c>
      <c r="D5087" s="6"/>
      <c r="E5087" s="6"/>
      <c r="F5087" s="6">
        <v>-122.27</v>
      </c>
      <c r="G5087" s="1">
        <f t="shared" si="1382"/>
        <v>18146966.32</v>
      </c>
    </row>
    <row r="5088" spans="1:7" ht="25.5">
      <c r="A5088" t="str">
        <f t="shared" si="1381"/>
        <v>1.1.1.5.01.2.0 - Imposto sobre Operações Financeiras - IOF - Demais 
 Operações</v>
      </c>
      <c r="B5088" s="3" t="s">
        <v>4216</v>
      </c>
      <c r="C5088" s="4">
        <v>34525051072.120003</v>
      </c>
      <c r="D5088" s="4"/>
      <c r="E5088" s="4"/>
      <c r="F5088" s="4">
        <v>47339551.310000002</v>
      </c>
      <c r="G5088" s="1">
        <f t="shared" si="1382"/>
        <v>34572390623.43</v>
      </c>
    </row>
    <row r="5089" spans="1:7">
      <c r="A5089" t="str">
        <f t="shared" si="1381"/>
        <v>1.1.1.9.00.0.0 - Outros Impostos</v>
      </c>
      <c r="B5089" s="5" t="s">
        <v>4217</v>
      </c>
      <c r="C5089" s="6">
        <v>1616435.03</v>
      </c>
      <c r="D5089" s="6"/>
      <c r="E5089" s="6"/>
      <c r="F5089" s="6"/>
      <c r="G5089" s="1">
        <f t="shared" si="1382"/>
        <v>1616435.03</v>
      </c>
    </row>
    <row r="5090" spans="1:7">
      <c r="A5090" t="str">
        <f t="shared" si="1381"/>
        <v>1.1.2.0.00.0.0 - Taxas</v>
      </c>
      <c r="B5090" s="3" t="s">
        <v>4218</v>
      </c>
      <c r="C5090" s="4">
        <v>8306701457.25</v>
      </c>
      <c r="D5090" s="4">
        <v>0</v>
      </c>
      <c r="E5090" s="4">
        <v>0</v>
      </c>
      <c r="F5090" s="4">
        <v>-198825727.84</v>
      </c>
      <c r="G5090" s="1">
        <f t="shared" si="1382"/>
        <v>8107875729.4099998</v>
      </c>
    </row>
    <row r="5091" spans="1:7">
      <c r="A5091" t="str">
        <f t="shared" si="1381"/>
        <v>1.1.2.1.00.0.0 - Taxas pelo Exercício do Poder de Polícia</v>
      </c>
      <c r="B5091" s="5" t="s">
        <v>4219</v>
      </c>
      <c r="C5091" s="6">
        <v>7483734776.1000004</v>
      </c>
      <c r="D5091" s="6">
        <v>0</v>
      </c>
      <c r="E5091" s="6">
        <v>0</v>
      </c>
      <c r="F5091" s="6">
        <v>-182497600.38</v>
      </c>
      <c r="G5091" s="1">
        <f t="shared" si="1382"/>
        <v>7301237175.7200003</v>
      </c>
    </row>
    <row r="5092" spans="1:7">
      <c r="A5092" t="str">
        <f t="shared" si="1381"/>
        <v>1.1.2.1.01.0.0 - Taxas de Inspeção, Controle e Fiscalização</v>
      </c>
      <c r="B5092" s="3" t="s">
        <v>4220</v>
      </c>
      <c r="C5092" s="4">
        <v>4762386241.2399998</v>
      </c>
      <c r="D5092" s="4"/>
      <c r="E5092" s="4"/>
      <c r="F5092" s="4">
        <v>-172797201.80000001</v>
      </c>
      <c r="G5092" s="1">
        <f t="shared" si="1382"/>
        <v>4589589039.4399996</v>
      </c>
    </row>
    <row r="5093" spans="1:7">
      <c r="A5093" t="str">
        <f t="shared" si="1381"/>
        <v>1.1.2.1.02.0.0 - Taxas de Fiscalização das Telecomunicações</v>
      </c>
      <c r="B5093" s="5" t="s">
        <v>4221</v>
      </c>
      <c r="C5093" s="6">
        <v>2386229675.3299999</v>
      </c>
      <c r="D5093" s="6"/>
      <c r="E5093" s="6"/>
      <c r="F5093" s="6">
        <v>-6941410.0599999996</v>
      </c>
      <c r="G5093" s="1">
        <f t="shared" si="1382"/>
        <v>2379288265.27</v>
      </c>
    </row>
    <row r="5094" spans="1:7" ht="25.5">
      <c r="A5094" t="str">
        <f t="shared" si="1381"/>
        <v>1.1.2.1.03.0.0 - Taxa de Controle e Fiscalização de Produtos 
 Químicos</v>
      </c>
      <c r="B5094" s="3" t="s">
        <v>4222</v>
      </c>
      <c r="C5094" s="4">
        <v>39365336.380000003</v>
      </c>
      <c r="D5094" s="4"/>
      <c r="E5094" s="4"/>
      <c r="F5094" s="4">
        <v>-86848.24</v>
      </c>
      <c r="G5094" s="1">
        <f t="shared" si="1382"/>
        <v>39278488.140000001</v>
      </c>
    </row>
    <row r="5095" spans="1:7">
      <c r="A5095" t="str">
        <f t="shared" si="1381"/>
        <v>1.1.2.1.04.0.0 - Taxa de Controle e Fiscalização Ambiental</v>
      </c>
      <c r="B5095" s="5" t="s">
        <v>4223</v>
      </c>
      <c r="C5095" s="6">
        <v>281547134</v>
      </c>
      <c r="D5095" s="6"/>
      <c r="E5095" s="6"/>
      <c r="F5095" s="6">
        <v>-2585659.61</v>
      </c>
      <c r="G5095" s="1">
        <f t="shared" si="1382"/>
        <v>278961474.38999999</v>
      </c>
    </row>
    <row r="5096" spans="1:7" ht="25.5">
      <c r="A5096" t="str">
        <f t="shared" si="1381"/>
        <v>1.1.2.1.05.0.0 - Taxa de Controle e Fiscalização da Pesca e 
 Aquicultura</v>
      </c>
      <c r="B5096" s="3" t="s">
        <v>4224</v>
      </c>
      <c r="C5096" s="4">
        <v>14206389.15</v>
      </c>
      <c r="D5096" s="4"/>
      <c r="E5096" s="4"/>
      <c r="F5096" s="4">
        <v>-86480.67</v>
      </c>
      <c r="G5096" s="1">
        <f t="shared" si="1382"/>
        <v>14119908.48</v>
      </c>
    </row>
    <row r="5097" spans="1:7">
      <c r="A5097" t="str">
        <f t="shared" si="1381"/>
        <v>1.1.2.2.00.0.0 - Taxas pela Prestação de Serviços</v>
      </c>
      <c r="B5097" s="5" t="s">
        <v>4225</v>
      </c>
      <c r="C5097" s="6">
        <v>822966681.14999998</v>
      </c>
      <c r="D5097" s="6">
        <v>0</v>
      </c>
      <c r="E5097" s="6">
        <v>0</v>
      </c>
      <c r="F5097" s="6">
        <v>-16328127.460000001</v>
      </c>
      <c r="G5097" s="1">
        <f t="shared" si="1382"/>
        <v>806638553.68999994</v>
      </c>
    </row>
    <row r="5098" spans="1:7">
      <c r="A5098" t="str">
        <f t="shared" si="1381"/>
        <v>1.1.2.2.01.0.0 - Taxas pela Prestação de Serviços</v>
      </c>
      <c r="B5098" s="3" t="s">
        <v>4226</v>
      </c>
      <c r="C5098" s="4">
        <v>822966681.14999998</v>
      </c>
      <c r="D5098" s="4"/>
      <c r="E5098" s="4"/>
      <c r="F5098" s="4">
        <v>-16328127.460000001</v>
      </c>
      <c r="G5098" s="1">
        <f t="shared" si="1382"/>
        <v>806638553.68999994</v>
      </c>
    </row>
    <row r="5099" spans="1:7">
      <c r="A5099" t="str">
        <f t="shared" si="1381"/>
        <v>1.1.3.0.00.0.0 - Contribuição de Melhoria</v>
      </c>
      <c r="B5099" s="5" t="s">
        <v>4227</v>
      </c>
      <c r="C5099" s="6"/>
      <c r="D5099" s="6"/>
      <c r="E5099" s="6"/>
      <c r="F5099" s="6"/>
      <c r="G5099" s="1">
        <f t="shared" si="1382"/>
        <v>0</v>
      </c>
    </row>
    <row r="5100" spans="1:7">
      <c r="A5100" t="str">
        <f t="shared" si="1381"/>
        <v>1.2.0.0.00.0.0 - Contribuições</v>
      </c>
      <c r="B5100" s="3" t="s">
        <v>4228</v>
      </c>
      <c r="C5100" s="4">
        <v>774366853555.88</v>
      </c>
      <c r="D5100" s="4">
        <v>0</v>
      </c>
      <c r="E5100" s="4">
        <v>0</v>
      </c>
      <c r="F5100" s="4">
        <v>-13647353839.5</v>
      </c>
      <c r="G5100" s="1">
        <f t="shared" si="1382"/>
        <v>760719499716.38</v>
      </c>
    </row>
    <row r="5101" spans="1:7">
      <c r="A5101" t="str">
        <f t="shared" si="1381"/>
        <v>1.2.1.0.00.0.0 - Contribuições Sociais</v>
      </c>
      <c r="B5101" s="5" t="s">
        <v>4229</v>
      </c>
      <c r="C5101" s="6">
        <v>758263222711.5</v>
      </c>
      <c r="D5101" s="6">
        <v>0</v>
      </c>
      <c r="E5101" s="6">
        <v>0</v>
      </c>
      <c r="F5101" s="6">
        <v>-13415055580.5</v>
      </c>
      <c r="G5101" s="1">
        <f t="shared" si="1382"/>
        <v>744848167131</v>
      </c>
    </row>
    <row r="5102" spans="1:7" ht="25.5">
      <c r="A5102" t="str">
        <f t="shared" si="1381"/>
        <v>1.2.1.0.01.0.0 - Contribuição para o Financiamento da Seguridade 
 Social - COFINS</v>
      </c>
      <c r="B5102" s="3" t="s">
        <v>4230</v>
      </c>
      <c r="C5102" s="4">
        <v>218858728164.17001</v>
      </c>
      <c r="D5102" s="4"/>
      <c r="E5102" s="4"/>
      <c r="F5102" s="4">
        <v>-8363063026.7799997</v>
      </c>
      <c r="G5102" s="1">
        <f t="shared" si="1382"/>
        <v>210495665137.39001</v>
      </c>
    </row>
    <row r="5103" spans="1:7">
      <c r="A5103" t="str">
        <f t="shared" si="1381"/>
        <v>1.2.1.0.02.0.0 - Contribuição Social sobre o Lucro Líquido - CSLL</v>
      </c>
      <c r="B5103" s="5" t="s">
        <v>4231</v>
      </c>
      <c r="C5103" s="6">
        <v>69248618683.770004</v>
      </c>
      <c r="D5103" s="6"/>
      <c r="E5103" s="6"/>
      <c r="F5103" s="6">
        <v>-903826035.36000001</v>
      </c>
      <c r="G5103" s="1">
        <f t="shared" si="1382"/>
        <v>68344792648.410004</v>
      </c>
    </row>
    <row r="5104" spans="1:7" ht="25.5">
      <c r="A5104" t="str">
        <f t="shared" si="1381"/>
        <v>1.2.1.0.03.0.0 - Contribuições para o Regime Geral de Previdência 
 Social - RGPS</v>
      </c>
      <c r="B5104" s="3" t="s">
        <v>4232</v>
      </c>
      <c r="C5104" s="4">
        <v>361333771442.38</v>
      </c>
      <c r="D5104" s="4"/>
      <c r="E5104" s="4"/>
      <c r="F5104" s="4">
        <v>-1544076978.8199999</v>
      </c>
      <c r="G5104" s="1">
        <f t="shared" si="1382"/>
        <v>359789694463.56</v>
      </c>
    </row>
    <row r="5105" spans="1:7" ht="25.5">
      <c r="A5105" t="str">
        <f t="shared" si="1381"/>
        <v>1.2.1.0.04.0.0 - Contribuição Patronal para o Regime Próprio de 
 Previdência Social - RPPS</v>
      </c>
      <c r="B5105" s="5" t="s">
        <v>4233</v>
      </c>
      <c r="C5105" s="6">
        <v>13791974348.549999</v>
      </c>
      <c r="D5105" s="6">
        <v>0</v>
      </c>
      <c r="E5105" s="6">
        <v>0</v>
      </c>
      <c r="F5105" s="6">
        <v>-19845132.420000002</v>
      </c>
      <c r="G5105" s="1">
        <f t="shared" si="1382"/>
        <v>13772129216.129999</v>
      </c>
    </row>
    <row r="5106" spans="1:7" ht="25.5">
      <c r="A5106" t="str">
        <f t="shared" si="1381"/>
        <v>1.2.1.0.04.1.0 - Contribuição Patronal de Servidor Ativo Civil para 
 o RPPS</v>
      </c>
      <c r="B5106" s="3" t="s">
        <v>4234</v>
      </c>
      <c r="C5106" s="4">
        <v>0</v>
      </c>
      <c r="D5106" s="4"/>
      <c r="E5106" s="4"/>
      <c r="F5106" s="4"/>
      <c r="G5106" s="1">
        <f t="shared" si="1382"/>
        <v>0</v>
      </c>
    </row>
    <row r="5107" spans="1:7">
      <c r="A5107" t="str">
        <f t="shared" si="1381"/>
        <v>1.2.1.0.04.2.0 - Contribuição do Servidor Ativo Civil para o RPPS</v>
      </c>
      <c r="B5107" s="5" t="s">
        <v>4235</v>
      </c>
      <c r="C5107" s="6">
        <v>9936060216.7900009</v>
      </c>
      <c r="D5107" s="6"/>
      <c r="E5107" s="6"/>
      <c r="F5107" s="6">
        <v>1953517</v>
      </c>
      <c r="G5107" s="1">
        <f t="shared" si="1382"/>
        <v>9938013733.7900009</v>
      </c>
    </row>
    <row r="5108" spans="1:7" ht="25.5">
      <c r="A5108" t="str">
        <f t="shared" si="1381"/>
        <v>1.2.1.0.04.3.0 - Contribuição do Servidores Inativos e Pensionistas 
 Civis para o RPPS</v>
      </c>
      <c r="B5108" s="3" t="s">
        <v>4236</v>
      </c>
      <c r="C5108" s="4">
        <v>2722028178.6599998</v>
      </c>
      <c r="D5108" s="4"/>
      <c r="E5108" s="4"/>
      <c r="F5108" s="4">
        <v>322153.64</v>
      </c>
      <c r="G5108" s="1">
        <f t="shared" si="1382"/>
        <v>2722350332.2999997</v>
      </c>
    </row>
    <row r="5109" spans="1:7" ht="25.5">
      <c r="A5109" t="str">
        <f t="shared" si="1381"/>
        <v>1.2.1.0.04.4.0 - Contribuição Patronal para o RPPS Oriunda de 
 Sentenças Judiciais</v>
      </c>
      <c r="B5109" s="5" t="s">
        <v>4237</v>
      </c>
      <c r="C5109" s="6">
        <v>716707993.14999998</v>
      </c>
      <c r="D5109" s="6"/>
      <c r="E5109" s="6"/>
      <c r="F5109" s="6">
        <v>-19465.16</v>
      </c>
      <c r="G5109" s="1">
        <f t="shared" si="1382"/>
        <v>716688527.99000001</v>
      </c>
    </row>
    <row r="5110" spans="1:7" ht="25.5">
      <c r="A5110" t="str">
        <f t="shared" si="1381"/>
        <v>1.2.1.0.04.5.0 - Contribuição do Servidor Ativo Civil ao RPPS 
 Oriunda de Sentenças Judiciais</v>
      </c>
      <c r="B5110" s="3" t="s">
        <v>4238</v>
      </c>
      <c r="C5110" s="4">
        <v>0</v>
      </c>
      <c r="D5110" s="4"/>
      <c r="E5110" s="4"/>
      <c r="F5110" s="4"/>
      <c r="G5110" s="1">
        <f t="shared" si="1382"/>
        <v>0</v>
      </c>
    </row>
    <row r="5111" spans="1:7" ht="25.5">
      <c r="A5111" t="str">
        <f t="shared" si="1381"/>
        <v>1.2.1.0.04.6.0 - Contribuição do Servidor Inativo Civil e do 
 Pensionista Civil ao RPPS Oriunda de Sentenças Judiciais</v>
      </c>
      <c r="B5111" s="5" t="s">
        <v>4239</v>
      </c>
      <c r="C5111" s="6">
        <v>417177959.94999999</v>
      </c>
      <c r="D5111" s="6"/>
      <c r="E5111" s="6"/>
      <c r="F5111" s="6">
        <v>-22101337.899999999</v>
      </c>
      <c r="G5111" s="1">
        <f t="shared" si="1382"/>
        <v>395076622.05000001</v>
      </c>
    </row>
    <row r="5112" spans="1:7">
      <c r="A5112" t="str">
        <f t="shared" si="1381"/>
        <v>1.2.1.0.05.0.0 - Contribuição para o Custeio das Pensões Militares</v>
      </c>
      <c r="B5112" s="3" t="s">
        <v>4240</v>
      </c>
      <c r="C5112" s="4">
        <v>3342826698.77</v>
      </c>
      <c r="D5112" s="4"/>
      <c r="E5112" s="4"/>
      <c r="F5112" s="4">
        <v>-64010.23</v>
      </c>
      <c r="G5112" s="1">
        <f t="shared" si="1382"/>
        <v>3342762688.54</v>
      </c>
    </row>
    <row r="5113" spans="1:7" ht="25.5">
      <c r="A5113" t="str">
        <f t="shared" si="1381"/>
        <v>1.2.1.0.06.0.0 - Contribuição para a Assistência Médico-Hospitalar 
 dos Policiais e Bombeiros Militares do Distrito Federal</v>
      </c>
      <c r="B5113" s="5" t="s">
        <v>4241</v>
      </c>
      <c r="C5113" s="6">
        <v>23978274.16</v>
      </c>
      <c r="D5113" s="6"/>
      <c r="E5113" s="6"/>
      <c r="F5113" s="6">
        <v>0</v>
      </c>
      <c r="G5113" s="1">
        <f t="shared" si="1382"/>
        <v>23978274.16</v>
      </c>
    </row>
    <row r="5114" spans="1:7" ht="25.5">
      <c r="A5114" t="str">
        <f t="shared" si="1381"/>
        <v>1.2.1.0.07.0.0 - Contribuições sobre Concursos de Prognósticos e 
 Sorteios</v>
      </c>
      <c r="B5114" s="3" t="s">
        <v>4242</v>
      </c>
      <c r="C5114" s="4">
        <v>4573300402.0299997</v>
      </c>
      <c r="D5114" s="4"/>
      <c r="E5114" s="4"/>
      <c r="F5114" s="4">
        <v>-6778.86</v>
      </c>
      <c r="G5114" s="1">
        <f t="shared" si="1382"/>
        <v>4573293623.1700001</v>
      </c>
    </row>
    <row r="5115" spans="1:7" ht="25.5">
      <c r="A5115" t="str">
        <f t="shared" si="1381"/>
        <v>1.2.1.0.08.0.0 - Contribuição sobre Sorteios Realizados por Entidades 
 Filantrópicas</v>
      </c>
      <c r="B5115" s="5" t="s">
        <v>4243</v>
      </c>
      <c r="C5115" s="6">
        <v>721860.57</v>
      </c>
      <c r="D5115" s="6"/>
      <c r="E5115" s="6"/>
      <c r="F5115" s="6">
        <v>-27480.19</v>
      </c>
      <c r="G5115" s="1">
        <f t="shared" si="1382"/>
        <v>694380.38</v>
      </c>
    </row>
    <row r="5116" spans="1:7" ht="25.5">
      <c r="A5116" t="str">
        <f t="shared" si="1381"/>
        <v>1.2.1.0.09.0.0 - Contribuição para os Programas de Integração Social 
 e de Formação do Patrimônio do Servidor Público - PIS e PASEP</v>
      </c>
      <c r="B5116" s="3" t="s">
        <v>4244</v>
      </c>
      <c r="C5116" s="4">
        <v>58476455952.889999</v>
      </c>
      <c r="D5116" s="4"/>
      <c r="E5116" s="4"/>
      <c r="F5116" s="4">
        <v>-2360036829.1199999</v>
      </c>
      <c r="G5116" s="1">
        <f t="shared" si="1382"/>
        <v>56116419123.769997</v>
      </c>
    </row>
    <row r="5117" spans="1:7">
      <c r="A5117" t="str">
        <f t="shared" si="1381"/>
        <v>1.2.1.0.10.0.0 - Cota-Parte da Contribuição Sindical</v>
      </c>
      <c r="B5117" s="5" t="s">
        <v>4245</v>
      </c>
      <c r="C5117" s="6">
        <v>653375086.94000006</v>
      </c>
      <c r="D5117" s="6"/>
      <c r="E5117" s="6"/>
      <c r="F5117" s="6"/>
      <c r="G5117" s="1">
        <f t="shared" si="1382"/>
        <v>653375086.94000006</v>
      </c>
    </row>
    <row r="5118" spans="1:7" ht="25.5">
      <c r="A5118" t="str">
        <f t="shared" si="1381"/>
        <v>1.2.1.0.11.0.0 - Contribuições Referentes ao Fundo de Garantia do 
 Tempo de Serviço - FGTS</v>
      </c>
      <c r="B5118" s="3" t="s">
        <v>4246</v>
      </c>
      <c r="C5118" s="4">
        <v>5207994623.6599998</v>
      </c>
      <c r="D5118" s="4">
        <v>0</v>
      </c>
      <c r="E5118" s="4">
        <v>0</v>
      </c>
      <c r="F5118" s="4">
        <v>-150.56</v>
      </c>
      <c r="G5118" s="1">
        <f t="shared" si="1382"/>
        <v>5207994473.0999994</v>
      </c>
    </row>
    <row r="5119" spans="1:7" ht="25.5">
      <c r="A5119" t="str">
        <f t="shared" si="1381"/>
        <v>1.2.1.0.11.1.0 - Contribuição Relativa à Despedida de Empregado sem 
 Justa Causa</v>
      </c>
      <c r="B5119" s="5" t="s">
        <v>4247</v>
      </c>
      <c r="C5119" s="6">
        <v>5160184160.0299997</v>
      </c>
      <c r="D5119" s="6"/>
      <c r="E5119" s="6"/>
      <c r="F5119" s="6">
        <v>-150.56</v>
      </c>
      <c r="G5119" s="1">
        <f t="shared" si="1382"/>
        <v>5160184009.4699993</v>
      </c>
    </row>
    <row r="5120" spans="1:7" ht="25.5">
      <c r="A5120" t="str">
        <f t="shared" si="1381"/>
        <v>1.2.1.0.11.2.0 - Contribuição sobre a Remuneração Devida ao 
 Trabalhador</v>
      </c>
      <c r="B5120" s="3" t="s">
        <v>4248</v>
      </c>
      <c r="C5120" s="4">
        <v>47810463.630000003</v>
      </c>
      <c r="D5120" s="4"/>
      <c r="E5120" s="4"/>
      <c r="F5120" s="4"/>
      <c r="G5120" s="1">
        <f t="shared" si="1382"/>
        <v>47810463.630000003</v>
      </c>
    </row>
    <row r="5121" spans="1:7">
      <c r="A5121" t="str">
        <f t="shared" si="1381"/>
        <v>1.2.1.0.12.0.0 - Contribuição Social do Salário-Educação</v>
      </c>
      <c r="B5121" s="5" t="s">
        <v>4249</v>
      </c>
      <c r="C5121" s="6">
        <v>20284512551.970001</v>
      </c>
      <c r="D5121" s="6"/>
      <c r="E5121" s="6"/>
      <c r="F5121" s="6">
        <v>-172805976.13999999</v>
      </c>
      <c r="G5121" s="1">
        <f t="shared" si="1382"/>
        <v>20111706575.830002</v>
      </c>
    </row>
    <row r="5122" spans="1:7">
      <c r="A5122" t="str">
        <f t="shared" si="1381"/>
        <v>1.2.1.0.13.0.0 - Contribuição para o Ensino Aeroviário</v>
      </c>
      <c r="B5122" s="3" t="s">
        <v>4250</v>
      </c>
      <c r="C5122" s="4">
        <v>229509323.84999999</v>
      </c>
      <c r="D5122" s="4"/>
      <c r="E5122" s="4"/>
      <c r="F5122" s="4">
        <v>-43778.84</v>
      </c>
      <c r="G5122" s="1">
        <f t="shared" si="1382"/>
        <v>229465545.00999999</v>
      </c>
    </row>
    <row r="5123" spans="1:7" ht="25.5">
      <c r="A5123" t="str">
        <f t="shared" si="1381"/>
        <v>1.2.1.0.14.0.0 - Contribuição para o Desenvolvimento do Ensino 
 Profissional Marítimo</v>
      </c>
      <c r="B5123" s="5" t="s">
        <v>4251</v>
      </c>
      <c r="C5123" s="6">
        <v>161405581.41</v>
      </c>
      <c r="D5123" s="6"/>
      <c r="E5123" s="6"/>
      <c r="F5123" s="6">
        <v>-5649195.96</v>
      </c>
      <c r="G5123" s="1">
        <f t="shared" si="1382"/>
        <v>155756385.44999999</v>
      </c>
    </row>
    <row r="5124" spans="1:7" ht="25.5">
      <c r="A5124" t="str">
        <f t="shared" ref="A5124:A5187" si="1383">TRIM(B5124)</f>
        <v>1.2.1.0.15.0.0 - Contribuição sobre a Arrecadação dos Fundos de 
 Investimentos Regionais</v>
      </c>
      <c r="B5124" s="3" t="s">
        <v>4252</v>
      </c>
      <c r="C5124" s="4">
        <v>11611953.49</v>
      </c>
      <c r="D5124" s="4"/>
      <c r="E5124" s="4"/>
      <c r="F5124" s="4"/>
      <c r="G5124" s="1">
        <f t="shared" si="1382"/>
        <v>11611953.49</v>
      </c>
    </row>
    <row r="5125" spans="1:7">
      <c r="A5125" t="str">
        <f t="shared" si="1383"/>
        <v>1.2.1.0.16.0.0 - Contribuição Industrial Rural</v>
      </c>
      <c r="B5125" s="5" t="s">
        <v>4253</v>
      </c>
      <c r="C5125" s="6">
        <v>380388279.51999998</v>
      </c>
      <c r="D5125" s="6"/>
      <c r="E5125" s="6"/>
      <c r="F5125" s="6">
        <v>-11478787.75</v>
      </c>
      <c r="G5125" s="1">
        <f t="shared" si="1382"/>
        <v>368909491.76999998</v>
      </c>
    </row>
    <row r="5126" spans="1:7">
      <c r="A5126" t="str">
        <f t="shared" si="1383"/>
        <v>1.2.1.0.17.0.0 - Adicional à Contribuição Previdenciária Rural</v>
      </c>
      <c r="B5126" s="3" t="s">
        <v>4254</v>
      </c>
      <c r="C5126" s="4">
        <v>1370577040.27</v>
      </c>
      <c r="D5126" s="4"/>
      <c r="E5126" s="4"/>
      <c r="F5126" s="4">
        <v>-40630642.57</v>
      </c>
      <c r="G5126" s="1">
        <f t="shared" ref="G5126:G5189" si="1384">C5126-D5126-E5126+F5126</f>
        <v>1329946397.7</v>
      </c>
    </row>
    <row r="5127" spans="1:7" ht="25.5">
      <c r="A5127" t="str">
        <f t="shared" si="1383"/>
        <v>1.2.1.0.18.0.0 - Contribuição sobre Movimentação ou Transmissão de 
 Valores e de Créditos e Direitos de Natureza Financeira</v>
      </c>
      <c r="B5127" s="5" t="s">
        <v>4255</v>
      </c>
      <c r="C5127" s="6">
        <v>53766062.859999999</v>
      </c>
      <c r="D5127" s="6"/>
      <c r="E5127" s="6"/>
      <c r="F5127" s="6">
        <v>5107436.57</v>
      </c>
      <c r="G5127" s="1">
        <f t="shared" si="1384"/>
        <v>58873499.43</v>
      </c>
    </row>
    <row r="5128" spans="1:7">
      <c r="A5128" t="str">
        <f t="shared" si="1383"/>
        <v>1.2.1.0.99.0.0 - Outras Contribuições Sociais</v>
      </c>
      <c r="B5128" s="3" t="s">
        <v>4256</v>
      </c>
      <c r="C5128" s="4">
        <v>259706380.24000001</v>
      </c>
      <c r="D5128" s="4"/>
      <c r="E5128" s="4"/>
      <c r="F5128" s="4">
        <v>1391786.53</v>
      </c>
      <c r="G5128" s="1">
        <f t="shared" si="1384"/>
        <v>261098166.77000001</v>
      </c>
    </row>
    <row r="5129" spans="1:7">
      <c r="A5129" t="str">
        <f t="shared" si="1383"/>
        <v>1.2.2.0.00.0.0 - Contribuições Econômicas</v>
      </c>
      <c r="B5129" s="5" t="s">
        <v>4257</v>
      </c>
      <c r="C5129" s="6">
        <v>16103630844.379999</v>
      </c>
      <c r="D5129" s="6"/>
      <c r="E5129" s="6"/>
      <c r="F5129" s="6">
        <v>-232298259</v>
      </c>
      <c r="G5129" s="1">
        <f t="shared" si="1384"/>
        <v>15871332585.379999</v>
      </c>
    </row>
    <row r="5130" spans="1:7" ht="25.5">
      <c r="A5130" t="str">
        <f t="shared" si="1383"/>
        <v>1.2.3.0.00.0.0 - Contribuições para Entidades Privadas de Serviço 
 Social e de Formação Profissional</v>
      </c>
      <c r="B5130" s="3" t="s">
        <v>4258</v>
      </c>
      <c r="C5130" s="4">
        <v>0</v>
      </c>
      <c r="D5130" s="4">
        <v>0</v>
      </c>
      <c r="E5130" s="4">
        <v>0</v>
      </c>
      <c r="F5130" s="4">
        <v>0</v>
      </c>
      <c r="G5130" s="1">
        <f t="shared" si="1384"/>
        <v>0</v>
      </c>
    </row>
    <row r="5131" spans="1:7" ht="25.5">
      <c r="A5131" t="str">
        <f t="shared" si="1383"/>
        <v>1.2.3.0.01.0.0 - Contribuições para Entidades Privadas de Serviço 
 Social e de Formação Profissional</v>
      </c>
      <c r="B5131" s="5" t="s">
        <v>4259</v>
      </c>
      <c r="C5131" s="6"/>
      <c r="D5131" s="6"/>
      <c r="E5131" s="6"/>
      <c r="F5131" s="6"/>
      <c r="G5131" s="1">
        <f t="shared" si="1384"/>
        <v>0</v>
      </c>
    </row>
    <row r="5132" spans="1:7">
      <c r="A5132" t="str">
        <f t="shared" si="1383"/>
        <v>1.3.0.0.00.0.0 - Receita Patrimonial</v>
      </c>
      <c r="B5132" s="3" t="s">
        <v>4260</v>
      </c>
      <c r="C5132" s="4">
        <v>104305169878.03</v>
      </c>
      <c r="D5132" s="4">
        <v>0</v>
      </c>
      <c r="E5132" s="4">
        <v>0</v>
      </c>
      <c r="F5132" s="4">
        <v>-4397597266.9300003</v>
      </c>
      <c r="G5132" s="1">
        <f t="shared" si="1384"/>
        <v>99907572611.100006</v>
      </c>
    </row>
    <row r="5133" spans="1:7">
      <c r="A5133" t="str">
        <f t="shared" si="1383"/>
        <v>1.3.1.0.00.0.0 - Exploração do Patrimônio Imobiliário do Estado</v>
      </c>
      <c r="B5133" s="5" t="s">
        <v>4261</v>
      </c>
      <c r="C5133" s="6">
        <v>1988187586.28</v>
      </c>
      <c r="D5133" s="6">
        <v>0</v>
      </c>
      <c r="E5133" s="6">
        <v>0</v>
      </c>
      <c r="F5133" s="6">
        <v>-11292355.300000001</v>
      </c>
      <c r="G5133" s="1">
        <f t="shared" si="1384"/>
        <v>1976895230.98</v>
      </c>
    </row>
    <row r="5134" spans="1:7" ht="25.5">
      <c r="A5134" t="str">
        <f t="shared" si="1383"/>
        <v>1.3.1.0.01.0.0 - Aluguéis, Arrendamentos, Foros, Laudêmios, Tarifas 
 de Ocupação</v>
      </c>
      <c r="B5134" s="3" t="s">
        <v>4262</v>
      </c>
      <c r="C5134" s="4">
        <v>1278621065.1400001</v>
      </c>
      <c r="D5134" s="4">
        <v>0</v>
      </c>
      <c r="E5134" s="4">
        <v>0</v>
      </c>
      <c r="F5134" s="4">
        <v>-10727548.52</v>
      </c>
      <c r="G5134" s="1">
        <f t="shared" si="1384"/>
        <v>1267893516.6200001</v>
      </c>
    </row>
    <row r="5135" spans="1:7">
      <c r="A5135" t="str">
        <f t="shared" si="1383"/>
        <v>1.3.1.0.01.1.0 - Aluguéis e Arrendamentos</v>
      </c>
      <c r="B5135" s="5" t="s">
        <v>4263</v>
      </c>
      <c r="C5135" s="6">
        <v>802371189.74000001</v>
      </c>
      <c r="D5135" s="6"/>
      <c r="E5135" s="6"/>
      <c r="F5135" s="6">
        <v>-8872720.9299999997</v>
      </c>
      <c r="G5135" s="1">
        <f t="shared" si="1384"/>
        <v>793498468.81000006</v>
      </c>
    </row>
    <row r="5136" spans="1:7">
      <c r="A5136" t="str">
        <f t="shared" si="1383"/>
        <v>1.3.1.0.01.2.0 - Foros, Laudêmios e Tarifas de Ocupação</v>
      </c>
      <c r="B5136" s="3" t="s">
        <v>4264</v>
      </c>
      <c r="C5136" s="4">
        <v>476249875.39999998</v>
      </c>
      <c r="D5136" s="4"/>
      <c r="E5136" s="4"/>
      <c r="F5136" s="4">
        <v>-1854827.59</v>
      </c>
      <c r="G5136" s="1">
        <f t="shared" si="1384"/>
        <v>474395047.81</v>
      </c>
    </row>
    <row r="5137" spans="1:7" ht="25.5">
      <c r="A5137" t="str">
        <f t="shared" si="1383"/>
        <v>1.3.1.0.02.0.0 - Concessão, Permissão, Autorização ou Cessão do 
 Direito de Uso de Bens Imóveis Públicos</v>
      </c>
      <c r="B5137" s="5" t="s">
        <v>4265</v>
      </c>
      <c r="C5137" s="6">
        <v>709421940.27999997</v>
      </c>
      <c r="D5137" s="6"/>
      <c r="E5137" s="6"/>
      <c r="F5137" s="6">
        <v>-557606.78</v>
      </c>
      <c r="G5137" s="1">
        <f t="shared" si="1384"/>
        <v>708864333.5</v>
      </c>
    </row>
    <row r="5138" spans="1:7">
      <c r="A5138" t="str">
        <f t="shared" si="1383"/>
        <v>1.3.1.0.99.0.0 - Outras Receitas Imobiliárias</v>
      </c>
      <c r="B5138" s="3" t="s">
        <v>4266</v>
      </c>
      <c r="C5138" s="4">
        <v>144580.85999999999</v>
      </c>
      <c r="D5138" s="4"/>
      <c r="E5138" s="4"/>
      <c r="F5138" s="4">
        <v>-7200</v>
      </c>
      <c r="G5138" s="1">
        <f t="shared" si="1384"/>
        <v>137380.85999999999</v>
      </c>
    </row>
    <row r="5139" spans="1:7">
      <c r="A5139" t="str">
        <f t="shared" si="1383"/>
        <v>1.3.2.0.00.0.0 - Valores Mobiliários</v>
      </c>
      <c r="B5139" s="5" t="s">
        <v>4267</v>
      </c>
      <c r="C5139" s="6">
        <v>30458985604.060001</v>
      </c>
      <c r="D5139" s="6">
        <v>0</v>
      </c>
      <c r="E5139" s="6">
        <v>0</v>
      </c>
      <c r="F5139" s="6">
        <v>-2428085799.75</v>
      </c>
      <c r="G5139" s="1">
        <f t="shared" si="1384"/>
        <v>28030899804.310001</v>
      </c>
    </row>
    <row r="5140" spans="1:7">
      <c r="A5140" t="str">
        <f t="shared" si="1383"/>
        <v>1.3.2.1.00.0.0 - Juros e Correções Monetárias</v>
      </c>
      <c r="B5140" s="3" t="s">
        <v>4268</v>
      </c>
      <c r="C5140" s="4">
        <v>27353782295.970001</v>
      </c>
      <c r="D5140" s="4">
        <v>0</v>
      </c>
      <c r="E5140" s="4">
        <v>0</v>
      </c>
      <c r="F5140" s="4">
        <v>-244247368.75999999</v>
      </c>
      <c r="G5140" s="1">
        <f t="shared" si="1384"/>
        <v>27109534927.210003</v>
      </c>
    </row>
    <row r="5141" spans="1:7">
      <c r="A5141" t="str">
        <f t="shared" si="1383"/>
        <v>1.3.2.1.00.1.0 - Remuneração de Depósitos Bancários</v>
      </c>
      <c r="B5141" s="5" t="s">
        <v>4269</v>
      </c>
      <c r="C5141" s="6">
        <v>20317607841.91</v>
      </c>
      <c r="D5141" s="6"/>
      <c r="E5141" s="6"/>
      <c r="F5141" s="6">
        <v>-215123955.66999999</v>
      </c>
      <c r="G5141" s="1">
        <f t="shared" si="1384"/>
        <v>20102483886.240002</v>
      </c>
    </row>
    <row r="5142" spans="1:7">
      <c r="A5142" t="str">
        <f t="shared" si="1383"/>
        <v>1.3.2.1.00.2.0 - Remuneração de Depósitos Especiais</v>
      </c>
      <c r="B5142" s="3" t="s">
        <v>4270</v>
      </c>
      <c r="C5142" s="4">
        <v>1269445998.3800001</v>
      </c>
      <c r="D5142" s="4"/>
      <c r="E5142" s="4"/>
      <c r="F5142" s="4"/>
      <c r="G5142" s="1">
        <f t="shared" si="1384"/>
        <v>1269445998.3800001</v>
      </c>
    </row>
    <row r="5143" spans="1:7" ht="25.5">
      <c r="A5143" t="str">
        <f t="shared" si="1383"/>
        <v>1.3.2.1.00.3.0 - Remuneração de Saldos de Recursos Não-Desembolsados</v>
      </c>
      <c r="B5143" s="5" t="s">
        <v>4271</v>
      </c>
      <c r="C5143" s="6">
        <v>504686593.07999998</v>
      </c>
      <c r="D5143" s="6"/>
      <c r="E5143" s="6"/>
      <c r="F5143" s="6">
        <v>-20432377.640000001</v>
      </c>
      <c r="G5143" s="1">
        <f t="shared" si="1384"/>
        <v>484254215.44</v>
      </c>
    </row>
    <row r="5144" spans="1:7" ht="25.5">
      <c r="A5144" t="str">
        <f t="shared" si="1383"/>
        <v>1.3.2.1.00.4.0 - Remuneração dos Recursos do Regime Próprio de 
 Previdência Social - RPPS</v>
      </c>
      <c r="B5144" s="3" t="s">
        <v>4272</v>
      </c>
      <c r="C5144" s="4">
        <v>0</v>
      </c>
      <c r="D5144" s="4"/>
      <c r="E5144" s="4"/>
      <c r="F5144" s="4"/>
      <c r="G5144" s="1">
        <f t="shared" si="1384"/>
        <v>0</v>
      </c>
    </row>
    <row r="5145" spans="1:7">
      <c r="A5145" t="str">
        <f t="shared" si="1383"/>
        <v>1.3.2.1.00.5.0 - Juros de Títulos de Renda</v>
      </c>
      <c r="B5145" s="5" t="s">
        <v>4273</v>
      </c>
      <c r="C5145" s="6">
        <v>581455381.69000006</v>
      </c>
      <c r="D5145" s="6"/>
      <c r="E5145" s="6"/>
      <c r="F5145" s="6"/>
      <c r="G5145" s="1">
        <f t="shared" si="1384"/>
        <v>581455381.69000006</v>
      </c>
    </row>
    <row r="5146" spans="1:7">
      <c r="A5146" t="str">
        <f t="shared" si="1383"/>
        <v>1.3.2.1.00.6.0 - Juros sobre o Capital Próprio</v>
      </c>
      <c r="B5146" s="3" t="s">
        <v>4274</v>
      </c>
      <c r="C5146" s="4">
        <v>4680586480.9099998</v>
      </c>
      <c r="D5146" s="4"/>
      <c r="E5146" s="4"/>
      <c r="F5146" s="4">
        <v>-8691035.4499999993</v>
      </c>
      <c r="G5146" s="1">
        <f t="shared" si="1384"/>
        <v>4671895445.46</v>
      </c>
    </row>
    <row r="5147" spans="1:7">
      <c r="A5147" t="str">
        <f t="shared" si="1383"/>
        <v>1.3.2.2.00.0.0 - Dividendos</v>
      </c>
      <c r="B5147" s="5" t="s">
        <v>4275</v>
      </c>
      <c r="C5147" s="6">
        <v>2941042049.9299998</v>
      </c>
      <c r="D5147" s="6"/>
      <c r="E5147" s="6"/>
      <c r="F5147" s="6">
        <v>-2183838430.9899998</v>
      </c>
      <c r="G5147" s="1">
        <f t="shared" si="1384"/>
        <v>757203618.94000006</v>
      </c>
    </row>
    <row r="5148" spans="1:7">
      <c r="A5148" t="str">
        <f t="shared" si="1383"/>
        <v>1.3.2.3.00.0.0 - Participações</v>
      </c>
      <c r="B5148" s="3" t="s">
        <v>4276</v>
      </c>
      <c r="C5148" s="4">
        <v>164161258.16</v>
      </c>
      <c r="D5148" s="4"/>
      <c r="E5148" s="4"/>
      <c r="F5148" s="4"/>
      <c r="G5148" s="1">
        <f t="shared" si="1384"/>
        <v>164161258.16</v>
      </c>
    </row>
    <row r="5149" spans="1:7">
      <c r="A5149" t="str">
        <f t="shared" si="1383"/>
        <v>1.3.2.9.00.0.0 - Outros Valores Mobiliários</v>
      </c>
      <c r="B5149" s="5" t="s">
        <v>4277</v>
      </c>
      <c r="C5149" s="6">
        <v>0</v>
      </c>
      <c r="D5149" s="6"/>
      <c r="E5149" s="6"/>
      <c r="F5149" s="6"/>
      <c r="G5149" s="1">
        <f t="shared" si="1384"/>
        <v>0</v>
      </c>
    </row>
    <row r="5150" spans="1:7" ht="25.5">
      <c r="A5150" t="str">
        <f t="shared" si="1383"/>
        <v>1.3.3.0.00.0.0 - Delegação de Serviços Públicos Mediante Concessão, 
 Permissão, Autorização ou Licença</v>
      </c>
      <c r="B5150" s="3" t="s">
        <v>4278</v>
      </c>
      <c r="C5150" s="4">
        <v>8956804789.2800007</v>
      </c>
      <c r="D5150" s="4"/>
      <c r="E5150" s="4"/>
      <c r="F5150" s="4">
        <v>-49679999.289999999</v>
      </c>
      <c r="G5150" s="1">
        <f t="shared" si="1384"/>
        <v>8907124789.9899998</v>
      </c>
    </row>
    <row r="5151" spans="1:7">
      <c r="A5151" t="str">
        <f t="shared" si="1383"/>
        <v>1.3.4.0.00.0.0 - Exploração de Recursos Naturais</v>
      </c>
      <c r="B5151" s="5" t="s">
        <v>4279</v>
      </c>
      <c r="C5151" s="6">
        <v>60352576069.260002</v>
      </c>
      <c r="D5151" s="6"/>
      <c r="E5151" s="6"/>
      <c r="F5151" s="6">
        <v>-1810974376.3800001</v>
      </c>
      <c r="G5151" s="1">
        <f t="shared" si="1384"/>
        <v>58541601692.880005</v>
      </c>
    </row>
    <row r="5152" spans="1:7">
      <c r="A5152" t="str">
        <f t="shared" si="1383"/>
        <v>1.3.5.0.00.0.0 - Exploração do Patrimônio Intangível</v>
      </c>
      <c r="B5152" s="3" t="s">
        <v>4280</v>
      </c>
      <c r="C5152" s="4">
        <v>2785451.42</v>
      </c>
      <c r="D5152" s="4"/>
      <c r="E5152" s="4"/>
      <c r="F5152" s="4">
        <v>-2758025.65</v>
      </c>
      <c r="G5152" s="1">
        <f t="shared" si="1384"/>
        <v>27425.770000000019</v>
      </c>
    </row>
    <row r="5153" spans="1:7">
      <c r="A5153" t="str">
        <f t="shared" si="1383"/>
        <v>1.3.6.0.00.0.0 - Cessão de Direitos</v>
      </c>
      <c r="B5153" s="5" t="s">
        <v>4281</v>
      </c>
      <c r="C5153" s="6">
        <v>2524984718.79</v>
      </c>
      <c r="D5153" s="6"/>
      <c r="E5153" s="6"/>
      <c r="F5153" s="6">
        <v>-91303404.599999994</v>
      </c>
      <c r="G5153" s="1">
        <f t="shared" si="1384"/>
        <v>2433681314.1900001</v>
      </c>
    </row>
    <row r="5154" spans="1:7">
      <c r="A5154" t="str">
        <f t="shared" si="1383"/>
        <v>1.3.9.0.00.0.0 - Demais Receitas Patrimoniais</v>
      </c>
      <c r="B5154" s="3" t="s">
        <v>4282</v>
      </c>
      <c r="C5154" s="4">
        <v>20845658.940000001</v>
      </c>
      <c r="D5154" s="4"/>
      <c r="E5154" s="4"/>
      <c r="F5154" s="4">
        <v>-3503305.96</v>
      </c>
      <c r="G5154" s="1">
        <f t="shared" si="1384"/>
        <v>17342352.98</v>
      </c>
    </row>
    <row r="5155" spans="1:7">
      <c r="A5155" t="str">
        <f t="shared" si="1383"/>
        <v>1.4.0.0.00.0.0 - Receita Agropecuária</v>
      </c>
      <c r="B5155" s="5" t="s">
        <v>4283</v>
      </c>
      <c r="C5155" s="6">
        <v>19569652.260000002</v>
      </c>
      <c r="D5155" s="6"/>
      <c r="E5155" s="6"/>
      <c r="F5155" s="6">
        <v>-612495.55000000005</v>
      </c>
      <c r="G5155" s="1">
        <f t="shared" si="1384"/>
        <v>18957156.710000001</v>
      </c>
    </row>
    <row r="5156" spans="1:7">
      <c r="A5156" t="str">
        <f t="shared" si="1383"/>
        <v>1.5.0.0.00.0.0 - Receita Industrial</v>
      </c>
      <c r="B5156" s="3" t="s">
        <v>4284</v>
      </c>
      <c r="C5156" s="4">
        <v>919700450.76999998</v>
      </c>
      <c r="D5156" s="4"/>
      <c r="E5156" s="4"/>
      <c r="F5156" s="4">
        <v>-38714788.369999997</v>
      </c>
      <c r="G5156" s="1">
        <f t="shared" si="1384"/>
        <v>880985662.39999998</v>
      </c>
    </row>
    <row r="5157" spans="1:7">
      <c r="A5157" t="str">
        <f t="shared" si="1383"/>
        <v>1.6.0.0.00.0.0 - Receita de Serviços</v>
      </c>
      <c r="B5157" s="5" t="s">
        <v>4285</v>
      </c>
      <c r="C5157" s="6">
        <v>38919904554.059998</v>
      </c>
      <c r="D5157" s="6">
        <v>0</v>
      </c>
      <c r="E5157" s="6">
        <v>0</v>
      </c>
      <c r="F5157" s="6">
        <v>-594772939.29999995</v>
      </c>
      <c r="G5157" s="1">
        <f t="shared" si="1384"/>
        <v>38325131614.759995</v>
      </c>
    </row>
    <row r="5158" spans="1:7">
      <c r="A5158" t="str">
        <f t="shared" si="1383"/>
        <v>1.6.1.0.00.0.0 - Serviços Administrativos e Comerciais Gerais</v>
      </c>
      <c r="B5158" s="3" t="s">
        <v>4286</v>
      </c>
      <c r="C5158" s="4">
        <v>3436170963.8499999</v>
      </c>
      <c r="D5158" s="4">
        <v>0</v>
      </c>
      <c r="E5158" s="4">
        <v>0</v>
      </c>
      <c r="F5158" s="4">
        <v>-172970596.03999999</v>
      </c>
      <c r="G5158" s="1">
        <f t="shared" si="1384"/>
        <v>3263200367.8099999</v>
      </c>
    </row>
    <row r="5159" spans="1:7">
      <c r="A5159" t="str">
        <f t="shared" si="1383"/>
        <v>1.6.1.0.01.0.0 - Serviços Administrativos e Comerciais Gerais</v>
      </c>
      <c r="B5159" s="5" t="s">
        <v>4287</v>
      </c>
      <c r="C5159" s="6">
        <v>1895815046.29</v>
      </c>
      <c r="D5159" s="6"/>
      <c r="E5159" s="6"/>
      <c r="F5159" s="6">
        <v>589866.54</v>
      </c>
      <c r="G5159" s="1">
        <f t="shared" si="1384"/>
        <v>1896404912.8299999</v>
      </c>
    </row>
    <row r="5160" spans="1:7">
      <c r="A5160" t="str">
        <f t="shared" si="1383"/>
        <v>1.6.1.0.02.0.0 - Inscrição em Concursos e Processos Seletivos</v>
      </c>
      <c r="B5160" s="3" t="s">
        <v>4288</v>
      </c>
      <c r="C5160" s="4">
        <v>476317591.98000002</v>
      </c>
      <c r="D5160" s="4"/>
      <c r="E5160" s="4"/>
      <c r="F5160" s="4">
        <v>-100702592.70999999</v>
      </c>
      <c r="G5160" s="1">
        <f t="shared" si="1384"/>
        <v>375614999.27000004</v>
      </c>
    </row>
    <row r="5161" spans="1:7">
      <c r="A5161" t="str">
        <f t="shared" si="1383"/>
        <v>1.6.1.0.03.0.0 - Serviços de Registro, Certificação e Fiscalização</v>
      </c>
      <c r="B5161" s="5" t="s">
        <v>4289</v>
      </c>
      <c r="C5161" s="6">
        <v>630112498.02999997</v>
      </c>
      <c r="D5161" s="6"/>
      <c r="E5161" s="6"/>
      <c r="F5161" s="6">
        <v>-34908045.130000003</v>
      </c>
      <c r="G5161" s="1">
        <f t="shared" si="1384"/>
        <v>595204452.89999998</v>
      </c>
    </row>
    <row r="5162" spans="1:7">
      <c r="A5162" t="str">
        <f t="shared" si="1383"/>
        <v>1.6.1.0.04.0.0 - Serviços de Informação e Tecnologia</v>
      </c>
      <c r="B5162" s="3" t="s">
        <v>4290</v>
      </c>
      <c r="C5162" s="4">
        <v>433925827.55000001</v>
      </c>
      <c r="D5162" s="4"/>
      <c r="E5162" s="4"/>
      <c r="F5162" s="4">
        <v>-37949824.740000002</v>
      </c>
      <c r="G5162" s="1">
        <f t="shared" si="1384"/>
        <v>395976002.81</v>
      </c>
    </row>
    <row r="5163" spans="1:7" ht="25.5">
      <c r="A5163" t="str">
        <f t="shared" si="1383"/>
        <v>1.6.2.0.00.0.0 - Serviços e Atividades Referentes à Navegação e ao 
 Transporte</v>
      </c>
      <c r="B5163" s="5" t="s">
        <v>4291</v>
      </c>
      <c r="C5163" s="6">
        <v>3242865116.79</v>
      </c>
      <c r="D5163" s="6">
        <v>0</v>
      </c>
      <c r="E5163" s="6">
        <v>0</v>
      </c>
      <c r="F5163" s="6">
        <v>-1165300.45</v>
      </c>
      <c r="G5163" s="1">
        <f t="shared" si="1384"/>
        <v>3241699816.3400002</v>
      </c>
    </row>
    <row r="5164" spans="1:7">
      <c r="A5164" t="str">
        <f t="shared" si="1383"/>
        <v>1.6.2.0.01.0.0 - Serviços de Navegação</v>
      </c>
      <c r="B5164" s="3" t="s">
        <v>4292</v>
      </c>
      <c r="C5164" s="4">
        <v>2327393760.75</v>
      </c>
      <c r="D5164" s="4"/>
      <c r="E5164" s="4"/>
      <c r="F5164" s="4">
        <v>-314042.99</v>
      </c>
      <c r="G5164" s="1">
        <f t="shared" si="1384"/>
        <v>2327079717.7600002</v>
      </c>
    </row>
    <row r="5165" spans="1:7">
      <c r="A5165" t="str">
        <f t="shared" si="1383"/>
        <v>1.6.2.0.02.0.0 - Serviços de Transporte</v>
      </c>
      <c r="B5165" s="5" t="s">
        <v>4293</v>
      </c>
      <c r="C5165" s="6">
        <v>246064319.62</v>
      </c>
      <c r="D5165" s="6"/>
      <c r="E5165" s="6"/>
      <c r="F5165" s="6">
        <v>-56056.4</v>
      </c>
      <c r="G5165" s="1">
        <f t="shared" si="1384"/>
        <v>246008263.22</v>
      </c>
    </row>
    <row r="5166" spans="1:7">
      <c r="A5166" t="str">
        <f t="shared" si="1383"/>
        <v>1.6.2.0.03.0.0 - Serviços Portuários</v>
      </c>
      <c r="B5166" s="3" t="s">
        <v>4294</v>
      </c>
      <c r="C5166" s="4">
        <v>488940.23</v>
      </c>
      <c r="D5166" s="4"/>
      <c r="E5166" s="4"/>
      <c r="F5166" s="4">
        <v>-57327.8</v>
      </c>
      <c r="G5166" s="1">
        <f t="shared" si="1384"/>
        <v>431612.43</v>
      </c>
    </row>
    <row r="5167" spans="1:7">
      <c r="A5167" t="str">
        <f t="shared" si="1383"/>
        <v>1.6.2.0.04.0.0 - Serviços Aeroportuários</v>
      </c>
      <c r="B5167" s="5" t="s">
        <v>4295</v>
      </c>
      <c r="C5167" s="6">
        <v>668918096.19000006</v>
      </c>
      <c r="D5167" s="6"/>
      <c r="E5167" s="6"/>
      <c r="F5167" s="6">
        <v>-737873.26</v>
      </c>
      <c r="G5167" s="1">
        <f t="shared" si="1384"/>
        <v>668180222.93000007</v>
      </c>
    </row>
    <row r="5168" spans="1:7">
      <c r="A5168" t="str">
        <f t="shared" si="1383"/>
        <v>1.6.3.0.00.0.0 - Serviços e Atividades Referentes à Saúde</v>
      </c>
      <c r="B5168" s="3" t="s">
        <v>4296</v>
      </c>
      <c r="C5168" s="4">
        <v>1945750630.1300001</v>
      </c>
      <c r="D5168" s="4">
        <v>0</v>
      </c>
      <c r="E5168" s="4">
        <v>0</v>
      </c>
      <c r="F5168" s="4">
        <v>-171154254.06999999</v>
      </c>
      <c r="G5168" s="1">
        <f t="shared" si="1384"/>
        <v>1774596376.0600002</v>
      </c>
    </row>
    <row r="5169" spans="1:7">
      <c r="A5169" t="str">
        <f t="shared" si="1383"/>
        <v>1.6.3.0.01.0.0 - Serviços de Atendimento à Saúde</v>
      </c>
      <c r="B5169" s="5" t="s">
        <v>4297</v>
      </c>
      <c r="C5169" s="6">
        <v>219660614.34</v>
      </c>
      <c r="D5169" s="6"/>
      <c r="E5169" s="6"/>
      <c r="F5169" s="6">
        <v>-13746744.49</v>
      </c>
      <c r="G5169" s="1">
        <f t="shared" si="1384"/>
        <v>205913869.84999999</v>
      </c>
    </row>
    <row r="5170" spans="1:7" ht="25.5">
      <c r="A5170" t="str">
        <f t="shared" si="1383"/>
        <v>1.6.3.0.02.0.0 - Serviços de Assistência à Saúde de Servidores Civis 
 e Militares</v>
      </c>
      <c r="B5170" s="3" t="s">
        <v>4298</v>
      </c>
      <c r="C5170" s="4">
        <v>1726090015.79</v>
      </c>
      <c r="D5170" s="4"/>
      <c r="E5170" s="4"/>
      <c r="F5170" s="4">
        <v>-157407509.58000001</v>
      </c>
      <c r="G5170" s="1">
        <f t="shared" si="1384"/>
        <v>1568682506.21</v>
      </c>
    </row>
    <row r="5171" spans="1:7">
      <c r="A5171" t="str">
        <f t="shared" si="1383"/>
        <v>1.6.4.0.00.0.0 - Serviços e Atividades Financeiras</v>
      </c>
      <c r="B5171" s="5" t="s">
        <v>4299</v>
      </c>
      <c r="C5171" s="6">
        <v>30263647754.700001</v>
      </c>
      <c r="D5171" s="6">
        <v>0</v>
      </c>
      <c r="E5171" s="6">
        <v>0</v>
      </c>
      <c r="F5171" s="6">
        <v>-248690745.59</v>
      </c>
      <c r="G5171" s="1">
        <f t="shared" si="1384"/>
        <v>30014957009.110001</v>
      </c>
    </row>
    <row r="5172" spans="1:7">
      <c r="A5172" t="str">
        <f t="shared" si="1383"/>
        <v>1.6.4.0.01.0.0 - Retorno de Operações, Juros e Encargos Financeiros</v>
      </c>
      <c r="B5172" s="3" t="s">
        <v>4300</v>
      </c>
      <c r="C5172" s="4">
        <v>18188471090.459999</v>
      </c>
      <c r="D5172" s="4"/>
      <c r="E5172" s="4"/>
      <c r="F5172" s="4">
        <v>-247868150.97999999</v>
      </c>
      <c r="G5172" s="1">
        <f t="shared" si="1384"/>
        <v>17940602939.48</v>
      </c>
    </row>
    <row r="5173" spans="1:7">
      <c r="A5173" t="str">
        <f t="shared" si="1383"/>
        <v>1.6.4.0.02.0.0 - Concessão de Avais, Garantias e Seguros</v>
      </c>
      <c r="B5173" s="5" t="s">
        <v>4301</v>
      </c>
      <c r="C5173" s="6">
        <v>426259742.87</v>
      </c>
      <c r="D5173" s="6"/>
      <c r="E5173" s="6"/>
      <c r="F5173" s="6">
        <v>-822594.61</v>
      </c>
      <c r="G5173" s="1">
        <f t="shared" si="1384"/>
        <v>425437148.25999999</v>
      </c>
    </row>
    <row r="5174" spans="1:7" ht="25.5">
      <c r="A5174" t="str">
        <f t="shared" si="1383"/>
        <v>1.6.4.0.03.0.0 - Remuneração sobre Repasse para Programas de 
 Desenvolvimento Econômico</v>
      </c>
      <c r="B5174" s="3" t="s">
        <v>4302</v>
      </c>
      <c r="C5174" s="4">
        <v>11648916921.370001</v>
      </c>
      <c r="D5174" s="4"/>
      <c r="E5174" s="4"/>
      <c r="F5174" s="4"/>
      <c r="G5174" s="1">
        <f t="shared" si="1384"/>
        <v>11648916921.370001</v>
      </c>
    </row>
    <row r="5175" spans="1:7">
      <c r="A5175" t="str">
        <f t="shared" si="1383"/>
        <v>1.6.9.0.00.0.0 - Outros Serviços</v>
      </c>
      <c r="B5175" s="5" t="s">
        <v>4303</v>
      </c>
      <c r="C5175" s="6">
        <v>31470088.59</v>
      </c>
      <c r="D5175" s="6">
        <v>0</v>
      </c>
      <c r="E5175" s="6">
        <v>0</v>
      </c>
      <c r="F5175" s="6">
        <v>-792043.15</v>
      </c>
      <c r="G5175" s="1">
        <f t="shared" si="1384"/>
        <v>30678045.440000001</v>
      </c>
    </row>
    <row r="5176" spans="1:7">
      <c r="A5176" t="str">
        <f t="shared" si="1383"/>
        <v>1.6.9.0.99.0.0 - Outros Serviços</v>
      </c>
      <c r="B5176" s="3" t="s">
        <v>4304</v>
      </c>
      <c r="C5176" s="4">
        <v>31470088.59</v>
      </c>
      <c r="D5176" s="4"/>
      <c r="E5176" s="4"/>
      <c r="F5176" s="4">
        <v>-792043.15</v>
      </c>
      <c r="G5176" s="1">
        <f t="shared" si="1384"/>
        <v>30678045.440000001</v>
      </c>
    </row>
    <row r="5177" spans="1:7">
      <c r="A5177" t="str">
        <f t="shared" si="1383"/>
        <v>1.7.0.0.00.0.0 - Transferências Correntes</v>
      </c>
      <c r="B5177" s="5" t="s">
        <v>4305</v>
      </c>
      <c r="C5177" s="6">
        <v>2421652978.23</v>
      </c>
      <c r="D5177" s="6">
        <v>0</v>
      </c>
      <c r="E5177" s="6">
        <v>0</v>
      </c>
      <c r="F5177" s="6">
        <v>-1034185013.79</v>
      </c>
      <c r="G5177" s="1">
        <f t="shared" si="1384"/>
        <v>1387467964.4400001</v>
      </c>
    </row>
    <row r="5178" spans="1:7">
      <c r="A5178" t="str">
        <f t="shared" si="1383"/>
        <v>1.7.1.0.00.0.0 - Transferências da União e de suas Entidades</v>
      </c>
      <c r="B5178" s="3" t="s">
        <v>4306</v>
      </c>
      <c r="C5178" s="4">
        <v>2069414859.1500001</v>
      </c>
      <c r="D5178" s="4"/>
      <c r="E5178" s="4"/>
      <c r="F5178" s="4">
        <v>-1019877646</v>
      </c>
      <c r="G5178" s="1">
        <f t="shared" si="1384"/>
        <v>1049537213.1500001</v>
      </c>
    </row>
    <row r="5179" spans="1:7" ht="25.5">
      <c r="A5179" t="str">
        <f t="shared" si="1383"/>
        <v>1.7.2.0.00.0.0 - Transferências dos Estados e do Distrito Federal e de 
 suas Entidades</v>
      </c>
      <c r="B5179" s="5" t="s">
        <v>4307</v>
      </c>
      <c r="C5179" s="6">
        <v>47155311.32</v>
      </c>
      <c r="D5179" s="6"/>
      <c r="E5179" s="6"/>
      <c r="F5179" s="6">
        <v>-5355024.04</v>
      </c>
      <c r="G5179" s="1">
        <f t="shared" si="1384"/>
        <v>41800287.280000001</v>
      </c>
    </row>
    <row r="5180" spans="1:7">
      <c r="A5180" t="str">
        <f t="shared" si="1383"/>
        <v>1.7.3.0.00.0.0 - Transferências dos Municípios e de suas Entidades</v>
      </c>
      <c r="B5180" s="3" t="s">
        <v>4308</v>
      </c>
      <c r="C5180" s="4">
        <v>25939403.989999998</v>
      </c>
      <c r="D5180" s="4"/>
      <c r="E5180" s="4"/>
      <c r="F5180" s="4">
        <v>-1686648.42</v>
      </c>
      <c r="G5180" s="1">
        <f t="shared" si="1384"/>
        <v>24252755.57</v>
      </c>
    </row>
    <row r="5181" spans="1:7">
      <c r="A5181" t="str">
        <f t="shared" si="1383"/>
        <v>1.7.4.0.00.0.0 - Transferências de Instituições Privadas</v>
      </c>
      <c r="B5181" s="5" t="s">
        <v>4309</v>
      </c>
      <c r="C5181" s="6">
        <v>271793351.68000001</v>
      </c>
      <c r="D5181" s="6"/>
      <c r="E5181" s="6"/>
      <c r="F5181" s="6">
        <v>-7265695.3300000001</v>
      </c>
      <c r="G5181" s="1">
        <f t="shared" si="1384"/>
        <v>264527656.34999999</v>
      </c>
    </row>
    <row r="5182" spans="1:7">
      <c r="A5182" t="str">
        <f t="shared" si="1383"/>
        <v>1.7.5.0.00.0.0 - Transferências de Outras Instituições Públicas</v>
      </c>
      <c r="B5182" s="3" t="s">
        <v>4310</v>
      </c>
      <c r="C5182" s="4">
        <v>0</v>
      </c>
      <c r="D5182" s="4"/>
      <c r="E5182" s="4"/>
      <c r="F5182" s="4"/>
      <c r="G5182" s="1">
        <f t="shared" si="1384"/>
        <v>0</v>
      </c>
    </row>
    <row r="5183" spans="1:7">
      <c r="A5183" t="str">
        <f t="shared" si="1383"/>
        <v>1.7.6.0.00.0.0 - Transferências do Exterior</v>
      </c>
      <c r="B5183" s="5" t="s">
        <v>4311</v>
      </c>
      <c r="C5183" s="6">
        <v>5611991.1600000001</v>
      </c>
      <c r="D5183" s="6"/>
      <c r="E5183" s="6"/>
      <c r="F5183" s="6"/>
      <c r="G5183" s="1">
        <f t="shared" si="1384"/>
        <v>5611991.1600000001</v>
      </c>
    </row>
    <row r="5184" spans="1:7">
      <c r="A5184" t="str">
        <f t="shared" si="1383"/>
        <v>1.7.7.0.00.0.0 - Transferências de Pessoas Físicas</v>
      </c>
      <c r="B5184" s="3" t="s">
        <v>4312</v>
      </c>
      <c r="C5184" s="4">
        <v>1733445.34</v>
      </c>
      <c r="D5184" s="4"/>
      <c r="E5184" s="4"/>
      <c r="F5184" s="4"/>
      <c r="G5184" s="1">
        <f t="shared" si="1384"/>
        <v>1733445.34</v>
      </c>
    </row>
    <row r="5185" spans="1:7" ht="25.5">
      <c r="A5185" t="str">
        <f t="shared" si="1383"/>
        <v>1.7.8.0.00.0.0 - Transferências Provenientes de Depósitos Não 
 Identificados</v>
      </c>
      <c r="B5185" s="5" t="s">
        <v>4313</v>
      </c>
      <c r="C5185" s="6">
        <v>4615.59</v>
      </c>
      <c r="D5185" s="6"/>
      <c r="E5185" s="6"/>
      <c r="F5185" s="6"/>
      <c r="G5185" s="1">
        <f t="shared" si="1384"/>
        <v>4615.59</v>
      </c>
    </row>
    <row r="5186" spans="1:7">
      <c r="A5186" t="str">
        <f t="shared" si="1383"/>
        <v>1.9.0.0.00.0.0 - Outras Receitas Correntes</v>
      </c>
      <c r="B5186" s="3" t="s">
        <v>4314</v>
      </c>
      <c r="C5186" s="4">
        <v>46088579676.580002</v>
      </c>
      <c r="D5186" s="4">
        <v>0</v>
      </c>
      <c r="E5186" s="4">
        <v>0</v>
      </c>
      <c r="F5186" s="4">
        <v>-3928320614.04</v>
      </c>
      <c r="G5186" s="1">
        <f t="shared" si="1384"/>
        <v>42160259062.540001</v>
      </c>
    </row>
    <row r="5187" spans="1:7">
      <c r="A5187" t="str">
        <f t="shared" si="1383"/>
        <v>1.9.1.0.00.0.0 - Multas Administrativas, Contratuais e Judiciais</v>
      </c>
      <c r="B5187" s="5" t="s">
        <v>4315</v>
      </c>
      <c r="C5187" s="6">
        <v>6999248281.1400003</v>
      </c>
      <c r="D5187" s="6"/>
      <c r="E5187" s="6"/>
      <c r="F5187" s="6">
        <v>-149687132.90000001</v>
      </c>
      <c r="G5187" s="1">
        <f t="shared" si="1384"/>
        <v>6849561148.2400007</v>
      </c>
    </row>
    <row r="5188" spans="1:7">
      <c r="A5188" t="str">
        <f t="shared" ref="A5188:A5251" si="1385">TRIM(B5188)</f>
        <v>1.9.2.0.00.0.0 - Indenizações, Restituições e Ressarcimentos</v>
      </c>
      <c r="B5188" s="3" t="s">
        <v>4316</v>
      </c>
      <c r="C5188" s="4">
        <v>17949715880.349998</v>
      </c>
      <c r="D5188" s="4">
        <v>0</v>
      </c>
      <c r="E5188" s="4">
        <v>0</v>
      </c>
      <c r="F5188" s="4">
        <v>-493540026.22000003</v>
      </c>
      <c r="G5188" s="1">
        <f t="shared" si="1384"/>
        <v>17456175854.129997</v>
      </c>
    </row>
    <row r="5189" spans="1:7">
      <c r="A5189" t="str">
        <f t="shared" si="1385"/>
        <v>1.9.2.1.00.0.0 - Indenizações</v>
      </c>
      <c r="B5189" s="5" t="s">
        <v>4317</v>
      </c>
      <c r="C5189" s="6">
        <v>156117451.16</v>
      </c>
      <c r="D5189" s="6"/>
      <c r="E5189" s="6"/>
      <c r="F5189" s="6">
        <v>-48195174.909999996</v>
      </c>
      <c r="G5189" s="1">
        <f t="shared" si="1384"/>
        <v>107922276.25</v>
      </c>
    </row>
    <row r="5190" spans="1:7">
      <c r="A5190" t="str">
        <f t="shared" si="1385"/>
        <v>1.9.2.2.00.0.0 - Restituições</v>
      </c>
      <c r="B5190" s="3" t="s">
        <v>4318</v>
      </c>
      <c r="C5190" s="4">
        <v>17074542051.450001</v>
      </c>
      <c r="D5190" s="4">
        <v>0</v>
      </c>
      <c r="E5190" s="4">
        <v>0</v>
      </c>
      <c r="F5190" s="4">
        <v>-437535757.63999999</v>
      </c>
      <c r="G5190" s="1">
        <f t="shared" ref="G5190:G5253" si="1386">C5190-D5190-E5190+F5190</f>
        <v>16637006293.810001</v>
      </c>
    </row>
    <row r="5191" spans="1:7">
      <c r="A5191" t="str">
        <f t="shared" si="1385"/>
        <v>1.9.2.2.01.0.0 - Restituição de Convênios</v>
      </c>
      <c r="B5191" s="5" t="s">
        <v>4319</v>
      </c>
      <c r="C5191" s="6">
        <v>2015052194.9100001</v>
      </c>
      <c r="D5191" s="6"/>
      <c r="E5191" s="6"/>
      <c r="F5191" s="6">
        <v>-387326644.52999997</v>
      </c>
      <c r="G5191" s="1">
        <f t="shared" si="1386"/>
        <v>1627725550.3800001</v>
      </c>
    </row>
    <row r="5192" spans="1:7">
      <c r="A5192" t="str">
        <f t="shared" si="1385"/>
        <v>1.9.2.2.02.0.0 - Restituição de Benefícios Não Desembolsados</v>
      </c>
      <c r="B5192" s="3" t="s">
        <v>4320</v>
      </c>
      <c r="C5192" s="4">
        <v>29548373.34</v>
      </c>
      <c r="D5192" s="4"/>
      <c r="E5192" s="4"/>
      <c r="F5192" s="4"/>
      <c r="G5192" s="1">
        <f t="shared" si="1386"/>
        <v>29548373.34</v>
      </c>
    </row>
    <row r="5193" spans="1:7">
      <c r="A5193" t="str">
        <f t="shared" si="1385"/>
        <v>1.9.2.2.03.0.0 - Restituição de Benefícios Previdenciários</v>
      </c>
      <c r="B5193" s="5" t="s">
        <v>4321</v>
      </c>
      <c r="C5193" s="6">
        <v>1032113550.6</v>
      </c>
      <c r="D5193" s="6"/>
      <c r="E5193" s="6"/>
      <c r="F5193" s="6">
        <v>-169967.88</v>
      </c>
      <c r="G5193" s="1">
        <f t="shared" si="1386"/>
        <v>1031943582.72</v>
      </c>
    </row>
    <row r="5194" spans="1:7">
      <c r="A5194" t="str">
        <f t="shared" si="1385"/>
        <v>1.9.2.2.04.0.0 - Restituição de Benefícios Assistenciais</v>
      </c>
      <c r="B5194" s="3" t="s">
        <v>4322</v>
      </c>
      <c r="C5194" s="4">
        <v>1294.1400000000001</v>
      </c>
      <c r="D5194" s="4"/>
      <c r="E5194" s="4"/>
      <c r="F5194" s="4">
        <v>-15.2</v>
      </c>
      <c r="G5194" s="1">
        <f t="shared" si="1386"/>
        <v>1278.94</v>
      </c>
    </row>
    <row r="5195" spans="1:7" ht="25.5">
      <c r="A5195" t="str">
        <f t="shared" si="1385"/>
        <v>1.9.2.2.05.0.0 - Restituição de Contribuições Previdenciárias 
 Complementares</v>
      </c>
      <c r="B5195" s="5" t="s">
        <v>4323</v>
      </c>
      <c r="C5195" s="6">
        <v>0</v>
      </c>
      <c r="D5195" s="6"/>
      <c r="E5195" s="6"/>
      <c r="F5195" s="6"/>
      <c r="G5195" s="1">
        <f t="shared" si="1386"/>
        <v>0</v>
      </c>
    </row>
    <row r="5196" spans="1:7">
      <c r="A5196" t="str">
        <f t="shared" si="1385"/>
        <v>1.9.2.2.06.0.0 - Restituição de Despesas de Exercícios Anteriores</v>
      </c>
      <c r="B5196" s="3" t="s">
        <v>4324</v>
      </c>
      <c r="C5196" s="4">
        <v>2326179488.5599999</v>
      </c>
      <c r="D5196" s="4"/>
      <c r="E5196" s="4"/>
      <c r="F5196" s="4">
        <v>-32438500.329999998</v>
      </c>
      <c r="G5196" s="1">
        <f t="shared" si="1386"/>
        <v>2293740988.23</v>
      </c>
    </row>
    <row r="5197" spans="1:7" ht="25.5">
      <c r="A5197" t="str">
        <f t="shared" si="1385"/>
        <v>1.9.2.2.07.0.0 - Restituição de Parcelas do Seguro Desemprego 
 Recebidas Indevidamente</v>
      </c>
      <c r="B5197" s="5" t="s">
        <v>4325</v>
      </c>
      <c r="C5197" s="6">
        <v>83044381.329999998</v>
      </c>
      <c r="D5197" s="6"/>
      <c r="E5197" s="6"/>
      <c r="F5197" s="6">
        <v>-46822.63</v>
      </c>
      <c r="G5197" s="1">
        <f t="shared" si="1386"/>
        <v>82997558.700000003</v>
      </c>
    </row>
    <row r="5198" spans="1:7">
      <c r="A5198" t="str">
        <f t="shared" si="1385"/>
        <v>1.9.2.2.08.0.0 - Restituição de Garantias Prestadas</v>
      </c>
      <c r="B5198" s="3" t="s">
        <v>4326</v>
      </c>
      <c r="C5198" s="4">
        <v>16456.16</v>
      </c>
      <c r="D5198" s="4"/>
      <c r="E5198" s="4"/>
      <c r="F5198" s="4">
        <v>-2468.42</v>
      </c>
      <c r="G5198" s="1">
        <f t="shared" si="1386"/>
        <v>13987.74</v>
      </c>
    </row>
    <row r="5199" spans="1:7">
      <c r="A5199" t="str">
        <f t="shared" si="1385"/>
        <v>1.9.2.2.09.0.0 - Restituição de Recursos de Fomento</v>
      </c>
      <c r="B5199" s="5" t="s">
        <v>4327</v>
      </c>
      <c r="C5199" s="6">
        <v>88705114.879999995</v>
      </c>
      <c r="D5199" s="6"/>
      <c r="E5199" s="6"/>
      <c r="F5199" s="6">
        <v>-1946.39</v>
      </c>
      <c r="G5199" s="1">
        <f t="shared" si="1386"/>
        <v>88703168.489999995</v>
      </c>
    </row>
    <row r="5200" spans="1:7" ht="25.5">
      <c r="A5200" t="str">
        <f t="shared" si="1385"/>
        <v>1.9.2.2.10.0.0 - Restituição Decorrente da Não Aplicação de 
 Incentivos Fiscais</v>
      </c>
      <c r="B5200" s="3" t="s">
        <v>4328</v>
      </c>
      <c r="C5200" s="4">
        <v>30804489.210000001</v>
      </c>
      <c r="D5200" s="4"/>
      <c r="E5200" s="4"/>
      <c r="F5200" s="4">
        <v>-1991266.63</v>
      </c>
      <c r="G5200" s="1">
        <f t="shared" si="1386"/>
        <v>28813222.580000002</v>
      </c>
    </row>
    <row r="5201" spans="1:7" ht="25.5">
      <c r="A5201" t="str">
        <f t="shared" si="1385"/>
        <v>1.9.2.2.11.0.0 - Restituição Decorrente da Aplicação Irregular de 
 Recursos Eleitorais</v>
      </c>
      <c r="B5201" s="5" t="s">
        <v>4329</v>
      </c>
      <c r="C5201" s="6">
        <v>1143456.3600000001</v>
      </c>
      <c r="D5201" s="6"/>
      <c r="E5201" s="6"/>
      <c r="F5201" s="6">
        <v>-9505.99</v>
      </c>
      <c r="G5201" s="1">
        <f t="shared" si="1386"/>
        <v>1133950.3700000001</v>
      </c>
    </row>
    <row r="5202" spans="1:7">
      <c r="A5202" t="str">
        <f t="shared" si="1385"/>
        <v>1.9.2.2.99.0.0 - Outras Restituições</v>
      </c>
      <c r="B5202" s="3" t="s">
        <v>4330</v>
      </c>
      <c r="C5202" s="4">
        <v>11467933251.959999</v>
      </c>
      <c r="D5202" s="4"/>
      <c r="E5202" s="4"/>
      <c r="F5202" s="4">
        <v>-15548619.640000001</v>
      </c>
      <c r="G5202" s="1">
        <f t="shared" si="1386"/>
        <v>11452384632.32</v>
      </c>
    </row>
    <row r="5203" spans="1:7">
      <c r="A5203" t="str">
        <f t="shared" si="1385"/>
        <v>1.9.2.3.00.0.0 - Ressarcimentos</v>
      </c>
      <c r="B5203" s="5" t="s">
        <v>4331</v>
      </c>
      <c r="C5203" s="6">
        <v>719056377.74000001</v>
      </c>
      <c r="D5203" s="6">
        <v>0</v>
      </c>
      <c r="E5203" s="6">
        <v>0</v>
      </c>
      <c r="F5203" s="6">
        <v>-7809093.6699999999</v>
      </c>
      <c r="G5203" s="1">
        <f t="shared" si="1386"/>
        <v>711247284.07000005</v>
      </c>
    </row>
    <row r="5204" spans="1:7" ht="25.5">
      <c r="A5204" t="str">
        <f t="shared" si="1385"/>
        <v>1.9.2.3.01.0.0 - Ressarcimento por Operadoras de Seguros Privados de 
 Assistência a Saúde</v>
      </c>
      <c r="B5204" s="3" t="s">
        <v>4332</v>
      </c>
      <c r="C5204" s="4">
        <v>585411070.71000004</v>
      </c>
      <c r="D5204" s="4"/>
      <c r="E5204" s="4"/>
      <c r="F5204" s="4"/>
      <c r="G5204" s="1">
        <f t="shared" si="1386"/>
        <v>585411070.71000004</v>
      </c>
    </row>
    <row r="5205" spans="1:7">
      <c r="A5205" t="str">
        <f t="shared" si="1385"/>
        <v>1.9.2.3.02.0.0 - Ressarcimento de Custos</v>
      </c>
      <c r="B5205" s="5" t="s">
        <v>4333</v>
      </c>
      <c r="C5205" s="6">
        <v>97049715.200000003</v>
      </c>
      <c r="D5205" s="6"/>
      <c r="E5205" s="6"/>
      <c r="F5205" s="6">
        <v>-541252.41</v>
      </c>
      <c r="G5205" s="1">
        <f t="shared" si="1386"/>
        <v>96508462.790000007</v>
      </c>
    </row>
    <row r="5206" spans="1:7">
      <c r="A5206" t="str">
        <f t="shared" si="1385"/>
        <v>1.9.2.3.03.0.0 - Reversão de Garantias</v>
      </c>
      <c r="B5206" s="3" t="s">
        <v>4334</v>
      </c>
      <c r="C5206" s="4">
        <v>1169996.8500000001</v>
      </c>
      <c r="D5206" s="4"/>
      <c r="E5206" s="4"/>
      <c r="F5206" s="4"/>
      <c r="G5206" s="1">
        <f t="shared" si="1386"/>
        <v>1169996.8500000001</v>
      </c>
    </row>
    <row r="5207" spans="1:7" ht="25.5">
      <c r="A5207" t="str">
        <f t="shared" si="1385"/>
        <v>1.9.2.3.04.0.0 - Ressarcimento ao Regime Geral de Previdência Social 
 - RGPS</v>
      </c>
      <c r="B5207" s="5" t="s">
        <v>4335</v>
      </c>
      <c r="C5207" s="6">
        <v>15969079.08</v>
      </c>
      <c r="D5207" s="6"/>
      <c r="E5207" s="6"/>
      <c r="F5207" s="6"/>
      <c r="G5207" s="1">
        <f t="shared" si="1386"/>
        <v>15969079.08</v>
      </c>
    </row>
    <row r="5208" spans="1:7">
      <c r="A5208" t="str">
        <f t="shared" si="1385"/>
        <v>1.9.2.3.99.0.0 - Outros Ressarcimentos</v>
      </c>
      <c r="B5208" s="3" t="s">
        <v>4336</v>
      </c>
      <c r="C5208" s="4">
        <v>19456515.899999999</v>
      </c>
      <c r="D5208" s="4"/>
      <c r="E5208" s="4"/>
      <c r="F5208" s="4">
        <v>-7267841.2599999998</v>
      </c>
      <c r="G5208" s="1">
        <f t="shared" si="1386"/>
        <v>12188674.639999999</v>
      </c>
    </row>
    <row r="5209" spans="1:7" ht="25.5">
      <c r="A5209" t="str">
        <f t="shared" si="1385"/>
        <v>1.9.3.0.00.0.0 - Bens, Direitos e Valores Incorporados ao Patrimônio 
 Público</v>
      </c>
      <c r="B5209" s="5" t="s">
        <v>4337</v>
      </c>
      <c r="C5209" s="6">
        <v>738614254.29999995</v>
      </c>
      <c r="D5209" s="6"/>
      <c r="E5209" s="6"/>
      <c r="F5209" s="6">
        <v>-8975440.3699999992</v>
      </c>
      <c r="G5209" s="1">
        <f t="shared" si="1386"/>
        <v>729638813.92999995</v>
      </c>
    </row>
    <row r="5210" spans="1:7">
      <c r="A5210" t="str">
        <f t="shared" si="1385"/>
        <v>1.9.9.0.00.0.0 - Demais Receitas Correntes</v>
      </c>
      <c r="B5210" s="3" t="s">
        <v>4338</v>
      </c>
      <c r="C5210" s="4">
        <v>20401001260.790001</v>
      </c>
      <c r="D5210" s="4">
        <v>0</v>
      </c>
      <c r="E5210" s="4">
        <v>0</v>
      </c>
      <c r="F5210" s="4">
        <v>-3276118014.5500002</v>
      </c>
      <c r="G5210" s="1">
        <f t="shared" si="1386"/>
        <v>17124883246.240002</v>
      </c>
    </row>
    <row r="5211" spans="1:7" ht="25.5">
      <c r="A5211" t="str">
        <f t="shared" si="1385"/>
        <v>1.9.9.0.01.0.0 - Aportes Periódicos para Amortização de Déficit 
 Atuarial do RPPS</v>
      </c>
      <c r="B5211" s="5" t="s">
        <v>4339</v>
      </c>
      <c r="C5211" s="6">
        <v>0</v>
      </c>
      <c r="D5211" s="6"/>
      <c r="E5211" s="6"/>
      <c r="F5211" s="6"/>
      <c r="G5211" s="1">
        <f t="shared" si="1386"/>
        <v>0</v>
      </c>
    </row>
    <row r="5212" spans="1:7">
      <c r="A5212" t="str">
        <f t="shared" si="1385"/>
        <v>1.9.9.0.02.0.0 - Aportes Periódicos para Compensações ao RGPS</v>
      </c>
      <c r="B5212" s="3" t="s">
        <v>4340</v>
      </c>
      <c r="C5212" s="4">
        <v>0</v>
      </c>
      <c r="D5212" s="4"/>
      <c r="E5212" s="4"/>
      <c r="F5212" s="4"/>
      <c r="G5212" s="1">
        <f t="shared" si="1386"/>
        <v>0</v>
      </c>
    </row>
    <row r="5213" spans="1:7" ht="25.5">
      <c r="A5213" t="str">
        <f t="shared" si="1385"/>
        <v>1.9.9.0.03.0.0 - Compensações Financeiras entre o Regime Geral e os 
 Regimes Próprios de Previdência dos Servidores</v>
      </c>
      <c r="B5213" s="5" t="s">
        <v>4341</v>
      </c>
      <c r="C5213" s="6">
        <v>53032701.920000002</v>
      </c>
      <c r="D5213" s="6"/>
      <c r="E5213" s="6"/>
      <c r="F5213" s="6">
        <v>-20191.169999999998</v>
      </c>
      <c r="G5213" s="1">
        <f t="shared" si="1386"/>
        <v>53012510.75</v>
      </c>
    </row>
    <row r="5214" spans="1:7">
      <c r="A5214" t="str">
        <f t="shared" si="1385"/>
        <v>1.9.9.0.04.0.0 - Contribuição ao Montepio Civil</v>
      </c>
      <c r="B5214" s="3" t="s">
        <v>4342</v>
      </c>
      <c r="C5214" s="4">
        <v>342393.78</v>
      </c>
      <c r="D5214" s="4"/>
      <c r="E5214" s="4"/>
      <c r="F5214" s="4">
        <v>-21642.18</v>
      </c>
      <c r="G5214" s="1">
        <f t="shared" si="1386"/>
        <v>320751.60000000003</v>
      </c>
    </row>
    <row r="5215" spans="1:7">
      <c r="A5215" t="str">
        <f t="shared" si="1385"/>
        <v>1.9.9.0.05.0.0 - Barreiras Técnicas ao Comércio Exterior</v>
      </c>
      <c r="B5215" s="5" t="s">
        <v>4343</v>
      </c>
      <c r="C5215" s="6">
        <v>405206848.44</v>
      </c>
      <c r="D5215" s="6"/>
      <c r="E5215" s="6"/>
      <c r="F5215" s="6">
        <v>-42340396.299999997</v>
      </c>
      <c r="G5215" s="1">
        <f t="shared" si="1386"/>
        <v>362866452.13999999</v>
      </c>
    </row>
    <row r="5216" spans="1:7">
      <c r="A5216" t="str">
        <f t="shared" si="1385"/>
        <v>1.9.9.0.06.0.0 - Contrapartida de Subvenções ou Subsídios</v>
      </c>
      <c r="B5216" s="3" t="s">
        <v>4344</v>
      </c>
      <c r="C5216" s="4">
        <v>21199364.280000001</v>
      </c>
      <c r="D5216" s="4"/>
      <c r="E5216" s="4"/>
      <c r="F5216" s="4"/>
      <c r="G5216" s="1">
        <f t="shared" si="1386"/>
        <v>21199364.280000001</v>
      </c>
    </row>
    <row r="5217" spans="1:7">
      <c r="A5217" t="str">
        <f t="shared" si="1385"/>
        <v>1.9.9.0.07.0.0 - Disponibilidades de Recursos do Fundo Social</v>
      </c>
      <c r="B5217" s="5" t="s">
        <v>4345</v>
      </c>
      <c r="C5217" s="6">
        <v>0</v>
      </c>
      <c r="D5217" s="6"/>
      <c r="E5217" s="6"/>
      <c r="F5217" s="6"/>
      <c r="G5217" s="1">
        <f t="shared" si="1386"/>
        <v>0</v>
      </c>
    </row>
    <row r="5218" spans="1:7" ht="25.5">
      <c r="A5218" t="str">
        <f t="shared" si="1385"/>
        <v>1.9.9.0.08.0.0 - Prêmio do Seguro Obrigatório de Danos Pessoais 
 causados por Veículos Automotores de Via Terrestre - DPVAT</v>
      </c>
      <c r="B5218" s="3" t="s">
        <v>4346</v>
      </c>
      <c r="C5218" s="4">
        <v>3301773715.6399999</v>
      </c>
      <c r="D5218" s="4"/>
      <c r="E5218" s="4"/>
      <c r="F5218" s="4">
        <v>-43630.080000000002</v>
      </c>
      <c r="G5218" s="1">
        <f t="shared" si="1386"/>
        <v>3301730085.5599999</v>
      </c>
    </row>
    <row r="5219" spans="1:7">
      <c r="A5219" t="str">
        <f t="shared" si="1385"/>
        <v>1.9.9.0.09.0.0 - Prestação de Contas Eleitorais</v>
      </c>
      <c r="B5219" s="5" t="s">
        <v>4347</v>
      </c>
      <c r="C5219" s="6">
        <v>3092524.05</v>
      </c>
      <c r="D5219" s="6"/>
      <c r="E5219" s="6"/>
      <c r="F5219" s="6">
        <v>-53313.79</v>
      </c>
      <c r="G5219" s="1">
        <f t="shared" si="1386"/>
        <v>3039210.26</v>
      </c>
    </row>
    <row r="5220" spans="1:7">
      <c r="A5220" t="str">
        <f t="shared" si="1385"/>
        <v>1.9.9.0.10.0.0 - Reserva Global de Reversão</v>
      </c>
      <c r="B5220" s="3" t="s">
        <v>4348</v>
      </c>
      <c r="C5220" s="4">
        <v>39990718.850000001</v>
      </c>
      <c r="D5220" s="4"/>
      <c r="E5220" s="4"/>
      <c r="F5220" s="4"/>
      <c r="G5220" s="1">
        <f t="shared" si="1386"/>
        <v>39990718.850000001</v>
      </c>
    </row>
    <row r="5221" spans="1:7">
      <c r="A5221" t="str">
        <f t="shared" si="1385"/>
        <v>1.9.9.0.11.0.0 - Variação Cambial</v>
      </c>
      <c r="B5221" s="5" t="s">
        <v>4349</v>
      </c>
      <c r="C5221" s="6">
        <v>34945473.810000002</v>
      </c>
      <c r="D5221" s="6"/>
      <c r="E5221" s="6"/>
      <c r="F5221" s="6"/>
      <c r="G5221" s="1">
        <f t="shared" si="1386"/>
        <v>34945473.810000002</v>
      </c>
    </row>
    <row r="5222" spans="1:7" ht="25.5">
      <c r="A5222" t="str">
        <f t="shared" si="1385"/>
        <v>1.9.9.0.12.0.0 - Encargos Legais pela Inscrição em Dívida Ativa e 
 Receitas de Ônus de Sucumbência</v>
      </c>
      <c r="B5222" s="3" t="s">
        <v>4350</v>
      </c>
      <c r="C5222" s="4">
        <v>728220249.57000005</v>
      </c>
      <c r="D5222" s="4"/>
      <c r="E5222" s="4"/>
      <c r="F5222" s="4">
        <v>-21160279.170000002</v>
      </c>
      <c r="G5222" s="1">
        <f t="shared" si="1386"/>
        <v>707059970.4000001</v>
      </c>
    </row>
    <row r="5223" spans="1:7">
      <c r="A5223" t="str">
        <f t="shared" si="1385"/>
        <v>1.9.9.0.99.0.0 - Outras Receitas</v>
      </c>
      <c r="B5223" s="5" t="s">
        <v>4351</v>
      </c>
      <c r="C5223" s="6">
        <v>15813197270.450001</v>
      </c>
      <c r="D5223" s="6">
        <v>0</v>
      </c>
      <c r="E5223" s="6">
        <v>0</v>
      </c>
      <c r="F5223" s="6">
        <v>-3212478561.8600001</v>
      </c>
      <c r="G5223" s="1">
        <f t="shared" si="1386"/>
        <v>12600718708.59</v>
      </c>
    </row>
    <row r="5224" spans="1:7">
      <c r="A5224" t="str">
        <f t="shared" si="1385"/>
        <v>1.9.9.0.99.1.0 - Outras Receitas - Primárias</v>
      </c>
      <c r="B5224" s="3" t="s">
        <v>4352</v>
      </c>
      <c r="C5224" s="4">
        <v>6237315467.2299995</v>
      </c>
      <c r="D5224" s="4"/>
      <c r="E5224" s="4"/>
      <c r="F5224" s="4">
        <v>-1332249950.99</v>
      </c>
      <c r="G5224" s="1">
        <f t="shared" si="1386"/>
        <v>4905065516.2399998</v>
      </c>
    </row>
    <row r="5225" spans="1:7">
      <c r="A5225" t="str">
        <f t="shared" si="1385"/>
        <v>1.9.9.0.99.2.0 - Outras Receitas - Financeiras</v>
      </c>
      <c r="B5225" s="5" t="s">
        <v>4353</v>
      </c>
      <c r="C5225" s="6">
        <v>9575881803.2199993</v>
      </c>
      <c r="D5225" s="6"/>
      <c r="E5225" s="6"/>
      <c r="F5225" s="6">
        <v>-1880228610.8699999</v>
      </c>
      <c r="G5225" s="1">
        <f t="shared" si="1386"/>
        <v>7695653192.3499994</v>
      </c>
    </row>
    <row r="5226" spans="1:7">
      <c r="A5226" t="str">
        <f t="shared" si="1385"/>
        <v>2.0.0.0.00.0.0 - Receitas de Capital</v>
      </c>
      <c r="B5226" s="3" t="s">
        <v>4354</v>
      </c>
      <c r="C5226" s="4">
        <v>1120667065882.1399</v>
      </c>
      <c r="D5226" s="4">
        <v>0</v>
      </c>
      <c r="E5226" s="4">
        <v>0</v>
      </c>
      <c r="F5226" s="4">
        <v>-1363027656.1800001</v>
      </c>
      <c r="G5226" s="1">
        <f t="shared" si="1386"/>
        <v>1119304038225.96</v>
      </c>
    </row>
    <row r="5227" spans="1:7">
      <c r="A5227" t="str">
        <f t="shared" si="1385"/>
        <v>2.1.0.0.00.0.0 - Operações de Crédito</v>
      </c>
      <c r="B5227" s="5" t="s">
        <v>4355</v>
      </c>
      <c r="C5227" s="6">
        <v>941943184255.93005</v>
      </c>
      <c r="D5227" s="6">
        <v>0</v>
      </c>
      <c r="E5227" s="6">
        <v>0</v>
      </c>
      <c r="F5227" s="6">
        <v>-671877.71</v>
      </c>
      <c r="G5227" s="1">
        <f t="shared" si="1386"/>
        <v>941942512378.22009</v>
      </c>
    </row>
    <row r="5228" spans="1:7">
      <c r="A5228" t="str">
        <f t="shared" si="1385"/>
        <v>2.1.1.0.00.0.0 - Operações de Crédito - Mercado Interno</v>
      </c>
      <c r="B5228" s="3" t="s">
        <v>4356</v>
      </c>
      <c r="C5228" s="4">
        <v>930654390418.51001</v>
      </c>
      <c r="D5228" s="4"/>
      <c r="E5228" s="4"/>
      <c r="F5228" s="4"/>
      <c r="G5228" s="1">
        <f t="shared" si="1386"/>
        <v>930654390418.51001</v>
      </c>
    </row>
    <row r="5229" spans="1:7">
      <c r="A5229" t="str">
        <f t="shared" si="1385"/>
        <v>2.1.2.0.00.0.0 - Operações de Crédito - Mercado Externo</v>
      </c>
      <c r="B5229" s="5" t="s">
        <v>4357</v>
      </c>
      <c r="C5229" s="6">
        <v>11288793837.42</v>
      </c>
      <c r="D5229" s="6"/>
      <c r="E5229" s="6"/>
      <c r="F5229" s="6">
        <v>-671877.71</v>
      </c>
      <c r="G5229" s="1">
        <f t="shared" si="1386"/>
        <v>11288121959.710001</v>
      </c>
    </row>
    <row r="5230" spans="1:7">
      <c r="A5230" t="str">
        <f t="shared" si="1385"/>
        <v>2.2.0.0.00.0.0 - Alienação de Bens</v>
      </c>
      <c r="B5230" s="3" t="s">
        <v>4358</v>
      </c>
      <c r="C5230" s="4">
        <v>798258825.85000002</v>
      </c>
      <c r="D5230" s="4">
        <v>0</v>
      </c>
      <c r="E5230" s="4">
        <v>0</v>
      </c>
      <c r="F5230" s="4">
        <v>-59101685.149999999</v>
      </c>
      <c r="G5230" s="1">
        <f t="shared" si="1386"/>
        <v>739157140.70000005</v>
      </c>
    </row>
    <row r="5231" spans="1:7">
      <c r="A5231" t="str">
        <f t="shared" si="1385"/>
        <v>2.2.1.0.00.0.0 - Alienação de Bens Móveis</v>
      </c>
      <c r="B5231" s="5" t="s">
        <v>4359</v>
      </c>
      <c r="C5231" s="6">
        <v>658419079.13999999</v>
      </c>
      <c r="D5231" s="6"/>
      <c r="E5231" s="6"/>
      <c r="F5231" s="6">
        <v>-58355169.18</v>
      </c>
      <c r="G5231" s="1">
        <f t="shared" si="1386"/>
        <v>600063909.96000004</v>
      </c>
    </row>
    <row r="5232" spans="1:7">
      <c r="A5232" t="str">
        <f t="shared" si="1385"/>
        <v>2.2.2.0.00.0.0 - Alienação de Bens Imóveis</v>
      </c>
      <c r="B5232" s="3" t="s">
        <v>4360</v>
      </c>
      <c r="C5232" s="4">
        <v>139838365.34999999</v>
      </c>
      <c r="D5232" s="4"/>
      <c r="E5232" s="4"/>
      <c r="F5232" s="4">
        <v>-746515.97</v>
      </c>
      <c r="G5232" s="1">
        <f t="shared" si="1386"/>
        <v>139091849.38</v>
      </c>
    </row>
    <row r="5233" spans="1:7">
      <c r="A5233" t="str">
        <f t="shared" si="1385"/>
        <v>2.2.3.0.00.0.0 - Alienação de Bens Intangíveis</v>
      </c>
      <c r="B5233" s="5" t="s">
        <v>4361</v>
      </c>
      <c r="C5233" s="6">
        <v>1381.36</v>
      </c>
      <c r="D5233" s="6"/>
      <c r="E5233" s="6"/>
      <c r="F5233" s="6"/>
      <c r="G5233" s="1">
        <f t="shared" si="1386"/>
        <v>1381.36</v>
      </c>
    </row>
    <row r="5234" spans="1:7">
      <c r="A5234" t="str">
        <f t="shared" si="1385"/>
        <v>2.3.0.0.00.0.0 - Amortização de Empréstimos</v>
      </c>
      <c r="B5234" s="3" t="s">
        <v>4362</v>
      </c>
      <c r="C5234" s="4">
        <v>76465748786.330002</v>
      </c>
      <c r="D5234" s="4"/>
      <c r="E5234" s="4"/>
      <c r="F5234" s="4">
        <v>-1207169829.05</v>
      </c>
      <c r="G5234" s="1">
        <f t="shared" si="1386"/>
        <v>75258578957.279999</v>
      </c>
    </row>
    <row r="5235" spans="1:7">
      <c r="A5235" t="str">
        <f t="shared" si="1385"/>
        <v>2.4.0.0.00.0.0 - Transferências de Capital</v>
      </c>
      <c r="B5235" s="5" t="s">
        <v>4363</v>
      </c>
      <c r="C5235" s="6">
        <v>196479135.84999999</v>
      </c>
      <c r="D5235" s="6">
        <v>0</v>
      </c>
      <c r="E5235" s="6">
        <v>0</v>
      </c>
      <c r="F5235" s="6">
        <v>-68992217.670000002</v>
      </c>
      <c r="G5235" s="1">
        <f t="shared" si="1386"/>
        <v>127486918.17999999</v>
      </c>
    </row>
    <row r="5236" spans="1:7">
      <c r="A5236" t="str">
        <f t="shared" si="1385"/>
        <v>2.4.1.0.00.0.0 - Transferências da União e de suas Entidades</v>
      </c>
      <c r="B5236" s="3" t="s">
        <v>4364</v>
      </c>
      <c r="C5236" s="4">
        <v>15967113.869999999</v>
      </c>
      <c r="D5236" s="4"/>
      <c r="E5236" s="4"/>
      <c r="F5236" s="4">
        <v>-13930.67</v>
      </c>
      <c r="G5236" s="1">
        <f t="shared" si="1386"/>
        <v>15953183.199999999</v>
      </c>
    </row>
    <row r="5237" spans="1:7" ht="25.5">
      <c r="A5237" t="str">
        <f t="shared" si="1385"/>
        <v>2.4.2.0.00.0.0 - Transferências dos Estados e do Distrito Federal e de 
 suas Entidades</v>
      </c>
      <c r="B5237" s="5" t="s">
        <v>4365</v>
      </c>
      <c r="C5237" s="6">
        <v>0</v>
      </c>
      <c r="D5237" s="6"/>
      <c r="E5237" s="6"/>
      <c r="F5237" s="6"/>
      <c r="G5237" s="1">
        <f t="shared" si="1386"/>
        <v>0</v>
      </c>
    </row>
    <row r="5238" spans="1:7">
      <c r="A5238" t="str">
        <f t="shared" si="1385"/>
        <v>2.4.3.0.00.0.0 - Transferências dos Municípios e de suas Entidades</v>
      </c>
      <c r="B5238" s="3" t="s">
        <v>4366</v>
      </c>
      <c r="C5238" s="4">
        <v>8386311.5800000001</v>
      </c>
      <c r="D5238" s="4"/>
      <c r="E5238" s="4"/>
      <c r="F5238" s="4">
        <v>-4227984.3600000003</v>
      </c>
      <c r="G5238" s="1">
        <f t="shared" si="1386"/>
        <v>4158327.2199999997</v>
      </c>
    </row>
    <row r="5239" spans="1:7">
      <c r="A5239" t="str">
        <f t="shared" si="1385"/>
        <v>2.4.4.0.00.0.0 - Transferências de Instituições Privadas</v>
      </c>
      <c r="B5239" s="5" t="s">
        <v>4367</v>
      </c>
      <c r="C5239" s="6">
        <v>145291397.66999999</v>
      </c>
      <c r="D5239" s="6"/>
      <c r="E5239" s="6"/>
      <c r="F5239" s="6">
        <v>-63030584.789999999</v>
      </c>
      <c r="G5239" s="1">
        <f t="shared" si="1386"/>
        <v>82260812.879999995</v>
      </c>
    </row>
    <row r="5240" spans="1:7">
      <c r="A5240" t="str">
        <f t="shared" si="1385"/>
        <v>2.4.5.0.00.0.0 - Transferências de Outras Instituições Públicas</v>
      </c>
      <c r="B5240" s="3" t="s">
        <v>4368</v>
      </c>
      <c r="C5240" s="4">
        <v>3050225.72</v>
      </c>
      <c r="D5240" s="4"/>
      <c r="E5240" s="4"/>
      <c r="F5240" s="4">
        <v>-1703647.17</v>
      </c>
      <c r="G5240" s="1">
        <f t="shared" si="1386"/>
        <v>1346578.5500000003</v>
      </c>
    </row>
    <row r="5241" spans="1:7">
      <c r="A5241" t="str">
        <f t="shared" si="1385"/>
        <v>2.4.6.0.00.0.0 - Transferências do Exterior</v>
      </c>
      <c r="B5241" s="5" t="s">
        <v>4369</v>
      </c>
      <c r="C5241" s="6">
        <v>23784087.010000002</v>
      </c>
      <c r="D5241" s="6"/>
      <c r="E5241" s="6"/>
      <c r="F5241" s="6">
        <v>-16070.68</v>
      </c>
      <c r="G5241" s="1">
        <f t="shared" si="1386"/>
        <v>23768016.330000002</v>
      </c>
    </row>
    <row r="5242" spans="1:7">
      <c r="A5242" t="str">
        <f t="shared" si="1385"/>
        <v>2.4.7.0.00.0.0 - Transferências de Pessoas Físicas</v>
      </c>
      <c r="B5242" s="3" t="s">
        <v>4370</v>
      </c>
      <c r="C5242" s="4">
        <v>0</v>
      </c>
      <c r="D5242" s="4"/>
      <c r="E5242" s="4"/>
      <c r="F5242" s="4"/>
      <c r="G5242" s="1">
        <f t="shared" si="1386"/>
        <v>0</v>
      </c>
    </row>
    <row r="5243" spans="1:7" ht="25.5">
      <c r="A5243" t="str">
        <f t="shared" si="1385"/>
        <v>2.4.8.0.00.0.0 - Transferências Provenientes de Depósito Não 
 Identificados</v>
      </c>
      <c r="B5243" s="5" t="s">
        <v>4371</v>
      </c>
      <c r="C5243" s="6">
        <v>0</v>
      </c>
      <c r="D5243" s="6"/>
      <c r="E5243" s="6"/>
      <c r="F5243" s="6"/>
      <c r="G5243" s="1">
        <f t="shared" si="1386"/>
        <v>0</v>
      </c>
    </row>
    <row r="5244" spans="1:7">
      <c r="A5244" t="str">
        <f t="shared" si="1385"/>
        <v>2.9.0.0.00.0.0 - Outras Receitas de Capital</v>
      </c>
      <c r="B5244" s="3" t="s">
        <v>4372</v>
      </c>
      <c r="C5244" s="4">
        <v>101263394878.17999</v>
      </c>
      <c r="D5244" s="4">
        <v>0</v>
      </c>
      <c r="E5244" s="4">
        <v>0</v>
      </c>
      <c r="F5244" s="4">
        <v>-27092046.600000001</v>
      </c>
      <c r="G5244" s="1">
        <f t="shared" si="1386"/>
        <v>101236302831.57999</v>
      </c>
    </row>
    <row r="5245" spans="1:7">
      <c r="A5245" t="str">
        <f t="shared" si="1385"/>
        <v>2.9.1.0.00.0.0 - Integralização de Capital Social</v>
      </c>
      <c r="B5245" s="5" t="s">
        <v>4373</v>
      </c>
      <c r="C5245" s="6">
        <v>0</v>
      </c>
      <c r="D5245" s="6"/>
      <c r="E5245" s="6"/>
      <c r="F5245" s="6"/>
      <c r="G5245" s="1">
        <f t="shared" si="1386"/>
        <v>0</v>
      </c>
    </row>
    <row r="5246" spans="1:7">
      <c r="A5246" t="str">
        <f t="shared" si="1385"/>
        <v>2.9.2.0.00.0.0 - Resultado do Banco Central</v>
      </c>
      <c r="B5246" s="3" t="s">
        <v>4374</v>
      </c>
      <c r="C5246" s="4">
        <v>19426769217.220001</v>
      </c>
      <c r="D5246" s="4"/>
      <c r="E5246" s="4"/>
      <c r="F5246" s="4"/>
      <c r="G5246" s="1">
        <f t="shared" si="1386"/>
        <v>19426769217.220001</v>
      </c>
    </row>
    <row r="5247" spans="1:7">
      <c r="A5247" t="str">
        <f t="shared" si="1385"/>
        <v>2.9.3.0.00.0.0 - Remuneração das Disponibilidades do Tesouro</v>
      </c>
      <c r="B5247" s="5" t="s">
        <v>4375</v>
      </c>
      <c r="C5247" s="6">
        <v>81836625660.960007</v>
      </c>
      <c r="D5247" s="6"/>
      <c r="E5247" s="6"/>
      <c r="F5247" s="6">
        <v>-27092046.600000001</v>
      </c>
      <c r="G5247" s="1">
        <f t="shared" si="1386"/>
        <v>81809533614.360001</v>
      </c>
    </row>
    <row r="5248" spans="1:7">
      <c r="A5248" t="str">
        <f t="shared" si="1385"/>
        <v>2.9.4.0.00.0.0 - Resgate de Títulos do Tesouro</v>
      </c>
      <c r="B5248" s="3" t="s">
        <v>4376</v>
      </c>
      <c r="C5248" s="4">
        <v>0</v>
      </c>
      <c r="D5248" s="4"/>
      <c r="E5248" s="4"/>
      <c r="F5248" s="4"/>
      <c r="G5248" s="1">
        <f t="shared" si="1386"/>
        <v>0</v>
      </c>
    </row>
    <row r="5249" spans="1:7">
      <c r="A5249" t="str">
        <f t="shared" si="1385"/>
        <v>2.9.9.0.00.0.0 - Demais Receitas de Capital</v>
      </c>
      <c r="B5249" s="5" t="s">
        <v>4377</v>
      </c>
      <c r="C5249" s="6">
        <v>0</v>
      </c>
      <c r="D5249" s="6"/>
      <c r="E5249" s="6"/>
      <c r="F5249" s="6"/>
      <c r="G5249" s="1">
        <f t="shared" si="1386"/>
        <v>0</v>
      </c>
    </row>
    <row r="5250" spans="1:7">
      <c r="A5250" t="str">
        <f t="shared" si="1385"/>
        <v>7.0.0.0.00.0.0 - Receitas Correntes - Intraorçamentárias</v>
      </c>
      <c r="B5250" s="3" t="s">
        <v>4378</v>
      </c>
      <c r="C5250" s="4">
        <v>34094886944.32</v>
      </c>
      <c r="D5250" s="4">
        <v>0</v>
      </c>
      <c r="E5250" s="4">
        <v>0</v>
      </c>
      <c r="F5250" s="4">
        <v>-10258596.85</v>
      </c>
      <c r="G5250" s="1">
        <f t="shared" si="1386"/>
        <v>34084628347.470001</v>
      </c>
    </row>
    <row r="5251" spans="1:7" ht="25.5">
      <c r="A5251" t="str">
        <f t="shared" si="1385"/>
        <v>7.1.0.0.00.0.0 - Impostos, Taxas e Contribuições de Melhoria - 
 Intraorçamentárias</v>
      </c>
      <c r="B5251" s="5" t="s">
        <v>4379</v>
      </c>
      <c r="C5251" s="6">
        <v>1933512.33</v>
      </c>
      <c r="D5251" s="6"/>
      <c r="E5251" s="6"/>
      <c r="F5251" s="6">
        <v>-418634.71</v>
      </c>
      <c r="G5251" s="1">
        <f t="shared" si="1386"/>
        <v>1514877.62</v>
      </c>
    </row>
    <row r="5252" spans="1:7">
      <c r="A5252" t="str">
        <f t="shared" ref="A5252:A5272" si="1387">TRIM(B5252)</f>
        <v>7.2.0.0.00.0.0 - Contribuições - Intraorçamentárias</v>
      </c>
      <c r="B5252" s="3" t="s">
        <v>4380</v>
      </c>
      <c r="C5252" s="4">
        <v>20011944162.650002</v>
      </c>
      <c r="D5252" s="4">
        <v>0</v>
      </c>
      <c r="E5252" s="4">
        <v>0</v>
      </c>
      <c r="F5252" s="4">
        <v>-452575.74</v>
      </c>
      <c r="G5252" s="1">
        <f t="shared" si="1386"/>
        <v>20011491586.91</v>
      </c>
    </row>
    <row r="5253" spans="1:7">
      <c r="A5253" t="str">
        <f t="shared" si="1387"/>
        <v>7.2.1.0.00.0.0 - Contribuições Sociais - Intraorçamentárias</v>
      </c>
      <c r="B5253" s="5" t="s">
        <v>4381</v>
      </c>
      <c r="C5253" s="6">
        <v>20011910895.18</v>
      </c>
      <c r="D5253" s="6">
        <v>0</v>
      </c>
      <c r="E5253" s="6">
        <v>0</v>
      </c>
      <c r="F5253" s="6">
        <v>-451668.01</v>
      </c>
      <c r="G5253" s="1">
        <f t="shared" si="1386"/>
        <v>20011459227.170002</v>
      </c>
    </row>
    <row r="5254" spans="1:7" ht="25.5">
      <c r="A5254" t="str">
        <f t="shared" si="1387"/>
        <v>7.2.1.0.04.0.0 - Contribuição Patronal para o Regime Próprio de 
 Previdência Social - RPPS - Intraorçamentárias</v>
      </c>
      <c r="B5254" s="3" t="s">
        <v>4382</v>
      </c>
      <c r="C5254" s="4">
        <v>20011653688.439999</v>
      </c>
      <c r="D5254" s="4">
        <v>0</v>
      </c>
      <c r="E5254" s="4">
        <v>0</v>
      </c>
      <c r="F5254" s="4">
        <v>-451668.01</v>
      </c>
      <c r="G5254" s="1">
        <f t="shared" ref="G5254:G5272" si="1388">C5254-D5254-E5254+F5254</f>
        <v>20011202020.43</v>
      </c>
    </row>
    <row r="5255" spans="1:7" ht="25.5">
      <c r="A5255" t="str">
        <f t="shared" si="1387"/>
        <v>7.2.1.0.04.1.0 - Contribuição Patronal de Servidor Ativo Civil para 
 o RPPS - Intraorçamentárias</v>
      </c>
      <c r="B5255" s="5" t="s">
        <v>4383</v>
      </c>
      <c r="C5255" s="6">
        <v>19597456988.860001</v>
      </c>
      <c r="D5255" s="6"/>
      <c r="E5255" s="6"/>
      <c r="F5255" s="6">
        <v>-451649.64</v>
      </c>
      <c r="G5255" s="1">
        <f t="shared" si="1388"/>
        <v>19597005339.220001</v>
      </c>
    </row>
    <row r="5256" spans="1:7" ht="25.5">
      <c r="A5256" t="str">
        <f t="shared" si="1387"/>
        <v>7.2.1.0.04.2.0 - Contribuição do Servidor Ativo Civil para o RPPS - 
 Intraorçamentárias</v>
      </c>
      <c r="B5256" s="3" t="s">
        <v>4384</v>
      </c>
      <c r="C5256" s="4">
        <v>0</v>
      </c>
      <c r="D5256" s="4"/>
      <c r="E5256" s="4"/>
      <c r="F5256" s="4"/>
      <c r="G5256" s="1">
        <f t="shared" si="1388"/>
        <v>0</v>
      </c>
    </row>
    <row r="5257" spans="1:7" ht="25.5">
      <c r="A5257" t="str">
        <f t="shared" si="1387"/>
        <v>7.2.1.0.04.3.0 - Contribuição do Servidores Inativos e Pensionistas 
 Civis para o RPPS - Intraorçamentárias</v>
      </c>
      <c r="B5257" s="5" t="s">
        <v>4385</v>
      </c>
      <c r="C5257" s="6">
        <v>0</v>
      </c>
      <c r="D5257" s="6"/>
      <c r="E5257" s="6"/>
      <c r="F5257" s="6"/>
      <c r="G5257" s="1">
        <f t="shared" si="1388"/>
        <v>0</v>
      </c>
    </row>
    <row r="5258" spans="1:7" ht="25.5">
      <c r="A5258" t="str">
        <f t="shared" si="1387"/>
        <v>7.2.1.0.04.4.0 - Contribuição Patronal para o RPPS Oriunda de 
 Sentenças Judiciais - Intraorçamentárias</v>
      </c>
      <c r="B5258" s="3" t="s">
        <v>4386</v>
      </c>
      <c r="C5258" s="4">
        <v>0</v>
      </c>
      <c r="D5258" s="4"/>
      <c r="E5258" s="4"/>
      <c r="F5258" s="4"/>
      <c r="G5258" s="1">
        <f t="shared" si="1388"/>
        <v>0</v>
      </c>
    </row>
    <row r="5259" spans="1:7" ht="25.5">
      <c r="A5259" t="str">
        <f t="shared" si="1387"/>
        <v>7.2.1.0.04.5.0 - Contribuição do Servidor Ativo Civil ao RPPS 
 Oriunda de Sentenças Judiciais - Intraorçamentárias</v>
      </c>
      <c r="B5259" s="5" t="s">
        <v>4387</v>
      </c>
      <c r="C5259" s="6">
        <v>414196699.57999998</v>
      </c>
      <c r="D5259" s="6"/>
      <c r="E5259" s="6"/>
      <c r="F5259" s="6">
        <v>-18.37</v>
      </c>
      <c r="G5259" s="1">
        <f t="shared" si="1388"/>
        <v>414196681.20999998</v>
      </c>
    </row>
    <row r="5260" spans="1:7" ht="38.25">
      <c r="A5260" t="str">
        <f t="shared" si="1387"/>
        <v>7.2.1.0.04.6.0 - Contribuição do Servidor Inativo Civil e do 
 Pensionista Civil ao RPPS Oriunda de Sentenças Judiciais - 
 Intraorçamentárias</v>
      </c>
      <c r="B5260" s="3" t="s">
        <v>4388</v>
      </c>
      <c r="C5260" s="4">
        <v>0</v>
      </c>
      <c r="D5260" s="4"/>
      <c r="E5260" s="4"/>
      <c r="F5260" s="4"/>
      <c r="G5260" s="1">
        <f t="shared" si="1388"/>
        <v>0</v>
      </c>
    </row>
    <row r="5261" spans="1:7" ht="38.25">
      <c r="A5261" t="str">
        <f t="shared" si="1387"/>
        <v>7.2.1.0.04.9.0 - Outras Contribuições para o Regime Próprio de 
 Previdência do Servidor Público Intraorçamentárias - 
 Intraorçamentárias</v>
      </c>
      <c r="B5261" s="5" t="s">
        <v>4389</v>
      </c>
      <c r="C5261" s="6">
        <v>0</v>
      </c>
      <c r="D5261" s="6"/>
      <c r="E5261" s="6"/>
      <c r="F5261" s="6"/>
      <c r="G5261" s="1">
        <f t="shared" si="1388"/>
        <v>0</v>
      </c>
    </row>
    <row r="5262" spans="1:7" ht="25.5">
      <c r="A5262" t="str">
        <f t="shared" si="1387"/>
        <v>7.2.1.0.05.0.0 - Contribuição para o Custeio das Pensões Militares - 
 Intraorçamentárias</v>
      </c>
      <c r="B5262" s="3" t="s">
        <v>4390</v>
      </c>
      <c r="C5262" s="4">
        <v>0</v>
      </c>
      <c r="D5262" s="4"/>
      <c r="E5262" s="4"/>
      <c r="F5262" s="4"/>
      <c r="G5262" s="1">
        <f t="shared" si="1388"/>
        <v>0</v>
      </c>
    </row>
    <row r="5263" spans="1:7">
      <c r="A5263" t="str">
        <f t="shared" si="1387"/>
        <v>7.2.1.0.99.0.0 - Outras Contribuições Sociais - Intraorçamentárias</v>
      </c>
      <c r="B5263" s="5" t="s">
        <v>4391</v>
      </c>
      <c r="C5263" s="6">
        <v>257206.74</v>
      </c>
      <c r="D5263" s="6"/>
      <c r="E5263" s="6"/>
      <c r="F5263" s="6"/>
      <c r="G5263" s="1">
        <f t="shared" si="1388"/>
        <v>257206.74</v>
      </c>
    </row>
    <row r="5264" spans="1:7">
      <c r="A5264" t="str">
        <f t="shared" si="1387"/>
        <v>7.2.2.0.00.0.0 - Contribuições Econômicas - Intraorçamentárias</v>
      </c>
      <c r="B5264" s="3" t="s">
        <v>4392</v>
      </c>
      <c r="C5264" s="4">
        <v>33267.47</v>
      </c>
      <c r="D5264" s="4"/>
      <c r="E5264" s="4"/>
      <c r="F5264" s="4">
        <v>-907.73</v>
      </c>
      <c r="G5264" s="1">
        <f t="shared" si="1388"/>
        <v>32359.74</v>
      </c>
    </row>
    <row r="5265" spans="1:7" ht="25.5">
      <c r="A5265" t="str">
        <f t="shared" si="1387"/>
        <v>7.2.4.0.00.0.0 - Contribuição para o Custeio do Serviço de Iluminação 
 Pública - Intraorçamentárias</v>
      </c>
      <c r="B5265" s="5" t="s">
        <v>4393</v>
      </c>
      <c r="C5265" s="6">
        <v>0</v>
      </c>
      <c r="D5265" s="6"/>
      <c r="E5265" s="6"/>
      <c r="F5265" s="6"/>
      <c r="G5265" s="1">
        <f t="shared" si="1388"/>
        <v>0</v>
      </c>
    </row>
    <row r="5266" spans="1:7">
      <c r="A5266" t="str">
        <f t="shared" si="1387"/>
        <v>7.3.0.0.00.0.0 - Receita Patrimonial - Intraorçamentárias</v>
      </c>
      <c r="B5266" s="3" t="s">
        <v>4394</v>
      </c>
      <c r="C5266" s="4">
        <v>7231643.1100000003</v>
      </c>
      <c r="D5266" s="4"/>
      <c r="E5266" s="4"/>
      <c r="F5266" s="4">
        <v>-76865.7</v>
      </c>
      <c r="G5266" s="1">
        <f t="shared" si="1388"/>
        <v>7154777.4100000001</v>
      </c>
    </row>
    <row r="5267" spans="1:7">
      <c r="A5267" t="str">
        <f t="shared" si="1387"/>
        <v>7.4.0.0.00.0.0 - Receita Agropecuária - Intraorçamentárias</v>
      </c>
      <c r="B5267" s="5" t="s">
        <v>4395</v>
      </c>
      <c r="C5267" s="6">
        <v>0</v>
      </c>
      <c r="D5267" s="6"/>
      <c r="E5267" s="6"/>
      <c r="F5267" s="6"/>
      <c r="G5267" s="1">
        <f t="shared" si="1388"/>
        <v>0</v>
      </c>
    </row>
    <row r="5268" spans="1:7">
      <c r="A5268" t="str">
        <f t="shared" si="1387"/>
        <v>7.5.0.0.00.0.0 - Receita Industrial - Intraorçamentárias</v>
      </c>
      <c r="B5268" s="3" t="s">
        <v>4396</v>
      </c>
      <c r="C5268" s="4">
        <v>118418218.05</v>
      </c>
      <c r="D5268" s="4"/>
      <c r="E5268" s="4"/>
      <c r="F5268" s="4">
        <v>-2344165.33</v>
      </c>
      <c r="G5268" s="1">
        <f t="shared" si="1388"/>
        <v>116074052.72</v>
      </c>
    </row>
    <row r="5269" spans="1:7">
      <c r="A5269" t="str">
        <f t="shared" si="1387"/>
        <v>7.6.0.0.00.0.0 - Receita de Serviços - Intraorçamentárias</v>
      </c>
      <c r="B5269" s="5" t="s">
        <v>4397</v>
      </c>
      <c r="C5269" s="6">
        <v>41105931.009999998</v>
      </c>
      <c r="D5269" s="6"/>
      <c r="E5269" s="6"/>
      <c r="F5269" s="6">
        <v>-6547360.9500000002</v>
      </c>
      <c r="G5269" s="1">
        <f t="shared" si="1388"/>
        <v>34558570.059999995</v>
      </c>
    </row>
    <row r="5270" spans="1:7">
      <c r="A5270" t="str">
        <f t="shared" si="1387"/>
        <v>7.7.0.0.00.0.0 - Transferências Correntes - Intraorçamentárias</v>
      </c>
      <c r="B5270" s="3" t="s">
        <v>4398</v>
      </c>
      <c r="C5270" s="4">
        <v>0</v>
      </c>
      <c r="D5270" s="4"/>
      <c r="E5270" s="4"/>
      <c r="F5270" s="4"/>
      <c r="G5270" s="1">
        <f t="shared" si="1388"/>
        <v>0</v>
      </c>
    </row>
    <row r="5271" spans="1:7">
      <c r="A5271" t="str">
        <f t="shared" si="1387"/>
        <v>7.9.0.0.00.0.0 - Outras Receitas Correntes - Intraorçamentárias</v>
      </c>
      <c r="B5271" s="5" t="s">
        <v>4399</v>
      </c>
      <c r="C5271" s="6">
        <v>13914253477.17</v>
      </c>
      <c r="D5271" s="6"/>
      <c r="E5271" s="6"/>
      <c r="F5271" s="6">
        <v>-418994.42</v>
      </c>
      <c r="G5271" s="1">
        <f t="shared" si="1388"/>
        <v>13913834482.75</v>
      </c>
    </row>
    <row r="5272" spans="1:7">
      <c r="A5272" t="str">
        <f t="shared" si="1387"/>
        <v>8.0.0.0.00.0.0 - Receitas de Capital - Intraorçamentárias</v>
      </c>
      <c r="B5272" s="3" t="s">
        <v>4400</v>
      </c>
      <c r="C5272" s="4">
        <v>7320193063.4399996</v>
      </c>
      <c r="D5272" s="4"/>
      <c r="E5272" s="4"/>
      <c r="F5272" s="4">
        <v>-28117.55</v>
      </c>
      <c r="G5272" s="1">
        <f t="shared" si="1388"/>
        <v>7320164945.8899994</v>
      </c>
    </row>
    <row r="5277" spans="1:7">
      <c r="C5277" s="34" t="s">
        <v>30</v>
      </c>
      <c r="D5277" s="34" t="s">
        <v>704</v>
      </c>
      <c r="E5277" s="34" t="s">
        <v>705</v>
      </c>
    </row>
    <row r="5278" spans="1:7" ht="25.5">
      <c r="B5278" s="35" t="s">
        <v>1691</v>
      </c>
      <c r="C5278" s="2" t="s">
        <v>1692</v>
      </c>
      <c r="D5278" s="2" t="s">
        <v>1692</v>
      </c>
      <c r="E5278" s="2" t="s">
        <v>1692</v>
      </c>
    </row>
    <row r="5279" spans="1:7">
      <c r="A5279" t="str">
        <f t="shared" ref="A5279:A5345" si="1389">TRIM(B5279)</f>
        <v>Despesas Orçamentárias</v>
      </c>
      <c r="B5279" s="3" t="s">
        <v>1691</v>
      </c>
      <c r="C5279" s="31"/>
      <c r="D5279" s="31"/>
      <c r="E5279" s="31"/>
    </row>
    <row r="5280" spans="1:7">
      <c r="A5280" t="str">
        <f t="shared" si="1389"/>
        <v>Total Geral da Despesa</v>
      </c>
      <c r="B5280" s="5" t="s">
        <v>4401</v>
      </c>
      <c r="C5280" s="6">
        <v>541744444000.92999</v>
      </c>
      <c r="D5280" s="6">
        <v>841418483161.47998</v>
      </c>
      <c r="E5280" s="6">
        <v>2583727159185.0801</v>
      </c>
    </row>
    <row r="5281" spans="1:5">
      <c r="A5281" t="str">
        <f t="shared" si="1389"/>
        <v>3.0.00.00.00.00 - Despesas Correntes</v>
      </c>
      <c r="B5281" s="3" t="s">
        <v>4402</v>
      </c>
      <c r="C5281" s="4">
        <v>504563418420.02002</v>
      </c>
      <c r="D5281" s="4">
        <v>777083868057.04004</v>
      </c>
      <c r="E5281" s="4">
        <v>1684747478877.1599</v>
      </c>
    </row>
    <row r="5282" spans="1:5">
      <c r="A5282" t="str">
        <f t="shared" si="1389"/>
        <v>3.1.00.00.00.00 - Pessoal e Encargos Sociais</v>
      </c>
      <c r="B5282" s="5" t="s">
        <v>4403</v>
      </c>
      <c r="C5282" s="6">
        <v>289087331271.78003</v>
      </c>
      <c r="D5282" s="6">
        <v>448620778357.97998</v>
      </c>
      <c r="E5282" s="6">
        <v>304824645322.71002</v>
      </c>
    </row>
    <row r="5283" spans="1:5">
      <c r="A5283" t="str">
        <f t="shared" si="1389"/>
        <v>3.1.20.00.00.00 - Transferências à União</v>
      </c>
      <c r="B5283" s="3" t="s">
        <v>4404</v>
      </c>
      <c r="C5283" s="4">
        <v>1569201762.1800001</v>
      </c>
      <c r="D5283" s="4">
        <v>405280268.81999999</v>
      </c>
      <c r="E5283" s="4"/>
    </row>
    <row r="5284" spans="1:5">
      <c r="A5284" t="str">
        <f t="shared" si="1389"/>
        <v>3.1.30.00.00.00 - Transferências a Estados e ao Distrito Federal</v>
      </c>
      <c r="B5284" s="5" t="s">
        <v>4405</v>
      </c>
      <c r="C5284" s="6">
        <v>206868544.74000001</v>
      </c>
      <c r="D5284" s="6"/>
      <c r="E5284" s="6">
        <v>40812000</v>
      </c>
    </row>
    <row r="5285" spans="1:5">
      <c r="A5285" t="str">
        <f t="shared" si="1389"/>
        <v>3.1.40.00.00.00 - Transferências a Municípios</v>
      </c>
      <c r="B5285" s="3" t="s">
        <v>4406</v>
      </c>
      <c r="C5285" s="4">
        <v>914106.17</v>
      </c>
      <c r="D5285" s="4">
        <v>139958.91</v>
      </c>
      <c r="E5285" s="4"/>
    </row>
    <row r="5286" spans="1:5">
      <c r="A5286" t="str">
        <f t="shared" si="1389"/>
        <v>3.1.50.00.00.00 - Transferências a Instituições Sem Fins Lucrativos</v>
      </c>
      <c r="B5286" s="5" t="s">
        <v>4407</v>
      </c>
      <c r="C5286" s="6">
        <v>63060294.079999998</v>
      </c>
      <c r="D5286" s="6">
        <v>146536998.78</v>
      </c>
      <c r="E5286" s="6"/>
    </row>
    <row r="5287" spans="1:5" ht="25.5">
      <c r="A5287" t="str">
        <f t="shared" si="1389"/>
        <v>3.1.71.00.00.00 - Transferências a Consórcios Públicos mediante 
 contrato de rateio</v>
      </c>
      <c r="B5287" s="3" t="s">
        <v>4408</v>
      </c>
      <c r="C5287" s="4">
        <v>145398987.62</v>
      </c>
      <c r="D5287" s="4">
        <v>1771112.9</v>
      </c>
      <c r="E5287" s="4"/>
    </row>
    <row r="5288" spans="1:5" ht="38.25">
      <c r="A5288" t="str">
        <f t="shared" si="1389"/>
        <v>3.1.73.00.00.00 - Transferências a Consórcios Públicos mediante 
 contrato de rateio à conta de recursos de que tratam os §§ 1º e 2º do 
 art. 24 da Lei Complementar no 141, de 2012</v>
      </c>
      <c r="B5288" s="5" t="s">
        <v>4409</v>
      </c>
      <c r="C5288" s="6">
        <v>88002.01</v>
      </c>
      <c r="D5288" s="6"/>
      <c r="E5288" s="6"/>
    </row>
    <row r="5289" spans="1:5" ht="38.25">
      <c r="A5289" t="str">
        <f t="shared" si="1389"/>
        <v>3.1.74.00.00.00 - Transferências a Consórcios Públicos mediante 
 contrato de rateio à conta de recursos de que trata o art. 25 da Lei 
 Complementar no 141, de 2012</v>
      </c>
      <c r="B5289" s="3" t="s">
        <v>4410</v>
      </c>
      <c r="C5289" s="4">
        <v>129393.32</v>
      </c>
      <c r="D5289" s="4"/>
      <c r="E5289" s="4"/>
    </row>
    <row r="5290" spans="1:5">
      <c r="A5290" t="str">
        <f t="shared" si="1389"/>
        <v>3.1.80.00.00.00 - Transferências ao Exterior</v>
      </c>
      <c r="B5290" s="5" t="s">
        <v>4411</v>
      </c>
      <c r="C5290" s="6">
        <v>6960</v>
      </c>
      <c r="D5290" s="6"/>
      <c r="E5290" s="6"/>
    </row>
    <row r="5291" spans="1:5">
      <c r="A5291" t="str">
        <f t="shared" si="1389"/>
        <v>3.1.90.00.00.00 - Aplicações Diretas</v>
      </c>
      <c r="B5291" s="3" t="s">
        <v>4412</v>
      </c>
      <c r="C5291" s="4">
        <v>266178749369.98001</v>
      </c>
      <c r="D5291" s="4">
        <v>377181875423.01001</v>
      </c>
      <c r="E5291" s="4">
        <v>281840794692.47998</v>
      </c>
    </row>
    <row r="5292" spans="1:5" ht="25.5">
      <c r="A5292" t="str">
        <f t="shared" si="1389"/>
        <v>3.1.90.01.00.00 - Aposentadorias do RPPS, Reserva Remunerada e 
 Reformas dos Militares</v>
      </c>
      <c r="B5292" s="5" t="s">
        <v>4413</v>
      </c>
      <c r="C5292" s="6">
        <v>33541571328.59</v>
      </c>
      <c r="D5292" s="6">
        <v>111296175904.24001</v>
      </c>
      <c r="E5292" s="6">
        <v>80917706981.789993</v>
      </c>
    </row>
    <row r="5293" spans="1:5">
      <c r="A5293" t="str">
        <f t="shared" si="1389"/>
        <v>3.1.90.03.00.00 - Pensões do RPPS e do Militar</v>
      </c>
      <c r="B5293" s="3" t="s">
        <v>4414</v>
      </c>
      <c r="C5293" s="4">
        <v>5470837072.1899996</v>
      </c>
      <c r="D5293" s="4">
        <v>27339703310.25</v>
      </c>
      <c r="E5293" s="4">
        <v>43062090615.43</v>
      </c>
    </row>
    <row r="5294" spans="1:5">
      <c r="A5294" t="str">
        <f t="shared" si="1389"/>
        <v>3.1.90.04.00.00 - Contratação por Tempo Determinado</v>
      </c>
      <c r="B5294" s="5" t="s">
        <v>4415</v>
      </c>
      <c r="C5294" s="6">
        <v>16468712774.24</v>
      </c>
      <c r="D5294" s="6">
        <v>6658059291.3100004</v>
      </c>
      <c r="E5294" s="6">
        <v>1070211038.87</v>
      </c>
    </row>
    <row r="5295" spans="1:5" ht="25.5">
      <c r="A5295" t="str">
        <f t="shared" si="1389"/>
        <v>3.1.90.05.00.00 - Outros Benefícios Previdenciários do Servidor ou do 
 Militar</v>
      </c>
      <c r="B5295" s="3" t="s">
        <v>4416</v>
      </c>
      <c r="C5295" s="4">
        <v>1120167820.3099999</v>
      </c>
      <c r="D5295" s="4">
        <v>50638194.630000003</v>
      </c>
      <c r="E5295" s="4">
        <v>4091320.11</v>
      </c>
    </row>
    <row r="5296" spans="1:5">
      <c r="A5296" t="str">
        <f t="shared" si="1389"/>
        <v>3.1.90.07.00.00 - Contribuição a Entidades Fechadas de Previdência</v>
      </c>
      <c r="B5296" s="5" t="s">
        <v>4417</v>
      </c>
      <c r="C5296" s="6">
        <v>44441457.060000002</v>
      </c>
      <c r="D5296" s="6">
        <v>141025473.02000001</v>
      </c>
      <c r="E5296" s="6">
        <v>469026523.82999998</v>
      </c>
    </row>
    <row r="5297" spans="1:5" ht="25.5">
      <c r="A5297" t="str">
        <f t="shared" si="1389"/>
        <v>3.1.90.08.00.00 - Outros Benefícios Assistenciais do Servidor ou do 
 Militar</v>
      </c>
      <c r="B5297" s="3" t="s">
        <v>4418</v>
      </c>
      <c r="C5297" s="4">
        <v>1022914703.88</v>
      </c>
      <c r="D5297" s="4">
        <v>13710122.93</v>
      </c>
      <c r="E5297" s="4">
        <v>0</v>
      </c>
    </row>
    <row r="5298" spans="1:5">
      <c r="A5298" t="str">
        <f t="shared" si="1389"/>
        <v>3.1.90.11.00.00 - Vencimentos e Vantagens Fixas - Pessoal Civil</v>
      </c>
      <c r="B5298" s="5" t="s">
        <v>4419</v>
      </c>
      <c r="C5298" s="6">
        <v>177863251230.04999</v>
      </c>
      <c r="D5298" s="6">
        <v>170083301254.29001</v>
      </c>
      <c r="E5298" s="6">
        <v>117191700296.07001</v>
      </c>
    </row>
    <row r="5299" spans="1:5">
      <c r="A5299" t="str">
        <f t="shared" si="1389"/>
        <v>3.1.90.12.00.00 - Vencimentos e Vantagens Fixas - Pessoal Militar</v>
      </c>
      <c r="B5299" s="3" t="s">
        <v>4420</v>
      </c>
      <c r="C5299" s="4">
        <v>1592802692.6500001</v>
      </c>
      <c r="D5299" s="4">
        <v>31501031524.34</v>
      </c>
      <c r="E5299" s="4">
        <v>24622104412.59</v>
      </c>
    </row>
    <row r="5300" spans="1:5">
      <c r="A5300" t="str">
        <f t="shared" si="1389"/>
        <v>3.1.90.13.00.00 - Obrigações Patronais</v>
      </c>
      <c r="B5300" s="5" t="s">
        <v>4421</v>
      </c>
      <c r="C5300" s="6">
        <v>19634310344.619999</v>
      </c>
      <c r="D5300" s="6">
        <v>7831321273.1999998</v>
      </c>
      <c r="E5300" s="6">
        <v>729523756.39999998</v>
      </c>
    </row>
    <row r="5301" spans="1:5">
      <c r="A5301" t="str">
        <f t="shared" si="1389"/>
        <v>3.1.90.13.01.00 - FGTS</v>
      </c>
      <c r="B5301" s="3" t="s">
        <v>4422</v>
      </c>
      <c r="C5301" s="4">
        <v>1513004255.0999999</v>
      </c>
      <c r="D5301" s="4">
        <v>982203809.83000004</v>
      </c>
      <c r="E5301" s="4">
        <v>706762485.54999995</v>
      </c>
    </row>
    <row r="5302" spans="1:5">
      <c r="A5302" t="str">
        <f t="shared" si="1389"/>
        <v>3.1.90.13.02.00 - Contribuições Previdenciárias - INSS</v>
      </c>
      <c r="B5302" s="5" t="s">
        <v>4423</v>
      </c>
      <c r="C5302" s="6">
        <v>11557548453.16</v>
      </c>
      <c r="D5302" s="6">
        <v>3798217712.0900002</v>
      </c>
      <c r="E5302" s="6"/>
    </row>
    <row r="5303" spans="1:5">
      <c r="A5303" t="str">
        <f t="shared" si="1389"/>
        <v>3.1.90.13.08.00 - Plano de Seg. Soc. do Servidor - Pessoal Ativo</v>
      </c>
      <c r="B5303" s="3" t="s">
        <v>4424</v>
      </c>
      <c r="C5303" s="4">
        <v>174393731.72</v>
      </c>
      <c r="D5303" s="4">
        <v>14361214.359999999</v>
      </c>
      <c r="E5303" s="4"/>
    </row>
    <row r="5304" spans="1:5">
      <c r="A5304" t="str">
        <f t="shared" si="1389"/>
        <v>3.1.90.13.99.00 - Outras Obrigações Patronais</v>
      </c>
      <c r="B5304" s="5" t="s">
        <v>4425</v>
      </c>
      <c r="C5304" s="6">
        <v>6389363904.6400003</v>
      </c>
      <c r="D5304" s="6">
        <v>3036538536.9200001</v>
      </c>
      <c r="E5304" s="6">
        <v>22761270.850000001</v>
      </c>
    </row>
    <row r="5305" spans="1:5">
      <c r="A5305" t="str">
        <f t="shared" si="1389"/>
        <v>3.1.90.16.00.00 - Outras Despesas Variáveis - Pessoal Civil</v>
      </c>
      <c r="B5305" s="3" t="s">
        <v>4426</v>
      </c>
      <c r="C5305" s="4">
        <v>3330966498.8699999</v>
      </c>
      <c r="D5305" s="4">
        <v>5323759354.1599998</v>
      </c>
      <c r="E5305" s="4">
        <v>1275291953.71</v>
      </c>
    </row>
    <row r="5306" spans="1:5">
      <c r="A5306" t="str">
        <f t="shared" si="1389"/>
        <v>3.1.90.17.00.00 - Outras Despesas Variáveis - Pessoal Militar</v>
      </c>
      <c r="B5306" s="5" t="s">
        <v>4427</v>
      </c>
      <c r="C5306" s="6">
        <v>13947389.310000001</v>
      </c>
      <c r="D5306" s="6">
        <v>2418771863.2399998</v>
      </c>
      <c r="E5306" s="6">
        <v>279716974.07999998</v>
      </c>
    </row>
    <row r="5307" spans="1:5">
      <c r="A5307" t="str">
        <f t="shared" si="1389"/>
        <v>3.1.90.67.00.00 - Depósitos Compulsórios</v>
      </c>
      <c r="B5307" s="3" t="s">
        <v>4428</v>
      </c>
      <c r="C5307" s="4">
        <v>5748438.0499999998</v>
      </c>
      <c r="D5307" s="4">
        <v>1739064.71</v>
      </c>
      <c r="E5307" s="4"/>
    </row>
    <row r="5308" spans="1:5">
      <c r="A5308" t="str">
        <f t="shared" si="1389"/>
        <v>3.1.90.91.00.00 - Sentenças Judiciais</v>
      </c>
      <c r="B5308" s="5" t="s">
        <v>4429</v>
      </c>
      <c r="C5308" s="6">
        <v>2629259512.7800002</v>
      </c>
      <c r="D5308" s="6">
        <v>2692332425.3299999</v>
      </c>
      <c r="E5308" s="6">
        <v>7759886219.6899996</v>
      </c>
    </row>
    <row r="5309" spans="1:5">
      <c r="A5309" t="str">
        <f t="shared" si="1389"/>
        <v>3.1.90.92.00.00 - Despesas de Exercícios Anteriores</v>
      </c>
      <c r="B5309" s="3" t="s">
        <v>4430</v>
      </c>
      <c r="C5309" s="4">
        <v>935674335.69000006</v>
      </c>
      <c r="D5309" s="4">
        <v>7281427207.1899996</v>
      </c>
      <c r="E5309" s="4">
        <v>2754406330.5799999</v>
      </c>
    </row>
    <row r="5310" spans="1:5">
      <c r="A5310" t="str">
        <f t="shared" si="1389"/>
        <v>3.1.90.94.00.00 - Indenizações e Restituições Trabalhistas</v>
      </c>
      <c r="B5310" s="5" t="s">
        <v>4431</v>
      </c>
      <c r="C5310" s="6">
        <v>1244844001.9100001</v>
      </c>
      <c r="D5310" s="6">
        <v>2606591066.1500001</v>
      </c>
      <c r="E5310" s="6">
        <v>872787831.13999999</v>
      </c>
    </row>
    <row r="5311" spans="1:5">
      <c r="A5311" t="str">
        <f t="shared" si="1389"/>
        <v>3.1.90.96.00.00 - Ressarcimento de Despesas de Pessoal Requisitado</v>
      </c>
      <c r="B5311" s="3" t="s">
        <v>4432</v>
      </c>
      <c r="C5311" s="4">
        <v>239630999.81999999</v>
      </c>
      <c r="D5311" s="4">
        <v>377475507.54000002</v>
      </c>
      <c r="E5311" s="4">
        <v>832250438.19000006</v>
      </c>
    </row>
    <row r="5312" spans="1:5">
      <c r="A5312" t="str">
        <f t="shared" si="1389"/>
        <v>3.1.90.99.00.00 - A Classificar</v>
      </c>
      <c r="B5312" s="5" t="s">
        <v>4433</v>
      </c>
      <c r="C5312" s="6">
        <v>1019668769.96</v>
      </c>
      <c r="D5312" s="6">
        <v>1564812586.48</v>
      </c>
      <c r="E5312" s="6">
        <v>0</v>
      </c>
    </row>
    <row r="5313" spans="1:5" ht="38.25">
      <c r="A5313" t="str">
        <f t="shared" si="1389"/>
        <v>3.1.91.00.00.00 - Aplicação Direta Decorrente de Operação entre 
 Órgãos, Fundos e Entidades Integrantes dos Orçamentos Fiscal e da 
 Seguridade Social</v>
      </c>
      <c r="B5313" s="3" t="s">
        <v>4434</v>
      </c>
      <c r="C5313" s="4">
        <v>19709796154.950001</v>
      </c>
      <c r="D5313" s="4">
        <v>70885174595.559998</v>
      </c>
      <c r="E5313" s="4">
        <v>22943038630.23</v>
      </c>
    </row>
    <row r="5314" spans="1:5">
      <c r="A5314" t="str">
        <f t="shared" si="1389"/>
        <v>3.1.91.04.00.00 - Contratação por Tempo Determinado</v>
      </c>
      <c r="B5314" s="5" t="s">
        <v>4435</v>
      </c>
      <c r="C5314" s="6">
        <v>10406186.939999999</v>
      </c>
      <c r="D5314" s="6"/>
      <c r="E5314" s="6">
        <v>61598480.729999997</v>
      </c>
    </row>
    <row r="5315" spans="1:5">
      <c r="A5315" t="str">
        <f t="shared" si="1389"/>
        <v>3.1.91.13.00.00 - Contribuições Patronais</v>
      </c>
      <c r="B5315" s="3" t="s">
        <v>4436</v>
      </c>
      <c r="C5315" s="4">
        <v>19368721591.369999</v>
      </c>
      <c r="D5315" s="4">
        <v>69396975965.820007</v>
      </c>
      <c r="E5315" s="4">
        <v>22381866469.529999</v>
      </c>
    </row>
    <row r="5316" spans="1:5" ht="25.5">
      <c r="A5316" t="str">
        <f t="shared" si="1389"/>
        <v>3.1.91.13.03.00 - Contribuição Patronal para o RPPS - 
 Intraorçamentária</v>
      </c>
      <c r="B5316" s="5" t="s">
        <v>4437</v>
      </c>
      <c r="C5316" s="6">
        <v>12889588933.84</v>
      </c>
      <c r="D5316" s="6">
        <v>18068808059.59</v>
      </c>
      <c r="E5316" s="6">
        <v>19759648258.790001</v>
      </c>
    </row>
    <row r="5317" spans="1:5">
      <c r="A5317" t="str">
        <f t="shared" si="1389"/>
        <v>3.1.91.13.99.00 - Outras Obrigações Patronais - Intraorçamentária</v>
      </c>
      <c r="B5317" s="3" t="s">
        <v>4438</v>
      </c>
      <c r="C5317" s="4">
        <v>6479132657.5299997</v>
      </c>
      <c r="D5317" s="4">
        <v>51328167906.230003</v>
      </c>
      <c r="E5317" s="4">
        <v>2622218210.7399998</v>
      </c>
    </row>
    <row r="5318" spans="1:5">
      <c r="A5318" t="str">
        <f t="shared" si="1389"/>
        <v>3.1.91.91.00.00 - Sentenças Judiciais</v>
      </c>
      <c r="B5318" s="5" t="s">
        <v>4439</v>
      </c>
      <c r="C5318" s="6">
        <v>8482540.3300000001</v>
      </c>
      <c r="D5318" s="6">
        <v>1125057.3600000001</v>
      </c>
      <c r="E5318" s="6">
        <v>421158120.43000001</v>
      </c>
    </row>
    <row r="5319" spans="1:5">
      <c r="A5319" t="str">
        <f t="shared" si="1389"/>
        <v>3.1.91.92.00.00 - Despesas de Exercícios Anteriores</v>
      </c>
      <c r="B5319" s="3" t="s">
        <v>4440</v>
      </c>
      <c r="C5319" s="4">
        <v>122128755.23</v>
      </c>
      <c r="D5319" s="4">
        <v>572778745.63999999</v>
      </c>
      <c r="E5319" s="4">
        <v>73473430.900000006</v>
      </c>
    </row>
    <row r="5320" spans="1:5">
      <c r="A5320" t="str">
        <f t="shared" si="1389"/>
        <v>3.1.91.94.00.00 - Indenizações e Restituições Trabalhistas</v>
      </c>
      <c r="B5320" s="5" t="s">
        <v>4441</v>
      </c>
      <c r="C5320" s="6">
        <v>32929854.890000001</v>
      </c>
      <c r="D5320" s="6">
        <v>77230.8</v>
      </c>
      <c r="E5320" s="6">
        <v>4464292.13</v>
      </c>
    </row>
    <row r="5321" spans="1:5">
      <c r="A5321" t="str">
        <f t="shared" si="1389"/>
        <v>3.1.91.96.00.00 - Ressarcimento de Despesas de Pessoal Requisitado</v>
      </c>
      <c r="B5321" s="3" t="s">
        <v>4442</v>
      </c>
      <c r="C5321" s="4">
        <v>6689884.8700000001</v>
      </c>
      <c r="D5321" s="4">
        <v>89951766.939999998</v>
      </c>
      <c r="E5321" s="4">
        <v>477836.51</v>
      </c>
    </row>
    <row r="5322" spans="1:5">
      <c r="A5322" t="str">
        <f t="shared" si="1389"/>
        <v>3.1.91.99.00.00 - A Classificar</v>
      </c>
      <c r="B5322" s="5" t="s">
        <v>4443</v>
      </c>
      <c r="C5322" s="6">
        <v>160437341.31999999</v>
      </c>
      <c r="D5322" s="6">
        <v>824265829</v>
      </c>
      <c r="E5322" s="6">
        <v>0</v>
      </c>
    </row>
    <row r="5323" spans="1:5" ht="25.5">
      <c r="A5323" t="str">
        <f t="shared" si="1389"/>
        <v>3.1.95.00.00.00 - Aplicação Direta à conta de recursos de que tratam 
 os §§ 1º e 2º do art. 24 da Lei Complementar no 141, de 2012</v>
      </c>
      <c r="B5323" s="3" t="s">
        <v>4444</v>
      </c>
      <c r="C5323" s="4">
        <v>1194.8</v>
      </c>
      <c r="D5323" s="4"/>
      <c r="E5323" s="4"/>
    </row>
    <row r="5324" spans="1:5" ht="25.5">
      <c r="A5324" t="str">
        <f t="shared" si="1389"/>
        <v>3.1.96.00.00.00 - Aplicação Direta à conta de recursos de que trata o 
 art. 25 da Lei Complementar no 141, de 2012</v>
      </c>
      <c r="B5324" s="5" t="s">
        <v>4445</v>
      </c>
      <c r="C5324" s="6">
        <v>3078432.03</v>
      </c>
      <c r="D5324" s="6"/>
      <c r="E5324" s="6"/>
    </row>
    <row r="5325" spans="1:5">
      <c r="A5325" t="str">
        <f t="shared" si="1389"/>
        <v>3.1.99.00.00.00 - A Definir</v>
      </c>
      <c r="B5325" s="3" t="s">
        <v>4446</v>
      </c>
      <c r="C5325" s="4">
        <v>1210038069.9000001</v>
      </c>
      <c r="D5325" s="4"/>
      <c r="E5325" s="4">
        <v>0</v>
      </c>
    </row>
    <row r="5326" spans="1:5">
      <c r="A5326" t="str">
        <f t="shared" si="1389"/>
        <v>3.1.99.99.00.00 - A Classificar</v>
      </c>
      <c r="B5326" s="5" t="s">
        <v>4447</v>
      </c>
      <c r="C5326" s="6">
        <v>1210038069.9000001</v>
      </c>
      <c r="D5326" s="6"/>
      <c r="E5326" s="6"/>
    </row>
    <row r="5327" spans="1:5">
      <c r="A5327" t="str">
        <f t="shared" si="1389"/>
        <v>3.2.00.00.00.00 - Juros e Encargos da Dívida</v>
      </c>
      <c r="B5327" s="3" t="s">
        <v>4448</v>
      </c>
      <c r="C5327" s="4">
        <v>4112192108.27</v>
      </c>
      <c r="D5327" s="4">
        <v>20263731449.889999</v>
      </c>
      <c r="E5327" s="4">
        <v>203158870839.16</v>
      </c>
    </row>
    <row r="5328" spans="1:5" ht="25.5">
      <c r="A5328" t="s">
        <v>4449</v>
      </c>
      <c r="B5328" s="51" t="s">
        <v>4449</v>
      </c>
      <c r="C5328" s="6">
        <v>4083656.84</v>
      </c>
      <c r="D5328" s="6"/>
      <c r="E5328" s="45"/>
    </row>
    <row r="5329" spans="1:5" ht="38.25">
      <c r="A5329" t="s">
        <v>4450</v>
      </c>
      <c r="B5329" s="51" t="s">
        <v>4450</v>
      </c>
      <c r="C5329" s="4">
        <v>252845.91</v>
      </c>
      <c r="D5329" s="4"/>
      <c r="E5329" s="45"/>
    </row>
    <row r="5330" spans="1:5" ht="38.25">
      <c r="A5330" t="s">
        <v>4451</v>
      </c>
      <c r="B5330" s="51" t="s">
        <v>4451</v>
      </c>
      <c r="C5330" s="6">
        <v>51458.71</v>
      </c>
      <c r="D5330" s="6"/>
      <c r="E5330" s="45"/>
    </row>
    <row r="5331" spans="1:5">
      <c r="A5331" t="str">
        <f t="shared" si="1389"/>
        <v>3.2.90.00.00.00 - Aplicações Diretas</v>
      </c>
      <c r="B5331" s="5" t="s">
        <v>4452</v>
      </c>
      <c r="C5331" s="4">
        <v>3935134707.0799999</v>
      </c>
      <c r="D5331" s="4">
        <v>20218801144.689999</v>
      </c>
      <c r="E5331" s="6">
        <v>203158870839.16</v>
      </c>
    </row>
    <row r="5332" spans="1:5">
      <c r="A5332" t="str">
        <f t="shared" si="1389"/>
        <v>3.2.90.21.00.00 - Juros sobre a Dívida por Contrato</v>
      </c>
      <c r="B5332" s="3" t="s">
        <v>4453</v>
      </c>
      <c r="C5332" s="6">
        <v>3522374634.21</v>
      </c>
      <c r="D5332" s="6">
        <v>19396057994.380001</v>
      </c>
      <c r="E5332" s="4">
        <v>2537617994.5100002</v>
      </c>
    </row>
    <row r="5333" spans="1:5">
      <c r="A5333" t="str">
        <f t="shared" si="1389"/>
        <v>3.2.90.22.00.00 - Outros Encargos sobre a Dívida por Contrato</v>
      </c>
      <c r="B5333" s="5" t="s">
        <v>4454</v>
      </c>
      <c r="C5333" s="4">
        <v>353591069.58999997</v>
      </c>
      <c r="D5333" s="4">
        <v>773932468.13999999</v>
      </c>
      <c r="E5333" s="6">
        <v>81495380.340000004</v>
      </c>
    </row>
    <row r="5334" spans="1:5">
      <c r="A5334" t="str">
        <f t="shared" si="1389"/>
        <v>3.2.90.23.00.00 - Juros, Deságios e Descontos da Dívida Mobiliária</v>
      </c>
      <c r="B5334" s="3" t="s">
        <v>4455</v>
      </c>
      <c r="C5334" s="6">
        <v>1414040.33</v>
      </c>
      <c r="D5334" s="6"/>
      <c r="E5334" s="4">
        <v>195043000399.23001</v>
      </c>
    </row>
    <row r="5335" spans="1:5">
      <c r="A5335" t="str">
        <f t="shared" si="1389"/>
        <v>3.2.90.24.00.00 - Outros Encargos sobre a Dívida Mobiliária</v>
      </c>
      <c r="B5335" s="5" t="s">
        <v>4456</v>
      </c>
      <c r="C5335" s="4">
        <v>2092581.75</v>
      </c>
      <c r="D5335" s="4"/>
      <c r="E5335" s="6">
        <v>35987573.869999997</v>
      </c>
    </row>
    <row r="5336" spans="1:5" ht="25.5">
      <c r="A5336" t="str">
        <f t="shared" si="1389"/>
        <v>3.2.90.25.00.00 - Encargos sobre Operações de Crédito por Antecipação 
 da Receita</v>
      </c>
      <c r="B5336" s="3" t="s">
        <v>4457</v>
      </c>
      <c r="C5336" s="6">
        <v>393638.91</v>
      </c>
      <c r="D5336" s="6"/>
      <c r="E5336" s="4"/>
    </row>
    <row r="5337" spans="1:5">
      <c r="A5337" t="str">
        <f t="shared" si="1389"/>
        <v>3.2.90.91.00.00 - Sentenças Judiciais</v>
      </c>
      <c r="B5337" s="5" t="s">
        <v>4458</v>
      </c>
      <c r="C5337" s="4">
        <v>22456912.829999998</v>
      </c>
      <c r="D5337" s="4"/>
      <c r="E5337" s="6"/>
    </row>
    <row r="5338" spans="1:5">
      <c r="A5338" t="str">
        <f t="shared" si="1389"/>
        <v>3.2.90.92.00.00 - Despesas de Exercícios Anteriores</v>
      </c>
      <c r="B5338" s="3" t="s">
        <v>4459</v>
      </c>
      <c r="C5338" s="6">
        <v>8164322.7999999998</v>
      </c>
      <c r="D5338" s="6">
        <v>180946.62</v>
      </c>
      <c r="E5338" s="4"/>
    </row>
    <row r="5339" spans="1:5">
      <c r="A5339" t="str">
        <f t="shared" si="1389"/>
        <v>3.2.90.93.00.00 - Indenizações e Restituições</v>
      </c>
      <c r="B5339" s="5" t="s">
        <v>4460</v>
      </c>
      <c r="C5339" s="4">
        <v>1412150.58</v>
      </c>
      <c r="D5339" s="4"/>
      <c r="E5339" s="6"/>
    </row>
    <row r="5340" spans="1:5">
      <c r="A5340" t="str">
        <f t="shared" si="1389"/>
        <v>3.2.90.99.00.00 - A Classificar</v>
      </c>
      <c r="B5340" s="3" t="s">
        <v>4461</v>
      </c>
      <c r="C5340" s="6">
        <v>23235356.079999998</v>
      </c>
      <c r="D5340" s="6">
        <v>48629735.549999997</v>
      </c>
      <c r="E5340" s="4">
        <v>5460769491.21</v>
      </c>
    </row>
    <row r="5341" spans="1:5" ht="25.5">
      <c r="A5341" t="str">
        <f t="shared" si="1389"/>
        <v>3.2.95.00.00.00 - Aplicação Direta à conta de recursos de que tratam 
 os §§ 1º e 2º do art. 24 da Lei Complementar no 141, de 2012</v>
      </c>
      <c r="B5341" s="5" t="s">
        <v>4462</v>
      </c>
      <c r="C5341" s="4">
        <v>86408.67</v>
      </c>
      <c r="D5341" s="4"/>
      <c r="E5341" s="6"/>
    </row>
    <row r="5342" spans="1:5" ht="25.5">
      <c r="A5342" t="str">
        <f t="shared" si="1389"/>
        <v>3.2.96.00.00.00 - Aplicação Direta à conta de recursos de que trata o 
 art. 25 da Lei Complementar no 141, de 2012</v>
      </c>
      <c r="B5342" s="3" t="s">
        <v>4463</v>
      </c>
      <c r="C5342" s="6">
        <v>44976.02</v>
      </c>
      <c r="D5342" s="6"/>
      <c r="E5342" s="4"/>
    </row>
    <row r="5343" spans="1:5">
      <c r="A5343" t="str">
        <f t="shared" si="1389"/>
        <v>3.2.99.00.00.00 - A Definir</v>
      </c>
      <c r="B5343" s="5" t="s">
        <v>4464</v>
      </c>
      <c r="C5343" s="4">
        <v>172538055.03999999</v>
      </c>
      <c r="D5343" s="4">
        <v>44930305.200000003</v>
      </c>
      <c r="E5343" s="6"/>
    </row>
    <row r="5344" spans="1:5">
      <c r="A5344" t="str">
        <f t="shared" si="1389"/>
        <v>3.3.00.00.00.00 - Outras Despesas Correntes</v>
      </c>
      <c r="B5344" s="3" t="s">
        <v>4465</v>
      </c>
      <c r="C5344" s="6">
        <v>211363895039.97</v>
      </c>
      <c r="D5344" s="6">
        <v>308199358249.16998</v>
      </c>
      <c r="E5344" s="4">
        <v>1176763962715.29</v>
      </c>
    </row>
    <row r="5345" spans="1:5">
      <c r="A5345" t="str">
        <f t="shared" si="1389"/>
        <v>3.3.20.00.00.00 - Transferências à União</v>
      </c>
      <c r="B5345" s="5" t="s">
        <v>4466</v>
      </c>
      <c r="C5345" s="4">
        <v>1314265585.1800001</v>
      </c>
      <c r="D5345" s="4">
        <v>1381963222.26</v>
      </c>
      <c r="E5345" s="6"/>
    </row>
    <row r="5346" spans="1:5">
      <c r="A5346" t="str">
        <f t="shared" ref="A5346:A5409" si="1390">TRIM(B5346)</f>
        <v>3.3.22.00.00.00 - Execução Orçamentária Delegada à União</v>
      </c>
      <c r="B5346" s="3" t="s">
        <v>4467</v>
      </c>
      <c r="C5346" s="6">
        <v>589072.68000000005</v>
      </c>
      <c r="D5346" s="6">
        <v>39066790.030000001</v>
      </c>
      <c r="E5346" s="4"/>
    </row>
    <row r="5347" spans="1:5">
      <c r="A5347" t="str">
        <f t="shared" si="1390"/>
        <v>3.3.30.00.00.00 - Transferências a Estados e ao Distrito Federal</v>
      </c>
      <c r="B5347" s="5" t="s">
        <v>4468</v>
      </c>
      <c r="C5347" s="4">
        <v>424180718.19</v>
      </c>
      <c r="D5347" s="4">
        <v>644214.4</v>
      </c>
      <c r="E5347" s="6">
        <v>136752881292.92</v>
      </c>
    </row>
    <row r="5348" spans="1:5">
      <c r="A5348" t="str">
        <f t="shared" si="1390"/>
        <v>3.3.30.41.00.00 - Contribuições</v>
      </c>
      <c r="B5348" s="3" t="s">
        <v>4469</v>
      </c>
      <c r="C5348" s="6">
        <v>168660365.34999999</v>
      </c>
      <c r="D5348" s="6">
        <v>628000</v>
      </c>
      <c r="E5348" s="4">
        <v>7651149035.3599997</v>
      </c>
    </row>
    <row r="5349" spans="1:5">
      <c r="A5349" t="str">
        <f t="shared" si="1390"/>
        <v>3.3.30.81.00.00 - Distribuição Constitucional ou Legal de Receitas</v>
      </c>
      <c r="B5349" s="5" t="s">
        <v>4470</v>
      </c>
      <c r="C5349" s="4">
        <v>21989467.850000001</v>
      </c>
      <c r="D5349" s="4"/>
      <c r="E5349" s="6">
        <v>129101540787.28999</v>
      </c>
    </row>
    <row r="5350" spans="1:5">
      <c r="A5350" t="str">
        <f t="shared" si="1390"/>
        <v>3.3.30.99.00.00 - A Classificar</v>
      </c>
      <c r="B5350" s="3" t="s">
        <v>4471</v>
      </c>
      <c r="C5350" s="6">
        <v>233530884.99000001</v>
      </c>
      <c r="D5350" s="6">
        <v>16214.4</v>
      </c>
      <c r="E5350" s="4">
        <v>191470.27</v>
      </c>
    </row>
    <row r="5351" spans="1:5" ht="25.5">
      <c r="A5351" t="str">
        <f t="shared" si="1390"/>
        <v>3.3.31.00.00.00 - Transferências a Estados e ao Distrito Federal - 
 Fundo a Fundo</v>
      </c>
      <c r="B5351" s="5" t="s">
        <v>4472</v>
      </c>
      <c r="C5351" s="4">
        <v>1637997.82</v>
      </c>
      <c r="D5351" s="4"/>
      <c r="E5351" s="6">
        <v>18738233819.869999</v>
      </c>
    </row>
    <row r="5352" spans="1:5" ht="25.5">
      <c r="A5352" t="str">
        <f t="shared" si="1390"/>
        <v>3.3.32.00.00.00 - Execução Orçamentária Delegada a Estados e ao 
 Distrito Federal</v>
      </c>
      <c r="B5352" s="3" t="s">
        <v>4473</v>
      </c>
      <c r="C5352" s="6">
        <v>5431324.8200000003</v>
      </c>
      <c r="D5352" s="6">
        <v>1230000</v>
      </c>
      <c r="E5352" s="4">
        <v>466331728.57999998</v>
      </c>
    </row>
    <row r="5353" spans="1:5" ht="38.25">
      <c r="A5353" t="str">
        <f t="shared" si="1390"/>
        <v>3.3.35.00.00.00 - Transferências Fundo a Fundo aos Estados e ao 
 Distrito Federal à conta de recursos de que tratam os §§ 1º e 2º do 
 art. 24 da Lei Complementar no 141, de 2012</v>
      </c>
      <c r="B5353" s="5" t="s">
        <v>4474</v>
      </c>
      <c r="C5353" s="4">
        <v>54090772.609999999</v>
      </c>
      <c r="D5353" s="4"/>
      <c r="E5353" s="6"/>
    </row>
    <row r="5354" spans="1:5" ht="38.25">
      <c r="A5354" t="str">
        <f t="shared" si="1390"/>
        <v>3.3.36.00.00.00 - Transferências Fundo a Fundo aos Estados e ao 
 Distrito Federal à conta de recursos de que trata o art. 25 da Lei 
 Complementar no 141, de 2012</v>
      </c>
      <c r="B5354" s="3" t="s">
        <v>4475</v>
      </c>
      <c r="C5354" s="6"/>
      <c r="D5354" s="6"/>
      <c r="E5354" s="4"/>
    </row>
    <row r="5355" spans="1:5">
      <c r="A5355" t="str">
        <f t="shared" si="1390"/>
        <v>3.3.40.00.00.00 - Transferências a Municípios</v>
      </c>
      <c r="B5355" s="5" t="s">
        <v>4476</v>
      </c>
      <c r="C5355" s="4">
        <v>27671321.23</v>
      </c>
      <c r="D5355" s="4">
        <v>99856759536.289993</v>
      </c>
      <c r="E5355" s="6">
        <v>110938733174.92999</v>
      </c>
    </row>
    <row r="5356" spans="1:5">
      <c r="A5356" t="str">
        <f t="shared" si="1390"/>
        <v>3.3.40.41.00.00 - Contribuições</v>
      </c>
      <c r="B5356" s="3" t="s">
        <v>4477</v>
      </c>
      <c r="C5356" s="6">
        <v>20454603.780000001</v>
      </c>
      <c r="D5356" s="6">
        <v>3708799193.4200001</v>
      </c>
      <c r="E5356" s="4">
        <v>14450277796.809999</v>
      </c>
    </row>
    <row r="5357" spans="1:5">
      <c r="A5357" t="str">
        <f t="shared" si="1390"/>
        <v>3.3.40.81.00.00 - Distribuição Constitucional ou Legal de Receitas</v>
      </c>
      <c r="B5357" s="5" t="s">
        <v>4478</v>
      </c>
      <c r="C5357" s="4">
        <v>44389.919999999998</v>
      </c>
      <c r="D5357" s="4">
        <v>95124458730.199997</v>
      </c>
      <c r="E5357" s="6">
        <v>96438164221.660004</v>
      </c>
    </row>
    <row r="5358" spans="1:5">
      <c r="A5358" t="str">
        <f t="shared" si="1390"/>
        <v>3.3.40.99.00.00 - A Classificar</v>
      </c>
      <c r="B5358" s="3" t="s">
        <v>4479</v>
      </c>
      <c r="C5358" s="6">
        <v>7172327.5300000003</v>
      </c>
      <c r="D5358" s="6">
        <v>1023501612.67</v>
      </c>
      <c r="E5358" s="4">
        <v>50291156.460000001</v>
      </c>
    </row>
    <row r="5359" spans="1:5">
      <c r="A5359" t="str">
        <f t="shared" si="1390"/>
        <v>3.3.41.00.00.00 - Transferências a Municípios - Fundo a Fundo</v>
      </c>
      <c r="B5359" s="5" t="s">
        <v>4480</v>
      </c>
      <c r="C5359" s="4">
        <v>12598820.16</v>
      </c>
      <c r="D5359" s="4">
        <v>5824933533.2200003</v>
      </c>
      <c r="E5359" s="6">
        <v>52564422099.389999</v>
      </c>
    </row>
    <row r="5360" spans="1:5">
      <c r="A5360" t="str">
        <f t="shared" si="1390"/>
        <v>3.3.42.00.00.00 - Execução Orçamentária Delegada a Municípios</v>
      </c>
      <c r="B5360" s="3" t="s">
        <v>4481</v>
      </c>
      <c r="C5360" s="6">
        <v>24015856.73</v>
      </c>
      <c r="D5360" s="6">
        <v>282817690.22000003</v>
      </c>
      <c r="E5360" s="4">
        <v>16772368.449999999</v>
      </c>
    </row>
    <row r="5361" spans="1:5" ht="38.25">
      <c r="A5361" t="str">
        <f t="shared" si="1390"/>
        <v>3.3.45.00.00.00 - Transferências Fundo a Fundo aos Municípios à conta 
 de recursos de que tratam os §§ 1º e 2º do art. 24 da Lei Complementar 
 no 141, de 2012</v>
      </c>
      <c r="B5361" s="5" t="s">
        <v>4482</v>
      </c>
      <c r="C5361" s="4">
        <v>1154355.1399999999</v>
      </c>
      <c r="D5361" s="4">
        <v>83888291.319999993</v>
      </c>
      <c r="E5361" s="6">
        <v>559157585</v>
      </c>
    </row>
    <row r="5362" spans="1:5" ht="25.5">
      <c r="A5362" t="str">
        <f t="shared" si="1390"/>
        <v>3.3.46.00.00.00 - Transferências Fundo a Fundo aos Municípios à conta 
 de recursos de que trata o art. 25 da Lei Complementar no 141, de 2012</v>
      </c>
      <c r="B5362" s="3" t="s">
        <v>4483</v>
      </c>
      <c r="C5362" s="6">
        <v>80450</v>
      </c>
      <c r="D5362" s="6">
        <v>465834474.35000002</v>
      </c>
      <c r="E5362" s="4">
        <v>0</v>
      </c>
    </row>
    <row r="5363" spans="1:5" ht="25.5">
      <c r="A5363" t="str">
        <f t="shared" si="1390"/>
        <v>3.3.50.00.00.00 - Transferências a Instituições Privadas sem Fins 
 Lucrativos</v>
      </c>
      <c r="B5363" s="5" t="s">
        <v>4484</v>
      </c>
      <c r="C5363" s="4">
        <v>20687467518.57</v>
      </c>
      <c r="D5363" s="4">
        <v>13745519727.57</v>
      </c>
      <c r="E5363" s="6">
        <v>3488335319.3200002</v>
      </c>
    </row>
    <row r="5364" spans="1:5" ht="25.5">
      <c r="A5364" t="str">
        <f t="shared" si="1390"/>
        <v>3.3.60.00.00.00 - Transferências a Instituições Privadas com Fins 
 Lucrativos</v>
      </c>
      <c r="B5364" s="3" t="s">
        <v>4485</v>
      </c>
      <c r="C5364" s="6">
        <v>199742026.75</v>
      </c>
      <c r="D5364" s="6">
        <v>625753815.35000002</v>
      </c>
      <c r="E5364" s="4">
        <v>73841940.790000007</v>
      </c>
    </row>
    <row r="5365" spans="1:5" ht="25.5">
      <c r="A5365" t="str">
        <f t="shared" si="1390"/>
        <v>3.3.67.00.00.00 - Execução de Contrato de Parceria Público-Privada - 
 PPP</v>
      </c>
      <c r="B5365" s="5" t="s">
        <v>4486</v>
      </c>
      <c r="C5365" s="4">
        <v>270488814.08999997</v>
      </c>
      <c r="D5365" s="4">
        <v>732322710.49000001</v>
      </c>
      <c r="E5365" s="6">
        <v>0</v>
      </c>
    </row>
    <row r="5366" spans="1:5">
      <c r="A5366" t="str">
        <f t="shared" si="1390"/>
        <v>3.3.70.00.00.00 - Transferências a Instituições Multigovernamentais</v>
      </c>
      <c r="B5366" s="3" t="s">
        <v>4487</v>
      </c>
      <c r="C5366" s="6">
        <v>206868301.99000001</v>
      </c>
      <c r="D5366" s="6">
        <v>283018552.87</v>
      </c>
      <c r="E5366" s="4">
        <v>0</v>
      </c>
    </row>
    <row r="5367" spans="1:5" ht="25.5">
      <c r="A5367" t="str">
        <f t="shared" si="1390"/>
        <v>3.3.71.00.00.00 - Transferências a Consórcios Públicos mediante 
 contrato de rateio</v>
      </c>
      <c r="B5367" s="5" t="s">
        <v>4488</v>
      </c>
      <c r="C5367" s="4">
        <v>661812830.95000005</v>
      </c>
      <c r="D5367" s="4">
        <v>116703931.88</v>
      </c>
      <c r="E5367" s="6">
        <v>5002985.7300000004</v>
      </c>
    </row>
    <row r="5368" spans="1:5" ht="25.5">
      <c r="A5368" t="str">
        <f t="shared" si="1390"/>
        <v>3.3.72.00.00.00 - Execução Orçamentária Delegada a Consórcios Públicos</v>
      </c>
      <c r="B5368" s="3" t="s">
        <v>4489</v>
      </c>
      <c r="C5368" s="6">
        <v>213618505.40000001</v>
      </c>
      <c r="D5368" s="6"/>
      <c r="E5368" s="4">
        <v>0</v>
      </c>
    </row>
    <row r="5369" spans="1:5" ht="38.25">
      <c r="A5369" t="str">
        <f t="shared" si="1390"/>
        <v>3.3.73.00.00.00 - Transferências a Consórcios Públicos mediante 
 contrato de rateio à conta de recursos de que tratam os §§ 1º e 2º do 
 art. 24 da Lei Complementar no 141, de 2012</v>
      </c>
      <c r="B5369" s="5" t="s">
        <v>4490</v>
      </c>
      <c r="C5369" s="4">
        <v>3743729.28</v>
      </c>
      <c r="D5369" s="4"/>
      <c r="E5369" s="6">
        <v>0</v>
      </c>
    </row>
    <row r="5370" spans="1:5" ht="38.25">
      <c r="A5370" t="str">
        <f t="shared" si="1390"/>
        <v>3.3.74.00.00.00 - Transferências a Consórcios Públicos mediante 
 contrato de rateio à conta de recursos de que trata o art. 25 da Lei 
 Complementar no 141, de 2012</v>
      </c>
      <c r="B5370" s="3" t="s">
        <v>4491</v>
      </c>
      <c r="C5370" s="6">
        <v>1834594.99</v>
      </c>
      <c r="D5370" s="6"/>
      <c r="E5370" s="4">
        <v>0</v>
      </c>
    </row>
    <row r="5371" spans="1:5" ht="38.25">
      <c r="A5371" t="str">
        <f t="shared" si="1390"/>
        <v>3.3.75.00.00.00 - Transferências a Instituições Multigovernamentais à 
 conta de recursos de que tratam os §§ 1º e 2º do art. 24 da Lei 
 Complementar no 141, de 2012</v>
      </c>
      <c r="B5371" s="5" t="s">
        <v>4492</v>
      </c>
      <c r="C5371" s="4">
        <v>22484691.710000001</v>
      </c>
      <c r="D5371" s="4"/>
      <c r="E5371" s="6">
        <v>0</v>
      </c>
    </row>
    <row r="5372" spans="1:5" ht="38.25">
      <c r="A5372" t="str">
        <f t="shared" si="1390"/>
        <v>3.3.76.00.00.00 - Transferências a Instituições Multigovernamentais à 
 conta de recursos de que trata o art. 25 da Lei Complementar no 141, 
 de 2012</v>
      </c>
      <c r="B5372" s="3" t="s">
        <v>4493</v>
      </c>
      <c r="C5372" s="6">
        <v>4272656.6900000004</v>
      </c>
      <c r="D5372" s="6"/>
      <c r="E5372" s="4">
        <v>0</v>
      </c>
    </row>
    <row r="5373" spans="1:5">
      <c r="A5373" t="str">
        <f t="shared" si="1390"/>
        <v>3.3.80.00.00.00 - Transferências ao Exterior</v>
      </c>
      <c r="B5373" s="5" t="s">
        <v>4494</v>
      </c>
      <c r="C5373" s="4">
        <v>896082.5</v>
      </c>
      <c r="D5373" s="4">
        <v>22874867.039999999</v>
      </c>
      <c r="E5373" s="6">
        <v>3736239205.3600001</v>
      </c>
    </row>
    <row r="5374" spans="1:5">
      <c r="A5374" t="str">
        <f t="shared" si="1390"/>
        <v>3.3.90.00.00.00 - Aplicações Diretas</v>
      </c>
      <c r="B5374" s="3" t="s">
        <v>4495</v>
      </c>
      <c r="C5374" s="6">
        <v>181707710323.39001</v>
      </c>
      <c r="D5374" s="6">
        <v>158302443620.82001</v>
      </c>
      <c r="E5374" s="4">
        <v>834335245567.70996</v>
      </c>
    </row>
    <row r="5375" spans="1:5">
      <c r="A5375" t="str">
        <f t="shared" si="1390"/>
        <v>3.3.90.04.00.00 - Contratação por Tempo Determinado</v>
      </c>
      <c r="B5375" s="5" t="s">
        <v>4496</v>
      </c>
      <c r="C5375" s="4">
        <v>267036387.52000001</v>
      </c>
      <c r="D5375" s="4">
        <v>13843560.17</v>
      </c>
      <c r="E5375" s="6">
        <v>448498916.88</v>
      </c>
    </row>
    <row r="5376" spans="1:5">
      <c r="A5376" t="str">
        <f t="shared" si="1390"/>
        <v>3.3.90.06.00.00 - Benefício Mensal ao Deficiente e ao Idoso</v>
      </c>
      <c r="B5376" s="3" t="s">
        <v>4497</v>
      </c>
      <c r="C5376" s="6">
        <v>17163247.469999999</v>
      </c>
      <c r="D5376" s="6"/>
      <c r="E5376" s="4">
        <v>53142195282.629997</v>
      </c>
    </row>
    <row r="5377" spans="1:5" ht="25.5">
      <c r="A5377" t="str">
        <f t="shared" si="1390"/>
        <v>3.3.90.08.00.00 - Outros Benefícios Assistenciais do servidor e do 
 militar</v>
      </c>
      <c r="B5377" s="5" t="s">
        <v>4498</v>
      </c>
      <c r="C5377" s="4">
        <v>499588657.68000001</v>
      </c>
      <c r="D5377" s="4">
        <v>1118616675.2</v>
      </c>
      <c r="E5377" s="6">
        <v>1234468625.25</v>
      </c>
    </row>
    <row r="5378" spans="1:5">
      <c r="A5378" t="str">
        <f t="shared" si="1390"/>
        <v>3.3.90.10.00.00 - Seguro Desemprego e Abono Salarial</v>
      </c>
      <c r="B5378" s="3" t="s">
        <v>4499</v>
      </c>
      <c r="C5378" s="6">
        <v>6408766.7400000002</v>
      </c>
      <c r="D5378" s="6"/>
      <c r="E5378" s="4">
        <v>54236166498.639999</v>
      </c>
    </row>
    <row r="5379" spans="1:5">
      <c r="A5379" t="str">
        <f t="shared" si="1390"/>
        <v>3.3.90.14.00.00 - Diárias - Civil</v>
      </c>
      <c r="B5379" s="5" t="s">
        <v>4500</v>
      </c>
      <c r="C5379" s="4">
        <v>839208276.59000003</v>
      </c>
      <c r="D5379" s="4">
        <v>880899237.91999996</v>
      </c>
      <c r="E5379" s="6">
        <v>736486304.30999994</v>
      </c>
    </row>
    <row r="5380" spans="1:5">
      <c r="A5380" t="str">
        <f t="shared" si="1390"/>
        <v>3.3.90.15.00.00 - Diárias - Militar</v>
      </c>
      <c r="B5380" s="3" t="s">
        <v>4501</v>
      </c>
      <c r="C5380" s="6">
        <v>3009730.63</v>
      </c>
      <c r="D5380" s="6">
        <v>537921144.17999995</v>
      </c>
      <c r="E5380" s="4">
        <v>151489429.81</v>
      </c>
    </row>
    <row r="5381" spans="1:5">
      <c r="A5381" t="str">
        <f t="shared" si="1390"/>
        <v>3.3.90.18.00.00 - Auxílio Financeiro a Estudantes</v>
      </c>
      <c r="B5381" s="5" t="s">
        <v>4502</v>
      </c>
      <c r="C5381" s="4">
        <v>273795224.82999998</v>
      </c>
      <c r="D5381" s="4">
        <v>857428966.66999996</v>
      </c>
      <c r="E5381" s="6">
        <v>7394923439.3999996</v>
      </c>
    </row>
    <row r="5382" spans="1:5">
      <c r="A5382" t="str">
        <f t="shared" si="1390"/>
        <v>3.3.90.19.00.00 - Auxílio-Fardamento</v>
      </c>
      <c r="B5382" s="3" t="s">
        <v>4503</v>
      </c>
      <c r="C5382" s="6">
        <v>4024420.17</v>
      </c>
      <c r="D5382" s="6">
        <v>269216631.44999999</v>
      </c>
      <c r="E5382" s="4">
        <v>396433389.80000001</v>
      </c>
    </row>
    <row r="5383" spans="1:5">
      <c r="A5383" t="str">
        <f t="shared" si="1390"/>
        <v>3.3.90.20.00.00 - Auxílio Financeiro a Pesquisadores</v>
      </c>
      <c r="B5383" s="5" t="s">
        <v>4504</v>
      </c>
      <c r="C5383" s="4">
        <v>21874448</v>
      </c>
      <c r="D5383" s="4">
        <v>1362564983.27</v>
      </c>
      <c r="E5383" s="6">
        <v>500481850.68000001</v>
      </c>
    </row>
    <row r="5384" spans="1:5">
      <c r="A5384" t="str">
        <f t="shared" si="1390"/>
        <v>3.3.90.26.00.00 - Obrigações Decorrentes de Política Monetária</v>
      </c>
      <c r="B5384" s="3" t="s">
        <v>4505</v>
      </c>
      <c r="C5384" s="6">
        <v>312842.7</v>
      </c>
      <c r="D5384" s="6"/>
      <c r="E5384" s="4">
        <v>0</v>
      </c>
    </row>
    <row r="5385" spans="1:5" ht="25.5">
      <c r="A5385" t="str">
        <f t="shared" si="1390"/>
        <v>3.3.90.27.00.00 - Encargos pela Honra de Avais, Garantias, Seguros e 
 Similares</v>
      </c>
      <c r="B5385" s="5" t="s">
        <v>4506</v>
      </c>
      <c r="C5385" s="4">
        <v>56744651.189999998</v>
      </c>
      <c r="D5385" s="4">
        <v>33938.14</v>
      </c>
      <c r="E5385" s="6">
        <v>0</v>
      </c>
    </row>
    <row r="5386" spans="1:5">
      <c r="A5386" t="str">
        <f t="shared" si="1390"/>
        <v>3.3.90.28.00.00 - Remuneração de Cotas de Fundos Autárquicos</v>
      </c>
      <c r="B5386" s="3" t="s">
        <v>4507</v>
      </c>
      <c r="C5386" s="6">
        <v>970058.81</v>
      </c>
      <c r="D5386" s="6"/>
      <c r="E5386" s="4">
        <v>0</v>
      </c>
    </row>
    <row r="5387" spans="1:5" ht="25.5">
      <c r="A5387" t="str">
        <f t="shared" si="1390"/>
        <v>3.3.90.29.00.00 - Distribuição de Resultado de Empresas Estatais 
 Dependentes</v>
      </c>
      <c r="B5387" s="5" t="s">
        <v>4508</v>
      </c>
      <c r="C5387" s="4">
        <v>4753457.2699999996</v>
      </c>
      <c r="D5387" s="4"/>
      <c r="E5387" s="6">
        <v>0</v>
      </c>
    </row>
    <row r="5388" spans="1:5">
      <c r="A5388" t="str">
        <f t="shared" si="1390"/>
        <v>3.3.90.30.00.00 - Material de Consumo</v>
      </c>
      <c r="B5388" s="3" t="s">
        <v>4509</v>
      </c>
      <c r="C5388" s="6">
        <v>29023676331.82</v>
      </c>
      <c r="D5388" s="6">
        <v>12122452910.41</v>
      </c>
      <c r="E5388" s="4">
        <v>19146743745.880001</v>
      </c>
    </row>
    <row r="5389" spans="1:5" ht="25.5">
      <c r="A5389" t="str">
        <f t="shared" si="1390"/>
        <v>3.3.90.31.00.00 - Premiações Culturais, Artísticas, Científicas, 
 Desportivas e Outras</v>
      </c>
      <c r="B5389" s="5" t="s">
        <v>4510</v>
      </c>
      <c r="C5389" s="4">
        <v>136711988.81</v>
      </c>
      <c r="D5389" s="4">
        <v>264029079.03</v>
      </c>
      <c r="E5389" s="6">
        <v>14217698.800000001</v>
      </c>
    </row>
    <row r="5390" spans="1:5">
      <c r="A5390" t="str">
        <f t="shared" si="1390"/>
        <v>3.3.90.32.00.00 - Material, Bem ou Serviço para Distribuição Gratuita</v>
      </c>
      <c r="B5390" s="3" t="s">
        <v>4511</v>
      </c>
      <c r="C5390" s="6">
        <v>3663888577.8800001</v>
      </c>
      <c r="D5390" s="6">
        <v>1986319535.8299999</v>
      </c>
      <c r="E5390" s="4">
        <v>1769253562.78</v>
      </c>
    </row>
    <row r="5391" spans="1:5">
      <c r="A5391" t="str">
        <f t="shared" si="1390"/>
        <v>3.3.90.33.00.00 - Passagens e Despesas com Locomoção</v>
      </c>
      <c r="B5391" s="5" t="s">
        <v>4512</v>
      </c>
      <c r="C5391" s="4">
        <v>958993186.36000001</v>
      </c>
      <c r="D5391" s="4">
        <v>1985622219.3599999</v>
      </c>
      <c r="E5391" s="6">
        <v>1313143016.96</v>
      </c>
    </row>
    <row r="5392" spans="1:5" ht="25.5">
      <c r="A5392" t="str">
        <f t="shared" si="1390"/>
        <v>3.3.90.34.00.00 - Outras Despesas de Pessoal decorrentes de Contratos 
 de Terceirização</v>
      </c>
      <c r="B5392" s="3" t="s">
        <v>4513</v>
      </c>
      <c r="C5392" s="6">
        <v>2076301760.73</v>
      </c>
      <c r="D5392" s="6">
        <v>2312046457.8699999</v>
      </c>
      <c r="E5392" s="4">
        <v>477171920.07999998</v>
      </c>
    </row>
    <row r="5393" spans="1:5">
      <c r="A5393" t="str">
        <f t="shared" si="1390"/>
        <v>3.3.90.35.00.00 - Serviços de Consultoria</v>
      </c>
      <c r="B5393" s="5" t="s">
        <v>4514</v>
      </c>
      <c r="C5393" s="4">
        <v>836168833.64999998</v>
      </c>
      <c r="D5393" s="4">
        <v>517263651.37</v>
      </c>
      <c r="E5393" s="6">
        <v>331260650.95999998</v>
      </c>
    </row>
    <row r="5394" spans="1:5">
      <c r="A5394" t="str">
        <f t="shared" si="1390"/>
        <v>3.3.90.36.00.00 - Outros Serviços de Terceiros - Pessoa Física</v>
      </c>
      <c r="B5394" s="3" t="s">
        <v>4515</v>
      </c>
      <c r="C5394" s="6">
        <v>7879764965.0699997</v>
      </c>
      <c r="D5394" s="6">
        <v>4033774339.46</v>
      </c>
      <c r="E5394" s="4">
        <v>2585638970.0700002</v>
      </c>
    </row>
    <row r="5395" spans="1:5">
      <c r="A5395" t="str">
        <f t="shared" si="1390"/>
        <v>3.3.90.37.00.00 - Locação de Mão-de-Obra</v>
      </c>
      <c r="B5395" s="5" t="s">
        <v>4516</v>
      </c>
      <c r="C5395" s="4">
        <v>4138059434.7199998</v>
      </c>
      <c r="D5395" s="4">
        <v>11142637426.16</v>
      </c>
      <c r="E5395" s="6">
        <v>9372843165.1700001</v>
      </c>
    </row>
    <row r="5396" spans="1:5">
      <c r="A5396" t="str">
        <f t="shared" si="1390"/>
        <v>3.3.90.38.00.00 - Arrendamento Mercantil</v>
      </c>
      <c r="B5396" s="3" t="s">
        <v>4517</v>
      </c>
      <c r="C5396" s="6">
        <v>2858410.56</v>
      </c>
      <c r="D5396" s="6">
        <v>21220</v>
      </c>
      <c r="E5396" s="4">
        <v>0</v>
      </c>
    </row>
    <row r="5397" spans="1:5">
      <c r="A5397" t="str">
        <f t="shared" si="1390"/>
        <v>3.3.90.39.00.00 - Outros Serviços de Terceiros - Pessoa Jurídica</v>
      </c>
      <c r="B5397" s="5" t="s">
        <v>4518</v>
      </c>
      <c r="C5397" s="4">
        <v>107247147501.07001</v>
      </c>
      <c r="D5397" s="4">
        <v>66649286164.07</v>
      </c>
      <c r="E5397" s="6">
        <v>33431617973.650002</v>
      </c>
    </row>
    <row r="5398" spans="1:5">
      <c r="A5398" t="str">
        <f t="shared" si="1390"/>
        <v>3.3.90.41.00.00 - Contribuições</v>
      </c>
      <c r="B5398" s="3" t="s">
        <v>4519</v>
      </c>
      <c r="C5398" s="6">
        <v>3210218117.5999999</v>
      </c>
      <c r="D5398" s="6">
        <v>6547781176.7799997</v>
      </c>
      <c r="E5398" s="4">
        <v>0</v>
      </c>
    </row>
    <row r="5399" spans="1:5">
      <c r="A5399" t="str">
        <f t="shared" si="1390"/>
        <v>3.3.90.43.00.00 - Subvenções Sociais</v>
      </c>
      <c r="B5399" s="5" t="s">
        <v>4520</v>
      </c>
      <c r="C5399" s="4">
        <v>44061935.979999997</v>
      </c>
      <c r="D5399" s="4"/>
      <c r="E5399" s="6">
        <v>0</v>
      </c>
    </row>
    <row r="5400" spans="1:5">
      <c r="A5400" t="str">
        <f t="shared" si="1390"/>
        <v>3.3.90.45.00.00 - Subvenções Econômicas</v>
      </c>
      <c r="B5400" s="3" t="s">
        <v>4521</v>
      </c>
      <c r="C5400" s="6">
        <v>47338069.810000002</v>
      </c>
      <c r="D5400" s="6">
        <v>192332997.27000001</v>
      </c>
      <c r="E5400" s="4">
        <v>22936640260.619999</v>
      </c>
    </row>
    <row r="5401" spans="1:5">
      <c r="A5401" t="str">
        <f t="shared" si="1390"/>
        <v>3.3.90.46.00.00 - Auxílio-Alimentação</v>
      </c>
      <c r="B5401" s="5" t="s">
        <v>4522</v>
      </c>
      <c r="C5401" s="4">
        <v>4458523728.0799999</v>
      </c>
      <c r="D5401" s="4">
        <v>6276185618.71</v>
      </c>
      <c r="E5401" s="6">
        <v>5233624210.9700003</v>
      </c>
    </row>
    <row r="5402" spans="1:5">
      <c r="A5402" t="str">
        <f t="shared" si="1390"/>
        <v>3.3.90.47.00.00 - Obrigações Tributárias e Contributivas</v>
      </c>
      <c r="B5402" s="3" t="s">
        <v>4523</v>
      </c>
      <c r="C5402" s="6">
        <v>4871138616.2600002</v>
      </c>
      <c r="D5402" s="6">
        <v>6566153783.1099997</v>
      </c>
      <c r="E5402" s="4">
        <v>273738505.01999998</v>
      </c>
    </row>
    <row r="5403" spans="1:5">
      <c r="A5403" t="str">
        <f t="shared" si="1390"/>
        <v>3.3.90.48.00.00 - Outros Auxílios Financeiros a Pessoas Físicas</v>
      </c>
      <c r="B5403" s="5" t="s">
        <v>4524</v>
      </c>
      <c r="C5403" s="4">
        <v>1363993530.5599999</v>
      </c>
      <c r="D5403" s="4">
        <v>1627426002.4000001</v>
      </c>
      <c r="E5403" s="6">
        <v>30318550382.619999</v>
      </c>
    </row>
    <row r="5404" spans="1:5">
      <c r="A5404" t="str">
        <f t="shared" si="1390"/>
        <v>3.3.90.49.00.00 - Auxílio-Transporte</v>
      </c>
      <c r="B5404" s="3" t="s">
        <v>4525</v>
      </c>
      <c r="C5404" s="6">
        <v>971853548.67999995</v>
      </c>
      <c r="D5404" s="6">
        <v>1788413588.95</v>
      </c>
      <c r="E5404" s="4">
        <v>1066413721.33</v>
      </c>
    </row>
    <row r="5405" spans="1:5">
      <c r="A5405" t="str">
        <f t="shared" si="1390"/>
        <v>3.3.90.53.00.00 - Aposentadorias do RGPS - Área Rural</v>
      </c>
      <c r="B5405" s="5" t="s">
        <v>4526</v>
      </c>
      <c r="C5405" s="4">
        <v>324886.34999999998</v>
      </c>
      <c r="D5405" s="4"/>
      <c r="E5405" s="6">
        <v>84407888052.679993</v>
      </c>
    </row>
    <row r="5406" spans="1:5">
      <c r="A5406" t="str">
        <f t="shared" si="1390"/>
        <v>3.3.90.54.00.00 - Aposentadorias do RGPS - Área Urbana</v>
      </c>
      <c r="B5406" s="3" t="s">
        <v>4527</v>
      </c>
      <c r="C5406" s="6">
        <v>19872370.77</v>
      </c>
      <c r="D5406" s="6"/>
      <c r="E5406" s="4">
        <v>289971246766.29999</v>
      </c>
    </row>
    <row r="5407" spans="1:5">
      <c r="A5407" t="str">
        <f t="shared" si="1390"/>
        <v>3.3.90.55.00.00 - Pensões do RGPS - Área Rural</v>
      </c>
      <c r="B5407" s="5" t="s">
        <v>4528</v>
      </c>
      <c r="C5407" s="4">
        <v>165752.20000000001</v>
      </c>
      <c r="D5407" s="4"/>
      <c r="E5407" s="6">
        <v>29067259371.849998</v>
      </c>
    </row>
    <row r="5408" spans="1:5">
      <c r="A5408" t="str">
        <f t="shared" si="1390"/>
        <v>3.3.90.56.00.00 - Pensões do RGPS - Área Urbana</v>
      </c>
      <c r="B5408" s="3" t="s">
        <v>4529</v>
      </c>
      <c r="C5408" s="6">
        <v>6793018.3499999996</v>
      </c>
      <c r="D5408" s="6"/>
      <c r="E5408" s="4">
        <v>102585830189.75</v>
      </c>
    </row>
    <row r="5409" spans="1:5">
      <c r="A5409" t="str">
        <f t="shared" si="1390"/>
        <v>3.3.90.57.00.00 - Outros Benefícios do RGPS - Área Rural</v>
      </c>
      <c r="B5409" s="5" t="s">
        <v>4530</v>
      </c>
      <c r="C5409" s="4"/>
      <c r="D5409" s="4"/>
      <c r="E5409" s="6">
        <v>3883877288.4299998</v>
      </c>
    </row>
    <row r="5410" spans="1:5">
      <c r="A5410" t="str">
        <f t="shared" ref="A5410:A5474" si="1391">TRIM(B5410)</f>
        <v>3.3.90.58.00.00 - Outros Benefícios do RGPS - Área Urbana</v>
      </c>
      <c r="B5410" s="3" t="s">
        <v>4531</v>
      </c>
      <c r="C5410" s="6">
        <v>6972989.5</v>
      </c>
      <c r="D5410" s="6"/>
      <c r="E5410" s="4">
        <v>35780028546.489998</v>
      </c>
    </row>
    <row r="5411" spans="1:5">
      <c r="A5411" t="str">
        <f t="shared" si="1391"/>
        <v>3.3.90.59.00.00 - Pensões Especiais</v>
      </c>
      <c r="B5411" s="5" t="s">
        <v>4532</v>
      </c>
      <c r="C5411" s="4">
        <v>8833969.7300000004</v>
      </c>
      <c r="D5411" s="4">
        <v>229593376.53999999</v>
      </c>
      <c r="E5411" s="6">
        <v>735179504.40999997</v>
      </c>
    </row>
    <row r="5412" spans="1:5">
      <c r="A5412" t="str">
        <f t="shared" si="1391"/>
        <v>3.3.90.67.00.00 - Depósitos Compulsórios</v>
      </c>
      <c r="B5412" s="3" t="s">
        <v>4533</v>
      </c>
      <c r="C5412" s="6">
        <v>38819304.759999998</v>
      </c>
      <c r="D5412" s="6">
        <v>33355479.84</v>
      </c>
      <c r="E5412" s="4">
        <v>2828604.4</v>
      </c>
    </row>
    <row r="5413" spans="1:5">
      <c r="A5413" t="str">
        <f t="shared" si="1391"/>
        <v>3.3.90.81.00.00 - Distribuição Constitucional ou Legal de Receitas</v>
      </c>
      <c r="B5413" s="5" t="s">
        <v>4534</v>
      </c>
      <c r="C5413" s="4">
        <v>7784008.1299999999</v>
      </c>
      <c r="D5413" s="4"/>
      <c r="E5413" s="6">
        <v>913574537</v>
      </c>
    </row>
    <row r="5414" spans="1:5" ht="25.5">
      <c r="A5414" t="s">
        <v>4535</v>
      </c>
      <c r="B5414" s="40" t="s">
        <v>4535</v>
      </c>
      <c r="C5414" s="6">
        <v>56319222.93</v>
      </c>
      <c r="D5414" s="6"/>
      <c r="E5414" s="45">
        <v>0</v>
      </c>
    </row>
    <row r="5415" spans="1:5">
      <c r="A5415" t="str">
        <f t="shared" si="1391"/>
        <v>3.3.90.91.00.00 - Sentenças Judiciais</v>
      </c>
      <c r="B5415" s="3" t="s">
        <v>4536</v>
      </c>
      <c r="C5415" s="4">
        <v>2477137899.3800001</v>
      </c>
      <c r="D5415" s="4">
        <v>6797333748.5100002</v>
      </c>
      <c r="E5415" s="4">
        <v>24136080071.93</v>
      </c>
    </row>
    <row r="5416" spans="1:5">
      <c r="A5416" t="str">
        <f t="shared" si="1391"/>
        <v>3.3.90.92.00.00 - Despesas de Exercícios Anteriores</v>
      </c>
      <c r="B5416" s="5" t="s">
        <v>4537</v>
      </c>
      <c r="C5416" s="6">
        <v>3790059337.9899998</v>
      </c>
      <c r="D5416" s="6">
        <v>6295685256.1199999</v>
      </c>
      <c r="E5416" s="6">
        <v>2088632711.0899999</v>
      </c>
    </row>
    <row r="5417" spans="1:5">
      <c r="A5417" t="str">
        <f t="shared" si="1391"/>
        <v>3.3.90.93.00.00 - Indenizações e Restituições</v>
      </c>
      <c r="B5417" s="3" t="s">
        <v>4538</v>
      </c>
      <c r="C5417" s="4">
        <v>1644623567.6199999</v>
      </c>
      <c r="D5417" s="4">
        <v>12943171766.74</v>
      </c>
      <c r="E5417" s="4">
        <v>14149125873.76</v>
      </c>
    </row>
    <row r="5418" spans="1:5">
      <c r="A5418" t="str">
        <f t="shared" si="1391"/>
        <v>3.3.90.95.00.00 - Indenização pela Execução de Trabalhos de Campo</v>
      </c>
      <c r="B5418" s="5" t="s">
        <v>4539</v>
      </c>
      <c r="C5418" s="6">
        <v>19115784.059999999</v>
      </c>
      <c r="D5418" s="6"/>
      <c r="E5418" s="6">
        <v>14548324.810000001</v>
      </c>
    </row>
    <row r="5419" spans="1:5">
      <c r="A5419" t="str">
        <f t="shared" si="1391"/>
        <v>3.3.90.96.00.00 - Ressarcimento de Despesas de Pessoal Requisitado</v>
      </c>
      <c r="B5419" s="3" t="s">
        <v>4540</v>
      </c>
      <c r="C5419" s="4">
        <v>3184099.82</v>
      </c>
      <c r="D5419" s="4">
        <v>142616373.25999999</v>
      </c>
      <c r="E5419" s="4">
        <v>87144202.5</v>
      </c>
    </row>
    <row r="5420" spans="1:5">
      <c r="A5420" t="str">
        <f t="shared" si="1391"/>
        <v>3.3.90.98.00.00 - Compensações ao RGPS</v>
      </c>
      <c r="B5420" s="5" t="s">
        <v>4541</v>
      </c>
      <c r="C5420" s="6">
        <v>29392972.079999998</v>
      </c>
      <c r="D5420" s="6">
        <v>384695.38</v>
      </c>
      <c r="E5420" s="6">
        <v>0</v>
      </c>
    </row>
    <row r="5421" spans="1:5">
      <c r="A5421" t="str">
        <f t="shared" si="1391"/>
        <v>3.3.90.99.00.00 - A Classificar</v>
      </c>
      <c r="B5421" s="3" t="s">
        <v>4542</v>
      </c>
      <c r="C5421" s="4">
        <v>672722432.48000002</v>
      </c>
      <c r="D5421" s="4">
        <v>2808031616.6500001</v>
      </c>
      <c r="E5421" s="4">
        <v>0</v>
      </c>
    </row>
    <row r="5422" spans="1:5" ht="38.25">
      <c r="A5422" t="str">
        <f t="shared" si="1391"/>
        <v>3.3.91.00.00.00 - Aplicação Direta Decorrente de Operação entre 
 Órgãos, Fundos e Entidades Integrantes dos Orçamentos Fiscal e da 
 Seguridade Social</v>
      </c>
      <c r="B5422" s="5" t="s">
        <v>4543</v>
      </c>
      <c r="C5422" s="6">
        <v>3296081987.6900001</v>
      </c>
      <c r="D5422" s="6">
        <v>26116513761.939999</v>
      </c>
      <c r="E5422" s="6">
        <v>15088765627.24</v>
      </c>
    </row>
    <row r="5423" spans="1:5" ht="38.25">
      <c r="A5423" t="str">
        <f t="shared" si="1391"/>
        <v>3.3.93.00.00.00 - Aplicação Direta Decorrente de Operação de Órgãos, 
 Fundos e Entidades Integrantes dos Orçamentos Fiscal e da Seguridade 
 Social com Consórcio Público do qual o Ente Participe</v>
      </c>
      <c r="B5423" s="3" t="s">
        <v>4544</v>
      </c>
      <c r="C5423" s="4">
        <v>276173091.70999998</v>
      </c>
      <c r="D5423" s="4"/>
      <c r="E5423" s="4"/>
    </row>
    <row r="5424" spans="1:5" ht="38.25">
      <c r="A5424" t="str">
        <f t="shared" si="1391"/>
        <v>3.3.94.00.00.00 - Aplicação Direta Decorrente de Operação de Órgãos, 
 Fundos e Entidades Integrantes dos Orçamentos Fiscal e da Seguridade 
 Social com Consórcio Público do qual o Ente Não Participe</v>
      </c>
      <c r="B5424" s="5" t="s">
        <v>4545</v>
      </c>
      <c r="C5424" s="6">
        <v>21237498.940000001</v>
      </c>
      <c r="D5424" s="6">
        <v>7513863.1299999999</v>
      </c>
      <c r="E5424" s="6"/>
    </row>
    <row r="5425" spans="1:5" ht="25.5">
      <c r="A5425" t="str">
        <f t="shared" si="1391"/>
        <v>3.3.95.00.00.00 - Aplicação Direta à conta de recursos de que tratam 
 os §§ 1º e 2º do art. 24 da Lei Complementar no 141, de 2012</v>
      </c>
      <c r="B5425" s="3" t="s">
        <v>4546</v>
      </c>
      <c r="C5425" s="4">
        <v>1060857.6299999999</v>
      </c>
      <c r="D5425" s="4">
        <v>176855764.31999999</v>
      </c>
      <c r="E5425" s="4"/>
    </row>
    <row r="5426" spans="1:5" ht="25.5">
      <c r="A5426" t="str">
        <f t="shared" si="1391"/>
        <v>3.3.96.00.00.00 - Aplicação Direta à conta de recursos de que trata o 
 art. 25 da Lei Complementar no 141, de 2012</v>
      </c>
      <c r="B5426" s="5" t="s">
        <v>4547</v>
      </c>
      <c r="C5426" s="6">
        <v>2325179.4700000002</v>
      </c>
      <c r="D5426" s="6">
        <v>132699881.67</v>
      </c>
      <c r="E5426" s="6"/>
    </row>
    <row r="5427" spans="1:5">
      <c r="A5427" t="str">
        <f t="shared" si="1391"/>
        <v>3.3.99.00.00.00 - A Definir</v>
      </c>
      <c r="B5427" s="3" t="s">
        <v>4548</v>
      </c>
      <c r="C5427" s="4">
        <v>1920360073.6600001</v>
      </c>
      <c r="D5427" s="4"/>
      <c r="E5427" s="4"/>
    </row>
    <row r="5428" spans="1:5">
      <c r="A5428" t="str">
        <f t="shared" si="1391"/>
        <v>4.0.00.00.00.00 - Despesas de Capital</v>
      </c>
      <c r="B5428" s="5" t="s">
        <v>4549</v>
      </c>
      <c r="C5428" s="6">
        <v>37181025580.910004</v>
      </c>
      <c r="D5428" s="6">
        <v>64334615104.440002</v>
      </c>
      <c r="E5428" s="6">
        <v>898979680307.92004</v>
      </c>
    </row>
    <row r="5429" spans="1:5">
      <c r="A5429" t="str">
        <f t="shared" si="1391"/>
        <v>4.4.00.00.00.00 - Investimentos</v>
      </c>
      <c r="B5429" s="3" t="s">
        <v>4550</v>
      </c>
      <c r="C5429" s="4">
        <v>25305397867.490002</v>
      </c>
      <c r="D5429" s="4">
        <v>40517842305.129997</v>
      </c>
      <c r="E5429" s="4">
        <v>45103217994.650002</v>
      </c>
    </row>
    <row r="5430" spans="1:5">
      <c r="A5430" t="str">
        <f t="shared" si="1391"/>
        <v>4.4.20.00.00.00 - Transferências à União</v>
      </c>
      <c r="B5430" s="5" t="s">
        <v>4551</v>
      </c>
      <c r="C5430" s="6">
        <v>206585510.19</v>
      </c>
      <c r="D5430" s="6">
        <v>581844069.84000003</v>
      </c>
      <c r="E5430" s="6"/>
    </row>
    <row r="5431" spans="1:5">
      <c r="A5431" t="str">
        <f t="shared" si="1391"/>
        <v>4.4.22.00.00.00 - Execução Orçamentária Delegada à União</v>
      </c>
      <c r="B5431" s="3" t="s">
        <v>4552</v>
      </c>
      <c r="C5431" s="4">
        <v>5722180.1299999999</v>
      </c>
      <c r="D5431" s="4">
        <v>8439060.6500000004</v>
      </c>
      <c r="E5431" s="4"/>
    </row>
    <row r="5432" spans="1:5">
      <c r="A5432" t="str">
        <f t="shared" si="1391"/>
        <v>4.4.30.00.00.00 - Transferências a Estados e ao Distrito Federal</v>
      </c>
      <c r="B5432" s="5" t="s">
        <v>4553</v>
      </c>
      <c r="C5432" s="6">
        <v>21177637.620000001</v>
      </c>
      <c r="D5432" s="6"/>
      <c r="E5432" s="6">
        <v>4778409875.0500002</v>
      </c>
    </row>
    <row r="5433" spans="1:5" ht="25.5">
      <c r="A5433" t="str">
        <f t="shared" si="1391"/>
        <v>4.4.31.00.00.00 - Transferências a Estados e ao Distrito Federal - 
 Fundo a Fundo</v>
      </c>
      <c r="B5433" s="3" t="s">
        <v>4554</v>
      </c>
      <c r="C5433" s="4">
        <v>20014347.469999999</v>
      </c>
      <c r="D5433" s="4"/>
      <c r="E5433" s="4">
        <v>259953061.16999999</v>
      </c>
    </row>
    <row r="5434" spans="1:5" ht="25.5">
      <c r="A5434" t="str">
        <f t="shared" si="1391"/>
        <v>4.4.32.00.00.00 - Execução Orçamentária Delegada a Estados e ao 
 Distrito Federal</v>
      </c>
      <c r="B5434" s="5" t="s">
        <v>4555</v>
      </c>
      <c r="C5434" s="6">
        <v>2656.76</v>
      </c>
      <c r="D5434" s="6"/>
      <c r="E5434" s="6">
        <v>254214198.43000001</v>
      </c>
    </row>
    <row r="5435" spans="1:5" ht="38.25">
      <c r="A5435" t="str">
        <f t="shared" si="1391"/>
        <v>4.4.35.00.00.00 - Transferências Fundo a Fundo aos Estados e ao 
 Distrito Federal à conta de recursos de que tratam os §§ 1º e 2º do 
 art. 24 da Lei Complementar no 141, de 2012</v>
      </c>
      <c r="B5435" s="3" t="s">
        <v>4556</v>
      </c>
      <c r="C5435" s="4"/>
      <c r="D5435" s="4"/>
      <c r="E5435" s="4">
        <v>0</v>
      </c>
    </row>
    <row r="5436" spans="1:5" ht="38.25">
      <c r="A5436" t="str">
        <f t="shared" si="1391"/>
        <v>4.4.36.00.00.00 - Transferências Fundo a Fundo aos Estados e ao 
 Distrito Federal à conta de recursos de que trata o art. 25 da Lei 
 Complementar no 141, de 2012</v>
      </c>
      <c r="B5436" s="5" t="s">
        <v>4557</v>
      </c>
      <c r="C5436" s="6"/>
      <c r="D5436" s="6"/>
      <c r="E5436" s="6">
        <v>0</v>
      </c>
    </row>
    <row r="5437" spans="1:5">
      <c r="A5437" t="str">
        <f t="shared" si="1391"/>
        <v>4.4.40.00.00.00 - Transferências a Municípios</v>
      </c>
      <c r="B5437" s="3" t="s">
        <v>4558</v>
      </c>
      <c r="C5437" s="4">
        <v>695929.49</v>
      </c>
      <c r="D5437" s="4">
        <v>2743067019.1799998</v>
      </c>
      <c r="E5437" s="4">
        <v>9679474958.2600002</v>
      </c>
    </row>
    <row r="5438" spans="1:5">
      <c r="A5438" t="str">
        <f t="shared" si="1391"/>
        <v>4.4.41.00.00.00 - Transferências a Municípios - Fundo a Fundo</v>
      </c>
      <c r="B5438" s="5" t="s">
        <v>4559</v>
      </c>
      <c r="C5438" s="6">
        <v>19658.2</v>
      </c>
      <c r="D5438" s="6">
        <v>516940003.25999999</v>
      </c>
      <c r="E5438" s="6">
        <v>3241320608.5900002</v>
      </c>
    </row>
    <row r="5439" spans="1:5">
      <c r="A5439" t="str">
        <f t="shared" si="1391"/>
        <v>4.4.42.00.00.00 - Execução Orçamentária Delegada a Municípios</v>
      </c>
      <c r="B5439" s="3" t="s">
        <v>4560</v>
      </c>
      <c r="C5439" s="4">
        <v>23677814.829999998</v>
      </c>
      <c r="D5439" s="4">
        <v>21290409.239999998</v>
      </c>
      <c r="E5439" s="4">
        <v>273276598</v>
      </c>
    </row>
    <row r="5440" spans="1:5" ht="38.25">
      <c r="A5440" t="str">
        <f t="shared" si="1391"/>
        <v>4.4.45.00.00.00 - Transferências Fundo a Fundo aos Municípios à conta 
 de recursos de que tratam os §§ 1º e 2º do art. 24 da Lei Complementar 
 no 141, de 2012</v>
      </c>
      <c r="B5440" s="5" t="s">
        <v>4561</v>
      </c>
      <c r="C5440" s="6"/>
      <c r="D5440" s="6">
        <v>40528846.799999997</v>
      </c>
      <c r="E5440" s="6">
        <v>0</v>
      </c>
    </row>
    <row r="5441" spans="1:5" ht="25.5">
      <c r="A5441" t="str">
        <f t="shared" si="1391"/>
        <v>4.4.46.00.00.00 - Transferências Fundo a Fundo aos Municípios à conta 
 de recursos de que trata o art. 25 da Lei Complementar no 141, de 2012</v>
      </c>
      <c r="B5441" s="3" t="s">
        <v>4562</v>
      </c>
      <c r="C5441" s="4"/>
      <c r="D5441" s="4"/>
      <c r="E5441" s="4">
        <v>0</v>
      </c>
    </row>
    <row r="5442" spans="1:5" ht="25.5">
      <c r="A5442" t="str">
        <f t="shared" si="1391"/>
        <v>4.4.50.00.00.00 - Transferências a Instituições Privadas sem Fins 
 Lucrativos</v>
      </c>
      <c r="B5442" s="5" t="s">
        <v>4563</v>
      </c>
      <c r="C5442" s="6">
        <v>85638664.519999996</v>
      </c>
      <c r="D5442" s="6">
        <v>876271969.82000005</v>
      </c>
      <c r="E5442" s="6">
        <v>773949355.83000004</v>
      </c>
    </row>
    <row r="5443" spans="1:5" ht="25.5">
      <c r="A5443" t="str">
        <f t="shared" si="1391"/>
        <v>4.4.60.00.00.00 - Transferências a Instituições Privadas com Fins 
 Lucrativos</v>
      </c>
      <c r="B5443" s="3" t="s">
        <v>4564</v>
      </c>
      <c r="C5443" s="4">
        <v>6297514.2000000002</v>
      </c>
      <c r="D5443" s="4">
        <v>34264619.380000003</v>
      </c>
      <c r="E5443" s="4">
        <v>0</v>
      </c>
    </row>
    <row r="5444" spans="1:5">
      <c r="A5444" t="str">
        <f t="shared" si="1391"/>
        <v>4.4.70.00.00.00 - Transferências a Instituições Multigovernamentais</v>
      </c>
      <c r="B5444" s="5" t="s">
        <v>4565</v>
      </c>
      <c r="C5444" s="6">
        <v>689224.27</v>
      </c>
      <c r="D5444" s="6">
        <v>5730812.1900000004</v>
      </c>
      <c r="E5444" s="6">
        <v>15708596</v>
      </c>
    </row>
    <row r="5445" spans="1:5" ht="25.5">
      <c r="A5445" t="str">
        <f t="shared" si="1391"/>
        <v>4.4.71.00.00.00 - Transferências a Consórcios Públicos mediante 
 contrato de rateio</v>
      </c>
      <c r="B5445" s="3" t="s">
        <v>4566</v>
      </c>
      <c r="C5445" s="4">
        <v>9700743.5299999993</v>
      </c>
      <c r="D5445" s="4">
        <v>70000</v>
      </c>
      <c r="E5445" s="4">
        <v>18978553.920000002</v>
      </c>
    </row>
    <row r="5446" spans="1:5" ht="25.5">
      <c r="A5446" t="str">
        <f t="shared" si="1391"/>
        <v>4.4.72.00.00.00 - Execução Orçamentária Delegada a Consórcios Públicos</v>
      </c>
      <c r="B5446" s="5" t="s">
        <v>4567</v>
      </c>
      <c r="C5446" s="6">
        <v>253083.66</v>
      </c>
      <c r="D5446" s="6"/>
      <c r="E5446" s="6">
        <v>0</v>
      </c>
    </row>
    <row r="5447" spans="1:5" ht="38.25">
      <c r="A5447" t="str">
        <f t="shared" si="1391"/>
        <v>4.4.73.00.00.00 - Transferências a Consórcios Públicos mediante 
 contrato de rateio à conta de recursos de que tratam os §§ 1º e 2º do 
 art. 24 da Lei Complementar no 141, de 2012</v>
      </c>
      <c r="B5447" s="3" t="s">
        <v>4568</v>
      </c>
      <c r="C5447" s="4">
        <v>19385.400000000001</v>
      </c>
      <c r="D5447" s="4"/>
      <c r="E5447" s="4">
        <v>0</v>
      </c>
    </row>
    <row r="5448" spans="1:5" ht="38.25">
      <c r="A5448" t="str">
        <f t="shared" si="1391"/>
        <v>4.4.74.00.00.00 - Transferências a Consórcios Públicos mediante 
 contrato de rateio à conta de recursos de que trata o art. 25 da Lei 
 Complementar no 141, de 2012</v>
      </c>
      <c r="B5448" s="5" t="s">
        <v>4569</v>
      </c>
      <c r="C5448" s="6">
        <v>8604.51</v>
      </c>
      <c r="D5448" s="6"/>
      <c r="E5448" s="6">
        <v>0</v>
      </c>
    </row>
    <row r="5449" spans="1:5" ht="38.25">
      <c r="A5449" t="str">
        <f t="shared" si="1391"/>
        <v>4.4.75.00.00.00 - Transferências a Instituições Multigovernamentais à 
 conta de recursos de que tratam os §§ 1º e 2º do art. 24 da Lei 
 Complementar no 141, de 2012</v>
      </c>
      <c r="B5449" s="3" t="s">
        <v>4570</v>
      </c>
      <c r="C5449" s="4"/>
      <c r="D5449" s="4"/>
      <c r="E5449" s="4">
        <v>0</v>
      </c>
    </row>
    <row r="5450" spans="1:5" ht="38.25">
      <c r="A5450" t="str">
        <f t="shared" si="1391"/>
        <v>4.4.76.00.00.00 - Transferências a Instituições Multigovernamentais à 
 conta de recursos de que trata o art. 25 da Lei Complementar no 141, 
 de 2012</v>
      </c>
      <c r="B5450" s="5" t="s">
        <v>4571</v>
      </c>
      <c r="C5450" s="6"/>
      <c r="D5450" s="6"/>
      <c r="E5450" s="6">
        <v>0</v>
      </c>
    </row>
    <row r="5451" spans="1:5">
      <c r="A5451" t="str">
        <f t="shared" si="1391"/>
        <v>4.4.80.00.00.00 - Transferências ao Exterior</v>
      </c>
      <c r="B5451" s="3" t="s">
        <v>4572</v>
      </c>
      <c r="C5451" s="4">
        <v>245850</v>
      </c>
      <c r="D5451" s="4"/>
      <c r="E5451" s="4">
        <v>3500000</v>
      </c>
    </row>
    <row r="5452" spans="1:5">
      <c r="A5452" t="str">
        <f t="shared" si="1391"/>
        <v>4.4.90.00.00.00 - Aplicações Diretas</v>
      </c>
      <c r="B5452" s="5" t="s">
        <v>4573</v>
      </c>
      <c r="C5452" s="6">
        <v>24713668832.849998</v>
      </c>
      <c r="D5452" s="6">
        <v>34824170523.910004</v>
      </c>
      <c r="E5452" s="6">
        <v>25734506858.049999</v>
      </c>
    </row>
    <row r="5453" spans="1:5">
      <c r="A5453" t="str">
        <f t="shared" si="1391"/>
        <v>4.4.90.04.00.00 - Contratação por Tempo Determinado</v>
      </c>
      <c r="B5453" s="3" t="s">
        <v>4574</v>
      </c>
      <c r="C5453" s="4">
        <v>9640</v>
      </c>
      <c r="D5453" s="4"/>
      <c r="E5453" s="4">
        <v>9156926.0899999999</v>
      </c>
    </row>
    <row r="5454" spans="1:5">
      <c r="A5454" t="str">
        <f t="shared" si="1391"/>
        <v>4.4.90.14.00.00 - Diárias - Civil</v>
      </c>
      <c r="B5454" s="5" t="s">
        <v>4575</v>
      </c>
      <c r="C5454" s="6">
        <v>32674.12</v>
      </c>
      <c r="D5454" s="6">
        <v>5740749.4199999999</v>
      </c>
      <c r="E5454" s="6">
        <v>2082713.56</v>
      </c>
    </row>
    <row r="5455" spans="1:5">
      <c r="A5455" t="str">
        <f t="shared" si="1391"/>
        <v>4.4.90.15.00.00 - Diárias - Militar</v>
      </c>
      <c r="B5455" s="3" t="s">
        <v>4576</v>
      </c>
      <c r="C5455" s="4">
        <v>3100</v>
      </c>
      <c r="D5455" s="4">
        <v>5700</v>
      </c>
      <c r="E5455" s="4">
        <v>4649386.97</v>
      </c>
    </row>
    <row r="5456" spans="1:5">
      <c r="A5456" t="str">
        <f t="shared" si="1391"/>
        <v>4.4.90.17.00.00 - Outras Despesas Variáveis - Pessoal Militar</v>
      </c>
      <c r="B5456" s="5" t="s">
        <v>4577</v>
      </c>
      <c r="C5456" s="6"/>
      <c r="D5456" s="6"/>
      <c r="E5456" s="6">
        <v>0</v>
      </c>
    </row>
    <row r="5457" spans="1:5">
      <c r="A5457" t="str">
        <f t="shared" si="1391"/>
        <v>4.4.90.18.00.00 - Auxílio Financeiro a Estudantes</v>
      </c>
      <c r="B5457" s="3" t="s">
        <v>4578</v>
      </c>
      <c r="C5457" s="4">
        <v>138960.32999999999</v>
      </c>
      <c r="D5457" s="4">
        <v>39096537.439999998</v>
      </c>
      <c r="E5457" s="4">
        <v>759600</v>
      </c>
    </row>
    <row r="5458" spans="1:5">
      <c r="A5458" t="str">
        <f t="shared" si="1391"/>
        <v>4.4.90.20.00.00 - Auxílio Financeiro a Pesquisadores</v>
      </c>
      <c r="B5458" s="5" t="s">
        <v>4579</v>
      </c>
      <c r="C5458" s="6"/>
      <c r="D5458" s="6">
        <v>192626991.40000001</v>
      </c>
      <c r="E5458" s="6">
        <v>108859110.17</v>
      </c>
    </row>
    <row r="5459" spans="1:5">
      <c r="A5459" t="str">
        <f t="shared" si="1391"/>
        <v>4.4.90.30.00.00 - Material de Consumo</v>
      </c>
      <c r="B5459" s="3" t="s">
        <v>4580</v>
      </c>
      <c r="C5459" s="4">
        <v>140516850.38</v>
      </c>
      <c r="D5459" s="4">
        <v>89232606.519999996</v>
      </c>
      <c r="E5459" s="4">
        <v>1280610735.54</v>
      </c>
    </row>
    <row r="5460" spans="1:5">
      <c r="A5460" t="str">
        <f t="shared" si="1391"/>
        <v>4.4.90.33.00.00 - Passagens e Despesas com Locomoção</v>
      </c>
      <c r="B5460" s="5" t="s">
        <v>4581</v>
      </c>
      <c r="C5460" s="6">
        <v>7063805.2699999996</v>
      </c>
      <c r="D5460" s="6">
        <v>3149757.96</v>
      </c>
      <c r="E5460" s="6">
        <v>5098304.47</v>
      </c>
    </row>
    <row r="5461" spans="1:5">
      <c r="A5461" t="str">
        <f t="shared" si="1391"/>
        <v>4.4.90.35.00.00 - Serviços de Consultoria</v>
      </c>
      <c r="B5461" s="3" t="s">
        <v>4582</v>
      </c>
      <c r="C5461" s="4">
        <v>45834916.18</v>
      </c>
      <c r="D5461" s="4">
        <v>302247923.04000002</v>
      </c>
      <c r="E5461" s="4">
        <v>354846106.26999998</v>
      </c>
    </row>
    <row r="5462" spans="1:5">
      <c r="A5462" t="str">
        <f t="shared" si="1391"/>
        <v>4.4.90.36.00.00 - Outros Serviços de Terceiros - Pessoa Física</v>
      </c>
      <c r="B5462" s="5" t="s">
        <v>4583</v>
      </c>
      <c r="C5462" s="6">
        <v>2359539.9700000002</v>
      </c>
      <c r="D5462" s="6">
        <v>3536008.8</v>
      </c>
      <c r="E5462" s="6">
        <v>2209492.52</v>
      </c>
    </row>
    <row r="5463" spans="1:5">
      <c r="A5463" t="str">
        <f t="shared" si="1391"/>
        <v>4.4.90.37.00.00 - Locação de Mão-de-Obra</v>
      </c>
      <c r="B5463" s="3" t="s">
        <v>4584</v>
      </c>
      <c r="C5463" s="4">
        <v>11336845.300000001</v>
      </c>
      <c r="D5463" s="4">
        <v>8849610.5700000003</v>
      </c>
      <c r="E5463" s="4">
        <v>16258466.48</v>
      </c>
    </row>
    <row r="5464" spans="1:5">
      <c r="A5464" t="str">
        <f t="shared" si="1391"/>
        <v>4.4.90.39.00.00 - Outros Serviços de Terceiros - Pessoa Jurídica</v>
      </c>
      <c r="B5464" s="5" t="s">
        <v>4585</v>
      </c>
      <c r="C5464" s="6">
        <v>923914694.38999999</v>
      </c>
      <c r="D5464" s="6">
        <v>2022533405.4000001</v>
      </c>
      <c r="E5464" s="6">
        <v>6806089613.8999996</v>
      </c>
    </row>
    <row r="5465" spans="1:5">
      <c r="A5465" t="str">
        <f t="shared" si="1391"/>
        <v>4.4.90.47.00.00 - Obrigações Tributárias e Contributivas</v>
      </c>
      <c r="B5465" s="3" t="s">
        <v>4586</v>
      </c>
      <c r="C5465" s="4">
        <v>8647638.2599999998</v>
      </c>
      <c r="D5465" s="4">
        <v>975709.65</v>
      </c>
      <c r="E5465" s="4">
        <v>1669099.8</v>
      </c>
    </row>
    <row r="5466" spans="1:5">
      <c r="A5466" t="str">
        <f t="shared" si="1391"/>
        <v>4.4.90.51.00.00 - Obras e Instalações</v>
      </c>
      <c r="B5466" s="5" t="s">
        <v>4587</v>
      </c>
      <c r="C5466" s="6">
        <v>16309531463.23</v>
      </c>
      <c r="D5466" s="6">
        <v>21446369965.610001</v>
      </c>
      <c r="E5466" s="6">
        <v>10097189865.98</v>
      </c>
    </row>
    <row r="5467" spans="1:5">
      <c r="A5467" t="str">
        <f t="shared" si="1391"/>
        <v>4.4.90.51.91.00 - Obras em Andamento</v>
      </c>
      <c r="B5467" s="3" t="s">
        <v>4588</v>
      </c>
      <c r="C5467" s="4">
        <v>7340193928.3199997</v>
      </c>
      <c r="D5467" s="4">
        <v>9447221392.0699997</v>
      </c>
      <c r="E5467" s="4">
        <v>9165528094.9599991</v>
      </c>
    </row>
    <row r="5468" spans="1:5">
      <c r="A5468" t="str">
        <f t="shared" si="1391"/>
        <v>4.4.90.51.99.00 - Demais Obras e Instalações</v>
      </c>
      <c r="B5468" s="5" t="s">
        <v>4589</v>
      </c>
      <c r="C5468" s="6">
        <v>8969337534.9099998</v>
      </c>
      <c r="D5468" s="6">
        <v>11999148573.540001</v>
      </c>
      <c r="E5468" s="6">
        <v>931661771.01999998</v>
      </c>
    </row>
    <row r="5469" spans="1:5">
      <c r="A5469" t="str">
        <f t="shared" si="1391"/>
        <v>4.4.90.52.00.00 - Equipamentos e Material Permanente</v>
      </c>
      <c r="B5469" s="3" t="s">
        <v>4590</v>
      </c>
      <c r="C5469" s="4">
        <v>4756746239.3999996</v>
      </c>
      <c r="D5469" s="4">
        <v>7041651974.79</v>
      </c>
      <c r="E5469" s="4">
        <v>6862066211.4399996</v>
      </c>
    </row>
    <row r="5470" spans="1:5">
      <c r="A5470" t="str">
        <f t="shared" si="1391"/>
        <v>4.4.90.61.00.00 - Aquisição de Imóveis</v>
      </c>
      <c r="B5470" s="5" t="s">
        <v>4591</v>
      </c>
      <c r="C5470" s="6">
        <v>701133745.38</v>
      </c>
      <c r="D5470" s="6">
        <v>257259828.13999999</v>
      </c>
      <c r="E5470" s="6">
        <v>96073783.700000003</v>
      </c>
    </row>
    <row r="5471" spans="1:5">
      <c r="A5471" t="str">
        <f t="shared" si="1391"/>
        <v>4.4.90.91.00.00 - Sentenças Judiciais</v>
      </c>
      <c r="B5471" s="3" t="s">
        <v>4592</v>
      </c>
      <c r="C5471" s="4">
        <v>881982097.14999998</v>
      </c>
      <c r="D5471" s="4">
        <v>1182303974.8</v>
      </c>
      <c r="E5471" s="4">
        <v>41974.52</v>
      </c>
    </row>
    <row r="5472" spans="1:5">
      <c r="A5472" t="str">
        <f t="shared" si="1391"/>
        <v>4.4.90.92.00.00 - Despesas de Exercícios Anteriores</v>
      </c>
      <c r="B5472" s="5" t="s">
        <v>4593</v>
      </c>
      <c r="C5472" s="6">
        <v>585313942.02999997</v>
      </c>
      <c r="D5472" s="6">
        <v>1481793588.98</v>
      </c>
      <c r="E5472" s="6">
        <v>51550144.130000003</v>
      </c>
    </row>
    <row r="5473" spans="1:5">
      <c r="A5473" t="str">
        <f t="shared" si="1391"/>
        <v>4.4.90.93.00.00 - Indenizações e Restituições</v>
      </c>
      <c r="B5473" s="3" t="s">
        <v>4594</v>
      </c>
      <c r="C5473" s="4">
        <v>248528855.90000001</v>
      </c>
      <c r="D5473" s="4">
        <v>454810375.97000003</v>
      </c>
      <c r="E5473" s="4">
        <v>35295322.509999998</v>
      </c>
    </row>
    <row r="5474" spans="1:5">
      <c r="A5474" t="str">
        <f t="shared" si="1391"/>
        <v>4.4.90.99.00.00 - A Classificar</v>
      </c>
      <c r="B5474" s="5" t="s">
        <v>4595</v>
      </c>
      <c r="C5474" s="6">
        <v>90573825.560000002</v>
      </c>
      <c r="D5474" s="6">
        <v>291985815.42000002</v>
      </c>
      <c r="E5474" s="6"/>
    </row>
    <row r="5475" spans="1:5" ht="38.25">
      <c r="A5475" t="str">
        <f t="shared" ref="A5475:A5535" si="1392">TRIM(B5475)</f>
        <v>4.4.91.00.00.00 - Aplicação Direta Decorrente de Operação entre 
 Órgãos, Fundos e Entidades Integrantes dos Orçamentos Fiscal e da 
 Seguridade Social</v>
      </c>
      <c r="B5475" s="3" t="s">
        <v>4596</v>
      </c>
      <c r="C5475" s="4">
        <v>52123187.899999999</v>
      </c>
      <c r="D5475" s="4">
        <v>88533539.030000001</v>
      </c>
      <c r="E5475" s="4">
        <v>69925331.349999994</v>
      </c>
    </row>
    <row r="5476" spans="1:5" ht="38.25">
      <c r="A5476" t="str">
        <f t="shared" si="1392"/>
        <v>4.4.93.00.00.00 - Aplicação Direta Decorrente de Operação de Órgãos, 
 Fundos e Entidades Integrantes dos Orçamentos Fiscal e da Seguridade 
 Social com Consórcio Público do qual o Ente Participe</v>
      </c>
      <c r="B5476" s="5" t="s">
        <v>4597</v>
      </c>
      <c r="C5476" s="6">
        <v>1627517.82</v>
      </c>
      <c r="D5476" s="6"/>
      <c r="E5476" s="6"/>
    </row>
    <row r="5477" spans="1:5" ht="38.25">
      <c r="A5477" t="str">
        <f t="shared" si="1392"/>
        <v>4.4.94.00.00.00 - Aplicação Direta Decorrente de Operação de Órgãos, 
 Fundos e Entidades Integrantes dos Orçamentos Fiscal e da Seguridade 
 Social com Consórcio Público do qual o Ente Não Participe</v>
      </c>
      <c r="B5477" s="3" t="s">
        <v>4598</v>
      </c>
      <c r="C5477" s="4">
        <v>6953.99</v>
      </c>
      <c r="D5477" s="4"/>
      <c r="E5477" s="4"/>
    </row>
    <row r="5478" spans="1:5" ht="25.5">
      <c r="A5478" t="str">
        <f t="shared" si="1392"/>
        <v>4.4.95.00.00.00 - Aplicação Direta à conta de recursos de que tratam 
 os §§ 1º e 2º do art. 24 da Lei Complementar no 141, de 2012</v>
      </c>
      <c r="B5478" s="5" t="s">
        <v>4599</v>
      </c>
      <c r="C5478" s="6">
        <v>66723.960000000006</v>
      </c>
      <c r="D5478" s="6">
        <v>180913815.19999999</v>
      </c>
      <c r="E5478" s="6"/>
    </row>
    <row r="5479" spans="1:5" ht="25.5">
      <c r="A5479" t="str">
        <f t="shared" si="1392"/>
        <v>4.4.96.00.00.00 - Aplicação Direta à conta de recursos de que trata o 
 art. 25 da Lei Complementar no 141, de 2012</v>
      </c>
      <c r="B5479" s="3" t="s">
        <v>4600</v>
      </c>
      <c r="C5479" s="4">
        <v>1222719</v>
      </c>
      <c r="D5479" s="4"/>
      <c r="E5479" s="4"/>
    </row>
    <row r="5480" spans="1:5">
      <c r="A5480" t="str">
        <f t="shared" si="1392"/>
        <v>4.4.99.00.00.00 - A Definir</v>
      </c>
      <c r="B5480" s="5" t="s">
        <v>4601</v>
      </c>
      <c r="C5480" s="6">
        <v>155933127.19</v>
      </c>
      <c r="D5480" s="6">
        <v>595777616.63</v>
      </c>
      <c r="E5480" s="6"/>
    </row>
    <row r="5481" spans="1:5">
      <c r="A5481" t="str">
        <f t="shared" si="1392"/>
        <v>4.5.00.00.00.00 - Inversões Financeiras</v>
      </c>
      <c r="B5481" s="3" t="s">
        <v>4602</v>
      </c>
      <c r="C5481" s="4">
        <v>1097676003.9100001</v>
      </c>
      <c r="D5481" s="4">
        <v>8408622491.3500004</v>
      </c>
      <c r="E5481" s="4">
        <v>70857182818.160004</v>
      </c>
    </row>
    <row r="5482" spans="1:5">
      <c r="A5482" t="str">
        <f t="shared" si="1392"/>
        <v>4.5.20.00.00.00 - Transferências à União</v>
      </c>
      <c r="B5482" s="5" t="s">
        <v>4603</v>
      </c>
      <c r="C5482" s="6">
        <v>1700321.06</v>
      </c>
      <c r="D5482" s="6">
        <v>33986254.149999999</v>
      </c>
      <c r="E5482" s="6"/>
    </row>
    <row r="5483" spans="1:5">
      <c r="A5483" t="str">
        <f t="shared" si="1392"/>
        <v>4.5.30.00.00.00 - Transferências a Estados e ao Distrito Federal</v>
      </c>
      <c r="B5483" s="3" t="s">
        <v>4604</v>
      </c>
      <c r="C5483" s="4">
        <v>463334.11</v>
      </c>
      <c r="D5483" s="4"/>
      <c r="E5483" s="4"/>
    </row>
    <row r="5484" spans="1:5">
      <c r="A5484" t="s">
        <v>4605</v>
      </c>
      <c r="B5484" s="44" t="s">
        <v>4605</v>
      </c>
      <c r="C5484" s="6"/>
      <c r="D5484" s="6"/>
      <c r="E5484" s="45"/>
    </row>
    <row r="5485" spans="1:5" ht="25.5">
      <c r="A5485" t="str">
        <f t="shared" si="1392"/>
        <v>4.5.32.00.00.00 - Execução Orçamentária Delegada a Estados e ao 
 Distrito Federal</v>
      </c>
      <c r="B5485" s="5" t="s">
        <v>4606</v>
      </c>
      <c r="C5485" s="4">
        <v>58287.77</v>
      </c>
      <c r="D5485" s="4"/>
      <c r="E5485" s="6"/>
    </row>
    <row r="5486" spans="1:5">
      <c r="A5486" t="str">
        <f t="shared" si="1392"/>
        <v>4.5.40.00.00.00 - Transferências a Municípios</v>
      </c>
      <c r="B5486" s="3" t="s">
        <v>4607</v>
      </c>
      <c r="C5486" s="6">
        <v>5104430.51</v>
      </c>
      <c r="D5486" s="6"/>
      <c r="E5486" s="4"/>
    </row>
    <row r="5487" spans="1:5">
      <c r="A5487" t="str">
        <f t="shared" si="1392"/>
        <v>4.5.42.00.00.00 - Execução Orçamentária Delegada a Municípios</v>
      </c>
      <c r="B5487" s="5" t="s">
        <v>4608</v>
      </c>
      <c r="C5487" s="4"/>
      <c r="D5487" s="4"/>
      <c r="E5487" s="6"/>
    </row>
    <row r="5488" spans="1:5" ht="25.5">
      <c r="A5488" t="str">
        <f t="shared" si="1392"/>
        <v>4.5.50.00.00.00 - Transferências a Instituições Privadas sem Fins 
 Lucrativos</v>
      </c>
      <c r="B5488" s="3" t="s">
        <v>4609</v>
      </c>
      <c r="C5488" s="6">
        <v>587165.55000000005</v>
      </c>
      <c r="D5488" s="6">
        <v>2000000</v>
      </c>
      <c r="E5488" s="4"/>
    </row>
    <row r="5489" spans="1:5" ht="25.5">
      <c r="A5489" t="str">
        <f t="shared" si="1392"/>
        <v>4.5.60.00.00.00 - Transferências a Instituições Privadas com Fins 
 Lucrativos</v>
      </c>
      <c r="B5489" s="5" t="s">
        <v>4610</v>
      </c>
      <c r="C5489" s="4">
        <v>4114470</v>
      </c>
      <c r="D5489" s="4"/>
      <c r="E5489" s="6"/>
    </row>
    <row r="5490" spans="1:5" ht="25.5">
      <c r="A5490" t="str">
        <f t="shared" si="1392"/>
        <v>4.5.67.00.00.00 - Execução de Contrato de Parceria Público-Privada - 
 PPP</v>
      </c>
      <c r="B5490" s="3" t="s">
        <v>4611</v>
      </c>
      <c r="C5490" s="6">
        <v>66926703.439999998</v>
      </c>
      <c r="D5490" s="6"/>
      <c r="E5490" s="4"/>
    </row>
    <row r="5491" spans="1:5">
      <c r="A5491" t="s">
        <v>4612</v>
      </c>
      <c r="B5491" s="44" t="s">
        <v>4612</v>
      </c>
      <c r="C5491" s="4">
        <v>223359.58</v>
      </c>
      <c r="D5491" s="4"/>
      <c r="E5491" s="45"/>
    </row>
    <row r="5492" spans="1:5" ht="25.5">
      <c r="A5492" t="str">
        <f t="shared" si="1392"/>
        <v>4.5.71.00.00.00 - Transferências a Consórcios Públicos mediante 
 contrato de rateio</v>
      </c>
      <c r="B5492" s="5" t="s">
        <v>4613</v>
      </c>
      <c r="C5492" s="6">
        <v>960050.69</v>
      </c>
      <c r="D5492" s="6"/>
      <c r="E5492" s="6"/>
    </row>
    <row r="5493" spans="1:5" ht="25.5">
      <c r="A5493" t="str">
        <f t="shared" si="1392"/>
        <v>4.5.72.00.00.00 - Execução Orçamentária Delegada a Consórcios Públicos</v>
      </c>
      <c r="B5493" s="3" t="s">
        <v>4614</v>
      </c>
      <c r="C5493" s="4"/>
      <c r="D5493" s="4"/>
      <c r="E5493" s="4"/>
    </row>
    <row r="5494" spans="1:5" ht="38.25">
      <c r="A5494" t="str">
        <f t="shared" si="1392"/>
        <v>4.5.73.00.00.00 - Transferências a Consórcios Públicos mediante 
 contrato de rateio à conta de recursos de que tratam os §§ 1º e 2º do 
 art. 24 da Lei Complementar no 141, de 2012</v>
      </c>
      <c r="B5494" s="5" t="s">
        <v>4615</v>
      </c>
      <c r="C5494" s="6"/>
      <c r="D5494" s="6"/>
      <c r="E5494" s="6"/>
    </row>
    <row r="5495" spans="1:5" ht="38.25">
      <c r="A5495" t="str">
        <f t="shared" si="1392"/>
        <v>4.5.74.00.00.00 - Transferências a Consórcios Públicos mediante 
 contrato de rateio à conta de recursos de que trata o art. 25 da Lei 
 Complementar no 141, de 2012</v>
      </c>
      <c r="B5495" s="3" t="s">
        <v>4616</v>
      </c>
      <c r="C5495" s="4"/>
      <c r="D5495" s="4"/>
      <c r="E5495" s="4"/>
    </row>
    <row r="5496" spans="1:5">
      <c r="A5496" t="str">
        <f t="shared" si="1392"/>
        <v>4.5.80.00.00.00 - Transferências ao Exterior</v>
      </c>
      <c r="B5496" s="5" t="s">
        <v>4617</v>
      </c>
      <c r="C5496" s="6"/>
      <c r="D5496" s="6"/>
      <c r="E5496" s="6"/>
    </row>
    <row r="5497" spans="1:5">
      <c r="A5497" t="str">
        <f t="shared" si="1392"/>
        <v>4.5.90.00.00.00 - Aplicações Diretas</v>
      </c>
      <c r="B5497" s="3" t="s">
        <v>4618</v>
      </c>
      <c r="C5497" s="4">
        <v>547744828.38999999</v>
      </c>
      <c r="D5497" s="4">
        <v>7108348468.25</v>
      </c>
      <c r="E5497" s="4">
        <v>64778850912.129997</v>
      </c>
    </row>
    <row r="5498" spans="1:5" ht="25.5">
      <c r="A5498" t="str">
        <f t="shared" si="1392"/>
        <v>4.5.90.27.00.00 - Encargos pela Honra de Avais, Garantias, Seguros e 
 Similares</v>
      </c>
      <c r="B5498" s="5" t="s">
        <v>4619</v>
      </c>
      <c r="C5498" s="6">
        <v>259290.3</v>
      </c>
      <c r="D5498" s="6">
        <v>20000000</v>
      </c>
      <c r="E5498" s="6"/>
    </row>
    <row r="5499" spans="1:5">
      <c r="A5499" t="str">
        <f t="shared" si="1392"/>
        <v>4.5.90.61.00.00 - Aquisição de Imóveis</v>
      </c>
      <c r="B5499" s="3" t="s">
        <v>4620</v>
      </c>
      <c r="C5499" s="4">
        <v>78413218.780000001</v>
      </c>
      <c r="D5499" s="4">
        <v>324181735.31999999</v>
      </c>
      <c r="E5499" s="4">
        <v>451076357.35000002</v>
      </c>
    </row>
    <row r="5500" spans="1:5">
      <c r="A5500" t="str">
        <f t="shared" si="1392"/>
        <v>4.5.90.62.00.00 - Aquisição de Produtos para Revenda</v>
      </c>
      <c r="B5500" s="5" t="s">
        <v>4621</v>
      </c>
      <c r="C5500" s="6">
        <v>31995990.309999999</v>
      </c>
      <c r="D5500" s="6">
        <v>2115935.81</v>
      </c>
      <c r="E5500" s="6">
        <v>717552129.60000002</v>
      </c>
    </row>
    <row r="5501" spans="1:5">
      <c r="A5501" t="str">
        <f t="shared" si="1392"/>
        <v>4.5.90.63.00.00 - Aquisição de Títulos de Crédito</v>
      </c>
      <c r="B5501" s="3" t="s">
        <v>4622</v>
      </c>
      <c r="C5501" s="4"/>
      <c r="D5501" s="4">
        <v>130675624.90000001</v>
      </c>
      <c r="E5501" s="4">
        <v>0</v>
      </c>
    </row>
    <row r="5502" spans="1:5" ht="25.5">
      <c r="A5502" t="str">
        <f t="shared" si="1392"/>
        <v>4.5.90.64.00.00 - Aquisição de Títulos Representativos de Capital já 
 Integralizado</v>
      </c>
      <c r="B5502" s="5" t="s">
        <v>4623</v>
      </c>
      <c r="C5502" s="6">
        <v>46017.17</v>
      </c>
      <c r="D5502" s="6"/>
      <c r="E5502" s="6">
        <v>38763705.920000002</v>
      </c>
    </row>
    <row r="5503" spans="1:5">
      <c r="A5503" t="str">
        <f t="shared" si="1392"/>
        <v>4.5.90.65.00.00 - Constituição ou Aumento de Capital de Empresas</v>
      </c>
      <c r="B5503" s="3" t="s">
        <v>4624</v>
      </c>
      <c r="C5503" s="4">
        <v>371236281.43000001</v>
      </c>
      <c r="D5503" s="4">
        <v>5785682895.3599997</v>
      </c>
      <c r="E5503" s="4">
        <v>3397154530</v>
      </c>
    </row>
    <row r="5504" spans="1:5">
      <c r="A5504" t="str">
        <f t="shared" si="1392"/>
        <v>4.5.90.66.00.00 - Concessão de Empréstimos e Financiamentos</v>
      </c>
      <c r="B5504" s="5" t="s">
        <v>4625</v>
      </c>
      <c r="C5504" s="6">
        <v>35389461.649999999</v>
      </c>
      <c r="D5504" s="6">
        <v>663972917.22000003</v>
      </c>
      <c r="E5504" s="6">
        <v>57226684628.489998</v>
      </c>
    </row>
    <row r="5505" spans="1:5">
      <c r="A5505" t="str">
        <f t="shared" si="1392"/>
        <v>4.5.90.67.00.00 - Depósitos Compulsórios</v>
      </c>
      <c r="B5505" s="3" t="s">
        <v>4626</v>
      </c>
      <c r="C5505" s="4"/>
      <c r="D5505" s="4"/>
      <c r="E5505" s="4">
        <v>0</v>
      </c>
    </row>
    <row r="5506" spans="1:5" ht="25.5">
      <c r="A5506" t="s">
        <v>4627</v>
      </c>
      <c r="B5506" s="40" t="s">
        <v>4627</v>
      </c>
      <c r="C5506" s="6"/>
      <c r="D5506" s="6"/>
      <c r="E5506" s="45">
        <v>0</v>
      </c>
    </row>
    <row r="5507" spans="1:5" ht="25.5">
      <c r="A5507" t="s">
        <v>4628</v>
      </c>
      <c r="B5507" s="40" t="s">
        <v>4628</v>
      </c>
      <c r="C5507" s="4"/>
      <c r="D5507" s="4"/>
      <c r="E5507" s="45">
        <v>0</v>
      </c>
    </row>
    <row r="5508" spans="1:5" ht="25.5">
      <c r="A5508" t="s">
        <v>4629</v>
      </c>
      <c r="B5508" s="40" t="s">
        <v>4629</v>
      </c>
      <c r="C5508" s="6">
        <v>343327.53</v>
      </c>
      <c r="D5508" s="6">
        <v>65000000</v>
      </c>
      <c r="E5508" s="45">
        <v>2015799536.1300001</v>
      </c>
    </row>
    <row r="5509" spans="1:5">
      <c r="A5509" t="str">
        <f t="shared" si="1392"/>
        <v>4.5.90.91.00.00 - Sentenças Judiciais</v>
      </c>
      <c r="B5509" s="5" t="s">
        <v>4630</v>
      </c>
      <c r="C5509" s="4">
        <v>14141621.93</v>
      </c>
      <c r="D5509" s="4">
        <v>60457660.060000002</v>
      </c>
      <c r="E5509" s="6">
        <v>930785650.01999998</v>
      </c>
    </row>
    <row r="5510" spans="1:5">
      <c r="A5510" t="str">
        <f t="shared" si="1392"/>
        <v>4.5.90.92.00.00 - Despesas de Exercícios Anteriores</v>
      </c>
      <c r="B5510" s="3" t="s">
        <v>4631</v>
      </c>
      <c r="C5510" s="6">
        <v>10742842.5</v>
      </c>
      <c r="D5510" s="6">
        <v>5100</v>
      </c>
      <c r="E5510" s="4">
        <v>1034374.62</v>
      </c>
    </row>
    <row r="5511" spans="1:5">
      <c r="A5511" t="str">
        <f t="shared" si="1392"/>
        <v>4.5.90.93.00.00 - Indenizações e Restituições</v>
      </c>
      <c r="B5511" s="5" t="s">
        <v>4632</v>
      </c>
      <c r="C5511" s="4">
        <v>1662907.25</v>
      </c>
      <c r="D5511" s="4">
        <v>350364.15</v>
      </c>
      <c r="E5511" s="6">
        <v>0</v>
      </c>
    </row>
    <row r="5512" spans="1:5">
      <c r="A5512" t="str">
        <f t="shared" si="1392"/>
        <v>4.5.90.99.00.00 - A Classificar</v>
      </c>
      <c r="B5512" s="3" t="s">
        <v>4633</v>
      </c>
      <c r="C5512" s="6">
        <v>3513869.54</v>
      </c>
      <c r="D5512" s="6">
        <v>55906235.43</v>
      </c>
      <c r="E5512" s="4">
        <v>0</v>
      </c>
    </row>
    <row r="5513" spans="1:5" ht="38.25">
      <c r="A5513" t="str">
        <f t="shared" si="1392"/>
        <v>4.5.91.00.00.00 - Aplicação Direta Decorrente de Operação entre 
 Órgãos, Fundos e Entidades Integrantes dos Orçamentos Fiscal e da 
 Seguridade Social</v>
      </c>
      <c r="B5513" s="5" t="s">
        <v>4634</v>
      </c>
      <c r="C5513" s="4">
        <v>469421219.00999999</v>
      </c>
      <c r="D5513" s="4">
        <v>1264287768.95</v>
      </c>
      <c r="E5513" s="6">
        <v>6078331906.0299997</v>
      </c>
    </row>
    <row r="5514" spans="1:5" ht="25.5">
      <c r="A5514" t="str">
        <f t="shared" si="1392"/>
        <v>4.5.95.00.00.00 - Aplicação Direta à conta de recursos de que tratam 
 os §§ 1º e 2º do art. 24 da Lei Complementar no 141, de 2012</v>
      </c>
      <c r="B5514" s="3" t="s">
        <v>4635</v>
      </c>
      <c r="C5514" s="6"/>
      <c r="D5514" s="6"/>
      <c r="E5514" s="4">
        <v>0</v>
      </c>
    </row>
    <row r="5515" spans="1:5" ht="25.5">
      <c r="A5515" t="str">
        <f t="shared" si="1392"/>
        <v>4.5.96.00.00.00 - Aplicação Direta à conta de recursos de que trata o 
 art. 25 da Lei Complementar no 141, de 2012</v>
      </c>
      <c r="B5515" s="5" t="s">
        <v>4636</v>
      </c>
      <c r="C5515" s="4"/>
      <c r="D5515" s="4"/>
      <c r="E5515" s="6">
        <v>0</v>
      </c>
    </row>
    <row r="5516" spans="1:5">
      <c r="A5516" t="str">
        <f t="shared" si="1392"/>
        <v>4.5.99.00.00.00 - A Definir</v>
      </c>
      <c r="B5516" s="3" t="s">
        <v>4637</v>
      </c>
      <c r="C5516" s="6">
        <v>371833.8</v>
      </c>
      <c r="D5516" s="6"/>
      <c r="E5516" s="4">
        <v>0</v>
      </c>
    </row>
    <row r="5517" spans="1:5">
      <c r="A5517" t="str">
        <f t="shared" si="1392"/>
        <v>4.6.00.00.00.00 - Amortização da Dívida</v>
      </c>
      <c r="B5517" s="5" t="s">
        <v>4638</v>
      </c>
      <c r="C5517" s="4">
        <v>10777951709.51</v>
      </c>
      <c r="D5517" s="4">
        <v>15408150307.959999</v>
      </c>
      <c r="E5517" s="6">
        <v>783019279495.10999</v>
      </c>
    </row>
    <row r="5518" spans="1:5" ht="25.5">
      <c r="A5518" t="s">
        <v>4639</v>
      </c>
      <c r="B5518" s="44" t="s">
        <v>4639</v>
      </c>
      <c r="C5518" s="6">
        <v>171179853.19</v>
      </c>
      <c r="D5518" s="6"/>
      <c r="E5518" s="45"/>
    </row>
    <row r="5519" spans="1:5" ht="38.25">
      <c r="A5519" t="s">
        <v>4640</v>
      </c>
      <c r="B5519" s="44" t="s">
        <v>4640</v>
      </c>
      <c r="C5519" s="4">
        <v>157675.64000000001</v>
      </c>
      <c r="D5519" s="4"/>
      <c r="E5519" s="45"/>
    </row>
    <row r="5520" spans="1:5" ht="38.25">
      <c r="A5520" t="s">
        <v>4641</v>
      </c>
      <c r="B5520" s="44" t="s">
        <v>4641</v>
      </c>
      <c r="C5520" s="6">
        <v>146363.88</v>
      </c>
      <c r="D5520" s="6"/>
      <c r="E5520" s="45"/>
    </row>
    <row r="5521" spans="1:5">
      <c r="A5521" t="str">
        <f t="shared" si="1392"/>
        <v>4.6.90.00.00.00 - Aplicações Diretas</v>
      </c>
      <c r="B5521" s="3" t="s">
        <v>4642</v>
      </c>
      <c r="C5521" s="4">
        <v>9675147309.7000008</v>
      </c>
      <c r="D5521" s="4">
        <v>15408150307.959999</v>
      </c>
      <c r="E5521" s="4">
        <v>783019279495.10999</v>
      </c>
    </row>
    <row r="5522" spans="1:5">
      <c r="A5522" t="str">
        <f t="shared" si="1392"/>
        <v>4.6.90.71.00.00 - Principal da Dívida Contratual Resgatado</v>
      </c>
      <c r="B5522" s="5" t="s">
        <v>4643</v>
      </c>
      <c r="C5522" s="6">
        <v>8711956603.5300007</v>
      </c>
      <c r="D5522" s="6">
        <v>14937611955.5</v>
      </c>
      <c r="E5522" s="6">
        <v>6749745856.7700005</v>
      </c>
    </row>
    <row r="5523" spans="1:5">
      <c r="A5523" t="str">
        <f t="shared" si="1392"/>
        <v>4.6.90.72.00.00 - Principal da Dívida Mobiliária Resgatado</v>
      </c>
      <c r="B5523" s="3" t="s">
        <v>4644</v>
      </c>
      <c r="C5523" s="4">
        <v>36801362.270000003</v>
      </c>
      <c r="D5523" s="4"/>
      <c r="E5523" s="4">
        <v>195622202654.07001</v>
      </c>
    </row>
    <row r="5524" spans="1:5" ht="25.5">
      <c r="A5524" t="str">
        <f t="shared" si="1392"/>
        <v>4.6.90.73.00.00 - Correção Monetária ou Cambial da Dívida Contratual 
 Resgatada</v>
      </c>
      <c r="B5524" s="5" t="s">
        <v>4645</v>
      </c>
      <c r="C5524" s="6">
        <v>36008184.920000002</v>
      </c>
      <c r="D5524" s="6"/>
      <c r="E5524" s="6"/>
    </row>
    <row r="5525" spans="1:5" ht="25.5">
      <c r="A5525" t="str">
        <f t="shared" si="1392"/>
        <v>4.6.90.74.00.00 - Correção Monetária ou Cambial da Dívida Mobiliária 
 Resgatada</v>
      </c>
      <c r="B5525" s="3" t="s">
        <v>4646</v>
      </c>
      <c r="C5525" s="4">
        <v>227220.76</v>
      </c>
      <c r="D5525" s="4"/>
      <c r="E5525" s="4"/>
    </row>
    <row r="5526" spans="1:5" ht="25.5">
      <c r="A5526" t="str">
        <f t="shared" si="1392"/>
        <v>4.6.90.75.00.00 - Correção Monetária da Dívida de Operações de 
 Crédito por Antecipação da Receita</v>
      </c>
      <c r="B5526" s="5" t="s">
        <v>4647</v>
      </c>
      <c r="C5526" s="6">
        <v>1454682.72</v>
      </c>
      <c r="D5526" s="6"/>
      <c r="E5526" s="6"/>
    </row>
    <row r="5527" spans="1:5" ht="25.5">
      <c r="A5527" t="str">
        <f t="shared" si="1392"/>
        <v>4.6.90.76.00.00 - Principal Corrigido da Dívida Mobiliária 
 Refinanciado</v>
      </c>
      <c r="B5527" s="3" t="s">
        <v>4648</v>
      </c>
      <c r="C5527" s="4">
        <v>10365486.789999999</v>
      </c>
      <c r="D5527" s="4"/>
      <c r="E5527" s="4">
        <v>458422494031.71002</v>
      </c>
    </row>
    <row r="5528" spans="1:5" ht="25.5">
      <c r="A5528" t="str">
        <f t="shared" si="1392"/>
        <v>4.6.90.77.00.00 - Principal Corrigido da Dívida Contratual 
 Refinanciado</v>
      </c>
      <c r="B5528" s="5" t="s">
        <v>4649</v>
      </c>
      <c r="C5528" s="6">
        <v>287376104.41000003</v>
      </c>
      <c r="D5528" s="6">
        <v>294857659.98000002</v>
      </c>
      <c r="E5528" s="6">
        <v>8574273403.1700001</v>
      </c>
    </row>
    <row r="5529" spans="1:5">
      <c r="A5529" t="str">
        <f t="shared" si="1392"/>
        <v>4.6.90.91.00.00 - Sentenças Judiciais</v>
      </c>
      <c r="B5529" s="3" t="s">
        <v>4650</v>
      </c>
      <c r="C5529" s="4">
        <v>442444105.41000003</v>
      </c>
      <c r="D5529" s="4"/>
      <c r="E5529" s="4"/>
    </row>
    <row r="5530" spans="1:5">
      <c r="A5530" t="str">
        <f t="shared" si="1392"/>
        <v>4.6.90.92.00.00 - Despesas de Exercícios Anteriores</v>
      </c>
      <c r="B5530" s="5" t="s">
        <v>4651</v>
      </c>
      <c r="C5530" s="6">
        <v>30393713.899999999</v>
      </c>
      <c r="D5530" s="6">
        <v>38169459.560000002</v>
      </c>
      <c r="E5530" s="6"/>
    </row>
    <row r="5531" spans="1:5">
      <c r="A5531" t="str">
        <f t="shared" si="1392"/>
        <v>4.6.90.93.00.00 - Indenizações e Restituições</v>
      </c>
      <c r="B5531" s="3" t="s">
        <v>4652</v>
      </c>
      <c r="C5531" s="4">
        <v>5673439.2699999996</v>
      </c>
      <c r="D5531" s="4">
        <v>4851593.6100000003</v>
      </c>
      <c r="E5531" s="4"/>
    </row>
    <row r="5532" spans="1:5">
      <c r="A5532" t="str">
        <f t="shared" si="1392"/>
        <v>4.6.90.99.00.00 - A Classificar</v>
      </c>
      <c r="B5532" s="5" t="s">
        <v>4653</v>
      </c>
      <c r="C5532" s="6">
        <v>112446405.72</v>
      </c>
      <c r="D5532" s="6">
        <v>132659639.31</v>
      </c>
      <c r="E5532" s="6">
        <v>113650563549.39</v>
      </c>
    </row>
    <row r="5533" spans="1:5" ht="25.5">
      <c r="A5533" t="str">
        <f t="shared" si="1392"/>
        <v>4.6.95.00.00.00 - Aplicação Direta à conta de recursos de que tratam 
 os §§ 1º e 2º do art. 24 da Lei Complementar no 141, de 2012</v>
      </c>
      <c r="B5533" s="3" t="s">
        <v>4654</v>
      </c>
      <c r="C5533" s="4">
        <v>1139855.58</v>
      </c>
      <c r="D5533" s="4"/>
      <c r="E5533" s="4"/>
    </row>
    <row r="5534" spans="1:5" ht="25.5">
      <c r="A5534" t="str">
        <f t="shared" si="1392"/>
        <v>4.6.96.00.00.00 - Aplicação Direta à conta de recursos de que trata o 
 art. 25 da Lei Complementar no 141, de 2012</v>
      </c>
      <c r="B5534" s="5" t="s">
        <v>4655</v>
      </c>
      <c r="C5534" s="6">
        <v>32094.52</v>
      </c>
      <c r="D5534" s="6"/>
      <c r="E5534" s="6"/>
    </row>
    <row r="5535" spans="1:5">
      <c r="A5535" t="str">
        <f t="shared" si="1392"/>
        <v>4.6.99.00.00.00 - A Definir</v>
      </c>
      <c r="B5535" s="3" t="s">
        <v>4656</v>
      </c>
      <c r="C5535" s="4">
        <v>930148557</v>
      </c>
      <c r="D5535" s="4"/>
      <c r="E5535" s="4"/>
    </row>
    <row r="5543" spans="1:5">
      <c r="C5543" s="37" t="s">
        <v>30</v>
      </c>
      <c r="D5543" s="37" t="s">
        <v>704</v>
      </c>
      <c r="E5543" s="37" t="s">
        <v>705</v>
      </c>
    </row>
    <row r="5544" spans="1:5" ht="25.5">
      <c r="B5544" s="38" t="s">
        <v>1943</v>
      </c>
      <c r="C5544" s="2" t="s">
        <v>1692</v>
      </c>
      <c r="D5544" s="2" t="s">
        <v>1692</v>
      </c>
      <c r="E5544" s="2" t="s">
        <v>1692</v>
      </c>
    </row>
    <row r="5545" spans="1:5">
      <c r="A5545" t="str">
        <f t="shared" ref="A5545:A5608" si="1393">TRIM(B5545)</f>
        <v>Despesas Exceto Intraorçamentárias</v>
      </c>
      <c r="B5545" s="3" t="s">
        <v>0</v>
      </c>
      <c r="C5545" s="4">
        <v>520887708367.97998</v>
      </c>
      <c r="D5545" s="4">
        <v>751539604346.60999</v>
      </c>
      <c r="E5545" s="4">
        <v>2539547097690.2402</v>
      </c>
    </row>
    <row r="5546" spans="1:5">
      <c r="A5546" t="str">
        <f t="shared" si="1393"/>
        <v>01 - Legislativa</v>
      </c>
      <c r="B5546" s="5" t="s">
        <v>4657</v>
      </c>
      <c r="C5546" s="6">
        <v>13930148654.43</v>
      </c>
      <c r="D5546" s="6">
        <v>14713569698.09</v>
      </c>
      <c r="E5546" s="6">
        <v>6367663481.0299997</v>
      </c>
    </row>
    <row r="5547" spans="1:5">
      <c r="A5547" t="str">
        <f t="shared" si="1393"/>
        <v>01.031 - Ação Legislativa</v>
      </c>
      <c r="B5547" s="3" t="s">
        <v>4658</v>
      </c>
      <c r="C5547" s="4">
        <v>12203137450.889999</v>
      </c>
      <c r="D5547" s="4">
        <v>4322301752.6000004</v>
      </c>
      <c r="E5547" s="4">
        <v>870462407.34000003</v>
      </c>
    </row>
    <row r="5548" spans="1:5">
      <c r="A5548" t="str">
        <f t="shared" si="1393"/>
        <v>01.032 - Controle Externo</v>
      </c>
      <c r="B5548" s="5" t="s">
        <v>4659</v>
      </c>
      <c r="C5548" s="6">
        <v>512042661.88999999</v>
      </c>
      <c r="D5548" s="6">
        <v>3405855497.9200001</v>
      </c>
      <c r="E5548" s="6">
        <v>152800205.61000001</v>
      </c>
    </row>
    <row r="5549" spans="1:5">
      <c r="A5549" t="str">
        <f t="shared" si="1393"/>
        <v>01.122 - Administração Geral</v>
      </c>
      <c r="B5549" s="3" t="s">
        <v>4660</v>
      </c>
      <c r="C5549" s="4">
        <v>929586002.48000002</v>
      </c>
      <c r="D5549" s="4">
        <v>6314747826.3699999</v>
      </c>
      <c r="E5549" s="4">
        <v>4617705556.5799999</v>
      </c>
    </row>
    <row r="5550" spans="1:5">
      <c r="A5550" t="str">
        <f t="shared" si="1393"/>
        <v>FU01 - Demais Subfunções</v>
      </c>
      <c r="B5550" s="5" t="s">
        <v>4661</v>
      </c>
      <c r="C5550" s="6">
        <v>285382539.17000002</v>
      </c>
      <c r="D5550" s="6">
        <v>670664621.20000005</v>
      </c>
      <c r="E5550" s="6">
        <v>726695311.5</v>
      </c>
    </row>
    <row r="5551" spans="1:5">
      <c r="A5551" t="str">
        <f t="shared" si="1393"/>
        <v>02 - Judiciária</v>
      </c>
      <c r="B5551" s="3" t="s">
        <v>4662</v>
      </c>
      <c r="C5551" s="4">
        <v>1535910500.1500001</v>
      </c>
      <c r="D5551" s="4">
        <v>39309210776.980003</v>
      </c>
      <c r="E5551" s="4">
        <v>30548670414.220001</v>
      </c>
    </row>
    <row r="5552" spans="1:5">
      <c r="A5552" t="str">
        <f t="shared" si="1393"/>
        <v>02.061 - Ação Judiciária</v>
      </c>
      <c r="B5552" s="5" t="s">
        <v>4663</v>
      </c>
      <c r="C5552" s="6">
        <v>477775573.49000001</v>
      </c>
      <c r="D5552" s="6">
        <v>24557598111.450001</v>
      </c>
      <c r="E5552" s="6">
        <v>2402339947.54</v>
      </c>
    </row>
    <row r="5553" spans="1:5">
      <c r="A5553" t="str">
        <f t="shared" si="1393"/>
        <v>02.062 - Defesa do Interesse Público no Processo Judiciário</v>
      </c>
      <c r="B5553" s="3" t="s">
        <v>4664</v>
      </c>
      <c r="C5553" s="4">
        <v>412946023.83999997</v>
      </c>
      <c r="D5553" s="4">
        <v>284066113.92000002</v>
      </c>
      <c r="E5553" s="4">
        <v>0</v>
      </c>
    </row>
    <row r="5554" spans="1:5">
      <c r="A5554" t="str">
        <f t="shared" si="1393"/>
        <v>02.122 - Administração Geral</v>
      </c>
      <c r="B5554" s="5" t="s">
        <v>4665</v>
      </c>
      <c r="C5554" s="6">
        <v>549568820.20000005</v>
      </c>
      <c r="D5554" s="6">
        <v>12557635919.84</v>
      </c>
      <c r="E5554" s="6">
        <v>25448607913.799999</v>
      </c>
    </row>
    <row r="5555" spans="1:5">
      <c r="A5555" t="str">
        <f t="shared" si="1393"/>
        <v>FU02 - Demais Subfunções</v>
      </c>
      <c r="B5555" s="3" t="s">
        <v>4666</v>
      </c>
      <c r="C5555" s="4">
        <v>95620082.620000005</v>
      </c>
      <c r="D5555" s="4">
        <v>1909910631.77</v>
      </c>
      <c r="E5555" s="4">
        <v>2697722552.8800001</v>
      </c>
    </row>
    <row r="5556" spans="1:5">
      <c r="A5556" t="str">
        <f t="shared" si="1393"/>
        <v>03 - Essencial à Justiça</v>
      </c>
      <c r="B5556" s="5" t="s">
        <v>4667</v>
      </c>
      <c r="C5556" s="6">
        <v>676765359.46000004</v>
      </c>
      <c r="D5556" s="6">
        <v>18284525207.68</v>
      </c>
      <c r="E5556" s="6">
        <v>6205909186.7200003</v>
      </c>
    </row>
    <row r="5557" spans="1:5">
      <c r="A5557" t="str">
        <f t="shared" si="1393"/>
        <v>03.091 - Defesa da Ordem Jurídica</v>
      </c>
      <c r="B5557" s="3" t="s">
        <v>4668</v>
      </c>
      <c r="C5557" s="4">
        <v>155822213.96000001</v>
      </c>
      <c r="D5557" s="4">
        <v>3378424249.23</v>
      </c>
      <c r="E5557" s="4">
        <v>0</v>
      </c>
    </row>
    <row r="5558" spans="1:5">
      <c r="A5558" t="str">
        <f t="shared" si="1393"/>
        <v>03.092 - Representação Judicial e Extrajudicial</v>
      </c>
      <c r="B5558" s="5" t="s">
        <v>4669</v>
      </c>
      <c r="C5558" s="6">
        <v>220242898.24000001</v>
      </c>
      <c r="D5558" s="6">
        <v>1737957978.54</v>
      </c>
      <c r="E5558" s="6">
        <v>423268970.02999997</v>
      </c>
    </row>
    <row r="5559" spans="1:5">
      <c r="A5559" t="str">
        <f t="shared" si="1393"/>
        <v>03.122 - Administração Geral</v>
      </c>
      <c r="B5559" s="3" t="s">
        <v>4670</v>
      </c>
      <c r="C5559" s="4">
        <v>222608208.93000001</v>
      </c>
      <c r="D5559" s="4">
        <v>8416567365.1700001</v>
      </c>
      <c r="E5559" s="4">
        <v>4213744776.0999999</v>
      </c>
    </row>
    <row r="5560" spans="1:5">
      <c r="A5560" t="str">
        <f t="shared" si="1393"/>
        <v>FU03 - Demais Subfunções</v>
      </c>
      <c r="B5560" s="5" t="s">
        <v>4671</v>
      </c>
      <c r="C5560" s="6">
        <v>78092038.329999998</v>
      </c>
      <c r="D5560" s="6">
        <v>4751575614.7399998</v>
      </c>
      <c r="E5560" s="6">
        <v>1568895440.5899999</v>
      </c>
    </row>
    <row r="5561" spans="1:5">
      <c r="A5561" t="str">
        <f t="shared" si="1393"/>
        <v>04 - Administração</v>
      </c>
      <c r="B5561" s="3" t="s">
        <v>4672</v>
      </c>
      <c r="C5561" s="4">
        <v>56891184515.389999</v>
      </c>
      <c r="D5561" s="4">
        <v>29989068719.330002</v>
      </c>
      <c r="E5561" s="4">
        <v>24617553257.09</v>
      </c>
    </row>
    <row r="5562" spans="1:5">
      <c r="A5562" t="str">
        <f t="shared" si="1393"/>
        <v>04.121 - Planejamento e Orçamento</v>
      </c>
      <c r="B5562" s="5" t="s">
        <v>4673</v>
      </c>
      <c r="C5562" s="6">
        <v>1328976463.54</v>
      </c>
      <c r="D5562" s="6">
        <v>202220091.19</v>
      </c>
      <c r="E5562" s="6">
        <v>439472242.33999997</v>
      </c>
    </row>
    <row r="5563" spans="1:5">
      <c r="A5563" t="str">
        <f t="shared" si="1393"/>
        <v>04.122 - Administração Geral</v>
      </c>
      <c r="B5563" s="3" t="s">
        <v>4674</v>
      </c>
      <c r="C5563" s="4">
        <v>44773142742.080002</v>
      </c>
      <c r="D5563" s="4">
        <v>19584594625.700001</v>
      </c>
      <c r="E5563" s="4">
        <v>19716506435.689999</v>
      </c>
    </row>
    <row r="5564" spans="1:5">
      <c r="A5564" t="str">
        <f t="shared" si="1393"/>
        <v>04.123 - Administração Financeira</v>
      </c>
      <c r="B5564" s="5" t="s">
        <v>4675</v>
      </c>
      <c r="C5564" s="6">
        <v>5295498748.54</v>
      </c>
      <c r="D5564" s="6">
        <v>1838700357.5999999</v>
      </c>
      <c r="E5564" s="6">
        <v>36506942.390000001</v>
      </c>
    </row>
    <row r="5565" spans="1:5">
      <c r="A5565" t="str">
        <f t="shared" si="1393"/>
        <v>04.124 - Controle Interno</v>
      </c>
      <c r="B5565" s="3" t="s">
        <v>4676</v>
      </c>
      <c r="C5565" s="4">
        <v>401632402.56</v>
      </c>
      <c r="D5565" s="4">
        <v>49010576.549999997</v>
      </c>
      <c r="E5565" s="4">
        <v>81140786.519999996</v>
      </c>
    </row>
    <row r="5566" spans="1:5">
      <c r="A5566" t="str">
        <f t="shared" si="1393"/>
        <v>04.125 - Normatização e Fiscalização</v>
      </c>
      <c r="B5566" s="5" t="s">
        <v>4677</v>
      </c>
      <c r="C5566" s="6">
        <v>236472958.86000001</v>
      </c>
      <c r="D5566" s="6">
        <v>736201886.70000005</v>
      </c>
      <c r="E5566" s="6">
        <v>280221581.22000003</v>
      </c>
    </row>
    <row r="5567" spans="1:5">
      <c r="A5567" t="str">
        <f t="shared" si="1393"/>
        <v>04.126 - Tecnologia da Informação</v>
      </c>
      <c r="B5567" s="3" t="s">
        <v>4678</v>
      </c>
      <c r="C5567" s="4">
        <v>706695834.28999996</v>
      </c>
      <c r="D5567" s="4">
        <v>1193660550.5</v>
      </c>
      <c r="E5567" s="4">
        <v>2069988899.9200001</v>
      </c>
    </row>
    <row r="5568" spans="1:5">
      <c r="A5568" t="str">
        <f t="shared" si="1393"/>
        <v>04.127 - Ordenamento Territorial</v>
      </c>
      <c r="B5568" s="5" t="s">
        <v>4679</v>
      </c>
      <c r="C5568" s="6">
        <v>97595861.159999996</v>
      </c>
      <c r="D5568" s="6">
        <v>205042319.52000001</v>
      </c>
      <c r="E5568" s="6">
        <v>61068569.479999997</v>
      </c>
    </row>
    <row r="5569" spans="1:5">
      <c r="A5569" t="str">
        <f t="shared" si="1393"/>
        <v>04.128 - Formação de Recursos Humanos</v>
      </c>
      <c r="B5569" s="3" t="s">
        <v>4680</v>
      </c>
      <c r="C5569" s="4">
        <v>284926288.77999997</v>
      </c>
      <c r="D5569" s="4">
        <v>69145743.900000006</v>
      </c>
      <c r="E5569" s="4">
        <v>13047958.439999999</v>
      </c>
    </row>
    <row r="5570" spans="1:5">
      <c r="A5570" t="str">
        <f t="shared" si="1393"/>
        <v>04.129 - Administração de Receitas</v>
      </c>
      <c r="B5570" s="5" t="s">
        <v>4681</v>
      </c>
      <c r="C5570" s="6">
        <v>950085466</v>
      </c>
      <c r="D5570" s="6">
        <v>2519570820.1399999</v>
      </c>
      <c r="E5570" s="6">
        <v>26084290.379999999</v>
      </c>
    </row>
    <row r="5571" spans="1:5">
      <c r="A5571" t="str">
        <f t="shared" si="1393"/>
        <v>04.130 - Administração de Concessões</v>
      </c>
      <c r="B5571" s="3" t="s">
        <v>4682</v>
      </c>
      <c r="C5571" s="4">
        <v>11035166.529999999</v>
      </c>
      <c r="D5571" s="4">
        <v>4274911.9800000004</v>
      </c>
      <c r="E5571" s="4">
        <v>0</v>
      </c>
    </row>
    <row r="5572" spans="1:5">
      <c r="A5572" t="str">
        <f t="shared" si="1393"/>
        <v>04.131 - Comunicação Social</v>
      </c>
      <c r="B5572" s="5" t="s">
        <v>4683</v>
      </c>
      <c r="C5572" s="6">
        <v>771368197.47000003</v>
      </c>
      <c r="D5572" s="6">
        <v>872762690.61000001</v>
      </c>
      <c r="E5572" s="6">
        <v>475866891.55000001</v>
      </c>
    </row>
    <row r="5573" spans="1:5">
      <c r="A5573" t="str">
        <f t="shared" si="1393"/>
        <v>FU04 - Demais Subfunções</v>
      </c>
      <c r="B5573" s="3" t="s">
        <v>4684</v>
      </c>
      <c r="C5573" s="4">
        <v>2033754385.5799999</v>
      </c>
      <c r="D5573" s="4">
        <v>2713884144.9400001</v>
      </c>
      <c r="E5573" s="4">
        <v>1417648659.1600001</v>
      </c>
    </row>
    <row r="5574" spans="1:5">
      <c r="A5574" t="str">
        <f t="shared" si="1393"/>
        <v>05 - Defesa Nacional</v>
      </c>
      <c r="B5574" s="5" t="s">
        <v>4685</v>
      </c>
      <c r="C5574" s="6">
        <v>20978835.870000001</v>
      </c>
      <c r="D5574" s="6"/>
      <c r="E5574" s="6">
        <v>68151145514.980003</v>
      </c>
    </row>
    <row r="5575" spans="1:5">
      <c r="A5575" t="str">
        <f t="shared" si="1393"/>
        <v>05.151 - Defesa Área</v>
      </c>
      <c r="B5575" s="3" t="s">
        <v>4686</v>
      </c>
      <c r="C5575" s="4"/>
      <c r="D5575" s="4"/>
      <c r="E5575" s="4">
        <v>5309600591.1599998</v>
      </c>
    </row>
    <row r="5576" spans="1:5">
      <c r="A5576" t="str">
        <f t="shared" si="1393"/>
        <v>05.152 - Defesa Naval</v>
      </c>
      <c r="B5576" s="5" t="s">
        <v>4687</v>
      </c>
      <c r="C5576" s="6">
        <v>288314.67</v>
      </c>
      <c r="D5576" s="6"/>
      <c r="E5576" s="6">
        <v>3117216303.1799998</v>
      </c>
    </row>
    <row r="5577" spans="1:5">
      <c r="A5577" t="str">
        <f t="shared" si="1393"/>
        <v>05.153 - Defesa Terrestre</v>
      </c>
      <c r="B5577" s="3" t="s">
        <v>4688</v>
      </c>
      <c r="C5577" s="4">
        <v>9970603.6500000004</v>
      </c>
      <c r="D5577" s="4"/>
      <c r="E5577" s="4">
        <v>2174912318.4400001</v>
      </c>
    </row>
    <row r="5578" spans="1:5">
      <c r="A5578" t="str">
        <f t="shared" si="1393"/>
        <v>05.122 - Administração Geral</v>
      </c>
      <c r="B5578" s="5" t="s">
        <v>4689</v>
      </c>
      <c r="C5578" s="6">
        <v>5695983.2699999996</v>
      </c>
      <c r="D5578" s="6"/>
      <c r="E5578" s="6">
        <v>48968877134.260002</v>
      </c>
    </row>
    <row r="5579" spans="1:5">
      <c r="A5579" t="str">
        <f t="shared" si="1393"/>
        <v>FU05 - Demais Subfunções</v>
      </c>
      <c r="B5579" s="3" t="s">
        <v>4690</v>
      </c>
      <c r="C5579" s="4">
        <v>5023934.28</v>
      </c>
      <c r="D5579" s="4"/>
      <c r="E5579" s="4">
        <v>8580539167.9399996</v>
      </c>
    </row>
    <row r="5580" spans="1:5">
      <c r="A5580" t="str">
        <f t="shared" si="1393"/>
        <v>06 - Segurança Pública</v>
      </c>
      <c r="B5580" s="5" t="s">
        <v>4691</v>
      </c>
      <c r="C5580" s="6">
        <v>5129398227.2700005</v>
      </c>
      <c r="D5580" s="6">
        <v>73504046744.520004</v>
      </c>
      <c r="E5580" s="6">
        <v>9751647602.6499996</v>
      </c>
    </row>
    <row r="5581" spans="1:5">
      <c r="A5581" t="str">
        <f t="shared" si="1393"/>
        <v>06.181 - Policiamento</v>
      </c>
      <c r="B5581" s="3" t="s">
        <v>4692</v>
      </c>
      <c r="C5581" s="4">
        <v>2418622573.8299999</v>
      </c>
      <c r="D5581" s="4">
        <v>21267030272.200001</v>
      </c>
      <c r="E5581" s="4">
        <v>1322651313.8</v>
      </c>
    </row>
    <row r="5582" spans="1:5">
      <c r="A5582" t="str">
        <f t="shared" si="1393"/>
        <v>06.182 - Defesa Civil</v>
      </c>
      <c r="B5582" s="5" t="s">
        <v>4693</v>
      </c>
      <c r="C5582" s="6">
        <v>573433278.36000001</v>
      </c>
      <c r="D5582" s="6">
        <v>1448053449.0599999</v>
      </c>
      <c r="E5582" s="6">
        <v>1765780555.9400001</v>
      </c>
    </row>
    <row r="5583" spans="1:5">
      <c r="A5583" t="str">
        <f t="shared" si="1393"/>
        <v>06.183 - Informação e Inteligência</v>
      </c>
      <c r="B5583" s="3" t="s">
        <v>4694</v>
      </c>
      <c r="C5583" s="4">
        <v>47005996.130000003</v>
      </c>
      <c r="D5583" s="4">
        <v>505575885.49000001</v>
      </c>
      <c r="E5583" s="4">
        <v>63660182.920000002</v>
      </c>
    </row>
    <row r="5584" spans="1:5">
      <c r="A5584" t="str">
        <f t="shared" si="1393"/>
        <v>06.122 - Administração Geral</v>
      </c>
      <c r="B5584" s="5" t="s">
        <v>4695</v>
      </c>
      <c r="C5584" s="6">
        <v>1789154697</v>
      </c>
      <c r="D5584" s="6">
        <v>39170026552.839996</v>
      </c>
      <c r="E5584" s="6">
        <v>6303850719.6800003</v>
      </c>
    </row>
    <row r="5585" spans="1:5">
      <c r="A5585" t="str">
        <f t="shared" si="1393"/>
        <v>FU06 - Demais Subfunções</v>
      </c>
      <c r="B5585" s="3" t="s">
        <v>4696</v>
      </c>
      <c r="C5585" s="4">
        <v>301181681.94999999</v>
      </c>
      <c r="D5585" s="4">
        <v>11113360584.93</v>
      </c>
      <c r="E5585" s="4">
        <v>295704830.31</v>
      </c>
    </row>
    <row r="5586" spans="1:5">
      <c r="A5586" t="str">
        <f t="shared" si="1393"/>
        <v>07 - Relações Exteriores</v>
      </c>
      <c r="B5586" s="5" t="s">
        <v>4697</v>
      </c>
      <c r="C5586" s="6">
        <v>4870339.8</v>
      </c>
      <c r="D5586" s="6">
        <v>2854729.21</v>
      </c>
      <c r="E5586" s="6">
        <v>2847873697.8699999</v>
      </c>
    </row>
    <row r="5587" spans="1:5">
      <c r="A5587" t="str">
        <f t="shared" si="1393"/>
        <v>07.211 - Relações Diplomáticas</v>
      </c>
      <c r="B5587" s="3" t="s">
        <v>4698</v>
      </c>
      <c r="C5587" s="4">
        <v>765</v>
      </c>
      <c r="D5587" s="4">
        <v>9822.5</v>
      </c>
      <c r="E5587" s="4">
        <v>763048445.80999994</v>
      </c>
    </row>
    <row r="5588" spans="1:5">
      <c r="A5588" t="str">
        <f t="shared" si="1393"/>
        <v>07.212 - Cooperação Internacional</v>
      </c>
      <c r="B5588" s="5" t="s">
        <v>4699</v>
      </c>
      <c r="C5588" s="6">
        <v>333599.74</v>
      </c>
      <c r="D5588" s="6">
        <v>287402.98</v>
      </c>
      <c r="E5588" s="6">
        <v>39942554.490000002</v>
      </c>
    </row>
    <row r="5589" spans="1:5">
      <c r="A5589" t="str">
        <f t="shared" si="1393"/>
        <v>07.122 - Administração Geral</v>
      </c>
      <c r="B5589" s="3" t="s">
        <v>4700</v>
      </c>
      <c r="C5589" s="4">
        <v>3950923.74</v>
      </c>
      <c r="D5589" s="4">
        <v>2520119.9900000002</v>
      </c>
      <c r="E5589" s="4">
        <v>1334161823.55</v>
      </c>
    </row>
    <row r="5590" spans="1:5">
      <c r="A5590" t="str">
        <f t="shared" si="1393"/>
        <v>FU07 - Demais Subfunções</v>
      </c>
      <c r="B5590" s="5" t="s">
        <v>4701</v>
      </c>
      <c r="C5590" s="6">
        <v>585051.31999999995</v>
      </c>
      <c r="D5590" s="6">
        <v>37383.74</v>
      </c>
      <c r="E5590" s="6">
        <v>710720874.01999998</v>
      </c>
    </row>
    <row r="5591" spans="1:5">
      <c r="A5591" t="str">
        <f t="shared" si="1393"/>
        <v>08 - Assistência Social</v>
      </c>
      <c r="B5591" s="3" t="s">
        <v>4702</v>
      </c>
      <c r="C5591" s="4">
        <v>15248658275</v>
      </c>
      <c r="D5591" s="4">
        <v>5556595884.2700005</v>
      </c>
      <c r="E5591" s="4">
        <v>84700457239.149994</v>
      </c>
    </row>
    <row r="5592" spans="1:5">
      <c r="A5592" t="str">
        <f t="shared" si="1393"/>
        <v>08.241 - Assistência ao Idoso</v>
      </c>
      <c r="B5592" s="5" t="s">
        <v>4703</v>
      </c>
      <c r="C5592" s="6">
        <v>387810154.92000002</v>
      </c>
      <c r="D5592" s="6">
        <v>10892120.720000001</v>
      </c>
      <c r="E5592" s="6">
        <v>23144819087.09</v>
      </c>
    </row>
    <row r="5593" spans="1:5">
      <c r="A5593" t="str">
        <f t="shared" si="1393"/>
        <v>08.242 - Assistência ao Portador de Deficiência</v>
      </c>
      <c r="B5593" s="3" t="s">
        <v>4704</v>
      </c>
      <c r="C5593" s="4">
        <v>182188075.63999999</v>
      </c>
      <c r="D5593" s="4">
        <v>49535378.189999998</v>
      </c>
      <c r="E5593" s="4">
        <v>30009998870.279999</v>
      </c>
    </row>
    <row r="5594" spans="1:5">
      <c r="A5594" t="str">
        <f t="shared" si="1393"/>
        <v>08.243 - Assistência à Criança e ao Adolescente</v>
      </c>
      <c r="B5594" s="5" t="s">
        <v>4705</v>
      </c>
      <c r="C5594" s="6">
        <v>2586100145.54</v>
      </c>
      <c r="D5594" s="6">
        <v>806425469.55999994</v>
      </c>
      <c r="E5594" s="6">
        <v>211726406.75999999</v>
      </c>
    </row>
    <row r="5595" spans="1:5">
      <c r="A5595" t="str">
        <f t="shared" si="1393"/>
        <v>08.244 - Assistência Comunitária</v>
      </c>
      <c r="B5595" s="3" t="s">
        <v>4706</v>
      </c>
      <c r="C5595" s="4">
        <v>7833283198.5</v>
      </c>
      <c r="D5595" s="4">
        <v>1880394352.04</v>
      </c>
      <c r="E5595" s="4">
        <v>30597936571.290001</v>
      </c>
    </row>
    <row r="5596" spans="1:5">
      <c r="A5596" t="str">
        <f t="shared" si="1393"/>
        <v>08.122 - Administração Geral</v>
      </c>
      <c r="B5596" s="5" t="s">
        <v>4707</v>
      </c>
      <c r="C5596" s="6">
        <v>3289540585.1799998</v>
      </c>
      <c r="D5596" s="6">
        <v>988989750.26999998</v>
      </c>
      <c r="E5596" s="6">
        <v>209184660.16999999</v>
      </c>
    </row>
    <row r="5597" spans="1:5">
      <c r="A5597" t="str">
        <f t="shared" si="1393"/>
        <v>FU08 - Demais Subfunções</v>
      </c>
      <c r="B5597" s="3" t="s">
        <v>4708</v>
      </c>
      <c r="C5597" s="4">
        <v>969736115.22000003</v>
      </c>
      <c r="D5597" s="4">
        <v>1820358813.49</v>
      </c>
      <c r="E5597" s="4">
        <v>526791643.56</v>
      </c>
    </row>
    <row r="5598" spans="1:5">
      <c r="A5598" t="str">
        <f t="shared" si="1393"/>
        <v>09 - Previdência Social</v>
      </c>
      <c r="B5598" s="5" t="s">
        <v>4709</v>
      </c>
      <c r="C5598" s="6">
        <v>40869332555.900002</v>
      </c>
      <c r="D5598" s="6">
        <v>142671554910.25</v>
      </c>
      <c r="E5598" s="6">
        <v>654798659780</v>
      </c>
    </row>
    <row r="5599" spans="1:5">
      <c r="A5599" t="str">
        <f t="shared" si="1393"/>
        <v>09.271 - Previdência Básica</v>
      </c>
      <c r="B5599" s="3" t="s">
        <v>4710</v>
      </c>
      <c r="C5599" s="4">
        <v>1914971458.6300001</v>
      </c>
      <c r="D5599" s="4">
        <v>135873476.22999999</v>
      </c>
      <c r="E5599" s="4">
        <v>549138336196.56</v>
      </c>
    </row>
    <row r="5600" spans="1:5">
      <c r="A5600" t="str">
        <f t="shared" si="1393"/>
        <v>09.272 - Previdência do Regime Estatutário</v>
      </c>
      <c r="B5600" s="5" t="s">
        <v>4711</v>
      </c>
      <c r="C5600" s="6">
        <v>36510587401.519997</v>
      </c>
      <c r="D5600" s="6">
        <v>135928092545.39999</v>
      </c>
      <c r="E5600" s="6">
        <v>96850420890.830002</v>
      </c>
    </row>
    <row r="5601" spans="1:5">
      <c r="A5601" t="str">
        <f t="shared" si="1393"/>
        <v>09.273 - Previdência Complementar</v>
      </c>
      <c r="B5601" s="3" t="s">
        <v>4712</v>
      </c>
      <c r="C5601" s="4">
        <v>45746632.32</v>
      </c>
      <c r="D5601" s="4">
        <v>1634625771.3900001</v>
      </c>
      <c r="E5601" s="4">
        <v>1300014.22</v>
      </c>
    </row>
    <row r="5602" spans="1:5">
      <c r="A5602" t="str">
        <f t="shared" si="1393"/>
        <v>09.274 - Previdência Especial</v>
      </c>
      <c r="B5602" s="5" t="s">
        <v>4713</v>
      </c>
      <c r="C5602" s="6">
        <v>8826621.0800000001</v>
      </c>
      <c r="D5602" s="6">
        <v>124501266.98999999</v>
      </c>
      <c r="E5602" s="6">
        <v>2783212894.8200002</v>
      </c>
    </row>
    <row r="5603" spans="1:5">
      <c r="A5603" t="str">
        <f t="shared" si="1393"/>
        <v>09.122 - Administração Geral</v>
      </c>
      <c r="B5603" s="3" t="s">
        <v>4714</v>
      </c>
      <c r="C5603" s="4">
        <v>1571362379.5899999</v>
      </c>
      <c r="D5603" s="4">
        <v>4815837949.1300001</v>
      </c>
      <c r="E5603" s="4">
        <v>4988815036.3500004</v>
      </c>
    </row>
    <row r="5604" spans="1:5">
      <c r="A5604" t="str">
        <f t="shared" si="1393"/>
        <v>FU09 - Demais Subfunções</v>
      </c>
      <c r="B5604" s="5" t="s">
        <v>4715</v>
      </c>
      <c r="C5604" s="6">
        <v>817838062.75999999</v>
      </c>
      <c r="D5604" s="6">
        <v>32623901.109999999</v>
      </c>
      <c r="E5604" s="6">
        <v>1036574747.22</v>
      </c>
    </row>
    <row r="5605" spans="1:5">
      <c r="A5605" t="str">
        <f t="shared" si="1393"/>
        <v>10 - Saúde</v>
      </c>
      <c r="B5605" s="3" t="s">
        <v>4716</v>
      </c>
      <c r="C5605" s="4">
        <v>131794171899.52</v>
      </c>
      <c r="D5605" s="4">
        <v>93285780964.679993</v>
      </c>
      <c r="E5605" s="4">
        <v>115758088491.46001</v>
      </c>
    </row>
    <row r="5606" spans="1:5">
      <c r="A5606" t="str">
        <f t="shared" si="1393"/>
        <v>10.301 - Atenção Básica</v>
      </c>
      <c r="B5606" s="5" t="s">
        <v>4717</v>
      </c>
      <c r="C5606" s="6">
        <v>48805689478.540001</v>
      </c>
      <c r="D5606" s="6">
        <v>2994653429.1199999</v>
      </c>
      <c r="E5606" s="6">
        <v>21403988146.330002</v>
      </c>
    </row>
    <row r="5607" spans="1:5">
      <c r="A5607" t="str">
        <f t="shared" si="1393"/>
        <v>10.302 - Assistência Hospitalar e Ambulatorial</v>
      </c>
      <c r="B5607" s="3" t="s">
        <v>4718</v>
      </c>
      <c r="C5607" s="4">
        <v>55529809368.010002</v>
      </c>
      <c r="D5607" s="4">
        <v>61792291001.25</v>
      </c>
      <c r="E5607" s="4">
        <v>53118081823.139999</v>
      </c>
    </row>
    <row r="5608" spans="1:5">
      <c r="A5608" t="str">
        <f t="shared" si="1393"/>
        <v>10.303 - Suporte Profilático e Terapêutico</v>
      </c>
      <c r="B5608" s="5" t="s">
        <v>4719</v>
      </c>
      <c r="C5608" s="6">
        <v>2607679064.54</v>
      </c>
      <c r="D5608" s="6">
        <v>5653076796.9899998</v>
      </c>
      <c r="E5608" s="6">
        <v>13838249417.74</v>
      </c>
    </row>
    <row r="5609" spans="1:5">
      <c r="A5609" t="str">
        <f t="shared" ref="A5609:A5672" si="1394">TRIM(B5609)</f>
        <v>10.304 - Vigilância Sanitária</v>
      </c>
      <c r="B5609" s="3" t="s">
        <v>4720</v>
      </c>
      <c r="C5609" s="4">
        <v>1161029167.3099999</v>
      </c>
      <c r="D5609" s="4">
        <v>134477862.11000001</v>
      </c>
      <c r="E5609" s="4">
        <v>327968180.29000002</v>
      </c>
    </row>
    <row r="5610" spans="1:5">
      <c r="A5610" t="str">
        <f t="shared" si="1394"/>
        <v>10.305 - Vigilância Epidemiológica</v>
      </c>
      <c r="B5610" s="5" t="s">
        <v>4721</v>
      </c>
      <c r="C5610" s="6">
        <v>2145186815.22</v>
      </c>
      <c r="D5610" s="6">
        <v>774522501.77999997</v>
      </c>
      <c r="E5610" s="6">
        <v>7037040892.7700005</v>
      </c>
    </row>
    <row r="5611" spans="1:5">
      <c r="A5611" t="str">
        <f t="shared" si="1394"/>
        <v>10.306 - Alimentação e Nutrição</v>
      </c>
      <c r="B5611" s="3" t="s">
        <v>4722</v>
      </c>
      <c r="C5611" s="4">
        <v>180978844.24000001</v>
      </c>
      <c r="D5611" s="4">
        <v>399192939.64999998</v>
      </c>
      <c r="E5611" s="4">
        <v>69448037.780000001</v>
      </c>
    </row>
    <row r="5612" spans="1:5">
      <c r="A5612" t="str">
        <f t="shared" si="1394"/>
        <v>10.122 - Administração Geral</v>
      </c>
      <c r="B5612" s="5" t="s">
        <v>4723</v>
      </c>
      <c r="C5612" s="6">
        <v>17920288988.560001</v>
      </c>
      <c r="D5612" s="6">
        <v>19517424688.34</v>
      </c>
      <c r="E5612" s="6">
        <v>13799276857.51</v>
      </c>
    </row>
    <row r="5613" spans="1:5">
      <c r="A5613" t="str">
        <f t="shared" si="1394"/>
        <v>FU10 - Demais Subfunções</v>
      </c>
      <c r="B5613" s="3" t="s">
        <v>4724</v>
      </c>
      <c r="C5613" s="4">
        <v>3443510173.0999999</v>
      </c>
      <c r="D5613" s="4">
        <v>2020141745.4400001</v>
      </c>
      <c r="E5613" s="4">
        <v>6164035135.8999996</v>
      </c>
    </row>
    <row r="5614" spans="1:5">
      <c r="A5614" t="str">
        <f t="shared" si="1394"/>
        <v>11 - Trabalho</v>
      </c>
      <c r="B5614" s="5" t="s">
        <v>4725</v>
      </c>
      <c r="C5614" s="6">
        <v>906757817.99000001</v>
      </c>
      <c r="D5614" s="6">
        <v>866906015.96000004</v>
      </c>
      <c r="E5614" s="6">
        <v>71481112360.919998</v>
      </c>
    </row>
    <row r="5615" spans="1:5">
      <c r="A5615" t="str">
        <f t="shared" si="1394"/>
        <v>11.331 - Proteção e Benefícios ao Trabalhador</v>
      </c>
      <c r="B5615" s="3" t="s">
        <v>4726</v>
      </c>
      <c r="C5615" s="4">
        <v>434821493.69999999</v>
      </c>
      <c r="D5615" s="4">
        <v>28480225.920000002</v>
      </c>
      <c r="E5615" s="4">
        <v>54237839865.489998</v>
      </c>
    </row>
    <row r="5616" spans="1:5">
      <c r="A5616" t="str">
        <f t="shared" si="1394"/>
        <v>11.332 - Relações de Trabalho</v>
      </c>
      <c r="B5616" s="5" t="s">
        <v>4727</v>
      </c>
      <c r="C5616" s="6">
        <v>53927367.75</v>
      </c>
      <c r="D5616" s="6">
        <v>2211804.0499999998</v>
      </c>
      <c r="E5616" s="6">
        <v>14679228.25</v>
      </c>
    </row>
    <row r="5617" spans="1:5">
      <c r="A5617" t="str">
        <f t="shared" si="1394"/>
        <v>11.333 - Empregabilidade</v>
      </c>
      <c r="B5617" s="3" t="s">
        <v>4728</v>
      </c>
      <c r="C5617" s="4">
        <v>75028196.629999995</v>
      </c>
      <c r="D5617" s="4">
        <v>145372325.25</v>
      </c>
      <c r="E5617" s="4">
        <v>93892349.75</v>
      </c>
    </row>
    <row r="5618" spans="1:5">
      <c r="A5618" t="str">
        <f t="shared" si="1394"/>
        <v>11.334 - Fomento ao Trabalho</v>
      </c>
      <c r="B5618" s="5" t="s">
        <v>4729</v>
      </c>
      <c r="C5618" s="6">
        <v>152498863.5</v>
      </c>
      <c r="D5618" s="6">
        <v>189081748.40000001</v>
      </c>
      <c r="E5618" s="6">
        <v>16599144911.120001</v>
      </c>
    </row>
    <row r="5619" spans="1:5">
      <c r="A5619" t="str">
        <f t="shared" si="1394"/>
        <v>11.122 - Administração Geral</v>
      </c>
      <c r="B5619" s="3" t="s">
        <v>4730</v>
      </c>
      <c r="C5619" s="4">
        <v>147701179.80000001</v>
      </c>
      <c r="D5619" s="4">
        <v>164396276.00999999</v>
      </c>
      <c r="E5619" s="4">
        <v>353459877.79000002</v>
      </c>
    </row>
    <row r="5620" spans="1:5">
      <c r="A5620" t="str">
        <f t="shared" si="1394"/>
        <v>FU11 - Demais Subfunções</v>
      </c>
      <c r="B5620" s="5" t="s">
        <v>4731</v>
      </c>
      <c r="C5620" s="6">
        <v>42780716.609999999</v>
      </c>
      <c r="D5620" s="6">
        <v>337363636.32999998</v>
      </c>
      <c r="E5620" s="6">
        <v>182096128.52000001</v>
      </c>
    </row>
    <row r="5621" spans="1:5">
      <c r="A5621" t="str">
        <f t="shared" si="1394"/>
        <v>12 - Educação</v>
      </c>
      <c r="B5621" s="3" t="s">
        <v>4732</v>
      </c>
      <c r="C5621" s="4">
        <v>142755505202.60999</v>
      </c>
      <c r="D5621" s="4">
        <v>109653268209.75</v>
      </c>
      <c r="E5621" s="4">
        <v>97763017230.610001</v>
      </c>
    </row>
    <row r="5622" spans="1:5">
      <c r="A5622" t="str">
        <f t="shared" si="1394"/>
        <v>12.361 - Ensino Fundamental</v>
      </c>
      <c r="B5622" s="5" t="s">
        <v>4733</v>
      </c>
      <c r="C5622" s="6">
        <v>90095184493.070007</v>
      </c>
      <c r="D5622" s="6">
        <v>16981085634.549999</v>
      </c>
      <c r="E5622" s="6">
        <v>0</v>
      </c>
    </row>
    <row r="5623" spans="1:5">
      <c r="A5623" t="str">
        <f t="shared" si="1394"/>
        <v>12.362 - Ensino Médio</v>
      </c>
      <c r="B5623" s="3" t="s">
        <v>4734</v>
      </c>
      <c r="C5623" s="4">
        <v>587314243.69000006</v>
      </c>
      <c r="D5623" s="4">
        <v>14701094712.860001</v>
      </c>
      <c r="E5623" s="4">
        <v>0</v>
      </c>
    </row>
    <row r="5624" spans="1:5">
      <c r="A5624" t="str">
        <f t="shared" si="1394"/>
        <v>12.363 - Ensino Profissional</v>
      </c>
      <c r="B5624" s="5" t="s">
        <v>4735</v>
      </c>
      <c r="C5624" s="6">
        <v>215655150.75</v>
      </c>
      <c r="D5624" s="6">
        <v>2065728053.52</v>
      </c>
      <c r="E5624" s="6">
        <v>11644387176.780001</v>
      </c>
    </row>
    <row r="5625" spans="1:5">
      <c r="A5625" t="str">
        <f t="shared" si="1394"/>
        <v>12.364 - Ensino Superior</v>
      </c>
      <c r="B5625" s="3" t="s">
        <v>4736</v>
      </c>
      <c r="C5625" s="4">
        <v>1108639062.8399999</v>
      </c>
      <c r="D5625" s="4">
        <v>9916001379.9599991</v>
      </c>
      <c r="E5625" s="4">
        <v>32874547559.66</v>
      </c>
    </row>
    <row r="5626" spans="1:5">
      <c r="A5626" t="str">
        <f t="shared" si="1394"/>
        <v>12.365 - Educação Infantil</v>
      </c>
      <c r="B5626" s="5" t="s">
        <v>4737</v>
      </c>
      <c r="C5626" s="6">
        <v>26735885252.310001</v>
      </c>
      <c r="D5626" s="6">
        <v>534711809.50999999</v>
      </c>
      <c r="E5626" s="6">
        <v>162226238.69</v>
      </c>
    </row>
    <row r="5627" spans="1:5">
      <c r="A5627" t="str">
        <f t="shared" si="1394"/>
        <v>12.366 - Educação de Jovens e Adultos</v>
      </c>
      <c r="B5627" s="3" t="s">
        <v>4738</v>
      </c>
      <c r="C5627" s="4">
        <v>749497719.29999995</v>
      </c>
      <c r="D5627" s="4">
        <v>1184685427.5899999</v>
      </c>
      <c r="E5627" s="4">
        <v>123400676.76000001</v>
      </c>
    </row>
    <row r="5628" spans="1:5">
      <c r="A5628" t="str">
        <f t="shared" si="1394"/>
        <v>12.367 - Educação Especial</v>
      </c>
      <c r="B5628" s="5" t="s">
        <v>4739</v>
      </c>
      <c r="C5628" s="6">
        <v>795206075.22000003</v>
      </c>
      <c r="D5628" s="6">
        <v>1085903593.6700001</v>
      </c>
      <c r="E5628" s="6">
        <v>0</v>
      </c>
    </row>
    <row r="5629" spans="1:5">
      <c r="A5629" t="str">
        <f t="shared" si="1394"/>
        <v>12.368 - Educação Básica</v>
      </c>
      <c r="B5629" s="3" t="s">
        <v>4740</v>
      </c>
      <c r="C5629" s="4">
        <v>10171904640.48</v>
      </c>
      <c r="D5629" s="4">
        <v>35263585452.690002</v>
      </c>
      <c r="E5629" s="4">
        <v>7128413759.1899996</v>
      </c>
    </row>
    <row r="5630" spans="1:5">
      <c r="A5630" t="str">
        <f t="shared" si="1394"/>
        <v>12.122 - Administração Geral</v>
      </c>
      <c r="B5630" s="5" t="s">
        <v>4741</v>
      </c>
      <c r="C5630" s="6">
        <v>6443274971.6199999</v>
      </c>
      <c r="D5630" s="6">
        <v>16088734611.799999</v>
      </c>
      <c r="E5630" s="6">
        <v>1073129330.79</v>
      </c>
    </row>
    <row r="5631" spans="1:5">
      <c r="A5631" t="str">
        <f t="shared" si="1394"/>
        <v>FU12 - Demais Subfunções</v>
      </c>
      <c r="B5631" s="3" t="s">
        <v>4742</v>
      </c>
      <c r="C5631" s="4">
        <v>5852943593.3299999</v>
      </c>
      <c r="D5631" s="4">
        <v>11831737533.6</v>
      </c>
      <c r="E5631" s="4">
        <v>44756912488.739998</v>
      </c>
    </row>
    <row r="5632" spans="1:5">
      <c r="A5632" t="str">
        <f t="shared" si="1394"/>
        <v>13 - Cultura</v>
      </c>
      <c r="B5632" s="5" t="s">
        <v>4743</v>
      </c>
      <c r="C5632" s="6">
        <v>4238255459.8800001</v>
      </c>
      <c r="D5632" s="6">
        <v>2338818901.71</v>
      </c>
      <c r="E5632" s="6">
        <v>1828642320.27</v>
      </c>
    </row>
    <row r="5633" spans="1:5">
      <c r="A5633" t="str">
        <f t="shared" si="1394"/>
        <v>13.391 - Patrimônio Histórico, Artístico e Arqueológico</v>
      </c>
      <c r="B5633" s="3" t="s">
        <v>4744</v>
      </c>
      <c r="C5633" s="4">
        <v>158531229.28</v>
      </c>
      <c r="D5633" s="4">
        <v>193127214.38</v>
      </c>
      <c r="E5633" s="4">
        <v>146286639.37</v>
      </c>
    </row>
    <row r="5634" spans="1:5">
      <c r="A5634" t="str">
        <f t="shared" si="1394"/>
        <v>13.392 - Difusão Cultural</v>
      </c>
      <c r="B5634" s="5" t="s">
        <v>4745</v>
      </c>
      <c r="C5634" s="6">
        <v>3008089515.6900001</v>
      </c>
      <c r="D5634" s="6">
        <v>1224213693.6300001</v>
      </c>
      <c r="E5634" s="6">
        <v>370631739.44999999</v>
      </c>
    </row>
    <row r="5635" spans="1:5">
      <c r="A5635" t="str">
        <f t="shared" si="1394"/>
        <v>13.122 - Administração Geral</v>
      </c>
      <c r="B5635" s="3" t="s">
        <v>4746</v>
      </c>
      <c r="C5635" s="4">
        <v>801585841.86000001</v>
      </c>
      <c r="D5635" s="4">
        <v>890074757.02999997</v>
      </c>
      <c r="E5635" s="4">
        <v>666190219.77999997</v>
      </c>
    </row>
    <row r="5636" spans="1:5">
      <c r="A5636" t="str">
        <f t="shared" si="1394"/>
        <v>FU13 - Demais Subfunções</v>
      </c>
      <c r="B5636" s="5" t="s">
        <v>4747</v>
      </c>
      <c r="C5636" s="6">
        <v>270048873.05000001</v>
      </c>
      <c r="D5636" s="6">
        <v>31403236.670000002</v>
      </c>
      <c r="E5636" s="6">
        <v>645533721.66999996</v>
      </c>
    </row>
    <row r="5637" spans="1:5">
      <c r="A5637" t="str">
        <f t="shared" si="1394"/>
        <v>14 - Direitos da Cidadania</v>
      </c>
      <c r="B5637" s="3" t="s">
        <v>4748</v>
      </c>
      <c r="C5637" s="4">
        <v>561718046.16999996</v>
      </c>
      <c r="D5637" s="4">
        <v>11667376396.01</v>
      </c>
      <c r="E5637" s="4">
        <v>1685440063.28</v>
      </c>
    </row>
    <row r="5638" spans="1:5">
      <c r="A5638" t="str">
        <f t="shared" si="1394"/>
        <v>14.421 - Custódia e Reintegração Social</v>
      </c>
      <c r="B5638" s="5" t="s">
        <v>4749</v>
      </c>
      <c r="C5638" s="6">
        <v>2242258.59</v>
      </c>
      <c r="D5638" s="6">
        <v>5642626180.9499998</v>
      </c>
      <c r="E5638" s="6">
        <v>979704449.83000004</v>
      </c>
    </row>
    <row r="5639" spans="1:5">
      <c r="A5639" t="str">
        <f t="shared" si="1394"/>
        <v>14.422 - Direitos Individuais, Coletivos e Difusos</v>
      </c>
      <c r="B5639" s="3" t="s">
        <v>4750</v>
      </c>
      <c r="C5639" s="4">
        <v>192075113.75</v>
      </c>
      <c r="D5639" s="4">
        <v>779005878.59000003</v>
      </c>
      <c r="E5639" s="4">
        <v>244167462.53</v>
      </c>
    </row>
    <row r="5640" spans="1:5">
      <c r="A5640" t="str">
        <f t="shared" si="1394"/>
        <v>14.423 - Assistência aos Povos Indígenas</v>
      </c>
      <c r="B5640" s="5" t="s">
        <v>4751</v>
      </c>
      <c r="C5640" s="6">
        <v>3129231.48</v>
      </c>
      <c r="D5640" s="6">
        <v>757079.68</v>
      </c>
      <c r="E5640" s="6">
        <v>27479983.91</v>
      </c>
    </row>
    <row r="5641" spans="1:5">
      <c r="A5641" t="str">
        <f t="shared" si="1394"/>
        <v>14.122 - Administração Geral</v>
      </c>
      <c r="B5641" s="3" t="s">
        <v>4752</v>
      </c>
      <c r="C5641" s="4">
        <v>135110012.83000001</v>
      </c>
      <c r="D5641" s="4">
        <v>3653899784.98</v>
      </c>
      <c r="E5641" s="4">
        <v>316950616.94</v>
      </c>
    </row>
    <row r="5642" spans="1:5">
      <c r="A5642" t="str">
        <f t="shared" si="1394"/>
        <v>FU14 - Demais Subfunções</v>
      </c>
      <c r="B5642" s="5" t="s">
        <v>4753</v>
      </c>
      <c r="C5642" s="6">
        <v>229161429.52000001</v>
      </c>
      <c r="D5642" s="6">
        <v>1591087471.8099999</v>
      </c>
      <c r="E5642" s="6">
        <v>117137550.06999999</v>
      </c>
    </row>
    <row r="5643" spans="1:5">
      <c r="A5643" t="str">
        <f t="shared" si="1394"/>
        <v>15 - Urbanismo</v>
      </c>
      <c r="B5643" s="3" t="s">
        <v>4754</v>
      </c>
      <c r="C5643" s="4">
        <v>44888069011.150002</v>
      </c>
      <c r="D5643" s="4">
        <v>5570252745.0500002</v>
      </c>
      <c r="E5643" s="4">
        <v>6301924521.9300003</v>
      </c>
    </row>
    <row r="5644" spans="1:5">
      <c r="A5644" t="str">
        <f t="shared" si="1394"/>
        <v>15.451 - Infraestrutura Urbana</v>
      </c>
      <c r="B5644" s="5" t="s">
        <v>4755</v>
      </c>
      <c r="C5644" s="6">
        <v>12781235507.040001</v>
      </c>
      <c r="D5644" s="6">
        <v>3243631290.6999998</v>
      </c>
      <c r="E5644" s="6">
        <v>2191109364.8400002</v>
      </c>
    </row>
    <row r="5645" spans="1:5">
      <c r="A5645" t="str">
        <f t="shared" si="1394"/>
        <v>15.452 - Serviços Urbanos</v>
      </c>
      <c r="B5645" s="3" t="s">
        <v>4756</v>
      </c>
      <c r="C5645" s="4">
        <v>23187427058.099998</v>
      </c>
      <c r="D5645" s="4">
        <v>623597242.58000004</v>
      </c>
      <c r="E5645" s="4">
        <v>146043817.49000001</v>
      </c>
    </row>
    <row r="5646" spans="1:5">
      <c r="A5646" t="str">
        <f t="shared" si="1394"/>
        <v>15.453 - Transportes Coletivos Urbanos</v>
      </c>
      <c r="B5646" s="5" t="s">
        <v>4757</v>
      </c>
      <c r="C5646" s="6">
        <v>1462955147.99</v>
      </c>
      <c r="D5646" s="6">
        <v>176585753.27000001</v>
      </c>
      <c r="E5646" s="6">
        <v>1088364268.3199999</v>
      </c>
    </row>
    <row r="5647" spans="1:5">
      <c r="A5647" t="str">
        <f t="shared" si="1394"/>
        <v>15.122 - Administração Geral</v>
      </c>
      <c r="B5647" s="3" t="s">
        <v>4758</v>
      </c>
      <c r="C5647" s="4">
        <v>5745109129.4700003</v>
      </c>
      <c r="D5647" s="4">
        <v>965398820.48000002</v>
      </c>
      <c r="E5647" s="4">
        <v>784410569.29999995</v>
      </c>
    </row>
    <row r="5648" spans="1:5">
      <c r="A5648" t="str">
        <f t="shared" si="1394"/>
        <v>FU15 - Demais Subfunções</v>
      </c>
      <c r="B5648" s="5" t="s">
        <v>4759</v>
      </c>
      <c r="C5648" s="6">
        <v>1711342168.55</v>
      </c>
      <c r="D5648" s="6">
        <v>561039638.01999998</v>
      </c>
      <c r="E5648" s="6">
        <v>2091996501.98</v>
      </c>
    </row>
    <row r="5649" spans="1:5">
      <c r="A5649" t="str">
        <f t="shared" si="1394"/>
        <v>16 - Habitação</v>
      </c>
      <c r="B5649" s="3" t="s">
        <v>4760</v>
      </c>
      <c r="C5649" s="4">
        <v>2207196334.23</v>
      </c>
      <c r="D5649" s="4">
        <v>2414110017.3499999</v>
      </c>
      <c r="E5649" s="4">
        <v>51351554.200000003</v>
      </c>
    </row>
    <row r="5650" spans="1:5">
      <c r="A5650" t="str">
        <f t="shared" si="1394"/>
        <v>16.481 - Habitação Rural</v>
      </c>
      <c r="B5650" s="5" t="s">
        <v>4761</v>
      </c>
      <c r="C5650" s="6">
        <v>20785257.48</v>
      </c>
      <c r="D5650" s="6">
        <v>27721566.460000001</v>
      </c>
      <c r="E5650" s="6">
        <v>0</v>
      </c>
    </row>
    <row r="5651" spans="1:5">
      <c r="A5651" t="str">
        <f t="shared" si="1394"/>
        <v>16.482 - Habitação Urbana</v>
      </c>
      <c r="B5651" s="3" t="s">
        <v>4762</v>
      </c>
      <c r="C5651" s="4">
        <v>1179290254.73</v>
      </c>
      <c r="D5651" s="4">
        <v>1897386425.5899999</v>
      </c>
      <c r="E5651" s="4">
        <v>27992818</v>
      </c>
    </row>
    <row r="5652" spans="1:5">
      <c r="A5652" t="str">
        <f t="shared" si="1394"/>
        <v>16.122 - Administração Geral</v>
      </c>
      <c r="B5652" s="5" t="s">
        <v>4763</v>
      </c>
      <c r="C5652" s="6">
        <v>292661891.81</v>
      </c>
      <c r="D5652" s="6">
        <v>324333528.44</v>
      </c>
      <c r="E5652" s="6">
        <v>0</v>
      </c>
    </row>
    <row r="5653" spans="1:5">
      <c r="A5653" t="str">
        <f t="shared" si="1394"/>
        <v>FU16 - Demais Subfunções</v>
      </c>
      <c r="B5653" s="3" t="s">
        <v>4764</v>
      </c>
      <c r="C5653" s="4">
        <v>714458930.21000004</v>
      </c>
      <c r="D5653" s="4">
        <v>164668496.86000001</v>
      </c>
      <c r="E5653" s="4">
        <v>23358736.199999999</v>
      </c>
    </row>
    <row r="5654" spans="1:5">
      <c r="A5654" t="str">
        <f t="shared" si="1394"/>
        <v>17 - Saneamento</v>
      </c>
      <c r="B5654" s="5" t="s">
        <v>4765</v>
      </c>
      <c r="C5654" s="6">
        <v>12288119142.219999</v>
      </c>
      <c r="D5654" s="6">
        <v>3313299491.6399999</v>
      </c>
      <c r="E5654" s="6">
        <v>858700550.78999996</v>
      </c>
    </row>
    <row r="5655" spans="1:5">
      <c r="A5655" t="str">
        <f t="shared" si="1394"/>
        <v>17.511 - Saneamento Básico Rural</v>
      </c>
      <c r="B5655" s="3" t="s">
        <v>4766</v>
      </c>
      <c r="C5655" s="4">
        <v>127984329.86</v>
      </c>
      <c r="D5655" s="4">
        <v>309481383.31999999</v>
      </c>
      <c r="E5655" s="4">
        <v>0</v>
      </c>
    </row>
    <row r="5656" spans="1:5">
      <c r="A5656" t="str">
        <f t="shared" si="1394"/>
        <v>17.512 - Saneamento Básico Urbano</v>
      </c>
      <c r="B5656" s="5" t="s">
        <v>4767</v>
      </c>
      <c r="C5656" s="6">
        <v>8947925708.7700005</v>
      </c>
      <c r="D5656" s="6">
        <v>1423793853.3699999</v>
      </c>
      <c r="E5656" s="6">
        <v>858700550.78999996</v>
      </c>
    </row>
    <row r="5657" spans="1:5">
      <c r="A5657" t="str">
        <f t="shared" si="1394"/>
        <v>17.122 - Administração Geral</v>
      </c>
      <c r="B5657" s="3" t="s">
        <v>4768</v>
      </c>
      <c r="C5657" s="4">
        <v>1454686052.0599999</v>
      </c>
      <c r="D5657" s="4">
        <v>774743278.90999997</v>
      </c>
      <c r="E5657" s="4">
        <v>0</v>
      </c>
    </row>
    <row r="5658" spans="1:5">
      <c r="A5658" t="str">
        <f t="shared" si="1394"/>
        <v>FU17 - Demais Subfunções</v>
      </c>
      <c r="B5658" s="5" t="s">
        <v>4769</v>
      </c>
      <c r="C5658" s="6">
        <v>1757523051.53</v>
      </c>
      <c r="D5658" s="6">
        <v>805280976.03999996</v>
      </c>
      <c r="E5658" s="6">
        <v>0</v>
      </c>
    </row>
    <row r="5659" spans="1:5">
      <c r="A5659" t="str">
        <f t="shared" si="1394"/>
        <v>18 - Gestão Ambiental</v>
      </c>
      <c r="B5659" s="3" t="s">
        <v>4770</v>
      </c>
      <c r="C5659" s="4">
        <v>4487076505.0200005</v>
      </c>
      <c r="D5659" s="4">
        <v>4635332699.2600002</v>
      </c>
      <c r="E5659" s="4">
        <v>3983580973.9899998</v>
      </c>
    </row>
    <row r="5660" spans="1:5">
      <c r="A5660" t="str">
        <f t="shared" si="1394"/>
        <v>18.541 - Preservação e Conservação Ambiental</v>
      </c>
      <c r="B5660" s="5" t="s">
        <v>4771</v>
      </c>
      <c r="C5660" s="6">
        <v>1972043133.21</v>
      </c>
      <c r="D5660" s="6">
        <v>688069585.75</v>
      </c>
      <c r="E5660" s="6">
        <v>305606707.57999998</v>
      </c>
    </row>
    <row r="5661" spans="1:5">
      <c r="A5661" t="str">
        <f t="shared" si="1394"/>
        <v>18.542 - Controle Ambiental</v>
      </c>
      <c r="B5661" s="3" t="s">
        <v>4772</v>
      </c>
      <c r="C5661" s="4">
        <v>718672993.25</v>
      </c>
      <c r="D5661" s="4">
        <v>785393670.62</v>
      </c>
      <c r="E5661" s="4">
        <v>66946358.710000001</v>
      </c>
    </row>
    <row r="5662" spans="1:5">
      <c r="A5662" t="str">
        <f t="shared" si="1394"/>
        <v>18.543 - Recuperação de Áreas Degradadas</v>
      </c>
      <c r="B5662" s="5" t="s">
        <v>4773</v>
      </c>
      <c r="C5662" s="6">
        <v>84610686.409999996</v>
      </c>
      <c r="D5662" s="6">
        <v>49364252.369999997</v>
      </c>
      <c r="E5662" s="6">
        <v>24844729.120000001</v>
      </c>
    </row>
    <row r="5663" spans="1:5">
      <c r="A5663" t="str">
        <f t="shared" si="1394"/>
        <v>18.544 - Recursos Hídricos</v>
      </c>
      <c r="B5663" s="3" t="s">
        <v>4774</v>
      </c>
      <c r="C5663" s="4">
        <v>73346184.290000007</v>
      </c>
      <c r="D5663" s="4">
        <v>1513791930.27</v>
      </c>
      <c r="E5663" s="4">
        <v>2072833355.72</v>
      </c>
    </row>
    <row r="5664" spans="1:5">
      <c r="A5664" t="str">
        <f t="shared" si="1394"/>
        <v>18.545 - Meteorologia</v>
      </c>
      <c r="B5664" s="5" t="s">
        <v>4775</v>
      </c>
      <c r="C5664" s="6">
        <v>343839.69</v>
      </c>
      <c r="D5664" s="6">
        <v>855041.5</v>
      </c>
      <c r="E5664" s="6">
        <v>0</v>
      </c>
    </row>
    <row r="5665" spans="1:5">
      <c r="A5665" t="str">
        <f t="shared" si="1394"/>
        <v>18.122 - Administração Geral</v>
      </c>
      <c r="B5665" s="3" t="s">
        <v>4776</v>
      </c>
      <c r="C5665" s="4">
        <v>827627351.75</v>
      </c>
      <c r="D5665" s="4">
        <v>1370159725.99</v>
      </c>
      <c r="E5665" s="4">
        <v>1327506337.3800001</v>
      </c>
    </row>
    <row r="5666" spans="1:5">
      <c r="A5666" t="str">
        <f t="shared" si="1394"/>
        <v>FU18 - Demais Subfunções</v>
      </c>
      <c r="B5666" s="5" t="s">
        <v>4777</v>
      </c>
      <c r="C5666" s="6">
        <v>810432316.41999996</v>
      </c>
      <c r="D5666" s="6">
        <v>227698492.75999999</v>
      </c>
      <c r="E5666" s="6">
        <v>185843485.47999999</v>
      </c>
    </row>
    <row r="5667" spans="1:5">
      <c r="A5667" t="str">
        <f t="shared" si="1394"/>
        <v>19 - Ciência e Tecnologia</v>
      </c>
      <c r="B5667" s="3" t="s">
        <v>4778</v>
      </c>
      <c r="C5667" s="4">
        <v>250032220.22</v>
      </c>
      <c r="D5667" s="4">
        <v>3991155101.98</v>
      </c>
      <c r="E5667" s="4">
        <v>6999041234.8400002</v>
      </c>
    </row>
    <row r="5668" spans="1:5">
      <c r="A5668" t="str">
        <f t="shared" si="1394"/>
        <v>19.571 - Desenvolvimento Científico</v>
      </c>
      <c r="B5668" s="5" t="s">
        <v>4779</v>
      </c>
      <c r="C5668" s="6">
        <v>495217.68</v>
      </c>
      <c r="D5668" s="6">
        <v>1438245129.5</v>
      </c>
      <c r="E5668" s="6">
        <v>2342947878.2800002</v>
      </c>
    </row>
    <row r="5669" spans="1:5">
      <c r="A5669" t="str">
        <f t="shared" si="1394"/>
        <v>19.572 - Desenvolvimento Tecnológico e Engenharia</v>
      </c>
      <c r="B5669" s="3" t="s">
        <v>4780</v>
      </c>
      <c r="C5669" s="4">
        <v>114757816.58</v>
      </c>
      <c r="D5669" s="4">
        <v>439676094.62</v>
      </c>
      <c r="E5669" s="4">
        <v>1767681718.28</v>
      </c>
    </row>
    <row r="5670" spans="1:5">
      <c r="A5670" t="str">
        <f t="shared" si="1394"/>
        <v>19.573 - Difusão do Conhecimento Científico e Tecnológico</v>
      </c>
      <c r="B5670" s="5" t="s">
        <v>4781</v>
      </c>
      <c r="C5670" s="6">
        <v>34436179.68</v>
      </c>
      <c r="D5670" s="6">
        <v>478884005.55000001</v>
      </c>
      <c r="E5670" s="6">
        <v>26930148.879999999</v>
      </c>
    </row>
    <row r="5671" spans="1:5">
      <c r="A5671" t="str">
        <f t="shared" si="1394"/>
        <v>19.122 - Administração Geral</v>
      </c>
      <c r="B5671" s="3" t="s">
        <v>4782</v>
      </c>
      <c r="C5671" s="4">
        <v>74263473.849999994</v>
      </c>
      <c r="D5671" s="4">
        <v>961330315.78999996</v>
      </c>
      <c r="E5671" s="4">
        <v>1777810276.8299999</v>
      </c>
    </row>
    <row r="5672" spans="1:5">
      <c r="A5672" t="str">
        <f t="shared" si="1394"/>
        <v>FU19 - Demais Subfunções</v>
      </c>
      <c r="B5672" s="5" t="s">
        <v>4783</v>
      </c>
      <c r="C5672" s="6">
        <v>26079532.43</v>
      </c>
      <c r="D5672" s="6">
        <v>673019556.51999998</v>
      </c>
      <c r="E5672" s="6">
        <v>1083671212.5699999</v>
      </c>
    </row>
    <row r="5673" spans="1:5">
      <c r="A5673" t="str">
        <f t="shared" ref="A5673:A5736" si="1395">TRIM(B5673)</f>
        <v>20 - Agricultura</v>
      </c>
      <c r="B5673" s="3" t="s">
        <v>4784</v>
      </c>
      <c r="C5673" s="4">
        <v>3117422854.5799999</v>
      </c>
      <c r="D5673" s="4">
        <v>6930244976.2299995</v>
      </c>
      <c r="E5673" s="4">
        <v>22224944957.66</v>
      </c>
    </row>
    <row r="5674" spans="1:5">
      <c r="A5674" t="str">
        <f t="shared" si="1395"/>
        <v>20.605 - Abastecimento</v>
      </c>
      <c r="B5674" s="5" t="s">
        <v>4785</v>
      </c>
      <c r="C5674" s="6">
        <v>402914725.35000002</v>
      </c>
      <c r="D5674" s="6">
        <v>280781082.80000001</v>
      </c>
      <c r="E5674" s="6">
        <v>5756262174.1199999</v>
      </c>
    </row>
    <row r="5675" spans="1:5">
      <c r="A5675" t="str">
        <f t="shared" si="1395"/>
        <v>20.606 - Extensão Rural</v>
      </c>
      <c r="B5675" s="3" t="s">
        <v>4786</v>
      </c>
      <c r="C5675" s="4">
        <v>1146378167.5</v>
      </c>
      <c r="D5675" s="4">
        <v>1223030304.9200001</v>
      </c>
      <c r="E5675" s="4">
        <v>13706619.199999999</v>
      </c>
    </row>
    <row r="5676" spans="1:5">
      <c r="A5676" t="str">
        <f t="shared" si="1395"/>
        <v>20.607 - Irrigação</v>
      </c>
      <c r="B5676" s="5" t="s">
        <v>4787</v>
      </c>
      <c r="C5676" s="6">
        <v>11548619.390000001</v>
      </c>
      <c r="D5676" s="6">
        <v>65327208.939999998</v>
      </c>
      <c r="E5676" s="6">
        <v>98862690.040000007</v>
      </c>
    </row>
    <row r="5677" spans="1:5">
      <c r="A5677" t="str">
        <f t="shared" si="1395"/>
        <v>20.608 - Promoção da Produção Agropecuária</v>
      </c>
      <c r="B5677" s="3" t="s">
        <v>4788</v>
      </c>
      <c r="C5677" s="4">
        <v>271048002.73000002</v>
      </c>
      <c r="D5677" s="4">
        <v>470293381.67000002</v>
      </c>
      <c r="E5677" s="4">
        <v>10695872361.450001</v>
      </c>
    </row>
    <row r="5678" spans="1:5">
      <c r="A5678" t="str">
        <f t="shared" si="1395"/>
        <v>20.609 - Defesa Agropecuária</v>
      </c>
      <c r="B5678" s="5" t="s">
        <v>4789</v>
      </c>
      <c r="C5678" s="6">
        <v>19739460.77</v>
      </c>
      <c r="D5678" s="6">
        <v>156413974.06</v>
      </c>
      <c r="E5678" s="6">
        <v>151393371.06999999</v>
      </c>
    </row>
    <row r="5679" spans="1:5">
      <c r="A5679" t="str">
        <f t="shared" si="1395"/>
        <v>20.122 - Administração Geral</v>
      </c>
      <c r="B5679" s="3" t="s">
        <v>4790</v>
      </c>
      <c r="C5679" s="4">
        <v>813719999.73000002</v>
      </c>
      <c r="D5679" s="4">
        <v>3745558132.4499998</v>
      </c>
      <c r="E5679" s="4">
        <v>4813895760.4700003</v>
      </c>
    </row>
    <row r="5680" spans="1:5">
      <c r="A5680" t="str">
        <f t="shared" si="1395"/>
        <v>FU20 - Demais Subfunções</v>
      </c>
      <c r="B5680" s="5" t="s">
        <v>4791</v>
      </c>
      <c r="C5680" s="6">
        <v>452073879.11000001</v>
      </c>
      <c r="D5680" s="6">
        <v>988840891.38999999</v>
      </c>
      <c r="E5680" s="6">
        <v>694951981.30999994</v>
      </c>
    </row>
    <row r="5681" spans="1:5">
      <c r="A5681" t="str">
        <f t="shared" si="1395"/>
        <v>21 - Organização Agrária</v>
      </c>
      <c r="B5681" s="3" t="s">
        <v>4792</v>
      </c>
      <c r="C5681" s="4">
        <v>11047912.51</v>
      </c>
      <c r="D5681" s="4">
        <v>308007882.44</v>
      </c>
      <c r="E5681" s="4">
        <v>2648846896.9299998</v>
      </c>
    </row>
    <row r="5682" spans="1:5">
      <c r="A5682" t="str">
        <f t="shared" si="1395"/>
        <v>21.631 - Reforma Agrária</v>
      </c>
      <c r="B5682" s="5" t="s">
        <v>4793</v>
      </c>
      <c r="C5682" s="6">
        <v>211905.03</v>
      </c>
      <c r="D5682" s="6">
        <v>177215972.28</v>
      </c>
      <c r="E5682" s="6">
        <v>891915907.5</v>
      </c>
    </row>
    <row r="5683" spans="1:5">
      <c r="A5683" t="str">
        <f t="shared" si="1395"/>
        <v>21.632 - Colonização</v>
      </c>
      <c r="B5683" s="3" t="s">
        <v>4794</v>
      </c>
      <c r="C5683" s="4"/>
      <c r="D5683" s="4">
        <v>310270.5</v>
      </c>
      <c r="E5683" s="4">
        <v>0</v>
      </c>
    </row>
    <row r="5684" spans="1:5">
      <c r="A5684" t="str">
        <f t="shared" si="1395"/>
        <v>21.122 - Administração Geral</v>
      </c>
      <c r="B5684" s="5" t="s">
        <v>4795</v>
      </c>
      <c r="C5684" s="6">
        <v>2142068.8199999998</v>
      </c>
      <c r="D5684" s="6">
        <v>88333400.209999993</v>
      </c>
      <c r="E5684" s="6">
        <v>789654370.95000005</v>
      </c>
    </row>
    <row r="5685" spans="1:5">
      <c r="A5685" t="str">
        <f t="shared" si="1395"/>
        <v>FU21 - Demais Subfunções</v>
      </c>
      <c r="B5685" s="3" t="s">
        <v>4796</v>
      </c>
      <c r="C5685" s="4">
        <v>8693938.6600000001</v>
      </c>
      <c r="D5685" s="4">
        <v>42148239.450000003</v>
      </c>
      <c r="E5685" s="4">
        <v>967276618.48000002</v>
      </c>
    </row>
    <row r="5686" spans="1:5">
      <c r="A5686" t="str">
        <f t="shared" si="1395"/>
        <v>22 - Indústria</v>
      </c>
      <c r="B5686" s="5" t="s">
        <v>4797</v>
      </c>
      <c r="C5686" s="6">
        <v>308345185.39999998</v>
      </c>
      <c r="D5686" s="6">
        <v>623688229.92999995</v>
      </c>
      <c r="E5686" s="6">
        <v>2077722698.71</v>
      </c>
    </row>
    <row r="5687" spans="1:5">
      <c r="A5687" t="str">
        <f t="shared" si="1395"/>
        <v>22.661 - Promoção Industrial</v>
      </c>
      <c r="B5687" s="3" t="s">
        <v>4798</v>
      </c>
      <c r="C5687" s="4">
        <v>176269014.83000001</v>
      </c>
      <c r="D5687" s="4">
        <v>218500153.37</v>
      </c>
      <c r="E5687" s="4">
        <v>16230496.33</v>
      </c>
    </row>
    <row r="5688" spans="1:5">
      <c r="A5688" t="str">
        <f t="shared" si="1395"/>
        <v>22.662 - Produção Industrial</v>
      </c>
      <c r="B5688" s="5" t="s">
        <v>4799</v>
      </c>
      <c r="C5688" s="6">
        <v>17545902.149999999</v>
      </c>
      <c r="D5688" s="6">
        <v>16621082.560000001</v>
      </c>
      <c r="E5688" s="6">
        <v>0</v>
      </c>
    </row>
    <row r="5689" spans="1:5">
      <c r="A5689" t="str">
        <f t="shared" si="1395"/>
        <v>22.663 - Mineração</v>
      </c>
      <c r="B5689" s="3" t="s">
        <v>4800</v>
      </c>
      <c r="C5689" s="4">
        <v>2187975.61</v>
      </c>
      <c r="D5689" s="4">
        <v>5483408.9299999997</v>
      </c>
      <c r="E5689" s="4">
        <v>23634555.98</v>
      </c>
    </row>
    <row r="5690" spans="1:5">
      <c r="A5690" t="str">
        <f t="shared" si="1395"/>
        <v>22.664 - Propriedade Industrial</v>
      </c>
      <c r="B5690" s="5" t="s">
        <v>4801</v>
      </c>
      <c r="C5690" s="6">
        <v>180261</v>
      </c>
      <c r="D5690" s="6"/>
      <c r="E5690" s="6">
        <v>0</v>
      </c>
    </row>
    <row r="5691" spans="1:5">
      <c r="A5691" t="str">
        <f t="shared" si="1395"/>
        <v>22.665 - Normalização e Qualidade</v>
      </c>
      <c r="B5691" s="3" t="s">
        <v>4802</v>
      </c>
      <c r="C5691" s="4">
        <v>839664.54</v>
      </c>
      <c r="D5691" s="4">
        <v>20226793.440000001</v>
      </c>
      <c r="E5691" s="4">
        <v>12556905.24</v>
      </c>
    </row>
    <row r="5692" spans="1:5">
      <c r="A5692" t="str">
        <f t="shared" si="1395"/>
        <v>22.122 - Administração Geral</v>
      </c>
      <c r="B5692" s="5" t="s">
        <v>4803</v>
      </c>
      <c r="C5692" s="6">
        <v>87048649.140000001</v>
      </c>
      <c r="D5692" s="6">
        <v>321062568.27999997</v>
      </c>
      <c r="E5692" s="6">
        <v>1433900989.4400001</v>
      </c>
    </row>
    <row r="5693" spans="1:5">
      <c r="A5693" t="str">
        <f t="shared" si="1395"/>
        <v>FU22 - Demais Subfunções</v>
      </c>
      <c r="B5693" s="3" t="s">
        <v>4804</v>
      </c>
      <c r="C5693" s="4">
        <v>24273718.129999999</v>
      </c>
      <c r="D5693" s="4">
        <v>41794223.350000001</v>
      </c>
      <c r="E5693" s="4">
        <v>591399751.72000003</v>
      </c>
    </row>
    <row r="5694" spans="1:5">
      <c r="A5694" t="str">
        <f t="shared" si="1395"/>
        <v>23 - Comércio e Serviços</v>
      </c>
      <c r="B5694" s="5" t="s">
        <v>4805</v>
      </c>
      <c r="C5694" s="6">
        <v>1481165278.79</v>
      </c>
      <c r="D5694" s="6">
        <v>2071307116</v>
      </c>
      <c r="E5694" s="6">
        <v>2777336933.71</v>
      </c>
    </row>
    <row r="5695" spans="1:5">
      <c r="A5695" t="str">
        <f t="shared" si="1395"/>
        <v>23.691 - Promoção Comercial</v>
      </c>
      <c r="B5695" s="3" t="s">
        <v>4806</v>
      </c>
      <c r="C5695" s="4">
        <v>141790095.33000001</v>
      </c>
      <c r="D5695" s="4">
        <v>43267491.32</v>
      </c>
      <c r="E5695" s="4">
        <v>26738195.73</v>
      </c>
    </row>
    <row r="5696" spans="1:5">
      <c r="A5696" t="str">
        <f t="shared" si="1395"/>
        <v>23.692 - Comercialização</v>
      </c>
      <c r="B5696" s="5" t="s">
        <v>4807</v>
      </c>
      <c r="C5696" s="6">
        <v>114837614.94</v>
      </c>
      <c r="D5696" s="6">
        <v>142552470.41</v>
      </c>
      <c r="E5696" s="6">
        <v>0</v>
      </c>
    </row>
    <row r="5697" spans="1:5">
      <c r="A5697" t="str">
        <f t="shared" si="1395"/>
        <v>23.693 - Comércio Exterior</v>
      </c>
      <c r="B5697" s="3" t="s">
        <v>4808</v>
      </c>
      <c r="C5697" s="4">
        <v>33543</v>
      </c>
      <c r="D5697" s="4">
        <v>48112.61</v>
      </c>
      <c r="E5697" s="4">
        <v>1828175535.26</v>
      </c>
    </row>
    <row r="5698" spans="1:5">
      <c r="A5698" t="str">
        <f t="shared" si="1395"/>
        <v>23.694 - Serviços Financeiros</v>
      </c>
      <c r="B5698" s="5" t="s">
        <v>4809</v>
      </c>
      <c r="C5698" s="6">
        <v>7271767.6500000004</v>
      </c>
      <c r="D5698" s="6">
        <v>291258622.80000001</v>
      </c>
      <c r="E5698" s="6">
        <v>0</v>
      </c>
    </row>
    <row r="5699" spans="1:5">
      <c r="A5699" t="str">
        <f t="shared" si="1395"/>
        <v>23.695 - Turismo</v>
      </c>
      <c r="B5699" s="3" t="s">
        <v>4810</v>
      </c>
      <c r="C5699" s="4">
        <v>917335242.71000004</v>
      </c>
      <c r="D5699" s="4">
        <v>850262274.5</v>
      </c>
      <c r="E5699" s="4">
        <v>806718355.53999996</v>
      </c>
    </row>
    <row r="5700" spans="1:5">
      <c r="A5700" t="str">
        <f t="shared" si="1395"/>
        <v>23.122 - Administração Geral</v>
      </c>
      <c r="B5700" s="5" t="s">
        <v>4811</v>
      </c>
      <c r="C5700" s="6">
        <v>217359133.50999999</v>
      </c>
      <c r="D5700" s="6">
        <v>512348837.73000002</v>
      </c>
      <c r="E5700" s="6">
        <v>110210362.86</v>
      </c>
    </row>
    <row r="5701" spans="1:5">
      <c r="A5701" t="str">
        <f t="shared" si="1395"/>
        <v>FU23 - Demais Subfunções</v>
      </c>
      <c r="B5701" s="3" t="s">
        <v>4812</v>
      </c>
      <c r="C5701" s="4">
        <v>82537881.650000006</v>
      </c>
      <c r="D5701" s="4">
        <v>231569306.63</v>
      </c>
      <c r="E5701" s="4">
        <v>5494484.3200000003</v>
      </c>
    </row>
    <row r="5702" spans="1:5">
      <c r="A5702" t="str">
        <f t="shared" si="1395"/>
        <v>24 - Comunicações</v>
      </c>
      <c r="B5702" s="5" t="s">
        <v>4813</v>
      </c>
      <c r="C5702" s="6">
        <v>425673464.11000001</v>
      </c>
      <c r="D5702" s="6">
        <v>783618158.63999999</v>
      </c>
      <c r="E5702" s="6">
        <v>1121565460.6700001</v>
      </c>
    </row>
    <row r="5703" spans="1:5">
      <c r="A5703" t="str">
        <f t="shared" si="1395"/>
        <v>24.721 - Comunicações Postais</v>
      </c>
      <c r="B5703" s="3" t="s">
        <v>4814</v>
      </c>
      <c r="C5703" s="4">
        <v>8988452.8399999999</v>
      </c>
      <c r="D5703" s="4">
        <v>34200</v>
      </c>
      <c r="E5703" s="4">
        <v>0</v>
      </c>
    </row>
    <row r="5704" spans="1:5">
      <c r="A5704" t="str">
        <f t="shared" si="1395"/>
        <v>24.722 - Telecomunicações</v>
      </c>
      <c r="B5704" s="5" t="s">
        <v>4815</v>
      </c>
      <c r="C5704" s="6">
        <v>20131046.84</v>
      </c>
      <c r="D5704" s="6">
        <v>41601548.060000002</v>
      </c>
      <c r="E5704" s="6">
        <v>128199836.62</v>
      </c>
    </row>
    <row r="5705" spans="1:5">
      <c r="A5705" t="str">
        <f t="shared" si="1395"/>
        <v>24.122 - Administração Geral</v>
      </c>
      <c r="B5705" s="3" t="s">
        <v>4816</v>
      </c>
      <c r="C5705" s="4">
        <v>62101980.539999999</v>
      </c>
      <c r="D5705" s="4">
        <v>118990390.78</v>
      </c>
      <c r="E5705" s="4">
        <v>700933465.25</v>
      </c>
    </row>
    <row r="5706" spans="1:5">
      <c r="A5706" t="str">
        <f t="shared" si="1395"/>
        <v>FU24 - Demais Subfunções</v>
      </c>
      <c r="B5706" s="5" t="s">
        <v>4817</v>
      </c>
      <c r="C5706" s="6">
        <v>334451983.88999999</v>
      </c>
      <c r="D5706" s="6">
        <v>622992019.79999995</v>
      </c>
      <c r="E5706" s="6">
        <v>292432158.80000001</v>
      </c>
    </row>
    <row r="5707" spans="1:5">
      <c r="A5707" t="str">
        <f t="shared" si="1395"/>
        <v>25 - Energia</v>
      </c>
      <c r="B5707" s="3" t="s">
        <v>4818</v>
      </c>
      <c r="C5707" s="4">
        <v>1283758457.9300001</v>
      </c>
      <c r="D5707" s="4">
        <v>289626995.31</v>
      </c>
      <c r="E5707" s="4">
        <v>1805171025.8499999</v>
      </c>
    </row>
    <row r="5708" spans="1:5">
      <c r="A5708" t="str">
        <f t="shared" si="1395"/>
        <v>25.751 - Conservação de Energia</v>
      </c>
      <c r="B5708" s="5" t="s">
        <v>4819</v>
      </c>
      <c r="C5708" s="6">
        <v>158347469.58000001</v>
      </c>
      <c r="D5708" s="6">
        <v>39879.01</v>
      </c>
      <c r="E5708" s="6">
        <v>0</v>
      </c>
    </row>
    <row r="5709" spans="1:5">
      <c r="A5709" t="str">
        <f t="shared" si="1395"/>
        <v>25.752 - Energia Elétrica</v>
      </c>
      <c r="B5709" s="3" t="s">
        <v>4820</v>
      </c>
      <c r="C5709" s="4">
        <v>1005612672.37</v>
      </c>
      <c r="D5709" s="4">
        <v>239813199.53</v>
      </c>
      <c r="E5709" s="4">
        <v>941392846.83000004</v>
      </c>
    </row>
    <row r="5710" spans="1:5">
      <c r="A5710" t="str">
        <f t="shared" si="1395"/>
        <v>25.753 - Combustíveis Minerais</v>
      </c>
      <c r="B5710" s="5" t="s">
        <v>4821</v>
      </c>
      <c r="C5710" s="6">
        <v>396943.4</v>
      </c>
      <c r="D5710" s="6">
        <v>211670</v>
      </c>
      <c r="E5710" s="6">
        <v>55222994</v>
      </c>
    </row>
    <row r="5711" spans="1:5">
      <c r="A5711" t="str">
        <f t="shared" si="1395"/>
        <v>25.754 - Biocombustíveis</v>
      </c>
      <c r="B5711" s="3" t="s">
        <v>4822</v>
      </c>
      <c r="C5711" s="4"/>
      <c r="D5711" s="4"/>
      <c r="E5711" s="4">
        <v>37502911.049999997</v>
      </c>
    </row>
    <row r="5712" spans="1:5">
      <c r="A5712" t="str">
        <f t="shared" si="1395"/>
        <v>25.122 - Administração Geral</v>
      </c>
      <c r="B5712" s="5" t="s">
        <v>4823</v>
      </c>
      <c r="C5712" s="6">
        <v>15645828.17</v>
      </c>
      <c r="D5712" s="6">
        <v>22417551.960000001</v>
      </c>
      <c r="E5712" s="6">
        <v>665229946.22000003</v>
      </c>
    </row>
    <row r="5713" spans="1:5">
      <c r="A5713" t="str">
        <f t="shared" si="1395"/>
        <v>FU25 - Demais Subfunções</v>
      </c>
      <c r="B5713" s="3" t="s">
        <v>4824</v>
      </c>
      <c r="C5713" s="4">
        <v>103755544.41</v>
      </c>
      <c r="D5713" s="4">
        <v>27144694.809999999</v>
      </c>
      <c r="E5713" s="4">
        <v>105822327.75</v>
      </c>
    </row>
    <row r="5714" spans="1:5">
      <c r="A5714" t="str">
        <f t="shared" si="1395"/>
        <v>26 - Transporte</v>
      </c>
      <c r="B5714" s="5" t="s">
        <v>4825</v>
      </c>
      <c r="C5714" s="6">
        <v>11510106564.16</v>
      </c>
      <c r="D5714" s="6">
        <v>29317008018.32</v>
      </c>
      <c r="E5714" s="6">
        <v>15018415434.68</v>
      </c>
    </row>
    <row r="5715" spans="1:5">
      <c r="A5715" t="str">
        <f t="shared" si="1395"/>
        <v>26.781 - Transporte Aéreo</v>
      </c>
      <c r="B5715" s="3" t="s">
        <v>4826</v>
      </c>
      <c r="C5715" s="4">
        <v>23094723.550000001</v>
      </c>
      <c r="D5715" s="4">
        <v>143160922.61000001</v>
      </c>
      <c r="E5715" s="4">
        <v>150840883.63</v>
      </c>
    </row>
    <row r="5716" spans="1:5">
      <c r="A5716" t="str">
        <f t="shared" si="1395"/>
        <v>26.782 - Transporte Rodoviário</v>
      </c>
      <c r="B5716" s="5" t="s">
        <v>4827</v>
      </c>
      <c r="C5716" s="6">
        <v>4444274812.1300001</v>
      </c>
      <c r="D5716" s="6">
        <v>15320633764.18</v>
      </c>
      <c r="E5716" s="6">
        <v>8108316354.6400003</v>
      </c>
    </row>
    <row r="5717" spans="1:5">
      <c r="A5717" t="str">
        <f t="shared" si="1395"/>
        <v>26.783 - Transporte Ferroviário</v>
      </c>
      <c r="B5717" s="3" t="s">
        <v>4828</v>
      </c>
      <c r="C5717" s="4">
        <v>518846.99</v>
      </c>
      <c r="D5717" s="4">
        <v>4025640081.4699998</v>
      </c>
      <c r="E5717" s="4">
        <v>615114167.89999998</v>
      </c>
    </row>
    <row r="5718" spans="1:5">
      <c r="A5718" t="str">
        <f t="shared" si="1395"/>
        <v>26.784 - Transporte Hidroviário</v>
      </c>
      <c r="B5718" s="5" t="s">
        <v>4829</v>
      </c>
      <c r="C5718" s="6">
        <v>48533495.590000004</v>
      </c>
      <c r="D5718" s="6">
        <v>339615100.20999998</v>
      </c>
      <c r="E5718" s="6">
        <v>685893068.09000003</v>
      </c>
    </row>
    <row r="5719" spans="1:5">
      <c r="A5719" t="str">
        <f t="shared" si="1395"/>
        <v>26.785 - Transportes Especiais</v>
      </c>
      <c r="B5719" s="3" t="s">
        <v>4830</v>
      </c>
      <c r="C5719" s="4">
        <v>17302042.629999999</v>
      </c>
      <c r="D5719" s="4">
        <v>983560.68</v>
      </c>
      <c r="E5719" s="4">
        <v>0</v>
      </c>
    </row>
    <row r="5720" spans="1:5">
      <c r="A5720" t="str">
        <f t="shared" si="1395"/>
        <v>26.122 - Administração Geral</v>
      </c>
      <c r="B5720" s="5" t="s">
        <v>4831</v>
      </c>
      <c r="C5720" s="6">
        <v>667777710.95000005</v>
      </c>
      <c r="D5720" s="6">
        <v>2653586541.8499999</v>
      </c>
      <c r="E5720" s="6">
        <v>2521980964.9499998</v>
      </c>
    </row>
    <row r="5721" spans="1:5">
      <c r="A5721" t="str">
        <f t="shared" si="1395"/>
        <v>FU26 - Demais Subfunções</v>
      </c>
      <c r="B5721" s="3" t="s">
        <v>4832</v>
      </c>
      <c r="C5721" s="4">
        <v>6308604932.3199997</v>
      </c>
      <c r="D5721" s="4">
        <v>6833388047.3199997</v>
      </c>
      <c r="E5721" s="4">
        <v>2936269995.4699998</v>
      </c>
    </row>
    <row r="5722" spans="1:5">
      <c r="A5722" t="str">
        <f t="shared" si="1395"/>
        <v>27 - Desporto e Lazer</v>
      </c>
      <c r="B5722" s="5" t="s">
        <v>4833</v>
      </c>
      <c r="C5722" s="6">
        <v>3111794329.9400001</v>
      </c>
      <c r="D5722" s="6">
        <v>977188268.53999996</v>
      </c>
      <c r="E5722" s="6">
        <v>1288536660.8800001</v>
      </c>
    </row>
    <row r="5723" spans="1:5">
      <c r="A5723" t="str">
        <f t="shared" si="1395"/>
        <v>27.811 - Desporto de Rendimento</v>
      </c>
      <c r="B5723" s="3" t="s">
        <v>4834</v>
      </c>
      <c r="C5723" s="4">
        <v>176369369.49000001</v>
      </c>
      <c r="D5723" s="4">
        <v>271384551.99000001</v>
      </c>
      <c r="E5723" s="4">
        <v>273718631.56</v>
      </c>
    </row>
    <row r="5724" spans="1:5">
      <c r="A5724" t="str">
        <f t="shared" si="1395"/>
        <v>27.812 - Desporto Comunitário</v>
      </c>
      <c r="B5724" s="5" t="s">
        <v>4835</v>
      </c>
      <c r="C5724" s="6">
        <v>1863545194.4300001</v>
      </c>
      <c r="D5724" s="6">
        <v>410063869.26999998</v>
      </c>
      <c r="E5724" s="6">
        <v>847437247.02999997</v>
      </c>
    </row>
    <row r="5725" spans="1:5">
      <c r="A5725" t="str">
        <f t="shared" si="1395"/>
        <v>27.813 - Lazer</v>
      </c>
      <c r="B5725" s="3" t="s">
        <v>4836</v>
      </c>
      <c r="C5725" s="4">
        <v>366346522</v>
      </c>
      <c r="D5725" s="4">
        <v>59332066.140000001</v>
      </c>
      <c r="E5725" s="4">
        <v>0</v>
      </c>
    </row>
    <row r="5726" spans="1:5">
      <c r="A5726" t="str">
        <f t="shared" si="1395"/>
        <v>27.122 - Administração Geral</v>
      </c>
      <c r="B5726" s="5" t="s">
        <v>4837</v>
      </c>
      <c r="C5726" s="6">
        <v>547689563.99000001</v>
      </c>
      <c r="D5726" s="6">
        <v>196005613.65000001</v>
      </c>
      <c r="E5726" s="6">
        <v>138598288.22999999</v>
      </c>
    </row>
    <row r="5727" spans="1:5">
      <c r="A5727" t="str">
        <f t="shared" si="1395"/>
        <v>FU27 - Demais Subfunções</v>
      </c>
      <c r="B5727" s="3" t="s">
        <v>4838</v>
      </c>
      <c r="C5727" s="4">
        <v>157843680.03</v>
      </c>
      <c r="D5727" s="4">
        <v>40402167.490000002</v>
      </c>
      <c r="E5727" s="4">
        <v>28782494.059999999</v>
      </c>
    </row>
    <row r="5728" spans="1:5">
      <c r="A5728" t="str">
        <f t="shared" si="1395"/>
        <v>28 - Encargos Especiais</v>
      </c>
      <c r="B5728" s="5" t="s">
        <v>4839</v>
      </c>
      <c r="C5728" s="6">
        <v>20954245418.279999</v>
      </c>
      <c r="D5728" s="6">
        <v>148471187487.48001</v>
      </c>
      <c r="E5728" s="6">
        <v>1295884078145.1499</v>
      </c>
    </row>
    <row r="5729" spans="1:5">
      <c r="A5729" t="str">
        <f t="shared" si="1395"/>
        <v>28.841 - Refinanciamento da Dívida Interna</v>
      </c>
      <c r="B5729" s="3" t="s">
        <v>4840</v>
      </c>
      <c r="C5729" s="4">
        <v>3634971036.6199999</v>
      </c>
      <c r="D5729" s="4">
        <v>1167640864.9000001</v>
      </c>
      <c r="E5729" s="4">
        <v>440633937863.12</v>
      </c>
    </row>
    <row r="5730" spans="1:5">
      <c r="A5730" t="str">
        <f t="shared" si="1395"/>
        <v>28.842 - Refinanciamento da Dívida Externa</v>
      </c>
      <c r="B5730" s="5" t="s">
        <v>4841</v>
      </c>
      <c r="C5730" s="6">
        <v>60768247.049999997</v>
      </c>
      <c r="D5730" s="6">
        <v>746975753.40999997</v>
      </c>
      <c r="E5730" s="6">
        <v>17781056168.59</v>
      </c>
    </row>
    <row r="5731" spans="1:5">
      <c r="A5731" t="str">
        <f t="shared" si="1395"/>
        <v>28.843 - Serviço da Dívida Interna</v>
      </c>
      <c r="B5731" s="3" t="s">
        <v>4842</v>
      </c>
      <c r="C5731" s="4">
        <v>7480821469.9099998</v>
      </c>
      <c r="D5731" s="4">
        <v>27408573433.169998</v>
      </c>
      <c r="E5731" s="4">
        <v>392255479979.06</v>
      </c>
    </row>
    <row r="5732" spans="1:5">
      <c r="A5732" t="str">
        <f t="shared" si="1395"/>
        <v>28.844 - Serviço da Dívida Externa</v>
      </c>
      <c r="B5732" s="5" t="s">
        <v>4843</v>
      </c>
      <c r="C5732" s="6">
        <v>585336242.12</v>
      </c>
      <c r="D5732" s="6">
        <v>4571446189.1499996</v>
      </c>
      <c r="E5732" s="6">
        <v>11983733497.370001</v>
      </c>
    </row>
    <row r="5733" spans="1:5">
      <c r="A5733" t="str">
        <f t="shared" si="1395"/>
        <v>28.845 - Outras Transferências</v>
      </c>
      <c r="B5733" s="3" t="s">
        <v>4844</v>
      </c>
      <c r="C5733" s="4">
        <v>221725713.40000001</v>
      </c>
      <c r="D5733" s="4">
        <v>82087979448.729996</v>
      </c>
      <c r="E5733" s="4">
        <v>192927130881.26001</v>
      </c>
    </row>
    <row r="5734" spans="1:5">
      <c r="A5734" t="str">
        <f t="shared" si="1395"/>
        <v>28.846 - Outros Encargos Especiais</v>
      </c>
      <c r="B5734" s="5" t="s">
        <v>4845</v>
      </c>
      <c r="C5734" s="6">
        <v>8166334022.1599998</v>
      </c>
      <c r="D5734" s="6">
        <v>27287555841.639999</v>
      </c>
      <c r="E5734" s="6">
        <v>191903285214.75</v>
      </c>
    </row>
    <row r="5735" spans="1:5">
      <c r="A5735" t="str">
        <f t="shared" si="1395"/>
        <v>28.847 - Transferências para a Educação Básica</v>
      </c>
      <c r="B5735" s="3" t="s">
        <v>4846</v>
      </c>
      <c r="C5735" s="4">
        <v>312728.09000000003</v>
      </c>
      <c r="D5735" s="4"/>
      <c r="E5735" s="4">
        <v>48385754541</v>
      </c>
    </row>
    <row r="5736" spans="1:5">
      <c r="A5736" t="str">
        <f t="shared" si="1395"/>
        <v>FU28 - Demais Subfunções</v>
      </c>
      <c r="B5736" s="5" t="s">
        <v>4847</v>
      </c>
      <c r="C5736" s="6">
        <v>803975958.92999995</v>
      </c>
      <c r="D5736" s="6">
        <v>5201015956.4799995</v>
      </c>
      <c r="E5736" s="6">
        <v>13700000</v>
      </c>
    </row>
    <row r="5737" spans="1:5">
      <c r="A5737" t="str">
        <f t="shared" ref="A5737" si="1396">TRIM(B5737)</f>
        <v>Despesas Intraorçamentárias</v>
      </c>
      <c r="B5737" s="3" t="s">
        <v>29</v>
      </c>
      <c r="C5737" s="4">
        <v>20856735632.950001</v>
      </c>
      <c r="D5737" s="4">
        <v>89878878814.869995</v>
      </c>
      <c r="E5737" s="4">
        <v>44180061494.839996</v>
      </c>
    </row>
    <row r="5740" spans="1:5" ht="105" customHeight="1">
      <c r="A5740" s="93" t="s">
        <v>5906</v>
      </c>
      <c r="B5740" s="93"/>
    </row>
  </sheetData>
  <mergeCells count="15">
    <mergeCell ref="H4418:K4418"/>
    <mergeCell ref="B4419:B4420"/>
    <mergeCell ref="C4419:F4419"/>
    <mergeCell ref="H4419:K4419"/>
    <mergeCell ref="B5057:F5057"/>
    <mergeCell ref="A5740:B5740"/>
    <mergeCell ref="B3690:C3690"/>
    <mergeCell ref="B1:C1"/>
    <mergeCell ref="B745:C745"/>
    <mergeCell ref="B1489:C1489"/>
    <mergeCell ref="B2230:C2230"/>
    <mergeCell ref="B2959:C2959"/>
    <mergeCell ref="B5058:B5059"/>
    <mergeCell ref="C5058:F5058"/>
    <mergeCell ref="C4418:F4418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15"/>
  <sheetViews>
    <sheetView zoomScaleNormal="100" workbookViewId="0">
      <selection activeCell="F2" sqref="F2"/>
    </sheetView>
  </sheetViews>
  <sheetFormatPr defaultRowHeight="15"/>
  <cols>
    <col min="1" max="1" width="90.5703125" bestFit="1" customWidth="1"/>
    <col min="2" max="3" width="9.85546875" bestFit="1" customWidth="1"/>
    <col min="4" max="6" width="10.5703125" bestFit="1" customWidth="1"/>
  </cols>
  <sheetData>
    <row r="1" spans="1:6">
      <c r="A1" t="s">
        <v>31</v>
      </c>
      <c r="B1">
        <v>2013</v>
      </c>
      <c r="C1">
        <v>2014</v>
      </c>
      <c r="D1">
        <v>2015</v>
      </c>
      <c r="E1">
        <v>2016</v>
      </c>
      <c r="F1">
        <v>2017</v>
      </c>
    </row>
    <row r="2" spans="1:6">
      <c r="A2" t="s">
        <v>5161</v>
      </c>
      <c r="B2" s="71">
        <f>VLOOKUP($A2,'Base de dados 2013'!$A$3:$F$41,6,0)/1000000</f>
        <v>6043923.9606217295</v>
      </c>
      <c r="C2" s="71">
        <f>(VLOOKUP($A2,'Base de dados 2014'!$A$3:$C$670,3,0)+VLOOKUP($A2,'Base de dados 2014'!$A$679:$C$1346,3,0)+VLOOKUP($A2,'Base de dados 2014'!$A$1355:$C$2022,3,0))/1000000</f>
        <v>6747551.5979558704</v>
      </c>
      <c r="D2" s="71">
        <f>(VLOOKUP($A2,'Base de dados 2015'!$A$3:$F$695,6,0)+VLOOKUP($A2,'Base de dados 2015'!$A$704:$F$1396,6,0)+VLOOKUP($A2,'Base de dados 2015'!$A$1405:$F$2097,6,0))/1000000</f>
        <v>5775883.0193767203</v>
      </c>
      <c r="E2" s="71">
        <f>(VLOOKUP($A2,'Base de dados 2016'!$A$3:$F$698,6,0)+VLOOKUP($A2,'Base de dados 2016'!$A$707:$F$1402,6,0)+VLOOKUP($A2,'Base de dados 2016'!$A$1411:$F$2106,6,0))/1000000</f>
        <v>6168689.9964033011</v>
      </c>
      <c r="F2" s="71">
        <f>(VLOOKUP($A2,'Base de dados 2017'!$A$2:$F$738,6,0)+VLOOKUP($A2,'Base de dados 2017'!$A$747:$F$1482,6,0)+VLOOKUP($A2,'Base de dados 2017'!$A$1491:$F$2226,6,0))/1000000</f>
        <v>6544010.9522463698</v>
      </c>
    </row>
    <row r="3" spans="1:6">
      <c r="A3" t="s">
        <v>5162</v>
      </c>
      <c r="B3" s="71">
        <f>VLOOKUP($A3,'Base de dados 2013'!$A$3:$F$41,6,0)/1000000</f>
        <v>1402161.6561446302</v>
      </c>
      <c r="C3" s="71">
        <f>(VLOOKUP($A3,'Base de dados 2014'!$A$3:$C$670,3,0)+VLOOKUP($A3,'Base de dados 2014'!$A$679:$C$1346,3,0)+VLOOKUP($A3,'Base de dados 2014'!$A$1355:$C$2022,3,0))/1000000</f>
        <v>1713114.6889994598</v>
      </c>
      <c r="D3" s="71">
        <f>(VLOOKUP($A3,'Base de dados 2015'!$A$3:$F$695,6,0)+VLOOKUP($A3,'Base de dados 2015'!$A$704:$F$1396,6,0)+VLOOKUP($A3,'Base de dados 2015'!$A$1405:$F$2097,6,0))/1000000</f>
        <v>1858433.3765203704</v>
      </c>
      <c r="E3" s="71">
        <f>(VLOOKUP($A3,'Base de dados 2016'!$A$3:$F$698,6,0)+VLOOKUP($A3,'Base de dados 2016'!$A$707:$F$1402,6,0)+VLOOKUP($A3,'Base de dados 2016'!$A$1411:$F$2106,6,0))/1000000</f>
        <v>1899510.9148569903</v>
      </c>
      <c r="F3" s="71">
        <f>(VLOOKUP($A3,'Base de dados 2017'!$A$2:$F$738,6,0)+VLOOKUP($A3,'Base de dados 2017'!$A$747:$F$1482,6,0)+VLOOKUP($A3,'Base de dados 2017'!$A$1491:$F$2226,6,0))/1000000</f>
        <v>1794310.14272466</v>
      </c>
    </row>
    <row r="4" spans="1:6">
      <c r="A4" t="s">
        <v>5092</v>
      </c>
      <c r="B4" s="71">
        <f>VLOOKUP($A4,'Base de dados 2013'!$A$3:$F$41,6,0)/1000000</f>
        <v>866523.81764902989</v>
      </c>
      <c r="C4" s="71">
        <f>(VLOOKUP($A4,'Base de dados 2014'!$A$3:$C$670,3,0)+VLOOKUP($A4,'Base de dados 2014'!$A$679:$C$1346,3,0)+VLOOKUP($A4,'Base de dados 2014'!$A$1355:$C$2022,3,0))/1000000</f>
        <v>858784.04894613998</v>
      </c>
      <c r="D4" s="71">
        <f>(VLOOKUP($A4,'Base de dados 2015'!$A$3:$F$695,6,0)+VLOOKUP($A4,'Base de dados 2015'!$A$704:$F$1396,6,0)+VLOOKUP($A4,'Base de dados 2015'!$A$1405:$F$2097,6,0))/1000000</f>
        <v>1129149.8133266801</v>
      </c>
      <c r="E4" s="71">
        <f>(VLOOKUP($A4,'Base de dados 2016'!$A$3:$F$698,6,0)+VLOOKUP($A4,'Base de dados 2016'!$A$707:$F$1402,6,0)+VLOOKUP($A4,'Base de dados 2016'!$A$1411:$F$2106,6,0))/1000000</f>
        <v>1275193.7212596801</v>
      </c>
      <c r="F4" s="71">
        <f>(VLOOKUP($A4,'Base de dados 2017'!$A$2:$F$738,6,0)+VLOOKUP($A4,'Base de dados 2017'!$A$747:$F$1482,6,0)+VLOOKUP($A4,'Base de dados 2017'!$A$1491:$F$2226,6,0))/1000000</f>
        <v>1336110.2464401699</v>
      </c>
    </row>
    <row r="5" spans="1:6">
      <c r="A5" t="s">
        <v>5517</v>
      </c>
      <c r="B5" s="71"/>
      <c r="C5" s="71">
        <f>(VLOOKUP($A5,'Base de dados 2014'!$A$3:$C$670,3,0)+VLOOKUP($A5,'Base de dados 2014'!$A$679:$C$1346,3,0)+VLOOKUP($A5,'Base de dados 2014'!$A$1355:$C$2022,3,0))/1000000</f>
        <v>843893.6373324499</v>
      </c>
      <c r="D5" s="71">
        <f>(VLOOKUP($A5,'Base de dados 2015'!$A$3:$F$695,6,0)+VLOOKUP($A5,'Base de dados 2015'!$A$704:$F$1396,6,0)+VLOOKUP($A5,'Base de dados 2015'!$A$1405:$F$2097,6,0))/1000000</f>
        <v>1116375.9412857199</v>
      </c>
      <c r="E5" s="71">
        <f>(VLOOKUP($A5,'Base de dados 2016'!$A$3:$F$698,6,0)+VLOOKUP($A5,'Base de dados 2016'!$A$707:$F$1402,6,0)+VLOOKUP($A5,'Base de dados 2016'!$A$1411:$F$2106,6,0))/1000000</f>
        <v>1252341.5770197199</v>
      </c>
      <c r="F5" s="71">
        <f>(VLOOKUP($A5,'Base de dados 2017'!$A$2:$F$738,6,0)+VLOOKUP($A5,'Base de dados 2017'!$A$747:$F$1482,6,0)+VLOOKUP($A5,'Base de dados 2017'!$A$1491:$F$2226,6,0))/1000000</f>
        <v>1327850.46752603</v>
      </c>
    </row>
    <row r="6" spans="1:6">
      <c r="A6" t="s">
        <v>5518</v>
      </c>
      <c r="B6" s="71"/>
      <c r="C6" s="71">
        <f>(VLOOKUP($A6,'Base de dados 2014'!$A$3:$C$670,3,0)+VLOOKUP($A6,'Base de dados 2014'!$A$679:$C$1346,3,0)+VLOOKUP($A6,'Base de dados 2014'!$A$1355:$C$2022,3,0))/1000000</f>
        <v>14890.411613690001</v>
      </c>
      <c r="D6" s="71">
        <f>(VLOOKUP($A6,'Base de dados 2015'!$A$3:$F$695,6,0)+VLOOKUP($A6,'Base de dados 2015'!$A$704:$F$1396,6,0)+VLOOKUP($A6,'Base de dados 2015'!$A$1405:$F$2097,6,0))/1000000</f>
        <v>12773.872040959999</v>
      </c>
      <c r="E6" s="71">
        <f>(VLOOKUP($A6,'Base de dados 2016'!$A$3:$F$698,6,0)+VLOOKUP($A6,'Base de dados 2016'!$A$707:$F$1402,6,0)+VLOOKUP($A6,'Base de dados 2016'!$A$1411:$F$2106,6,0))/1000000</f>
        <v>22852.144239959998</v>
      </c>
      <c r="F6" s="71">
        <f>(VLOOKUP($A6,'Base de dados 2017'!$A$2:$F$738,6,0)+VLOOKUP($A6,'Base de dados 2017'!$A$747:$F$1482,6,0)+VLOOKUP($A6,'Base de dados 2017'!$A$1491:$F$2226,6,0))/1000000</f>
        <v>8259.7789141400008</v>
      </c>
    </row>
    <row r="7" spans="1:6">
      <c r="A7" t="s">
        <v>5093</v>
      </c>
      <c r="B7" s="71">
        <f>VLOOKUP($A7,'Base de dados 2013'!$A$3:$F$41,6,0)/1000000</f>
        <v>337563.01757154003</v>
      </c>
      <c r="C7" s="71">
        <f>(VLOOKUP($A7,'Base de dados 2014'!$A$3:$C$670,3,0)+VLOOKUP($A7,'Base de dados 2014'!$A$679:$C$1346,3,0)+VLOOKUP($A7,'Base de dados 2014'!$A$1355:$C$2022,3,0))/1000000</f>
        <v>387714.90705239994</v>
      </c>
      <c r="D7" s="71">
        <f>(VLOOKUP($A7,'Base de dados 2015'!$A$3:$F$695,6,0)+VLOOKUP($A7,'Base de dados 2015'!$A$704:$F$1396,6,0)+VLOOKUP($A7,'Base de dados 2015'!$A$1405:$F$2097,6,0))/1000000</f>
        <v>166303.04186616998</v>
      </c>
      <c r="E7" s="71">
        <f>(VLOOKUP($A7,'Base de dados 2016'!$A$3:$F$698,6,0)+VLOOKUP($A7,'Base de dados 2016'!$A$707:$F$1402,6,0)+VLOOKUP($A7,'Base de dados 2016'!$A$1411:$F$2106,6,0))/1000000</f>
        <v>219279.39404792999</v>
      </c>
      <c r="F7" s="71">
        <f>(VLOOKUP($A7,'Base de dados 2017'!$A$2:$F$738,6,0)+VLOOKUP($A7,'Base de dados 2017'!$A$747:$F$1482,6,0)+VLOOKUP($A7,'Base de dados 2017'!$A$1491:$F$2226,6,0))/1000000</f>
        <v>168935.50470374999</v>
      </c>
    </row>
    <row r="8" spans="1:6">
      <c r="A8" t="s">
        <v>5519</v>
      </c>
      <c r="B8" s="71"/>
      <c r="C8" s="71">
        <f>(VLOOKUP($A8,'Base de dados 2014'!$A$3:$C$670,3,0)+VLOOKUP($A8,'Base de dados 2014'!$A$679:$C$1346,3,0)+VLOOKUP($A8,'Base de dados 2014'!$A$1355:$C$2022,3,0))/1000000</f>
        <v>196488.66305688</v>
      </c>
      <c r="D8" s="71">
        <f>(VLOOKUP($A8,'Base de dados 2015'!$A$3:$F$695,6,0)+VLOOKUP($A8,'Base de dados 2015'!$A$704:$F$1396,6,0)+VLOOKUP($A8,'Base de dados 2015'!$A$1405:$F$2097,6,0))/1000000</f>
        <v>237589.04461445002</v>
      </c>
      <c r="E8" s="71">
        <f>(VLOOKUP($A8,'Base de dados 2016'!$A$3:$F$698,6,0)+VLOOKUP($A8,'Base de dados 2016'!$A$707:$F$1402,6,0)+VLOOKUP($A8,'Base de dados 2016'!$A$1411:$F$2106,6,0))/1000000</f>
        <v>123651.32561904998</v>
      </c>
      <c r="F8" s="71">
        <f>(VLOOKUP($A8,'Base de dados 2017'!$A$2:$F$738,6,0)+VLOOKUP($A8,'Base de dados 2017'!$A$747:$F$1482,6,0)+VLOOKUP($A8,'Base de dados 2017'!$A$1491:$F$2226,6,0))/1000000</f>
        <v>152976.78178123999</v>
      </c>
    </row>
    <row r="9" spans="1:6">
      <c r="A9" t="s">
        <v>5520</v>
      </c>
      <c r="B9" s="71"/>
      <c r="C9" s="71">
        <f>(VLOOKUP($A9,'Base de dados 2014'!$A$3:$C$670,3,0)+VLOOKUP($A9,'Base de dados 2014'!$A$679:$C$1346,3,0)+VLOOKUP($A9,'Base de dados 2014'!$A$1355:$C$2022,3,0))/1000000</f>
        <v>10498.510965420001</v>
      </c>
      <c r="D9" s="71">
        <f>(VLOOKUP($A9,'Base de dados 2015'!$A$3:$F$695,6,0)+VLOOKUP($A9,'Base de dados 2015'!$A$704:$F$1396,6,0)+VLOOKUP($A9,'Base de dados 2015'!$A$1405:$F$2097,6,0))/1000000</f>
        <v>6018.1934894799997</v>
      </c>
      <c r="E9" s="71">
        <f>(VLOOKUP($A9,'Base de dados 2016'!$A$3:$F$698,6,0)+VLOOKUP($A9,'Base de dados 2016'!$A$707:$F$1402,6,0)+VLOOKUP($A9,'Base de dados 2016'!$A$1411:$F$2106,6,0))/1000000</f>
        <v>3864.4608040699995</v>
      </c>
      <c r="F9" s="71">
        <f>(VLOOKUP($A9,'Base de dados 2017'!$A$2:$F$738,6,0)+VLOOKUP($A9,'Base de dados 2017'!$A$747:$F$1482,6,0)+VLOOKUP($A9,'Base de dados 2017'!$A$1491:$F$2226,6,0))/1000000</f>
        <v>3726.9259624000001</v>
      </c>
    </row>
    <row r="10" spans="1:6">
      <c r="A10" t="s">
        <v>5521</v>
      </c>
      <c r="B10" s="71"/>
      <c r="C10" s="71">
        <f>(VLOOKUP($A10,'Base de dados 2014'!$A$3:$C$670,3,0)+VLOOKUP($A10,'Base de dados 2014'!$A$679:$C$1346,3,0)+VLOOKUP($A10,'Base de dados 2014'!$A$1355:$C$2022,3,0))/1000000</f>
        <v>40989.646256779997</v>
      </c>
      <c r="D10" s="71">
        <f>(VLOOKUP($A10,'Base de dados 2015'!$A$3:$F$695,6,0)+VLOOKUP($A10,'Base de dados 2015'!$A$704:$F$1396,6,0)+VLOOKUP($A10,'Base de dados 2015'!$A$1405:$F$2097,6,0))/1000000</f>
        <v>2880.6066265599998</v>
      </c>
      <c r="E10" s="71">
        <f>(VLOOKUP($A10,'Base de dados 2016'!$A$3:$F$698,6,0)+VLOOKUP($A10,'Base de dados 2016'!$A$707:$F$1402,6,0)+VLOOKUP($A10,'Base de dados 2016'!$A$1411:$F$2106,6,0))/1000000</f>
        <v>3061.4244009200002</v>
      </c>
      <c r="F10" s="71">
        <f>(VLOOKUP($A10,'Base de dados 2017'!$A$2:$F$738,6,0)+VLOOKUP($A10,'Base de dados 2017'!$A$747:$F$1482,6,0)+VLOOKUP($A10,'Base de dados 2017'!$A$1491:$F$2226,6,0))/1000000</f>
        <v>4670.4647581099998</v>
      </c>
    </row>
    <row r="11" spans="1:6">
      <c r="A11" t="s">
        <v>5522</v>
      </c>
      <c r="B11" s="71"/>
      <c r="C11" s="71">
        <f>(VLOOKUP($A11,'Base de dados 2014'!$A$3:$C$670,3,0)+VLOOKUP($A11,'Base de dados 2014'!$A$679:$C$1346,3,0)+VLOOKUP($A11,'Base de dados 2014'!$A$1355:$C$2022,3,0))/1000000</f>
        <v>103245.27543338</v>
      </c>
      <c r="D11" s="71">
        <f>(VLOOKUP($A11,'Base de dados 2015'!$A$3:$F$695,6,0)+VLOOKUP($A11,'Base de dados 2015'!$A$704:$F$1396,6,0)+VLOOKUP($A11,'Base de dados 2015'!$A$1405:$F$2097,6,0))/1000000</f>
        <v>49883.85871511</v>
      </c>
      <c r="E11" s="71">
        <f>(VLOOKUP($A11,'Base de dados 2016'!$A$3:$F$698,6,0)+VLOOKUP($A11,'Base de dados 2016'!$A$707:$F$1402,6,0)+VLOOKUP($A11,'Base de dados 2016'!$A$1411:$F$2106,6,0))/1000000</f>
        <v>52410.768840059995</v>
      </c>
      <c r="F11" s="71">
        <f>(VLOOKUP($A11,'Base de dados 2017'!$A$2:$F$738,6,0)+VLOOKUP($A11,'Base de dados 2017'!$A$747:$F$1482,6,0)+VLOOKUP($A11,'Base de dados 2017'!$A$1491:$F$2226,6,0))/1000000</f>
        <v>40060.925134309997</v>
      </c>
    </row>
    <row r="12" spans="1:6">
      <c r="A12" t="s">
        <v>5523</v>
      </c>
      <c r="B12" s="71"/>
      <c r="C12" s="71">
        <f>(VLOOKUP($A12,'Base de dados 2014'!$A$3:$C$670,3,0)+VLOOKUP($A12,'Base de dados 2014'!$A$679:$C$1346,3,0)+VLOOKUP($A12,'Base de dados 2014'!$A$1355:$C$2022,3,0))/1000000</f>
        <v>43088.577921759992</v>
      </c>
      <c r="D12" s="71">
        <f>(VLOOKUP($A12,'Base de dados 2015'!$A$3:$F$695,6,0)+VLOOKUP($A12,'Base de dados 2015'!$A$704:$F$1396,6,0)+VLOOKUP($A12,'Base de dados 2015'!$A$1405:$F$2097,6,0))/1000000</f>
        <v>29639.331514770001</v>
      </c>
      <c r="E12" s="71">
        <f>(VLOOKUP($A12,'Base de dados 2016'!$A$3:$F$698,6,0)+VLOOKUP($A12,'Base de dados 2016'!$A$707:$F$1402,6,0)+VLOOKUP($A12,'Base de dados 2016'!$A$1411:$F$2106,6,0))/1000000</f>
        <v>72156.255139560002</v>
      </c>
      <c r="F12" s="71">
        <f>(VLOOKUP($A12,'Base de dados 2017'!$A$2:$F$738,6,0)+VLOOKUP($A12,'Base de dados 2017'!$A$747:$F$1482,6,0)+VLOOKUP($A12,'Base de dados 2017'!$A$1491:$F$2226,6,0))/1000000</f>
        <v>38154.56642997</v>
      </c>
    </row>
    <row r="13" spans="1:6">
      <c r="A13" t="s">
        <v>5524</v>
      </c>
      <c r="B13" s="71"/>
      <c r="C13" s="71">
        <f>(VLOOKUP($A13,'Base de dados 2014'!$A$3:$C$670,3,0)+VLOOKUP($A13,'Base de dados 2014'!$A$679:$C$1346,3,0)+VLOOKUP($A13,'Base de dados 2014'!$A$1355:$C$2022,3,0))/1000000</f>
        <v>1228.9870912099998</v>
      </c>
      <c r="D13" s="71">
        <f>(VLOOKUP($A13,'Base de dados 2015'!$A$3:$F$695,6,0)+VLOOKUP($A13,'Base de dados 2015'!$A$704:$F$1396,6,0)+VLOOKUP($A13,'Base de dados 2015'!$A$1405:$F$2097,6,0))/1000000</f>
        <v>2611.8084752000004</v>
      </c>
      <c r="E13" s="71">
        <f>(VLOOKUP($A13,'Base de dados 2016'!$A$3:$F$698,6,0)+VLOOKUP($A13,'Base de dados 2016'!$A$707:$F$1402,6,0)+VLOOKUP($A13,'Base de dados 2016'!$A$1411:$F$2106,6,0))/1000000</f>
        <v>4609.66599572</v>
      </c>
      <c r="F13" s="71">
        <f>(VLOOKUP($A13,'Base de dados 2017'!$A$2:$F$738,6,0)+VLOOKUP($A13,'Base de dados 2017'!$A$747:$F$1482,6,0)+VLOOKUP($A13,'Base de dados 2017'!$A$1491:$F$2226,6,0))/1000000</f>
        <v>5325.7217165499997</v>
      </c>
    </row>
    <row r="14" spans="1:6">
      <c r="A14" t="s">
        <v>5525</v>
      </c>
      <c r="B14" s="71"/>
      <c r="C14" s="71">
        <f>(VLOOKUP($A14,'Base de dados 2014'!$A$3:$C$670,3,0)+VLOOKUP($A14,'Base de dados 2014'!$A$679:$C$1346,3,0)+VLOOKUP($A14,'Base de dados 2014'!$A$1355:$C$2022,3,0))/1000000</f>
        <v>7824.7536730300008</v>
      </c>
      <c r="D14" s="71">
        <f>(VLOOKUP($A14,'Base de dados 2015'!$A$3:$F$695,6,0)+VLOOKUP($A14,'Base de dados 2015'!$A$704:$F$1396,6,0)+VLOOKUP($A14,'Base de dados 2015'!$A$1405:$F$2097,6,0))/1000000</f>
        <v>162319.80156940001</v>
      </c>
      <c r="E14" s="71">
        <f>(VLOOKUP($A14,'Base de dados 2016'!$A$3:$F$698,6,0)+VLOOKUP($A14,'Base de dados 2016'!$A$707:$F$1402,6,0)+VLOOKUP($A14,'Base de dados 2016'!$A$1411:$F$2106,6,0))/1000000</f>
        <v>40474.506751449997</v>
      </c>
      <c r="F14" s="71">
        <f>(VLOOKUP($A14,'Base de dados 2017'!$A$2:$F$738,6,0)+VLOOKUP($A14,'Base de dados 2017'!$A$747:$F$1482,6,0)+VLOOKUP($A14,'Base de dados 2017'!$A$1491:$F$2226,6,0))/1000000</f>
        <v>75979.881078830003</v>
      </c>
    </row>
    <row r="15" spans="1:6">
      <c r="A15" t="s">
        <v>5094</v>
      </c>
      <c r="B15" s="71">
        <f>VLOOKUP($A15,'Base de dados 2013'!$A$3:$F$41,6,0)/1000000</f>
        <v>114322.69323221999</v>
      </c>
      <c r="C15" s="71">
        <f>(VLOOKUP($A15,'Base de dados 2014'!$A$3:$C$670,3,0)+VLOOKUP($A15,'Base de dados 2014'!$A$679:$C$1346,3,0)+VLOOKUP($A15,'Base de dados 2014'!$A$1355:$C$2022,3,0))/1000000</f>
        <v>376555.71828237001</v>
      </c>
      <c r="D15" s="71">
        <f>(VLOOKUP($A15,'Base de dados 2015'!$A$3:$F$695,6,0)+VLOOKUP($A15,'Base de dados 2015'!$A$704:$F$1396,6,0)+VLOOKUP($A15,'Base de dados 2015'!$A$1405:$F$2097,6,0))/1000000</f>
        <v>448394.14446896996</v>
      </c>
      <c r="E15" s="71">
        <f>(VLOOKUP($A15,'Base de dados 2016'!$A$3:$F$698,6,0)+VLOOKUP($A15,'Base de dados 2016'!$A$707:$F$1402,6,0)+VLOOKUP($A15,'Base de dados 2016'!$A$1411:$F$2106,6,0))/1000000</f>
        <v>272058.94272659998</v>
      </c>
      <c r="F15" s="71">
        <f>(VLOOKUP($A15,'Base de dados 2017'!$A$2:$F$738,6,0)+VLOOKUP($A15,'Base de dados 2017'!$A$747:$F$1482,6,0)+VLOOKUP($A15,'Base de dados 2017'!$A$1491:$F$2226,6,0))/1000000</f>
        <v>147886.56870919</v>
      </c>
    </row>
    <row r="16" spans="1:6">
      <c r="A16" t="s">
        <v>5526</v>
      </c>
      <c r="B16" s="71"/>
      <c r="C16" s="71">
        <f>(VLOOKUP($A16,'Base de dados 2014'!$A$3:$C$670,3,0)+VLOOKUP($A16,'Base de dados 2014'!$A$679:$C$1346,3,0)+VLOOKUP($A16,'Base de dados 2014'!$A$1355:$C$2022,3,0))/1000000</f>
        <v>129385.61623254001</v>
      </c>
      <c r="D16" s="71">
        <f>(VLOOKUP($A16,'Base de dados 2015'!$A$3:$F$695,6,0)+VLOOKUP($A16,'Base de dados 2015'!$A$704:$F$1396,6,0)+VLOOKUP($A16,'Base de dados 2015'!$A$1405:$F$2097,6,0))/1000000</f>
        <v>144246.94571552999</v>
      </c>
      <c r="E16" s="71">
        <f>(VLOOKUP($A16,'Base de dados 2016'!$A$3:$F$698,6,0)+VLOOKUP($A16,'Base de dados 2016'!$A$707:$F$1402,6,0)+VLOOKUP($A16,'Base de dados 2016'!$A$1411:$F$2106,6,0))/1000000</f>
        <v>154345.35260121999</v>
      </c>
      <c r="F16" s="71">
        <f>(VLOOKUP($A16,'Base de dados 2017'!$A$2:$F$738,6,0)+VLOOKUP($A16,'Base de dados 2017'!$A$747:$F$1482,6,0)+VLOOKUP($A16,'Base de dados 2017'!$A$1491:$F$2226,6,0))/1000000</f>
        <v>21584.49258265</v>
      </c>
    </row>
    <row r="17" spans="1:6">
      <c r="A17" t="s">
        <v>5527</v>
      </c>
      <c r="B17" s="71"/>
      <c r="C17" s="71">
        <f>(VLOOKUP($A17,'Base de dados 2014'!$A$3:$C$670,3,0)+VLOOKUP($A17,'Base de dados 2014'!$A$679:$C$1346,3,0)+VLOOKUP($A17,'Base de dados 2014'!$A$1355:$C$2022,3,0))/1000000</f>
        <v>725.88635451000005</v>
      </c>
      <c r="D17" s="71">
        <f>(VLOOKUP($A17,'Base de dados 2015'!$A$3:$F$695,6,0)+VLOOKUP($A17,'Base de dados 2015'!$A$704:$F$1396,6,0)+VLOOKUP($A17,'Base de dados 2015'!$A$1405:$F$2097,6,0))/1000000</f>
        <v>844.71301876999996</v>
      </c>
      <c r="E17" s="71">
        <f>(VLOOKUP($A17,'Base de dados 2016'!$A$3:$F$698,6,0)+VLOOKUP($A17,'Base de dados 2016'!$A$707:$F$1402,6,0)+VLOOKUP($A17,'Base de dados 2016'!$A$1411:$F$2106,6,0))/1000000</f>
        <v>1080.7232996100001</v>
      </c>
      <c r="F17" s="71">
        <f>(VLOOKUP($A17,'Base de dados 2017'!$A$2:$F$738,6,0)+VLOOKUP($A17,'Base de dados 2017'!$A$747:$F$1482,6,0)+VLOOKUP($A17,'Base de dados 2017'!$A$1491:$F$2226,6,0))/1000000</f>
        <v>634.17098651000003</v>
      </c>
    </row>
    <row r="18" spans="1:6">
      <c r="A18" t="s">
        <v>5528</v>
      </c>
      <c r="B18" s="71"/>
      <c r="C18" s="71">
        <f>(VLOOKUP($A18,'Base de dados 2014'!$A$3:$C$670,3,0)+VLOOKUP($A18,'Base de dados 2014'!$A$679:$C$1346,3,0)+VLOOKUP($A18,'Base de dados 2014'!$A$1355:$C$2022,3,0))/1000000</f>
        <v>155.09851614999999</v>
      </c>
      <c r="D18" s="71">
        <f>(VLOOKUP($A18,'Base de dados 2015'!$A$3:$F$695,6,0)+VLOOKUP($A18,'Base de dados 2015'!$A$704:$F$1396,6,0)+VLOOKUP($A18,'Base de dados 2015'!$A$1405:$F$2097,6,0))/1000000</f>
        <v>78.593886670000003</v>
      </c>
      <c r="E18" s="71">
        <f>(VLOOKUP($A18,'Base de dados 2016'!$A$3:$F$698,6,0)+VLOOKUP($A18,'Base de dados 2016'!$A$707:$F$1402,6,0)+VLOOKUP($A18,'Base de dados 2016'!$A$1411:$F$2106,6,0))/1000000</f>
        <v>274.83471018</v>
      </c>
      <c r="F18" s="71">
        <f>(VLOOKUP($A18,'Base de dados 2017'!$A$2:$F$738,6,0)+VLOOKUP($A18,'Base de dados 2017'!$A$747:$F$1482,6,0)+VLOOKUP($A18,'Base de dados 2017'!$A$1491:$F$2226,6,0))/1000000</f>
        <v>151.13457034000001</v>
      </c>
    </row>
    <row r="19" spans="1:6">
      <c r="A19" t="s">
        <v>5529</v>
      </c>
      <c r="B19" s="71"/>
      <c r="C19" s="71">
        <f>(VLOOKUP($A19,'Base de dados 2014'!$A$3:$C$670,3,0)+VLOOKUP($A19,'Base de dados 2014'!$A$679:$C$1346,3,0)+VLOOKUP($A19,'Base de dados 2014'!$A$1355:$C$2022,3,0))/1000000</f>
        <v>31271.986568790002</v>
      </c>
      <c r="D19" s="71">
        <f>(VLOOKUP($A19,'Base de dados 2015'!$A$3:$F$695,6,0)+VLOOKUP($A19,'Base de dados 2015'!$A$704:$F$1396,6,0)+VLOOKUP($A19,'Base de dados 2015'!$A$1405:$F$2097,6,0))/1000000</f>
        <v>26165.178385299998</v>
      </c>
      <c r="E19" s="71">
        <f>(VLOOKUP($A19,'Base de dados 2016'!$A$3:$F$698,6,0)+VLOOKUP($A19,'Base de dados 2016'!$A$707:$F$1402,6,0)+VLOOKUP($A19,'Base de dados 2016'!$A$1411:$F$2106,6,0))/1000000</f>
        <v>25829.847227330003</v>
      </c>
      <c r="F19" s="71">
        <f>(VLOOKUP($A19,'Base de dados 2017'!$A$2:$F$738,6,0)+VLOOKUP($A19,'Base de dados 2017'!$A$747:$F$1482,6,0)+VLOOKUP($A19,'Base de dados 2017'!$A$1491:$F$2226,6,0))/1000000</f>
        <v>7200.3250323600005</v>
      </c>
    </row>
    <row r="20" spans="1:6">
      <c r="A20" t="s">
        <v>5530</v>
      </c>
      <c r="B20" s="71"/>
      <c r="C20" s="71">
        <f>(VLOOKUP($A20,'Base de dados 2014'!$A$3:$C$670,3,0)+VLOOKUP($A20,'Base de dados 2014'!$A$679:$C$1346,3,0)+VLOOKUP($A20,'Base de dados 2014'!$A$1355:$C$2022,3,0))/1000000</f>
        <v>44963.81322887</v>
      </c>
      <c r="D20" s="71">
        <f>(VLOOKUP($A20,'Base de dados 2015'!$A$3:$F$695,6,0)+VLOOKUP($A20,'Base de dados 2015'!$A$704:$F$1396,6,0)+VLOOKUP($A20,'Base de dados 2015'!$A$1405:$F$2097,6,0))/1000000</f>
        <v>47725.521867069998</v>
      </c>
      <c r="E20" s="71">
        <f>(VLOOKUP($A20,'Base de dados 2016'!$A$3:$F$698,6,0)+VLOOKUP($A20,'Base de dados 2016'!$A$707:$F$1402,6,0)+VLOOKUP($A20,'Base de dados 2016'!$A$1411:$F$2106,6,0))/1000000</f>
        <v>49487.249149440002</v>
      </c>
      <c r="F20" s="71">
        <f>(VLOOKUP($A20,'Base de dados 2017'!$A$2:$F$738,6,0)+VLOOKUP($A20,'Base de dados 2017'!$A$747:$F$1482,6,0)+VLOOKUP($A20,'Base de dados 2017'!$A$1491:$F$2226,6,0))/1000000</f>
        <v>52152.949992759997</v>
      </c>
    </row>
    <row r="21" spans="1:6">
      <c r="A21" t="s">
        <v>5531</v>
      </c>
      <c r="B21" s="71"/>
      <c r="C21" s="71" t="s">
        <v>3557</v>
      </c>
      <c r="D21" s="71" t="s">
        <v>3557</v>
      </c>
      <c r="E21" s="71" t="s">
        <v>3557</v>
      </c>
      <c r="F21" s="71">
        <f>(VLOOKUP($A21,'Base de dados 2017'!$A$2:$F$738,6,0)+VLOOKUP($A21,'Base de dados 2017'!$A$747:$F$1482,6,0)+VLOOKUP($A21,'Base de dados 2017'!$A$1491:$F$2226,6,0))/1000000</f>
        <v>1363.3759241399998</v>
      </c>
    </row>
    <row r="22" spans="1:6">
      <c r="A22" t="s">
        <v>5532</v>
      </c>
      <c r="B22" s="71"/>
      <c r="C22" s="71">
        <f>(VLOOKUP($A22,'Base de dados 2014'!$A$3:$C$670,3,0)+VLOOKUP($A22,'Base de dados 2014'!$A$679:$C$1346,3,0)+VLOOKUP($A22,'Base de dados 2014'!$A$1355:$C$2022,3,0))/1000000</f>
        <v>174986.97976654998</v>
      </c>
      <c r="D22" s="71">
        <f>(VLOOKUP($A22,'Base de dados 2015'!$A$3:$F$695,6,0)+VLOOKUP($A22,'Base de dados 2015'!$A$704:$F$1396,6,0)+VLOOKUP($A22,'Base de dados 2015'!$A$1405:$F$2097,6,0))/1000000</f>
        <v>237307.62766679001</v>
      </c>
      <c r="E22" s="71">
        <f>(VLOOKUP($A22,'Base de dados 2016'!$A$3:$F$698,6,0)+VLOOKUP($A22,'Base de dados 2016'!$A$707:$F$1402,6,0)+VLOOKUP($A22,'Base de dados 2016'!$A$1411:$F$2106,6,0))/1000000</f>
        <v>50292.864332949997</v>
      </c>
      <c r="F22" s="71">
        <f>(VLOOKUP($A22,'Base de dados 2017'!$A$2:$F$738,6,0)+VLOOKUP($A22,'Base de dados 2017'!$A$747:$F$1482,6,0)+VLOOKUP($A22,'Base de dados 2017'!$A$1491:$F$2226,6,0))/1000000</f>
        <v>74676.432302920002</v>
      </c>
    </row>
    <row r="23" spans="1:6">
      <c r="A23" t="s">
        <v>5533</v>
      </c>
      <c r="B23" s="71"/>
      <c r="C23" s="71">
        <f>(VLOOKUP($A23,'Base de dados 2014'!$A$3:$C$670,3,0)+VLOOKUP($A23,'Base de dados 2014'!$A$679:$C$1346,3,0)+VLOOKUP($A23,'Base de dados 2014'!$A$1355:$C$2022,3,0))/1000000</f>
        <v>4933.6623850400001</v>
      </c>
      <c r="D23" s="71">
        <f>(VLOOKUP($A23,'Base de dados 2015'!$A$3:$F$695,6,0)+VLOOKUP($A23,'Base de dados 2015'!$A$704:$F$1396,6,0)+VLOOKUP($A23,'Base de dados 2015'!$A$1405:$F$2097,6,0))/1000000</f>
        <v>7974.4360711600002</v>
      </c>
      <c r="E23" s="71">
        <f>(VLOOKUP($A23,'Base de dados 2016'!$A$3:$F$698,6,0)+VLOOKUP($A23,'Base de dados 2016'!$A$707:$F$1402,6,0)+VLOOKUP($A23,'Base de dados 2016'!$A$1411:$F$2106,6,0))/1000000</f>
        <v>9251.9285941300004</v>
      </c>
      <c r="F23" s="71">
        <f>(VLOOKUP($A23,'Base de dados 2017'!$A$2:$F$738,6,0)+VLOOKUP($A23,'Base de dados 2017'!$A$747:$F$1482,6,0)+VLOOKUP($A23,'Base de dados 2017'!$A$1491:$F$2226,6,0))/1000000</f>
        <v>9876.3126824899991</v>
      </c>
    </row>
    <row r="24" spans="1:6">
      <c r="A24" t="s">
        <v>5095</v>
      </c>
      <c r="B24" s="71">
        <f>VLOOKUP($A24,'Base de dados 2013'!$A$3:$F$41,6,0)/1000000</f>
        <v>43018.726960300002</v>
      </c>
      <c r="C24" s="71">
        <f>(VLOOKUP($A24,'Base de dados 2014'!$A$3:$C$670,3,0)+VLOOKUP($A24,'Base de dados 2014'!$A$679:$C$1346,3,0)+VLOOKUP($A24,'Base de dados 2014'!$A$1355:$C$2022,3,0))/1000000</f>
        <v>48898.811103489999</v>
      </c>
      <c r="D24" s="71">
        <f>(VLOOKUP($A24,'Base de dados 2015'!$A$3:$F$695,6,0)+VLOOKUP($A24,'Base de dados 2015'!$A$704:$F$1396,6,0)+VLOOKUP($A24,'Base de dados 2015'!$A$1405:$F$2097,6,0))/1000000</f>
        <v>71607.13632849</v>
      </c>
      <c r="E24" s="71">
        <f>(VLOOKUP($A24,'Base de dados 2016'!$A$3:$F$698,6,0)+VLOOKUP($A24,'Base de dados 2016'!$A$707:$F$1402,6,0)+VLOOKUP($A24,'Base de dados 2016'!$A$1411:$F$2106,6,0))/1000000</f>
        <v>92459.05420215</v>
      </c>
      <c r="F24" s="71">
        <f>(VLOOKUP($A24,'Base de dados 2017'!$A$2:$F$738,6,0)+VLOOKUP($A24,'Base de dados 2017'!$A$747:$F$1482,6,0)+VLOOKUP($A24,'Base de dados 2017'!$A$1491:$F$2226,6,0))/1000000</f>
        <v>100482.79837743001</v>
      </c>
    </row>
    <row r="25" spans="1:6">
      <c r="A25" t="s">
        <v>5534</v>
      </c>
      <c r="B25" s="71"/>
      <c r="C25" s="71">
        <f>(VLOOKUP($A25,'Base de dados 2014'!$A$3:$C$670,3,0)+VLOOKUP($A25,'Base de dados 2014'!$A$679:$C$1346,3,0)+VLOOKUP($A25,'Base de dados 2014'!$A$1355:$C$2022,3,0))/1000000</f>
        <v>49594.615027430002</v>
      </c>
      <c r="D25" s="71">
        <f>(VLOOKUP($A25,'Base de dados 2015'!$A$3:$F$695,6,0)+VLOOKUP($A25,'Base de dados 2015'!$A$704:$F$1396,6,0)+VLOOKUP($A25,'Base de dados 2015'!$A$1405:$F$2097,6,0))/1000000</f>
        <v>72516.618674950019</v>
      </c>
      <c r="E25" s="71">
        <f>(VLOOKUP($A25,'Base de dados 2016'!$A$3:$F$698,6,0)+VLOOKUP($A25,'Base de dados 2016'!$A$707:$F$1402,6,0)+VLOOKUP($A25,'Base de dados 2016'!$A$1411:$F$2106,6,0))/1000000</f>
        <v>93321.412977319997</v>
      </c>
      <c r="F25" s="71">
        <f>(VLOOKUP($A25,'Base de dados 2017'!$A$2:$F$738,6,0)+VLOOKUP($A25,'Base de dados 2017'!$A$747:$F$1482,6,0)+VLOOKUP($A25,'Base de dados 2017'!$A$1491:$F$2226,6,0))/1000000</f>
        <v>101283.83102822999</v>
      </c>
    </row>
    <row r="26" spans="1:6">
      <c r="A26" t="s">
        <v>5535</v>
      </c>
      <c r="B26" s="71"/>
      <c r="C26" s="71">
        <f>(VLOOKUP($A26,'Base de dados 2014'!$A$3:$C$670,3,0)+VLOOKUP($A26,'Base de dados 2014'!$A$679:$C$1346,3,0)+VLOOKUP($A26,'Base de dados 2014'!$A$1355:$C$2022,3,0))/1000000</f>
        <v>147.12341965000002</v>
      </c>
      <c r="D26" s="71">
        <f>(VLOOKUP($A26,'Base de dados 2015'!$A$3:$F$695,6,0)+VLOOKUP($A26,'Base de dados 2015'!$A$704:$F$1396,6,0)+VLOOKUP($A26,'Base de dados 2015'!$A$1405:$F$2097,6,0))/1000000</f>
        <v>27.696706460000001</v>
      </c>
      <c r="E26" s="71">
        <f>(VLOOKUP($A26,'Base de dados 2016'!$A$3:$F$698,6,0)+VLOOKUP($A26,'Base de dados 2016'!$A$707:$F$1402,6,0)+VLOOKUP($A26,'Base de dados 2016'!$A$1411:$F$2106,6,0))/1000000</f>
        <v>85.677465380000001</v>
      </c>
      <c r="F26" s="71">
        <f>(VLOOKUP($A26,'Base de dados 2017'!$A$2:$F$738,6,0)+VLOOKUP($A26,'Base de dados 2017'!$A$747:$F$1482,6,0)+VLOOKUP($A26,'Base de dados 2017'!$A$1491:$F$2226,6,0))/1000000</f>
        <v>10.52928438</v>
      </c>
    </row>
    <row r="27" spans="1:6">
      <c r="A27" t="s">
        <v>5536</v>
      </c>
      <c r="B27" s="71"/>
      <c r="C27" s="71">
        <f>(VLOOKUP($A27,'Base de dados 2014'!$A$3:$C$670,3,0)+VLOOKUP($A27,'Base de dados 2014'!$A$679:$C$1346,3,0)+VLOOKUP($A27,'Base de dados 2014'!$A$1355:$C$2022,3,0))/1000000</f>
        <v>99.708434199999999</v>
      </c>
      <c r="D27" s="71">
        <f>(VLOOKUP($A27,'Base de dados 2015'!$A$3:$F$695,6,0)+VLOOKUP($A27,'Base de dados 2015'!$A$704:$F$1396,6,0)+VLOOKUP($A27,'Base de dados 2015'!$A$1405:$F$2097,6,0))/1000000</f>
        <v>5.43530991</v>
      </c>
      <c r="E27" s="71">
        <f>(VLOOKUP($A27,'Base de dados 2016'!$A$3:$F$698,6,0)+VLOOKUP($A27,'Base de dados 2016'!$A$707:$F$1402,6,0)+VLOOKUP($A27,'Base de dados 2016'!$A$1411:$F$2106,6,0))/1000000</f>
        <v>47.124149840000001</v>
      </c>
      <c r="F27" s="71">
        <f>(VLOOKUP($A27,'Base de dados 2017'!$A$2:$F$738,6,0)+VLOOKUP($A27,'Base de dados 2017'!$A$747:$F$1482,6,0)+VLOOKUP($A27,'Base de dados 2017'!$A$1491:$F$2226,6,0))/1000000</f>
        <v>48.311655869999996</v>
      </c>
    </row>
    <row r="28" spans="1:6">
      <c r="A28" t="s">
        <v>5537</v>
      </c>
      <c r="B28" s="71"/>
      <c r="C28" s="71">
        <f>(VLOOKUP($A28,'Base de dados 2014'!$A$3:$C$670,3,0)+VLOOKUP($A28,'Base de dados 2014'!$A$679:$C$1346,3,0)+VLOOKUP($A28,'Base de dados 2014'!$A$1355:$C$2022,3,0))/1000000</f>
        <v>954.53688619000002</v>
      </c>
      <c r="D28" s="71">
        <f>(VLOOKUP($A28,'Base de dados 2015'!$A$3:$F$695,6,0)+VLOOKUP($A28,'Base de dados 2015'!$A$704:$F$1396,6,0)+VLOOKUP($A28,'Base de dados 2015'!$A$1405:$F$2097,6,0))/1000000</f>
        <v>942.61436283</v>
      </c>
      <c r="E28" s="71">
        <f>(VLOOKUP($A28,'Base de dados 2016'!$A$3:$F$698,6,0)+VLOOKUP($A28,'Base de dados 2016'!$A$707:$F$1402,6,0)+VLOOKUP($A28,'Base de dados 2016'!$A$1411:$F$2106,6,0))/1000000</f>
        <v>995.16039038999998</v>
      </c>
      <c r="F28" s="71">
        <f>(VLOOKUP($A28,'Base de dados 2017'!$A$2:$F$738,6,0)+VLOOKUP($A28,'Base de dados 2017'!$A$747:$F$1482,6,0)+VLOOKUP($A28,'Base de dados 2017'!$A$1491:$F$2226,6,0))/1000000</f>
        <v>859.87359104999996</v>
      </c>
    </row>
    <row r="29" spans="1:6">
      <c r="A29" t="s">
        <v>5096</v>
      </c>
      <c r="B29" s="71">
        <f>VLOOKUP($A29,'Base de dados 2013'!$A$3:$F$41,6,0)/1000000</f>
        <v>39539.895481839994</v>
      </c>
      <c r="C29" s="71">
        <f>(VLOOKUP($A29,'Base de dados 2014'!$A$3:$C$670,3,0)+VLOOKUP($A29,'Base de dados 2014'!$A$679:$C$1346,3,0)+VLOOKUP($A29,'Base de dados 2014'!$A$1355:$C$2022,3,0))/1000000</f>
        <v>36657.022960139999</v>
      </c>
      <c r="D29" s="71">
        <f>(VLOOKUP($A29,'Base de dados 2015'!$A$3:$F$695,6,0)+VLOOKUP($A29,'Base de dados 2015'!$A$704:$F$1396,6,0)+VLOOKUP($A29,'Base de dados 2015'!$A$1405:$F$2097,6,0))/1000000</f>
        <v>38275.606525619994</v>
      </c>
      <c r="E29" s="71">
        <f>(VLOOKUP($A29,'Base de dados 2016'!$A$3:$F$698,6,0)+VLOOKUP($A29,'Base de dados 2016'!$A$707:$F$1402,6,0)+VLOOKUP($A29,'Base de dados 2016'!$A$1411:$F$2106,6,0))/1000000</f>
        <v>37536.235102040009</v>
      </c>
      <c r="F29" s="71">
        <f>(VLOOKUP($A29,'Base de dados 2017'!$A$2:$F$738,6,0)+VLOOKUP($A29,'Base de dados 2017'!$A$747:$F$1482,6,0)+VLOOKUP($A29,'Base de dados 2017'!$A$1491:$F$2226,6,0))/1000000</f>
        <v>37168.116329839999</v>
      </c>
    </row>
    <row r="30" spans="1:6">
      <c r="A30" t="s">
        <v>5538</v>
      </c>
      <c r="B30" s="71"/>
      <c r="C30" s="71">
        <f>(VLOOKUP($A30,'Base de dados 2014'!$A$3:$C$670,3,0)+VLOOKUP($A30,'Base de dados 2014'!$A$679:$C$1346,3,0)+VLOOKUP($A30,'Base de dados 2014'!$A$1355:$C$2022,3,0))/1000000</f>
        <v>1828.7693506500002</v>
      </c>
      <c r="D30" s="71">
        <f>(VLOOKUP($A30,'Base de dados 2015'!$A$3:$F$695,6,0)+VLOOKUP($A30,'Base de dados 2015'!$A$704:$F$1396,6,0)+VLOOKUP($A30,'Base de dados 2015'!$A$1405:$F$2097,6,0))/1000000</f>
        <v>1672.7757957900001</v>
      </c>
      <c r="E30" s="71">
        <f>(VLOOKUP($A30,'Base de dados 2016'!$A$3:$F$698,6,0)+VLOOKUP($A30,'Base de dados 2016'!$A$707:$F$1402,6,0)+VLOOKUP($A30,'Base de dados 2016'!$A$1411:$F$2106,6,0))/1000000</f>
        <v>1343.5379281</v>
      </c>
      <c r="F30" s="71">
        <f>(VLOOKUP($A30,'Base de dados 2017'!$A$2:$F$738,6,0)+VLOOKUP($A30,'Base de dados 2017'!$A$747:$F$1482,6,0)+VLOOKUP($A30,'Base de dados 2017'!$A$1491:$F$2226,6,0))/1000000</f>
        <v>1324.3028036000001</v>
      </c>
    </row>
    <row r="31" spans="1:6">
      <c r="A31" t="s">
        <v>5539</v>
      </c>
      <c r="B31" s="71"/>
      <c r="C31" s="71">
        <f>(VLOOKUP($A31,'Base de dados 2014'!$A$3:$C$670,3,0)+VLOOKUP($A31,'Base de dados 2014'!$A$679:$C$1346,3,0)+VLOOKUP($A31,'Base de dados 2014'!$A$1355:$C$2022,3,0))/1000000</f>
        <v>211.71234956999999</v>
      </c>
      <c r="D31" s="71">
        <f>(VLOOKUP($A31,'Base de dados 2015'!$A$3:$F$695,6,0)+VLOOKUP($A31,'Base de dados 2015'!$A$704:$F$1396,6,0)+VLOOKUP($A31,'Base de dados 2015'!$A$1405:$F$2097,6,0))/1000000</f>
        <v>232.01791588999998</v>
      </c>
      <c r="E31" s="71">
        <f>(VLOOKUP($A31,'Base de dados 2016'!$A$3:$F$698,6,0)+VLOOKUP($A31,'Base de dados 2016'!$A$707:$F$1402,6,0)+VLOOKUP($A31,'Base de dados 2016'!$A$1411:$F$2106,6,0))/1000000</f>
        <v>256.72463160000001</v>
      </c>
      <c r="F31" s="71">
        <f>(VLOOKUP($A31,'Base de dados 2017'!$A$2:$F$738,6,0)+VLOOKUP($A31,'Base de dados 2017'!$A$747:$F$1482,6,0)+VLOOKUP($A31,'Base de dados 2017'!$A$1491:$F$2226,6,0))/1000000</f>
        <v>141.87406565999999</v>
      </c>
    </row>
    <row r="32" spans="1:6">
      <c r="A32" t="s">
        <v>5540</v>
      </c>
      <c r="B32" s="71"/>
      <c r="C32" s="71">
        <f>(VLOOKUP($A32,'Base de dados 2014'!$A$3:$C$670,3,0)+VLOOKUP($A32,'Base de dados 2014'!$A$679:$C$1346,3,0)+VLOOKUP($A32,'Base de dados 2014'!$A$1355:$C$2022,3,0))/1000000</f>
        <v>1406.0819849300001</v>
      </c>
      <c r="D32" s="71">
        <f>(VLOOKUP($A32,'Base de dados 2015'!$A$3:$F$695,6,0)+VLOOKUP($A32,'Base de dados 2015'!$A$704:$F$1396,6,0)+VLOOKUP($A32,'Base de dados 2015'!$A$1405:$F$2097,6,0))/1000000</f>
        <v>2046.2711390600002</v>
      </c>
      <c r="E32" s="71">
        <f>(VLOOKUP($A32,'Base de dados 2016'!$A$3:$F$698,6,0)+VLOOKUP($A32,'Base de dados 2016'!$A$707:$F$1402,6,0)+VLOOKUP($A32,'Base de dados 2016'!$A$1411:$F$2106,6,0))/1000000</f>
        <v>2078.5549469600001</v>
      </c>
      <c r="F32" s="71">
        <f>(VLOOKUP($A32,'Base de dados 2017'!$A$2:$F$738,6,0)+VLOOKUP($A32,'Base de dados 2017'!$A$747:$F$1482,6,0)+VLOOKUP($A32,'Base de dados 2017'!$A$1491:$F$2226,6,0))/1000000</f>
        <v>700.89667974999998</v>
      </c>
    </row>
    <row r="33" spans="1:6">
      <c r="A33" t="s">
        <v>5541</v>
      </c>
      <c r="B33" s="71"/>
      <c r="C33" s="71">
        <f>(VLOOKUP($A33,'Base de dados 2014'!$A$3:$C$670,3,0)+VLOOKUP($A33,'Base de dados 2014'!$A$679:$C$1346,3,0)+VLOOKUP($A33,'Base de dados 2014'!$A$1355:$C$2022,3,0))/1000000</f>
        <v>788.96034313999996</v>
      </c>
      <c r="D33" s="71">
        <f>(VLOOKUP($A33,'Base de dados 2015'!$A$3:$F$695,6,0)+VLOOKUP($A33,'Base de dados 2015'!$A$704:$F$1396,6,0)+VLOOKUP($A33,'Base de dados 2015'!$A$1405:$F$2097,6,0))/1000000</f>
        <v>792.43497563999995</v>
      </c>
      <c r="E33" s="71">
        <f>(VLOOKUP($A33,'Base de dados 2016'!$A$3:$F$698,6,0)+VLOOKUP($A33,'Base de dados 2016'!$A$707:$F$1402,6,0)+VLOOKUP($A33,'Base de dados 2016'!$A$1411:$F$2106,6,0))/1000000</f>
        <v>795.87738806999994</v>
      </c>
      <c r="F33" s="71">
        <f>(VLOOKUP($A33,'Base de dados 2017'!$A$2:$F$738,6,0)+VLOOKUP($A33,'Base de dados 2017'!$A$747:$F$1482,6,0)+VLOOKUP($A33,'Base de dados 2017'!$A$1491:$F$2226,6,0))/1000000</f>
        <v>720.99550668000006</v>
      </c>
    </row>
    <row r="34" spans="1:6">
      <c r="A34" t="s">
        <v>5542</v>
      </c>
      <c r="B34" s="71"/>
      <c r="C34" s="71">
        <f>(VLOOKUP($A34,'Base de dados 2014'!$A$3:$C$670,3,0)+VLOOKUP($A34,'Base de dados 2014'!$A$679:$C$1346,3,0)+VLOOKUP($A34,'Base de dados 2014'!$A$1355:$C$2022,3,0))/1000000</f>
        <v>415.50870205000001</v>
      </c>
      <c r="D34" s="71">
        <f>(VLOOKUP($A34,'Base de dados 2015'!$A$3:$F$695,6,0)+VLOOKUP($A34,'Base de dados 2015'!$A$704:$F$1396,6,0)+VLOOKUP($A34,'Base de dados 2015'!$A$1405:$F$2097,6,0))/1000000</f>
        <v>563.53350885999998</v>
      </c>
      <c r="E34" s="71">
        <f>(VLOOKUP($A34,'Base de dados 2016'!$A$3:$F$698,6,0)+VLOOKUP($A34,'Base de dados 2016'!$A$707:$F$1402,6,0)+VLOOKUP($A34,'Base de dados 2016'!$A$1411:$F$2106,6,0))/1000000</f>
        <v>489.55677756</v>
      </c>
      <c r="F34" s="71">
        <f>(VLOOKUP($A34,'Base de dados 2017'!$A$2:$F$738,6,0)+VLOOKUP($A34,'Base de dados 2017'!$A$747:$F$1482,6,0)+VLOOKUP($A34,'Base de dados 2017'!$A$1491:$F$2226,6,0))/1000000</f>
        <v>814.94819158999996</v>
      </c>
    </row>
    <row r="35" spans="1:6">
      <c r="A35" t="s">
        <v>5543</v>
      </c>
      <c r="B35" s="71"/>
      <c r="C35" s="71">
        <f>(VLOOKUP($A35,'Base de dados 2014'!$A$3:$C$670,3,0)+VLOOKUP($A35,'Base de dados 2014'!$A$679:$C$1346,3,0)+VLOOKUP($A35,'Base de dados 2014'!$A$1355:$C$2022,3,0))/1000000</f>
        <v>18579.379915410002</v>
      </c>
      <c r="D35" s="71">
        <f>(VLOOKUP($A35,'Base de dados 2015'!$A$3:$F$695,6,0)+VLOOKUP($A35,'Base de dados 2015'!$A$704:$F$1396,6,0)+VLOOKUP($A35,'Base de dados 2015'!$A$1405:$F$2097,6,0))/1000000</f>
        <v>19338.574494490003</v>
      </c>
      <c r="E35" s="71">
        <f>(VLOOKUP($A35,'Base de dados 2016'!$A$3:$F$698,6,0)+VLOOKUP($A35,'Base de dados 2016'!$A$707:$F$1402,6,0)+VLOOKUP($A35,'Base de dados 2016'!$A$1411:$F$2106,6,0))/1000000</f>
        <v>20038.52052129</v>
      </c>
      <c r="F35" s="71">
        <f>(VLOOKUP($A35,'Base de dados 2017'!$A$2:$F$738,6,0)+VLOOKUP($A35,'Base de dados 2017'!$A$747:$F$1482,6,0)+VLOOKUP($A35,'Base de dados 2017'!$A$1491:$F$2226,6,0))/1000000</f>
        <v>21134.74058247</v>
      </c>
    </row>
    <row r="36" spans="1:6">
      <c r="A36" s="73" t="s">
        <v>5895</v>
      </c>
      <c r="B36" s="71"/>
      <c r="C36" s="71">
        <f>(VLOOKUP($A36,'Base de dados 2014'!$A$3:$C$670,3,0)+VLOOKUP($A36,'Base de dados 2014'!$A$679:$C$1346,3,0)+VLOOKUP($A36,'Base de dados 2014'!$A$1355:$C$2022,3,0))/1000000</f>
        <v>944.62273354999991</v>
      </c>
      <c r="D36" s="71">
        <f>(VLOOKUP($A36,'Base de dados 2015'!$A$3:$F$695,6,0)+VLOOKUP($A36,'Base de dados 2015'!$A$704:$F$1396,6,0)+VLOOKUP($A36,'Base de dados 2015'!$A$1405:$F$2097,6,0))/1000000</f>
        <v>950.66941933999999</v>
      </c>
      <c r="E36" s="71" t="s">
        <v>3557</v>
      </c>
      <c r="F36" s="71" t="s">
        <v>3557</v>
      </c>
    </row>
    <row r="37" spans="1:6">
      <c r="A37" t="s">
        <v>5544</v>
      </c>
      <c r="B37" s="71"/>
      <c r="C37" s="71">
        <f>(VLOOKUP($A37,'Base de dados 2014'!$A$3:$C$670,3,0)+VLOOKUP($A37,'Base de dados 2014'!$A$679:$C$1346,3,0)+VLOOKUP($A37,'Base de dados 2014'!$A$1355:$C$2022,3,0))/1000000</f>
        <v>12482.15937055</v>
      </c>
      <c r="D37" s="71">
        <f>(VLOOKUP($A37,'Base de dados 2015'!$A$3:$F$695,6,0)+VLOOKUP($A37,'Base de dados 2015'!$A$704:$F$1396,6,0)+VLOOKUP($A37,'Base de dados 2015'!$A$1405:$F$2097,6,0))/1000000</f>
        <v>12694.201091110001</v>
      </c>
      <c r="E37" s="71">
        <f>(VLOOKUP($A37,'Base de dados 2016'!$A$3:$F$698,6,0)+VLOOKUP($A37,'Base de dados 2016'!$A$707:$F$1402,6,0)+VLOOKUP($A37,'Base de dados 2016'!$A$1411:$F$2106,6,0))/1000000</f>
        <v>12546.016501639999</v>
      </c>
      <c r="F37" s="71">
        <f>(VLOOKUP($A37,'Base de dados 2017'!$A$2:$F$738,6,0)+VLOOKUP($A37,'Base de dados 2017'!$A$747:$F$1482,6,0)+VLOOKUP($A37,'Base de dados 2017'!$A$1491:$F$2226,6,0))/1000000</f>
        <v>12340.11080893</v>
      </c>
    </row>
    <row r="38" spans="1:6">
      <c r="A38" t="s">
        <v>5545</v>
      </c>
      <c r="B38" s="71"/>
      <c r="C38" s="71">
        <f>(VLOOKUP($A38,'Base de dados 2014'!$A$3:$C$670,3,0)+VLOOKUP($A38,'Base de dados 2014'!$A$679:$C$1346,3,0)+VLOOKUP($A38,'Base de dados 2014'!$A$1355:$C$2022,3,0))/1000000</f>
        <v>0.22624938</v>
      </c>
      <c r="D38" s="71">
        <f>(VLOOKUP($A38,'Base de dados 2015'!$A$3:$F$695,6,0)+VLOOKUP($A38,'Base de dados 2015'!$A$704:$F$1396,6,0)+VLOOKUP($A38,'Base de dados 2015'!$A$1405:$F$2097,6,0))/1000000</f>
        <v>14.871814560000001</v>
      </c>
      <c r="E38" s="71">
        <f>(VLOOKUP($A38,'Base de dados 2016'!$A$3:$F$698,6,0)+VLOOKUP($A38,'Base de dados 2016'!$A$707:$F$1402,6,0)+VLOOKUP($A38,'Base de dados 2016'!$A$1411:$F$2106,6,0))/1000000</f>
        <v>12.55359318</v>
      </c>
      <c r="F38" s="71">
        <f>(VLOOKUP($A38,'Base de dados 2017'!$A$2:$F$738,6,0)+VLOOKUP($A38,'Base de dados 2017'!$A$747:$F$1482,6,0)+VLOOKUP($A38,'Base de dados 2017'!$A$1491:$F$2226,6,0))/1000000</f>
        <v>9.7523088399999995</v>
      </c>
    </row>
    <row r="39" spans="1:6">
      <c r="A39" t="s">
        <v>2210</v>
      </c>
      <c r="B39" s="71"/>
      <c r="C39" s="71" t="s">
        <v>3557</v>
      </c>
      <c r="D39" s="71" t="s">
        <v>3557</v>
      </c>
      <c r="E39" s="71" t="s">
        <v>3557</v>
      </c>
      <c r="F39" s="71">
        <f>(VLOOKUP($A39,'Base de dados 2017'!$A$2:$F$738,6,0)+VLOOKUP($A39,'Base de dados 2017'!$A$747:$F$1482,6,0)+VLOOKUP($A39,'Base de dados 2017'!$A$1491:$F$2226,6,0))/1000000</f>
        <v>532.21303612999998</v>
      </c>
    </row>
    <row r="40" spans="1:6">
      <c r="A40" t="s">
        <v>5546</v>
      </c>
      <c r="B40" s="71"/>
      <c r="C40" s="71" t="s">
        <v>3557</v>
      </c>
      <c r="D40" s="71" t="s">
        <v>3557</v>
      </c>
      <c r="E40" s="71" t="s">
        <v>3557</v>
      </c>
      <c r="F40" s="71">
        <f>(VLOOKUP($A40,'Base de dados 2017'!$A$2:$F$738,6,0)+VLOOKUP($A40,'Base de dados 2017'!$A$747:$F$1482,6,0)+VLOOKUP($A40,'Base de dados 2017'!$A$1491:$F$2226,6,0))/1000000</f>
        <v>326.29291268000003</v>
      </c>
    </row>
    <row r="41" spans="1:6">
      <c r="A41" t="s">
        <v>5547</v>
      </c>
      <c r="B41" s="71"/>
      <c r="C41" s="71" t="s">
        <v>3557</v>
      </c>
      <c r="D41" s="71" t="s">
        <v>3557</v>
      </c>
      <c r="E41" s="71" t="s">
        <v>3557</v>
      </c>
      <c r="F41" s="71">
        <f>(VLOOKUP($A41,'Base de dados 2017'!$A$2:$F$738,6,0)+VLOOKUP($A41,'Base de dados 2017'!$A$747:$F$1482,6,0)+VLOOKUP($A41,'Base de dados 2017'!$A$1491:$F$2226,6,0))/1000000</f>
        <v>202.85043724000002</v>
      </c>
    </row>
    <row r="42" spans="1:6">
      <c r="A42" t="s">
        <v>5548</v>
      </c>
      <c r="B42" s="71"/>
      <c r="C42" s="71" t="s">
        <v>3557</v>
      </c>
      <c r="D42" s="71" t="s">
        <v>3557</v>
      </c>
      <c r="E42" s="71" t="s">
        <v>3557</v>
      </c>
      <c r="F42" s="71">
        <f>(VLOOKUP($A42,'Base de dados 2017'!$A$2:$F$738,6,0)+VLOOKUP($A42,'Base de dados 2017'!$A$747:$F$1482,6,0)+VLOOKUP($A42,'Base de dados 2017'!$A$1491:$F$2226,6,0))/1000000</f>
        <v>3.06968621</v>
      </c>
    </row>
    <row r="43" spans="1:6">
      <c r="A43" t="s">
        <v>5549</v>
      </c>
      <c r="B43" s="71"/>
      <c r="C43" s="71" t="s">
        <v>3557</v>
      </c>
      <c r="D43" s="71" t="s">
        <v>3557</v>
      </c>
      <c r="E43" s="71" t="s">
        <v>3557</v>
      </c>
      <c r="F43" s="71">
        <f>(VLOOKUP($A43,'Base de dados 2017'!$A$2:$F$738,6,0)+VLOOKUP($A43,'Base de dados 2017'!$A$747:$F$1482,6,0)+VLOOKUP($A43,'Base de dados 2017'!$A$1491:$F$2226,6,0))/1000000</f>
        <v>0</v>
      </c>
    </row>
    <row r="44" spans="1:6">
      <c r="A44" t="s">
        <v>5097</v>
      </c>
      <c r="B44" s="71">
        <f>VLOOKUP($A44,'Base de dados 2013'!$A$3:$F$41,6,0)/1000000</f>
        <v>1193.5052496999999</v>
      </c>
      <c r="C44" s="71">
        <f>(VLOOKUP($A44,'Base de dados 2014'!$A$3:$C$670,3,0)+VLOOKUP($A44,'Base de dados 2014'!$A$679:$C$1346,3,0)+VLOOKUP($A44,'Base de dados 2014'!$A$1355:$C$2022,3,0))/1000000</f>
        <v>4504.1806549199991</v>
      </c>
      <c r="D44" s="71">
        <f>(VLOOKUP($A44,'Base de dados 2015'!$A$3:$F$695,6,0)+VLOOKUP($A44,'Base de dados 2015'!$A$704:$F$1396,6,0)+VLOOKUP($A44,'Base de dados 2015'!$A$1405:$F$2097,6,0))/1000000</f>
        <v>4703.6340044399994</v>
      </c>
      <c r="E44" s="71">
        <f>(VLOOKUP($A44,'Base de dados 2016'!$A$3:$F$698,6,0)+VLOOKUP($A44,'Base de dados 2016'!$A$707:$F$1402,6,0)+VLOOKUP($A44,'Base de dados 2016'!$A$1411:$F$2106,6,0))/1000000</f>
        <v>2983.56751859</v>
      </c>
      <c r="F44" s="71">
        <f>(VLOOKUP($A44,'Base de dados 2017'!$A$2:$F$738,6,0)+VLOOKUP($A44,'Base de dados 2017'!$A$747:$F$1482,6,0)+VLOOKUP($A44,'Base de dados 2017'!$A$1491:$F$2226,6,0))/1000000</f>
        <v>3194.6951281500001</v>
      </c>
    </row>
    <row r="45" spans="1:6">
      <c r="A45" t="s">
        <v>5550</v>
      </c>
      <c r="B45" s="71"/>
      <c r="C45" s="71">
        <f>(VLOOKUP($A45,'Base de dados 2014'!$A$3:$C$670,3,0)+VLOOKUP($A45,'Base de dados 2014'!$A$679:$C$1346,3,0)+VLOOKUP($A45,'Base de dados 2014'!$A$1355:$C$2022,3,0))/1000000</f>
        <v>16.164490000000001</v>
      </c>
      <c r="D45" s="71">
        <f>(VLOOKUP($A45,'Base de dados 2015'!$A$3:$F$695,6,0)+VLOOKUP($A45,'Base de dados 2015'!$A$704:$F$1396,6,0)+VLOOKUP($A45,'Base de dados 2015'!$A$1405:$F$2097,6,0))/1000000</f>
        <v>29.660385439999999</v>
      </c>
      <c r="E45" s="71">
        <f>(VLOOKUP($A45,'Base de dados 2016'!$A$3:$F$698,6,0)+VLOOKUP($A45,'Base de dados 2016'!$A$707:$F$1402,6,0)+VLOOKUP($A45,'Base de dados 2016'!$A$1411:$F$2106,6,0))/1000000</f>
        <v>42.251143620000008</v>
      </c>
      <c r="F45" s="71">
        <f>(VLOOKUP($A45,'Base de dados 2017'!$A$2:$F$738,6,0)+VLOOKUP($A45,'Base de dados 2017'!$A$747:$F$1482,6,0)+VLOOKUP($A45,'Base de dados 2017'!$A$1491:$F$2226,6,0))/1000000</f>
        <v>37.687642650000001</v>
      </c>
    </row>
    <row r="46" spans="1:6">
      <c r="A46" t="s">
        <v>5551</v>
      </c>
      <c r="B46" s="71"/>
      <c r="C46" s="71">
        <f>(VLOOKUP($A46,'Base de dados 2014'!$A$3:$C$670,3,0)+VLOOKUP($A46,'Base de dados 2014'!$A$679:$C$1346,3,0)+VLOOKUP($A46,'Base de dados 2014'!$A$1355:$C$2022,3,0))/1000000</f>
        <v>43.726949739999995</v>
      </c>
      <c r="D46" s="71">
        <f>(VLOOKUP($A46,'Base de dados 2015'!$A$3:$F$695,6,0)+VLOOKUP($A46,'Base de dados 2015'!$A$704:$F$1396,6,0)+VLOOKUP($A46,'Base de dados 2015'!$A$1405:$F$2097,6,0))/1000000</f>
        <v>61.34826425</v>
      </c>
      <c r="E46" s="71">
        <f>(VLOOKUP($A46,'Base de dados 2016'!$A$3:$F$698,6,0)+VLOOKUP($A46,'Base de dados 2016'!$A$707:$F$1402,6,0)+VLOOKUP($A46,'Base de dados 2016'!$A$1411:$F$2106,6,0))/1000000</f>
        <v>39.410527370000004</v>
      </c>
      <c r="F46" s="71">
        <f>(VLOOKUP($A46,'Base de dados 2017'!$A$2:$F$738,6,0)+VLOOKUP($A46,'Base de dados 2017'!$A$747:$F$1482,6,0)+VLOOKUP($A46,'Base de dados 2017'!$A$1491:$F$2226,6,0))/1000000</f>
        <v>41.293850770000006</v>
      </c>
    </row>
    <row r="47" spans="1:6">
      <c r="A47" t="s">
        <v>5552</v>
      </c>
      <c r="B47" s="71"/>
      <c r="C47" s="71">
        <f>(VLOOKUP($A47,'Base de dados 2014'!$A$3:$C$670,3,0)+VLOOKUP($A47,'Base de dados 2014'!$A$679:$C$1346,3,0)+VLOOKUP($A47,'Base de dados 2014'!$A$1355:$C$2022,3,0))/1000000</f>
        <v>16.569672949999998</v>
      </c>
      <c r="D47" s="71">
        <f>(VLOOKUP($A47,'Base de dados 2015'!$A$3:$F$695,6,0)+VLOOKUP($A47,'Base de dados 2015'!$A$704:$F$1396,6,0)+VLOOKUP($A47,'Base de dados 2015'!$A$1405:$F$2097,6,0))/1000000</f>
        <v>28.886835789999999</v>
      </c>
      <c r="E47" s="71">
        <f>(VLOOKUP($A47,'Base de dados 2016'!$A$3:$F$698,6,0)+VLOOKUP($A47,'Base de dados 2016'!$A$707:$F$1402,6,0)+VLOOKUP($A47,'Base de dados 2016'!$A$1411:$F$2106,6,0))/1000000</f>
        <v>40.885476609999998</v>
      </c>
      <c r="F47" s="71">
        <f>(VLOOKUP($A47,'Base de dados 2017'!$A$2:$F$738,6,0)+VLOOKUP($A47,'Base de dados 2017'!$A$747:$F$1482,6,0)+VLOOKUP($A47,'Base de dados 2017'!$A$1491:$F$2226,6,0))/1000000</f>
        <v>35.39373445999999</v>
      </c>
    </row>
    <row r="48" spans="1:6">
      <c r="A48" t="s">
        <v>5553</v>
      </c>
      <c r="B48" s="71"/>
      <c r="C48" s="71">
        <f>(VLOOKUP($A48,'Base de dados 2014'!$A$3:$C$670,3,0)+VLOOKUP($A48,'Base de dados 2014'!$A$679:$C$1346,3,0)+VLOOKUP($A48,'Base de dados 2014'!$A$1355:$C$2022,3,0))/1000000</f>
        <v>0.66514061000000002</v>
      </c>
      <c r="D48" s="71">
        <f>(VLOOKUP($A48,'Base de dados 2015'!$A$3:$F$695,6,0)+VLOOKUP($A48,'Base de dados 2015'!$A$704:$F$1396,6,0)+VLOOKUP($A48,'Base de dados 2015'!$A$1405:$F$2097,6,0))/1000000</f>
        <v>0.51682852999999995</v>
      </c>
      <c r="E48" s="71">
        <f>(VLOOKUP($A48,'Base de dados 2016'!$A$3:$F$698,6,0)+VLOOKUP($A48,'Base de dados 2016'!$A$707:$F$1402,6,0)+VLOOKUP($A48,'Base de dados 2016'!$A$1411:$F$2106,6,0))/1000000</f>
        <v>1.7316898700000001</v>
      </c>
      <c r="F48" s="71">
        <f>(VLOOKUP($A48,'Base de dados 2017'!$A$2:$F$738,6,0)+VLOOKUP($A48,'Base de dados 2017'!$A$747:$F$1482,6,0)+VLOOKUP($A48,'Base de dados 2017'!$A$1491:$F$2226,6,0))/1000000</f>
        <v>1.6074861600000001</v>
      </c>
    </row>
    <row r="49" spans="1:6">
      <c r="A49" t="s">
        <v>5554</v>
      </c>
      <c r="B49" s="71"/>
      <c r="C49" s="71">
        <f>(VLOOKUP($A49,'Base de dados 2014'!$A$3:$C$670,3,0)+VLOOKUP($A49,'Base de dados 2014'!$A$679:$C$1346,3,0)+VLOOKUP($A49,'Base de dados 2014'!$A$1355:$C$2022,3,0))/1000000</f>
        <v>0.79783742000000002</v>
      </c>
      <c r="D49" s="71">
        <f>(VLOOKUP($A49,'Base de dados 2015'!$A$3:$F$695,6,0)+VLOOKUP($A49,'Base de dados 2015'!$A$704:$F$1396,6,0)+VLOOKUP($A49,'Base de dados 2015'!$A$1405:$F$2097,6,0))/1000000</f>
        <v>1.39174585</v>
      </c>
      <c r="E49" s="71">
        <f>(VLOOKUP($A49,'Base de dados 2016'!$A$3:$F$698,6,0)+VLOOKUP($A49,'Base de dados 2016'!$A$707:$F$1402,6,0)+VLOOKUP($A49,'Base de dados 2016'!$A$1411:$F$2106,6,0))/1000000</f>
        <v>1.05586242</v>
      </c>
      <c r="F49" s="71">
        <f>(VLOOKUP($A49,'Base de dados 2017'!$A$2:$F$738,6,0)+VLOOKUP($A49,'Base de dados 2017'!$A$747:$F$1482,6,0)+VLOOKUP($A49,'Base de dados 2017'!$A$1491:$F$2226,6,0))/1000000</f>
        <v>2.0844559299999998</v>
      </c>
    </row>
    <row r="50" spans="1:6">
      <c r="A50" t="s">
        <v>5555</v>
      </c>
      <c r="B50" s="71"/>
      <c r="C50" s="71">
        <f>(VLOOKUP($A50,'Base de dados 2014'!$A$3:$C$670,3,0)+VLOOKUP($A50,'Base de dados 2014'!$A$679:$C$1346,3,0)+VLOOKUP($A50,'Base de dados 2014'!$A$1355:$C$2022,3,0))/1000000</f>
        <v>0.33530608000000001</v>
      </c>
      <c r="D50" s="71">
        <f>(VLOOKUP($A50,'Base de dados 2015'!$A$3:$F$695,6,0)+VLOOKUP($A50,'Base de dados 2015'!$A$704:$F$1396,6,0)+VLOOKUP($A50,'Base de dados 2015'!$A$1405:$F$2097,6,0))/1000000</f>
        <v>5.7580699999999997E-3</v>
      </c>
      <c r="E50" s="71">
        <f>(VLOOKUP($A50,'Base de dados 2016'!$A$3:$F$698,6,0)+VLOOKUP($A50,'Base de dados 2016'!$A$707:$F$1402,6,0)+VLOOKUP($A50,'Base de dados 2016'!$A$1411:$F$2106,6,0))/1000000</f>
        <v>4.5120895899999995</v>
      </c>
      <c r="F50" s="71">
        <f>(VLOOKUP($A50,'Base de dados 2017'!$A$2:$F$738,6,0)+VLOOKUP($A50,'Base de dados 2017'!$A$747:$F$1482,6,0)+VLOOKUP($A50,'Base de dados 2017'!$A$1491:$F$2226,6,0))/1000000</f>
        <v>0</v>
      </c>
    </row>
    <row r="51" spans="1:6">
      <c r="A51" t="s">
        <v>5556</v>
      </c>
      <c r="B51" s="71"/>
      <c r="C51" s="71">
        <f>(VLOOKUP($A51,'Base de dados 2014'!$A$3:$C$670,3,0)+VLOOKUP($A51,'Base de dados 2014'!$A$679:$C$1346,3,0)+VLOOKUP($A51,'Base de dados 2014'!$A$1355:$C$2022,3,0))/1000000</f>
        <v>0.68191555999999998</v>
      </c>
      <c r="D51" s="71">
        <f>(VLOOKUP($A51,'Base de dados 2015'!$A$3:$F$695,6,0)+VLOOKUP($A51,'Base de dados 2015'!$A$704:$F$1396,6,0)+VLOOKUP($A51,'Base de dados 2015'!$A$1405:$F$2097,6,0))/1000000</f>
        <v>6.4885022800000005</v>
      </c>
      <c r="E51" s="71">
        <f>(VLOOKUP($A51,'Base de dados 2016'!$A$3:$F$698,6,0)+VLOOKUP($A51,'Base de dados 2016'!$A$707:$F$1402,6,0)+VLOOKUP($A51,'Base de dados 2016'!$A$1411:$F$2106,6,0))/1000000</f>
        <v>9.8572189899999998</v>
      </c>
      <c r="F51" s="71">
        <f>(VLOOKUP($A51,'Base de dados 2017'!$A$2:$F$738,6,0)+VLOOKUP($A51,'Base de dados 2017'!$A$747:$F$1482,6,0)+VLOOKUP($A51,'Base de dados 2017'!$A$1491:$F$2226,6,0))/1000000</f>
        <v>2.73129417</v>
      </c>
    </row>
    <row r="52" spans="1:6">
      <c r="A52" t="s">
        <v>5557</v>
      </c>
      <c r="B52" s="71"/>
      <c r="C52" s="71">
        <f>(VLOOKUP($A52,'Base de dados 2014'!$A$3:$C$670,3,0)+VLOOKUP($A52,'Base de dados 2014'!$A$679:$C$1346,3,0)+VLOOKUP($A52,'Base de dados 2014'!$A$1355:$C$2022,3,0))/1000000</f>
        <v>4425.1686790700005</v>
      </c>
      <c r="D52" s="71">
        <f>(VLOOKUP($A52,'Base de dados 2015'!$A$3:$F$695,6,0)+VLOOKUP($A52,'Base de dados 2015'!$A$704:$F$1396,6,0)+VLOOKUP($A52,'Base de dados 2015'!$A$1405:$F$2097,6,0))/1000000</f>
        <v>4575.33568423</v>
      </c>
      <c r="E52" s="71">
        <f>(VLOOKUP($A52,'Base de dados 2016'!$A$3:$F$698,6,0)+VLOOKUP($A52,'Base de dados 2016'!$A$707:$F$1402,6,0)+VLOOKUP($A52,'Base de dados 2016'!$A$1411:$F$2106,6,0))/1000000</f>
        <v>2843.8635101199998</v>
      </c>
      <c r="F52" s="71">
        <f>(VLOOKUP($A52,'Base de dados 2017'!$A$2:$F$738,6,0)+VLOOKUP($A52,'Base de dados 2017'!$A$747:$F$1482,6,0)+VLOOKUP($A52,'Base de dados 2017'!$A$1491:$F$2226,6,0))/1000000</f>
        <v>3073.8966640099998</v>
      </c>
    </row>
    <row r="53" spans="1:6">
      <c r="A53" t="s">
        <v>5163</v>
      </c>
      <c r="B53" s="71">
        <f>VLOOKUP($A53,'Base de dados 2013'!$A$3:$F$41,6,0)/1000000</f>
        <v>4641762.3044771003</v>
      </c>
      <c r="C53" s="71">
        <f>(VLOOKUP($A53,'Base de dados 2014'!$A$3:$C$670,3,0)+VLOOKUP($A53,'Base de dados 2014'!$A$679:$C$1346,3,0)+VLOOKUP($A53,'Base de dados 2014'!$A$1355:$C$2022,3,0))/1000000</f>
        <v>5034436.9089564104</v>
      </c>
      <c r="D53" s="71">
        <f>(VLOOKUP($A53,'Base de dados 2015'!$A$3:$F$695,6,0)+VLOOKUP($A53,'Base de dados 2015'!$A$704:$F$1396,6,0)+VLOOKUP($A53,'Base de dados 2015'!$A$1405:$F$2097,6,0))/1000000</f>
        <v>3917449.6428563502</v>
      </c>
      <c r="E53" s="71">
        <f>(VLOOKUP($A53,'Base de dados 2016'!$A$3:$F$698,6,0)+VLOOKUP($A53,'Base de dados 2016'!$A$707:$F$1402,6,0)+VLOOKUP($A53,'Base de dados 2016'!$A$1411:$F$2106,6,0))/1000000</f>
        <v>4269179.0815463103</v>
      </c>
      <c r="F53" s="71">
        <f>(VLOOKUP($A53,'Base de dados 2017'!$A$2:$F$738,6,0)+VLOOKUP($A53,'Base de dados 2017'!$A$747:$F$1482,6,0)+VLOOKUP($A53,'Base de dados 2017'!$A$1491:$F$2226,6,0))/1000000</f>
        <v>4749700.8095217096</v>
      </c>
    </row>
    <row r="54" spans="1:6">
      <c r="A54" t="s">
        <v>5102</v>
      </c>
      <c r="B54" s="71">
        <f>VLOOKUP($A54,'Base de dados 2013'!$A$3:$F$41,6,0)/1000000</f>
        <v>3115132.7981008398</v>
      </c>
      <c r="C54" s="71">
        <f>(VLOOKUP($A54,'Base de dados 2014'!$A$3:$C$670,3,0)+VLOOKUP($A54,'Base de dados 2014'!$A$679:$C$1346,3,0)+VLOOKUP($A54,'Base de dados 2014'!$A$1355:$C$2022,3,0))/1000000</f>
        <v>3323622.3524405202</v>
      </c>
      <c r="D54" s="71">
        <f>(VLOOKUP($A54,'Base de dados 2015'!$A$3:$F$695,6,0)+VLOOKUP($A54,'Base de dados 2015'!$A$704:$F$1396,6,0)+VLOOKUP($A54,'Base de dados 2015'!$A$1405:$F$2097,6,0))/1000000</f>
        <v>2065315.8296247802</v>
      </c>
      <c r="E54" s="71">
        <f>(VLOOKUP($A54,'Base de dados 2016'!$A$3:$F$698,6,0)+VLOOKUP($A54,'Base de dados 2016'!$A$707:$F$1402,6,0)+VLOOKUP($A54,'Base de dados 2016'!$A$1411:$F$2106,6,0))/1000000</f>
        <v>2190987.4962612805</v>
      </c>
      <c r="F54" s="71">
        <f>(VLOOKUP($A54,'Base de dados 2017'!$A$2:$F$738,6,0)+VLOOKUP($A54,'Base de dados 2017'!$A$747:$F$1482,6,0)+VLOOKUP($A54,'Base de dados 2017'!$A$1491:$F$2226,6,0))/1000000</f>
        <v>2346990.2327542403</v>
      </c>
    </row>
    <row r="55" spans="1:6">
      <c r="A55" t="s">
        <v>5558</v>
      </c>
      <c r="B55" s="71"/>
      <c r="C55" s="71">
        <f>(VLOOKUP($A55,'Base de dados 2014'!$A$3:$C$670,3,0)+VLOOKUP($A55,'Base de dados 2014'!$A$679:$C$1346,3,0)+VLOOKUP($A55,'Base de dados 2014'!$A$1355:$C$2022,3,0))/1000000</f>
        <v>3169602.2108560698</v>
      </c>
      <c r="D55" s="71">
        <f>(VLOOKUP($A55,'Base de dados 2015'!$A$3:$F$695,6,0)+VLOOKUP($A55,'Base de dados 2015'!$A$704:$F$1396,6,0)+VLOOKUP($A55,'Base de dados 2015'!$A$1405:$F$2097,6,0))/1000000</f>
        <v>1956885.2825414899</v>
      </c>
      <c r="E55" s="71">
        <f>(VLOOKUP($A55,'Base de dados 2016'!$A$3:$F$698,6,0)+VLOOKUP($A55,'Base de dados 2016'!$A$707:$F$1402,6,0)+VLOOKUP($A55,'Base de dados 2016'!$A$1411:$F$2106,6,0))/1000000</f>
        <v>1983184.6722375602</v>
      </c>
      <c r="F55" s="71">
        <f>(VLOOKUP($A55,'Base de dados 2017'!$A$2:$F$738,6,0)+VLOOKUP($A55,'Base de dados 2017'!$A$747:$F$1482,6,0)+VLOOKUP($A55,'Base de dados 2017'!$A$1491:$F$2226,6,0))/1000000</f>
        <v>2134099.38800911</v>
      </c>
    </row>
    <row r="56" spans="1:6">
      <c r="A56" t="s">
        <v>5559</v>
      </c>
      <c r="B56" s="71"/>
      <c r="C56" s="71">
        <f>(VLOOKUP($A56,'Base de dados 2014'!$A$3:$C$670,3,0)+VLOOKUP($A56,'Base de dados 2014'!$A$679:$C$1346,3,0)+VLOOKUP($A56,'Base de dados 2014'!$A$1355:$C$2022,3,0))/1000000</f>
        <v>139859.75226523998</v>
      </c>
      <c r="D56" s="71">
        <f>(VLOOKUP($A56,'Base de dados 2015'!$A$3:$F$695,6,0)+VLOOKUP($A56,'Base de dados 2015'!$A$704:$F$1396,6,0)+VLOOKUP($A56,'Base de dados 2015'!$A$1405:$F$2097,6,0))/1000000</f>
        <v>93627.612542140007</v>
      </c>
      <c r="E56" s="71">
        <f>(VLOOKUP($A56,'Base de dados 2016'!$A$3:$F$698,6,0)+VLOOKUP($A56,'Base de dados 2016'!$A$707:$F$1402,6,0)+VLOOKUP($A56,'Base de dados 2016'!$A$1411:$F$2106,6,0))/1000000</f>
        <v>193025.27562970002</v>
      </c>
      <c r="F56" s="71">
        <f>(VLOOKUP($A56,'Base de dados 2017'!$A$2:$F$738,6,0)+VLOOKUP($A56,'Base de dados 2017'!$A$747:$F$1482,6,0)+VLOOKUP($A56,'Base de dados 2017'!$A$1491:$F$2226,6,0))/1000000</f>
        <v>195569.46850226002</v>
      </c>
    </row>
    <row r="57" spans="1:6">
      <c r="A57" t="s">
        <v>5560</v>
      </c>
      <c r="B57" s="71"/>
      <c r="C57" s="71">
        <f>(VLOOKUP($A57,'Base de dados 2014'!$A$3:$C$670,3,0)+VLOOKUP($A57,'Base de dados 2014'!$A$679:$C$1346,3,0)+VLOOKUP($A57,'Base de dados 2014'!$A$1355:$C$2022,3,0))/1000000</f>
        <v>13366.831877720002</v>
      </c>
      <c r="D57" s="71">
        <f>(VLOOKUP($A57,'Base de dados 2015'!$A$3:$F$695,6,0)+VLOOKUP($A57,'Base de dados 2015'!$A$704:$F$1396,6,0)+VLOOKUP($A57,'Base de dados 2015'!$A$1405:$F$2097,6,0))/1000000</f>
        <v>13695.839893010001</v>
      </c>
      <c r="E57" s="71">
        <f>(VLOOKUP($A57,'Base de dados 2016'!$A$3:$F$698,6,0)+VLOOKUP($A57,'Base de dados 2016'!$A$707:$F$1402,6,0)+VLOOKUP($A57,'Base de dados 2016'!$A$1411:$F$2106,6,0))/1000000</f>
        <v>13097.38244639</v>
      </c>
      <c r="F57" s="71">
        <f>(VLOOKUP($A57,'Base de dados 2017'!$A$2:$F$738,6,0)+VLOOKUP($A57,'Base de dados 2017'!$A$747:$F$1482,6,0)+VLOOKUP($A57,'Base de dados 2017'!$A$1491:$F$2226,6,0))/1000000</f>
        <v>15621.354851599999</v>
      </c>
    </row>
    <row r="58" spans="1:6">
      <c r="A58" t="s">
        <v>5561</v>
      </c>
      <c r="B58" s="71"/>
      <c r="C58" s="71">
        <f>(VLOOKUP($A58,'Base de dados 2014'!$A$3:$C$670,3,0)+VLOOKUP($A58,'Base de dados 2014'!$A$679:$C$1346,3,0)+VLOOKUP($A58,'Base de dados 2014'!$A$1355:$C$2022,3,0))/1000000</f>
        <v>361.39229588000001</v>
      </c>
      <c r="D58" s="71">
        <f>(VLOOKUP($A58,'Base de dados 2015'!$A$3:$F$695,6,0)+VLOOKUP($A58,'Base de dados 2015'!$A$704:$F$1396,6,0)+VLOOKUP($A58,'Base de dados 2015'!$A$1405:$F$2097,6,0))/1000000</f>
        <v>451.88629203999994</v>
      </c>
      <c r="E58" s="71">
        <f>(VLOOKUP($A58,'Base de dados 2016'!$A$3:$F$698,6,0)+VLOOKUP($A58,'Base de dados 2016'!$A$707:$F$1402,6,0)+VLOOKUP($A58,'Base de dados 2016'!$A$1411:$F$2106,6,0))/1000000</f>
        <v>693.46268599999996</v>
      </c>
      <c r="F58" s="71">
        <f>(VLOOKUP($A58,'Base de dados 2017'!$A$2:$F$738,6,0)+VLOOKUP($A58,'Base de dados 2017'!$A$747:$F$1482,6,0)+VLOOKUP($A58,'Base de dados 2017'!$A$1491:$F$2226,6,0))/1000000</f>
        <v>602.76544910000007</v>
      </c>
    </row>
    <row r="59" spans="1:6">
      <c r="A59" t="s">
        <v>5562</v>
      </c>
      <c r="B59" s="71"/>
      <c r="C59" s="71">
        <f>(VLOOKUP($A59,'Base de dados 2014'!$A$3:$C$670,3,0)+VLOOKUP($A59,'Base de dados 2014'!$A$679:$C$1346,3,0)+VLOOKUP($A59,'Base de dados 2014'!$A$1355:$C$2022,3,0))/1000000</f>
        <v>432.16514561000002</v>
      </c>
      <c r="D59" s="71">
        <f>(VLOOKUP($A59,'Base de dados 2015'!$A$3:$F$695,6,0)+VLOOKUP($A59,'Base de dados 2015'!$A$704:$F$1396,6,0)+VLOOKUP($A59,'Base de dados 2015'!$A$1405:$F$2097,6,0))/1000000</f>
        <v>655.20835610000006</v>
      </c>
      <c r="E59" s="71">
        <f>(VLOOKUP($A59,'Base de dados 2016'!$A$3:$F$698,6,0)+VLOOKUP($A59,'Base de dados 2016'!$A$707:$F$1402,6,0)+VLOOKUP($A59,'Base de dados 2016'!$A$1411:$F$2106,6,0))/1000000</f>
        <v>986.70326163000004</v>
      </c>
      <c r="F59" s="71">
        <f>(VLOOKUP($A59,'Base de dados 2017'!$A$2:$F$738,6,0)+VLOOKUP($A59,'Base de dados 2017'!$A$747:$F$1482,6,0)+VLOOKUP($A59,'Base de dados 2017'!$A$1491:$F$2226,6,0))/1000000</f>
        <v>1097.25594217</v>
      </c>
    </row>
    <row r="60" spans="1:6">
      <c r="A60" t="s">
        <v>5098</v>
      </c>
      <c r="B60" s="71">
        <f>VLOOKUP($A60,'Base de dados 2013'!$A$3:$F$41,6,0)/1000000</f>
        <v>457896.44401425996</v>
      </c>
      <c r="C60" s="71">
        <f>(VLOOKUP($A60,'Base de dados 2014'!$A$3:$C$670,3,0)+VLOOKUP($A60,'Base de dados 2014'!$A$679:$C$1346,3,0)+VLOOKUP($A60,'Base de dados 2014'!$A$1355:$C$2022,3,0))/1000000</f>
        <v>498038.38953096996</v>
      </c>
      <c r="D60" s="71">
        <f>(VLOOKUP($A60,'Base de dados 2015'!$A$3:$F$695,6,0)+VLOOKUP($A60,'Base de dados 2015'!$A$704:$F$1396,6,0)+VLOOKUP($A60,'Base de dados 2015'!$A$1405:$F$2097,6,0))/1000000</f>
        <v>449962.48487673991</v>
      </c>
      <c r="E60" s="71">
        <f>(VLOOKUP($A60,'Base de dados 2016'!$A$3:$F$698,6,0)+VLOOKUP($A60,'Base de dados 2016'!$A$707:$F$1402,6,0)+VLOOKUP($A60,'Base de dados 2016'!$A$1411:$F$2106,6,0))/1000000</f>
        <v>475865.57244423009</v>
      </c>
      <c r="F60" s="71">
        <f>(VLOOKUP($A60,'Base de dados 2017'!$A$2:$F$738,6,0)+VLOOKUP($A60,'Base de dados 2017'!$A$747:$F$1482,6,0)+VLOOKUP($A60,'Base de dados 2017'!$A$1491:$F$2226,6,0))/1000000</f>
        <v>491757.79499244998</v>
      </c>
    </row>
    <row r="61" spans="1:6">
      <c r="A61" t="s">
        <v>5563</v>
      </c>
      <c r="B61" s="71"/>
      <c r="C61" s="71">
        <f>(VLOOKUP($A61,'Base de dados 2014'!$A$3:$C$670,3,0)+VLOOKUP($A61,'Base de dados 2014'!$A$679:$C$1346,3,0)+VLOOKUP($A61,'Base de dados 2014'!$A$1355:$C$2022,3,0))/1000000</f>
        <v>387867.50718722999</v>
      </c>
      <c r="D61" s="71">
        <f>(VLOOKUP($A61,'Base de dados 2015'!$A$3:$F$695,6,0)+VLOOKUP($A61,'Base de dados 2015'!$A$704:$F$1396,6,0)+VLOOKUP($A61,'Base de dados 2015'!$A$1405:$F$2097,6,0))/1000000</f>
        <v>430829.52942585998</v>
      </c>
      <c r="E61" s="71">
        <f>(VLOOKUP($A61,'Base de dados 2016'!$A$3:$F$698,6,0)+VLOOKUP($A61,'Base de dados 2016'!$A$707:$F$1402,6,0)+VLOOKUP($A61,'Base de dados 2016'!$A$1411:$F$2106,6,0))/1000000</f>
        <v>450136.33421833004</v>
      </c>
      <c r="F61" s="71">
        <f>(VLOOKUP($A61,'Base de dados 2017'!$A$2:$F$738,6,0)+VLOOKUP($A61,'Base de dados 2017'!$A$747:$F$1482,6,0)+VLOOKUP($A61,'Base de dados 2017'!$A$1491:$F$2226,6,0))/1000000</f>
        <v>467784.19837581005</v>
      </c>
    </row>
    <row r="62" spans="1:6">
      <c r="A62" t="s">
        <v>5564</v>
      </c>
      <c r="B62" s="71"/>
      <c r="C62" s="71">
        <f>(VLOOKUP($A62,'Base de dados 2014'!$A$3:$C$670,3,0)+VLOOKUP($A62,'Base de dados 2014'!$A$679:$C$1346,3,0)+VLOOKUP($A62,'Base de dados 2014'!$A$1355:$C$2022,3,0))/1000000</f>
        <v>2760.8631459300004</v>
      </c>
      <c r="D62" s="71">
        <f>(VLOOKUP($A62,'Base de dados 2015'!$A$3:$F$695,6,0)+VLOOKUP($A62,'Base de dados 2015'!$A$704:$F$1396,6,0)+VLOOKUP($A62,'Base de dados 2015'!$A$1405:$F$2097,6,0))/1000000</f>
        <v>3160.8734288700002</v>
      </c>
      <c r="E62" s="71">
        <f>(VLOOKUP($A62,'Base de dados 2016'!$A$3:$F$698,6,0)+VLOOKUP($A62,'Base de dados 2016'!$A$707:$F$1402,6,0)+VLOOKUP($A62,'Base de dados 2016'!$A$1411:$F$2106,6,0))/1000000</f>
        <v>1912.4281827499999</v>
      </c>
      <c r="F62" s="71">
        <f>(VLOOKUP($A62,'Base de dados 2017'!$A$2:$F$738,6,0)+VLOOKUP($A62,'Base de dados 2017'!$A$747:$F$1482,6,0)+VLOOKUP($A62,'Base de dados 2017'!$A$1491:$F$2226,6,0))/1000000</f>
        <v>3718.8505857099999</v>
      </c>
    </row>
    <row r="63" spans="1:6">
      <c r="A63" t="s">
        <v>5565</v>
      </c>
      <c r="B63" s="71"/>
      <c r="C63" s="71">
        <f>(VLOOKUP($A63,'Base de dados 2014'!$A$3:$C$670,3,0)+VLOOKUP($A63,'Base de dados 2014'!$A$679:$C$1346,3,0)+VLOOKUP($A63,'Base de dados 2014'!$A$1355:$C$2022,3,0))/1000000</f>
        <v>2981.5510610700003</v>
      </c>
      <c r="D63" s="71">
        <f>(VLOOKUP($A63,'Base de dados 2015'!$A$3:$F$695,6,0)+VLOOKUP($A63,'Base de dados 2015'!$A$704:$F$1396,6,0)+VLOOKUP($A63,'Base de dados 2015'!$A$1405:$F$2097,6,0))/1000000</f>
        <v>2999.8012252899998</v>
      </c>
      <c r="E63" s="71">
        <f>(VLOOKUP($A63,'Base de dados 2016'!$A$3:$F$698,6,0)+VLOOKUP($A63,'Base de dados 2016'!$A$707:$F$1402,6,0)+VLOOKUP($A63,'Base de dados 2016'!$A$1411:$F$2106,6,0))/1000000</f>
        <v>6826.8441798999993</v>
      </c>
      <c r="F63" s="71">
        <f>(VLOOKUP($A63,'Base de dados 2017'!$A$2:$F$738,6,0)+VLOOKUP($A63,'Base de dados 2017'!$A$747:$F$1482,6,0)+VLOOKUP($A63,'Base de dados 2017'!$A$1491:$F$2226,6,0))/1000000</f>
        <v>6007.4497108300002</v>
      </c>
    </row>
    <row r="64" spans="1:6">
      <c r="A64" t="s">
        <v>5566</v>
      </c>
      <c r="B64" s="71"/>
      <c r="C64" s="71">
        <f>(VLOOKUP($A64,'Base de dados 2014'!$A$3:$C$670,3,0)+VLOOKUP($A64,'Base de dados 2014'!$A$679:$C$1346,3,0)+VLOOKUP($A64,'Base de dados 2014'!$A$1355:$C$2022,3,0))/1000000</f>
        <v>112016.84381242</v>
      </c>
      <c r="D64" s="71">
        <f>(VLOOKUP($A64,'Base de dados 2015'!$A$3:$F$695,6,0)+VLOOKUP($A64,'Base de dados 2015'!$A$704:$F$1396,6,0)+VLOOKUP($A64,'Base de dados 2015'!$A$1405:$F$2097,6,0))/1000000</f>
        <v>13135.074357140002</v>
      </c>
      <c r="E64" s="71">
        <f>(VLOOKUP($A64,'Base de dados 2016'!$A$3:$F$698,6,0)+VLOOKUP($A64,'Base de dados 2016'!$A$707:$F$1402,6,0)+VLOOKUP($A64,'Base de dados 2016'!$A$1411:$F$2106,6,0))/1000000</f>
        <v>17526.888633570001</v>
      </c>
      <c r="F64" s="71">
        <f>(VLOOKUP($A64,'Base de dados 2017'!$A$2:$F$738,6,0)+VLOOKUP($A64,'Base de dados 2017'!$A$747:$F$1482,6,0)+VLOOKUP($A64,'Base de dados 2017'!$A$1491:$F$2226,6,0))/1000000</f>
        <v>14376.95877784</v>
      </c>
    </row>
    <row r="65" spans="1:6">
      <c r="A65" t="s">
        <v>5567</v>
      </c>
      <c r="B65" s="71"/>
      <c r="C65" s="71">
        <f>(VLOOKUP($A65,'Base de dados 2014'!$A$3:$C$670,3,0)+VLOOKUP($A65,'Base de dados 2014'!$A$679:$C$1346,3,0)+VLOOKUP($A65,'Base de dados 2014'!$A$1355:$C$2022,3,0))/1000000</f>
        <v>8.932546369999999</v>
      </c>
      <c r="D65" s="71">
        <f>(VLOOKUP($A65,'Base de dados 2015'!$A$3:$F$695,6,0)+VLOOKUP($A65,'Base de dados 2015'!$A$704:$F$1396,6,0)+VLOOKUP($A65,'Base de dados 2015'!$A$1405:$F$2097,6,0))/1000000</f>
        <v>13.746015710000002</v>
      </c>
      <c r="E65" s="71">
        <f>(VLOOKUP($A65,'Base de dados 2016'!$A$3:$F$698,6,0)+VLOOKUP($A65,'Base de dados 2016'!$A$707:$F$1402,6,0)+VLOOKUP($A65,'Base de dados 2016'!$A$1411:$F$2106,6,0))/1000000</f>
        <v>11.978325460000001</v>
      </c>
      <c r="F65" s="71">
        <f>(VLOOKUP($A65,'Base de dados 2017'!$A$2:$F$738,6,0)+VLOOKUP($A65,'Base de dados 2017'!$A$747:$F$1482,6,0)+VLOOKUP($A65,'Base de dados 2017'!$A$1491:$F$2226,6,0))/1000000</f>
        <v>35.638187610000003</v>
      </c>
    </row>
    <row r="66" spans="1:6">
      <c r="A66" t="s">
        <v>5568</v>
      </c>
      <c r="B66" s="71"/>
      <c r="C66" s="71">
        <f>(VLOOKUP($A66,'Base de dados 2014'!$A$3:$C$670,3,0)+VLOOKUP($A66,'Base de dados 2014'!$A$679:$C$1346,3,0)+VLOOKUP($A66,'Base de dados 2014'!$A$1355:$C$2022,3,0))/1000000</f>
        <v>7725.0810451199995</v>
      </c>
      <c r="D66" s="71">
        <f>(VLOOKUP($A66,'Base de dados 2015'!$A$3:$F$695,6,0)+VLOOKUP($A66,'Base de dados 2015'!$A$704:$F$1396,6,0)+VLOOKUP($A66,'Base de dados 2015'!$A$1405:$F$2097,6,0))/1000000</f>
        <v>149.04754471000001</v>
      </c>
      <c r="E66" s="71">
        <f>(VLOOKUP($A66,'Base de dados 2016'!$A$3:$F$698,6,0)+VLOOKUP($A66,'Base de dados 2016'!$A$707:$F$1402,6,0)+VLOOKUP($A66,'Base de dados 2016'!$A$1411:$F$2106,6,0))/1000000</f>
        <v>524.94444485999998</v>
      </c>
      <c r="F66" s="71">
        <f>(VLOOKUP($A66,'Base de dados 2017'!$A$2:$F$738,6,0)+VLOOKUP($A66,'Base de dados 2017'!$A$747:$F$1482,6,0)+VLOOKUP($A66,'Base de dados 2017'!$A$1491:$F$2226,6,0))/1000000</f>
        <v>94.024270129999991</v>
      </c>
    </row>
    <row r="67" spans="1:6">
      <c r="A67" t="s">
        <v>5099</v>
      </c>
      <c r="B67" s="71">
        <f>VLOOKUP($A67,'Base de dados 2013'!$A$3:$F$41,6,0)/1000000</f>
        <v>1065558.9314247903</v>
      </c>
      <c r="C67" s="71">
        <f>(VLOOKUP($A67,'Base de dados 2014'!$A$3:$C$670,3,0)+VLOOKUP($A67,'Base de dados 2014'!$A$679:$C$1346,3,0)+VLOOKUP($A67,'Base de dados 2014'!$A$1355:$C$2022,3,0))/1000000</f>
        <v>1208988.3879905001</v>
      </c>
      <c r="D67" s="71">
        <f>(VLOOKUP($A67,'Base de dados 2015'!$A$3:$F$695,6,0)+VLOOKUP($A67,'Base de dados 2015'!$A$704:$F$1396,6,0)+VLOOKUP($A67,'Base de dados 2015'!$A$1405:$F$2097,6,0))/1000000</f>
        <v>1397452.8529846498</v>
      </c>
      <c r="E67" s="71">
        <f>(VLOOKUP($A67,'Base de dados 2016'!$A$3:$F$698,6,0)+VLOOKUP($A67,'Base de dados 2016'!$A$707:$F$1402,6,0)+VLOOKUP($A67,'Base de dados 2016'!$A$1411:$F$2106,6,0))/1000000</f>
        <v>1596375.2385301699</v>
      </c>
      <c r="F67" s="71">
        <f>(VLOOKUP($A67,'Base de dados 2017'!$A$2:$F$738,6,0)+VLOOKUP($A67,'Base de dados 2017'!$A$747:$F$1482,6,0)+VLOOKUP($A67,'Base de dados 2017'!$A$1491:$F$2226,6,0))/1000000</f>
        <v>1903196.4807998701</v>
      </c>
    </row>
    <row r="68" spans="1:6">
      <c r="A68" t="s">
        <v>5569</v>
      </c>
      <c r="B68" s="71"/>
      <c r="C68" s="71">
        <f>(VLOOKUP($A68,'Base de dados 2014'!$A$3:$C$670,3,0)+VLOOKUP($A68,'Base de dados 2014'!$A$679:$C$1346,3,0)+VLOOKUP($A68,'Base de dados 2014'!$A$1355:$C$2022,3,0))/1000000</f>
        <v>196210.17409978999</v>
      </c>
      <c r="D68" s="71">
        <f>(VLOOKUP($A68,'Base de dados 2015'!$A$3:$F$695,6,0)+VLOOKUP($A68,'Base de dados 2015'!$A$704:$F$1396,6,0)+VLOOKUP($A68,'Base de dados 2015'!$A$1405:$F$2097,6,0))/1000000</f>
        <v>235285.47777008</v>
      </c>
      <c r="E68" s="71">
        <f>(VLOOKUP($A68,'Base de dados 2016'!$A$3:$F$698,6,0)+VLOOKUP($A68,'Base de dados 2016'!$A$707:$F$1402,6,0)+VLOOKUP($A68,'Base de dados 2016'!$A$1411:$F$2106,6,0))/1000000</f>
        <v>247653.75599052003</v>
      </c>
      <c r="F68" s="71">
        <f>(VLOOKUP($A68,'Base de dados 2017'!$A$2:$F$738,6,0)+VLOOKUP($A68,'Base de dados 2017'!$A$747:$F$1482,6,0)+VLOOKUP($A68,'Base de dados 2017'!$A$1491:$F$2226,6,0))/1000000</f>
        <v>260016.09410557</v>
      </c>
    </row>
    <row r="69" spans="1:6">
      <c r="A69" t="s">
        <v>5570</v>
      </c>
      <c r="B69" s="71"/>
      <c r="C69" s="71">
        <f>(VLOOKUP($A69,'Base de dados 2014'!$A$3:$C$670,3,0)+VLOOKUP($A69,'Base de dados 2014'!$A$679:$C$1346,3,0)+VLOOKUP($A69,'Base de dados 2014'!$A$1355:$C$2022,3,0))/1000000</f>
        <v>1038688.49401925</v>
      </c>
      <c r="D69" s="71">
        <f>(VLOOKUP($A69,'Base de dados 2015'!$A$3:$F$695,6,0)+VLOOKUP($A69,'Base de dados 2015'!$A$704:$F$1396,6,0)+VLOOKUP($A69,'Base de dados 2015'!$A$1405:$F$2097,6,0))/1000000</f>
        <v>1198671.8060578501</v>
      </c>
      <c r="E69" s="71">
        <f>(VLOOKUP($A69,'Base de dados 2016'!$A$3:$F$698,6,0)+VLOOKUP($A69,'Base de dados 2016'!$A$707:$F$1402,6,0)+VLOOKUP($A69,'Base de dados 2016'!$A$1411:$F$2106,6,0))/1000000</f>
        <v>1393549.93721665</v>
      </c>
      <c r="F69" s="71">
        <f>(VLOOKUP($A69,'Base de dados 2017'!$A$2:$F$738,6,0)+VLOOKUP($A69,'Base de dados 2017'!$A$747:$F$1482,6,0)+VLOOKUP($A69,'Base de dados 2017'!$A$1491:$F$2226,6,0))/1000000</f>
        <v>1692217.3275684502</v>
      </c>
    </row>
    <row r="70" spans="1:6">
      <c r="A70" t="s">
        <v>5571</v>
      </c>
      <c r="B70" s="71"/>
      <c r="C70" s="71">
        <f>(VLOOKUP($A70,'Base de dados 2014'!$A$3:$C$670,3,0)+VLOOKUP($A70,'Base de dados 2014'!$A$679:$C$1346,3,0)+VLOOKUP($A70,'Base de dados 2014'!$A$1355:$C$2022,3,0))/1000000</f>
        <v>25720.086447199999</v>
      </c>
      <c r="D70" s="71">
        <f>(VLOOKUP($A70,'Base de dados 2015'!$A$3:$F$695,6,0)+VLOOKUP($A70,'Base de dados 2015'!$A$704:$F$1396,6,0)+VLOOKUP($A70,'Base de dados 2015'!$A$1405:$F$2097,6,0))/1000000</f>
        <v>36095.246409550004</v>
      </c>
      <c r="E70" s="71">
        <f>(VLOOKUP($A70,'Base de dados 2016'!$A$3:$F$698,6,0)+VLOOKUP($A70,'Base de dados 2016'!$A$707:$F$1402,6,0)+VLOOKUP($A70,'Base de dados 2016'!$A$1411:$F$2106,6,0))/1000000</f>
        <v>44448.419389099996</v>
      </c>
      <c r="F70" s="71">
        <f>(VLOOKUP($A70,'Base de dados 2017'!$A$2:$F$738,6,0)+VLOOKUP($A70,'Base de dados 2017'!$A$747:$F$1482,6,0)+VLOOKUP($A70,'Base de dados 2017'!$A$1491:$F$2226,6,0))/1000000</f>
        <v>48343.800764289997</v>
      </c>
    </row>
    <row r="71" spans="1:6">
      <c r="A71" t="s">
        <v>5572</v>
      </c>
      <c r="B71" s="71"/>
      <c r="C71" s="71">
        <f>(VLOOKUP($A71,'Base de dados 2014'!$A$3:$C$670,3,0)+VLOOKUP($A71,'Base de dados 2014'!$A$679:$C$1346,3,0)+VLOOKUP($A71,'Base de dados 2014'!$A$1355:$C$2022,3,0))/1000000</f>
        <v>190.19368134000001</v>
      </c>
      <c r="D71" s="71">
        <f>(VLOOKUP($A71,'Base de dados 2015'!$A$3:$F$695,6,0)+VLOOKUP($A71,'Base de dados 2015'!$A$704:$F$1396,6,0)+VLOOKUP($A71,'Base de dados 2015'!$A$1405:$F$2097,6,0))/1000000</f>
        <v>409.18443373000002</v>
      </c>
      <c r="E71" s="71">
        <f>(VLOOKUP($A71,'Base de dados 2016'!$A$3:$F$698,6,0)+VLOOKUP($A71,'Base de dados 2016'!$A$707:$F$1402,6,0)+VLOOKUP($A71,'Base de dados 2016'!$A$1411:$F$2106,6,0))/1000000</f>
        <v>380.03528789999996</v>
      </c>
      <c r="F71" s="71">
        <f>(VLOOKUP($A71,'Base de dados 2017'!$A$2:$F$738,6,0)+VLOOKUP($A71,'Base de dados 2017'!$A$747:$F$1482,6,0)+VLOOKUP($A71,'Base de dados 2017'!$A$1491:$F$2226,6,0))/1000000</f>
        <v>693.14010986000005</v>
      </c>
    </row>
    <row r="72" spans="1:6">
      <c r="A72" t="s">
        <v>5100</v>
      </c>
      <c r="B72" s="71">
        <f>VLOOKUP($A72,'Base de dados 2013'!$A$3:$F$41,6,0)/1000000</f>
        <v>2182.1685627299994</v>
      </c>
      <c r="C72" s="71">
        <f>(VLOOKUP($A72,'Base de dados 2014'!$A$3:$C$670,3,0)+VLOOKUP($A72,'Base de dados 2014'!$A$679:$C$1346,3,0)+VLOOKUP($A72,'Base de dados 2014'!$A$1355:$C$2022,3,0))/1000000</f>
        <v>3787.7789944199999</v>
      </c>
      <c r="D72" s="71">
        <f>(VLOOKUP($A72,'Base de dados 2015'!$A$3:$F$695,6,0)+VLOOKUP($A72,'Base de dados 2015'!$A$704:$F$1396,6,0)+VLOOKUP($A72,'Base de dados 2015'!$A$1405:$F$2097,6,0))/1000000</f>
        <v>4534.7018496599994</v>
      </c>
      <c r="E72" s="71">
        <f>(VLOOKUP($A72,'Base de dados 2016'!$A$3:$F$698,6,0)+VLOOKUP($A72,'Base de dados 2016'!$A$707:$F$1402,6,0)+VLOOKUP($A72,'Base de dados 2016'!$A$1411:$F$2106,6,0))/1000000</f>
        <v>5939.6858020999998</v>
      </c>
      <c r="F72" s="71">
        <f>(VLOOKUP($A72,'Base de dados 2017'!$A$2:$F$738,6,0)+VLOOKUP($A72,'Base de dados 2017'!$A$747:$F$1482,6,0)+VLOOKUP($A72,'Base de dados 2017'!$A$1491:$F$2226,6,0))/1000000</f>
        <v>7696.4800305799999</v>
      </c>
    </row>
    <row r="73" spans="1:6">
      <c r="A73" t="s">
        <v>5573</v>
      </c>
      <c r="B73" s="71"/>
      <c r="C73" s="71">
        <f>(VLOOKUP($A73,'Base de dados 2014'!$A$3:$C$670,3,0)+VLOOKUP($A73,'Base de dados 2014'!$A$679:$C$1346,3,0)+VLOOKUP($A73,'Base de dados 2014'!$A$1355:$C$2022,3,0))/1000000</f>
        <v>2620.1157241300002</v>
      </c>
      <c r="D73" s="71">
        <f>(VLOOKUP($A73,'Base de dados 2015'!$A$3:$F$695,6,0)+VLOOKUP($A73,'Base de dados 2015'!$A$704:$F$1396,6,0)+VLOOKUP($A73,'Base de dados 2015'!$A$1405:$F$2097,6,0))/1000000</f>
        <v>3590.3769668099994</v>
      </c>
      <c r="E73" s="71">
        <f>(VLOOKUP($A73,'Base de dados 2016'!$A$3:$F$698,6,0)+VLOOKUP($A73,'Base de dados 2016'!$A$707:$F$1402,6,0)+VLOOKUP($A73,'Base de dados 2016'!$A$1411:$F$2106,6,0))/1000000</f>
        <v>4809.7034481400005</v>
      </c>
      <c r="F73" s="71">
        <f>(VLOOKUP($A73,'Base de dados 2017'!$A$2:$F$738,6,0)+VLOOKUP($A73,'Base de dados 2017'!$A$747:$F$1482,6,0)+VLOOKUP($A73,'Base de dados 2017'!$A$1491:$F$2226,6,0))/1000000</f>
        <v>5983.7248178</v>
      </c>
    </row>
    <row r="74" spans="1:6">
      <c r="A74" t="s">
        <v>5574</v>
      </c>
      <c r="B74" s="71"/>
      <c r="C74" s="71">
        <f>(VLOOKUP($A74,'Base de dados 2014'!$A$3:$C$670,3,0)+VLOOKUP($A74,'Base de dados 2014'!$A$679:$C$1346,3,0)+VLOOKUP($A74,'Base de dados 2014'!$A$1355:$C$2022,3,0))/1000000</f>
        <v>840.25206279999998</v>
      </c>
      <c r="D74" s="71">
        <f>(VLOOKUP($A74,'Base de dados 2015'!$A$3:$F$695,6,0)+VLOOKUP($A74,'Base de dados 2015'!$A$704:$F$1396,6,0)+VLOOKUP($A74,'Base de dados 2015'!$A$1405:$F$2097,6,0))/1000000</f>
        <v>1141.86129534</v>
      </c>
      <c r="E74" s="71">
        <f>(VLOOKUP($A74,'Base de dados 2016'!$A$3:$F$698,6,0)+VLOOKUP($A74,'Base de dados 2016'!$A$707:$F$1402,6,0)+VLOOKUP($A74,'Base de dados 2016'!$A$1411:$F$2106,6,0))/1000000</f>
        <v>1255.4298135399999</v>
      </c>
      <c r="F74" s="71">
        <f>(VLOOKUP($A74,'Base de dados 2017'!$A$2:$F$738,6,0)+VLOOKUP($A74,'Base de dados 2017'!$A$747:$F$1482,6,0)+VLOOKUP($A74,'Base de dados 2017'!$A$1491:$F$2226,6,0))/1000000</f>
        <v>2511.30509317</v>
      </c>
    </row>
    <row r="75" spans="1:6">
      <c r="A75" t="s">
        <v>5575</v>
      </c>
      <c r="B75" s="71"/>
      <c r="C75" s="71">
        <f>(VLOOKUP($A75,'Base de dados 2014'!$A$3:$C$670,3,0)+VLOOKUP($A75,'Base de dados 2014'!$A$679:$C$1346,3,0)+VLOOKUP($A75,'Base de dados 2014'!$A$1355:$C$2022,3,0))/1000000</f>
        <v>572.97190250000006</v>
      </c>
      <c r="D75" s="71">
        <f>(VLOOKUP($A75,'Base de dados 2015'!$A$3:$F$695,6,0)+VLOOKUP($A75,'Base de dados 2015'!$A$704:$F$1396,6,0)+VLOOKUP($A75,'Base de dados 2015'!$A$1405:$F$2097,6,0))/1000000</f>
        <v>217.67418794</v>
      </c>
      <c r="E75" s="71">
        <f>(VLOOKUP($A75,'Base de dados 2016'!$A$3:$F$698,6,0)+VLOOKUP($A75,'Base de dados 2016'!$A$707:$F$1402,6,0)+VLOOKUP($A75,'Base de dados 2016'!$A$1411:$F$2106,6,0))/1000000</f>
        <v>528.46472735999998</v>
      </c>
      <c r="F75" s="71">
        <f>(VLOOKUP($A75,'Base de dados 2017'!$A$2:$F$738,6,0)+VLOOKUP($A75,'Base de dados 2017'!$A$747:$F$1482,6,0)+VLOOKUP($A75,'Base de dados 2017'!$A$1491:$F$2226,6,0))/1000000</f>
        <v>54.28112642</v>
      </c>
    </row>
    <row r="76" spans="1:6">
      <c r="A76" t="s">
        <v>5576</v>
      </c>
      <c r="B76" s="71"/>
      <c r="C76" s="71">
        <f>(VLOOKUP($A76,'Base de dados 2014'!$A$3:$C$670,3,0)+VLOOKUP($A76,'Base de dados 2014'!$A$679:$C$1346,3,0)+VLOOKUP($A76,'Base de dados 2014'!$A$1355:$C$2022,3,0))/1000000</f>
        <v>245.56165089000001</v>
      </c>
      <c r="D76" s="71">
        <f>(VLOOKUP($A76,'Base de dados 2015'!$A$3:$F$695,6,0)+VLOOKUP($A76,'Base de dados 2015'!$A$704:$F$1396,6,0)+VLOOKUP($A76,'Base de dados 2015'!$A$1405:$F$2097,6,0))/1000000</f>
        <v>414.18298798000001</v>
      </c>
      <c r="E76" s="71">
        <f>(VLOOKUP($A76,'Base de dados 2016'!$A$3:$F$698,6,0)+VLOOKUP($A76,'Base de dados 2016'!$A$707:$F$1402,6,0)+VLOOKUP($A76,'Base de dados 2016'!$A$1411:$F$2106,6,0))/1000000</f>
        <v>649.36422013999993</v>
      </c>
      <c r="F76" s="71">
        <f>(VLOOKUP($A76,'Base de dados 2017'!$A$2:$F$738,6,0)+VLOOKUP($A76,'Base de dados 2017'!$A$747:$F$1482,6,0)+VLOOKUP($A76,'Base de dados 2017'!$A$1491:$F$2226,6,0))/1000000</f>
        <v>846.85149911999997</v>
      </c>
    </row>
    <row r="77" spans="1:6">
      <c r="A77" t="s">
        <v>5577</v>
      </c>
      <c r="B77" s="71"/>
      <c r="C77" s="71">
        <f>(VLOOKUP($A77,'Base de dados 2014'!$A$3:$C$670,3,0)+VLOOKUP($A77,'Base de dados 2014'!$A$679:$C$1346,3,0)+VLOOKUP($A77,'Base de dados 2014'!$A$1355:$C$2022,3,0))/1000000</f>
        <v>6.7999999999999996E-3</v>
      </c>
      <c r="D77" s="71">
        <f>(VLOOKUP($A77,'Base de dados 2015'!$A$3:$F$695,6,0)+VLOOKUP($A77,'Base de dados 2015'!$A$704:$F$1396,6,0)+VLOOKUP($A77,'Base de dados 2015'!$A$1405:$F$2097,6,0))/1000000</f>
        <v>1.0276124499999999</v>
      </c>
      <c r="E77" s="71">
        <f>(VLOOKUP($A77,'Base de dados 2016'!$A$3:$F$698,6,0)+VLOOKUP($A77,'Base de dados 2016'!$A$707:$F$1402,6,0)+VLOOKUP($A77,'Base de dados 2016'!$A$1411:$F$2106,6,0))/1000000</f>
        <v>4.5479668000000002</v>
      </c>
      <c r="F77" s="71">
        <f>(VLOOKUP($A77,'Base de dados 2017'!$A$2:$F$738,6,0)+VLOOKUP($A77,'Base de dados 2017'!$A$747:$F$1482,6,0)+VLOOKUP($A77,'Base de dados 2017'!$A$1491:$F$2226,6,0))/1000000</f>
        <v>5.9795076899999993</v>
      </c>
    </row>
    <row r="78" spans="1:6">
      <c r="A78" t="s">
        <v>5101</v>
      </c>
      <c r="B78" s="71">
        <f>VLOOKUP($A78,'Base de dados 2013'!$A$3:$F$41,6,0)/1000000</f>
        <v>991.96237448000011</v>
      </c>
      <c r="C78" s="71" t="s">
        <v>3557</v>
      </c>
      <c r="D78" s="71">
        <f>(VLOOKUP($A78,'Base de dados 2015'!$A$3:$F$695,6,0)+VLOOKUP($A78,'Base de dados 2015'!$A$704:$F$1396,6,0)+VLOOKUP($A78,'Base de dados 2015'!$A$1405:$F$2097,6,0))/1000000</f>
        <v>183.77352052000001</v>
      </c>
      <c r="E78" s="71">
        <f>(VLOOKUP($A78,'Base de dados 2016'!$A$3:$F$698,6,0)+VLOOKUP($A78,'Base de dados 2016'!$A$707:$F$1402,6,0)+VLOOKUP($A78,'Base de dados 2016'!$A$1411:$F$2106,6,0))/1000000</f>
        <v>11.088508530000013</v>
      </c>
      <c r="F78" s="71">
        <f>(VLOOKUP($A78,'Base de dados 2017'!$A$2:$F$738,6,0)+VLOOKUP($A78,'Base de dados 2017'!$A$747:$F$1482,6,0)+VLOOKUP($A78,'Base de dados 2017'!$A$1491:$F$2226,6,0))/1000000</f>
        <v>59.820944569999995</v>
      </c>
    </row>
    <row r="79" spans="1:6">
      <c r="A79" t="s">
        <v>5578</v>
      </c>
      <c r="B79" s="71"/>
      <c r="C79" s="71" t="s">
        <v>3557</v>
      </c>
      <c r="D79" s="71">
        <f>(VLOOKUP($A79,'Base de dados 2015'!$A$3:$F$695,6,0)+VLOOKUP($A79,'Base de dados 2015'!$A$704:$F$1396,6,0)+VLOOKUP($A79,'Base de dados 2015'!$A$1405:$F$2097,6,0))/1000000</f>
        <v>424.16325492999999</v>
      </c>
      <c r="E79" s="71">
        <f>(VLOOKUP($A79,'Base de dados 2016'!$A$3:$F$698,6,0)+VLOOKUP($A79,'Base de dados 2016'!$A$707:$F$1402,6,0)+VLOOKUP($A79,'Base de dados 2016'!$A$1411:$F$2106,6,0))/1000000</f>
        <v>271.99081394000001</v>
      </c>
      <c r="F79" s="71">
        <f>(VLOOKUP($A79,'Base de dados 2017'!$A$2:$F$738,6,0)+VLOOKUP($A79,'Base de dados 2017'!$A$747:$F$1482,6,0)+VLOOKUP($A79,'Base de dados 2017'!$A$1491:$F$2226,6,0))/1000000</f>
        <v>256.30827526000002</v>
      </c>
    </row>
    <row r="80" spans="1:6">
      <c r="A80" t="s">
        <v>5579</v>
      </c>
      <c r="B80" s="71"/>
      <c r="C80" s="71" t="s">
        <v>3557</v>
      </c>
      <c r="D80" s="71">
        <f>(VLOOKUP($A80,'Base de dados 2015'!$A$3:$F$695,6,0)+VLOOKUP($A80,'Base de dados 2015'!$A$704:$F$1396,6,0)+VLOOKUP($A80,'Base de dados 2015'!$A$1405:$F$2097,6,0))/1000000</f>
        <v>6.6451958700000002</v>
      </c>
      <c r="E80" s="71">
        <f>(VLOOKUP($A80,'Base de dados 2016'!$A$3:$F$698,6,0)+VLOOKUP($A80,'Base de dados 2016'!$A$707:$F$1402,6,0)+VLOOKUP($A80,'Base de dados 2016'!$A$1411:$F$2106,6,0))/1000000</f>
        <v>3.0649349999999999E-2</v>
      </c>
      <c r="F80" s="71">
        <f>(VLOOKUP($A80,'Base de dados 2017'!$A$2:$F$738,6,0)+VLOOKUP($A80,'Base de dados 2017'!$A$747:$F$1482,6,0)+VLOOKUP($A80,'Base de dados 2017'!$A$1491:$F$2226,6,0))/1000000</f>
        <v>54.304155000000002</v>
      </c>
    </row>
    <row r="81" spans="1:6">
      <c r="A81" t="s">
        <v>5580</v>
      </c>
      <c r="B81" s="71"/>
      <c r="C81" s="71" t="s">
        <v>3557</v>
      </c>
      <c r="D81" s="71">
        <f>(VLOOKUP($A81,'Base de dados 2015'!$A$3:$F$695,6,0)+VLOOKUP($A81,'Base de dados 2015'!$A$704:$F$1396,6,0)+VLOOKUP($A81,'Base de dados 2015'!$A$1405:$F$2097,6,0))/1000000</f>
        <v>247.03493028</v>
      </c>
      <c r="E81" s="71">
        <f>(VLOOKUP($A81,'Base de dados 2016'!$A$3:$F$698,6,0)+VLOOKUP($A81,'Base de dados 2016'!$A$707:$F$1402,6,0)+VLOOKUP($A81,'Base de dados 2016'!$A$1411:$F$2106,6,0))/1000000</f>
        <v>260.93295475999997</v>
      </c>
      <c r="F81" s="71">
        <f>(VLOOKUP($A81,'Base de dados 2017'!$A$2:$F$738,6,0)+VLOOKUP($A81,'Base de dados 2017'!$A$747:$F$1482,6,0)+VLOOKUP($A81,'Base de dados 2017'!$A$1491:$F$2226,6,0))/1000000</f>
        <v>250.79148569000003</v>
      </c>
    </row>
    <row r="82" spans="1:6">
      <c r="A82" t="s">
        <v>5164</v>
      </c>
      <c r="B82" s="71">
        <f>VLOOKUP($A82,'Base de dados 2013'!$A$3:$F$41,6,0)/1000000</f>
        <v>6043923.9606221393</v>
      </c>
      <c r="C82" s="71">
        <f>(VLOOKUP($A82,'Base de dados 2014'!$A$3:$C$670,3,0)+VLOOKUP($A82,'Base de dados 2014'!$A$679:$C$1346,3,0)+VLOOKUP($A82,'Base de dados 2014'!$A$1355:$C$2022,3,0))/1000000</f>
        <v>6747551.5979558704</v>
      </c>
      <c r="D82" s="71">
        <f>(VLOOKUP($A82,'Base de dados 2015'!$A$3:$F$695,6,0)+VLOOKUP($A82,'Base de dados 2015'!$A$704:$F$1396,6,0)+VLOOKUP($A82,'Base de dados 2015'!$A$1405:$F$2097,6,0))/1000000</f>
        <v>5775883.0193760898</v>
      </c>
      <c r="E82" s="71">
        <f>(VLOOKUP($A82,'Base de dados 2016'!$A$3:$F$698,6,0)+VLOOKUP($A82,'Base de dados 2016'!$A$707:$F$1402,6,0)+VLOOKUP($A82,'Base de dados 2016'!$A$1411:$F$2106,6,0))/1000000</f>
        <v>6168689.9964032993</v>
      </c>
      <c r="F82" s="71">
        <f>(VLOOKUP($A82,'Base de dados 2017'!$A$2:$F$738,6,0)+VLOOKUP($A82,'Base de dados 2017'!$A$747:$F$1482,6,0)+VLOOKUP($A82,'Base de dados 2017'!$A$1491:$F$2226,6,0))/1000000</f>
        <v>6544010.8001212515</v>
      </c>
    </row>
    <row r="83" spans="1:6">
      <c r="A83" t="s">
        <v>5165</v>
      </c>
      <c r="B83" s="71">
        <f>VLOOKUP($A83,'Base de dados 2013'!$A$3:$F$41,6,0)/1000000</f>
        <v>1031148.6161338099</v>
      </c>
      <c r="C83" s="71">
        <f>(VLOOKUP($A83,'Base de dados 2014'!$A$3:$C$670,3,0)+VLOOKUP($A83,'Base de dados 2014'!$A$679:$C$1346,3,0)+VLOOKUP($A83,'Base de dados 2014'!$A$1355:$C$2022,3,0))/1000000</f>
        <v>1152357.27090722</v>
      </c>
      <c r="D83" s="71">
        <f>(VLOOKUP($A83,'Base de dados 2015'!$A$3:$F$695,6,0)+VLOOKUP($A83,'Base de dados 2015'!$A$704:$F$1396,6,0)+VLOOKUP($A83,'Base de dados 2015'!$A$1405:$F$2097,6,0))/1000000</f>
        <v>1264816.1046071101</v>
      </c>
      <c r="E83" s="71">
        <f>(VLOOKUP($A83,'Base de dados 2016'!$A$3:$F$698,6,0)+VLOOKUP($A83,'Base de dados 2016'!$A$707:$F$1402,6,0)+VLOOKUP($A83,'Base de dados 2016'!$A$1411:$F$2106,6,0))/1000000</f>
        <v>1261529.5829287998</v>
      </c>
      <c r="F83" s="71">
        <f>(VLOOKUP($A83,'Base de dados 2017'!$A$2:$F$738,6,0)+VLOOKUP($A83,'Base de dados 2017'!$A$747:$F$1482,6,0)+VLOOKUP($A83,'Base de dados 2017'!$A$1491:$F$2226,6,0))/1000000</f>
        <v>1366684.4205603201</v>
      </c>
    </row>
    <row r="84" spans="1:6">
      <c r="A84" t="s">
        <v>5103</v>
      </c>
      <c r="B84" s="71">
        <f>VLOOKUP($A84,'Base de dados 2013'!$A$3:$F$41,6,0)/1000000</f>
        <v>32904.216063680004</v>
      </c>
      <c r="C84" s="71">
        <f>(VLOOKUP($A84,'Base de dados 2014'!$A$3:$C$670,3,0)+VLOOKUP($A84,'Base de dados 2014'!$A$679:$C$1346,3,0)+VLOOKUP($A84,'Base de dados 2014'!$A$1355:$C$2022,3,0))/1000000</f>
        <v>61775.90131614</v>
      </c>
      <c r="D84" s="71">
        <f>(VLOOKUP($A84,'Base de dados 2015'!$A$3:$F$695,6,0)+VLOOKUP($A84,'Base de dados 2015'!$A$704:$F$1396,6,0)+VLOOKUP($A84,'Base de dados 2015'!$A$1405:$F$2097,6,0))/1000000</f>
        <v>75024.62606599</v>
      </c>
      <c r="E84" s="71">
        <f>(VLOOKUP($A84,'Base de dados 2016'!$A$3:$F$698,6,0)+VLOOKUP($A84,'Base de dados 2016'!$A$707:$F$1402,6,0)+VLOOKUP($A84,'Base de dados 2016'!$A$1411:$F$2106,6,0))/1000000</f>
        <v>80357.898913459998</v>
      </c>
      <c r="F84" s="71">
        <f>(VLOOKUP($A84,'Base de dados 2017'!$A$2:$F$738,6,0)+VLOOKUP($A84,'Base de dados 2017'!$A$747:$F$1482,6,0)+VLOOKUP($A84,'Base de dados 2017'!$A$1491:$F$2226,6,0))/1000000</f>
        <v>87696.551810139994</v>
      </c>
    </row>
    <row r="85" spans="1:6">
      <c r="A85" t="s">
        <v>5581</v>
      </c>
      <c r="B85" s="71"/>
      <c r="C85" s="71">
        <f>(VLOOKUP($A85,'Base de dados 2014'!$A$3:$C$670,3,0)+VLOOKUP($A85,'Base de dados 2014'!$A$679:$C$1346,3,0)+VLOOKUP($A85,'Base de dados 2014'!$A$1355:$C$2022,3,0))/1000000</f>
        <v>24704.919939209998</v>
      </c>
      <c r="D85" s="71">
        <f>(VLOOKUP($A85,'Base de dados 2015'!$A$3:$F$695,6,0)+VLOOKUP($A85,'Base de dados 2015'!$A$704:$F$1396,6,0)+VLOOKUP($A85,'Base de dados 2015'!$A$1405:$F$2097,6,0))/1000000</f>
        <v>37008.656818739997</v>
      </c>
      <c r="E85" s="71">
        <f>(VLOOKUP($A85,'Base de dados 2016'!$A$3:$F$698,6,0)+VLOOKUP($A85,'Base de dados 2016'!$A$707:$F$1402,6,0)+VLOOKUP($A85,'Base de dados 2016'!$A$1411:$F$2106,6,0))/1000000</f>
        <v>45364.377916919999</v>
      </c>
      <c r="F85" s="71">
        <f>(VLOOKUP($A85,'Base de dados 2017'!$A$2:$F$738,6,0)+VLOOKUP($A85,'Base de dados 2017'!$A$747:$F$1482,6,0)+VLOOKUP($A85,'Base de dados 2017'!$A$1491:$F$2226,6,0))/1000000</f>
        <v>49538.912079169997</v>
      </c>
    </row>
    <row r="86" spans="1:6">
      <c r="A86" t="s">
        <v>5582</v>
      </c>
      <c r="B86" s="71"/>
      <c r="C86" s="71">
        <f>(VLOOKUP($A86,'Base de dados 2014'!$A$3:$C$670,3,0)+VLOOKUP($A86,'Base de dados 2014'!$A$679:$C$1346,3,0)+VLOOKUP($A86,'Base de dados 2014'!$A$1355:$C$2022,3,0))/1000000</f>
        <v>28814.538631110001</v>
      </c>
      <c r="D86" s="71">
        <f>(VLOOKUP($A86,'Base de dados 2015'!$A$3:$F$695,6,0)+VLOOKUP($A86,'Base de dados 2015'!$A$704:$F$1396,6,0)+VLOOKUP($A86,'Base de dados 2015'!$A$1405:$F$2097,6,0))/1000000</f>
        <v>31158.753077510002</v>
      </c>
      <c r="E86" s="71">
        <f>(VLOOKUP($A86,'Base de dados 2016'!$A$3:$F$698,6,0)+VLOOKUP($A86,'Base de dados 2016'!$A$707:$F$1402,6,0)+VLOOKUP($A86,'Base de dados 2016'!$A$1411:$F$2106,6,0))/1000000</f>
        <v>26359.269360169998</v>
      </c>
      <c r="F86" s="71">
        <f>(VLOOKUP($A86,'Base de dados 2017'!$A$2:$F$738,6,0)+VLOOKUP($A86,'Base de dados 2017'!$A$747:$F$1482,6,0)+VLOOKUP($A86,'Base de dados 2017'!$A$1491:$F$2226,6,0))/1000000</f>
        <v>28109.574740829998</v>
      </c>
    </row>
    <row r="87" spans="1:6">
      <c r="A87" t="s">
        <v>5583</v>
      </c>
      <c r="B87" s="71"/>
      <c r="C87" s="71">
        <f>(VLOOKUP($A87,'Base de dados 2014'!$A$3:$C$670,3,0)+VLOOKUP($A87,'Base de dados 2014'!$A$679:$C$1346,3,0)+VLOOKUP($A87,'Base de dados 2014'!$A$1355:$C$2022,3,0))/1000000</f>
        <v>1406.0051126399999</v>
      </c>
      <c r="D87" s="71">
        <f>(VLOOKUP($A87,'Base de dados 2015'!$A$3:$F$695,6,0)+VLOOKUP($A87,'Base de dados 2015'!$A$704:$F$1396,6,0)+VLOOKUP($A87,'Base de dados 2015'!$A$1405:$F$2097,6,0))/1000000</f>
        <v>1608.2608938999999</v>
      </c>
      <c r="E87" s="71">
        <f>(VLOOKUP($A87,'Base de dados 2016'!$A$3:$F$698,6,0)+VLOOKUP($A87,'Base de dados 2016'!$A$707:$F$1402,6,0)+VLOOKUP($A87,'Base de dados 2016'!$A$1411:$F$2106,6,0))/1000000</f>
        <v>992.74545153999998</v>
      </c>
      <c r="F87" s="71">
        <f>(VLOOKUP($A87,'Base de dados 2017'!$A$2:$F$738,6,0)+VLOOKUP($A87,'Base de dados 2017'!$A$747:$F$1482,6,0)+VLOOKUP($A87,'Base de dados 2017'!$A$1491:$F$2226,6,0))/1000000</f>
        <v>1047.8391570199999</v>
      </c>
    </row>
    <row r="88" spans="1:6">
      <c r="A88" t="s">
        <v>5584</v>
      </c>
      <c r="B88" s="71"/>
      <c r="C88" s="71">
        <f>(VLOOKUP($A88,'Base de dados 2014'!$A$3:$C$670,3,0)+VLOOKUP($A88,'Base de dados 2014'!$A$679:$C$1346,3,0)+VLOOKUP($A88,'Base de dados 2014'!$A$1355:$C$2022,3,0))/1000000</f>
        <v>6850.4376331800004</v>
      </c>
      <c r="D88" s="71">
        <f>(VLOOKUP($A88,'Base de dados 2015'!$A$3:$F$695,6,0)+VLOOKUP($A88,'Base de dados 2015'!$A$704:$F$1396,6,0)+VLOOKUP($A88,'Base de dados 2015'!$A$1405:$F$2097,6,0))/1000000</f>
        <v>5248.9552758400005</v>
      </c>
      <c r="E88" s="71">
        <f>(VLOOKUP($A88,'Base de dados 2016'!$A$3:$F$698,6,0)+VLOOKUP($A88,'Base de dados 2016'!$A$707:$F$1402,6,0)+VLOOKUP($A88,'Base de dados 2016'!$A$1411:$F$2106,6,0))/1000000</f>
        <v>7641.5061848300011</v>
      </c>
      <c r="F88" s="71">
        <f>(VLOOKUP($A88,'Base de dados 2017'!$A$2:$F$738,6,0)+VLOOKUP($A88,'Base de dados 2017'!$A$747:$F$1482,6,0)+VLOOKUP($A88,'Base de dados 2017'!$A$1491:$F$2226,6,0))/1000000</f>
        <v>9000.2258331199992</v>
      </c>
    </row>
    <row r="89" spans="1:6">
      <c r="A89" t="s">
        <v>5104</v>
      </c>
      <c r="B89" s="71">
        <f>VLOOKUP($A89,'Base de dados 2013'!$A$3:$F$41,6,0)/1000000</f>
        <v>790703.86574229994</v>
      </c>
      <c r="C89" s="71">
        <f>(VLOOKUP($A89,'Base de dados 2014'!$A$3:$C$670,3,0)+VLOOKUP($A89,'Base de dados 2014'!$A$679:$C$1346,3,0)+VLOOKUP($A89,'Base de dados 2014'!$A$1355:$C$2022,3,0))/1000000</f>
        <v>718314.74837795994</v>
      </c>
      <c r="D89" s="71">
        <f>(VLOOKUP($A89,'Base de dados 2015'!$A$3:$F$695,6,0)+VLOOKUP($A89,'Base de dados 2015'!$A$704:$F$1396,6,0)+VLOOKUP($A89,'Base de dados 2015'!$A$1405:$F$2097,6,0))/1000000</f>
        <v>835769.14659139013</v>
      </c>
      <c r="E89" s="71">
        <f>(VLOOKUP($A89,'Base de dados 2016'!$A$3:$F$698,6,0)+VLOOKUP($A89,'Base de dados 2016'!$A$707:$F$1402,6,0)+VLOOKUP($A89,'Base de dados 2016'!$A$1411:$F$2106,6,0))/1000000</f>
        <v>664009.10067461</v>
      </c>
      <c r="F89" s="71">
        <f>(VLOOKUP($A89,'Base de dados 2017'!$A$2:$F$738,6,0)+VLOOKUP($A89,'Base de dados 2017'!$A$747:$F$1482,6,0)+VLOOKUP($A89,'Base de dados 2017'!$A$1491:$F$2226,6,0))/1000000</f>
        <v>802459.54027480993</v>
      </c>
    </row>
    <row r="90" spans="1:6">
      <c r="A90" t="s">
        <v>5585</v>
      </c>
      <c r="B90" s="71"/>
      <c r="C90" s="71">
        <f>(VLOOKUP($A90,'Base de dados 2014'!$A$3:$C$670,3,0)+VLOOKUP($A90,'Base de dados 2014'!$A$679:$C$1346,3,0)+VLOOKUP($A90,'Base de dados 2014'!$A$1355:$C$2022,3,0))/1000000</f>
        <v>704137.31953183992</v>
      </c>
      <c r="D90" s="71">
        <f>(VLOOKUP($A90,'Base de dados 2015'!$A$3:$F$695,6,0)+VLOOKUP($A90,'Base de dados 2015'!$A$704:$F$1396,6,0)+VLOOKUP($A90,'Base de dados 2015'!$A$1405:$F$2097,6,0))/1000000</f>
        <v>820796.55498406012</v>
      </c>
      <c r="E90" s="71">
        <f>(VLOOKUP($A90,'Base de dados 2016'!$A$3:$F$698,6,0)+VLOOKUP($A90,'Base de dados 2016'!$A$707:$F$1402,6,0)+VLOOKUP($A90,'Base de dados 2016'!$A$1411:$F$2106,6,0))/1000000</f>
        <v>651156.93064783001</v>
      </c>
      <c r="F90" s="71">
        <f>(VLOOKUP($A90,'Base de dados 2017'!$A$2:$F$738,6,0)+VLOOKUP($A90,'Base de dados 2017'!$A$747:$F$1482,6,0)+VLOOKUP($A90,'Base de dados 2017'!$A$1491:$F$2226,6,0))/1000000</f>
        <v>792166.86481583992</v>
      </c>
    </row>
    <row r="91" spans="1:6">
      <c r="A91" t="s">
        <v>5586</v>
      </c>
      <c r="B91" s="71"/>
      <c r="C91" s="71">
        <f>(VLOOKUP($A91,'Base de dados 2014'!$A$3:$C$670,3,0)+VLOOKUP($A91,'Base de dados 2014'!$A$679:$C$1346,3,0)+VLOOKUP($A91,'Base de dados 2014'!$A$1355:$C$2022,3,0))/1000000</f>
        <v>11945.638342290002</v>
      </c>
      <c r="D91" s="71">
        <f>(VLOOKUP($A91,'Base de dados 2015'!$A$3:$F$695,6,0)+VLOOKUP($A91,'Base de dados 2015'!$A$704:$F$1396,6,0)+VLOOKUP($A91,'Base de dados 2015'!$A$1405:$F$2097,6,0))/1000000</f>
        <v>11043.287818920002</v>
      </c>
      <c r="E91" s="71">
        <f>(VLOOKUP($A91,'Base de dados 2016'!$A$3:$F$698,6,0)+VLOOKUP($A91,'Base de dados 2016'!$A$707:$F$1402,6,0)+VLOOKUP($A91,'Base de dados 2016'!$A$1411:$F$2106,6,0))/1000000</f>
        <v>15013.564518859999</v>
      </c>
      <c r="F91" s="71">
        <f>(VLOOKUP($A91,'Base de dados 2017'!$A$2:$F$738,6,0)+VLOOKUP($A91,'Base de dados 2017'!$A$747:$F$1482,6,0)+VLOOKUP($A91,'Base de dados 2017'!$A$1491:$F$2226,6,0))/1000000</f>
        <v>6933.8872332600004</v>
      </c>
    </row>
    <row r="92" spans="1:6">
      <c r="A92" t="s">
        <v>5587</v>
      </c>
      <c r="B92" s="71"/>
      <c r="C92" s="71">
        <f>(VLOOKUP($A92,'Base de dados 2014'!$A$3:$C$670,3,0)+VLOOKUP($A92,'Base de dados 2014'!$A$679:$C$1346,3,0)+VLOOKUP($A92,'Base de dados 2014'!$A$1355:$C$2022,3,0))/1000000</f>
        <v>1233.0250950500001</v>
      </c>
      <c r="D92" s="71">
        <f>(VLOOKUP($A92,'Base de dados 2015'!$A$3:$F$695,6,0)+VLOOKUP($A92,'Base de dados 2015'!$A$704:$F$1396,6,0)+VLOOKUP($A92,'Base de dados 2015'!$A$1405:$F$2097,6,0))/1000000</f>
        <v>505.30787706999996</v>
      </c>
      <c r="E92" s="71">
        <f>(VLOOKUP($A92,'Base de dados 2016'!$A$3:$F$698,6,0)+VLOOKUP($A92,'Base de dados 2016'!$A$707:$F$1402,6,0)+VLOOKUP($A92,'Base de dados 2016'!$A$1411:$F$2106,6,0))/1000000</f>
        <v>1499.3880970900002</v>
      </c>
      <c r="F92" s="71">
        <f>(VLOOKUP($A92,'Base de dados 2017'!$A$2:$F$738,6,0)+VLOOKUP($A92,'Base de dados 2017'!$A$747:$F$1482,6,0)+VLOOKUP($A92,'Base de dados 2017'!$A$1491:$F$2226,6,0))/1000000</f>
        <v>873.73866200999998</v>
      </c>
    </row>
    <row r="93" spans="1:6">
      <c r="A93" t="s">
        <v>5588</v>
      </c>
      <c r="B93" s="71"/>
      <c r="C93" s="71">
        <f>(VLOOKUP($A93,'Base de dados 2014'!$A$3:$C$670,3,0)+VLOOKUP($A93,'Base de dados 2014'!$A$679:$C$1346,3,0)+VLOOKUP($A93,'Base de dados 2014'!$A$1355:$C$2022,3,0))/1000000</f>
        <v>890.76201114000003</v>
      </c>
      <c r="D93" s="71">
        <f>(VLOOKUP($A93,'Base de dados 2015'!$A$3:$F$695,6,0)+VLOOKUP($A93,'Base de dados 2015'!$A$704:$F$1396,6,0)+VLOOKUP($A93,'Base de dados 2015'!$A$1405:$F$2097,6,0))/1000000</f>
        <v>2845.3931065300003</v>
      </c>
      <c r="E93" s="71">
        <f>(VLOOKUP($A93,'Base de dados 2016'!$A$3:$F$698,6,0)+VLOOKUP($A93,'Base de dados 2016'!$A$707:$F$1402,6,0)+VLOOKUP($A93,'Base de dados 2016'!$A$1411:$F$2106,6,0))/1000000</f>
        <v>1562.0432756100001</v>
      </c>
      <c r="F93" s="71">
        <f>(VLOOKUP($A93,'Base de dados 2017'!$A$2:$F$738,6,0)+VLOOKUP($A93,'Base de dados 2017'!$A$747:$F$1482,6,0)+VLOOKUP($A93,'Base de dados 2017'!$A$1491:$F$2226,6,0))/1000000</f>
        <v>1827.1027007299999</v>
      </c>
    </row>
    <row r="94" spans="1:6">
      <c r="A94" t="s">
        <v>5589</v>
      </c>
      <c r="B94" s="71"/>
      <c r="C94" s="71">
        <f>(VLOOKUP($A94,'Base de dados 2014'!$A$3:$C$670,3,0)+VLOOKUP($A94,'Base de dados 2014'!$A$679:$C$1346,3,0)+VLOOKUP($A94,'Base de dados 2014'!$A$1355:$C$2022,3,0))/1000000</f>
        <v>4103.2727453400003</v>
      </c>
      <c r="D94" s="71">
        <f>(VLOOKUP($A94,'Base de dados 2015'!$A$3:$F$695,6,0)+VLOOKUP($A94,'Base de dados 2015'!$A$704:$F$1396,6,0)+VLOOKUP($A94,'Base de dados 2015'!$A$1405:$F$2097,6,0))/1000000</f>
        <v>1681.9622246700001</v>
      </c>
      <c r="E94" s="71">
        <f>(VLOOKUP($A94,'Base de dados 2016'!$A$3:$F$698,6,0)+VLOOKUP($A94,'Base de dados 2016'!$A$707:$F$1402,6,0)+VLOOKUP($A94,'Base de dados 2016'!$A$1411:$F$2106,6,0))/1000000</f>
        <v>1172.1243878599998</v>
      </c>
      <c r="F94" s="71">
        <f>(VLOOKUP($A94,'Base de dados 2017'!$A$2:$F$738,6,0)+VLOOKUP($A94,'Base de dados 2017'!$A$747:$F$1482,6,0)+VLOOKUP($A94,'Base de dados 2017'!$A$1491:$F$2226,6,0))/1000000</f>
        <v>4135.6568800599998</v>
      </c>
    </row>
    <row r="95" spans="1:6">
      <c r="A95" t="s">
        <v>5590</v>
      </c>
      <c r="B95" s="71"/>
      <c r="C95" s="71">
        <f>(VLOOKUP($A95,'Base de dados 2014'!$A$3:$C$670,3,0)+VLOOKUP($A95,'Base de dados 2014'!$A$679:$C$1346,3,0)+VLOOKUP($A95,'Base de dados 2014'!$A$1355:$C$2022,3,0))/1000000</f>
        <v>246.86360216999998</v>
      </c>
      <c r="D95" s="71">
        <f>(VLOOKUP($A95,'Base de dados 2015'!$A$3:$F$695,6,0)+VLOOKUP($A95,'Base de dados 2015'!$A$704:$F$1396,6,0)+VLOOKUP($A95,'Base de dados 2015'!$A$1405:$F$2097,6,0))/1000000</f>
        <v>454.72215032999998</v>
      </c>
      <c r="E95" s="71">
        <f>(VLOOKUP($A95,'Base de dados 2016'!$A$3:$F$698,6,0)+VLOOKUP($A95,'Base de dados 2016'!$A$707:$F$1402,6,0)+VLOOKUP($A95,'Base de dados 2016'!$A$1411:$F$2106,6,0))/1000000</f>
        <v>447.44537274999999</v>
      </c>
      <c r="F95" s="71">
        <f>(VLOOKUP($A95,'Base de dados 2017'!$A$2:$F$738,6,0)+VLOOKUP($A95,'Base de dados 2017'!$A$747:$F$1482,6,0)+VLOOKUP($A95,'Base de dados 2017'!$A$1491:$F$2226,6,0))/1000000</f>
        <v>616.65800381999998</v>
      </c>
    </row>
    <row r="96" spans="1:6">
      <c r="A96" t="s">
        <v>5591</v>
      </c>
      <c r="B96" s="71"/>
      <c r="C96" s="71">
        <f>(VLOOKUP($A96,'Base de dados 2014'!$A$3:$C$670,3,0)+VLOOKUP($A96,'Base de dados 2014'!$A$679:$C$1346,3,0)+VLOOKUP($A96,'Base de dados 2014'!$A$1355:$C$2022,3,0))/1000000</f>
        <v>4069.7595128499997</v>
      </c>
      <c r="D96" s="71">
        <f>(VLOOKUP($A96,'Base de dados 2015'!$A$3:$F$695,6,0)+VLOOKUP($A96,'Base de dados 2015'!$A$704:$F$1396,6,0)+VLOOKUP($A96,'Base de dados 2015'!$A$1405:$F$2097,6,0))/1000000</f>
        <v>1121.3023509599998</v>
      </c>
      <c r="E96" s="71">
        <f>(VLOOKUP($A96,'Base de dados 2016'!$A$3:$F$698,6,0)+VLOOKUP($A96,'Base de dados 2016'!$A$707:$F$1402,6,0)+VLOOKUP($A96,'Base de dados 2016'!$A$1411:$F$2106,6,0))/1000000</f>
        <v>6416.1895991499996</v>
      </c>
      <c r="F96" s="71">
        <f>(VLOOKUP($A96,'Base de dados 2017'!$A$2:$F$738,6,0)+VLOOKUP($A96,'Base de dados 2017'!$A$747:$F$1482,6,0)+VLOOKUP($A96,'Base de dados 2017'!$A$1491:$F$2226,6,0))/1000000</f>
        <v>3502.0360711200005</v>
      </c>
    </row>
    <row r="97" spans="1:6">
      <c r="A97" t="s">
        <v>5592</v>
      </c>
      <c r="B97" s="71"/>
      <c r="C97" s="71">
        <f>(VLOOKUP($A97,'Base de dados 2014'!$A$3:$C$670,3,0)+VLOOKUP($A97,'Base de dados 2014'!$A$679:$C$1346,3,0)+VLOOKUP($A97,'Base de dados 2014'!$A$1355:$C$2022,3,0))/1000000</f>
        <v>172.37343702000001</v>
      </c>
      <c r="D97" s="71">
        <f>(VLOOKUP($A97,'Base de dados 2015'!$A$3:$F$695,6,0)+VLOOKUP($A97,'Base de dados 2015'!$A$704:$F$1396,6,0)+VLOOKUP($A97,'Base de dados 2015'!$A$1405:$F$2097,6,0))/1000000</f>
        <v>436.77921923000002</v>
      </c>
      <c r="E97" s="71">
        <f>(VLOOKUP($A97,'Base de dados 2016'!$A$3:$F$698,6,0)+VLOOKUP($A97,'Base de dados 2016'!$A$707:$F$1402,6,0)+VLOOKUP($A97,'Base de dados 2016'!$A$1411:$F$2106,6,0))/1000000</f>
        <v>426.20602624000003</v>
      </c>
      <c r="F97" s="71">
        <f>(VLOOKUP($A97,'Base de dados 2017'!$A$2:$F$738,6,0)+VLOOKUP($A97,'Base de dados 2017'!$A$747:$F$1482,6,0)+VLOOKUP($A97,'Base de dados 2017'!$A$1491:$F$2226,6,0))/1000000</f>
        <v>592.33194978999995</v>
      </c>
    </row>
    <row r="98" spans="1:6">
      <c r="A98" t="s">
        <v>5105</v>
      </c>
      <c r="B98" s="71">
        <f>VLOOKUP($A98,'Base de dados 2013'!$A$3:$F$41,6,0)/1000000</f>
        <v>39155.092736779996</v>
      </c>
      <c r="C98" s="71">
        <f>(VLOOKUP($A98,'Base de dados 2014'!$A$3:$C$670,3,0)+VLOOKUP($A98,'Base de dados 2014'!$A$679:$C$1346,3,0)+VLOOKUP($A98,'Base de dados 2014'!$A$1355:$C$2022,3,0))/1000000</f>
        <v>51895.738147380005</v>
      </c>
      <c r="D98" s="71">
        <f>(VLOOKUP($A98,'Base de dados 2015'!$A$3:$F$695,6,0)+VLOOKUP($A98,'Base de dados 2015'!$A$704:$F$1396,6,0)+VLOOKUP($A98,'Base de dados 2015'!$A$1405:$F$2097,6,0))/1000000</f>
        <v>63350.688733669995</v>
      </c>
      <c r="E98" s="71">
        <f>(VLOOKUP($A98,'Base de dados 2016'!$A$3:$F$698,6,0)+VLOOKUP($A98,'Base de dados 2016'!$A$707:$F$1402,6,0)+VLOOKUP($A98,'Base de dados 2016'!$A$1411:$F$2106,6,0))/1000000</f>
        <v>46718.459869260005</v>
      </c>
      <c r="F98" s="71">
        <f>(VLOOKUP($A98,'Base de dados 2017'!$A$2:$F$738,6,0)+VLOOKUP($A98,'Base de dados 2017'!$A$747:$F$1482,6,0)+VLOOKUP($A98,'Base de dados 2017'!$A$1491:$F$2226,6,0))/1000000</f>
        <v>61306.656455880002</v>
      </c>
    </row>
    <row r="99" spans="1:6">
      <c r="A99" t="s">
        <v>5593</v>
      </c>
      <c r="B99" s="71"/>
      <c r="C99" s="71">
        <f>(VLOOKUP($A99,'Base de dados 2014'!$A$3:$C$670,3,0)+VLOOKUP($A99,'Base de dados 2014'!$A$679:$C$1346,3,0)+VLOOKUP($A99,'Base de dados 2014'!$A$1355:$C$2022,3,0))/1000000</f>
        <v>51679.406356910004</v>
      </c>
      <c r="D99" s="71">
        <f>(VLOOKUP($A99,'Base de dados 2015'!$A$3:$F$695,6,0)+VLOOKUP($A99,'Base de dados 2015'!$A$704:$F$1396,6,0)+VLOOKUP($A99,'Base de dados 2015'!$A$1405:$F$2097,6,0))/1000000</f>
        <v>62853.093932650001</v>
      </c>
      <c r="E99" s="71">
        <f>(VLOOKUP($A99,'Base de dados 2016'!$A$3:$F$698,6,0)+VLOOKUP($A99,'Base de dados 2016'!$A$707:$F$1402,6,0)+VLOOKUP($A99,'Base de dados 2016'!$A$1411:$F$2106,6,0))/1000000</f>
        <v>46335.787976849999</v>
      </c>
      <c r="F99" s="71">
        <f>(VLOOKUP($A99,'Base de dados 2017'!$A$2:$F$738,6,0)+VLOOKUP($A99,'Base de dados 2017'!$A$747:$F$1482,6,0)+VLOOKUP($A99,'Base de dados 2017'!$A$1491:$F$2226,6,0))/1000000</f>
        <v>60764.748370889996</v>
      </c>
    </row>
    <row r="100" spans="1:6">
      <c r="A100" t="s">
        <v>5594</v>
      </c>
      <c r="B100" s="71"/>
      <c r="C100" s="71">
        <f>(VLOOKUP($A100,'Base de dados 2014'!$A$3:$C$670,3,0)+VLOOKUP($A100,'Base de dados 2014'!$A$679:$C$1346,3,0)+VLOOKUP($A100,'Base de dados 2014'!$A$1355:$C$2022,3,0))/1000000</f>
        <v>216.24334752000001</v>
      </c>
      <c r="D100" s="71">
        <f>(VLOOKUP($A100,'Base de dados 2015'!$A$3:$F$695,6,0)+VLOOKUP($A100,'Base de dados 2015'!$A$704:$F$1396,6,0)+VLOOKUP($A100,'Base de dados 2015'!$A$1405:$F$2097,6,0))/1000000</f>
        <v>497.59480101999998</v>
      </c>
      <c r="E100" s="71">
        <f>(VLOOKUP($A100,'Base de dados 2016'!$A$3:$F$698,6,0)+VLOOKUP($A100,'Base de dados 2016'!$A$707:$F$1402,6,0)+VLOOKUP($A100,'Base de dados 2016'!$A$1411:$F$2106,6,0))/1000000</f>
        <v>382.67189240999994</v>
      </c>
      <c r="F100" s="71">
        <f>(VLOOKUP($A100,'Base de dados 2017'!$A$2:$F$738,6,0)+VLOOKUP($A100,'Base de dados 2017'!$A$747:$F$1482,6,0)+VLOOKUP($A100,'Base de dados 2017'!$A$1491:$F$2226,6,0))/1000000</f>
        <v>541.90808499000002</v>
      </c>
    </row>
    <row r="101" spans="1:6">
      <c r="A101" t="s">
        <v>5106</v>
      </c>
      <c r="B101" s="71">
        <f>VLOOKUP($A101,'Base de dados 2013'!$A$3:$F$41,6,0)/1000000</f>
        <v>488.40269451999995</v>
      </c>
      <c r="C101" s="71">
        <f>(VLOOKUP($A101,'Base de dados 2014'!$A$3:$C$670,3,0)+VLOOKUP($A101,'Base de dados 2014'!$A$679:$C$1346,3,0)+VLOOKUP($A101,'Base de dados 2014'!$A$1355:$C$2022,3,0))/1000000</f>
        <v>1164.3789822000001</v>
      </c>
      <c r="D101" s="71">
        <f>(VLOOKUP($A101,'Base de dados 2015'!$A$3:$F$695,6,0)+VLOOKUP($A101,'Base de dados 2015'!$A$704:$F$1396,6,0)+VLOOKUP($A101,'Base de dados 2015'!$A$1405:$F$2097,6,0))/1000000</f>
        <v>844.3317696900001</v>
      </c>
      <c r="E101" s="71">
        <f>(VLOOKUP($A101,'Base de dados 2016'!$A$3:$F$698,6,0)+VLOOKUP($A101,'Base de dados 2016'!$A$707:$F$1402,6,0)+VLOOKUP($A101,'Base de dados 2016'!$A$1411:$F$2106,6,0))/1000000</f>
        <v>635.89611378999996</v>
      </c>
      <c r="F101" s="71">
        <f>(VLOOKUP($A101,'Base de dados 2017'!$A$2:$F$738,6,0)+VLOOKUP($A101,'Base de dados 2017'!$A$747:$F$1482,6,0)+VLOOKUP($A101,'Base de dados 2017'!$A$1491:$F$2226,6,0))/1000000</f>
        <v>904.48672558999988</v>
      </c>
    </row>
    <row r="102" spans="1:6">
      <c r="A102" t="s">
        <v>5595</v>
      </c>
      <c r="B102" s="71"/>
      <c r="C102" s="71">
        <f>(VLOOKUP($A102,'Base de dados 2014'!$A$3:$C$670,3,0)+VLOOKUP($A102,'Base de dados 2014'!$A$679:$C$1346,3,0)+VLOOKUP($A102,'Base de dados 2014'!$A$1355:$C$2022,3,0))/1000000</f>
        <v>836.45610061000002</v>
      </c>
      <c r="D102" s="71">
        <f>(VLOOKUP($A102,'Base de dados 2015'!$A$3:$F$695,6,0)+VLOOKUP($A102,'Base de dados 2015'!$A$704:$F$1396,6,0)+VLOOKUP($A102,'Base de dados 2015'!$A$1405:$F$2097,6,0))/1000000</f>
        <v>626.37880925000002</v>
      </c>
      <c r="E102" s="71">
        <f>(VLOOKUP($A102,'Base de dados 2016'!$A$3:$F$698,6,0)+VLOOKUP($A102,'Base de dados 2016'!$A$707:$F$1402,6,0)+VLOOKUP($A102,'Base de dados 2016'!$A$1411:$F$2106,6,0))/1000000</f>
        <v>461.72007848999999</v>
      </c>
      <c r="F102" s="71">
        <f>(VLOOKUP($A102,'Base de dados 2017'!$A$2:$F$738,6,0)+VLOOKUP($A102,'Base de dados 2017'!$A$747:$F$1482,6,0)+VLOOKUP($A102,'Base de dados 2017'!$A$1491:$F$2226,6,0))/1000000</f>
        <v>728.33193644000005</v>
      </c>
    </row>
    <row r="103" spans="1:6">
      <c r="A103" t="s">
        <v>5596</v>
      </c>
      <c r="B103" s="71"/>
      <c r="C103" s="71">
        <f>(VLOOKUP($A103,'Base de dados 2014'!$A$3:$C$670,3,0)+VLOOKUP($A103,'Base de dados 2014'!$A$679:$C$1346,3,0)+VLOOKUP($A103,'Base de dados 2014'!$A$1355:$C$2022,3,0))/1000000</f>
        <v>130.87984613</v>
      </c>
      <c r="D103" s="71">
        <f>(VLOOKUP($A103,'Base de dados 2015'!$A$3:$F$695,6,0)+VLOOKUP($A103,'Base de dados 2015'!$A$704:$F$1396,6,0)+VLOOKUP($A103,'Base de dados 2015'!$A$1405:$F$2097,6,0))/1000000</f>
        <v>67.587531030000008</v>
      </c>
      <c r="E103" s="71">
        <f>(VLOOKUP($A103,'Base de dados 2016'!$A$3:$F$698,6,0)+VLOOKUP($A103,'Base de dados 2016'!$A$707:$F$1402,6,0)+VLOOKUP($A103,'Base de dados 2016'!$A$1411:$F$2106,6,0))/1000000</f>
        <v>69.787254910000001</v>
      </c>
      <c r="F103" s="71">
        <f>(VLOOKUP($A103,'Base de dados 2017'!$A$2:$F$738,6,0)+VLOOKUP($A103,'Base de dados 2017'!$A$747:$F$1482,6,0)+VLOOKUP($A103,'Base de dados 2017'!$A$1491:$F$2226,6,0))/1000000</f>
        <v>67.776074359999996</v>
      </c>
    </row>
    <row r="104" spans="1:6">
      <c r="A104" t="s">
        <v>5597</v>
      </c>
      <c r="B104" s="71"/>
      <c r="C104" s="71">
        <f>(VLOOKUP($A104,'Base de dados 2014'!$A$3:$C$670,3,0)+VLOOKUP($A104,'Base de dados 2014'!$A$679:$C$1346,3,0)+VLOOKUP($A104,'Base de dados 2014'!$A$1355:$C$2022,3,0))/1000000</f>
        <v>196.59960524999997</v>
      </c>
      <c r="D104" s="71">
        <f>(VLOOKUP($A104,'Base de dados 2015'!$A$3:$F$695,6,0)+VLOOKUP($A104,'Base de dados 2015'!$A$704:$F$1396,6,0)+VLOOKUP($A104,'Base de dados 2015'!$A$1405:$F$2097,6,0))/1000000</f>
        <v>150.36542940999999</v>
      </c>
      <c r="E104" s="71">
        <f>(VLOOKUP($A104,'Base de dados 2016'!$A$3:$F$698,6,0)+VLOOKUP($A104,'Base de dados 2016'!$A$707:$F$1402,6,0)+VLOOKUP($A104,'Base de dados 2016'!$A$1411:$F$2106,6,0))/1000000</f>
        <v>104.38878039000002</v>
      </c>
      <c r="F104" s="71">
        <f>(VLOOKUP($A104,'Base de dados 2017'!$A$2:$F$738,6,0)+VLOOKUP($A104,'Base de dados 2017'!$A$747:$F$1482,6,0)+VLOOKUP($A104,'Base de dados 2017'!$A$1491:$F$2226,6,0))/1000000</f>
        <v>108.37871479</v>
      </c>
    </row>
    <row r="105" spans="1:6">
      <c r="A105" t="s">
        <v>5107</v>
      </c>
      <c r="B105" s="71">
        <f>VLOOKUP($A105,'Base de dados 2013'!$A$3:$F$41,6,0)/1000000</f>
        <v>124.86522218</v>
      </c>
      <c r="C105" s="71">
        <f>(VLOOKUP($A105,'Base de dados 2014'!$A$3:$C$670,3,0)+VLOOKUP($A105,'Base de dados 2014'!$A$679:$C$1346,3,0)+VLOOKUP($A105,'Base de dados 2014'!$A$1355:$C$2022,3,0))/1000000</f>
        <v>393.12465583999995</v>
      </c>
      <c r="D105" s="71">
        <f>(VLOOKUP($A105,'Base de dados 2015'!$A$3:$F$695,6,0)+VLOOKUP($A105,'Base de dados 2015'!$A$704:$F$1396,6,0)+VLOOKUP($A105,'Base de dados 2015'!$A$1405:$F$2097,6,0))/1000000</f>
        <v>0</v>
      </c>
      <c r="E105" s="71">
        <f>(VLOOKUP($A105,'Base de dados 2016'!$A$3:$F$698,6,0)+VLOOKUP($A105,'Base de dados 2016'!$A$707:$F$1402,6,0)+VLOOKUP($A105,'Base de dados 2016'!$A$1411:$F$2106,6,0))/1000000</f>
        <v>0</v>
      </c>
      <c r="F105" s="71">
        <f>(VLOOKUP($A105,'Base de dados 2017'!$A$2:$F$738,6,0)+VLOOKUP($A105,'Base de dados 2017'!$A$747:$F$1482,6,0)+VLOOKUP($A105,'Base de dados 2017'!$A$1491:$F$2226,6,0))/1000000</f>
        <v>0</v>
      </c>
    </row>
    <row r="106" spans="1:6">
      <c r="A106" t="s">
        <v>5108</v>
      </c>
      <c r="B106" s="71">
        <f>VLOOKUP($A106,'Base de dados 2013'!$A$3:$F$41,6,0)/1000000</f>
        <v>13559.145774479999</v>
      </c>
      <c r="C106" s="71">
        <f>(VLOOKUP($A106,'Base de dados 2014'!$A$3:$C$670,3,0)+VLOOKUP($A106,'Base de dados 2014'!$A$679:$C$1346,3,0)+VLOOKUP($A106,'Base de dados 2014'!$A$1355:$C$2022,3,0))/1000000</f>
        <v>19355.842775699999</v>
      </c>
      <c r="D106" s="71">
        <f>(VLOOKUP($A106,'Base de dados 2015'!$A$3:$F$695,6,0)+VLOOKUP($A106,'Base de dados 2015'!$A$704:$F$1396,6,0)+VLOOKUP($A106,'Base de dados 2015'!$A$1405:$F$2097,6,0))/1000000</f>
        <v>55656.169753369984</v>
      </c>
      <c r="E106" s="71">
        <f>(VLOOKUP($A106,'Base de dados 2016'!$A$3:$F$698,6,0)+VLOOKUP($A106,'Base de dados 2016'!$A$707:$F$1402,6,0)+VLOOKUP($A106,'Base de dados 2016'!$A$1411:$F$2106,6,0))/1000000</f>
        <v>41197.28882739001</v>
      </c>
      <c r="F106" s="71">
        <f>(VLOOKUP($A106,'Base de dados 2017'!$A$2:$F$738,6,0)+VLOOKUP($A106,'Base de dados 2017'!$A$747:$F$1482,6,0)+VLOOKUP($A106,'Base de dados 2017'!$A$1491:$F$2226,6,0))/1000000</f>
        <v>56621.022517909994</v>
      </c>
    </row>
    <row r="107" spans="1:6">
      <c r="A107" t="s">
        <v>5598</v>
      </c>
      <c r="B107" s="71"/>
      <c r="C107" s="71">
        <f>(VLOOKUP($A107,'Base de dados 2014'!$A$3:$C$670,3,0)+VLOOKUP($A107,'Base de dados 2014'!$A$679:$C$1346,3,0)+VLOOKUP($A107,'Base de dados 2014'!$A$1355:$C$2022,3,0))/1000000</f>
        <v>1800.81904452</v>
      </c>
      <c r="D107" s="71">
        <f>(VLOOKUP($A107,'Base de dados 2015'!$A$3:$F$695,6,0)+VLOOKUP($A107,'Base de dados 2015'!$A$704:$F$1396,6,0)+VLOOKUP($A107,'Base de dados 2015'!$A$1405:$F$2097,6,0))/1000000</f>
        <v>2199.7471439899996</v>
      </c>
      <c r="E107" s="71">
        <f>(VLOOKUP($A107,'Base de dados 2016'!$A$3:$F$698,6,0)+VLOOKUP($A107,'Base de dados 2016'!$A$707:$F$1402,6,0)+VLOOKUP($A107,'Base de dados 2016'!$A$1411:$F$2106,6,0))/1000000</f>
        <v>2383.5239808299998</v>
      </c>
      <c r="F107" s="71">
        <f>(VLOOKUP($A107,'Base de dados 2017'!$A$2:$F$738,6,0)+VLOOKUP($A107,'Base de dados 2017'!$A$747:$F$1482,6,0)+VLOOKUP($A107,'Base de dados 2017'!$A$1491:$F$2226,6,0))/1000000</f>
        <v>1556.5564445499999</v>
      </c>
    </row>
    <row r="108" spans="1:6">
      <c r="A108" t="s">
        <v>5599</v>
      </c>
      <c r="B108" s="71"/>
      <c r="C108" s="71">
        <f>(VLOOKUP($A108,'Base de dados 2014'!$A$3:$C$670,3,0)+VLOOKUP($A108,'Base de dados 2014'!$A$679:$C$1346,3,0)+VLOOKUP($A108,'Base de dados 2014'!$A$1355:$C$2022,3,0))/1000000</f>
        <v>140.45684042000002</v>
      </c>
      <c r="D108" s="71">
        <f>(VLOOKUP($A108,'Base de dados 2015'!$A$3:$F$695,6,0)+VLOOKUP($A108,'Base de dados 2015'!$A$704:$F$1396,6,0)+VLOOKUP($A108,'Base de dados 2015'!$A$1405:$F$2097,6,0))/1000000</f>
        <v>33889.948396710002</v>
      </c>
      <c r="E108" s="71">
        <f>(VLOOKUP($A108,'Base de dados 2016'!$A$3:$F$698,6,0)+VLOOKUP($A108,'Base de dados 2016'!$A$707:$F$1402,6,0)+VLOOKUP($A108,'Base de dados 2016'!$A$1411:$F$2106,6,0))/1000000</f>
        <v>19833.083601120004</v>
      </c>
      <c r="F108" s="71">
        <f>(VLOOKUP($A108,'Base de dados 2017'!$A$2:$F$738,6,0)+VLOOKUP($A108,'Base de dados 2017'!$A$747:$F$1482,6,0)+VLOOKUP($A108,'Base de dados 2017'!$A$1491:$F$2226,6,0))/1000000</f>
        <v>34379.676806510004</v>
      </c>
    </row>
    <row r="109" spans="1:6">
      <c r="A109" t="s">
        <v>5600</v>
      </c>
      <c r="B109" s="71"/>
      <c r="C109" s="71">
        <f>(VLOOKUP($A109,'Base de dados 2014'!$A$3:$C$670,3,0)+VLOOKUP($A109,'Base de dados 2014'!$A$679:$C$1346,3,0)+VLOOKUP($A109,'Base de dados 2014'!$A$1355:$C$2022,3,0))/1000000</f>
        <v>399.02073605999999</v>
      </c>
      <c r="D109" s="71">
        <f>(VLOOKUP($A109,'Base de dados 2015'!$A$3:$F$695,6,0)+VLOOKUP($A109,'Base de dados 2015'!$A$704:$F$1396,6,0)+VLOOKUP($A109,'Base de dados 2015'!$A$1405:$F$2097,6,0))/1000000</f>
        <v>798.35162961000003</v>
      </c>
      <c r="E109" s="71">
        <f>(VLOOKUP($A109,'Base de dados 2016'!$A$3:$F$698,6,0)+VLOOKUP($A109,'Base de dados 2016'!$A$707:$F$1402,6,0)+VLOOKUP($A109,'Base de dados 2016'!$A$1411:$F$2106,6,0))/1000000</f>
        <v>1049.53899744</v>
      </c>
      <c r="F109" s="71">
        <f>(VLOOKUP($A109,'Base de dados 2017'!$A$2:$F$738,6,0)+VLOOKUP($A109,'Base de dados 2017'!$A$747:$F$1482,6,0)+VLOOKUP($A109,'Base de dados 2017'!$A$1491:$F$2226,6,0))/1000000</f>
        <v>3240.8055241800002</v>
      </c>
    </row>
    <row r="110" spans="1:6">
      <c r="A110" t="s">
        <v>5601</v>
      </c>
      <c r="B110" s="71"/>
      <c r="C110" s="71">
        <f>(VLOOKUP($A110,'Base de dados 2014'!$A$3:$C$670,3,0)+VLOOKUP($A110,'Base de dados 2014'!$A$679:$C$1346,3,0)+VLOOKUP($A110,'Base de dados 2014'!$A$1355:$C$2022,3,0))/1000000</f>
        <v>2966.17396672</v>
      </c>
      <c r="D110" s="71">
        <f>(VLOOKUP($A110,'Base de dados 2015'!$A$3:$F$695,6,0)+VLOOKUP($A110,'Base de dados 2015'!$A$704:$F$1396,6,0)+VLOOKUP($A110,'Base de dados 2015'!$A$1405:$F$2097,6,0))/1000000</f>
        <v>0</v>
      </c>
      <c r="E110" s="71">
        <f>(VLOOKUP($A110,'Base de dados 2016'!$A$3:$F$698,6,0)+VLOOKUP($A110,'Base de dados 2016'!$A$707:$F$1402,6,0)+VLOOKUP($A110,'Base de dados 2016'!$A$1411:$F$2106,6,0))/1000000</f>
        <v>0</v>
      </c>
      <c r="F110" s="71">
        <f>(VLOOKUP($A110,'Base de dados 2017'!$A$2:$F$738,6,0)+VLOOKUP($A110,'Base de dados 2017'!$A$747:$F$1482,6,0)+VLOOKUP($A110,'Base de dados 2017'!$A$1491:$F$2226,6,0))/1000000</f>
        <v>308.89425429000005</v>
      </c>
    </row>
    <row r="111" spans="1:6">
      <c r="A111" t="s">
        <v>5602</v>
      </c>
      <c r="B111" s="71"/>
      <c r="C111" s="71">
        <f>(VLOOKUP($A111,'Base de dados 2014'!$A$3:$C$670,3,0)+VLOOKUP($A111,'Base de dados 2014'!$A$679:$C$1346,3,0)+VLOOKUP($A111,'Base de dados 2014'!$A$1355:$C$2022,3,0))/1000000</f>
        <v>20.383149209999999</v>
      </c>
      <c r="D111" s="71">
        <f>(VLOOKUP($A111,'Base de dados 2015'!$A$3:$F$695,6,0)+VLOOKUP($A111,'Base de dados 2015'!$A$704:$F$1396,6,0)+VLOOKUP($A111,'Base de dados 2015'!$A$1405:$F$2097,6,0))/1000000</f>
        <v>0</v>
      </c>
      <c r="E111" s="71">
        <f>(VLOOKUP($A111,'Base de dados 2016'!$A$3:$F$698,6,0)+VLOOKUP($A111,'Base de dados 2016'!$A$707:$F$1402,6,0)+VLOOKUP($A111,'Base de dados 2016'!$A$1411:$F$2106,6,0))/1000000</f>
        <v>4.5163399999999998E-3</v>
      </c>
      <c r="F111" s="71">
        <f>(VLOOKUP($A111,'Base de dados 2017'!$A$2:$F$738,6,0)+VLOOKUP($A111,'Base de dados 2017'!$A$747:$F$1482,6,0)+VLOOKUP($A111,'Base de dados 2017'!$A$1491:$F$2226,6,0))/1000000</f>
        <v>-0.14265292999999998</v>
      </c>
    </row>
    <row r="112" spans="1:6">
      <c r="A112" t="s">
        <v>5603</v>
      </c>
      <c r="B112" s="71"/>
      <c r="C112" s="71" t="s">
        <v>3557</v>
      </c>
      <c r="D112" s="71" t="s">
        <v>3557</v>
      </c>
      <c r="E112" s="71" t="s">
        <v>3557</v>
      </c>
      <c r="F112" s="71">
        <f>(VLOOKUP($A112,'Base de dados 2017'!$A$2:$F$738,6,0)+VLOOKUP($A112,'Base de dados 2017'!$A$747:$F$1482,6,0)+VLOOKUP($A112,'Base de dados 2017'!$A$1491:$F$2226,6,0))/1000000</f>
        <v>0.63679651999999998</v>
      </c>
    </row>
    <row r="113" spans="1:6">
      <c r="A113" t="s">
        <v>5604</v>
      </c>
      <c r="B113" s="71"/>
      <c r="C113" s="71">
        <f>(VLOOKUP($A113,'Base de dados 2014'!$A$3:$C$670,3,0)+VLOOKUP($A113,'Base de dados 2014'!$A$679:$C$1346,3,0)+VLOOKUP($A113,'Base de dados 2014'!$A$1355:$C$2022,3,0))/1000000</f>
        <v>14028.98903877</v>
      </c>
      <c r="D113" s="71">
        <f>(VLOOKUP($A113,'Base de dados 2015'!$A$3:$F$695,6,0)+VLOOKUP($A113,'Base de dados 2015'!$A$704:$F$1396,6,0)+VLOOKUP($A113,'Base de dados 2015'!$A$1405:$F$2097,6,0))/1000000</f>
        <v>18768.122583059998</v>
      </c>
      <c r="E113" s="71">
        <f>(VLOOKUP($A113,'Base de dados 2016'!$A$3:$F$698,6,0)+VLOOKUP($A113,'Base de dados 2016'!$A$707:$F$1402,6,0)+VLOOKUP($A113,'Base de dados 2016'!$A$1411:$F$2106,6,0))/1000000</f>
        <v>17931.137731660001</v>
      </c>
      <c r="F113" s="71">
        <f>(VLOOKUP($A113,'Base de dados 2017'!$A$2:$F$738,6,0)+VLOOKUP($A113,'Base de dados 2017'!$A$747:$F$1482,6,0)+VLOOKUP($A113,'Base de dados 2017'!$A$1491:$F$2226,6,0))/1000000</f>
        <v>17134.595344789999</v>
      </c>
    </row>
    <row r="114" spans="1:6">
      <c r="A114" t="s">
        <v>5109</v>
      </c>
      <c r="B114" s="71">
        <f>VLOOKUP($A114,'Base de dados 2013'!$A$3:$F$41,6,0)/1000000</f>
        <v>118427.03656629001</v>
      </c>
      <c r="C114" s="71">
        <f>(VLOOKUP($A114,'Base de dados 2014'!$A$3:$C$670,3,0)+VLOOKUP($A114,'Base de dados 2014'!$A$679:$C$1346,3,0)+VLOOKUP($A114,'Base de dados 2014'!$A$1355:$C$2022,3,0))/1000000</f>
        <v>299457.53665199998</v>
      </c>
      <c r="D114" s="71">
        <f>(VLOOKUP($A114,'Base de dados 2015'!$A$3:$F$695,6,0)+VLOOKUP($A114,'Base de dados 2015'!$A$704:$F$1396,6,0)+VLOOKUP($A114,'Base de dados 2015'!$A$1405:$F$2097,6,0))/1000000</f>
        <v>234171.14169300001</v>
      </c>
      <c r="E114" s="71">
        <f>(VLOOKUP($A114,'Base de dados 2016'!$A$3:$F$698,6,0)+VLOOKUP($A114,'Base de dados 2016'!$A$707:$F$1402,6,0)+VLOOKUP($A114,'Base de dados 2016'!$A$1411:$F$2106,6,0))/1000000</f>
        <v>428610.93853028998</v>
      </c>
      <c r="F114" s="71">
        <f>(VLOOKUP($A114,'Base de dados 2017'!$A$2:$F$738,6,0)+VLOOKUP($A114,'Base de dados 2017'!$A$747:$F$1482,6,0)+VLOOKUP($A114,'Base de dados 2017'!$A$1491:$F$2226,6,0))/1000000</f>
        <v>357696.16277598997</v>
      </c>
    </row>
    <row r="115" spans="1:6">
      <c r="A115" t="s">
        <v>5605</v>
      </c>
      <c r="B115" s="71"/>
      <c r="C115" s="71">
        <f>(VLOOKUP($A115,'Base de dados 2014'!$A$3:$C$670,3,0)+VLOOKUP($A115,'Base de dados 2014'!$A$679:$C$1346,3,0)+VLOOKUP($A115,'Base de dados 2014'!$A$1355:$C$2022,3,0))/1000000</f>
        <v>1006.21588704</v>
      </c>
      <c r="D115" s="71">
        <f>(VLOOKUP($A115,'Base de dados 2015'!$A$3:$F$695,6,0)+VLOOKUP($A115,'Base de dados 2015'!$A$704:$F$1396,6,0)+VLOOKUP($A115,'Base de dados 2015'!$A$1405:$F$2097,6,0))/1000000</f>
        <v>1049.94862003</v>
      </c>
      <c r="E115" s="71">
        <f>(VLOOKUP($A115,'Base de dados 2016'!$A$3:$F$698,6,0)+VLOOKUP($A115,'Base de dados 2016'!$A$707:$F$1402,6,0)+VLOOKUP($A115,'Base de dados 2016'!$A$1411:$F$2106,6,0))/1000000</f>
        <v>704.48152171000004</v>
      </c>
      <c r="F115" s="71">
        <f>(VLOOKUP($A115,'Base de dados 2017'!$A$2:$F$738,6,0)+VLOOKUP($A115,'Base de dados 2017'!$A$747:$F$1482,6,0)+VLOOKUP($A115,'Base de dados 2017'!$A$1491:$F$2226,6,0))/1000000</f>
        <v>2139.0171319300002</v>
      </c>
    </row>
    <row r="116" spans="1:6">
      <c r="A116" t="s">
        <v>5606</v>
      </c>
      <c r="B116" s="71"/>
      <c r="C116" s="71">
        <f>(VLOOKUP($A116,'Base de dados 2014'!$A$3:$C$670,3,0)+VLOOKUP($A116,'Base de dados 2014'!$A$679:$C$1346,3,0)+VLOOKUP($A116,'Base de dados 2014'!$A$1355:$C$2022,3,0))/1000000</f>
        <v>5.0662487300000008</v>
      </c>
      <c r="D116" s="71">
        <f>(VLOOKUP($A116,'Base de dados 2015'!$A$3:$F$695,6,0)+VLOOKUP($A116,'Base de dados 2015'!$A$704:$F$1396,6,0)+VLOOKUP($A116,'Base de dados 2015'!$A$1405:$F$2097,6,0))/1000000</f>
        <v>15.599564300000001</v>
      </c>
      <c r="E116" s="71">
        <f>(VLOOKUP($A116,'Base de dados 2016'!$A$3:$F$698,6,0)+VLOOKUP($A116,'Base de dados 2016'!$A$707:$F$1402,6,0)+VLOOKUP($A116,'Base de dados 2016'!$A$1411:$F$2106,6,0))/1000000</f>
        <v>14.95400347</v>
      </c>
      <c r="F116" s="71">
        <f>(VLOOKUP($A116,'Base de dados 2017'!$A$2:$F$738,6,0)+VLOOKUP($A116,'Base de dados 2017'!$A$747:$F$1482,6,0)+VLOOKUP($A116,'Base de dados 2017'!$A$1491:$F$2226,6,0))/1000000</f>
        <v>24.416530479999999</v>
      </c>
    </row>
    <row r="117" spans="1:6">
      <c r="A117" t="s">
        <v>5607</v>
      </c>
      <c r="B117" s="71"/>
      <c r="C117" s="71">
        <f>(VLOOKUP($A117,'Base de dados 2014'!$A$3:$C$670,3,0)+VLOOKUP($A117,'Base de dados 2014'!$A$679:$C$1346,3,0)+VLOOKUP($A117,'Base de dados 2014'!$A$1355:$C$2022,3,0))/1000000</f>
        <v>1.4006277499999999</v>
      </c>
      <c r="D117" s="71">
        <f>(VLOOKUP($A117,'Base de dados 2015'!$A$3:$F$695,6,0)+VLOOKUP($A117,'Base de dados 2015'!$A$704:$F$1396,6,0)+VLOOKUP($A117,'Base de dados 2015'!$A$1405:$F$2097,6,0))/1000000</f>
        <v>0.17083777999999999</v>
      </c>
      <c r="E117" s="71">
        <f>(VLOOKUP($A117,'Base de dados 2016'!$A$3:$F$698,6,0)+VLOOKUP($A117,'Base de dados 2016'!$A$707:$F$1402,6,0)+VLOOKUP($A117,'Base de dados 2016'!$A$1411:$F$2106,6,0))/1000000</f>
        <v>4.1163071000000002</v>
      </c>
      <c r="F117" s="71">
        <f>(VLOOKUP($A117,'Base de dados 2017'!$A$2:$F$738,6,0)+VLOOKUP($A117,'Base de dados 2017'!$A$747:$F$1482,6,0)+VLOOKUP($A117,'Base de dados 2017'!$A$1491:$F$2226,6,0))/1000000</f>
        <v>60.199705489999999</v>
      </c>
    </row>
    <row r="118" spans="1:6">
      <c r="A118" t="s">
        <v>5608</v>
      </c>
      <c r="B118" s="71"/>
      <c r="C118" s="71">
        <f>(VLOOKUP($A118,'Base de dados 2014'!$A$3:$C$670,3,0)+VLOOKUP($A118,'Base de dados 2014'!$A$679:$C$1346,3,0)+VLOOKUP($A118,'Base de dados 2014'!$A$1355:$C$2022,3,0))/1000000</f>
        <v>2.52161905</v>
      </c>
      <c r="D118" s="71">
        <f>(VLOOKUP($A118,'Base de dados 2015'!$A$3:$F$695,6,0)+VLOOKUP($A118,'Base de dados 2015'!$A$704:$F$1396,6,0)+VLOOKUP($A118,'Base de dados 2015'!$A$1405:$F$2097,6,0))/1000000</f>
        <v>13.78435569</v>
      </c>
      <c r="E118" s="71">
        <f>(VLOOKUP($A118,'Base de dados 2016'!$A$3:$F$698,6,0)+VLOOKUP($A118,'Base de dados 2016'!$A$707:$F$1402,6,0)+VLOOKUP($A118,'Base de dados 2016'!$A$1411:$F$2106,6,0))/1000000</f>
        <v>6.6181345700000005</v>
      </c>
      <c r="F118" s="71">
        <f>(VLOOKUP($A118,'Base de dados 2017'!$A$2:$F$738,6,0)+VLOOKUP($A118,'Base de dados 2017'!$A$747:$F$1482,6,0)+VLOOKUP($A118,'Base de dados 2017'!$A$1491:$F$2226,6,0))/1000000</f>
        <v>0.44558700000000001</v>
      </c>
    </row>
    <row r="119" spans="1:6">
      <c r="A119" t="s">
        <v>5609</v>
      </c>
      <c r="B119" s="71"/>
      <c r="C119" s="71">
        <f>(VLOOKUP($A119,'Base de dados 2014'!$A$3:$C$670,3,0)+VLOOKUP($A119,'Base de dados 2014'!$A$679:$C$1346,3,0)+VLOOKUP($A119,'Base de dados 2014'!$A$1355:$C$2022,3,0))/1000000</f>
        <v>293.04291597000002</v>
      </c>
      <c r="D119" s="71">
        <f>(VLOOKUP($A119,'Base de dados 2015'!$A$3:$F$695,6,0)+VLOOKUP($A119,'Base de dados 2015'!$A$704:$F$1396,6,0)+VLOOKUP($A119,'Base de dados 2015'!$A$1405:$F$2097,6,0))/1000000</f>
        <v>213.28902094999998</v>
      </c>
      <c r="E119" s="71">
        <f>(VLOOKUP($A119,'Base de dados 2016'!$A$3:$F$698,6,0)+VLOOKUP($A119,'Base de dados 2016'!$A$707:$F$1402,6,0)+VLOOKUP($A119,'Base de dados 2016'!$A$1411:$F$2106,6,0))/1000000</f>
        <v>104.33822719999999</v>
      </c>
      <c r="F119" s="71">
        <f>(VLOOKUP($A119,'Base de dados 2017'!$A$2:$F$738,6,0)+VLOOKUP($A119,'Base de dados 2017'!$A$747:$F$1482,6,0)+VLOOKUP($A119,'Base de dados 2017'!$A$1491:$F$2226,6,0))/1000000</f>
        <v>76.979973129999991</v>
      </c>
    </row>
    <row r="120" spans="1:6">
      <c r="A120" t="s">
        <v>5610</v>
      </c>
      <c r="B120" s="71"/>
      <c r="C120" s="71" t="s">
        <v>3557</v>
      </c>
      <c r="D120" s="71" t="s">
        <v>3557</v>
      </c>
      <c r="E120" s="71" t="s">
        <v>3557</v>
      </c>
      <c r="F120" s="71">
        <f>(VLOOKUP($A120,'Base de dados 2017'!$A$2:$F$738,6,0)+VLOOKUP($A120,'Base de dados 2017'!$A$747:$F$1482,6,0)+VLOOKUP($A120,'Base de dados 2017'!$A$1491:$F$2226,6,0))/1000000</f>
        <v>6.4629759700000005</v>
      </c>
    </row>
    <row r="121" spans="1:6">
      <c r="A121" t="s">
        <v>5611</v>
      </c>
      <c r="B121" s="71"/>
      <c r="C121" s="71" t="s">
        <v>3557</v>
      </c>
      <c r="D121" s="71" t="s">
        <v>3557</v>
      </c>
      <c r="E121" s="71">
        <f>(VLOOKUP($A121,'Base de dados 2016'!$A$3:$F$698,6,0)+VLOOKUP($A121,'Base de dados 2016'!$A$707:$F$1402,6,0)+VLOOKUP($A121,'Base de dados 2016'!$A$1411:$F$2106,6,0))/1000000</f>
        <v>10.7905046</v>
      </c>
      <c r="F121" s="71">
        <f>(VLOOKUP($A121,'Base de dados 2017'!$A$2:$F$738,6,0)+VLOOKUP($A121,'Base de dados 2017'!$A$747:$F$1482,6,0)+VLOOKUP($A121,'Base de dados 2017'!$A$1491:$F$2226,6,0))/1000000</f>
        <v>5.9968025599999999</v>
      </c>
    </row>
    <row r="122" spans="1:6">
      <c r="A122" t="s">
        <v>5612</v>
      </c>
      <c r="B122" s="71"/>
      <c r="C122" s="71">
        <f>(VLOOKUP($A122,'Base de dados 2014'!$A$3:$C$670,3,0)+VLOOKUP($A122,'Base de dados 2014'!$A$679:$C$1346,3,0)+VLOOKUP($A122,'Base de dados 2014'!$A$1355:$C$2022,3,0))/1000000</f>
        <v>60515.700552390001</v>
      </c>
      <c r="D122" s="71">
        <f>(VLOOKUP($A122,'Base de dados 2015'!$A$3:$F$695,6,0)+VLOOKUP($A122,'Base de dados 2015'!$A$704:$F$1396,6,0)+VLOOKUP($A122,'Base de dados 2015'!$A$1405:$F$2097,6,0))/1000000</f>
        <v>100185.14122428001</v>
      </c>
      <c r="E122" s="71">
        <f>(VLOOKUP($A122,'Base de dados 2016'!$A$3:$F$698,6,0)+VLOOKUP($A122,'Base de dados 2016'!$A$707:$F$1402,6,0)+VLOOKUP($A122,'Base de dados 2016'!$A$1411:$F$2106,6,0))/1000000</f>
        <v>90548.043622950019</v>
      </c>
      <c r="F122" s="71">
        <f>(VLOOKUP($A122,'Base de dados 2017'!$A$2:$F$738,6,0)+VLOOKUP($A122,'Base de dados 2017'!$A$747:$F$1482,6,0)+VLOOKUP($A122,'Base de dados 2017'!$A$1491:$F$2226,6,0))/1000000</f>
        <v>101010.06890710001</v>
      </c>
    </row>
    <row r="123" spans="1:6">
      <c r="A123" t="s">
        <v>5613</v>
      </c>
      <c r="B123" s="71"/>
      <c r="C123" s="71">
        <f>(VLOOKUP($A123,'Base de dados 2014'!$A$3:$C$670,3,0)+VLOOKUP($A123,'Base de dados 2014'!$A$679:$C$1346,3,0)+VLOOKUP($A123,'Base de dados 2014'!$A$1355:$C$2022,3,0))/1000000</f>
        <v>237633.64028012997</v>
      </c>
      <c r="D123" s="71">
        <f>(VLOOKUP($A123,'Base de dados 2015'!$A$3:$F$695,6,0)+VLOOKUP($A123,'Base de dados 2015'!$A$704:$F$1396,6,0)+VLOOKUP($A123,'Base de dados 2015'!$A$1405:$F$2097,6,0))/1000000</f>
        <v>132693.20806996999</v>
      </c>
      <c r="E123" s="71">
        <f>(VLOOKUP($A123,'Base de dados 2016'!$A$3:$F$698,6,0)+VLOOKUP($A123,'Base de dados 2016'!$A$707:$F$1402,6,0)+VLOOKUP($A123,'Base de dados 2016'!$A$1411:$F$2106,6,0))/1000000</f>
        <v>337217.59620869003</v>
      </c>
      <c r="F123" s="71">
        <f>(VLOOKUP($A123,'Base de dados 2017'!$A$2:$F$738,6,0)+VLOOKUP($A123,'Base de dados 2017'!$A$747:$F$1482,6,0)+VLOOKUP($A123,'Base de dados 2017'!$A$1491:$F$2226,6,0))/1000000</f>
        <v>254372.57516232997</v>
      </c>
    </row>
    <row r="124" spans="1:6">
      <c r="A124" t="s">
        <v>5166</v>
      </c>
      <c r="B124" s="71">
        <f>VLOOKUP($A124,'Base de dados 2013'!$A$3:$F$41,6,0)/1000000</f>
        <v>3748579.8652373501</v>
      </c>
      <c r="C124" s="71">
        <f>(VLOOKUP($A124,'Base de dados 2014'!$A$3:$C$670,3,0)+VLOOKUP($A124,'Base de dados 2014'!$A$679:$C$1346,3,0)+VLOOKUP($A124,'Base de dados 2014'!$A$1355:$C$2022,3,0))/1000000</f>
        <v>5350843.2939805798</v>
      </c>
      <c r="D124" s="71">
        <f>(VLOOKUP($A124,'Base de dados 2015'!$A$3:$F$695,6,0)+VLOOKUP($A124,'Base de dados 2015'!$A$704:$F$1396,6,0)+VLOOKUP($A124,'Base de dados 2015'!$A$1405:$F$2097,6,0))/1000000</f>
        <v>6050431.3701024801</v>
      </c>
      <c r="E124" s="71">
        <f>(VLOOKUP($A124,'Base de dados 2016'!$A$3:$F$698,6,0)+VLOOKUP($A124,'Base de dados 2016'!$A$707:$F$1402,6,0)+VLOOKUP($A124,'Base de dados 2016'!$A$1411:$F$2106,6,0))/1000000</f>
        <v>7480918.3394414494</v>
      </c>
      <c r="F124" s="71">
        <f>(VLOOKUP($A124,'Base de dados 2017'!$A$2:$F$738,6,0)+VLOOKUP($A124,'Base de dados 2017'!$A$747:$F$1482,6,0)+VLOOKUP($A124,'Base de dados 2017'!$A$1491:$F$2226,6,0))/1000000</f>
        <v>8189037.0008833017</v>
      </c>
    </row>
    <row r="125" spans="1:6">
      <c r="A125" t="s">
        <v>5110</v>
      </c>
      <c r="B125" s="71">
        <f>VLOOKUP($A125,'Base de dados 2013'!$A$3:$F$41,6,0)/1000000</f>
        <v>34614.349506440005</v>
      </c>
      <c r="C125" s="71">
        <f>(VLOOKUP($A125,'Base de dados 2014'!$A$3:$C$670,3,0)+VLOOKUP($A125,'Base de dados 2014'!$A$679:$C$1346,3,0)+VLOOKUP($A125,'Base de dados 2014'!$A$1355:$C$2022,3,0))/1000000</f>
        <v>59578.185507690003</v>
      </c>
      <c r="D125" s="71">
        <f>(VLOOKUP($A125,'Base de dados 2015'!$A$3:$F$695,6,0)+VLOOKUP($A125,'Base de dados 2015'!$A$704:$F$1396,6,0)+VLOOKUP($A125,'Base de dados 2015'!$A$1405:$F$2097,6,0))/1000000</f>
        <v>56970.620931600009</v>
      </c>
      <c r="E125" s="71">
        <f>(VLOOKUP($A125,'Base de dados 2016'!$A$3:$F$698,6,0)+VLOOKUP($A125,'Base de dados 2016'!$A$707:$F$1402,6,0)+VLOOKUP($A125,'Base de dados 2016'!$A$1411:$F$2106,6,0))/1000000</f>
        <v>54114.423021439994</v>
      </c>
      <c r="F125" s="71">
        <f>(VLOOKUP($A125,'Base de dados 2017'!$A$2:$F$738,6,0)+VLOOKUP($A125,'Base de dados 2017'!$A$747:$F$1482,6,0)+VLOOKUP($A125,'Base de dados 2017'!$A$1491:$F$2226,6,0))/1000000</f>
        <v>63318.876850199988</v>
      </c>
    </row>
    <row r="126" spans="1:6">
      <c r="A126" t="s">
        <v>5614</v>
      </c>
      <c r="B126" s="71"/>
      <c r="C126" s="71">
        <f>(VLOOKUP($A126,'Base de dados 2014'!$A$3:$C$670,3,0)+VLOOKUP($A126,'Base de dados 2014'!$A$679:$C$1346,3,0)+VLOOKUP($A126,'Base de dados 2014'!$A$1355:$C$2022,3,0))/1000000</f>
        <v>22492.68537024</v>
      </c>
      <c r="D126" s="71">
        <f>(VLOOKUP($A126,'Base de dados 2015'!$A$3:$F$695,6,0)+VLOOKUP($A126,'Base de dados 2015'!$A$704:$F$1396,6,0)+VLOOKUP($A126,'Base de dados 2015'!$A$1405:$F$2097,6,0))/1000000</f>
        <v>28278.924591320007</v>
      </c>
      <c r="E126" s="71">
        <f>(VLOOKUP($A126,'Base de dados 2016'!$A$3:$F$698,6,0)+VLOOKUP($A126,'Base de dados 2016'!$A$707:$F$1402,6,0)+VLOOKUP($A126,'Base de dados 2016'!$A$1411:$F$2106,6,0))/1000000</f>
        <v>39668.986865760002</v>
      </c>
      <c r="F126" s="71">
        <f>(VLOOKUP($A126,'Base de dados 2017'!$A$2:$F$738,6,0)+VLOOKUP($A126,'Base de dados 2017'!$A$747:$F$1482,6,0)+VLOOKUP($A126,'Base de dados 2017'!$A$1491:$F$2226,6,0))/1000000</f>
        <v>45027.331758970002</v>
      </c>
    </row>
    <row r="127" spans="1:6">
      <c r="A127" t="s">
        <v>5615</v>
      </c>
      <c r="B127" s="71"/>
      <c r="C127" s="71">
        <f>(VLOOKUP($A127,'Base de dados 2014'!$A$3:$C$670,3,0)+VLOOKUP($A127,'Base de dados 2014'!$A$679:$C$1346,3,0)+VLOOKUP($A127,'Base de dados 2014'!$A$1355:$C$2022,3,0))/1000000</f>
        <v>11985.062865739999</v>
      </c>
      <c r="D127" s="71">
        <f>(VLOOKUP($A127,'Base de dados 2015'!$A$3:$F$695,6,0)+VLOOKUP($A127,'Base de dados 2015'!$A$704:$F$1396,6,0)+VLOOKUP($A127,'Base de dados 2015'!$A$1405:$F$2097,6,0))/1000000</f>
        <v>12940.070257719999</v>
      </c>
      <c r="E127" s="71">
        <f>(VLOOKUP($A127,'Base de dados 2016'!$A$3:$F$698,6,0)+VLOOKUP($A127,'Base de dados 2016'!$A$707:$F$1402,6,0)+VLOOKUP($A127,'Base de dados 2016'!$A$1411:$F$2106,6,0))/1000000</f>
        <v>2007.4878298000001</v>
      </c>
      <c r="F127" s="71">
        <f>(VLOOKUP($A127,'Base de dados 2017'!$A$2:$F$738,6,0)+VLOOKUP($A127,'Base de dados 2017'!$A$747:$F$1482,6,0)+VLOOKUP($A127,'Base de dados 2017'!$A$1491:$F$2226,6,0))/1000000</f>
        <v>2276.2427498299999</v>
      </c>
    </row>
    <row r="128" spans="1:6">
      <c r="A128" t="s">
        <v>5616</v>
      </c>
      <c r="B128" s="71"/>
      <c r="C128" s="71">
        <f>(VLOOKUP($A128,'Base de dados 2014'!$A$3:$C$670,3,0)+VLOOKUP($A128,'Base de dados 2014'!$A$679:$C$1346,3,0)+VLOOKUP($A128,'Base de dados 2014'!$A$1355:$C$2022,3,0))/1000000</f>
        <v>84.274377120000011</v>
      </c>
      <c r="D128" s="71">
        <f>(VLOOKUP($A128,'Base de dados 2015'!$A$3:$F$695,6,0)+VLOOKUP($A128,'Base de dados 2015'!$A$704:$F$1396,6,0)+VLOOKUP($A128,'Base de dados 2015'!$A$1405:$F$2097,6,0))/1000000</f>
        <v>138.19936121999999</v>
      </c>
      <c r="E128" s="71">
        <f>(VLOOKUP($A128,'Base de dados 2016'!$A$3:$F$698,6,0)+VLOOKUP($A128,'Base de dados 2016'!$A$707:$F$1402,6,0)+VLOOKUP($A128,'Base de dados 2016'!$A$1411:$F$2106,6,0))/1000000</f>
        <v>106.30988234</v>
      </c>
      <c r="F128" s="71">
        <f>(VLOOKUP($A128,'Base de dados 2017'!$A$2:$F$738,6,0)+VLOOKUP($A128,'Base de dados 2017'!$A$747:$F$1482,6,0)+VLOOKUP($A128,'Base de dados 2017'!$A$1491:$F$2226,6,0))/1000000</f>
        <v>425.75106454999997</v>
      </c>
    </row>
    <row r="129" spans="1:6">
      <c r="A129" t="s">
        <v>5617</v>
      </c>
      <c r="B129" s="71"/>
      <c r="C129" s="71">
        <f>(VLOOKUP($A129,'Base de dados 2014'!$A$3:$C$670,3,0)+VLOOKUP($A129,'Base de dados 2014'!$A$679:$C$1346,3,0)+VLOOKUP($A129,'Base de dados 2014'!$A$1355:$C$2022,3,0))/1000000</f>
        <v>25013.624595880003</v>
      </c>
      <c r="D129" s="71">
        <f>(VLOOKUP($A129,'Base de dados 2015'!$A$3:$F$695,6,0)+VLOOKUP($A129,'Base de dados 2015'!$A$704:$F$1396,6,0)+VLOOKUP($A129,'Base de dados 2015'!$A$1405:$F$2097,6,0))/1000000</f>
        <v>15613.426721339998</v>
      </c>
      <c r="E129" s="71">
        <f>(VLOOKUP($A129,'Base de dados 2016'!$A$3:$F$698,6,0)+VLOOKUP($A129,'Base de dados 2016'!$A$707:$F$1402,6,0)+VLOOKUP($A129,'Base de dados 2016'!$A$1411:$F$2106,6,0))/1000000</f>
        <v>12331.63844354</v>
      </c>
      <c r="F129" s="71">
        <f>(VLOOKUP($A129,'Base de dados 2017'!$A$2:$F$738,6,0)+VLOOKUP($A129,'Base de dados 2017'!$A$747:$F$1482,6,0)+VLOOKUP($A129,'Base de dados 2017'!$A$1491:$F$2226,6,0))/1000000</f>
        <v>15589.551276850001</v>
      </c>
    </row>
    <row r="130" spans="1:6">
      <c r="A130" t="s">
        <v>5111</v>
      </c>
      <c r="B130" s="71">
        <f>VLOOKUP($A130,'Base de dados 2013'!$A$3:$F$41,6,0)/1000000</f>
        <v>2927208.8539454201</v>
      </c>
      <c r="C130" s="71">
        <f>(VLOOKUP($A130,'Base de dados 2014'!$A$3:$C$670,3,0)+VLOOKUP($A130,'Base de dados 2014'!$A$679:$C$1346,3,0)+VLOOKUP($A130,'Base de dados 2014'!$A$1355:$C$2022,3,0))/1000000</f>
        <v>3455753.1261226395</v>
      </c>
      <c r="D130" s="71">
        <f>(VLOOKUP($A130,'Base de dados 2015'!$A$3:$F$695,6,0)+VLOOKUP($A130,'Base de dados 2015'!$A$704:$F$1396,6,0)+VLOOKUP($A130,'Base de dados 2015'!$A$1405:$F$2097,6,0))/1000000</f>
        <v>3948389.8848988297</v>
      </c>
      <c r="E130" s="71">
        <f>(VLOOKUP($A130,'Base de dados 2016'!$A$3:$F$698,6,0)+VLOOKUP($A130,'Base de dados 2016'!$A$707:$F$1402,6,0)+VLOOKUP($A130,'Base de dados 2016'!$A$1411:$F$2106,6,0))/1000000</f>
        <v>4408792.9123590402</v>
      </c>
      <c r="F130" s="71">
        <f>(VLOOKUP($A130,'Base de dados 2017'!$A$2:$F$738,6,0)+VLOOKUP($A130,'Base de dados 2017'!$A$747:$F$1482,6,0)+VLOOKUP($A130,'Base de dados 2017'!$A$1491:$F$2226,6,0))/1000000</f>
        <v>4773917.2612059303</v>
      </c>
    </row>
    <row r="131" spans="1:6">
      <c r="A131" t="s">
        <v>5618</v>
      </c>
      <c r="B131" s="71"/>
      <c r="C131" s="71">
        <f>(VLOOKUP($A131,'Base de dados 2014'!$A$3:$C$670,3,0)+VLOOKUP($A131,'Base de dados 2014'!$A$679:$C$1346,3,0)+VLOOKUP($A131,'Base de dados 2014'!$A$1355:$C$2022,3,0))/1000000</f>
        <v>3260857.8838338605</v>
      </c>
      <c r="D131" s="71">
        <f>(VLOOKUP($A131,'Base de dados 2015'!$A$3:$F$695,6,0)+VLOOKUP($A131,'Base de dados 2015'!$A$704:$F$1396,6,0)+VLOOKUP($A131,'Base de dados 2015'!$A$1405:$F$2097,6,0))/1000000</f>
        <v>3701788.60836404</v>
      </c>
      <c r="E131" s="71">
        <f>(VLOOKUP($A131,'Base de dados 2016'!$A$3:$F$698,6,0)+VLOOKUP($A131,'Base de dados 2016'!$A$707:$F$1402,6,0)+VLOOKUP($A131,'Base de dados 2016'!$A$1411:$F$2106,6,0))/1000000</f>
        <v>4187532.7892506998</v>
      </c>
      <c r="F131" s="71">
        <f>(VLOOKUP($A131,'Base de dados 2017'!$A$2:$F$738,6,0)+VLOOKUP($A131,'Base de dados 2017'!$A$747:$F$1482,6,0)+VLOOKUP($A131,'Base de dados 2017'!$A$1491:$F$2226,6,0))/1000000</f>
        <v>4549803.0294507705</v>
      </c>
    </row>
    <row r="132" spans="1:6">
      <c r="A132" t="s">
        <v>5619</v>
      </c>
      <c r="B132" s="71"/>
      <c r="C132" s="71">
        <f>(VLOOKUP($A132,'Base de dados 2014'!$A$3:$C$670,3,0)+VLOOKUP($A132,'Base de dados 2014'!$A$679:$C$1346,3,0)+VLOOKUP($A132,'Base de dados 2014'!$A$1355:$C$2022,3,0))/1000000</f>
        <v>163940.52569723999</v>
      </c>
      <c r="D132" s="71">
        <f>(VLOOKUP($A132,'Base de dados 2015'!$A$3:$F$695,6,0)+VLOOKUP($A132,'Base de dados 2015'!$A$704:$F$1396,6,0)+VLOOKUP($A132,'Base de dados 2015'!$A$1405:$F$2097,6,0))/1000000</f>
        <v>219211.74408177999</v>
      </c>
      <c r="E132" s="71">
        <f>(VLOOKUP($A132,'Base de dados 2016'!$A$3:$F$698,6,0)+VLOOKUP($A132,'Base de dados 2016'!$A$707:$F$1402,6,0)+VLOOKUP($A132,'Base de dados 2016'!$A$1411:$F$2106,6,0))/1000000</f>
        <v>191535.78395205</v>
      </c>
      <c r="F132" s="71">
        <f>(VLOOKUP($A132,'Base de dados 2017'!$A$2:$F$738,6,0)+VLOOKUP($A132,'Base de dados 2017'!$A$747:$F$1482,6,0)+VLOOKUP($A132,'Base de dados 2017'!$A$1491:$F$2226,6,0))/1000000</f>
        <v>188637.94085516999</v>
      </c>
    </row>
    <row r="133" spans="1:6">
      <c r="A133" t="s">
        <v>5620</v>
      </c>
      <c r="B133" s="71"/>
      <c r="C133" s="71">
        <f>(VLOOKUP($A133,'Base de dados 2014'!$A$3:$C$670,3,0)+VLOOKUP($A133,'Base de dados 2014'!$A$679:$C$1346,3,0)+VLOOKUP($A133,'Base de dados 2014'!$A$1355:$C$2022,3,0))/1000000</f>
        <v>20283.430818030003</v>
      </c>
      <c r="D133" s="71">
        <f>(VLOOKUP($A133,'Base de dados 2015'!$A$3:$F$695,6,0)+VLOOKUP($A133,'Base de dados 2015'!$A$704:$F$1396,6,0)+VLOOKUP($A133,'Base de dados 2015'!$A$1405:$F$2097,6,0))/1000000</f>
        <v>6761.9386552499991</v>
      </c>
      <c r="E133" s="71">
        <f>(VLOOKUP($A133,'Base de dados 2016'!$A$3:$F$698,6,0)+VLOOKUP($A133,'Base de dados 2016'!$A$707:$F$1402,6,0)+VLOOKUP($A133,'Base de dados 2016'!$A$1411:$F$2106,6,0))/1000000</f>
        <v>9910.7266629599999</v>
      </c>
      <c r="F133" s="71">
        <f>(VLOOKUP($A133,'Base de dados 2017'!$A$2:$F$738,6,0)+VLOOKUP($A133,'Base de dados 2017'!$A$747:$F$1482,6,0)+VLOOKUP($A133,'Base de dados 2017'!$A$1491:$F$2226,6,0))/1000000</f>
        <v>10537.778326369998</v>
      </c>
    </row>
    <row r="134" spans="1:6">
      <c r="A134" t="s">
        <v>5621</v>
      </c>
      <c r="B134" s="71"/>
      <c r="C134" s="71">
        <f>(VLOOKUP($A134,'Base de dados 2014'!$A$3:$C$670,3,0)+VLOOKUP($A134,'Base de dados 2014'!$A$679:$C$1346,3,0)+VLOOKUP($A134,'Base de dados 2014'!$A$1355:$C$2022,3,0))/1000000</f>
        <v>10111.642176610001</v>
      </c>
      <c r="D134" s="71">
        <f>(VLOOKUP($A134,'Base de dados 2015'!$A$3:$F$695,6,0)+VLOOKUP($A134,'Base de dados 2015'!$A$704:$F$1396,6,0)+VLOOKUP($A134,'Base de dados 2015'!$A$1405:$F$2097,6,0))/1000000</f>
        <v>19819.066324800002</v>
      </c>
      <c r="E134" s="71">
        <f>(VLOOKUP($A134,'Base de dados 2016'!$A$3:$F$698,6,0)+VLOOKUP($A134,'Base de dados 2016'!$A$707:$F$1402,6,0)+VLOOKUP($A134,'Base de dados 2016'!$A$1411:$F$2106,6,0))/1000000</f>
        <v>19351.717008709998</v>
      </c>
      <c r="F134" s="71">
        <f>(VLOOKUP($A134,'Base de dados 2017'!$A$2:$F$738,6,0)+VLOOKUP($A134,'Base de dados 2017'!$A$747:$F$1482,6,0)+VLOOKUP($A134,'Base de dados 2017'!$A$1491:$F$2226,6,0))/1000000</f>
        <v>24057.702656470003</v>
      </c>
    </row>
    <row r="135" spans="1:6">
      <c r="A135" t="s">
        <v>5622</v>
      </c>
      <c r="B135" s="71"/>
      <c r="C135" s="71">
        <f>(VLOOKUP($A135,'Base de dados 2014'!$A$3:$C$670,3,0)+VLOOKUP($A135,'Base de dados 2014'!$A$679:$C$1346,3,0)+VLOOKUP($A135,'Base de dados 2014'!$A$1355:$C$2022,3,0))/1000000</f>
        <v>47343.77750982</v>
      </c>
      <c r="D135" s="71">
        <f>(VLOOKUP($A135,'Base de dados 2015'!$A$3:$F$695,6,0)+VLOOKUP($A135,'Base de dados 2015'!$A$704:$F$1396,6,0)+VLOOKUP($A135,'Base de dados 2015'!$A$1405:$F$2097,6,0))/1000000</f>
        <v>11820.05373469</v>
      </c>
      <c r="E135" s="71">
        <f>(VLOOKUP($A135,'Base de dados 2016'!$A$3:$F$698,6,0)+VLOOKUP($A135,'Base de dados 2016'!$A$707:$F$1402,6,0)+VLOOKUP($A135,'Base de dados 2016'!$A$1411:$F$2106,6,0))/1000000</f>
        <v>10809.421186670001</v>
      </c>
      <c r="F135" s="71">
        <f>(VLOOKUP($A135,'Base de dados 2017'!$A$2:$F$738,6,0)+VLOOKUP($A135,'Base de dados 2017'!$A$747:$F$1482,6,0)+VLOOKUP($A135,'Base de dados 2017'!$A$1491:$F$2226,6,0))/1000000</f>
        <v>22902.373872979999</v>
      </c>
    </row>
    <row r="136" spans="1:6">
      <c r="A136" t="s">
        <v>5623</v>
      </c>
      <c r="B136" s="71"/>
      <c r="C136" s="71">
        <f>(VLOOKUP($A136,'Base de dados 2014'!$A$3:$C$670,3,0)+VLOOKUP($A136,'Base de dados 2014'!$A$679:$C$1346,3,0)+VLOOKUP($A136,'Base de dados 2014'!$A$1355:$C$2022,3,0))/1000000</f>
        <v>1833.7930168799999</v>
      </c>
      <c r="D136" s="71">
        <f>(VLOOKUP($A136,'Base de dados 2015'!$A$3:$F$695,6,0)+VLOOKUP($A136,'Base de dados 2015'!$A$704:$F$1396,6,0)+VLOOKUP($A136,'Base de dados 2015'!$A$1405:$F$2097,6,0))/1000000</f>
        <v>4235.44020396</v>
      </c>
      <c r="E136" s="71">
        <f>(VLOOKUP($A136,'Base de dados 2016'!$A$3:$F$698,6,0)+VLOOKUP($A136,'Base de dados 2016'!$A$707:$F$1402,6,0)+VLOOKUP($A136,'Base de dados 2016'!$A$1411:$F$2106,6,0))/1000000</f>
        <v>3572.67261168</v>
      </c>
      <c r="F136" s="71">
        <f>(VLOOKUP($A136,'Base de dados 2017'!$A$2:$F$738,6,0)+VLOOKUP($A136,'Base de dados 2017'!$A$747:$F$1482,6,0)+VLOOKUP($A136,'Base de dados 2017'!$A$1491:$F$2226,6,0))/1000000</f>
        <v>5808.65350433</v>
      </c>
    </row>
    <row r="137" spans="1:6">
      <c r="A137" t="s">
        <v>5624</v>
      </c>
      <c r="B137" s="71"/>
      <c r="C137" s="71">
        <f>(VLOOKUP($A137,'Base de dados 2014'!$A$3:$C$670,3,0)+VLOOKUP($A137,'Base de dados 2014'!$A$679:$C$1346,3,0)+VLOOKUP($A137,'Base de dados 2014'!$A$1355:$C$2022,3,0))/1000000</f>
        <v>46783.957754049996</v>
      </c>
      <c r="D137" s="71">
        <f>(VLOOKUP($A137,'Base de dados 2015'!$A$3:$F$695,6,0)+VLOOKUP($A137,'Base de dados 2015'!$A$704:$F$1396,6,0)+VLOOKUP($A137,'Base de dados 2015'!$A$1405:$F$2097,6,0))/1000000</f>
        <v>11655.9613493</v>
      </c>
      <c r="E137" s="71">
        <f>(VLOOKUP($A137,'Base de dados 2016'!$A$3:$F$698,6,0)+VLOOKUP($A137,'Base de dados 2016'!$A$707:$F$1402,6,0)+VLOOKUP($A137,'Base de dados 2016'!$A$1411:$F$2106,6,0))/1000000</f>
        <v>10691.17478729</v>
      </c>
      <c r="F137" s="71">
        <f>(VLOOKUP($A137,'Base de dados 2017'!$A$2:$F$738,6,0)+VLOOKUP($A137,'Base de dados 2017'!$A$747:$F$1482,6,0)+VLOOKUP($A137,'Base de dados 2017'!$A$1491:$F$2226,6,0))/1000000</f>
        <v>22767.60331653</v>
      </c>
    </row>
    <row r="138" spans="1:6">
      <c r="A138" t="s">
        <v>5625</v>
      </c>
      <c r="B138" s="71"/>
      <c r="C138" s="71">
        <f>(VLOOKUP($A138,'Base de dados 2014'!$A$3:$C$670,3,0)+VLOOKUP($A138,'Base de dados 2014'!$A$679:$C$1346,3,0)+VLOOKUP($A138,'Base de dados 2014'!$A$1355:$C$2022,3,0))/1000000</f>
        <v>1833.96917575</v>
      </c>
      <c r="D138" s="71">
        <f>(VLOOKUP($A138,'Base de dados 2015'!$A$3:$F$695,6,0)+VLOOKUP($A138,'Base de dados 2015'!$A$704:$F$1396,6,0)+VLOOKUP($A138,'Base de dados 2015'!$A$1405:$F$2097,6,0))/1000000</f>
        <v>3591.0051163899998</v>
      </c>
      <c r="E138" s="71">
        <f>(VLOOKUP($A138,'Base de dados 2016'!$A$3:$F$698,6,0)+VLOOKUP($A138,'Base de dados 2016'!$A$707:$F$1402,6,0)+VLOOKUP($A138,'Base de dados 2016'!$A$1411:$F$2106,6,0))/1000000</f>
        <v>3229.0235264399998</v>
      </c>
      <c r="F138" s="71">
        <f>(VLOOKUP($A138,'Base de dados 2017'!$A$2:$F$738,6,0)+VLOOKUP($A138,'Base de dados 2017'!$A$747:$F$1482,6,0)+VLOOKUP($A138,'Base de dados 2017'!$A$1491:$F$2226,6,0))/1000000</f>
        <v>5062.6141436300004</v>
      </c>
    </row>
    <row r="139" spans="1:6">
      <c r="A139" t="s">
        <v>5112</v>
      </c>
      <c r="B139" s="71">
        <f>VLOOKUP($A139,'Base de dados 2013'!$A$3:$F$41,6,0)/1000000</f>
        <v>14979.524236349998</v>
      </c>
      <c r="C139" s="71">
        <f>(VLOOKUP($A139,'Base de dados 2014'!$A$3:$C$670,3,0)+VLOOKUP($A139,'Base de dados 2014'!$A$679:$C$1346,3,0)+VLOOKUP($A139,'Base de dados 2014'!$A$1355:$C$2022,3,0))/1000000</f>
        <v>12690.60288749</v>
      </c>
      <c r="D139" s="71">
        <f>(VLOOKUP($A139,'Base de dados 2015'!$A$3:$F$695,6,0)+VLOOKUP($A139,'Base de dados 2015'!$A$704:$F$1396,6,0)+VLOOKUP($A139,'Base de dados 2015'!$A$1405:$F$2097,6,0))/1000000</f>
        <v>17512.670406000001</v>
      </c>
      <c r="E139" s="71">
        <f>(VLOOKUP($A139,'Base de dados 2016'!$A$3:$F$698,6,0)+VLOOKUP($A139,'Base de dados 2016'!$A$707:$F$1402,6,0)+VLOOKUP($A139,'Base de dados 2016'!$A$1411:$F$2106,6,0))/1000000</f>
        <v>43775.38018167999</v>
      </c>
      <c r="F139" s="71">
        <f>(VLOOKUP($A139,'Base de dados 2017'!$A$2:$F$738,6,0)+VLOOKUP($A139,'Base de dados 2017'!$A$747:$F$1482,6,0)+VLOOKUP($A139,'Base de dados 2017'!$A$1491:$F$2226,6,0))/1000000</f>
        <v>48420.500394310002</v>
      </c>
    </row>
    <row r="140" spans="1:6">
      <c r="A140" t="s">
        <v>5626</v>
      </c>
      <c r="B140" s="71"/>
      <c r="C140" s="71">
        <f>(VLOOKUP($A140,'Base de dados 2014'!$A$3:$C$670,3,0)+VLOOKUP($A140,'Base de dados 2014'!$A$679:$C$1346,3,0)+VLOOKUP($A140,'Base de dados 2014'!$A$1355:$C$2022,3,0))/1000000</f>
        <v>12649.88735578</v>
      </c>
      <c r="D140" s="71">
        <f>(VLOOKUP($A140,'Base de dados 2015'!$A$3:$F$695,6,0)+VLOOKUP($A140,'Base de dados 2015'!$A$704:$F$1396,6,0)+VLOOKUP($A140,'Base de dados 2015'!$A$1405:$F$2097,6,0))/1000000</f>
        <v>17302.66779666</v>
      </c>
      <c r="E140" s="71">
        <f>(VLOOKUP($A140,'Base de dados 2016'!$A$3:$F$698,6,0)+VLOOKUP($A140,'Base de dados 2016'!$A$707:$F$1402,6,0)+VLOOKUP($A140,'Base de dados 2016'!$A$1411:$F$2106,6,0))/1000000</f>
        <v>43713.726297220004</v>
      </c>
      <c r="F140" s="71">
        <f>(VLOOKUP($A140,'Base de dados 2017'!$A$2:$F$738,6,0)+VLOOKUP($A140,'Base de dados 2017'!$A$747:$F$1482,6,0)+VLOOKUP($A140,'Base de dados 2017'!$A$1491:$F$2226,6,0))/1000000</f>
        <v>48348.709389350006</v>
      </c>
    </row>
    <row r="141" spans="1:6">
      <c r="A141" t="s">
        <v>5627</v>
      </c>
      <c r="B141" s="71"/>
      <c r="C141" s="71">
        <f>(VLOOKUP($A141,'Base de dados 2014'!$A$3:$C$670,3,0)+VLOOKUP($A141,'Base de dados 2014'!$A$679:$C$1346,3,0)+VLOOKUP($A141,'Base de dados 2014'!$A$1355:$C$2022,3,0))/1000000</f>
        <v>40.71553171</v>
      </c>
      <c r="D141" s="71">
        <f>(VLOOKUP($A141,'Base de dados 2015'!$A$3:$F$695,6,0)+VLOOKUP($A141,'Base de dados 2015'!$A$704:$F$1396,6,0)+VLOOKUP($A141,'Base de dados 2015'!$A$1405:$F$2097,6,0))/1000000</f>
        <v>210.00260933999999</v>
      </c>
      <c r="E141" s="71">
        <f>(VLOOKUP($A141,'Base de dados 2016'!$A$3:$F$698,6,0)+VLOOKUP($A141,'Base de dados 2016'!$A$707:$F$1402,6,0)+VLOOKUP($A141,'Base de dados 2016'!$A$1411:$F$2106,6,0))/1000000</f>
        <v>61.65388446</v>
      </c>
      <c r="F141" s="71">
        <f>(VLOOKUP($A141,'Base de dados 2017'!$A$2:$F$738,6,0)+VLOOKUP($A141,'Base de dados 2017'!$A$747:$F$1482,6,0)+VLOOKUP($A141,'Base de dados 2017'!$A$1491:$F$2226,6,0))/1000000</f>
        <v>71.791004960000009</v>
      </c>
    </row>
    <row r="142" spans="1:6">
      <c r="A142" t="s">
        <v>5113</v>
      </c>
      <c r="B142" s="71">
        <f>VLOOKUP($A142,'Base de dados 2013'!$A$3:$F$41,6,0)/1000000</f>
        <v>11238.828135420003</v>
      </c>
      <c r="C142" s="71">
        <f>(VLOOKUP($A142,'Base de dados 2014'!$A$3:$C$670,3,0)+VLOOKUP($A142,'Base de dados 2014'!$A$679:$C$1346,3,0)+VLOOKUP($A142,'Base de dados 2014'!$A$1355:$C$2022,3,0))/1000000</f>
        <v>6591.63142333</v>
      </c>
      <c r="D142" s="71">
        <f>(VLOOKUP($A142,'Base de dados 2015'!$A$3:$F$695,6,0)+VLOOKUP($A142,'Base de dados 2015'!$A$704:$F$1396,6,0)+VLOOKUP($A142,'Base de dados 2015'!$A$1405:$F$2097,6,0))/1000000</f>
        <v>2078.0153854599998</v>
      </c>
      <c r="E142" s="71">
        <f>(VLOOKUP($A142,'Base de dados 2016'!$A$3:$F$698,6,0)+VLOOKUP($A142,'Base de dados 2016'!$A$707:$F$1402,6,0)+VLOOKUP($A142,'Base de dados 2016'!$A$1411:$F$2106,6,0))/1000000</f>
        <v>2434.3103212300002</v>
      </c>
      <c r="F142" s="71">
        <f>(VLOOKUP($A142,'Base de dados 2017'!$A$2:$F$738,6,0)+VLOOKUP($A142,'Base de dados 2017'!$A$747:$F$1482,6,0)+VLOOKUP($A142,'Base de dados 2017'!$A$1491:$F$2226,6,0))/1000000</f>
        <v>2337.6526419900001</v>
      </c>
    </row>
    <row r="143" spans="1:6">
      <c r="A143" t="s">
        <v>5628</v>
      </c>
      <c r="B143" s="71"/>
      <c r="C143" s="71">
        <f>(VLOOKUP($A143,'Base de dados 2014'!$A$3:$C$670,3,0)+VLOOKUP($A143,'Base de dados 2014'!$A$679:$C$1346,3,0)+VLOOKUP($A143,'Base de dados 2014'!$A$1355:$C$2022,3,0))/1000000</f>
        <v>5127.70450291</v>
      </c>
      <c r="D143" s="71">
        <f>(VLOOKUP($A143,'Base de dados 2015'!$A$3:$F$695,6,0)+VLOOKUP($A143,'Base de dados 2015'!$A$704:$F$1396,6,0)+VLOOKUP($A143,'Base de dados 2015'!$A$1405:$F$2097,6,0))/1000000</f>
        <v>1921.8479980299999</v>
      </c>
      <c r="E143" s="71">
        <f>(VLOOKUP($A143,'Base de dados 2016'!$A$3:$F$698,6,0)+VLOOKUP($A143,'Base de dados 2016'!$A$707:$F$1402,6,0)+VLOOKUP($A143,'Base de dados 2016'!$A$1411:$F$2106,6,0))/1000000</f>
        <v>2105.13868202</v>
      </c>
      <c r="F143" s="71">
        <f>(VLOOKUP($A143,'Base de dados 2017'!$A$2:$F$738,6,0)+VLOOKUP($A143,'Base de dados 2017'!$A$747:$F$1482,6,0)+VLOOKUP($A143,'Base de dados 2017'!$A$1491:$F$2226,6,0))/1000000</f>
        <v>2058.6531763200001</v>
      </c>
    </row>
    <row r="144" spans="1:6">
      <c r="A144" t="s">
        <v>5629</v>
      </c>
      <c r="B144" s="71"/>
      <c r="C144" s="71">
        <f>(VLOOKUP($A144,'Base de dados 2014'!$A$3:$C$670,3,0)+VLOOKUP($A144,'Base de dados 2014'!$A$679:$C$1346,3,0)+VLOOKUP($A144,'Base de dados 2014'!$A$1355:$C$2022,3,0))/1000000</f>
        <v>1001.98722176</v>
      </c>
      <c r="D144" s="71">
        <f>(VLOOKUP($A144,'Base de dados 2015'!$A$3:$F$695,6,0)+VLOOKUP($A144,'Base de dados 2015'!$A$704:$F$1396,6,0)+VLOOKUP($A144,'Base de dados 2015'!$A$1405:$F$2097,6,0))/1000000</f>
        <v>68.430236059999999</v>
      </c>
      <c r="E144" s="71">
        <f>(VLOOKUP($A144,'Base de dados 2016'!$A$3:$F$698,6,0)+VLOOKUP($A144,'Base de dados 2016'!$A$707:$F$1402,6,0)+VLOOKUP($A144,'Base de dados 2016'!$A$1411:$F$2106,6,0))/1000000</f>
        <v>207.16256766000004</v>
      </c>
      <c r="F144" s="71">
        <f>(VLOOKUP($A144,'Base de dados 2017'!$A$2:$F$738,6,0)+VLOOKUP($A144,'Base de dados 2017'!$A$747:$F$1482,6,0)+VLOOKUP($A144,'Base de dados 2017'!$A$1491:$F$2226,6,0))/1000000</f>
        <v>95.149109060000001</v>
      </c>
    </row>
    <row r="145" spans="1:6">
      <c r="A145" t="s">
        <v>5630</v>
      </c>
      <c r="B145" s="71"/>
      <c r="C145" s="71">
        <f>(VLOOKUP($A145,'Base de dados 2014'!$A$3:$C$670,3,0)+VLOOKUP($A145,'Base de dados 2014'!$A$679:$C$1346,3,0)+VLOOKUP($A145,'Base de dados 2014'!$A$1355:$C$2022,3,0))/1000000</f>
        <v>461.93969866000003</v>
      </c>
      <c r="D145" s="71">
        <f>(VLOOKUP($A145,'Base de dados 2015'!$A$3:$F$695,6,0)+VLOOKUP($A145,'Base de dados 2015'!$A$704:$F$1396,6,0)+VLOOKUP($A145,'Base de dados 2015'!$A$1405:$F$2097,6,0))/1000000</f>
        <v>87.737151369999992</v>
      </c>
      <c r="E145" s="71">
        <f>(VLOOKUP($A145,'Base de dados 2016'!$A$3:$F$698,6,0)+VLOOKUP($A145,'Base de dados 2016'!$A$707:$F$1402,6,0)+VLOOKUP($A145,'Base de dados 2016'!$A$1411:$F$2106,6,0))/1000000</f>
        <v>122.00907155</v>
      </c>
      <c r="F145" s="71">
        <f>(VLOOKUP($A145,'Base de dados 2017'!$A$2:$F$738,6,0)+VLOOKUP($A145,'Base de dados 2017'!$A$747:$F$1482,6,0)+VLOOKUP($A145,'Base de dados 2017'!$A$1491:$F$2226,6,0))/1000000</f>
        <v>183.85035661000001</v>
      </c>
    </row>
    <row r="146" spans="1:6">
      <c r="A146" t="s">
        <v>5114</v>
      </c>
      <c r="B146" s="71">
        <f>VLOOKUP($A146,'Base de dados 2013'!$A$3:$F$41,6,0)/1000000</f>
        <v>510921.19275254011</v>
      </c>
      <c r="C146" s="71">
        <f>(VLOOKUP($A146,'Base de dados 2014'!$A$3:$C$670,3,0)+VLOOKUP($A146,'Base de dados 2014'!$A$679:$C$1346,3,0)+VLOOKUP($A146,'Base de dados 2014'!$A$1355:$C$2022,3,0))/1000000</f>
        <v>1708744.3270363803</v>
      </c>
      <c r="D146" s="71">
        <f>(VLOOKUP($A146,'Base de dados 2015'!$A$3:$F$695,6,0)+VLOOKUP($A146,'Base de dados 2015'!$A$704:$F$1396,6,0)+VLOOKUP($A146,'Base de dados 2015'!$A$1405:$F$2097,6,0))/1000000</f>
        <v>1892038.2249866801</v>
      </c>
      <c r="E146" s="71">
        <f>(VLOOKUP($A146,'Base de dados 2016'!$A$3:$F$698,6,0)+VLOOKUP($A146,'Base de dados 2016'!$A$707:$F$1402,6,0)+VLOOKUP($A146,'Base de dados 2016'!$A$1411:$F$2106,6,0))/1000000</f>
        <v>2838965.7567278799</v>
      </c>
      <c r="F146" s="71">
        <f>(VLOOKUP($A146,'Base de dados 2017'!$A$2:$F$738,6,0)+VLOOKUP($A146,'Base de dados 2017'!$A$747:$F$1482,6,0)+VLOOKUP($A146,'Base de dados 2017'!$A$1491:$F$2226,6,0))/1000000</f>
        <v>3203412.9144207598</v>
      </c>
    </row>
    <row r="147" spans="1:6">
      <c r="A147" t="s">
        <v>5631</v>
      </c>
      <c r="B147" s="71"/>
      <c r="C147" s="71">
        <f>(VLOOKUP($A147,'Base de dados 2014'!$A$3:$C$670,3,0)+VLOOKUP($A147,'Base de dados 2014'!$A$679:$C$1346,3,0)+VLOOKUP($A147,'Base de dados 2014'!$A$1355:$C$2022,3,0))/1000000</f>
        <v>3923.8635015199998</v>
      </c>
      <c r="D147" s="71">
        <f>(VLOOKUP($A147,'Base de dados 2015'!$A$3:$F$695,6,0)+VLOOKUP($A147,'Base de dados 2015'!$A$704:$F$1396,6,0)+VLOOKUP($A147,'Base de dados 2015'!$A$1405:$F$2097,6,0))/1000000</f>
        <v>5895.06244341</v>
      </c>
      <c r="E147" s="71">
        <f>(VLOOKUP($A147,'Base de dados 2016'!$A$3:$F$698,6,0)+VLOOKUP($A147,'Base de dados 2016'!$A$707:$F$1402,6,0)+VLOOKUP($A147,'Base de dados 2016'!$A$1411:$F$2106,6,0))/1000000</f>
        <v>8928.9338700099997</v>
      </c>
      <c r="F147" s="71">
        <f>(VLOOKUP($A147,'Base de dados 2017'!$A$2:$F$738,6,0)+VLOOKUP($A147,'Base de dados 2017'!$A$747:$F$1482,6,0)+VLOOKUP($A147,'Base de dados 2017'!$A$1491:$F$2226,6,0))/1000000</f>
        <v>8682.9527936299983</v>
      </c>
    </row>
    <row r="148" spans="1:6">
      <c r="A148" t="s">
        <v>5632</v>
      </c>
      <c r="B148" s="71"/>
      <c r="C148" s="71">
        <f>(VLOOKUP($A148,'Base de dados 2014'!$A$3:$C$670,3,0)+VLOOKUP($A148,'Base de dados 2014'!$A$679:$C$1346,3,0)+VLOOKUP($A148,'Base de dados 2014'!$A$1355:$C$2022,3,0))/1000000</f>
        <v>1662092.69140467</v>
      </c>
      <c r="D148" s="71">
        <f>(VLOOKUP($A148,'Base de dados 2015'!$A$3:$F$695,6,0)+VLOOKUP($A148,'Base de dados 2015'!$A$704:$F$1396,6,0)+VLOOKUP($A148,'Base de dados 2015'!$A$1405:$F$2097,6,0))/1000000</f>
        <v>1727329.6202659002</v>
      </c>
      <c r="E148" s="71">
        <f>(VLOOKUP($A148,'Base de dados 2016'!$A$3:$F$698,6,0)+VLOOKUP($A148,'Base de dados 2016'!$A$707:$F$1402,6,0)+VLOOKUP($A148,'Base de dados 2016'!$A$1411:$F$2106,6,0))/1000000</f>
        <v>2632097.1449637702</v>
      </c>
      <c r="F148" s="71">
        <f>(VLOOKUP($A148,'Base de dados 2017'!$A$2:$F$738,6,0)+VLOOKUP($A148,'Base de dados 2017'!$A$747:$F$1482,6,0)+VLOOKUP($A148,'Base de dados 2017'!$A$1491:$F$2226,6,0))/1000000</f>
        <v>2728923.9582324503</v>
      </c>
    </row>
    <row r="149" spans="1:6">
      <c r="A149" t="s">
        <v>5633</v>
      </c>
      <c r="B149" s="71"/>
      <c r="C149" s="71">
        <f>(VLOOKUP($A149,'Base de dados 2014'!$A$3:$C$670,3,0)+VLOOKUP($A149,'Base de dados 2014'!$A$679:$C$1346,3,0)+VLOOKUP($A149,'Base de dados 2014'!$A$1355:$C$2022,3,0))/1000000</f>
        <v>1127.2176323199999</v>
      </c>
      <c r="D149" s="71">
        <f>(VLOOKUP($A149,'Base de dados 2015'!$A$3:$F$695,6,0)+VLOOKUP($A149,'Base de dados 2015'!$A$704:$F$1396,6,0)+VLOOKUP($A149,'Base de dados 2015'!$A$1405:$F$2097,6,0))/1000000</f>
        <v>36012.062329160006</v>
      </c>
      <c r="E149" s="71">
        <f>(VLOOKUP($A149,'Base de dados 2016'!$A$3:$F$698,6,0)+VLOOKUP($A149,'Base de dados 2016'!$A$707:$F$1402,6,0)+VLOOKUP($A149,'Base de dados 2016'!$A$1411:$F$2106,6,0))/1000000</f>
        <v>30722.119826860002</v>
      </c>
      <c r="F149" s="71">
        <f>(VLOOKUP($A149,'Base de dados 2017'!$A$2:$F$738,6,0)+VLOOKUP($A149,'Base de dados 2017'!$A$747:$F$1482,6,0)+VLOOKUP($A149,'Base de dados 2017'!$A$1491:$F$2226,6,0))/1000000</f>
        <v>32620.524265839998</v>
      </c>
    </row>
    <row r="150" spans="1:6">
      <c r="A150" t="s">
        <v>5634</v>
      </c>
      <c r="B150" s="71"/>
      <c r="C150" s="71">
        <f>(VLOOKUP($A150,'Base de dados 2014'!$A$3:$C$670,3,0)+VLOOKUP($A150,'Base de dados 2014'!$A$679:$C$1346,3,0)+VLOOKUP($A150,'Base de dados 2014'!$A$1355:$C$2022,3,0))/1000000</f>
        <v>1087.1206824400001</v>
      </c>
      <c r="D150" s="71">
        <f>(VLOOKUP($A150,'Base de dados 2015'!$A$3:$F$695,6,0)+VLOOKUP($A150,'Base de dados 2015'!$A$704:$F$1396,6,0)+VLOOKUP($A150,'Base de dados 2015'!$A$1405:$F$2097,6,0))/1000000</f>
        <v>6766.5067840299998</v>
      </c>
      <c r="E150" s="71">
        <f>(VLOOKUP($A150,'Base de dados 2016'!$A$3:$F$698,6,0)+VLOOKUP($A150,'Base de dados 2016'!$A$707:$F$1402,6,0)+VLOOKUP($A150,'Base de dados 2016'!$A$1411:$F$2106,6,0))/1000000</f>
        <v>5854.3909489799998</v>
      </c>
      <c r="F150" s="71">
        <f>(VLOOKUP($A150,'Base de dados 2017'!$A$2:$F$738,6,0)+VLOOKUP($A150,'Base de dados 2017'!$A$747:$F$1482,6,0)+VLOOKUP($A150,'Base de dados 2017'!$A$1491:$F$2226,6,0))/1000000</f>
        <v>7904.3306634099999</v>
      </c>
    </row>
    <row r="151" spans="1:6">
      <c r="A151" t="s">
        <v>5635</v>
      </c>
      <c r="B151" s="71"/>
      <c r="C151" s="71">
        <f>(VLOOKUP($A151,'Base de dados 2014'!$A$3:$C$670,3,0)+VLOOKUP($A151,'Base de dados 2014'!$A$679:$C$1346,3,0)+VLOOKUP($A151,'Base de dados 2014'!$A$1355:$C$2022,3,0))/1000000</f>
        <v>0</v>
      </c>
      <c r="D151" s="71">
        <f>(VLOOKUP($A151,'Base de dados 2015'!$A$3:$F$695,6,0)+VLOOKUP($A151,'Base de dados 2015'!$A$704:$F$1396,6,0)+VLOOKUP($A151,'Base de dados 2015'!$A$1405:$F$2097,6,0))/1000000</f>
        <v>0</v>
      </c>
      <c r="E151" s="71">
        <f>(VLOOKUP($A151,'Base de dados 2016'!$A$3:$F$698,6,0)+VLOOKUP($A151,'Base de dados 2016'!$A$707:$F$1402,6,0)+VLOOKUP($A151,'Base de dados 2016'!$A$1411:$F$2106,6,0))/1000000</f>
        <v>876.90850119000004</v>
      </c>
      <c r="F151" s="71">
        <f>(VLOOKUP($A151,'Base de dados 2017'!$A$2:$F$738,6,0)+VLOOKUP($A151,'Base de dados 2017'!$A$747:$F$1482,6,0)+VLOOKUP($A151,'Base de dados 2017'!$A$1491:$F$2226,6,0))/1000000</f>
        <v>0</v>
      </c>
    </row>
    <row r="152" spans="1:6">
      <c r="A152" t="s">
        <v>5636</v>
      </c>
      <c r="B152" s="71"/>
      <c r="C152" s="71">
        <f>(VLOOKUP($A152,'Base de dados 2014'!$A$3:$C$670,3,0)+VLOOKUP($A152,'Base de dados 2014'!$A$679:$C$1346,3,0)+VLOOKUP($A152,'Base de dados 2014'!$A$1355:$C$2022,3,0))/1000000</f>
        <v>160.42947200999998</v>
      </c>
      <c r="D152" s="71">
        <f>(VLOOKUP($A152,'Base de dados 2015'!$A$3:$F$695,6,0)+VLOOKUP($A152,'Base de dados 2015'!$A$704:$F$1396,6,0)+VLOOKUP($A152,'Base de dados 2015'!$A$1405:$F$2097,6,0))/1000000</f>
        <v>143.68900533999999</v>
      </c>
      <c r="E152" s="71">
        <f>(VLOOKUP($A152,'Base de dados 2016'!$A$3:$F$698,6,0)+VLOOKUP($A152,'Base de dados 2016'!$A$707:$F$1402,6,0)+VLOOKUP($A152,'Base de dados 2016'!$A$1411:$F$2106,6,0))/1000000</f>
        <v>288.31991422000004</v>
      </c>
      <c r="F152" s="71">
        <f>(VLOOKUP($A152,'Base de dados 2017'!$A$2:$F$738,6,0)+VLOOKUP($A152,'Base de dados 2017'!$A$747:$F$1482,6,0)+VLOOKUP($A152,'Base de dados 2017'!$A$1491:$F$2226,6,0))/1000000</f>
        <v>567.53688791000002</v>
      </c>
    </row>
    <row r="153" spans="1:6">
      <c r="A153" t="s">
        <v>5637</v>
      </c>
      <c r="B153" s="71"/>
      <c r="C153" s="71" t="s">
        <v>3557</v>
      </c>
      <c r="D153" s="71" t="s">
        <v>3557</v>
      </c>
      <c r="E153" s="71" t="s">
        <v>3557</v>
      </c>
      <c r="F153" s="71">
        <f>(VLOOKUP($A153,'Base de dados 2017'!$A$2:$F$738,6,0)+VLOOKUP($A153,'Base de dados 2017'!$A$747:$F$1482,6,0)+VLOOKUP($A153,'Base de dados 2017'!$A$1491:$F$2226,6,0))/1000000</f>
        <v>0</v>
      </c>
    </row>
    <row r="154" spans="1:6">
      <c r="A154" t="s">
        <v>5638</v>
      </c>
      <c r="B154" s="71"/>
      <c r="C154" s="71">
        <f>(VLOOKUP($A154,'Base de dados 2014'!$A$3:$C$670,3,0)+VLOOKUP($A154,'Base de dados 2014'!$A$679:$C$1346,3,0)+VLOOKUP($A154,'Base de dados 2014'!$A$1355:$C$2022,3,0))/1000000</f>
        <v>40353.004343419998</v>
      </c>
      <c r="D154" s="71">
        <f>(VLOOKUP($A154,'Base de dados 2015'!$A$3:$F$695,6,0)+VLOOKUP($A154,'Base de dados 2015'!$A$704:$F$1396,6,0)+VLOOKUP($A154,'Base de dados 2015'!$A$1405:$F$2097,6,0))/1000000</f>
        <v>115891.28415883999</v>
      </c>
      <c r="E154" s="71">
        <f>(VLOOKUP($A154,'Base de dados 2016'!$A$3:$F$698,6,0)+VLOOKUP($A154,'Base de dados 2016'!$A$707:$F$1402,6,0)+VLOOKUP($A154,'Base de dados 2016'!$A$1411:$F$2106,6,0))/1000000</f>
        <v>160197.93870285002</v>
      </c>
      <c r="F154" s="71">
        <f>(VLOOKUP($A154,'Base de dados 2017'!$A$2:$F$738,6,0)+VLOOKUP($A154,'Base de dados 2017'!$A$747:$F$1482,6,0)+VLOOKUP($A154,'Base de dados 2017'!$A$1491:$F$2226,6,0))/1000000</f>
        <v>424713.61157752003</v>
      </c>
    </row>
    <row r="155" spans="1:6">
      <c r="A155" t="s">
        <v>5115</v>
      </c>
      <c r="B155" s="71">
        <f>VLOOKUP($A155,'Base de dados 2013'!$A$3:$F$41,6,0)/1000000</f>
        <v>241140.86780391997</v>
      </c>
      <c r="C155" s="71">
        <f>(VLOOKUP($A155,'Base de dados 2014'!$A$3:$C$670,3,0)+VLOOKUP($A155,'Base de dados 2014'!$A$679:$C$1346,3,0)+VLOOKUP($A155,'Base de dados 2014'!$A$1355:$C$2022,3,0))/1000000</f>
        <v>95993.721595200012</v>
      </c>
      <c r="D155" s="71">
        <f>(VLOOKUP($A155,'Base de dados 2015'!$A$3:$F$695,6,0)+VLOOKUP($A155,'Base de dados 2015'!$A$704:$F$1396,6,0)+VLOOKUP($A155,'Base de dados 2015'!$A$1405:$F$2097,6,0))/1000000</f>
        <v>121939.89918572</v>
      </c>
      <c r="E155" s="71">
        <f>(VLOOKUP($A155,'Base de dados 2016'!$A$3:$F$698,6,0)+VLOOKUP($A155,'Base de dados 2016'!$A$707:$F$1402,6,0)+VLOOKUP($A155,'Base de dados 2016'!$A$1411:$F$2106,6,0))/1000000</f>
        <v>119813.87030672</v>
      </c>
      <c r="F155" s="71">
        <f>(VLOOKUP($A155,'Base de dados 2017'!$A$2:$F$738,6,0)+VLOOKUP($A155,'Base de dados 2017'!$A$747:$F$1482,6,0)+VLOOKUP($A155,'Base de dados 2017'!$A$1491:$F$2226,6,0))/1000000</f>
        <v>84784.283863410004</v>
      </c>
    </row>
    <row r="156" spans="1:6">
      <c r="A156" t="s">
        <v>5639</v>
      </c>
      <c r="B156" s="71"/>
      <c r="C156" s="71">
        <f>(VLOOKUP($A156,'Base de dados 2014'!$A$3:$C$670,3,0)+VLOOKUP($A156,'Base de dados 2014'!$A$679:$C$1346,3,0)+VLOOKUP($A156,'Base de dados 2014'!$A$1355:$C$2022,3,0))/1000000</f>
        <v>2238.7522116799996</v>
      </c>
      <c r="D156" s="71">
        <f>(VLOOKUP($A156,'Base de dados 2015'!$A$3:$F$695,6,0)+VLOOKUP($A156,'Base de dados 2015'!$A$704:$F$1396,6,0)+VLOOKUP($A156,'Base de dados 2015'!$A$1405:$F$2097,6,0))/1000000</f>
        <v>544.85442952999995</v>
      </c>
      <c r="E156" s="71">
        <f>(VLOOKUP($A156,'Base de dados 2016'!$A$3:$F$698,6,0)+VLOOKUP($A156,'Base de dados 2016'!$A$707:$F$1402,6,0)+VLOOKUP($A156,'Base de dados 2016'!$A$1411:$F$2106,6,0))/1000000</f>
        <v>394.49584295000005</v>
      </c>
      <c r="F156" s="71">
        <f>(VLOOKUP($A156,'Base de dados 2017'!$A$2:$F$738,6,0)+VLOOKUP($A156,'Base de dados 2017'!$A$747:$F$1482,6,0)+VLOOKUP($A156,'Base de dados 2017'!$A$1491:$F$2226,6,0))/1000000</f>
        <v>473.40038619000001</v>
      </c>
    </row>
    <row r="157" spans="1:6">
      <c r="A157" t="s">
        <v>5640</v>
      </c>
      <c r="B157" s="71"/>
      <c r="C157" s="71">
        <f>(VLOOKUP($A157,'Base de dados 2014'!$A$3:$C$670,3,0)+VLOOKUP($A157,'Base de dados 2014'!$A$679:$C$1346,3,0)+VLOOKUP($A157,'Base de dados 2014'!$A$1355:$C$2022,3,0))/1000000</f>
        <v>10.48612241</v>
      </c>
      <c r="D157" s="71">
        <f>(VLOOKUP($A157,'Base de dados 2015'!$A$3:$F$695,6,0)+VLOOKUP($A157,'Base de dados 2015'!$A$704:$F$1396,6,0)+VLOOKUP($A157,'Base de dados 2015'!$A$1405:$F$2097,6,0))/1000000</f>
        <v>59.940859850000002</v>
      </c>
      <c r="E157" s="71">
        <f>(VLOOKUP($A157,'Base de dados 2016'!$A$3:$F$698,6,0)+VLOOKUP($A157,'Base de dados 2016'!$A$707:$F$1402,6,0)+VLOOKUP($A157,'Base de dados 2016'!$A$1411:$F$2106,6,0))/1000000</f>
        <v>50.002678799999998</v>
      </c>
      <c r="F157" s="71">
        <f>(VLOOKUP($A157,'Base de dados 2017'!$A$2:$F$738,6,0)+VLOOKUP($A157,'Base de dados 2017'!$A$747:$F$1482,6,0)+VLOOKUP($A157,'Base de dados 2017'!$A$1491:$F$2226,6,0))/1000000</f>
        <v>99.645169540000012</v>
      </c>
    </row>
    <row r="158" spans="1:6">
      <c r="A158" t="s">
        <v>5641</v>
      </c>
      <c r="B158" s="71"/>
      <c r="C158" s="71">
        <f>(VLOOKUP($A158,'Base de dados 2014'!$A$3:$C$670,3,0)+VLOOKUP($A158,'Base de dados 2014'!$A$679:$C$1346,3,0)+VLOOKUP($A158,'Base de dados 2014'!$A$1355:$C$2022,3,0))/1000000</f>
        <v>31.230939850000002</v>
      </c>
      <c r="D158" s="71">
        <f>(VLOOKUP($A158,'Base de dados 2015'!$A$3:$F$695,6,0)+VLOOKUP($A158,'Base de dados 2015'!$A$704:$F$1396,6,0)+VLOOKUP($A158,'Base de dados 2015'!$A$1405:$F$2097,6,0))/1000000</f>
        <v>4.6048878799999997</v>
      </c>
      <c r="E158" s="71">
        <f>(VLOOKUP($A158,'Base de dados 2016'!$A$3:$F$698,6,0)+VLOOKUP($A158,'Base de dados 2016'!$A$707:$F$1402,6,0)+VLOOKUP($A158,'Base de dados 2016'!$A$1411:$F$2106,6,0))/1000000</f>
        <v>8.7230098399999996</v>
      </c>
      <c r="F158" s="71">
        <f>(VLOOKUP($A158,'Base de dados 2017'!$A$2:$F$738,6,0)+VLOOKUP($A158,'Base de dados 2017'!$A$747:$F$1482,6,0)+VLOOKUP($A158,'Base de dados 2017'!$A$1491:$F$2226,6,0))/1000000</f>
        <v>3.7991215899999999</v>
      </c>
    </row>
    <row r="159" spans="1:6">
      <c r="A159" t="s">
        <v>5642</v>
      </c>
      <c r="B159" s="71"/>
      <c r="C159" s="71">
        <f>(VLOOKUP($A159,'Base de dados 2014'!$A$3:$C$670,3,0)+VLOOKUP($A159,'Base de dados 2014'!$A$679:$C$1346,3,0)+VLOOKUP($A159,'Base de dados 2014'!$A$1355:$C$2022,3,0))/1000000</f>
        <v>8931.6740630600016</v>
      </c>
      <c r="D159" s="71">
        <f>(VLOOKUP($A159,'Base de dados 2015'!$A$3:$F$695,6,0)+VLOOKUP($A159,'Base de dados 2015'!$A$704:$F$1396,6,0)+VLOOKUP($A159,'Base de dados 2015'!$A$1405:$F$2097,6,0))/1000000</f>
        <v>15496.736957890002</v>
      </c>
      <c r="E159" s="71">
        <f>(VLOOKUP($A159,'Base de dados 2016'!$A$3:$F$698,6,0)+VLOOKUP($A159,'Base de dados 2016'!$A$707:$F$1402,6,0)+VLOOKUP($A159,'Base de dados 2016'!$A$1411:$F$2106,6,0))/1000000</f>
        <v>19775.526726129996</v>
      </c>
      <c r="F159" s="71">
        <f>(VLOOKUP($A159,'Base de dados 2017'!$A$2:$F$738,6,0)+VLOOKUP($A159,'Base de dados 2017'!$A$747:$F$1482,6,0)+VLOOKUP($A159,'Base de dados 2017'!$A$1491:$F$2226,6,0))/1000000</f>
        <v>11978.629224190001</v>
      </c>
    </row>
    <row r="160" spans="1:6">
      <c r="A160" s="70" t="s">
        <v>5643</v>
      </c>
      <c r="B160" s="71"/>
      <c r="C160" s="71" t="s">
        <v>3557</v>
      </c>
      <c r="D160" s="71" t="s">
        <v>3557</v>
      </c>
      <c r="E160" s="71" t="s">
        <v>3557</v>
      </c>
      <c r="F160" s="71">
        <f>(VLOOKUP($A160,'Base de dados 2017'!$A$2:$F$738,6,0)+VLOOKUP($A160,'Base de dados 2017'!$A$747:$F$1482,6,0)+VLOOKUP($A160,'Base de dados 2017'!$A$1491:$F$2226,6,0))/1000000</f>
        <v>481.94250707999998</v>
      </c>
    </row>
    <row r="161" spans="1:6">
      <c r="A161" t="s">
        <v>5644</v>
      </c>
      <c r="B161" s="71"/>
      <c r="C161" s="71">
        <f>(VLOOKUP($A161,'Base de dados 2014'!$A$3:$C$670,3,0)+VLOOKUP($A161,'Base de dados 2014'!$A$679:$C$1346,3,0)+VLOOKUP($A161,'Base de dados 2014'!$A$1355:$C$2022,3,0))/1000000</f>
        <v>36642.050314450003</v>
      </c>
      <c r="D161" s="71">
        <f>(VLOOKUP($A161,'Base de dados 2015'!$A$3:$F$695,6,0)+VLOOKUP($A161,'Base de dados 2015'!$A$704:$F$1396,6,0)+VLOOKUP($A161,'Base de dados 2015'!$A$1405:$F$2097,6,0))/1000000</f>
        <v>41617.30946325</v>
      </c>
      <c r="E161" s="71">
        <f>(VLOOKUP($A161,'Base de dados 2016'!$A$3:$F$698,6,0)+VLOOKUP($A161,'Base de dados 2016'!$A$707:$F$1402,6,0)+VLOOKUP($A161,'Base de dados 2016'!$A$1411:$F$2106,6,0))/1000000</f>
        <v>48511.647162559995</v>
      </c>
      <c r="F161" s="71">
        <f>(VLOOKUP($A161,'Base de dados 2017'!$A$2:$F$738,6,0)+VLOOKUP($A161,'Base de dados 2017'!$A$747:$F$1482,6,0)+VLOOKUP($A161,'Base de dados 2017'!$A$1491:$F$2226,6,0))/1000000</f>
        <v>14913.71312006</v>
      </c>
    </row>
    <row r="162" spans="1:6">
      <c r="A162" t="s">
        <v>5645</v>
      </c>
      <c r="B162" s="71"/>
      <c r="C162" s="71">
        <f>(VLOOKUP($A162,'Base de dados 2014'!$A$3:$C$670,3,0)+VLOOKUP($A162,'Base de dados 2014'!$A$679:$C$1346,3,0)+VLOOKUP($A162,'Base de dados 2014'!$A$1355:$C$2022,3,0))/1000000</f>
        <v>48139.79068315</v>
      </c>
      <c r="D162" s="71">
        <f>(VLOOKUP($A162,'Base de dados 2015'!$A$3:$F$695,6,0)+VLOOKUP($A162,'Base de dados 2015'!$A$704:$F$1396,6,0)+VLOOKUP($A162,'Base de dados 2015'!$A$1405:$F$2097,6,0))/1000000</f>
        <v>64216.452587319989</v>
      </c>
      <c r="E162" s="71">
        <f>(VLOOKUP($A162,'Base de dados 2016'!$A$3:$F$698,6,0)+VLOOKUP($A162,'Base de dados 2016'!$A$707:$F$1402,6,0)+VLOOKUP($A162,'Base de dados 2016'!$A$1411:$F$2106,6,0))/1000000</f>
        <v>51073.474886440003</v>
      </c>
      <c r="F162" s="71">
        <f>(VLOOKUP($A162,'Base de dados 2017'!$A$2:$F$738,6,0)+VLOOKUP($A162,'Base de dados 2017'!$A$747:$F$1482,6,0)+VLOOKUP($A162,'Base de dados 2017'!$A$1491:$F$2226,6,0))/1000000</f>
        <v>56833.154334759995</v>
      </c>
    </row>
    <row r="163" spans="1:6">
      <c r="A163" t="s">
        <v>5116</v>
      </c>
      <c r="B163" s="71">
        <f>VLOOKUP($A163,'Base de dados 2013'!$A$3:$F$41,6,0)/1000000</f>
        <v>8476.2488572599996</v>
      </c>
      <c r="C163" s="71">
        <f>(VLOOKUP($A163,'Base de dados 2014'!$A$3:$C$670,3,0)+VLOOKUP($A163,'Base de dados 2014'!$A$679:$C$1346,3,0)+VLOOKUP($A163,'Base de dados 2014'!$A$1355:$C$2022,3,0))/1000000</f>
        <v>11491.699407850001</v>
      </c>
      <c r="D163" s="71">
        <f>(VLOOKUP($A163,'Base de dados 2015'!$A$3:$F$695,6,0)+VLOOKUP($A163,'Base de dados 2015'!$A$704:$F$1396,6,0)+VLOOKUP($A163,'Base de dados 2015'!$A$1405:$F$2097,6,0))/1000000</f>
        <v>11502.054308189998</v>
      </c>
      <c r="E163" s="71">
        <f>(VLOOKUP($A163,'Base de dados 2016'!$A$3:$F$698,6,0)+VLOOKUP($A163,'Base de dados 2016'!$A$707:$F$1402,6,0)+VLOOKUP($A163,'Base de dados 2016'!$A$1411:$F$2106,6,0))/1000000</f>
        <v>13021.686523460001</v>
      </c>
      <c r="F163" s="71">
        <f>(VLOOKUP($A163,'Base de dados 2017'!$A$2:$F$738,6,0)+VLOOKUP($A163,'Base de dados 2017'!$A$747:$F$1482,6,0)+VLOOKUP($A163,'Base de dados 2017'!$A$1491:$F$2226,6,0))/1000000</f>
        <v>12845.511506700001</v>
      </c>
    </row>
    <row r="164" spans="1:6">
      <c r="A164" t="s">
        <v>5646</v>
      </c>
      <c r="B164" s="71"/>
      <c r="C164" s="71">
        <f>(VLOOKUP($A164,'Base de dados 2014'!$A$3:$C$670,3,0)+VLOOKUP($A164,'Base de dados 2014'!$A$679:$C$1346,3,0)+VLOOKUP($A164,'Base de dados 2014'!$A$1355:$C$2022,3,0))/1000000</f>
        <v>11538.99582349</v>
      </c>
      <c r="D164" s="71">
        <f>(VLOOKUP($A164,'Base de dados 2015'!$A$3:$F$695,6,0)+VLOOKUP($A164,'Base de dados 2015'!$A$704:$F$1396,6,0)+VLOOKUP($A164,'Base de dados 2015'!$A$1405:$F$2097,6,0))/1000000</f>
        <v>11531.473063869998</v>
      </c>
      <c r="E164" s="71">
        <f>(VLOOKUP($A164,'Base de dados 2016'!$A$3:$F$698,6,0)+VLOOKUP($A164,'Base de dados 2016'!$A$707:$F$1402,6,0)+VLOOKUP($A164,'Base de dados 2016'!$A$1411:$F$2106,6,0))/1000000</f>
        <v>13078.19989052</v>
      </c>
      <c r="F164" s="71">
        <f>(VLOOKUP($A164,'Base de dados 2017'!$A$2:$F$738,6,0)+VLOOKUP($A164,'Base de dados 2017'!$A$747:$F$1482,6,0)+VLOOKUP($A164,'Base de dados 2017'!$A$1491:$F$2226,6,0))/1000000</f>
        <v>12881.78346457</v>
      </c>
    </row>
    <row r="165" spans="1:6">
      <c r="A165" t="s">
        <v>5647</v>
      </c>
      <c r="B165" s="71"/>
      <c r="C165" s="71">
        <f>(VLOOKUP($A165,'Base de dados 2014'!$A$3:$C$670,3,0)+VLOOKUP($A165,'Base de dados 2014'!$A$679:$C$1346,3,0)+VLOOKUP($A165,'Base de dados 2014'!$A$1355:$C$2022,3,0))/1000000</f>
        <v>47.287395899999993</v>
      </c>
      <c r="D165" s="71">
        <f>(VLOOKUP($A165,'Base de dados 2015'!$A$3:$F$695,6,0)+VLOOKUP($A165,'Base de dados 2015'!$A$704:$F$1396,6,0)+VLOOKUP($A165,'Base de dados 2015'!$A$1405:$F$2097,6,0))/1000000</f>
        <v>29.41875568</v>
      </c>
      <c r="E165" s="71">
        <f>(VLOOKUP($A165,'Base de dados 2016'!$A$3:$F$698,6,0)+VLOOKUP($A165,'Base de dados 2016'!$A$707:$F$1402,6,0)+VLOOKUP($A165,'Base de dados 2016'!$A$1411:$F$2106,6,0))/1000000</f>
        <v>56.51336706</v>
      </c>
      <c r="F165" s="71">
        <f>(VLOOKUP($A165,'Base de dados 2017'!$A$2:$F$738,6,0)+VLOOKUP($A165,'Base de dados 2017'!$A$747:$F$1482,6,0)+VLOOKUP($A165,'Base de dados 2017'!$A$1491:$F$2226,6,0))/1000000</f>
        <v>36.271957869999994</v>
      </c>
    </row>
    <row r="166" spans="1:6">
      <c r="A166" t="s">
        <v>5167</v>
      </c>
      <c r="B166" s="71">
        <f>VLOOKUP($A166,'Base de dados 2013'!$A$3:$F$41,6,0)/1000000</f>
        <v>1264195.4792509801</v>
      </c>
      <c r="C166" s="71">
        <f>(VLOOKUP($A166,'Base de dados 2014'!$A$3:$C$670,3,0)+VLOOKUP($A166,'Base de dados 2014'!$A$679:$C$1346,3,0)+VLOOKUP($A166,'Base de dados 2014'!$A$1355:$C$2022,3,0))/1000000</f>
        <v>244351.03306807001</v>
      </c>
      <c r="D166" s="71">
        <f>(VLOOKUP($A166,'Base de dados 2015'!$A$3:$F$695,6,0)+VLOOKUP($A166,'Base de dados 2015'!$A$704:$F$1396,6,0)+VLOOKUP($A166,'Base de dados 2015'!$A$1405:$F$2097,6,0))/1000000</f>
        <v>-1539364.4553334999</v>
      </c>
      <c r="E166" s="71">
        <f>(VLOOKUP($A166,'Base de dados 2016'!$A$3:$F$698,6,0)+VLOOKUP($A166,'Base de dados 2016'!$A$707:$F$1402,6,0)+VLOOKUP($A166,'Base de dados 2016'!$A$1411:$F$2106,6,0))/1000000</f>
        <v>-2573757.9259669501</v>
      </c>
      <c r="F166" s="71">
        <f>(VLOOKUP($A166,'Base de dados 2017'!$A$2:$F$738,6,0)+VLOOKUP($A166,'Base de dados 2017'!$A$747:$F$1482,6,0)+VLOOKUP($A166,'Base de dados 2017'!$A$1491:$F$2226,6,0))/1000000</f>
        <v>-3011710.6213223701</v>
      </c>
    </row>
    <row r="167" spans="1:6">
      <c r="A167" t="s">
        <v>5648</v>
      </c>
      <c r="B167" s="71"/>
      <c r="C167" s="71">
        <f>(VLOOKUP($A167,'Base de dados 2014'!$A$3:$C$670,3,0)+VLOOKUP($A167,'Base de dados 2014'!$A$679:$C$1346,3,0)+VLOOKUP($A167,'Base de dados 2014'!$A$1355:$C$2022,3,0))/1000000</f>
        <v>80131.462943400009</v>
      </c>
      <c r="D167" s="71">
        <f>(VLOOKUP($A167,'Base de dados 2015'!$A$3:$F$695,6,0)+VLOOKUP($A167,'Base de dados 2015'!$A$704:$F$1396,6,0)+VLOOKUP($A167,'Base de dados 2015'!$A$1405:$F$2097,6,0))/1000000</f>
        <v>149915.22522928004</v>
      </c>
      <c r="E167" s="71">
        <f>(VLOOKUP($A167,'Base de dados 2016'!$A$3:$F$698,6,0)+VLOOKUP($A167,'Base de dados 2016'!$A$707:$F$1402,6,0)+VLOOKUP($A167,'Base de dados 2016'!$A$1411:$F$2106,6,0))/1000000</f>
        <v>139250.55336937</v>
      </c>
      <c r="F167" s="71">
        <f>(VLOOKUP($A167,'Base de dados 2017'!$A$2:$F$738,6,0)+VLOOKUP($A167,'Base de dados 2017'!$A$747:$F$1482,6,0)+VLOOKUP($A167,'Base de dados 2017'!$A$1491:$F$2226,6,0))/1000000</f>
        <v>85840.832842730015</v>
      </c>
    </row>
    <row r="168" spans="1:6">
      <c r="A168" t="s">
        <v>5649</v>
      </c>
      <c r="B168" s="71"/>
      <c r="C168" s="71">
        <f>(VLOOKUP($A168,'Base de dados 2014'!$A$3:$C$670,3,0)+VLOOKUP($A168,'Base de dados 2014'!$A$679:$C$1346,3,0)+VLOOKUP($A168,'Base de dados 2014'!$A$1355:$C$2022,3,0))/1000000</f>
        <v>45134.327185529997</v>
      </c>
      <c r="D168" s="71">
        <f>(VLOOKUP($A168,'Base de dados 2015'!$A$3:$F$695,6,0)+VLOOKUP($A168,'Base de dados 2015'!$A$704:$F$1396,6,0)+VLOOKUP($A168,'Base de dados 2015'!$A$1405:$F$2097,6,0))/1000000</f>
        <v>127191.02738359002</v>
      </c>
      <c r="E168" s="71">
        <f>(VLOOKUP($A168,'Base de dados 2016'!$A$3:$F$698,6,0)+VLOOKUP($A168,'Base de dados 2016'!$A$707:$F$1402,6,0)+VLOOKUP($A168,'Base de dados 2016'!$A$1411:$F$2106,6,0))/1000000</f>
        <v>119259.68815319</v>
      </c>
      <c r="F168" s="71">
        <f>(VLOOKUP($A168,'Base de dados 2017'!$A$2:$F$738,6,0)+VLOOKUP($A168,'Base de dados 2017'!$A$747:$F$1482,6,0)+VLOOKUP($A168,'Base de dados 2017'!$A$1491:$F$2226,6,0))/1000000</f>
        <v>62682.794469090011</v>
      </c>
    </row>
    <row r="169" spans="1:6">
      <c r="A169" t="s">
        <v>5650</v>
      </c>
      <c r="B169" s="71"/>
      <c r="C169" s="71">
        <f>(VLOOKUP($A169,'Base de dados 2014'!$A$3:$C$670,3,0)+VLOOKUP($A169,'Base de dados 2014'!$A$679:$C$1346,3,0)+VLOOKUP($A169,'Base de dados 2014'!$A$1355:$C$2022,3,0))/1000000</f>
        <v>34900.372359889996</v>
      </c>
      <c r="D169" s="71">
        <f>(VLOOKUP($A169,'Base de dados 2015'!$A$3:$F$695,6,0)+VLOOKUP($A169,'Base de dados 2015'!$A$704:$F$1396,6,0)+VLOOKUP($A169,'Base de dados 2015'!$A$1405:$F$2097,6,0))/1000000</f>
        <v>22724.197845690003</v>
      </c>
      <c r="E169" s="71">
        <f>(VLOOKUP($A169,'Base de dados 2016'!$A$3:$F$698,6,0)+VLOOKUP($A169,'Base de dados 2016'!$A$707:$F$1402,6,0)+VLOOKUP($A169,'Base de dados 2016'!$A$1411:$F$2106,6,0))/1000000</f>
        <v>19990.865216180002</v>
      </c>
      <c r="F169" s="71">
        <f>(VLOOKUP($A169,'Base de dados 2017'!$A$2:$F$738,6,0)+VLOOKUP($A169,'Base de dados 2017'!$A$747:$F$1482,6,0)+VLOOKUP($A169,'Base de dados 2017'!$A$1491:$F$2226,6,0))/1000000</f>
        <v>23158.03837364</v>
      </c>
    </row>
    <row r="170" spans="1:6">
      <c r="A170" t="s">
        <v>5651</v>
      </c>
      <c r="B170" s="71"/>
      <c r="C170" s="71">
        <f>(VLOOKUP($A170,'Base de dados 2014'!$A$3:$C$670,3,0)+VLOOKUP($A170,'Base de dados 2014'!$A$679:$C$1346,3,0)+VLOOKUP($A170,'Base de dados 2014'!$A$1355:$C$2022,3,0))/1000000</f>
        <v>3894.9574634099999</v>
      </c>
      <c r="D170" s="71">
        <f>(VLOOKUP($A170,'Base de dados 2015'!$A$3:$F$695,6,0)+VLOOKUP($A170,'Base de dados 2015'!$A$704:$F$1396,6,0)+VLOOKUP($A170,'Base de dados 2015'!$A$1405:$F$2097,6,0))/1000000</f>
        <v>2236.8980337100002</v>
      </c>
      <c r="E170" s="71">
        <f>(VLOOKUP($A170,'Base de dados 2016'!$A$3:$F$698,6,0)+VLOOKUP($A170,'Base de dados 2016'!$A$707:$F$1402,6,0)+VLOOKUP($A170,'Base de dados 2016'!$A$1411:$F$2106,6,0))/1000000</f>
        <v>3012.2585060300003</v>
      </c>
      <c r="F170" s="71">
        <f>(VLOOKUP($A170,'Base de dados 2017'!$A$2:$F$738,6,0)+VLOOKUP($A170,'Base de dados 2017'!$A$747:$F$1482,6,0)+VLOOKUP($A170,'Base de dados 2017'!$A$1491:$F$2226,6,0))/1000000</f>
        <v>1659.6559818000003</v>
      </c>
    </row>
    <row r="171" spans="1:6">
      <c r="A171" t="s">
        <v>5652</v>
      </c>
      <c r="B171" s="71"/>
      <c r="C171" s="71">
        <f>(VLOOKUP($A171,'Base de dados 2014'!$A$3:$C$670,3,0)+VLOOKUP($A171,'Base de dados 2014'!$A$679:$C$1346,3,0)+VLOOKUP($A171,'Base de dados 2014'!$A$1355:$C$2022,3,0))/1000000</f>
        <v>1699.28138195</v>
      </c>
      <c r="D171" s="71">
        <f>(VLOOKUP($A171,'Base de dados 2015'!$A$3:$F$695,6,0)+VLOOKUP($A171,'Base de dados 2015'!$A$704:$F$1396,6,0)+VLOOKUP($A171,'Base de dados 2015'!$A$1405:$F$2097,6,0))/1000000</f>
        <v>1494.1409063600001</v>
      </c>
      <c r="E171" s="71">
        <f>(VLOOKUP($A171,'Base de dados 2016'!$A$3:$F$698,6,0)+VLOOKUP($A171,'Base de dados 2016'!$A$707:$F$1402,6,0)+VLOOKUP($A171,'Base de dados 2016'!$A$1411:$F$2106,6,0))/1000000</f>
        <v>691.55238854999993</v>
      </c>
      <c r="F171" s="71">
        <f>(VLOOKUP($A171,'Base de dados 2017'!$A$2:$F$738,6,0)+VLOOKUP($A171,'Base de dados 2017'!$A$747:$F$1482,6,0)+VLOOKUP($A171,'Base de dados 2017'!$A$1491:$F$2226,6,0))/1000000</f>
        <v>1145.4245140700002</v>
      </c>
    </row>
    <row r="172" spans="1:6">
      <c r="A172" t="s">
        <v>5653</v>
      </c>
      <c r="B172" s="71"/>
      <c r="C172" s="71">
        <f>(VLOOKUP($A172,'Base de dados 2014'!$A$3:$C$670,3,0)+VLOOKUP($A172,'Base de dados 2014'!$A$679:$C$1346,3,0)+VLOOKUP($A172,'Base de dados 2014'!$A$1355:$C$2022,3,0))/1000000</f>
        <v>13.668385039999999</v>
      </c>
      <c r="D172" s="71">
        <f>(VLOOKUP($A172,'Base de dados 2015'!$A$3:$F$695,6,0)+VLOOKUP($A172,'Base de dados 2015'!$A$704:$F$1396,6,0)+VLOOKUP($A172,'Base de dados 2015'!$A$1405:$F$2097,6,0))/1000000</f>
        <v>19.550023299999999</v>
      </c>
      <c r="E172" s="71">
        <f>(VLOOKUP($A172,'Base de dados 2016'!$A$3:$F$698,6,0)+VLOOKUP($A172,'Base de dados 2016'!$A$707:$F$1402,6,0)+VLOOKUP($A172,'Base de dados 2016'!$A$1411:$F$2106,6,0))/1000000</f>
        <v>0</v>
      </c>
      <c r="F172" s="71">
        <f>(VLOOKUP($A172,'Base de dados 2017'!$A$2:$F$738,6,0)+VLOOKUP($A172,'Base de dados 2017'!$A$747:$F$1482,6,0)+VLOOKUP($A172,'Base de dados 2017'!$A$1491:$F$2226,6,0))/1000000</f>
        <v>20.57199215</v>
      </c>
    </row>
    <row r="173" spans="1:6">
      <c r="A173" t="s">
        <v>5654</v>
      </c>
      <c r="B173" s="71"/>
      <c r="C173" s="71">
        <f>(VLOOKUP($A173,'Base de dados 2014'!$A$3:$C$670,3,0)+VLOOKUP($A173,'Base de dados 2014'!$A$679:$C$1346,3,0)+VLOOKUP($A173,'Base de dados 2014'!$A$1355:$C$2022,3,0))/1000000</f>
        <v>7.7600000000000002E-2</v>
      </c>
      <c r="D173" s="71">
        <f>(VLOOKUP($A173,'Base de dados 2015'!$A$3:$F$695,6,0)+VLOOKUP($A173,'Base de dados 2015'!$A$704:$F$1396,6,0)+VLOOKUP($A173,'Base de dados 2015'!$A$1405:$F$2097,6,0))/1000000</f>
        <v>0.14569577</v>
      </c>
      <c r="E173" s="71">
        <f>(VLOOKUP($A173,'Base de dados 2016'!$A$3:$F$698,6,0)+VLOOKUP($A173,'Base de dados 2016'!$A$707:$F$1402,6,0)+VLOOKUP($A173,'Base de dados 2016'!$A$1411:$F$2106,6,0))/1000000</f>
        <v>7.7600000000000002E-2</v>
      </c>
      <c r="F173" s="71">
        <f>(VLOOKUP($A173,'Base de dados 2017'!$A$2:$F$738,6,0)+VLOOKUP($A173,'Base de dados 2017'!$A$747:$F$1482,6,0)+VLOOKUP($A173,'Base de dados 2017'!$A$1491:$F$2226,6,0))/1000000</f>
        <v>2.1257247100000001</v>
      </c>
    </row>
    <row r="174" spans="1:6">
      <c r="A174" t="s">
        <v>5655</v>
      </c>
      <c r="B174" s="71"/>
      <c r="C174" s="71">
        <f>(VLOOKUP($A174,'Base de dados 2014'!$A$3:$C$670,3,0)+VLOOKUP($A174,'Base de dados 2014'!$A$679:$C$1346,3,0)+VLOOKUP($A174,'Base de dados 2014'!$A$1355:$C$2022,3,0))/1000000</f>
        <v>1.8822999999999998E-4</v>
      </c>
      <c r="D174" s="71">
        <f>(VLOOKUP($A174,'Base de dados 2015'!$A$3:$F$695,6,0)+VLOOKUP($A174,'Base de dados 2015'!$A$704:$F$1396,6,0)+VLOOKUP($A174,'Base de dados 2015'!$A$1405:$F$2097,6,0))/1000000</f>
        <v>0</v>
      </c>
      <c r="E174" s="71">
        <f>(VLOOKUP($A174,'Base de dados 2016'!$A$3:$F$698,6,0)+VLOOKUP($A174,'Base de dados 2016'!$A$707:$F$1402,6,0)+VLOOKUP($A174,'Base de dados 2016'!$A$1411:$F$2106,6,0))/1000000</f>
        <v>0</v>
      </c>
      <c r="F174" s="71">
        <f>(VLOOKUP($A174,'Base de dados 2017'!$A$2:$F$738,6,0)+VLOOKUP($A174,'Base de dados 2017'!$A$747:$F$1482,6,0)+VLOOKUP($A174,'Base de dados 2017'!$A$1491:$F$2226,6,0))/1000000</f>
        <v>0</v>
      </c>
    </row>
    <row r="175" spans="1:6">
      <c r="A175" t="s">
        <v>5656</v>
      </c>
      <c r="B175" s="71"/>
      <c r="C175" s="71">
        <f>(VLOOKUP($A175,'Base de dados 2014'!$A$3:$C$670,3,0)+VLOOKUP($A175,'Base de dados 2014'!$A$679:$C$1346,3,0)+VLOOKUP($A175,'Base de dados 2014'!$A$1355:$C$2022,3,0))/1000000</f>
        <v>40.804864630000004</v>
      </c>
      <c r="D175" s="71">
        <f>(VLOOKUP($A175,'Base de dados 2015'!$A$3:$F$695,6,0)+VLOOKUP($A175,'Base de dados 2015'!$A$704:$F$1396,6,0)+VLOOKUP($A175,'Base de dados 2015'!$A$1405:$F$2097,6,0))/1000000</f>
        <v>61.291441150000004</v>
      </c>
      <c r="E175" s="71">
        <f>(VLOOKUP($A175,'Base de dados 2016'!$A$3:$F$698,6,0)+VLOOKUP($A175,'Base de dados 2016'!$A$707:$F$1402,6,0)+VLOOKUP($A175,'Base de dados 2016'!$A$1411:$F$2106,6,0))/1000000</f>
        <v>57.349550950000001</v>
      </c>
      <c r="F175" s="71">
        <f>(VLOOKUP($A175,'Base de dados 2017'!$A$2:$F$738,6,0)+VLOOKUP($A175,'Base de dados 2017'!$A$747:$F$1482,6,0)+VLOOKUP($A175,'Base de dados 2017'!$A$1491:$F$2226,6,0))/1000000</f>
        <v>61.098305689999997</v>
      </c>
    </row>
    <row r="176" spans="1:6">
      <c r="A176" t="s">
        <v>5657</v>
      </c>
      <c r="B176" s="71"/>
      <c r="C176" s="71">
        <f>(VLOOKUP($A176,'Base de dados 2014'!$A$3:$C$670,3,0)+VLOOKUP($A176,'Base de dados 2014'!$A$679:$C$1346,3,0)+VLOOKUP($A176,'Base de dados 2014'!$A$1355:$C$2022,3,0))/1000000</f>
        <v>1644.73034405</v>
      </c>
      <c r="D176" s="71">
        <f>(VLOOKUP($A176,'Base de dados 2015'!$A$3:$F$695,6,0)+VLOOKUP($A176,'Base de dados 2015'!$A$704:$F$1396,6,0)+VLOOKUP($A176,'Base de dados 2015'!$A$1405:$F$2097,6,0))/1000000</f>
        <v>1413.1537461400001</v>
      </c>
      <c r="E176" s="71">
        <f>(VLOOKUP($A176,'Base de dados 2016'!$A$3:$F$698,6,0)+VLOOKUP($A176,'Base de dados 2016'!$A$707:$F$1402,6,0)+VLOOKUP($A176,'Base de dados 2016'!$A$1411:$F$2106,6,0))/1000000</f>
        <v>634.12523759999999</v>
      </c>
      <c r="F176" s="71">
        <f>(VLOOKUP($A176,'Base de dados 2017'!$A$2:$F$738,6,0)+VLOOKUP($A176,'Base de dados 2017'!$A$747:$F$1482,6,0)+VLOOKUP($A176,'Base de dados 2017'!$A$1491:$F$2226,6,0))/1000000</f>
        <v>1061.6284915199999</v>
      </c>
    </row>
    <row r="177" spans="1:6">
      <c r="A177" t="s">
        <v>5658</v>
      </c>
      <c r="B177" s="71"/>
      <c r="C177" s="71">
        <f>(VLOOKUP($A177,'Base de dados 2014'!$A$3:$C$670,3,0)+VLOOKUP($A177,'Base de dados 2014'!$A$679:$C$1346,3,0)+VLOOKUP($A177,'Base de dados 2014'!$A$1355:$C$2022,3,0))/1000000</f>
        <v>7276.4310779699999</v>
      </c>
      <c r="D177" s="71">
        <f>(VLOOKUP($A177,'Base de dados 2015'!$A$3:$F$695,6,0)+VLOOKUP($A177,'Base de dados 2015'!$A$704:$F$1396,6,0)+VLOOKUP($A177,'Base de dados 2015'!$A$1405:$F$2097,6,0))/1000000</f>
        <v>7108.4103665900002</v>
      </c>
      <c r="E177" s="71">
        <f>(VLOOKUP($A177,'Base de dados 2016'!$A$3:$F$698,6,0)+VLOOKUP($A177,'Base de dados 2016'!$A$707:$F$1402,6,0)+VLOOKUP($A177,'Base de dados 2016'!$A$1411:$F$2106,6,0))/1000000</f>
        <v>5869.2884919200005</v>
      </c>
      <c r="F177" s="71">
        <f>(VLOOKUP($A177,'Base de dados 2017'!$A$2:$F$738,6,0)+VLOOKUP($A177,'Base de dados 2017'!$A$747:$F$1482,6,0)+VLOOKUP($A177,'Base de dados 2017'!$A$1491:$F$2226,6,0))/1000000</f>
        <v>10341.02275013</v>
      </c>
    </row>
    <row r="178" spans="1:6">
      <c r="A178" t="s">
        <v>5659</v>
      </c>
      <c r="B178" s="71"/>
      <c r="C178" s="71">
        <f>(VLOOKUP($A178,'Base de dados 2014'!$A$3:$C$670,3,0)+VLOOKUP($A178,'Base de dados 2014'!$A$679:$C$1346,3,0)+VLOOKUP($A178,'Base de dados 2014'!$A$1355:$C$2022,3,0))/1000000</f>
        <v>7132.8527141899995</v>
      </c>
      <c r="D178" s="71">
        <f>(VLOOKUP($A178,'Base de dados 2015'!$A$3:$F$695,6,0)+VLOOKUP($A178,'Base de dados 2015'!$A$704:$F$1396,6,0)+VLOOKUP($A178,'Base de dados 2015'!$A$1405:$F$2097,6,0))/1000000</f>
        <v>6658.9743034100011</v>
      </c>
      <c r="E178" s="71">
        <f>(VLOOKUP($A178,'Base de dados 2016'!$A$3:$F$698,6,0)+VLOOKUP($A178,'Base de dados 2016'!$A$707:$F$1402,6,0)+VLOOKUP($A178,'Base de dados 2016'!$A$1411:$F$2106,6,0))/1000000</f>
        <v>5685.85955861</v>
      </c>
      <c r="F178" s="71">
        <f>(VLOOKUP($A178,'Base de dados 2017'!$A$2:$F$738,6,0)+VLOOKUP($A178,'Base de dados 2017'!$A$747:$F$1482,6,0)+VLOOKUP($A178,'Base de dados 2017'!$A$1491:$F$2226,6,0))/1000000</f>
        <v>10347.946234789999</v>
      </c>
    </row>
    <row r="179" spans="1:6">
      <c r="A179" t="s">
        <v>5660</v>
      </c>
      <c r="B179" s="71"/>
      <c r="C179" s="71">
        <f>(VLOOKUP($A179,'Base de dados 2014'!$A$3:$C$670,3,0)+VLOOKUP($A179,'Base de dados 2014'!$A$679:$C$1346,3,0)+VLOOKUP($A179,'Base de dados 2014'!$A$1355:$C$2022,3,0))/1000000</f>
        <v>142.24110335</v>
      </c>
      <c r="D179" s="71">
        <f>(VLOOKUP($A179,'Base de dados 2015'!$A$3:$F$695,6,0)+VLOOKUP($A179,'Base de dados 2015'!$A$704:$F$1396,6,0)+VLOOKUP($A179,'Base de dados 2015'!$A$1405:$F$2097,6,0))/1000000</f>
        <v>449.43606318000002</v>
      </c>
      <c r="E179" s="71">
        <f>(VLOOKUP($A179,'Base de dados 2016'!$A$3:$F$698,6,0)+VLOOKUP($A179,'Base de dados 2016'!$A$707:$F$1402,6,0)+VLOOKUP($A179,'Base de dados 2016'!$A$1411:$F$2106,6,0))/1000000</f>
        <v>183.42893330999999</v>
      </c>
      <c r="F179" s="71">
        <f>(VLOOKUP($A179,'Base de dados 2017'!$A$2:$F$738,6,0)+VLOOKUP($A179,'Base de dados 2017'!$A$747:$F$1482,6,0)+VLOOKUP($A179,'Base de dados 2017'!$A$1491:$F$2226,6,0))/1000000</f>
        <v>-6.9234846600000042</v>
      </c>
    </row>
    <row r="180" spans="1:6">
      <c r="A180" t="s">
        <v>5661</v>
      </c>
      <c r="B180" s="71"/>
      <c r="C180" s="71">
        <f>(VLOOKUP($A180,'Base de dados 2014'!$A$3:$C$670,3,0)+VLOOKUP($A180,'Base de dados 2014'!$A$679:$C$1346,3,0)+VLOOKUP($A180,'Base de dados 2014'!$A$1355:$C$2022,3,0))/1000000</f>
        <v>2354.74036123</v>
      </c>
      <c r="D180" s="71">
        <f>(VLOOKUP($A180,'Base de dados 2015'!$A$3:$F$695,6,0)+VLOOKUP($A180,'Base de dados 2015'!$A$704:$F$1396,6,0)+VLOOKUP($A180,'Base de dados 2015'!$A$1405:$F$2097,6,0))/1000000</f>
        <v>2175.6250879900003</v>
      </c>
      <c r="E180" s="71">
        <f>(VLOOKUP($A180,'Base de dados 2016'!$A$3:$F$698,6,0)+VLOOKUP($A180,'Base de dados 2016'!$A$707:$F$1402,6,0)+VLOOKUP($A180,'Base de dados 2016'!$A$1411:$F$2106,6,0))/1000000</f>
        <v>2161.8837140000001</v>
      </c>
      <c r="F180" s="71">
        <f>(VLOOKUP($A180,'Base de dados 2017'!$A$2:$F$738,6,0)+VLOOKUP($A180,'Base de dados 2017'!$A$747:$F$1482,6,0)+VLOOKUP($A180,'Base de dados 2017'!$A$1491:$F$2226,6,0))/1000000</f>
        <v>597.23220373000004</v>
      </c>
    </row>
    <row r="181" spans="1:6">
      <c r="A181" t="s">
        <v>5662</v>
      </c>
      <c r="B181" s="71"/>
      <c r="C181" s="71">
        <f>(VLOOKUP($A181,'Base de dados 2014'!$A$3:$C$670,3,0)+VLOOKUP($A181,'Base de dados 2014'!$A$679:$C$1346,3,0)+VLOOKUP($A181,'Base de dados 2014'!$A$1355:$C$2022,3,0))/1000000</f>
        <v>1586.74007957</v>
      </c>
      <c r="D181" s="71">
        <f>(VLOOKUP($A181,'Base de dados 2015'!$A$3:$F$695,6,0)+VLOOKUP($A181,'Base de dados 2015'!$A$704:$F$1396,6,0)+VLOOKUP($A181,'Base de dados 2015'!$A$1405:$F$2097,6,0))/1000000</f>
        <v>1546.7947731800002</v>
      </c>
      <c r="E181" s="71">
        <f>(VLOOKUP($A181,'Base de dados 2016'!$A$3:$F$698,6,0)+VLOOKUP($A181,'Base de dados 2016'!$A$707:$F$1402,6,0)+VLOOKUP($A181,'Base de dados 2016'!$A$1411:$F$2106,6,0))/1000000</f>
        <v>1548.3784854999999</v>
      </c>
      <c r="F181" s="71">
        <f>(VLOOKUP($A181,'Base de dados 2017'!$A$2:$F$738,6,0)+VLOOKUP($A181,'Base de dados 2017'!$A$747:$F$1482,6,0)+VLOOKUP($A181,'Base de dados 2017'!$A$1491:$F$2226,6,0))/1000000</f>
        <v>-0.839988450000003</v>
      </c>
    </row>
    <row r="182" spans="1:6">
      <c r="A182" t="s">
        <v>5663</v>
      </c>
      <c r="B182" s="71"/>
      <c r="C182" s="71">
        <f>(VLOOKUP($A182,'Base de dados 2014'!$A$3:$C$670,3,0)+VLOOKUP($A182,'Base de dados 2014'!$A$679:$C$1346,3,0)+VLOOKUP($A182,'Base de dados 2014'!$A$1355:$C$2022,3,0))/1000000</f>
        <v>475.53410010000005</v>
      </c>
      <c r="D182" s="71">
        <f>(VLOOKUP($A182,'Base de dados 2015'!$A$3:$F$695,6,0)+VLOOKUP($A182,'Base de dados 2015'!$A$704:$F$1396,6,0)+VLOOKUP($A182,'Base de dados 2015'!$A$1405:$F$2097,6,0))/1000000</f>
        <v>475.53409930000004</v>
      </c>
      <c r="E182" s="71">
        <f>(VLOOKUP($A182,'Base de dados 2016'!$A$3:$F$698,6,0)+VLOOKUP($A182,'Base de dados 2016'!$A$707:$F$1402,6,0)+VLOOKUP($A182,'Base de dados 2016'!$A$1411:$F$2106,6,0))/1000000</f>
        <v>475.49970436000001</v>
      </c>
      <c r="F182" s="71">
        <f>(VLOOKUP($A182,'Base de dados 2017'!$A$2:$F$738,6,0)+VLOOKUP($A182,'Base de dados 2017'!$A$747:$F$1482,6,0)+VLOOKUP($A182,'Base de dados 2017'!$A$1491:$F$2226,6,0))/1000000</f>
        <v>475.53409930000004</v>
      </c>
    </row>
    <row r="183" spans="1:6">
      <c r="A183" t="s">
        <v>5664</v>
      </c>
      <c r="B183" s="71"/>
      <c r="C183" s="71">
        <f>(VLOOKUP($A183,'Base de dados 2014'!$A$3:$C$670,3,0)+VLOOKUP($A183,'Base de dados 2014'!$A$679:$C$1346,3,0)+VLOOKUP($A183,'Base de dados 2014'!$A$1355:$C$2022,3,0))/1000000</f>
        <v>6.0621788299999997</v>
      </c>
      <c r="D183" s="71">
        <f>(VLOOKUP($A183,'Base de dados 2015'!$A$3:$F$695,6,0)+VLOOKUP($A183,'Base de dados 2015'!$A$704:$F$1396,6,0)+VLOOKUP($A183,'Base de dados 2015'!$A$1405:$F$2097,6,0))/1000000</f>
        <v>1.1132919999999999E-2</v>
      </c>
      <c r="E183" s="71">
        <f>(VLOOKUP($A183,'Base de dados 2016'!$A$3:$F$698,6,0)+VLOOKUP($A183,'Base de dados 2016'!$A$707:$F$1402,6,0)+VLOOKUP($A183,'Base de dados 2016'!$A$1411:$F$2106,6,0))/1000000</f>
        <v>1.1132919999999999E-2</v>
      </c>
      <c r="F183" s="71">
        <f>(VLOOKUP($A183,'Base de dados 2017'!$A$2:$F$738,6,0)+VLOOKUP($A183,'Base de dados 2017'!$A$747:$F$1482,6,0)+VLOOKUP($A183,'Base de dados 2017'!$A$1491:$F$2226,6,0))/1000000</f>
        <v>0</v>
      </c>
    </row>
    <row r="184" spans="1:6">
      <c r="A184" t="s">
        <v>5665</v>
      </c>
      <c r="B184" s="71"/>
      <c r="C184" s="71">
        <f>(VLOOKUP($A184,'Base de dados 2014'!$A$3:$C$670,3,0)+VLOOKUP($A184,'Base de dados 2014'!$A$679:$C$1346,3,0)+VLOOKUP($A184,'Base de dados 2014'!$A$1355:$C$2022,3,0))/1000000</f>
        <v>170.03403865999999</v>
      </c>
      <c r="D184" s="71">
        <f>(VLOOKUP($A184,'Base de dados 2015'!$A$3:$F$695,6,0)+VLOOKUP($A184,'Base de dados 2015'!$A$704:$F$1396,6,0)+VLOOKUP($A184,'Base de dados 2015'!$A$1405:$F$2097,6,0))/1000000</f>
        <v>12.224539650000001</v>
      </c>
      <c r="E184" s="71">
        <f>(VLOOKUP($A184,'Base de dados 2016'!$A$3:$F$698,6,0)+VLOOKUP($A184,'Base de dados 2016'!$A$707:$F$1402,6,0)+VLOOKUP($A184,'Base de dados 2016'!$A$1411:$F$2106,6,0))/1000000</f>
        <v>19.406359139999999</v>
      </c>
      <c r="F184" s="71">
        <f>(VLOOKUP($A184,'Base de dados 2017'!$A$2:$F$738,6,0)+VLOOKUP($A184,'Base de dados 2017'!$A$747:$F$1482,6,0)+VLOOKUP($A184,'Base de dados 2017'!$A$1491:$F$2226,6,0))/1000000</f>
        <v>29.98756783</v>
      </c>
    </row>
    <row r="185" spans="1:6">
      <c r="A185" t="s">
        <v>5666</v>
      </c>
      <c r="B185" s="71"/>
      <c r="C185" s="71">
        <f>(VLOOKUP($A185,'Base de dados 2014'!$A$3:$C$670,3,0)+VLOOKUP($A185,'Base de dados 2014'!$A$679:$C$1346,3,0)+VLOOKUP($A185,'Base de dados 2014'!$A$1355:$C$2022,3,0))/1000000</f>
        <v>88.653352010000006</v>
      </c>
      <c r="D185" s="71">
        <f>(VLOOKUP($A185,'Base de dados 2015'!$A$3:$F$695,6,0)+VLOOKUP($A185,'Base de dados 2015'!$A$704:$F$1396,6,0)+VLOOKUP($A185,'Base de dados 2015'!$A$1405:$F$2097,6,0))/1000000</f>
        <v>70.799164169999997</v>
      </c>
      <c r="E185" s="71">
        <f>(VLOOKUP($A185,'Base de dados 2016'!$A$3:$F$698,6,0)+VLOOKUP($A185,'Base de dados 2016'!$A$707:$F$1402,6,0)+VLOOKUP($A185,'Base de dados 2016'!$A$1411:$F$2106,6,0))/1000000</f>
        <v>76.268708459999999</v>
      </c>
      <c r="F185" s="71">
        <f>(VLOOKUP($A185,'Base de dados 2017'!$A$2:$F$738,6,0)+VLOOKUP($A185,'Base de dados 2017'!$A$747:$F$1482,6,0)+VLOOKUP($A185,'Base de dados 2017'!$A$1491:$F$2226,6,0))/1000000</f>
        <v>55.89224548</v>
      </c>
    </row>
    <row r="186" spans="1:6">
      <c r="A186" t="s">
        <v>5667</v>
      </c>
      <c r="B186" s="71"/>
      <c r="C186" s="71">
        <f>(VLOOKUP($A186,'Base de dados 2014'!$A$3:$C$670,3,0)+VLOOKUP($A186,'Base de dados 2014'!$A$679:$C$1346,3,0)+VLOOKUP($A186,'Base de dados 2014'!$A$1355:$C$2022,3,0))/1000000</f>
        <v>17.767681829999997</v>
      </c>
      <c r="D186" s="71">
        <f>(VLOOKUP($A186,'Base de dados 2015'!$A$3:$F$695,6,0)+VLOOKUP($A186,'Base de dados 2015'!$A$704:$F$1396,6,0)+VLOOKUP($A186,'Base de dados 2015'!$A$1405:$F$2097,6,0))/1000000</f>
        <v>6.9066264800000008</v>
      </c>
      <c r="E186" s="71">
        <f>(VLOOKUP($A186,'Base de dados 2016'!$A$3:$F$698,6,0)+VLOOKUP($A186,'Base de dados 2016'!$A$707:$F$1402,6,0)+VLOOKUP($A186,'Base de dados 2016'!$A$1411:$F$2106,6,0))/1000000</f>
        <v>0</v>
      </c>
      <c r="F186" s="71">
        <f>(VLOOKUP($A186,'Base de dados 2017'!$A$2:$F$738,6,0)+VLOOKUP($A186,'Base de dados 2017'!$A$747:$F$1482,6,0)+VLOOKUP($A186,'Base de dados 2017'!$A$1491:$F$2226,6,0))/1000000</f>
        <v>21.055326999999998</v>
      </c>
    </row>
    <row r="187" spans="1:6">
      <c r="A187" t="s">
        <v>5668</v>
      </c>
      <c r="B187" s="71"/>
      <c r="C187" s="71">
        <f>(VLOOKUP($A187,'Base de dados 2014'!$A$3:$C$670,3,0)+VLOOKUP($A187,'Base de dados 2014'!$A$679:$C$1346,3,0)+VLOOKUP($A187,'Base de dados 2014'!$A$1355:$C$2022,3,0))/1000000</f>
        <v>0</v>
      </c>
      <c r="D187" s="71">
        <f>(VLOOKUP($A187,'Base de dados 2015'!$A$3:$F$695,6,0)+VLOOKUP($A187,'Base de dados 2015'!$A$704:$F$1396,6,0)+VLOOKUP($A187,'Base de dados 2015'!$A$1405:$F$2097,6,0))/1000000</f>
        <v>0</v>
      </c>
      <c r="E187" s="71">
        <f>(VLOOKUP($A187,'Base de dados 2016'!$A$3:$F$698,6,0)+VLOOKUP($A187,'Base de dados 2016'!$A$707:$F$1402,6,0)+VLOOKUP($A187,'Base de dados 2016'!$A$1411:$F$2106,6,0))/1000000</f>
        <v>11.430777320000001</v>
      </c>
      <c r="F187" s="71">
        <f>(VLOOKUP($A187,'Base de dados 2017'!$A$2:$F$738,6,0)+VLOOKUP($A187,'Base de dados 2017'!$A$747:$F$1482,6,0)+VLOOKUP($A187,'Base de dados 2017'!$A$1491:$F$2226,6,0))/1000000</f>
        <v>4.5735784299999995</v>
      </c>
    </row>
    <row r="188" spans="1:6">
      <c r="A188" t="s">
        <v>2717</v>
      </c>
      <c r="B188" s="71"/>
      <c r="C188" s="71" t="s">
        <v>3557</v>
      </c>
      <c r="D188" s="71">
        <f>(VLOOKUP($A188,'Base de dados 2015'!$A$3:$F$695,6,0)+VLOOKUP($A188,'Base de dados 2015'!$A$704:$F$1396,6,0)+VLOOKUP($A188,'Base de dados 2015'!$A$1405:$F$2097,6,0))/1000000</f>
        <v>0</v>
      </c>
      <c r="E188" s="71">
        <f>(VLOOKUP($A188,'Base de dados 2016'!$A$3:$F$698,6,0)+VLOOKUP($A188,'Base de dados 2016'!$A$707:$F$1402,6,0)+VLOOKUP($A188,'Base de dados 2016'!$A$1411:$F$2106,6,0))/1000000</f>
        <v>1.8799999999999999E-4</v>
      </c>
      <c r="F188" s="71">
        <f>(VLOOKUP($A188,'Base de dados 2017'!$A$2:$F$738,6,0)+VLOOKUP($A188,'Base de dados 2017'!$A$747:$F$1482,6,0)+VLOOKUP($A188,'Base de dados 2017'!$A$1491:$F$2226,6,0))/1000000</f>
        <v>0</v>
      </c>
    </row>
    <row r="189" spans="1:6">
      <c r="A189" t="s">
        <v>5669</v>
      </c>
      <c r="B189" s="71"/>
      <c r="C189" s="71">
        <f>(VLOOKUP($A189,'Base de dados 2014'!$A$3:$C$670,3,0)+VLOOKUP($A189,'Base de dados 2014'!$A$679:$C$1346,3,0)+VLOOKUP($A189,'Base de dados 2014'!$A$1355:$C$2022,3,0))/1000000</f>
        <v>9.9489302299999984</v>
      </c>
      <c r="D189" s="71">
        <f>(VLOOKUP($A189,'Base de dados 2015'!$A$3:$F$695,6,0)+VLOOKUP($A189,'Base de dados 2015'!$A$704:$F$1396,6,0)+VLOOKUP($A189,'Base de dados 2015'!$A$1405:$F$2097,6,0))/1000000</f>
        <v>63.35475229</v>
      </c>
      <c r="E189" s="71">
        <f>(VLOOKUP($A189,'Base de dados 2016'!$A$3:$F$698,6,0)+VLOOKUP($A189,'Base de dados 2016'!$A$707:$F$1402,6,0)+VLOOKUP($A189,'Base de dados 2016'!$A$1411:$F$2106,6,0))/1000000</f>
        <v>30.8883583</v>
      </c>
      <c r="F189" s="71">
        <f>(VLOOKUP($A189,'Base de dados 2017'!$A$2:$F$738,6,0)+VLOOKUP($A189,'Base de dados 2017'!$A$747:$F$1482,6,0)+VLOOKUP($A189,'Base de dados 2017'!$A$1491:$F$2226,6,0))/1000000</f>
        <v>11.02937414</v>
      </c>
    </row>
    <row r="190" spans="1:6">
      <c r="A190" t="s">
        <v>5670</v>
      </c>
      <c r="B190" s="71"/>
      <c r="C190" s="71">
        <f>(VLOOKUP($A190,'Base de dados 2014'!$A$3:$C$670,3,0)+VLOOKUP($A190,'Base de dados 2014'!$A$679:$C$1346,3,0)+VLOOKUP($A190,'Base de dados 2014'!$A$1355:$C$2022,3,0))/1000000</f>
        <v>-6418.9830273299985</v>
      </c>
      <c r="D190" s="71">
        <f>(VLOOKUP($A190,'Base de dados 2015'!$A$3:$F$695,6,0)+VLOOKUP($A190,'Base de dados 2015'!$A$704:$F$1396,6,0)+VLOOKUP($A190,'Base de dados 2015'!$A$1405:$F$2097,6,0))/1000000</f>
        <v>948.07267896000008</v>
      </c>
      <c r="E190" s="71">
        <f>(VLOOKUP($A190,'Base de dados 2016'!$A$3:$F$698,6,0)+VLOOKUP($A190,'Base de dados 2016'!$A$707:$F$1402,6,0)+VLOOKUP($A190,'Base de dados 2016'!$A$1411:$F$2106,6,0))/1000000</f>
        <v>8816.0868006500023</v>
      </c>
      <c r="F190" s="71">
        <f>(VLOOKUP($A190,'Base de dados 2017'!$A$2:$F$738,6,0)+VLOOKUP($A190,'Base de dados 2017'!$A$747:$F$1482,6,0)+VLOOKUP($A190,'Base de dados 2017'!$A$1491:$F$2226,6,0))/1000000</f>
        <v>2481.18699341</v>
      </c>
    </row>
    <row r="191" spans="1:6">
      <c r="A191" t="s">
        <v>5671</v>
      </c>
      <c r="B191" s="71"/>
      <c r="C191" s="71">
        <f>(VLOOKUP($A191,'Base de dados 2014'!$A$3:$C$670,3,0)+VLOOKUP($A191,'Base de dados 2014'!$A$679:$C$1346,3,0)+VLOOKUP($A191,'Base de dados 2014'!$A$1355:$C$2022,3,0))/1000000</f>
        <v>3407.0476673500002</v>
      </c>
      <c r="D191" s="71">
        <f>(VLOOKUP($A191,'Base de dados 2015'!$A$3:$F$695,6,0)+VLOOKUP($A191,'Base de dados 2015'!$A$704:$F$1396,6,0)+VLOOKUP($A191,'Base de dados 2015'!$A$1405:$F$2097,6,0))/1000000</f>
        <v>10378.397208079999</v>
      </c>
      <c r="E191" s="71">
        <f>(VLOOKUP($A191,'Base de dados 2016'!$A$3:$F$698,6,0)+VLOOKUP($A191,'Base de dados 2016'!$A$707:$F$1402,6,0)+VLOOKUP($A191,'Base de dados 2016'!$A$1411:$F$2106,6,0))/1000000</f>
        <v>8506.56856634</v>
      </c>
      <c r="F191" s="71">
        <f>(VLOOKUP($A191,'Base de dados 2017'!$A$2:$F$738,6,0)+VLOOKUP($A191,'Base de dados 2017'!$A$747:$F$1482,6,0)+VLOOKUP($A191,'Base de dados 2017'!$A$1491:$F$2226,6,0))/1000000</f>
        <v>1740.3930313199999</v>
      </c>
    </row>
    <row r="192" spans="1:6">
      <c r="A192" t="s">
        <v>5672</v>
      </c>
      <c r="B192" s="71"/>
      <c r="C192" s="71">
        <f>(VLOOKUP($A192,'Base de dados 2014'!$A$3:$C$670,3,0)+VLOOKUP($A192,'Base de dados 2014'!$A$679:$C$1346,3,0)+VLOOKUP($A192,'Base de dados 2014'!$A$1355:$C$2022,3,0))/1000000</f>
        <v>-9826.030694680001</v>
      </c>
      <c r="D192" s="71">
        <f>(VLOOKUP($A192,'Base de dados 2015'!$A$3:$F$695,6,0)+VLOOKUP($A192,'Base de dados 2015'!$A$704:$F$1396,6,0)+VLOOKUP($A192,'Base de dados 2015'!$A$1405:$F$2097,6,0))/1000000</f>
        <v>-9430.3245291199983</v>
      </c>
      <c r="E192" s="71">
        <f>(VLOOKUP($A192,'Base de dados 2016'!$A$3:$F$698,6,0)+VLOOKUP($A192,'Base de dados 2016'!$A$707:$F$1402,6,0)+VLOOKUP($A192,'Base de dados 2016'!$A$1411:$F$2106,6,0))/1000000</f>
        <v>309.51823431000003</v>
      </c>
      <c r="F192" s="71">
        <f>(VLOOKUP($A192,'Base de dados 2017'!$A$2:$F$738,6,0)+VLOOKUP($A192,'Base de dados 2017'!$A$747:$F$1482,6,0)+VLOOKUP($A192,'Base de dados 2017'!$A$1491:$F$2226,6,0))/1000000</f>
        <v>740.79396208999992</v>
      </c>
    </row>
    <row r="193" spans="1:6">
      <c r="A193" t="s">
        <v>5673</v>
      </c>
      <c r="B193" s="71"/>
      <c r="C193" s="71">
        <f>(VLOOKUP($A193,'Base de dados 2014'!$A$3:$C$670,3,0)+VLOOKUP($A193,'Base de dados 2014'!$A$679:$C$1346,3,0)+VLOOKUP($A193,'Base de dados 2014'!$A$1355:$C$2022,3,0))/1000000</f>
        <v>156190.02745056996</v>
      </c>
      <c r="D193" s="71">
        <f>(VLOOKUP($A193,'Base de dados 2015'!$A$3:$F$695,6,0)+VLOOKUP($A193,'Base de dados 2015'!$A$704:$F$1396,6,0)+VLOOKUP($A193,'Base de dados 2015'!$A$1405:$F$2097,6,0))/1000000</f>
        <v>-1702343.1856140001</v>
      </c>
      <c r="E193" s="71">
        <f>(VLOOKUP($A193,'Base de dados 2016'!$A$3:$F$698,6,0)+VLOOKUP($A193,'Base de dados 2016'!$A$707:$F$1402,6,0)+VLOOKUP($A193,'Base de dados 2016'!$A$1411:$F$2106,6,0))/1000000</f>
        <v>-2732780.9525719001</v>
      </c>
      <c r="F193" s="71">
        <f>(VLOOKUP($A193,'Base de dados 2017'!$A$2:$F$738,6,0)+VLOOKUP($A193,'Base de dados 2017'!$A$747:$F$1482,6,0)+VLOOKUP($A193,'Base de dados 2017'!$A$1491:$F$2226,6,0))/1000000</f>
        <v>-3112910.21517839</v>
      </c>
    </row>
    <row r="194" spans="1:6">
      <c r="A194" t="s">
        <v>5674</v>
      </c>
      <c r="B194" s="71"/>
      <c r="C194" s="71">
        <f>(VLOOKUP($A194,'Base de dados 2014'!$A$3:$C$670,3,0)+VLOOKUP($A194,'Base de dados 2014'!$A$679:$C$1346,3,0)+VLOOKUP($A194,'Base de dados 2014'!$A$1355:$C$2022,3,0))/1000000</f>
        <v>776.88458313000012</v>
      </c>
      <c r="D194" s="71">
        <f>(VLOOKUP($A194,'Base de dados 2015'!$A$3:$F$695,6,0)+VLOOKUP($A194,'Base de dados 2015'!$A$704:$F$1396,6,0)+VLOOKUP($A194,'Base de dados 2015'!$A$1405:$F$2097,6,0))/1000000</f>
        <v>899.64202239000008</v>
      </c>
      <c r="E194" s="71">
        <f>(VLOOKUP($A194,'Base de dados 2016'!$A$3:$F$698,6,0)+VLOOKUP($A194,'Base de dados 2016'!$A$707:$F$1402,6,0)+VLOOKUP($A194,'Base de dados 2016'!$A$1411:$F$2106,6,0))/1000000</f>
        <v>778.59666557000003</v>
      </c>
      <c r="F194" s="71">
        <f>(VLOOKUP($A194,'Base de dados 2017'!$A$2:$F$738,6,0)+VLOOKUP($A194,'Base de dados 2017'!$A$747:$F$1482,6,0)+VLOOKUP($A194,'Base de dados 2017'!$A$1491:$F$2226,6,0))/1000000</f>
        <v>865.76142985000001</v>
      </c>
    </row>
    <row r="195" spans="1:6">
      <c r="A195" t="s">
        <v>5675</v>
      </c>
      <c r="B195" s="71"/>
      <c r="C195" s="71">
        <f>(VLOOKUP($A195,'Base de dados 2014'!$A$3:$C$670,3,0)+VLOOKUP($A195,'Base de dados 2014'!$A$679:$C$1346,3,0)+VLOOKUP($A195,'Base de dados 2014'!$A$1355:$C$2022,3,0))/1000000</f>
        <v>2.194E-5</v>
      </c>
      <c r="D195" s="71">
        <f>(VLOOKUP($A195,'Base de dados 2015'!$A$3:$F$695,6,0)+VLOOKUP($A195,'Base de dados 2015'!$A$704:$F$1396,6,0)+VLOOKUP($A195,'Base de dados 2015'!$A$1405:$F$2097,6,0))/1000000</f>
        <v>122.75746120000001</v>
      </c>
      <c r="E195" s="71">
        <f>(VLOOKUP($A195,'Base de dados 2016'!$A$3:$F$698,6,0)+VLOOKUP($A195,'Base de dados 2016'!$A$707:$F$1402,6,0)+VLOOKUP($A195,'Base de dados 2016'!$A$1411:$F$2106,6,0))/1000000</f>
        <v>1.70844284</v>
      </c>
      <c r="F195" s="71">
        <f>(VLOOKUP($A195,'Base de dados 2017'!$A$2:$F$738,6,0)+VLOOKUP($A195,'Base de dados 2017'!$A$747:$F$1482,6,0)+VLOOKUP($A195,'Base de dados 2017'!$A$1491:$F$2226,6,0))/1000000</f>
        <v>88.874637329999999</v>
      </c>
    </row>
    <row r="196" spans="1:6">
      <c r="A196" t="s">
        <v>5676</v>
      </c>
      <c r="B196" s="71"/>
      <c r="C196" s="71">
        <f>(VLOOKUP($A196,'Base de dados 2014'!$A$3:$C$670,3,0)+VLOOKUP($A196,'Base de dados 2014'!$A$679:$C$1346,3,0)+VLOOKUP($A196,'Base de dados 2014'!$A$1355:$C$2022,3,0))/1000000</f>
        <v>776.88456119000011</v>
      </c>
      <c r="D196" s="71">
        <f>(VLOOKUP($A196,'Base de dados 2015'!$A$3:$F$695,6,0)+VLOOKUP($A196,'Base de dados 2015'!$A$704:$F$1396,6,0)+VLOOKUP($A196,'Base de dados 2015'!$A$1405:$F$2097,6,0))/1000000</f>
        <v>776.88456119000011</v>
      </c>
      <c r="E196" s="71">
        <f>(VLOOKUP($A196,'Base de dados 2016'!$A$3:$F$698,6,0)+VLOOKUP($A196,'Base de dados 2016'!$A$707:$F$1402,6,0)+VLOOKUP($A196,'Base de dados 2016'!$A$1411:$F$2106,6,0))/1000000</f>
        <v>776.88822273000005</v>
      </c>
      <c r="F196" s="71">
        <f>(VLOOKUP($A196,'Base de dados 2017'!$A$2:$F$738,6,0)+VLOOKUP($A196,'Base de dados 2017'!$A$747:$F$1482,6,0)+VLOOKUP($A196,'Base de dados 2017'!$A$1491:$F$2226,6,0))/1000000</f>
        <v>776.88679252000009</v>
      </c>
    </row>
    <row r="197" spans="1:6">
      <c r="A197" t="s">
        <v>5677</v>
      </c>
      <c r="B197" s="71"/>
      <c r="C197" s="71">
        <f>(VLOOKUP($A197,'Base de dados 2014'!$A$3:$C$670,3,0)+VLOOKUP($A197,'Base de dados 2014'!$A$679:$C$1346,3,0)+VLOOKUP($A197,'Base de dados 2014'!$A$1355:$C$2022,3,0))/1000000</f>
        <v>1361437.0438653</v>
      </c>
      <c r="D197" s="71">
        <f>(VLOOKUP($A197,'Base de dados 2015'!$A$3:$F$695,3,0)+VLOOKUP($A197,'Base de dados 2015'!$A$704:$F$1396,3,0)+VLOOKUP($A197,'Base de dados 2015'!$A$1405:$F$2097,3,0))/1000000</f>
        <v>1779305.2273343501</v>
      </c>
      <c r="E197" s="71">
        <f>(VLOOKUP($A197,'Base de dados 2016'!$A$3:$F$698,3,0)+VLOOKUP($A197,'Base de dados 2016'!$A$707:$F$1402,3,0)+VLOOKUP($A197,'Base de dados 2016'!$A$1411:$F$2106,3,0))/1000000</f>
        <v>1752909.2591399299</v>
      </c>
      <c r="F197" s="71">
        <f>(VLOOKUP($A197,'Base de dados 2017'!$A$2:$F$738,3,0)+VLOOKUP($A197,'Base de dados 2017'!$A$747:$F$1482,3,0)+VLOOKUP($A197,'Base de dados 2017'!$A$1491:$F$2226,3,0))/1000000</f>
        <v>1680634.71425795</v>
      </c>
    </row>
    <row r="198" spans="1:6" s="76" customFormat="1">
      <c r="A198" s="76" t="s">
        <v>5901</v>
      </c>
      <c r="B198" s="71"/>
      <c r="C198" s="71">
        <f>(VLOOKUP($A198,'Base de dados 2014'!$A$3:$C$670,3,0)+VLOOKUP($A198,'Base de dados 2014'!$A$679:$C$1346,3,0)+VLOOKUP($A198,'Base de dados 2014'!$A$1355:$C$2022,3,0))/1000000</f>
        <v>5115549.3079133499</v>
      </c>
      <c r="D198" s="71">
        <f>(VLOOKUP($A198,'Base de dados 2015'!$A$3:$F$695,3,0)+VLOOKUP($A198,'Base de dados 2015'!$A$704:$F$1396,3,0)+VLOOKUP($A198,'Base de dados 2015'!$A$1405:$F$2097,3,0))/1000000</f>
        <v>4383806.6404978</v>
      </c>
      <c r="E198" s="71">
        <f>(VLOOKUP($A198,'Base de dados 2016'!$A$3:$F$698,3,0)+VLOOKUP($A198,'Base de dados 2016'!$A$707:$F$1402,3,0)+VLOOKUP($A198,'Base de dados 2016'!$A$1411:$F$2106,3,0))/1000000</f>
        <v>4742745.5056100804</v>
      </c>
      <c r="F198" s="71">
        <f>(VLOOKUP($A198,'Base de dados 2017'!$A$2:$F$738,3,0)+VLOOKUP($A198,'Base de dados 2017'!$A$747:$F$1482,3,0)+VLOOKUP($A198,'Base de dados 2017'!$A$1491:$F$2226,3,0))/1000000</f>
        <v>5397485.2970428299</v>
      </c>
    </row>
    <row r="199" spans="1:6">
      <c r="A199" t="s">
        <v>5678</v>
      </c>
      <c r="B199" s="71"/>
      <c r="C199" s="71">
        <f>(VLOOKUP($A199,'Base de dados 2014'!$A$3:$C$670,3,0)+VLOOKUP($A199,'Base de dados 2014'!$A$679:$C$1346,3,0)+VLOOKUP($A199,'Base de dados 2014'!$A$1355:$C$2022,3,0))/1000000</f>
        <v>1060611.68101681</v>
      </c>
      <c r="D199" s="71">
        <f>(VLOOKUP($A199,'Base de dados 2015'!$A$3:$F$695,3,0)+VLOOKUP($A199,'Base de dados 2015'!$A$704:$F$1396,3,0)+VLOOKUP($A199,'Base de dados 2015'!$A$1405:$F$2097,3,0))/1000000</f>
        <v>1350554.8859252098</v>
      </c>
      <c r="E199" s="71">
        <f>(VLOOKUP($A199,'Base de dados 2016'!$A$3:$F$698,3,0)+VLOOKUP($A199,'Base de dados 2016'!$A$707:$F$1402,3,0)+VLOOKUP($A199,'Base de dados 2016'!$A$1411:$F$2106,3,0))/1000000</f>
        <v>1343169.02909294</v>
      </c>
      <c r="F199" s="71">
        <f>(VLOOKUP($A199,'Base de dados 2017'!$A$2:$F$738,3,0)+VLOOKUP($A199,'Base de dados 2017'!$A$747:$F$1482,3,0)+VLOOKUP($A199,'Base de dados 2017'!$A$1491:$F$2226,3,0))/1000000</f>
        <v>7797336.8794211503</v>
      </c>
    </row>
    <row r="200" spans="1:6">
      <c r="A200" t="s">
        <v>5679</v>
      </c>
      <c r="B200" s="71"/>
      <c r="C200" s="71" t="s">
        <v>3557</v>
      </c>
      <c r="D200" s="71" t="s">
        <v>3557</v>
      </c>
      <c r="E200" s="71" t="s">
        <v>3557</v>
      </c>
      <c r="F200" s="71">
        <f>(VLOOKUP($A200,'Base de dados 2017'!$A$2:$F$738,3,0)+VLOOKUP($A200,'Base de dados 2017'!$A$747:$F$1482,3,0)+VLOOKUP($A200,'Base de dados 2017'!$A$1491:$F$2226,3,0))/1000000</f>
        <v>1387580.3984757599</v>
      </c>
    </row>
    <row r="201" spans="1:6">
      <c r="A201" t="s">
        <v>5680</v>
      </c>
      <c r="B201" s="71"/>
      <c r="C201" s="71" t="s">
        <v>3557</v>
      </c>
      <c r="D201" s="71" t="s">
        <v>3557</v>
      </c>
      <c r="E201" s="71" t="s">
        <v>3557</v>
      </c>
      <c r="F201" s="71">
        <f>(VLOOKUP($A201,'Base de dados 2017'!$A$2:$F$738,3,0)+VLOOKUP($A201,'Base de dados 2017'!$A$747:$F$1482,3,0)+VLOOKUP($A201,'Base de dados 2017'!$A$1491:$F$2226,3,0))/1000000</f>
        <v>60428.542959239996</v>
      </c>
    </row>
    <row r="202" spans="1:6">
      <c r="A202" t="s">
        <v>5681</v>
      </c>
      <c r="B202" s="71"/>
      <c r="C202" s="71" t="s">
        <v>3557</v>
      </c>
      <c r="D202" s="71" t="s">
        <v>3557</v>
      </c>
      <c r="E202" s="71" t="s">
        <v>3557</v>
      </c>
      <c r="F202" s="71">
        <f>(VLOOKUP($A202,'Base de dados 2017'!$A$2:$F$738,3,0)+VLOOKUP($A202,'Base de dados 2017'!$A$747:$F$1482,3,0)+VLOOKUP($A202,'Base de dados 2017'!$A$1491:$F$2226,3,0))/1000000</f>
        <v>99075.796634960003</v>
      </c>
    </row>
    <row r="203" spans="1:6">
      <c r="A203" t="s">
        <v>5682</v>
      </c>
      <c r="B203" s="71"/>
      <c r="C203" s="71">
        <f>(VLOOKUP($A203,'Base de dados 2014'!$A$3:$C$670,3,0)+VLOOKUP($A203,'Base de dados 2014'!$A$679:$C$1346,3,0)+VLOOKUP($A203,'Base de dados 2014'!$A$1355:$C$2022,3,0))/1000000</f>
        <v>5405819.3778059501</v>
      </c>
      <c r="D203" s="71">
        <f>(VLOOKUP($A203,'Base de dados 2015'!$A$3:$F$695,3,0)+VLOOKUP($A203,'Base de dados 2015'!$A$704:$F$1396,3,0)+VLOOKUP($A203,'Base de dados 2015'!$A$1405:$F$2097,3,0))/1000000</f>
        <v>4746631.2278499203</v>
      </c>
      <c r="E203" s="71">
        <f>(VLOOKUP($A203,'Base de dados 2016'!$A$3:$F$698,3,0)+VLOOKUP($A203,'Base de dados 2016'!$A$707:$F$1402,3,0)+VLOOKUP($A203,'Base de dados 2016'!$A$1411:$F$2106,3,0))/1000000</f>
        <v>5845762.7947361702</v>
      </c>
      <c r="F203" s="71">
        <f>(VLOOKUP($A203,'Base de dados 2017'!$A$2:$F$738,3,0)+VLOOKUP($A203,'Base de dados 2017'!$A$747:$F$1482,3,0)+VLOOKUP($A203,'Base de dados 2017'!$A$1491:$F$2226,3,0))/1000000</f>
        <v>6326606.9560744809</v>
      </c>
    </row>
    <row r="204" spans="1:6">
      <c r="A204" t="s">
        <v>5683</v>
      </c>
      <c r="B204" s="71"/>
      <c r="C204" s="71">
        <f>(VLOOKUP($A204,'Base de dados 2014'!$A$3:$C$670,3,0)+VLOOKUP($A204,'Base de dados 2014'!$A$679:$C$1346,3,0)+VLOOKUP($A204,'Base de dados 2014'!$A$1355:$C$2022,3,0))/1000000</f>
        <v>10555.292955890351</v>
      </c>
      <c r="D204" s="71">
        <f>(VLOOKUP($A204,'Base de dados 2015'!$A$3:$F$695,3,0)+VLOOKUP($A204,'Base de dados 2015'!$A$704:$F$1396,3,0)+VLOOKUP($A204,'Base de dados 2015'!$A$1405:$F$2097,3,0))/1000000</f>
        <v>65925.754057020022</v>
      </c>
      <c r="E204" s="71">
        <f>(VLOOKUP($A204,'Base de dados 2016'!$A$3:$F$698,3,0)+VLOOKUP($A204,'Base de dados 2016'!$A$707:$F$1402,3,0)+VLOOKUP($A204,'Base de dados 2016'!$A$1411:$F$2106,3,0))/1000000</f>
        <v>-693277.05907910015</v>
      </c>
      <c r="F204" s="71">
        <f>(VLOOKUP($A204,'Base de dados 2017'!$A$2:$F$738,3,0)+VLOOKUP($A204,'Base de dados 2017'!$A$747:$F$1482,3,0)+VLOOKUP($A204,'Base de dados 2017'!$A$1491:$F$2226,3,0))/1000000</f>
        <v>-7045823.8241948495</v>
      </c>
    </row>
    <row r="205" spans="1:6">
      <c r="A205" t="s">
        <v>2830</v>
      </c>
      <c r="B205" s="71"/>
      <c r="C205" s="71">
        <f>(VLOOKUP($A205,'Base de dados 2014'!$A$3:$C$670,3,0)+VLOOKUP($A205,'Base de dados 2014'!$A$679:$C$1346,3,0)+VLOOKUP($A205,'Base de dados 2014'!$A$1355:$C$2022,3,0))/1000000</f>
        <v>1016899.4236661999</v>
      </c>
      <c r="D205" s="71">
        <f>(VLOOKUP($A205,'Base de dados 2015'!$A$3:$F$695,3,0)+VLOOKUP($A205,'Base de dados 2015'!$A$704:$F$1396,3,0)+VLOOKUP($A205,'Base de dados 2015'!$A$1405:$F$2097,3,0))/1000000</f>
        <v>754066.39573757001</v>
      </c>
      <c r="E205" s="71">
        <f>(VLOOKUP($A205,'Base de dados 2016'!$A$3:$F$698,3,0)+VLOOKUP($A205,'Base de dados 2016'!$A$707:$F$1402,3,0)+VLOOKUP($A205,'Base de dados 2016'!$A$1411:$F$2106,3,0))/1000000</f>
        <v>752956.87137757998</v>
      </c>
      <c r="F205" s="71">
        <f>(VLOOKUP($A205,'Base de dados 2017'!$A$2:$F$738,3,0)+VLOOKUP($A205,'Base de dados 2017'!$A$747:$F$1482,3,0)+VLOOKUP($A205,'Base de dados 2017'!$A$1491:$F$2226,3,0))/1000000</f>
        <v>841439.78564992989</v>
      </c>
    </row>
    <row r="206" spans="1:6">
      <c r="A206" t="s">
        <v>2831</v>
      </c>
      <c r="B206" s="71"/>
      <c r="C206" s="71" t="s">
        <v>3557</v>
      </c>
      <c r="D206" s="71">
        <f>(VLOOKUP($A206,'Base de dados 2015'!$A$3:$F$695,3,0)+VLOOKUP($A206,'Base de dados 2015'!$A$704:$F$1396,3,0)+VLOOKUP($A206,'Base de dados 2015'!$A$1405:$F$2097,3,0))/1000000</f>
        <v>320242.95883512002</v>
      </c>
      <c r="E206" s="71">
        <f>(VLOOKUP($A206,'Base de dados 2016'!$A$3:$F$698,3,0)+VLOOKUP($A206,'Base de dados 2016'!$A$707:$F$1402,3,0)+VLOOKUP($A206,'Base de dados 2016'!$A$1411:$F$2106,3,0))/1000000</f>
        <v>314513.59774645802</v>
      </c>
      <c r="F206" s="71">
        <f>(VLOOKUP($A206,'Base de dados 2017'!$A$2:$F$738,3,0)+VLOOKUP($A206,'Base de dados 2017'!$A$747:$F$1482,3,0)+VLOOKUP($A206,'Base de dados 2017'!$A$1491:$F$2226,3,0))/1000000</f>
        <v>336253.74449755001</v>
      </c>
    </row>
    <row r="207" spans="1:6">
      <c r="A207" t="s">
        <v>5684</v>
      </c>
      <c r="B207" s="71"/>
      <c r="C207" s="71" t="s">
        <v>3557</v>
      </c>
      <c r="D207" s="71">
        <f>(VLOOKUP($A207,'Base de dados 2015'!$A$3:$F$695,3,0)+VLOOKUP($A207,'Base de dados 2015'!$A$704:$F$1396,3,0)+VLOOKUP($A207,'Base de dados 2015'!$A$1405:$F$2097,3,0))/1000000</f>
        <v>240021.72703396002</v>
      </c>
      <c r="E207" s="71">
        <f>(VLOOKUP($A207,'Base de dados 2016'!$A$3:$F$698,3,0)+VLOOKUP($A207,'Base de dados 2016'!$A$707:$F$1402,3,0)+VLOOKUP($A207,'Base de dados 2016'!$A$1411:$F$2106,3,0))/1000000</f>
        <v>257596.78040726</v>
      </c>
      <c r="F207" s="71">
        <f>(VLOOKUP($A207,'Base de dados 2017'!$A$2:$F$738,3,0)+VLOOKUP($A207,'Base de dados 2017'!$A$747:$F$1482,3,0)+VLOOKUP($A207,'Base de dados 2017'!$A$1491:$F$2226,3,0))/1000000</f>
        <v>276994.16626964003</v>
      </c>
    </row>
    <row r="208" spans="1:6">
      <c r="A208" t="s">
        <v>2832</v>
      </c>
      <c r="B208" s="71"/>
      <c r="C208" s="71" t="s">
        <v>3557</v>
      </c>
      <c r="D208" s="71">
        <f>(VLOOKUP($A208,'Base de dados 2015'!$A$3:$F$695,3,0)+VLOOKUP($A208,'Base de dados 2015'!$A$704:$F$1396,3,0)+VLOOKUP($A208,'Base de dados 2015'!$A$1405:$F$2097,3,0))/1000000</f>
        <v>183514.54055001002</v>
      </c>
      <c r="E208" s="71">
        <f>(VLOOKUP($A208,'Base de dados 2016'!$A$3:$F$698,3,0)+VLOOKUP($A208,'Base de dados 2016'!$A$707:$F$1402,3,0)+VLOOKUP($A208,'Base de dados 2016'!$A$1411:$F$2106,3,0))/1000000</f>
        <v>176717.37481451</v>
      </c>
      <c r="F208" s="71">
        <f>(VLOOKUP($A208,'Base de dados 2017'!$A$2:$F$738,3,0)+VLOOKUP($A208,'Base de dados 2017'!$A$747:$F$1482,3,0)+VLOOKUP($A208,'Base de dados 2017'!$A$1491:$F$2226,3,0))/1000000</f>
        <v>183623.56354456997</v>
      </c>
    </row>
    <row r="209" spans="1:6">
      <c r="A209" t="s">
        <v>2833</v>
      </c>
      <c r="B209" s="71"/>
      <c r="C209" s="71" t="s">
        <v>3557</v>
      </c>
      <c r="D209" s="71">
        <f>(VLOOKUP($A209,'Base de dados 2015'!$A$3:$F$695,3,0)+VLOOKUP($A209,'Base de dados 2015'!$A$704:$F$1396,3,0)+VLOOKUP($A209,'Base de dados 2015'!$A$1405:$F$2097,3,0))/1000000</f>
        <v>30519.269821710001</v>
      </c>
      <c r="E209" s="71">
        <f>(VLOOKUP($A209,'Base de dados 2016'!$A$3:$F$698,3,0)+VLOOKUP($A209,'Base de dados 2016'!$A$707:$F$1402,3,0)+VLOOKUP($A209,'Base de dados 2016'!$A$1411:$F$2106,3,0))/1000000</f>
        <v>40739.140427399994</v>
      </c>
      <c r="F209" s="71">
        <f>(VLOOKUP($A209,'Base de dados 2017'!$A$2:$F$738,3,0)+VLOOKUP($A209,'Base de dados 2017'!$A$747:$F$1482,3,0)+VLOOKUP($A209,'Base de dados 2017'!$A$1491:$F$2226,3,0))/1000000</f>
        <v>44568.311338169995</v>
      </c>
    </row>
    <row r="210" spans="1:6">
      <c r="A210" t="s">
        <v>2834</v>
      </c>
      <c r="B210" s="71"/>
      <c r="C210" s="71">
        <f>(VLOOKUP($A210,'Base de dados 2014'!$A$3:$C$670,3,0)+VLOOKUP($A210,'Base de dados 2014'!$A$679:$C$1346,3,0)+VLOOKUP($A210,'Base de dados 2014'!$A$1355:$C$2022,3,0))/1000000</f>
        <v>1392202.26400581</v>
      </c>
      <c r="D210" s="71">
        <f>(VLOOKUP($A210,'Base de dados 2015'!$A$3:$F$695,3,0)+VLOOKUP($A210,'Base de dados 2015'!$A$704:$F$1396,3,0)+VLOOKUP($A210,'Base de dados 2015'!$A$1405:$F$2097,3,0))/1000000</f>
        <v>2056748.4578346899</v>
      </c>
      <c r="E210" s="71">
        <f>(VLOOKUP($A210,'Base de dados 2016'!$A$3:$F$698,3,0)+VLOOKUP($A210,'Base de dados 2016'!$A$707:$F$1402,3,0)+VLOOKUP($A210,'Base de dados 2016'!$A$1411:$F$2106,3,0))/1000000</f>
        <v>2018046.9536943999</v>
      </c>
      <c r="F210" s="71">
        <f>(VLOOKUP($A210,'Base de dados 2017'!$A$2:$F$738,3,0)+VLOOKUP($A210,'Base de dados 2017'!$A$747:$F$1482,3,0)+VLOOKUP($A210,'Base de dados 2017'!$A$1491:$F$2226,3,0))/1000000</f>
        <v>2117659.3524596402</v>
      </c>
    </row>
    <row r="211" spans="1:6">
      <c r="A211" t="s">
        <v>2835</v>
      </c>
      <c r="B211" s="71"/>
      <c r="C211" s="71" t="s">
        <v>3557</v>
      </c>
      <c r="D211" s="71">
        <f>(VLOOKUP($A211,'Base de dados 2015'!$A$3:$F$695,3,0)+VLOOKUP($A211,'Base de dados 2015'!$A$704:$F$1396,3,0)+VLOOKUP($A211,'Base de dados 2015'!$A$1405:$F$2097,3,0))/1000000</f>
        <v>398246.46908194001</v>
      </c>
      <c r="E211" s="71">
        <f>(VLOOKUP($A211,'Base de dados 2016'!$A$3:$F$698,3,0)+VLOOKUP($A211,'Base de dados 2016'!$A$707:$F$1402,3,0)+VLOOKUP($A211,'Base de dados 2016'!$A$1411:$F$2106,3,0))/1000000</f>
        <v>338623.22433990997</v>
      </c>
      <c r="F211" s="71">
        <f>(VLOOKUP($A211,'Base de dados 2017'!$A$2:$F$738,3,0)+VLOOKUP($A211,'Base de dados 2017'!$A$747:$F$1482,3,0)+VLOOKUP($A211,'Base de dados 2017'!$A$1491:$F$2226,3,0))/1000000</f>
        <v>352394.61054651003</v>
      </c>
    </row>
    <row r="212" spans="1:6">
      <c r="A212" t="s">
        <v>5685</v>
      </c>
      <c r="B212" s="71"/>
      <c r="C212" s="71" t="s">
        <v>3557</v>
      </c>
      <c r="D212" s="71">
        <f>(VLOOKUP($A212,'Base de dados 2015'!$A$3:$F$695,3,0)+VLOOKUP($A212,'Base de dados 2015'!$A$704:$F$1396,3,0)+VLOOKUP($A212,'Base de dados 2015'!$A$1405:$F$2097,3,0))/1000000</f>
        <v>384689.49847565999</v>
      </c>
      <c r="E212" s="71">
        <f>(VLOOKUP($A212,'Base de dados 2016'!$A$3:$F$698,3,0)+VLOOKUP($A212,'Base de dados 2016'!$A$707:$F$1402,3,0)+VLOOKUP($A212,'Base de dados 2016'!$A$1411:$F$2106,3,0))/1000000</f>
        <v>451159.57776350999</v>
      </c>
      <c r="F212" s="71">
        <f>(VLOOKUP($A212,'Base de dados 2017'!$A$2:$F$738,3,0)+VLOOKUP($A212,'Base de dados 2017'!$A$747:$F$1482,3,0)+VLOOKUP($A212,'Base de dados 2017'!$A$1491:$F$2226,3,0))/1000000</f>
        <v>492340.11466213001</v>
      </c>
    </row>
    <row r="213" spans="1:6">
      <c r="A213" t="s">
        <v>2836</v>
      </c>
      <c r="B213" s="71"/>
      <c r="C213" s="71" t="s">
        <v>3557</v>
      </c>
      <c r="D213" s="71">
        <f>(VLOOKUP($A213,'Base de dados 2015'!$A$3:$F$695,3,0)+VLOOKUP($A213,'Base de dados 2015'!$A$704:$F$1396,3,0)+VLOOKUP($A213,'Base de dados 2015'!$A$1405:$F$2097,3,0))/1000000</f>
        <v>1247492.6651276499</v>
      </c>
      <c r="E213" s="71">
        <f>(VLOOKUP($A213,'Base de dados 2016'!$A$3:$F$698,3,0)+VLOOKUP($A213,'Base de dados 2016'!$A$707:$F$1402,3,0)+VLOOKUP($A213,'Base de dados 2016'!$A$1411:$F$2106,3,0))/1000000</f>
        <v>1300648.79027421</v>
      </c>
      <c r="F213" s="71">
        <f>(VLOOKUP($A213,'Base de dados 2017'!$A$2:$F$738,3,0)+VLOOKUP($A213,'Base de dados 2017'!$A$747:$F$1482,3,0)+VLOOKUP($A213,'Base de dados 2017'!$A$1491:$F$2226,3,0))/1000000</f>
        <v>1231933.47558709</v>
      </c>
    </row>
    <row r="214" spans="1:6">
      <c r="A214" t="s">
        <v>2837</v>
      </c>
      <c r="B214" s="71"/>
      <c r="C214" s="71" t="s">
        <v>3557</v>
      </c>
      <c r="D214" s="71">
        <f>(VLOOKUP($A214,'Base de dados 2015'!$A$3:$F$695,3,0)+VLOOKUP($A214,'Base de dados 2015'!$A$704:$F$1396,3,0)+VLOOKUP($A214,'Base de dados 2015'!$A$1405:$F$2097,3,0))/1000000</f>
        <v>87219.84155112</v>
      </c>
      <c r="E214" s="71">
        <f>(VLOOKUP($A214,'Base de dados 2016'!$A$3:$F$698,3,0)+VLOOKUP($A214,'Base de dados 2016'!$A$707:$F$1402,3,0)+VLOOKUP($A214,'Base de dados 2016'!$A$1411:$F$2106,3,0))/1000000</f>
        <v>118447.7778309</v>
      </c>
      <c r="F214" s="71">
        <f>(VLOOKUP($A214,'Base de dados 2017'!$A$2:$F$738,3,0)+VLOOKUP($A214,'Base de dados 2017'!$A$747:$F$1482,3,0)+VLOOKUP($A214,'Base de dados 2017'!$A$1491:$F$2226,3,0))/1000000</f>
        <v>40991.151663910001</v>
      </c>
    </row>
    <row r="215" spans="1:6">
      <c r="D215" s="7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14"/>
  <sheetViews>
    <sheetView tabSelected="1" workbookViewId="0">
      <selection activeCell="E12" sqref="E12"/>
    </sheetView>
  </sheetViews>
  <sheetFormatPr defaultRowHeight="15"/>
  <cols>
    <col min="1" max="1" width="90.5703125" bestFit="1" customWidth="1"/>
    <col min="4" max="6" width="9.85546875" bestFit="1" customWidth="1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5161</v>
      </c>
      <c r="B2" s="71">
        <f>VLOOKUP($A2,'Base de dados 2013'!$A$3:$F$41,3,0)/1000000</f>
        <v>4581435.2058810899</v>
      </c>
      <c r="C2" s="71">
        <f>(VLOOKUP($A2,'Base de dados 2014'!$A$1355:$C$2022,3,0))/1000000</f>
        <v>5182900.5222320901</v>
      </c>
      <c r="D2" s="71">
        <f>(VLOOKUP($A2,'Base de dados 2015'!$A$1405:$F$2097,6,0))/1000000</f>
        <v>3963946.8952109902</v>
      </c>
      <c r="E2" s="71">
        <f>(VLOOKUP($A2,'Base de dados 2016'!$A$1411:$F$2106,6,0))/1000000</f>
        <v>4160672.6290229005</v>
      </c>
      <c r="F2" s="71">
        <f>(VLOOKUP($A2,'Base de dados 2017'!$A$1491:$F$2226,6,0))/1000000</f>
        <v>4344360.3586736899</v>
      </c>
    </row>
    <row r="3" spans="1:6">
      <c r="A3" s="60" t="s">
        <v>5162</v>
      </c>
      <c r="B3" s="71">
        <f>VLOOKUP($A3,'Base de dados 2013'!$A$3:$F$41,3,0)/1000000</f>
        <v>1033604.9084862699</v>
      </c>
      <c r="C3" s="71">
        <f>(VLOOKUP($A3,'Base de dados 2014'!$A$1355:$C$2022,3,0))/1000000</f>
        <v>1307152.02275121</v>
      </c>
      <c r="D3" s="71">
        <f>(VLOOKUP($A3,'Base de dados 2015'!$A$1405:$F$2097,6,0))/1000000</f>
        <v>1402772.9281705704</v>
      </c>
      <c r="E3" s="71">
        <f>(VLOOKUP($A3,'Base de dados 2016'!$A$1411:$F$2106,6,0))/1000000</f>
        <v>1405404.07405206</v>
      </c>
      <c r="F3" s="71">
        <f>(VLOOKUP($A3,'Base de dados 2017'!$A$1491:$F$2226,6,0))/1000000</f>
        <v>1278622.93367935</v>
      </c>
    </row>
    <row r="4" spans="1:6">
      <c r="A4" s="60" t="s">
        <v>5092</v>
      </c>
      <c r="B4" s="71">
        <f>VLOOKUP($A4,'Base de dados 2013'!$A$3:$F$41,3,0)/1000000</f>
        <v>690952.54763428995</v>
      </c>
      <c r="C4" s="71">
        <f>(VLOOKUP($A4,'Base de dados 2014'!$A$1355:$C$2022,3,0))/1000000</f>
        <v>702344.76395127003</v>
      </c>
      <c r="D4" s="71">
        <f>(VLOOKUP($A4,'Base de dados 2015'!$A$1405:$F$2097,6,0))/1000000</f>
        <v>939229.07666749007</v>
      </c>
      <c r="E4" s="71">
        <f>(VLOOKUP($A4,'Base de dados 2016'!$A$1411:$F$2106,6,0))/1000000</f>
        <v>1107688.05791656</v>
      </c>
      <c r="F4" s="71">
        <f>(VLOOKUP($A4,'Base de dados 2017'!$A$1491:$F$2226,6,0))/1000000</f>
        <v>1137553.46120195</v>
      </c>
    </row>
    <row r="5" spans="1:6">
      <c r="A5" s="60" t="s">
        <v>5517</v>
      </c>
      <c r="B5" s="71"/>
      <c r="C5" s="71">
        <f>(VLOOKUP($A5,'Base de dados 2014'!$A$1355:$C$2022,3,0))/1000000</f>
        <v>687797.17425297992</v>
      </c>
      <c r="D5" s="71">
        <f>(VLOOKUP($A5,'Base de dados 2015'!$A$1405:$F$2097,6,0))/1000000</f>
        <v>927064.97789243003</v>
      </c>
      <c r="E5" s="71">
        <f>(VLOOKUP($A5,'Base de dados 2016'!$A$1411:$F$2106,6,0))/1000000</f>
        <v>1085395.0215948999</v>
      </c>
      <c r="F5" s="71">
        <f>(VLOOKUP($A5,'Base de dados 2017'!$A$1491:$F$2226,6,0))/1000000</f>
        <v>1129583.51746798</v>
      </c>
    </row>
    <row r="6" spans="1:6">
      <c r="A6" s="60" t="s">
        <v>5518</v>
      </c>
      <c r="B6" s="71"/>
      <c r="C6" s="71">
        <f>(VLOOKUP($A6,'Base de dados 2014'!$A$1355:$C$2022,3,0))/1000000</f>
        <v>14547.589698290001</v>
      </c>
      <c r="D6" s="71">
        <f>(VLOOKUP($A6,'Base de dados 2015'!$A$1405:$F$2097,6,0))/1000000</f>
        <v>12164.09877506</v>
      </c>
      <c r="E6" s="71">
        <f>(VLOOKUP($A6,'Base de dados 2016'!$A$1411:$F$2106,6,0))/1000000</f>
        <v>22293.036321659998</v>
      </c>
      <c r="F6" s="71">
        <f>(VLOOKUP($A6,'Base de dados 2017'!$A$1491:$F$2226,6,0))/1000000</f>
        <v>7969.9437339700007</v>
      </c>
    </row>
    <row r="7" spans="1:6">
      <c r="A7" s="60" t="s">
        <v>5093</v>
      </c>
      <c r="B7" s="71">
        <f>VLOOKUP($A7,'Base de dados 2013'!$A$3:$F$41,3,0)/1000000</f>
        <v>255075.3642062</v>
      </c>
      <c r="C7" s="71">
        <f>(VLOOKUP($A7,'Base de dados 2014'!$A$1355:$C$2022,3,0))/1000000</f>
        <v>262548.54510748998</v>
      </c>
      <c r="D7" s="71">
        <f>(VLOOKUP($A7,'Base de dados 2015'!$A$1405:$F$2097,6,0))/1000000</f>
        <v>67856.103171459996</v>
      </c>
      <c r="E7" s="71">
        <f>(VLOOKUP($A7,'Base de dados 2016'!$A$1411:$F$2106,6,0))/1000000</f>
        <v>82527.001810579997</v>
      </c>
      <c r="F7" s="71">
        <f>(VLOOKUP($A7,'Base de dados 2017'!$A$1491:$F$2226,6,0))/1000000</f>
        <v>68802.580676260011</v>
      </c>
    </row>
    <row r="8" spans="1:6">
      <c r="A8" s="60" t="s">
        <v>5519</v>
      </c>
      <c r="B8" s="71"/>
      <c r="C8" s="71">
        <f>(VLOOKUP($A8,'Base de dados 2014'!$A$1355:$C$2022,3,0))/1000000</f>
        <v>165614.46827233999</v>
      </c>
      <c r="D8" s="71">
        <f>(VLOOKUP($A8,'Base de dados 2015'!$A$1405:$F$2097,6,0))/1000000</f>
        <v>175976.63375420001</v>
      </c>
      <c r="E8" s="71">
        <f>(VLOOKUP($A8,'Base de dados 2016'!$A$1411:$F$2106,6,0))/1000000</f>
        <v>61530.429437239996</v>
      </c>
      <c r="F8" s="71">
        <f>(VLOOKUP($A8,'Base de dados 2017'!$A$1491:$F$2226,6,0))/1000000</f>
        <v>90148.129613820012</v>
      </c>
    </row>
    <row r="9" spans="1:6">
      <c r="A9" s="60" t="s">
        <v>5520</v>
      </c>
      <c r="B9" s="71"/>
      <c r="C9" s="71">
        <f>(VLOOKUP($A9,'Base de dados 2014'!$A$1355:$C$2022,3,0))/1000000</f>
        <v>956.61635161000004</v>
      </c>
      <c r="D9" s="71">
        <f>(VLOOKUP($A9,'Base de dados 2015'!$A$1405:$F$2097,6,0))/1000000</f>
        <v>1067.44187311</v>
      </c>
      <c r="E9" s="71">
        <f>(VLOOKUP($A9,'Base de dados 2016'!$A$1411:$F$2106,6,0))/1000000</f>
        <v>770.41182771000001</v>
      </c>
      <c r="F9" s="71">
        <f>(VLOOKUP($A9,'Base de dados 2017'!$A$1491:$F$2226,6,0))/1000000</f>
        <v>649.61059864000003</v>
      </c>
    </row>
    <row r="10" spans="1:6">
      <c r="A10" s="60" t="s">
        <v>5521</v>
      </c>
      <c r="B10" s="71"/>
      <c r="C10" s="71">
        <f>(VLOOKUP($A10,'Base de dados 2014'!$A$1355:$C$2022,3,0))/1000000</f>
        <v>0</v>
      </c>
      <c r="D10" s="71">
        <f>(VLOOKUP($A10,'Base de dados 2015'!$A$1405:$F$2097,6,0))/1000000</f>
        <v>0.03</v>
      </c>
      <c r="E10" s="71">
        <f>(VLOOKUP($A10,'Base de dados 2016'!$A$1411:$F$2106,6,0))/1000000</f>
        <v>0.03</v>
      </c>
      <c r="F10" s="71">
        <f>(VLOOKUP($A10,'Base de dados 2017'!$A$1491:$F$2226,6,0))/1000000</f>
        <v>0.03</v>
      </c>
    </row>
    <row r="11" spans="1:6">
      <c r="A11" s="60" t="s">
        <v>5522</v>
      </c>
      <c r="B11" s="71"/>
      <c r="C11" s="71">
        <f>(VLOOKUP($A11,'Base de dados 2014'!$A$1355:$C$2022,3,0))/1000000</f>
        <v>100825.39262468</v>
      </c>
      <c r="D11" s="71">
        <f>(VLOOKUP($A11,'Base de dados 2015'!$A$1405:$F$2097,6,0))/1000000</f>
        <v>46316.950210219999</v>
      </c>
      <c r="E11" s="71">
        <f>(VLOOKUP($A11,'Base de dados 2016'!$A$1411:$F$2106,6,0))/1000000</f>
        <v>48781.188768839995</v>
      </c>
      <c r="F11" s="71">
        <f>(VLOOKUP($A11,'Base de dados 2017'!$A$1491:$F$2226,6,0))/1000000</f>
        <v>35250.580085720001</v>
      </c>
    </row>
    <row r="12" spans="1:6">
      <c r="A12" s="60" t="s">
        <v>5523</v>
      </c>
      <c r="B12" s="71"/>
      <c r="C12" s="71">
        <f>(VLOOKUP($A12,'Base de dados 2014'!$A$1355:$C$2022,3,0))/1000000</f>
        <v>5.9826900199999997</v>
      </c>
      <c r="D12" s="71">
        <f>(VLOOKUP($A12,'Base de dados 2015'!$A$1405:$F$2097,6,0))/1000000</f>
        <v>5.9826900199999997</v>
      </c>
      <c r="E12" s="71">
        <f>(VLOOKUP($A12,'Base de dados 2016'!$A$1411:$F$2106,6,0))/1000000</f>
        <v>7.7935781300000002</v>
      </c>
      <c r="F12" s="71">
        <f>(VLOOKUP($A12,'Base de dados 2017'!$A$1491:$F$2226,6,0))/1000000</f>
        <v>7.7935781300000002</v>
      </c>
    </row>
    <row r="13" spans="1:6">
      <c r="A13" s="60" t="s">
        <v>5524</v>
      </c>
      <c r="B13" s="71"/>
      <c r="C13" s="71">
        <f>(VLOOKUP($A13,'Base de dados 2014'!$A$1355:$C$2022,3,0))/1000000</f>
        <v>3.0896996099999998</v>
      </c>
      <c r="D13" s="71">
        <f>(VLOOKUP($A13,'Base de dados 2015'!$A$1405:$F$2097,6,0))/1000000</f>
        <v>9.4595055099999996</v>
      </c>
      <c r="E13" s="71">
        <f>(VLOOKUP($A13,'Base de dados 2016'!$A$1411:$F$2106,6,0))/1000000</f>
        <v>25.876863850000003</v>
      </c>
      <c r="F13" s="71">
        <f>(VLOOKUP($A13,'Base de dados 2017'!$A$1491:$F$2226,6,0))/1000000</f>
        <v>44.803977150000001</v>
      </c>
    </row>
    <row r="14" spans="1:6">
      <c r="A14" s="60" t="s">
        <v>5525</v>
      </c>
      <c r="B14" s="71"/>
      <c r="C14" s="71">
        <f>(VLOOKUP($A14,'Base de dados 2014'!$A$1355:$C$2022,3,0))/1000000</f>
        <v>4857.0045307700002</v>
      </c>
      <c r="D14" s="71">
        <f>(VLOOKUP($A14,'Base de dados 2015'!$A$1405:$F$2097,6,0))/1000000</f>
        <v>155520.39486160001</v>
      </c>
      <c r="E14" s="71">
        <f>(VLOOKUP($A14,'Base de dados 2016'!$A$1411:$F$2106,6,0))/1000000</f>
        <v>28588.728665189999</v>
      </c>
      <c r="F14" s="71">
        <f>(VLOOKUP($A14,'Base de dados 2017'!$A$1491:$F$2226,6,0))/1000000</f>
        <v>57298.367177199994</v>
      </c>
    </row>
    <row r="15" spans="1:6">
      <c r="A15" s="60" t="s">
        <v>5094</v>
      </c>
      <c r="B15" s="71">
        <f>VLOOKUP($A15,'Base de dados 2013'!$A$3:$F$41,3,0)/1000000</f>
        <v>67836.842415429986</v>
      </c>
      <c r="C15" s="71">
        <f>(VLOOKUP($A15,'Base de dados 2014'!$A$1355:$C$2022,3,0))/1000000</f>
        <v>319669.12920340995</v>
      </c>
      <c r="D15" s="71">
        <f>(VLOOKUP($A15,'Base de dados 2015'!$A$1405:$F$2097,6,0))/1000000</f>
        <v>370862.96526770998</v>
      </c>
      <c r="E15" s="71">
        <f>(VLOOKUP($A15,'Base de dados 2016'!$A$1411:$F$2106,6,0))/1000000</f>
        <v>191000.04320592</v>
      </c>
      <c r="F15" s="71">
        <f>(VLOOKUP($A15,'Base de dados 2017'!$A$1491:$F$2226,6,0))/1000000</f>
        <v>50530.815461999999</v>
      </c>
    </row>
    <row r="16" spans="1:6">
      <c r="A16" s="60" t="s">
        <v>5526</v>
      </c>
      <c r="B16" s="71"/>
      <c r="C16" s="71">
        <f>(VLOOKUP($A16,'Base de dados 2014'!$A$1355:$C$2022,3,0))/1000000</f>
        <v>125618.08286677</v>
      </c>
      <c r="D16" s="71">
        <f>(VLOOKUP($A16,'Base de dados 2015'!$A$1405:$F$2097,6,0))/1000000</f>
        <v>138882.83849934</v>
      </c>
      <c r="E16" s="71">
        <f>(VLOOKUP($A16,'Base de dados 2016'!$A$1411:$F$2106,6,0))/1000000</f>
        <v>146976.09626389999</v>
      </c>
      <c r="F16" s="71">
        <f>(VLOOKUP($A16,'Base de dados 2017'!$A$1491:$F$2226,6,0))/1000000</f>
        <v>12075.97930311</v>
      </c>
    </row>
    <row r="17" spans="1:6">
      <c r="A17" s="60" t="s">
        <v>5527</v>
      </c>
      <c r="B17" s="71"/>
      <c r="C17" s="71">
        <f>(VLOOKUP($A17,'Base de dados 2014'!$A$1355:$C$2022,3,0))/1000000</f>
        <v>387.51896283999997</v>
      </c>
      <c r="D17" s="71">
        <f>(VLOOKUP($A17,'Base de dados 2015'!$A$1405:$F$2097,6,0))/1000000</f>
        <v>419.71694223000003</v>
      </c>
      <c r="E17" s="71">
        <f>(VLOOKUP($A17,'Base de dados 2016'!$A$1411:$F$2106,6,0))/1000000</f>
        <v>338.21467947000002</v>
      </c>
      <c r="F17" s="71">
        <f>(VLOOKUP($A17,'Base de dados 2017'!$A$1491:$F$2226,6,0))/1000000</f>
        <v>346.07229188999997</v>
      </c>
    </row>
    <row r="18" spans="1:6">
      <c r="A18" s="60" t="s">
        <v>5528</v>
      </c>
      <c r="B18" s="71"/>
      <c r="C18" s="71">
        <f>(VLOOKUP($A18,'Base de dados 2014'!$A$1355:$C$2022,3,0))/1000000</f>
        <v>47.77148304</v>
      </c>
      <c r="D18" s="71">
        <f>(VLOOKUP($A18,'Base de dados 2015'!$A$1405:$F$2097,6,0))/1000000</f>
        <v>0</v>
      </c>
      <c r="E18" s="71">
        <f>(VLOOKUP($A18,'Base de dados 2016'!$A$1411:$F$2106,6,0))/1000000</f>
        <v>0</v>
      </c>
      <c r="F18" s="71">
        <f>(VLOOKUP($A18,'Base de dados 2017'!$A$1491:$F$2226,6,0))/1000000</f>
        <v>0</v>
      </c>
    </row>
    <row r="19" spans="1:6">
      <c r="A19" s="60" t="s">
        <v>5529</v>
      </c>
      <c r="B19" s="71"/>
      <c r="C19" s="71">
        <f>(VLOOKUP($A19,'Base de dados 2014'!$A$1355:$C$2022,3,0))/1000000</f>
        <v>28274.64442615</v>
      </c>
      <c r="D19" s="71">
        <f>(VLOOKUP($A19,'Base de dados 2015'!$A$1405:$F$2097,6,0))/1000000</f>
        <v>22416.01226942</v>
      </c>
      <c r="E19" s="71">
        <f>(VLOOKUP($A19,'Base de dados 2016'!$A$1411:$F$2106,6,0))/1000000</f>
        <v>22123.579310659999</v>
      </c>
      <c r="F19" s="71">
        <f>(VLOOKUP($A19,'Base de dados 2017'!$A$1491:$F$2226,6,0))/1000000</f>
        <v>2735.35085888</v>
      </c>
    </row>
    <row r="20" spans="1:6">
      <c r="A20" s="60" t="s">
        <v>5530</v>
      </c>
      <c r="B20" s="71"/>
      <c r="C20" s="71">
        <f>(VLOOKUP($A20,'Base de dados 2014'!$A$1355:$C$2022,3,0))/1000000</f>
        <v>25530.079852400002</v>
      </c>
      <c r="D20" s="71">
        <f>(VLOOKUP($A20,'Base de dados 2015'!$A$1405:$F$2097,6,0))/1000000</f>
        <v>21427.886274209999</v>
      </c>
      <c r="E20" s="71">
        <f>(VLOOKUP($A20,'Base de dados 2016'!$A$1411:$F$2106,6,0))/1000000</f>
        <v>20332.03217196</v>
      </c>
      <c r="F20" s="71">
        <f>(VLOOKUP($A20,'Base de dados 2017'!$A$1491:$F$2226,6,0))/1000000</f>
        <v>17072.713227730001</v>
      </c>
    </row>
    <row r="21" spans="1:6">
      <c r="A21" s="60" t="s">
        <v>5531</v>
      </c>
      <c r="B21" s="71"/>
      <c r="C21" s="71" t="s">
        <v>3557</v>
      </c>
      <c r="D21" s="71" t="s">
        <v>3557</v>
      </c>
      <c r="E21" s="71" t="s">
        <v>3557</v>
      </c>
      <c r="F21" s="71">
        <f>(VLOOKUP($A21,'Base de dados 2017'!$A$1491:$F$2226,6,0))/1000000</f>
        <v>0</v>
      </c>
    </row>
    <row r="22" spans="1:6">
      <c r="A22" s="60" t="s">
        <v>5532</v>
      </c>
      <c r="B22" s="71"/>
      <c r="C22" s="71">
        <f>(VLOOKUP($A22,'Base de dados 2014'!$A$1355:$C$2022,3,0))/1000000</f>
        <v>141390.51375116999</v>
      </c>
      <c r="D22" s="71">
        <f>(VLOOKUP($A22,'Base de dados 2015'!$A$1405:$F$2097,6,0))/1000000</f>
        <v>191813.88253510001</v>
      </c>
      <c r="E22" s="71">
        <f>(VLOOKUP($A22,'Base de dados 2016'!$A$1411:$F$2106,6,0))/1000000</f>
        <v>5634.85599766</v>
      </c>
      <c r="F22" s="71">
        <f>(VLOOKUP($A22,'Base de dados 2017'!$A$1491:$F$2226,6,0))/1000000</f>
        <v>23477.66153179</v>
      </c>
    </row>
    <row r="23" spans="1:6">
      <c r="A23" s="60" t="s">
        <v>5533</v>
      </c>
      <c r="B23" s="71"/>
      <c r="C23" s="71">
        <f>(VLOOKUP($A23,'Base de dados 2014'!$A$1355:$C$2022,3,0))/1000000</f>
        <v>1579.4821389599999</v>
      </c>
      <c r="D23" s="71">
        <f>(VLOOKUP($A23,'Base de dados 2015'!$A$1405:$F$2097,6,0))/1000000</f>
        <v>4097.37125259</v>
      </c>
      <c r="E23" s="71">
        <f>(VLOOKUP($A23,'Base de dados 2016'!$A$1411:$F$2106,6,0))/1000000</f>
        <v>4404.7352177299999</v>
      </c>
      <c r="F23" s="71">
        <f>(VLOOKUP($A23,'Base de dados 2017'!$A$1491:$F$2226,6,0))/1000000</f>
        <v>5176.9617513999992</v>
      </c>
    </row>
    <row r="24" spans="1:6">
      <c r="A24" s="60" t="s">
        <v>5095</v>
      </c>
      <c r="B24" s="71">
        <f>VLOOKUP($A24,'Base de dados 2013'!$A$3:$F$41,3,0)/1000000</f>
        <v>0</v>
      </c>
      <c r="C24" s="71">
        <f>(VLOOKUP($A24,'Base de dados 2014'!$A$1355:$C$2022,3,0))/1000000</f>
        <v>2534.14780182</v>
      </c>
      <c r="D24" s="71">
        <f>(VLOOKUP($A24,'Base de dados 2015'!$A$1405:$F$2097,6,0))/1000000</f>
        <v>3205.6322943499999</v>
      </c>
      <c r="E24" s="71">
        <f>(VLOOKUP($A24,'Base de dados 2016'!$A$1411:$F$2106,6,0))/1000000</f>
        <v>3182.0287931399998</v>
      </c>
      <c r="F24" s="71">
        <f>(VLOOKUP($A24,'Base de dados 2017'!$A$1491:$F$2226,6,0))/1000000</f>
        <v>2030.5196339000001</v>
      </c>
    </row>
    <row r="25" spans="1:6">
      <c r="A25" s="60" t="s">
        <v>5534</v>
      </c>
      <c r="B25" s="71"/>
      <c r="C25" s="71">
        <f>(VLOOKUP($A25,'Base de dados 2014'!$A$1355:$C$2022,3,0))/1000000</f>
        <v>2538.8466550100002</v>
      </c>
      <c r="D25" s="71">
        <f>(VLOOKUP($A25,'Base de dados 2015'!$A$1405:$F$2097,6,0))/1000000</f>
        <v>3205.6322943499999</v>
      </c>
      <c r="E25" s="71">
        <f>(VLOOKUP($A25,'Base de dados 2016'!$A$1411:$F$2106,6,0))/1000000</f>
        <v>3182.0287931399998</v>
      </c>
      <c r="F25" s="71">
        <f>(VLOOKUP($A25,'Base de dados 2017'!$A$1491:$F$2226,6,0))/1000000</f>
        <v>2030.5196339000001</v>
      </c>
    </row>
    <row r="26" spans="1:6">
      <c r="A26" s="60" t="s">
        <v>5535</v>
      </c>
      <c r="B26" s="71"/>
      <c r="C26" s="71">
        <f>(VLOOKUP($A26,'Base de dados 2014'!$A$1355:$C$2022,3,0))/1000000</f>
        <v>0</v>
      </c>
      <c r="D26" s="71">
        <f>(VLOOKUP($A26,'Base de dados 2015'!$A$1405:$F$2097,6,0))/1000000</f>
        <v>0</v>
      </c>
      <c r="E26" s="71">
        <f>(VLOOKUP($A26,'Base de dados 2016'!$A$1411:$F$2106,6,0))/1000000</f>
        <v>0</v>
      </c>
      <c r="F26" s="71">
        <f>(VLOOKUP($A26,'Base de dados 2017'!$A$1491:$F$2226,6,0))/1000000</f>
        <v>0</v>
      </c>
    </row>
    <row r="27" spans="1:6">
      <c r="A27" s="60" t="s">
        <v>5536</v>
      </c>
      <c r="B27" s="71"/>
      <c r="C27" s="71">
        <f>(VLOOKUP($A27,'Base de dados 2014'!$A$1355:$C$2022,3,0))/1000000</f>
        <v>0</v>
      </c>
      <c r="D27" s="71">
        <f>(VLOOKUP($A27,'Base de dados 2015'!$A$1405:$F$2097,6,0))/1000000</f>
        <v>0</v>
      </c>
      <c r="E27" s="71">
        <f>(VLOOKUP($A27,'Base de dados 2016'!$A$1411:$F$2106,6,0))/1000000</f>
        <v>0</v>
      </c>
      <c r="F27" s="71">
        <f>(VLOOKUP($A27,'Base de dados 2017'!$A$1491:$F$2226,6,0))/1000000</f>
        <v>0</v>
      </c>
    </row>
    <row r="28" spans="1:6">
      <c r="A28" s="60" t="s">
        <v>5537</v>
      </c>
      <c r="B28" s="71"/>
      <c r="C28" s="71">
        <f>(VLOOKUP($A28,'Base de dados 2014'!$A$1355:$C$2022,3,0))/1000000</f>
        <v>4.6988531900000003</v>
      </c>
      <c r="D28" s="71">
        <f>(VLOOKUP($A28,'Base de dados 2015'!$A$1405:$F$2097,6,0))/1000000</f>
        <v>0</v>
      </c>
      <c r="E28" s="71">
        <f>(VLOOKUP($A28,'Base de dados 2016'!$A$1411:$F$2106,6,0))/1000000</f>
        <v>0</v>
      </c>
      <c r="F28" s="71">
        <f>(VLOOKUP($A28,'Base de dados 2017'!$A$1491:$F$2226,6,0))/1000000</f>
        <v>0</v>
      </c>
    </row>
    <row r="29" spans="1:6">
      <c r="A29" s="60" t="s">
        <v>5096</v>
      </c>
      <c r="B29" s="71">
        <f>VLOOKUP($A29,'Base de dados 2013'!$A$3:$F$41,3,0)/1000000</f>
        <v>19731.117718580001</v>
      </c>
      <c r="C29" s="71">
        <f>(VLOOKUP($A29,'Base de dados 2014'!$A$1355:$C$2022,3,0))/1000000</f>
        <v>20046.539639400002</v>
      </c>
      <c r="D29" s="71">
        <f>(VLOOKUP($A29,'Base de dados 2015'!$A$1405:$F$2097,6,0))/1000000</f>
        <v>21607.523763549998</v>
      </c>
      <c r="E29" s="71">
        <f>(VLOOKUP($A29,'Base de dados 2016'!$A$1411:$F$2106,6,0))/1000000</f>
        <v>20986.337988060004</v>
      </c>
      <c r="F29" s="71">
        <f>(VLOOKUP($A29,'Base de dados 2017'!$A$1491:$F$2226,6,0))/1000000</f>
        <v>19598.504263489998</v>
      </c>
    </row>
    <row r="30" spans="1:6">
      <c r="A30" s="60" t="s">
        <v>5538</v>
      </c>
      <c r="B30" s="71"/>
      <c r="C30" s="71">
        <f>(VLOOKUP($A30,'Base de dados 2014'!$A$1355:$C$2022,3,0))/1000000</f>
        <v>1738.2811450300001</v>
      </c>
      <c r="D30" s="71">
        <f>(VLOOKUP($A30,'Base de dados 2015'!$A$1405:$F$2097,6,0))/1000000</f>
        <v>1617.2088918499999</v>
      </c>
      <c r="E30" s="71">
        <f>(VLOOKUP($A30,'Base de dados 2016'!$A$1411:$F$2106,6,0))/1000000</f>
        <v>1221.7440409100002</v>
      </c>
      <c r="F30" s="71">
        <f>(VLOOKUP($A30,'Base de dados 2017'!$A$1491:$F$2226,6,0))/1000000</f>
        <v>1227.4177834500001</v>
      </c>
    </row>
    <row r="31" spans="1:6">
      <c r="A31" s="60" t="s">
        <v>5539</v>
      </c>
      <c r="B31" s="71"/>
      <c r="C31" s="71">
        <f>(VLOOKUP($A31,'Base de dados 2014'!$A$1355:$C$2022,3,0))/1000000</f>
        <v>83.378610099999989</v>
      </c>
      <c r="D31" s="71">
        <f>(VLOOKUP($A31,'Base de dados 2015'!$A$1405:$F$2097,6,0))/1000000</f>
        <v>145.99246662000002</v>
      </c>
      <c r="E31" s="71">
        <f>(VLOOKUP($A31,'Base de dados 2016'!$A$1411:$F$2106,6,0))/1000000</f>
        <v>159.47162918000001</v>
      </c>
      <c r="F31" s="71">
        <f>(VLOOKUP($A31,'Base de dados 2017'!$A$1491:$F$2226,6,0))/1000000</f>
        <v>58.900536299999999</v>
      </c>
    </row>
    <row r="32" spans="1:6">
      <c r="A32" s="60" t="s">
        <v>5540</v>
      </c>
      <c r="B32" s="71"/>
      <c r="C32" s="71">
        <f>(VLOOKUP($A32,'Base de dados 2014'!$A$1355:$C$2022,3,0))/1000000</f>
        <v>1394.48355997</v>
      </c>
      <c r="D32" s="71">
        <f>(VLOOKUP($A32,'Base de dados 2015'!$A$1405:$F$2097,6,0))/1000000</f>
        <v>2034.67796365</v>
      </c>
      <c r="E32" s="71">
        <f>(VLOOKUP($A32,'Base de dados 2016'!$A$1411:$F$2106,6,0))/1000000</f>
        <v>2066.4138774399999</v>
      </c>
      <c r="F32" s="71">
        <f>(VLOOKUP($A32,'Base de dados 2017'!$A$1491:$F$2226,6,0))/1000000</f>
        <v>689.85985366</v>
      </c>
    </row>
    <row r="33" spans="1:6">
      <c r="A33" s="60" t="s">
        <v>5541</v>
      </c>
      <c r="B33" s="71"/>
      <c r="C33" s="71">
        <f>(VLOOKUP($A33,'Base de dados 2014'!$A$1355:$C$2022,3,0))/1000000</f>
        <v>756.71744503000002</v>
      </c>
      <c r="D33" s="71">
        <f>(VLOOKUP($A33,'Base de dados 2015'!$A$1405:$F$2097,6,0))/1000000</f>
        <v>772.45804030999989</v>
      </c>
      <c r="E33" s="71">
        <f>(VLOOKUP($A33,'Base de dados 2016'!$A$1411:$F$2106,6,0))/1000000</f>
        <v>773.07843502000003</v>
      </c>
      <c r="F33" s="71">
        <f>(VLOOKUP($A33,'Base de dados 2017'!$A$1491:$F$2226,6,0))/1000000</f>
        <v>692.48869707000006</v>
      </c>
    </row>
    <row r="34" spans="1:6">
      <c r="A34" s="60" t="s">
        <v>5542</v>
      </c>
      <c r="B34" s="71"/>
      <c r="C34" s="71">
        <f>(VLOOKUP($A34,'Base de dados 2014'!$A$1355:$C$2022,3,0))/1000000</f>
        <v>413.91535189000001</v>
      </c>
      <c r="D34" s="71">
        <f>(VLOOKUP($A34,'Base de dados 2015'!$A$1405:$F$2097,6,0))/1000000</f>
        <v>546.23734925999997</v>
      </c>
      <c r="E34" s="71">
        <f>(VLOOKUP($A34,'Base de dados 2016'!$A$1411:$F$2106,6,0))/1000000</f>
        <v>462.21559422000001</v>
      </c>
      <c r="F34" s="71">
        <f>(VLOOKUP($A34,'Base de dados 2017'!$A$1491:$F$2226,6,0))/1000000</f>
        <v>780.54950454999994</v>
      </c>
    </row>
    <row r="35" spans="1:6">
      <c r="A35" s="60" t="s">
        <v>5543</v>
      </c>
      <c r="B35" s="71"/>
      <c r="C35" s="71">
        <f>(VLOOKUP($A35,'Base de dados 2014'!$A$1355:$C$2022,3,0))/1000000</f>
        <v>4181.3169673299999</v>
      </c>
      <c r="D35" s="71">
        <f>(VLOOKUP($A35,'Base de dados 2015'!$A$1405:$F$2097,6,0))/1000000</f>
        <v>4605.8960807200001</v>
      </c>
      <c r="E35" s="71">
        <f>(VLOOKUP($A35,'Base de dados 2016'!$A$1411:$F$2106,6,0))/1000000</f>
        <v>5022.7958692700004</v>
      </c>
      <c r="F35" s="71">
        <f>(VLOOKUP($A35,'Base de dados 2017'!$A$1491:$F$2226,6,0))/1000000</f>
        <v>5235.7744799299999</v>
      </c>
    </row>
    <row r="36" spans="1:6">
      <c r="A36" s="73" t="s">
        <v>5895</v>
      </c>
      <c r="B36" s="71"/>
      <c r="C36" s="71">
        <f>(VLOOKUP($A36,'Base de dados 2014'!$A$1355:$C$2022,3,0))/1000000</f>
        <v>922.14356799999996</v>
      </c>
      <c r="D36" s="71">
        <f>(VLOOKUP($A36,'Base de dados 2015'!$A$1405:$F$2097,6,0))/1000000</f>
        <v>919.37942484000007</v>
      </c>
      <c r="E36" s="71" t="s">
        <v>3557</v>
      </c>
      <c r="F36" s="71" t="s">
        <v>3557</v>
      </c>
    </row>
    <row r="37" spans="1:6">
      <c r="A37" s="60" t="s">
        <v>5544</v>
      </c>
      <c r="B37" s="71"/>
      <c r="C37" s="71">
        <f>(VLOOKUP($A37,'Base de dados 2014'!$A$1355:$C$2022,3,0))/1000000</f>
        <v>10556.302992049999</v>
      </c>
      <c r="D37" s="71">
        <f>(VLOOKUP($A37,'Base de dados 2015'!$A$1405:$F$2097,6,0))/1000000</f>
        <v>10974.047906920001</v>
      </c>
      <c r="E37" s="71">
        <f>(VLOOKUP($A37,'Base de dados 2016'!$A$1411:$F$2106,6,0))/1000000</f>
        <v>11288.881055690001</v>
      </c>
      <c r="F37" s="71">
        <f>(VLOOKUP($A37,'Base de dados 2017'!$A$1491:$F$2226,6,0))/1000000</f>
        <v>10920.98418127</v>
      </c>
    </row>
    <row r="38" spans="1:6">
      <c r="A38" s="60" t="s">
        <v>5545</v>
      </c>
      <c r="B38" s="71"/>
      <c r="C38" s="71">
        <f>(VLOOKUP($A38,'Base de dados 2014'!$A$1355:$C$2022,3,0))/1000000</f>
        <v>0</v>
      </c>
      <c r="D38" s="71">
        <f>(VLOOKUP($A38,'Base de dados 2015'!$A$1405:$F$2097,6,0))/1000000</f>
        <v>8.3743606200000009</v>
      </c>
      <c r="E38" s="71">
        <f>(VLOOKUP($A38,'Base de dados 2016'!$A$1411:$F$2106,6,0))/1000000</f>
        <v>8.2625136700000006</v>
      </c>
      <c r="F38" s="71">
        <f>(VLOOKUP($A38,'Base de dados 2017'!$A$1491:$F$2226,6,0))/1000000</f>
        <v>7.4707727400000001</v>
      </c>
    </row>
    <row r="39" spans="1:6">
      <c r="A39" s="60" t="s">
        <v>2210</v>
      </c>
      <c r="B39" s="71"/>
      <c r="C39" s="71" t="s">
        <v>3557</v>
      </c>
      <c r="D39" s="71" t="s">
        <v>3557</v>
      </c>
      <c r="E39" s="71" t="s">
        <v>3557</v>
      </c>
      <c r="F39" s="71">
        <f>(VLOOKUP($A39,'Base de dados 2017'!$A$1491:$F$2226,6,0))/1000000</f>
        <v>78.033427569999986</v>
      </c>
    </row>
    <row r="40" spans="1:6">
      <c r="A40" s="60" t="s">
        <v>5546</v>
      </c>
      <c r="B40" s="71"/>
      <c r="C40" s="71" t="s">
        <v>3557</v>
      </c>
      <c r="D40" s="71" t="s">
        <v>3557</v>
      </c>
      <c r="E40" s="71" t="s">
        <v>3557</v>
      </c>
      <c r="F40" s="71">
        <f>(VLOOKUP($A40,'Base de dados 2017'!$A$1491:$F$2226,6,0))/1000000</f>
        <v>0</v>
      </c>
    </row>
    <row r="41" spans="1:6">
      <c r="A41" s="60" t="s">
        <v>5547</v>
      </c>
      <c r="B41" s="71"/>
      <c r="C41" s="71" t="s">
        <v>3557</v>
      </c>
      <c r="D41" s="71" t="s">
        <v>3557</v>
      </c>
      <c r="E41" s="71" t="s">
        <v>3557</v>
      </c>
      <c r="F41" s="71">
        <f>(VLOOKUP($A41,'Base de dados 2017'!$A$1491:$F$2226,6,0))/1000000</f>
        <v>78.033427569999986</v>
      </c>
    </row>
    <row r="42" spans="1:6">
      <c r="A42" s="60" t="s">
        <v>5548</v>
      </c>
      <c r="B42" s="71"/>
      <c r="C42" s="71" t="s">
        <v>3557</v>
      </c>
      <c r="D42" s="71" t="s">
        <v>3557</v>
      </c>
      <c r="E42" s="71" t="s">
        <v>3557</v>
      </c>
      <c r="F42" s="71">
        <f>(VLOOKUP($A42,'Base de dados 2017'!$A$1491:$F$2226,6,0))/1000000</f>
        <v>0</v>
      </c>
    </row>
    <row r="43" spans="1:6">
      <c r="A43" s="60" t="s">
        <v>5549</v>
      </c>
      <c r="B43" s="71"/>
      <c r="C43" s="71" t="s">
        <v>3557</v>
      </c>
      <c r="D43" s="71" t="s">
        <v>3557</v>
      </c>
      <c r="E43" s="71" t="s">
        <v>3557</v>
      </c>
      <c r="F43" s="71">
        <f>(VLOOKUP($A43,'Base de dados 2017'!$A$1491:$F$2226,6,0))/1000000</f>
        <v>0</v>
      </c>
    </row>
    <row r="44" spans="1:6">
      <c r="A44" s="60" t="s">
        <v>5097</v>
      </c>
      <c r="B44" s="71">
        <f>VLOOKUP($A44,'Base de dados 2013'!$A$3:$F$41,3,0)/1000000</f>
        <v>9.0365117699999988</v>
      </c>
      <c r="C44" s="71">
        <f>(VLOOKUP($A44,'Base de dados 2014'!$A$1355:$C$2022,3,0))/1000000</f>
        <v>8.8970478200000009</v>
      </c>
      <c r="D44" s="71">
        <f>(VLOOKUP($A44,'Base de dados 2015'!$A$1405:$F$2097,6,0))/1000000</f>
        <v>11.627006010000001</v>
      </c>
      <c r="E44" s="71">
        <f>(VLOOKUP($A44,'Base de dados 2016'!$A$1411:$F$2106,6,0))/1000000</f>
        <v>20.604337799999996</v>
      </c>
      <c r="F44" s="71">
        <f>(VLOOKUP($A44,'Base de dados 2017'!$A$1491:$F$2226,6,0))/1000000</f>
        <v>29.019014179999999</v>
      </c>
    </row>
    <row r="45" spans="1:6">
      <c r="A45" s="60" t="s">
        <v>5550</v>
      </c>
      <c r="B45" s="71"/>
      <c r="C45" s="71">
        <f>(VLOOKUP($A45,'Base de dados 2014'!$A$1355:$C$2022,3,0))/1000000</f>
        <v>2.68308283</v>
      </c>
      <c r="D45" s="71">
        <f>(VLOOKUP($A45,'Base de dados 2015'!$A$1405:$F$2097,6,0))/1000000</f>
        <v>3.5244332900000002</v>
      </c>
      <c r="E45" s="71">
        <f>(VLOOKUP($A45,'Base de dados 2016'!$A$1411:$F$2106,6,0))/1000000</f>
        <v>4.4575536399999995</v>
      </c>
      <c r="F45" s="71">
        <f>(VLOOKUP($A45,'Base de dados 2017'!$A$1491:$F$2226,6,0))/1000000</f>
        <v>5.6314045699999999</v>
      </c>
    </row>
    <row r="46" spans="1:6">
      <c r="A46" s="60" t="s">
        <v>5551</v>
      </c>
      <c r="B46" s="71"/>
      <c r="C46" s="71">
        <f>(VLOOKUP($A46,'Base de dados 2014'!$A$1355:$C$2022,3,0))/1000000</f>
        <v>0</v>
      </c>
      <c r="D46" s="71">
        <f>(VLOOKUP($A46,'Base de dados 2015'!$A$1405:$F$2097,6,0))/1000000</f>
        <v>1.203794E-2</v>
      </c>
      <c r="E46" s="71">
        <f>(VLOOKUP($A46,'Base de dados 2016'!$A$1411:$F$2106,6,0))/1000000</f>
        <v>5.3461519999999998E-2</v>
      </c>
      <c r="F46" s="71">
        <f>(VLOOKUP($A46,'Base de dados 2017'!$A$1491:$F$2226,6,0))/1000000</f>
        <v>8.6443600000000002E-3</v>
      </c>
    </row>
    <row r="47" spans="1:6">
      <c r="A47" s="60" t="s">
        <v>5552</v>
      </c>
      <c r="B47" s="71"/>
      <c r="C47" s="71">
        <f>(VLOOKUP($A47,'Base de dados 2014'!$A$1355:$C$2022,3,0))/1000000</f>
        <v>4.7170920899999995</v>
      </c>
      <c r="D47" s="71">
        <f>(VLOOKUP($A47,'Base de dados 2015'!$A$1405:$F$2097,6,0))/1000000</f>
        <v>5.1777609</v>
      </c>
      <c r="E47" s="71">
        <f>(VLOOKUP($A47,'Base de dados 2016'!$A$1411:$F$2106,6,0))/1000000</f>
        <v>7.5797122100000003</v>
      </c>
      <c r="F47" s="71">
        <f>(VLOOKUP($A47,'Base de dados 2017'!$A$1491:$F$2226,6,0))/1000000</f>
        <v>8.8419004499999989</v>
      </c>
    </row>
    <row r="48" spans="1:6">
      <c r="A48" s="60" t="s">
        <v>5553</v>
      </c>
      <c r="B48" s="71"/>
      <c r="C48" s="71">
        <f>(VLOOKUP($A48,'Base de dados 2014'!$A$1355:$C$2022,3,0))/1000000</f>
        <v>0</v>
      </c>
      <c r="D48" s="71">
        <f>(VLOOKUP($A48,'Base de dados 2015'!$A$1405:$F$2097,6,0))/1000000</f>
        <v>4.8210400000000004E-3</v>
      </c>
      <c r="E48" s="71">
        <f>(VLOOKUP($A48,'Base de dados 2016'!$A$1411:$F$2106,6,0))/1000000</f>
        <v>0.86880648999999999</v>
      </c>
      <c r="F48" s="71">
        <f>(VLOOKUP($A48,'Base de dados 2017'!$A$1491:$F$2226,6,0))/1000000</f>
        <v>0.97278611000000004</v>
      </c>
    </row>
    <row r="49" spans="1:6">
      <c r="A49" s="60" t="s">
        <v>5554</v>
      </c>
      <c r="B49" s="71"/>
      <c r="C49" s="71">
        <f>(VLOOKUP($A49,'Base de dados 2014'!$A$1355:$C$2022,3,0))/1000000</f>
        <v>5.9113999999999998E-3</v>
      </c>
      <c r="D49" s="71">
        <f>(VLOOKUP($A49,'Base de dados 2015'!$A$1405:$F$2097,6,0))/1000000</f>
        <v>0.14502644000000001</v>
      </c>
      <c r="E49" s="71">
        <f>(VLOOKUP($A49,'Base de dados 2016'!$A$1411:$F$2106,6,0))/1000000</f>
        <v>4.0431010000000003E-2</v>
      </c>
      <c r="F49" s="71">
        <f>(VLOOKUP($A49,'Base de dados 2017'!$A$1491:$F$2226,6,0))/1000000</f>
        <v>4.2182449999999996E-2</v>
      </c>
    </row>
    <row r="50" spans="1:6">
      <c r="A50" s="60" t="s">
        <v>5555</v>
      </c>
      <c r="B50" s="71"/>
      <c r="C50" s="71">
        <f>(VLOOKUP($A50,'Base de dados 2014'!$A$1355:$C$2022,3,0))/1000000</f>
        <v>0</v>
      </c>
      <c r="D50" s="71">
        <f>(VLOOKUP($A50,'Base de dados 2015'!$A$1405:$F$2097,6,0))/1000000</f>
        <v>0</v>
      </c>
      <c r="E50" s="71">
        <f>(VLOOKUP($A50,'Base de dados 2016'!$A$1411:$F$2106,6,0))/1000000</f>
        <v>0</v>
      </c>
      <c r="F50" s="71">
        <f>(VLOOKUP($A50,'Base de dados 2017'!$A$1491:$F$2226,6,0))/1000000</f>
        <v>0</v>
      </c>
    </row>
    <row r="51" spans="1:6">
      <c r="A51" s="60" t="s">
        <v>5556</v>
      </c>
      <c r="B51" s="71"/>
      <c r="C51" s="71">
        <f>(VLOOKUP($A51,'Base de dados 2014'!$A$1355:$C$2022,3,0))/1000000</f>
        <v>0.10422171000000001</v>
      </c>
      <c r="D51" s="71">
        <f>(VLOOKUP($A51,'Base de dados 2015'!$A$1405:$F$2097,6,0))/1000000</f>
        <v>0.10422171000000001</v>
      </c>
      <c r="E51" s="71">
        <f>(VLOOKUP($A51,'Base de dados 2016'!$A$1411:$F$2106,6,0))/1000000</f>
        <v>0</v>
      </c>
      <c r="F51" s="71">
        <f>(VLOOKUP($A51,'Base de dados 2017'!$A$1491:$F$2226,6,0))/1000000</f>
        <v>0</v>
      </c>
    </row>
    <row r="52" spans="1:6">
      <c r="A52" s="60" t="s">
        <v>5557</v>
      </c>
      <c r="B52" s="71"/>
      <c r="C52" s="71">
        <f>(VLOOKUP($A52,'Base de dados 2014'!$A$1355:$C$2022,3,0))/1000000</f>
        <v>1.38673979</v>
      </c>
      <c r="D52" s="71">
        <f>(VLOOKUP($A52,'Base de dados 2015'!$A$1405:$F$2097,6,0))/1000000</f>
        <v>2.65870469</v>
      </c>
      <c r="E52" s="71">
        <f>(VLOOKUP($A52,'Base de dados 2016'!$A$1411:$F$2106,6,0))/1000000</f>
        <v>7.6043729299999994</v>
      </c>
      <c r="F52" s="71">
        <f>(VLOOKUP($A52,'Base de dados 2017'!$A$1491:$F$2226,6,0))/1000000</f>
        <v>13.52209624</v>
      </c>
    </row>
    <row r="53" spans="1:6">
      <c r="A53" s="60" t="s">
        <v>5163</v>
      </c>
      <c r="B53" s="71">
        <f>VLOOKUP($A53,'Base de dados 2013'!$A$3:$F$41,3,0)/1000000</f>
        <v>3547830.2973948205</v>
      </c>
      <c r="C53" s="71">
        <f>(VLOOKUP($A53,'Base de dados 2014'!$A$1355:$C$2022,3,0))/1000000</f>
        <v>3875748.4994808799</v>
      </c>
      <c r="D53" s="71">
        <f>(VLOOKUP($A53,'Base de dados 2015'!$A$1405:$F$2097,6,0))/1000000</f>
        <v>2561173.96704042</v>
      </c>
      <c r="E53" s="71">
        <f>(VLOOKUP($A53,'Base de dados 2016'!$A$1411:$F$2106,6,0))/1000000</f>
        <v>2755268.5549708405</v>
      </c>
      <c r="F53" s="71">
        <f>(VLOOKUP($A53,'Base de dados 2017'!$A$1491:$F$2226,6,0))/1000000</f>
        <v>3065737.4249943397</v>
      </c>
    </row>
    <row r="54" spans="1:6">
      <c r="A54" s="60" t="s">
        <v>5102</v>
      </c>
      <c r="B54" s="71">
        <f>VLOOKUP($A54,'Base de dados 2013'!$A$3:$F$41,3,0)/1000000</f>
        <v>2589324.7302613896</v>
      </c>
      <c r="C54" s="71">
        <f>(VLOOKUP($A54,'Base de dados 2014'!$A$1355:$C$2022,3,0))/1000000</f>
        <v>2817212.6850997098</v>
      </c>
      <c r="D54" s="71">
        <f>(VLOOKUP($A54,'Base de dados 2015'!$A$1405:$F$2097,6,0))/1000000</f>
        <v>1447945.4004637999</v>
      </c>
      <c r="E54" s="71">
        <f>(VLOOKUP($A54,'Base de dados 2016'!$A$1411:$F$2106,6,0))/1000000</f>
        <v>1522061.27672101</v>
      </c>
      <c r="F54" s="71">
        <f>(VLOOKUP($A54,'Base de dados 2017'!$A$1491:$F$2226,6,0))/1000000</f>
        <v>1609182.1757819701</v>
      </c>
    </row>
    <row r="55" spans="1:6">
      <c r="A55" s="60" t="s">
        <v>5558</v>
      </c>
      <c r="B55" s="71"/>
      <c r="C55" s="71">
        <f>(VLOOKUP($A55,'Base de dados 2014'!$A$1355:$C$2022,3,0))/1000000</f>
        <v>2758304.3317748797</v>
      </c>
      <c r="D55" s="71">
        <f>(VLOOKUP($A55,'Base de dados 2015'!$A$1405:$F$2097,6,0))/1000000</f>
        <v>1401074.9174347098</v>
      </c>
      <c r="E55" s="71">
        <f>(VLOOKUP($A55,'Base de dados 2016'!$A$1411:$F$2106,6,0))/1000000</f>
        <v>1464555.27394062</v>
      </c>
      <c r="F55" s="71">
        <f>(VLOOKUP($A55,'Base de dados 2017'!$A$1491:$F$2226,6,0))/1000000</f>
        <v>1553365.8236331202</v>
      </c>
    </row>
    <row r="56" spans="1:6">
      <c r="A56" s="60" t="s">
        <v>5559</v>
      </c>
      <c r="B56" s="71"/>
      <c r="C56" s="71">
        <f>(VLOOKUP($A56,'Base de dados 2014'!$A$1355:$C$2022,3,0))/1000000</f>
        <v>51516.77344936</v>
      </c>
      <c r="D56" s="71">
        <f>(VLOOKUP($A56,'Base de dados 2015'!$A$1405:$F$2097,6,0))/1000000</f>
        <v>38819.4082433</v>
      </c>
      <c r="E56" s="71">
        <f>(VLOOKUP($A56,'Base de dados 2016'!$A$1411:$F$2106,6,0))/1000000</f>
        <v>48893.279766560001</v>
      </c>
      <c r="F56" s="71">
        <f>(VLOOKUP($A56,'Base de dados 2017'!$A$1491:$F$2226,6,0))/1000000</f>
        <v>44791.141489809997</v>
      </c>
    </row>
    <row r="57" spans="1:6">
      <c r="A57" s="60" t="s">
        <v>5560</v>
      </c>
      <c r="B57" s="71"/>
      <c r="C57" s="71">
        <f>(VLOOKUP($A57,'Base de dados 2014'!$A$1355:$C$2022,3,0))/1000000</f>
        <v>7391.5798754699999</v>
      </c>
      <c r="D57" s="71">
        <f>(VLOOKUP($A57,'Base de dados 2015'!$A$1405:$F$2097,6,0))/1000000</f>
        <v>8029.7187865200003</v>
      </c>
      <c r="E57" s="71">
        <f>(VLOOKUP($A57,'Base de dados 2016'!$A$1411:$F$2106,6,0))/1000000</f>
        <v>8612.7225891599992</v>
      </c>
      <c r="F57" s="71">
        <f>(VLOOKUP($A57,'Base de dados 2017'!$A$1491:$F$2226,6,0))/1000000</f>
        <v>11025.2089488</v>
      </c>
    </row>
    <row r="58" spans="1:6">
      <c r="A58" s="60" t="s">
        <v>5561</v>
      </c>
      <c r="B58" s="71"/>
      <c r="C58" s="71">
        <f>(VLOOKUP($A58,'Base de dados 2014'!$A$1355:$C$2022,3,0))/1000000</f>
        <v>0</v>
      </c>
      <c r="D58" s="71">
        <f>(VLOOKUP($A58,'Base de dados 2015'!$A$1405:$F$2097,6,0))/1000000</f>
        <v>21.35543345</v>
      </c>
      <c r="E58" s="71">
        <f>(VLOOKUP($A58,'Base de dados 2016'!$A$1411:$F$2106,6,0))/1000000</f>
        <v>0</v>
      </c>
      <c r="F58" s="71">
        <f>(VLOOKUP($A58,'Base de dados 2017'!$A$1491:$F$2226,6,0))/1000000</f>
        <v>0</v>
      </c>
    </row>
    <row r="59" spans="1:6">
      <c r="A59" s="60" t="s">
        <v>5562</v>
      </c>
      <c r="B59" s="71"/>
      <c r="C59" s="71">
        <f>(VLOOKUP($A59,'Base de dados 2014'!$A$1355:$C$2022,3,0))/1000000</f>
        <v>0</v>
      </c>
      <c r="D59" s="71">
        <f>(VLOOKUP($A59,'Base de dados 2015'!$A$1405:$F$2097,6,0))/1000000</f>
        <v>5.6582000000000008E-4</v>
      </c>
      <c r="E59" s="71">
        <f>(VLOOKUP($A59,'Base de dados 2016'!$A$1411:$F$2106,6,0))/1000000</f>
        <v>4.2467000000000004E-4</v>
      </c>
      <c r="F59" s="71">
        <f>(VLOOKUP($A59,'Base de dados 2017'!$A$1491:$F$2226,6,0))/1000000</f>
        <v>1.71024E-3</v>
      </c>
    </row>
    <row r="60" spans="1:6">
      <c r="A60" s="60" t="s">
        <v>5098</v>
      </c>
      <c r="B60" s="71">
        <f>VLOOKUP($A60,'Base de dados 2013'!$A$3:$F$41,3,0)/1000000</f>
        <v>295171.30479239003</v>
      </c>
      <c r="C60" s="71">
        <f>(VLOOKUP($A60,'Base de dados 2014'!$A$1355:$C$2022,3,0))/1000000</f>
        <v>307615.44314606994</v>
      </c>
      <c r="D60" s="71">
        <f>(VLOOKUP($A60,'Base de dados 2015'!$A$1405:$F$2097,6,0))/1000000</f>
        <v>287071.29197242996</v>
      </c>
      <c r="E60" s="71">
        <f>(VLOOKUP($A60,'Base de dados 2016'!$A$1411:$F$2106,6,0))/1000000</f>
        <v>301782.10411162005</v>
      </c>
      <c r="F60" s="71">
        <f>(VLOOKUP($A60,'Base de dados 2017'!$A$1491:$F$2226,6,0))/1000000</f>
        <v>309365.1567856</v>
      </c>
    </row>
    <row r="61" spans="1:6">
      <c r="A61" s="60" t="s">
        <v>5563</v>
      </c>
      <c r="B61" s="71"/>
      <c r="C61" s="71">
        <f>(VLOOKUP($A61,'Base de dados 2014'!$A$1355:$C$2022,3,0))/1000000</f>
        <v>306845.76111604</v>
      </c>
      <c r="D61" s="71">
        <f>(VLOOKUP($A61,'Base de dados 2015'!$A$1405:$F$2097,6,0))/1000000</f>
        <v>285438.82158423</v>
      </c>
      <c r="E61" s="71">
        <f>(VLOOKUP($A61,'Base de dados 2016'!$A$1411:$F$2106,6,0))/1000000</f>
        <v>298532.68187287002</v>
      </c>
      <c r="F61" s="71">
        <f>(VLOOKUP($A61,'Base de dados 2017'!$A$1491:$F$2226,6,0))/1000000</f>
        <v>307864.71606383001</v>
      </c>
    </row>
    <row r="62" spans="1:6">
      <c r="A62" s="60" t="s">
        <v>5564</v>
      </c>
      <c r="B62" s="71"/>
      <c r="C62" s="71">
        <f>(VLOOKUP($A62,'Base de dados 2014'!$A$1355:$C$2022,3,0))/1000000</f>
        <v>43.00926638</v>
      </c>
      <c r="D62" s="71">
        <f>(VLOOKUP($A62,'Base de dados 2015'!$A$1405:$F$2097,6,0))/1000000</f>
        <v>44.866635309999999</v>
      </c>
      <c r="E62" s="71">
        <f>(VLOOKUP($A62,'Base de dados 2016'!$A$1411:$F$2106,6,0))/1000000</f>
        <v>144.53687558999999</v>
      </c>
      <c r="F62" s="71">
        <f>(VLOOKUP($A62,'Base de dados 2017'!$A$1491:$F$2226,6,0))/1000000</f>
        <v>1508.32839399</v>
      </c>
    </row>
    <row r="63" spans="1:6">
      <c r="A63" s="60" t="s">
        <v>5565</v>
      </c>
      <c r="B63" s="71"/>
      <c r="C63" s="71">
        <f>(VLOOKUP($A63,'Base de dados 2014'!$A$1355:$C$2022,3,0))/1000000</f>
        <v>0</v>
      </c>
      <c r="D63" s="71">
        <f>(VLOOKUP($A63,'Base de dados 2015'!$A$1405:$F$2097,6,0))/1000000</f>
        <v>0</v>
      </c>
      <c r="E63" s="71">
        <f>(VLOOKUP($A63,'Base de dados 2016'!$A$1411:$F$2106,6,0))/1000000</f>
        <v>0</v>
      </c>
      <c r="F63" s="71">
        <f>(VLOOKUP($A63,'Base de dados 2017'!$A$1491:$F$2226,6,0))/1000000</f>
        <v>0</v>
      </c>
    </row>
    <row r="64" spans="1:6">
      <c r="A64" s="60" t="s">
        <v>5566</v>
      </c>
      <c r="B64" s="71"/>
      <c r="C64" s="71">
        <f>(VLOOKUP($A64,'Base de dados 2014'!$A$1355:$C$2022,3,0))/1000000</f>
        <v>736.96500109999999</v>
      </c>
      <c r="D64" s="71">
        <f>(VLOOKUP($A64,'Base de dados 2015'!$A$1405:$F$2097,6,0))/1000000</f>
        <v>1602.3954801899999</v>
      </c>
      <c r="E64" s="71">
        <f>(VLOOKUP($A64,'Base de dados 2016'!$A$1411:$F$2106,6,0))/1000000</f>
        <v>3115.1676375700004</v>
      </c>
      <c r="F64" s="71">
        <f>(VLOOKUP($A64,'Base de dados 2017'!$A$1491:$F$2226,6,0))/1000000</f>
        <v>2.0055189099999997</v>
      </c>
    </row>
    <row r="65" spans="1:6">
      <c r="A65" s="60" t="s">
        <v>5567</v>
      </c>
      <c r="B65" s="71"/>
      <c r="C65" s="71">
        <f>(VLOOKUP($A65,'Base de dados 2014'!$A$1355:$C$2022,3,0))/1000000</f>
        <v>0</v>
      </c>
      <c r="D65" s="71">
        <f>(VLOOKUP($A65,'Base de dados 2015'!$A$1405:$F$2097,6,0))/1000000</f>
        <v>4.47799178</v>
      </c>
      <c r="E65" s="71">
        <f>(VLOOKUP($A65,'Base de dados 2016'!$A$1411:$F$2106,6,0))/1000000</f>
        <v>0.24553717</v>
      </c>
      <c r="F65" s="71">
        <f>(VLOOKUP($A65,'Base de dados 2017'!$A$1491:$F$2226,6,0))/1000000</f>
        <v>0</v>
      </c>
    </row>
    <row r="66" spans="1:6">
      <c r="A66" s="60" t="s">
        <v>5568</v>
      </c>
      <c r="B66" s="71"/>
      <c r="C66" s="71">
        <f>(VLOOKUP($A66,'Base de dados 2014'!$A$1355:$C$2022,3,0))/1000000</f>
        <v>10.292237450000002</v>
      </c>
      <c r="D66" s="71">
        <f>(VLOOKUP($A66,'Base de dados 2015'!$A$1405:$F$2097,6,0))/1000000</f>
        <v>10.31373552</v>
      </c>
      <c r="E66" s="71">
        <f>(VLOOKUP($A66,'Base de dados 2016'!$A$1411:$F$2106,6,0))/1000000</f>
        <v>10.036737240000001</v>
      </c>
      <c r="F66" s="71">
        <f>(VLOOKUP($A66,'Base de dados 2017'!$A$1491:$F$2226,6,0))/1000000</f>
        <v>9.8931911299999999</v>
      </c>
    </row>
    <row r="67" spans="1:6">
      <c r="A67" s="60" t="s">
        <v>5099</v>
      </c>
      <c r="B67" s="71">
        <f>VLOOKUP($A67,'Base de dados 2013'!$A$3:$F$41,3,0)/1000000</f>
        <v>661787.93515290041</v>
      </c>
      <c r="C67" s="71">
        <f>(VLOOKUP($A67,'Base de dados 2014'!$A$1355:$C$2022,3,0))/1000000</f>
        <v>748662.77072203998</v>
      </c>
      <c r="D67" s="71">
        <f>(VLOOKUP($A67,'Base de dados 2015'!$A$1405:$F$2097,6,0))/1000000</f>
        <v>822984.50972071011</v>
      </c>
      <c r="E67" s="71">
        <f>(VLOOKUP($A67,'Base de dados 2016'!$A$1411:$F$2106,6,0))/1000000</f>
        <v>927492.96891872003</v>
      </c>
      <c r="F67" s="71">
        <f>(VLOOKUP($A67,'Base de dados 2017'!$A$1491:$F$2226,6,0))/1000000</f>
        <v>1142712.8570065501</v>
      </c>
    </row>
    <row r="68" spans="1:6">
      <c r="A68" s="60" t="s">
        <v>5569</v>
      </c>
      <c r="B68" s="71"/>
      <c r="C68" s="71">
        <f>(VLOOKUP($A68,'Base de dados 2014'!$A$1355:$C$2022,3,0))/1000000</f>
        <v>84772.67995736</v>
      </c>
      <c r="D68" s="71">
        <f>(VLOOKUP($A68,'Base de dados 2015'!$A$1405:$F$2097,6,0))/1000000</f>
        <v>96100.725706500001</v>
      </c>
      <c r="E68" s="71">
        <f>(VLOOKUP($A68,'Base de dados 2016'!$A$1411:$F$2106,6,0))/1000000</f>
        <v>103161.9488828</v>
      </c>
      <c r="F68" s="71">
        <f>(VLOOKUP($A68,'Base de dados 2017'!$A$1491:$F$2226,6,0))/1000000</f>
        <v>109949.35297779</v>
      </c>
    </row>
    <row r="69" spans="1:6">
      <c r="A69" s="60" t="s">
        <v>5570</v>
      </c>
      <c r="B69" s="71"/>
      <c r="C69" s="71">
        <f>(VLOOKUP($A69,'Base de dados 2014'!$A$1355:$C$2022,3,0))/1000000</f>
        <v>676562.93179794995</v>
      </c>
      <c r="D69" s="71">
        <f>(VLOOKUP($A69,'Base de dados 2015'!$A$1405:$F$2097,6,0))/1000000</f>
        <v>742399.76539253001</v>
      </c>
      <c r="E69" s="71">
        <f>(VLOOKUP($A69,'Base de dados 2016'!$A$1411:$F$2106,6,0))/1000000</f>
        <v>841814.11510184</v>
      </c>
      <c r="F69" s="71">
        <f>(VLOOKUP($A69,'Base de dados 2017'!$A$1491:$F$2226,6,0))/1000000</f>
        <v>1054216.2810824201</v>
      </c>
    </row>
    <row r="70" spans="1:6">
      <c r="A70" s="60" t="s">
        <v>5571</v>
      </c>
      <c r="B70" s="71"/>
      <c r="C70" s="71">
        <f>(VLOOKUP($A70,'Base de dados 2014'!$A$1355:$C$2022,3,0))/1000000</f>
        <v>12672.84103327</v>
      </c>
      <c r="D70" s="71">
        <f>(VLOOKUP($A70,'Base de dados 2015'!$A$1405:$F$2097,6,0))/1000000</f>
        <v>15177.011112100001</v>
      </c>
      <c r="E70" s="71">
        <f>(VLOOKUP($A70,'Base de dados 2016'!$A$1411:$F$2106,6,0))/1000000</f>
        <v>17275.559933419998</v>
      </c>
      <c r="F70" s="71">
        <f>(VLOOKUP($A70,'Base de dados 2017'!$A$1491:$F$2226,6,0))/1000000</f>
        <v>21204.070946740001</v>
      </c>
    </row>
    <row r="71" spans="1:6">
      <c r="A71" s="60" t="s">
        <v>5572</v>
      </c>
      <c r="B71" s="71"/>
      <c r="C71" s="71">
        <f>(VLOOKUP($A71,'Base de dados 2014'!$A$1355:$C$2022,3,0))/1000000</f>
        <v>0</v>
      </c>
      <c r="D71" s="71">
        <f>(VLOOKUP($A71,'Base de dados 2015'!$A$1405:$F$2097,6,0))/1000000</f>
        <v>338.97026622000004</v>
      </c>
      <c r="E71" s="71">
        <f>(VLOOKUP($A71,'Base de dados 2016'!$A$1411:$F$2106,6,0))/1000000</f>
        <v>207.5351325</v>
      </c>
      <c r="F71" s="71">
        <f>(VLOOKUP($A71,'Base de dados 2017'!$A$1491:$F$2226,6,0))/1000000</f>
        <v>248.70610692</v>
      </c>
    </row>
    <row r="72" spans="1:6">
      <c r="A72" s="60" t="s">
        <v>5100</v>
      </c>
      <c r="B72" s="71">
        <f>VLOOKUP($A72,'Base de dados 2013'!$A$3:$F$41,3,0)/1000000</f>
        <v>1528.7561129499998</v>
      </c>
      <c r="C72" s="71">
        <f>(VLOOKUP($A72,'Base de dados 2014'!$A$1355:$C$2022,3,0))/1000000</f>
        <v>2257.6005130600001</v>
      </c>
      <c r="D72" s="71">
        <f>(VLOOKUP($A72,'Base de dados 2015'!$A$1405:$F$2097,6,0))/1000000</f>
        <v>3161.7818112</v>
      </c>
      <c r="E72" s="71">
        <f>(VLOOKUP($A72,'Base de dados 2016'!$A$1411:$F$2106,6,0))/1000000</f>
        <v>3926.2738284699999</v>
      </c>
      <c r="F72" s="71">
        <f>(VLOOKUP($A72,'Base de dados 2017'!$A$1491:$F$2226,6,0))/1000000</f>
        <v>4472.3950815899998</v>
      </c>
    </row>
    <row r="73" spans="1:6">
      <c r="A73" s="60" t="s">
        <v>5573</v>
      </c>
      <c r="B73" s="71"/>
      <c r="C73" s="71">
        <f>(VLOOKUP($A73,'Base de dados 2014'!$A$1355:$C$2022,3,0))/1000000</f>
        <v>1942.4618836</v>
      </c>
      <c r="D73" s="71">
        <f>(VLOOKUP($A73,'Base de dados 2015'!$A$1405:$F$2097,6,0))/1000000</f>
        <v>2636.2257304899999</v>
      </c>
      <c r="E73" s="71">
        <f>(VLOOKUP($A73,'Base de dados 2016'!$A$1411:$F$2106,6,0))/1000000</f>
        <v>3419.2400918600001</v>
      </c>
      <c r="F73" s="71">
        <f>(VLOOKUP($A73,'Base de dados 2017'!$A$1491:$F$2226,6,0))/1000000</f>
        <v>4021.2642816100001</v>
      </c>
    </row>
    <row r="74" spans="1:6">
      <c r="A74" s="60" t="s">
        <v>5574</v>
      </c>
      <c r="B74" s="71"/>
      <c r="C74" s="71">
        <f>(VLOOKUP($A74,'Base de dados 2014'!$A$1355:$C$2022,3,0))/1000000</f>
        <v>463.72284000999997</v>
      </c>
      <c r="D74" s="71">
        <f>(VLOOKUP($A74,'Base de dados 2015'!$A$1405:$F$2097,6,0))/1000000</f>
        <v>789.22735255999999</v>
      </c>
      <c r="E74" s="71">
        <f>(VLOOKUP($A74,'Base de dados 2016'!$A$1411:$F$2106,6,0))/1000000</f>
        <v>912.28846004000002</v>
      </c>
      <c r="F74" s="71">
        <f>(VLOOKUP($A74,'Base de dados 2017'!$A$1491:$F$2226,6,0))/1000000</f>
        <v>963.05039427999998</v>
      </c>
    </row>
    <row r="75" spans="1:6">
      <c r="A75" s="60" t="s">
        <v>5575</v>
      </c>
      <c r="B75" s="71"/>
      <c r="C75" s="71">
        <f>(VLOOKUP($A75,'Base de dados 2014'!$A$1355:$C$2022,3,0))/1000000</f>
        <v>3.2753956299999998</v>
      </c>
      <c r="D75" s="71">
        <f>(VLOOKUP($A75,'Base de dados 2015'!$A$1405:$F$2097,6,0))/1000000</f>
        <v>3.9757571299999999</v>
      </c>
      <c r="E75" s="71">
        <f>(VLOOKUP($A75,'Base de dados 2016'!$A$1411:$F$2106,6,0))/1000000</f>
        <v>5.7918639699999996</v>
      </c>
      <c r="F75" s="71">
        <f>(VLOOKUP($A75,'Base de dados 2017'!$A$1491:$F$2226,6,0))/1000000</f>
        <v>5.1917629500000002</v>
      </c>
    </row>
    <row r="76" spans="1:6">
      <c r="A76" s="60" t="s">
        <v>5576</v>
      </c>
      <c r="B76" s="71"/>
      <c r="C76" s="71">
        <f>(VLOOKUP($A76,'Base de dados 2014'!$A$1355:$C$2022,3,0))/1000000</f>
        <v>151.85960618000001</v>
      </c>
      <c r="D76" s="71">
        <f>(VLOOKUP($A76,'Base de dados 2015'!$A$1405:$F$2097,6,0))/1000000</f>
        <v>266.61985453</v>
      </c>
      <c r="E76" s="71">
        <f>(VLOOKUP($A76,'Base de dados 2016'!$A$1411:$F$2106,6,0))/1000000</f>
        <v>410.00841276</v>
      </c>
      <c r="F76" s="71">
        <f>(VLOOKUP($A76,'Base de dados 2017'!$A$1491:$F$2226,6,0))/1000000</f>
        <v>515.87906398999996</v>
      </c>
    </row>
    <row r="77" spans="1:6">
      <c r="A77" s="60" t="s">
        <v>5577</v>
      </c>
      <c r="B77" s="71"/>
      <c r="C77" s="71">
        <f>(VLOOKUP($A77,'Base de dados 2014'!$A$1355:$C$2022,3,0))/1000000</f>
        <v>0</v>
      </c>
      <c r="D77" s="71">
        <f>(VLOOKUP($A77,'Base de dados 2015'!$A$1405:$F$2097,6,0))/1000000</f>
        <v>1.02717445</v>
      </c>
      <c r="E77" s="71">
        <f>(VLOOKUP($A77,'Base de dados 2016'!$A$1411:$F$2106,6,0))/1000000</f>
        <v>1.03817464</v>
      </c>
      <c r="F77" s="71">
        <f>(VLOOKUP($A77,'Base de dados 2017'!$A$1491:$F$2226,6,0))/1000000</f>
        <v>1.2322932600000001</v>
      </c>
    </row>
    <row r="78" spans="1:6">
      <c r="A78" s="60" t="s">
        <v>5101</v>
      </c>
      <c r="B78" s="71">
        <f>VLOOKUP($A78,'Base de dados 2013'!$A$3:$F$41,3,0)/1000000</f>
        <v>17.571075190000027</v>
      </c>
      <c r="C78" s="71" t="s">
        <v>3557</v>
      </c>
      <c r="D78" s="71">
        <f>(VLOOKUP($A78,'Base de dados 2015'!$A$1405:$F$2097,6,0))/1000000</f>
        <v>10.983072280000002</v>
      </c>
      <c r="E78" s="71">
        <f>(VLOOKUP($A78,'Base de dados 2016'!$A$1411:$F$2106,6,0))/1000000</f>
        <v>5.9313910200000111</v>
      </c>
      <c r="F78" s="71">
        <f>(VLOOKUP($A78,'Base de dados 2017'!$A$1491:$F$2226,6,0))/1000000</f>
        <v>4.8403386299999953</v>
      </c>
    </row>
    <row r="79" spans="1:6">
      <c r="A79" s="60" t="s">
        <v>5578</v>
      </c>
      <c r="B79" s="71"/>
      <c r="C79" s="71" t="s">
        <v>3557</v>
      </c>
      <c r="D79" s="71">
        <f>(VLOOKUP($A79,'Base de dados 2015'!$A$1405:$F$2097,6,0))/1000000</f>
        <v>255.02853321000001</v>
      </c>
      <c r="E79" s="71">
        <f>(VLOOKUP($A79,'Base de dados 2016'!$A$1411:$F$2106,6,0))/1000000</f>
        <v>255.02853321000001</v>
      </c>
      <c r="F79" s="71">
        <f>(VLOOKUP($A79,'Base de dados 2017'!$A$1491:$F$2226,6,0))/1000000</f>
        <v>255.02853321000001</v>
      </c>
    </row>
    <row r="80" spans="1:6">
      <c r="A80" s="60" t="s">
        <v>5579</v>
      </c>
      <c r="B80" s="71"/>
      <c r="C80" s="71" t="s">
        <v>3557</v>
      </c>
      <c r="D80" s="71">
        <f>(VLOOKUP($A80,'Base de dados 2015'!$A$1405:$F$2097,6,0))/1000000</f>
        <v>0</v>
      </c>
      <c r="E80" s="71">
        <f>(VLOOKUP($A80,'Base de dados 2016'!$A$1411:$F$2106,6,0))/1000000</f>
        <v>0</v>
      </c>
      <c r="F80" s="71">
        <f>(VLOOKUP($A80,'Base de dados 2017'!$A$1491:$F$2226,6,0))/1000000</f>
        <v>0</v>
      </c>
    </row>
    <row r="81" spans="1:6">
      <c r="A81" s="60" t="s">
        <v>5580</v>
      </c>
      <c r="B81" s="71"/>
      <c r="C81" s="71" t="s">
        <v>3557</v>
      </c>
      <c r="D81" s="71">
        <f>(VLOOKUP($A81,'Base de dados 2015'!$A$1405:$F$2097,6,0))/1000000</f>
        <v>244.04546093000002</v>
      </c>
      <c r="E81" s="71">
        <f>(VLOOKUP($A81,'Base de dados 2016'!$A$1411:$F$2106,6,0))/1000000</f>
        <v>249.09714219</v>
      </c>
      <c r="F81" s="71">
        <f>(VLOOKUP($A81,'Base de dados 2017'!$A$1491:$F$2226,6,0))/1000000</f>
        <v>250.18819458000002</v>
      </c>
    </row>
    <row r="82" spans="1:6">
      <c r="A82" s="60" t="s">
        <v>5164</v>
      </c>
      <c r="B82" s="71">
        <f>VLOOKUP($A82,'Base de dados 2013'!$A$3:$F$41,3,0)/1000000</f>
        <v>4581435.2058810899</v>
      </c>
      <c r="C82" s="71">
        <f>(VLOOKUP($A82,'Base de dados 2014'!$A$1355:$C$2022,3,0))/1000000</f>
        <v>5182900.5222320901</v>
      </c>
      <c r="D82" s="71">
        <f>(VLOOKUP($A82,'Base de dados 2015'!$A$1405:$F$2097,6,0))/1000000</f>
        <v>3963946.8952104999</v>
      </c>
      <c r="E82" s="71">
        <f>(VLOOKUP($A82,'Base de dados 2016'!$A$1411:$F$2106,6,0))/1000000</f>
        <v>4160672.6290228995</v>
      </c>
      <c r="F82" s="71">
        <f>(VLOOKUP($A82,'Base de dados 2017'!$A$1491:$F$2226,6,0))/1000000</f>
        <v>4344360.3586736927</v>
      </c>
    </row>
    <row r="83" spans="1:6">
      <c r="A83" s="60" t="s">
        <v>5165</v>
      </c>
      <c r="B83" s="71">
        <f>VLOOKUP($A83,'Base de dados 2013'!$A$3:$F$41,3,0)/1000000</f>
        <v>817785.42064260982</v>
      </c>
      <c r="C83" s="71">
        <f>(VLOOKUP($A83,'Base de dados 2014'!$A$1355:$C$2022,3,0))/1000000</f>
        <v>975801.14111742994</v>
      </c>
      <c r="D83" s="71">
        <f>(VLOOKUP($A83,'Base de dados 2015'!$A$1405:$F$2097,6,0))/1000000</f>
        <v>1042767.9199015701</v>
      </c>
      <c r="E83" s="71">
        <f>(VLOOKUP($A83,'Base de dados 2016'!$A$1411:$F$2106,6,0))/1000000</f>
        <v>1058697.97604445</v>
      </c>
      <c r="F83" s="71">
        <f>(VLOOKUP($A83,'Base de dados 2017'!$A$1491:$F$2226,6,0))/1000000</f>
        <v>1124365.2241932701</v>
      </c>
    </row>
    <row r="84" spans="1:6">
      <c r="A84" s="60" t="s">
        <v>5103</v>
      </c>
      <c r="B84" s="71">
        <f>VLOOKUP($A84,'Base de dados 2013'!$A$3:$F$41,3,0)/1000000</f>
        <v>16768.148216739999</v>
      </c>
      <c r="C84" s="71">
        <f>(VLOOKUP($A84,'Base de dados 2014'!$A$1355:$C$2022,3,0))/1000000</f>
        <v>39225.825717</v>
      </c>
      <c r="D84" s="71">
        <f>(VLOOKUP($A84,'Base de dados 2015'!$A$1405:$F$2097,6,0))/1000000</f>
        <v>43188.544734940006</v>
      </c>
      <c r="E84" s="71">
        <f>(VLOOKUP($A84,'Base de dados 2016'!$A$1411:$F$2106,6,0))/1000000</f>
        <v>38061.394598290004</v>
      </c>
      <c r="F84" s="71">
        <f>(VLOOKUP($A84,'Base de dados 2017'!$A$1491:$F$2226,6,0))/1000000</f>
        <v>39162.243379920001</v>
      </c>
    </row>
    <row r="85" spans="1:6">
      <c r="A85" s="60" t="s">
        <v>5581</v>
      </c>
      <c r="B85" s="71"/>
      <c r="C85" s="71">
        <f>(VLOOKUP($A85,'Base de dados 2014'!$A$1355:$C$2022,3,0))/1000000</f>
        <v>8626.6735346499991</v>
      </c>
      <c r="D85" s="71">
        <f>(VLOOKUP($A85,'Base de dados 2015'!$A$1405:$F$2097,6,0))/1000000</f>
        <v>11471.278809670001</v>
      </c>
      <c r="E85" s="71">
        <f>(VLOOKUP($A85,'Base de dados 2016'!$A$1411:$F$2106,6,0))/1000000</f>
        <v>10936.230921780001</v>
      </c>
      <c r="F85" s="71">
        <f>(VLOOKUP($A85,'Base de dados 2017'!$A$1491:$F$2226,6,0))/1000000</f>
        <v>11145.114667170001</v>
      </c>
    </row>
    <row r="86" spans="1:6">
      <c r="A86" s="60" t="s">
        <v>5582</v>
      </c>
      <c r="B86" s="71"/>
      <c r="C86" s="71">
        <f>(VLOOKUP($A86,'Base de dados 2014'!$A$1355:$C$2022,3,0))/1000000</f>
        <v>27100.47802875</v>
      </c>
      <c r="D86" s="71">
        <f>(VLOOKUP($A86,'Base de dados 2015'!$A$1405:$F$2097,6,0))/1000000</f>
        <v>28013.2125619</v>
      </c>
      <c r="E86" s="71">
        <f>(VLOOKUP($A86,'Base de dados 2016'!$A$1411:$F$2106,6,0))/1000000</f>
        <v>21519.523361119998</v>
      </c>
      <c r="F86" s="71">
        <f>(VLOOKUP($A86,'Base de dados 2017'!$A$1491:$F$2226,6,0))/1000000</f>
        <v>21840.72213853</v>
      </c>
    </row>
    <row r="87" spans="1:6">
      <c r="A87" s="60" t="s">
        <v>5583</v>
      </c>
      <c r="B87" s="71"/>
      <c r="C87" s="71">
        <f>(VLOOKUP($A87,'Base de dados 2014'!$A$1355:$C$2022,3,0))/1000000</f>
        <v>1345.6233353399998</v>
      </c>
      <c r="D87" s="71">
        <f>(VLOOKUP($A87,'Base de dados 2015'!$A$1405:$F$2097,6,0))/1000000</f>
        <v>1521.4138021199999</v>
      </c>
      <c r="E87" s="71">
        <f>(VLOOKUP($A87,'Base de dados 2016'!$A$1411:$F$2106,6,0))/1000000</f>
        <v>883.78464086999998</v>
      </c>
      <c r="F87" s="71">
        <f>(VLOOKUP($A87,'Base de dados 2017'!$A$1491:$F$2226,6,0))/1000000</f>
        <v>974.35094274000005</v>
      </c>
    </row>
    <row r="88" spans="1:6">
      <c r="A88" s="60" t="s">
        <v>5584</v>
      </c>
      <c r="B88" s="71"/>
      <c r="C88" s="71">
        <f>(VLOOKUP($A88,'Base de dados 2014'!$A$1355:$C$2022,3,0))/1000000</f>
        <v>2153.0508182600001</v>
      </c>
      <c r="D88" s="71">
        <f>(VLOOKUP($A88,'Base de dados 2015'!$A$1405:$F$2097,6,0))/1000000</f>
        <v>2182.63956125</v>
      </c>
      <c r="E88" s="71">
        <f>(VLOOKUP($A88,'Base de dados 2016'!$A$1411:$F$2106,6,0))/1000000</f>
        <v>4721.8556745200003</v>
      </c>
      <c r="F88" s="71">
        <f>(VLOOKUP($A88,'Base de dados 2017'!$A$1491:$F$2226,6,0))/1000000</f>
        <v>5202.0556314799996</v>
      </c>
    </row>
    <row r="89" spans="1:6">
      <c r="A89" s="60" t="s">
        <v>5104</v>
      </c>
      <c r="B89" s="71">
        <f>VLOOKUP($A89,'Base de dados 2013'!$A$3:$F$41,3,0)/1000000</f>
        <v>734691.8376521999</v>
      </c>
      <c r="C89" s="71">
        <f>(VLOOKUP($A89,'Base de dados 2014'!$A$1355:$C$2022,3,0))/1000000</f>
        <v>689651.64664921002</v>
      </c>
      <c r="D89" s="71">
        <f>(VLOOKUP($A89,'Base de dados 2015'!$A$1405:$F$2097,6,0))/1000000</f>
        <v>808110.40144872013</v>
      </c>
      <c r="E89" s="71">
        <f>(VLOOKUP($A89,'Base de dados 2016'!$A$1411:$F$2106,6,0))/1000000</f>
        <v>655985.45066979993</v>
      </c>
      <c r="F89" s="71">
        <f>(VLOOKUP($A89,'Base de dados 2017'!$A$1491:$F$2226,6,0))/1000000</f>
        <v>789358.42494465993</v>
      </c>
    </row>
    <row r="90" spans="1:6">
      <c r="A90" s="60" t="s">
        <v>5585</v>
      </c>
      <c r="B90" s="71"/>
      <c r="C90" s="71">
        <f>(VLOOKUP($A90,'Base de dados 2014'!$A$1355:$C$2022,3,0))/1000000</f>
        <v>678798.75161512999</v>
      </c>
      <c r="D90" s="71">
        <f>(VLOOKUP($A90,'Base de dados 2015'!$A$1405:$F$2097,6,0))/1000000</f>
        <v>797864.3737360501</v>
      </c>
      <c r="E90" s="71">
        <f>(VLOOKUP($A90,'Base de dados 2016'!$A$1411:$F$2106,6,0))/1000000</f>
        <v>642274.32952872</v>
      </c>
      <c r="F90" s="71">
        <f>(VLOOKUP($A90,'Base de dados 2017'!$A$1491:$F$2226,6,0))/1000000</f>
        <v>784629.68967281992</v>
      </c>
    </row>
    <row r="91" spans="1:6">
      <c r="A91" s="60" t="s">
        <v>5586</v>
      </c>
      <c r="B91" s="71"/>
      <c r="C91" s="71">
        <f>(VLOOKUP($A91,'Base de dados 2014'!$A$1355:$C$2022,3,0))/1000000</f>
        <v>10326.10725576</v>
      </c>
      <c r="D91" s="71">
        <f>(VLOOKUP($A91,'Base de dados 2015'!$A$1405:$F$2097,6,0))/1000000</f>
        <v>7985.1835913100003</v>
      </c>
      <c r="E91" s="71">
        <f>(VLOOKUP($A91,'Base de dados 2016'!$A$1411:$F$2106,6,0))/1000000</f>
        <v>11702.33609447</v>
      </c>
      <c r="F91" s="71">
        <f>(VLOOKUP($A91,'Base de dados 2017'!$A$1491:$F$2226,6,0))/1000000</f>
        <v>3440.1595344799998</v>
      </c>
    </row>
    <row r="92" spans="1:6">
      <c r="A92" s="60" t="s">
        <v>5587</v>
      </c>
      <c r="B92" s="71"/>
      <c r="C92" s="71">
        <f>(VLOOKUP($A92,'Base de dados 2014'!$A$1355:$C$2022,3,0))/1000000</f>
        <v>3.2707086299999997</v>
      </c>
      <c r="D92" s="71">
        <f>(VLOOKUP($A92,'Base de dados 2015'!$A$1405:$F$2097,6,0))/1000000</f>
        <v>4.0897402700000001</v>
      </c>
      <c r="E92" s="71">
        <f>(VLOOKUP($A92,'Base de dados 2016'!$A$1411:$F$2106,6,0))/1000000</f>
        <v>980.57448277000003</v>
      </c>
      <c r="F92" s="71">
        <f>(VLOOKUP($A92,'Base de dados 2017'!$A$1491:$F$2226,6,0))/1000000</f>
        <v>137.34804274000001</v>
      </c>
    </row>
    <row r="93" spans="1:6">
      <c r="A93" s="60" t="s">
        <v>5588</v>
      </c>
      <c r="B93" s="71"/>
      <c r="C93" s="71">
        <f>(VLOOKUP($A93,'Base de dados 2014'!$A$1355:$C$2022,3,0))/1000000</f>
        <v>523.51706968999997</v>
      </c>
      <c r="D93" s="71">
        <f>(VLOOKUP($A93,'Base de dados 2015'!$A$1405:$F$2097,6,0))/1000000</f>
        <v>2256.7543810900002</v>
      </c>
      <c r="E93" s="71">
        <f>(VLOOKUP($A93,'Base de dados 2016'!$A$1411:$F$2106,6,0))/1000000</f>
        <v>1028.2105638400001</v>
      </c>
      <c r="F93" s="71">
        <f>(VLOOKUP($A93,'Base de dados 2017'!$A$1491:$F$2226,6,0))/1000000</f>
        <v>1151.22769462</v>
      </c>
    </row>
    <row r="94" spans="1:6">
      <c r="A94" s="60" t="s">
        <v>5589</v>
      </c>
      <c r="B94" s="71"/>
      <c r="C94" s="71">
        <f>(VLOOKUP($A94,'Base de dados 2014'!$A$1355:$C$2022,3,0))/1000000</f>
        <v>0</v>
      </c>
      <c r="D94" s="71">
        <f>(VLOOKUP($A94,'Base de dados 2015'!$A$1405:$F$2097,6,0))/1000000</f>
        <v>0</v>
      </c>
      <c r="E94" s="71">
        <f>(VLOOKUP($A94,'Base de dados 2016'!$A$1411:$F$2106,6,0))/1000000</f>
        <v>0</v>
      </c>
      <c r="F94" s="71">
        <f>(VLOOKUP($A94,'Base de dados 2017'!$A$1491:$F$2226,6,0))/1000000</f>
        <v>0</v>
      </c>
    </row>
    <row r="95" spans="1:6">
      <c r="A95" s="60" t="s">
        <v>5590</v>
      </c>
      <c r="B95" s="71"/>
      <c r="C95" s="71">
        <f>(VLOOKUP($A95,'Base de dados 2014'!$A$1355:$C$2022,3,0))/1000000</f>
        <v>0</v>
      </c>
      <c r="D95" s="71">
        <f>(VLOOKUP($A95,'Base de dados 2015'!$A$1405:$F$2097,6,0))/1000000</f>
        <v>0</v>
      </c>
      <c r="E95" s="71">
        <f>(VLOOKUP($A95,'Base de dados 2016'!$A$1411:$F$2106,6,0))/1000000</f>
        <v>0</v>
      </c>
      <c r="F95" s="71">
        <f>(VLOOKUP($A95,'Base de dados 2017'!$A$1491:$F$2226,6,0))/1000000</f>
        <v>0</v>
      </c>
    </row>
    <row r="96" spans="1:6">
      <c r="A96" s="60" t="s">
        <v>5591</v>
      </c>
      <c r="B96" s="71"/>
      <c r="C96" s="71">
        <f>(VLOOKUP($A96,'Base de dados 2014'!$A$1355:$C$2022,3,0))/1000000</f>
        <v>0</v>
      </c>
      <c r="D96" s="71">
        <f>(VLOOKUP($A96,'Base de dados 2015'!$A$1405:$F$2097,6,0))/1000000</f>
        <v>0</v>
      </c>
      <c r="E96" s="71">
        <f>(VLOOKUP($A96,'Base de dados 2016'!$A$1411:$F$2106,6,0))/1000000</f>
        <v>0</v>
      </c>
      <c r="F96" s="71">
        <f>(VLOOKUP($A96,'Base de dados 2017'!$A$1491:$F$2226,6,0))/1000000</f>
        <v>0</v>
      </c>
    </row>
    <row r="97" spans="1:6">
      <c r="A97" s="60" t="s">
        <v>5592</v>
      </c>
      <c r="B97" s="71"/>
      <c r="C97" s="71">
        <f>(VLOOKUP($A97,'Base de dados 2014'!$A$1355:$C$2022,3,0))/1000000</f>
        <v>0</v>
      </c>
      <c r="D97" s="71">
        <f>(VLOOKUP($A97,'Base de dados 2015'!$A$1405:$F$2097,6,0))/1000000</f>
        <v>0</v>
      </c>
      <c r="E97" s="71">
        <f>(VLOOKUP($A97,'Base de dados 2016'!$A$1411:$F$2106,6,0))/1000000</f>
        <v>0</v>
      </c>
      <c r="F97" s="71">
        <f>(VLOOKUP($A97,'Base de dados 2017'!$A$1491:$F$2226,6,0))/1000000</f>
        <v>0</v>
      </c>
    </row>
    <row r="98" spans="1:6">
      <c r="A98" s="60" t="s">
        <v>5105</v>
      </c>
      <c r="B98" s="71">
        <f>VLOOKUP($A98,'Base de dados 2013'!$A$3:$F$41,3,0)/1000000</f>
        <v>9712.8998078299992</v>
      </c>
      <c r="C98" s="71">
        <f>(VLOOKUP($A98,'Base de dados 2014'!$A$1355:$C$2022,3,0))/1000000</f>
        <v>9301.6389821699995</v>
      </c>
      <c r="D98" s="71">
        <f>(VLOOKUP($A98,'Base de dados 2015'!$A$1405:$F$2097,6,0))/1000000</f>
        <v>15267.196069920001</v>
      </c>
      <c r="E98" s="71">
        <f>(VLOOKUP($A98,'Base de dados 2016'!$A$1411:$F$2106,6,0))/1000000</f>
        <v>3407.5327767400004</v>
      </c>
      <c r="F98" s="71">
        <f>(VLOOKUP($A98,'Base de dados 2017'!$A$1491:$F$2226,6,0))/1000000</f>
        <v>2813.8915612999999</v>
      </c>
    </row>
    <row r="99" spans="1:6">
      <c r="A99" s="60" t="s">
        <v>5593</v>
      </c>
      <c r="B99" s="71"/>
      <c r="C99" s="71">
        <f>(VLOOKUP($A99,'Base de dados 2014'!$A$1355:$C$2022,3,0))/1000000</f>
        <v>9301.6389821699995</v>
      </c>
      <c r="D99" s="71">
        <f>(VLOOKUP($A99,'Base de dados 2015'!$A$1405:$F$2097,6,0))/1000000</f>
        <v>15032.831431569999</v>
      </c>
      <c r="E99" s="71">
        <f>(VLOOKUP($A99,'Base de dados 2016'!$A$1411:$F$2106,6,0))/1000000</f>
        <v>3129.7239425300004</v>
      </c>
      <c r="F99" s="71">
        <f>(VLOOKUP($A99,'Base de dados 2017'!$A$1491:$F$2226,6,0))/1000000</f>
        <v>2599.1952954099997</v>
      </c>
    </row>
    <row r="100" spans="1:6">
      <c r="A100" s="60" t="s">
        <v>5594</v>
      </c>
      <c r="B100" s="71"/>
      <c r="C100" s="71">
        <f>(VLOOKUP($A100,'Base de dados 2014'!$A$1355:$C$2022,3,0))/1000000</f>
        <v>0</v>
      </c>
      <c r="D100" s="71">
        <f>(VLOOKUP($A100,'Base de dados 2015'!$A$1405:$F$2097,6,0))/1000000</f>
        <v>234.36463835000001</v>
      </c>
      <c r="E100" s="71">
        <f>(VLOOKUP($A100,'Base de dados 2016'!$A$1411:$F$2106,6,0))/1000000</f>
        <v>277.80883420999999</v>
      </c>
      <c r="F100" s="71">
        <f>(VLOOKUP($A100,'Base de dados 2017'!$A$1491:$F$2226,6,0))/1000000</f>
        <v>214.69626588999998</v>
      </c>
    </row>
    <row r="101" spans="1:6">
      <c r="A101" s="60" t="s">
        <v>5106</v>
      </c>
      <c r="B101" s="71">
        <f>VLOOKUP($A101,'Base de dados 2013'!$A$3:$F$41,3,0)/1000000</f>
        <v>2.1365116099999999</v>
      </c>
      <c r="C101" s="71">
        <f>(VLOOKUP($A101,'Base de dados 2014'!$A$1355:$C$2022,3,0))/1000000</f>
        <v>434.46954922000003</v>
      </c>
      <c r="D101" s="71">
        <f>(VLOOKUP($A101,'Base de dados 2015'!$A$1405:$F$2097,6,0))/1000000</f>
        <v>204.88876570000002</v>
      </c>
      <c r="E101" s="71">
        <f>(VLOOKUP($A101,'Base de dados 2016'!$A$1411:$F$2106,6,0))/1000000</f>
        <v>182.90218113</v>
      </c>
      <c r="F101" s="71">
        <f>(VLOOKUP($A101,'Base de dados 2017'!$A$1491:$F$2226,6,0))/1000000</f>
        <v>189.39044888999999</v>
      </c>
    </row>
    <row r="102" spans="1:6">
      <c r="A102" s="60" t="s">
        <v>5595</v>
      </c>
      <c r="B102" s="71"/>
      <c r="C102" s="71">
        <f>(VLOOKUP($A102,'Base de dados 2014'!$A$1355:$C$2022,3,0))/1000000</f>
        <v>371.34651501000002</v>
      </c>
      <c r="D102" s="71">
        <f>(VLOOKUP($A102,'Base de dados 2015'!$A$1405:$F$2097,6,0))/1000000</f>
        <v>161.49865149000001</v>
      </c>
      <c r="E102" s="71">
        <f>(VLOOKUP($A102,'Base de dados 2016'!$A$1411:$F$2106,6,0))/1000000</f>
        <v>158.91895844999999</v>
      </c>
      <c r="F102" s="71">
        <f>(VLOOKUP($A102,'Base de dados 2017'!$A$1491:$F$2226,6,0))/1000000</f>
        <v>162.49098368</v>
      </c>
    </row>
    <row r="103" spans="1:6">
      <c r="A103" s="60" t="s">
        <v>5596</v>
      </c>
      <c r="B103" s="71"/>
      <c r="C103" s="71">
        <f>(VLOOKUP($A103,'Base de dados 2014'!$A$1355:$C$2022,3,0))/1000000</f>
        <v>46.752654669999998</v>
      </c>
      <c r="D103" s="71">
        <f>(VLOOKUP($A103,'Base de dados 2015'!$A$1405:$F$2097,6,0))/1000000</f>
        <v>0.11009381</v>
      </c>
      <c r="E103" s="71">
        <f>(VLOOKUP($A103,'Base de dados 2016'!$A$1411:$F$2106,6,0))/1000000</f>
        <v>7.5207250000000003E-2</v>
      </c>
      <c r="F103" s="71">
        <f>(VLOOKUP($A103,'Base de dados 2017'!$A$1491:$F$2226,6,0))/1000000</f>
        <v>2.5574980000000001E-2</v>
      </c>
    </row>
    <row r="104" spans="1:6">
      <c r="A104" s="60" t="s">
        <v>5597</v>
      </c>
      <c r="B104" s="71"/>
      <c r="C104" s="71">
        <f>(VLOOKUP($A104,'Base de dados 2014'!$A$1355:$C$2022,3,0))/1000000</f>
        <v>16.370379539999998</v>
      </c>
      <c r="D104" s="71">
        <f>(VLOOKUP($A104,'Base de dados 2015'!$A$1405:$F$2097,6,0))/1000000</f>
        <v>43.280020399999998</v>
      </c>
      <c r="E104" s="71">
        <f>(VLOOKUP($A104,'Base de dados 2016'!$A$1411:$F$2106,6,0))/1000000</f>
        <v>23.908015429999999</v>
      </c>
      <c r="F104" s="71">
        <f>(VLOOKUP($A104,'Base de dados 2017'!$A$1491:$F$2226,6,0))/1000000</f>
        <v>26.873890230000001</v>
      </c>
    </row>
    <row r="105" spans="1:6">
      <c r="A105" s="60" t="s">
        <v>5107</v>
      </c>
      <c r="B105" s="71">
        <f>VLOOKUP($A105,'Base de dados 2013'!$A$3:$F$41,3,0)/1000000</f>
        <v>0</v>
      </c>
      <c r="C105" s="71">
        <f>(VLOOKUP($A105,'Base de dados 2014'!$A$1355:$C$2022,3,0))/1000000</f>
        <v>0</v>
      </c>
      <c r="D105" s="71">
        <f>(VLOOKUP($A105,'Base de dados 2015'!$A$1405:$F$2097,6,0))/1000000</f>
        <v>0</v>
      </c>
      <c r="E105" s="71">
        <f>(VLOOKUP($A105,'Base de dados 2016'!$A$1411:$F$2106,6,0))/1000000</f>
        <v>0</v>
      </c>
      <c r="F105" s="71">
        <f>(VLOOKUP($A105,'Base de dados 2017'!$A$1491:$F$2226,6,0))/1000000</f>
        <v>0</v>
      </c>
    </row>
    <row r="106" spans="1:6">
      <c r="A106" s="60" t="s">
        <v>5108</v>
      </c>
      <c r="B106" s="71">
        <f>VLOOKUP($A106,'Base de dados 2013'!$A$3:$F$41,3,0)/1000000</f>
        <v>9423.7858773899989</v>
      </c>
      <c r="C106" s="71">
        <f>(VLOOKUP($A106,'Base de dados 2014'!$A$1355:$C$2022,3,0))/1000000</f>
        <v>10358.32823352</v>
      </c>
      <c r="D106" s="71">
        <f>(VLOOKUP($A106,'Base de dados 2015'!$A$1405:$F$2097,6,0))/1000000</f>
        <v>48129.481603849992</v>
      </c>
      <c r="E106" s="71">
        <f>(VLOOKUP($A106,'Base de dados 2016'!$A$1411:$F$2106,6,0))/1000000</f>
        <v>36379.999558570009</v>
      </c>
      <c r="F106" s="71">
        <f>(VLOOKUP($A106,'Base de dados 2017'!$A$1491:$F$2226,6,0))/1000000</f>
        <v>52017.223711339997</v>
      </c>
    </row>
    <row r="107" spans="1:6">
      <c r="A107" s="60" t="s">
        <v>5598</v>
      </c>
      <c r="B107" s="71"/>
      <c r="C107" s="71">
        <f>(VLOOKUP($A107,'Base de dados 2014'!$A$1355:$C$2022,3,0))/1000000</f>
        <v>1541.7778697700001</v>
      </c>
      <c r="D107" s="71">
        <f>(VLOOKUP($A107,'Base de dados 2015'!$A$1405:$F$2097,6,0))/1000000</f>
        <v>1851.18353372</v>
      </c>
      <c r="E107" s="71">
        <f>(VLOOKUP($A107,'Base de dados 2016'!$A$1411:$F$2106,6,0))/1000000</f>
        <v>1996.6630442400001</v>
      </c>
      <c r="F107" s="71">
        <f>(VLOOKUP($A107,'Base de dados 2017'!$A$1491:$F$2226,6,0))/1000000</f>
        <v>1139.67037727</v>
      </c>
    </row>
    <row r="108" spans="1:6">
      <c r="A108" s="60" t="s">
        <v>5599</v>
      </c>
      <c r="B108" s="71"/>
      <c r="C108" s="71">
        <f>(VLOOKUP($A108,'Base de dados 2014'!$A$1355:$C$2022,3,0))/1000000</f>
        <v>82.977533750000006</v>
      </c>
      <c r="D108" s="71">
        <f>(VLOOKUP($A108,'Base de dados 2015'!$A$1405:$F$2097,6,0))/1000000</f>
        <v>33811.084092659999</v>
      </c>
      <c r="E108" s="71">
        <f>(VLOOKUP($A108,'Base de dados 2016'!$A$1411:$F$2106,6,0))/1000000</f>
        <v>19744.951397080004</v>
      </c>
      <c r="F108" s="71">
        <f>(VLOOKUP($A108,'Base de dados 2017'!$A$1491:$F$2226,6,0))/1000000</f>
        <v>34245.762190820002</v>
      </c>
    </row>
    <row r="109" spans="1:6">
      <c r="A109" s="60" t="s">
        <v>5600</v>
      </c>
      <c r="B109" s="71"/>
      <c r="C109" s="71">
        <f>(VLOOKUP($A109,'Base de dados 2014'!$A$1355:$C$2022,3,0))/1000000</f>
        <v>12.829320689999999</v>
      </c>
      <c r="D109" s="71">
        <f>(VLOOKUP($A109,'Base de dados 2015'!$A$1405:$F$2097,6,0))/1000000</f>
        <v>436.78519198999999</v>
      </c>
      <c r="E109" s="71">
        <f>(VLOOKUP($A109,'Base de dados 2016'!$A$1411:$F$2106,6,0))/1000000</f>
        <v>772.03188845</v>
      </c>
      <c r="F109" s="71">
        <f>(VLOOKUP($A109,'Base de dados 2017'!$A$1491:$F$2226,6,0))/1000000</f>
        <v>2845.69243336</v>
      </c>
    </row>
    <row r="110" spans="1:6">
      <c r="A110" s="60" t="s">
        <v>5601</v>
      </c>
      <c r="B110" s="71"/>
      <c r="C110" s="71">
        <f>(VLOOKUP($A110,'Base de dados 2014'!$A$1355:$C$2022,3,0))/1000000</f>
        <v>0</v>
      </c>
      <c r="D110" s="71">
        <f>(VLOOKUP($A110,'Base de dados 2015'!$A$1405:$F$2097,6,0))/1000000</f>
        <v>0</v>
      </c>
      <c r="E110" s="71">
        <f>(VLOOKUP($A110,'Base de dados 2016'!$A$1411:$F$2106,6,0))/1000000</f>
        <v>0</v>
      </c>
      <c r="F110" s="71">
        <f>(VLOOKUP($A110,'Base de dados 2017'!$A$1491:$F$2226,6,0))/1000000</f>
        <v>308.85570091000005</v>
      </c>
    </row>
    <row r="111" spans="1:6">
      <c r="A111" s="60" t="s">
        <v>5602</v>
      </c>
      <c r="B111" s="71"/>
      <c r="C111" s="71">
        <f>(VLOOKUP($A111,'Base de dados 2014'!$A$1355:$C$2022,3,0))/1000000</f>
        <v>0</v>
      </c>
      <c r="D111" s="71">
        <f>(VLOOKUP($A111,'Base de dados 2015'!$A$1405:$F$2097,6,0))/1000000</f>
        <v>0</v>
      </c>
      <c r="E111" s="71">
        <f>(VLOOKUP($A111,'Base de dados 2016'!$A$1411:$F$2106,6,0))/1000000</f>
        <v>0</v>
      </c>
      <c r="F111" s="71">
        <f>(VLOOKUP($A111,'Base de dados 2017'!$A$1491:$F$2226,6,0))/1000000</f>
        <v>0</v>
      </c>
    </row>
    <row r="112" spans="1:6">
      <c r="A112" s="60" t="s">
        <v>5603</v>
      </c>
      <c r="B112" s="71"/>
      <c r="C112" s="71" t="s">
        <v>3557</v>
      </c>
      <c r="D112" s="71" t="s">
        <v>3557</v>
      </c>
      <c r="E112" s="71" t="s">
        <v>3557</v>
      </c>
      <c r="F112" s="71">
        <f>(VLOOKUP($A112,'Base de dados 2017'!$A$1491:$F$2226,6,0))/1000000</f>
        <v>0</v>
      </c>
    </row>
    <row r="113" spans="1:6">
      <c r="A113" s="60" t="s">
        <v>5604</v>
      </c>
      <c r="B113" s="71"/>
      <c r="C113" s="71">
        <f>(VLOOKUP($A113,'Base de dados 2014'!$A$1355:$C$2022,3,0))/1000000</f>
        <v>8720.7435093099994</v>
      </c>
      <c r="D113" s="71">
        <f>(VLOOKUP($A113,'Base de dados 2015'!$A$1405:$F$2097,6,0))/1000000</f>
        <v>12030.42878548</v>
      </c>
      <c r="E113" s="71">
        <f>(VLOOKUP($A113,'Base de dados 2016'!$A$1411:$F$2106,6,0))/1000000</f>
        <v>13866.353228799999</v>
      </c>
      <c r="F113" s="71">
        <f>(VLOOKUP($A113,'Base de dados 2017'!$A$1491:$F$2226,6,0))/1000000</f>
        <v>13477.24300898</v>
      </c>
    </row>
    <row r="114" spans="1:6">
      <c r="A114" s="60" t="s">
        <v>5109</v>
      </c>
      <c r="B114" s="71">
        <f>VLOOKUP($A114,'Base de dados 2013'!$A$3:$F$41,3,0)/1000000</f>
        <v>41910.938093300007</v>
      </c>
      <c r="C114" s="71">
        <f>(VLOOKUP($A114,'Base de dados 2014'!$A$1355:$C$2022,3,0))/1000000</f>
        <v>226829.23198630998</v>
      </c>
      <c r="D114" s="71">
        <f>(VLOOKUP($A114,'Base de dados 2015'!$A$1405:$F$2097,6,0))/1000000</f>
        <v>127867.40727844001</v>
      </c>
      <c r="E114" s="71">
        <f>(VLOOKUP($A114,'Base de dados 2016'!$A$1411:$F$2106,6,0))/1000000</f>
        <v>324680.69625991996</v>
      </c>
      <c r="F114" s="71">
        <f>(VLOOKUP($A114,'Base de dados 2017'!$A$1491:$F$2226,6,0))/1000000</f>
        <v>240824.05014716001</v>
      </c>
    </row>
    <row r="115" spans="1:6">
      <c r="A115" s="60" t="s">
        <v>5605</v>
      </c>
      <c r="B115" s="71"/>
      <c r="C115" s="71">
        <f>(VLOOKUP($A115,'Base de dados 2014'!$A$1355:$C$2022,3,0))/1000000</f>
        <v>477.01413823000001</v>
      </c>
      <c r="D115" s="71">
        <f>(VLOOKUP($A115,'Base de dados 2015'!$A$1405:$F$2097,6,0))/1000000</f>
        <v>273.30686442000001</v>
      </c>
      <c r="E115" s="71">
        <f>(VLOOKUP($A115,'Base de dados 2016'!$A$1411:$F$2106,6,0))/1000000</f>
        <v>263.73132415999999</v>
      </c>
      <c r="F115" s="71">
        <f>(VLOOKUP($A115,'Base de dados 2017'!$A$1491:$F$2226,6,0))/1000000</f>
        <v>282.49540733999999</v>
      </c>
    </row>
    <row r="116" spans="1:6">
      <c r="A116" s="60" t="s">
        <v>5606</v>
      </c>
      <c r="B116" s="71"/>
      <c r="C116" s="71">
        <f>(VLOOKUP($A116,'Base de dados 2014'!$A$1355:$C$2022,3,0))/1000000</f>
        <v>0</v>
      </c>
      <c r="D116" s="71">
        <f>(VLOOKUP($A116,'Base de dados 2015'!$A$1405:$F$2097,6,0))/1000000</f>
        <v>1.1802999999999999E-2</v>
      </c>
      <c r="E116" s="71">
        <f>(VLOOKUP($A116,'Base de dados 2016'!$A$1411:$F$2106,6,0))/1000000</f>
        <v>0</v>
      </c>
      <c r="F116" s="71">
        <f>(VLOOKUP($A116,'Base de dados 2017'!$A$1491:$F$2226,6,0))/1000000</f>
        <v>0</v>
      </c>
    </row>
    <row r="117" spans="1:6">
      <c r="A117" s="60" t="s">
        <v>5607</v>
      </c>
      <c r="B117" s="71"/>
      <c r="C117" s="71">
        <f>(VLOOKUP($A117,'Base de dados 2014'!$A$1355:$C$2022,3,0))/1000000</f>
        <v>0</v>
      </c>
      <c r="D117" s="71">
        <f>(VLOOKUP($A117,'Base de dados 2015'!$A$1405:$F$2097,6,0))/1000000</f>
        <v>0</v>
      </c>
      <c r="E117" s="71">
        <f>(VLOOKUP($A117,'Base de dados 2016'!$A$1411:$F$2106,6,0))/1000000</f>
        <v>0</v>
      </c>
      <c r="F117" s="71">
        <f>(VLOOKUP($A117,'Base de dados 2017'!$A$1491:$F$2226,6,0))/1000000</f>
        <v>0</v>
      </c>
    </row>
    <row r="118" spans="1:6">
      <c r="A118" s="60" t="s">
        <v>5608</v>
      </c>
      <c r="B118" s="71"/>
      <c r="C118" s="71">
        <f>(VLOOKUP($A118,'Base de dados 2014'!$A$1355:$C$2022,3,0))/1000000</f>
        <v>0</v>
      </c>
      <c r="D118" s="71">
        <f>(VLOOKUP($A118,'Base de dados 2015'!$A$1405:$F$2097,6,0))/1000000</f>
        <v>0</v>
      </c>
      <c r="E118" s="71">
        <f>(VLOOKUP($A118,'Base de dados 2016'!$A$1411:$F$2106,6,0))/1000000</f>
        <v>0</v>
      </c>
      <c r="F118" s="71">
        <f>(VLOOKUP($A118,'Base de dados 2017'!$A$1491:$F$2226,6,0))/1000000</f>
        <v>0</v>
      </c>
    </row>
    <row r="119" spans="1:6">
      <c r="A119" s="60" t="s">
        <v>5609</v>
      </c>
      <c r="B119" s="71"/>
      <c r="C119" s="71">
        <f>(VLOOKUP($A119,'Base de dados 2014'!$A$1355:$C$2022,3,0))/1000000</f>
        <v>105.03829329999999</v>
      </c>
      <c r="D119" s="71">
        <f>(VLOOKUP($A119,'Base de dados 2015'!$A$1405:$F$2097,6,0))/1000000</f>
        <v>66.804392570000005</v>
      </c>
      <c r="E119" s="71">
        <f>(VLOOKUP($A119,'Base de dados 2016'!$A$1411:$F$2106,6,0))/1000000</f>
        <v>62.814516079999997</v>
      </c>
      <c r="F119" s="71">
        <f>(VLOOKUP($A119,'Base de dados 2017'!$A$1491:$F$2226,6,0))/1000000</f>
        <v>63.289864289999997</v>
      </c>
    </row>
    <row r="120" spans="1:6">
      <c r="A120" s="60" t="s">
        <v>5610</v>
      </c>
      <c r="B120" s="71"/>
      <c r="C120" s="71" t="s">
        <v>3557</v>
      </c>
      <c r="D120" s="71" t="s">
        <v>3557</v>
      </c>
      <c r="E120" s="71" t="s">
        <v>3557</v>
      </c>
      <c r="F120" s="71">
        <f>(VLOOKUP($A120,'Base de dados 2017'!$A$1491:$F$2226,6,0))/1000000</f>
        <v>0</v>
      </c>
    </row>
    <row r="121" spans="1:6">
      <c r="A121" s="60" t="s">
        <v>5611</v>
      </c>
      <c r="B121" s="71"/>
      <c r="C121" s="71" t="s">
        <v>3557</v>
      </c>
      <c r="D121" s="71" t="s">
        <v>3557</v>
      </c>
      <c r="E121" s="71">
        <f>(VLOOKUP($A121,'Base de dados 2016'!$A$1411:$F$2106,6,0))/1000000</f>
        <v>0</v>
      </c>
      <c r="F121" s="71">
        <f>(VLOOKUP($A121,'Base de dados 2017'!$A$1491:$F$2226,6,0))/1000000</f>
        <v>0</v>
      </c>
    </row>
    <row r="122" spans="1:6">
      <c r="A122" s="60" t="s">
        <v>5612</v>
      </c>
      <c r="B122" s="71"/>
      <c r="C122" s="71">
        <f>(VLOOKUP($A122,'Base de dados 2014'!$A$1355:$C$2022,3,0))/1000000</f>
        <v>10547.24348336</v>
      </c>
      <c r="D122" s="71">
        <f>(VLOOKUP($A122,'Base de dados 2015'!$A$1405:$F$2097,6,0))/1000000</f>
        <v>9852.2716949200003</v>
      </c>
      <c r="E122" s="71">
        <f>(VLOOKUP($A122,'Base de dados 2016'!$A$1411:$F$2106,6,0))/1000000</f>
        <v>7761.49426907</v>
      </c>
      <c r="F122" s="71">
        <f>(VLOOKUP($A122,'Base de dados 2017'!$A$1491:$F$2226,6,0))/1000000</f>
        <v>10166.5338871</v>
      </c>
    </row>
    <row r="123" spans="1:6">
      <c r="A123" s="60" t="s">
        <v>5613</v>
      </c>
      <c r="B123" s="71"/>
      <c r="C123" s="71">
        <f>(VLOOKUP($A123,'Base de dados 2014'!$A$1355:$C$2022,3,0))/1000000</f>
        <v>215699.93607141997</v>
      </c>
      <c r="D123" s="71">
        <f>(VLOOKUP($A123,'Base de dados 2015'!$A$1405:$F$2097,6,0))/1000000</f>
        <v>117675.01252352999</v>
      </c>
      <c r="E123" s="71">
        <f>(VLOOKUP($A123,'Base de dados 2016'!$A$1411:$F$2106,6,0))/1000000</f>
        <v>316592.65615061001</v>
      </c>
      <c r="F123" s="71">
        <f>(VLOOKUP($A123,'Base de dados 2017'!$A$1491:$F$2226,6,0))/1000000</f>
        <v>230311.73098843</v>
      </c>
    </row>
    <row r="124" spans="1:6">
      <c r="A124" s="60" t="s">
        <v>5166</v>
      </c>
      <c r="B124" s="71">
        <f>VLOOKUP($A124,'Base de dados 2013'!$A$3:$F$41,3,0)/1000000</f>
        <v>2581180.7293007099</v>
      </c>
      <c r="C124" s="71">
        <f>(VLOOKUP($A124,'Base de dados 2014'!$A$1355:$C$2022,3,0))/1000000</f>
        <v>4089014.4543641596</v>
      </c>
      <c r="D124" s="71">
        <f>(VLOOKUP($A124,'Base de dados 2015'!$A$1405:$F$2097,6,0))/1000000</f>
        <v>4784313.7004053397</v>
      </c>
      <c r="E124" s="71">
        <f>(VLOOKUP($A124,'Base de dados 2016'!$A$1411:$F$2106,6,0))/1000000</f>
        <v>5628325.0898909392</v>
      </c>
      <c r="F124" s="71">
        <f>(VLOOKUP($A124,'Base de dados 2017'!$A$1491:$F$2226,6,0))/1000000</f>
        <v>6129939.5524023818</v>
      </c>
    </row>
    <row r="125" spans="1:6">
      <c r="A125" s="60" t="s">
        <v>5110</v>
      </c>
      <c r="B125" s="71">
        <f>VLOOKUP($A125,'Base de dados 2013'!$A$3:$F$41,3,0)/1000000</f>
        <v>130.85861075</v>
      </c>
      <c r="C125" s="71">
        <f>(VLOOKUP($A125,'Base de dados 2014'!$A$1355:$C$2022,3,0))/1000000</f>
        <v>1564.4657638199999</v>
      </c>
      <c r="D125" s="71">
        <f>(VLOOKUP($A125,'Base de dados 2015'!$A$1405:$F$2097,6,0))/1000000</f>
        <v>1479.53585314</v>
      </c>
      <c r="E125" s="71">
        <f>(VLOOKUP($A125,'Base de dados 2016'!$A$1411:$F$2106,6,0))/1000000</f>
        <v>1487.3227576300001</v>
      </c>
      <c r="F125" s="71">
        <f>(VLOOKUP($A125,'Base de dados 2017'!$A$1491:$F$2226,6,0))/1000000</f>
        <v>1374.1553659900001</v>
      </c>
    </row>
    <row r="126" spans="1:6">
      <c r="A126" s="60" t="s">
        <v>5614</v>
      </c>
      <c r="B126" s="71"/>
      <c r="C126" s="71">
        <f>(VLOOKUP($A126,'Base de dados 2014'!$A$1355:$C$2022,3,0))/1000000</f>
        <v>1000.01107115</v>
      </c>
      <c r="D126" s="71">
        <f>(VLOOKUP($A126,'Base de dados 2015'!$A$1405:$F$2097,6,0))/1000000</f>
        <v>1074.54569608</v>
      </c>
      <c r="E126" s="71">
        <f>(VLOOKUP($A126,'Base de dados 2016'!$A$1411:$F$2106,6,0))/1000000</f>
        <v>942.89065413000003</v>
      </c>
      <c r="F126" s="71">
        <f>(VLOOKUP($A126,'Base de dados 2017'!$A$1491:$F$2226,6,0))/1000000</f>
        <v>870.32424236999998</v>
      </c>
    </row>
    <row r="127" spans="1:6">
      <c r="A127" s="60" t="s">
        <v>5615</v>
      </c>
      <c r="B127" s="71"/>
      <c r="C127" s="71">
        <f>(VLOOKUP($A127,'Base de dados 2014'!$A$1355:$C$2022,3,0))/1000000</f>
        <v>241.45132274000002</v>
      </c>
      <c r="D127" s="71">
        <f>(VLOOKUP($A127,'Base de dados 2015'!$A$1405:$F$2097,6,0))/1000000</f>
        <v>0</v>
      </c>
      <c r="E127" s="71">
        <f>(VLOOKUP($A127,'Base de dados 2016'!$A$1411:$F$2106,6,0))/1000000</f>
        <v>147.02849161</v>
      </c>
      <c r="F127" s="71">
        <f>(VLOOKUP($A127,'Base de dados 2017'!$A$1491:$F$2226,6,0))/1000000</f>
        <v>115.17933564000001</v>
      </c>
    </row>
    <row r="128" spans="1:6">
      <c r="A128" s="60" t="s">
        <v>5616</v>
      </c>
      <c r="B128" s="71"/>
      <c r="C128" s="71">
        <f>(VLOOKUP($A128,'Base de dados 2014'!$A$1355:$C$2022,3,0))/1000000</f>
        <v>0</v>
      </c>
      <c r="D128" s="71">
        <f>(VLOOKUP($A128,'Base de dados 2015'!$A$1405:$F$2097,6,0))/1000000</f>
        <v>0</v>
      </c>
      <c r="E128" s="71">
        <f>(VLOOKUP($A128,'Base de dados 2016'!$A$1411:$F$2106,6,0))/1000000</f>
        <v>0</v>
      </c>
      <c r="F128" s="71">
        <f>(VLOOKUP($A128,'Base de dados 2017'!$A$1491:$F$2226,6,0))/1000000</f>
        <v>0</v>
      </c>
    </row>
    <row r="129" spans="1:6">
      <c r="A129" s="60" t="s">
        <v>5617</v>
      </c>
      <c r="B129" s="71"/>
      <c r="C129" s="71">
        <f>(VLOOKUP($A129,'Base de dados 2014'!$A$1355:$C$2022,3,0))/1000000</f>
        <v>323.00336993000002</v>
      </c>
      <c r="D129" s="71">
        <f>(VLOOKUP($A129,'Base de dados 2015'!$A$1405:$F$2097,6,0))/1000000</f>
        <v>404.99015706</v>
      </c>
      <c r="E129" s="71">
        <f>(VLOOKUP($A129,'Base de dados 2016'!$A$1411:$F$2106,6,0))/1000000</f>
        <v>397.40361188999998</v>
      </c>
      <c r="F129" s="71">
        <f>(VLOOKUP($A129,'Base de dados 2017'!$A$1491:$F$2226,6,0))/1000000</f>
        <v>388.65178797999999</v>
      </c>
    </row>
    <row r="130" spans="1:6">
      <c r="A130" s="60" t="s">
        <v>5111</v>
      </c>
      <c r="B130" s="71">
        <f>VLOOKUP($A130,'Base de dados 2013'!$A$3:$F$41,3,0)/1000000</f>
        <v>2408991.8443869897</v>
      </c>
      <c r="C130" s="71">
        <f>(VLOOKUP($A130,'Base de dados 2014'!$A$1355:$C$2022,3,0))/1000000</f>
        <v>2788232.2433671299</v>
      </c>
      <c r="D130" s="71">
        <f>(VLOOKUP($A130,'Base de dados 2015'!$A$1405:$F$2097,6,0))/1000000</f>
        <v>3338000.7274838998</v>
      </c>
      <c r="E130" s="71">
        <f>(VLOOKUP($A130,'Base de dados 2016'!$A$1411:$F$2106,6,0))/1000000</f>
        <v>4008335.05291386</v>
      </c>
      <c r="F130" s="71">
        <f>(VLOOKUP($A130,'Base de dados 2017'!$A$1491:$F$2226,6,0))/1000000</f>
        <v>4456135.272221081</v>
      </c>
    </row>
    <row r="131" spans="1:6">
      <c r="A131" s="60" t="s">
        <v>5618</v>
      </c>
      <c r="B131" s="71"/>
      <c r="C131" s="71">
        <f>(VLOOKUP($A131,'Base de dados 2014'!$A$1355:$C$2022,3,0))/1000000</f>
        <v>2685499.26189795</v>
      </c>
      <c r="D131" s="71">
        <f>(VLOOKUP($A131,'Base de dados 2015'!$A$1405:$F$2097,6,0))/1000000</f>
        <v>3204077.81398567</v>
      </c>
      <c r="E131" s="71">
        <f>(VLOOKUP($A131,'Base de dados 2016'!$A$1411:$F$2106,6,0))/1000000</f>
        <v>3890512.9107364197</v>
      </c>
      <c r="F131" s="71">
        <f>(VLOOKUP($A131,'Base de dados 2017'!$A$1491:$F$2226,6,0))/1000000</f>
        <v>4334324.1667987006</v>
      </c>
    </row>
    <row r="132" spans="1:6">
      <c r="A132" s="60" t="s">
        <v>5619</v>
      </c>
      <c r="B132" s="71"/>
      <c r="C132" s="71">
        <f>(VLOOKUP($A132,'Base de dados 2014'!$A$1355:$C$2022,3,0))/1000000</f>
        <v>102709.65088880001</v>
      </c>
      <c r="D132" s="71">
        <f>(VLOOKUP($A132,'Base de dados 2015'!$A$1405:$F$2097,6,0))/1000000</f>
        <v>130478.70173364</v>
      </c>
      <c r="E132" s="71">
        <f>(VLOOKUP($A132,'Base de dados 2016'!$A$1411:$F$2106,6,0))/1000000</f>
        <v>110498.16290651</v>
      </c>
      <c r="F132" s="71">
        <f>(VLOOKUP($A132,'Base de dados 2017'!$A$1491:$F$2226,6,0))/1000000</f>
        <v>112523.78670119999</v>
      </c>
    </row>
    <row r="133" spans="1:6">
      <c r="A133" s="60" t="s">
        <v>5620</v>
      </c>
      <c r="B133" s="71"/>
      <c r="C133" s="71">
        <f>(VLOOKUP($A133,'Base de dados 2014'!$A$1355:$C$2022,3,0))/1000000</f>
        <v>23.330580380000001</v>
      </c>
      <c r="D133" s="71">
        <f>(VLOOKUP($A133,'Base de dados 2015'!$A$1405:$F$2097,6,0))/1000000</f>
        <v>1.47243444</v>
      </c>
      <c r="E133" s="71">
        <f>(VLOOKUP($A133,'Base de dados 2016'!$A$1411:$F$2106,6,0))/1000000</f>
        <v>1547.8641638699999</v>
      </c>
      <c r="F133" s="71">
        <f>(VLOOKUP($A133,'Base de dados 2017'!$A$1491:$F$2226,6,0))/1000000</f>
        <v>1822.18660357</v>
      </c>
    </row>
    <row r="134" spans="1:6">
      <c r="A134" s="60" t="s">
        <v>5621</v>
      </c>
      <c r="B134" s="71"/>
      <c r="C134" s="71">
        <f>(VLOOKUP($A134,'Base de dados 2014'!$A$1355:$C$2022,3,0))/1000000</f>
        <v>0</v>
      </c>
      <c r="D134" s="71">
        <f>(VLOOKUP($A134,'Base de dados 2015'!$A$1405:$F$2097,6,0))/1000000</f>
        <v>3442.7393301500001</v>
      </c>
      <c r="E134" s="71">
        <f>(VLOOKUP($A134,'Base de dados 2016'!$A$1411:$F$2106,6,0))/1000000</f>
        <v>5776.1151070600008</v>
      </c>
      <c r="F134" s="71">
        <f>(VLOOKUP($A134,'Base de dados 2017'!$A$1491:$F$2226,6,0))/1000000</f>
        <v>7465.13211761</v>
      </c>
    </row>
    <row r="135" spans="1:6">
      <c r="A135" s="60" t="s">
        <v>5622</v>
      </c>
      <c r="B135" s="71"/>
      <c r="C135" s="71">
        <f>(VLOOKUP($A135,'Base de dados 2014'!$A$1355:$C$2022,3,0))/1000000</f>
        <v>0</v>
      </c>
      <c r="D135" s="71">
        <f>(VLOOKUP($A135,'Base de dados 2015'!$A$1405:$F$2097,6,0))/1000000</f>
        <v>0</v>
      </c>
      <c r="E135" s="71">
        <f>(VLOOKUP($A135,'Base de dados 2016'!$A$1411:$F$2106,6,0))/1000000</f>
        <v>0</v>
      </c>
      <c r="F135" s="71">
        <f>(VLOOKUP($A135,'Base de dados 2017'!$A$1491:$F$2226,6,0))/1000000</f>
        <v>0</v>
      </c>
    </row>
    <row r="136" spans="1:6">
      <c r="A136" s="60" t="s">
        <v>5623</v>
      </c>
      <c r="B136" s="71"/>
      <c r="C136" s="71">
        <f>(VLOOKUP($A136,'Base de dados 2014'!$A$1355:$C$2022,3,0))/1000000</f>
        <v>0</v>
      </c>
      <c r="D136" s="71">
        <f>(VLOOKUP($A136,'Base de dados 2015'!$A$1405:$F$2097,6,0))/1000000</f>
        <v>0</v>
      </c>
      <c r="E136" s="71">
        <f>(VLOOKUP($A136,'Base de dados 2016'!$A$1411:$F$2106,6,0))/1000000</f>
        <v>0</v>
      </c>
      <c r="F136" s="71">
        <f>(VLOOKUP($A136,'Base de dados 2017'!$A$1491:$F$2226,6,0))/1000000</f>
        <v>0</v>
      </c>
    </row>
    <row r="137" spans="1:6">
      <c r="A137" s="60" t="s">
        <v>5624</v>
      </c>
      <c r="B137" s="71"/>
      <c r="C137" s="71">
        <f>(VLOOKUP($A137,'Base de dados 2014'!$A$1355:$C$2022,3,0))/1000000</f>
        <v>0</v>
      </c>
      <c r="D137" s="71">
        <f>(VLOOKUP($A137,'Base de dados 2015'!$A$1405:$F$2097,6,0))/1000000</f>
        <v>0</v>
      </c>
      <c r="E137" s="71">
        <f>(VLOOKUP($A137,'Base de dados 2016'!$A$1411:$F$2106,6,0))/1000000</f>
        <v>0</v>
      </c>
      <c r="F137" s="71">
        <f>(VLOOKUP($A137,'Base de dados 2017'!$A$1491:$F$2226,6,0))/1000000</f>
        <v>0</v>
      </c>
    </row>
    <row r="138" spans="1:6">
      <c r="A138" s="60" t="s">
        <v>5625</v>
      </c>
      <c r="B138" s="71"/>
      <c r="C138" s="71">
        <f>(VLOOKUP($A138,'Base de dados 2014'!$A$1355:$C$2022,3,0))/1000000</f>
        <v>0</v>
      </c>
      <c r="D138" s="71">
        <f>(VLOOKUP($A138,'Base de dados 2015'!$A$1405:$F$2097,6,0))/1000000</f>
        <v>0</v>
      </c>
      <c r="E138" s="71">
        <f>(VLOOKUP($A138,'Base de dados 2016'!$A$1411:$F$2106,6,0))/1000000</f>
        <v>0</v>
      </c>
      <c r="F138" s="71">
        <f>(VLOOKUP($A138,'Base de dados 2017'!$A$1491:$F$2226,6,0))/1000000</f>
        <v>0</v>
      </c>
    </row>
    <row r="139" spans="1:6">
      <c r="A139" s="60" t="s">
        <v>5112</v>
      </c>
      <c r="B139" s="71">
        <f>VLOOKUP($A139,'Base de dados 2013'!$A$3:$F$41,3,0)/1000000</f>
        <v>6840.0236829799996</v>
      </c>
      <c r="C139" s="71">
        <f>(VLOOKUP($A139,'Base de dados 2014'!$A$1355:$C$2022,3,0))/1000000</f>
        <v>99.38685151</v>
      </c>
      <c r="D139" s="71">
        <f>(VLOOKUP($A139,'Base de dados 2015'!$A$1405:$F$2097,6,0))/1000000</f>
        <v>98.287347519999997</v>
      </c>
      <c r="E139" s="71">
        <f>(VLOOKUP($A139,'Base de dados 2016'!$A$1411:$F$2106,6,0))/1000000</f>
        <v>100.43542339</v>
      </c>
      <c r="F139" s="71">
        <f>(VLOOKUP($A139,'Base de dados 2017'!$A$1491:$F$2226,6,0))/1000000</f>
        <v>348.31710891</v>
      </c>
    </row>
    <row r="140" spans="1:6">
      <c r="A140" s="60" t="s">
        <v>5626</v>
      </c>
      <c r="B140" s="71"/>
      <c r="C140" s="71">
        <f>(VLOOKUP($A140,'Base de dados 2014'!$A$1355:$C$2022,3,0))/1000000</f>
        <v>99.38685151</v>
      </c>
      <c r="D140" s="71">
        <f>(VLOOKUP($A140,'Base de dados 2015'!$A$1405:$F$2097,6,0))/1000000</f>
        <v>98.287347519999997</v>
      </c>
      <c r="E140" s="71">
        <f>(VLOOKUP($A140,'Base de dados 2016'!$A$1411:$F$2106,6,0))/1000000</f>
        <v>100.43542339</v>
      </c>
      <c r="F140" s="71">
        <f>(VLOOKUP($A140,'Base de dados 2017'!$A$1491:$F$2226,6,0))/1000000</f>
        <v>348.31710891</v>
      </c>
    </row>
    <row r="141" spans="1:6">
      <c r="A141" s="60" t="s">
        <v>5627</v>
      </c>
      <c r="B141" s="71"/>
      <c r="C141" s="71">
        <f>(VLOOKUP($A141,'Base de dados 2014'!$A$1355:$C$2022,3,0))/1000000</f>
        <v>0</v>
      </c>
      <c r="D141" s="71">
        <f>(VLOOKUP($A141,'Base de dados 2015'!$A$1405:$F$2097,6,0))/1000000</f>
        <v>0</v>
      </c>
      <c r="E141" s="71">
        <f>(VLOOKUP($A141,'Base de dados 2016'!$A$1411:$F$2106,6,0))/1000000</f>
        <v>0</v>
      </c>
      <c r="F141" s="71">
        <f>(VLOOKUP($A141,'Base de dados 2017'!$A$1491:$F$2226,6,0))/1000000</f>
        <v>0</v>
      </c>
    </row>
    <row r="142" spans="1:6">
      <c r="A142" s="60" t="s">
        <v>5113</v>
      </c>
      <c r="B142" s="71">
        <f>VLOOKUP($A142,'Base de dados 2013'!$A$3:$F$41,3,0)/1000000</f>
        <v>8628.7756892699999</v>
      </c>
      <c r="C142" s="71">
        <f>(VLOOKUP($A142,'Base de dados 2014'!$A$1355:$C$2022,3,0))/1000000</f>
        <v>103.05793224999999</v>
      </c>
      <c r="D142" s="71">
        <f>(VLOOKUP($A142,'Base de dados 2015'!$A$1405:$F$2097,6,0))/1000000</f>
        <v>103.43364543000001</v>
      </c>
      <c r="E142" s="71">
        <f>(VLOOKUP($A142,'Base de dados 2016'!$A$1411:$F$2106,6,0))/1000000</f>
        <v>68.007096869999998</v>
      </c>
      <c r="F142" s="71">
        <f>(VLOOKUP($A142,'Base de dados 2017'!$A$1491:$F$2226,6,0))/1000000</f>
        <v>80.675302729999984</v>
      </c>
    </row>
    <row r="143" spans="1:6">
      <c r="A143" s="60" t="s">
        <v>5628</v>
      </c>
      <c r="B143" s="71"/>
      <c r="C143" s="71">
        <f>(VLOOKUP($A143,'Base de dados 2014'!$A$1355:$C$2022,3,0))/1000000</f>
        <v>103.05793224999999</v>
      </c>
      <c r="D143" s="71">
        <f>(VLOOKUP($A143,'Base de dados 2015'!$A$1405:$F$2097,6,0))/1000000</f>
        <v>74.975107030000004</v>
      </c>
      <c r="E143" s="71">
        <f>(VLOOKUP($A143,'Base de dados 2016'!$A$1411:$F$2106,6,0))/1000000</f>
        <v>37.913486509999998</v>
      </c>
      <c r="F143" s="71">
        <f>(VLOOKUP($A143,'Base de dados 2017'!$A$1491:$F$2226,6,0))/1000000</f>
        <v>50.581692369999999</v>
      </c>
    </row>
    <row r="144" spans="1:6">
      <c r="A144" s="60" t="s">
        <v>5629</v>
      </c>
      <c r="B144" s="71"/>
      <c r="C144" s="71">
        <f>(VLOOKUP($A144,'Base de dados 2014'!$A$1355:$C$2022,3,0))/1000000</f>
        <v>0</v>
      </c>
      <c r="D144" s="71">
        <f>(VLOOKUP($A144,'Base de dados 2015'!$A$1405:$F$2097,6,0))/1000000</f>
        <v>28.458538399999998</v>
      </c>
      <c r="E144" s="71">
        <f>(VLOOKUP($A144,'Base de dados 2016'!$A$1411:$F$2106,6,0))/1000000</f>
        <v>30.09361036</v>
      </c>
      <c r="F144" s="71">
        <f>(VLOOKUP($A144,'Base de dados 2017'!$A$1491:$F$2226,6,0))/1000000</f>
        <v>30.09361036</v>
      </c>
    </row>
    <row r="145" spans="1:6">
      <c r="A145" s="60" t="s">
        <v>5630</v>
      </c>
      <c r="B145" s="71"/>
      <c r="C145" s="71">
        <f>(VLOOKUP($A145,'Base de dados 2014'!$A$1355:$C$2022,3,0))/1000000</f>
        <v>0</v>
      </c>
      <c r="D145" s="71">
        <f>(VLOOKUP($A145,'Base de dados 2015'!$A$1405:$F$2097,6,0))/1000000</f>
        <v>0</v>
      </c>
      <c r="E145" s="71">
        <f>(VLOOKUP($A145,'Base de dados 2016'!$A$1411:$F$2106,6,0))/1000000</f>
        <v>0</v>
      </c>
      <c r="F145" s="71">
        <f>(VLOOKUP($A145,'Base de dados 2017'!$A$1491:$F$2226,6,0))/1000000</f>
        <v>0</v>
      </c>
    </row>
    <row r="146" spans="1:6">
      <c r="A146" s="60" t="s">
        <v>5114</v>
      </c>
      <c r="B146" s="71">
        <f>VLOOKUP($A146,'Base de dados 2013'!$A$3:$F$41,3,0)/1000000</f>
        <v>0</v>
      </c>
      <c r="C146" s="71">
        <f>(VLOOKUP($A146,'Base de dados 2014'!$A$1355:$C$2022,3,0))/1000000</f>
        <v>1241136.5004155703</v>
      </c>
      <c r="D146" s="71">
        <f>(VLOOKUP($A146,'Base de dados 2015'!$A$1405:$F$2097,6,0))/1000000</f>
        <v>1377231.7783867503</v>
      </c>
      <c r="E146" s="71">
        <f>(VLOOKUP($A146,'Base de dados 2016'!$A$1411:$F$2106,6,0))/1000000</f>
        <v>1536008.2012532798</v>
      </c>
      <c r="F146" s="71">
        <f>(VLOOKUP($A146,'Base de dados 2017'!$A$1491:$F$2226,6,0))/1000000</f>
        <v>1637724.8518753101</v>
      </c>
    </row>
    <row r="147" spans="1:6">
      <c r="A147" s="60" t="s">
        <v>5631</v>
      </c>
      <c r="B147" s="71"/>
      <c r="C147" s="71">
        <f>(VLOOKUP($A147,'Base de dados 2014'!$A$1355:$C$2022,3,0))/1000000</f>
        <v>324.58540611000001</v>
      </c>
      <c r="D147" s="71">
        <f>(VLOOKUP($A147,'Base de dados 2015'!$A$1405:$F$2097,6,0))/1000000</f>
        <v>802.06438176999995</v>
      </c>
      <c r="E147" s="71">
        <f>(VLOOKUP($A147,'Base de dados 2016'!$A$1411:$F$2106,6,0))/1000000</f>
        <v>878.59626844000002</v>
      </c>
      <c r="F147" s="71">
        <f>(VLOOKUP($A147,'Base de dados 2017'!$A$1491:$F$2226,6,0))/1000000</f>
        <v>1116.1697161500001</v>
      </c>
    </row>
    <row r="148" spans="1:6">
      <c r="A148" s="60" t="s">
        <v>5632</v>
      </c>
      <c r="B148" s="71"/>
      <c r="C148" s="71">
        <f>(VLOOKUP($A148,'Base de dados 2014'!$A$1355:$C$2022,3,0))/1000000</f>
        <v>1208428.65350077</v>
      </c>
      <c r="D148" s="71">
        <f>(VLOOKUP($A148,'Base de dados 2015'!$A$1405:$F$2097,6,0))/1000000</f>
        <v>1243685.9974720702</v>
      </c>
      <c r="E148" s="71">
        <f>(VLOOKUP($A148,'Base de dados 2016'!$A$1411:$F$2106,6,0))/1000000</f>
        <v>1364502.68470107</v>
      </c>
      <c r="F148" s="71">
        <f>(VLOOKUP($A148,'Base de dados 2017'!$A$1491:$F$2226,6,0))/1000000</f>
        <v>1199126.76649731</v>
      </c>
    </row>
    <row r="149" spans="1:6">
      <c r="A149" s="60" t="s">
        <v>5633</v>
      </c>
      <c r="B149" s="71"/>
      <c r="C149" s="71">
        <f>(VLOOKUP($A149,'Base de dados 2014'!$A$1355:$C$2022,3,0))/1000000</f>
        <v>2.90883935</v>
      </c>
      <c r="D149" s="71">
        <f>(VLOOKUP($A149,'Base de dados 2015'!$A$1405:$F$2097,6,0))/1000000</f>
        <v>35092.106408749998</v>
      </c>
      <c r="E149" s="71">
        <f>(VLOOKUP($A149,'Base de dados 2016'!$A$1411:$F$2106,6,0))/1000000</f>
        <v>29865.251773900003</v>
      </c>
      <c r="F149" s="71">
        <f>(VLOOKUP($A149,'Base de dados 2017'!$A$1491:$F$2226,6,0))/1000000</f>
        <v>31943.642899270002</v>
      </c>
    </row>
    <row r="150" spans="1:6">
      <c r="A150" s="60" t="s">
        <v>5634</v>
      </c>
      <c r="B150" s="71"/>
      <c r="C150" s="71">
        <f>(VLOOKUP($A150,'Base de dados 2014'!$A$1355:$C$2022,3,0))/1000000</f>
        <v>75.607516719999992</v>
      </c>
      <c r="D150" s="71">
        <f>(VLOOKUP($A150,'Base de dados 2015'!$A$1405:$F$2097,6,0))/1000000</f>
        <v>5629.4214643199994</v>
      </c>
      <c r="E150" s="71">
        <f>(VLOOKUP($A150,'Base de dados 2016'!$A$1411:$F$2106,6,0))/1000000</f>
        <v>4965.3620108999994</v>
      </c>
      <c r="F150" s="71">
        <f>(VLOOKUP($A150,'Base de dados 2017'!$A$1491:$F$2226,6,0))/1000000</f>
        <v>4114.1115158299999</v>
      </c>
    </row>
    <row r="151" spans="1:6">
      <c r="A151" s="60" t="s">
        <v>5635</v>
      </c>
      <c r="B151" s="71"/>
      <c r="C151" s="71">
        <f>(VLOOKUP($A151,'Base de dados 2014'!$A$1355:$C$2022,3,0))/1000000</f>
        <v>0</v>
      </c>
      <c r="D151" s="71">
        <f>(VLOOKUP($A151,'Base de dados 2015'!$A$1405:$F$2097,6,0))/1000000</f>
        <v>0</v>
      </c>
      <c r="E151" s="71">
        <f>(VLOOKUP($A151,'Base de dados 2016'!$A$1411:$F$2106,6,0))/1000000</f>
        <v>850.98418398000001</v>
      </c>
      <c r="F151" s="71">
        <f>(VLOOKUP($A151,'Base de dados 2017'!$A$1491:$F$2226,6,0))/1000000</f>
        <v>0</v>
      </c>
    </row>
    <row r="152" spans="1:6">
      <c r="A152" s="60" t="s">
        <v>5636</v>
      </c>
      <c r="B152" s="71"/>
      <c r="C152" s="71">
        <f>(VLOOKUP($A152,'Base de dados 2014'!$A$1355:$C$2022,3,0))/1000000</f>
        <v>0</v>
      </c>
      <c r="D152" s="71">
        <f>(VLOOKUP($A152,'Base de dados 2015'!$A$1405:$F$2097,6,0))/1000000</f>
        <v>0</v>
      </c>
      <c r="E152" s="71">
        <f>(VLOOKUP($A152,'Base de dados 2016'!$A$1411:$F$2106,6,0))/1000000</f>
        <v>0</v>
      </c>
      <c r="F152" s="71">
        <f>(VLOOKUP($A152,'Base de dados 2017'!$A$1491:$F$2226,6,0))/1000000</f>
        <v>0</v>
      </c>
    </row>
    <row r="153" spans="1:6">
      <c r="A153" s="60" t="s">
        <v>5637</v>
      </c>
      <c r="B153" s="71"/>
      <c r="C153" s="71" t="s">
        <v>3557</v>
      </c>
      <c r="D153" s="71" t="s">
        <v>3557</v>
      </c>
      <c r="E153" s="71" t="s">
        <v>3557</v>
      </c>
      <c r="F153" s="71">
        <f>(VLOOKUP($A153,'Base de dados 2017'!$A$1491:$F$2226,6,0))/1000000</f>
        <v>0</v>
      </c>
    </row>
    <row r="154" spans="1:6">
      <c r="A154" s="60" t="s">
        <v>5638</v>
      </c>
      <c r="B154" s="71"/>
      <c r="C154" s="71">
        <f>(VLOOKUP($A154,'Base de dados 2014'!$A$1355:$C$2022,3,0))/1000000</f>
        <v>32304.745152619998</v>
      </c>
      <c r="D154" s="71">
        <f>(VLOOKUP($A154,'Base de dados 2015'!$A$1405:$F$2097,6,0))/1000000</f>
        <v>92022.188659840001</v>
      </c>
      <c r="E154" s="71">
        <f>(VLOOKUP($A154,'Base de dados 2016'!$A$1411:$F$2106,6,0))/1000000</f>
        <v>134945.32231499002</v>
      </c>
      <c r="F154" s="71">
        <f>(VLOOKUP($A154,'Base de dados 2017'!$A$1491:$F$2226,6,0))/1000000</f>
        <v>401424.16124674998</v>
      </c>
    </row>
    <row r="155" spans="1:6">
      <c r="A155" s="60" t="s">
        <v>5115</v>
      </c>
      <c r="B155" s="71">
        <f>VLOOKUP($A155,'Base de dados 2013'!$A$3:$F$41,3,0)/1000000</f>
        <v>153337.24326605999</v>
      </c>
      <c r="C155" s="71">
        <f>(VLOOKUP($A155,'Base de dados 2014'!$A$1355:$C$2022,3,0))/1000000</f>
        <v>54193.093164689999</v>
      </c>
      <c r="D155" s="71">
        <f>(VLOOKUP($A155,'Base de dados 2015'!$A$1405:$F$2097,6,0))/1000000</f>
        <v>67237.751206000001</v>
      </c>
      <c r="E155" s="71">
        <f>(VLOOKUP($A155,'Base de dados 2016'!$A$1411:$F$2106,6,0))/1000000</f>
        <v>81989.452520319988</v>
      </c>
      <c r="F155" s="71">
        <f>(VLOOKUP($A155,'Base de dados 2017'!$A$1491:$F$2226,6,0))/1000000</f>
        <v>34274.000529110002</v>
      </c>
    </row>
    <row r="156" spans="1:6">
      <c r="A156" s="60" t="s">
        <v>5639</v>
      </c>
      <c r="B156" s="71"/>
      <c r="C156" s="71">
        <f>(VLOOKUP($A156,'Base de dados 2014'!$A$1355:$C$2022,3,0))/1000000</f>
        <v>0</v>
      </c>
      <c r="D156" s="71">
        <f>(VLOOKUP($A156,'Base de dados 2015'!$A$1405:$F$2097,6,0))/1000000</f>
        <v>0</v>
      </c>
      <c r="E156" s="71">
        <f>(VLOOKUP($A156,'Base de dados 2016'!$A$1411:$F$2106,6,0))/1000000</f>
        <v>0</v>
      </c>
      <c r="F156" s="71">
        <f>(VLOOKUP($A156,'Base de dados 2017'!$A$1491:$F$2226,6,0))/1000000</f>
        <v>0</v>
      </c>
    </row>
    <row r="157" spans="1:6">
      <c r="A157" s="60" t="s">
        <v>5640</v>
      </c>
      <c r="B157" s="71"/>
      <c r="C157" s="71">
        <f>(VLOOKUP($A157,'Base de dados 2014'!$A$1355:$C$2022,3,0))/1000000</f>
        <v>0</v>
      </c>
      <c r="D157" s="71">
        <f>(VLOOKUP($A157,'Base de dados 2015'!$A$1405:$F$2097,6,0))/1000000</f>
        <v>0</v>
      </c>
      <c r="E157" s="71">
        <f>(VLOOKUP($A157,'Base de dados 2016'!$A$1411:$F$2106,6,0))/1000000</f>
        <v>0</v>
      </c>
      <c r="F157" s="71">
        <f>(VLOOKUP($A157,'Base de dados 2017'!$A$1491:$F$2226,6,0))/1000000</f>
        <v>0</v>
      </c>
    </row>
    <row r="158" spans="1:6">
      <c r="A158" s="60" t="s">
        <v>5641</v>
      </c>
      <c r="B158" s="71"/>
      <c r="C158" s="71">
        <f>(VLOOKUP($A158,'Base de dados 2014'!$A$1355:$C$2022,3,0))/1000000</f>
        <v>0</v>
      </c>
      <c r="D158" s="71">
        <f>(VLOOKUP($A158,'Base de dados 2015'!$A$1405:$F$2097,6,0))/1000000</f>
        <v>0</v>
      </c>
      <c r="E158" s="71">
        <f>(VLOOKUP($A158,'Base de dados 2016'!$A$1411:$F$2106,6,0))/1000000</f>
        <v>0</v>
      </c>
      <c r="F158" s="71">
        <f>(VLOOKUP($A158,'Base de dados 2017'!$A$1491:$F$2226,6,0))/1000000</f>
        <v>0</v>
      </c>
    </row>
    <row r="159" spans="1:6">
      <c r="A159" s="60" t="s">
        <v>5642</v>
      </c>
      <c r="B159" s="71"/>
      <c r="C159" s="71">
        <f>(VLOOKUP($A159,'Base de dados 2014'!$A$1355:$C$2022,3,0))/1000000</f>
        <v>8929.5993988600003</v>
      </c>
      <c r="D159" s="71">
        <f>(VLOOKUP($A159,'Base de dados 2015'!$A$1405:$F$2097,6,0))/1000000</f>
        <v>15492.529742280001</v>
      </c>
      <c r="E159" s="71">
        <f>(VLOOKUP($A159,'Base de dados 2016'!$A$1411:$F$2106,6,0))/1000000</f>
        <v>19769.847934259997</v>
      </c>
      <c r="F159" s="71">
        <f>(VLOOKUP($A159,'Base de dados 2017'!$A$1491:$F$2226,6,0))/1000000</f>
        <v>11970.29620495</v>
      </c>
    </row>
    <row r="160" spans="1:6">
      <c r="A160" s="60" t="s">
        <v>5643</v>
      </c>
      <c r="B160" s="71"/>
      <c r="C160" s="71" t="s">
        <v>3557</v>
      </c>
      <c r="D160" s="71" t="s">
        <v>3557</v>
      </c>
      <c r="E160" s="71" t="s">
        <v>3557</v>
      </c>
      <c r="F160" s="71">
        <f>(VLOOKUP($A160,'Base de dados 2017'!$A$1491:$F$2226,6,0))/1000000</f>
        <v>0</v>
      </c>
    </row>
    <row r="161" spans="1:6">
      <c r="A161" s="60" t="s">
        <v>5644</v>
      </c>
      <c r="B161" s="71"/>
      <c r="C161" s="71">
        <f>(VLOOKUP($A161,'Base de dados 2014'!$A$1355:$C$2022,3,0))/1000000</f>
        <v>36048.787892649998</v>
      </c>
      <c r="D161" s="71">
        <f>(VLOOKUP($A161,'Base de dados 2015'!$A$1405:$F$2097,6,0))/1000000</f>
        <v>38934.838674760002</v>
      </c>
      <c r="E161" s="71">
        <f>(VLOOKUP($A161,'Base de dados 2016'!$A$1411:$F$2106,6,0))/1000000</f>
        <v>42465.683746859999</v>
      </c>
      <c r="F161" s="71">
        <f>(VLOOKUP($A161,'Base de dados 2017'!$A$1491:$F$2226,6,0))/1000000</f>
        <v>138.10580697</v>
      </c>
    </row>
    <row r="162" spans="1:6">
      <c r="A162" s="60" t="s">
        <v>5645</v>
      </c>
      <c r="B162" s="71"/>
      <c r="C162" s="71">
        <f>(VLOOKUP($A162,'Base de dados 2014'!$A$1355:$C$2022,3,0))/1000000</f>
        <v>9214.7058731800007</v>
      </c>
      <c r="D162" s="71">
        <f>(VLOOKUP($A162,'Base de dados 2015'!$A$1405:$F$2097,6,0))/1000000</f>
        <v>12810.38278896</v>
      </c>
      <c r="E162" s="71">
        <f>(VLOOKUP($A162,'Base de dados 2016'!$A$1411:$F$2106,6,0))/1000000</f>
        <v>19753.9208392</v>
      </c>
      <c r="F162" s="71">
        <f>(VLOOKUP($A162,'Base de dados 2017'!$A$1491:$F$2226,6,0))/1000000</f>
        <v>22165.598517189999</v>
      </c>
    </row>
    <row r="163" spans="1:6">
      <c r="A163" s="60" t="s">
        <v>5116</v>
      </c>
      <c r="B163" s="71">
        <f>VLOOKUP($A163,'Base de dados 2013'!$A$3:$F$41,3,0)/1000000</f>
        <v>3251.9836646600002</v>
      </c>
      <c r="C163" s="71">
        <f>(VLOOKUP($A163,'Base de dados 2014'!$A$1355:$C$2022,3,0))/1000000</f>
        <v>3685.7068691899999</v>
      </c>
      <c r="D163" s="71">
        <f>(VLOOKUP($A163,'Base de dados 2015'!$A$1405:$F$2097,6,0))/1000000</f>
        <v>162.18648260000001</v>
      </c>
      <c r="E163" s="71">
        <f>(VLOOKUP($A163,'Base de dados 2016'!$A$1411:$F$2106,6,0))/1000000</f>
        <v>336.61792558999997</v>
      </c>
      <c r="F163" s="71">
        <f>(VLOOKUP($A163,'Base de dados 2017'!$A$1491:$F$2226,6,0))/1000000</f>
        <v>2.2799992499999999</v>
      </c>
    </row>
    <row r="164" spans="1:6">
      <c r="A164" s="60" t="s">
        <v>5646</v>
      </c>
      <c r="B164" s="71"/>
      <c r="C164" s="71">
        <f>(VLOOKUP($A164,'Base de dados 2014'!$A$1355:$C$2022,3,0))/1000000</f>
        <v>3707.1328016799998</v>
      </c>
      <c r="D164" s="71">
        <f>(VLOOKUP($A164,'Base de dados 2015'!$A$1405:$F$2097,6,0))/1000000</f>
        <v>190.21436116000001</v>
      </c>
      <c r="E164" s="71">
        <f>(VLOOKUP($A164,'Base de dados 2016'!$A$1411:$F$2106,6,0))/1000000</f>
        <v>370.8964919</v>
      </c>
      <c r="F164" s="71">
        <f>(VLOOKUP($A164,'Base de dados 2017'!$A$1491:$F$2226,6,0))/1000000</f>
        <v>2.2799992499999999</v>
      </c>
    </row>
    <row r="165" spans="1:6">
      <c r="A165" s="60" t="s">
        <v>5647</v>
      </c>
      <c r="B165" s="71"/>
      <c r="C165" s="71">
        <f>(VLOOKUP($A165,'Base de dados 2014'!$A$1355:$C$2022,3,0))/1000000</f>
        <v>21.425932489999997</v>
      </c>
      <c r="D165" s="71">
        <f>(VLOOKUP($A165,'Base de dados 2015'!$A$1405:$F$2097,6,0))/1000000</f>
        <v>28.027878559999998</v>
      </c>
      <c r="E165" s="71">
        <f>(VLOOKUP($A165,'Base de dados 2016'!$A$1411:$F$2106,6,0))/1000000</f>
        <v>34.278566310000002</v>
      </c>
      <c r="F165" s="71">
        <f>(VLOOKUP($A165,'Base de dados 2017'!$A$1491:$F$2226,6,0))/1000000</f>
        <v>0</v>
      </c>
    </row>
    <row r="166" spans="1:6">
      <c r="A166" s="60" t="s">
        <v>5167</v>
      </c>
      <c r="B166" s="71">
        <f>VLOOKUP($A166,'Base de dados 2013'!$A$3:$F$41,3,0)/1000000</f>
        <v>1182469.0559377701</v>
      </c>
      <c r="C166" s="71">
        <f>(VLOOKUP($A166,'Base de dados 2014'!$A$1355:$C$2022,3,0))/1000000</f>
        <v>118084.92675049999</v>
      </c>
      <c r="D166" s="71">
        <f>(VLOOKUP($A166,'Base de dados 2015'!$A$1405:$F$2097,6,0))/1000000</f>
        <v>-1863134.7250964099</v>
      </c>
      <c r="E166" s="71">
        <f>(VLOOKUP($A166,'Base de dados 2016'!$A$1411:$F$2106,6,0))/1000000</f>
        <v>-2526350.4369124901</v>
      </c>
      <c r="F166" s="71">
        <f>(VLOOKUP($A166,'Base de dados 2017'!$A$1491:$F$2226,6,0))/1000000</f>
        <v>-2909944.4179219599</v>
      </c>
    </row>
    <row r="167" spans="1:6">
      <c r="A167" s="60" t="s">
        <v>5648</v>
      </c>
      <c r="B167" s="71"/>
      <c r="C167" s="71">
        <f>(VLOOKUP($A167,'Base de dados 2014'!$A$1355:$C$2022,3,0))/1000000</f>
        <v>20519.486344380002</v>
      </c>
      <c r="D167" s="71">
        <f>(VLOOKUP($A167,'Base de dados 2015'!$A$1405:$F$2097,6,0))/1000000</f>
        <v>31190.362108669997</v>
      </c>
      <c r="E167" s="71">
        <f>(VLOOKUP($A167,'Base de dados 2016'!$A$1411:$F$2106,6,0))/1000000</f>
        <v>10236.84112589</v>
      </c>
      <c r="F167" s="71">
        <f>(VLOOKUP($A167,'Base de dados 2017'!$A$1491:$F$2226,6,0))/1000000</f>
        <v>17838.935999950001</v>
      </c>
    </row>
    <row r="168" spans="1:6">
      <c r="A168" s="60" t="s">
        <v>5649</v>
      </c>
      <c r="B168" s="71"/>
      <c r="C168" s="71">
        <f>(VLOOKUP($A168,'Base de dados 2014'!$A$1355:$C$2022,3,0))/1000000</f>
        <v>0</v>
      </c>
      <c r="D168" s="71">
        <f>(VLOOKUP($A168,'Base de dados 2015'!$A$1405:$F$2097,6,0))/1000000</f>
        <v>20873.373442640001</v>
      </c>
      <c r="E168" s="71">
        <f>(VLOOKUP($A168,'Base de dados 2016'!$A$1411:$F$2106,6,0))/1000000</f>
        <v>3594.6232110199999</v>
      </c>
      <c r="F168" s="71">
        <f>(VLOOKUP($A168,'Base de dados 2017'!$A$1491:$F$2226,6,0))/1000000</f>
        <v>17838.62280338</v>
      </c>
    </row>
    <row r="169" spans="1:6">
      <c r="A169" s="60" t="s">
        <v>5650</v>
      </c>
      <c r="B169" s="71"/>
      <c r="C169" s="71">
        <f>(VLOOKUP($A169,'Base de dados 2014'!$A$1355:$C$2022,3,0))/1000000</f>
        <v>20519.486344380002</v>
      </c>
      <c r="D169" s="71">
        <f>(VLOOKUP($A169,'Base de dados 2015'!$A$1405:$F$2097,6,0))/1000000</f>
        <v>10316.98866603</v>
      </c>
      <c r="E169" s="71">
        <f>(VLOOKUP($A169,'Base de dados 2016'!$A$1411:$F$2106,6,0))/1000000</f>
        <v>6642.2179148699997</v>
      </c>
      <c r="F169" s="71">
        <f>(VLOOKUP($A169,'Base de dados 2017'!$A$1491:$F$2226,6,0))/1000000</f>
        <v>0.31319657000000001</v>
      </c>
    </row>
    <row r="170" spans="1:6">
      <c r="A170" s="60" t="s">
        <v>5651</v>
      </c>
      <c r="B170" s="71"/>
      <c r="C170" s="71">
        <f>(VLOOKUP($A170,'Base de dados 2014'!$A$1355:$C$2022,3,0))/1000000</f>
        <v>1797.09411884</v>
      </c>
      <c r="D170" s="71">
        <f>(VLOOKUP($A170,'Base de dados 2015'!$A$1405:$F$2097,6,0))/1000000</f>
        <v>0</v>
      </c>
      <c r="E170" s="71">
        <f>(VLOOKUP($A170,'Base de dados 2016'!$A$1411:$F$2106,6,0))/1000000</f>
        <v>0</v>
      </c>
      <c r="F170" s="71">
        <f>(VLOOKUP($A170,'Base de dados 2017'!$A$1491:$F$2226,6,0))/1000000</f>
        <v>0</v>
      </c>
    </row>
    <row r="171" spans="1:6">
      <c r="A171" s="60" t="s">
        <v>5652</v>
      </c>
      <c r="B171" s="71"/>
      <c r="C171" s="71">
        <f>(VLOOKUP($A171,'Base de dados 2014'!$A$1355:$C$2022,3,0))/1000000</f>
        <v>300.57988950999999</v>
      </c>
      <c r="D171" s="71">
        <f>(VLOOKUP($A171,'Base de dados 2015'!$A$1405:$F$2097,6,0))/1000000</f>
        <v>290.67151848000003</v>
      </c>
      <c r="E171" s="71">
        <f>(VLOOKUP($A171,'Base de dados 2016'!$A$1411:$F$2106,6,0))/1000000</f>
        <v>290.66898337999999</v>
      </c>
      <c r="F171" s="71">
        <f>(VLOOKUP($A171,'Base de dados 2017'!$A$1491:$F$2226,6,0))/1000000</f>
        <v>290.66898337999999</v>
      </c>
    </row>
    <row r="172" spans="1:6">
      <c r="A172" s="60" t="s">
        <v>5653</v>
      </c>
      <c r="B172" s="71"/>
      <c r="C172" s="71">
        <f>(VLOOKUP($A172,'Base de dados 2014'!$A$1355:$C$2022,3,0))/1000000</f>
        <v>0</v>
      </c>
      <c r="D172" s="71">
        <f>(VLOOKUP($A172,'Base de dados 2015'!$A$1405:$F$2097,6,0))/1000000</f>
        <v>0</v>
      </c>
      <c r="E172" s="71">
        <f>(VLOOKUP($A172,'Base de dados 2016'!$A$1411:$F$2106,6,0))/1000000</f>
        <v>0</v>
      </c>
      <c r="F172" s="71">
        <f>(VLOOKUP($A172,'Base de dados 2017'!$A$1491:$F$2226,6,0))/1000000</f>
        <v>0</v>
      </c>
    </row>
    <row r="173" spans="1:6">
      <c r="A173" s="60" t="s">
        <v>5654</v>
      </c>
      <c r="B173" s="71"/>
      <c r="C173" s="71">
        <f>(VLOOKUP($A173,'Base de dados 2014'!$A$1355:$C$2022,3,0))/1000000</f>
        <v>0</v>
      </c>
      <c r="D173" s="71">
        <f>(VLOOKUP($A173,'Base de dados 2015'!$A$1405:$F$2097,6,0))/1000000</f>
        <v>0</v>
      </c>
      <c r="E173" s="71">
        <f>(VLOOKUP($A173,'Base de dados 2016'!$A$1411:$F$2106,6,0))/1000000</f>
        <v>0</v>
      </c>
      <c r="F173" s="71">
        <f>(VLOOKUP($A173,'Base de dados 2017'!$A$1491:$F$2226,6,0))/1000000</f>
        <v>0</v>
      </c>
    </row>
    <row r="174" spans="1:6">
      <c r="A174" s="60" t="s">
        <v>5655</v>
      </c>
      <c r="B174" s="71"/>
      <c r="C174" s="71">
        <f>(VLOOKUP($A174,'Base de dados 2014'!$A$1355:$C$2022,3,0))/1000000</f>
        <v>0</v>
      </c>
      <c r="D174" s="71">
        <f>(VLOOKUP($A174,'Base de dados 2015'!$A$1405:$F$2097,6,0))/1000000</f>
        <v>0</v>
      </c>
      <c r="E174" s="71">
        <f>(VLOOKUP($A174,'Base de dados 2016'!$A$1411:$F$2106,6,0))/1000000</f>
        <v>0</v>
      </c>
      <c r="F174" s="71">
        <f>(VLOOKUP($A174,'Base de dados 2017'!$A$1491:$F$2226,6,0))/1000000</f>
        <v>0</v>
      </c>
    </row>
    <row r="175" spans="1:6">
      <c r="A175" s="60" t="s">
        <v>5656</v>
      </c>
      <c r="B175" s="71"/>
      <c r="C175" s="71">
        <f>(VLOOKUP($A175,'Base de dados 2014'!$A$1355:$C$2022,3,0))/1000000</f>
        <v>2.3000000000000002E-7</v>
      </c>
      <c r="D175" s="71">
        <f>(VLOOKUP($A175,'Base de dados 2015'!$A$1405:$F$2097,6,0))/1000000</f>
        <v>0</v>
      </c>
      <c r="E175" s="71">
        <f>(VLOOKUP($A175,'Base de dados 2016'!$A$1411:$F$2106,6,0))/1000000</f>
        <v>0</v>
      </c>
      <c r="F175" s="71">
        <f>(VLOOKUP($A175,'Base de dados 2017'!$A$1491:$F$2226,6,0))/1000000</f>
        <v>0</v>
      </c>
    </row>
    <row r="176" spans="1:6">
      <c r="A176" s="60" t="s">
        <v>5657</v>
      </c>
      <c r="B176" s="71"/>
      <c r="C176" s="71">
        <f>(VLOOKUP($A176,'Base de dados 2014'!$A$1355:$C$2022,3,0))/1000000</f>
        <v>300.57988927999997</v>
      </c>
      <c r="D176" s="71">
        <f>(VLOOKUP($A176,'Base de dados 2015'!$A$1405:$F$2097,6,0))/1000000</f>
        <v>290.67151848000003</v>
      </c>
      <c r="E176" s="71">
        <f>(VLOOKUP($A176,'Base de dados 2016'!$A$1411:$F$2106,6,0))/1000000</f>
        <v>290.66898337999999</v>
      </c>
      <c r="F176" s="71">
        <f>(VLOOKUP($A176,'Base de dados 2017'!$A$1491:$F$2226,6,0))/1000000</f>
        <v>290.66898337999999</v>
      </c>
    </row>
    <row r="177" spans="1:6">
      <c r="A177" s="60" t="s">
        <v>5658</v>
      </c>
      <c r="B177" s="71"/>
      <c r="C177" s="71">
        <f>(VLOOKUP($A177,'Base de dados 2014'!$A$1355:$C$2022,3,0))/1000000</f>
        <v>269.69442961999999</v>
      </c>
      <c r="D177" s="71">
        <f>(VLOOKUP($A177,'Base de dados 2015'!$A$1405:$F$2097,6,0))/1000000</f>
        <v>230.1379991</v>
      </c>
      <c r="E177" s="71">
        <f>(VLOOKUP($A177,'Base de dados 2016'!$A$1411:$F$2106,6,0))/1000000</f>
        <v>344.51980680000003</v>
      </c>
      <c r="F177" s="71">
        <f>(VLOOKUP($A177,'Base de dados 2017'!$A$1491:$F$2226,6,0))/1000000</f>
        <v>253.70042449000002</v>
      </c>
    </row>
    <row r="178" spans="1:6">
      <c r="A178" s="60" t="s">
        <v>5659</v>
      </c>
      <c r="B178" s="71"/>
      <c r="C178" s="71">
        <f>(VLOOKUP($A178,'Base de dados 2014'!$A$1355:$C$2022,3,0))/1000000</f>
        <v>269.69442961999999</v>
      </c>
      <c r="D178" s="71">
        <f>(VLOOKUP($A178,'Base de dados 2015'!$A$1405:$F$2097,6,0))/1000000</f>
        <v>230.1379991</v>
      </c>
      <c r="E178" s="71">
        <f>(VLOOKUP($A178,'Base de dados 2016'!$A$1411:$F$2106,6,0))/1000000</f>
        <v>344.51980680000003</v>
      </c>
      <c r="F178" s="71">
        <f>(VLOOKUP($A178,'Base de dados 2017'!$A$1491:$F$2226,6,0))/1000000</f>
        <v>253.70042449000002</v>
      </c>
    </row>
    <row r="179" spans="1:6">
      <c r="A179" s="60" t="s">
        <v>5660</v>
      </c>
      <c r="B179" s="71"/>
      <c r="C179" s="71">
        <f>(VLOOKUP($A179,'Base de dados 2014'!$A$1355:$C$2022,3,0))/1000000</f>
        <v>0</v>
      </c>
      <c r="D179" s="71">
        <f>(VLOOKUP($A179,'Base de dados 2015'!$A$1405:$F$2097,6,0))/1000000</f>
        <v>0</v>
      </c>
      <c r="E179" s="71">
        <f>(VLOOKUP($A179,'Base de dados 2016'!$A$1411:$F$2106,6,0))/1000000</f>
        <v>0</v>
      </c>
      <c r="F179" s="71">
        <f>(VLOOKUP($A179,'Base de dados 2017'!$A$1491:$F$2226,6,0))/1000000</f>
        <v>0</v>
      </c>
    </row>
    <row r="180" spans="1:6">
      <c r="A180" s="60" t="s">
        <v>5661</v>
      </c>
      <c r="B180" s="71"/>
      <c r="C180" s="71">
        <f>(VLOOKUP($A180,'Base de dados 2014'!$A$1355:$C$2022,3,0))/1000000</f>
        <v>283.70778301999997</v>
      </c>
      <c r="D180" s="71">
        <f>(VLOOKUP($A180,'Base de dados 2015'!$A$1405:$F$2097,6,0))/1000000</f>
        <v>90.056956549999995</v>
      </c>
      <c r="E180" s="71">
        <f>(VLOOKUP($A180,'Base de dados 2016'!$A$1411:$F$2106,6,0))/1000000</f>
        <v>96.02239286999999</v>
      </c>
      <c r="F180" s="71">
        <f>(VLOOKUP($A180,'Base de dados 2017'!$A$1491:$F$2226,6,0))/1000000</f>
        <v>76.088197449999981</v>
      </c>
    </row>
    <row r="181" spans="1:6">
      <c r="A181" s="60" t="s">
        <v>5662</v>
      </c>
      <c r="B181" s="71"/>
      <c r="C181" s="71">
        <f>(VLOOKUP($A181,'Base de dados 2014'!$A$1355:$C$2022,3,0))/1000000</f>
        <v>37.141221100000003</v>
      </c>
      <c r="D181" s="71">
        <f>(VLOOKUP($A181,'Base de dados 2015'!$A$1405:$F$2097,6,0))/1000000</f>
        <v>19.257792379999998</v>
      </c>
      <c r="E181" s="71">
        <f>(VLOOKUP($A181,'Base de dados 2016'!$A$1411:$F$2106,6,0))/1000000</f>
        <v>19.753684410000002</v>
      </c>
      <c r="F181" s="71">
        <f>(VLOOKUP($A181,'Base de dados 2017'!$A$1491:$F$2226,6,0))/1000000</f>
        <v>20.195951969999999</v>
      </c>
    </row>
    <row r="182" spans="1:6">
      <c r="A182" s="60" t="s">
        <v>5663</v>
      </c>
      <c r="B182" s="71"/>
      <c r="C182" s="71">
        <f>(VLOOKUP($A182,'Base de dados 2014'!$A$1355:$C$2022,3,0))/1000000</f>
        <v>8.0000000000000007E-7</v>
      </c>
      <c r="D182" s="71">
        <f>(VLOOKUP($A182,'Base de dados 2015'!$A$1405:$F$2097,6,0))/1000000</f>
        <v>0</v>
      </c>
      <c r="E182" s="71">
        <f>(VLOOKUP($A182,'Base de dados 2016'!$A$1411:$F$2106,6,0))/1000000</f>
        <v>0</v>
      </c>
      <c r="F182" s="71">
        <f>(VLOOKUP($A182,'Base de dados 2017'!$A$1491:$F$2226,6,0))/1000000</f>
        <v>0</v>
      </c>
    </row>
    <row r="183" spans="1:6">
      <c r="A183" s="60" t="s">
        <v>5664</v>
      </c>
      <c r="B183" s="71"/>
      <c r="C183" s="71">
        <f>(VLOOKUP($A183,'Base de dados 2014'!$A$1355:$C$2022,3,0))/1000000</f>
        <v>0</v>
      </c>
      <c r="D183" s="71">
        <f>(VLOOKUP($A183,'Base de dados 2015'!$A$1405:$F$2097,6,0))/1000000</f>
        <v>0</v>
      </c>
      <c r="E183" s="71">
        <f>(VLOOKUP($A183,'Base de dados 2016'!$A$1411:$F$2106,6,0))/1000000</f>
        <v>0</v>
      </c>
      <c r="F183" s="71">
        <f>(VLOOKUP($A183,'Base de dados 2017'!$A$1491:$F$2226,6,0))/1000000</f>
        <v>0</v>
      </c>
    </row>
    <row r="184" spans="1:6">
      <c r="A184" s="60" t="s">
        <v>5665</v>
      </c>
      <c r="B184" s="71"/>
      <c r="C184" s="71">
        <f>(VLOOKUP($A184,'Base de dados 2014'!$A$1355:$C$2022,3,0))/1000000</f>
        <v>145.18458332</v>
      </c>
      <c r="D184" s="71">
        <f>(VLOOKUP($A184,'Base de dados 2015'!$A$1405:$F$2097,6,0))/1000000</f>
        <v>0</v>
      </c>
      <c r="E184" s="71">
        <f>(VLOOKUP($A184,'Base de dados 2016'!$A$1411:$F$2106,6,0))/1000000</f>
        <v>0</v>
      </c>
      <c r="F184" s="71">
        <f>(VLOOKUP($A184,'Base de dados 2017'!$A$1491:$F$2226,6,0))/1000000</f>
        <v>0</v>
      </c>
    </row>
    <row r="185" spans="1:6">
      <c r="A185" s="60" t="s">
        <v>5666</v>
      </c>
      <c r="B185" s="71"/>
      <c r="C185" s="71">
        <f>(VLOOKUP($A185,'Base de dados 2014'!$A$1355:$C$2022,3,0))/1000000</f>
        <v>88.520313150000007</v>
      </c>
      <c r="D185" s="71">
        <f>(VLOOKUP($A185,'Base de dados 2015'!$A$1405:$F$2097,6,0))/1000000</f>
        <v>70.799164169999997</v>
      </c>
      <c r="E185" s="71">
        <f>(VLOOKUP($A185,'Base de dados 2016'!$A$1411:$F$2106,6,0))/1000000</f>
        <v>76.268708459999999</v>
      </c>
      <c r="F185" s="71">
        <f>(VLOOKUP($A185,'Base de dados 2017'!$A$1491:$F$2226,6,0))/1000000</f>
        <v>55.89224548</v>
      </c>
    </row>
    <row r="186" spans="1:6">
      <c r="A186" s="60" t="s">
        <v>5667</v>
      </c>
      <c r="B186" s="71"/>
      <c r="C186" s="71">
        <f>(VLOOKUP($A186,'Base de dados 2014'!$A$1355:$C$2022,3,0))/1000000</f>
        <v>12.86166465</v>
      </c>
      <c r="D186" s="71">
        <f>(VLOOKUP($A186,'Base de dados 2015'!$A$1405:$F$2097,6,0))/1000000</f>
        <v>0</v>
      </c>
      <c r="E186" s="71">
        <f>(VLOOKUP($A186,'Base de dados 2016'!$A$1411:$F$2106,6,0))/1000000</f>
        <v>0</v>
      </c>
      <c r="F186" s="71">
        <f>(VLOOKUP($A186,'Base de dados 2017'!$A$1491:$F$2226,6,0))/1000000</f>
        <v>0</v>
      </c>
    </row>
    <row r="187" spans="1:6">
      <c r="A187" s="60" t="s">
        <v>5668</v>
      </c>
      <c r="B187" s="71"/>
      <c r="C187" s="71">
        <f>(VLOOKUP($A187,'Base de dados 2014'!$A$1355:$C$2022,3,0))/1000000</f>
        <v>0</v>
      </c>
      <c r="D187" s="71">
        <f>(VLOOKUP($A187,'Base de dados 2015'!$A$1405:$F$2097,6,0))/1000000</f>
        <v>0</v>
      </c>
      <c r="E187" s="71">
        <f>(VLOOKUP($A187,'Base de dados 2016'!$A$1411:$F$2106,6,0))/1000000</f>
        <v>0</v>
      </c>
      <c r="F187" s="71">
        <f>(VLOOKUP($A187,'Base de dados 2017'!$A$1491:$F$2226,6,0))/1000000</f>
        <v>0</v>
      </c>
    </row>
    <row r="188" spans="1:6">
      <c r="A188" s="70" t="s">
        <v>2717</v>
      </c>
      <c r="B188" s="71"/>
      <c r="C188" s="71" t="s">
        <v>3557</v>
      </c>
      <c r="D188" s="71">
        <f>(VLOOKUP($A188,'Base de dados 2015'!$A$1405:$F$2097,6,0))/1000000</f>
        <v>0</v>
      </c>
      <c r="E188" s="71">
        <f>(VLOOKUP($A188,'Base de dados 2016'!$A$1411:$F$2106,6,0))/1000000</f>
        <v>0</v>
      </c>
      <c r="F188" s="71">
        <f>(VLOOKUP($A188,'Base de dados 2017'!$A$1491:$F$2226,6,0))/1000000</f>
        <v>0</v>
      </c>
    </row>
    <row r="189" spans="1:6">
      <c r="A189" s="60" t="s">
        <v>5669</v>
      </c>
      <c r="B189" s="71"/>
      <c r="C189" s="71">
        <f>(VLOOKUP($A189,'Base de dados 2014'!$A$1355:$C$2022,3,0))/1000000</f>
        <v>0</v>
      </c>
      <c r="D189" s="71">
        <f>(VLOOKUP($A189,'Base de dados 2015'!$A$1405:$F$2097,6,0))/1000000</f>
        <v>0</v>
      </c>
      <c r="E189" s="71">
        <f>(VLOOKUP($A189,'Base de dados 2016'!$A$1411:$F$2106,6,0))/1000000</f>
        <v>0</v>
      </c>
      <c r="F189" s="71">
        <f>(VLOOKUP($A189,'Base de dados 2017'!$A$1491:$F$2226,6,0))/1000000</f>
        <v>0</v>
      </c>
    </row>
    <row r="190" spans="1:6">
      <c r="A190" s="60" t="s">
        <v>5670</v>
      </c>
      <c r="B190" s="71"/>
      <c r="C190" s="71">
        <f>(VLOOKUP($A190,'Base de dados 2014'!$A$1355:$C$2022,3,0))/1000000</f>
        <v>528.47505114000001</v>
      </c>
      <c r="D190" s="71">
        <f>(VLOOKUP($A190,'Base de dados 2015'!$A$1405:$F$2097,6,0))/1000000</f>
        <v>7359.9577899800006</v>
      </c>
      <c r="E190" s="71">
        <f>(VLOOKUP($A190,'Base de dados 2016'!$A$1411:$F$2106,6,0))/1000000</f>
        <v>7356.7562600700003</v>
      </c>
      <c r="F190" s="71">
        <f>(VLOOKUP($A190,'Base de dados 2017'!$A$1491:$F$2226,6,0))/1000000</f>
        <v>272.53709633</v>
      </c>
    </row>
    <row r="191" spans="1:6">
      <c r="A191" s="60" t="s">
        <v>5671</v>
      </c>
      <c r="B191" s="71"/>
      <c r="C191" s="71">
        <f>(VLOOKUP($A191,'Base de dados 2014'!$A$1355:$C$2022,3,0))/1000000</f>
        <v>512.82553503999998</v>
      </c>
      <c r="D191" s="71">
        <f>(VLOOKUP($A191,'Base de dados 2015'!$A$1405:$F$2097,6,0))/1000000</f>
        <v>7344.3082738800003</v>
      </c>
      <c r="E191" s="71">
        <f>(VLOOKUP($A191,'Base de dados 2016'!$A$1411:$F$2106,6,0))/1000000</f>
        <v>7341.10674397</v>
      </c>
      <c r="F191" s="71">
        <f>(VLOOKUP($A191,'Base de dados 2017'!$A$1491:$F$2226,6,0))/1000000</f>
        <v>251.20263652</v>
      </c>
    </row>
    <row r="192" spans="1:6">
      <c r="A192" s="60" t="s">
        <v>5672</v>
      </c>
      <c r="B192" s="71"/>
      <c r="C192" s="71">
        <f>(VLOOKUP($A192,'Base de dados 2014'!$A$1355:$C$2022,3,0))/1000000</f>
        <v>15.6495161</v>
      </c>
      <c r="D192" s="71">
        <f>(VLOOKUP($A192,'Base de dados 2015'!$A$1405:$F$2097,6,0))/1000000</f>
        <v>15.6495161</v>
      </c>
      <c r="E192" s="71">
        <f>(VLOOKUP($A192,'Base de dados 2016'!$A$1411:$F$2106,6,0))/1000000</f>
        <v>15.6495161</v>
      </c>
      <c r="F192" s="71">
        <f>(VLOOKUP($A192,'Base de dados 2017'!$A$1491:$F$2226,6,0))/1000000</f>
        <v>21.334459809999998</v>
      </c>
    </row>
    <row r="193" spans="1:6">
      <c r="A193" s="60" t="s">
        <v>5673</v>
      </c>
      <c r="B193" s="71"/>
      <c r="C193" s="71">
        <f>(VLOOKUP($A193,'Base de dados 2014'!$A$1355:$C$2022,3,0))/1000000</f>
        <v>95162.773695179989</v>
      </c>
      <c r="D193" s="71">
        <f>(VLOOKUP($A193,'Base de dados 2015'!$A$1405:$F$2097,6,0))/1000000</f>
        <v>-1901519.026908</v>
      </c>
      <c r="E193" s="71">
        <f>(VLOOKUP($A193,'Base de dados 2016'!$A$1411:$F$2106,6,0))/1000000</f>
        <v>-2543898.36092031</v>
      </c>
      <c r="F193" s="71">
        <f>(VLOOKUP($A193,'Base de dados 2017'!$A$1491:$F$2226,6,0))/1000000</f>
        <v>-2927899.4640623699</v>
      </c>
    </row>
    <row r="194" spans="1:6">
      <c r="A194" s="60" t="s">
        <v>5674</v>
      </c>
      <c r="B194" s="71"/>
      <c r="C194" s="71">
        <f>(VLOOKUP($A194,'Base de dados 2014'!$A$1355:$C$2022,3,0))/1000000</f>
        <v>776.88456119000011</v>
      </c>
      <c r="D194" s="71">
        <f>(VLOOKUP($A194,'Base de dados 2015'!$A$1405:$F$2097,6,0))/1000000</f>
        <v>776.88456119000011</v>
      </c>
      <c r="E194" s="71">
        <f>(VLOOKUP($A194,'Base de dados 2016'!$A$1411:$F$2106,6,0))/1000000</f>
        <v>776.88456119000011</v>
      </c>
      <c r="F194" s="71">
        <f>(VLOOKUP($A194,'Base de dados 2017'!$A$1491:$F$2226,6,0))/1000000</f>
        <v>776.88456119000011</v>
      </c>
    </row>
    <row r="195" spans="1:6">
      <c r="A195" s="60" t="s">
        <v>5675</v>
      </c>
      <c r="B195" s="71"/>
      <c r="C195" s="71">
        <f>(VLOOKUP($A195,'Base de dados 2014'!$A$1355:$C$2022,3,0))/1000000</f>
        <v>0</v>
      </c>
      <c r="D195" s="71">
        <f>(VLOOKUP($A195,'Base de dados 2015'!$A$1405:$F$2097,6,0))/1000000</f>
        <v>0</v>
      </c>
      <c r="E195" s="71">
        <f>(VLOOKUP($A195,'Base de dados 2016'!$A$1411:$F$2106,6,0))/1000000</f>
        <v>0</v>
      </c>
      <c r="F195" s="71">
        <f>(VLOOKUP($A195,'Base de dados 2017'!$A$1491:$F$2226,6,0))/1000000</f>
        <v>0</v>
      </c>
    </row>
    <row r="196" spans="1:6">
      <c r="A196" s="60" t="s">
        <v>5676</v>
      </c>
      <c r="B196" s="71"/>
      <c r="C196" s="71">
        <f>(VLOOKUP($A196,'Base de dados 2014'!$A$1355:$C$2022,3,0))/1000000</f>
        <v>776.88456119000011</v>
      </c>
      <c r="D196" s="71">
        <f>(VLOOKUP($A196,'Base de dados 2015'!$A$1405:$F$2097,6,0))/1000000</f>
        <v>776.88456119000011</v>
      </c>
      <c r="E196" s="71">
        <f>(VLOOKUP($A196,'Base de dados 2016'!$A$1411:$F$2106,6,0))/1000000</f>
        <v>776.88456119000011</v>
      </c>
      <c r="F196" s="71">
        <f>(VLOOKUP($A196,'Base de dados 2017'!$A$1491:$F$2226,6,0))/1000000</f>
        <v>776.88456119000011</v>
      </c>
    </row>
    <row r="197" spans="1:6">
      <c r="A197" s="60" t="s">
        <v>5677</v>
      </c>
      <c r="B197" s="71"/>
      <c r="C197" s="71">
        <f>(VLOOKUP($A197,'Base de dados 2014'!$A$1355:$C$2022,3,0))/1000000</f>
        <v>1158238.5675038102</v>
      </c>
      <c r="D197" s="71">
        <f>(VLOOKUP($A197,'Base de dados 2015'!$A$1405:$F$2097,3,0))/1000000</f>
        <v>1490326.8899598001</v>
      </c>
      <c r="E197" s="71">
        <f>(VLOOKUP($A197,'Base de dados 2016'!$A$1411:$F$2106,3,0))/1000000</f>
        <v>1483914.13928572</v>
      </c>
      <c r="F197" s="71">
        <f>(VLOOKUP($A197,'Base de dados 2017'!$A$1491:$F$2226,3,0))/1000000</f>
        <v>1340926.7772417199</v>
      </c>
    </row>
    <row r="198" spans="1:6" s="76" customFormat="1">
      <c r="A198" s="76" t="s">
        <v>5901</v>
      </c>
      <c r="B198" s="71"/>
      <c r="C198" s="71">
        <f>(VLOOKUP($A198,'Base de dados 2014'!$A$1355:$C$2022,3,0))/1000000</f>
        <v>4024672.9378005601</v>
      </c>
      <c r="D198" s="71">
        <f>(VLOOKUP($A198,'Base de dados 2015'!$A$1405:$F$2097,3,0))/1000000</f>
        <v>3050266.7714551301</v>
      </c>
      <c r="E198" s="71">
        <f>(VLOOKUP($A198,'Base de dados 2016'!$A$1411:$F$2106,3,0))/1000000</f>
        <v>3309676.8545437302</v>
      </c>
      <c r="F198" s="71">
        <f>(VLOOKUP($A198,'Base de dados 2017'!$A$1491:$F$2226,3,0))/1000000</f>
        <v>3628775.6886466299</v>
      </c>
    </row>
    <row r="199" spans="1:6">
      <c r="A199" s="60" t="s">
        <v>5678</v>
      </c>
      <c r="B199" s="71"/>
      <c r="C199" s="71">
        <f>(VLOOKUP($A199,'Base de dados 2014'!$A$1355:$C$2022,3,0))/1000000</f>
        <v>948007.74492561002</v>
      </c>
      <c r="D199" s="71">
        <f>(VLOOKUP($A199,'Base de dados 2015'!$A$1405:$F$2097,3,0))/1000000</f>
        <v>1165378.5459553301</v>
      </c>
      <c r="E199" s="71">
        <f>(VLOOKUP($A199,'Base de dados 2016'!$A$1411:$F$2106,3,0))/1000000</f>
        <v>1113557.62408417</v>
      </c>
      <c r="F199" s="71">
        <f>(VLOOKUP($A199,'Base de dados 2017'!$A$1491:$F$2226,3,0))/1000000</f>
        <v>7508257.68344416</v>
      </c>
    </row>
    <row r="200" spans="1:6">
      <c r="A200" s="60" t="s">
        <v>5679</v>
      </c>
      <c r="B200" s="71"/>
      <c r="C200" s="71" t="s">
        <v>3557</v>
      </c>
      <c r="D200" s="71" t="s">
        <v>3557</v>
      </c>
      <c r="E200" s="71" t="s">
        <v>3557</v>
      </c>
      <c r="F200" s="71">
        <f>(VLOOKUP($A200,'Base de dados 2017'!$A$1491:$F$2226,3,0))/1000000</f>
        <v>1180438.89426779</v>
      </c>
    </row>
    <row r="201" spans="1:6">
      <c r="A201" s="60" t="s">
        <v>5680</v>
      </c>
      <c r="B201" s="71"/>
      <c r="C201" s="71" t="s">
        <v>3557</v>
      </c>
      <c r="D201" s="71" t="s">
        <v>3557</v>
      </c>
      <c r="E201" s="71" t="s">
        <v>3557</v>
      </c>
      <c r="F201" s="71">
        <f>(VLOOKUP($A201,'Base de dados 2017'!$A$1491:$F$2226,3,0))/1000000</f>
        <v>49909.122806129999</v>
      </c>
    </row>
    <row r="202" spans="1:6">
      <c r="A202" s="60" t="s">
        <v>5681</v>
      </c>
      <c r="B202" s="71"/>
      <c r="C202" s="71" t="s">
        <v>3557</v>
      </c>
      <c r="D202" s="71" t="s">
        <v>3557</v>
      </c>
      <c r="E202" s="71" t="s">
        <v>3557</v>
      </c>
      <c r="F202" s="71">
        <f>(VLOOKUP($A202,'Base de dados 2017'!$A$1491:$F$2226,3,0))/1000000</f>
        <v>77850.293523270011</v>
      </c>
    </row>
    <row r="203" spans="1:6">
      <c r="A203" s="60" t="s">
        <v>5682</v>
      </c>
      <c r="B203" s="71"/>
      <c r="C203" s="71">
        <f>(VLOOKUP($A203,'Base de dados 2014'!$A$1355:$C$2022,3,0))/1000000</f>
        <v>4301612.4701966504</v>
      </c>
      <c r="D203" s="71">
        <f>(VLOOKUP($A203,'Base de dados 2015'!$A$1405:$F$2097,3,0))/1000000</f>
        <v>3375215.1154596</v>
      </c>
      <c r="E203" s="71">
        <f>(VLOOKUP($A203,'Base de dados 2016'!$A$1411:$F$2106,3,0))/1000000</f>
        <v>3680033.3697452797</v>
      </c>
      <c r="F203" s="71">
        <f>(VLOOKUP($A203,'Base de dados 2017'!$A$1491:$F$2226,3,0))/1000000</f>
        <v>3789263.57162057</v>
      </c>
    </row>
    <row r="204" spans="1:6">
      <c r="A204" s="60" t="s">
        <v>5683</v>
      </c>
      <c r="B204" s="71"/>
      <c r="C204" s="71">
        <f>(VLOOKUP($A204,'Base de dados 2014'!$A$1355:$C$2022,3,0))/1000000</f>
        <v>-66708.709817889641</v>
      </c>
      <c r="D204" s="71">
        <f>(VLOOKUP($A204,'Base de dados 2015'!$A$1405:$F$2097,3,0))/1000000</f>
        <v>0</v>
      </c>
      <c r="E204" s="71">
        <f>(VLOOKUP($A204,'Base de dados 2016'!$A$1411:$F$2106,3,0))/1000000</f>
        <v>0</v>
      </c>
      <c r="F204" s="71">
        <f>(VLOOKUP($A204,'Base de dados 2017'!$A$1491:$F$2226,3,0))/1000000</f>
        <v>-6327818.7891763803</v>
      </c>
    </row>
    <row r="205" spans="1:6">
      <c r="A205" s="60" t="s">
        <v>2830</v>
      </c>
      <c r="B205" s="71"/>
      <c r="C205" s="71">
        <f>(VLOOKUP($A205,'Base de dados 2014'!$A$1355:$C$2022,3,0))/1000000</f>
        <v>476551.86851122999</v>
      </c>
      <c r="D205" s="71">
        <f>(VLOOKUP($A205,'Base de dados 2015'!$A$1405:$F$2097,3,0))/1000000</f>
        <v>593577.28921593004</v>
      </c>
      <c r="E205" s="71">
        <f>(VLOOKUP($A205,'Base de dados 2016'!$A$1411:$F$2106,3,0))/1000000</f>
        <v>634265.63473171997</v>
      </c>
      <c r="F205" s="71">
        <f>(VLOOKUP($A205,'Base de dados 2017'!$A$1491:$F$2226,3,0))/1000000</f>
        <v>684165.85272559</v>
      </c>
    </row>
    <row r="206" spans="1:6">
      <c r="A206" s="60" t="s">
        <v>2831</v>
      </c>
      <c r="B206" s="71"/>
      <c r="C206" s="71" t="s">
        <v>3557</v>
      </c>
      <c r="D206" s="71">
        <f>(VLOOKUP($A206,'Base de dados 2015'!$A$1405:$F$2097,3,0))/1000000</f>
        <v>302174.28158437001</v>
      </c>
      <c r="E206" s="71">
        <f>(VLOOKUP($A206,'Base de dados 2016'!$A$1411:$F$2106,3,0))/1000000</f>
        <v>297948.35903058003</v>
      </c>
      <c r="F206" s="71">
        <f>(VLOOKUP($A206,'Base de dados 2017'!$A$1491:$F$2226,3,0))/1000000</f>
        <v>319975.24368893</v>
      </c>
    </row>
    <row r="207" spans="1:6">
      <c r="A207" s="60" t="s">
        <v>5684</v>
      </c>
      <c r="B207" s="71"/>
      <c r="C207" s="71" t="s">
        <v>3557</v>
      </c>
      <c r="D207" s="71">
        <f>(VLOOKUP($A207,'Base de dados 2015'!$A$1405:$F$2097,3,0))/1000000</f>
        <v>125060.59078909</v>
      </c>
      <c r="E207" s="71">
        <f>(VLOOKUP($A207,'Base de dados 2016'!$A$1411:$F$2106,3,0))/1000000</f>
        <v>172077.75581457</v>
      </c>
      <c r="F207" s="71">
        <f>(VLOOKUP($A207,'Base de dados 2017'!$A$1491:$F$2226,3,0))/1000000</f>
        <v>195263.29281885998</v>
      </c>
    </row>
    <row r="208" spans="1:6">
      <c r="A208" s="60" t="s">
        <v>2832</v>
      </c>
      <c r="B208" s="71"/>
      <c r="C208" s="71" t="s">
        <v>3557</v>
      </c>
      <c r="D208" s="71">
        <f>(VLOOKUP($A208,'Base de dados 2015'!$A$1405:$F$2097,3,0))/1000000</f>
        <v>166342.41684247</v>
      </c>
      <c r="E208" s="71">
        <f>(VLOOKUP($A208,'Base de dados 2016'!$A$1411:$F$2106,3,0))/1000000</f>
        <v>164239.51988656999</v>
      </c>
      <c r="F208" s="71">
        <f>(VLOOKUP($A208,'Base de dados 2017'!$A$1491:$F$2226,3,0))/1000000</f>
        <v>168927.31621779999</v>
      </c>
    </row>
    <row r="209" spans="1:6">
      <c r="A209" s="60" t="s">
        <v>2833</v>
      </c>
      <c r="B209" s="71"/>
      <c r="C209" s="71" t="s">
        <v>3557</v>
      </c>
      <c r="D209" s="71">
        <f>(VLOOKUP($A209,'Base de dados 2015'!$A$1405:$F$2097,3,0))/1000000</f>
        <v>0</v>
      </c>
      <c r="E209" s="71">
        <f>(VLOOKUP($A209,'Base de dados 2016'!$A$1411:$F$2106,3,0))/1000000</f>
        <v>0</v>
      </c>
      <c r="F209" s="71">
        <f>(VLOOKUP($A209,'Base de dados 2017'!$A$1491:$F$2226,3,0))/1000000</f>
        <v>0</v>
      </c>
    </row>
    <row r="210" spans="1:6">
      <c r="A210" s="60" t="s">
        <v>2834</v>
      </c>
      <c r="B210" s="71"/>
      <c r="C210" s="71">
        <f>(VLOOKUP($A210,'Base de dados 2014'!$A$1355:$C$2022,3,0))/1000000</f>
        <v>653782.70555781003</v>
      </c>
      <c r="D210" s="71">
        <f>(VLOOKUP($A210,'Base de dados 2015'!$A$1405:$F$2097,3,0))/1000000</f>
        <v>1002160.4552758101</v>
      </c>
      <c r="E210" s="71">
        <f>(VLOOKUP($A210,'Base de dados 2016'!$A$1411:$F$2106,3,0))/1000000</f>
        <v>1008193.3192985699</v>
      </c>
      <c r="F210" s="71">
        <f>(VLOOKUP($A210,'Base de dados 2017'!$A$1491:$F$2226,3,0))/1000000</f>
        <v>1026778.5582390301</v>
      </c>
    </row>
    <row r="211" spans="1:6">
      <c r="A211" s="60" t="s">
        <v>2835</v>
      </c>
      <c r="B211" s="71"/>
      <c r="C211" s="71" t="s">
        <v>3557</v>
      </c>
      <c r="D211" s="71">
        <f>(VLOOKUP($A211,'Base de dados 2015'!$A$1405:$F$2097,3,0))/1000000</f>
        <v>305490.24543940002</v>
      </c>
      <c r="E211" s="71">
        <f>(VLOOKUP($A211,'Base de dados 2016'!$A$1411:$F$2106,3,0))/1000000</f>
        <v>287202.71483412001</v>
      </c>
      <c r="F211" s="71">
        <f>(VLOOKUP($A211,'Base de dados 2017'!$A$1491:$F$2226,3,0))/1000000</f>
        <v>301016.54154933</v>
      </c>
    </row>
    <row r="212" spans="1:6">
      <c r="A212" s="60" t="s">
        <v>5685</v>
      </c>
      <c r="B212" s="71"/>
      <c r="C212" s="71" t="s">
        <v>3557</v>
      </c>
      <c r="D212" s="71">
        <f>(VLOOKUP($A212,'Base de dados 2015'!$A$1405:$F$2097,3,0))/1000000</f>
        <v>347924.59117698</v>
      </c>
      <c r="E212" s="71">
        <f>(VLOOKUP($A212,'Base de dados 2016'!$A$1411:$F$2106,3,0))/1000000</f>
        <v>394075.68644329999</v>
      </c>
      <c r="F212" s="71">
        <f>(VLOOKUP($A212,'Base de dados 2017'!$A$1491:$F$2226,3,0))/1000000</f>
        <v>424970.26061621995</v>
      </c>
    </row>
    <row r="213" spans="1:6">
      <c r="A213" s="60" t="s">
        <v>2836</v>
      </c>
      <c r="B213" s="71"/>
      <c r="C213" s="71" t="s">
        <v>3557</v>
      </c>
      <c r="D213" s="71">
        <f>(VLOOKUP($A213,'Base de dados 2015'!$A$1405:$F$2097,3,0))/1000000</f>
        <v>284651.97793641</v>
      </c>
      <c r="E213" s="71">
        <f>(VLOOKUP($A213,'Base de dados 2016'!$A$1411:$F$2106,3,0))/1000000</f>
        <v>284302.07826486998</v>
      </c>
      <c r="F213" s="71">
        <f>(VLOOKUP($A213,'Base de dados 2017'!$A$1491:$F$2226,3,0))/1000000</f>
        <v>275167.37474508001</v>
      </c>
    </row>
    <row r="214" spans="1:6">
      <c r="A214" s="60" t="s">
        <v>2837</v>
      </c>
      <c r="B214" s="71"/>
      <c r="C214" s="71" t="s">
        <v>3557</v>
      </c>
      <c r="D214" s="71">
        <f>(VLOOKUP($A214,'Base de dados 2015'!$A$1405:$F$2097,3,0))/1000000</f>
        <v>64093.640723019998</v>
      </c>
      <c r="E214" s="71">
        <f>(VLOOKUP($A214,'Base de dados 2016'!$A$1411:$F$2106,3,0))/1000000</f>
        <v>42612.839756280002</v>
      </c>
      <c r="F214" s="71">
        <f>(VLOOKUP($A214,'Base de dados 2017'!$A$1491:$F$2226,3,0))/1000000</f>
        <v>25624.381328400003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14"/>
  <sheetViews>
    <sheetView workbookViewId="0">
      <selection activeCell="F2" sqref="F2"/>
    </sheetView>
  </sheetViews>
  <sheetFormatPr defaultRowHeight="15"/>
  <cols>
    <col min="1" max="1" width="90.5703125" style="60" bestFit="1" customWidth="1"/>
    <col min="2" max="3" width="9.28515625" style="60" bestFit="1" customWidth="1"/>
    <col min="4" max="6" width="9.85546875" style="60" bestFit="1" customWidth="1"/>
    <col min="7" max="16384" width="9.140625" style="60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5161</v>
      </c>
      <c r="B2" s="71">
        <f>VLOOKUP($A2,'Base de dados 2013'!$A$3:$F$41,4,0)/1000000</f>
        <v>913857.62815347</v>
      </c>
      <c r="C2" s="71">
        <f>(VLOOKUP($A2,'Base de dados 2014'!$A$679:$C$1346,3,0))/1000000</f>
        <v>969799.62571336003</v>
      </c>
      <c r="D2" s="71">
        <f>(VLOOKUP($A2,'Base de dados 2015'!$A$704:$F$1396,6,0))/1000000</f>
        <v>1050297.1920595402</v>
      </c>
      <c r="E2" s="71">
        <f>(VLOOKUP($A2,'Base de dados 2016'!$A$707:$F$1402,6,0))/1000000</f>
        <v>1248534.7098788801</v>
      </c>
      <c r="F2" s="71">
        <f>(VLOOKUP($A2,'Base de dados 2017'!$A$747:$F$1482,6,0))/1000000</f>
        <v>1341247.5905790504</v>
      </c>
    </row>
    <row r="3" spans="1:6">
      <c r="A3" s="60" t="s">
        <v>5162</v>
      </c>
      <c r="B3" s="71">
        <f>VLOOKUP($A3,'Base de dados 2013'!$A$3:$F$41,4,0)/1000000</f>
        <v>225525.19488197</v>
      </c>
      <c r="C3" s="71">
        <f>(VLOOKUP($A3,'Base de dados 2014'!$A$679:$C$1346,3,0))/1000000</f>
        <v>258132.46711964</v>
      </c>
      <c r="D3" s="71">
        <f>(VLOOKUP($A3,'Base de dados 2015'!$A$704:$F$1396,6,0))/1000000</f>
        <v>243024.30640808999</v>
      </c>
      <c r="E3" s="71">
        <f>(VLOOKUP($A3,'Base de dados 2016'!$A$707:$F$1402,6,0))/1000000</f>
        <v>289809.49573238008</v>
      </c>
      <c r="F3" s="71">
        <f>(VLOOKUP($A3,'Base de dados 2017'!$A$747:$F$1482,6,0))/1000000</f>
        <v>275837.51063313003</v>
      </c>
    </row>
    <row r="4" spans="1:6">
      <c r="A4" s="60" t="s">
        <v>5092</v>
      </c>
      <c r="B4" s="71">
        <f>VLOOKUP($A4,'Base de dados 2013'!$A$3:$F$41,4,0)/1000000</f>
        <v>100521.93562506</v>
      </c>
      <c r="C4" s="71">
        <f>(VLOOKUP($A4,'Base de dados 2014'!$A$679:$C$1346,3,0))/1000000</f>
        <v>91229.037100240006</v>
      </c>
      <c r="D4" s="71">
        <f>(VLOOKUP($A4,'Base de dados 2015'!$A$704:$F$1396,6,0))/1000000</f>
        <v>95938.546315349959</v>
      </c>
      <c r="E4" s="71">
        <f>(VLOOKUP($A4,'Base de dados 2016'!$A$707:$F$1402,6,0))/1000000</f>
        <v>99697.001697440006</v>
      </c>
      <c r="F4" s="71">
        <f>(VLOOKUP($A4,'Base de dados 2017'!$A$747:$F$1482,6,0))/1000000</f>
        <v>110361.34422943</v>
      </c>
    </row>
    <row r="5" spans="1:6">
      <c r="A5" s="60" t="s">
        <v>5517</v>
      </c>
      <c r="B5" s="71"/>
      <c r="C5" s="71">
        <f>(VLOOKUP($A5,'Base de dados 2014'!$A$679:$C$1346,3,0))/1000000</f>
        <v>91206.73343321</v>
      </c>
      <c r="D5" s="71">
        <f>(VLOOKUP($A5,'Base de dados 2015'!$A$704:$F$1396,6,0))/1000000</f>
        <v>95602.545039979959</v>
      </c>
      <c r="E5" s="71">
        <f>(VLOOKUP($A5,'Base de dados 2016'!$A$707:$F$1402,6,0))/1000000</f>
        <v>99375.369294660006</v>
      </c>
      <c r="F5" s="71">
        <f>(VLOOKUP($A5,'Base de dados 2017'!$A$747:$F$1482,6,0))/1000000</f>
        <v>110180.34798521001</v>
      </c>
    </row>
    <row r="6" spans="1:6">
      <c r="A6" s="60" t="s">
        <v>5518</v>
      </c>
      <c r="B6" s="71"/>
      <c r="C6" s="71">
        <f>(VLOOKUP($A6,'Base de dados 2014'!$A$679:$C$1346,3,0))/1000000</f>
        <v>22.30366703</v>
      </c>
      <c r="D6" s="71">
        <f>(VLOOKUP($A6,'Base de dados 2015'!$A$704:$F$1396,6,0))/1000000</f>
        <v>336.00127537000003</v>
      </c>
      <c r="E6" s="71">
        <f>(VLOOKUP($A6,'Base de dados 2016'!$A$707:$F$1402,6,0))/1000000</f>
        <v>321.63240277999995</v>
      </c>
      <c r="F6" s="71">
        <f>(VLOOKUP($A6,'Base de dados 2017'!$A$747:$F$1482,6,0))/1000000</f>
        <v>180.99624421999999</v>
      </c>
    </row>
    <row r="7" spans="1:6">
      <c r="A7" s="60" t="s">
        <v>5093</v>
      </c>
      <c r="B7" s="71">
        <f>VLOOKUP($A7,'Base de dados 2013'!$A$3:$F$41,4,0)/1000000</f>
        <v>61850.192575569999</v>
      </c>
      <c r="C7" s="71">
        <f>(VLOOKUP($A7,'Base de dados 2014'!$A$679:$C$1346,3,0))/1000000</f>
        <v>96520.750812740007</v>
      </c>
      <c r="D7" s="71">
        <f>(VLOOKUP($A7,'Base de dados 2015'!$A$704:$F$1396,6,0))/1000000</f>
        <v>51720.215507880006</v>
      </c>
      <c r="E7" s="71">
        <f>(VLOOKUP($A7,'Base de dados 2016'!$A$707:$F$1402,6,0))/1000000</f>
        <v>81803.548865830002</v>
      </c>
      <c r="F7" s="71">
        <f>(VLOOKUP($A7,'Base de dados 2017'!$A$747:$F$1482,6,0))/1000000</f>
        <v>47267.763361609999</v>
      </c>
    </row>
    <row r="8" spans="1:6">
      <c r="A8" s="60" t="s">
        <v>5519</v>
      </c>
      <c r="B8" s="71"/>
      <c r="C8" s="71">
        <f>(VLOOKUP($A8,'Base de dados 2014'!$A$679:$C$1346,3,0))/1000000</f>
        <v>16734.277995389999</v>
      </c>
      <c r="D8" s="71">
        <f>(VLOOKUP($A8,'Base de dados 2015'!$A$704:$F$1396,6,0))/1000000</f>
        <v>33166.08158821</v>
      </c>
      <c r="E8" s="71">
        <f>(VLOOKUP($A8,'Base de dados 2016'!$A$707:$F$1402,6,0))/1000000</f>
        <v>25845.055072070001</v>
      </c>
      <c r="F8" s="71">
        <f>(VLOOKUP($A8,'Base de dados 2017'!$A$747:$F$1482,6,0))/1000000</f>
        <v>26967.255643099998</v>
      </c>
    </row>
    <row r="9" spans="1:6">
      <c r="A9" s="60" t="s">
        <v>5520</v>
      </c>
      <c r="B9" s="71"/>
      <c r="C9" s="71">
        <f>(VLOOKUP($A9,'Base de dados 2014'!$A$679:$C$1346,3,0))/1000000</f>
        <v>5966.5697661300001</v>
      </c>
      <c r="D9" s="71">
        <f>(VLOOKUP($A9,'Base de dados 2015'!$A$704:$F$1396,6,0))/1000000</f>
        <v>3725.45431474</v>
      </c>
      <c r="E9" s="71">
        <f>(VLOOKUP($A9,'Base de dados 2016'!$A$707:$F$1402,6,0))/1000000</f>
        <v>1446.2471820599999</v>
      </c>
      <c r="F9" s="71">
        <f>(VLOOKUP($A9,'Base de dados 2017'!$A$747:$F$1482,6,0))/1000000</f>
        <v>1396.6316498599999</v>
      </c>
    </row>
    <row r="10" spans="1:6">
      <c r="A10" s="60" t="s">
        <v>5521</v>
      </c>
      <c r="B10" s="71"/>
      <c r="C10" s="71">
        <f>(VLOOKUP($A10,'Base de dados 2014'!$A$679:$C$1346,3,0))/1000000</f>
        <v>37637.966358029997</v>
      </c>
      <c r="D10" s="71">
        <f>(VLOOKUP($A10,'Base de dados 2015'!$A$704:$F$1396,6,0))/1000000</f>
        <v>1577.0810667400001</v>
      </c>
      <c r="E10" s="71">
        <f>(VLOOKUP($A10,'Base de dados 2016'!$A$707:$F$1402,6,0))/1000000</f>
        <v>1861.66646354</v>
      </c>
      <c r="F10" s="71">
        <f>(VLOOKUP($A10,'Base de dados 2017'!$A$747:$F$1482,6,0))/1000000</f>
        <v>3491.6660728699999</v>
      </c>
    </row>
    <row r="11" spans="1:6">
      <c r="A11" s="60" t="s">
        <v>5522</v>
      </c>
      <c r="B11" s="71"/>
      <c r="C11" s="71">
        <f>(VLOOKUP($A11,'Base de dados 2014'!$A$679:$C$1346,3,0))/1000000</f>
        <v>2181.9212500399999</v>
      </c>
      <c r="D11" s="71">
        <f>(VLOOKUP($A11,'Base de dados 2015'!$A$704:$F$1396,6,0))/1000000</f>
        <v>3243.73465416</v>
      </c>
      <c r="E11" s="71">
        <f>(VLOOKUP($A11,'Base de dados 2016'!$A$707:$F$1402,6,0))/1000000</f>
        <v>3286.4538340100003</v>
      </c>
      <c r="F11" s="71">
        <f>(VLOOKUP($A11,'Base de dados 2017'!$A$747:$F$1482,6,0))/1000000</f>
        <v>4596.2422005600001</v>
      </c>
    </row>
    <row r="12" spans="1:6">
      <c r="A12" s="60" t="s">
        <v>5523</v>
      </c>
      <c r="B12" s="71"/>
      <c r="C12" s="71">
        <f>(VLOOKUP($A12,'Base de dados 2014'!$A$679:$C$1346,3,0))/1000000</f>
        <v>34748.55401046</v>
      </c>
      <c r="D12" s="71">
        <f>(VLOOKUP($A12,'Base de dados 2015'!$A$704:$F$1396,6,0))/1000000</f>
        <v>11455.781620270003</v>
      </c>
      <c r="E12" s="71">
        <f>(VLOOKUP($A12,'Base de dados 2016'!$A$707:$F$1402,6,0))/1000000</f>
        <v>51342.067360419998</v>
      </c>
      <c r="F12" s="71">
        <f>(VLOOKUP($A12,'Base de dados 2017'!$A$747:$F$1482,6,0))/1000000</f>
        <v>12992.076958690001</v>
      </c>
    </row>
    <row r="13" spans="1:6">
      <c r="A13" s="60" t="s">
        <v>5524</v>
      </c>
      <c r="B13" s="71"/>
      <c r="C13" s="71">
        <f>(VLOOKUP($A13,'Base de dados 2014'!$A$679:$C$1346,3,0))/1000000</f>
        <v>701.02388451000002</v>
      </c>
      <c r="D13" s="71">
        <f>(VLOOKUP($A13,'Base de dados 2015'!$A$704:$F$1396,6,0))/1000000</f>
        <v>620.5608923100001</v>
      </c>
      <c r="E13" s="71">
        <f>(VLOOKUP($A13,'Base de dados 2016'!$A$707:$F$1402,6,0))/1000000</f>
        <v>922.66669648000004</v>
      </c>
      <c r="F13" s="71">
        <f>(VLOOKUP($A13,'Base de dados 2017'!$A$747:$F$1482,6,0))/1000000</f>
        <v>1245.2404803299999</v>
      </c>
    </row>
    <row r="14" spans="1:6">
      <c r="A14" s="60" t="s">
        <v>5525</v>
      </c>
      <c r="B14" s="71"/>
      <c r="C14" s="71">
        <f>(VLOOKUP($A14,'Base de dados 2014'!$A$679:$C$1346,3,0))/1000000</f>
        <v>1449.56245182</v>
      </c>
      <c r="D14" s="71">
        <f>(VLOOKUP($A14,'Base de dados 2015'!$A$704:$F$1396,6,0))/1000000</f>
        <v>2068.4786285499999</v>
      </c>
      <c r="E14" s="71">
        <f>(VLOOKUP($A14,'Base de dados 2016'!$A$707:$F$1402,6,0))/1000000</f>
        <v>2900.6077427499999</v>
      </c>
      <c r="F14" s="71">
        <f>(VLOOKUP($A14,'Base de dados 2017'!$A$747:$F$1482,6,0))/1000000</f>
        <v>3421.3496438000002</v>
      </c>
    </row>
    <row r="15" spans="1:6">
      <c r="A15" s="60" t="s">
        <v>5094</v>
      </c>
      <c r="B15" s="71">
        <f>VLOOKUP($A15,'Base de dados 2013'!$A$3:$F$41,4,0)/1000000</f>
        <v>35583.398567489996</v>
      </c>
      <c r="C15" s="71">
        <f>(VLOOKUP($A15,'Base de dados 2014'!$A$679:$C$1346,3,0))/1000000</f>
        <v>45233.083680060001</v>
      </c>
      <c r="D15" s="71">
        <f>(VLOOKUP($A15,'Base de dados 2015'!$A$704:$F$1396,6,0))/1000000</f>
        <v>61715.256593500002</v>
      </c>
      <c r="E15" s="71">
        <f>(VLOOKUP($A15,'Base de dados 2016'!$A$707:$F$1402,6,0))/1000000</f>
        <v>67328.18630791</v>
      </c>
      <c r="F15" s="71">
        <f>(VLOOKUP($A15,'Base de dados 2017'!$A$747:$F$1482,6,0))/1000000</f>
        <v>80170.432210800005</v>
      </c>
    </row>
    <row r="16" spans="1:6">
      <c r="A16" s="60" t="s">
        <v>5526</v>
      </c>
      <c r="B16" s="71"/>
      <c r="C16" s="71">
        <f>(VLOOKUP($A16,'Base de dados 2014'!$A$679:$C$1346,3,0))/1000000</f>
        <v>2865.5665580100003</v>
      </c>
      <c r="D16" s="71">
        <f>(VLOOKUP($A16,'Base de dados 2015'!$A$704:$F$1396,6,0))/1000000</f>
        <v>4873.1532219300007</v>
      </c>
      <c r="E16" s="71">
        <f>(VLOOKUP($A16,'Base de dados 2016'!$A$707:$F$1402,6,0))/1000000</f>
        <v>6422.6724608100003</v>
      </c>
      <c r="F16" s="71">
        <f>(VLOOKUP($A16,'Base de dados 2017'!$A$747:$F$1482,6,0))/1000000</f>
        <v>8509.3336227700001</v>
      </c>
    </row>
    <row r="17" spans="1:6">
      <c r="A17" s="60" t="s">
        <v>5527</v>
      </c>
      <c r="B17" s="71"/>
      <c r="C17" s="71">
        <f>(VLOOKUP($A17,'Base de dados 2014'!$A$679:$C$1346,3,0))/1000000</f>
        <v>62.952470909999995</v>
      </c>
      <c r="D17" s="71">
        <f>(VLOOKUP($A17,'Base de dados 2015'!$A$704:$F$1396,6,0))/1000000</f>
        <v>90.627902300000002</v>
      </c>
      <c r="E17" s="71">
        <f>(VLOOKUP($A17,'Base de dados 2016'!$A$707:$F$1402,6,0))/1000000</f>
        <v>448.60021651</v>
      </c>
      <c r="F17" s="71">
        <f>(VLOOKUP($A17,'Base de dados 2017'!$A$747:$F$1482,6,0))/1000000</f>
        <v>53.565291719999998</v>
      </c>
    </row>
    <row r="18" spans="1:6">
      <c r="A18" s="60" t="s">
        <v>5528</v>
      </c>
      <c r="B18" s="71"/>
      <c r="C18" s="71">
        <f>(VLOOKUP($A18,'Base de dados 2014'!$A$679:$C$1346,3,0))/1000000</f>
        <v>58.937197429999998</v>
      </c>
      <c r="D18" s="71">
        <f>(VLOOKUP($A18,'Base de dados 2015'!$A$704:$F$1396,6,0))/1000000</f>
        <v>64.942030119999998</v>
      </c>
      <c r="E18" s="71">
        <f>(VLOOKUP($A18,'Base de dados 2016'!$A$707:$F$1402,6,0))/1000000</f>
        <v>66.978000219999998</v>
      </c>
      <c r="F18" s="71">
        <f>(VLOOKUP($A18,'Base de dados 2017'!$A$747:$F$1482,6,0))/1000000</f>
        <v>97.372501930000013</v>
      </c>
    </row>
    <row r="19" spans="1:6">
      <c r="A19" s="60" t="s">
        <v>5529</v>
      </c>
      <c r="B19" s="71"/>
      <c r="C19" s="71">
        <f>(VLOOKUP($A19,'Base de dados 2014'!$A$679:$C$1346,3,0))/1000000</f>
        <v>2762.0471624699999</v>
      </c>
      <c r="D19" s="71">
        <f>(VLOOKUP($A19,'Base de dados 2015'!$A$704:$F$1396,6,0))/1000000</f>
        <v>3428.0677995300002</v>
      </c>
      <c r="E19" s="71">
        <f>(VLOOKUP($A19,'Base de dados 2016'!$A$707:$F$1402,6,0))/1000000</f>
        <v>3193.3362295300003</v>
      </c>
      <c r="F19" s="71">
        <f>(VLOOKUP($A19,'Base de dados 2017'!$A$747:$F$1482,6,0))/1000000</f>
        <v>3627.63204851</v>
      </c>
    </row>
    <row r="20" spans="1:6">
      <c r="A20" s="60" t="s">
        <v>5530</v>
      </c>
      <c r="B20" s="71"/>
      <c r="C20" s="71">
        <f>(VLOOKUP($A20,'Base de dados 2014'!$A$679:$C$1346,3,0))/1000000</f>
        <v>15383.1610399</v>
      </c>
      <c r="D20" s="71">
        <f>(VLOOKUP($A20,'Base de dados 2015'!$A$704:$F$1396,6,0))/1000000</f>
        <v>19992.236905920003</v>
      </c>
      <c r="E20" s="71">
        <f>(VLOOKUP($A20,'Base de dados 2016'!$A$707:$F$1402,6,0))/1000000</f>
        <v>24137.759028389999</v>
      </c>
      <c r="F20" s="71">
        <f>(VLOOKUP($A20,'Base de dados 2017'!$A$747:$F$1482,6,0))/1000000</f>
        <v>29163.983201499999</v>
      </c>
    </row>
    <row r="21" spans="1:6">
      <c r="A21" s="60" t="s">
        <v>5531</v>
      </c>
      <c r="B21" s="71"/>
      <c r="C21" s="71" t="s">
        <v>3557</v>
      </c>
      <c r="D21" s="71" t="s">
        <v>3557</v>
      </c>
      <c r="E21" s="71" t="s">
        <v>3557</v>
      </c>
      <c r="F21" s="71">
        <f>(VLOOKUP($A21,'Base de dados 2017'!$A$747:$F$1482,6,0))/1000000</f>
        <v>1061.0332135399999</v>
      </c>
    </row>
    <row r="22" spans="1:6">
      <c r="A22" s="60" t="s">
        <v>5532</v>
      </c>
      <c r="B22" s="71"/>
      <c r="C22" s="71">
        <f>(VLOOKUP($A22,'Base de dados 2014'!$A$679:$C$1346,3,0))/1000000</f>
        <v>27329.149270459999</v>
      </c>
      <c r="D22" s="71">
        <f>(VLOOKUP($A22,'Base de dados 2015'!$A$704:$F$1396,6,0))/1000000</f>
        <v>36639.149537999998</v>
      </c>
      <c r="E22" s="71">
        <f>(VLOOKUP($A22,'Base de dados 2016'!$A$707:$F$1402,6,0))/1000000</f>
        <v>37479.04580729</v>
      </c>
      <c r="F22" s="71">
        <f>(VLOOKUP($A22,'Base de dados 2017'!$A$747:$F$1482,6,0))/1000000</f>
        <v>41932.003832030001</v>
      </c>
    </row>
    <row r="23" spans="1:6">
      <c r="A23" s="60" t="s">
        <v>5533</v>
      </c>
      <c r="B23" s="71"/>
      <c r="C23" s="71">
        <f>(VLOOKUP($A23,'Base de dados 2014'!$A$679:$C$1346,3,0))/1000000</f>
        <v>3228.7300191199997</v>
      </c>
      <c r="D23" s="71">
        <f>(VLOOKUP($A23,'Base de dados 2015'!$A$704:$F$1396,6,0))/1000000</f>
        <v>3372.9208043000003</v>
      </c>
      <c r="E23" s="71">
        <f>(VLOOKUP($A23,'Base de dados 2016'!$A$707:$F$1402,6,0))/1000000</f>
        <v>4420.2054348399997</v>
      </c>
      <c r="F23" s="71">
        <f>(VLOOKUP($A23,'Base de dados 2017'!$A$747:$F$1482,6,0))/1000000</f>
        <v>4274.4915012000001</v>
      </c>
    </row>
    <row r="24" spans="1:6">
      <c r="A24" s="60" t="s">
        <v>5095</v>
      </c>
      <c r="B24" s="71">
        <f>VLOOKUP($A24,'Base de dados 2013'!$A$3:$F$41,4,0)/1000000</f>
        <v>11234.220373870001</v>
      </c>
      <c r="C24" s="71">
        <f>(VLOOKUP($A24,'Base de dados 2014'!$A$679:$C$1346,3,0))/1000000</f>
        <v>9342.85093848</v>
      </c>
      <c r="D24" s="71">
        <f>(VLOOKUP($A24,'Base de dados 2015'!$A$704:$F$1396,6,0))/1000000</f>
        <v>18494.816304039996</v>
      </c>
      <c r="E24" s="71">
        <f>(VLOOKUP($A24,'Base de dados 2016'!$A$707:$F$1402,6,0))/1000000</f>
        <v>27124.92962984</v>
      </c>
      <c r="F24" s="71">
        <f>(VLOOKUP($A24,'Base de dados 2017'!$A$747:$F$1482,6,0))/1000000</f>
        <v>23995.621628710003</v>
      </c>
    </row>
    <row r="25" spans="1:6">
      <c r="A25" s="60" t="s">
        <v>5534</v>
      </c>
      <c r="B25" s="71"/>
      <c r="C25" s="71">
        <f>(VLOOKUP($A25,'Base de dados 2014'!$A$679:$C$1346,3,0))/1000000</f>
        <v>9588.3902367700011</v>
      </c>
      <c r="D25" s="71">
        <f>(VLOOKUP($A25,'Base de dados 2015'!$A$704:$F$1396,6,0))/1000000</f>
        <v>18588.731310169998</v>
      </c>
      <c r="E25" s="71">
        <f>(VLOOKUP($A25,'Base de dados 2016'!$A$707:$F$1402,6,0))/1000000</f>
        <v>27181.84676208</v>
      </c>
      <c r="F25" s="71">
        <f>(VLOOKUP($A25,'Base de dados 2017'!$A$747:$F$1482,6,0))/1000000</f>
        <v>23995.673952330002</v>
      </c>
    </row>
    <row r="26" spans="1:6">
      <c r="A26" s="60" t="s">
        <v>5535</v>
      </c>
      <c r="B26" s="71"/>
      <c r="C26" s="71">
        <f>(VLOOKUP($A26,'Base de dados 2014'!$A$679:$C$1346,3,0))/1000000</f>
        <v>0</v>
      </c>
      <c r="D26" s="71">
        <f>(VLOOKUP($A26,'Base de dados 2015'!$A$704:$F$1396,6,0))/1000000</f>
        <v>0</v>
      </c>
      <c r="E26" s="71">
        <f>(VLOOKUP($A26,'Base de dados 2016'!$A$707:$F$1402,6,0))/1000000</f>
        <v>0</v>
      </c>
      <c r="F26" s="71">
        <f>(VLOOKUP($A26,'Base de dados 2017'!$A$747:$F$1482,6,0))/1000000</f>
        <v>0</v>
      </c>
    </row>
    <row r="27" spans="1:6">
      <c r="A27" s="60" t="s">
        <v>5536</v>
      </c>
      <c r="B27" s="71"/>
      <c r="C27" s="71">
        <f>(VLOOKUP($A27,'Base de dados 2014'!$A$679:$C$1346,3,0))/1000000</f>
        <v>0</v>
      </c>
      <c r="D27" s="71">
        <f>(VLOOKUP($A27,'Base de dados 2015'!$A$704:$F$1396,6,0))/1000000</f>
        <v>0</v>
      </c>
      <c r="E27" s="71">
        <f>(VLOOKUP($A27,'Base de dados 2016'!$A$707:$F$1402,6,0))/1000000</f>
        <v>0</v>
      </c>
      <c r="F27" s="71">
        <f>(VLOOKUP($A27,'Base de dados 2017'!$A$747:$F$1482,6,0))/1000000</f>
        <v>0</v>
      </c>
    </row>
    <row r="28" spans="1:6">
      <c r="A28" s="60" t="s">
        <v>5537</v>
      </c>
      <c r="B28" s="71"/>
      <c r="C28" s="71">
        <f>(VLOOKUP($A28,'Base de dados 2014'!$A$679:$C$1346,3,0))/1000000</f>
        <v>245.53929829</v>
      </c>
      <c r="D28" s="71">
        <f>(VLOOKUP($A28,'Base de dados 2015'!$A$704:$F$1396,6,0))/1000000</f>
        <v>93.915006129999995</v>
      </c>
      <c r="E28" s="71">
        <f>(VLOOKUP($A28,'Base de dados 2016'!$A$707:$F$1402,6,0))/1000000</f>
        <v>56.917132240000001</v>
      </c>
      <c r="F28" s="71">
        <f>(VLOOKUP($A28,'Base de dados 2017'!$A$747:$F$1482,6,0))/1000000</f>
        <v>5.2323620000000001E-2</v>
      </c>
    </row>
    <row r="29" spans="1:6">
      <c r="A29" s="60" t="s">
        <v>5096</v>
      </c>
      <c r="B29" s="71">
        <f>VLOOKUP($A29,'Base de dados 2013'!$A$3:$F$41,4,0)/1000000</f>
        <v>15652.77491806</v>
      </c>
      <c r="C29" s="71">
        <f>(VLOOKUP($A29,'Base de dados 2014'!$A$679:$C$1346,3,0))/1000000</f>
        <v>11497.79392246</v>
      </c>
      <c r="D29" s="71">
        <f>(VLOOKUP($A29,'Base de dados 2015'!$A$704:$F$1396,6,0))/1000000</f>
        <v>10806.049086939998</v>
      </c>
      <c r="E29" s="71">
        <f>(VLOOKUP($A29,'Base de dados 2016'!$A$707:$F$1402,6,0))/1000000</f>
        <v>11140.29130633</v>
      </c>
      <c r="F29" s="71">
        <f>(VLOOKUP($A29,'Base de dados 2017'!$A$747:$F$1482,6,0))/1000000</f>
        <v>11007.506337840003</v>
      </c>
    </row>
    <row r="30" spans="1:6">
      <c r="A30" s="60" t="s">
        <v>5538</v>
      </c>
      <c r="B30" s="71"/>
      <c r="C30" s="71">
        <f>(VLOOKUP($A30,'Base de dados 2014'!$A$679:$C$1346,3,0))/1000000</f>
        <v>34.577288289999998</v>
      </c>
      <c r="D30" s="71">
        <f>(VLOOKUP($A30,'Base de dados 2015'!$A$704:$F$1396,6,0))/1000000</f>
        <v>23.569350589999999</v>
      </c>
      <c r="E30" s="71">
        <f>(VLOOKUP($A30,'Base de dados 2016'!$A$707:$F$1402,6,0))/1000000</f>
        <v>21.96943452</v>
      </c>
      <c r="F30" s="71">
        <f>(VLOOKUP($A30,'Base de dados 2017'!$A$747:$F$1482,6,0))/1000000</f>
        <v>22.91814325</v>
      </c>
    </row>
    <row r="31" spans="1:6">
      <c r="A31" s="60" t="s">
        <v>5539</v>
      </c>
      <c r="B31" s="71"/>
      <c r="C31" s="71">
        <f>(VLOOKUP($A31,'Base de dados 2014'!$A$679:$C$1346,3,0))/1000000</f>
        <v>72.343657769999993</v>
      </c>
      <c r="D31" s="71">
        <f>(VLOOKUP($A31,'Base de dados 2015'!$A$704:$F$1396,6,0))/1000000</f>
        <v>78.605000599999997</v>
      </c>
      <c r="E31" s="71">
        <f>(VLOOKUP($A31,'Base de dados 2016'!$A$707:$F$1402,6,0))/1000000</f>
        <v>58.752276989999999</v>
      </c>
      <c r="F31" s="71">
        <f>(VLOOKUP($A31,'Base de dados 2017'!$A$747:$F$1482,6,0))/1000000</f>
        <v>72.298985349999995</v>
      </c>
    </row>
    <row r="32" spans="1:6">
      <c r="A32" s="60" t="s">
        <v>5540</v>
      </c>
      <c r="B32" s="71"/>
      <c r="C32" s="71">
        <f>(VLOOKUP($A32,'Base de dados 2014'!$A$679:$C$1346,3,0))/1000000</f>
        <v>7.2324544599999996</v>
      </c>
      <c r="D32" s="71">
        <f>(VLOOKUP($A32,'Base de dados 2015'!$A$704:$F$1396,6,0))/1000000</f>
        <v>7.6638801899999995</v>
      </c>
      <c r="E32" s="71">
        <f>(VLOOKUP($A32,'Base de dados 2016'!$A$707:$F$1402,6,0))/1000000</f>
        <v>9.2708421699999999</v>
      </c>
      <c r="F32" s="71">
        <f>(VLOOKUP($A32,'Base de dados 2017'!$A$747:$F$1482,6,0))/1000000</f>
        <v>6.1595750300000001</v>
      </c>
    </row>
    <row r="33" spans="1:6">
      <c r="A33" s="60" t="s">
        <v>5541</v>
      </c>
      <c r="B33" s="71"/>
      <c r="C33" s="71">
        <f>(VLOOKUP($A33,'Base de dados 2014'!$A$679:$C$1346,3,0))/1000000</f>
        <v>27.997836700000001</v>
      </c>
      <c r="D33" s="71">
        <f>(VLOOKUP($A33,'Base de dados 2015'!$A$704:$F$1396,6,0))/1000000</f>
        <v>16.940256390000002</v>
      </c>
      <c r="E33" s="71">
        <f>(VLOOKUP($A33,'Base de dados 2016'!$A$707:$F$1402,6,0))/1000000</f>
        <v>16.458428529999999</v>
      </c>
      <c r="F33" s="71">
        <f>(VLOOKUP($A33,'Base de dados 2017'!$A$747:$F$1482,6,0))/1000000</f>
        <v>20.011641219999998</v>
      </c>
    </row>
    <row r="34" spans="1:6">
      <c r="A34" s="60" t="s">
        <v>5542</v>
      </c>
      <c r="B34" s="71"/>
      <c r="C34" s="71">
        <f>(VLOOKUP($A34,'Base de dados 2014'!$A$679:$C$1346,3,0))/1000000</f>
        <v>10.173551029999999</v>
      </c>
      <c r="D34" s="71">
        <f>(VLOOKUP($A34,'Base de dados 2015'!$A$704:$F$1396,6,0))/1000000</f>
        <v>15.677594739999998</v>
      </c>
      <c r="E34" s="71">
        <f>(VLOOKUP($A34,'Base de dados 2016'!$A$707:$F$1402,6,0))/1000000</f>
        <v>21.682248960000003</v>
      </c>
      <c r="F34" s="71">
        <f>(VLOOKUP($A34,'Base de dados 2017'!$A$747:$F$1482,6,0))/1000000</f>
        <v>18.76714552</v>
      </c>
    </row>
    <row r="35" spans="1:6">
      <c r="A35" s="60" t="s">
        <v>5543</v>
      </c>
      <c r="B35" s="71"/>
      <c r="C35" s="71">
        <f>(VLOOKUP($A35,'Base de dados 2014'!$A$679:$C$1346,3,0))/1000000</f>
        <v>10693.4237961</v>
      </c>
      <c r="D35" s="71">
        <f>(VLOOKUP($A35,'Base de dados 2015'!$A$704:$F$1396,6,0))/1000000</f>
        <v>9781.8033161299991</v>
      </c>
      <c r="E35" s="71">
        <f>(VLOOKUP($A35,'Base de dados 2016'!$A$707:$F$1402,6,0))/1000000</f>
        <v>10329.6682953</v>
      </c>
      <c r="F35" s="71">
        <f>(VLOOKUP($A35,'Base de dados 2017'!$A$747:$F$1482,6,0))/1000000</f>
        <v>10041.43932225</v>
      </c>
    </row>
    <row r="36" spans="1:6">
      <c r="A36" s="73" t="s">
        <v>5895</v>
      </c>
      <c r="B36" s="71"/>
      <c r="C36" s="71">
        <f>(VLOOKUP($A36,'Base de dados 2014'!$A$679:$C$1346,3,0))/1000000</f>
        <v>7.46508284</v>
      </c>
      <c r="D36" s="71">
        <f>(VLOOKUP($A36,'Base de dados 2015'!$A$704:$F$1396,6,0))/1000000</f>
        <v>8.7359363400000003</v>
      </c>
      <c r="E36" s="71" t="s">
        <v>3557</v>
      </c>
      <c r="F36" s="71" t="s">
        <v>3557</v>
      </c>
    </row>
    <row r="37" spans="1:6">
      <c r="A37" s="60" t="s">
        <v>5544</v>
      </c>
      <c r="B37" s="71"/>
      <c r="C37" s="71">
        <f>(VLOOKUP($A37,'Base de dados 2014'!$A$679:$C$1346,3,0))/1000000</f>
        <v>644.58025526999995</v>
      </c>
      <c r="D37" s="71">
        <f>(VLOOKUP($A37,'Base de dados 2015'!$A$704:$F$1396,6,0))/1000000</f>
        <v>873.05432391000011</v>
      </c>
      <c r="E37" s="71">
        <f>(VLOOKUP($A37,'Base de dados 2016'!$A$707:$F$1402,6,0))/1000000</f>
        <v>683.29215852999994</v>
      </c>
      <c r="F37" s="71">
        <f>(VLOOKUP($A37,'Base de dados 2017'!$A$747:$F$1482,6,0))/1000000</f>
        <v>826.93497202000003</v>
      </c>
    </row>
    <row r="38" spans="1:6">
      <c r="A38" s="60" t="s">
        <v>5545</v>
      </c>
      <c r="B38" s="71"/>
      <c r="C38" s="71">
        <f>(VLOOKUP($A38,'Base de dados 2014'!$A$679:$C$1346,3,0))/1000000</f>
        <v>0</v>
      </c>
      <c r="D38" s="71">
        <f>(VLOOKUP($A38,'Base de dados 2015'!$A$704:$F$1396,6,0))/1000000</f>
        <v>5.7195E-4</v>
      </c>
      <c r="E38" s="71">
        <f>(VLOOKUP($A38,'Base de dados 2016'!$A$707:$F$1402,6,0))/1000000</f>
        <v>0.80237867000000007</v>
      </c>
      <c r="F38" s="71">
        <f>(VLOOKUP($A38,'Base de dados 2017'!$A$747:$F$1482,6,0))/1000000</f>
        <v>1.0234468000000001</v>
      </c>
    </row>
    <row r="39" spans="1:6">
      <c r="A39" s="60" t="s">
        <v>2210</v>
      </c>
      <c r="B39" s="71"/>
      <c r="C39" s="71" t="s">
        <v>3557</v>
      </c>
      <c r="D39" s="71" t="s">
        <v>3557</v>
      </c>
      <c r="E39" s="71" t="s">
        <v>3557</v>
      </c>
      <c r="F39" s="71">
        <f>(VLOOKUP($A39,'Base de dados 2017'!$A$747:$F$1482,6,0))/1000000</f>
        <v>7.5540000000000003</v>
      </c>
    </row>
    <row r="40" spans="1:6">
      <c r="A40" s="60" t="s">
        <v>5546</v>
      </c>
      <c r="B40" s="71"/>
      <c r="C40" s="71" t="s">
        <v>3557</v>
      </c>
      <c r="D40" s="71" t="s">
        <v>3557</v>
      </c>
      <c r="E40" s="71" t="s">
        <v>3557</v>
      </c>
      <c r="F40" s="71">
        <f>(VLOOKUP($A40,'Base de dados 2017'!$A$747:$F$1482,6,0))/1000000</f>
        <v>7.5540000000000003</v>
      </c>
    </row>
    <row r="41" spans="1:6">
      <c r="A41" s="60" t="s">
        <v>5547</v>
      </c>
      <c r="B41" s="71"/>
      <c r="C41" s="71" t="s">
        <v>3557</v>
      </c>
      <c r="D41" s="71" t="s">
        <v>3557</v>
      </c>
      <c r="E41" s="71" t="s">
        <v>3557</v>
      </c>
      <c r="F41" s="71">
        <f>(VLOOKUP($A41,'Base de dados 2017'!$A$747:$F$1482,6,0))/1000000</f>
        <v>0</v>
      </c>
    </row>
    <row r="42" spans="1:6">
      <c r="A42" s="60" t="s">
        <v>5548</v>
      </c>
      <c r="B42" s="71"/>
      <c r="C42" s="71" t="s">
        <v>3557</v>
      </c>
      <c r="D42" s="71" t="s">
        <v>3557</v>
      </c>
      <c r="E42" s="71" t="s">
        <v>3557</v>
      </c>
      <c r="F42" s="71">
        <f>(VLOOKUP($A42,'Base de dados 2017'!$A$747:$F$1482,6,0))/1000000</f>
        <v>0</v>
      </c>
    </row>
    <row r="43" spans="1:6">
      <c r="A43" s="60" t="s">
        <v>5549</v>
      </c>
      <c r="B43" s="71"/>
      <c r="C43" s="71" t="s">
        <v>3557</v>
      </c>
      <c r="D43" s="71" t="s">
        <v>3557</v>
      </c>
      <c r="E43" s="71" t="s">
        <v>3557</v>
      </c>
      <c r="F43" s="71">
        <f>(VLOOKUP($A43,'Base de dados 2017'!$A$747:$F$1482,6,0))/1000000</f>
        <v>0</v>
      </c>
    </row>
    <row r="44" spans="1:6">
      <c r="A44" s="60" t="s">
        <v>5097</v>
      </c>
      <c r="B44" s="71">
        <f>VLOOKUP($A44,'Base de dados 2013'!$A$3:$F$41,4,0)/1000000</f>
        <v>682.67282191999993</v>
      </c>
      <c r="C44" s="71">
        <f>(VLOOKUP($A44,'Base de dados 2014'!$A$679:$C$1346,3,0))/1000000</f>
        <v>4308.9506656599997</v>
      </c>
      <c r="D44" s="71">
        <f>(VLOOKUP($A44,'Base de dados 2015'!$A$704:$F$1396,6,0))/1000000</f>
        <v>4349.4226003799995</v>
      </c>
      <c r="E44" s="71">
        <f>(VLOOKUP($A44,'Base de dados 2016'!$A$707:$F$1402,6,0))/1000000</f>
        <v>2715.5379250299998</v>
      </c>
      <c r="F44" s="71">
        <f>(VLOOKUP($A44,'Base de dados 2017'!$A$747:$F$1482,6,0))/1000000</f>
        <v>3027.2888647400005</v>
      </c>
    </row>
    <row r="45" spans="1:6">
      <c r="A45" s="60" t="s">
        <v>5550</v>
      </c>
      <c r="B45" s="71"/>
      <c r="C45" s="71">
        <f>(VLOOKUP($A45,'Base de dados 2014'!$A$679:$C$1346,3,0))/1000000</f>
        <v>5.1243081799999999</v>
      </c>
      <c r="D45" s="71">
        <f>(VLOOKUP($A45,'Base de dados 2015'!$A$704:$F$1396,6,0))/1000000</f>
        <v>10.879858969999999</v>
      </c>
      <c r="E45" s="71">
        <f>(VLOOKUP($A45,'Base de dados 2016'!$A$707:$F$1402,6,0))/1000000</f>
        <v>9.2084780500000001</v>
      </c>
      <c r="F45" s="71">
        <f>(VLOOKUP($A45,'Base de dados 2017'!$A$747:$F$1482,6,0))/1000000</f>
        <v>10.21775403</v>
      </c>
    </row>
    <row r="46" spans="1:6">
      <c r="A46" s="60" t="s">
        <v>5551</v>
      </c>
      <c r="B46" s="71"/>
      <c r="C46" s="71">
        <f>(VLOOKUP($A46,'Base de dados 2014'!$A$679:$C$1346,3,0))/1000000</f>
        <v>2.9065799999999998E-3</v>
      </c>
      <c r="D46" s="71">
        <f>(VLOOKUP($A46,'Base de dados 2015'!$A$704:$F$1396,6,0))/1000000</f>
        <v>30.96397997</v>
      </c>
      <c r="E46" s="71">
        <f>(VLOOKUP($A46,'Base de dados 2016'!$A$707:$F$1402,6,0))/1000000</f>
        <v>3.2941240299999999</v>
      </c>
      <c r="F46" s="71">
        <f>(VLOOKUP($A46,'Base de dados 2017'!$A$747:$F$1482,6,0))/1000000</f>
        <v>4.0592451699999996</v>
      </c>
    </row>
    <row r="47" spans="1:6">
      <c r="A47" s="60" t="s">
        <v>5552</v>
      </c>
      <c r="B47" s="71"/>
      <c r="C47" s="71">
        <f>(VLOOKUP($A47,'Base de dados 2014'!$A$679:$C$1346,3,0))/1000000</f>
        <v>7.8706388600000006</v>
      </c>
      <c r="D47" s="71">
        <f>(VLOOKUP($A47,'Base de dados 2015'!$A$704:$F$1396,6,0))/1000000</f>
        <v>13.397575489999998</v>
      </c>
      <c r="E47" s="71">
        <f>(VLOOKUP($A47,'Base de dados 2016'!$A$707:$F$1402,6,0))/1000000</f>
        <v>18.9766032</v>
      </c>
      <c r="F47" s="71">
        <f>(VLOOKUP($A47,'Base de dados 2017'!$A$747:$F$1482,6,0))/1000000</f>
        <v>18.251568579999997</v>
      </c>
    </row>
    <row r="48" spans="1:6">
      <c r="A48" s="60" t="s">
        <v>5553</v>
      </c>
      <c r="B48" s="71"/>
      <c r="C48" s="71">
        <f>(VLOOKUP($A48,'Base de dados 2014'!$A$679:$C$1346,3,0))/1000000</f>
        <v>7.8813800000000003E-3</v>
      </c>
      <c r="D48" s="71">
        <f>(VLOOKUP($A48,'Base de dados 2015'!$A$704:$F$1396,6,0))/1000000</f>
        <v>7.7211489999999994E-2</v>
      </c>
      <c r="E48" s="71">
        <f>(VLOOKUP($A48,'Base de dados 2016'!$A$707:$F$1402,6,0))/1000000</f>
        <v>0.13201357999999999</v>
      </c>
      <c r="F48" s="71">
        <f>(VLOOKUP($A48,'Base de dados 2017'!$A$747:$F$1482,6,0))/1000000</f>
        <v>0.53487806000000004</v>
      </c>
    </row>
    <row r="49" spans="1:6">
      <c r="A49" s="60" t="s">
        <v>5554</v>
      </c>
      <c r="B49" s="71"/>
      <c r="C49" s="71">
        <f>(VLOOKUP($A49,'Base de dados 2014'!$A$679:$C$1346,3,0))/1000000</f>
        <v>0.12549464999999999</v>
      </c>
      <c r="D49" s="71">
        <f>(VLOOKUP($A49,'Base de dados 2015'!$A$704:$F$1396,6,0))/1000000</f>
        <v>0</v>
      </c>
      <c r="E49" s="71">
        <f>(VLOOKUP($A49,'Base de dados 2016'!$A$707:$F$1402,6,0))/1000000</f>
        <v>2.6988099999999998E-3</v>
      </c>
      <c r="F49" s="71">
        <f>(VLOOKUP($A49,'Base de dados 2017'!$A$747:$F$1482,6,0))/1000000</f>
        <v>2.03787874</v>
      </c>
    </row>
    <row r="50" spans="1:6">
      <c r="A50" s="60" t="s">
        <v>5555</v>
      </c>
      <c r="B50" s="71"/>
      <c r="C50" s="71">
        <f>(VLOOKUP($A50,'Base de dados 2014'!$A$679:$C$1346,3,0))/1000000</f>
        <v>0</v>
      </c>
      <c r="D50" s="71">
        <f>(VLOOKUP($A50,'Base de dados 2015'!$A$704:$F$1396,6,0))/1000000</f>
        <v>0</v>
      </c>
      <c r="E50" s="71">
        <f>(VLOOKUP($A50,'Base de dados 2016'!$A$707:$F$1402,6,0))/1000000</f>
        <v>0</v>
      </c>
      <c r="F50" s="71">
        <f>(VLOOKUP($A50,'Base de dados 2017'!$A$747:$F$1482,6,0))/1000000</f>
        <v>0</v>
      </c>
    </row>
    <row r="51" spans="1:6">
      <c r="A51" s="60" t="s">
        <v>5556</v>
      </c>
      <c r="B51" s="71"/>
      <c r="C51" s="71">
        <f>(VLOOKUP($A51,'Base de dados 2014'!$A$679:$C$1346,3,0))/1000000</f>
        <v>0.45346312</v>
      </c>
      <c r="D51" s="71">
        <f>(VLOOKUP($A51,'Base de dados 2015'!$A$704:$F$1396,6,0))/1000000</f>
        <v>0.79425825000000005</v>
      </c>
      <c r="E51" s="71">
        <f>(VLOOKUP($A51,'Base de dados 2016'!$A$707:$F$1402,6,0))/1000000</f>
        <v>2.7741214700000003</v>
      </c>
      <c r="F51" s="71">
        <f>(VLOOKUP($A51,'Base de dados 2017'!$A$747:$F$1482,6,0))/1000000</f>
        <v>0.23265313000000001</v>
      </c>
    </row>
    <row r="52" spans="1:6">
      <c r="A52" s="60" t="s">
        <v>5557</v>
      </c>
      <c r="B52" s="71"/>
      <c r="C52" s="71">
        <f>(VLOOKUP($A52,'Base de dados 2014'!$A$679:$C$1346,3,0))/1000000</f>
        <v>4295.3659728900002</v>
      </c>
      <c r="D52" s="71">
        <f>(VLOOKUP($A52,'Base de dados 2015'!$A$704:$F$1396,6,0))/1000000</f>
        <v>4293.3097162099994</v>
      </c>
      <c r="E52" s="71">
        <f>(VLOOKUP($A52,'Base de dados 2016'!$A$707:$F$1402,6,0))/1000000</f>
        <v>2681.14988589</v>
      </c>
      <c r="F52" s="71">
        <f>(VLOOKUP($A52,'Base de dados 2017'!$A$747:$F$1482,6,0))/1000000</f>
        <v>2991.95488703</v>
      </c>
    </row>
    <row r="53" spans="1:6">
      <c r="A53" s="60" t="s">
        <v>5163</v>
      </c>
      <c r="B53" s="71">
        <f>VLOOKUP($A53,'Base de dados 2013'!$A$3:$F$41,4,0)/1000000</f>
        <v>688332.43327150005</v>
      </c>
      <c r="C53" s="71">
        <f>(VLOOKUP($A53,'Base de dados 2014'!$A$679:$C$1346,3,0))/1000000</f>
        <v>711667.15859371994</v>
      </c>
      <c r="D53" s="71">
        <f>(VLOOKUP($A53,'Base de dados 2015'!$A$704:$F$1396,6,0))/1000000</f>
        <v>807272.88565145014</v>
      </c>
      <c r="E53" s="71">
        <f>(VLOOKUP($A53,'Base de dados 2016'!$A$707:$F$1402,6,0))/1000000</f>
        <v>958725.2141465001</v>
      </c>
      <c r="F53" s="71">
        <f>(VLOOKUP($A53,'Base de dados 2017'!$A$747:$F$1482,6,0))/1000000</f>
        <v>1065410.0799459203</v>
      </c>
    </row>
    <row r="54" spans="1:6">
      <c r="A54" s="60" t="s">
        <v>5102</v>
      </c>
      <c r="B54" s="71">
        <f>VLOOKUP($A54,'Base de dados 2013'!$A$3:$F$41,4,0)/1000000</f>
        <v>329846.30506376998</v>
      </c>
      <c r="C54" s="71">
        <f>(VLOOKUP($A54,'Base de dados 2014'!$A$679:$C$1346,3,0))/1000000</f>
        <v>289646.30596266995</v>
      </c>
      <c r="D54" s="71">
        <f>(VLOOKUP($A54,'Base de dados 2015'!$A$704:$F$1396,6,0))/1000000</f>
        <v>366250.47097516007</v>
      </c>
      <c r="E54" s="71">
        <f>(VLOOKUP($A54,'Base de dados 2016'!$A$707:$F$1402,6,0))/1000000</f>
        <v>431424.5922301301</v>
      </c>
      <c r="F54" s="71">
        <f>(VLOOKUP($A54,'Base de dados 2017'!$A$747:$F$1482,6,0))/1000000</f>
        <v>478991.86608541996</v>
      </c>
    </row>
    <row r="55" spans="1:6">
      <c r="A55" s="60" t="s">
        <v>5558</v>
      </c>
      <c r="B55" s="71"/>
      <c r="C55" s="71">
        <f>(VLOOKUP($A55,'Base de dados 2014'!$A$679:$C$1346,3,0))/1000000</f>
        <v>204839.21775531</v>
      </c>
      <c r="D55" s="71">
        <f>(VLOOKUP($A55,'Base de dados 2015'!$A$704:$F$1396,6,0))/1000000</f>
        <v>317230.27496570005</v>
      </c>
      <c r="E55" s="71">
        <f>(VLOOKUP($A55,'Base de dados 2016'!$A$707:$F$1402,6,0))/1000000</f>
        <v>295521.3413267</v>
      </c>
      <c r="F55" s="71">
        <f>(VLOOKUP($A55,'Base de dados 2017'!$A$747:$F$1482,6,0))/1000000</f>
        <v>331197.33834611997</v>
      </c>
    </row>
    <row r="56" spans="1:6">
      <c r="A56" s="60" t="s">
        <v>5559</v>
      </c>
      <c r="B56" s="71"/>
      <c r="C56" s="71">
        <f>(VLOOKUP($A56,'Base de dados 2014'!$A$679:$C$1346,3,0))/1000000</f>
        <v>80217.328599639994</v>
      </c>
      <c r="D56" s="71">
        <f>(VLOOKUP($A56,'Base de dados 2015'!$A$704:$F$1396,6,0))/1000000</f>
        <v>44137.061519119998</v>
      </c>
      <c r="E56" s="71">
        <f>(VLOOKUP($A56,'Base de dados 2016'!$A$707:$F$1402,6,0))/1000000</f>
        <v>131941.58034360001</v>
      </c>
      <c r="F56" s="71">
        <f>(VLOOKUP($A56,'Base de dados 2017'!$A$747:$F$1482,6,0))/1000000</f>
        <v>143947.97092069002</v>
      </c>
    </row>
    <row r="57" spans="1:6">
      <c r="A57" s="60" t="s">
        <v>5560</v>
      </c>
      <c r="B57" s="71"/>
      <c r="C57" s="71">
        <f>(VLOOKUP($A57,'Base de dados 2014'!$A$679:$C$1346,3,0))/1000000</f>
        <v>4406.1418614300001</v>
      </c>
      <c r="D57" s="71">
        <f>(VLOOKUP($A57,'Base de dados 2015'!$A$704:$F$1396,6,0))/1000000</f>
        <v>4175.8101751900003</v>
      </c>
      <c r="E57" s="71">
        <f>(VLOOKUP($A57,'Base de dados 2016'!$A$707:$F$1402,6,0))/1000000</f>
        <v>2939.7011602100001</v>
      </c>
      <c r="F57" s="71">
        <f>(VLOOKUP($A57,'Base de dados 2017'!$A$747:$F$1482,6,0))/1000000</f>
        <v>2686.9980580700003</v>
      </c>
    </row>
    <row r="58" spans="1:6">
      <c r="A58" s="60" t="s">
        <v>5561</v>
      </c>
      <c r="B58" s="71"/>
      <c r="C58" s="71">
        <f>(VLOOKUP($A58,'Base de dados 2014'!$A$679:$C$1346,3,0))/1000000</f>
        <v>76.488881609999993</v>
      </c>
      <c r="D58" s="71">
        <f>(VLOOKUP($A58,'Base de dados 2015'!$A$704:$F$1396,6,0))/1000000</f>
        <v>122.36915469999998</v>
      </c>
      <c r="E58" s="71">
        <f>(VLOOKUP($A58,'Base de dados 2016'!$A$707:$F$1402,6,0))/1000000</f>
        <v>119.22532303</v>
      </c>
      <c r="F58" s="71">
        <f>(VLOOKUP($A58,'Base de dados 2017'!$A$747:$F$1482,6,0))/1000000</f>
        <v>101.64629316</v>
      </c>
    </row>
    <row r="59" spans="1:6">
      <c r="A59" s="60" t="s">
        <v>5562</v>
      </c>
      <c r="B59" s="71"/>
      <c r="C59" s="71">
        <f>(VLOOKUP($A59,'Base de dados 2014'!$A$679:$C$1346,3,0))/1000000</f>
        <v>107.12886468000001</v>
      </c>
      <c r="D59" s="71">
        <f>(VLOOKUP($A59,'Base de dados 2015'!$A$704:$F$1396,6,0))/1000000</f>
        <v>584.95516044999988</v>
      </c>
      <c r="E59" s="71">
        <f>(VLOOKUP($A59,'Base de dados 2016'!$A$707:$F$1402,6,0))/1000000</f>
        <v>902.74407659000008</v>
      </c>
      <c r="F59" s="71">
        <f>(VLOOKUP($A59,'Base de dados 2017'!$A$747:$F$1482,6,0))/1000000</f>
        <v>1057.91246738</v>
      </c>
    </row>
    <row r="60" spans="1:6">
      <c r="A60" s="60" t="s">
        <v>5098</v>
      </c>
      <c r="B60" s="71">
        <f>VLOOKUP($A60,'Base de dados 2013'!$A$3:$F$41,4,0)/1000000</f>
        <v>150288.64489407997</v>
      </c>
      <c r="C60" s="71">
        <f>(VLOOKUP($A60,'Base de dados 2014'!$A$679:$C$1346,3,0))/1000000</f>
        <v>179711.66944292001</v>
      </c>
      <c r="D60" s="71">
        <f>(VLOOKUP($A60,'Base de dados 2015'!$A$704:$F$1396,6,0))/1000000</f>
        <v>153664.55728685</v>
      </c>
      <c r="E60" s="71">
        <f>(VLOOKUP($A60,'Base de dados 2016'!$A$707:$F$1402,6,0))/1000000</f>
        <v>158210.83845147004</v>
      </c>
      <c r="F60" s="71">
        <f>(VLOOKUP($A60,'Base de dados 2017'!$A$747:$F$1482,6,0))/1000000</f>
        <v>166952.07242538003</v>
      </c>
    </row>
    <row r="61" spans="1:6">
      <c r="A61" s="60" t="s">
        <v>5563</v>
      </c>
      <c r="B61" s="71"/>
      <c r="C61" s="71">
        <f>(VLOOKUP($A61,'Base de dados 2014'!$A$679:$C$1346,3,0))/1000000</f>
        <v>73241.17422098</v>
      </c>
      <c r="D61" s="71">
        <f>(VLOOKUP($A61,'Base de dados 2015'!$A$704:$F$1396,6,0))/1000000</f>
        <v>139197.05371431002</v>
      </c>
      <c r="E61" s="71">
        <f>(VLOOKUP($A61,'Base de dados 2016'!$A$707:$F$1402,6,0))/1000000</f>
        <v>146130.98938104001</v>
      </c>
      <c r="F61" s="71">
        <f>(VLOOKUP($A61,'Base de dados 2017'!$A$747:$F$1482,6,0))/1000000</f>
        <v>153485.88633239002</v>
      </c>
    </row>
    <row r="62" spans="1:6">
      <c r="A62" s="60" t="s">
        <v>5564</v>
      </c>
      <c r="B62" s="71"/>
      <c r="C62" s="71">
        <f>(VLOOKUP($A62,'Base de dados 2014'!$A$679:$C$1346,3,0))/1000000</f>
        <v>2563.8745447600004</v>
      </c>
      <c r="D62" s="71">
        <f>(VLOOKUP($A62,'Base de dados 2015'!$A$704:$F$1396,6,0))/1000000</f>
        <v>2855.2135313500003</v>
      </c>
      <c r="E62" s="71">
        <f>(VLOOKUP($A62,'Base de dados 2016'!$A$707:$F$1402,6,0))/1000000</f>
        <v>1505.1129919300001</v>
      </c>
      <c r="F62" s="71">
        <f>(VLOOKUP($A62,'Base de dados 2017'!$A$747:$F$1482,6,0))/1000000</f>
        <v>1675.59210639</v>
      </c>
    </row>
    <row r="63" spans="1:6">
      <c r="A63" s="60" t="s">
        <v>5565</v>
      </c>
      <c r="B63" s="71"/>
      <c r="C63" s="71">
        <f>(VLOOKUP($A63,'Base de dados 2014'!$A$679:$C$1346,3,0))/1000000</f>
        <v>796.44974797999998</v>
      </c>
      <c r="D63" s="71">
        <f>(VLOOKUP($A63,'Base de dados 2015'!$A$704:$F$1396,6,0))/1000000</f>
        <v>896.91783658000008</v>
      </c>
      <c r="E63" s="71">
        <f>(VLOOKUP($A63,'Base de dados 2016'!$A$707:$F$1402,6,0))/1000000</f>
        <v>3685.4254930100001</v>
      </c>
      <c r="F63" s="71">
        <f>(VLOOKUP($A63,'Base de dados 2017'!$A$747:$F$1482,6,0))/1000000</f>
        <v>4317.2109723699996</v>
      </c>
    </row>
    <row r="64" spans="1:6">
      <c r="A64" s="60" t="s">
        <v>5566</v>
      </c>
      <c r="B64" s="71"/>
      <c r="C64" s="71">
        <f>(VLOOKUP($A64,'Base de dados 2014'!$A$679:$C$1346,3,0))/1000000</f>
        <v>110570.90929133999</v>
      </c>
      <c r="D64" s="71">
        <f>(VLOOKUP($A64,'Base de dados 2015'!$A$704:$F$1396,6,0))/1000000</f>
        <v>10722.628456750001</v>
      </c>
      <c r="E64" s="71">
        <f>(VLOOKUP($A64,'Base de dados 2016'!$A$707:$F$1402,6,0))/1000000</f>
        <v>7345.5476848100006</v>
      </c>
      <c r="F64" s="71">
        <f>(VLOOKUP($A64,'Base de dados 2017'!$A$747:$F$1482,6,0))/1000000</f>
        <v>7504.3658683800004</v>
      </c>
    </row>
    <row r="65" spans="1:6">
      <c r="A65" s="60" t="s">
        <v>5567</v>
      </c>
      <c r="B65" s="71"/>
      <c r="C65" s="71">
        <f>(VLOOKUP($A65,'Base de dados 2014'!$A$679:$C$1346,3,0))/1000000</f>
        <v>0</v>
      </c>
      <c r="D65" s="71">
        <f>(VLOOKUP($A65,'Base de dados 2015'!$A$704:$F$1396,6,0))/1000000</f>
        <v>0</v>
      </c>
      <c r="E65" s="71">
        <f>(VLOOKUP($A65,'Base de dados 2016'!$A$707:$F$1402,6,0))/1000000</f>
        <v>1.1649690800000001</v>
      </c>
      <c r="F65" s="71">
        <f>(VLOOKUP($A65,'Base de dados 2017'!$A$747:$F$1482,6,0))/1000000</f>
        <v>20.083438469999997</v>
      </c>
    </row>
    <row r="66" spans="1:6">
      <c r="A66" s="60" t="s">
        <v>5568</v>
      </c>
      <c r="B66" s="71"/>
      <c r="C66" s="71">
        <f>(VLOOKUP($A66,'Base de dados 2014'!$A$679:$C$1346,3,0))/1000000</f>
        <v>7460.7383621400004</v>
      </c>
      <c r="D66" s="71">
        <f>(VLOOKUP($A66,'Base de dados 2015'!$A$704:$F$1396,6,0))/1000000</f>
        <v>7.25625214</v>
      </c>
      <c r="E66" s="71">
        <f>(VLOOKUP($A66,'Base de dados 2016'!$A$707:$F$1402,6,0))/1000000</f>
        <v>455.07213024000004</v>
      </c>
      <c r="F66" s="71">
        <f>(VLOOKUP($A66,'Base de dados 2017'!$A$747:$F$1482,6,0))/1000000</f>
        <v>10.899415679999999</v>
      </c>
    </row>
    <row r="67" spans="1:6">
      <c r="A67" s="60" t="s">
        <v>5099</v>
      </c>
      <c r="B67" s="71">
        <f>VLOOKUP($A67,'Base de dados 2013'!$A$3:$F$41,4,0)/1000000</f>
        <v>207653.12634365002</v>
      </c>
      <c r="C67" s="71">
        <f>(VLOOKUP($A67,'Base de dados 2014'!$A$679:$C$1346,3,0))/1000000</f>
        <v>241523.89507832998</v>
      </c>
      <c r="D67" s="71">
        <f>(VLOOKUP($A67,'Base de dados 2015'!$A$704:$F$1396,6,0))/1000000</f>
        <v>286357.32367927005</v>
      </c>
      <c r="E67" s="71">
        <f>(VLOOKUP($A67,'Base de dados 2016'!$A$707:$F$1402,6,0))/1000000</f>
        <v>367783.11266101006</v>
      </c>
      <c r="F67" s="71">
        <f>(VLOOKUP($A67,'Base de dados 2017'!$A$747:$F$1482,6,0))/1000000</f>
        <v>416771.17771756009</v>
      </c>
    </row>
    <row r="68" spans="1:6">
      <c r="A68" s="60" t="s">
        <v>5569</v>
      </c>
      <c r="B68" s="71"/>
      <c r="C68" s="71">
        <f>(VLOOKUP($A68,'Base de dados 2014'!$A$679:$C$1346,3,0))/1000000</f>
        <v>63881.488755949998</v>
      </c>
      <c r="D68" s="71">
        <f>(VLOOKUP($A68,'Base de dados 2015'!$A$704:$F$1396,6,0))/1000000</f>
        <v>74285.828145720006</v>
      </c>
      <c r="E68" s="71">
        <f>(VLOOKUP($A68,'Base de dados 2016'!$A$707:$F$1402,6,0))/1000000</f>
        <v>82224.065044939998</v>
      </c>
      <c r="F68" s="71">
        <f>(VLOOKUP($A68,'Base de dados 2017'!$A$747:$F$1482,6,0))/1000000</f>
        <v>83270.889114699996</v>
      </c>
    </row>
    <row r="69" spans="1:6">
      <c r="A69" s="60" t="s">
        <v>5570</v>
      </c>
      <c r="B69" s="71"/>
      <c r="C69" s="71">
        <f>(VLOOKUP($A69,'Base de dados 2014'!$A$679:$C$1346,3,0))/1000000</f>
        <v>187737.96968951999</v>
      </c>
      <c r="D69" s="71">
        <f>(VLOOKUP($A69,'Base de dados 2015'!$A$704:$F$1396,6,0))/1000000</f>
        <v>223719.08212238995</v>
      </c>
      <c r="E69" s="71">
        <f>(VLOOKUP($A69,'Base de dados 2016'!$A$707:$F$1402,6,0))/1000000</f>
        <v>301869.38349645003</v>
      </c>
      <c r="F69" s="71">
        <f>(VLOOKUP($A69,'Base de dados 2017'!$A$747:$F$1482,6,0))/1000000</f>
        <v>352387.69908335997</v>
      </c>
    </row>
    <row r="70" spans="1:6">
      <c r="A70" s="60" t="s">
        <v>5571</v>
      </c>
      <c r="B70" s="71"/>
      <c r="C70" s="71">
        <f>(VLOOKUP($A70,'Base de dados 2014'!$A$679:$C$1346,3,0))/1000000</f>
        <v>10095.15572418</v>
      </c>
      <c r="D70" s="71">
        <f>(VLOOKUP($A70,'Base de dados 2015'!$A$704:$F$1396,6,0))/1000000</f>
        <v>11641.872212720002</v>
      </c>
      <c r="E70" s="71">
        <f>(VLOOKUP($A70,'Base de dados 2016'!$A$707:$F$1402,6,0))/1000000</f>
        <v>16274.17720991</v>
      </c>
      <c r="F70" s="71">
        <f>(VLOOKUP($A70,'Base de dados 2017'!$A$747:$F$1482,6,0))/1000000</f>
        <v>18853.751134779999</v>
      </c>
    </row>
    <row r="71" spans="1:6">
      <c r="A71" s="60" t="s">
        <v>5572</v>
      </c>
      <c r="B71" s="71"/>
      <c r="C71" s="71">
        <f>(VLOOKUP($A71,'Base de dados 2014'!$A$679:$C$1346,3,0))/1000000</f>
        <v>0.40764296</v>
      </c>
      <c r="D71" s="71">
        <f>(VLOOKUP($A71,'Base de dados 2015'!$A$704:$F$1396,6,0))/1000000</f>
        <v>5.7143761199999998</v>
      </c>
      <c r="E71" s="71">
        <f>(VLOOKUP($A71,'Base de dados 2016'!$A$707:$F$1402,6,0))/1000000</f>
        <v>36.158670469999997</v>
      </c>
      <c r="F71" s="71">
        <f>(VLOOKUP($A71,'Base de dados 2017'!$A$747:$F$1482,6,0))/1000000</f>
        <v>33.659345719999997</v>
      </c>
    </row>
    <row r="72" spans="1:6">
      <c r="A72" s="60" t="s">
        <v>5100</v>
      </c>
      <c r="B72" s="71">
        <f>VLOOKUP($A72,'Base de dados 2013'!$A$3:$F$41,4,0)/1000000</f>
        <v>544.14166084999988</v>
      </c>
      <c r="C72" s="71">
        <f>(VLOOKUP($A72,'Base de dados 2014'!$A$679:$C$1346,3,0))/1000000</f>
        <v>785.28810979999992</v>
      </c>
      <c r="D72" s="71">
        <f>(VLOOKUP($A72,'Base de dados 2015'!$A$704:$F$1396,6,0))/1000000</f>
        <v>1000.5337101699997</v>
      </c>
      <c r="E72" s="71">
        <f>(VLOOKUP($A72,'Base de dados 2016'!$A$707:$F$1402,6,0))/1000000</f>
        <v>1306.6708038899999</v>
      </c>
      <c r="F72" s="71">
        <f>(VLOOKUP($A72,'Base de dados 2017'!$A$747:$F$1482,6,0))/1000000</f>
        <v>2694.9637175600001</v>
      </c>
    </row>
    <row r="73" spans="1:6">
      <c r="A73" s="60" t="s">
        <v>5573</v>
      </c>
      <c r="B73" s="71"/>
      <c r="C73" s="71">
        <f>(VLOOKUP($A73,'Base de dados 2014'!$A$679:$C$1346,3,0))/1000000</f>
        <v>510.52229550999999</v>
      </c>
      <c r="D73" s="71">
        <f>(VLOOKUP($A73,'Base de dados 2015'!$A$704:$F$1396,6,0))/1000000</f>
        <v>754.96178161999978</v>
      </c>
      <c r="E73" s="71">
        <f>(VLOOKUP($A73,'Base de dados 2016'!$A$707:$F$1402,6,0))/1000000</f>
        <v>1147.8661874700001</v>
      </c>
      <c r="F73" s="71">
        <f>(VLOOKUP($A73,'Base de dados 2017'!$A$747:$F$1482,6,0))/1000000</f>
        <v>1456.3562633199999</v>
      </c>
    </row>
    <row r="74" spans="1:6">
      <c r="A74" s="60" t="s">
        <v>5574</v>
      </c>
      <c r="B74" s="71"/>
      <c r="C74" s="71">
        <f>(VLOOKUP($A74,'Base de dados 2014'!$A$679:$C$1346,3,0))/1000000</f>
        <v>314.70559975999998</v>
      </c>
      <c r="D74" s="71">
        <f>(VLOOKUP($A74,'Base de dados 2015'!$A$704:$F$1396,6,0))/1000000</f>
        <v>318.76754776999996</v>
      </c>
      <c r="E74" s="71">
        <f>(VLOOKUP($A74,'Base de dados 2016'!$A$707:$F$1402,6,0))/1000000</f>
        <v>309.78920799000002</v>
      </c>
      <c r="F74" s="71">
        <f>(VLOOKUP($A74,'Base de dados 2017'!$A$747:$F$1482,6,0))/1000000</f>
        <v>1463.0987488399999</v>
      </c>
    </row>
    <row r="75" spans="1:6">
      <c r="A75" s="60" t="s">
        <v>5575</v>
      </c>
      <c r="B75" s="71"/>
      <c r="C75" s="71">
        <f>(VLOOKUP($A75,'Base de dados 2014'!$A$679:$C$1346,3,0))/1000000</f>
        <v>3.2435735699999997</v>
      </c>
      <c r="D75" s="71">
        <f>(VLOOKUP($A75,'Base de dados 2015'!$A$704:$F$1396,6,0))/1000000</f>
        <v>3.91886511</v>
      </c>
      <c r="E75" s="71">
        <f>(VLOOKUP($A75,'Base de dados 2016'!$A$707:$F$1402,6,0))/1000000</f>
        <v>3.8676386900000002</v>
      </c>
      <c r="F75" s="71">
        <f>(VLOOKUP($A75,'Base de dados 2017'!$A$747:$F$1482,6,0))/1000000</f>
        <v>5.0356443899999999</v>
      </c>
    </row>
    <row r="76" spans="1:6">
      <c r="A76" s="60" t="s">
        <v>5576</v>
      </c>
      <c r="B76" s="71"/>
      <c r="C76" s="71">
        <f>(VLOOKUP($A76,'Base de dados 2014'!$A$679:$C$1346,3,0))/1000000</f>
        <v>43.183359039999999</v>
      </c>
      <c r="D76" s="71">
        <f>(VLOOKUP($A76,'Base de dados 2015'!$A$704:$F$1396,6,0))/1000000</f>
        <v>77.114484329999996</v>
      </c>
      <c r="E76" s="71">
        <f>(VLOOKUP($A76,'Base de dados 2016'!$A$707:$F$1402,6,0))/1000000</f>
        <v>151.34407211000001</v>
      </c>
      <c r="F76" s="71">
        <f>(VLOOKUP($A76,'Base de dados 2017'!$A$747:$F$1482,6,0))/1000000</f>
        <v>226.26934608000002</v>
      </c>
    </row>
    <row r="77" spans="1:6">
      <c r="A77" s="60" t="s">
        <v>5577</v>
      </c>
      <c r="B77" s="71"/>
      <c r="C77" s="71">
        <f>(VLOOKUP($A77,'Base de dados 2014'!$A$679:$C$1346,3,0))/1000000</f>
        <v>0</v>
      </c>
      <c r="D77" s="71">
        <f>(VLOOKUP($A77,'Base de dados 2015'!$A$704:$F$1396,6,0))/1000000</f>
        <v>0</v>
      </c>
      <c r="E77" s="71">
        <f>(VLOOKUP($A77,'Base de dados 2016'!$A$707:$F$1402,6,0))/1000000</f>
        <v>3.5081581499999999</v>
      </c>
      <c r="F77" s="71">
        <f>(VLOOKUP($A77,'Base de dados 2017'!$A$747:$F$1482,6,0))/1000000</f>
        <v>3.2575929100000001</v>
      </c>
    </row>
    <row r="78" spans="1:6">
      <c r="A78" s="60" t="s">
        <v>5101</v>
      </c>
      <c r="B78" s="71">
        <f>VLOOKUP($A78,'Base de dados 2013'!$A$3:$F$41,4,0)/1000000</f>
        <v>0.21530915</v>
      </c>
      <c r="C78" s="71" t="s">
        <v>3557</v>
      </c>
      <c r="D78" s="71">
        <f>(VLOOKUP($A78,'Base de dados 2015'!$A$704:$F$1396,6,0))/1000000</f>
        <v>0</v>
      </c>
      <c r="E78" s="71">
        <f>(VLOOKUP($A78,'Base de dados 2016'!$A$707:$F$1402,6,0))/1000000</f>
        <v>0</v>
      </c>
      <c r="F78" s="71">
        <f>(VLOOKUP($A78,'Base de dados 2017'!$A$747:$F$1482,6,0))/1000000</f>
        <v>0</v>
      </c>
    </row>
    <row r="79" spans="1:6">
      <c r="A79" s="60" t="s">
        <v>5578</v>
      </c>
      <c r="B79" s="71"/>
      <c r="C79" s="71" t="s">
        <v>3557</v>
      </c>
      <c r="D79" s="71">
        <f>(VLOOKUP($A79,'Base de dados 2015'!$A$704:$F$1396,6,0))/1000000</f>
        <v>0</v>
      </c>
      <c r="E79" s="71">
        <f>(VLOOKUP($A79,'Base de dados 2016'!$A$707:$F$1402,6,0))/1000000</f>
        <v>0</v>
      </c>
      <c r="F79" s="71">
        <f>(VLOOKUP($A79,'Base de dados 2017'!$A$747:$F$1482,6,0))/1000000</f>
        <v>0</v>
      </c>
    </row>
    <row r="80" spans="1:6">
      <c r="A80" s="60" t="s">
        <v>5579</v>
      </c>
      <c r="B80" s="71"/>
      <c r="C80" s="71" t="s">
        <v>3557</v>
      </c>
      <c r="D80" s="71">
        <f>(VLOOKUP($A80,'Base de dados 2015'!$A$704:$F$1396,6,0))/1000000</f>
        <v>0</v>
      </c>
      <c r="E80" s="71">
        <f>(VLOOKUP($A80,'Base de dados 2016'!$A$707:$F$1402,6,0))/1000000</f>
        <v>0</v>
      </c>
      <c r="F80" s="71">
        <f>(VLOOKUP($A80,'Base de dados 2017'!$A$747:$F$1482,6,0))/1000000</f>
        <v>0</v>
      </c>
    </row>
    <row r="81" spans="1:6">
      <c r="A81" s="60" t="s">
        <v>5580</v>
      </c>
      <c r="B81" s="71"/>
      <c r="C81" s="71" t="s">
        <v>3557</v>
      </c>
      <c r="D81" s="71">
        <f>(VLOOKUP($A81,'Base de dados 2015'!$A$704:$F$1396,6,0))/1000000</f>
        <v>0</v>
      </c>
      <c r="E81" s="71">
        <f>(VLOOKUP($A81,'Base de dados 2016'!$A$707:$F$1402,6,0))/1000000</f>
        <v>0</v>
      </c>
      <c r="F81" s="71">
        <f>(VLOOKUP($A81,'Base de dados 2017'!$A$747:$F$1482,6,0))/1000000</f>
        <v>0</v>
      </c>
    </row>
    <row r="82" spans="1:6">
      <c r="A82" s="60" t="s">
        <v>5164</v>
      </c>
      <c r="B82" s="71">
        <f>VLOOKUP($A82,'Base de dados 2013'!$A$3:$F$41,4,0)/1000000</f>
        <v>913857.62815387023</v>
      </c>
      <c r="C82" s="71">
        <f>(VLOOKUP($A82,'Base de dados 2014'!$A$679:$C$1346,3,0))/1000000</f>
        <v>969799.62571336003</v>
      </c>
      <c r="D82" s="71">
        <f>(VLOOKUP($A82,'Base de dados 2015'!$A$704:$F$1396,6,0))/1000000</f>
        <v>1050297.19205937</v>
      </c>
      <c r="E82" s="71">
        <f>(VLOOKUP($A82,'Base de dados 2016'!$A$707:$F$1402,6,0))/1000000</f>
        <v>1248534.7098788796</v>
      </c>
      <c r="F82" s="71">
        <f>(VLOOKUP($A82,'Base de dados 2017'!$A$747:$F$1482,6,0))/1000000</f>
        <v>1341247.4384539297</v>
      </c>
    </row>
    <row r="83" spans="1:6">
      <c r="A83" s="60" t="s">
        <v>5165</v>
      </c>
      <c r="B83" s="71">
        <f>VLOOKUP($A83,'Base de dados 2013'!$A$3:$F$41,4,0)/1000000</f>
        <v>156296.57678127001</v>
      </c>
      <c r="C83" s="71">
        <f>(VLOOKUP($A83,'Base de dados 2014'!$A$679:$C$1346,3,0))/1000000</f>
        <v>129832.70155939</v>
      </c>
      <c r="D83" s="71">
        <f>(VLOOKUP($A83,'Base de dados 2015'!$A$704:$F$1396,6,0))/1000000</f>
        <v>145705.66306386999</v>
      </c>
      <c r="E83" s="71">
        <f>(VLOOKUP($A83,'Base de dados 2016'!$A$707:$F$1402,6,0))/1000000</f>
        <v>149024.13889141998</v>
      </c>
      <c r="F83" s="71">
        <f>(VLOOKUP($A83,'Base de dados 2017'!$A$747:$F$1482,6,0))/1000000</f>
        <v>183327.00545817002</v>
      </c>
    </row>
    <row r="84" spans="1:6">
      <c r="A84" s="60" t="s">
        <v>5103</v>
      </c>
      <c r="B84" s="71">
        <f>VLOOKUP($A84,'Base de dados 2013'!$A$3:$F$41,4,0)/1000000</f>
        <v>10980.812030020001</v>
      </c>
      <c r="C84" s="71">
        <f>(VLOOKUP($A84,'Base de dados 2014'!$A$679:$C$1346,3,0))/1000000</f>
        <v>13825.398239850001</v>
      </c>
      <c r="D84" s="71">
        <f>(VLOOKUP($A84,'Base de dados 2015'!$A$704:$F$1396,6,0))/1000000</f>
        <v>22073.70404176</v>
      </c>
      <c r="E84" s="71">
        <f>(VLOOKUP($A84,'Base de dados 2016'!$A$707:$F$1402,6,0))/1000000</f>
        <v>30635.385264690001</v>
      </c>
      <c r="F84" s="71">
        <f>(VLOOKUP($A84,'Base de dados 2017'!$A$747:$F$1482,6,0))/1000000</f>
        <v>35049.938373050005</v>
      </c>
    </row>
    <row r="85" spans="1:6">
      <c r="A85" s="60" t="s">
        <v>5581</v>
      </c>
      <c r="B85" s="71"/>
      <c r="C85" s="71">
        <f>(VLOOKUP($A85,'Base de dados 2014'!$A$679:$C$1346,3,0))/1000000</f>
        <v>10783.51104148</v>
      </c>
      <c r="D85" s="71">
        <f>(VLOOKUP($A85,'Base de dados 2015'!$A$704:$F$1396,6,0))/1000000</f>
        <v>18199.610112499995</v>
      </c>
      <c r="E85" s="71">
        <f>(VLOOKUP($A85,'Base de dados 2016'!$A$707:$F$1402,6,0))/1000000</f>
        <v>24938.354074729999</v>
      </c>
      <c r="F85" s="71">
        <f>(VLOOKUP($A85,'Base de dados 2017'!$A$747:$F$1482,6,0))/1000000</f>
        <v>27481.945069740003</v>
      </c>
    </row>
    <row r="86" spans="1:6">
      <c r="A86" s="60" t="s">
        <v>5582</v>
      </c>
      <c r="B86" s="71"/>
      <c r="C86" s="71">
        <f>(VLOOKUP($A86,'Base de dados 2014'!$A$679:$C$1346,3,0))/1000000</f>
        <v>854.92891836000001</v>
      </c>
      <c r="D86" s="71">
        <f>(VLOOKUP($A86,'Base de dados 2015'!$A$704:$F$1396,6,0))/1000000</f>
        <v>2441.7579729300005</v>
      </c>
      <c r="E86" s="71">
        <f>(VLOOKUP($A86,'Base de dados 2016'!$A$707:$F$1402,6,0))/1000000</f>
        <v>3985.10323556</v>
      </c>
      <c r="F86" s="71">
        <f>(VLOOKUP($A86,'Base de dados 2017'!$A$747:$F$1482,6,0))/1000000</f>
        <v>5048.5235595600006</v>
      </c>
    </row>
    <row r="87" spans="1:6">
      <c r="A87" s="60" t="s">
        <v>5583</v>
      </c>
      <c r="B87" s="71"/>
      <c r="C87" s="71">
        <f>(VLOOKUP($A87,'Base de dados 2014'!$A$679:$C$1346,3,0))/1000000</f>
        <v>6.5892725700000003</v>
      </c>
      <c r="D87" s="71">
        <f>(VLOOKUP($A87,'Base de dados 2015'!$A$704:$F$1396,6,0))/1000000</f>
        <v>8.9786586999999987</v>
      </c>
      <c r="E87" s="71">
        <f>(VLOOKUP($A87,'Base de dados 2016'!$A$707:$F$1402,6,0))/1000000</f>
        <v>17.043148519999999</v>
      </c>
      <c r="F87" s="71">
        <f>(VLOOKUP($A87,'Base de dados 2017'!$A$747:$F$1482,6,0))/1000000</f>
        <v>15.50031051</v>
      </c>
    </row>
    <row r="88" spans="1:6">
      <c r="A88" s="60" t="s">
        <v>5584</v>
      </c>
      <c r="B88" s="71"/>
      <c r="C88" s="71">
        <f>(VLOOKUP($A88,'Base de dados 2014'!$A$679:$C$1346,3,0))/1000000</f>
        <v>2180.3690074400001</v>
      </c>
      <c r="D88" s="71">
        <f>(VLOOKUP($A88,'Base de dados 2015'!$A$704:$F$1396,6,0))/1000000</f>
        <v>1423.3572976300002</v>
      </c>
      <c r="E88" s="71">
        <f>(VLOOKUP($A88,'Base de dados 2016'!$A$707:$F$1402,6,0))/1000000</f>
        <v>1694.8848058800002</v>
      </c>
      <c r="F88" s="71">
        <f>(VLOOKUP($A88,'Base de dados 2017'!$A$747:$F$1482,6,0))/1000000</f>
        <v>2503.9694332399999</v>
      </c>
    </row>
    <row r="89" spans="1:6">
      <c r="A89" s="60" t="s">
        <v>5104</v>
      </c>
      <c r="B89" s="71">
        <f>VLOOKUP($A89,'Base de dados 2013'!$A$3:$F$41,4,0)/1000000</f>
        <v>51387.986119230001</v>
      </c>
      <c r="C89" s="71">
        <f>(VLOOKUP($A89,'Base de dados 2014'!$A$679:$C$1346,3,0))/1000000</f>
        <v>25090.000314019999</v>
      </c>
      <c r="D89" s="71">
        <f>(VLOOKUP($A89,'Base de dados 2015'!$A$704:$F$1396,6,0))/1000000</f>
        <v>25943.476148379996</v>
      </c>
      <c r="E89" s="71">
        <f>(VLOOKUP($A89,'Base de dados 2016'!$A$707:$F$1402,6,0))/1000000</f>
        <v>6263.9365300100008</v>
      </c>
      <c r="F89" s="71">
        <f>(VLOOKUP($A89,'Base de dados 2017'!$A$747:$F$1482,6,0))/1000000</f>
        <v>11188.217964230002</v>
      </c>
    </row>
    <row r="90" spans="1:6">
      <c r="A90" s="60" t="s">
        <v>5585</v>
      </c>
      <c r="B90" s="71"/>
      <c r="C90" s="71">
        <f>(VLOOKUP($A90,'Base de dados 2014'!$A$679:$C$1346,3,0))/1000000</f>
        <v>22602.812817599999</v>
      </c>
      <c r="D90" s="71">
        <f>(VLOOKUP($A90,'Base de dados 2015'!$A$704:$F$1396,6,0))/1000000</f>
        <v>21979.630903549998</v>
      </c>
      <c r="E90" s="71">
        <f>(VLOOKUP($A90,'Base de dados 2016'!$A$707:$F$1402,6,0))/1000000</f>
        <v>7802.0597626700001</v>
      </c>
      <c r="F90" s="71">
        <f>(VLOOKUP($A90,'Base de dados 2017'!$A$747:$F$1482,6,0))/1000000</f>
        <v>6462.19782399</v>
      </c>
    </row>
    <row r="91" spans="1:6">
      <c r="A91" s="60" t="s">
        <v>5586</v>
      </c>
      <c r="B91" s="71"/>
      <c r="C91" s="71">
        <f>(VLOOKUP($A91,'Base de dados 2014'!$A$679:$C$1346,3,0))/1000000</f>
        <v>1374.6474502200001</v>
      </c>
      <c r="D91" s="71">
        <f>(VLOOKUP($A91,'Base de dados 2015'!$A$704:$F$1396,6,0))/1000000</f>
        <v>2678.4368214200003</v>
      </c>
      <c r="E91" s="71">
        <f>(VLOOKUP($A91,'Base de dados 2016'!$A$707:$F$1402,6,0))/1000000</f>
        <v>2965.2249539600002</v>
      </c>
      <c r="F91" s="71">
        <f>(VLOOKUP($A91,'Base de dados 2017'!$A$747:$F$1482,6,0))/1000000</f>
        <v>3120.3827418000001</v>
      </c>
    </row>
    <row r="92" spans="1:6">
      <c r="A92" s="60" t="s">
        <v>5587</v>
      </c>
      <c r="B92" s="71"/>
      <c r="C92" s="71">
        <f>(VLOOKUP($A92,'Base de dados 2014'!$A$679:$C$1346,3,0))/1000000</f>
        <v>754.03486109000005</v>
      </c>
      <c r="D92" s="71">
        <f>(VLOOKUP($A92,'Base de dados 2015'!$A$704:$F$1396,6,0))/1000000</f>
        <v>316.34041545999997</v>
      </c>
      <c r="E92" s="71">
        <f>(VLOOKUP($A92,'Base de dados 2016'!$A$707:$F$1402,6,0))/1000000</f>
        <v>353.73767573999999</v>
      </c>
      <c r="F92" s="71">
        <f>(VLOOKUP($A92,'Base de dados 2017'!$A$747:$F$1482,6,0))/1000000</f>
        <v>538.96792701999993</v>
      </c>
    </row>
    <row r="93" spans="1:6">
      <c r="A93" s="60" t="s">
        <v>5588</v>
      </c>
      <c r="B93" s="71"/>
      <c r="C93" s="71">
        <f>(VLOOKUP($A93,'Base de dados 2014'!$A$679:$C$1346,3,0))/1000000</f>
        <v>274.86534101000001</v>
      </c>
      <c r="D93" s="71">
        <f>(VLOOKUP($A93,'Base de dados 2015'!$A$704:$F$1396,6,0))/1000000</f>
        <v>416.09426293000001</v>
      </c>
      <c r="E93" s="71">
        <f>(VLOOKUP($A93,'Base de dados 2016'!$A$707:$F$1402,6,0))/1000000</f>
        <v>378.81731169</v>
      </c>
      <c r="F93" s="71">
        <f>(VLOOKUP($A93,'Base de dados 2017'!$A$747:$F$1482,6,0))/1000000</f>
        <v>454.71150413999999</v>
      </c>
    </row>
    <row r="94" spans="1:6">
      <c r="A94" s="60" t="s">
        <v>5589</v>
      </c>
      <c r="B94" s="71"/>
      <c r="C94" s="71">
        <f>(VLOOKUP($A94,'Base de dados 2014'!$A$679:$C$1346,3,0))/1000000</f>
        <v>4076.2120098</v>
      </c>
      <c r="D94" s="71">
        <f>(VLOOKUP($A94,'Base de dados 2015'!$A$704:$F$1396,6,0))/1000000</f>
        <v>1616.0896707100001</v>
      </c>
      <c r="E94" s="71">
        <f>(VLOOKUP($A94,'Base de dados 2016'!$A$707:$F$1402,6,0))/1000000</f>
        <v>1105.0485096199998</v>
      </c>
      <c r="F94" s="71">
        <f>(VLOOKUP($A94,'Base de dados 2017'!$A$747:$F$1482,6,0))/1000000</f>
        <v>4044.4466558200002</v>
      </c>
    </row>
    <row r="95" spans="1:6">
      <c r="A95" s="60" t="s">
        <v>5590</v>
      </c>
      <c r="B95" s="71"/>
      <c r="C95" s="71">
        <f>(VLOOKUP($A95,'Base de dados 2014'!$A$679:$C$1346,3,0))/1000000</f>
        <v>246.31491419999998</v>
      </c>
      <c r="D95" s="71">
        <f>(VLOOKUP($A95,'Base de dados 2015'!$A$704:$F$1396,6,0))/1000000</f>
        <v>413.33097902999998</v>
      </c>
      <c r="E95" s="71">
        <f>(VLOOKUP($A95,'Base de dados 2016'!$A$707:$F$1402,6,0))/1000000</f>
        <v>413.08577027999996</v>
      </c>
      <c r="F95" s="71">
        <f>(VLOOKUP($A95,'Base de dados 2017'!$A$747:$F$1482,6,0))/1000000</f>
        <v>448.02682182000001</v>
      </c>
    </row>
    <row r="96" spans="1:6">
      <c r="A96" s="60" t="s">
        <v>5591</v>
      </c>
      <c r="B96" s="71"/>
      <c r="C96" s="71">
        <f>(VLOOKUP($A96,'Base de dados 2014'!$A$679:$C$1346,3,0))/1000000</f>
        <v>4066.5813577199997</v>
      </c>
      <c r="D96" s="71">
        <f>(VLOOKUP($A96,'Base de dados 2015'!$A$704:$F$1396,6,0))/1000000</f>
        <v>1078.2848746499999</v>
      </c>
      <c r="E96" s="71">
        <f>(VLOOKUP($A96,'Base de dados 2016'!$A$707:$F$1402,6,0))/1000000</f>
        <v>6368.5469724099994</v>
      </c>
      <c r="F96" s="71">
        <f>(VLOOKUP($A96,'Base de dados 2017'!$A$747:$F$1482,6,0))/1000000</f>
        <v>3455.8440985500001</v>
      </c>
    </row>
    <row r="97" spans="1:6">
      <c r="A97" s="60" t="s">
        <v>5592</v>
      </c>
      <c r="B97" s="71"/>
      <c r="C97" s="71">
        <f>(VLOOKUP($A97,'Base de dados 2014'!$A$679:$C$1346,3,0))/1000000</f>
        <v>172.30572218</v>
      </c>
      <c r="D97" s="71">
        <f>(VLOOKUP($A97,'Base de dados 2015'!$A$704:$F$1396,6,0))/1000000</f>
        <v>398.16203007000007</v>
      </c>
      <c r="E97" s="71">
        <f>(VLOOKUP($A97,'Base de dados 2016'!$A$707:$F$1402,6,0))/1000000</f>
        <v>385.49048154000002</v>
      </c>
      <c r="F97" s="71">
        <f>(VLOOKUP($A97,'Base de dados 2017'!$A$747:$F$1482,6,0))/1000000</f>
        <v>424.67141181</v>
      </c>
    </row>
    <row r="98" spans="1:6">
      <c r="A98" s="60" t="s">
        <v>5105</v>
      </c>
      <c r="B98" s="71">
        <f>VLOOKUP($A98,'Base de dados 2013'!$A$3:$F$41,4,0)/1000000</f>
        <v>14194.688507749999</v>
      </c>
      <c r="C98" s="71">
        <f>(VLOOKUP($A98,'Base de dados 2014'!$A$679:$C$1346,3,0))/1000000</f>
        <v>23267.585523379999</v>
      </c>
      <c r="D98" s="71">
        <f>(VLOOKUP($A98,'Base de dados 2015'!$A$704:$F$1396,6,0))/1000000</f>
        <v>24315.567864619999</v>
      </c>
      <c r="E98" s="71">
        <f>(VLOOKUP($A98,'Base de dados 2016'!$A$707:$F$1402,6,0))/1000000</f>
        <v>24557.386008729998</v>
      </c>
      <c r="F98" s="71">
        <f>(VLOOKUP($A98,'Base de dados 2017'!$A$747:$F$1482,6,0))/1000000</f>
        <v>34944.847930290001</v>
      </c>
    </row>
    <row r="99" spans="1:6">
      <c r="A99" s="60" t="s">
        <v>5593</v>
      </c>
      <c r="B99" s="71"/>
      <c r="C99" s="71">
        <f>(VLOOKUP($A99,'Base de dados 2014'!$A$679:$C$1346,3,0))/1000000</f>
        <v>23258.754633380002</v>
      </c>
      <c r="D99" s="71">
        <f>(VLOOKUP($A99,'Base de dados 2015'!$A$704:$F$1396,6,0))/1000000</f>
        <v>24312.439730180002</v>
      </c>
      <c r="E99" s="71">
        <f>(VLOOKUP($A99,'Base de dados 2016'!$A$707:$F$1402,6,0))/1000000</f>
        <v>24559.625898980001</v>
      </c>
      <c r="F99" s="71">
        <f>(VLOOKUP($A99,'Base de dados 2017'!$A$747:$F$1482,6,0))/1000000</f>
        <v>34719.97763876</v>
      </c>
    </row>
    <row r="100" spans="1:6">
      <c r="A100" s="60" t="s">
        <v>5594</v>
      </c>
      <c r="B100" s="71"/>
      <c r="C100" s="71">
        <f>(VLOOKUP($A100,'Base de dados 2014'!$A$679:$C$1346,3,0))/1000000</f>
        <v>8.8308900000000001</v>
      </c>
      <c r="D100" s="71">
        <f>(VLOOKUP($A100,'Base de dados 2015'!$A$704:$F$1396,6,0))/1000000</f>
        <v>3.1281344399999997</v>
      </c>
      <c r="E100" s="71">
        <f>(VLOOKUP($A100,'Base de dados 2016'!$A$707:$F$1402,6,0))/1000000</f>
        <v>-2.2398902500000002</v>
      </c>
      <c r="F100" s="71">
        <f>(VLOOKUP($A100,'Base de dados 2017'!$A$747:$F$1482,6,0))/1000000</f>
        <v>224.87029153</v>
      </c>
    </row>
    <row r="101" spans="1:6">
      <c r="A101" s="60" t="s">
        <v>5106</v>
      </c>
      <c r="B101" s="71">
        <f>VLOOKUP($A101,'Base de dados 2013'!$A$3:$F$41,4,0)/1000000</f>
        <v>211.48938698999999</v>
      </c>
      <c r="C101" s="71">
        <f>(VLOOKUP($A101,'Base de dados 2014'!$A$679:$C$1346,3,0))/1000000</f>
        <v>323.64685417999999</v>
      </c>
      <c r="D101" s="71">
        <f>(VLOOKUP($A101,'Base de dados 2015'!$A$704:$F$1396,6,0))/1000000</f>
        <v>264.60560551999998</v>
      </c>
      <c r="E101" s="71">
        <f>(VLOOKUP($A101,'Base de dados 2016'!$A$707:$F$1402,6,0))/1000000</f>
        <v>132.55482827</v>
      </c>
      <c r="F101" s="71">
        <f>(VLOOKUP($A101,'Base de dados 2017'!$A$747:$F$1482,6,0))/1000000</f>
        <v>406.01466766999994</v>
      </c>
    </row>
    <row r="102" spans="1:6">
      <c r="A102" s="60" t="s">
        <v>5595</v>
      </c>
      <c r="B102" s="71"/>
      <c r="C102" s="71">
        <f>(VLOOKUP($A102,'Base de dados 2014'!$A$679:$C$1346,3,0))/1000000</f>
        <v>238.00176378</v>
      </c>
      <c r="D102" s="71">
        <f>(VLOOKUP($A102,'Base de dados 2015'!$A$704:$F$1396,6,0))/1000000</f>
        <v>199.38479060000003</v>
      </c>
      <c r="E102" s="71">
        <f>(VLOOKUP($A102,'Base de dados 2016'!$A$707:$F$1402,6,0))/1000000</f>
        <v>66.278744630000006</v>
      </c>
      <c r="F102" s="71">
        <f>(VLOOKUP($A102,'Base de dados 2017'!$A$747:$F$1482,6,0))/1000000</f>
        <v>339.99517358999998</v>
      </c>
    </row>
    <row r="103" spans="1:6">
      <c r="A103" s="60" t="s">
        <v>5596</v>
      </c>
      <c r="B103" s="71"/>
      <c r="C103" s="71">
        <f>(VLOOKUP($A103,'Base de dados 2014'!$A$679:$C$1346,3,0))/1000000</f>
        <v>82.503229510000011</v>
      </c>
      <c r="D103" s="71">
        <f>(VLOOKUP($A103,'Base de dados 2015'!$A$704:$F$1396,6,0))/1000000</f>
        <v>65.214474760000002</v>
      </c>
      <c r="E103" s="71">
        <f>(VLOOKUP($A103,'Base de dados 2016'!$A$707:$F$1402,6,0))/1000000</f>
        <v>61.698093799999995</v>
      </c>
      <c r="F103" s="71">
        <f>(VLOOKUP($A103,'Base de dados 2017'!$A$747:$F$1482,6,0))/1000000</f>
        <v>61.590527939999994</v>
      </c>
    </row>
    <row r="104" spans="1:6">
      <c r="A104" s="60" t="s">
        <v>5597</v>
      </c>
      <c r="B104" s="71"/>
      <c r="C104" s="71">
        <f>(VLOOKUP($A104,'Base de dados 2014'!$A$679:$C$1346,3,0))/1000000</f>
        <v>3.1418608900000002</v>
      </c>
      <c r="D104" s="71">
        <f>(VLOOKUP($A104,'Base de dados 2015'!$A$704:$F$1396,6,0))/1000000</f>
        <v>6.3401599999999992E-3</v>
      </c>
      <c r="E104" s="71">
        <f>(VLOOKUP($A104,'Base de dados 2016'!$A$707:$F$1402,6,0))/1000000</f>
        <v>4.5779898399999999</v>
      </c>
      <c r="F104" s="71">
        <f>(VLOOKUP($A104,'Base de dados 2017'!$A$747:$F$1482,6,0))/1000000</f>
        <v>4.42896614</v>
      </c>
    </row>
    <row r="105" spans="1:6">
      <c r="A105" s="60" t="s">
        <v>5107</v>
      </c>
      <c r="B105" s="71">
        <f>VLOOKUP($A105,'Base de dados 2013'!$A$3:$F$41,4,0)/1000000</f>
        <v>121.29382162</v>
      </c>
      <c r="C105" s="71">
        <f>(VLOOKUP($A105,'Base de dados 2014'!$A$679:$C$1346,3,0))/1000000</f>
        <v>388.58015882999996</v>
      </c>
      <c r="D105" s="71">
        <f>(VLOOKUP($A105,'Base de dados 2015'!$A$704:$F$1396,6,0))/1000000</f>
        <v>0</v>
      </c>
      <c r="E105" s="71">
        <f>(VLOOKUP($A105,'Base de dados 2016'!$A$707:$F$1402,6,0))/1000000</f>
        <v>0</v>
      </c>
      <c r="F105" s="71">
        <f>(VLOOKUP($A105,'Base de dados 2017'!$A$747:$F$1482,6,0))/1000000</f>
        <v>0</v>
      </c>
    </row>
    <row r="106" spans="1:6">
      <c r="A106" s="60" t="s">
        <v>5108</v>
      </c>
      <c r="B106" s="71">
        <f>VLOOKUP($A106,'Base de dados 2013'!$A$3:$F$41,4,0)/1000000</f>
        <v>1286.3660459100001</v>
      </c>
      <c r="C106" s="71">
        <f>(VLOOKUP($A106,'Base de dados 2014'!$A$679:$C$1346,3,0))/1000000</f>
        <v>8270.6116614700004</v>
      </c>
      <c r="D106" s="71">
        <f>(VLOOKUP($A106,'Base de dados 2015'!$A$704:$F$1396,6,0))/1000000</f>
        <v>6719.7054219999991</v>
      </c>
      <c r="E106" s="71">
        <f>(VLOOKUP($A106,'Base de dados 2016'!$A$707:$F$1402,6,0))/1000000</f>
        <v>3627.8968437899998</v>
      </c>
      <c r="F106" s="71">
        <f>(VLOOKUP($A106,'Base de dados 2017'!$A$747:$F$1482,6,0))/1000000</f>
        <v>3315.8087239900001</v>
      </c>
    </row>
    <row r="107" spans="1:6">
      <c r="A107" s="60" t="s">
        <v>5598</v>
      </c>
      <c r="B107" s="71"/>
      <c r="C107" s="71">
        <f>(VLOOKUP($A107,'Base de dados 2014'!$A$679:$C$1346,3,0))/1000000</f>
        <v>227.34055155000001</v>
      </c>
      <c r="D107" s="71">
        <f>(VLOOKUP($A107,'Base de dados 2015'!$A$704:$F$1396,6,0))/1000000</f>
        <v>205.29930175000001</v>
      </c>
      <c r="E107" s="71">
        <f>(VLOOKUP($A107,'Base de dados 2016'!$A$707:$F$1402,6,0))/1000000</f>
        <v>219.00661943</v>
      </c>
      <c r="F107" s="71">
        <f>(VLOOKUP($A107,'Base de dados 2017'!$A$747:$F$1482,6,0))/1000000</f>
        <v>242.09741425000001</v>
      </c>
    </row>
    <row r="108" spans="1:6">
      <c r="A108" s="60" t="s">
        <v>5599</v>
      </c>
      <c r="B108" s="71"/>
      <c r="C108" s="71">
        <f>(VLOOKUP($A108,'Base de dados 2014'!$A$679:$C$1346,3,0))/1000000</f>
        <v>4.1777250000000002E-2</v>
      </c>
      <c r="D108" s="71">
        <f>(VLOOKUP($A108,'Base de dados 2015'!$A$704:$F$1396,6,0))/1000000</f>
        <v>1.01279E-2</v>
      </c>
      <c r="E108" s="71">
        <f>(VLOOKUP($A108,'Base de dados 2016'!$A$707:$F$1402,6,0))/1000000</f>
        <v>1.01279E-2</v>
      </c>
      <c r="F108" s="71">
        <f>(VLOOKUP($A108,'Base de dados 2017'!$A$747:$F$1482,6,0))/1000000</f>
        <v>1.87749948</v>
      </c>
    </row>
    <row r="109" spans="1:6">
      <c r="A109" s="60" t="s">
        <v>5600</v>
      </c>
      <c r="B109" s="71"/>
      <c r="C109" s="71">
        <f>(VLOOKUP($A109,'Base de dados 2014'!$A$679:$C$1346,3,0))/1000000</f>
        <v>81.940930269999996</v>
      </c>
      <c r="D109" s="71">
        <f>(VLOOKUP($A109,'Base de dados 2015'!$A$704:$F$1396,6,0))/1000000</f>
        <v>30.879310629999999</v>
      </c>
      <c r="E109" s="71">
        <f>(VLOOKUP($A109,'Base de dados 2016'!$A$707:$F$1402,6,0))/1000000</f>
        <v>11.153947329999999</v>
      </c>
      <c r="F109" s="71">
        <f>(VLOOKUP($A109,'Base de dados 2017'!$A$747:$F$1482,6,0))/1000000</f>
        <v>18.696585690000003</v>
      </c>
    </row>
    <row r="110" spans="1:6">
      <c r="A110" s="60" t="s">
        <v>5601</v>
      </c>
      <c r="B110" s="71"/>
      <c r="C110" s="71">
        <f>(VLOOKUP($A110,'Base de dados 2014'!$A$679:$C$1346,3,0))/1000000</f>
        <v>2966.1544251</v>
      </c>
      <c r="D110" s="71">
        <f>(VLOOKUP($A110,'Base de dados 2015'!$A$704:$F$1396,6,0))/1000000</f>
        <v>0</v>
      </c>
      <c r="E110" s="71">
        <f>(VLOOKUP($A110,'Base de dados 2016'!$A$707:$F$1402,6,0))/1000000</f>
        <v>0</v>
      </c>
      <c r="F110" s="71">
        <f>(VLOOKUP($A110,'Base de dados 2017'!$A$747:$F$1482,6,0))/1000000</f>
        <v>0</v>
      </c>
    </row>
    <row r="111" spans="1:6">
      <c r="A111" s="60" t="s">
        <v>5602</v>
      </c>
      <c r="B111" s="71"/>
      <c r="C111" s="71">
        <f>(VLOOKUP($A111,'Base de dados 2014'!$A$679:$C$1346,3,0))/1000000</f>
        <v>0</v>
      </c>
      <c r="D111" s="71">
        <f>(VLOOKUP($A111,'Base de dados 2015'!$A$704:$F$1396,6,0))/1000000</f>
        <v>0</v>
      </c>
      <c r="E111" s="71">
        <f>(VLOOKUP($A111,'Base de dados 2016'!$A$707:$F$1402,6,0))/1000000</f>
        <v>0</v>
      </c>
      <c r="F111" s="71">
        <f>(VLOOKUP($A111,'Base de dados 2017'!$A$747:$F$1482,6,0))/1000000</f>
        <v>0</v>
      </c>
    </row>
    <row r="112" spans="1:6">
      <c r="A112" s="60" t="s">
        <v>5603</v>
      </c>
      <c r="B112" s="71"/>
      <c r="C112" s="71" t="s">
        <v>3557</v>
      </c>
      <c r="D112" s="71" t="s">
        <v>3557</v>
      </c>
      <c r="E112" s="71" t="s">
        <v>3557</v>
      </c>
      <c r="F112" s="71">
        <f>(VLOOKUP($A112,'Base de dados 2017'!$A$747:$F$1482,6,0))/1000000</f>
        <v>0</v>
      </c>
    </row>
    <row r="113" spans="1:6">
      <c r="A113" s="60" t="s">
        <v>5604</v>
      </c>
      <c r="B113" s="71"/>
      <c r="C113" s="71">
        <f>(VLOOKUP($A113,'Base de dados 2014'!$A$679:$C$1346,3,0))/1000000</f>
        <v>4995.1339773</v>
      </c>
      <c r="D113" s="71">
        <f>(VLOOKUP($A113,'Base de dados 2015'!$A$704:$F$1396,6,0))/1000000</f>
        <v>6483.5166817199997</v>
      </c>
      <c r="E113" s="71">
        <f>(VLOOKUP($A113,'Base de dados 2016'!$A$707:$F$1402,6,0))/1000000</f>
        <v>3397.7261491300001</v>
      </c>
      <c r="F113" s="71">
        <f>(VLOOKUP($A113,'Base de dados 2017'!$A$747:$F$1482,6,0))/1000000</f>
        <v>3053.1372245700004</v>
      </c>
    </row>
    <row r="114" spans="1:6">
      <c r="A114" s="60" t="s">
        <v>5109</v>
      </c>
      <c r="B114" s="71">
        <f>VLOOKUP($A114,'Base de dados 2013'!$A$3:$F$41,4,0)/1000000</f>
        <v>58076.476585279997</v>
      </c>
      <c r="C114" s="71">
        <f>(VLOOKUP($A114,'Base de dados 2014'!$A$679:$C$1346,3,0))/1000000</f>
        <v>58666.878807660003</v>
      </c>
      <c r="D114" s="71">
        <f>(VLOOKUP($A114,'Base de dados 2015'!$A$704:$F$1396,6,0))/1000000</f>
        <v>66388.60398159</v>
      </c>
      <c r="E114" s="71">
        <f>(VLOOKUP($A114,'Base de dados 2016'!$A$707:$F$1402,6,0))/1000000</f>
        <v>83806.979415929993</v>
      </c>
      <c r="F114" s="71">
        <f>(VLOOKUP($A114,'Base de dados 2017'!$A$747:$F$1482,6,0))/1000000</f>
        <v>98422.17779894</v>
      </c>
    </row>
    <row r="115" spans="1:6">
      <c r="A115" s="60" t="s">
        <v>5605</v>
      </c>
      <c r="B115" s="71"/>
      <c r="C115" s="71">
        <f>(VLOOKUP($A115,'Base de dados 2014'!$A$679:$C$1346,3,0))/1000000</f>
        <v>198.43964636999999</v>
      </c>
      <c r="D115" s="71">
        <f>(VLOOKUP($A115,'Base de dados 2015'!$A$704:$F$1396,6,0))/1000000</f>
        <v>278.18855879</v>
      </c>
      <c r="E115" s="71">
        <f>(VLOOKUP($A115,'Base de dados 2016'!$A$707:$F$1402,6,0))/1000000</f>
        <v>162.66206055000001</v>
      </c>
      <c r="F115" s="71">
        <f>(VLOOKUP($A115,'Base de dados 2017'!$A$747:$F$1482,6,0))/1000000</f>
        <v>1491.9965549600001</v>
      </c>
    </row>
    <row r="116" spans="1:6">
      <c r="A116" s="60" t="s">
        <v>5606</v>
      </c>
      <c r="B116" s="71"/>
      <c r="C116" s="71">
        <f>(VLOOKUP($A116,'Base de dados 2014'!$A$679:$C$1346,3,0))/1000000</f>
        <v>0</v>
      </c>
      <c r="D116" s="71">
        <f>(VLOOKUP($A116,'Base de dados 2015'!$A$704:$F$1396,6,0))/1000000</f>
        <v>1.9425274699999999</v>
      </c>
      <c r="E116" s="71">
        <f>(VLOOKUP($A116,'Base de dados 2016'!$A$707:$F$1402,6,0))/1000000</f>
        <v>1.9425274699999999</v>
      </c>
      <c r="F116" s="71">
        <f>(VLOOKUP($A116,'Base de dados 2017'!$A$747:$F$1482,6,0))/1000000</f>
        <v>0</v>
      </c>
    </row>
    <row r="117" spans="1:6">
      <c r="A117" s="60" t="s">
        <v>5607</v>
      </c>
      <c r="B117" s="71"/>
      <c r="C117" s="71">
        <f>(VLOOKUP($A117,'Base de dados 2014'!$A$679:$C$1346,3,0))/1000000</f>
        <v>0</v>
      </c>
      <c r="D117" s="71">
        <f>(VLOOKUP($A117,'Base de dados 2015'!$A$704:$F$1396,6,0))/1000000</f>
        <v>0</v>
      </c>
      <c r="E117" s="71">
        <f>(VLOOKUP($A117,'Base de dados 2016'!$A$707:$F$1402,6,0))/1000000</f>
        <v>0</v>
      </c>
      <c r="F117" s="71">
        <f>(VLOOKUP($A117,'Base de dados 2017'!$A$747:$F$1482,6,0))/1000000</f>
        <v>0</v>
      </c>
    </row>
    <row r="118" spans="1:6">
      <c r="A118" s="60" t="s">
        <v>5608</v>
      </c>
      <c r="B118" s="71"/>
      <c r="C118" s="71">
        <f>(VLOOKUP($A118,'Base de dados 2014'!$A$679:$C$1346,3,0))/1000000</f>
        <v>0</v>
      </c>
      <c r="D118" s="71">
        <f>(VLOOKUP($A118,'Base de dados 2015'!$A$704:$F$1396,6,0))/1000000</f>
        <v>1.8506847</v>
      </c>
      <c r="E118" s="71">
        <f>(VLOOKUP($A118,'Base de dados 2016'!$A$707:$F$1402,6,0))/1000000</f>
        <v>2.0038521499999997</v>
      </c>
      <c r="F118" s="71">
        <f>(VLOOKUP($A118,'Base de dados 2017'!$A$747:$F$1482,6,0))/1000000</f>
        <v>0.10507577999999999</v>
      </c>
    </row>
    <row r="119" spans="1:6">
      <c r="A119" s="60" t="s">
        <v>5609</v>
      </c>
      <c r="B119" s="71"/>
      <c r="C119" s="71">
        <f>(VLOOKUP($A119,'Base de dados 2014'!$A$679:$C$1346,3,0))/1000000</f>
        <v>3.0463442999999999</v>
      </c>
      <c r="D119" s="71">
        <f>(VLOOKUP($A119,'Base de dados 2015'!$A$704:$F$1396,6,0))/1000000</f>
        <v>4.9099158899999997</v>
      </c>
      <c r="E119" s="71">
        <f>(VLOOKUP($A119,'Base de dados 2016'!$A$707:$F$1402,6,0))/1000000</f>
        <v>1.7227936100000001</v>
      </c>
      <c r="F119" s="71">
        <f>(VLOOKUP($A119,'Base de dados 2017'!$A$747:$F$1482,6,0))/1000000</f>
        <v>1.6577397700000001</v>
      </c>
    </row>
    <row r="120" spans="1:6">
      <c r="A120" s="60" t="s">
        <v>5610</v>
      </c>
      <c r="B120" s="71"/>
      <c r="C120" s="71" t="s">
        <v>3557</v>
      </c>
      <c r="D120" s="71" t="s">
        <v>3557</v>
      </c>
      <c r="E120" s="71" t="s">
        <v>3557</v>
      </c>
      <c r="F120" s="71">
        <f>(VLOOKUP($A120,'Base de dados 2017'!$A$747:$F$1482,6,0))/1000000</f>
        <v>0.94094124000000001</v>
      </c>
    </row>
    <row r="121" spans="1:6">
      <c r="A121" s="60" t="s">
        <v>5611</v>
      </c>
      <c r="B121" s="71"/>
      <c r="C121" s="71" t="s">
        <v>3557</v>
      </c>
      <c r="D121" s="71" t="s">
        <v>3557</v>
      </c>
      <c r="E121" s="71">
        <f>(VLOOKUP($A121,'Base de dados 2016'!$A$707:$F$1402,6,0))/1000000</f>
        <v>0</v>
      </c>
      <c r="F121" s="71">
        <f>(VLOOKUP($A121,'Base de dados 2017'!$A$747:$F$1482,6,0))/1000000</f>
        <v>0</v>
      </c>
    </row>
    <row r="122" spans="1:6">
      <c r="A122" s="60" t="s">
        <v>5612</v>
      </c>
      <c r="B122" s="71"/>
      <c r="C122" s="71">
        <f>(VLOOKUP($A122,'Base de dados 2014'!$A$679:$C$1346,3,0))/1000000</f>
        <v>40451.773104120002</v>
      </c>
      <c r="D122" s="71">
        <f>(VLOOKUP($A122,'Base de dados 2015'!$A$704:$F$1396,6,0))/1000000</f>
        <v>54023.711207490007</v>
      </c>
      <c r="E122" s="71">
        <f>(VLOOKUP($A122,'Base de dados 2016'!$A$707:$F$1402,6,0))/1000000</f>
        <v>66364.035803389997</v>
      </c>
      <c r="F122" s="71">
        <f>(VLOOKUP($A122,'Base de dados 2017'!$A$747:$F$1482,6,0))/1000000</f>
        <v>76669.27237567</v>
      </c>
    </row>
    <row r="123" spans="1:6">
      <c r="A123" s="60" t="s">
        <v>5613</v>
      </c>
      <c r="B123" s="71"/>
      <c r="C123" s="71">
        <f>(VLOOKUP($A123,'Base de dados 2014'!$A$679:$C$1346,3,0))/1000000</f>
        <v>18013.619712870001</v>
      </c>
      <c r="D123" s="71">
        <f>(VLOOKUP($A123,'Base de dados 2015'!$A$704:$F$1396,6,0))/1000000</f>
        <v>12078.001087250001</v>
      </c>
      <c r="E123" s="71">
        <f>(VLOOKUP($A123,'Base de dados 2016'!$A$707:$F$1402,6,0))/1000000</f>
        <v>17274.612378759997</v>
      </c>
      <c r="F123" s="71">
        <f>(VLOOKUP($A123,'Base de dados 2017'!$A$747:$F$1482,6,0))/1000000</f>
        <v>20258.205111520001</v>
      </c>
    </row>
    <row r="124" spans="1:6">
      <c r="A124" s="60" t="s">
        <v>5166</v>
      </c>
      <c r="B124" s="71">
        <f>VLOOKUP($A124,'Base de dados 2013'!$A$3:$F$41,4,0)/1000000</f>
        <v>907405.99352371017</v>
      </c>
      <c r="C124" s="71">
        <f>(VLOOKUP($A124,'Base de dados 2014'!$A$679:$C$1346,3,0))/1000000</f>
        <v>998994.00047658</v>
      </c>
      <c r="D124" s="71">
        <f>(VLOOKUP($A124,'Base de dados 2015'!$A$704:$F$1396,6,0))/1000000</f>
        <v>961899.11566888017</v>
      </c>
      <c r="E124" s="71">
        <f>(VLOOKUP($A124,'Base de dados 2016'!$A$707:$F$1402,6,0))/1000000</f>
        <v>1507061.8480635097</v>
      </c>
      <c r="F124" s="71">
        <f>(VLOOKUP($A124,'Base de dados 2017'!$A$747:$F$1482,6,0))/1000000</f>
        <v>1579433.1720931099</v>
      </c>
    </row>
    <row r="125" spans="1:6">
      <c r="A125" s="60" t="s">
        <v>5110</v>
      </c>
      <c r="B125" s="71">
        <f>VLOOKUP($A125,'Base de dados 2013'!$A$3:$F$41,4,0)/1000000</f>
        <v>11154.647651559999</v>
      </c>
      <c r="C125" s="71">
        <f>(VLOOKUP($A125,'Base de dados 2014'!$A$679:$C$1346,3,0))/1000000</f>
        <v>19920.46603829</v>
      </c>
      <c r="D125" s="71">
        <f>(VLOOKUP($A125,'Base de dados 2015'!$A$704:$F$1396,6,0))/1000000</f>
        <v>21071.634300930004</v>
      </c>
      <c r="E125" s="71">
        <f>(VLOOKUP($A125,'Base de dados 2016'!$A$707:$F$1402,6,0))/1000000</f>
        <v>21669.326358990002</v>
      </c>
      <c r="F125" s="71">
        <f>(VLOOKUP($A125,'Base de dados 2017'!$A$747:$F$1482,6,0))/1000000</f>
        <v>25399.869482289996</v>
      </c>
    </row>
    <row r="126" spans="1:6">
      <c r="A126" s="60" t="s">
        <v>5614</v>
      </c>
      <c r="B126" s="71"/>
      <c r="C126" s="71">
        <f>(VLOOKUP($A126,'Base de dados 2014'!$A$679:$C$1346,3,0))/1000000</f>
        <v>16850.305289</v>
      </c>
      <c r="D126" s="71">
        <f>(VLOOKUP($A126,'Base de dados 2015'!$A$704:$F$1396,6,0))/1000000</f>
        <v>20774.487563610004</v>
      </c>
      <c r="E126" s="71">
        <f>(VLOOKUP($A126,'Base de dados 2016'!$A$707:$F$1402,6,0))/1000000</f>
        <v>21318.111054090001</v>
      </c>
      <c r="F126" s="71">
        <f>(VLOOKUP($A126,'Base de dados 2017'!$A$747:$F$1482,6,0))/1000000</f>
        <v>24958.309131120001</v>
      </c>
    </row>
    <row r="127" spans="1:6">
      <c r="A127" s="60" t="s">
        <v>5615</v>
      </c>
      <c r="B127" s="71"/>
      <c r="C127" s="71">
        <f>(VLOOKUP($A127,'Base de dados 2014'!$A$679:$C$1346,3,0))/1000000</f>
        <v>173.86690643</v>
      </c>
      <c r="D127" s="71">
        <f>(VLOOKUP($A127,'Base de dados 2015'!$A$704:$F$1396,6,0))/1000000</f>
        <v>193.16343734</v>
      </c>
      <c r="E127" s="71">
        <f>(VLOOKUP($A127,'Base de dados 2016'!$A$707:$F$1402,6,0))/1000000</f>
        <v>258.13937131</v>
      </c>
      <c r="F127" s="71">
        <f>(VLOOKUP($A127,'Base de dados 2017'!$A$747:$F$1482,6,0))/1000000</f>
        <v>186.53501928</v>
      </c>
    </row>
    <row r="128" spans="1:6">
      <c r="A128" s="60" t="s">
        <v>5616</v>
      </c>
      <c r="B128" s="71"/>
      <c r="C128" s="71">
        <f>(VLOOKUP($A128,'Base de dados 2014'!$A$679:$C$1346,3,0))/1000000</f>
        <v>0</v>
      </c>
      <c r="D128" s="71">
        <f>(VLOOKUP($A128,'Base de dados 2015'!$A$704:$F$1396,6,0))/1000000</f>
        <v>3.0746599999999999E-3</v>
      </c>
      <c r="E128" s="71">
        <f>(VLOOKUP($A128,'Base de dados 2016'!$A$707:$F$1402,6,0))/1000000</f>
        <v>1.1081600000000002E-3</v>
      </c>
      <c r="F128" s="71">
        <f>(VLOOKUP($A128,'Base de dados 2017'!$A$747:$F$1482,6,0))/1000000</f>
        <v>159.82167138999998</v>
      </c>
    </row>
    <row r="129" spans="1:6">
      <c r="A129" s="60" t="s">
        <v>5617</v>
      </c>
      <c r="B129" s="71"/>
      <c r="C129" s="71">
        <f>(VLOOKUP($A129,'Base de dados 2014'!$A$679:$C$1346,3,0))/1000000</f>
        <v>2896.29384286</v>
      </c>
      <c r="D129" s="71">
        <f>(VLOOKUP($A129,'Base de dados 2015'!$A$704:$F$1396,6,0))/1000000</f>
        <v>103.98022531999999</v>
      </c>
      <c r="E129" s="71">
        <f>(VLOOKUP($A129,'Base de dados 2016'!$A$707:$F$1402,6,0))/1000000</f>
        <v>93.074825430000004</v>
      </c>
      <c r="F129" s="71">
        <f>(VLOOKUP($A129,'Base de dados 2017'!$A$747:$F$1482,6,0))/1000000</f>
        <v>95.203660499999998</v>
      </c>
    </row>
    <row r="130" spans="1:6">
      <c r="A130" s="60" t="s">
        <v>5111</v>
      </c>
      <c r="B130" s="71">
        <f>VLOOKUP($A130,'Base de dados 2013'!$A$3:$F$41,4,0)/1000000</f>
        <v>420172.67395729001</v>
      </c>
      <c r="C130" s="71">
        <f>(VLOOKUP($A130,'Base de dados 2014'!$A$679:$C$1346,3,0))/1000000</f>
        <v>566407.53815219994</v>
      </c>
      <c r="D130" s="71">
        <f>(VLOOKUP($A130,'Base de dados 2015'!$A$704:$F$1396,6,0))/1000000</f>
        <v>577532.7038204798</v>
      </c>
      <c r="E130" s="71">
        <f>(VLOOKUP($A130,'Base de dados 2016'!$A$707:$F$1402,6,0))/1000000</f>
        <v>371559.80742517993</v>
      </c>
      <c r="F130" s="71">
        <f>(VLOOKUP($A130,'Base de dados 2017'!$A$747:$F$1482,6,0))/1000000</f>
        <v>286825.40731409995</v>
      </c>
    </row>
    <row r="131" spans="1:6">
      <c r="A131" s="60" t="s">
        <v>5618</v>
      </c>
      <c r="B131" s="71"/>
      <c r="C131" s="71">
        <f>(VLOOKUP($A131,'Base de dados 2014'!$A$679:$C$1346,3,0))/1000000</f>
        <v>493895.71540891996</v>
      </c>
      <c r="D131" s="71">
        <f>(VLOOKUP($A131,'Base de dados 2015'!$A$704:$F$1396,6,0))/1000000</f>
        <v>479943.37285796</v>
      </c>
      <c r="E131" s="71">
        <f>(VLOOKUP($A131,'Base de dados 2016'!$A$707:$F$1402,6,0))/1000000</f>
        <v>281679.34127361001</v>
      </c>
      <c r="F131" s="71">
        <f>(VLOOKUP($A131,'Base de dados 2017'!$A$747:$F$1482,6,0))/1000000</f>
        <v>198789.21554917001</v>
      </c>
    </row>
    <row r="132" spans="1:6">
      <c r="A132" s="60" t="s">
        <v>5619</v>
      </c>
      <c r="B132" s="71"/>
      <c r="C132" s="71">
        <f>(VLOOKUP($A132,'Base de dados 2014'!$A$679:$C$1346,3,0))/1000000</f>
        <v>57087.955682800006</v>
      </c>
      <c r="D132" s="71">
        <f>(VLOOKUP($A132,'Base de dados 2015'!$A$704:$F$1396,6,0))/1000000</f>
        <v>81905.859613499997</v>
      </c>
      <c r="E132" s="71">
        <f>(VLOOKUP($A132,'Base de dados 2016'!$A$707:$F$1402,6,0))/1000000</f>
        <v>74989.383018039996</v>
      </c>
      <c r="F132" s="71">
        <f>(VLOOKUP($A132,'Base de dados 2017'!$A$747:$F$1482,6,0))/1000000</f>
        <v>69750.599794130001</v>
      </c>
    </row>
    <row r="133" spans="1:6">
      <c r="A133" s="60" t="s">
        <v>5620</v>
      </c>
      <c r="B133" s="71"/>
      <c r="C133" s="71">
        <f>(VLOOKUP($A133,'Base de dados 2014'!$A$679:$C$1346,3,0))/1000000</f>
        <v>8459.3496506800002</v>
      </c>
      <c r="D133" s="71">
        <f>(VLOOKUP($A133,'Base de dados 2015'!$A$704:$F$1396,6,0))/1000000</f>
        <v>4039.8293231999996</v>
      </c>
      <c r="E133" s="71">
        <f>(VLOOKUP($A133,'Base de dados 2016'!$A$707:$F$1402,6,0))/1000000</f>
        <v>5529.2470505500005</v>
      </c>
      <c r="F133" s="71">
        <f>(VLOOKUP($A133,'Base de dados 2017'!$A$747:$F$1482,6,0))/1000000</f>
        <v>5408.2022398700001</v>
      </c>
    </row>
    <row r="134" spans="1:6">
      <c r="A134" s="60" t="s">
        <v>5621</v>
      </c>
      <c r="B134" s="71"/>
      <c r="C134" s="71">
        <f>(VLOOKUP($A134,'Base de dados 2014'!$A$679:$C$1346,3,0))/1000000</f>
        <v>6556.4644230200001</v>
      </c>
      <c r="D134" s="71">
        <f>(VLOOKUP($A134,'Base de dados 2015'!$A$704:$F$1396,6,0))/1000000</f>
        <v>11033.537362340001</v>
      </c>
      <c r="E134" s="71">
        <f>(VLOOKUP($A134,'Base de dados 2016'!$A$707:$F$1402,6,0))/1000000</f>
        <v>9008.9147138799999</v>
      </c>
      <c r="F134" s="71">
        <f>(VLOOKUP($A134,'Base de dados 2017'!$A$747:$F$1482,6,0))/1000000</f>
        <v>12156.593440479999</v>
      </c>
    </row>
    <row r="135" spans="1:6">
      <c r="A135" s="60" t="s">
        <v>5622</v>
      </c>
      <c r="B135" s="71"/>
      <c r="C135" s="71">
        <f>(VLOOKUP($A135,'Base de dados 2014'!$A$679:$C$1346,3,0))/1000000</f>
        <v>47180.795107730002</v>
      </c>
      <c r="D135" s="71">
        <f>(VLOOKUP($A135,'Base de dados 2015'!$A$704:$F$1396,6,0))/1000000</f>
        <v>11502.973167470001</v>
      </c>
      <c r="E135" s="71">
        <f>(VLOOKUP($A135,'Base de dados 2016'!$A$707:$F$1402,6,0))/1000000</f>
        <v>10517.01169248</v>
      </c>
      <c r="F135" s="71">
        <f>(VLOOKUP($A135,'Base de dados 2017'!$A$747:$F$1482,6,0))/1000000</f>
        <v>22623.249798099998</v>
      </c>
    </row>
    <row r="136" spans="1:6">
      <c r="A136" s="60" t="s">
        <v>5623</v>
      </c>
      <c r="B136" s="71"/>
      <c r="C136" s="71">
        <f>(VLOOKUP($A136,'Base de dados 2014'!$A$679:$C$1346,3,0))/1000000</f>
        <v>1799.0315027899999</v>
      </c>
      <c r="D136" s="71">
        <f>(VLOOKUP($A136,'Base de dados 2015'!$A$704:$F$1396,6,0))/1000000</f>
        <v>3963.26678842</v>
      </c>
      <c r="E136" s="71">
        <f>(VLOOKUP($A136,'Base de dados 2016'!$A$707:$F$1402,6,0))/1000000</f>
        <v>3339.4105854299996</v>
      </c>
      <c r="F136" s="71">
        <f>(VLOOKUP($A136,'Base de dados 2017'!$A$747:$F$1482,6,0))/1000000</f>
        <v>4342.5330064700001</v>
      </c>
    </row>
    <row r="137" spans="1:6">
      <c r="A137" s="60" t="s">
        <v>5624</v>
      </c>
      <c r="B137" s="71"/>
      <c r="C137" s="71">
        <f>(VLOOKUP($A137,'Base de dados 2014'!$A$679:$C$1346,3,0))/1000000</f>
        <v>46772.742120949995</v>
      </c>
      <c r="D137" s="71">
        <f>(VLOOKUP($A137,'Base de dados 2015'!$A$704:$F$1396,6,0))/1000000</f>
        <v>11499.403592229999</v>
      </c>
      <c r="E137" s="71">
        <f>(VLOOKUP($A137,'Base de dados 2016'!$A$707:$F$1402,6,0))/1000000</f>
        <v>10517.01169248</v>
      </c>
      <c r="F137" s="71">
        <f>(VLOOKUP($A137,'Base de dados 2017'!$A$747:$F$1482,6,0))/1000000</f>
        <v>22623.249798099998</v>
      </c>
    </row>
    <row r="138" spans="1:6">
      <c r="A138" s="60" t="s">
        <v>5625</v>
      </c>
      <c r="B138" s="71"/>
      <c r="C138" s="71">
        <f>(VLOOKUP($A138,'Base de dados 2014'!$A$679:$C$1346,3,0))/1000000</f>
        <v>1799.0315027899999</v>
      </c>
      <c r="D138" s="71">
        <f>(VLOOKUP($A138,'Base de dados 2015'!$A$704:$F$1396,6,0))/1000000</f>
        <v>3356.7317001799997</v>
      </c>
      <c r="E138" s="71">
        <f>(VLOOKUP($A138,'Base de dados 2016'!$A$707:$F$1402,6,0))/1000000</f>
        <v>2986.4892163300001</v>
      </c>
      <c r="F138" s="71">
        <f>(VLOOKUP($A138,'Base de dados 2017'!$A$747:$F$1482,6,0))/1000000</f>
        <v>3621.7367160200001</v>
      </c>
    </row>
    <row r="139" spans="1:6">
      <c r="A139" s="60" t="s">
        <v>5112</v>
      </c>
      <c r="B139" s="71">
        <f>VLOOKUP($A139,'Base de dados 2013'!$A$3:$F$41,4,0)/1000000</f>
        <v>2998.3247323300002</v>
      </c>
      <c r="C139" s="71">
        <f>(VLOOKUP($A139,'Base de dados 2014'!$A$679:$C$1346,3,0))/1000000</f>
        <v>4941.6998321899991</v>
      </c>
      <c r="D139" s="71">
        <f>(VLOOKUP($A139,'Base de dados 2015'!$A$704:$F$1396,6,0))/1000000</f>
        <v>8418.8236416499985</v>
      </c>
      <c r="E139" s="71">
        <f>(VLOOKUP($A139,'Base de dados 2016'!$A$707:$F$1402,6,0))/1000000</f>
        <v>30309.545364849997</v>
      </c>
      <c r="F139" s="71">
        <f>(VLOOKUP($A139,'Base de dados 2017'!$A$747:$F$1482,6,0))/1000000</f>
        <v>32508.061814880002</v>
      </c>
    </row>
    <row r="140" spans="1:6">
      <c r="A140" s="60" t="s">
        <v>5626</v>
      </c>
      <c r="B140" s="71"/>
      <c r="C140" s="71">
        <f>(VLOOKUP($A140,'Base de dados 2014'!$A$679:$C$1346,3,0))/1000000</f>
        <v>4941.6998321899991</v>
      </c>
      <c r="D140" s="71">
        <f>(VLOOKUP($A140,'Base de dados 2015'!$A$704:$F$1396,6,0))/1000000</f>
        <v>8414.9017679199987</v>
      </c>
      <c r="E140" s="71">
        <f>(VLOOKUP($A140,'Base de dados 2016'!$A$707:$F$1402,6,0))/1000000</f>
        <v>30309.545364849997</v>
      </c>
      <c r="F140" s="71">
        <f>(VLOOKUP($A140,'Base de dados 2017'!$A$747:$F$1482,6,0))/1000000</f>
        <v>32504.139945480001</v>
      </c>
    </row>
    <row r="141" spans="1:6">
      <c r="A141" s="60" t="s">
        <v>5627</v>
      </c>
      <c r="B141" s="71"/>
      <c r="C141" s="71">
        <f>(VLOOKUP($A141,'Base de dados 2014'!$A$679:$C$1346,3,0))/1000000</f>
        <v>0</v>
      </c>
      <c r="D141" s="71">
        <f>(VLOOKUP($A141,'Base de dados 2015'!$A$704:$F$1396,6,0))/1000000</f>
        <v>3.9218737300000002</v>
      </c>
      <c r="E141" s="71">
        <f>(VLOOKUP($A141,'Base de dados 2016'!$A$707:$F$1402,6,0))/1000000</f>
        <v>0</v>
      </c>
      <c r="F141" s="71">
        <f>(VLOOKUP($A141,'Base de dados 2017'!$A$747:$F$1482,6,0))/1000000</f>
        <v>3.9218693999999998</v>
      </c>
    </row>
    <row r="142" spans="1:6">
      <c r="A142" s="60" t="s">
        <v>5113</v>
      </c>
      <c r="B142" s="71">
        <f>VLOOKUP($A142,'Base de dados 2013'!$A$3:$F$41,4,0)/1000000</f>
        <v>1264.9205081100001</v>
      </c>
      <c r="C142" s="71">
        <f>(VLOOKUP($A142,'Base de dados 2014'!$A$679:$C$1346,3,0))/1000000</f>
        <v>3414.0184154200001</v>
      </c>
      <c r="D142" s="71">
        <f>(VLOOKUP($A142,'Base de dados 2015'!$A$704:$F$1396,6,0))/1000000</f>
        <v>234.71200028000001</v>
      </c>
      <c r="E142" s="71">
        <f>(VLOOKUP($A142,'Base de dados 2016'!$A$707:$F$1402,6,0))/1000000</f>
        <v>299.27638317000003</v>
      </c>
      <c r="F142" s="71">
        <f>(VLOOKUP($A142,'Base de dados 2017'!$A$747:$F$1482,6,0))/1000000</f>
        <v>134.9378725</v>
      </c>
    </row>
    <row r="143" spans="1:6">
      <c r="A143" s="60" t="s">
        <v>5628</v>
      </c>
      <c r="B143" s="71"/>
      <c r="C143" s="71">
        <f>(VLOOKUP($A143,'Base de dados 2014'!$A$679:$C$1346,3,0))/1000000</f>
        <v>2566.1380588899997</v>
      </c>
      <c r="D143" s="71">
        <f>(VLOOKUP($A143,'Base de dados 2015'!$A$704:$F$1396,6,0))/1000000</f>
        <v>234.64241172999999</v>
      </c>
      <c r="E143" s="71">
        <f>(VLOOKUP($A143,'Base de dados 2016'!$A$707:$F$1402,6,0))/1000000</f>
        <v>225.46639024999999</v>
      </c>
      <c r="F143" s="71">
        <f>(VLOOKUP($A143,'Base de dados 2017'!$A$747:$F$1482,6,0))/1000000</f>
        <v>111.29850116</v>
      </c>
    </row>
    <row r="144" spans="1:6">
      <c r="A144" s="60" t="s">
        <v>5629</v>
      </c>
      <c r="B144" s="71"/>
      <c r="C144" s="71">
        <f>(VLOOKUP($A144,'Base de dados 2014'!$A$679:$C$1346,3,0))/1000000</f>
        <v>846.79484887000001</v>
      </c>
      <c r="D144" s="71">
        <f>(VLOOKUP($A144,'Base de dados 2015'!$A$704:$F$1396,6,0))/1000000</f>
        <v>0</v>
      </c>
      <c r="E144" s="71">
        <f>(VLOOKUP($A144,'Base de dados 2016'!$A$707:$F$1402,6,0))/1000000</f>
        <v>73.740404370000007</v>
      </c>
      <c r="F144" s="71">
        <f>(VLOOKUP($A144,'Base de dados 2017'!$A$747:$F$1482,6,0))/1000000</f>
        <v>3.6976962200000001</v>
      </c>
    </row>
    <row r="145" spans="1:6">
      <c r="A145" s="60" t="s">
        <v>5630</v>
      </c>
      <c r="B145" s="71"/>
      <c r="C145" s="71">
        <f>(VLOOKUP($A145,'Base de dados 2014'!$A$679:$C$1346,3,0))/1000000</f>
        <v>1.08550766</v>
      </c>
      <c r="D145" s="71">
        <f>(VLOOKUP($A145,'Base de dados 2015'!$A$704:$F$1396,6,0))/1000000</f>
        <v>6.9588549999999999E-2</v>
      </c>
      <c r="E145" s="71">
        <f>(VLOOKUP($A145,'Base de dados 2016'!$A$707:$F$1402,6,0))/1000000</f>
        <v>6.9588549999999999E-2</v>
      </c>
      <c r="F145" s="71">
        <f>(VLOOKUP($A145,'Base de dados 2017'!$A$747:$F$1482,6,0))/1000000</f>
        <v>19.941675119999999</v>
      </c>
    </row>
    <row r="146" spans="1:6">
      <c r="A146" s="60" t="s">
        <v>5114</v>
      </c>
      <c r="B146" s="71">
        <f>VLOOKUP($A146,'Base de dados 2013'!$A$3:$F$41,4,0)/1000000</f>
        <v>421388.72547665011</v>
      </c>
      <c r="C146" s="71">
        <f>(VLOOKUP($A146,'Base de dados 2014'!$A$679:$C$1346,3,0))/1000000</f>
        <v>371140.18396903004</v>
      </c>
      <c r="D146" s="71">
        <f>(VLOOKUP($A146,'Base de dados 2015'!$A$704:$F$1396,6,0))/1000000</f>
        <v>303533.05819374003</v>
      </c>
      <c r="E146" s="71">
        <f>(VLOOKUP($A146,'Base de dados 2016'!$A$707:$F$1402,6,0))/1000000</f>
        <v>1043559.9688075099</v>
      </c>
      <c r="F146" s="71">
        <f>(VLOOKUP($A146,'Base de dados 2017'!$A$747:$F$1482,6,0))/1000000</f>
        <v>1188903.3781580199</v>
      </c>
    </row>
    <row r="147" spans="1:6">
      <c r="A147" s="60" t="s">
        <v>5631</v>
      </c>
      <c r="B147" s="71"/>
      <c r="C147" s="71">
        <f>(VLOOKUP($A147,'Base de dados 2014'!$A$679:$C$1346,3,0))/1000000</f>
        <v>624.35907486999997</v>
      </c>
      <c r="D147" s="71">
        <f>(VLOOKUP($A147,'Base de dados 2015'!$A$704:$F$1396,6,0))/1000000</f>
        <v>698.47618520000003</v>
      </c>
      <c r="E147" s="71">
        <f>(VLOOKUP($A147,'Base de dados 2016'!$A$707:$F$1402,6,0))/1000000</f>
        <v>1051.23520244</v>
      </c>
      <c r="F147" s="71">
        <f>(VLOOKUP($A147,'Base de dados 2017'!$A$747:$F$1482,6,0))/1000000</f>
        <v>2476.19094133</v>
      </c>
    </row>
    <row r="148" spans="1:6">
      <c r="A148" s="60" t="s">
        <v>5632</v>
      </c>
      <c r="B148" s="71"/>
      <c r="C148" s="71">
        <f>(VLOOKUP($A148,'Base de dados 2014'!$A$679:$C$1346,3,0))/1000000</f>
        <v>366290.10921092</v>
      </c>
      <c r="D148" s="71">
        <f>(VLOOKUP($A148,'Base de dados 2015'!$A$704:$F$1396,6,0))/1000000</f>
        <v>289145.49255123007</v>
      </c>
      <c r="E148" s="71">
        <f>(VLOOKUP($A148,'Base de dados 2016'!$A$707:$F$1402,6,0))/1000000</f>
        <v>1021865.9441624</v>
      </c>
      <c r="F148" s="71">
        <f>(VLOOKUP($A148,'Base de dados 2017'!$A$747:$F$1482,6,0))/1000000</f>
        <v>1165350.3927446899</v>
      </c>
    </row>
    <row r="149" spans="1:6">
      <c r="A149" s="60" t="s">
        <v>5633</v>
      </c>
      <c r="B149" s="71"/>
      <c r="C149" s="71">
        <f>(VLOOKUP($A149,'Base de dados 2014'!$A$679:$C$1346,3,0))/1000000</f>
        <v>177.66665469</v>
      </c>
      <c r="D149" s="71">
        <f>(VLOOKUP($A149,'Base de dados 2015'!$A$704:$F$1396,6,0))/1000000</f>
        <v>164.97283031999999</v>
      </c>
      <c r="E149" s="71">
        <f>(VLOOKUP($A149,'Base de dados 2016'!$A$707:$F$1402,6,0))/1000000</f>
        <v>156.37737866000001</v>
      </c>
      <c r="F149" s="71">
        <f>(VLOOKUP($A149,'Base de dados 2017'!$A$747:$F$1482,6,0))/1000000</f>
        <v>134.71746490000001</v>
      </c>
    </row>
    <row r="150" spans="1:6">
      <c r="A150" s="60" t="s">
        <v>5634</v>
      </c>
      <c r="B150" s="71"/>
      <c r="C150" s="71">
        <f>(VLOOKUP($A150,'Base de dados 2014'!$A$679:$C$1346,3,0))/1000000</f>
        <v>401.63161760000003</v>
      </c>
      <c r="D150" s="71">
        <f>(VLOOKUP($A150,'Base de dados 2015'!$A$704:$F$1396,6,0))/1000000</f>
        <v>398.55165765999999</v>
      </c>
      <c r="E150" s="71">
        <f>(VLOOKUP($A150,'Base de dados 2016'!$A$707:$F$1402,6,0))/1000000</f>
        <v>394.11361194</v>
      </c>
      <c r="F150" s="71">
        <f>(VLOOKUP($A150,'Base de dados 2017'!$A$747:$F$1482,6,0))/1000000</f>
        <v>2947.0003646300001</v>
      </c>
    </row>
    <row r="151" spans="1:6">
      <c r="A151" s="60" t="s">
        <v>5635</v>
      </c>
      <c r="B151" s="71"/>
      <c r="C151" s="71">
        <f>(VLOOKUP($A151,'Base de dados 2014'!$A$679:$C$1346,3,0))/1000000</f>
        <v>0</v>
      </c>
      <c r="D151" s="71">
        <f>(VLOOKUP($A151,'Base de dados 2015'!$A$704:$F$1396,6,0))/1000000</f>
        <v>0</v>
      </c>
      <c r="E151" s="71">
        <f>(VLOOKUP($A151,'Base de dados 2016'!$A$707:$F$1402,6,0))/1000000</f>
        <v>0</v>
      </c>
      <c r="F151" s="71">
        <f>(VLOOKUP($A151,'Base de dados 2017'!$A$747:$F$1482,6,0))/1000000</f>
        <v>0</v>
      </c>
    </row>
    <row r="152" spans="1:6">
      <c r="A152" s="60" t="s">
        <v>5636</v>
      </c>
      <c r="B152" s="71"/>
      <c r="C152" s="71">
        <f>(VLOOKUP($A152,'Base de dados 2014'!$A$679:$C$1346,3,0))/1000000</f>
        <v>0</v>
      </c>
      <c r="D152" s="71">
        <f>(VLOOKUP($A152,'Base de dados 2015'!$A$704:$F$1396,6,0))/1000000</f>
        <v>0</v>
      </c>
      <c r="E152" s="71">
        <f>(VLOOKUP($A152,'Base de dados 2016'!$A$707:$F$1402,6,0))/1000000</f>
        <v>0</v>
      </c>
      <c r="F152" s="71">
        <f>(VLOOKUP($A152,'Base de dados 2017'!$A$747:$F$1482,6,0))/1000000</f>
        <v>0</v>
      </c>
    </row>
    <row r="153" spans="1:6">
      <c r="A153" s="60" t="s">
        <v>5637</v>
      </c>
      <c r="B153" s="71"/>
      <c r="C153" s="71" t="s">
        <v>3557</v>
      </c>
      <c r="D153" s="71" t="s">
        <v>3557</v>
      </c>
      <c r="E153" s="71" t="s">
        <v>3557</v>
      </c>
      <c r="F153" s="71">
        <f>(VLOOKUP($A153,'Base de dados 2017'!$A$747:$F$1482,6,0))/1000000</f>
        <v>0</v>
      </c>
    </row>
    <row r="154" spans="1:6">
      <c r="A154" s="60" t="s">
        <v>5638</v>
      </c>
      <c r="B154" s="71"/>
      <c r="C154" s="71">
        <f>(VLOOKUP($A154,'Base de dados 2014'!$A$679:$C$1346,3,0))/1000000</f>
        <v>3646.41741095</v>
      </c>
      <c r="D154" s="71">
        <f>(VLOOKUP($A154,'Base de dados 2015'!$A$704:$F$1396,6,0))/1000000</f>
        <v>13125.56496933</v>
      </c>
      <c r="E154" s="71">
        <f>(VLOOKUP($A154,'Base de dados 2016'!$A$707:$F$1402,6,0))/1000000</f>
        <v>20092.298452070001</v>
      </c>
      <c r="F154" s="71">
        <f>(VLOOKUP($A154,'Base de dados 2017'!$A$747:$F$1482,6,0))/1000000</f>
        <v>17995.076642470001</v>
      </c>
    </row>
    <row r="155" spans="1:6">
      <c r="A155" s="60" t="s">
        <v>5115</v>
      </c>
      <c r="B155" s="71">
        <f>VLOOKUP($A155,'Base de dados 2013'!$A$3:$F$41,4,0)/1000000</f>
        <v>45906.147265619999</v>
      </c>
      <c r="C155" s="71">
        <f>(VLOOKUP($A155,'Base de dados 2014'!$A$679:$C$1346,3,0))/1000000</f>
        <v>26283.670496400002</v>
      </c>
      <c r="D155" s="71">
        <f>(VLOOKUP($A155,'Base de dados 2015'!$A$704:$F$1396,6,0))/1000000</f>
        <v>41141.655479029992</v>
      </c>
      <c r="E155" s="71">
        <f>(VLOOKUP($A155,'Base de dados 2016'!$A$707:$F$1402,6,0))/1000000</f>
        <v>28518.23604847</v>
      </c>
      <c r="F155" s="71">
        <f>(VLOOKUP($A155,'Base de dados 2017'!$A$747:$F$1482,6,0))/1000000</f>
        <v>34846.85013133</v>
      </c>
    </row>
    <row r="156" spans="1:6">
      <c r="A156" s="60" t="s">
        <v>5639</v>
      </c>
      <c r="B156" s="71"/>
      <c r="C156" s="71">
        <f>(VLOOKUP($A156,'Base de dados 2014'!$A$679:$C$1346,3,0))/1000000</f>
        <v>182.80865659</v>
      </c>
      <c r="D156" s="71">
        <f>(VLOOKUP($A156,'Base de dados 2015'!$A$704:$F$1396,6,0))/1000000</f>
        <v>343.40063548000001</v>
      </c>
      <c r="E156" s="71">
        <f>(VLOOKUP($A156,'Base de dados 2016'!$A$707:$F$1402,6,0))/1000000</f>
        <v>273.43409892</v>
      </c>
      <c r="F156" s="71">
        <f>(VLOOKUP($A156,'Base de dados 2017'!$A$747:$F$1482,6,0))/1000000</f>
        <v>343.40063548000001</v>
      </c>
    </row>
    <row r="157" spans="1:6">
      <c r="A157" s="60" t="s">
        <v>5640</v>
      </c>
      <c r="B157" s="71"/>
      <c r="C157" s="71">
        <f>(VLOOKUP($A157,'Base de dados 2014'!$A$679:$C$1346,3,0))/1000000</f>
        <v>0</v>
      </c>
      <c r="D157" s="71">
        <f>(VLOOKUP($A157,'Base de dados 2015'!$A$704:$F$1396,6,0))/1000000</f>
        <v>0</v>
      </c>
      <c r="E157" s="71">
        <f>(VLOOKUP($A157,'Base de dados 2016'!$A$707:$F$1402,6,0))/1000000</f>
        <v>0</v>
      </c>
      <c r="F157" s="71">
        <f>(VLOOKUP($A157,'Base de dados 2017'!$A$747:$F$1482,6,0))/1000000</f>
        <v>0</v>
      </c>
    </row>
    <row r="158" spans="1:6">
      <c r="A158" s="60" t="s">
        <v>5641</v>
      </c>
      <c r="B158" s="71"/>
      <c r="C158" s="71">
        <f>(VLOOKUP($A158,'Base de dados 2014'!$A$679:$C$1346,3,0))/1000000</f>
        <v>0</v>
      </c>
      <c r="D158" s="71">
        <f>(VLOOKUP($A158,'Base de dados 2015'!$A$704:$F$1396,6,0))/1000000</f>
        <v>0</v>
      </c>
      <c r="E158" s="71">
        <f>(VLOOKUP($A158,'Base de dados 2016'!$A$707:$F$1402,6,0))/1000000</f>
        <v>0</v>
      </c>
      <c r="F158" s="71">
        <f>(VLOOKUP($A158,'Base de dados 2017'!$A$747:$F$1482,6,0))/1000000</f>
        <v>0</v>
      </c>
    </row>
    <row r="159" spans="1:6">
      <c r="A159" s="60" t="s">
        <v>5642</v>
      </c>
      <c r="B159" s="71"/>
      <c r="C159" s="71">
        <f>(VLOOKUP($A159,'Base de dados 2014'!$A$679:$C$1346,3,0))/1000000</f>
        <v>0</v>
      </c>
      <c r="D159" s="71">
        <f>(VLOOKUP($A159,'Base de dados 2015'!$A$704:$F$1396,6,0))/1000000</f>
        <v>0</v>
      </c>
      <c r="E159" s="71">
        <f>(VLOOKUP($A159,'Base de dados 2016'!$A$707:$F$1402,6,0))/1000000</f>
        <v>5.4335066100000002</v>
      </c>
      <c r="F159" s="71">
        <f>(VLOOKUP($A159,'Base de dados 2017'!$A$747:$F$1482,6,0))/1000000</f>
        <v>7.0269290399999997</v>
      </c>
    </row>
    <row r="160" spans="1:6">
      <c r="A160" s="60" t="s">
        <v>5643</v>
      </c>
      <c r="B160" s="71"/>
      <c r="C160" s="71" t="s">
        <v>3557</v>
      </c>
      <c r="D160" s="71" t="s">
        <v>3557</v>
      </c>
      <c r="E160" s="71" t="s">
        <v>3557</v>
      </c>
      <c r="F160" s="71">
        <f>(VLOOKUP($A160,'Base de dados 2017'!$A$747:$F$1482,6,0))/1000000</f>
        <v>481.94250707999998</v>
      </c>
    </row>
    <row r="161" spans="1:6">
      <c r="A161" s="60" t="s">
        <v>5644</v>
      </c>
      <c r="B161" s="71"/>
      <c r="C161" s="71">
        <f>(VLOOKUP($A161,'Base de dados 2014'!$A$679:$C$1346,3,0))/1000000</f>
        <v>569.77097882999999</v>
      </c>
      <c r="D161" s="71">
        <f>(VLOOKUP($A161,'Base de dados 2015'!$A$704:$F$1396,6,0))/1000000</f>
        <v>2568.62877394</v>
      </c>
      <c r="E161" s="71">
        <f>(VLOOKUP($A161,'Base de dados 2016'!$A$707:$F$1402,6,0))/1000000</f>
        <v>5803.2131872099999</v>
      </c>
      <c r="F161" s="71">
        <f>(VLOOKUP($A161,'Base de dados 2017'!$A$747:$F$1482,6,0))/1000000</f>
        <v>8035.4222652899998</v>
      </c>
    </row>
    <row r="162" spans="1:6">
      <c r="A162" s="60" t="s">
        <v>5645</v>
      </c>
      <c r="B162" s="71"/>
      <c r="C162" s="71">
        <f>(VLOOKUP($A162,'Base de dados 2014'!$A$679:$C$1346,3,0))/1000000</f>
        <v>25531.090860979999</v>
      </c>
      <c r="D162" s="71">
        <f>(VLOOKUP($A162,'Base de dados 2015'!$A$704:$F$1396,6,0))/1000000</f>
        <v>38229.626069609993</v>
      </c>
      <c r="E162" s="71">
        <f>(VLOOKUP($A162,'Base de dados 2016'!$A$707:$F$1402,6,0))/1000000</f>
        <v>22436.155255729998</v>
      </c>
      <c r="F162" s="71">
        <f>(VLOOKUP($A162,'Base de dados 2017'!$A$747:$F$1482,6,0))/1000000</f>
        <v>25979.057794439999</v>
      </c>
    </row>
    <row r="163" spans="1:6">
      <c r="A163" s="60" t="s">
        <v>5116</v>
      </c>
      <c r="B163" s="71">
        <f>VLOOKUP($A163,'Base de dados 2013'!$A$3:$F$41,4,0)/1000000</f>
        <v>4520.55393215</v>
      </c>
      <c r="C163" s="71">
        <f>(VLOOKUP($A163,'Base de dados 2014'!$A$679:$C$1346,3,0))/1000000</f>
        <v>6886.4235730500004</v>
      </c>
      <c r="D163" s="71">
        <f>(VLOOKUP($A163,'Base de dados 2015'!$A$704:$F$1396,6,0))/1000000</f>
        <v>9966.5282327699988</v>
      </c>
      <c r="E163" s="71">
        <f>(VLOOKUP($A163,'Base de dados 2016'!$A$707:$F$1402,6,0))/1000000</f>
        <v>11145.687675339999</v>
      </c>
      <c r="F163" s="71">
        <f>(VLOOKUP($A163,'Base de dados 2017'!$A$747:$F$1482,6,0))/1000000</f>
        <v>10814.66731999</v>
      </c>
    </row>
    <row r="164" spans="1:6">
      <c r="A164" s="60" t="s">
        <v>5646</v>
      </c>
      <c r="B164" s="71"/>
      <c r="C164" s="71">
        <f>(VLOOKUP($A164,'Base de dados 2014'!$A$679:$C$1346,3,0))/1000000</f>
        <v>6886.60215788</v>
      </c>
      <c r="D164" s="71">
        <f>(VLOOKUP($A164,'Base de dados 2015'!$A$704:$F$1396,6,0))/1000000</f>
        <v>9966.7068175999993</v>
      </c>
      <c r="E164" s="71">
        <f>(VLOOKUP($A164,'Base de dados 2016'!$A$707:$F$1402,6,0))/1000000</f>
        <v>11145.86626017</v>
      </c>
      <c r="F164" s="71">
        <f>(VLOOKUP($A164,'Base de dados 2017'!$A$747:$F$1482,6,0))/1000000</f>
        <v>10814.84590482</v>
      </c>
    </row>
    <row r="165" spans="1:6">
      <c r="A165" s="60" t="s">
        <v>5647</v>
      </c>
      <c r="B165" s="71"/>
      <c r="C165" s="71">
        <f>(VLOOKUP($A165,'Base de dados 2014'!$A$679:$C$1346,3,0))/1000000</f>
        <v>0.17858483</v>
      </c>
      <c r="D165" s="71">
        <f>(VLOOKUP($A165,'Base de dados 2015'!$A$704:$F$1396,6,0))/1000000</f>
        <v>0.17858483</v>
      </c>
      <c r="E165" s="71">
        <f>(VLOOKUP($A165,'Base de dados 2016'!$A$707:$F$1402,6,0))/1000000</f>
        <v>0.17858483</v>
      </c>
      <c r="F165" s="71">
        <f>(VLOOKUP($A165,'Base de dados 2017'!$A$747:$F$1482,6,0))/1000000</f>
        <v>0.17858483</v>
      </c>
    </row>
    <row r="166" spans="1:6">
      <c r="A166" s="60" t="s">
        <v>5167</v>
      </c>
      <c r="B166" s="71">
        <f>VLOOKUP($A166,'Base de dados 2013'!$A$3:$F$41,4,0)/1000000</f>
        <v>-149844.94215110998</v>
      </c>
      <c r="C166" s="71">
        <f>(VLOOKUP($A166,'Base de dados 2014'!$A$679:$C$1346,3,0))/1000000</f>
        <v>-159027.07632261</v>
      </c>
      <c r="D166" s="71">
        <f>(VLOOKUP($A166,'Base de dados 2015'!$A$704:$F$1396,6,0))/1000000</f>
        <v>-57307.586673379992</v>
      </c>
      <c r="E166" s="71">
        <f>(VLOOKUP($A166,'Base de dados 2016'!$A$707:$F$1402,6,0))/1000000</f>
        <v>-407551.27707605006</v>
      </c>
      <c r="F166" s="71">
        <f>(VLOOKUP($A166,'Base de dados 2017'!$A$747:$F$1482,6,0))/1000000</f>
        <v>-421512.73909734999</v>
      </c>
    </row>
    <row r="167" spans="1:6">
      <c r="A167" s="60" t="s">
        <v>5648</v>
      </c>
      <c r="B167" s="71"/>
      <c r="C167" s="71">
        <f>(VLOOKUP($A167,'Base de dados 2014'!$A$679:$C$1346,3,0))/1000000</f>
        <v>9699.2651653700013</v>
      </c>
      <c r="D167" s="71">
        <f>(VLOOKUP($A167,'Base de dados 2015'!$A$704:$F$1396,6,0))/1000000</f>
        <v>66323.67247445001</v>
      </c>
      <c r="E167" s="71">
        <f>(VLOOKUP($A167,'Base de dados 2016'!$A$707:$F$1402,6,0))/1000000</f>
        <v>78570.179349760001</v>
      </c>
      <c r="F167" s="71">
        <f>(VLOOKUP($A167,'Base de dados 2017'!$A$747:$F$1482,6,0))/1000000</f>
        <v>16040.695348929999</v>
      </c>
    </row>
    <row r="168" spans="1:6">
      <c r="A168" s="60" t="s">
        <v>5649</v>
      </c>
      <c r="B168" s="71"/>
      <c r="C168" s="71">
        <f>(VLOOKUP($A168,'Base de dados 2014'!$A$679:$C$1346,3,0))/1000000</f>
        <v>-270.09204406999999</v>
      </c>
      <c r="D168" s="71">
        <f>(VLOOKUP($A168,'Base de dados 2015'!$A$704:$F$1396,6,0))/1000000</f>
        <v>56029.447033500008</v>
      </c>
      <c r="E168" s="71">
        <f>(VLOOKUP($A168,'Base de dados 2016'!$A$707:$F$1402,6,0))/1000000</f>
        <v>66906.125628199996</v>
      </c>
      <c r="F168" s="71">
        <f>(VLOOKUP($A168,'Base de dados 2017'!$A$747:$F$1482,6,0))/1000000</f>
        <v>-5998.4330642299992</v>
      </c>
    </row>
    <row r="169" spans="1:6">
      <c r="A169" s="60" t="s">
        <v>5650</v>
      </c>
      <c r="B169" s="71"/>
      <c r="C169" s="71">
        <f>(VLOOKUP($A169,'Base de dados 2014'!$A$679:$C$1346,3,0))/1000000</f>
        <v>9969.3572094400006</v>
      </c>
      <c r="D169" s="71">
        <f>(VLOOKUP($A169,'Base de dados 2015'!$A$704:$F$1396,6,0))/1000000</f>
        <v>10294.225440950002</v>
      </c>
      <c r="E169" s="71">
        <f>(VLOOKUP($A169,'Base de dados 2016'!$A$707:$F$1402,6,0))/1000000</f>
        <v>11664.05372156</v>
      </c>
      <c r="F169" s="71">
        <f>(VLOOKUP($A169,'Base de dados 2017'!$A$747:$F$1482,6,0))/1000000</f>
        <v>22039.12841316</v>
      </c>
    </row>
    <row r="170" spans="1:6">
      <c r="A170" s="60" t="s">
        <v>5651</v>
      </c>
      <c r="B170" s="71"/>
      <c r="C170" s="71">
        <f>(VLOOKUP($A170,'Base de dados 2014'!$A$679:$C$1346,3,0))/1000000</f>
        <v>1281.29254231</v>
      </c>
      <c r="D170" s="71">
        <f>(VLOOKUP($A170,'Base de dados 2015'!$A$704:$F$1396,6,0))/1000000</f>
        <v>2074.9955384099999</v>
      </c>
      <c r="E170" s="71">
        <f>(VLOOKUP($A170,'Base de dados 2016'!$A$707:$F$1402,6,0))/1000000</f>
        <v>2850.3510107299999</v>
      </c>
      <c r="F170" s="71">
        <f>(VLOOKUP($A170,'Base de dados 2017'!$A$747:$F$1482,6,0))/1000000</f>
        <v>1497.07051843</v>
      </c>
    </row>
    <row r="171" spans="1:6">
      <c r="A171" s="60" t="s">
        <v>5652</v>
      </c>
      <c r="B171" s="71"/>
      <c r="C171" s="71">
        <f>(VLOOKUP($A171,'Base de dados 2014'!$A$679:$C$1346,3,0))/1000000</f>
        <v>1080.9561685899998</v>
      </c>
      <c r="D171" s="71">
        <f>(VLOOKUP($A171,'Base de dados 2015'!$A$704:$F$1396,6,0))/1000000</f>
        <v>1000.0635354100001</v>
      </c>
      <c r="E171" s="71">
        <f>(VLOOKUP($A171,'Base de dados 2016'!$A$707:$F$1402,6,0))/1000000</f>
        <v>219.01369714</v>
      </c>
      <c r="F171" s="71">
        <f>(VLOOKUP($A171,'Base de dados 2017'!$A$747:$F$1482,6,0))/1000000</f>
        <v>699.26788148000003</v>
      </c>
    </row>
    <row r="172" spans="1:6">
      <c r="A172" s="60" t="s">
        <v>5653</v>
      </c>
      <c r="B172" s="71"/>
      <c r="C172" s="71">
        <f>(VLOOKUP($A172,'Base de dados 2014'!$A$679:$C$1346,3,0))/1000000</f>
        <v>0</v>
      </c>
      <c r="D172" s="71">
        <f>(VLOOKUP($A172,'Base de dados 2015'!$A$704:$F$1396,6,0))/1000000</f>
        <v>0</v>
      </c>
      <c r="E172" s="71">
        <f>(VLOOKUP($A172,'Base de dados 2016'!$A$707:$F$1402,6,0))/1000000</f>
        <v>0</v>
      </c>
      <c r="F172" s="71">
        <f>(VLOOKUP($A172,'Base de dados 2017'!$A$747:$F$1482,6,0))/1000000</f>
        <v>0</v>
      </c>
    </row>
    <row r="173" spans="1:6">
      <c r="A173" s="60" t="s">
        <v>5654</v>
      </c>
      <c r="B173" s="71"/>
      <c r="C173" s="71">
        <f>(VLOOKUP($A173,'Base de dados 2014'!$A$679:$C$1346,3,0))/1000000</f>
        <v>0</v>
      </c>
      <c r="D173" s="71">
        <f>(VLOOKUP($A173,'Base de dados 2015'!$A$704:$F$1396,6,0))/1000000</f>
        <v>0</v>
      </c>
      <c r="E173" s="71">
        <f>(VLOOKUP($A173,'Base de dados 2016'!$A$707:$F$1402,6,0))/1000000</f>
        <v>0</v>
      </c>
      <c r="F173" s="71">
        <f>(VLOOKUP($A173,'Base de dados 2017'!$A$747:$F$1482,6,0))/1000000</f>
        <v>0</v>
      </c>
    </row>
    <row r="174" spans="1:6">
      <c r="A174" s="60" t="s">
        <v>5655</v>
      </c>
      <c r="B174" s="71"/>
      <c r="C174" s="71">
        <f>(VLOOKUP($A174,'Base de dados 2014'!$A$679:$C$1346,3,0))/1000000</f>
        <v>0</v>
      </c>
      <c r="D174" s="71">
        <f>(VLOOKUP($A174,'Base de dados 2015'!$A$704:$F$1396,6,0))/1000000</f>
        <v>0</v>
      </c>
      <c r="E174" s="71">
        <f>(VLOOKUP($A174,'Base de dados 2016'!$A$707:$F$1402,6,0))/1000000</f>
        <v>0</v>
      </c>
      <c r="F174" s="71">
        <f>(VLOOKUP($A174,'Base de dados 2017'!$A$747:$F$1482,6,0))/1000000</f>
        <v>0</v>
      </c>
    </row>
    <row r="175" spans="1:6">
      <c r="A175" s="60" t="s">
        <v>5656</v>
      </c>
      <c r="B175" s="71"/>
      <c r="C175" s="71">
        <f>(VLOOKUP($A175,'Base de dados 2014'!$A$679:$C$1346,3,0))/1000000</f>
        <v>1.59897545</v>
      </c>
      <c r="D175" s="71">
        <f>(VLOOKUP($A175,'Base de dados 2015'!$A$704:$F$1396,6,0))/1000000</f>
        <v>31.063781970000001</v>
      </c>
      <c r="E175" s="71">
        <f>(VLOOKUP($A175,'Base de dados 2016'!$A$707:$F$1402,6,0))/1000000</f>
        <v>31.07090127</v>
      </c>
      <c r="F175" s="71">
        <f>(VLOOKUP($A175,'Base de dados 2017'!$A$747:$F$1482,6,0))/1000000</f>
        <v>31.063781969999997</v>
      </c>
    </row>
    <row r="176" spans="1:6">
      <c r="A176" s="60" t="s">
        <v>5657</v>
      </c>
      <c r="B176" s="71"/>
      <c r="C176" s="71">
        <f>(VLOOKUP($A176,'Base de dados 2014'!$A$679:$C$1346,3,0))/1000000</f>
        <v>1079.3571931400002</v>
      </c>
      <c r="D176" s="71">
        <f>(VLOOKUP($A176,'Base de dados 2015'!$A$704:$F$1396,6,0))/1000000</f>
        <v>968.99975344000006</v>
      </c>
      <c r="E176" s="71">
        <f>(VLOOKUP($A176,'Base de dados 2016'!$A$707:$F$1402,6,0))/1000000</f>
        <v>187.94279587</v>
      </c>
      <c r="F176" s="71">
        <f>(VLOOKUP($A176,'Base de dados 2017'!$A$747:$F$1482,6,0))/1000000</f>
        <v>668.20409950999999</v>
      </c>
    </row>
    <row r="177" spans="1:6">
      <c r="A177" s="60" t="s">
        <v>5658</v>
      </c>
      <c r="B177" s="71"/>
      <c r="C177" s="71">
        <f>(VLOOKUP($A177,'Base de dados 2014'!$A$679:$C$1346,3,0))/1000000</f>
        <v>4107.9701650699999</v>
      </c>
      <c r="D177" s="71">
        <f>(VLOOKUP($A177,'Base de dados 2015'!$A$704:$F$1396,6,0))/1000000</f>
        <v>3853.5541067000004</v>
      </c>
      <c r="E177" s="71">
        <f>(VLOOKUP($A177,'Base de dados 2016'!$A$707:$F$1402,6,0))/1000000</f>
        <v>3634.0700791099998</v>
      </c>
      <c r="F177" s="71">
        <f>(VLOOKUP($A177,'Base de dados 2017'!$A$747:$F$1482,6,0))/1000000</f>
        <v>6755.3896145199997</v>
      </c>
    </row>
    <row r="178" spans="1:6">
      <c r="A178" s="60" t="s">
        <v>5659</v>
      </c>
      <c r="B178" s="71"/>
      <c r="C178" s="71">
        <f>(VLOOKUP($A178,'Base de dados 2014'!$A$679:$C$1346,3,0))/1000000</f>
        <v>4107.9701650699999</v>
      </c>
      <c r="D178" s="71">
        <f>(VLOOKUP($A178,'Base de dados 2015'!$A$704:$F$1396,6,0))/1000000</f>
        <v>3853.5541067000004</v>
      </c>
      <c r="E178" s="71">
        <f>(VLOOKUP($A178,'Base de dados 2016'!$A$707:$F$1402,6,0))/1000000</f>
        <v>3670.94069193</v>
      </c>
      <c r="F178" s="71">
        <f>(VLOOKUP($A178,'Base de dados 2017'!$A$747:$F$1482,6,0))/1000000</f>
        <v>6707.3367310399999</v>
      </c>
    </row>
    <row r="179" spans="1:6">
      <c r="A179" s="60" t="s">
        <v>5660</v>
      </c>
      <c r="B179" s="71"/>
      <c r="C179" s="71">
        <f>(VLOOKUP($A179,'Base de dados 2014'!$A$679:$C$1346,3,0))/1000000</f>
        <v>0</v>
      </c>
      <c r="D179" s="71">
        <f>(VLOOKUP($A179,'Base de dados 2015'!$A$704:$F$1396,6,0))/1000000</f>
        <v>0</v>
      </c>
      <c r="E179" s="71">
        <f>(VLOOKUP($A179,'Base de dados 2016'!$A$707:$F$1402,6,0))/1000000</f>
        <v>-36.870612819999998</v>
      </c>
      <c r="F179" s="71">
        <f>(VLOOKUP($A179,'Base de dados 2017'!$A$747:$F$1482,6,0))/1000000</f>
        <v>48.052883479999998</v>
      </c>
    </row>
    <row r="180" spans="1:6">
      <c r="A180" s="60" t="s">
        <v>5661</v>
      </c>
      <c r="B180" s="71"/>
      <c r="C180" s="71">
        <f>(VLOOKUP($A180,'Base de dados 2014'!$A$679:$C$1346,3,0))/1000000</f>
        <v>2038.0839402300001</v>
      </c>
      <c r="D180" s="71">
        <f>(VLOOKUP($A180,'Base de dados 2015'!$A$704:$F$1396,6,0))/1000000</f>
        <v>2027.0533785600003</v>
      </c>
      <c r="E180" s="71">
        <f>(VLOOKUP($A180,'Base de dados 2016'!$A$707:$F$1402,6,0))/1000000</f>
        <v>2028.3252053900001</v>
      </c>
      <c r="F180" s="71">
        <f>(VLOOKUP($A180,'Base de dados 2017'!$A$747:$F$1482,6,0))/1000000</f>
        <v>523.09194348000005</v>
      </c>
    </row>
    <row r="181" spans="1:6">
      <c r="A181" s="60" t="s">
        <v>5662</v>
      </c>
      <c r="B181" s="71"/>
      <c r="C181" s="71">
        <f>(VLOOKUP($A181,'Base de dados 2014'!$A$679:$C$1346,3,0))/1000000</f>
        <v>1522.8267344799999</v>
      </c>
      <c r="D181" s="71">
        <f>(VLOOKUP($A181,'Base de dados 2015'!$A$704:$F$1396,6,0))/1000000</f>
        <v>1526.9234458400001</v>
      </c>
      <c r="E181" s="71">
        <f>(VLOOKUP($A181,'Base de dados 2016'!$A$707:$F$1402,6,0))/1000000</f>
        <v>1526.5411797699999</v>
      </c>
      <c r="F181" s="71">
        <f>(VLOOKUP($A181,'Base de dados 2017'!$A$747:$F$1482,6,0))/1000000</f>
        <v>5.2101154999999997</v>
      </c>
    </row>
    <row r="182" spans="1:6">
      <c r="A182" s="60" t="s">
        <v>5663</v>
      </c>
      <c r="B182" s="71"/>
      <c r="C182" s="71">
        <f>(VLOOKUP($A182,'Base de dados 2014'!$A$679:$C$1346,3,0))/1000000</f>
        <v>475.53409930000004</v>
      </c>
      <c r="D182" s="71">
        <f>(VLOOKUP($A182,'Base de dados 2015'!$A$704:$F$1396,6,0))/1000000</f>
        <v>475.53409930000004</v>
      </c>
      <c r="E182" s="71">
        <f>(VLOOKUP($A182,'Base de dados 2016'!$A$707:$F$1402,6,0))/1000000</f>
        <v>475.37351361999998</v>
      </c>
      <c r="F182" s="71">
        <f>(VLOOKUP($A182,'Base de dados 2017'!$A$747:$F$1482,6,0))/1000000</f>
        <v>475.53409930000004</v>
      </c>
    </row>
    <row r="183" spans="1:6">
      <c r="A183" s="60" t="s">
        <v>5664</v>
      </c>
      <c r="B183" s="71"/>
      <c r="C183" s="71">
        <f>(VLOOKUP($A183,'Base de dados 2014'!$A$679:$C$1346,3,0))/1000000</f>
        <v>1.1132919999999999E-2</v>
      </c>
      <c r="D183" s="71">
        <f>(VLOOKUP($A183,'Base de dados 2015'!$A$704:$F$1396,6,0))/1000000</f>
        <v>1.1132919999999999E-2</v>
      </c>
      <c r="E183" s="71">
        <f>(VLOOKUP($A183,'Base de dados 2016'!$A$707:$F$1402,6,0))/1000000</f>
        <v>1.1132919999999999E-2</v>
      </c>
      <c r="F183" s="71">
        <f>(VLOOKUP($A183,'Base de dados 2017'!$A$747:$F$1482,6,0))/1000000</f>
        <v>0</v>
      </c>
    </row>
    <row r="184" spans="1:6">
      <c r="A184" s="60" t="s">
        <v>5665</v>
      </c>
      <c r="B184" s="71"/>
      <c r="C184" s="71">
        <f>(VLOOKUP($A184,'Base de dados 2014'!$A$679:$C$1346,3,0))/1000000</f>
        <v>24.849455339999999</v>
      </c>
      <c r="D184" s="71">
        <f>(VLOOKUP($A184,'Base de dados 2015'!$A$704:$F$1396,6,0))/1000000</f>
        <v>12.224539650000001</v>
      </c>
      <c r="E184" s="71">
        <f>(VLOOKUP($A184,'Base de dados 2016'!$A$707:$F$1402,6,0))/1000000</f>
        <v>19.406359139999999</v>
      </c>
      <c r="F184" s="71">
        <f>(VLOOKUP($A184,'Base de dados 2017'!$A$747:$F$1482,6,0))/1000000</f>
        <v>29.98756783</v>
      </c>
    </row>
    <row r="185" spans="1:6">
      <c r="A185" s="60" t="s">
        <v>5666</v>
      </c>
      <c r="B185" s="71"/>
      <c r="C185" s="71">
        <f>(VLOOKUP($A185,'Base de dados 2014'!$A$679:$C$1346,3,0))/1000000</f>
        <v>0</v>
      </c>
      <c r="D185" s="71">
        <f>(VLOOKUP($A185,'Base de dados 2015'!$A$704:$F$1396,6,0))/1000000</f>
        <v>0</v>
      </c>
      <c r="E185" s="71">
        <f>(VLOOKUP($A185,'Base de dados 2016'!$A$707:$F$1402,6,0))/1000000</f>
        <v>0</v>
      </c>
      <c r="F185" s="71">
        <f>(VLOOKUP($A185,'Base de dados 2017'!$A$747:$F$1482,6,0))/1000000</f>
        <v>0</v>
      </c>
    </row>
    <row r="186" spans="1:6">
      <c r="A186" s="60" t="s">
        <v>5667</v>
      </c>
      <c r="B186" s="71"/>
      <c r="C186" s="71">
        <f>(VLOOKUP($A186,'Base de dados 2014'!$A$679:$C$1346,3,0))/1000000</f>
        <v>4.9143505000000003</v>
      </c>
      <c r="D186" s="71">
        <f>(VLOOKUP($A186,'Base de dados 2015'!$A$704:$F$1396,6,0))/1000000</f>
        <v>4.9143505000000003</v>
      </c>
      <c r="E186" s="71">
        <f>(VLOOKUP($A186,'Base de dados 2016'!$A$707:$F$1402,6,0))/1000000</f>
        <v>0</v>
      </c>
      <c r="F186" s="71">
        <f>(VLOOKUP($A186,'Base de dados 2017'!$A$747:$F$1482,6,0))/1000000</f>
        <v>4.9143505000000003</v>
      </c>
    </row>
    <row r="187" spans="1:6">
      <c r="A187" s="60" t="s">
        <v>5668</v>
      </c>
      <c r="B187" s="71"/>
      <c r="C187" s="71">
        <f>(VLOOKUP($A187,'Base de dados 2014'!$A$679:$C$1346,3,0))/1000000</f>
        <v>0</v>
      </c>
      <c r="D187" s="71">
        <f>(VLOOKUP($A187,'Base de dados 2015'!$A$704:$F$1396,6,0))/1000000</f>
        <v>0</v>
      </c>
      <c r="E187" s="71">
        <f>(VLOOKUP($A187,'Base de dados 2016'!$A$707:$F$1402,6,0))/1000000</f>
        <v>0</v>
      </c>
      <c r="F187" s="71">
        <f>(VLOOKUP($A187,'Base de dados 2017'!$A$747:$F$1482,6,0))/1000000</f>
        <v>0</v>
      </c>
    </row>
    <row r="188" spans="1:6">
      <c r="A188" s="70" t="s">
        <v>2717</v>
      </c>
      <c r="B188" s="71"/>
      <c r="C188" s="71" t="s">
        <v>3557</v>
      </c>
      <c r="D188" s="71">
        <f>(VLOOKUP($A188,'Base de dados 2015'!$A$704:$F$1396,6,0))/1000000</f>
        <v>0</v>
      </c>
      <c r="E188" s="71">
        <f>(VLOOKUP($A188,'Base de dados 2016'!$A$707:$F$1402,6,0))/1000000</f>
        <v>0</v>
      </c>
      <c r="F188" s="71">
        <f>(VLOOKUP($A188,'Base de dados 2017'!$A$747:$F$1482,6,0))/1000000</f>
        <v>0</v>
      </c>
    </row>
    <row r="189" spans="1:6">
      <c r="A189" s="60" t="s">
        <v>5669</v>
      </c>
      <c r="B189" s="71"/>
      <c r="C189" s="71">
        <f>(VLOOKUP($A189,'Base de dados 2014'!$A$679:$C$1346,3,0))/1000000</f>
        <v>9.94816769</v>
      </c>
      <c r="D189" s="71">
        <f>(VLOOKUP($A189,'Base de dados 2015'!$A$704:$F$1396,6,0))/1000000</f>
        <v>7.4458103500000004</v>
      </c>
      <c r="E189" s="71">
        <f>(VLOOKUP($A189,'Base de dados 2016'!$A$707:$F$1402,6,0))/1000000</f>
        <v>6.9930199400000008</v>
      </c>
      <c r="F189" s="71">
        <f>(VLOOKUP($A189,'Base de dados 2017'!$A$747:$F$1482,6,0))/1000000</f>
        <v>7.4458103499999995</v>
      </c>
    </row>
    <row r="190" spans="1:6">
      <c r="A190" s="60" t="s">
        <v>5670</v>
      </c>
      <c r="B190" s="71"/>
      <c r="C190" s="71">
        <f>(VLOOKUP($A190,'Base de dados 2014'!$A$679:$C$1346,3,0))/1000000</f>
        <v>2827.70258792</v>
      </c>
      <c r="D190" s="71">
        <f>(VLOOKUP($A190,'Base de dados 2015'!$A$704:$F$1396,6,0))/1000000</f>
        <v>2782.1300220899998</v>
      </c>
      <c r="E190" s="71">
        <f>(VLOOKUP($A190,'Base de dados 2016'!$A$707:$F$1402,6,0))/1000000</f>
        <v>951.58786758000008</v>
      </c>
      <c r="F190" s="71">
        <f>(VLOOKUP($A190,'Base de dados 2017'!$A$747:$F$1482,6,0))/1000000</f>
        <v>1119.81230463</v>
      </c>
    </row>
    <row r="191" spans="1:6">
      <c r="A191" s="60" t="s">
        <v>5671</v>
      </c>
      <c r="B191" s="71"/>
      <c r="C191" s="71">
        <f>(VLOOKUP($A191,'Base de dados 2014'!$A$679:$C$1346,3,0))/1000000</f>
        <v>2727.8968885100003</v>
      </c>
      <c r="D191" s="71">
        <f>(VLOOKUP($A191,'Base de dados 2015'!$A$704:$F$1396,6,0))/1000000</f>
        <v>2725.70064624</v>
      </c>
      <c r="E191" s="71">
        <f>(VLOOKUP($A191,'Base de dados 2016'!$A$707:$F$1402,6,0))/1000000</f>
        <v>895.48107174999996</v>
      </c>
      <c r="F191" s="71">
        <f>(VLOOKUP($A191,'Base de dados 2017'!$A$747:$F$1482,6,0))/1000000</f>
        <v>1110.5265742700001</v>
      </c>
    </row>
    <row r="192" spans="1:6">
      <c r="A192" s="60" t="s">
        <v>5672</v>
      </c>
      <c r="B192" s="71"/>
      <c r="C192" s="71">
        <f>(VLOOKUP($A192,'Base de dados 2014'!$A$679:$C$1346,3,0))/1000000</f>
        <v>99.805699410000003</v>
      </c>
      <c r="D192" s="71">
        <f>(VLOOKUP($A192,'Base de dados 2015'!$A$704:$F$1396,6,0))/1000000</f>
        <v>56.429375849999992</v>
      </c>
      <c r="E192" s="71">
        <f>(VLOOKUP($A192,'Base de dados 2016'!$A$707:$F$1402,6,0))/1000000</f>
        <v>56.106795829999996</v>
      </c>
      <c r="F192" s="71">
        <f>(VLOOKUP($A192,'Base de dados 2017'!$A$747:$F$1482,6,0))/1000000</f>
        <v>9.2857303599999987</v>
      </c>
    </row>
    <row r="193" spans="1:6">
      <c r="A193" s="60" t="s">
        <v>5673</v>
      </c>
      <c r="B193" s="71"/>
      <c r="C193" s="71">
        <f>(VLOOKUP($A193,'Base de dados 2014'!$A$679:$C$1346,3,0))/1000000</f>
        <v>-180062.3468921</v>
      </c>
      <c r="D193" s="71">
        <f>(VLOOKUP($A193,'Base de dados 2015'!$A$704:$F$1396,6,0))/1000000</f>
        <v>-135369.05572900001</v>
      </c>
      <c r="E193" s="71">
        <f>(VLOOKUP($A193,'Base de dados 2016'!$A$707:$F$1402,6,0))/1000000</f>
        <v>-495804.80428576004</v>
      </c>
      <c r="F193" s="71">
        <f>(VLOOKUP($A193,'Base de dados 2017'!$A$747:$F$1482,6,0))/1000000</f>
        <v>-448148.06657606002</v>
      </c>
    </row>
    <row r="194" spans="1:6">
      <c r="A194" s="60" t="s">
        <v>5674</v>
      </c>
      <c r="B194" s="71"/>
      <c r="C194" s="71">
        <f>(VLOOKUP($A194,'Base de dados 2014'!$A$679:$C$1346,3,0))/1000000</f>
        <v>0</v>
      </c>
      <c r="D194" s="71">
        <f>(VLOOKUP($A194,'Base de dados 2015'!$A$704:$F$1396,6,0))/1000000</f>
        <v>0</v>
      </c>
      <c r="E194" s="71">
        <f>(VLOOKUP($A194,'Base de dados 2016'!$A$707:$F$1402,6,0))/1000000</f>
        <v>0</v>
      </c>
      <c r="F194" s="71">
        <f>(VLOOKUP($A194,'Base de dados 2017'!$A$747:$F$1482,6,0))/1000000</f>
        <v>1.3276E-4</v>
      </c>
    </row>
    <row r="195" spans="1:6">
      <c r="A195" s="60" t="s">
        <v>5675</v>
      </c>
      <c r="B195" s="71"/>
      <c r="C195" s="71">
        <f>(VLOOKUP($A195,'Base de dados 2014'!$A$679:$C$1346,3,0))/1000000</f>
        <v>0</v>
      </c>
      <c r="D195" s="71">
        <f>(VLOOKUP($A195,'Base de dados 2015'!$A$704:$F$1396,6,0))/1000000</f>
        <v>0</v>
      </c>
      <c r="E195" s="71">
        <f>(VLOOKUP($A195,'Base de dados 2016'!$A$707:$F$1402,6,0))/1000000</f>
        <v>0</v>
      </c>
      <c r="F195" s="71">
        <f>(VLOOKUP($A195,'Base de dados 2017'!$A$747:$F$1482,6,0))/1000000</f>
        <v>1.3276E-4</v>
      </c>
    </row>
    <row r="196" spans="1:6">
      <c r="A196" s="60" t="s">
        <v>5676</v>
      </c>
      <c r="B196" s="71"/>
      <c r="C196" s="71">
        <f>(VLOOKUP($A196,'Base de dados 2014'!$A$679:$C$1346,3,0))/1000000</f>
        <v>0</v>
      </c>
      <c r="D196" s="71">
        <f>(VLOOKUP($A196,'Base de dados 2015'!$A$704:$F$1396,6,0))/1000000</f>
        <v>0</v>
      </c>
      <c r="E196" s="71">
        <f>(VLOOKUP($A196,'Base de dados 2016'!$A$707:$F$1402,6,0))/1000000</f>
        <v>0</v>
      </c>
      <c r="F196" s="71">
        <f>(VLOOKUP($A196,'Base de dados 2017'!$A$747:$F$1482,6,0))/1000000</f>
        <v>0</v>
      </c>
    </row>
    <row r="197" spans="1:6">
      <c r="A197" s="60" t="s">
        <v>5677</v>
      </c>
      <c r="B197" s="71"/>
      <c r="C197" s="71">
        <f>(VLOOKUP($A197,'Base de dados 2014'!$A$679:$C$1346,3,0))/1000000</f>
        <v>101687.17559703</v>
      </c>
      <c r="D197" s="71">
        <f>(VLOOKUP($A197,'Base de dados 2015'!$A$704:$F$1396,3,0))/1000000</f>
        <v>142322.71487707002</v>
      </c>
      <c r="E197" s="71">
        <f>(VLOOKUP($A197,'Base de dados 2016'!$A$707:$F$1402,3,0))/1000000</f>
        <v>147124.06301262</v>
      </c>
      <c r="F197" s="71">
        <f>(VLOOKUP($A197,'Base de dados 2017'!$A$747:$F$1482,3,0))/1000000</f>
        <v>183990.64387526998</v>
      </c>
    </row>
    <row r="198" spans="1:6" s="76" customFormat="1">
      <c r="A198" s="76" t="s">
        <v>5901</v>
      </c>
      <c r="B198" s="71"/>
      <c r="C198" s="71">
        <f>(VLOOKUP($A198,'Base de dados 2014'!$A$679:$C$1346,3,0))/1000000</f>
        <v>650987.33305937995</v>
      </c>
      <c r="D198" s="71">
        <f>(VLOOKUP($A198,'Base de dados 2015'!$A$704:$F$1396,3,0))/1000000</f>
        <v>791705.05341528007</v>
      </c>
      <c r="E198" s="71">
        <f>(VLOOKUP($A198,'Base de dados 2016'!$A$707:$F$1402,3,0))/1000000</f>
        <v>933447.70674405003</v>
      </c>
      <c r="F198" s="71">
        <f>(VLOOKUP($A198,'Base de dados 2017'!$A$747:$F$1482,3,0))/1000000</f>
        <v>1145383.0723731299</v>
      </c>
    </row>
    <row r="199" spans="1:6">
      <c r="A199" s="60" t="s">
        <v>5678</v>
      </c>
      <c r="B199" s="71"/>
      <c r="C199" s="71">
        <f>(VLOOKUP($A199,'Base de dados 2014'!$A$679:$C$1346,3,0))/1000000</f>
        <v>62728.193948040003</v>
      </c>
      <c r="D199" s="71">
        <f>(VLOOKUP($A199,'Base de dados 2015'!$A$704:$F$1396,3,0))/1000000</f>
        <v>102271.44054086</v>
      </c>
      <c r="E199" s="71">
        <f>(VLOOKUP($A199,'Base de dados 2016'!$A$707:$F$1402,3,0))/1000000</f>
        <v>188393.50003860999</v>
      </c>
      <c r="F199" s="71">
        <f>(VLOOKUP($A199,'Base de dados 2017'!$A$747:$F$1482,3,0))/1000000</f>
        <v>188157.60592751001</v>
      </c>
    </row>
    <row r="200" spans="1:6">
      <c r="A200" s="60" t="s">
        <v>5679</v>
      </c>
      <c r="B200" s="71"/>
      <c r="C200" s="71" t="s">
        <v>3557</v>
      </c>
      <c r="D200" s="71" t="s">
        <v>3557</v>
      </c>
      <c r="E200" s="71" t="s">
        <v>3557</v>
      </c>
      <c r="F200" s="71">
        <f>(VLOOKUP($A200,'Base de dados 2017'!$A$747:$F$1482,3,0))/1000000</f>
        <v>162077.58155162999</v>
      </c>
    </row>
    <row r="201" spans="1:6">
      <c r="A201" s="60" t="s">
        <v>5680</v>
      </c>
      <c r="B201" s="71"/>
      <c r="C201" s="71" t="s">
        <v>3557</v>
      </c>
      <c r="D201" s="71" t="s">
        <v>3557</v>
      </c>
      <c r="E201" s="71" t="s">
        <v>3557</v>
      </c>
      <c r="F201" s="71">
        <f>(VLOOKUP($A201,'Base de dados 2017'!$A$747:$F$1482,3,0))/1000000</f>
        <v>2971.97546207</v>
      </c>
    </row>
    <row r="202" spans="1:6">
      <c r="A202" s="60" t="s">
        <v>5681</v>
      </c>
      <c r="B202" s="71"/>
      <c r="C202" s="71" t="s">
        <v>3557</v>
      </c>
      <c r="D202" s="71" t="s">
        <v>3557</v>
      </c>
      <c r="E202" s="71" t="s">
        <v>3557</v>
      </c>
      <c r="F202" s="71">
        <f>(VLOOKUP($A202,'Base de dados 2017'!$A$747:$F$1482,3,0))/1000000</f>
        <v>13008.17171961</v>
      </c>
    </row>
    <row r="203" spans="1:6">
      <c r="A203" s="60" t="s">
        <v>5682</v>
      </c>
      <c r="B203" s="71"/>
      <c r="C203" s="71">
        <f>(VLOOKUP($A203,'Base de dados 2014'!$A$679:$C$1346,3,0))/1000000</f>
        <v>856383.4181970401</v>
      </c>
      <c r="D203" s="71">
        <f>(VLOOKUP($A203,'Base de dados 2015'!$A$704:$F$1396,3,0))/1000000</f>
        <v>978333.7759834301</v>
      </c>
      <c r="E203" s="71">
        <f>(VLOOKUP($A203,'Base de dados 2016'!$A$707:$F$1402,3,0))/1000000</f>
        <v>1802580.7988121002</v>
      </c>
      <c r="F203" s="71">
        <f>(VLOOKUP($A203,'Base de dados 2017'!$A$747:$F$1482,3,0))/1000000</f>
        <v>2030888.8146963301</v>
      </c>
    </row>
    <row r="204" spans="1:6">
      <c r="A204" s="60" t="s">
        <v>5683</v>
      </c>
      <c r="B204" s="71"/>
      <c r="C204" s="71">
        <f>(VLOOKUP($A204,'Base de dados 2014'!$A$679:$C$1346,3,0))/1000000</f>
        <v>-166437.10348867002</v>
      </c>
      <c r="D204" s="71">
        <f>(VLOOKUP($A204,'Base de dados 2015'!$A$704:$F$1396,3,0))/1000000</f>
        <v>-146577.44823193998</v>
      </c>
      <c r="E204" s="71">
        <f>(VLOOKUP($A204,'Base de dados 2016'!$A$707:$F$1402,3,0))/1000000</f>
        <v>-910402.52909404004</v>
      </c>
      <c r="F204" s="71">
        <f>(VLOOKUP($A204,'Base de dados 2017'!$A$747:$F$1482,3,0))/1000000</f>
        <v>-889672.70437543991</v>
      </c>
    </row>
    <row r="205" spans="1:6">
      <c r="A205" s="60" t="s">
        <v>2830</v>
      </c>
      <c r="B205" s="71"/>
      <c r="C205" s="71">
        <f>(VLOOKUP($A205,'Base de dados 2014'!$A$679:$C$1346,3,0))/1000000</f>
        <v>541456.42162976007</v>
      </c>
      <c r="D205" s="71">
        <f>(VLOOKUP($A205,'Base de dados 2015'!$A$704:$F$1396,3,0))/1000000</f>
        <v>114253.53179114002</v>
      </c>
      <c r="E205" s="71">
        <f>(VLOOKUP($A205,'Base de dados 2016'!$A$707:$F$1402,3,0))/1000000</f>
        <v>64295.094670710001</v>
      </c>
      <c r="F205" s="71">
        <f>(VLOOKUP($A205,'Base de dados 2017'!$A$747:$F$1482,3,0))/1000000</f>
        <v>109230.40660686999</v>
      </c>
    </row>
    <row r="206" spans="1:6">
      <c r="A206" s="60" t="s">
        <v>2831</v>
      </c>
      <c r="B206" s="71"/>
      <c r="C206" s="71" t="s">
        <v>3557</v>
      </c>
      <c r="D206" s="71">
        <f>(VLOOKUP($A206,'Base de dados 2015'!$A$704:$F$1396,3,0))/1000000</f>
        <v>9619.3088624500033</v>
      </c>
      <c r="E206" s="71">
        <f>(VLOOKUP($A206,'Base de dados 2016'!$A$707:$F$1402,3,0))/1000000</f>
        <v>7828.4412081</v>
      </c>
      <c r="F206" s="71">
        <f>(VLOOKUP($A206,'Base de dados 2017'!$A$747:$F$1482,3,0))/1000000</f>
        <v>7779.2958630399999</v>
      </c>
    </row>
    <row r="207" spans="1:6">
      <c r="A207" s="60" t="s">
        <v>5684</v>
      </c>
      <c r="B207" s="71"/>
      <c r="C207" s="71" t="s">
        <v>3557</v>
      </c>
      <c r="D207" s="71">
        <f>(VLOOKUP($A207,'Base de dados 2015'!$A$704:$F$1396,3,0))/1000000</f>
        <v>101301.70587597003</v>
      </c>
      <c r="E207" s="71">
        <f>(VLOOKUP($A207,'Base de dados 2016'!$A$707:$F$1402,3,0))/1000000</f>
        <v>61646.974721629995</v>
      </c>
      <c r="F207" s="71">
        <f>(VLOOKUP($A207,'Base de dados 2017'!$A$747:$F$1482,3,0))/1000000</f>
        <v>71366.451093570009</v>
      </c>
    </row>
    <row r="208" spans="1:6">
      <c r="A208" s="60" t="s">
        <v>2832</v>
      </c>
      <c r="B208" s="71"/>
      <c r="C208" s="71" t="s">
        <v>3557</v>
      </c>
      <c r="D208" s="71">
        <f>(VLOOKUP($A208,'Base de dados 2015'!$A$704:$F$1396,3,0))/1000000</f>
        <v>13219.483716279999</v>
      </c>
      <c r="E208" s="71">
        <f>(VLOOKUP($A208,'Base de dados 2016'!$A$707:$F$1402,3,0))/1000000</f>
        <v>8125.6549361699999</v>
      </c>
      <c r="F208" s="71">
        <f>(VLOOKUP($A208,'Base de dados 2017'!$A$747:$F$1482,3,0))/1000000</f>
        <v>10587.26889996</v>
      </c>
    </row>
    <row r="209" spans="1:6">
      <c r="A209" s="60" t="s">
        <v>2833</v>
      </c>
      <c r="B209" s="71"/>
      <c r="C209" s="71" t="s">
        <v>3557</v>
      </c>
      <c r="D209" s="71">
        <f>(VLOOKUP($A209,'Base de dados 2015'!$A$704:$F$1396,3,0))/1000000</f>
        <v>9657.6697508699981</v>
      </c>
      <c r="E209" s="71">
        <f>(VLOOKUP($A209,'Base de dados 2016'!$A$707:$F$1402,3,0))/1000000</f>
        <v>17870.02170505</v>
      </c>
      <c r="F209" s="71">
        <f>(VLOOKUP($A209,'Base de dados 2017'!$A$747:$F$1482,3,0))/1000000</f>
        <v>19497.390750300001</v>
      </c>
    </row>
    <row r="210" spans="1:6">
      <c r="A210" s="60" t="s">
        <v>2834</v>
      </c>
      <c r="B210" s="71"/>
      <c r="C210" s="71">
        <f>(VLOOKUP($A210,'Base de dados 2014'!$A$679:$C$1346,3,0))/1000000</f>
        <v>608964.94076380006</v>
      </c>
      <c r="D210" s="71">
        <f>(VLOOKUP($A210,'Base de dados 2015'!$A$704:$F$1396,3,0))/1000000</f>
        <v>766420.62619514985</v>
      </c>
      <c r="E210" s="71">
        <f>(VLOOKUP($A210,'Base de dados 2016'!$A$707:$F$1402,3,0))/1000000</f>
        <v>796102.53773166006</v>
      </c>
      <c r="F210" s="71">
        <f>(VLOOKUP($A210,'Base de dados 2017'!$A$747:$F$1482,3,0))/1000000</f>
        <v>801787.00787797</v>
      </c>
    </row>
    <row r="211" spans="1:6">
      <c r="A211" s="60" t="s">
        <v>2835</v>
      </c>
      <c r="B211" s="71"/>
      <c r="C211" s="71" t="s">
        <v>3557</v>
      </c>
      <c r="D211" s="71">
        <f>(VLOOKUP($A211,'Base de dados 2015'!$A$704:$F$1396,3,0))/1000000</f>
        <v>6291.2823337500004</v>
      </c>
      <c r="E211" s="71">
        <f>(VLOOKUP($A211,'Base de dados 2016'!$A$707:$F$1402,3,0))/1000000</f>
        <v>11411.9080254</v>
      </c>
      <c r="F211" s="71">
        <f>(VLOOKUP($A211,'Base de dados 2017'!$A$747:$F$1482,3,0))/1000000</f>
        <v>12310.933872309999</v>
      </c>
    </row>
    <row r="212" spans="1:6">
      <c r="A212" s="60" t="s">
        <v>5685</v>
      </c>
      <c r="B212" s="71"/>
      <c r="C212" s="71" t="s">
        <v>3557</v>
      </c>
      <c r="D212" s="71">
        <f>(VLOOKUP($A212,'Base de dados 2015'!$A$704:$F$1396,3,0))/1000000</f>
        <v>32092.129050060004</v>
      </c>
      <c r="E212" s="71">
        <f>(VLOOKUP($A212,'Base de dados 2016'!$A$707:$F$1402,3,0))/1000000</f>
        <v>53460.857107989999</v>
      </c>
      <c r="F212" s="71">
        <f>(VLOOKUP($A212,'Base de dados 2017'!$A$747:$F$1482,3,0))/1000000</f>
        <v>62864.854217289998</v>
      </c>
    </row>
    <row r="213" spans="1:6">
      <c r="A213" s="60" t="s">
        <v>2836</v>
      </c>
      <c r="B213" s="71"/>
      <c r="C213" s="71" t="s">
        <v>3557</v>
      </c>
      <c r="D213" s="71">
        <f>(VLOOKUP($A213,'Base de dados 2015'!$A$704:$F$1396,3,0))/1000000</f>
        <v>773396.40256712004</v>
      </c>
      <c r="E213" s="71">
        <f>(VLOOKUP($A213,'Base de dados 2016'!$A$707:$F$1402,3,0))/1000000</f>
        <v>808049.10287682991</v>
      </c>
      <c r="F213" s="71">
        <f>(VLOOKUP($A213,'Base de dados 2017'!$A$747:$F$1482,3,0))/1000000</f>
        <v>718367.36934168008</v>
      </c>
    </row>
    <row r="214" spans="1:6">
      <c r="A214" s="60" t="s">
        <v>2837</v>
      </c>
      <c r="B214" s="71"/>
      <c r="C214" s="71" t="s">
        <v>3557</v>
      </c>
      <c r="D214" s="71">
        <f>(VLOOKUP($A214,'Base de dados 2015'!$A$704:$F$1396,3,0))/1000000</f>
        <v>9922.8872516800002</v>
      </c>
      <c r="E214" s="71">
        <f>(VLOOKUP($A214,'Base de dados 2016'!$A$707:$F$1402,3,0))/1000000</f>
        <v>69237.383814999994</v>
      </c>
      <c r="F214" s="71">
        <f>(VLOOKUP($A214,'Base de dados 2017'!$A$747:$F$1482,3,0))/1000000</f>
        <v>8243.8504466899994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14"/>
  <sheetViews>
    <sheetView workbookViewId="0"/>
  </sheetViews>
  <sheetFormatPr defaultRowHeight="15"/>
  <cols>
    <col min="1" max="1" width="90.5703125" style="60" bestFit="1" customWidth="1"/>
    <col min="2" max="3" width="9.28515625" style="60" bestFit="1" customWidth="1"/>
    <col min="4" max="6" width="9.85546875" style="60" bestFit="1" customWidth="1"/>
    <col min="7" max="16384" width="9.140625" style="60"/>
  </cols>
  <sheetData>
    <row r="1" spans="1:6">
      <c r="A1" s="60" t="s">
        <v>31</v>
      </c>
      <c r="B1" s="60">
        <v>2013</v>
      </c>
      <c r="C1" s="60">
        <v>2014</v>
      </c>
      <c r="D1" s="60">
        <v>2015</v>
      </c>
      <c r="E1" s="60">
        <v>2016</v>
      </c>
      <c r="F1" s="60">
        <v>2017</v>
      </c>
    </row>
    <row r="2" spans="1:6">
      <c r="A2" s="60" t="s">
        <v>5161</v>
      </c>
      <c r="B2" s="71">
        <f>VLOOKUP($A2,'Base de dados 2013'!$A$3:$F$41,5,0)/1000000</f>
        <v>548631.12658717006</v>
      </c>
      <c r="C2" s="71">
        <f>(VLOOKUP($A2,'Base de dados 2014'!$A$3:$C$670,3,0))/1000000</f>
        <v>594851.45001042006</v>
      </c>
      <c r="D2" s="71">
        <f>(VLOOKUP($A2,'Base de dados 2015'!$A$3:$F$695,6,0))/1000000</f>
        <v>761638.9321061899</v>
      </c>
      <c r="E2" s="71">
        <f>(VLOOKUP($A2,'Base de dados 2016'!$A$3:$F$698,6,0))/1000000</f>
        <v>759482.65750152001</v>
      </c>
      <c r="F2" s="71">
        <f>(VLOOKUP($A2,'Base de dados 2017'!$A$2:$F$738,6,0))/1000000</f>
        <v>858403.00299363013</v>
      </c>
    </row>
    <row r="3" spans="1:6">
      <c r="A3" s="60" t="s">
        <v>5162</v>
      </c>
      <c r="B3" s="71">
        <f>VLOOKUP($A3,'Base de dados 2013'!$A$3:$F$41,5,0)/1000000</f>
        <v>143031.55277639005</v>
      </c>
      <c r="C3" s="71">
        <f>(VLOOKUP($A3,'Base de dados 2014'!$A$3:$C$670,3,0))/1000000</f>
        <v>147830.19912860999</v>
      </c>
      <c r="D3" s="71">
        <f>(VLOOKUP($A3,'Base de dados 2015'!$A$3:$F$695,6,0))/1000000</f>
        <v>212636.14194171</v>
      </c>
      <c r="E3" s="71">
        <f>(VLOOKUP($A3,'Base de dados 2016'!$A$3:$F$698,6,0))/1000000</f>
        <v>204297.34507255</v>
      </c>
      <c r="F3" s="71">
        <f>(VLOOKUP($A3,'Base de dados 2017'!$A$2:$F$738,6,0))/1000000</f>
        <v>239849.69841218003</v>
      </c>
    </row>
    <row r="4" spans="1:6">
      <c r="A4" s="60" t="s">
        <v>5092</v>
      </c>
      <c r="B4" s="71">
        <f>VLOOKUP($A4,'Base de dados 2013'!$A$3:$F$41,5,0)/1000000</f>
        <v>75049.334389680007</v>
      </c>
      <c r="C4" s="71">
        <f>(VLOOKUP($A4,'Base de dados 2014'!$A$3:$C$670,3,0))/1000000</f>
        <v>65210.247894629996</v>
      </c>
      <c r="D4" s="71">
        <f>(VLOOKUP($A4,'Base de dados 2015'!$A$3:$F$695,6,0))/1000000</f>
        <v>93982.19034383999</v>
      </c>
      <c r="E4" s="71">
        <f>(VLOOKUP($A4,'Base de dados 2016'!$A$3:$F$698,6,0))/1000000</f>
        <v>67808.661645679997</v>
      </c>
      <c r="F4" s="71">
        <f>(VLOOKUP($A4,'Base de dados 2017'!$A$2:$F$738,6,0))/1000000</f>
        <v>88195.441008789989</v>
      </c>
    </row>
    <row r="5" spans="1:6">
      <c r="A5" s="60" t="s">
        <v>5517</v>
      </c>
      <c r="B5" s="71"/>
      <c r="C5" s="71">
        <f>(VLOOKUP($A5,'Base de dados 2014'!$A$3:$C$670,3,0))/1000000</f>
        <v>64889.729646259999</v>
      </c>
      <c r="D5" s="71">
        <f>(VLOOKUP($A5,'Base de dados 2015'!$A$3:$F$695,6,0))/1000000</f>
        <v>93708.41835331</v>
      </c>
      <c r="E5" s="71">
        <f>(VLOOKUP($A5,'Base de dados 2016'!$A$3:$F$698,6,0))/1000000</f>
        <v>67571.18613016</v>
      </c>
      <c r="F5" s="71">
        <f>(VLOOKUP($A5,'Base de dados 2017'!$A$2:$F$738,6,0))/1000000</f>
        <v>88086.602072840004</v>
      </c>
    </row>
    <row r="6" spans="1:6">
      <c r="A6" s="60" t="s">
        <v>5518</v>
      </c>
      <c r="B6" s="71"/>
      <c r="C6" s="71">
        <f>(VLOOKUP($A6,'Base de dados 2014'!$A$3:$C$670,3,0))/1000000</f>
        <v>320.51824836999998</v>
      </c>
      <c r="D6" s="71">
        <f>(VLOOKUP($A6,'Base de dados 2015'!$A$3:$F$695,6,0))/1000000</f>
        <v>273.77199052999998</v>
      </c>
      <c r="E6" s="71">
        <f>(VLOOKUP($A6,'Base de dados 2016'!$A$3:$F$698,6,0))/1000000</f>
        <v>237.47551552000002</v>
      </c>
      <c r="F6" s="71">
        <f>(VLOOKUP($A6,'Base de dados 2017'!$A$2:$F$738,6,0))/1000000</f>
        <v>108.83893595000001</v>
      </c>
    </row>
    <row r="7" spans="1:6">
      <c r="A7" s="60" t="s">
        <v>5093</v>
      </c>
      <c r="B7" s="71">
        <f>VLOOKUP($A7,'Base de dados 2013'!$A$3:$F$41,5,0)/1000000</f>
        <v>20637.460789770001</v>
      </c>
      <c r="C7" s="71">
        <f>(VLOOKUP($A7,'Base de dados 2014'!$A$3:$C$670,3,0))/1000000</f>
        <v>28645.611132169997</v>
      </c>
      <c r="D7" s="71">
        <f>(VLOOKUP($A7,'Base de dados 2015'!$A$3:$F$695,6,0))/1000000</f>
        <v>46726.723186829993</v>
      </c>
      <c r="E7" s="71">
        <f>(VLOOKUP($A7,'Base de dados 2016'!$A$3:$F$698,6,0))/1000000</f>
        <v>54948.843371519994</v>
      </c>
      <c r="F7" s="71">
        <f>(VLOOKUP($A7,'Base de dados 2017'!$A$2:$F$738,6,0))/1000000</f>
        <v>52865.160665879994</v>
      </c>
    </row>
    <row r="8" spans="1:6">
      <c r="A8" s="60" t="s">
        <v>5519</v>
      </c>
      <c r="B8" s="71"/>
      <c r="C8" s="71">
        <f>(VLOOKUP($A8,'Base de dados 2014'!$A$3:$C$670,3,0))/1000000</f>
        <v>14139.91678915</v>
      </c>
      <c r="D8" s="71">
        <f>(VLOOKUP($A8,'Base de dados 2015'!$A$3:$F$695,6,0))/1000000</f>
        <v>28446.329272040002</v>
      </c>
      <c r="E8" s="71">
        <f>(VLOOKUP($A8,'Base de dados 2016'!$A$3:$F$698,6,0))/1000000</f>
        <v>36275.841109739995</v>
      </c>
      <c r="F8" s="71">
        <f>(VLOOKUP($A8,'Base de dados 2017'!$A$2:$F$738,6,0))/1000000</f>
        <v>35861.39652432</v>
      </c>
    </row>
    <row r="9" spans="1:6">
      <c r="A9" s="60" t="s">
        <v>5520</v>
      </c>
      <c r="B9" s="71"/>
      <c r="C9" s="71">
        <f>(VLOOKUP($A9,'Base de dados 2014'!$A$3:$C$670,3,0))/1000000</f>
        <v>3575.3248476799999</v>
      </c>
      <c r="D9" s="71">
        <f>(VLOOKUP($A9,'Base de dados 2015'!$A$3:$F$695,6,0))/1000000</f>
        <v>1225.2973016300002</v>
      </c>
      <c r="E9" s="71">
        <f>(VLOOKUP($A9,'Base de dados 2016'!$A$3:$F$698,6,0))/1000000</f>
        <v>1647.8017943</v>
      </c>
      <c r="F9" s="71">
        <f>(VLOOKUP($A9,'Base de dados 2017'!$A$2:$F$738,6,0))/1000000</f>
        <v>1680.6837139000002</v>
      </c>
    </row>
    <row r="10" spans="1:6">
      <c r="A10" s="60" t="s">
        <v>5521</v>
      </c>
      <c r="B10" s="71"/>
      <c r="C10" s="71">
        <f>(VLOOKUP($A10,'Base de dados 2014'!$A$3:$C$670,3,0))/1000000</f>
        <v>3351.6798987500001</v>
      </c>
      <c r="D10" s="71">
        <f>(VLOOKUP($A10,'Base de dados 2015'!$A$3:$F$695,6,0))/1000000</f>
        <v>1303.4955598199999</v>
      </c>
      <c r="E10" s="71">
        <f>(VLOOKUP($A10,'Base de dados 2016'!$A$3:$F$698,6,0))/1000000</f>
        <v>1199.7279373800002</v>
      </c>
      <c r="F10" s="71">
        <f>(VLOOKUP($A10,'Base de dados 2017'!$A$2:$F$738,6,0))/1000000</f>
        <v>1178.76868524</v>
      </c>
    </row>
    <row r="11" spans="1:6">
      <c r="A11" s="60" t="s">
        <v>5522</v>
      </c>
      <c r="B11" s="71"/>
      <c r="C11" s="71">
        <f>(VLOOKUP($A11,'Base de dados 2014'!$A$3:$C$670,3,0))/1000000</f>
        <v>237.96155866000001</v>
      </c>
      <c r="D11" s="71">
        <f>(VLOOKUP($A11,'Base de dados 2015'!$A$3:$F$695,6,0))/1000000</f>
        <v>323.17385073000003</v>
      </c>
      <c r="E11" s="71">
        <f>(VLOOKUP($A11,'Base de dados 2016'!$A$3:$F$698,6,0))/1000000</f>
        <v>343.12623721</v>
      </c>
      <c r="F11" s="71">
        <f>(VLOOKUP($A11,'Base de dados 2017'!$A$2:$F$738,6,0))/1000000</f>
        <v>214.10284802999999</v>
      </c>
    </row>
    <row r="12" spans="1:6">
      <c r="A12" s="60" t="s">
        <v>5523</v>
      </c>
      <c r="B12" s="71"/>
      <c r="C12" s="71">
        <f>(VLOOKUP($A12,'Base de dados 2014'!$A$3:$C$670,3,0))/1000000</f>
        <v>8334.0412212800002</v>
      </c>
      <c r="D12" s="71">
        <f>(VLOOKUP($A12,'Base de dados 2015'!$A$3:$F$695,6,0))/1000000</f>
        <v>18177.567204480001</v>
      </c>
      <c r="E12" s="71">
        <f>(VLOOKUP($A12,'Base de dados 2016'!$A$3:$F$698,6,0))/1000000</f>
        <v>20806.39420101</v>
      </c>
      <c r="F12" s="71">
        <f>(VLOOKUP($A12,'Base de dados 2017'!$A$2:$F$738,6,0))/1000000</f>
        <v>25154.695893150001</v>
      </c>
    </row>
    <row r="13" spans="1:6">
      <c r="A13" s="60" t="s">
        <v>5524</v>
      </c>
      <c r="B13" s="71"/>
      <c r="C13" s="71">
        <f>(VLOOKUP($A13,'Base de dados 2014'!$A$3:$C$670,3,0))/1000000</f>
        <v>524.87350708999998</v>
      </c>
      <c r="D13" s="71">
        <f>(VLOOKUP($A13,'Base de dados 2015'!$A$3:$F$695,6,0))/1000000</f>
        <v>1981.78807738</v>
      </c>
      <c r="E13" s="71">
        <f>(VLOOKUP($A13,'Base de dados 2016'!$A$3:$F$698,6,0))/1000000</f>
        <v>3661.1224353899997</v>
      </c>
      <c r="F13" s="71">
        <f>(VLOOKUP($A13,'Base de dados 2017'!$A$2:$F$738,6,0))/1000000</f>
        <v>4035.6772590700002</v>
      </c>
    </row>
    <row r="14" spans="1:6">
      <c r="A14" s="60" t="s">
        <v>5525</v>
      </c>
      <c r="B14" s="71"/>
      <c r="C14" s="71">
        <f>(VLOOKUP($A14,'Base de dados 2014'!$A$3:$C$670,3,0))/1000000</f>
        <v>1518.1866904400001</v>
      </c>
      <c r="D14" s="71">
        <f>(VLOOKUP($A14,'Base de dados 2015'!$A$3:$F$695,6,0))/1000000</f>
        <v>4730.9280792500003</v>
      </c>
      <c r="E14" s="71">
        <f>(VLOOKUP($A14,'Base de dados 2016'!$A$3:$F$698,6,0))/1000000</f>
        <v>8985.1703435100007</v>
      </c>
      <c r="F14" s="71">
        <f>(VLOOKUP($A14,'Base de dados 2017'!$A$2:$F$738,6,0))/1000000</f>
        <v>15260.16425783</v>
      </c>
    </row>
    <row r="15" spans="1:6">
      <c r="A15" s="60" t="s">
        <v>5094</v>
      </c>
      <c r="B15" s="71">
        <f>VLOOKUP($A15,'Base de dados 2013'!$A$3:$F$41,5,0)/1000000</f>
        <v>10902.4522493</v>
      </c>
      <c r="C15" s="71">
        <f>(VLOOKUP($A15,'Base de dados 2014'!$A$3:$C$670,3,0))/1000000</f>
        <v>11653.505398899999</v>
      </c>
      <c r="D15" s="71">
        <f>(VLOOKUP($A15,'Base de dados 2015'!$A$3:$F$695,6,0))/1000000</f>
        <v>15815.92260776</v>
      </c>
      <c r="E15" s="71">
        <f>(VLOOKUP($A15,'Base de dados 2016'!$A$3:$F$698,6,0))/1000000</f>
        <v>13730.713212770001</v>
      </c>
      <c r="F15" s="71">
        <f>(VLOOKUP($A15,'Base de dados 2017'!$A$2:$F$738,6,0))/1000000</f>
        <v>17185.32103639</v>
      </c>
    </row>
    <row r="16" spans="1:6">
      <c r="A16" s="60" t="s">
        <v>5526</v>
      </c>
      <c r="B16" s="71"/>
      <c r="C16" s="71">
        <f>(VLOOKUP($A16,'Base de dados 2014'!$A$3:$C$670,3,0))/1000000</f>
        <v>901.96680775999994</v>
      </c>
      <c r="D16" s="71">
        <f>(VLOOKUP($A16,'Base de dados 2015'!$A$3:$F$695,6,0))/1000000</f>
        <v>490.95399426</v>
      </c>
      <c r="E16" s="71">
        <f>(VLOOKUP($A16,'Base de dados 2016'!$A$3:$F$698,6,0))/1000000</f>
        <v>946.58387650999998</v>
      </c>
      <c r="F16" s="71">
        <f>(VLOOKUP($A16,'Base de dados 2017'!$A$2:$F$738,6,0))/1000000</f>
        <v>999.17965676999995</v>
      </c>
    </row>
    <row r="17" spans="1:6">
      <c r="A17" s="60" t="s">
        <v>5527</v>
      </c>
      <c r="B17" s="71"/>
      <c r="C17" s="71">
        <f>(VLOOKUP($A17,'Base de dados 2014'!$A$3:$C$670,3,0))/1000000</f>
        <v>275.41492075999997</v>
      </c>
      <c r="D17" s="71">
        <f>(VLOOKUP($A17,'Base de dados 2015'!$A$3:$F$695,6,0))/1000000</f>
        <v>334.36817424000003</v>
      </c>
      <c r="E17" s="71">
        <f>(VLOOKUP($A17,'Base de dados 2016'!$A$3:$F$698,6,0))/1000000</f>
        <v>293.90840363000001</v>
      </c>
      <c r="F17" s="71">
        <f>(VLOOKUP($A17,'Base de dados 2017'!$A$2:$F$738,6,0))/1000000</f>
        <v>234.5334029</v>
      </c>
    </row>
    <row r="18" spans="1:6">
      <c r="A18" s="60" t="s">
        <v>5528</v>
      </c>
      <c r="B18" s="71"/>
      <c r="C18" s="71">
        <f>(VLOOKUP($A18,'Base de dados 2014'!$A$3:$C$670,3,0))/1000000</f>
        <v>48.389835679999997</v>
      </c>
      <c r="D18" s="71">
        <f>(VLOOKUP($A18,'Base de dados 2015'!$A$3:$F$695,6,0))/1000000</f>
        <v>13.651856550000002</v>
      </c>
      <c r="E18" s="71">
        <f>(VLOOKUP($A18,'Base de dados 2016'!$A$3:$F$698,6,0))/1000000</f>
        <v>207.85670996000002</v>
      </c>
      <c r="F18" s="71">
        <f>(VLOOKUP($A18,'Base de dados 2017'!$A$2:$F$738,6,0))/1000000</f>
        <v>53.762068409999998</v>
      </c>
    </row>
    <row r="19" spans="1:6">
      <c r="A19" s="60" t="s">
        <v>5529</v>
      </c>
      <c r="B19" s="71"/>
      <c r="C19" s="71">
        <f>(VLOOKUP($A19,'Base de dados 2014'!$A$3:$C$670,3,0))/1000000</f>
        <v>235.29498016999997</v>
      </c>
      <c r="D19" s="71">
        <f>(VLOOKUP($A19,'Base de dados 2015'!$A$3:$F$695,6,0))/1000000</f>
        <v>321.09831635</v>
      </c>
      <c r="E19" s="71">
        <f>(VLOOKUP($A19,'Base de dados 2016'!$A$3:$F$698,6,0))/1000000</f>
        <v>512.93168714000001</v>
      </c>
      <c r="F19" s="71">
        <f>(VLOOKUP($A19,'Base de dados 2017'!$A$2:$F$738,6,0))/1000000</f>
        <v>837.34212496999999</v>
      </c>
    </row>
    <row r="20" spans="1:6">
      <c r="A20" s="60" t="s">
        <v>5530</v>
      </c>
      <c r="B20" s="71"/>
      <c r="C20" s="71">
        <f>(VLOOKUP($A20,'Base de dados 2014'!$A$3:$C$670,3,0))/1000000</f>
        <v>4050.5723365700001</v>
      </c>
      <c r="D20" s="71">
        <f>(VLOOKUP($A20,'Base de dados 2015'!$A$3:$F$695,6,0))/1000000</f>
        <v>6305.3986869399996</v>
      </c>
      <c r="E20" s="71">
        <f>(VLOOKUP($A20,'Base de dados 2016'!$A$3:$F$698,6,0))/1000000</f>
        <v>5017.4579490900005</v>
      </c>
      <c r="F20" s="71">
        <f>(VLOOKUP($A20,'Base de dados 2017'!$A$2:$F$738,6,0))/1000000</f>
        <v>5916.2535635300001</v>
      </c>
    </row>
    <row r="21" spans="1:6">
      <c r="A21" s="60" t="s">
        <v>5531</v>
      </c>
      <c r="B21" s="71"/>
      <c r="C21" s="71" t="s">
        <v>3557</v>
      </c>
      <c r="D21" s="71" t="s">
        <v>3557</v>
      </c>
      <c r="E21" s="71" t="s">
        <v>3557</v>
      </c>
      <c r="F21" s="71">
        <f>(VLOOKUP($A21,'Base de dados 2017'!$A$2:$F$738,6,0))/1000000</f>
        <v>302.34271060000003</v>
      </c>
    </row>
    <row r="22" spans="1:6">
      <c r="A22" s="60" t="s">
        <v>5532</v>
      </c>
      <c r="B22" s="71"/>
      <c r="C22" s="71">
        <f>(VLOOKUP($A22,'Base de dados 2014'!$A$3:$C$670,3,0))/1000000</f>
        <v>6267.31674492</v>
      </c>
      <c r="D22" s="71">
        <f>(VLOOKUP($A22,'Base de dados 2015'!$A$3:$F$695,6,0))/1000000</f>
        <v>8854.5955936900009</v>
      </c>
      <c r="E22" s="71">
        <f>(VLOOKUP($A22,'Base de dados 2016'!$A$3:$F$698,6,0))/1000000</f>
        <v>7178.962528</v>
      </c>
      <c r="F22" s="71">
        <f>(VLOOKUP($A22,'Base de dados 2017'!$A$2:$F$738,6,0))/1000000</f>
        <v>9266.7669390999999</v>
      </c>
    </row>
    <row r="23" spans="1:6">
      <c r="A23" s="60" t="s">
        <v>5533</v>
      </c>
      <c r="B23" s="71"/>
      <c r="C23" s="71">
        <f>(VLOOKUP($A23,'Base de dados 2014'!$A$3:$C$670,3,0))/1000000</f>
        <v>125.45022695999999</v>
      </c>
      <c r="D23" s="71">
        <f>(VLOOKUP($A23,'Base de dados 2015'!$A$3:$F$695,6,0))/1000000</f>
        <v>504.14401426999996</v>
      </c>
      <c r="E23" s="71">
        <f>(VLOOKUP($A23,'Base de dados 2016'!$A$3:$F$698,6,0))/1000000</f>
        <v>426.98794156000002</v>
      </c>
      <c r="F23" s="71">
        <f>(VLOOKUP($A23,'Base de dados 2017'!$A$2:$F$738,6,0))/1000000</f>
        <v>424.85942989</v>
      </c>
    </row>
    <row r="24" spans="1:6">
      <c r="A24" s="60" t="s">
        <v>5095</v>
      </c>
      <c r="B24" s="71">
        <f>VLOOKUP($A24,'Base de dados 2013'!$A$3:$F$41,5,0)/1000000</f>
        <v>31784.506586430001</v>
      </c>
      <c r="C24" s="71">
        <f>(VLOOKUP($A24,'Base de dados 2014'!$A$3:$C$670,3,0))/1000000</f>
        <v>37021.812363190002</v>
      </c>
      <c r="D24" s="71">
        <f>(VLOOKUP($A24,'Base de dados 2015'!$A$3:$F$695,6,0))/1000000</f>
        <v>49906.687730100006</v>
      </c>
      <c r="E24" s="71">
        <f>(VLOOKUP($A24,'Base de dados 2016'!$A$3:$F$698,6,0))/1000000</f>
        <v>62152.095779169991</v>
      </c>
      <c r="F24" s="71">
        <f>(VLOOKUP($A24,'Base de dados 2017'!$A$2:$F$738,6,0))/1000000</f>
        <v>74456.657114820002</v>
      </c>
    </row>
    <row r="25" spans="1:6">
      <c r="A25" s="60" t="s">
        <v>5534</v>
      </c>
      <c r="B25" s="71"/>
      <c r="C25" s="71">
        <f>(VLOOKUP($A25,'Base de dados 2014'!$A$3:$C$670,3,0))/1000000</f>
        <v>37467.378135650004</v>
      </c>
      <c r="D25" s="71">
        <f>(VLOOKUP($A25,'Base de dados 2015'!$A$3:$F$695,6,0))/1000000</f>
        <v>50722.255070430001</v>
      </c>
      <c r="E25" s="71">
        <f>(VLOOKUP($A25,'Base de dados 2016'!$A$3:$F$698,6,0))/1000000</f>
        <v>62957.537422100002</v>
      </c>
      <c r="F25" s="71">
        <f>(VLOOKUP($A25,'Base de dados 2017'!$A$2:$F$738,6,0))/1000000</f>
        <v>75257.637442000007</v>
      </c>
    </row>
    <row r="26" spans="1:6">
      <c r="A26" s="60" t="s">
        <v>5535</v>
      </c>
      <c r="B26" s="71"/>
      <c r="C26" s="71">
        <f>(VLOOKUP($A26,'Base de dados 2014'!$A$3:$C$670,3,0))/1000000</f>
        <v>147.12341965000002</v>
      </c>
      <c r="D26" s="71">
        <f>(VLOOKUP($A26,'Base de dados 2015'!$A$3:$F$695,6,0))/1000000</f>
        <v>27.696706460000001</v>
      </c>
      <c r="E26" s="71">
        <f>(VLOOKUP($A26,'Base de dados 2016'!$A$3:$F$698,6,0))/1000000</f>
        <v>85.677465380000001</v>
      </c>
      <c r="F26" s="71">
        <f>(VLOOKUP($A26,'Base de dados 2017'!$A$2:$F$738,6,0))/1000000</f>
        <v>10.52928438</v>
      </c>
    </row>
    <row r="27" spans="1:6">
      <c r="A27" s="60" t="s">
        <v>5536</v>
      </c>
      <c r="B27" s="71"/>
      <c r="C27" s="71">
        <f>(VLOOKUP($A27,'Base de dados 2014'!$A$3:$C$670,3,0))/1000000</f>
        <v>99.708434199999999</v>
      </c>
      <c r="D27" s="71">
        <f>(VLOOKUP($A27,'Base de dados 2015'!$A$3:$F$695,6,0))/1000000</f>
        <v>5.43530991</v>
      </c>
      <c r="E27" s="71">
        <f>(VLOOKUP($A27,'Base de dados 2016'!$A$3:$F$698,6,0))/1000000</f>
        <v>47.124149840000001</v>
      </c>
      <c r="F27" s="71">
        <f>(VLOOKUP($A27,'Base de dados 2017'!$A$2:$F$738,6,0))/1000000</f>
        <v>48.311655869999996</v>
      </c>
    </row>
    <row r="28" spans="1:6">
      <c r="A28" s="60" t="s">
        <v>5537</v>
      </c>
      <c r="B28" s="71"/>
      <c r="C28" s="71">
        <f>(VLOOKUP($A28,'Base de dados 2014'!$A$3:$C$670,3,0))/1000000</f>
        <v>704.29873471000008</v>
      </c>
      <c r="D28" s="71">
        <f>(VLOOKUP($A28,'Base de dados 2015'!$A$3:$F$695,6,0))/1000000</f>
        <v>848.69935670000007</v>
      </c>
      <c r="E28" s="71">
        <f>(VLOOKUP($A28,'Base de dados 2016'!$A$3:$F$698,6,0))/1000000</f>
        <v>938.24325814999997</v>
      </c>
      <c r="F28" s="71">
        <f>(VLOOKUP($A28,'Base de dados 2017'!$A$2:$F$738,6,0))/1000000</f>
        <v>859.82126742999992</v>
      </c>
    </row>
    <row r="29" spans="1:6">
      <c r="A29" s="60" t="s">
        <v>5096</v>
      </c>
      <c r="B29" s="71">
        <f>VLOOKUP($A29,'Base de dados 2013'!$A$3:$F$41,5,0)/1000000</f>
        <v>4156.0028451999997</v>
      </c>
      <c r="C29" s="71">
        <f>(VLOOKUP($A29,'Base de dados 2014'!$A$3:$C$670,3,0))/1000000</f>
        <v>5112.6893982799993</v>
      </c>
      <c r="D29" s="71">
        <f>(VLOOKUP($A29,'Base de dados 2015'!$A$3:$F$695,6,0))/1000000</f>
        <v>5862.0336751300001</v>
      </c>
      <c r="E29" s="71">
        <f>(VLOOKUP($A29,'Base de dados 2016'!$A$3:$F$698,6,0))/1000000</f>
        <v>5409.6058076500003</v>
      </c>
      <c r="F29" s="71">
        <f>(VLOOKUP($A29,'Base de dados 2017'!$A$2:$F$738,6,0))/1000000</f>
        <v>6562.1057285100005</v>
      </c>
    </row>
    <row r="30" spans="1:6">
      <c r="A30" s="60" t="s">
        <v>5538</v>
      </c>
      <c r="B30" s="71"/>
      <c r="C30" s="71">
        <f>(VLOOKUP($A30,'Base de dados 2014'!$A$3:$C$670,3,0))/1000000</f>
        <v>55.910917329999997</v>
      </c>
      <c r="D30" s="71">
        <f>(VLOOKUP($A30,'Base de dados 2015'!$A$3:$F$695,6,0))/1000000</f>
        <v>31.99755335</v>
      </c>
      <c r="E30" s="71">
        <f>(VLOOKUP($A30,'Base de dados 2016'!$A$3:$F$698,6,0))/1000000</f>
        <v>99.824452669999999</v>
      </c>
      <c r="F30" s="71">
        <f>(VLOOKUP($A30,'Base de dados 2017'!$A$2:$F$738,6,0))/1000000</f>
        <v>73.966876900000003</v>
      </c>
    </row>
    <row r="31" spans="1:6">
      <c r="A31" s="60" t="s">
        <v>5539</v>
      </c>
      <c r="B31" s="71"/>
      <c r="C31" s="71">
        <f>(VLOOKUP($A31,'Base de dados 2014'!$A$3:$C$670,3,0))/1000000</f>
        <v>55.990081700000005</v>
      </c>
      <c r="D31" s="71">
        <f>(VLOOKUP($A31,'Base de dados 2015'!$A$3:$F$695,6,0))/1000000</f>
        <v>7.4204486699999999</v>
      </c>
      <c r="E31" s="71">
        <f>(VLOOKUP($A31,'Base de dados 2016'!$A$3:$F$698,6,0))/1000000</f>
        <v>38.500725430000003</v>
      </c>
      <c r="F31" s="71">
        <f>(VLOOKUP($A31,'Base de dados 2017'!$A$2:$F$738,6,0))/1000000</f>
        <v>10.67454401</v>
      </c>
    </row>
    <row r="32" spans="1:6">
      <c r="A32" s="60" t="s">
        <v>5540</v>
      </c>
      <c r="B32" s="71"/>
      <c r="C32" s="71">
        <f>(VLOOKUP($A32,'Base de dados 2014'!$A$3:$C$670,3,0))/1000000</f>
        <v>4.3659705000000004</v>
      </c>
      <c r="D32" s="71">
        <f>(VLOOKUP($A32,'Base de dados 2015'!$A$3:$F$695,6,0))/1000000</f>
        <v>3.9292952200000002</v>
      </c>
      <c r="E32" s="71">
        <f>(VLOOKUP($A32,'Base de dados 2016'!$A$3:$F$698,6,0))/1000000</f>
        <v>2.87022735</v>
      </c>
      <c r="F32" s="71">
        <f>(VLOOKUP($A32,'Base de dados 2017'!$A$2:$F$738,6,0))/1000000</f>
        <v>4.8772510599999999</v>
      </c>
    </row>
    <row r="33" spans="1:6">
      <c r="A33" s="60" t="s">
        <v>5541</v>
      </c>
      <c r="B33" s="71"/>
      <c r="C33" s="71">
        <f>(VLOOKUP($A33,'Base de dados 2014'!$A$3:$C$670,3,0))/1000000</f>
        <v>4.2450614099999999</v>
      </c>
      <c r="D33" s="71">
        <f>(VLOOKUP($A33,'Base de dados 2015'!$A$3:$F$695,6,0))/1000000</f>
        <v>3.0366789399999998</v>
      </c>
      <c r="E33" s="71">
        <f>(VLOOKUP($A33,'Base de dados 2016'!$A$3:$F$698,6,0))/1000000</f>
        <v>6.3405245199999998</v>
      </c>
      <c r="F33" s="71">
        <f>(VLOOKUP($A33,'Base de dados 2017'!$A$2:$F$738,6,0))/1000000</f>
        <v>8.4951683899999999</v>
      </c>
    </row>
    <row r="34" spans="1:6">
      <c r="A34" s="60" t="s">
        <v>5542</v>
      </c>
      <c r="B34" s="71"/>
      <c r="C34" s="71">
        <f>(VLOOKUP($A34,'Base de dados 2014'!$A$3:$C$670,3,0))/1000000</f>
        <v>-8.5802008699999988</v>
      </c>
      <c r="D34" s="71">
        <f>(VLOOKUP($A34,'Base de dados 2015'!$A$3:$F$695,6,0))/1000000</f>
        <v>1.61856486</v>
      </c>
      <c r="E34" s="71">
        <f>(VLOOKUP($A34,'Base de dados 2016'!$A$3:$F$698,6,0))/1000000</f>
        <v>5.6589343799999998</v>
      </c>
      <c r="F34" s="71">
        <f>(VLOOKUP($A34,'Base de dados 2017'!$A$2:$F$738,6,0))/1000000</f>
        <v>15.631541519999999</v>
      </c>
    </row>
    <row r="35" spans="1:6">
      <c r="A35" s="60" t="s">
        <v>5543</v>
      </c>
      <c r="B35" s="71"/>
      <c r="C35" s="71">
        <f>(VLOOKUP($A35,'Base de dados 2014'!$A$3:$C$670,3,0))/1000000</f>
        <v>3704.63915198</v>
      </c>
      <c r="D35" s="71">
        <f>(VLOOKUP($A35,'Base de dados 2015'!$A$3:$F$695,6,0))/1000000</f>
        <v>4950.8750976400006</v>
      </c>
      <c r="E35" s="71">
        <f>(VLOOKUP($A35,'Base de dados 2016'!$A$3:$F$698,6,0))/1000000</f>
        <v>4686.0563567200006</v>
      </c>
      <c r="F35" s="71">
        <f>(VLOOKUP($A35,'Base de dados 2017'!$A$2:$F$738,6,0))/1000000</f>
        <v>5857.5267802899998</v>
      </c>
    </row>
    <row r="36" spans="1:6">
      <c r="A36" s="73" t="s">
        <v>5895</v>
      </c>
      <c r="B36" s="71"/>
      <c r="C36" s="71">
        <f>(VLOOKUP($A36,'Base de dados 2014'!$A$3:$C$670,3,0))/1000000</f>
        <v>15.01408271</v>
      </c>
      <c r="D36" s="71">
        <f>(VLOOKUP($A36,'Base de dados 2015'!$A$3:$F$695,6,0))/1000000</f>
        <v>22.55405816</v>
      </c>
      <c r="E36" s="71" t="s">
        <v>3557</v>
      </c>
      <c r="F36" s="71" t="s">
        <v>3557</v>
      </c>
    </row>
    <row r="37" spans="1:6">
      <c r="A37" s="60" t="s">
        <v>5544</v>
      </c>
      <c r="B37" s="71"/>
      <c r="C37" s="71">
        <f>(VLOOKUP($A37,'Base de dados 2014'!$A$3:$C$670,3,0))/1000000</f>
        <v>1281.2761232299999</v>
      </c>
      <c r="D37" s="71">
        <f>(VLOOKUP($A37,'Base de dados 2015'!$A$3:$F$695,6,0))/1000000</f>
        <v>847.09886027999994</v>
      </c>
      <c r="E37" s="71">
        <f>(VLOOKUP($A37,'Base de dados 2016'!$A$3:$F$698,6,0))/1000000</f>
        <v>573.84328741999991</v>
      </c>
      <c r="F37" s="71">
        <f>(VLOOKUP($A37,'Base de dados 2017'!$A$2:$F$738,6,0))/1000000</f>
        <v>592.19165564000002</v>
      </c>
    </row>
    <row r="38" spans="1:6">
      <c r="A38" s="60" t="s">
        <v>5545</v>
      </c>
      <c r="B38" s="71"/>
      <c r="C38" s="71">
        <f>(VLOOKUP($A38,'Base de dados 2014'!$A$3:$C$670,3,0))/1000000</f>
        <v>0.22624938</v>
      </c>
      <c r="D38" s="71">
        <f>(VLOOKUP($A38,'Base de dados 2015'!$A$3:$F$695,6,0))/1000000</f>
        <v>6.4968819900000003</v>
      </c>
      <c r="E38" s="71">
        <f>(VLOOKUP($A38,'Base de dados 2016'!$A$3:$F$698,6,0))/1000000</f>
        <v>3.4887008399999999</v>
      </c>
      <c r="F38" s="71">
        <f>(VLOOKUP($A38,'Base de dados 2017'!$A$2:$F$738,6,0))/1000000</f>
        <v>1.2580893</v>
      </c>
    </row>
    <row r="39" spans="1:6">
      <c r="A39" s="60" t="s">
        <v>2210</v>
      </c>
      <c r="B39" s="71"/>
      <c r="C39" s="71" t="s">
        <v>3557</v>
      </c>
      <c r="D39" s="71" t="s">
        <v>3557</v>
      </c>
      <c r="E39" s="71" t="s">
        <v>3557</v>
      </c>
      <c r="F39" s="71">
        <f>(VLOOKUP($A39,'Base de dados 2017'!$A$2:$F$738,6,0))/1000000</f>
        <v>446.62560855999999</v>
      </c>
    </row>
    <row r="40" spans="1:6">
      <c r="A40" s="60" t="s">
        <v>5546</v>
      </c>
      <c r="B40" s="71"/>
      <c r="C40" s="71" t="s">
        <v>3557</v>
      </c>
      <c r="D40" s="71" t="s">
        <v>3557</v>
      </c>
      <c r="E40" s="71" t="s">
        <v>3557</v>
      </c>
      <c r="F40" s="71">
        <f>(VLOOKUP($A40,'Base de dados 2017'!$A$2:$F$738,6,0))/1000000</f>
        <v>318.73891268</v>
      </c>
    </row>
    <row r="41" spans="1:6">
      <c r="A41" s="60" t="s">
        <v>5547</v>
      </c>
      <c r="B41" s="71"/>
      <c r="C41" s="71" t="s">
        <v>3557</v>
      </c>
      <c r="D41" s="71" t="s">
        <v>3557</v>
      </c>
      <c r="E41" s="71" t="s">
        <v>3557</v>
      </c>
      <c r="F41" s="71">
        <f>(VLOOKUP($A41,'Base de dados 2017'!$A$2:$F$738,6,0))/1000000</f>
        <v>124.81700967</v>
      </c>
    </row>
    <row r="42" spans="1:6">
      <c r="A42" s="60" t="s">
        <v>5548</v>
      </c>
      <c r="B42" s="71"/>
      <c r="C42" s="71" t="s">
        <v>3557</v>
      </c>
      <c r="D42" s="71" t="s">
        <v>3557</v>
      </c>
      <c r="E42" s="71" t="s">
        <v>3557</v>
      </c>
      <c r="F42" s="71">
        <f>(VLOOKUP($A42,'Base de dados 2017'!$A$2:$F$738,6,0))/1000000</f>
        <v>3.06968621</v>
      </c>
    </row>
    <row r="43" spans="1:6">
      <c r="A43" s="60" t="s">
        <v>5549</v>
      </c>
      <c r="B43" s="71"/>
      <c r="C43" s="71" t="s">
        <v>3557</v>
      </c>
      <c r="D43" s="71" t="s">
        <v>3557</v>
      </c>
      <c r="E43" s="71" t="s">
        <v>3557</v>
      </c>
      <c r="F43" s="71">
        <f>(VLOOKUP($A43,'Base de dados 2017'!$A$2:$F$738,6,0))/1000000</f>
        <v>0</v>
      </c>
    </row>
    <row r="44" spans="1:6">
      <c r="A44" s="60" t="s">
        <v>5097</v>
      </c>
      <c r="B44" s="71">
        <f>VLOOKUP($A44,'Base de dados 2013'!$A$3:$F$41,5,0)/1000000</f>
        <v>501.79591600999998</v>
      </c>
      <c r="C44" s="71">
        <f>(VLOOKUP($A44,'Base de dados 2014'!$A$3:$C$670,3,0))/1000000</f>
        <v>186.33294143999998</v>
      </c>
      <c r="D44" s="71">
        <f>(VLOOKUP($A44,'Base de dados 2015'!$A$3:$F$695,6,0))/1000000</f>
        <v>342.58439804999995</v>
      </c>
      <c r="E44" s="71">
        <f>(VLOOKUP($A44,'Base de dados 2016'!$A$3:$F$698,6,0))/1000000</f>
        <v>247.42525576</v>
      </c>
      <c r="F44" s="71">
        <f>(VLOOKUP($A44,'Base de dados 2017'!$A$2:$F$738,6,0))/1000000</f>
        <v>138.38724922999998</v>
      </c>
    </row>
    <row r="45" spans="1:6">
      <c r="A45" s="60" t="s">
        <v>5550</v>
      </c>
      <c r="B45" s="71"/>
      <c r="C45" s="71">
        <f>(VLOOKUP($A45,'Base de dados 2014'!$A$3:$C$670,3,0))/1000000</f>
        <v>8.3570989900000008</v>
      </c>
      <c r="D45" s="71">
        <f>(VLOOKUP($A45,'Base de dados 2015'!$A$3:$F$695,6,0))/1000000</f>
        <v>15.256093180000001</v>
      </c>
      <c r="E45" s="71">
        <f>(VLOOKUP($A45,'Base de dados 2016'!$A$3:$F$698,6,0))/1000000</f>
        <v>28.58511193</v>
      </c>
      <c r="F45" s="71">
        <f>(VLOOKUP($A45,'Base de dados 2017'!$A$2:$F$738,6,0))/1000000</f>
        <v>21.838484050000002</v>
      </c>
    </row>
    <row r="46" spans="1:6">
      <c r="A46" s="60" t="s">
        <v>5551</v>
      </c>
      <c r="B46" s="71"/>
      <c r="C46" s="71">
        <f>(VLOOKUP($A46,'Base de dados 2014'!$A$3:$C$670,3,0))/1000000</f>
        <v>43.724043159999994</v>
      </c>
      <c r="D46" s="71">
        <f>(VLOOKUP($A46,'Base de dados 2015'!$A$3:$F$695,6,0))/1000000</f>
        <v>30.37224634</v>
      </c>
      <c r="E46" s="71">
        <f>(VLOOKUP($A46,'Base de dados 2016'!$A$3:$F$698,6,0))/1000000</f>
        <v>36.062941819999999</v>
      </c>
      <c r="F46" s="71">
        <f>(VLOOKUP($A46,'Base de dados 2017'!$A$2:$F$738,6,0))/1000000</f>
        <v>37.225961240000004</v>
      </c>
    </row>
    <row r="47" spans="1:6">
      <c r="A47" s="60" t="s">
        <v>5552</v>
      </c>
      <c r="B47" s="71"/>
      <c r="C47" s="71">
        <f>(VLOOKUP($A47,'Base de dados 2014'!$A$3:$C$670,3,0))/1000000</f>
        <v>3.9819420000000001</v>
      </c>
      <c r="D47" s="71">
        <f>(VLOOKUP($A47,'Base de dados 2015'!$A$3:$F$695,6,0))/1000000</f>
        <v>10.311499400000001</v>
      </c>
      <c r="E47" s="71">
        <f>(VLOOKUP($A47,'Base de dados 2016'!$A$3:$F$698,6,0))/1000000</f>
        <v>14.3291612</v>
      </c>
      <c r="F47" s="71">
        <f>(VLOOKUP($A47,'Base de dados 2017'!$A$2:$F$738,6,0))/1000000</f>
        <v>8.3002654299999996</v>
      </c>
    </row>
    <row r="48" spans="1:6">
      <c r="A48" s="60" t="s">
        <v>5553</v>
      </c>
      <c r="B48" s="71"/>
      <c r="C48" s="71">
        <f>(VLOOKUP($A48,'Base de dados 2014'!$A$3:$C$670,3,0))/1000000</f>
        <v>0.65725922999999997</v>
      </c>
      <c r="D48" s="71">
        <f>(VLOOKUP($A48,'Base de dados 2015'!$A$3:$F$695,6,0))/1000000</f>
        <v>0.43479600000000002</v>
      </c>
      <c r="E48" s="71">
        <f>(VLOOKUP($A48,'Base de dados 2016'!$A$3:$F$698,6,0))/1000000</f>
        <v>0.73086980000000001</v>
      </c>
      <c r="F48" s="71">
        <f>(VLOOKUP($A48,'Base de dados 2017'!$A$2:$F$738,6,0))/1000000</f>
        <v>9.9821989999999999E-2</v>
      </c>
    </row>
    <row r="49" spans="1:6">
      <c r="A49" s="60" t="s">
        <v>5554</v>
      </c>
      <c r="B49" s="71"/>
      <c r="C49" s="71">
        <f>(VLOOKUP($A49,'Base de dados 2014'!$A$3:$C$670,3,0))/1000000</f>
        <v>0.66643136999999997</v>
      </c>
      <c r="D49" s="71">
        <f>(VLOOKUP($A49,'Base de dados 2015'!$A$3:$F$695,6,0))/1000000</f>
        <v>1.2467194099999999</v>
      </c>
      <c r="E49" s="71">
        <f>(VLOOKUP($A49,'Base de dados 2016'!$A$3:$F$698,6,0))/1000000</f>
        <v>1.0127325999999999</v>
      </c>
      <c r="F49" s="71">
        <f>(VLOOKUP($A49,'Base de dados 2017'!$A$2:$F$738,6,0))/1000000</f>
        <v>4.3947399999999994E-3</v>
      </c>
    </row>
    <row r="50" spans="1:6">
      <c r="A50" s="60" t="s">
        <v>5555</v>
      </c>
      <c r="B50" s="71"/>
      <c r="C50" s="71">
        <f>(VLOOKUP($A50,'Base de dados 2014'!$A$3:$C$670,3,0))/1000000</f>
        <v>0.33530608000000001</v>
      </c>
      <c r="D50" s="71">
        <f>(VLOOKUP($A50,'Base de dados 2015'!$A$3:$F$695,6,0))/1000000</f>
        <v>5.7580699999999997E-3</v>
      </c>
      <c r="E50" s="71">
        <f>(VLOOKUP($A50,'Base de dados 2016'!$A$3:$F$698,6,0))/1000000</f>
        <v>4.5120895899999995</v>
      </c>
      <c r="F50" s="71">
        <f>(VLOOKUP($A50,'Base de dados 2017'!$A$2:$F$738,6,0))/1000000</f>
        <v>0</v>
      </c>
    </row>
    <row r="51" spans="1:6">
      <c r="A51" s="60" t="s">
        <v>5556</v>
      </c>
      <c r="B51" s="71"/>
      <c r="C51" s="71">
        <f>(VLOOKUP($A51,'Base de dados 2014'!$A$3:$C$670,3,0))/1000000</f>
        <v>0.12423073</v>
      </c>
      <c r="D51" s="71">
        <f>(VLOOKUP($A51,'Base de dados 2015'!$A$3:$F$695,6,0))/1000000</f>
        <v>5.5900223200000001</v>
      </c>
      <c r="E51" s="71">
        <f>(VLOOKUP($A51,'Base de dados 2016'!$A$3:$F$698,6,0))/1000000</f>
        <v>7.0830975199999999</v>
      </c>
      <c r="F51" s="71">
        <f>(VLOOKUP($A51,'Base de dados 2017'!$A$2:$F$738,6,0))/1000000</f>
        <v>2.4986410399999999</v>
      </c>
    </row>
    <row r="52" spans="1:6">
      <c r="A52" s="60" t="s">
        <v>5557</v>
      </c>
      <c r="B52" s="71"/>
      <c r="C52" s="71">
        <f>(VLOOKUP($A52,'Base de dados 2014'!$A$3:$C$670,3,0))/1000000</f>
        <v>128.41596638999999</v>
      </c>
      <c r="D52" s="71">
        <f>(VLOOKUP($A52,'Base de dados 2015'!$A$3:$F$695,6,0))/1000000</f>
        <v>279.36726332999996</v>
      </c>
      <c r="E52" s="71">
        <f>(VLOOKUP($A52,'Base de dados 2016'!$A$3:$F$698,6,0))/1000000</f>
        <v>155.10925130000001</v>
      </c>
      <c r="F52" s="71">
        <f>(VLOOKUP($A52,'Base de dados 2017'!$A$2:$F$738,6,0))/1000000</f>
        <v>68.41968073999999</v>
      </c>
    </row>
    <row r="53" spans="1:6">
      <c r="A53" s="60" t="s">
        <v>5163</v>
      </c>
      <c r="B53" s="71">
        <f>VLOOKUP($A53,'Base de dados 2013'!$A$3:$F$41,5,0)/1000000</f>
        <v>405599.57381077996</v>
      </c>
      <c r="C53" s="71">
        <f>(VLOOKUP($A53,'Base de dados 2014'!$A$3:$C$670,3,0))/1000000</f>
        <v>447021.25088180997</v>
      </c>
      <c r="D53" s="71">
        <f>(VLOOKUP($A53,'Base de dados 2015'!$A$3:$F$695,6,0))/1000000</f>
        <v>549002.79016447987</v>
      </c>
      <c r="E53" s="71">
        <f>(VLOOKUP($A53,'Base de dados 2016'!$A$3:$F$698,6,0))/1000000</f>
        <v>555185.31242897001</v>
      </c>
      <c r="F53" s="71">
        <f>(VLOOKUP($A53,'Base de dados 2017'!$A$2:$F$738,6,0))/1000000</f>
        <v>618553.30458145007</v>
      </c>
    </row>
    <row r="54" spans="1:6">
      <c r="A54" s="60" t="s">
        <v>5102</v>
      </c>
      <c r="B54" s="71">
        <f>VLOOKUP($A54,'Base de dados 2013'!$A$3:$F$41,5,0)/1000000</f>
        <v>195961.76277567999</v>
      </c>
      <c r="C54" s="71">
        <f>(VLOOKUP($A54,'Base de dados 2014'!$A$3:$C$670,3,0))/1000000</f>
        <v>216763.36137814002</v>
      </c>
      <c r="D54" s="71">
        <f>(VLOOKUP($A54,'Base de dados 2015'!$A$3:$F$695,6,0))/1000000</f>
        <v>251119.95818581997</v>
      </c>
      <c r="E54" s="71">
        <f>(VLOOKUP($A54,'Base de dados 2016'!$A$3:$F$698,6,0))/1000000</f>
        <v>237501.62731013997</v>
      </c>
      <c r="F54" s="71">
        <f>(VLOOKUP($A54,'Base de dados 2017'!$A$2:$F$738,6,0))/1000000</f>
        <v>258816.19088685</v>
      </c>
    </row>
    <row r="55" spans="1:6">
      <c r="A55" s="60" t="s">
        <v>5558</v>
      </c>
      <c r="B55" s="71"/>
      <c r="C55" s="71">
        <f>(VLOOKUP($A55,'Base de dados 2014'!$A$3:$C$670,3,0))/1000000</f>
        <v>206458.66132588001</v>
      </c>
      <c r="D55" s="71">
        <f>(VLOOKUP($A55,'Base de dados 2015'!$A$3:$F$695,6,0))/1000000</f>
        <v>238580.09014108</v>
      </c>
      <c r="E55" s="71">
        <f>(VLOOKUP($A55,'Base de dados 2016'!$A$3:$F$698,6,0))/1000000</f>
        <v>223108.05697024</v>
      </c>
      <c r="F55" s="71">
        <f>(VLOOKUP($A55,'Base de dados 2017'!$A$2:$F$738,6,0))/1000000</f>
        <v>249536.22602986998</v>
      </c>
    </row>
    <row r="56" spans="1:6">
      <c r="A56" s="60" t="s">
        <v>5559</v>
      </c>
      <c r="B56" s="71"/>
      <c r="C56" s="71">
        <f>(VLOOKUP($A56,'Base de dados 2014'!$A$3:$C$670,3,0))/1000000</f>
        <v>8125.6502162400002</v>
      </c>
      <c r="D56" s="71">
        <f>(VLOOKUP($A56,'Base de dados 2015'!$A$3:$F$695,6,0))/1000000</f>
        <v>10671.142779719999</v>
      </c>
      <c r="E56" s="71">
        <f>(VLOOKUP($A56,'Base de dados 2016'!$A$3:$F$698,6,0))/1000000</f>
        <v>12190.415519540002</v>
      </c>
      <c r="F56" s="71">
        <f>(VLOOKUP($A56,'Base de dados 2017'!$A$2:$F$738,6,0))/1000000</f>
        <v>6830.3560917599998</v>
      </c>
    </row>
    <row r="57" spans="1:6">
      <c r="A57" s="60" t="s">
        <v>5560</v>
      </c>
      <c r="B57" s="71"/>
      <c r="C57" s="71">
        <f>(VLOOKUP($A57,'Base de dados 2014'!$A$3:$C$670,3,0))/1000000</f>
        <v>1569.11014082</v>
      </c>
      <c r="D57" s="71">
        <f>(VLOOKUP($A57,'Base de dados 2015'!$A$3:$F$695,6,0))/1000000</f>
        <v>1490.3109313</v>
      </c>
      <c r="E57" s="71">
        <f>(VLOOKUP($A57,'Base de dados 2016'!$A$3:$F$698,6,0))/1000000</f>
        <v>1544.95869702</v>
      </c>
      <c r="F57" s="71">
        <f>(VLOOKUP($A57,'Base de dados 2017'!$A$2:$F$738,6,0))/1000000</f>
        <v>1909.1478447300001</v>
      </c>
    </row>
    <row r="58" spans="1:6">
      <c r="A58" s="60" t="s">
        <v>5561</v>
      </c>
      <c r="B58" s="71"/>
      <c r="C58" s="71">
        <f>(VLOOKUP($A58,'Base de dados 2014'!$A$3:$C$670,3,0))/1000000</f>
        <v>284.90341426999998</v>
      </c>
      <c r="D58" s="71">
        <f>(VLOOKUP($A58,'Base de dados 2015'!$A$3:$F$695,6,0))/1000000</f>
        <v>308.16170389000001</v>
      </c>
      <c r="E58" s="71">
        <f>(VLOOKUP($A58,'Base de dados 2016'!$A$3:$F$698,6,0))/1000000</f>
        <v>574.23736297000005</v>
      </c>
      <c r="F58" s="71">
        <f>(VLOOKUP($A58,'Base de dados 2017'!$A$2:$F$738,6,0))/1000000</f>
        <v>501.11915593999998</v>
      </c>
    </row>
    <row r="59" spans="1:6">
      <c r="A59" s="60" t="s">
        <v>5562</v>
      </c>
      <c r="B59" s="71"/>
      <c r="C59" s="71">
        <f>(VLOOKUP($A59,'Base de dados 2014'!$A$3:$C$670,3,0))/1000000</f>
        <v>325.03628093000003</v>
      </c>
      <c r="D59" s="71">
        <f>(VLOOKUP($A59,'Base de dados 2015'!$A$3:$F$695,6,0))/1000000</f>
        <v>70.252629830000004</v>
      </c>
      <c r="E59" s="71">
        <f>(VLOOKUP($A59,'Base de dados 2016'!$A$3:$F$698,6,0))/1000000</f>
        <v>83.958760370000007</v>
      </c>
      <c r="F59" s="71">
        <f>(VLOOKUP($A59,'Base de dados 2017'!$A$2:$F$738,6,0))/1000000</f>
        <v>39.341764549999994</v>
      </c>
    </row>
    <row r="60" spans="1:6">
      <c r="A60" s="60" t="s">
        <v>5098</v>
      </c>
      <c r="B60" s="71">
        <f>VLOOKUP($A60,'Base de dados 2013'!$A$3:$F$41,5,0)/1000000</f>
        <v>12436.494327789998</v>
      </c>
      <c r="C60" s="71">
        <f>(VLOOKUP($A60,'Base de dados 2014'!$A$3:$C$670,3,0))/1000000</f>
        <v>10711.276941979999</v>
      </c>
      <c r="D60" s="71">
        <f>(VLOOKUP($A60,'Base de dados 2015'!$A$3:$F$695,6,0))/1000000</f>
        <v>9226.6356174600005</v>
      </c>
      <c r="E60" s="71">
        <f>(VLOOKUP($A60,'Base de dados 2016'!$A$3:$F$698,6,0))/1000000</f>
        <v>15872.629881140001</v>
      </c>
      <c r="F60" s="71">
        <f>(VLOOKUP($A60,'Base de dados 2017'!$A$2:$F$738,6,0))/1000000</f>
        <v>15440.565781470001</v>
      </c>
    </row>
    <row r="61" spans="1:6">
      <c r="A61" s="60" t="s">
        <v>5563</v>
      </c>
      <c r="B61" s="71"/>
      <c r="C61" s="71">
        <f>(VLOOKUP($A61,'Base de dados 2014'!$A$3:$C$670,3,0))/1000000</f>
        <v>7780.5718502099999</v>
      </c>
      <c r="D61" s="71">
        <f>(VLOOKUP($A61,'Base de dados 2015'!$A$3:$F$695,6,0))/1000000</f>
        <v>6193.65412732</v>
      </c>
      <c r="E61" s="71">
        <f>(VLOOKUP($A61,'Base de dados 2016'!$A$3:$F$698,6,0))/1000000</f>
        <v>5472.6629644200002</v>
      </c>
      <c r="F61" s="71">
        <f>(VLOOKUP($A61,'Base de dados 2017'!$A$2:$F$738,6,0))/1000000</f>
        <v>6433.5959795899998</v>
      </c>
    </row>
    <row r="62" spans="1:6">
      <c r="A62" s="60" t="s">
        <v>5564</v>
      </c>
      <c r="B62" s="71"/>
      <c r="C62" s="71">
        <f>(VLOOKUP($A62,'Base de dados 2014'!$A$3:$C$670,3,0))/1000000</f>
        <v>153.97933479</v>
      </c>
      <c r="D62" s="71">
        <f>(VLOOKUP($A62,'Base de dados 2015'!$A$3:$F$695,6,0))/1000000</f>
        <v>260.79326221000002</v>
      </c>
      <c r="E62" s="71">
        <f>(VLOOKUP($A62,'Base de dados 2016'!$A$3:$F$698,6,0))/1000000</f>
        <v>262.77831522999998</v>
      </c>
      <c r="F62" s="71">
        <f>(VLOOKUP($A62,'Base de dados 2017'!$A$2:$F$738,6,0))/1000000</f>
        <v>534.93008533</v>
      </c>
    </row>
    <row r="63" spans="1:6">
      <c r="A63" s="60" t="s">
        <v>5565</v>
      </c>
      <c r="B63" s="71"/>
      <c r="C63" s="71">
        <f>(VLOOKUP($A63,'Base de dados 2014'!$A$3:$C$670,3,0))/1000000</f>
        <v>2185.1013130900001</v>
      </c>
      <c r="D63" s="71">
        <f>(VLOOKUP($A63,'Base de dados 2015'!$A$3:$F$695,6,0))/1000000</f>
        <v>2102.88338871</v>
      </c>
      <c r="E63" s="71">
        <f>(VLOOKUP($A63,'Base de dados 2016'!$A$3:$F$698,6,0))/1000000</f>
        <v>3141.4186868899997</v>
      </c>
      <c r="F63" s="71">
        <f>(VLOOKUP($A63,'Base de dados 2017'!$A$2:$F$738,6,0))/1000000</f>
        <v>1690.2387384600001</v>
      </c>
    </row>
    <row r="64" spans="1:6">
      <c r="A64" s="60" t="s">
        <v>5566</v>
      </c>
      <c r="B64" s="71"/>
      <c r="C64" s="71">
        <f>(VLOOKUP($A64,'Base de dados 2014'!$A$3:$C$670,3,0))/1000000</f>
        <v>708.96951997999997</v>
      </c>
      <c r="D64" s="71">
        <f>(VLOOKUP($A64,'Base de dados 2015'!$A$3:$F$695,6,0))/1000000</f>
        <v>810.05042020000008</v>
      </c>
      <c r="E64" s="71">
        <f>(VLOOKUP($A64,'Base de dados 2016'!$A$3:$F$698,6,0))/1000000</f>
        <v>7066.1733111899994</v>
      </c>
      <c r="F64" s="71">
        <f>(VLOOKUP($A64,'Base de dados 2017'!$A$2:$F$738,6,0))/1000000</f>
        <v>6870.5873905500002</v>
      </c>
    </row>
    <row r="65" spans="1:6">
      <c r="A65" s="60" t="s">
        <v>5567</v>
      </c>
      <c r="B65" s="71"/>
      <c r="C65" s="71">
        <f>(VLOOKUP($A65,'Base de dados 2014'!$A$3:$C$670,3,0))/1000000</f>
        <v>8.932546369999999</v>
      </c>
      <c r="D65" s="71">
        <f>(VLOOKUP($A65,'Base de dados 2015'!$A$3:$F$695,6,0))/1000000</f>
        <v>9.26802393</v>
      </c>
      <c r="E65" s="71">
        <f>(VLOOKUP($A65,'Base de dados 2016'!$A$3:$F$698,6,0))/1000000</f>
        <v>10.567819210000001</v>
      </c>
      <c r="F65" s="71">
        <f>(VLOOKUP($A65,'Base de dados 2017'!$A$2:$F$738,6,0))/1000000</f>
        <v>15.55474914</v>
      </c>
    </row>
    <row r="66" spans="1:6">
      <c r="A66" s="60" t="s">
        <v>5568</v>
      </c>
      <c r="B66" s="71"/>
      <c r="C66" s="71">
        <f>(VLOOKUP($A66,'Base de dados 2014'!$A$3:$C$670,3,0))/1000000</f>
        <v>254.05044552999999</v>
      </c>
      <c r="D66" s="71">
        <f>(VLOOKUP($A66,'Base de dados 2015'!$A$3:$F$695,6,0))/1000000</f>
        <v>131.47755705</v>
      </c>
      <c r="E66" s="71">
        <f>(VLOOKUP($A66,'Base de dados 2016'!$A$3:$F$698,6,0))/1000000</f>
        <v>59.835577380000004</v>
      </c>
      <c r="F66" s="71">
        <f>(VLOOKUP($A66,'Base de dados 2017'!$A$2:$F$738,6,0))/1000000</f>
        <v>73.231663319999996</v>
      </c>
    </row>
    <row r="67" spans="1:6">
      <c r="A67" s="60" t="s">
        <v>5099</v>
      </c>
      <c r="B67" s="71">
        <f>VLOOKUP($A67,'Base de dados 2013'!$A$3:$F$41,5,0)/1000000</f>
        <v>196117.86992823999</v>
      </c>
      <c r="C67" s="71">
        <f>(VLOOKUP($A67,'Base de dados 2014'!$A$3:$C$670,3,0))/1000000</f>
        <v>218801.72219013001</v>
      </c>
      <c r="D67" s="71">
        <f>(VLOOKUP($A67,'Base de dados 2015'!$A$3:$F$695,6,0))/1000000</f>
        <v>288111.01958466996</v>
      </c>
      <c r="E67" s="71">
        <f>(VLOOKUP($A67,'Base de dados 2016'!$A$3:$F$698,6,0))/1000000</f>
        <v>301099.15695044002</v>
      </c>
      <c r="F67" s="71">
        <f>(VLOOKUP($A67,'Base de dados 2017'!$A$2:$F$738,6,0))/1000000</f>
        <v>343712.44607576</v>
      </c>
    </row>
    <row r="68" spans="1:6">
      <c r="A68" s="60" t="s">
        <v>5569</v>
      </c>
      <c r="B68" s="71"/>
      <c r="C68" s="71">
        <f>(VLOOKUP($A68,'Base de dados 2014'!$A$3:$C$670,3,0))/1000000</f>
        <v>47556.005386480007</v>
      </c>
      <c r="D68" s="71">
        <f>(VLOOKUP($A68,'Base de dados 2015'!$A$3:$F$695,6,0))/1000000</f>
        <v>64898.923917860004</v>
      </c>
      <c r="E68" s="71">
        <f>(VLOOKUP($A68,'Base de dados 2016'!$A$3:$F$698,6,0))/1000000</f>
        <v>62267.742062780002</v>
      </c>
      <c r="F68" s="71">
        <f>(VLOOKUP($A68,'Base de dados 2017'!$A$2:$F$738,6,0))/1000000</f>
        <v>66795.852013080003</v>
      </c>
    </row>
    <row r="69" spans="1:6">
      <c r="A69" s="60" t="s">
        <v>5570</v>
      </c>
      <c r="B69" s="71"/>
      <c r="C69" s="71">
        <f>(VLOOKUP($A69,'Base de dados 2014'!$A$3:$C$670,3,0))/1000000</f>
        <v>174387.59253177998</v>
      </c>
      <c r="D69" s="71">
        <f>(VLOOKUP($A69,'Base de dados 2015'!$A$3:$F$695,6,0))/1000000</f>
        <v>232552.95854292999</v>
      </c>
      <c r="E69" s="71">
        <f>(VLOOKUP($A69,'Base de dados 2016'!$A$3:$F$698,6,0))/1000000</f>
        <v>249866.43861835997</v>
      </c>
      <c r="F69" s="71">
        <f>(VLOOKUP($A69,'Base de dados 2017'!$A$2:$F$738,6,0))/1000000</f>
        <v>285613.34740266996</v>
      </c>
    </row>
    <row r="70" spans="1:6">
      <c r="A70" s="60" t="s">
        <v>5571</v>
      </c>
      <c r="B70" s="71"/>
      <c r="C70" s="71">
        <f>(VLOOKUP($A70,'Base de dados 2014'!$A$3:$C$670,3,0))/1000000</f>
        <v>2952.0896897500002</v>
      </c>
      <c r="D70" s="71">
        <f>(VLOOKUP($A70,'Base de dados 2015'!$A$3:$F$695,6,0))/1000000</f>
        <v>9276.3630847299992</v>
      </c>
      <c r="E70" s="71">
        <f>(VLOOKUP($A70,'Base de dados 2016'!$A$3:$F$698,6,0))/1000000</f>
        <v>10898.68224577</v>
      </c>
      <c r="F70" s="71">
        <f>(VLOOKUP($A70,'Base de dados 2017'!$A$2:$F$738,6,0))/1000000</f>
        <v>8285.9786827700009</v>
      </c>
    </row>
    <row r="71" spans="1:6">
      <c r="A71" s="60" t="s">
        <v>5572</v>
      </c>
      <c r="B71" s="71"/>
      <c r="C71" s="71">
        <f>(VLOOKUP($A71,'Base de dados 2014'!$A$3:$C$670,3,0))/1000000</f>
        <v>189.78603838000001</v>
      </c>
      <c r="D71" s="71">
        <f>(VLOOKUP($A71,'Base de dados 2015'!$A$3:$F$695,6,0))/1000000</f>
        <v>64.499791389999999</v>
      </c>
      <c r="E71" s="71">
        <f>(VLOOKUP($A71,'Base de dados 2016'!$A$3:$F$698,6,0))/1000000</f>
        <v>136.34148493000001</v>
      </c>
      <c r="F71" s="71">
        <f>(VLOOKUP($A71,'Base de dados 2017'!$A$2:$F$738,6,0))/1000000</f>
        <v>410.77465722000005</v>
      </c>
    </row>
    <row r="72" spans="1:6">
      <c r="A72" s="60" t="s">
        <v>5100</v>
      </c>
      <c r="B72" s="71">
        <f>VLOOKUP($A72,'Base de dados 2013'!$A$3:$F$41,5,0)/1000000</f>
        <v>109.27078892999999</v>
      </c>
      <c r="C72" s="71">
        <f>(VLOOKUP($A72,'Base de dados 2014'!$A$3:$C$670,3,0))/1000000</f>
        <v>744.89037155999995</v>
      </c>
      <c r="D72" s="71">
        <f>(VLOOKUP($A72,'Base de dados 2015'!$A$3:$F$695,6,0))/1000000</f>
        <v>372.38632828999994</v>
      </c>
      <c r="E72" s="71">
        <f>(VLOOKUP($A72,'Base de dados 2016'!$A$3:$F$698,6,0))/1000000</f>
        <v>706.74116974000003</v>
      </c>
      <c r="F72" s="71">
        <f>(VLOOKUP($A72,'Base de dados 2017'!$A$2:$F$738,6,0))/1000000</f>
        <v>529.12123142999997</v>
      </c>
    </row>
    <row r="73" spans="1:6">
      <c r="A73" s="60" t="s">
        <v>5573</v>
      </c>
      <c r="B73" s="71"/>
      <c r="C73" s="71">
        <f>(VLOOKUP($A73,'Base de dados 2014'!$A$3:$C$670,3,0))/1000000</f>
        <v>167.13154502</v>
      </c>
      <c r="D73" s="71">
        <f>(VLOOKUP($A73,'Base de dados 2015'!$A$3:$F$695,6,0))/1000000</f>
        <v>199.1894547</v>
      </c>
      <c r="E73" s="71">
        <f>(VLOOKUP($A73,'Base de dados 2016'!$A$3:$F$698,6,0))/1000000</f>
        <v>242.59716881</v>
      </c>
      <c r="F73" s="71">
        <f>(VLOOKUP($A73,'Base de dados 2017'!$A$2:$F$738,6,0))/1000000</f>
        <v>506.10427286999999</v>
      </c>
    </row>
    <row r="74" spans="1:6">
      <c r="A74" s="60" t="s">
        <v>5574</v>
      </c>
      <c r="B74" s="71"/>
      <c r="C74" s="71">
        <f>(VLOOKUP($A74,'Base de dados 2014'!$A$3:$C$670,3,0))/1000000</f>
        <v>61.82362303</v>
      </c>
      <c r="D74" s="71">
        <f>(VLOOKUP($A74,'Base de dados 2015'!$A$3:$F$695,6,0))/1000000</f>
        <v>33.866395009999998</v>
      </c>
      <c r="E74" s="71">
        <f>(VLOOKUP($A74,'Base de dados 2016'!$A$3:$F$698,6,0))/1000000</f>
        <v>33.35214551</v>
      </c>
      <c r="F74" s="71">
        <f>(VLOOKUP($A74,'Base de dados 2017'!$A$2:$F$738,6,0))/1000000</f>
        <v>85.155950050000001</v>
      </c>
    </row>
    <row r="75" spans="1:6">
      <c r="A75" s="60" t="s">
        <v>5575</v>
      </c>
      <c r="B75" s="71"/>
      <c r="C75" s="71">
        <f>(VLOOKUP($A75,'Base de dados 2014'!$A$3:$C$670,3,0))/1000000</f>
        <v>566.45293329999993</v>
      </c>
      <c r="D75" s="71">
        <f>(VLOOKUP($A75,'Base de dados 2015'!$A$3:$F$695,6,0))/1000000</f>
        <v>209.77956569999998</v>
      </c>
      <c r="E75" s="71">
        <f>(VLOOKUP($A75,'Base de dados 2016'!$A$3:$F$698,6,0))/1000000</f>
        <v>518.80522469999994</v>
      </c>
      <c r="F75" s="71">
        <f>(VLOOKUP($A75,'Base de dados 2017'!$A$2:$F$738,6,0))/1000000</f>
        <v>44.05371908</v>
      </c>
    </row>
    <row r="76" spans="1:6">
      <c r="A76" s="60" t="s">
        <v>5576</v>
      </c>
      <c r="B76" s="71"/>
      <c r="C76" s="71">
        <f>(VLOOKUP($A76,'Base de dados 2014'!$A$3:$C$670,3,0))/1000000</f>
        <v>50.518685670000004</v>
      </c>
      <c r="D76" s="71">
        <f>(VLOOKUP($A76,'Base de dados 2015'!$A$3:$F$695,6,0))/1000000</f>
        <v>70.448649119999999</v>
      </c>
      <c r="E76" s="71">
        <f>(VLOOKUP($A76,'Base de dados 2016'!$A$3:$F$698,6,0))/1000000</f>
        <v>88.011735270000003</v>
      </c>
      <c r="F76" s="71">
        <f>(VLOOKUP($A76,'Base de dados 2017'!$A$2:$F$738,6,0))/1000000</f>
        <v>104.70308905</v>
      </c>
    </row>
    <row r="77" spans="1:6">
      <c r="A77" s="60" t="s">
        <v>5577</v>
      </c>
      <c r="B77" s="71"/>
      <c r="C77" s="71">
        <f>(VLOOKUP($A77,'Base de dados 2014'!$A$3:$C$670,3,0))/1000000</f>
        <v>6.7999999999999996E-3</v>
      </c>
      <c r="D77" s="71">
        <f>(VLOOKUP($A77,'Base de dados 2015'!$A$3:$F$695,6,0))/1000000</f>
        <v>4.3800000000000002E-4</v>
      </c>
      <c r="E77" s="71">
        <f>(VLOOKUP($A77,'Base de dados 2016'!$A$3:$F$698,6,0))/1000000</f>
        <v>1.63401E-3</v>
      </c>
      <c r="F77" s="71">
        <f>(VLOOKUP($A77,'Base de dados 2017'!$A$2:$F$738,6,0))/1000000</f>
        <v>1.48962152</v>
      </c>
    </row>
    <row r="78" spans="1:6">
      <c r="A78" s="60" t="s">
        <v>5101</v>
      </c>
      <c r="B78" s="71">
        <f>VLOOKUP($A78,'Base de dados 2013'!$A$3:$F$41,5,0)/1000000</f>
        <v>974.17599014000007</v>
      </c>
      <c r="C78" s="71" t="s">
        <v>3557</v>
      </c>
      <c r="D78" s="71">
        <f>(VLOOKUP($A78,'Base de dados 2015'!$A$3:$F$695,6,0))/1000000</f>
        <v>172.79044824000002</v>
      </c>
      <c r="E78" s="71">
        <f>(VLOOKUP($A78,'Base de dados 2016'!$A$3:$F$698,6,0))/1000000</f>
        <v>5.1571175100000017</v>
      </c>
      <c r="F78" s="71">
        <f>(VLOOKUP($A78,'Base de dados 2017'!$A$2:$F$738,6,0))/1000000</f>
        <v>54.980605939999997</v>
      </c>
    </row>
    <row r="79" spans="1:6">
      <c r="A79" s="60" t="s">
        <v>5578</v>
      </c>
      <c r="B79" s="71"/>
      <c r="C79" s="71" t="s">
        <v>3557</v>
      </c>
      <c r="D79" s="71">
        <f>(VLOOKUP($A79,'Base de dados 2015'!$A$3:$F$695,6,0))/1000000</f>
        <v>169.13472171999999</v>
      </c>
      <c r="E79" s="71">
        <f>(VLOOKUP($A79,'Base de dados 2016'!$A$3:$F$698,6,0))/1000000</f>
        <v>16.96228073</v>
      </c>
      <c r="F79" s="71">
        <f>(VLOOKUP($A79,'Base de dados 2017'!$A$2:$F$738,6,0))/1000000</f>
        <v>1.2797420500000001</v>
      </c>
    </row>
    <row r="80" spans="1:6">
      <c r="A80" s="60" t="s">
        <v>5579</v>
      </c>
      <c r="B80" s="71"/>
      <c r="C80" s="71" t="s">
        <v>3557</v>
      </c>
      <c r="D80" s="71">
        <f>(VLOOKUP($A80,'Base de dados 2015'!$A$3:$F$695,6,0))/1000000</f>
        <v>6.6451958700000002</v>
      </c>
      <c r="E80" s="71">
        <f>(VLOOKUP($A80,'Base de dados 2016'!$A$3:$F$698,6,0))/1000000</f>
        <v>3.0649349999999999E-2</v>
      </c>
      <c r="F80" s="71">
        <f>(VLOOKUP($A80,'Base de dados 2017'!$A$2:$F$738,6,0))/1000000</f>
        <v>54.304155000000002</v>
      </c>
    </row>
    <row r="81" spans="1:6">
      <c r="A81" s="60" t="s">
        <v>5580</v>
      </c>
      <c r="B81" s="71"/>
      <c r="C81" s="71" t="s">
        <v>3557</v>
      </c>
      <c r="D81" s="71">
        <f>(VLOOKUP($A81,'Base de dados 2015'!$A$3:$F$695,6,0))/1000000</f>
        <v>2.9894693500000002</v>
      </c>
      <c r="E81" s="71">
        <f>(VLOOKUP($A81,'Base de dados 2016'!$A$3:$F$698,6,0))/1000000</f>
        <v>11.83581257</v>
      </c>
      <c r="F81" s="71">
        <f>(VLOOKUP($A81,'Base de dados 2017'!$A$2:$F$738,6,0))/1000000</f>
        <v>0.60329111000000002</v>
      </c>
    </row>
    <row r="82" spans="1:6">
      <c r="A82" s="60" t="s">
        <v>5164</v>
      </c>
      <c r="B82" s="71">
        <f>VLOOKUP($A82,'Base de dados 2013'!$A$3:$F$41,5,0)/1000000</f>
        <v>548631.12658717996</v>
      </c>
      <c r="C82" s="71">
        <f>(VLOOKUP($A82,'Base de dados 2014'!$A$3:$C$670,3,0))/1000000</f>
        <v>594851.45001042006</v>
      </c>
      <c r="D82" s="71">
        <f>(VLOOKUP($A82,'Base de dados 2015'!$A$3:$F$695,6,0))/1000000</f>
        <v>761638.93210621993</v>
      </c>
      <c r="E82" s="71">
        <f>(VLOOKUP($A82,'Base de dados 2016'!$A$3:$F$698,6,0))/1000000</f>
        <v>759482.65750152001</v>
      </c>
      <c r="F82" s="71">
        <f>(VLOOKUP($A82,'Base de dados 2017'!$A$2:$F$738,6,0))/1000000</f>
        <v>858403.00299363001</v>
      </c>
    </row>
    <row r="83" spans="1:6">
      <c r="A83" s="60" t="s">
        <v>5165</v>
      </c>
      <c r="B83" s="71">
        <f>VLOOKUP($A83,'Base de dados 2013'!$A$3:$F$41,5,0)/1000000</f>
        <v>57066.61870993</v>
      </c>
      <c r="C83" s="71">
        <f>(VLOOKUP($A83,'Base de dados 2014'!$A$3:$C$670,3,0))/1000000</f>
        <v>46723.428230400001</v>
      </c>
      <c r="D83" s="71">
        <f>(VLOOKUP($A83,'Base de dados 2015'!$A$3:$F$695,6,0))/1000000</f>
        <v>76342.521641670013</v>
      </c>
      <c r="E83" s="71">
        <f>(VLOOKUP($A83,'Base de dados 2016'!$A$3:$F$698,6,0))/1000000</f>
        <v>53807.467992929989</v>
      </c>
      <c r="F83" s="71">
        <f>(VLOOKUP($A83,'Base de dados 2017'!$A$2:$F$738,6,0))/1000000</f>
        <v>58992.190908880002</v>
      </c>
    </row>
    <row r="84" spans="1:6">
      <c r="A84" s="60" t="s">
        <v>5103</v>
      </c>
      <c r="B84" s="71">
        <f>VLOOKUP($A84,'Base de dados 2013'!$A$3:$F$41,5,0)/1000000</f>
        <v>5155.2558169200001</v>
      </c>
      <c r="C84" s="71">
        <f>(VLOOKUP($A84,'Base de dados 2014'!$A$3:$C$670,3,0))/1000000</f>
        <v>8724.6773592900008</v>
      </c>
      <c r="D84" s="71">
        <f>(VLOOKUP($A84,'Base de dados 2015'!$A$3:$F$695,6,0))/1000000</f>
        <v>9762.3772892900015</v>
      </c>
      <c r="E84" s="71">
        <f>(VLOOKUP($A84,'Base de dados 2016'!$A$3:$F$698,6,0))/1000000</f>
        <v>11661.11905048</v>
      </c>
      <c r="F84" s="71">
        <f>(VLOOKUP($A84,'Base de dados 2017'!$A$2:$F$738,6,0))/1000000</f>
        <v>13484.370057169999</v>
      </c>
    </row>
    <row r="85" spans="1:6">
      <c r="A85" s="60" t="s">
        <v>5581</v>
      </c>
      <c r="B85" s="71"/>
      <c r="C85" s="71">
        <f>(VLOOKUP($A85,'Base de dados 2014'!$A$3:$C$670,3,0))/1000000</f>
        <v>5294.7353630799998</v>
      </c>
      <c r="D85" s="71">
        <f>(VLOOKUP($A85,'Base de dados 2015'!$A$3:$F$695,6,0))/1000000</f>
        <v>7337.7678965699997</v>
      </c>
      <c r="E85" s="71">
        <f>(VLOOKUP($A85,'Base de dados 2016'!$A$3:$F$698,6,0))/1000000</f>
        <v>9489.7929204100001</v>
      </c>
      <c r="F85" s="71">
        <f>(VLOOKUP($A85,'Base de dados 2017'!$A$2:$F$738,6,0))/1000000</f>
        <v>10911.852342260001</v>
      </c>
    </row>
    <row r="86" spans="1:6">
      <c r="A86" s="60" t="s">
        <v>5582</v>
      </c>
      <c r="B86" s="71"/>
      <c r="C86" s="71">
        <f>(VLOOKUP($A86,'Base de dados 2014'!$A$3:$C$670,3,0))/1000000</f>
        <v>859.13168399999995</v>
      </c>
      <c r="D86" s="71">
        <f>(VLOOKUP($A86,'Base de dados 2015'!$A$3:$F$695,6,0))/1000000</f>
        <v>703.78254267999989</v>
      </c>
      <c r="E86" s="71">
        <f>(VLOOKUP($A86,'Base de dados 2016'!$A$3:$F$698,6,0))/1000000</f>
        <v>854.64276348999999</v>
      </c>
      <c r="F86" s="71">
        <f>(VLOOKUP($A86,'Base de dados 2017'!$A$2:$F$738,6,0))/1000000</f>
        <v>1220.32904274</v>
      </c>
    </row>
    <row r="87" spans="1:6">
      <c r="A87" s="60" t="s">
        <v>5583</v>
      </c>
      <c r="B87" s="71"/>
      <c r="C87" s="71">
        <f>(VLOOKUP($A87,'Base de dados 2014'!$A$3:$C$670,3,0))/1000000</f>
        <v>53.792504729999997</v>
      </c>
      <c r="D87" s="71">
        <f>(VLOOKUP($A87,'Base de dados 2015'!$A$3:$F$695,6,0))/1000000</f>
        <v>77.868433080000003</v>
      </c>
      <c r="E87" s="71">
        <f>(VLOOKUP($A87,'Base de dados 2016'!$A$3:$F$698,6,0))/1000000</f>
        <v>91.917662150000012</v>
      </c>
      <c r="F87" s="71">
        <f>(VLOOKUP($A87,'Base de dados 2017'!$A$2:$F$738,6,0))/1000000</f>
        <v>57.987903770000003</v>
      </c>
    </row>
    <row r="88" spans="1:6">
      <c r="A88" s="60" t="s">
        <v>5584</v>
      </c>
      <c r="B88" s="71"/>
      <c r="C88" s="71">
        <f>(VLOOKUP($A88,'Base de dados 2014'!$A$3:$C$670,3,0))/1000000</f>
        <v>2517.0178074800001</v>
      </c>
      <c r="D88" s="71">
        <f>(VLOOKUP($A88,'Base de dados 2015'!$A$3:$F$695,6,0))/1000000</f>
        <v>1642.95841696</v>
      </c>
      <c r="E88" s="71">
        <f>(VLOOKUP($A88,'Base de dados 2016'!$A$3:$F$698,6,0))/1000000</f>
        <v>1224.7657044300001</v>
      </c>
      <c r="F88" s="71">
        <f>(VLOOKUP($A88,'Base de dados 2017'!$A$2:$F$738,6,0))/1000000</f>
        <v>1294.2007684</v>
      </c>
    </row>
    <row r="89" spans="1:6">
      <c r="A89" s="60" t="s">
        <v>5104</v>
      </c>
      <c r="B89" s="71">
        <f>VLOOKUP($A89,'Base de dados 2013'!$A$3:$F$41,5,0)/1000000</f>
        <v>4624.041970870001</v>
      </c>
      <c r="C89" s="71">
        <f>(VLOOKUP($A89,'Base de dados 2014'!$A$3:$C$670,3,0))/1000000</f>
        <v>3573.1014147300002</v>
      </c>
      <c r="D89" s="71">
        <f>(VLOOKUP($A89,'Base de dados 2015'!$A$3:$F$695,6,0))/1000000</f>
        <v>1715.2689942899999</v>
      </c>
      <c r="E89" s="71">
        <f>(VLOOKUP($A89,'Base de dados 2016'!$A$3:$F$698,6,0))/1000000</f>
        <v>1759.7134747999999</v>
      </c>
      <c r="F89" s="71">
        <f>(VLOOKUP($A89,'Base de dados 2017'!$A$2:$F$738,6,0))/1000000</f>
        <v>1912.8973659200001</v>
      </c>
    </row>
    <row r="90" spans="1:6">
      <c r="A90" s="60" t="s">
        <v>5585</v>
      </c>
      <c r="B90" s="71"/>
      <c r="C90" s="71">
        <f>(VLOOKUP($A90,'Base de dados 2014'!$A$3:$C$670,3,0))/1000000</f>
        <v>2735.7550991100002</v>
      </c>
      <c r="D90" s="71">
        <f>(VLOOKUP($A90,'Base de dados 2015'!$A$3:$F$695,6,0))/1000000</f>
        <v>952.55034446000002</v>
      </c>
      <c r="E90" s="71">
        <f>(VLOOKUP($A90,'Base de dados 2016'!$A$3:$F$698,6,0))/1000000</f>
        <v>1080.5413564400001</v>
      </c>
      <c r="F90" s="71">
        <f>(VLOOKUP($A90,'Base de dados 2017'!$A$2:$F$738,6,0))/1000000</f>
        <v>1074.97731903</v>
      </c>
    </row>
    <row r="91" spans="1:6">
      <c r="A91" s="60" t="s">
        <v>5586</v>
      </c>
      <c r="B91" s="71"/>
      <c r="C91" s="71">
        <f>(VLOOKUP($A91,'Base de dados 2014'!$A$3:$C$670,3,0))/1000000</f>
        <v>244.88363631000001</v>
      </c>
      <c r="D91" s="71">
        <f>(VLOOKUP($A91,'Base de dados 2015'!$A$3:$F$695,6,0))/1000000</f>
        <v>379.66740619000001</v>
      </c>
      <c r="E91" s="71">
        <f>(VLOOKUP($A91,'Base de dados 2016'!$A$3:$F$698,6,0))/1000000</f>
        <v>346.00347042999999</v>
      </c>
      <c r="F91" s="71">
        <f>(VLOOKUP($A91,'Base de dados 2017'!$A$2:$F$738,6,0))/1000000</f>
        <v>373.34495698000001</v>
      </c>
    </row>
    <row r="92" spans="1:6">
      <c r="A92" s="60" t="s">
        <v>5587</v>
      </c>
      <c r="B92" s="71"/>
      <c r="C92" s="71">
        <f>(VLOOKUP($A92,'Base de dados 2014'!$A$3:$C$670,3,0))/1000000</f>
        <v>475.71952533000001</v>
      </c>
      <c r="D92" s="71">
        <f>(VLOOKUP($A92,'Base de dados 2015'!$A$3:$F$695,6,0))/1000000</f>
        <v>184.87772133999999</v>
      </c>
      <c r="E92" s="71">
        <f>(VLOOKUP($A92,'Base de dados 2016'!$A$3:$F$698,6,0))/1000000</f>
        <v>165.07593858000001</v>
      </c>
      <c r="F92" s="71">
        <f>(VLOOKUP($A92,'Base de dados 2017'!$A$2:$F$738,6,0))/1000000</f>
        <v>197.42269225000001</v>
      </c>
    </row>
    <row r="93" spans="1:6">
      <c r="A93" s="60" t="s">
        <v>5588</v>
      </c>
      <c r="B93" s="71"/>
      <c r="C93" s="71">
        <f>(VLOOKUP($A93,'Base de dados 2014'!$A$3:$C$670,3,0))/1000000</f>
        <v>92.379600440000004</v>
      </c>
      <c r="D93" s="71">
        <f>(VLOOKUP($A93,'Base de dados 2015'!$A$3:$F$695,6,0))/1000000</f>
        <v>172.54446250999999</v>
      </c>
      <c r="E93" s="71">
        <f>(VLOOKUP($A93,'Base de dados 2016'!$A$3:$F$698,6,0))/1000000</f>
        <v>155.01540008000001</v>
      </c>
      <c r="F93" s="71">
        <f>(VLOOKUP($A93,'Base de dados 2017'!$A$2:$F$738,6,0))/1000000</f>
        <v>221.16350197</v>
      </c>
    </row>
    <row r="94" spans="1:6">
      <c r="A94" s="60" t="s">
        <v>5589</v>
      </c>
      <c r="B94" s="71"/>
      <c r="C94" s="71">
        <f>(VLOOKUP($A94,'Base de dados 2014'!$A$3:$C$670,3,0))/1000000</f>
        <v>27.06073554</v>
      </c>
      <c r="D94" s="71">
        <f>(VLOOKUP($A94,'Base de dados 2015'!$A$3:$F$695,6,0))/1000000</f>
        <v>65.872553960000005</v>
      </c>
      <c r="E94" s="71">
        <f>(VLOOKUP($A94,'Base de dados 2016'!$A$3:$F$698,6,0))/1000000</f>
        <v>67.075878240000009</v>
      </c>
      <c r="F94" s="71">
        <f>(VLOOKUP($A94,'Base de dados 2017'!$A$2:$F$738,6,0))/1000000</f>
        <v>91.210224239999988</v>
      </c>
    </row>
    <row r="95" spans="1:6">
      <c r="A95" s="60" t="s">
        <v>5590</v>
      </c>
      <c r="B95" s="71"/>
      <c r="C95" s="71">
        <f>(VLOOKUP($A95,'Base de dados 2014'!$A$3:$C$670,3,0))/1000000</f>
        <v>0.54868797000000002</v>
      </c>
      <c r="D95" s="71">
        <f>(VLOOKUP($A95,'Base de dados 2015'!$A$3:$F$695,6,0))/1000000</f>
        <v>41.391171299999996</v>
      </c>
      <c r="E95" s="71">
        <f>(VLOOKUP($A95,'Base de dados 2016'!$A$3:$F$698,6,0))/1000000</f>
        <v>34.359602469999999</v>
      </c>
      <c r="F95" s="71">
        <f>(VLOOKUP($A95,'Base de dados 2017'!$A$2:$F$738,6,0))/1000000</f>
        <v>168.631182</v>
      </c>
    </row>
    <row r="96" spans="1:6">
      <c r="A96" s="60" t="s">
        <v>5591</v>
      </c>
      <c r="B96" s="71"/>
      <c r="C96" s="71">
        <f>(VLOOKUP($A96,'Base de dados 2014'!$A$3:$C$670,3,0))/1000000</f>
        <v>3.1781551299999999</v>
      </c>
      <c r="D96" s="71">
        <f>(VLOOKUP($A96,'Base de dados 2015'!$A$3:$F$695,6,0))/1000000</f>
        <v>43.017476309999999</v>
      </c>
      <c r="E96" s="71">
        <f>(VLOOKUP($A96,'Base de dados 2016'!$A$3:$F$698,6,0))/1000000</f>
        <v>47.642626740000004</v>
      </c>
      <c r="F96" s="71">
        <f>(VLOOKUP($A96,'Base de dados 2017'!$A$2:$F$738,6,0))/1000000</f>
        <v>46.191972569999997</v>
      </c>
    </row>
    <row r="97" spans="1:6">
      <c r="A97" s="60" t="s">
        <v>5592</v>
      </c>
      <c r="B97" s="71"/>
      <c r="C97" s="71">
        <f>(VLOOKUP($A97,'Base de dados 2014'!$A$3:$C$670,3,0))/1000000</f>
        <v>6.7714839999999998E-2</v>
      </c>
      <c r="D97" s="71">
        <f>(VLOOKUP($A97,'Base de dados 2015'!$A$3:$F$695,6,0))/1000000</f>
        <v>38.617189159999995</v>
      </c>
      <c r="E97" s="71">
        <f>(VLOOKUP($A97,'Base de dados 2016'!$A$3:$F$698,6,0))/1000000</f>
        <v>40.715544700000002</v>
      </c>
      <c r="F97" s="71">
        <f>(VLOOKUP($A97,'Base de dados 2017'!$A$2:$F$738,6,0))/1000000</f>
        <v>167.66053797999999</v>
      </c>
    </row>
    <row r="98" spans="1:6">
      <c r="A98" s="60" t="s">
        <v>5105</v>
      </c>
      <c r="B98" s="71">
        <f>VLOOKUP($A98,'Base de dados 2013'!$A$3:$F$41,5,0)/1000000</f>
        <v>15247.504421200001</v>
      </c>
      <c r="C98" s="71">
        <f>(VLOOKUP($A98,'Base de dados 2014'!$A$3:$C$670,3,0))/1000000</f>
        <v>19326.513641830003</v>
      </c>
      <c r="D98" s="71">
        <f>(VLOOKUP($A98,'Base de dados 2015'!$A$3:$F$695,6,0))/1000000</f>
        <v>23767.92479913</v>
      </c>
      <c r="E98" s="71">
        <f>(VLOOKUP($A98,'Base de dados 2016'!$A$3:$F$698,6,0))/1000000</f>
        <v>18753.541083790002</v>
      </c>
      <c r="F98" s="71">
        <f>(VLOOKUP($A98,'Base de dados 2017'!$A$2:$F$738,6,0))/1000000</f>
        <v>23547.916964290001</v>
      </c>
    </row>
    <row r="99" spans="1:6">
      <c r="A99" s="60" t="s">
        <v>5593</v>
      </c>
      <c r="B99" s="71"/>
      <c r="C99" s="71">
        <f>(VLOOKUP($A99,'Base de dados 2014'!$A$3:$C$670,3,0))/1000000</f>
        <v>19119.012741360002</v>
      </c>
      <c r="D99" s="71">
        <f>(VLOOKUP($A99,'Base de dados 2015'!$A$3:$F$695,6,0))/1000000</f>
        <v>23507.822770900002</v>
      </c>
      <c r="E99" s="71">
        <f>(VLOOKUP($A99,'Base de dados 2016'!$A$3:$F$698,6,0))/1000000</f>
        <v>18646.438135339999</v>
      </c>
      <c r="F99" s="71">
        <f>(VLOOKUP($A99,'Base de dados 2017'!$A$2:$F$738,6,0))/1000000</f>
        <v>23445.575436720002</v>
      </c>
    </row>
    <row r="100" spans="1:6">
      <c r="A100" s="60" t="s">
        <v>5594</v>
      </c>
      <c r="B100" s="71"/>
      <c r="C100" s="71">
        <f>(VLOOKUP($A100,'Base de dados 2014'!$A$3:$C$670,3,0))/1000000</f>
        <v>207.41245752</v>
      </c>
      <c r="D100" s="71">
        <f>(VLOOKUP($A100,'Base de dados 2015'!$A$3:$F$695,6,0))/1000000</f>
        <v>260.10202822999997</v>
      </c>
      <c r="E100" s="71">
        <f>(VLOOKUP($A100,'Base de dados 2016'!$A$3:$F$698,6,0))/1000000</f>
        <v>107.10294845</v>
      </c>
      <c r="F100" s="71">
        <f>(VLOOKUP($A100,'Base de dados 2017'!$A$2:$F$738,6,0))/1000000</f>
        <v>102.34152757</v>
      </c>
    </row>
    <row r="101" spans="1:6">
      <c r="A101" s="60" t="s">
        <v>5106</v>
      </c>
      <c r="B101" s="71">
        <f>VLOOKUP($A101,'Base de dados 2013'!$A$3:$F$41,5,0)/1000000</f>
        <v>274.77679592000004</v>
      </c>
      <c r="C101" s="71">
        <f>(VLOOKUP($A101,'Base de dados 2014'!$A$3:$C$670,3,0))/1000000</f>
        <v>406.26257880000003</v>
      </c>
      <c r="D101" s="71">
        <f>(VLOOKUP($A101,'Base de dados 2015'!$A$3:$F$695,6,0))/1000000</f>
        <v>374.83739847000004</v>
      </c>
      <c r="E101" s="71">
        <f>(VLOOKUP($A101,'Base de dados 2016'!$A$3:$F$698,6,0))/1000000</f>
        <v>320.43910439000001</v>
      </c>
      <c r="F101" s="71">
        <f>(VLOOKUP($A101,'Base de dados 2017'!$A$2:$F$738,6,0))/1000000</f>
        <v>309.08160902999998</v>
      </c>
    </row>
    <row r="102" spans="1:6">
      <c r="A102" s="60" t="s">
        <v>5595</v>
      </c>
      <c r="B102" s="71"/>
      <c r="C102" s="71">
        <f>(VLOOKUP($A102,'Base de dados 2014'!$A$3:$C$670,3,0))/1000000</f>
        <v>227.10782182</v>
      </c>
      <c r="D102" s="71">
        <f>(VLOOKUP($A102,'Base de dados 2015'!$A$3:$F$695,6,0))/1000000</f>
        <v>265.49536716</v>
      </c>
      <c r="E102" s="71">
        <f>(VLOOKUP($A102,'Base de dados 2016'!$A$3:$F$698,6,0))/1000000</f>
        <v>236.52237541</v>
      </c>
      <c r="F102" s="71">
        <f>(VLOOKUP($A102,'Base de dados 2017'!$A$2:$F$738,6,0))/1000000</f>
        <v>225.84577916999999</v>
      </c>
    </row>
    <row r="103" spans="1:6">
      <c r="A103" s="60" t="s">
        <v>5596</v>
      </c>
      <c r="B103" s="71"/>
      <c r="C103" s="71">
        <f>(VLOOKUP($A103,'Base de dados 2014'!$A$3:$C$670,3,0))/1000000</f>
        <v>1.62396195</v>
      </c>
      <c r="D103" s="71">
        <f>(VLOOKUP($A103,'Base de dados 2015'!$A$3:$F$695,6,0))/1000000</f>
        <v>2.2629624599999998</v>
      </c>
      <c r="E103" s="71">
        <f>(VLOOKUP($A103,'Base de dados 2016'!$A$3:$F$698,6,0))/1000000</f>
        <v>8.0139538600000009</v>
      </c>
      <c r="F103" s="71">
        <f>(VLOOKUP($A103,'Base de dados 2017'!$A$2:$F$738,6,0))/1000000</f>
        <v>6.1599714400000005</v>
      </c>
    </row>
    <row r="104" spans="1:6">
      <c r="A104" s="60" t="s">
        <v>5597</v>
      </c>
      <c r="B104" s="71"/>
      <c r="C104" s="71">
        <f>(VLOOKUP($A104,'Base de dados 2014'!$A$3:$C$670,3,0))/1000000</f>
        <v>177.08736482</v>
      </c>
      <c r="D104" s="71">
        <f>(VLOOKUP($A104,'Base de dados 2015'!$A$3:$F$695,6,0))/1000000</f>
        <v>107.07906885</v>
      </c>
      <c r="E104" s="71">
        <f>(VLOOKUP($A104,'Base de dados 2016'!$A$3:$F$698,6,0))/1000000</f>
        <v>75.902775120000001</v>
      </c>
      <c r="F104" s="71">
        <f>(VLOOKUP($A104,'Base de dados 2017'!$A$2:$F$738,6,0))/1000000</f>
        <v>77.075858420000003</v>
      </c>
    </row>
    <row r="105" spans="1:6">
      <c r="A105" s="60" t="s">
        <v>5107</v>
      </c>
      <c r="B105" s="71">
        <f>VLOOKUP($A105,'Base de dados 2013'!$A$3:$F$41,5,0)/1000000</f>
        <v>3.5714005599999998</v>
      </c>
      <c r="C105" s="71">
        <f>(VLOOKUP($A105,'Base de dados 2014'!$A$3:$C$670,3,0))/1000000</f>
        <v>4.5444970099999997</v>
      </c>
      <c r="D105" s="71">
        <f>(VLOOKUP($A105,'Base de dados 2015'!$A$3:$F$695,6,0))/1000000</f>
        <v>0</v>
      </c>
      <c r="E105" s="71">
        <f>(VLOOKUP($A105,'Base de dados 2016'!$A$3:$F$698,6,0))/1000000</f>
        <v>0</v>
      </c>
      <c r="F105" s="71">
        <f>(VLOOKUP($A105,'Base de dados 2017'!$A$2:$F$738,6,0))/1000000</f>
        <v>0</v>
      </c>
    </row>
    <row r="106" spans="1:6">
      <c r="A106" s="60" t="s">
        <v>5108</v>
      </c>
      <c r="B106" s="71">
        <f>VLOOKUP($A106,'Base de dados 2013'!$A$3:$F$41,5,0)/1000000</f>
        <v>2848.9938511799996</v>
      </c>
      <c r="C106" s="71">
        <f>(VLOOKUP($A106,'Base de dados 2014'!$A$3:$C$670,3,0))/1000000</f>
        <v>726.90288071000009</v>
      </c>
      <c r="D106" s="71">
        <f>(VLOOKUP($A106,'Base de dados 2015'!$A$3:$F$695,6,0))/1000000</f>
        <v>806.98272752000014</v>
      </c>
      <c r="E106" s="71">
        <f>(VLOOKUP($A106,'Base de dados 2016'!$A$3:$F$698,6,0))/1000000</f>
        <v>1189.3924250299999</v>
      </c>
      <c r="F106" s="71">
        <f>(VLOOKUP($A106,'Base de dados 2017'!$A$2:$F$738,6,0))/1000000</f>
        <v>1287.99008258</v>
      </c>
    </row>
    <row r="107" spans="1:6">
      <c r="A107" s="60" t="s">
        <v>5598</v>
      </c>
      <c r="B107" s="71"/>
      <c r="C107" s="71">
        <f>(VLOOKUP($A107,'Base de dados 2014'!$A$3:$C$670,3,0))/1000000</f>
        <v>31.700623199999999</v>
      </c>
      <c r="D107" s="71">
        <f>(VLOOKUP($A107,'Base de dados 2015'!$A$3:$F$695,6,0))/1000000</f>
        <v>143.26430852000001</v>
      </c>
      <c r="E107" s="71">
        <f>(VLOOKUP($A107,'Base de dados 2016'!$A$3:$F$698,6,0))/1000000</f>
        <v>167.85431715999999</v>
      </c>
      <c r="F107" s="71">
        <f>(VLOOKUP($A107,'Base de dados 2017'!$A$2:$F$738,6,0))/1000000</f>
        <v>174.78865303000001</v>
      </c>
    </row>
    <row r="108" spans="1:6">
      <c r="A108" s="60" t="s">
        <v>5599</v>
      </c>
      <c r="B108" s="71"/>
      <c r="C108" s="71">
        <f>(VLOOKUP($A108,'Base de dados 2014'!$A$3:$C$670,3,0))/1000000</f>
        <v>57.437529420000004</v>
      </c>
      <c r="D108" s="71">
        <f>(VLOOKUP($A108,'Base de dados 2015'!$A$3:$F$695,6,0))/1000000</f>
        <v>78.854176150000001</v>
      </c>
      <c r="E108" s="71">
        <f>(VLOOKUP($A108,'Base de dados 2016'!$A$3:$F$698,6,0))/1000000</f>
        <v>88.122076140000004</v>
      </c>
      <c r="F108" s="71">
        <f>(VLOOKUP($A108,'Base de dados 2017'!$A$2:$F$738,6,0))/1000000</f>
        <v>132.03711620999999</v>
      </c>
    </row>
    <row r="109" spans="1:6">
      <c r="A109" s="60" t="s">
        <v>5600</v>
      </c>
      <c r="B109" s="71"/>
      <c r="C109" s="71">
        <f>(VLOOKUP($A109,'Base de dados 2014'!$A$3:$C$670,3,0))/1000000</f>
        <v>304.25048510000005</v>
      </c>
      <c r="D109" s="71">
        <f>(VLOOKUP($A109,'Base de dados 2015'!$A$3:$F$695,6,0))/1000000</f>
        <v>330.68712699000002</v>
      </c>
      <c r="E109" s="71">
        <f>(VLOOKUP($A109,'Base de dados 2016'!$A$3:$F$698,6,0))/1000000</f>
        <v>266.35316166000001</v>
      </c>
      <c r="F109" s="71">
        <f>(VLOOKUP($A109,'Base de dados 2017'!$A$2:$F$738,6,0))/1000000</f>
        <v>376.41650513000002</v>
      </c>
    </row>
    <row r="110" spans="1:6">
      <c r="A110" s="60" t="s">
        <v>5601</v>
      </c>
      <c r="B110" s="71"/>
      <c r="C110" s="71">
        <f>(VLOOKUP($A110,'Base de dados 2014'!$A$3:$C$670,3,0))/1000000</f>
        <v>1.9541619999999999E-2</v>
      </c>
      <c r="D110" s="71">
        <f>(VLOOKUP($A110,'Base de dados 2015'!$A$3:$F$695,6,0))/1000000</f>
        <v>0</v>
      </c>
      <c r="E110" s="71">
        <f>(VLOOKUP($A110,'Base de dados 2016'!$A$3:$F$698,6,0))/1000000</f>
        <v>0</v>
      </c>
      <c r="F110" s="71">
        <f>(VLOOKUP($A110,'Base de dados 2017'!$A$2:$F$738,6,0))/1000000</f>
        <v>3.8553379999999998E-2</v>
      </c>
    </row>
    <row r="111" spans="1:6">
      <c r="A111" s="60" t="s">
        <v>5602</v>
      </c>
      <c r="B111" s="71"/>
      <c r="C111" s="71">
        <f>(VLOOKUP($A111,'Base de dados 2014'!$A$3:$C$670,3,0))/1000000</f>
        <v>20.383149209999999</v>
      </c>
      <c r="D111" s="71">
        <f>(VLOOKUP($A111,'Base de dados 2015'!$A$3:$F$695,6,0))/1000000</f>
        <v>0</v>
      </c>
      <c r="E111" s="71">
        <f>(VLOOKUP($A111,'Base de dados 2016'!$A$3:$F$698,6,0))/1000000</f>
        <v>4.5163399999999998E-3</v>
      </c>
      <c r="F111" s="71">
        <f>(VLOOKUP($A111,'Base de dados 2017'!$A$2:$F$738,6,0))/1000000</f>
        <v>-0.14265292999999998</v>
      </c>
    </row>
    <row r="112" spans="1:6">
      <c r="A112" s="60" t="s">
        <v>5603</v>
      </c>
      <c r="B112" s="71"/>
      <c r="C112" s="71" t="s">
        <v>3557</v>
      </c>
      <c r="D112" s="71" t="s">
        <v>3557</v>
      </c>
      <c r="E112" s="71" t="s">
        <v>3557</v>
      </c>
      <c r="F112" s="71">
        <f>(VLOOKUP($A112,'Base de dados 2017'!$A$2:$F$738,6,0))/1000000</f>
        <v>0.63679651999999998</v>
      </c>
    </row>
    <row r="113" spans="1:6">
      <c r="A113" s="60" t="s">
        <v>5604</v>
      </c>
      <c r="B113" s="71"/>
      <c r="C113" s="71">
        <f>(VLOOKUP($A113,'Base de dados 2014'!$A$3:$C$670,3,0))/1000000</f>
        <v>313.11155216000003</v>
      </c>
      <c r="D113" s="71">
        <f>(VLOOKUP($A113,'Base de dados 2015'!$A$3:$F$695,6,0))/1000000</f>
        <v>254.17711586000001</v>
      </c>
      <c r="E113" s="71">
        <f>(VLOOKUP($A113,'Base de dados 2016'!$A$3:$F$698,6,0))/1000000</f>
        <v>667.05835373000002</v>
      </c>
      <c r="F113" s="71">
        <f>(VLOOKUP($A113,'Base de dados 2017'!$A$2:$F$738,6,0))/1000000</f>
        <v>604.21511124000006</v>
      </c>
    </row>
    <row r="114" spans="1:6">
      <c r="A114" s="60" t="s">
        <v>5109</v>
      </c>
      <c r="B114" s="71">
        <f>VLOOKUP($A114,'Base de dados 2013'!$A$3:$F$41,5,0)/1000000</f>
        <v>18439.62188771</v>
      </c>
      <c r="C114" s="71">
        <f>(VLOOKUP($A114,'Base de dados 2014'!$A$3:$C$670,3,0))/1000000</f>
        <v>13961.425858030001</v>
      </c>
      <c r="D114" s="71">
        <f>(VLOOKUP($A114,'Base de dados 2015'!$A$3:$F$695,6,0))/1000000</f>
        <v>39915.130432970007</v>
      </c>
      <c r="E114" s="71">
        <f>(VLOOKUP($A114,'Base de dados 2016'!$A$3:$F$698,6,0))/1000000</f>
        <v>20123.26285444</v>
      </c>
      <c r="F114" s="71">
        <f>(VLOOKUP($A114,'Base de dados 2017'!$A$2:$F$738,6,0))/1000000</f>
        <v>18449.93482989</v>
      </c>
    </row>
    <row r="115" spans="1:6">
      <c r="A115" s="60" t="s">
        <v>5605</v>
      </c>
      <c r="B115" s="71"/>
      <c r="C115" s="71">
        <f>(VLOOKUP($A115,'Base de dados 2014'!$A$3:$C$670,3,0))/1000000</f>
        <v>330.76210243999998</v>
      </c>
      <c r="D115" s="71">
        <f>(VLOOKUP($A115,'Base de dados 2015'!$A$3:$F$695,6,0))/1000000</f>
        <v>498.45319682000002</v>
      </c>
      <c r="E115" s="71">
        <f>(VLOOKUP($A115,'Base de dados 2016'!$A$3:$F$698,6,0))/1000000</f>
        <v>278.08813700000002</v>
      </c>
      <c r="F115" s="71">
        <f>(VLOOKUP($A115,'Base de dados 2017'!$A$2:$F$738,6,0))/1000000</f>
        <v>364.52516962999999</v>
      </c>
    </row>
    <row r="116" spans="1:6">
      <c r="A116" s="60" t="s">
        <v>5606</v>
      </c>
      <c r="B116" s="71"/>
      <c r="C116" s="71">
        <f>(VLOOKUP($A116,'Base de dados 2014'!$A$3:$C$670,3,0))/1000000</f>
        <v>5.0662487300000008</v>
      </c>
      <c r="D116" s="71">
        <f>(VLOOKUP($A116,'Base de dados 2015'!$A$3:$F$695,6,0))/1000000</f>
        <v>13.64523383</v>
      </c>
      <c r="E116" s="71">
        <f>(VLOOKUP($A116,'Base de dados 2016'!$A$3:$F$698,6,0))/1000000</f>
        <v>13.011476</v>
      </c>
      <c r="F116" s="71">
        <f>(VLOOKUP($A116,'Base de dados 2017'!$A$2:$F$738,6,0))/1000000</f>
        <v>24.416530479999999</v>
      </c>
    </row>
    <row r="117" spans="1:6">
      <c r="A117" s="60" t="s">
        <v>5607</v>
      </c>
      <c r="B117" s="71"/>
      <c r="C117" s="71">
        <f>(VLOOKUP($A117,'Base de dados 2014'!$A$3:$C$670,3,0))/1000000</f>
        <v>1.4006277499999999</v>
      </c>
      <c r="D117" s="71">
        <f>(VLOOKUP($A117,'Base de dados 2015'!$A$3:$F$695,6,0))/1000000</f>
        <v>0.17083777999999999</v>
      </c>
      <c r="E117" s="71">
        <f>(VLOOKUP($A117,'Base de dados 2016'!$A$3:$F$698,6,0))/1000000</f>
        <v>4.1163071000000002</v>
      </c>
      <c r="F117" s="71">
        <f>(VLOOKUP($A117,'Base de dados 2017'!$A$2:$F$738,6,0))/1000000</f>
        <v>60.199705489999999</v>
      </c>
    </row>
    <row r="118" spans="1:6">
      <c r="A118" s="60" t="s">
        <v>5608</v>
      </c>
      <c r="B118" s="71"/>
      <c r="C118" s="71">
        <f>(VLOOKUP($A118,'Base de dados 2014'!$A$3:$C$670,3,0))/1000000</f>
        <v>2.52161905</v>
      </c>
      <c r="D118" s="71">
        <f>(VLOOKUP($A118,'Base de dados 2015'!$A$3:$F$695,6,0))/1000000</f>
        <v>11.93367099</v>
      </c>
      <c r="E118" s="71">
        <f>(VLOOKUP($A118,'Base de dados 2016'!$A$3:$F$698,6,0))/1000000</f>
        <v>4.6142824200000003</v>
      </c>
      <c r="F118" s="71">
        <f>(VLOOKUP($A118,'Base de dados 2017'!$A$2:$F$738,6,0))/1000000</f>
        <v>0.34051121999999995</v>
      </c>
    </row>
    <row r="119" spans="1:6">
      <c r="A119" s="60" t="s">
        <v>5609</v>
      </c>
      <c r="B119" s="71"/>
      <c r="C119" s="71">
        <f>(VLOOKUP($A119,'Base de dados 2014'!$A$3:$C$670,3,0))/1000000</f>
        <v>184.95827837000002</v>
      </c>
      <c r="D119" s="71">
        <f>(VLOOKUP($A119,'Base de dados 2015'!$A$3:$F$695,6,0))/1000000</f>
        <v>141.57471249</v>
      </c>
      <c r="E119" s="71">
        <f>(VLOOKUP($A119,'Base de dados 2016'!$A$3:$F$698,6,0))/1000000</f>
        <v>39.800917509999998</v>
      </c>
      <c r="F119" s="71">
        <f>(VLOOKUP($A119,'Base de dados 2017'!$A$2:$F$738,6,0))/1000000</f>
        <v>12.03236907</v>
      </c>
    </row>
    <row r="120" spans="1:6">
      <c r="A120" s="60" t="s">
        <v>5610</v>
      </c>
      <c r="B120" s="71"/>
      <c r="C120" s="71" t="s">
        <v>3557</v>
      </c>
      <c r="D120" s="71" t="s">
        <v>3557</v>
      </c>
      <c r="E120" s="71" t="s">
        <v>3557</v>
      </c>
      <c r="F120" s="71">
        <f>(VLOOKUP($A120,'Base de dados 2017'!$A$2:$F$738,6,0))/1000000</f>
        <v>5.5220347300000006</v>
      </c>
    </row>
    <row r="121" spans="1:6">
      <c r="A121" s="60" t="s">
        <v>5611</v>
      </c>
      <c r="B121" s="71"/>
      <c r="C121" s="71" t="s">
        <v>3557</v>
      </c>
      <c r="D121" s="71" t="s">
        <v>3557</v>
      </c>
      <c r="E121" s="71">
        <f>(VLOOKUP($A121,'Base de dados 2016'!$A$3:$F$698,6,0))/1000000</f>
        <v>10.7905046</v>
      </c>
      <c r="F121" s="71">
        <f>(VLOOKUP($A121,'Base de dados 2017'!$A$2:$F$738,6,0))/1000000</f>
        <v>5.9968025599999999</v>
      </c>
    </row>
    <row r="122" spans="1:6">
      <c r="A122" s="60" t="s">
        <v>5612</v>
      </c>
      <c r="B122" s="71"/>
      <c r="C122" s="71">
        <f>(VLOOKUP($A122,'Base de dados 2014'!$A$3:$C$670,3,0))/1000000</f>
        <v>9516.6839649100002</v>
      </c>
      <c r="D122" s="71">
        <f>(VLOOKUP($A122,'Base de dados 2015'!$A$3:$F$695,6,0))/1000000</f>
        <v>36309.158321870003</v>
      </c>
      <c r="E122" s="71">
        <f>(VLOOKUP($A122,'Base de dados 2016'!$A$3:$F$698,6,0))/1000000</f>
        <v>16422.513550489999</v>
      </c>
      <c r="F122" s="71">
        <f>(VLOOKUP($A122,'Base de dados 2017'!$A$2:$F$738,6,0))/1000000</f>
        <v>14174.26264433</v>
      </c>
    </row>
    <row r="123" spans="1:6">
      <c r="A123" s="60" t="s">
        <v>5613</v>
      </c>
      <c r="B123" s="71"/>
      <c r="C123" s="71">
        <f>(VLOOKUP($A123,'Base de dados 2014'!$A$3:$C$670,3,0))/1000000</f>
        <v>3920.0844958400003</v>
      </c>
      <c r="D123" s="71">
        <f>(VLOOKUP($A123,'Base de dados 2015'!$A$3:$F$695,6,0))/1000000</f>
        <v>2940.1944591900001</v>
      </c>
      <c r="E123" s="71">
        <f>(VLOOKUP($A123,'Base de dados 2016'!$A$3:$F$698,6,0))/1000000</f>
        <v>3350.3276793200002</v>
      </c>
      <c r="F123" s="71">
        <f>(VLOOKUP($A123,'Base de dados 2017'!$A$2:$F$738,6,0))/1000000</f>
        <v>3802.6390623800003</v>
      </c>
    </row>
    <row r="124" spans="1:6">
      <c r="A124" s="60" t="s">
        <v>5166</v>
      </c>
      <c r="B124" s="71">
        <f>VLOOKUP($A124,'Base de dados 2013'!$A$3:$F$41,5,0)/1000000</f>
        <v>259993.14241293</v>
      </c>
      <c r="C124" s="71">
        <f>(VLOOKUP($A124,'Base de dados 2014'!$A$3:$C$670,3,0))/1000000</f>
        <v>262834.83913983998</v>
      </c>
      <c r="D124" s="71">
        <f>(VLOOKUP($A124,'Base de dados 2015'!$A$3:$F$695,6,0))/1000000</f>
        <v>304218.55402826</v>
      </c>
      <c r="E124" s="71">
        <f>(VLOOKUP($A124,'Base de dados 2016'!$A$3:$F$698,6,0))/1000000</f>
        <v>345531.401487</v>
      </c>
      <c r="F124" s="71">
        <f>(VLOOKUP($A124,'Base de dados 2017'!$A$2:$F$738,6,0))/1000000</f>
        <v>479664.27638781001</v>
      </c>
    </row>
    <row r="125" spans="1:6">
      <c r="A125" s="60" t="s">
        <v>5110</v>
      </c>
      <c r="B125" s="71">
        <f>VLOOKUP($A125,'Base de dados 2013'!$A$3:$F$41,5,0)/1000000</f>
        <v>23328.843244130003</v>
      </c>
      <c r="C125" s="71">
        <f>(VLOOKUP($A125,'Base de dados 2014'!$A$3:$C$670,3,0))/1000000</f>
        <v>38093.253705579998</v>
      </c>
      <c r="D125" s="71">
        <f>(VLOOKUP($A125,'Base de dados 2015'!$A$3:$F$695,6,0))/1000000</f>
        <v>34419.450777530001</v>
      </c>
      <c r="E125" s="71">
        <f>(VLOOKUP($A125,'Base de dados 2016'!$A$3:$F$698,6,0))/1000000</f>
        <v>30957.773904819998</v>
      </c>
      <c r="F125" s="71">
        <f>(VLOOKUP($A125,'Base de dados 2017'!$A$2:$F$738,6,0))/1000000</f>
        <v>36544.85200192</v>
      </c>
    </row>
    <row r="126" spans="1:6">
      <c r="A126" s="60" t="s">
        <v>5614</v>
      </c>
      <c r="B126" s="71"/>
      <c r="C126" s="71">
        <f>(VLOOKUP($A126,'Base de dados 2014'!$A$3:$C$670,3,0))/1000000</f>
        <v>4642.3690100900003</v>
      </c>
      <c r="D126" s="71">
        <f>(VLOOKUP($A126,'Base de dados 2015'!$A$3:$F$695,6,0))/1000000</f>
        <v>6429.8913316300004</v>
      </c>
      <c r="E126" s="71">
        <f>(VLOOKUP($A126,'Base de dados 2016'!$A$3:$F$698,6,0))/1000000</f>
        <v>17407.985157540003</v>
      </c>
      <c r="F126" s="71">
        <f>(VLOOKUP($A126,'Base de dados 2017'!$A$2:$F$738,6,0))/1000000</f>
        <v>19198.698385479998</v>
      </c>
    </row>
    <row r="127" spans="1:6">
      <c r="A127" s="60" t="s">
        <v>5615</v>
      </c>
      <c r="B127" s="71"/>
      <c r="C127" s="71">
        <f>(VLOOKUP($A127,'Base de dados 2014'!$A$3:$C$670,3,0))/1000000</f>
        <v>11569.74463657</v>
      </c>
      <c r="D127" s="71">
        <f>(VLOOKUP($A127,'Base de dados 2015'!$A$3:$F$695,6,0))/1000000</f>
        <v>12746.90682038</v>
      </c>
      <c r="E127" s="71">
        <f>(VLOOKUP($A127,'Base de dados 2016'!$A$3:$F$698,6,0))/1000000</f>
        <v>1602.31996688</v>
      </c>
      <c r="F127" s="71">
        <f>(VLOOKUP($A127,'Base de dados 2017'!$A$2:$F$738,6,0))/1000000</f>
        <v>1974.5283949100001</v>
      </c>
    </row>
    <row r="128" spans="1:6">
      <c r="A128" s="60" t="s">
        <v>5616</v>
      </c>
      <c r="B128" s="71"/>
      <c r="C128" s="71">
        <f>(VLOOKUP($A128,'Base de dados 2014'!$A$3:$C$670,3,0))/1000000</f>
        <v>84.274377120000011</v>
      </c>
      <c r="D128" s="71">
        <f>(VLOOKUP($A128,'Base de dados 2015'!$A$3:$F$695,6,0))/1000000</f>
        <v>138.19628656</v>
      </c>
      <c r="E128" s="71">
        <f>(VLOOKUP($A128,'Base de dados 2016'!$A$3:$F$698,6,0))/1000000</f>
        <v>106.30877418</v>
      </c>
      <c r="F128" s="71">
        <f>(VLOOKUP($A128,'Base de dados 2017'!$A$2:$F$738,6,0))/1000000</f>
        <v>265.92939316000002</v>
      </c>
    </row>
    <row r="129" spans="1:6">
      <c r="A129" s="60" t="s">
        <v>5617</v>
      </c>
      <c r="B129" s="71"/>
      <c r="C129" s="71">
        <f>(VLOOKUP($A129,'Base de dados 2014'!$A$3:$C$670,3,0))/1000000</f>
        <v>21794.32738309</v>
      </c>
      <c r="D129" s="71">
        <f>(VLOOKUP($A129,'Base de dados 2015'!$A$3:$F$695,6,0))/1000000</f>
        <v>15104.456338959999</v>
      </c>
      <c r="E129" s="71">
        <f>(VLOOKUP($A129,'Base de dados 2016'!$A$3:$F$698,6,0))/1000000</f>
        <v>11841.16000622</v>
      </c>
      <c r="F129" s="71">
        <f>(VLOOKUP($A129,'Base de dados 2017'!$A$2:$F$738,6,0))/1000000</f>
        <v>15105.695828370001</v>
      </c>
    </row>
    <row r="130" spans="1:6">
      <c r="A130" s="60" t="s">
        <v>5111</v>
      </c>
      <c r="B130" s="71">
        <f>VLOOKUP($A130,'Base de dados 2013'!$A$3:$F$41,5,0)/1000000</f>
        <v>98044.335601140003</v>
      </c>
      <c r="C130" s="71">
        <f>(VLOOKUP($A130,'Base de dados 2014'!$A$3:$C$670,3,0))/1000000</f>
        <v>101113.34460331</v>
      </c>
      <c r="D130" s="71">
        <f>(VLOOKUP($A130,'Base de dados 2015'!$A$3:$F$695,6,0))/1000000</f>
        <v>32856.453594450002</v>
      </c>
      <c r="E130" s="71">
        <f>(VLOOKUP($A130,'Base de dados 2016'!$A$3:$F$698,6,0))/1000000</f>
        <v>28898.052019999996</v>
      </c>
      <c r="F130" s="71">
        <f>(VLOOKUP($A130,'Base de dados 2017'!$A$2:$F$738,6,0))/1000000</f>
        <v>30956.581670750002</v>
      </c>
    </row>
    <row r="131" spans="1:6">
      <c r="A131" s="60" t="s">
        <v>5618</v>
      </c>
      <c r="B131" s="71"/>
      <c r="C131" s="71">
        <f>(VLOOKUP($A131,'Base de dados 2014'!$A$3:$C$670,3,0))/1000000</f>
        <v>81462.906526990002</v>
      </c>
      <c r="D131" s="71">
        <f>(VLOOKUP($A131,'Base de dados 2015'!$A$3:$F$695,6,0))/1000000</f>
        <v>17767.42152041</v>
      </c>
      <c r="E131" s="71">
        <f>(VLOOKUP($A131,'Base de dados 2016'!$A$3:$F$698,6,0))/1000000</f>
        <v>15340.537240670001</v>
      </c>
      <c r="F131" s="71">
        <f>(VLOOKUP($A131,'Base de dados 2017'!$A$2:$F$738,6,0))/1000000</f>
        <v>16689.647102899999</v>
      </c>
    </row>
    <row r="132" spans="1:6">
      <c r="A132" s="60" t="s">
        <v>5619</v>
      </c>
      <c r="B132" s="71"/>
      <c r="C132" s="71">
        <f>(VLOOKUP($A132,'Base de dados 2014'!$A$3:$C$670,3,0))/1000000</f>
        <v>4142.9191256399999</v>
      </c>
      <c r="D132" s="71">
        <f>(VLOOKUP($A132,'Base de dados 2015'!$A$3:$F$695,6,0))/1000000</f>
        <v>6827.1827346400005</v>
      </c>
      <c r="E132" s="71">
        <f>(VLOOKUP($A132,'Base de dados 2016'!$A$3:$F$698,6,0))/1000000</f>
        <v>6048.2380274999996</v>
      </c>
      <c r="F132" s="71">
        <f>(VLOOKUP($A132,'Base de dados 2017'!$A$2:$F$738,6,0))/1000000</f>
        <v>6363.55435984</v>
      </c>
    </row>
    <row r="133" spans="1:6">
      <c r="A133" s="60" t="s">
        <v>5620</v>
      </c>
      <c r="B133" s="71"/>
      <c r="C133" s="71">
        <f>(VLOOKUP($A133,'Base de dados 2014'!$A$3:$C$670,3,0))/1000000</f>
        <v>11800.75058697</v>
      </c>
      <c r="D133" s="71">
        <f>(VLOOKUP($A133,'Base de dados 2015'!$A$3:$F$695,6,0))/1000000</f>
        <v>2720.6368976100002</v>
      </c>
      <c r="E133" s="71">
        <f>(VLOOKUP($A133,'Base de dados 2016'!$A$3:$F$698,6,0))/1000000</f>
        <v>2833.6154485399998</v>
      </c>
      <c r="F133" s="71">
        <f>(VLOOKUP($A133,'Base de dados 2017'!$A$2:$F$738,6,0))/1000000</f>
        <v>3307.3894829299998</v>
      </c>
    </row>
    <row r="134" spans="1:6">
      <c r="A134" s="60" t="s">
        <v>5621</v>
      </c>
      <c r="B134" s="71"/>
      <c r="C134" s="71">
        <f>(VLOOKUP($A134,'Base de dados 2014'!$A$3:$C$670,3,0))/1000000</f>
        <v>3555.1777535900001</v>
      </c>
      <c r="D134" s="71">
        <f>(VLOOKUP($A134,'Base de dados 2015'!$A$3:$F$695,6,0))/1000000</f>
        <v>5342.7896323100003</v>
      </c>
      <c r="E134" s="71">
        <f>(VLOOKUP($A134,'Base de dados 2016'!$A$3:$F$698,6,0))/1000000</f>
        <v>4566.6871877700005</v>
      </c>
      <c r="F134" s="71">
        <f>(VLOOKUP($A134,'Base de dados 2017'!$A$2:$F$738,6,0))/1000000</f>
        <v>4435.9770983799999</v>
      </c>
    </row>
    <row r="135" spans="1:6">
      <c r="A135" s="60" t="s">
        <v>5622</v>
      </c>
      <c r="B135" s="71"/>
      <c r="C135" s="71">
        <f>(VLOOKUP($A135,'Base de dados 2014'!$A$3:$C$670,3,0))/1000000</f>
        <v>162.98240208999999</v>
      </c>
      <c r="D135" s="71">
        <f>(VLOOKUP($A135,'Base de dados 2015'!$A$3:$F$695,6,0))/1000000</f>
        <v>317.08056722000003</v>
      </c>
      <c r="E135" s="71">
        <f>(VLOOKUP($A135,'Base de dados 2016'!$A$3:$F$698,6,0))/1000000</f>
        <v>292.40949418999998</v>
      </c>
      <c r="F135" s="71">
        <f>(VLOOKUP($A135,'Base de dados 2017'!$A$2:$F$738,6,0))/1000000</f>
        <v>279.12407488000002</v>
      </c>
    </row>
    <row r="136" spans="1:6">
      <c r="A136" s="60" t="s">
        <v>5623</v>
      </c>
      <c r="B136" s="71"/>
      <c r="C136" s="71">
        <f>(VLOOKUP($A136,'Base de dados 2014'!$A$3:$C$670,3,0))/1000000</f>
        <v>34.761514090000006</v>
      </c>
      <c r="D136" s="71">
        <f>(VLOOKUP($A136,'Base de dados 2015'!$A$3:$F$695,6,0))/1000000</f>
        <v>272.17341554000001</v>
      </c>
      <c r="E136" s="71">
        <f>(VLOOKUP($A136,'Base de dados 2016'!$A$3:$F$698,6,0))/1000000</f>
        <v>233.26202624999999</v>
      </c>
      <c r="F136" s="71">
        <f>(VLOOKUP($A136,'Base de dados 2017'!$A$2:$F$738,6,0))/1000000</f>
        <v>1466.1204978599999</v>
      </c>
    </row>
    <row r="137" spans="1:6">
      <c r="A137" s="60" t="s">
        <v>5624</v>
      </c>
      <c r="B137" s="71"/>
      <c r="C137" s="71">
        <f>(VLOOKUP($A137,'Base de dados 2014'!$A$3:$C$670,3,0))/1000000</f>
        <v>11.2156331</v>
      </c>
      <c r="D137" s="71">
        <f>(VLOOKUP($A137,'Base de dados 2015'!$A$3:$F$695,6,0))/1000000</f>
        <v>156.55775706999998</v>
      </c>
      <c r="E137" s="71">
        <f>(VLOOKUP($A137,'Base de dados 2016'!$A$3:$F$698,6,0))/1000000</f>
        <v>174.16309480999999</v>
      </c>
      <c r="F137" s="71">
        <f>(VLOOKUP($A137,'Base de dados 2017'!$A$2:$F$738,6,0))/1000000</f>
        <v>144.35351843000001</v>
      </c>
    </row>
    <row r="138" spans="1:6">
      <c r="A138" s="60" t="s">
        <v>5625</v>
      </c>
      <c r="B138" s="71"/>
      <c r="C138" s="71">
        <f>(VLOOKUP($A138,'Base de dados 2014'!$A$3:$C$670,3,0))/1000000</f>
        <v>34.93767296</v>
      </c>
      <c r="D138" s="71">
        <f>(VLOOKUP($A138,'Base de dados 2015'!$A$3:$F$695,6,0))/1000000</f>
        <v>234.27341621000002</v>
      </c>
      <c r="E138" s="71">
        <f>(VLOOKUP($A138,'Base de dados 2016'!$A$3:$F$698,6,0))/1000000</f>
        <v>242.53431011000001</v>
      </c>
      <c r="F138" s="71">
        <f>(VLOOKUP($A138,'Base de dados 2017'!$A$2:$F$738,6,0))/1000000</f>
        <v>1440.8774276099998</v>
      </c>
    </row>
    <row r="139" spans="1:6">
      <c r="A139" s="60" t="s">
        <v>5112</v>
      </c>
      <c r="B139" s="71">
        <f>VLOOKUP($A139,'Base de dados 2013'!$A$3:$F$41,5,0)/1000000</f>
        <v>5141.1758210400003</v>
      </c>
      <c r="C139" s="71">
        <f>(VLOOKUP($A139,'Base de dados 2014'!$A$3:$C$670,3,0))/1000000</f>
        <v>7649.51620379</v>
      </c>
      <c r="D139" s="71">
        <f>(VLOOKUP($A139,'Base de dados 2015'!$A$3:$F$695,6,0))/1000000</f>
        <v>8995.5594168299995</v>
      </c>
      <c r="E139" s="71">
        <f>(VLOOKUP($A139,'Base de dados 2016'!$A$3:$F$698,6,0))/1000000</f>
        <v>13365.399393439999</v>
      </c>
      <c r="F139" s="71">
        <f>(VLOOKUP($A139,'Base de dados 2017'!$A$2:$F$738,6,0))/1000000</f>
        <v>15564.121470519998</v>
      </c>
    </row>
    <row r="140" spans="1:6">
      <c r="A140" s="60" t="s">
        <v>5626</v>
      </c>
      <c r="B140" s="71"/>
      <c r="C140" s="71">
        <f>(VLOOKUP($A140,'Base de dados 2014'!$A$3:$C$670,3,0))/1000000</f>
        <v>7608.8006720800004</v>
      </c>
      <c r="D140" s="71">
        <f>(VLOOKUP($A140,'Base de dados 2015'!$A$3:$F$695,6,0))/1000000</f>
        <v>8789.47868122</v>
      </c>
      <c r="E140" s="71">
        <f>(VLOOKUP($A140,'Base de dados 2016'!$A$3:$F$698,6,0))/1000000</f>
        <v>13303.745508979999</v>
      </c>
      <c r="F140" s="71">
        <f>(VLOOKUP($A140,'Base de dados 2017'!$A$2:$F$738,6,0))/1000000</f>
        <v>15496.25233496</v>
      </c>
    </row>
    <row r="141" spans="1:6">
      <c r="A141" s="60" t="s">
        <v>5627</v>
      </c>
      <c r="B141" s="71"/>
      <c r="C141" s="71">
        <f>(VLOOKUP($A141,'Base de dados 2014'!$A$3:$C$670,3,0))/1000000</f>
        <v>40.71553171</v>
      </c>
      <c r="D141" s="71">
        <f>(VLOOKUP($A141,'Base de dados 2015'!$A$3:$F$695,6,0))/1000000</f>
        <v>206.08073561</v>
      </c>
      <c r="E141" s="71">
        <f>(VLOOKUP($A141,'Base de dados 2016'!$A$3:$F$698,6,0))/1000000</f>
        <v>61.65388446</v>
      </c>
      <c r="F141" s="71">
        <f>(VLOOKUP($A141,'Base de dados 2017'!$A$2:$F$738,6,0))/1000000</f>
        <v>67.869135560000004</v>
      </c>
    </row>
    <row r="142" spans="1:6">
      <c r="A142" s="60" t="s">
        <v>5113</v>
      </c>
      <c r="B142" s="71">
        <f>VLOOKUP($A142,'Base de dados 2013'!$A$3:$F$41,5,0)/1000000</f>
        <v>1345.13193804</v>
      </c>
      <c r="C142" s="71">
        <f>(VLOOKUP($A142,'Base de dados 2014'!$A$3:$C$670,3,0))/1000000</f>
        <v>3074.5550756600001</v>
      </c>
      <c r="D142" s="71">
        <f>(VLOOKUP($A142,'Base de dados 2015'!$A$3:$F$695,6,0))/1000000</f>
        <v>1739.86973975</v>
      </c>
      <c r="E142" s="71">
        <f>(VLOOKUP($A142,'Base de dados 2016'!$A$3:$F$698,6,0))/1000000</f>
        <v>2067.0268411900001</v>
      </c>
      <c r="F142" s="71">
        <f>(VLOOKUP($A142,'Base de dados 2017'!$A$2:$F$738,6,0))/1000000</f>
        <v>2122.0394667599999</v>
      </c>
    </row>
    <row r="143" spans="1:6">
      <c r="A143" s="60" t="s">
        <v>5628</v>
      </c>
      <c r="B143" s="71"/>
      <c r="C143" s="71">
        <f>(VLOOKUP($A143,'Base de dados 2014'!$A$3:$C$670,3,0))/1000000</f>
        <v>2458.50851177</v>
      </c>
      <c r="D143" s="71">
        <f>(VLOOKUP($A143,'Base de dados 2015'!$A$3:$F$695,6,0))/1000000</f>
        <v>1612.2304792699999</v>
      </c>
      <c r="E143" s="71">
        <f>(VLOOKUP($A143,'Base de dados 2016'!$A$3:$F$698,6,0))/1000000</f>
        <v>1841.7588052599999</v>
      </c>
      <c r="F143" s="71">
        <f>(VLOOKUP($A143,'Base de dados 2017'!$A$2:$F$738,6,0))/1000000</f>
        <v>1896.77298279</v>
      </c>
    </row>
    <row r="144" spans="1:6">
      <c r="A144" s="60" t="s">
        <v>5629</v>
      </c>
      <c r="B144" s="71"/>
      <c r="C144" s="71">
        <f>(VLOOKUP($A144,'Base de dados 2014'!$A$3:$C$670,3,0))/1000000</f>
        <v>155.19237288999997</v>
      </c>
      <c r="D144" s="71">
        <f>(VLOOKUP($A144,'Base de dados 2015'!$A$3:$F$695,6,0))/1000000</f>
        <v>39.971697659999997</v>
      </c>
      <c r="E144" s="71">
        <f>(VLOOKUP($A144,'Base de dados 2016'!$A$3:$F$698,6,0))/1000000</f>
        <v>103.32855293</v>
      </c>
      <c r="F144" s="71">
        <f>(VLOOKUP($A144,'Base de dados 2017'!$A$2:$F$738,6,0))/1000000</f>
        <v>61.357802479999997</v>
      </c>
    </row>
    <row r="145" spans="1:6">
      <c r="A145" s="60" t="s">
        <v>5630</v>
      </c>
      <c r="B145" s="71"/>
      <c r="C145" s="71">
        <f>(VLOOKUP($A145,'Base de dados 2014'!$A$3:$C$670,3,0))/1000000</f>
        <v>460.85419100000001</v>
      </c>
      <c r="D145" s="71">
        <f>(VLOOKUP($A145,'Base de dados 2015'!$A$3:$F$695,6,0))/1000000</f>
        <v>87.667562819999986</v>
      </c>
      <c r="E145" s="71">
        <f>(VLOOKUP($A145,'Base de dados 2016'!$A$3:$F$698,6,0))/1000000</f>
        <v>121.939483</v>
      </c>
      <c r="F145" s="71">
        <f>(VLOOKUP($A145,'Base de dados 2017'!$A$2:$F$738,6,0))/1000000</f>
        <v>163.90868149000002</v>
      </c>
    </row>
    <row r="146" spans="1:6">
      <c r="A146" s="60" t="s">
        <v>5114</v>
      </c>
      <c r="B146" s="71">
        <f>VLOOKUP($A146,'Base de dados 2013'!$A$3:$F$41,5,0)/1000000</f>
        <v>89532.467275890012</v>
      </c>
      <c r="C146" s="71">
        <f>(VLOOKUP($A146,'Base de dados 2014'!$A$3:$C$670,3,0))/1000000</f>
        <v>96467.642651779999</v>
      </c>
      <c r="D146" s="71">
        <f>(VLOOKUP($A146,'Base de dados 2015'!$A$3:$F$695,6,0))/1000000</f>
        <v>211273.38840619</v>
      </c>
      <c r="E146" s="71">
        <f>(VLOOKUP($A146,'Base de dados 2016'!$A$3:$F$698,6,0))/1000000</f>
        <v>259397.58666708998</v>
      </c>
      <c r="F146" s="71">
        <f>(VLOOKUP($A146,'Base de dados 2017'!$A$2:$F$738,6,0))/1000000</f>
        <v>376784.68438742997</v>
      </c>
    </row>
    <row r="147" spans="1:6">
      <c r="A147" s="60" t="s">
        <v>5631</v>
      </c>
      <c r="B147" s="71"/>
      <c r="C147" s="71">
        <f>(VLOOKUP($A147,'Base de dados 2014'!$A$3:$C$670,3,0))/1000000</f>
        <v>2974.91902054</v>
      </c>
      <c r="D147" s="71">
        <f>(VLOOKUP($A147,'Base de dados 2015'!$A$3:$F$695,6,0))/1000000</f>
        <v>4394.5218764399997</v>
      </c>
      <c r="E147" s="71">
        <f>(VLOOKUP($A147,'Base de dados 2016'!$A$3:$F$698,6,0))/1000000</f>
        <v>6999.1023991299999</v>
      </c>
      <c r="F147" s="71">
        <f>(VLOOKUP($A147,'Base de dados 2017'!$A$2:$F$738,6,0))/1000000</f>
        <v>5090.5921361499995</v>
      </c>
    </row>
    <row r="148" spans="1:6">
      <c r="A148" s="60" t="s">
        <v>5632</v>
      </c>
      <c r="B148" s="71"/>
      <c r="C148" s="71">
        <f>(VLOOKUP($A148,'Base de dados 2014'!$A$3:$C$670,3,0))/1000000</f>
        <v>87373.92869298</v>
      </c>
      <c r="D148" s="71">
        <f>(VLOOKUP($A148,'Base de dados 2015'!$A$3:$F$695,6,0))/1000000</f>
        <v>194498.13024260002</v>
      </c>
      <c r="E148" s="71">
        <f>(VLOOKUP($A148,'Base de dados 2016'!$A$3:$F$698,6,0))/1000000</f>
        <v>245728.51610029998</v>
      </c>
      <c r="F148" s="71">
        <f>(VLOOKUP($A148,'Base de dados 2017'!$A$2:$F$738,6,0))/1000000</f>
        <v>364446.79899044998</v>
      </c>
    </row>
    <row r="149" spans="1:6">
      <c r="A149" s="60" t="s">
        <v>5633</v>
      </c>
      <c r="B149" s="71"/>
      <c r="C149" s="71">
        <f>(VLOOKUP($A149,'Base de dados 2014'!$A$3:$C$670,3,0))/1000000</f>
        <v>946.64213827999993</v>
      </c>
      <c r="D149" s="71">
        <f>(VLOOKUP($A149,'Base de dados 2015'!$A$3:$F$695,6,0))/1000000</f>
        <v>754.98309009000002</v>
      </c>
      <c r="E149" s="71">
        <f>(VLOOKUP($A149,'Base de dados 2016'!$A$3:$F$698,6,0))/1000000</f>
        <v>700.49067429999991</v>
      </c>
      <c r="F149" s="71">
        <f>(VLOOKUP($A149,'Base de dados 2017'!$A$2:$F$738,6,0))/1000000</f>
        <v>542.16390166999997</v>
      </c>
    </row>
    <row r="150" spans="1:6">
      <c r="A150" s="60" t="s">
        <v>5634</v>
      </c>
      <c r="B150" s="71"/>
      <c r="C150" s="71">
        <f>(VLOOKUP($A150,'Base de dados 2014'!$A$3:$C$670,3,0))/1000000</f>
        <v>609.88154812000005</v>
      </c>
      <c r="D150" s="71">
        <f>(VLOOKUP($A150,'Base de dados 2015'!$A$3:$F$695,6,0))/1000000</f>
        <v>738.53366204999998</v>
      </c>
      <c r="E150" s="71">
        <f>(VLOOKUP($A150,'Base de dados 2016'!$A$3:$F$698,6,0))/1000000</f>
        <v>494.91532613999999</v>
      </c>
      <c r="F150" s="71">
        <f>(VLOOKUP($A150,'Base de dados 2017'!$A$2:$F$738,6,0))/1000000</f>
        <v>843.2187829500001</v>
      </c>
    </row>
    <row r="151" spans="1:6">
      <c r="A151" s="60" t="s">
        <v>5635</v>
      </c>
      <c r="B151" s="71"/>
      <c r="C151" s="71">
        <f>(VLOOKUP($A151,'Base de dados 2014'!$A$3:$C$670,3,0))/1000000</f>
        <v>0</v>
      </c>
      <c r="D151" s="71">
        <f>(VLOOKUP($A151,'Base de dados 2015'!$A$3:$F$695,6,0))/1000000</f>
        <v>0</v>
      </c>
      <c r="E151" s="71">
        <f>(VLOOKUP($A151,'Base de dados 2016'!$A$3:$F$698,6,0))/1000000</f>
        <v>25.924317210000002</v>
      </c>
      <c r="F151" s="71">
        <f>(VLOOKUP($A151,'Base de dados 2017'!$A$2:$F$738,6,0))/1000000</f>
        <v>0</v>
      </c>
    </row>
    <row r="152" spans="1:6">
      <c r="A152" s="60" t="s">
        <v>5636</v>
      </c>
      <c r="B152" s="71"/>
      <c r="C152" s="71">
        <f>(VLOOKUP($A152,'Base de dados 2014'!$A$3:$C$670,3,0))/1000000</f>
        <v>160.42947200999998</v>
      </c>
      <c r="D152" s="71">
        <f>(VLOOKUP($A152,'Base de dados 2015'!$A$3:$F$695,6,0))/1000000</f>
        <v>143.68900533999999</v>
      </c>
      <c r="E152" s="71">
        <f>(VLOOKUP($A152,'Base de dados 2016'!$A$3:$F$698,6,0))/1000000</f>
        <v>288.31991422000004</v>
      </c>
      <c r="F152" s="71">
        <f>(VLOOKUP($A152,'Base de dados 2017'!$A$2:$F$738,6,0))/1000000</f>
        <v>567.53688791000002</v>
      </c>
    </row>
    <row r="153" spans="1:6">
      <c r="A153" s="60" t="s">
        <v>5637</v>
      </c>
      <c r="B153" s="71"/>
      <c r="C153" s="71" t="s">
        <v>3557</v>
      </c>
      <c r="D153" s="71" t="s">
        <v>3557</v>
      </c>
      <c r="E153" s="71" t="s">
        <v>3557</v>
      </c>
      <c r="F153" s="71">
        <f>(VLOOKUP($A153,'Base de dados 2017'!$A$2:$F$738,6,0))/1000000</f>
        <v>0</v>
      </c>
    </row>
    <row r="154" spans="1:6">
      <c r="A154" s="60" t="s">
        <v>5638</v>
      </c>
      <c r="B154" s="71"/>
      <c r="C154" s="71">
        <f>(VLOOKUP($A154,'Base de dados 2014'!$A$3:$C$670,3,0))/1000000</f>
        <v>4401.8417798500004</v>
      </c>
      <c r="D154" s="71">
        <f>(VLOOKUP($A154,'Base de dados 2015'!$A$3:$F$695,6,0))/1000000</f>
        <v>10743.530529670001</v>
      </c>
      <c r="E154" s="71">
        <f>(VLOOKUP($A154,'Base de dados 2016'!$A$3:$F$698,6,0))/1000000</f>
        <v>5160.3179357899999</v>
      </c>
      <c r="F154" s="71">
        <f>(VLOOKUP($A154,'Base de dados 2017'!$A$2:$F$738,6,0))/1000000</f>
        <v>5294.3736883000001</v>
      </c>
    </row>
    <row r="155" spans="1:6">
      <c r="A155" s="60" t="s">
        <v>5115</v>
      </c>
      <c r="B155" s="71">
        <f>VLOOKUP($A155,'Base de dados 2013'!$A$3:$F$41,5,0)/1000000</f>
        <v>41897.477272240008</v>
      </c>
      <c r="C155" s="71">
        <f>(VLOOKUP($A155,'Base de dados 2014'!$A$3:$C$670,3,0))/1000000</f>
        <v>15516.95793411</v>
      </c>
      <c r="D155" s="71">
        <f>(VLOOKUP($A155,'Base de dados 2015'!$A$3:$F$695,6,0))/1000000</f>
        <v>13560.492500690001</v>
      </c>
      <c r="E155" s="71">
        <f>(VLOOKUP($A155,'Base de dados 2016'!$A$3:$F$698,6,0))/1000000</f>
        <v>9306.181737930001</v>
      </c>
      <c r="F155" s="71">
        <f>(VLOOKUP($A155,'Base de dados 2017'!$A$2:$F$738,6,0))/1000000</f>
        <v>15663.43320297</v>
      </c>
    </row>
    <row r="156" spans="1:6">
      <c r="A156" s="60" t="s">
        <v>5639</v>
      </c>
      <c r="B156" s="71"/>
      <c r="C156" s="71">
        <f>(VLOOKUP($A156,'Base de dados 2014'!$A$3:$C$670,3,0))/1000000</f>
        <v>2055.9435550899998</v>
      </c>
      <c r="D156" s="71">
        <f>(VLOOKUP($A156,'Base de dados 2015'!$A$3:$F$695,6,0))/1000000</f>
        <v>201.45379405</v>
      </c>
      <c r="E156" s="71">
        <f>(VLOOKUP($A156,'Base de dados 2016'!$A$3:$F$698,6,0))/1000000</f>
        <v>121.06174403</v>
      </c>
      <c r="F156" s="71">
        <f>(VLOOKUP($A156,'Base de dados 2017'!$A$2:$F$738,6,0))/1000000</f>
        <v>129.99975071</v>
      </c>
    </row>
    <row r="157" spans="1:6">
      <c r="A157" s="60" t="s">
        <v>5640</v>
      </c>
      <c r="B157" s="71"/>
      <c r="C157" s="71">
        <f>(VLOOKUP($A157,'Base de dados 2014'!$A$3:$C$670,3,0))/1000000</f>
        <v>10.48612241</v>
      </c>
      <c r="D157" s="71">
        <f>(VLOOKUP($A157,'Base de dados 2015'!$A$3:$F$695,6,0))/1000000</f>
        <v>59.940859850000002</v>
      </c>
      <c r="E157" s="71">
        <f>(VLOOKUP($A157,'Base de dados 2016'!$A$3:$F$698,6,0))/1000000</f>
        <v>50.002678799999998</v>
      </c>
      <c r="F157" s="71">
        <f>(VLOOKUP($A157,'Base de dados 2017'!$A$2:$F$738,6,0))/1000000</f>
        <v>99.645169540000012</v>
      </c>
    </row>
    <row r="158" spans="1:6">
      <c r="A158" s="60" t="s">
        <v>5641</v>
      </c>
      <c r="B158" s="71"/>
      <c r="C158" s="71">
        <f>(VLOOKUP($A158,'Base de dados 2014'!$A$3:$C$670,3,0))/1000000</f>
        <v>31.230939850000002</v>
      </c>
      <c r="D158" s="71">
        <f>(VLOOKUP($A158,'Base de dados 2015'!$A$3:$F$695,6,0))/1000000</f>
        <v>4.6048878799999997</v>
      </c>
      <c r="E158" s="71">
        <f>(VLOOKUP($A158,'Base de dados 2016'!$A$3:$F$698,6,0))/1000000</f>
        <v>8.7230098399999996</v>
      </c>
      <c r="F158" s="71">
        <f>(VLOOKUP($A158,'Base de dados 2017'!$A$2:$F$738,6,0))/1000000</f>
        <v>3.7991215899999999</v>
      </c>
    </row>
    <row r="159" spans="1:6">
      <c r="A159" s="60" t="s">
        <v>5642</v>
      </c>
      <c r="B159" s="71"/>
      <c r="C159" s="71">
        <f>(VLOOKUP($A159,'Base de dados 2014'!$A$3:$C$670,3,0))/1000000</f>
        <v>2.0746642</v>
      </c>
      <c r="D159" s="71">
        <f>(VLOOKUP($A159,'Base de dados 2015'!$A$3:$F$695,6,0))/1000000</f>
        <v>4.2072156100000004</v>
      </c>
      <c r="E159" s="71">
        <f>(VLOOKUP($A159,'Base de dados 2016'!$A$3:$F$698,6,0))/1000000</f>
        <v>0.24528526</v>
      </c>
      <c r="F159" s="71">
        <f>(VLOOKUP($A159,'Base de dados 2017'!$A$2:$F$738,6,0))/1000000</f>
        <v>1.3060901999999999</v>
      </c>
    </row>
    <row r="160" spans="1:6">
      <c r="A160" s="60" t="s">
        <v>5643</v>
      </c>
      <c r="B160" s="71"/>
      <c r="C160" s="71" t="s">
        <v>3557</v>
      </c>
      <c r="D160" s="71" t="s">
        <v>3557</v>
      </c>
      <c r="E160" s="71" t="s">
        <v>3557</v>
      </c>
      <c r="F160" s="71">
        <f>(VLOOKUP($A160,'Base de dados 2017'!$A$2:$F$738,6,0))/1000000</f>
        <v>0</v>
      </c>
    </row>
    <row r="161" spans="1:6">
      <c r="A161" s="60" t="s">
        <v>5644</v>
      </c>
      <c r="B161" s="71"/>
      <c r="C161" s="71">
        <f>(VLOOKUP($A161,'Base de dados 2014'!$A$3:$C$670,3,0))/1000000</f>
        <v>23.491442969999998</v>
      </c>
      <c r="D161" s="71">
        <f>(VLOOKUP($A161,'Base de dados 2015'!$A$3:$F$695,6,0))/1000000</f>
        <v>113.84201455</v>
      </c>
      <c r="E161" s="71">
        <f>(VLOOKUP($A161,'Base de dados 2016'!$A$3:$F$698,6,0))/1000000</f>
        <v>242.75022849000001</v>
      </c>
      <c r="F161" s="71">
        <f>(VLOOKUP($A161,'Base de dados 2017'!$A$2:$F$738,6,0))/1000000</f>
        <v>6740.1850478000006</v>
      </c>
    </row>
    <row r="162" spans="1:6">
      <c r="A162" s="60" t="s">
        <v>5645</v>
      </c>
      <c r="B162" s="71"/>
      <c r="C162" s="71">
        <f>(VLOOKUP($A162,'Base de dados 2014'!$A$3:$C$670,3,0))/1000000</f>
        <v>13393.993948989999</v>
      </c>
      <c r="D162" s="71">
        <f>(VLOOKUP($A162,'Base de dados 2015'!$A$3:$F$695,6,0))/1000000</f>
        <v>13176.44372875</v>
      </c>
      <c r="E162" s="71">
        <f>(VLOOKUP($A162,'Base de dados 2016'!$A$3:$F$698,6,0))/1000000</f>
        <v>8883.3987915100006</v>
      </c>
      <c r="F162" s="71">
        <f>(VLOOKUP($A162,'Base de dados 2017'!$A$2:$F$738,6,0))/1000000</f>
        <v>8688.4980231299996</v>
      </c>
    </row>
    <row r="163" spans="1:6">
      <c r="A163" s="60" t="s">
        <v>5116</v>
      </c>
      <c r="B163" s="71">
        <f>VLOOKUP($A163,'Base de dados 2013'!$A$3:$F$41,5,0)/1000000</f>
        <v>703.71126045000005</v>
      </c>
      <c r="C163" s="71">
        <f>(VLOOKUP($A163,'Base de dados 2014'!$A$3:$C$670,3,0))/1000000</f>
        <v>919.56896560999996</v>
      </c>
      <c r="D163" s="71">
        <f>(VLOOKUP($A163,'Base de dados 2015'!$A$3:$F$695,6,0))/1000000</f>
        <v>1373.33959282</v>
      </c>
      <c r="E163" s="71">
        <f>(VLOOKUP($A163,'Base de dados 2016'!$A$3:$F$698,6,0))/1000000</f>
        <v>1539.3809225299999</v>
      </c>
      <c r="F163" s="71">
        <f>(VLOOKUP($A163,'Base de dados 2017'!$A$2:$F$738,6,0))/1000000</f>
        <v>2028.5641874600001</v>
      </c>
    </row>
    <row r="164" spans="1:6">
      <c r="A164" s="60" t="s">
        <v>5646</v>
      </c>
      <c r="B164" s="71"/>
      <c r="C164" s="71">
        <f>(VLOOKUP($A164,'Base de dados 2014'!$A$3:$C$670,3,0))/1000000</f>
        <v>945.26086392999991</v>
      </c>
      <c r="D164" s="71">
        <f>(VLOOKUP($A164,'Base de dados 2015'!$A$3:$F$695,6,0))/1000000</f>
        <v>1374.5518851099998</v>
      </c>
      <c r="E164" s="71">
        <f>(VLOOKUP($A164,'Base de dados 2016'!$A$3:$F$698,6,0))/1000000</f>
        <v>1561.43713845</v>
      </c>
      <c r="F164" s="71">
        <f>(VLOOKUP($A164,'Base de dados 2017'!$A$2:$F$738,6,0))/1000000</f>
        <v>2064.6575604999998</v>
      </c>
    </row>
    <row r="165" spans="1:6">
      <c r="A165" s="60" t="s">
        <v>5647</v>
      </c>
      <c r="B165" s="71"/>
      <c r="C165" s="71">
        <f>(VLOOKUP($A165,'Base de dados 2014'!$A$3:$C$670,3,0))/1000000</f>
        <v>25.682878579999997</v>
      </c>
      <c r="D165" s="71">
        <f>(VLOOKUP($A165,'Base de dados 2015'!$A$3:$F$695,6,0))/1000000</f>
        <v>1.2122922899999999</v>
      </c>
      <c r="E165" s="71">
        <f>(VLOOKUP($A165,'Base de dados 2016'!$A$3:$F$698,6,0))/1000000</f>
        <v>22.056215920000003</v>
      </c>
      <c r="F165" s="71">
        <f>(VLOOKUP($A165,'Base de dados 2017'!$A$2:$F$738,6,0))/1000000</f>
        <v>36.093373039999996</v>
      </c>
    </row>
    <row r="166" spans="1:6">
      <c r="A166" s="60" t="s">
        <v>5167</v>
      </c>
      <c r="B166" s="71">
        <f>VLOOKUP($A166,'Base de dados 2013'!$A$3:$F$41,5,0)/1000000</f>
        <v>231571.36546431997</v>
      </c>
      <c r="C166" s="71">
        <f>(VLOOKUP($A166,'Base de dados 2014'!$A$3:$C$670,3,0))/1000000</f>
        <v>285293.18264017999</v>
      </c>
      <c r="D166" s="71">
        <f>(VLOOKUP($A166,'Base de dados 2015'!$A$3:$F$695,6,0))/1000000</f>
        <v>381077.85643628996</v>
      </c>
      <c r="E166" s="71">
        <f>(VLOOKUP($A166,'Base de dados 2016'!$A$3:$F$698,6,0))/1000000</f>
        <v>360143.78802158998</v>
      </c>
      <c r="F166" s="71">
        <f>(VLOOKUP($A166,'Base de dados 2017'!$A$2:$F$738,6,0))/1000000</f>
        <v>319746.53569694003</v>
      </c>
    </row>
    <row r="167" spans="1:6">
      <c r="A167" s="60" t="s">
        <v>5648</v>
      </c>
      <c r="B167" s="71"/>
      <c r="C167" s="71">
        <f>(VLOOKUP($A167,'Base de dados 2014'!$A$3:$C$670,3,0))/1000000</f>
        <v>49912.711433650002</v>
      </c>
      <c r="D167" s="71">
        <f>(VLOOKUP($A167,'Base de dados 2015'!$A$3:$F$695,6,0))/1000000</f>
        <v>52401.190646159994</v>
      </c>
      <c r="E167" s="71">
        <f>(VLOOKUP($A167,'Base de dados 2016'!$A$3:$F$698,6,0))/1000000</f>
        <v>50443.532893720003</v>
      </c>
      <c r="F167" s="71">
        <f>(VLOOKUP($A167,'Base de dados 2017'!$A$2:$F$738,6,0))/1000000</f>
        <v>51961.201493850007</v>
      </c>
    </row>
    <row r="168" spans="1:6">
      <c r="A168" s="60" t="s">
        <v>5649</v>
      </c>
      <c r="B168" s="71"/>
      <c r="C168" s="71">
        <f>(VLOOKUP($A168,'Base de dados 2014'!$A$3:$C$670,3,0))/1000000</f>
        <v>45404.419229599996</v>
      </c>
      <c r="D168" s="71">
        <f>(VLOOKUP($A168,'Base de dados 2015'!$A$3:$F$695,6,0))/1000000</f>
        <v>50288.206907449996</v>
      </c>
      <c r="E168" s="71">
        <f>(VLOOKUP($A168,'Base de dados 2016'!$A$3:$F$698,6,0))/1000000</f>
        <v>48758.939313970004</v>
      </c>
      <c r="F168" s="71">
        <f>(VLOOKUP($A168,'Base de dados 2017'!$A$2:$F$738,6,0))/1000000</f>
        <v>50842.604729940002</v>
      </c>
    </row>
    <row r="169" spans="1:6">
      <c r="A169" s="60" t="s">
        <v>5650</v>
      </c>
      <c r="B169" s="71"/>
      <c r="C169" s="71">
        <f>(VLOOKUP($A169,'Base de dados 2014'!$A$3:$C$670,3,0))/1000000</f>
        <v>4411.5288060699995</v>
      </c>
      <c r="D169" s="71">
        <f>(VLOOKUP($A169,'Base de dados 2015'!$A$3:$F$695,6,0))/1000000</f>
        <v>2112.9837387100001</v>
      </c>
      <c r="E169" s="71">
        <f>(VLOOKUP($A169,'Base de dados 2016'!$A$3:$F$698,6,0))/1000000</f>
        <v>1684.5935797499999</v>
      </c>
      <c r="F169" s="71">
        <f>(VLOOKUP($A169,'Base de dados 2017'!$A$2:$F$738,6,0))/1000000</f>
        <v>1118.5967639100002</v>
      </c>
    </row>
    <row r="170" spans="1:6">
      <c r="A170" s="60" t="s">
        <v>5651</v>
      </c>
      <c r="B170" s="71"/>
      <c r="C170" s="71">
        <f>(VLOOKUP($A170,'Base de dados 2014'!$A$3:$C$670,3,0))/1000000</f>
        <v>816.57080225999994</v>
      </c>
      <c r="D170" s="71">
        <f>(VLOOKUP($A170,'Base de dados 2015'!$A$3:$F$695,6,0))/1000000</f>
        <v>161.9024953</v>
      </c>
      <c r="E170" s="71">
        <f>(VLOOKUP($A170,'Base de dados 2016'!$A$3:$F$698,6,0))/1000000</f>
        <v>161.90749530000002</v>
      </c>
      <c r="F170" s="71">
        <f>(VLOOKUP($A170,'Base de dados 2017'!$A$2:$F$738,6,0))/1000000</f>
        <v>162.58546337000001</v>
      </c>
    </row>
    <row r="171" spans="1:6">
      <c r="A171" s="60" t="s">
        <v>5652</v>
      </c>
      <c r="B171" s="71"/>
      <c r="C171" s="71">
        <f>(VLOOKUP($A171,'Base de dados 2014'!$A$3:$C$670,3,0))/1000000</f>
        <v>317.74532385000003</v>
      </c>
      <c r="D171" s="71">
        <f>(VLOOKUP($A171,'Base de dados 2015'!$A$3:$F$695,6,0))/1000000</f>
        <v>203.40585246999999</v>
      </c>
      <c r="E171" s="71">
        <f>(VLOOKUP($A171,'Base de dados 2016'!$A$3:$F$698,6,0))/1000000</f>
        <v>181.86970803</v>
      </c>
      <c r="F171" s="71">
        <f>(VLOOKUP($A171,'Base de dados 2017'!$A$2:$F$738,6,0))/1000000</f>
        <v>155.48764920999997</v>
      </c>
    </row>
    <row r="172" spans="1:6">
      <c r="A172" s="60" t="s">
        <v>5653</v>
      </c>
      <c r="B172" s="71"/>
      <c r="C172" s="71">
        <f>(VLOOKUP($A172,'Base de dados 2014'!$A$3:$C$670,3,0))/1000000</f>
        <v>13.668385039999999</v>
      </c>
      <c r="D172" s="71">
        <f>(VLOOKUP($A172,'Base de dados 2015'!$A$3:$F$695,6,0))/1000000</f>
        <v>19.550023299999999</v>
      </c>
      <c r="E172" s="71">
        <f>(VLOOKUP($A172,'Base de dados 2016'!$A$3:$F$698,6,0))/1000000</f>
        <v>0</v>
      </c>
      <c r="F172" s="71">
        <f>(VLOOKUP($A172,'Base de dados 2017'!$A$2:$F$738,6,0))/1000000</f>
        <v>20.57199215</v>
      </c>
    </row>
    <row r="173" spans="1:6">
      <c r="A173" s="60" t="s">
        <v>5654</v>
      </c>
      <c r="B173" s="71"/>
      <c r="C173" s="71">
        <f>(VLOOKUP($A173,'Base de dados 2014'!$A$3:$C$670,3,0))/1000000</f>
        <v>7.7600000000000002E-2</v>
      </c>
      <c r="D173" s="71">
        <f>(VLOOKUP($A173,'Base de dados 2015'!$A$3:$F$695,6,0))/1000000</f>
        <v>0.14569577</v>
      </c>
      <c r="E173" s="71">
        <f>(VLOOKUP($A173,'Base de dados 2016'!$A$3:$F$698,6,0))/1000000</f>
        <v>7.7600000000000002E-2</v>
      </c>
      <c r="F173" s="71">
        <f>(VLOOKUP($A173,'Base de dados 2017'!$A$2:$F$738,6,0))/1000000</f>
        <v>2.1257247100000001</v>
      </c>
    </row>
    <row r="174" spans="1:6">
      <c r="A174" s="60" t="s">
        <v>5655</v>
      </c>
      <c r="B174" s="71"/>
      <c r="C174" s="71">
        <f>(VLOOKUP($A174,'Base de dados 2014'!$A$3:$C$670,3,0))/1000000</f>
        <v>1.8822999999999998E-4</v>
      </c>
      <c r="D174" s="71">
        <f>(VLOOKUP($A174,'Base de dados 2015'!$A$3:$F$695,6,0))/1000000</f>
        <v>0</v>
      </c>
      <c r="E174" s="71">
        <f>(VLOOKUP($A174,'Base de dados 2016'!$A$3:$F$698,6,0))/1000000</f>
        <v>0</v>
      </c>
      <c r="F174" s="71">
        <f>(VLOOKUP($A174,'Base de dados 2017'!$A$2:$F$738,6,0))/1000000</f>
        <v>0</v>
      </c>
    </row>
    <row r="175" spans="1:6">
      <c r="A175" s="60" t="s">
        <v>5656</v>
      </c>
      <c r="B175" s="71"/>
      <c r="C175" s="71">
        <f>(VLOOKUP($A175,'Base de dados 2014'!$A$3:$C$670,3,0))/1000000</f>
        <v>39.205888950000002</v>
      </c>
      <c r="D175" s="71">
        <f>(VLOOKUP($A175,'Base de dados 2015'!$A$3:$F$695,6,0))/1000000</f>
        <v>30.22765918</v>
      </c>
      <c r="E175" s="71">
        <f>(VLOOKUP($A175,'Base de dados 2016'!$A$3:$F$698,6,0))/1000000</f>
        <v>26.278649680000001</v>
      </c>
      <c r="F175" s="71">
        <f>(VLOOKUP($A175,'Base de dados 2017'!$A$2:$F$738,6,0))/1000000</f>
        <v>30.034523719999999</v>
      </c>
    </row>
    <row r="176" spans="1:6">
      <c r="A176" s="60" t="s">
        <v>5657</v>
      </c>
      <c r="B176" s="71"/>
      <c r="C176" s="71">
        <f>(VLOOKUP($A176,'Base de dados 2014'!$A$3:$C$670,3,0))/1000000</f>
        <v>264.79326163000002</v>
      </c>
      <c r="D176" s="71">
        <f>(VLOOKUP($A176,'Base de dados 2015'!$A$3:$F$695,6,0))/1000000</f>
        <v>153.48247422</v>
      </c>
      <c r="E176" s="71">
        <f>(VLOOKUP($A176,'Base de dados 2016'!$A$3:$F$698,6,0))/1000000</f>
        <v>155.51345835000001</v>
      </c>
      <c r="F176" s="71">
        <f>(VLOOKUP($A176,'Base de dados 2017'!$A$2:$F$738,6,0))/1000000</f>
        <v>102.75540862999999</v>
      </c>
    </row>
    <row r="177" spans="1:6">
      <c r="A177" s="60" t="s">
        <v>5658</v>
      </c>
      <c r="B177" s="71"/>
      <c r="C177" s="71">
        <f>(VLOOKUP($A177,'Base de dados 2014'!$A$3:$C$670,3,0))/1000000</f>
        <v>2898.7664832800001</v>
      </c>
      <c r="D177" s="71">
        <f>(VLOOKUP($A177,'Base de dados 2015'!$A$3:$F$695,6,0))/1000000</f>
        <v>3024.7182607899999</v>
      </c>
      <c r="E177" s="71">
        <f>(VLOOKUP($A177,'Base de dados 2016'!$A$3:$F$698,6,0))/1000000</f>
        <v>1890.6986060100003</v>
      </c>
      <c r="F177" s="71">
        <f>(VLOOKUP($A177,'Base de dados 2017'!$A$2:$F$738,6,0))/1000000</f>
        <v>3331.9327111200005</v>
      </c>
    </row>
    <row r="178" spans="1:6">
      <c r="A178" s="60" t="s">
        <v>5659</v>
      </c>
      <c r="B178" s="71"/>
      <c r="C178" s="71">
        <f>(VLOOKUP($A178,'Base de dados 2014'!$A$3:$C$670,3,0))/1000000</f>
        <v>2755.1881195000001</v>
      </c>
      <c r="D178" s="71">
        <f>(VLOOKUP($A178,'Base de dados 2015'!$A$3:$F$695,6,0))/1000000</f>
        <v>2575.2821976099999</v>
      </c>
      <c r="E178" s="71">
        <f>(VLOOKUP($A178,'Base de dados 2016'!$A$3:$F$698,6,0))/1000000</f>
        <v>1670.3990598800001</v>
      </c>
      <c r="F178" s="71">
        <f>(VLOOKUP($A178,'Base de dados 2017'!$A$2:$F$738,6,0))/1000000</f>
        <v>3386.9090792600005</v>
      </c>
    </row>
    <row r="179" spans="1:6">
      <c r="A179" s="60" t="s">
        <v>5660</v>
      </c>
      <c r="B179" s="71"/>
      <c r="C179" s="71">
        <f>(VLOOKUP($A179,'Base de dados 2014'!$A$3:$C$670,3,0))/1000000</f>
        <v>142.24110335</v>
      </c>
      <c r="D179" s="71">
        <f>(VLOOKUP($A179,'Base de dados 2015'!$A$3:$F$695,6,0))/1000000</f>
        <v>449.43606318000002</v>
      </c>
      <c r="E179" s="71">
        <f>(VLOOKUP($A179,'Base de dados 2016'!$A$3:$F$698,6,0))/1000000</f>
        <v>220.29954612999998</v>
      </c>
      <c r="F179" s="71">
        <f>(VLOOKUP($A179,'Base de dados 2017'!$A$2:$F$738,6,0))/1000000</f>
        <v>-54.976368139999998</v>
      </c>
    </row>
    <row r="180" spans="1:6">
      <c r="A180" s="60" t="s">
        <v>5661</v>
      </c>
      <c r="B180" s="71"/>
      <c r="C180" s="71">
        <f>(VLOOKUP($A180,'Base de dados 2014'!$A$3:$C$670,3,0))/1000000</f>
        <v>32.948637980000001</v>
      </c>
      <c r="D180" s="71">
        <f>(VLOOKUP($A180,'Base de dados 2015'!$A$3:$F$695,6,0))/1000000</f>
        <v>58.514752879999996</v>
      </c>
      <c r="E180" s="71">
        <f>(VLOOKUP($A180,'Base de dados 2016'!$A$3:$F$698,6,0))/1000000</f>
        <v>37.53611574</v>
      </c>
      <c r="F180" s="71">
        <f>(VLOOKUP($A180,'Base de dados 2017'!$A$2:$F$738,6,0))/1000000</f>
        <v>-1.9479372000000021</v>
      </c>
    </row>
    <row r="181" spans="1:6">
      <c r="A181" s="60" t="s">
        <v>5662</v>
      </c>
      <c r="B181" s="71"/>
      <c r="C181" s="71">
        <f>(VLOOKUP($A181,'Base de dados 2014'!$A$3:$C$670,3,0))/1000000</f>
        <v>26.772123989999997</v>
      </c>
      <c r="D181" s="71">
        <f>(VLOOKUP($A181,'Base de dados 2015'!$A$3:$F$695,6,0))/1000000</f>
        <v>0.61353495999999996</v>
      </c>
      <c r="E181" s="71">
        <f>(VLOOKUP($A181,'Base de dados 2016'!$A$3:$F$698,6,0))/1000000</f>
        <v>2.0836213200000002</v>
      </c>
      <c r="F181" s="71">
        <f>(VLOOKUP($A181,'Base de dados 2017'!$A$2:$F$738,6,0))/1000000</f>
        <v>-26.246055920000003</v>
      </c>
    </row>
    <row r="182" spans="1:6">
      <c r="A182" s="60" t="s">
        <v>5663</v>
      </c>
      <c r="B182" s="71"/>
      <c r="C182" s="71">
        <f>(VLOOKUP($A182,'Base de dados 2014'!$A$3:$C$670,3,0))/1000000</f>
        <v>0</v>
      </c>
      <c r="D182" s="71">
        <f>(VLOOKUP($A182,'Base de dados 2015'!$A$3:$F$695,6,0))/1000000</f>
        <v>0</v>
      </c>
      <c r="E182" s="71">
        <f>(VLOOKUP($A182,'Base de dados 2016'!$A$3:$F$698,6,0))/1000000</f>
        <v>0.12619074</v>
      </c>
      <c r="F182" s="71">
        <f>(VLOOKUP($A182,'Base de dados 2017'!$A$2:$F$738,6,0))/1000000</f>
        <v>0</v>
      </c>
    </row>
    <row r="183" spans="1:6">
      <c r="A183" s="60" t="s">
        <v>5664</v>
      </c>
      <c r="B183" s="71"/>
      <c r="C183" s="71">
        <f>(VLOOKUP($A183,'Base de dados 2014'!$A$3:$C$670,3,0))/1000000</f>
        <v>6.05104591</v>
      </c>
      <c r="D183" s="71">
        <f>(VLOOKUP($A183,'Base de dados 2015'!$A$3:$F$695,6,0))/1000000</f>
        <v>0</v>
      </c>
      <c r="E183" s="71">
        <f>(VLOOKUP($A183,'Base de dados 2016'!$A$3:$F$698,6,0))/1000000</f>
        <v>0</v>
      </c>
      <c r="F183" s="71">
        <f>(VLOOKUP($A183,'Base de dados 2017'!$A$2:$F$738,6,0))/1000000</f>
        <v>0</v>
      </c>
    </row>
    <row r="184" spans="1:6">
      <c r="A184" s="60" t="s">
        <v>5665</v>
      </c>
      <c r="B184" s="71"/>
      <c r="C184" s="71">
        <f>(VLOOKUP($A184,'Base de dados 2014'!$A$3:$C$670,3,0))/1000000</f>
        <v>0</v>
      </c>
      <c r="D184" s="71">
        <f>(VLOOKUP($A184,'Base de dados 2015'!$A$3:$F$695,6,0))/1000000</f>
        <v>0</v>
      </c>
      <c r="E184" s="71">
        <f>(VLOOKUP($A184,'Base de dados 2016'!$A$3:$F$698,6,0))/1000000</f>
        <v>0</v>
      </c>
      <c r="F184" s="71">
        <f>(VLOOKUP($A184,'Base de dados 2017'!$A$2:$F$738,6,0))/1000000</f>
        <v>0</v>
      </c>
    </row>
    <row r="185" spans="1:6">
      <c r="A185" s="60" t="s">
        <v>5666</v>
      </c>
      <c r="B185" s="71"/>
      <c r="C185" s="71">
        <f>(VLOOKUP($A185,'Base de dados 2014'!$A$3:$C$670,3,0))/1000000</f>
        <v>0.13303885999999998</v>
      </c>
      <c r="D185" s="71">
        <f>(VLOOKUP($A185,'Base de dados 2015'!$A$3:$F$695,6,0))/1000000</f>
        <v>0</v>
      </c>
      <c r="E185" s="71">
        <f>(VLOOKUP($A185,'Base de dados 2016'!$A$3:$F$698,6,0))/1000000</f>
        <v>0</v>
      </c>
      <c r="F185" s="71">
        <f>(VLOOKUP($A185,'Base de dados 2017'!$A$2:$F$738,6,0))/1000000</f>
        <v>0</v>
      </c>
    </row>
    <row r="186" spans="1:6">
      <c r="A186" s="60" t="s">
        <v>5667</v>
      </c>
      <c r="B186" s="71"/>
      <c r="C186" s="71">
        <f>(VLOOKUP($A186,'Base de dados 2014'!$A$3:$C$670,3,0))/1000000</f>
        <v>-8.33332E-3</v>
      </c>
      <c r="D186" s="71">
        <f>(VLOOKUP($A186,'Base de dados 2015'!$A$3:$F$695,6,0))/1000000</f>
        <v>1.9922759800000001</v>
      </c>
      <c r="E186" s="71">
        <f>(VLOOKUP($A186,'Base de dados 2016'!$A$3:$F$698,6,0))/1000000</f>
        <v>0</v>
      </c>
      <c r="F186" s="71">
        <f>(VLOOKUP($A186,'Base de dados 2017'!$A$2:$F$738,6,0))/1000000</f>
        <v>16.140976500000001</v>
      </c>
    </row>
    <row r="187" spans="1:6">
      <c r="A187" s="60" t="s">
        <v>5668</v>
      </c>
      <c r="B187" s="71"/>
      <c r="C187" s="71">
        <f>(VLOOKUP($A187,'Base de dados 2014'!$A$3:$C$670,3,0))/1000000</f>
        <v>0</v>
      </c>
      <c r="D187" s="71">
        <f>(VLOOKUP($A187,'Base de dados 2015'!$A$3:$F$695,6,0))/1000000</f>
        <v>0</v>
      </c>
      <c r="E187" s="71">
        <f>(VLOOKUP($A187,'Base de dados 2016'!$A$3:$F$698,6,0))/1000000</f>
        <v>11.430777320000001</v>
      </c>
      <c r="F187" s="71">
        <f>(VLOOKUP($A187,'Base de dados 2017'!$A$2:$F$738,6,0))/1000000</f>
        <v>4.5735784299999995</v>
      </c>
    </row>
    <row r="188" spans="1:6">
      <c r="A188" s="70" t="s">
        <v>2717</v>
      </c>
      <c r="B188" s="71"/>
      <c r="C188" s="71" t="s">
        <v>3557</v>
      </c>
      <c r="D188" s="71">
        <f>(VLOOKUP($A188,'Base de dados 2015'!$A$3:$F$695,6,0))/1000000</f>
        <v>0</v>
      </c>
      <c r="E188" s="71">
        <f>(VLOOKUP($A188,'Base de dados 2016'!$A$3:$F$698,6,0))/1000000</f>
        <v>1.8799999999999999E-4</v>
      </c>
      <c r="F188" s="71">
        <f>(VLOOKUP($A188,'Base de dados 2017'!$A$2:$F$738,6,0))/1000000</f>
        <v>0</v>
      </c>
    </row>
    <row r="189" spans="1:6">
      <c r="A189" s="60" t="s">
        <v>5669</v>
      </c>
      <c r="B189" s="71"/>
      <c r="C189" s="71">
        <f>(VLOOKUP($A189,'Base de dados 2014'!$A$3:$C$670,3,0))/1000000</f>
        <v>7.6253999999999992E-4</v>
      </c>
      <c r="D189" s="71">
        <f>(VLOOKUP($A189,'Base de dados 2015'!$A$3:$F$695,6,0))/1000000</f>
        <v>55.908941939999998</v>
      </c>
      <c r="E189" s="71">
        <f>(VLOOKUP($A189,'Base de dados 2016'!$A$3:$F$698,6,0))/1000000</f>
        <v>23.89533836</v>
      </c>
      <c r="F189" s="71">
        <f>(VLOOKUP($A189,'Base de dados 2017'!$A$2:$F$738,6,0))/1000000</f>
        <v>3.5835637899999999</v>
      </c>
    </row>
    <row r="190" spans="1:6">
      <c r="A190" s="60" t="s">
        <v>5670</v>
      </c>
      <c r="B190" s="71"/>
      <c r="C190" s="71">
        <f>(VLOOKUP($A190,'Base de dados 2014'!$A$3:$C$670,3,0))/1000000</f>
        <v>-9775.1606663900002</v>
      </c>
      <c r="D190" s="71">
        <f>(VLOOKUP($A190,'Base de dados 2015'!$A$3:$F$695,6,0))/1000000</f>
        <v>-9194.0151331100005</v>
      </c>
      <c r="E190" s="71">
        <f>(VLOOKUP($A190,'Base de dados 2016'!$A$3:$F$698,6,0))/1000000</f>
        <v>507.74267300000002</v>
      </c>
      <c r="F190" s="71">
        <f>(VLOOKUP($A190,'Base de dados 2017'!$A$2:$F$738,6,0))/1000000</f>
        <v>1088.8375924499999</v>
      </c>
    </row>
    <row r="191" spans="1:6">
      <c r="A191" s="60" t="s">
        <v>5671</v>
      </c>
      <c r="B191" s="71"/>
      <c r="C191" s="71">
        <f>(VLOOKUP($A191,'Base de dados 2014'!$A$3:$C$670,3,0))/1000000</f>
        <v>166.32524380000001</v>
      </c>
      <c r="D191" s="71">
        <f>(VLOOKUP($A191,'Base de dados 2015'!$A$3:$F$695,6,0))/1000000</f>
        <v>308.38828795999996</v>
      </c>
      <c r="E191" s="71">
        <f>(VLOOKUP($A191,'Base de dados 2016'!$A$3:$F$698,6,0))/1000000</f>
        <v>269.98075061999998</v>
      </c>
      <c r="F191" s="71">
        <f>(VLOOKUP($A191,'Base de dados 2017'!$A$2:$F$738,6,0))/1000000</f>
        <v>378.66382052999995</v>
      </c>
    </row>
    <row r="192" spans="1:6">
      <c r="A192" s="60" t="s">
        <v>5672</v>
      </c>
      <c r="B192" s="71"/>
      <c r="C192" s="71">
        <f>(VLOOKUP($A192,'Base de dados 2014'!$A$3:$C$670,3,0))/1000000</f>
        <v>-9941.4859101900001</v>
      </c>
      <c r="D192" s="71">
        <f>(VLOOKUP($A192,'Base de dados 2015'!$A$3:$F$695,6,0))/1000000</f>
        <v>-9502.4034210699992</v>
      </c>
      <c r="E192" s="71">
        <f>(VLOOKUP($A192,'Base de dados 2016'!$A$3:$F$698,6,0))/1000000</f>
        <v>237.76192237999999</v>
      </c>
      <c r="F192" s="71">
        <f>(VLOOKUP($A192,'Base de dados 2017'!$A$2:$F$738,6,0))/1000000</f>
        <v>710.17377191999992</v>
      </c>
    </row>
    <row r="193" spans="1:6">
      <c r="A193" s="60" t="s">
        <v>5673</v>
      </c>
      <c r="B193" s="71"/>
      <c r="C193" s="71">
        <f>(VLOOKUP($A193,'Base de dados 2014'!$A$3:$C$670,3,0))/1000000</f>
        <v>241089.60064748998</v>
      </c>
      <c r="D193" s="71">
        <f>(VLOOKUP($A193,'Base de dados 2015'!$A$3:$F$695,6,0))/1000000</f>
        <v>334544.897023</v>
      </c>
      <c r="E193" s="71">
        <f>(VLOOKUP($A193,'Base de dados 2016'!$A$3:$F$698,6,0))/1000000</f>
        <v>306922.21263416996</v>
      </c>
      <c r="F193" s="71">
        <f>(VLOOKUP($A193,'Base de dados 2017'!$A$2:$F$738,6,0))/1000000</f>
        <v>263137.31546004</v>
      </c>
    </row>
    <row r="194" spans="1:6">
      <c r="A194" s="60" t="s">
        <v>5674</v>
      </c>
      <c r="B194" s="71"/>
      <c r="C194" s="71">
        <f>(VLOOKUP($A194,'Base de dados 2014'!$A$3:$C$670,3,0))/1000000</f>
        <v>2.194E-5</v>
      </c>
      <c r="D194" s="71">
        <f>(VLOOKUP($A194,'Base de dados 2015'!$A$3:$F$695,6,0))/1000000</f>
        <v>122.75746120000001</v>
      </c>
      <c r="E194" s="71">
        <f>(VLOOKUP($A194,'Base de dados 2016'!$A$3:$F$698,6,0))/1000000</f>
        <v>1.7121043800000002</v>
      </c>
      <c r="F194" s="71">
        <f>(VLOOKUP($A194,'Base de dados 2017'!$A$2:$F$738,6,0))/1000000</f>
        <v>88.876735899999986</v>
      </c>
    </row>
    <row r="195" spans="1:6">
      <c r="A195" s="60" t="s">
        <v>5675</v>
      </c>
      <c r="B195" s="71"/>
      <c r="C195" s="71">
        <f>(VLOOKUP($A195,'Base de dados 2014'!$A$3:$C$670,3,0))/1000000</f>
        <v>2.194E-5</v>
      </c>
      <c r="D195" s="71">
        <f>(VLOOKUP($A195,'Base de dados 2015'!$A$3:$F$695,6,0))/1000000</f>
        <v>122.75746120000001</v>
      </c>
      <c r="E195" s="71">
        <f>(VLOOKUP($A195,'Base de dados 2016'!$A$3:$F$698,6,0))/1000000</f>
        <v>1.70844284</v>
      </c>
      <c r="F195" s="71">
        <f>(VLOOKUP($A195,'Base de dados 2017'!$A$2:$F$738,6,0))/1000000</f>
        <v>88.874504569999999</v>
      </c>
    </row>
    <row r="196" spans="1:6">
      <c r="A196" s="60" t="s">
        <v>5676</v>
      </c>
      <c r="B196" s="71"/>
      <c r="C196" s="71">
        <f>(VLOOKUP($A196,'Base de dados 2014'!$A$3:$C$670,3,0))/1000000</f>
        <v>0</v>
      </c>
      <c r="D196" s="71">
        <f>(VLOOKUP($A196,'Base de dados 2015'!$A$3:$F$695,6,0))/1000000</f>
        <v>0</v>
      </c>
      <c r="E196" s="71">
        <f>(VLOOKUP($A196,'Base de dados 2016'!$A$3:$F$698,6,0))/1000000</f>
        <v>3.66154E-3</v>
      </c>
      <c r="F196" s="71">
        <f>(VLOOKUP($A196,'Base de dados 2017'!$A$2:$F$738,6,0))/1000000</f>
        <v>2.2313300000000001E-3</v>
      </c>
    </row>
    <row r="197" spans="1:6">
      <c r="A197" s="60" t="s">
        <v>5677</v>
      </c>
      <c r="B197" s="71"/>
      <c r="C197" s="71">
        <f>(VLOOKUP($A197,'Base de dados 2014'!$A$3:$C$670,3,0))/1000000</f>
        <v>101511.30076446</v>
      </c>
      <c r="D197" s="71">
        <f>(VLOOKUP($A197,'Base de dados 2015'!$A$3:$F$695,3,0))/1000000</f>
        <v>146655.62249748001</v>
      </c>
      <c r="E197" s="71">
        <f>(VLOOKUP($A197,'Base de dados 2016'!$A$3:$F$698,3,0))/1000000</f>
        <v>121871.05684158999</v>
      </c>
      <c r="F197" s="71">
        <f>(VLOOKUP($A197,'Base de dados 2017'!$A$2:$F$738,3,0))/1000000</f>
        <v>155717.29314095998</v>
      </c>
    </row>
    <row r="198" spans="1:6" s="76" customFormat="1">
      <c r="A198" s="76" t="s">
        <v>5901</v>
      </c>
      <c r="B198" s="71"/>
      <c r="C198" s="71">
        <f>(VLOOKUP($A198,'Base de dados 2014'!$A$3:$C$670,3,0))/1000000</f>
        <v>439889.03705340996</v>
      </c>
      <c r="D198" s="71">
        <f>(VLOOKUP($A198,'Base de dados 2015'!$A$3:$F$695,3,0))/1000000</f>
        <v>541834.81562739005</v>
      </c>
      <c r="E198" s="71">
        <f>(VLOOKUP($A198,'Base de dados 2016'!$A$3:$F$698,3,0))/1000000</f>
        <v>499620.94432229997</v>
      </c>
      <c r="F198" s="71">
        <f>(VLOOKUP($A198,'Base de dados 2017'!$A$2:$F$738,3,0))/1000000</f>
        <v>623326.53602306999</v>
      </c>
    </row>
    <row r="199" spans="1:6">
      <c r="A199" s="60" t="s">
        <v>5678</v>
      </c>
      <c r="B199" s="71"/>
      <c r="C199" s="71">
        <f>(VLOOKUP($A199,'Base de dados 2014'!$A$3:$C$670,3,0))/1000000</f>
        <v>49875.742143160001</v>
      </c>
      <c r="D199" s="71">
        <f>(VLOOKUP($A199,'Base de dados 2015'!$A$3:$F$695,3,0))/1000000</f>
        <v>82904.899429020006</v>
      </c>
      <c r="E199" s="71">
        <f>(VLOOKUP($A199,'Base de dados 2016'!$A$3:$F$698,3,0))/1000000</f>
        <v>41217.904970160002</v>
      </c>
      <c r="F199" s="71">
        <f>(VLOOKUP($A199,'Base de dados 2017'!$A$2:$F$738,3,0))/1000000</f>
        <v>100921.59004948</v>
      </c>
    </row>
    <row r="200" spans="1:6">
      <c r="A200" s="60" t="s">
        <v>5679</v>
      </c>
      <c r="B200" s="71"/>
      <c r="C200" s="71" t="s">
        <v>3557</v>
      </c>
      <c r="D200" s="71" t="s">
        <v>3557</v>
      </c>
      <c r="E200" s="71" t="s">
        <v>3557</v>
      </c>
      <c r="F200" s="71">
        <f>(VLOOKUP($A200,'Base de dados 2017'!$A$2:$F$738,3,0))/1000000</f>
        <v>45063.922656339993</v>
      </c>
    </row>
    <row r="201" spans="1:6">
      <c r="A201" s="60" t="s">
        <v>5680</v>
      </c>
      <c r="B201" s="71"/>
      <c r="C201" s="71" t="s">
        <v>3557</v>
      </c>
      <c r="D201" s="71" t="s">
        <v>3557</v>
      </c>
      <c r="E201" s="71" t="s">
        <v>3557</v>
      </c>
      <c r="F201" s="71">
        <f>(VLOOKUP($A201,'Base de dados 2017'!$A$2:$F$738,3,0))/1000000</f>
        <v>7547.4446910400002</v>
      </c>
    </row>
    <row r="202" spans="1:6">
      <c r="A202" s="60" t="s">
        <v>5681</v>
      </c>
      <c r="B202" s="71"/>
      <c r="C202" s="71" t="s">
        <v>3557</v>
      </c>
      <c r="D202" s="71" t="s">
        <v>3557</v>
      </c>
      <c r="E202" s="71" t="s">
        <v>3557</v>
      </c>
      <c r="F202" s="71">
        <f>(VLOOKUP($A202,'Base de dados 2017'!$A$2:$F$738,3,0))/1000000</f>
        <v>8217.3313920799992</v>
      </c>
    </row>
    <row r="203" spans="1:6">
      <c r="A203" s="60" t="s">
        <v>5682</v>
      </c>
      <c r="B203" s="71"/>
      <c r="C203" s="71">
        <f>(VLOOKUP($A203,'Base de dados 2014'!$A$3:$C$670,3,0))/1000000</f>
        <v>247823.48941226001</v>
      </c>
      <c r="D203" s="71">
        <f>(VLOOKUP($A203,'Base de dados 2015'!$A$3:$F$695,3,0))/1000000</f>
        <v>393082.33640689001</v>
      </c>
      <c r="E203" s="71">
        <f>(VLOOKUP($A203,'Base de dados 2016'!$A$3:$F$698,3,0))/1000000</f>
        <v>363148.62617879</v>
      </c>
      <c r="F203" s="71">
        <f>(VLOOKUP($A203,'Base de dados 2017'!$A$2:$F$738,3,0))/1000000</f>
        <v>506454.56975758</v>
      </c>
    </row>
    <row r="204" spans="1:6">
      <c r="A204" s="60" t="s">
        <v>5683</v>
      </c>
      <c r="B204" s="71"/>
      <c r="C204" s="71">
        <f>(VLOOKUP($A204,'Base de dados 2014'!$A$3:$C$670,3,0))/1000000</f>
        <v>243701.10626245002</v>
      </c>
      <c r="D204" s="71">
        <f>(VLOOKUP($A204,'Base de dados 2015'!$A$3:$F$695,3,0))/1000000</f>
        <v>212503.20228895999</v>
      </c>
      <c r="E204" s="71">
        <f>(VLOOKUP($A204,'Base de dados 2016'!$A$3:$F$698,3,0))/1000000</f>
        <v>217125.47001494002</v>
      </c>
      <c r="F204" s="71">
        <f>(VLOOKUP($A204,'Base de dados 2017'!$A$2:$F$738,3,0))/1000000</f>
        <v>171667.66935697</v>
      </c>
    </row>
    <row r="205" spans="1:6">
      <c r="A205" s="60" t="s">
        <v>2830</v>
      </c>
      <c r="B205" s="71"/>
      <c r="C205" s="71">
        <f>(VLOOKUP($A205,'Base de dados 2014'!$A$3:$C$670,3,0))/1000000</f>
        <v>-1108.86647479</v>
      </c>
      <c r="D205" s="71">
        <f>(VLOOKUP($A205,'Base de dados 2015'!$A$3:$F$695,3,0))/1000000</f>
        <v>46235.574730499997</v>
      </c>
      <c r="E205" s="71">
        <f>(VLOOKUP($A205,'Base de dados 2016'!$A$3:$F$698,3,0))/1000000</f>
        <v>54396.14197515</v>
      </c>
      <c r="F205" s="71">
        <f>(VLOOKUP($A205,'Base de dados 2017'!$A$2:$F$738,3,0))/1000000</f>
        <v>48043.526317470001</v>
      </c>
    </row>
    <row r="206" spans="1:6">
      <c r="A206" s="60" t="s">
        <v>2831</v>
      </c>
      <c r="B206" s="71"/>
      <c r="C206" s="71" t="s">
        <v>3557</v>
      </c>
      <c r="D206" s="71">
        <f>(VLOOKUP($A206,'Base de dados 2015'!$A$3:$F$695,3,0))/1000000</f>
        <v>8449.3683882999994</v>
      </c>
      <c r="E206" s="71">
        <f>(VLOOKUP($A206,'Base de dados 2016'!$A$3:$F$698,3,0))/1000000</f>
        <v>8736.7975077779993</v>
      </c>
      <c r="F206" s="71">
        <f>(VLOOKUP($A206,'Base de dados 2017'!$A$2:$F$738,3,0))/1000000</f>
        <v>8499.2049455800006</v>
      </c>
    </row>
    <row r="207" spans="1:6">
      <c r="A207" s="60" t="s">
        <v>5684</v>
      </c>
      <c r="B207" s="71"/>
      <c r="C207" s="71" t="s">
        <v>3557</v>
      </c>
      <c r="D207" s="71">
        <f>(VLOOKUP($A207,'Base de dados 2015'!$A$3:$F$695,3,0))/1000000</f>
        <v>13659.430368899999</v>
      </c>
      <c r="E207" s="71">
        <f>(VLOOKUP($A207,'Base de dados 2016'!$A$3:$F$698,3,0))/1000000</f>
        <v>23872.04987106</v>
      </c>
      <c r="F207" s="71">
        <f>(VLOOKUP($A207,'Base de dados 2017'!$A$2:$F$738,3,0))/1000000</f>
        <v>10364.42235721</v>
      </c>
    </row>
    <row r="208" spans="1:6">
      <c r="A208" s="60" t="s">
        <v>2832</v>
      </c>
      <c r="B208" s="71"/>
      <c r="C208" s="71" t="s">
        <v>3557</v>
      </c>
      <c r="D208" s="71">
        <f>(VLOOKUP($A208,'Base de dados 2015'!$A$3:$F$695,3,0))/1000000</f>
        <v>3952.6399912600004</v>
      </c>
      <c r="E208" s="71">
        <f>(VLOOKUP($A208,'Base de dados 2016'!$A$3:$F$698,3,0))/1000000</f>
        <v>4352.1999917700005</v>
      </c>
      <c r="F208" s="71">
        <f>(VLOOKUP($A208,'Base de dados 2017'!$A$2:$F$738,3,0))/1000000</f>
        <v>4108.9784268100002</v>
      </c>
    </row>
    <row r="209" spans="1:6">
      <c r="A209" s="60" t="s">
        <v>2833</v>
      </c>
      <c r="B209" s="71"/>
      <c r="C209" s="71" t="s">
        <v>3557</v>
      </c>
      <c r="D209" s="71">
        <f>(VLOOKUP($A209,'Base de dados 2015'!$A$3:$F$695,3,0))/1000000</f>
        <v>20861.600070839999</v>
      </c>
      <c r="E209" s="71">
        <f>(VLOOKUP($A209,'Base de dados 2016'!$A$3:$F$698,3,0))/1000000</f>
        <v>22869.118722349998</v>
      </c>
      <c r="F209" s="71">
        <f>(VLOOKUP($A209,'Base de dados 2017'!$A$2:$F$738,3,0))/1000000</f>
        <v>25070.920587869998</v>
      </c>
    </row>
    <row r="210" spans="1:6">
      <c r="A210" s="60" t="s">
        <v>2834</v>
      </c>
      <c r="B210" s="71"/>
      <c r="C210" s="71">
        <f>(VLOOKUP($A210,'Base de dados 2014'!$A$3:$C$670,3,0))/1000000</f>
        <v>129454.6176842</v>
      </c>
      <c r="D210" s="71">
        <f>(VLOOKUP($A210,'Base de dados 2015'!$A$3:$F$695,3,0))/1000000</f>
        <v>288167.37636373</v>
      </c>
      <c r="E210" s="71">
        <f>(VLOOKUP($A210,'Base de dados 2016'!$A$3:$F$698,3,0))/1000000</f>
        <v>213751.09666417001</v>
      </c>
      <c r="F210" s="71">
        <f>(VLOOKUP($A210,'Base de dados 2017'!$A$2:$F$738,3,0))/1000000</f>
        <v>289093.78634264</v>
      </c>
    </row>
    <row r="211" spans="1:6">
      <c r="A211" s="60" t="s">
        <v>2835</v>
      </c>
      <c r="B211" s="71"/>
      <c r="C211" s="71" t="s">
        <v>3557</v>
      </c>
      <c r="D211" s="71">
        <f>(VLOOKUP($A211,'Base de dados 2015'!$A$3:$F$695,3,0))/1000000</f>
        <v>86464.941308789988</v>
      </c>
      <c r="E211" s="71">
        <f>(VLOOKUP($A211,'Base de dados 2016'!$A$3:$F$698,3,0))/1000000</f>
        <v>40008.601480389996</v>
      </c>
      <c r="F211" s="71">
        <f>(VLOOKUP($A211,'Base de dados 2017'!$A$2:$F$738,3,0))/1000000</f>
        <v>39067.135124870001</v>
      </c>
    </row>
    <row r="212" spans="1:6">
      <c r="A212" s="60" t="s">
        <v>5685</v>
      </c>
      <c r="B212" s="71"/>
      <c r="C212" s="71" t="s">
        <v>3557</v>
      </c>
      <c r="D212" s="71">
        <f>(VLOOKUP($A212,'Base de dados 2015'!$A$3:$F$695,3,0))/1000000</f>
        <v>4672.7782486199994</v>
      </c>
      <c r="E212" s="71">
        <f>(VLOOKUP($A212,'Base de dados 2016'!$A$3:$F$698,3,0))/1000000</f>
        <v>3623.03421222</v>
      </c>
      <c r="F212" s="71">
        <f>(VLOOKUP($A212,'Base de dados 2017'!$A$2:$F$738,3,0))/1000000</f>
        <v>4504.9998286199998</v>
      </c>
    </row>
    <row r="213" spans="1:6">
      <c r="A213" s="60" t="s">
        <v>2836</v>
      </c>
      <c r="B213" s="71"/>
      <c r="C213" s="71" t="s">
        <v>3557</v>
      </c>
      <c r="D213" s="71">
        <f>(VLOOKUP($A213,'Base de dados 2015'!$A$3:$F$695,3,0))/1000000</f>
        <v>189444.28462411999</v>
      </c>
      <c r="E213" s="71">
        <f>(VLOOKUP($A213,'Base de dados 2016'!$A$3:$F$698,3,0))/1000000</f>
        <v>208297.60913251</v>
      </c>
      <c r="F213" s="71">
        <f>(VLOOKUP($A213,'Base de dados 2017'!$A$2:$F$738,3,0))/1000000</f>
        <v>238398.73150032997</v>
      </c>
    </row>
    <row r="214" spans="1:6">
      <c r="A214" s="60" t="s">
        <v>2837</v>
      </c>
      <c r="B214" s="71"/>
      <c r="C214" s="71" t="s">
        <v>3557</v>
      </c>
      <c r="D214" s="71">
        <f>(VLOOKUP($A214,'Base de dados 2015'!$A$3:$F$695,3,0))/1000000</f>
        <v>13203.31357642</v>
      </c>
      <c r="E214" s="71">
        <f>(VLOOKUP($A214,'Base de dados 2016'!$A$3:$F$698,3,0))/1000000</f>
        <v>6597.5542596200003</v>
      </c>
      <c r="F214" s="71">
        <f>(VLOOKUP($A214,'Base de dados 2017'!$A$2:$F$738,3,0))/1000000</f>
        <v>7122.9198888199999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Base de dados 2013</vt:lpstr>
      <vt:lpstr>Base de dados 2014</vt:lpstr>
      <vt:lpstr>Base de dados 2015</vt:lpstr>
      <vt:lpstr>Base de dados 2016</vt:lpstr>
      <vt:lpstr>Base de dados 2017</vt:lpstr>
      <vt:lpstr> BP Consolidado</vt:lpstr>
      <vt:lpstr>BP União</vt:lpstr>
      <vt:lpstr>BP Estados</vt:lpstr>
      <vt:lpstr>BP Municípios</vt:lpstr>
      <vt:lpstr>DVP Consolidada</vt:lpstr>
      <vt:lpstr>DVP União</vt:lpstr>
      <vt:lpstr>DVP Estados</vt:lpstr>
      <vt:lpstr>DVP Municípios</vt:lpstr>
      <vt:lpstr>Receita Consolidado</vt:lpstr>
      <vt:lpstr>Receita União</vt:lpstr>
      <vt:lpstr>Receita Estados</vt:lpstr>
      <vt:lpstr>Receitas Municípios</vt:lpstr>
      <vt:lpstr>Despesa Consolidado</vt:lpstr>
      <vt:lpstr>Despesa União</vt:lpstr>
      <vt:lpstr>Despesa Estados</vt:lpstr>
      <vt:lpstr>Despesa Municípios</vt:lpstr>
      <vt:lpstr> Função Consolidado</vt:lpstr>
      <vt:lpstr>Função União</vt:lpstr>
      <vt:lpstr>Função Estados</vt:lpstr>
      <vt:lpstr>Função Municípios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STN</dc:creator>
  <cp:lastModifiedBy>STN</cp:lastModifiedBy>
  <dcterms:created xsi:type="dcterms:W3CDTF">2018-07-05T14:14:32Z</dcterms:created>
  <dcterms:modified xsi:type="dcterms:W3CDTF">2018-10-16T12:14:43Z</dcterms:modified>
</cp:coreProperties>
</file>